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T:\Rshared\Commercial Management\Ancillary Services\ILSA (2022-2024)\Settlement Template\"/>
    </mc:Choice>
  </mc:AlternateContent>
  <xr:revisionPtr revIDLastSave="0" documentId="8_{3DE87BF4-9803-4128-B0E3-00076867AC84}" xr6:coauthVersionLast="46" xr6:coauthVersionMax="46" xr10:uidLastSave="{00000000-0000-0000-0000-000000000000}"/>
  <workbookProtection workbookAlgorithmName="SHA-512" workbookHashValue="Gm8taEiHjcfWvvHiSExIijj4cwI6HmMJzE3ZpxR6zOLTAH9gut2HFEd8Y0pyXLekJPI5I3DYsIsAGWZCVOxcdA==" workbookSaltValue="B5QZt3DAZrZWJISfbu+Wyw==" workbookSpinCount="100000" lockStructure="1"/>
  <bookViews>
    <workbookView xWindow="-110" yWindow="-110" windowWidth="19420" windowHeight="12420" tabRatio="772" firstSheet="4" activeTab="10" xr2:uid="{00000000-000D-0000-FFFF-FFFF00000000}"/>
  </bookViews>
  <sheets>
    <sheet name="Test" sheetId="32" state="hidden" r:id="rId1"/>
    <sheet name="Changes" sheetId="30" state="hidden" r:id="rId2"/>
    <sheet name="Instructions" sheetId="21" r:id="rId3"/>
    <sheet name="Constants" sheetId="11" r:id="rId4"/>
    <sheet name="Intertie Outages" sheetId="17" r:id="rId5"/>
    <sheet name="HourEndingOutage" sheetId="19" state="hidden" r:id="rId6"/>
    <sheet name="Non Compliance input" sheetId="31" r:id="rId7"/>
    <sheet name="Availability Payment" sheetId="12" r:id="rId8"/>
    <sheet name="Arming Payment" sheetId="13" r:id="rId9"/>
    <sheet name="Trip Payment" sheetId="14" r:id="rId10"/>
    <sheet name="Total Payment(Hourly Detail)" sheetId="3" r:id="rId11"/>
    <sheet name="Total Payment (Summary)" sheetId="16" r:id="rId12"/>
  </sheets>
  <definedNames>
    <definedName name="_xlnm._FilterDatabase" localSheetId="8" hidden="1">'Arming Payment'!$A$2:$T$6698</definedName>
    <definedName name="_xlnm._FilterDatabase" localSheetId="7" hidden="1">'Availability Payment'!$A$1:$L$745</definedName>
    <definedName name="_xlnm._FilterDatabase" localSheetId="1" hidden="1">Changes!$A$1:$H$98</definedName>
    <definedName name="_xlnm._FilterDatabase" localSheetId="5" hidden="1">HourEndingOutage!$B$2:$H$746</definedName>
    <definedName name="_xlnm._FilterDatabase" localSheetId="6" hidden="1">'Non Compliance input'!$B$4:$M$30</definedName>
    <definedName name="_xlnm._FilterDatabase" localSheetId="10" hidden="1">'Total Payment(Hourly Detail)'!$A$2:$I$2</definedName>
    <definedName name="_xlnm._FilterDatabase" localSheetId="9" hidden="1">'Trip Payment'!$A$2:$K$2</definedName>
    <definedName name="Arming">Constants!$B$4</definedName>
    <definedName name="Availability">Constants!$B$2</definedName>
    <definedName name="Contin_Outage_Fm_01">'Intertie Outages'!$A$7</definedName>
    <definedName name="Contin_Outage_Fm_02">'Intertie Outages'!$A$8</definedName>
    <definedName name="Contin_Outage_Fm_03">'Intertie Outages'!$A$9</definedName>
    <definedName name="Contin_Outage_Fm_04">'Intertie Outages'!$A$10</definedName>
    <definedName name="Contin_Outage_Fm_05">'Intertie Outages'!$A$17</definedName>
    <definedName name="Contin_Outage_Fm_06">'Intertie Outages'!$A$18</definedName>
    <definedName name="Contin_Outage_Fm_07">'Intertie Outages'!$A$19</definedName>
    <definedName name="Contin_Outage_Fm_08">'Intertie Outages'!$A$20</definedName>
    <definedName name="Contin_Outage_Fm_09">'Intertie Outages'!$A$21</definedName>
    <definedName name="Contin_Outage_Fm_10">'Intertie Outages'!$A$22</definedName>
    <definedName name="Contin_Outage_To_01">'Intertie Outages'!$B$7</definedName>
    <definedName name="Contin_Outage_To_02">'Intertie Outages'!$B$8</definedName>
    <definedName name="Contin_Outage_To_03">'Intertie Outages'!$B$9</definedName>
    <definedName name="Contin_Outage_To_04">'Intertie Outages'!$B$10</definedName>
    <definedName name="Contin_Outage_To_05">'Intertie Outages'!$B$17</definedName>
    <definedName name="Contin_Outage_To_06">'Intertie Outages'!$B$18</definedName>
    <definedName name="Contin_Outage_To_07">'Intertie Outages'!$B$19</definedName>
    <definedName name="Contin_Outage_To_08">'Intertie Outages'!$B$20</definedName>
    <definedName name="Contin_Outage_To_09">'Intertie Outages'!$B$21</definedName>
    <definedName name="Contin_Outage_To_10">'Intertie Outages'!$B$22</definedName>
    <definedName name="Contract_Volume">Constants!$B$1</definedName>
    <definedName name="Daily_Outage_Fm_01">'Intertie Outages'!$A$29</definedName>
    <definedName name="Daily_Outage_Fm_02">'Intertie Outages'!$A$30</definedName>
    <definedName name="Daily_Outage_Fm_03">'Intertie Outages'!$A$31</definedName>
    <definedName name="Daily_Outage_Fm_04">'Intertie Outages'!$A$32</definedName>
    <definedName name="Daily_Outage_Fm_05">'Intertie Outages'!$A$33</definedName>
    <definedName name="Daily_Outage_Fm_06">'Intertie Outages'!$A$34</definedName>
    <definedName name="Daily_Outage_Fm_07">'Intertie Outages'!$A$35</definedName>
    <definedName name="Daily_Outage_Fm_08">'Intertie Outages'!$A$36</definedName>
    <definedName name="Daily_Outage_Fm_09">'Intertie Outages'!$A$37</definedName>
    <definedName name="Daily_Outage_Fm_10">'Intertie Outages'!$A$38</definedName>
    <definedName name="Daily_Outage_To_01">'Intertie Outages'!$B$29</definedName>
    <definedName name="Daily_Outage_To_02">'Intertie Outages'!$B$30</definedName>
    <definedName name="Daily_Outage_To_03">'Intertie Outages'!$B$31</definedName>
    <definedName name="Daily_Outage_To_04">'Intertie Outages'!$B$32</definedName>
    <definedName name="Daily_Outage_To_05">'Intertie Outages'!$B$33</definedName>
    <definedName name="Daily_Outage_To_06">'Intertie Outages'!$B$34</definedName>
    <definedName name="Daily_Outage_To_07">'Intertie Outages'!$B$35</definedName>
    <definedName name="Daily_Outage_To_08">'Intertie Outages'!$B$36</definedName>
    <definedName name="Daily_Outage_To_09">'Intertie Outages'!$B$37</definedName>
    <definedName name="Daily_Outage_To_10">'Intertie Outages'!$B$38</definedName>
    <definedName name="FOAVHour">'Non Compliance input'!$O$5:$O$156</definedName>
    <definedName name="ForcedOutHour">'Non Compliance input'!#REF!</definedName>
    <definedName name="FTShour">'Non Compliance input'!$M$5:$M$156</definedName>
    <definedName name="hours">'Total Payment (Summary)'!$B$10</definedName>
    <definedName name="Minimum_Arm_Hours">Constants!#REF!</definedName>
    <definedName name="MultipleConcurrenthour">'Non Compliance input'!#REF!</definedName>
    <definedName name="PAM">'Non Compliance input'!$B$163:$J$174</definedName>
    <definedName name="_xlnm.Print_Area" localSheetId="8">'Arming Payment'!$A$1:$R$6698</definedName>
    <definedName name="Range_ArmingPayment_HourOfMonth">'Arming Payment'!$A$1:$A$6698</definedName>
    <definedName name="Start_Date">Constants!$B$6</definedName>
    <definedName name="ToleranceExcursionHour">'Non Compliance input'!$N$5:$N$156</definedName>
    <definedName name="Trip">Constants!$B$3</definedName>
    <definedName name="Unit">Constants!$B$5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42" i="13" l="1" a="1"/>
  <c r="J1942" i="13" s="1"/>
  <c r="J1943" i="13" a="1"/>
  <c r="J1943" i="13" s="1"/>
  <c r="J1944" i="13" a="1"/>
  <c r="J1944" i="13" s="1"/>
  <c r="J1945" i="13" a="1"/>
  <c r="J1945" i="13"/>
  <c r="J1946" i="13" a="1"/>
  <c r="J1946" i="13" s="1"/>
  <c r="J1947" i="13" a="1"/>
  <c r="J1947" i="13" s="1"/>
  <c r="J1948" i="13" a="1"/>
  <c r="J1948" i="13" s="1"/>
  <c r="J1949" i="13" a="1"/>
  <c r="J1949" i="13" s="1"/>
  <c r="J1950" i="13" a="1"/>
  <c r="J1950" i="13" s="1"/>
  <c r="J1951" i="13" a="1"/>
  <c r="J1951" i="13" s="1"/>
  <c r="J1952" i="13" a="1"/>
  <c r="J1952" i="13" s="1"/>
  <c r="J1953" i="13" a="1"/>
  <c r="J1953" i="13" s="1"/>
  <c r="J1954" i="13" a="1"/>
  <c r="J1954" i="13" s="1"/>
  <c r="J1955" i="13" a="1"/>
  <c r="J1955" i="13" s="1"/>
  <c r="J1956" i="13" a="1"/>
  <c r="J1956" i="13" s="1"/>
  <c r="J1957" i="13" a="1"/>
  <c r="J1957" i="13" s="1"/>
  <c r="J1958" i="13" a="1"/>
  <c r="J1958" i="13" s="1"/>
  <c r="J1959" i="13" a="1"/>
  <c r="J1959" i="13" s="1"/>
  <c r="J1960" i="13" a="1"/>
  <c r="J1960" i="13" s="1"/>
  <c r="J1961" i="13" a="1"/>
  <c r="J1961" i="13" s="1"/>
  <c r="J1962" i="13" a="1"/>
  <c r="J1962" i="13" s="1"/>
  <c r="J1963" i="13" a="1"/>
  <c r="J1963" i="13" s="1"/>
  <c r="J1964" i="13" a="1"/>
  <c r="J1964" i="13" s="1"/>
  <c r="J1965" i="13" a="1"/>
  <c r="J1965" i="13"/>
  <c r="J1966" i="13" a="1"/>
  <c r="J1966" i="13" s="1"/>
  <c r="J1967" i="13" a="1"/>
  <c r="J1967" i="13" s="1"/>
  <c r="J1968" i="13" a="1"/>
  <c r="J1968" i="13" s="1"/>
  <c r="J1969" i="13" a="1"/>
  <c r="J1969" i="13" s="1"/>
  <c r="J1970" i="13" a="1"/>
  <c r="J1970" i="13" s="1"/>
  <c r="J1971" i="13" a="1"/>
  <c r="J1971" i="13" s="1"/>
  <c r="J1972" i="13" a="1"/>
  <c r="J1972" i="13" s="1"/>
  <c r="J1973" i="13" a="1"/>
  <c r="J1973" i="13"/>
  <c r="J1974" i="13" a="1"/>
  <c r="J1974" i="13" s="1"/>
  <c r="J1975" i="13" a="1"/>
  <c r="J1975" i="13" s="1"/>
  <c r="J1976" i="13" a="1"/>
  <c r="J1976" i="13" s="1"/>
  <c r="J1977" i="13" a="1"/>
  <c r="J1977" i="13" s="1"/>
  <c r="J1978" i="13" a="1"/>
  <c r="J1978" i="13" s="1"/>
  <c r="J1979" i="13" a="1"/>
  <c r="J1979" i="13" s="1"/>
  <c r="J1980" i="13" a="1"/>
  <c r="J1980" i="13" s="1"/>
  <c r="J1981" i="13" a="1"/>
  <c r="J1981" i="13" s="1"/>
  <c r="J1982" i="13" a="1"/>
  <c r="J1982" i="13" s="1"/>
  <c r="J1983" i="13" a="1"/>
  <c r="J1983" i="13" s="1"/>
  <c r="J1984" i="13" a="1"/>
  <c r="J1984" i="13" s="1"/>
  <c r="J1985" i="13" a="1"/>
  <c r="J1985" i="13" s="1"/>
  <c r="J1986" i="13" a="1"/>
  <c r="J1986" i="13" s="1"/>
  <c r="J1987" i="13" a="1"/>
  <c r="J1987" i="13" s="1"/>
  <c r="J1988" i="13" a="1"/>
  <c r="J1988" i="13" s="1"/>
  <c r="J1989" i="13" a="1"/>
  <c r="J1989" i="13" s="1"/>
  <c r="J1990" i="13" a="1"/>
  <c r="J1990" i="13" s="1"/>
  <c r="J1991" i="13" a="1"/>
  <c r="J1991" i="13" s="1"/>
  <c r="J1992" i="13" a="1"/>
  <c r="J1992" i="13" s="1"/>
  <c r="J1993" i="13" a="1"/>
  <c r="J1993" i="13" s="1"/>
  <c r="J1994" i="13" a="1"/>
  <c r="J1994" i="13" s="1"/>
  <c r="J1995" i="13" a="1"/>
  <c r="J1995" i="13" s="1"/>
  <c r="J1996" i="13" a="1"/>
  <c r="J1996" i="13" s="1"/>
  <c r="J1997" i="13" a="1"/>
  <c r="J1997" i="13"/>
  <c r="J1998" i="13" a="1"/>
  <c r="J1998" i="13" s="1"/>
  <c r="J1999" i="13" a="1"/>
  <c r="J1999" i="13" s="1"/>
  <c r="J2000" i="13" a="1"/>
  <c r="J2000" i="13" s="1"/>
  <c r="J2001" i="13" a="1"/>
  <c r="J2001" i="13" s="1"/>
  <c r="J2002" i="13" a="1"/>
  <c r="J2002" i="13" s="1"/>
  <c r="J2003" i="13" a="1"/>
  <c r="J2003" i="13" s="1"/>
  <c r="J2004" i="13" a="1"/>
  <c r="J2004" i="13" s="1"/>
  <c r="J2005" i="13" a="1"/>
  <c r="J2005" i="13"/>
  <c r="J2006" i="13" a="1"/>
  <c r="J2006" i="13" s="1"/>
  <c r="J2007" i="13" a="1"/>
  <c r="J2007" i="13" s="1"/>
  <c r="J2008" i="13" a="1"/>
  <c r="J2008" i="13" s="1"/>
  <c r="J2009" i="13" a="1"/>
  <c r="J2009" i="13" s="1"/>
  <c r="J2010" i="13" a="1"/>
  <c r="J2010" i="13" s="1"/>
  <c r="J2011" i="13" a="1"/>
  <c r="J2011" i="13" s="1"/>
  <c r="J2012" i="13" a="1"/>
  <c r="J2012" i="13" s="1"/>
  <c r="J2013" i="13" a="1"/>
  <c r="J2013" i="13" s="1"/>
  <c r="J2014" i="13" a="1"/>
  <c r="J2014" i="13" s="1"/>
  <c r="J2015" i="13" a="1"/>
  <c r="J2015" i="13" s="1"/>
  <c r="J2016" i="13" a="1"/>
  <c r="J2016" i="13" s="1"/>
  <c r="J2017" i="13" a="1"/>
  <c r="J2017" i="13" s="1"/>
  <c r="J2018" i="13" a="1"/>
  <c r="J2018" i="13" s="1"/>
  <c r="J2019" i="13" a="1"/>
  <c r="J2019" i="13" s="1"/>
  <c r="J2020" i="13" a="1"/>
  <c r="J2020" i="13" s="1"/>
  <c r="J2021" i="13" a="1"/>
  <c r="J2021" i="13" s="1"/>
  <c r="J2022" i="13" a="1"/>
  <c r="J2022" i="13" s="1"/>
  <c r="J2023" i="13" a="1"/>
  <c r="J2023" i="13" s="1"/>
  <c r="J2024" i="13" a="1"/>
  <c r="J2024" i="13" s="1"/>
  <c r="J2025" i="13" a="1"/>
  <c r="J2025" i="13" s="1"/>
  <c r="J2026" i="13" a="1"/>
  <c r="J2026" i="13" s="1"/>
  <c r="J2027" i="13" a="1"/>
  <c r="J2027" i="13" s="1"/>
  <c r="J2028" i="13" a="1"/>
  <c r="J2028" i="13" s="1"/>
  <c r="J2029" i="13" a="1"/>
  <c r="J2029" i="13"/>
  <c r="J2030" i="13" a="1"/>
  <c r="J2030" i="13" s="1"/>
  <c r="J2031" i="13" a="1"/>
  <c r="J2031" i="13" s="1"/>
  <c r="J2032" i="13" a="1"/>
  <c r="J2032" i="13" s="1"/>
  <c r="J2033" i="13" a="1"/>
  <c r="J2033" i="13" s="1"/>
  <c r="J2034" i="13" a="1"/>
  <c r="J2034" i="13" s="1"/>
  <c r="J2035" i="13" a="1"/>
  <c r="J2035" i="13" s="1"/>
  <c r="J2036" i="13" a="1"/>
  <c r="J2036" i="13" s="1"/>
  <c r="J2037" i="13" a="1"/>
  <c r="J2037" i="13"/>
  <c r="J2038" i="13" a="1"/>
  <c r="J2038" i="13" s="1"/>
  <c r="J2039" i="13" a="1"/>
  <c r="J2039" i="13" s="1"/>
  <c r="J2040" i="13" a="1"/>
  <c r="J2040" i="13" s="1"/>
  <c r="J2041" i="13" a="1"/>
  <c r="J2041" i="13" s="1"/>
  <c r="J2042" i="13" a="1"/>
  <c r="J2042" i="13" s="1"/>
  <c r="J2043" i="13" a="1"/>
  <c r="J2043" i="13" s="1"/>
  <c r="J2044" i="13" a="1"/>
  <c r="J2044" i="13" s="1"/>
  <c r="J2045" i="13" a="1"/>
  <c r="J2045" i="13" s="1"/>
  <c r="J2046" i="13" a="1"/>
  <c r="J2046" i="13" s="1"/>
  <c r="J2047" i="13" a="1"/>
  <c r="J2047" i="13" s="1"/>
  <c r="J2048" i="13" a="1"/>
  <c r="J2048" i="13" s="1"/>
  <c r="J2049" i="13" a="1"/>
  <c r="J2049" i="13" s="1"/>
  <c r="J2050" i="13" a="1"/>
  <c r="J2050" i="13" s="1"/>
  <c r="J2051" i="13" a="1"/>
  <c r="J2051" i="13" s="1"/>
  <c r="J2052" i="13" a="1"/>
  <c r="J2052" i="13" s="1"/>
  <c r="J2053" i="13" a="1"/>
  <c r="J2053" i="13" s="1"/>
  <c r="J2054" i="13" a="1"/>
  <c r="J2054" i="13" s="1"/>
  <c r="J2055" i="13" a="1"/>
  <c r="J2055" i="13" s="1"/>
  <c r="J2056" i="13" a="1"/>
  <c r="J2056" i="13" s="1"/>
  <c r="J2057" i="13" a="1"/>
  <c r="J2057" i="13" s="1"/>
  <c r="J2058" i="13" a="1"/>
  <c r="J2058" i="13" s="1"/>
  <c r="J2059" i="13" a="1"/>
  <c r="J2059" i="13" s="1"/>
  <c r="J2060" i="13" a="1"/>
  <c r="J2060" i="13" s="1"/>
  <c r="J2061" i="13" a="1"/>
  <c r="J2061" i="13"/>
  <c r="J2062" i="13" a="1"/>
  <c r="J2062" i="13" s="1"/>
  <c r="J2063" i="13" a="1"/>
  <c r="J2063" i="13" s="1"/>
  <c r="J2064" i="13" a="1"/>
  <c r="J2064" i="13" s="1"/>
  <c r="J2065" i="13" a="1"/>
  <c r="J2065" i="13" s="1"/>
  <c r="J2066" i="13" a="1"/>
  <c r="J2066" i="13" s="1"/>
  <c r="J2067" i="13" a="1"/>
  <c r="J2067" i="13" s="1"/>
  <c r="J2068" i="13" a="1"/>
  <c r="J2068" i="13" s="1"/>
  <c r="J2069" i="13" a="1"/>
  <c r="J2069" i="13"/>
  <c r="J2070" i="13" a="1"/>
  <c r="J2070" i="13" s="1"/>
  <c r="J2071" i="13" a="1"/>
  <c r="J2071" i="13" s="1"/>
  <c r="J2072" i="13" a="1"/>
  <c r="J2072" i="13" s="1"/>
  <c r="J2073" i="13" a="1"/>
  <c r="J2073" i="13" s="1"/>
  <c r="J2074" i="13" a="1"/>
  <c r="J2074" i="13" s="1"/>
  <c r="J2075" i="13" a="1"/>
  <c r="J2075" i="13" s="1"/>
  <c r="J2076" i="13" a="1"/>
  <c r="J2076" i="13" s="1"/>
  <c r="J2077" i="13" a="1"/>
  <c r="J2077" i="13" s="1"/>
  <c r="J2078" i="13" a="1"/>
  <c r="J2078" i="13" s="1"/>
  <c r="J2079" i="13" a="1"/>
  <c r="J2079" i="13" s="1"/>
  <c r="J2080" i="13" a="1"/>
  <c r="J2080" i="13" s="1"/>
  <c r="J2081" i="13" a="1"/>
  <c r="J2081" i="13" s="1"/>
  <c r="J2082" i="13" a="1"/>
  <c r="J2082" i="13" s="1"/>
  <c r="J2083" i="13" a="1"/>
  <c r="J2083" i="13" s="1"/>
  <c r="J2084" i="13" a="1"/>
  <c r="J2084" i="13" s="1"/>
  <c r="J2085" i="13" a="1"/>
  <c r="J2085" i="13" s="1"/>
  <c r="J2086" i="13" a="1"/>
  <c r="J2086" i="13" s="1"/>
  <c r="J2087" i="13" a="1"/>
  <c r="J2087" i="13" s="1"/>
  <c r="J2088" i="13" a="1"/>
  <c r="J2088" i="13" s="1"/>
  <c r="J2089" i="13" a="1"/>
  <c r="J2089" i="13" s="1"/>
  <c r="J2090" i="13" a="1"/>
  <c r="J2090" i="13" s="1"/>
  <c r="J2091" i="13" a="1"/>
  <c r="J2091" i="13" s="1"/>
  <c r="J2092" i="13" a="1"/>
  <c r="J2092" i="13" s="1"/>
  <c r="J2093" i="13" a="1"/>
  <c r="J2093" i="13"/>
  <c r="J2094" i="13" a="1"/>
  <c r="J2094" i="13" s="1"/>
  <c r="J2095" i="13" a="1"/>
  <c r="J2095" i="13" s="1"/>
  <c r="J2096" i="13" a="1"/>
  <c r="J2096" i="13" s="1"/>
  <c r="J2097" i="13" a="1"/>
  <c r="J2097" i="13" s="1"/>
  <c r="J2098" i="13" a="1"/>
  <c r="J2098" i="13" s="1"/>
  <c r="J2099" i="13" a="1"/>
  <c r="J2099" i="13" s="1"/>
  <c r="J2100" i="13" a="1"/>
  <c r="J2100" i="13" s="1"/>
  <c r="J2101" i="13" a="1"/>
  <c r="J2101" i="13"/>
  <c r="J2102" i="13" a="1"/>
  <c r="J2102" i="13" s="1"/>
  <c r="J2103" i="13" a="1"/>
  <c r="J2103" i="13" s="1"/>
  <c r="J2104" i="13" a="1"/>
  <c r="J2104" i="13" s="1"/>
  <c r="J2105" i="13" a="1"/>
  <c r="J2105" i="13" s="1"/>
  <c r="J2106" i="13" a="1"/>
  <c r="J2106" i="13" s="1"/>
  <c r="J2107" i="13" a="1"/>
  <c r="J2107" i="13" s="1"/>
  <c r="J2108" i="13" a="1"/>
  <c r="J2108" i="13" s="1"/>
  <c r="J2109" i="13" a="1"/>
  <c r="J2109" i="13" s="1"/>
  <c r="J2110" i="13" a="1"/>
  <c r="J2110" i="13" s="1"/>
  <c r="J2111" i="13" a="1"/>
  <c r="J2111" i="13" s="1"/>
  <c r="J2112" i="13" a="1"/>
  <c r="J2112" i="13" s="1"/>
  <c r="J2113" i="13" a="1"/>
  <c r="J2113" i="13" s="1"/>
  <c r="J2114" i="13" a="1"/>
  <c r="J2114" i="13" s="1"/>
  <c r="J2115" i="13" a="1"/>
  <c r="J2115" i="13" s="1"/>
  <c r="J2116" i="13" a="1"/>
  <c r="J2116" i="13" s="1"/>
  <c r="J2117" i="13" a="1"/>
  <c r="J2117" i="13" s="1"/>
  <c r="J2118" i="13" a="1"/>
  <c r="J2118" i="13" s="1"/>
  <c r="J2119" i="13" a="1"/>
  <c r="J2119" i="13" s="1"/>
  <c r="J2120" i="13" a="1"/>
  <c r="J2120" i="13" s="1"/>
  <c r="J2121" i="13" a="1"/>
  <c r="J2121" i="13" s="1"/>
  <c r="J2122" i="13" a="1"/>
  <c r="J2122" i="13" s="1"/>
  <c r="J2123" i="13" a="1"/>
  <c r="J2123" i="13" s="1"/>
  <c r="J2124" i="13" a="1"/>
  <c r="J2124" i="13" s="1"/>
  <c r="J2125" i="13" a="1"/>
  <c r="J2125" i="13"/>
  <c r="J2126" i="13" a="1"/>
  <c r="J2126" i="13" s="1"/>
  <c r="J2127" i="13" a="1"/>
  <c r="J2127" i="13" s="1"/>
  <c r="J2128" i="13" a="1"/>
  <c r="J2128" i="13" s="1"/>
  <c r="J2129" i="13" a="1"/>
  <c r="J2129" i="13" s="1"/>
  <c r="J2130" i="13" a="1"/>
  <c r="J2130" i="13" s="1"/>
  <c r="J2131" i="13" a="1"/>
  <c r="J2131" i="13" s="1"/>
  <c r="J2132" i="13" a="1"/>
  <c r="J2132" i="13" s="1"/>
  <c r="J2133" i="13" a="1"/>
  <c r="J2133" i="13"/>
  <c r="J2134" i="13" a="1"/>
  <c r="J2134" i="13" s="1"/>
  <c r="J2135" i="13" a="1"/>
  <c r="J2135" i="13" s="1"/>
  <c r="J2136" i="13" a="1"/>
  <c r="J2136" i="13" s="1"/>
  <c r="J2137" i="13" a="1"/>
  <c r="J2137" i="13" s="1"/>
  <c r="J2138" i="13" a="1"/>
  <c r="J2138" i="13" s="1"/>
  <c r="J2139" i="13" a="1"/>
  <c r="J2139" i="13" s="1"/>
  <c r="J2140" i="13" a="1"/>
  <c r="J2140" i="13" s="1"/>
  <c r="J2141" i="13" a="1"/>
  <c r="J2141" i="13" s="1"/>
  <c r="J2142" i="13" a="1"/>
  <c r="J2142" i="13" s="1"/>
  <c r="J2143" i="13" a="1"/>
  <c r="J2143" i="13" s="1"/>
  <c r="J2144" i="13" a="1"/>
  <c r="J2144" i="13" s="1"/>
  <c r="J2145" i="13" a="1"/>
  <c r="J2145" i="13" s="1"/>
  <c r="J2146" i="13" a="1"/>
  <c r="J2146" i="13" s="1"/>
  <c r="J2147" i="13" a="1"/>
  <c r="J2147" i="13" s="1"/>
  <c r="J2148" i="13" a="1"/>
  <c r="J2148" i="13" s="1"/>
  <c r="J2149" i="13" a="1"/>
  <c r="J2149" i="13" s="1"/>
  <c r="J2150" i="13" a="1"/>
  <c r="J2150" i="13" s="1"/>
  <c r="J2151" i="13" a="1"/>
  <c r="J2151" i="13" s="1"/>
  <c r="J2152" i="13" a="1"/>
  <c r="J2152" i="13" s="1"/>
  <c r="J2153" i="13" a="1"/>
  <c r="J2153" i="13" s="1"/>
  <c r="J2154" i="13" a="1"/>
  <c r="J2154" i="13" s="1"/>
  <c r="J2155" i="13" a="1"/>
  <c r="J2155" i="13" s="1"/>
  <c r="J2156" i="13" a="1"/>
  <c r="J2156" i="13" s="1"/>
  <c r="J2157" i="13" a="1"/>
  <c r="J2157" i="13"/>
  <c r="J2158" i="13" a="1"/>
  <c r="J2158" i="13" s="1"/>
  <c r="J2159" i="13" a="1"/>
  <c r="J2159" i="13" s="1"/>
  <c r="J2160" i="13" a="1"/>
  <c r="J2160" i="13" s="1"/>
  <c r="J2161" i="13" a="1"/>
  <c r="J2161" i="13" s="1"/>
  <c r="J2162" i="13" a="1"/>
  <c r="J2162" i="13" s="1"/>
  <c r="J2163" i="13" a="1"/>
  <c r="J2163" i="13" s="1"/>
  <c r="J2164" i="13" a="1"/>
  <c r="J2164" i="13" s="1"/>
  <c r="J2165" i="13" a="1"/>
  <c r="J2165" i="13"/>
  <c r="J2166" i="13" a="1"/>
  <c r="J2166" i="13" s="1"/>
  <c r="J2167" i="13" a="1"/>
  <c r="J2167" i="13" s="1"/>
  <c r="J2168" i="13" a="1"/>
  <c r="J2168" i="13" s="1"/>
  <c r="J2169" i="13" a="1"/>
  <c r="J2169" i="13" s="1"/>
  <c r="J2170" i="13" a="1"/>
  <c r="J2170" i="13" s="1"/>
  <c r="J2171" i="13" a="1"/>
  <c r="J2171" i="13" s="1"/>
  <c r="J2172" i="13" a="1"/>
  <c r="J2172" i="13" s="1"/>
  <c r="J2173" i="13" a="1"/>
  <c r="J2173" i="13" s="1"/>
  <c r="J2174" i="13" a="1"/>
  <c r="J2174" i="13" s="1"/>
  <c r="J2175" i="13" a="1"/>
  <c r="J2175" i="13" s="1"/>
  <c r="J2176" i="13" a="1"/>
  <c r="J2176" i="13" s="1"/>
  <c r="J2177" i="13" a="1"/>
  <c r="J2177" i="13" s="1"/>
  <c r="J2178" i="13" a="1"/>
  <c r="J2178" i="13" s="1"/>
  <c r="J2179" i="13" a="1"/>
  <c r="J2179" i="13" s="1"/>
  <c r="J2180" i="13" a="1"/>
  <c r="J2180" i="13" s="1"/>
  <c r="J2181" i="13" a="1"/>
  <c r="J2181" i="13" s="1"/>
  <c r="J2182" i="13" a="1"/>
  <c r="J2182" i="13" s="1"/>
  <c r="J2183" i="13" a="1"/>
  <c r="J2183" i="13" s="1"/>
  <c r="J2184" i="13" a="1"/>
  <c r="J2184" i="13" s="1"/>
  <c r="J2185" i="13" a="1"/>
  <c r="J2185" i="13" s="1"/>
  <c r="J2186" i="13" a="1"/>
  <c r="J2186" i="13" s="1"/>
  <c r="J2187" i="13" a="1"/>
  <c r="J2187" i="13" s="1"/>
  <c r="J2188" i="13" a="1"/>
  <c r="J2188" i="13" s="1"/>
  <c r="J2189" i="13" a="1"/>
  <c r="J2189" i="13"/>
  <c r="J2190" i="13" a="1"/>
  <c r="J2190" i="13" s="1"/>
  <c r="J2191" i="13" a="1"/>
  <c r="J2191" i="13" s="1"/>
  <c r="J2192" i="13" a="1"/>
  <c r="J2192" i="13" s="1"/>
  <c r="J2193" i="13" a="1"/>
  <c r="J2193" i="13" s="1"/>
  <c r="J2194" i="13" a="1"/>
  <c r="J2194" i="13" s="1"/>
  <c r="J2195" i="13" a="1"/>
  <c r="J2195" i="13" s="1"/>
  <c r="J2196" i="13" a="1"/>
  <c r="J2196" i="13" s="1"/>
  <c r="J2197" i="13" a="1"/>
  <c r="J2197" i="13"/>
  <c r="J2198" i="13" a="1"/>
  <c r="J2198" i="13" s="1"/>
  <c r="J2199" i="13" a="1"/>
  <c r="J2199" i="13" s="1"/>
  <c r="J2200" i="13" a="1"/>
  <c r="J2200" i="13" s="1"/>
  <c r="J2201" i="13" a="1"/>
  <c r="J2201" i="13" s="1"/>
  <c r="J2202" i="13" a="1"/>
  <c r="J2202" i="13" s="1"/>
  <c r="J2203" i="13" a="1"/>
  <c r="J2203" i="13" s="1"/>
  <c r="J2204" i="13" a="1"/>
  <c r="J2204" i="13" s="1"/>
  <c r="J2205" i="13" a="1"/>
  <c r="J2205" i="13" s="1"/>
  <c r="J2206" i="13" a="1"/>
  <c r="J2206" i="13" s="1"/>
  <c r="J2207" i="13" a="1"/>
  <c r="J2207" i="13" s="1"/>
  <c r="J2208" i="13" a="1"/>
  <c r="J2208" i="13" s="1"/>
  <c r="J2209" i="13" a="1"/>
  <c r="J2209" i="13" s="1"/>
  <c r="J2210" i="13" a="1"/>
  <c r="J2210" i="13" s="1"/>
  <c r="J2211" i="13" a="1"/>
  <c r="J2211" i="13" s="1"/>
  <c r="J2212" i="13" a="1"/>
  <c r="J2212" i="13" s="1"/>
  <c r="J2213" i="13" a="1"/>
  <c r="J2213" i="13" s="1"/>
  <c r="J2214" i="13" a="1"/>
  <c r="J2214" i="13" s="1"/>
  <c r="J2215" i="13" a="1"/>
  <c r="J2215" i="13" s="1"/>
  <c r="J2216" i="13" a="1"/>
  <c r="J2216" i="13" s="1"/>
  <c r="J2217" i="13" a="1"/>
  <c r="J2217" i="13"/>
  <c r="J2218" i="13" a="1"/>
  <c r="J2218" i="13" s="1"/>
  <c r="J2219" i="13" a="1"/>
  <c r="J2219" i="13" s="1"/>
  <c r="J2220" i="13" a="1"/>
  <c r="J2220" i="13" s="1"/>
  <c r="J2221" i="13" a="1"/>
  <c r="J2221" i="13"/>
  <c r="J2222" i="13" a="1"/>
  <c r="J2222" i="13" s="1"/>
  <c r="J2223" i="13" a="1"/>
  <c r="J2223" i="13" s="1"/>
  <c r="J2224" i="13" a="1"/>
  <c r="J2224" i="13" s="1"/>
  <c r="J2225" i="13" a="1"/>
  <c r="J2225" i="13" s="1"/>
  <c r="J2226" i="13" a="1"/>
  <c r="J2226" i="13" s="1"/>
  <c r="J2227" i="13" a="1"/>
  <c r="J2227" i="13" s="1"/>
  <c r="J2228" i="13" a="1"/>
  <c r="J2228" i="13" s="1"/>
  <c r="J2229" i="13" a="1"/>
  <c r="J2229" i="13"/>
  <c r="J2230" i="13" a="1"/>
  <c r="J2230" i="13" s="1"/>
  <c r="J2231" i="13" a="1"/>
  <c r="J2231" i="13" s="1"/>
  <c r="J2232" i="13" a="1"/>
  <c r="J2232" i="13" s="1"/>
  <c r="J2233" i="13" a="1"/>
  <c r="J2233" i="13" s="1"/>
  <c r="J2234" i="13" a="1"/>
  <c r="J2234" i="13" s="1"/>
  <c r="J2235" i="13" a="1"/>
  <c r="J2235" i="13" s="1"/>
  <c r="J2236" i="13" a="1"/>
  <c r="J2236" i="13" s="1"/>
  <c r="J2237" i="13" a="1"/>
  <c r="J2237" i="13" s="1"/>
  <c r="J2238" i="13" a="1"/>
  <c r="J2238" i="13" s="1"/>
  <c r="J2239" i="13" a="1"/>
  <c r="J2239" i="13" s="1"/>
  <c r="J2240" i="13" a="1"/>
  <c r="J2240" i="13" s="1"/>
  <c r="J2241" i="13" a="1"/>
  <c r="J2241" i="13"/>
  <c r="J2242" i="13" a="1"/>
  <c r="J2242" i="13" s="1"/>
  <c r="J2243" i="13" a="1"/>
  <c r="J2243" i="13" s="1"/>
  <c r="J2244" i="13" a="1"/>
  <c r="J2244" i="13" s="1"/>
  <c r="J2245" i="13" a="1"/>
  <c r="J2245" i="13"/>
  <c r="J2246" i="13" a="1"/>
  <c r="J2246" i="13" s="1"/>
  <c r="J2247" i="13" a="1"/>
  <c r="J2247" i="13" s="1"/>
  <c r="J2248" i="13" a="1"/>
  <c r="J2248" i="13" s="1"/>
  <c r="J2249" i="13" a="1"/>
  <c r="J2249" i="13" s="1"/>
  <c r="J2250" i="13" a="1"/>
  <c r="J2250" i="13" s="1"/>
  <c r="J2251" i="13" a="1"/>
  <c r="J2251" i="13" s="1"/>
  <c r="J2252" i="13" a="1"/>
  <c r="J2252" i="13" s="1"/>
  <c r="J2253" i="13" a="1"/>
  <c r="J2253" i="13"/>
  <c r="J2254" i="13" a="1"/>
  <c r="J2254" i="13" s="1"/>
  <c r="J2255" i="13" a="1"/>
  <c r="J2255" i="13" s="1"/>
  <c r="J2256" i="13" a="1"/>
  <c r="J2256" i="13" s="1"/>
  <c r="J2257" i="13" a="1"/>
  <c r="J2257" i="13" s="1"/>
  <c r="J2258" i="13" a="1"/>
  <c r="J2258" i="13" s="1"/>
  <c r="J2259" i="13" a="1"/>
  <c r="J2259" i="13" s="1"/>
  <c r="J2260" i="13" a="1"/>
  <c r="J2260" i="13" s="1"/>
  <c r="J2261" i="13" a="1"/>
  <c r="J2261" i="13"/>
  <c r="J2262" i="13" a="1"/>
  <c r="J2262" i="13" s="1"/>
  <c r="J2263" i="13" a="1"/>
  <c r="J2263" i="13" s="1"/>
  <c r="J2264" i="13" a="1"/>
  <c r="J2264" i="13" s="1"/>
  <c r="J2265" i="13" a="1"/>
  <c r="J2265" i="13" s="1"/>
  <c r="J2266" i="13" a="1"/>
  <c r="J2266" i="13" s="1"/>
  <c r="J2267" i="13" a="1"/>
  <c r="J2267" i="13" s="1"/>
  <c r="J2268" i="13" a="1"/>
  <c r="J2268" i="13" s="1"/>
  <c r="J2269" i="13" a="1"/>
  <c r="J2269" i="13" s="1"/>
  <c r="J2270" i="13" a="1"/>
  <c r="J2270" i="13" s="1"/>
  <c r="J2271" i="13" a="1"/>
  <c r="J2271" i="13" s="1"/>
  <c r="J2272" i="13" a="1"/>
  <c r="J2272" i="13" s="1"/>
  <c r="J2273" i="13" a="1"/>
  <c r="J2273" i="13"/>
  <c r="J2274" i="13" a="1"/>
  <c r="J2274" i="13" s="1"/>
  <c r="J2275" i="13" a="1"/>
  <c r="J2275" i="13" s="1"/>
  <c r="J2276" i="13" a="1"/>
  <c r="J2276" i="13" s="1"/>
  <c r="J2277" i="13" a="1"/>
  <c r="J2277" i="13"/>
  <c r="J2278" i="13" a="1"/>
  <c r="J2278" i="13" s="1"/>
  <c r="J2279" i="13" a="1"/>
  <c r="J2279" i="13" s="1"/>
  <c r="J2280" i="13" a="1"/>
  <c r="J2280" i="13" s="1"/>
  <c r="J2281" i="13" a="1"/>
  <c r="J2281" i="13" s="1"/>
  <c r="J2282" i="13" a="1"/>
  <c r="J2282" i="13" s="1"/>
  <c r="J2283" i="13" a="1"/>
  <c r="J2283" i="13" s="1"/>
  <c r="J2284" i="13" a="1"/>
  <c r="J2284" i="13" s="1"/>
  <c r="J2285" i="13" a="1"/>
  <c r="J2285" i="13" s="1"/>
  <c r="J2286" i="13" a="1"/>
  <c r="J2286" i="13" s="1"/>
  <c r="J2287" i="13" a="1"/>
  <c r="J2287" i="13" s="1"/>
  <c r="J2288" i="13" a="1"/>
  <c r="J2288" i="13"/>
  <c r="J2289" i="13" a="1"/>
  <c r="J2289" i="13" s="1"/>
  <c r="J2290" i="13" a="1"/>
  <c r="J2290" i="13" s="1"/>
  <c r="J2291" i="13" a="1"/>
  <c r="J2291" i="13" s="1"/>
  <c r="J2292" i="13" a="1"/>
  <c r="J2292" i="13" s="1"/>
  <c r="J2293" i="13" a="1"/>
  <c r="J2293" i="13"/>
  <c r="J2294" i="13" a="1"/>
  <c r="J2294" i="13" s="1"/>
  <c r="J2295" i="13" a="1"/>
  <c r="J2295" i="13" s="1"/>
  <c r="J2296" i="13" a="1"/>
  <c r="J2296" i="13" s="1"/>
  <c r="J2297" i="13" a="1"/>
  <c r="J2297" i="13" s="1"/>
  <c r="J2298" i="13" a="1"/>
  <c r="J2298" i="13" s="1"/>
  <c r="J2299" i="13" a="1"/>
  <c r="J2299" i="13" s="1"/>
  <c r="J2300" i="13" a="1"/>
  <c r="J2300" i="13" s="1"/>
  <c r="J2301" i="13" a="1"/>
  <c r="J2301" i="13" s="1"/>
  <c r="J2302" i="13" a="1"/>
  <c r="J2302" i="13" s="1"/>
  <c r="J2303" i="13" a="1"/>
  <c r="J2303" i="13" s="1"/>
  <c r="J2304" i="13" a="1"/>
  <c r="J2304" i="13"/>
  <c r="J2305" i="13" a="1"/>
  <c r="J2305" i="13" s="1"/>
  <c r="J2306" i="13" a="1"/>
  <c r="J2306" i="13" s="1"/>
  <c r="J2307" i="13" a="1"/>
  <c r="J2307" i="13" s="1"/>
  <c r="J2308" i="13" a="1"/>
  <c r="J2308" i="13" s="1"/>
  <c r="J2309" i="13" a="1"/>
  <c r="J2309" i="13"/>
  <c r="J2310" i="13" a="1"/>
  <c r="J2310" i="13" s="1"/>
  <c r="J2311" i="13" a="1"/>
  <c r="J2311" i="13" s="1"/>
  <c r="J2312" i="13" a="1"/>
  <c r="J2312" i="13" s="1"/>
  <c r="J2313" i="13" a="1"/>
  <c r="J2313" i="13" s="1"/>
  <c r="J2314" i="13" a="1"/>
  <c r="J2314" i="13" s="1"/>
  <c r="J2315" i="13" a="1"/>
  <c r="J2315" i="13" s="1"/>
  <c r="J2316" i="13" a="1"/>
  <c r="J2316" i="13" s="1"/>
  <c r="J2317" i="13" a="1"/>
  <c r="J2317" i="13" s="1"/>
  <c r="J2318" i="13" a="1"/>
  <c r="J2318" i="13" s="1"/>
  <c r="J2319" i="13" a="1"/>
  <c r="J2319" i="13" s="1"/>
  <c r="J2320" i="13" a="1"/>
  <c r="J2320" i="13"/>
  <c r="J2321" i="13" a="1"/>
  <c r="J2321" i="13" s="1"/>
  <c r="J2322" i="13" a="1"/>
  <c r="J2322" i="13" s="1"/>
  <c r="J2323" i="13" a="1"/>
  <c r="J2323" i="13" s="1"/>
  <c r="J2324" i="13" a="1"/>
  <c r="J2324" i="13" s="1"/>
  <c r="J2325" i="13" a="1"/>
  <c r="J2325" i="13" s="1"/>
  <c r="J2326" i="13" a="1"/>
  <c r="J2326" i="13" s="1"/>
  <c r="J2327" i="13" a="1"/>
  <c r="J2327" i="13" s="1"/>
  <c r="J2328" i="13" a="1"/>
  <c r="J2328" i="13" s="1"/>
  <c r="J2329" i="13" a="1"/>
  <c r="J2329" i="13" s="1"/>
  <c r="J2330" i="13" a="1"/>
  <c r="J2330" i="13" s="1"/>
  <c r="J2331" i="13" a="1"/>
  <c r="J2331" i="13" s="1"/>
  <c r="J2332" i="13" a="1"/>
  <c r="J2332" i="13" s="1"/>
  <c r="J2333" i="13" a="1"/>
  <c r="J2333" i="13" s="1"/>
  <c r="J2334" i="13" a="1"/>
  <c r="J2334" i="13" s="1"/>
  <c r="J2335" i="13" a="1"/>
  <c r="J2335" i="13" s="1"/>
  <c r="J2336" i="13" a="1"/>
  <c r="J2336" i="13" s="1"/>
  <c r="J2337" i="13" a="1"/>
  <c r="J2337" i="13" s="1"/>
  <c r="J2338" i="13" a="1"/>
  <c r="J2338" i="13" s="1"/>
  <c r="J2339" i="13" a="1"/>
  <c r="J2339" i="13" s="1"/>
  <c r="J2340" i="13" a="1"/>
  <c r="J2340" i="13" s="1"/>
  <c r="J2341" i="13" a="1"/>
  <c r="J2341" i="13" s="1"/>
  <c r="J2342" i="13" a="1"/>
  <c r="J2342" i="13" s="1"/>
  <c r="J2343" i="13" a="1"/>
  <c r="J2343" i="13" s="1"/>
  <c r="J2344" i="13" a="1"/>
  <c r="J2344" i="13" s="1"/>
  <c r="J2345" i="13" a="1"/>
  <c r="J2345" i="13" s="1"/>
  <c r="J2346" i="13" a="1"/>
  <c r="J2346" i="13" s="1"/>
  <c r="J2347" i="13" a="1"/>
  <c r="J2347" i="13" s="1"/>
  <c r="J2348" i="13" a="1"/>
  <c r="J2348" i="13" s="1"/>
  <c r="J2349" i="13" a="1"/>
  <c r="J2349" i="13" s="1"/>
  <c r="J2350" i="13" a="1"/>
  <c r="J2350" i="13" s="1"/>
  <c r="J2351" i="13" a="1"/>
  <c r="J2351" i="13" s="1"/>
  <c r="J2352" i="13" a="1"/>
  <c r="J2352" i="13" s="1"/>
  <c r="J2353" i="13" a="1"/>
  <c r="J2353" i="13" s="1"/>
  <c r="J2354" i="13" a="1"/>
  <c r="J2354" i="13" s="1"/>
  <c r="J2355" i="13" a="1"/>
  <c r="J2355" i="13" s="1"/>
  <c r="J2356" i="13" a="1"/>
  <c r="J2356" i="13" s="1"/>
  <c r="J2357" i="13" a="1"/>
  <c r="J2357" i="13" s="1"/>
  <c r="J2358" i="13" a="1"/>
  <c r="J2358" i="13" s="1"/>
  <c r="J2359" i="13" a="1"/>
  <c r="J2359" i="13" s="1"/>
  <c r="J2360" i="13" a="1"/>
  <c r="J2360" i="13" s="1"/>
  <c r="J2361" i="13" a="1"/>
  <c r="J2361" i="13" s="1"/>
  <c r="J2362" i="13" a="1"/>
  <c r="J2362" i="13" s="1"/>
  <c r="J2363" i="13" a="1"/>
  <c r="J2363" i="13" s="1"/>
  <c r="J2364" i="13" a="1"/>
  <c r="J2364" i="13" s="1"/>
  <c r="J2365" i="13" a="1"/>
  <c r="J2365" i="13" s="1"/>
  <c r="J2366" i="13" a="1"/>
  <c r="J2366" i="13" s="1"/>
  <c r="J2367" i="13" a="1"/>
  <c r="J2367" i="13" s="1"/>
  <c r="J2368" i="13" a="1"/>
  <c r="J2368" i="13" s="1"/>
  <c r="J2369" i="13" a="1"/>
  <c r="J2369" i="13" s="1"/>
  <c r="J2370" i="13" a="1"/>
  <c r="J2370" i="13" s="1"/>
  <c r="J2371" i="13" a="1"/>
  <c r="J2371" i="13" s="1"/>
  <c r="J2372" i="13" a="1"/>
  <c r="J2372" i="13" s="1"/>
  <c r="J2373" i="13" a="1"/>
  <c r="J2373" i="13" s="1"/>
  <c r="J2374" i="13" a="1"/>
  <c r="J2374" i="13" s="1"/>
  <c r="J2375" i="13" a="1"/>
  <c r="J2375" i="13" s="1"/>
  <c r="J2376" i="13" a="1"/>
  <c r="J2376" i="13" s="1"/>
  <c r="J2377" i="13" a="1"/>
  <c r="J2377" i="13" s="1"/>
  <c r="J2378" i="13" a="1"/>
  <c r="J2378" i="13" s="1"/>
  <c r="J2379" i="13" a="1"/>
  <c r="J2379" i="13" s="1"/>
  <c r="J2380" i="13" a="1"/>
  <c r="J2380" i="13" s="1"/>
  <c r="J2381" i="13" a="1"/>
  <c r="J2381" i="13" s="1"/>
  <c r="J2382" i="13" a="1"/>
  <c r="J2382" i="13" s="1"/>
  <c r="J2383" i="13" a="1"/>
  <c r="J2383" i="13" s="1"/>
  <c r="J2384" i="13" a="1"/>
  <c r="J2384" i="13" s="1"/>
  <c r="J2385" i="13" a="1"/>
  <c r="J2385" i="13" s="1"/>
  <c r="J2386" i="13" a="1"/>
  <c r="J2386" i="13" s="1"/>
  <c r="J2387" i="13" a="1"/>
  <c r="J2387" i="13" s="1"/>
  <c r="J2388" i="13" a="1"/>
  <c r="J2388" i="13" s="1"/>
  <c r="J2389" i="13" a="1"/>
  <c r="J2389" i="13" s="1"/>
  <c r="J2390" i="13" a="1"/>
  <c r="J2390" i="13" s="1"/>
  <c r="J2391" i="13" a="1"/>
  <c r="J2391" i="13" s="1"/>
  <c r="J2392" i="13" a="1"/>
  <c r="J2392" i="13" s="1"/>
  <c r="J2393" i="13" a="1"/>
  <c r="J2393" i="13" s="1"/>
  <c r="J2394" i="13" a="1"/>
  <c r="J2394" i="13" s="1"/>
  <c r="J2395" i="13" a="1"/>
  <c r="J2395" i="13" s="1"/>
  <c r="J2396" i="13" a="1"/>
  <c r="J2396" i="13" s="1"/>
  <c r="J2397" i="13" a="1"/>
  <c r="J2397" i="13" s="1"/>
  <c r="J2398" i="13" a="1"/>
  <c r="J2398" i="13" s="1"/>
  <c r="J2399" i="13" a="1"/>
  <c r="J2399" i="13" s="1"/>
  <c r="J2400" i="13" a="1"/>
  <c r="J2400" i="13" s="1"/>
  <c r="J2401" i="13" a="1"/>
  <c r="J2401" i="13" s="1"/>
  <c r="J2402" i="13" a="1"/>
  <c r="J2402" i="13" s="1"/>
  <c r="J2403" i="13" a="1"/>
  <c r="J2403" i="13" s="1"/>
  <c r="J2404" i="13" a="1"/>
  <c r="J2404" i="13" s="1"/>
  <c r="J2405" i="13" a="1"/>
  <c r="J2405" i="13" s="1"/>
  <c r="J2406" i="13" a="1"/>
  <c r="J2406" i="13" s="1"/>
  <c r="J2407" i="13" a="1"/>
  <c r="J2407" i="13" s="1"/>
  <c r="J2408" i="13" a="1"/>
  <c r="J2408" i="13" s="1"/>
  <c r="J2409" i="13" a="1"/>
  <c r="J2409" i="13" s="1"/>
  <c r="J2410" i="13" a="1"/>
  <c r="J2410" i="13" s="1"/>
  <c r="J2411" i="13" a="1"/>
  <c r="J2411" i="13" s="1"/>
  <c r="J2412" i="13" a="1"/>
  <c r="J2412" i="13" s="1"/>
  <c r="J2413" i="13" a="1"/>
  <c r="J2413" i="13" s="1"/>
  <c r="J2414" i="13" a="1"/>
  <c r="J2414" i="13" s="1"/>
  <c r="J2415" i="13" a="1"/>
  <c r="J2415" i="13" s="1"/>
  <c r="J2416" i="13" a="1"/>
  <c r="J2416" i="13" s="1"/>
  <c r="J2417" i="13" a="1"/>
  <c r="J2417" i="13" s="1"/>
  <c r="J2418" i="13" a="1"/>
  <c r="J2418" i="13" s="1"/>
  <c r="J2419" i="13" a="1"/>
  <c r="J2419" i="13" s="1"/>
  <c r="J2420" i="13" a="1"/>
  <c r="J2420" i="13" s="1"/>
  <c r="J2421" i="13" a="1"/>
  <c r="J2421" i="13" s="1"/>
  <c r="J2422" i="13" a="1"/>
  <c r="J2422" i="13" s="1"/>
  <c r="J2423" i="13" a="1"/>
  <c r="J2423" i="13" s="1"/>
  <c r="J2424" i="13" a="1"/>
  <c r="J2424" i="13" s="1"/>
  <c r="J2425" i="13" a="1"/>
  <c r="J2425" i="13" s="1"/>
  <c r="J2426" i="13" a="1"/>
  <c r="J2426" i="13" s="1"/>
  <c r="J2427" i="13" a="1"/>
  <c r="J2427" i="13" s="1"/>
  <c r="J2428" i="13" a="1"/>
  <c r="J2428" i="13" s="1"/>
  <c r="J2429" i="13" a="1"/>
  <c r="J2429" i="13" s="1"/>
  <c r="J2430" i="13" a="1"/>
  <c r="J2430" i="13" s="1"/>
  <c r="J2431" i="13" a="1"/>
  <c r="J2431" i="13" s="1"/>
  <c r="J2432" i="13" a="1"/>
  <c r="J2432" i="13" s="1"/>
  <c r="J2433" i="13" a="1"/>
  <c r="J2433" i="13" s="1"/>
  <c r="J2434" i="13" a="1"/>
  <c r="J2434" i="13" s="1"/>
  <c r="J2435" i="13" a="1"/>
  <c r="J2435" i="13" s="1"/>
  <c r="J2436" i="13" a="1"/>
  <c r="J2436" i="13" s="1"/>
  <c r="J2437" i="13" a="1"/>
  <c r="J2437" i="13" s="1"/>
  <c r="J2438" i="13" a="1"/>
  <c r="J2438" i="13" s="1"/>
  <c r="J2439" i="13" a="1"/>
  <c r="J2439" i="13" s="1"/>
  <c r="J2440" i="13" a="1"/>
  <c r="J2440" i="13" s="1"/>
  <c r="J2441" i="13" a="1"/>
  <c r="J2441" i="13" s="1"/>
  <c r="J2442" i="13" a="1"/>
  <c r="J2442" i="13" s="1"/>
  <c r="J2443" i="13" a="1"/>
  <c r="J2443" i="13" s="1"/>
  <c r="J2444" i="13" a="1"/>
  <c r="J2444" i="13" s="1"/>
  <c r="J2445" i="13" a="1"/>
  <c r="J2445" i="13" s="1"/>
  <c r="J2446" i="13" a="1"/>
  <c r="J2446" i="13" s="1"/>
  <c r="J2447" i="13" a="1"/>
  <c r="J2447" i="13" s="1"/>
  <c r="J2448" i="13" a="1"/>
  <c r="J2448" i="13" s="1"/>
  <c r="J2449" i="13" a="1"/>
  <c r="J2449" i="13" s="1"/>
  <c r="J2450" i="13" a="1"/>
  <c r="J2450" i="13" s="1"/>
  <c r="J2451" i="13" a="1"/>
  <c r="J2451" i="13" s="1"/>
  <c r="J2452" i="13" a="1"/>
  <c r="J2452" i="13" s="1"/>
  <c r="J2453" i="13" a="1"/>
  <c r="J2453" i="13" s="1"/>
  <c r="J2454" i="13" a="1"/>
  <c r="J2454" i="13" s="1"/>
  <c r="J2455" i="13" a="1"/>
  <c r="J2455" i="13" s="1"/>
  <c r="J2456" i="13" a="1"/>
  <c r="J2456" i="13" s="1"/>
  <c r="J2457" i="13" a="1"/>
  <c r="J2457" i="13" s="1"/>
  <c r="J2458" i="13" a="1"/>
  <c r="J2458" i="13" s="1"/>
  <c r="J2459" i="13" a="1"/>
  <c r="J2459" i="13" s="1"/>
  <c r="J2460" i="13" a="1"/>
  <c r="J2460" i="13" s="1"/>
  <c r="J2461" i="13" a="1"/>
  <c r="J2461" i="13" s="1"/>
  <c r="J2462" i="13" a="1"/>
  <c r="J2462" i="13" s="1"/>
  <c r="J2463" i="13" a="1"/>
  <c r="J2463" i="13" s="1"/>
  <c r="J2464" i="13" a="1"/>
  <c r="J2464" i="13" s="1"/>
  <c r="J2465" i="13" a="1"/>
  <c r="J2465" i="13" s="1"/>
  <c r="J2466" i="13" a="1"/>
  <c r="J2466" i="13" s="1"/>
  <c r="J2467" i="13" a="1"/>
  <c r="J2467" i="13" s="1"/>
  <c r="J2468" i="13" a="1"/>
  <c r="J2468" i="13" s="1"/>
  <c r="J2469" i="13" a="1"/>
  <c r="J2469" i="13" s="1"/>
  <c r="J2470" i="13" a="1"/>
  <c r="J2470" i="13" s="1"/>
  <c r="J2471" i="13" a="1"/>
  <c r="J2471" i="13" s="1"/>
  <c r="J2472" i="13" a="1"/>
  <c r="J2472" i="13" s="1"/>
  <c r="J2473" i="13" a="1"/>
  <c r="J2473" i="13" s="1"/>
  <c r="J2474" i="13" a="1"/>
  <c r="J2474" i="13" s="1"/>
  <c r="J2475" i="13" a="1"/>
  <c r="J2475" i="13" s="1"/>
  <c r="J2476" i="13" a="1"/>
  <c r="J2476" i="13" s="1"/>
  <c r="J2477" i="13" a="1"/>
  <c r="J2477" i="13" s="1"/>
  <c r="J2478" i="13" a="1"/>
  <c r="J2478" i="13" s="1"/>
  <c r="J2479" i="13" a="1"/>
  <c r="J2479" i="13" s="1"/>
  <c r="J2480" i="13" a="1"/>
  <c r="J2480" i="13" s="1"/>
  <c r="J2481" i="13" a="1"/>
  <c r="J2481" i="13" s="1"/>
  <c r="J2482" i="13" a="1"/>
  <c r="J2482" i="13" s="1"/>
  <c r="J2483" i="13" a="1"/>
  <c r="J2483" i="13" s="1"/>
  <c r="J2484" i="13" a="1"/>
  <c r="J2484" i="13" s="1"/>
  <c r="J2485" i="13" a="1"/>
  <c r="J2485" i="13" s="1"/>
  <c r="J2486" i="13" a="1"/>
  <c r="J2486" i="13" s="1"/>
  <c r="J2487" i="13" a="1"/>
  <c r="J2487" i="13" s="1"/>
  <c r="J2488" i="13" a="1"/>
  <c r="J2488" i="13" s="1"/>
  <c r="J2489" i="13" a="1"/>
  <c r="J2489" i="13" s="1"/>
  <c r="J2490" i="13" a="1"/>
  <c r="J2490" i="13" s="1"/>
  <c r="J2491" i="13" a="1"/>
  <c r="J2491" i="13" s="1"/>
  <c r="J2492" i="13" a="1"/>
  <c r="J2492" i="13" s="1"/>
  <c r="J2493" i="13" a="1"/>
  <c r="J2493" i="13" s="1"/>
  <c r="J2494" i="13" a="1"/>
  <c r="J2494" i="13" s="1"/>
  <c r="J2495" i="13" a="1"/>
  <c r="J2495" i="13" s="1"/>
  <c r="J2496" i="13" a="1"/>
  <c r="J2496" i="13" s="1"/>
  <c r="J2497" i="13" a="1"/>
  <c r="J2497" i="13" s="1"/>
  <c r="J2498" i="13" a="1"/>
  <c r="J2498" i="13" s="1"/>
  <c r="J2499" i="13" a="1"/>
  <c r="J2499" i="13" s="1"/>
  <c r="J2500" i="13" a="1"/>
  <c r="J2500" i="13" s="1"/>
  <c r="J2501" i="13" a="1"/>
  <c r="J2501" i="13" s="1"/>
  <c r="J2502" i="13" a="1"/>
  <c r="J2502" i="13" s="1"/>
  <c r="J2503" i="13" a="1"/>
  <c r="J2503" i="13" s="1"/>
  <c r="J2504" i="13" a="1"/>
  <c r="J2504" i="13" s="1"/>
  <c r="J2505" i="13" a="1"/>
  <c r="J2505" i="13" s="1"/>
  <c r="J2506" i="13" a="1"/>
  <c r="J2506" i="13" s="1"/>
  <c r="J2507" i="13" a="1"/>
  <c r="J2507" i="13" s="1"/>
  <c r="J2508" i="13" a="1"/>
  <c r="J2508" i="13" s="1"/>
  <c r="J2509" i="13" a="1"/>
  <c r="J2509" i="13" s="1"/>
  <c r="J2510" i="13" a="1"/>
  <c r="J2510" i="13" s="1"/>
  <c r="J2511" i="13" a="1"/>
  <c r="J2511" i="13" s="1"/>
  <c r="J2512" i="13" a="1"/>
  <c r="J2512" i="13" s="1"/>
  <c r="J2513" i="13" a="1"/>
  <c r="J2513" i="13" s="1"/>
  <c r="J2514" i="13" a="1"/>
  <c r="J2514" i="13" s="1"/>
  <c r="J2515" i="13" a="1"/>
  <c r="J2515" i="13" s="1"/>
  <c r="J2516" i="13" a="1"/>
  <c r="J2516" i="13" s="1"/>
  <c r="J2517" i="13" a="1"/>
  <c r="J2517" i="13" s="1"/>
  <c r="J2518" i="13" a="1"/>
  <c r="J2518" i="13" s="1"/>
  <c r="J2519" i="13" a="1"/>
  <c r="J2519" i="13" s="1"/>
  <c r="J2520" i="13" a="1"/>
  <c r="J2520" i="13" s="1"/>
  <c r="J2521" i="13" a="1"/>
  <c r="J2521" i="13" s="1"/>
  <c r="J2522" i="13" a="1"/>
  <c r="J2522" i="13" s="1"/>
  <c r="J2523" i="13" a="1"/>
  <c r="J2523" i="13" s="1"/>
  <c r="J2524" i="13" a="1"/>
  <c r="J2524" i="13" s="1"/>
  <c r="J2525" i="13" a="1"/>
  <c r="J2525" i="13" s="1"/>
  <c r="J2526" i="13" a="1"/>
  <c r="J2526" i="13" s="1"/>
  <c r="J2527" i="13" a="1"/>
  <c r="J2527" i="13" s="1"/>
  <c r="J2528" i="13" a="1"/>
  <c r="J2528" i="13" s="1"/>
  <c r="J2529" i="13" a="1"/>
  <c r="J2529" i="13" s="1"/>
  <c r="J2530" i="13" a="1"/>
  <c r="J2530" i="13" s="1"/>
  <c r="J2531" i="13" a="1"/>
  <c r="J2531" i="13" s="1"/>
  <c r="J2532" i="13" a="1"/>
  <c r="J2532" i="13" s="1"/>
  <c r="J2533" i="13" a="1"/>
  <c r="J2533" i="13" s="1"/>
  <c r="J2534" i="13" a="1"/>
  <c r="J2534" i="13" s="1"/>
  <c r="J2535" i="13" a="1"/>
  <c r="J2535" i="13" s="1"/>
  <c r="J2536" i="13" a="1"/>
  <c r="J2536" i="13" s="1"/>
  <c r="J2537" i="13" a="1"/>
  <c r="J2537" i="13" s="1"/>
  <c r="J2538" i="13" a="1"/>
  <c r="J2538" i="13" s="1"/>
  <c r="J2539" i="13" a="1"/>
  <c r="J2539" i="13" s="1"/>
  <c r="J2540" i="13" a="1"/>
  <c r="J2540" i="13" s="1"/>
  <c r="J2541" i="13" a="1"/>
  <c r="J2541" i="13" s="1"/>
  <c r="J2542" i="13" a="1"/>
  <c r="J2542" i="13" s="1"/>
  <c r="J2543" i="13" a="1"/>
  <c r="J2543" i="13" s="1"/>
  <c r="J2544" i="13" a="1"/>
  <c r="J2544" i="13" s="1"/>
  <c r="J2545" i="13" a="1"/>
  <c r="J2545" i="13" s="1"/>
  <c r="J2546" i="13" a="1"/>
  <c r="J2546" i="13" s="1"/>
  <c r="J2547" i="13" a="1"/>
  <c r="J2547" i="13" s="1"/>
  <c r="J2548" i="13" a="1"/>
  <c r="J2548" i="13"/>
  <c r="J2549" i="13" a="1"/>
  <c r="J2549" i="13"/>
  <c r="J2550" i="13" a="1"/>
  <c r="J2550" i="13" s="1"/>
  <c r="J2551" i="13" a="1"/>
  <c r="J2551" i="13" s="1"/>
  <c r="J2552" i="13" a="1"/>
  <c r="J2552" i="13"/>
  <c r="J2553" i="13" a="1"/>
  <c r="J2553" i="13"/>
  <c r="J2554" i="13" a="1"/>
  <c r="J2554" i="13" s="1"/>
  <c r="J2555" i="13" a="1"/>
  <c r="J2555" i="13" s="1"/>
  <c r="J2556" i="13" a="1"/>
  <c r="J2556" i="13" s="1"/>
  <c r="J2557" i="13" a="1"/>
  <c r="J2557" i="13" s="1"/>
  <c r="J2558" i="13" a="1"/>
  <c r="J2558" i="13" s="1"/>
  <c r="J2559" i="13" a="1"/>
  <c r="J2559" i="13" s="1"/>
  <c r="J2560" i="13" a="1"/>
  <c r="J2560" i="13" s="1"/>
  <c r="J2561" i="13" a="1"/>
  <c r="J2561" i="13" s="1"/>
  <c r="J2562" i="13" a="1"/>
  <c r="J2562" i="13" s="1"/>
  <c r="J2563" i="13" a="1"/>
  <c r="J2563" i="13" s="1"/>
  <c r="J2564" i="13" a="1"/>
  <c r="J2564" i="13"/>
  <c r="J2565" i="13" a="1"/>
  <c r="J2565" i="13"/>
  <c r="J2566" i="13" a="1"/>
  <c r="J2566" i="13" s="1"/>
  <c r="J2567" i="13" a="1"/>
  <c r="J2567" i="13" s="1"/>
  <c r="J2568" i="13" a="1"/>
  <c r="J2568" i="13"/>
  <c r="J2569" i="13" a="1"/>
  <c r="J2569" i="13"/>
  <c r="J2570" i="13" a="1"/>
  <c r="J2570" i="13" s="1"/>
  <c r="J2571" i="13" a="1"/>
  <c r="J2571" i="13" s="1"/>
  <c r="J2572" i="13" a="1"/>
  <c r="J2572" i="13" s="1"/>
  <c r="J2573" i="13" a="1"/>
  <c r="J2573" i="13" s="1"/>
  <c r="J2574" i="13" a="1"/>
  <c r="J2574" i="13" s="1"/>
  <c r="J2575" i="13" a="1"/>
  <c r="J2575" i="13" s="1"/>
  <c r="J2576" i="13" a="1"/>
  <c r="J2576" i="13" s="1"/>
  <c r="J2577" i="13" a="1"/>
  <c r="J2577" i="13" s="1"/>
  <c r="J2578" i="13" a="1"/>
  <c r="J2578" i="13" s="1"/>
  <c r="J2579" i="13" a="1"/>
  <c r="J2579" i="13" s="1"/>
  <c r="J2580" i="13" a="1"/>
  <c r="J2580" i="13"/>
  <c r="J2581" i="13" a="1"/>
  <c r="J2581" i="13"/>
  <c r="J2582" i="13" a="1"/>
  <c r="J2582" i="13" s="1"/>
  <c r="J2583" i="13" a="1"/>
  <c r="J2583" i="13" s="1"/>
  <c r="J2584" i="13" a="1"/>
  <c r="J2584" i="13" s="1"/>
  <c r="J2585" i="13" a="1"/>
  <c r="J2585" i="13"/>
  <c r="J2586" i="13" a="1"/>
  <c r="J2586" i="13" s="1"/>
  <c r="J2587" i="13" a="1"/>
  <c r="J2587" i="13"/>
  <c r="J2588" i="13" a="1"/>
  <c r="J2588" i="13"/>
  <c r="J2589" i="13" a="1"/>
  <c r="J2589" i="13"/>
  <c r="J2590" i="13" a="1"/>
  <c r="J2590" i="13" s="1"/>
  <c r="J2591" i="13" a="1"/>
  <c r="J2591" i="13" s="1"/>
  <c r="J2592" i="13" a="1"/>
  <c r="J2592" i="13" s="1"/>
  <c r="J2593" i="13" a="1"/>
  <c r="J2593" i="13" s="1"/>
  <c r="J2594" i="13" a="1"/>
  <c r="J2594" i="13" s="1"/>
  <c r="J2595" i="13" a="1"/>
  <c r="J2595" i="13"/>
  <c r="J2596" i="13" a="1"/>
  <c r="J2596" i="13"/>
  <c r="J2597" i="13" a="1"/>
  <c r="J2597" i="13"/>
  <c r="J2598" i="13" a="1"/>
  <c r="J2598" i="13" s="1"/>
  <c r="J2599" i="13" a="1"/>
  <c r="J2599" i="13"/>
  <c r="J2600" i="13" a="1"/>
  <c r="J2600" i="13" s="1"/>
  <c r="J2601" i="13" a="1"/>
  <c r="J2601" i="13" s="1"/>
  <c r="J2602" i="13" a="1"/>
  <c r="J2602" i="13" s="1"/>
  <c r="J2603" i="13" a="1"/>
  <c r="J2603" i="13"/>
  <c r="J2604" i="13" a="1"/>
  <c r="J2604" i="13"/>
  <c r="J2605" i="13" a="1"/>
  <c r="J2605" i="13"/>
  <c r="J2606" i="13" a="1"/>
  <c r="J2606" i="13" s="1"/>
  <c r="J2607" i="13" a="1"/>
  <c r="J2607" i="13" s="1"/>
  <c r="J2608" i="13" a="1"/>
  <c r="J2608" i="13"/>
  <c r="J2609" i="13" a="1"/>
  <c r="J2609" i="13" s="1"/>
  <c r="J2610" i="13" a="1"/>
  <c r="J2610" i="13" s="1"/>
  <c r="J2611" i="13" a="1"/>
  <c r="J2611" i="13"/>
  <c r="J2612" i="13" a="1"/>
  <c r="J2612" i="13"/>
  <c r="J2613" i="13" a="1"/>
  <c r="J2613" i="13"/>
  <c r="J2614" i="13" a="1"/>
  <c r="J2614" i="13" s="1"/>
  <c r="J2615" i="13" a="1"/>
  <c r="J2615" i="13" s="1"/>
  <c r="J2616" i="13" a="1"/>
  <c r="J2616" i="13" s="1"/>
  <c r="J2617" i="13" a="1"/>
  <c r="J2617" i="13"/>
  <c r="J2618" i="13" a="1"/>
  <c r="J2618" i="13" s="1"/>
  <c r="J2619" i="13" a="1"/>
  <c r="J2619" i="13"/>
  <c r="J2620" i="13" a="1"/>
  <c r="J2620" i="13"/>
  <c r="J2621" i="13" a="1"/>
  <c r="J2621" i="13"/>
  <c r="J2622" i="13" a="1"/>
  <c r="J2622" i="13" s="1"/>
  <c r="J2623" i="13" a="1"/>
  <c r="J2623" i="13" s="1"/>
  <c r="J2624" i="13" a="1"/>
  <c r="J2624" i="13" s="1"/>
  <c r="J2625" i="13" a="1"/>
  <c r="J2625" i="13" s="1"/>
  <c r="J2626" i="13" a="1"/>
  <c r="J2626" i="13" s="1"/>
  <c r="J2627" i="13" a="1"/>
  <c r="J2627" i="13" s="1"/>
  <c r="J2628" i="13" a="1"/>
  <c r="J2628" i="13"/>
  <c r="J2629" i="13" a="1"/>
  <c r="J2629" i="13" s="1"/>
  <c r="J2630" i="13" a="1"/>
  <c r="J2630" i="13" s="1"/>
  <c r="J2631" i="13" a="1"/>
  <c r="J2631" i="13" s="1"/>
  <c r="J2632" i="13" a="1"/>
  <c r="J2632" i="13" s="1"/>
  <c r="J2633" i="13" a="1"/>
  <c r="J2633" i="13"/>
  <c r="J2634" i="13" a="1"/>
  <c r="J2634" i="13" s="1"/>
  <c r="J2635" i="13" a="1"/>
  <c r="J2635" i="13"/>
  <c r="J2636" i="13" a="1"/>
  <c r="J2636" i="13" s="1"/>
  <c r="J2637" i="13" a="1"/>
  <c r="J2637" i="13"/>
  <c r="J2638" i="13" a="1"/>
  <c r="J2638" i="13" s="1"/>
  <c r="J2639" i="13" a="1"/>
  <c r="J2639" i="13" s="1"/>
  <c r="J2640" i="13" a="1"/>
  <c r="J2640" i="13"/>
  <c r="J2641" i="13" a="1"/>
  <c r="J2641" i="13" s="1"/>
  <c r="J2642" i="13" a="1"/>
  <c r="J2642" i="13" s="1"/>
  <c r="J2643" i="13" a="1"/>
  <c r="J2643" i="13" s="1"/>
  <c r="J2644" i="13" a="1"/>
  <c r="J2644" i="13"/>
  <c r="J2645" i="13" a="1"/>
  <c r="J2645" i="13"/>
  <c r="J2646" i="13" a="1"/>
  <c r="J2646" i="13" s="1"/>
  <c r="J2647" i="13" a="1"/>
  <c r="J2647" i="13" s="1"/>
  <c r="J2648" i="13" a="1"/>
  <c r="J2648" i="13" s="1"/>
  <c r="J2649" i="13" a="1"/>
  <c r="J2649" i="13"/>
  <c r="J2650" i="13" a="1"/>
  <c r="J2650" i="13" s="1"/>
  <c r="J2651" i="13" a="1"/>
  <c r="J2651" i="13"/>
  <c r="J2652" i="13" a="1"/>
  <c r="J2652" i="13" s="1"/>
  <c r="J2653" i="13" a="1"/>
  <c r="J2653" i="13"/>
  <c r="J2654" i="13" a="1"/>
  <c r="J2654" i="13" s="1"/>
  <c r="J2655" i="13" a="1"/>
  <c r="J2655" i="13" s="1"/>
  <c r="J2656" i="13" a="1"/>
  <c r="J2656" i="13"/>
  <c r="J2657" i="13" a="1"/>
  <c r="J2657" i="13" s="1"/>
  <c r="J2658" i="13" a="1"/>
  <c r="J2658" i="13" s="1"/>
  <c r="J2659" i="13" a="1"/>
  <c r="J2659" i="13"/>
  <c r="J2660" i="13" a="1"/>
  <c r="J2660" i="13"/>
  <c r="J2661" i="13" a="1"/>
  <c r="J2661" i="13"/>
  <c r="J2662" i="13" a="1"/>
  <c r="J2662" i="13" s="1"/>
  <c r="J2663" i="13" a="1"/>
  <c r="J2663" i="13" s="1"/>
  <c r="J2664" i="13" a="1"/>
  <c r="J2664" i="13" s="1"/>
  <c r="J2665" i="13" a="1"/>
  <c r="J2665" i="13" s="1"/>
  <c r="J2666" i="13" a="1"/>
  <c r="J2666" i="13" s="1"/>
  <c r="J2667" i="13" a="1"/>
  <c r="J2667" i="13"/>
  <c r="J2668" i="13" a="1"/>
  <c r="J2668" i="13" s="1"/>
  <c r="J2669" i="13" a="1"/>
  <c r="J2669" i="13"/>
  <c r="J2670" i="13" a="1"/>
  <c r="J2670" i="13" s="1"/>
  <c r="J2671" i="13" a="1"/>
  <c r="J2671" i="13" s="1"/>
  <c r="J2672" i="13" a="1"/>
  <c r="J2672" i="13" s="1"/>
  <c r="J2673" i="13" a="1"/>
  <c r="J2673" i="13" s="1"/>
  <c r="J2674" i="13" a="1"/>
  <c r="J2674" i="13" s="1"/>
  <c r="J2675" i="13" a="1"/>
  <c r="J2675" i="13"/>
  <c r="J2676" i="13" a="1"/>
  <c r="J2676" i="13"/>
  <c r="J2677" i="13" a="1"/>
  <c r="J2677" i="13" s="1"/>
  <c r="J2678" i="13" a="1"/>
  <c r="J2678" i="13" s="1"/>
  <c r="J2679" i="13" a="1"/>
  <c r="J2679" i="13"/>
  <c r="J2680" i="13" a="1"/>
  <c r="J2680" i="13" s="1"/>
  <c r="J2681" i="13" a="1"/>
  <c r="J2681" i="13"/>
  <c r="J2682" i="13" a="1"/>
  <c r="J2682" i="13" s="1"/>
  <c r="J2683" i="13" a="1"/>
  <c r="J2683" i="13"/>
  <c r="J2684" i="13" a="1"/>
  <c r="J2684" i="13" s="1"/>
  <c r="J2685" i="13" a="1"/>
  <c r="J2685" i="13"/>
  <c r="J2686" i="13" a="1"/>
  <c r="J2686" i="13" s="1"/>
  <c r="J2687" i="13" a="1"/>
  <c r="J2687" i="13" s="1"/>
  <c r="J2688" i="13" a="1"/>
  <c r="J2688" i="13" s="1"/>
  <c r="J2689" i="13" a="1"/>
  <c r="J2689" i="13" s="1"/>
  <c r="J2690" i="13" a="1"/>
  <c r="J2690" i="13" s="1"/>
  <c r="J2691" i="13" a="1"/>
  <c r="J2691" i="13" s="1"/>
  <c r="J2692" i="13" a="1"/>
  <c r="J2692" i="13"/>
  <c r="J2693" i="13" a="1"/>
  <c r="J2693" i="13" s="1"/>
  <c r="J2694" i="13" a="1"/>
  <c r="J2694" i="13" s="1"/>
  <c r="J2695" i="13" a="1"/>
  <c r="J2695" i="13"/>
  <c r="J2696" i="13" a="1"/>
  <c r="J2696" i="13" s="1"/>
  <c r="J2697" i="13" a="1"/>
  <c r="J2697" i="13"/>
  <c r="J2698" i="13" a="1"/>
  <c r="J2698" i="13" s="1"/>
  <c r="J2699" i="13" a="1"/>
  <c r="J2699" i="13"/>
  <c r="J2700" i="13" a="1"/>
  <c r="J2700" i="13"/>
  <c r="J2701" i="13" a="1"/>
  <c r="J2701" i="13"/>
  <c r="J2702" i="13" a="1"/>
  <c r="J2702" i="13" s="1"/>
  <c r="J2703" i="13" a="1"/>
  <c r="J2703" i="13" s="1"/>
  <c r="J2704" i="13" a="1"/>
  <c r="J2704" i="13" s="1"/>
  <c r="J2705" i="13" a="1"/>
  <c r="J2705" i="13" s="1"/>
  <c r="J2706" i="13" a="1"/>
  <c r="J2706" i="13" s="1"/>
  <c r="J2707" i="13" a="1"/>
  <c r="J2707" i="13"/>
  <c r="J2708" i="13" a="1"/>
  <c r="J2708" i="13"/>
  <c r="J2709" i="13" a="1"/>
  <c r="J2709" i="13" s="1"/>
  <c r="J2710" i="13" a="1"/>
  <c r="J2710" i="13" s="1"/>
  <c r="J2711" i="13" a="1"/>
  <c r="J2711" i="13" s="1"/>
  <c r="J2712" i="13" a="1"/>
  <c r="J2712" i="13" s="1"/>
  <c r="J2713" i="13" a="1"/>
  <c r="J2713" i="13" s="1"/>
  <c r="J2714" i="13" a="1"/>
  <c r="J2714" i="13" s="1"/>
  <c r="J2715" i="13" a="1"/>
  <c r="J2715" i="13"/>
  <c r="J2716" i="13" a="1"/>
  <c r="J2716" i="13" s="1"/>
  <c r="J2717" i="13" a="1"/>
  <c r="J2717" i="13"/>
  <c r="J2718" i="13" a="1"/>
  <c r="J2718" i="13" s="1"/>
  <c r="J2719" i="13" a="1"/>
  <c r="J2719" i="13" s="1"/>
  <c r="J2720" i="13" a="1"/>
  <c r="J2720" i="13"/>
  <c r="J2721" i="13" a="1"/>
  <c r="J2721" i="13" s="1"/>
  <c r="J2722" i="13" a="1"/>
  <c r="J2722" i="13" s="1"/>
  <c r="J2723" i="13" a="1"/>
  <c r="J2723" i="13"/>
  <c r="J2724" i="13" a="1"/>
  <c r="J2724" i="13"/>
  <c r="J2725" i="13" a="1"/>
  <c r="J2725" i="13"/>
  <c r="J2726" i="13" a="1"/>
  <c r="J2726" i="13" s="1"/>
  <c r="J2727" i="13" a="1"/>
  <c r="J2727" i="13"/>
  <c r="J2728" i="13" a="1"/>
  <c r="J2728" i="13" s="1"/>
  <c r="J2729" i="13" a="1"/>
  <c r="J2729" i="13" s="1"/>
  <c r="J2730" i="13" a="1"/>
  <c r="J2730" i="13" s="1"/>
  <c r="J2731" i="13" a="1"/>
  <c r="J2731" i="13"/>
  <c r="J2732" i="13" a="1"/>
  <c r="J2732" i="13" s="1"/>
  <c r="J2733" i="13" a="1"/>
  <c r="J2733" i="13"/>
  <c r="J2734" i="13" a="1"/>
  <c r="J2734" i="13" s="1"/>
  <c r="J2735" i="13" a="1"/>
  <c r="J2735" i="13" s="1"/>
  <c r="J2736" i="13" a="1"/>
  <c r="J2736" i="13"/>
  <c r="J2737" i="13" a="1"/>
  <c r="J2737" i="13" s="1"/>
  <c r="J2738" i="13" a="1"/>
  <c r="J2738" i="13" s="1"/>
  <c r="J2739" i="13" a="1"/>
  <c r="J2739" i="13" s="1"/>
  <c r="J2740" i="13" a="1"/>
  <c r="J2740" i="13"/>
  <c r="J2741" i="13" a="1"/>
  <c r="J2741" i="13"/>
  <c r="J2742" i="13" a="1"/>
  <c r="J2742" i="13" s="1"/>
  <c r="J2743" i="13" a="1"/>
  <c r="J2743" i="13"/>
  <c r="J2744" i="13" a="1"/>
  <c r="J2744" i="13" s="1"/>
  <c r="J2745" i="13" a="1"/>
  <c r="J2745" i="13" s="1"/>
  <c r="J2746" i="13" a="1"/>
  <c r="J2746" i="13" s="1"/>
  <c r="J2747" i="13" a="1"/>
  <c r="J2747" i="13"/>
  <c r="J2748" i="13" a="1"/>
  <c r="J2748" i="13"/>
  <c r="J2749" i="13" a="1"/>
  <c r="J2749" i="13"/>
  <c r="J2750" i="13" a="1"/>
  <c r="J2750" i="13" s="1"/>
  <c r="J2751" i="13" a="1"/>
  <c r="J2751" i="13" s="1"/>
  <c r="J2752" i="13" a="1"/>
  <c r="J2752" i="13" s="1"/>
  <c r="J2753" i="13" a="1"/>
  <c r="J2753" i="13" s="1"/>
  <c r="J2754" i="13" a="1"/>
  <c r="J2754" i="13" s="1"/>
  <c r="J2755" i="13" a="1"/>
  <c r="J2755" i="13" s="1"/>
  <c r="J2756" i="13" a="1"/>
  <c r="J2756" i="13"/>
  <c r="J2757" i="13" a="1"/>
  <c r="J2757" i="13" s="1"/>
  <c r="J2758" i="13" a="1"/>
  <c r="J2758" i="13" s="1"/>
  <c r="J2759" i="13" a="1"/>
  <c r="J2759" i="13" s="1"/>
  <c r="J2760" i="13" a="1"/>
  <c r="J2760" i="13" s="1"/>
  <c r="J2761" i="13" a="1"/>
  <c r="J2761" i="13"/>
  <c r="J2762" i="13" a="1"/>
  <c r="J2762" i="13" s="1"/>
  <c r="J2763" i="13" a="1"/>
  <c r="J2763" i="13"/>
  <c r="J2764" i="13" a="1"/>
  <c r="J2764" i="13" s="1"/>
  <c r="J2765" i="13" a="1"/>
  <c r="J2765" i="13"/>
  <c r="J2766" i="13" a="1"/>
  <c r="J2766" i="13" s="1"/>
  <c r="J2767" i="13" a="1"/>
  <c r="J2767" i="13" s="1"/>
  <c r="J2768" i="13" a="1"/>
  <c r="J2768" i="13"/>
  <c r="J2769" i="13" a="1"/>
  <c r="J2769" i="13" s="1"/>
  <c r="J2770" i="13" a="1"/>
  <c r="J2770" i="13" s="1"/>
  <c r="J2771" i="13" a="1"/>
  <c r="J2771" i="13"/>
  <c r="J2772" i="13" a="1"/>
  <c r="J2772" i="13"/>
  <c r="J2773" i="13" a="1"/>
  <c r="J2773" i="13" s="1"/>
  <c r="J2774" i="13" a="1"/>
  <c r="J2774" i="13" s="1"/>
  <c r="J2775" i="13" a="1"/>
  <c r="J2775" i="13"/>
  <c r="J2776" i="13" a="1"/>
  <c r="J2776" i="13" s="1"/>
  <c r="J2777" i="13" a="1"/>
  <c r="J2777" i="13" s="1"/>
  <c r="J2778" i="13" a="1"/>
  <c r="J2778" i="13" s="1"/>
  <c r="J2779" i="13" a="1"/>
  <c r="J2779" i="13" s="1"/>
  <c r="J2780" i="13" a="1"/>
  <c r="J2780" i="13"/>
  <c r="J2781" i="13" a="1"/>
  <c r="J2781" i="13" s="1"/>
  <c r="J2782" i="13" a="1"/>
  <c r="J2782" i="13"/>
  <c r="J2783" i="13" a="1"/>
  <c r="J2783" i="13" s="1"/>
  <c r="J2784" i="13" a="1"/>
  <c r="J2784" i="13"/>
  <c r="J2785" i="13" a="1"/>
  <c r="J2785" i="13" s="1"/>
  <c r="J2786" i="13" a="1"/>
  <c r="J2786" i="13"/>
  <c r="J2787" i="13" a="1"/>
  <c r="J2787" i="13" s="1"/>
  <c r="J2788" i="13" a="1"/>
  <c r="J2788" i="13" s="1"/>
  <c r="J2789" i="13" a="1"/>
  <c r="J2789" i="13" s="1"/>
  <c r="J2790" i="13" a="1"/>
  <c r="J2790" i="13" s="1"/>
  <c r="J2791" i="13" a="1"/>
  <c r="J2791" i="13"/>
  <c r="J2792" i="13" a="1"/>
  <c r="J2792" i="13" s="1"/>
  <c r="J2793" i="13" a="1"/>
  <c r="J2793" i="13" s="1"/>
  <c r="J2794" i="13" a="1"/>
  <c r="J2794" i="13"/>
  <c r="J2795" i="13" a="1"/>
  <c r="J2795" i="13"/>
  <c r="J2796" i="13" a="1"/>
  <c r="J2796" i="13" s="1"/>
  <c r="J2797" i="13" a="1"/>
  <c r="J2797" i="13" s="1"/>
  <c r="J2798" i="13" a="1"/>
  <c r="J2798" i="13"/>
  <c r="J2799" i="13" a="1"/>
  <c r="J2799" i="13" s="1"/>
  <c r="J2800" i="13" a="1"/>
  <c r="J2800" i="13"/>
  <c r="J2801" i="13" a="1"/>
  <c r="J2801" i="13" s="1"/>
  <c r="J2802" i="13" a="1"/>
  <c r="J2802" i="13" s="1"/>
  <c r="J2803" i="13" a="1"/>
  <c r="J2803" i="13"/>
  <c r="J2804" i="13" a="1"/>
  <c r="J2804" i="13"/>
  <c r="J2805" i="13" a="1"/>
  <c r="J2805" i="13" s="1"/>
  <c r="J2806" i="13" a="1"/>
  <c r="J2806" i="13" s="1"/>
  <c r="J2807" i="13" a="1"/>
  <c r="J2807" i="13"/>
  <c r="J2808" i="13" a="1"/>
  <c r="J2808" i="13" s="1"/>
  <c r="J2809" i="13" a="1"/>
  <c r="J2809" i="13" s="1"/>
  <c r="J2810" i="13" a="1"/>
  <c r="J2810" i="13" s="1"/>
  <c r="J2811" i="13" a="1"/>
  <c r="J2811" i="13" s="1"/>
  <c r="J2812" i="13" a="1"/>
  <c r="J2812" i="13"/>
  <c r="J2813" i="13" a="1"/>
  <c r="J2813" i="13" s="1"/>
  <c r="J2814" i="13" a="1"/>
  <c r="J2814" i="13"/>
  <c r="J2815" i="13" a="1"/>
  <c r="J2815" i="13" s="1"/>
  <c r="J2816" i="13" a="1"/>
  <c r="J2816" i="13"/>
  <c r="J2817" i="13" a="1"/>
  <c r="J2817" i="13" s="1"/>
  <c r="J2818" i="13" a="1"/>
  <c r="J2818" i="13"/>
  <c r="J2819" i="13" a="1"/>
  <c r="J2819" i="13" s="1"/>
  <c r="J2820" i="13" a="1"/>
  <c r="J2820" i="13" s="1"/>
  <c r="J2821" i="13" a="1"/>
  <c r="J2821" i="13" s="1"/>
  <c r="J2822" i="13" a="1"/>
  <c r="J2822" i="13" s="1"/>
  <c r="J2823" i="13" a="1"/>
  <c r="J2823" i="13"/>
  <c r="J2824" i="13" a="1"/>
  <c r="J2824" i="13" s="1"/>
  <c r="J2825" i="13" a="1"/>
  <c r="J2825" i="13" s="1"/>
  <c r="J2826" i="13" a="1"/>
  <c r="J2826" i="13"/>
  <c r="J2827" i="13" a="1"/>
  <c r="J2827" i="13"/>
  <c r="J2828" i="13" a="1"/>
  <c r="J2828" i="13" s="1"/>
  <c r="J2829" i="13" a="1"/>
  <c r="J2829" i="13" s="1"/>
  <c r="J2830" i="13" a="1"/>
  <c r="J2830" i="13"/>
  <c r="J2831" i="13" a="1"/>
  <c r="J2831" i="13" s="1"/>
  <c r="J2832" i="13" a="1"/>
  <c r="J2832" i="13"/>
  <c r="J2833" i="13" a="1"/>
  <c r="J2833" i="13" s="1"/>
  <c r="J2834" i="13" a="1"/>
  <c r="J2834" i="13" s="1"/>
  <c r="J2835" i="13" a="1"/>
  <c r="J2835" i="13"/>
  <c r="J2836" i="13" a="1"/>
  <c r="J2836" i="13"/>
  <c r="J2837" i="13" a="1"/>
  <c r="J2837" i="13" s="1"/>
  <c r="J2838" i="13" a="1"/>
  <c r="J2838" i="13" s="1"/>
  <c r="J2839" i="13" a="1"/>
  <c r="J2839" i="13"/>
  <c r="J2840" i="13" a="1"/>
  <c r="J2840" i="13" s="1"/>
  <c r="J2841" i="13" a="1"/>
  <c r="J2841" i="13" s="1"/>
  <c r="J2842" i="13" a="1"/>
  <c r="J2842" i="13" s="1"/>
  <c r="J2843" i="13" a="1"/>
  <c r="J2843" i="13" s="1"/>
  <c r="J2844" i="13" a="1"/>
  <c r="J2844" i="13"/>
  <c r="J2845" i="13" a="1"/>
  <c r="J2845" i="13" s="1"/>
  <c r="J2846" i="13" a="1"/>
  <c r="J2846" i="13"/>
  <c r="J2847" i="13" a="1"/>
  <c r="J2847" i="13" s="1"/>
  <c r="J2848" i="13" a="1"/>
  <c r="J2848" i="13"/>
  <c r="J2849" i="13" a="1"/>
  <c r="J2849" i="13" s="1"/>
  <c r="J2850" i="13" a="1"/>
  <c r="J2850" i="13"/>
  <c r="J2851" i="13" a="1"/>
  <c r="J2851" i="13" s="1"/>
  <c r="J2852" i="13" a="1"/>
  <c r="J2852" i="13" s="1"/>
  <c r="J2853" i="13" a="1"/>
  <c r="J2853" i="13" s="1"/>
  <c r="J2854" i="13" a="1"/>
  <c r="J2854" i="13" s="1"/>
  <c r="J2855" i="13" a="1"/>
  <c r="J2855" i="13"/>
  <c r="J2856" i="13" a="1"/>
  <c r="J2856" i="13" s="1"/>
  <c r="J2857" i="13" a="1"/>
  <c r="J2857" i="13" s="1"/>
  <c r="J2858" i="13" a="1"/>
  <c r="J2858" i="13"/>
  <c r="J2859" i="13" a="1"/>
  <c r="J2859" i="13"/>
  <c r="J2860" i="13" a="1"/>
  <c r="J2860" i="13" s="1"/>
  <c r="J2861" i="13" a="1"/>
  <c r="J2861" i="13" s="1"/>
  <c r="J2862" i="13" a="1"/>
  <c r="J2862" i="13"/>
  <c r="J2863" i="13" a="1"/>
  <c r="J2863" i="13" s="1"/>
  <c r="J2864" i="13" a="1"/>
  <c r="J2864" i="13"/>
  <c r="J2865" i="13" a="1"/>
  <c r="J2865" i="13" s="1"/>
  <c r="J2866" i="13" a="1"/>
  <c r="J2866" i="13" s="1"/>
  <c r="J2867" i="13" a="1"/>
  <c r="J2867" i="13"/>
  <c r="J2868" i="13" a="1"/>
  <c r="J2868" i="13"/>
  <c r="J2869" i="13" a="1"/>
  <c r="J2869" i="13" s="1"/>
  <c r="J2870" i="13" a="1"/>
  <c r="J2870" i="13" s="1"/>
  <c r="J2871" i="13" a="1"/>
  <c r="J2871" i="13"/>
  <c r="J2872" i="13" a="1"/>
  <c r="J2872" i="13" s="1"/>
  <c r="J2873" i="13" a="1"/>
  <c r="J2873" i="13" s="1"/>
  <c r="J2874" i="13" a="1"/>
  <c r="J2874" i="13" s="1"/>
  <c r="J2875" i="13" a="1"/>
  <c r="J2875" i="13" s="1"/>
  <c r="J2876" i="13" a="1"/>
  <c r="J2876" i="13"/>
  <c r="J2877" i="13" a="1"/>
  <c r="J2877" i="13" s="1"/>
  <c r="J2878" i="13" a="1"/>
  <c r="J2878" i="13"/>
  <c r="J2879" i="13" a="1"/>
  <c r="J2879" i="13" s="1"/>
  <c r="J2880" i="13" a="1"/>
  <c r="J2880" i="13"/>
  <c r="J2881" i="13" a="1"/>
  <c r="J2881" i="13" s="1"/>
  <c r="J2882" i="13" a="1"/>
  <c r="J2882" i="13"/>
  <c r="J2883" i="13" a="1"/>
  <c r="J2883" i="13" s="1"/>
  <c r="J2884" i="13" a="1"/>
  <c r="J2884" i="13" s="1"/>
  <c r="J2885" i="13" a="1"/>
  <c r="J2885" i="13" s="1"/>
  <c r="J2886" i="13" a="1"/>
  <c r="J2886" i="13" s="1"/>
  <c r="J2887" i="13" a="1"/>
  <c r="J2887" i="13"/>
  <c r="J2888" i="13" a="1"/>
  <c r="J2888" i="13" s="1"/>
  <c r="J2889" i="13" a="1"/>
  <c r="J2889" i="13" s="1"/>
  <c r="J2890" i="13" a="1"/>
  <c r="J2890" i="13"/>
  <c r="J2891" i="13" a="1"/>
  <c r="J2891" i="13"/>
  <c r="J2892" i="13" a="1"/>
  <c r="J2892" i="13" s="1"/>
  <c r="J2893" i="13" a="1"/>
  <c r="J2893" i="13" s="1"/>
  <c r="J2894" i="13" a="1"/>
  <c r="J2894" i="13"/>
  <c r="J2895" i="13" a="1"/>
  <c r="J2895" i="13" s="1"/>
  <c r="J2896" i="13" a="1"/>
  <c r="J2896" i="13"/>
  <c r="J2897" i="13" a="1"/>
  <c r="J2897" i="13" s="1"/>
  <c r="J2898" i="13" a="1"/>
  <c r="J2898" i="13" s="1"/>
  <c r="J2899" i="13" a="1"/>
  <c r="J2899" i="13"/>
  <c r="J2900" i="13" a="1"/>
  <c r="J2900" i="13"/>
  <c r="J2901" i="13" a="1"/>
  <c r="J2901" i="13" s="1"/>
  <c r="J2902" i="13" a="1"/>
  <c r="J2902" i="13" s="1"/>
  <c r="J2903" i="13" a="1"/>
  <c r="J2903" i="13"/>
  <c r="J2904" i="13" a="1"/>
  <c r="J2904" i="13" s="1"/>
  <c r="J2905" i="13" a="1"/>
  <c r="J2905" i="13" s="1"/>
  <c r="J2906" i="13" a="1"/>
  <c r="J2906" i="13" s="1"/>
  <c r="J2907" i="13" a="1"/>
  <c r="J2907" i="13" s="1"/>
  <c r="J2908" i="13" a="1"/>
  <c r="J2908" i="13"/>
  <c r="J2909" i="13" a="1"/>
  <c r="J2909" i="13" s="1"/>
  <c r="J2910" i="13" a="1"/>
  <c r="J2910" i="13"/>
  <c r="J2911" i="13" a="1"/>
  <c r="J2911" i="13" s="1"/>
  <c r="J2912" i="13" a="1"/>
  <c r="J2912" i="13"/>
  <c r="J2913" i="13" a="1"/>
  <c r="J2913" i="13" s="1"/>
  <c r="J2914" i="13" a="1"/>
  <c r="J2914" i="13"/>
  <c r="J2915" i="13" a="1"/>
  <c r="J2915" i="13" s="1"/>
  <c r="J2916" i="13" a="1"/>
  <c r="J2916" i="13" s="1"/>
  <c r="J2917" i="13" a="1"/>
  <c r="J2917" i="13" s="1"/>
  <c r="J2918" i="13" a="1"/>
  <c r="J2918" i="13" s="1"/>
  <c r="J2919" i="13" a="1"/>
  <c r="J2919" i="13"/>
  <c r="J2920" i="13" a="1"/>
  <c r="J2920" i="13" s="1"/>
  <c r="J2921" i="13" a="1"/>
  <c r="J2921" i="13" s="1"/>
  <c r="J2922" i="13" a="1"/>
  <c r="J2922" i="13"/>
  <c r="J2923" i="13" a="1"/>
  <c r="J2923" i="13"/>
  <c r="J2924" i="13" a="1"/>
  <c r="J2924" i="13" s="1"/>
  <c r="J2925" i="13" a="1"/>
  <c r="J2925" i="13" s="1"/>
  <c r="J2926" i="13" a="1"/>
  <c r="J2926" i="13"/>
  <c r="J2927" i="13" a="1"/>
  <c r="J2927" i="13" s="1"/>
  <c r="J2928" i="13" a="1"/>
  <c r="J2928" i="13"/>
  <c r="J2929" i="13" a="1"/>
  <c r="J2929" i="13" s="1"/>
  <c r="J2930" i="13" a="1"/>
  <c r="J2930" i="13" s="1"/>
  <c r="J2931" i="13" a="1"/>
  <c r="J2931" i="13"/>
  <c r="J2932" i="13" a="1"/>
  <c r="J2932" i="13"/>
  <c r="J2933" i="13" a="1"/>
  <c r="J2933" i="13" s="1"/>
  <c r="J2934" i="13" a="1"/>
  <c r="J2934" i="13" s="1"/>
  <c r="J2935" i="13" a="1"/>
  <c r="J2935" i="13"/>
  <c r="J2936" i="13" a="1"/>
  <c r="J2936" i="13" s="1"/>
  <c r="J2937" i="13" a="1"/>
  <c r="J2937" i="13" s="1"/>
  <c r="J2938" i="13" a="1"/>
  <c r="J2938" i="13" s="1"/>
  <c r="J2939" i="13" a="1"/>
  <c r="J2939" i="13" s="1"/>
  <c r="J2940" i="13" a="1"/>
  <c r="J2940" i="13"/>
  <c r="J2941" i="13" a="1"/>
  <c r="J2941" i="13" s="1"/>
  <c r="J2942" i="13" a="1"/>
  <c r="J2942" i="13"/>
  <c r="J2943" i="13" a="1"/>
  <c r="J2943" i="13" s="1"/>
  <c r="J2944" i="13" a="1"/>
  <c r="J2944" i="13"/>
  <c r="J2945" i="13" a="1"/>
  <c r="J2945" i="13" s="1"/>
  <c r="J2946" i="13" a="1"/>
  <c r="J2946" i="13"/>
  <c r="J2947" i="13" a="1"/>
  <c r="J2947" i="13" s="1"/>
  <c r="J2948" i="13" a="1"/>
  <c r="J2948" i="13" s="1"/>
  <c r="J2949" i="13" a="1"/>
  <c r="J2949" i="13" s="1"/>
  <c r="J2950" i="13" a="1"/>
  <c r="J2950" i="13" s="1"/>
  <c r="J2951" i="13" a="1"/>
  <c r="J2951" i="13"/>
  <c r="J2952" i="13" a="1"/>
  <c r="J2952" i="13" s="1"/>
  <c r="J2953" i="13" a="1"/>
  <c r="J2953" i="13" s="1"/>
  <c r="J2954" i="13" a="1"/>
  <c r="J2954" i="13"/>
  <c r="J2955" i="13" a="1"/>
  <c r="J2955" i="13"/>
  <c r="J2956" i="13" a="1"/>
  <c r="J2956" i="13" s="1"/>
  <c r="J2957" i="13" a="1"/>
  <c r="J2957" i="13" s="1"/>
  <c r="J2958" i="13" a="1"/>
  <c r="J2958" i="13"/>
  <c r="J2959" i="13" a="1"/>
  <c r="J2959" i="13" s="1"/>
  <c r="J2960" i="13" a="1"/>
  <c r="J2960" i="13"/>
  <c r="J2961" i="13" a="1"/>
  <c r="J2961" i="13" s="1"/>
  <c r="J2962" i="13" a="1"/>
  <c r="J2962" i="13" s="1"/>
  <c r="J2963" i="13" a="1"/>
  <c r="J2963" i="13"/>
  <c r="J2964" i="13" a="1"/>
  <c r="J2964" i="13"/>
  <c r="J2965" i="13" a="1"/>
  <c r="J2965" i="13" s="1"/>
  <c r="J2966" i="13" a="1"/>
  <c r="J2966" i="13" s="1"/>
  <c r="J2967" i="13" a="1"/>
  <c r="J2967" i="13"/>
  <c r="J2968" i="13" a="1"/>
  <c r="J2968" i="13" s="1"/>
  <c r="J2969" i="13" a="1"/>
  <c r="J2969" i="13" s="1"/>
  <c r="J2970" i="13" a="1"/>
  <c r="J2970" i="13" s="1"/>
  <c r="J2971" i="13" a="1"/>
  <c r="J2971" i="13" s="1"/>
  <c r="J2972" i="13" a="1"/>
  <c r="J2972" i="13"/>
  <c r="J2973" i="13" a="1"/>
  <c r="J2973" i="13" s="1"/>
  <c r="J2974" i="13" a="1"/>
  <c r="J2974" i="13"/>
  <c r="J2975" i="13" a="1"/>
  <c r="J2975" i="13" s="1"/>
  <c r="J2976" i="13" a="1"/>
  <c r="J2976" i="13"/>
  <c r="J2977" i="13" a="1"/>
  <c r="J2977" i="13" s="1"/>
  <c r="J2978" i="13" a="1"/>
  <c r="J2978" i="13"/>
  <c r="J2979" i="13" a="1"/>
  <c r="J2979" i="13" s="1"/>
  <c r="J2980" i="13" a="1"/>
  <c r="J2980" i="13" s="1"/>
  <c r="J2981" i="13" a="1"/>
  <c r="J2981" i="13" s="1"/>
  <c r="J2982" i="13" a="1"/>
  <c r="J2982" i="13" s="1"/>
  <c r="J2983" i="13" a="1"/>
  <c r="J2983" i="13"/>
  <c r="J2984" i="13" a="1"/>
  <c r="J2984" i="13" s="1"/>
  <c r="J2985" i="13" a="1"/>
  <c r="J2985" i="13" s="1"/>
  <c r="J2986" i="13" a="1"/>
  <c r="J2986" i="13"/>
  <c r="J2987" i="13" a="1"/>
  <c r="J2987" i="13"/>
  <c r="J2988" i="13" a="1"/>
  <c r="J2988" i="13" s="1"/>
  <c r="J2989" i="13" a="1"/>
  <c r="J2989" i="13" s="1"/>
  <c r="J2990" i="13" a="1"/>
  <c r="J2990" i="13"/>
  <c r="J2991" i="13" a="1"/>
  <c r="J2991" i="13" s="1"/>
  <c r="J2992" i="13" a="1"/>
  <c r="J2992" i="13"/>
  <c r="J2993" i="13" a="1"/>
  <c r="J2993" i="13" s="1"/>
  <c r="J2994" i="13" a="1"/>
  <c r="J2994" i="13" s="1"/>
  <c r="J2995" i="13" a="1"/>
  <c r="J2995" i="13"/>
  <c r="J2996" i="13" a="1"/>
  <c r="J2996" i="13"/>
  <c r="J2997" i="13" a="1"/>
  <c r="J2997" i="13" s="1"/>
  <c r="J2998" i="13" a="1"/>
  <c r="J2998" i="13" s="1"/>
  <c r="J2999" i="13" a="1"/>
  <c r="J2999" i="13"/>
  <c r="J3000" i="13" a="1"/>
  <c r="J3000" i="13" s="1"/>
  <c r="J3001" i="13" a="1"/>
  <c r="J3001" i="13" s="1"/>
  <c r="J3002" i="13" a="1"/>
  <c r="J3002" i="13" s="1"/>
  <c r="J3003" i="13" a="1"/>
  <c r="J3003" i="13" s="1"/>
  <c r="J3004" i="13" a="1"/>
  <c r="J3004" i="13"/>
  <c r="J3005" i="13" a="1"/>
  <c r="J3005" i="13" s="1"/>
  <c r="J3006" i="13" a="1"/>
  <c r="J3006" i="13"/>
  <c r="J3007" i="13" a="1"/>
  <c r="J3007" i="13" s="1"/>
  <c r="J3008" i="13" a="1"/>
  <c r="J3008" i="13"/>
  <c r="J3009" i="13" a="1"/>
  <c r="J3009" i="13" s="1"/>
  <c r="J3010" i="13" a="1"/>
  <c r="J3010" i="13"/>
  <c r="J3011" i="13" a="1"/>
  <c r="J3011" i="13"/>
  <c r="J3012" i="13" a="1"/>
  <c r="J3012" i="13" s="1"/>
  <c r="J3013" i="13" a="1"/>
  <c r="J3013" i="13" s="1"/>
  <c r="J3014" i="13" a="1"/>
  <c r="J3014" i="13" s="1"/>
  <c r="J3015" i="13" a="1"/>
  <c r="J3015" i="13" s="1"/>
  <c r="J3016" i="13" a="1"/>
  <c r="J3016" i="13" s="1"/>
  <c r="J3017" i="13" a="1"/>
  <c r="J3017" i="13" s="1"/>
  <c r="J3018" i="13" a="1"/>
  <c r="J3018" i="13" s="1"/>
  <c r="J3019" i="13" a="1"/>
  <c r="J3019" i="13"/>
  <c r="J3020" i="13" a="1"/>
  <c r="J3020" i="13" s="1"/>
  <c r="J3021" i="13" a="1"/>
  <c r="J3021" i="13" s="1"/>
  <c r="J3022" i="13" a="1"/>
  <c r="J3022" i="13"/>
  <c r="J3023" i="13" a="1"/>
  <c r="J3023" i="13" s="1"/>
  <c r="J3024" i="13" a="1"/>
  <c r="J3024" i="13" s="1"/>
  <c r="J3025" i="13" a="1"/>
  <c r="J3025" i="13" s="1"/>
  <c r="J3026" i="13" a="1"/>
  <c r="J3026" i="13"/>
  <c r="J3027" i="13" a="1"/>
  <c r="J3027" i="13"/>
  <c r="J3028" i="13" a="1"/>
  <c r="J3028" i="13"/>
  <c r="J3029" i="13" a="1"/>
  <c r="J3029" i="13" s="1"/>
  <c r="J3030" i="13" a="1"/>
  <c r="J3030" i="13" s="1"/>
  <c r="J3031" i="13" a="1"/>
  <c r="J3031" i="13" s="1"/>
  <c r="J3032" i="13" a="1"/>
  <c r="J3032" i="13" s="1"/>
  <c r="J3033" i="13" a="1"/>
  <c r="J3033" i="13"/>
  <c r="J3034" i="13" a="1"/>
  <c r="J3034" i="13"/>
  <c r="J3035" i="13" a="1"/>
  <c r="J3035" i="13"/>
  <c r="J3036" i="13" a="1"/>
  <c r="J3036" i="13" s="1"/>
  <c r="J3037" i="13" a="1"/>
  <c r="J3037" i="13" s="1"/>
  <c r="J3038" i="13" a="1"/>
  <c r="J3038" i="13" s="1"/>
  <c r="J3039" i="13" a="1"/>
  <c r="J3039" i="13" s="1"/>
  <c r="J3040" i="13" a="1"/>
  <c r="J3040" i="13" s="1"/>
  <c r="J3041" i="13" a="1"/>
  <c r="J3041" i="13"/>
  <c r="J3042" i="13" a="1"/>
  <c r="J3042" i="13"/>
  <c r="J3043" i="13" a="1"/>
  <c r="J3043" i="13"/>
  <c r="J3044" i="13" a="1"/>
  <c r="J3044" i="13" s="1"/>
  <c r="J3045" i="13" a="1"/>
  <c r="J3045" i="13" s="1"/>
  <c r="J3046" i="13" a="1"/>
  <c r="J3046" i="13" s="1"/>
  <c r="J3047" i="13" a="1"/>
  <c r="J3047" i="13" s="1"/>
  <c r="J3048" i="13" a="1"/>
  <c r="J3048" i="13" s="1"/>
  <c r="J3049" i="13" a="1"/>
  <c r="J3049" i="13"/>
  <c r="J3050" i="13" a="1"/>
  <c r="J3050" i="13"/>
  <c r="J3051" i="13" a="1"/>
  <c r="J3051" i="13"/>
  <c r="J3052" i="13" a="1"/>
  <c r="J3052" i="13" s="1"/>
  <c r="J3053" i="13" a="1"/>
  <c r="J3053" i="13" s="1"/>
  <c r="J3054" i="13" a="1"/>
  <c r="J3054" i="13" s="1"/>
  <c r="J3055" i="13" a="1"/>
  <c r="J3055" i="13" s="1"/>
  <c r="J3056" i="13" a="1"/>
  <c r="J3056" i="13" s="1"/>
  <c r="J3057" i="13" a="1"/>
  <c r="J3057" i="13"/>
  <c r="J3058" i="13" a="1"/>
  <c r="J3058" i="13"/>
  <c r="J3059" i="13" a="1"/>
  <c r="J3059" i="13"/>
  <c r="J3060" i="13" a="1"/>
  <c r="J3060" i="13" s="1"/>
  <c r="J3061" i="13" a="1"/>
  <c r="J3061" i="13" s="1"/>
  <c r="J3062" i="13" a="1"/>
  <c r="J3062" i="13" s="1"/>
  <c r="J3063" i="13" a="1"/>
  <c r="J3063" i="13" s="1"/>
  <c r="J3064" i="13" a="1"/>
  <c r="J3064" i="13" s="1"/>
  <c r="J3065" i="13" a="1"/>
  <c r="J3065" i="13"/>
  <c r="J3066" i="13" a="1"/>
  <c r="J3066" i="13"/>
  <c r="J3067" i="13" a="1"/>
  <c r="J3067" i="13"/>
  <c r="J3068" i="13" a="1"/>
  <c r="J3068" i="13" s="1"/>
  <c r="J3069" i="13" a="1"/>
  <c r="J3069" i="13" s="1"/>
  <c r="J3070" i="13" a="1"/>
  <c r="J3070" i="13" s="1"/>
  <c r="J3071" i="13" a="1"/>
  <c r="J3071" i="13" s="1"/>
  <c r="J3072" i="13" a="1"/>
  <c r="J3072" i="13" s="1"/>
  <c r="J3073" i="13" a="1"/>
  <c r="J3073" i="13"/>
  <c r="J3074" i="13" a="1"/>
  <c r="J3074" i="13"/>
  <c r="J3075" i="13" a="1"/>
  <c r="J3075" i="13"/>
  <c r="J3076" i="13" a="1"/>
  <c r="J3076" i="13" s="1"/>
  <c r="J3077" i="13" a="1"/>
  <c r="J3077" i="13" s="1"/>
  <c r="J3078" i="13" a="1"/>
  <c r="J3078" i="13" s="1"/>
  <c r="J3079" i="13" a="1"/>
  <c r="J3079" i="13" s="1"/>
  <c r="J3080" i="13" a="1"/>
  <c r="J3080" i="13" s="1"/>
  <c r="J3081" i="13" a="1"/>
  <c r="J3081" i="13"/>
  <c r="J3082" i="13" a="1"/>
  <c r="J3082" i="13"/>
  <c r="J3083" i="13" a="1"/>
  <c r="J3083" i="13"/>
  <c r="J3084" i="13" a="1"/>
  <c r="J3084" i="13" s="1"/>
  <c r="J3085" i="13" a="1"/>
  <c r="J3085" i="13" s="1"/>
  <c r="J3086" i="13" a="1"/>
  <c r="J3086" i="13" s="1"/>
  <c r="J3087" i="13" a="1"/>
  <c r="J3087" i="13" s="1"/>
  <c r="J3088" i="13" a="1"/>
  <c r="J3088" i="13" s="1"/>
  <c r="J3089" i="13" a="1"/>
  <c r="J3089" i="13"/>
  <c r="J3090" i="13" a="1"/>
  <c r="J3090" i="13"/>
  <c r="J3091" i="13" a="1"/>
  <c r="J3091" i="13"/>
  <c r="J3092" i="13" a="1"/>
  <c r="J3092" i="13" s="1"/>
  <c r="J3093" i="13" a="1"/>
  <c r="J3093" i="13" s="1"/>
  <c r="J3094" i="13" a="1"/>
  <c r="J3094" i="13" s="1"/>
  <c r="J3095" i="13" a="1"/>
  <c r="J3095" i="13" s="1"/>
  <c r="J3096" i="13" a="1"/>
  <c r="J3096" i="13" s="1"/>
  <c r="J3097" i="13" a="1"/>
  <c r="J3097" i="13"/>
  <c r="J3098" i="13" a="1"/>
  <c r="J3098" i="13"/>
  <c r="J3099" i="13" a="1"/>
  <c r="J3099" i="13"/>
  <c r="J3100" i="13" a="1"/>
  <c r="J3100" i="13" s="1"/>
  <c r="J3101" i="13" a="1"/>
  <c r="J3101" i="13" s="1"/>
  <c r="J3102" i="13" a="1"/>
  <c r="J3102" i="13" s="1"/>
  <c r="J3103" i="13" a="1"/>
  <c r="J3103" i="13" s="1"/>
  <c r="J3104" i="13" a="1"/>
  <c r="J3104" i="13" s="1"/>
  <c r="J3105" i="13" a="1"/>
  <c r="J3105" i="13"/>
  <c r="J3106" i="13" a="1"/>
  <c r="J3106" i="13"/>
  <c r="J3107" i="13" a="1"/>
  <c r="J3107" i="13"/>
  <c r="J3108" i="13" a="1"/>
  <c r="J3108" i="13" s="1"/>
  <c r="J3109" i="13" a="1"/>
  <c r="J3109" i="13" s="1"/>
  <c r="J3110" i="13" a="1"/>
  <c r="J3110" i="13" s="1"/>
  <c r="J3111" i="13" a="1"/>
  <c r="J3111" i="13" s="1"/>
  <c r="J3112" i="13" a="1"/>
  <c r="J3112" i="13" s="1"/>
  <c r="J3113" i="13" a="1"/>
  <c r="J3113" i="13"/>
  <c r="J3114" i="13" a="1"/>
  <c r="J3114" i="13"/>
  <c r="J3115" i="13" a="1"/>
  <c r="J3115" i="13"/>
  <c r="J3116" i="13" a="1"/>
  <c r="J3116" i="13" s="1"/>
  <c r="J3117" i="13" a="1"/>
  <c r="J3117" i="13" s="1"/>
  <c r="J3118" i="13" a="1"/>
  <c r="J3118" i="13" s="1"/>
  <c r="J3119" i="13" a="1"/>
  <c r="J3119" i="13" s="1"/>
  <c r="J3120" i="13" a="1"/>
  <c r="J3120" i="13" s="1"/>
  <c r="J3121" i="13" a="1"/>
  <c r="J3121" i="13"/>
  <c r="J3122" i="13" a="1"/>
  <c r="J3122" i="13"/>
  <c r="J3123" i="13" a="1"/>
  <c r="J3123" i="13"/>
  <c r="J3124" i="13" a="1"/>
  <c r="J3124" i="13" s="1"/>
  <c r="J3125" i="13" a="1"/>
  <c r="J3125" i="13" s="1"/>
  <c r="J3126" i="13" a="1"/>
  <c r="J3126" i="13" s="1"/>
  <c r="J3127" i="13" a="1"/>
  <c r="J3127" i="13" s="1"/>
  <c r="J3128" i="13" a="1"/>
  <c r="J3128" i="13" s="1"/>
  <c r="J3129" i="13" a="1"/>
  <c r="J3129" i="13"/>
  <c r="J3130" i="13" a="1"/>
  <c r="J3130" i="13"/>
  <c r="J3131" i="13" a="1"/>
  <c r="J3131" i="13"/>
  <c r="J3132" i="13" a="1"/>
  <c r="J3132" i="13" s="1"/>
  <c r="J3133" i="13" a="1"/>
  <c r="J3133" i="13" s="1"/>
  <c r="J3134" i="13" a="1"/>
  <c r="J3134" i="13" s="1"/>
  <c r="J3135" i="13" a="1"/>
  <c r="J3135" i="13" s="1"/>
  <c r="J3136" i="13" a="1"/>
  <c r="J3136" i="13" s="1"/>
  <c r="J3137" i="13" a="1"/>
  <c r="J3137" i="13"/>
  <c r="J3138" i="13" a="1"/>
  <c r="J3138" i="13"/>
  <c r="J3139" i="13" a="1"/>
  <c r="J3139" i="13"/>
  <c r="J3140" i="13" a="1"/>
  <c r="J3140" i="13" s="1"/>
  <c r="J3141" i="13" a="1"/>
  <c r="J3141" i="13" s="1"/>
  <c r="J3142" i="13" a="1"/>
  <c r="J3142" i="13" s="1"/>
  <c r="J3143" i="13" a="1"/>
  <c r="J3143" i="13" s="1"/>
  <c r="J3144" i="13" a="1"/>
  <c r="J3144" i="13" s="1"/>
  <c r="J3145" i="13" a="1"/>
  <c r="J3145" i="13"/>
  <c r="J3146" i="13" a="1"/>
  <c r="J3146" i="13"/>
  <c r="J3147" i="13" a="1"/>
  <c r="J3147" i="13"/>
  <c r="J3148" i="13" a="1"/>
  <c r="J3148" i="13" s="1"/>
  <c r="J3149" i="13" a="1"/>
  <c r="J3149" i="13" s="1"/>
  <c r="J3150" i="13" a="1"/>
  <c r="J3150" i="13" s="1"/>
  <c r="J3151" i="13" a="1"/>
  <c r="J3151" i="13" s="1"/>
  <c r="J3152" i="13" a="1"/>
  <c r="J3152" i="13" s="1"/>
  <c r="J3153" i="13" a="1"/>
  <c r="J3153" i="13"/>
  <c r="J3154" i="13" a="1"/>
  <c r="J3154" i="13"/>
  <c r="J3155" i="13" a="1"/>
  <c r="J3155" i="13"/>
  <c r="J3156" i="13" a="1"/>
  <c r="J3156" i="13" s="1"/>
  <c r="J3157" i="13" a="1"/>
  <c r="J3157" i="13" s="1"/>
  <c r="J3158" i="13" a="1"/>
  <c r="J3158" i="13" s="1"/>
  <c r="J3159" i="13" a="1"/>
  <c r="J3159" i="13" s="1"/>
  <c r="J3160" i="13" a="1"/>
  <c r="J3160" i="13" s="1"/>
  <c r="J3161" i="13" a="1"/>
  <c r="J3161" i="13"/>
  <c r="J3162" i="13" a="1"/>
  <c r="J3162" i="13"/>
  <c r="J3163" i="13" a="1"/>
  <c r="J3163" i="13"/>
  <c r="J3164" i="13" a="1"/>
  <c r="J3164" i="13" s="1"/>
  <c r="J3165" i="13" a="1"/>
  <c r="J3165" i="13" s="1"/>
  <c r="J3166" i="13" a="1"/>
  <c r="J3166" i="13" s="1"/>
  <c r="J3167" i="13" a="1"/>
  <c r="J3167" i="13" s="1"/>
  <c r="J3168" i="13" a="1"/>
  <c r="J3168" i="13" s="1"/>
  <c r="J3169" i="13" a="1"/>
  <c r="J3169" i="13"/>
  <c r="J3170" i="13" a="1"/>
  <c r="J3170" i="13"/>
  <c r="J3171" i="13" a="1"/>
  <c r="J3171" i="13"/>
  <c r="J3172" i="13" a="1"/>
  <c r="J3172" i="13" s="1"/>
  <c r="J3173" i="13" a="1"/>
  <c r="J3173" i="13" s="1"/>
  <c r="J3174" i="13" a="1"/>
  <c r="J3174" i="13" s="1"/>
  <c r="J3175" i="13" a="1"/>
  <c r="J3175" i="13" s="1"/>
  <c r="J3176" i="13" a="1"/>
  <c r="J3176" i="13" s="1"/>
  <c r="J3177" i="13" a="1"/>
  <c r="J3177" i="13"/>
  <c r="J3178" i="13" a="1"/>
  <c r="J3178" i="13"/>
  <c r="J3179" i="13" a="1"/>
  <c r="J3179" i="13"/>
  <c r="J3180" i="13" a="1"/>
  <c r="J3180" i="13" s="1"/>
  <c r="J3181" i="13" a="1"/>
  <c r="J3181" i="13" s="1"/>
  <c r="J3182" i="13" a="1"/>
  <c r="J3182" i="13" s="1"/>
  <c r="J3183" i="13" a="1"/>
  <c r="J3183" i="13" s="1"/>
  <c r="J3184" i="13" a="1"/>
  <c r="J3184" i="13" s="1"/>
  <c r="J3185" i="13" a="1"/>
  <c r="J3185" i="13"/>
  <c r="J3186" i="13" a="1"/>
  <c r="J3186" i="13"/>
  <c r="J3187" i="13" a="1"/>
  <c r="J3187" i="13"/>
  <c r="J3188" i="13" a="1"/>
  <c r="J3188" i="13" s="1"/>
  <c r="J3189" i="13" a="1"/>
  <c r="J3189" i="13" s="1"/>
  <c r="J3190" i="13" a="1"/>
  <c r="J3190" i="13" s="1"/>
  <c r="J3191" i="13" a="1"/>
  <c r="J3191" i="13" s="1"/>
  <c r="J3192" i="13" a="1"/>
  <c r="J3192" i="13" s="1"/>
  <c r="J3193" i="13" a="1"/>
  <c r="J3193" i="13"/>
  <c r="J3194" i="13" a="1"/>
  <c r="J3194" i="13"/>
  <c r="J3195" i="13" a="1"/>
  <c r="J3195" i="13"/>
  <c r="J3196" i="13" a="1"/>
  <c r="J3196" i="13" s="1"/>
  <c r="J3197" i="13" a="1"/>
  <c r="J3197" i="13" s="1"/>
  <c r="J3198" i="13" a="1"/>
  <c r="J3198" i="13" s="1"/>
  <c r="J3199" i="13" a="1"/>
  <c r="J3199" i="13" s="1"/>
  <c r="J3200" i="13" a="1"/>
  <c r="J3200" i="13" s="1"/>
  <c r="J3201" i="13" a="1"/>
  <c r="J3201" i="13"/>
  <c r="J3202" i="13" a="1"/>
  <c r="J3202" i="13"/>
  <c r="J3203" i="13" a="1"/>
  <c r="J3203" i="13"/>
  <c r="J3204" i="13" a="1"/>
  <c r="J3204" i="13" s="1"/>
  <c r="J3205" i="13" a="1"/>
  <c r="J3205" i="13" s="1"/>
  <c r="J3206" i="13" a="1"/>
  <c r="J3206" i="13" s="1"/>
  <c r="J3207" i="13" a="1"/>
  <c r="J3207" i="13" s="1"/>
  <c r="J3208" i="13" a="1"/>
  <c r="J3208" i="13" s="1"/>
  <c r="J3209" i="13" a="1"/>
  <c r="J3209" i="13"/>
  <c r="J3210" i="13" a="1"/>
  <c r="J3210" i="13"/>
  <c r="J3211" i="13" a="1"/>
  <c r="J3211" i="13"/>
  <c r="J3212" i="13" a="1"/>
  <c r="J3212" i="13" s="1"/>
  <c r="J3213" i="13" a="1"/>
  <c r="J3213" i="13" s="1"/>
  <c r="J3214" i="13" a="1"/>
  <c r="J3214" i="13" s="1"/>
  <c r="J3215" i="13" a="1"/>
  <c r="J3215" i="13" s="1"/>
  <c r="J3216" i="13" a="1"/>
  <c r="J3216" i="13" s="1"/>
  <c r="J3217" i="13" a="1"/>
  <c r="J3217" i="13"/>
  <c r="J3218" i="13" a="1"/>
  <c r="J3218" i="13"/>
  <c r="J3219" i="13" a="1"/>
  <c r="J3219" i="13"/>
  <c r="J3220" i="13" a="1"/>
  <c r="J3220" i="13" s="1"/>
  <c r="J3221" i="13" a="1"/>
  <c r="J3221" i="13" s="1"/>
  <c r="J3222" i="13" a="1"/>
  <c r="J3222" i="13" s="1"/>
  <c r="J3223" i="13" a="1"/>
  <c r="J3223" i="13" s="1"/>
  <c r="J3224" i="13" a="1"/>
  <c r="J3224" i="13" s="1"/>
  <c r="J3225" i="13" a="1"/>
  <c r="J3225" i="13"/>
  <c r="J3226" i="13" a="1"/>
  <c r="J3226" i="13"/>
  <c r="J3227" i="13" a="1"/>
  <c r="J3227" i="13"/>
  <c r="J3228" i="13" a="1"/>
  <c r="J3228" i="13" s="1"/>
  <c r="J3229" i="13" a="1"/>
  <c r="J3229" i="13" s="1"/>
  <c r="J3230" i="13" a="1"/>
  <c r="J3230" i="13" s="1"/>
  <c r="J3231" i="13" a="1"/>
  <c r="J3231" i="13" s="1"/>
  <c r="J3232" i="13" a="1"/>
  <c r="J3232" i="13" s="1"/>
  <c r="J3233" i="13" a="1"/>
  <c r="J3233" i="13"/>
  <c r="J3234" i="13" a="1"/>
  <c r="J3234" i="13"/>
  <c r="J3235" i="13" a="1"/>
  <c r="J3235" i="13"/>
  <c r="J3236" i="13" a="1"/>
  <c r="J3236" i="13" s="1"/>
  <c r="J3237" i="13" a="1"/>
  <c r="J3237" i="13" s="1"/>
  <c r="J3238" i="13" a="1"/>
  <c r="J3238" i="13" s="1"/>
  <c r="J3239" i="13" a="1"/>
  <c r="J3239" i="13"/>
  <c r="J3240" i="13" a="1"/>
  <c r="J3240" i="13" s="1"/>
  <c r="J3241" i="13" a="1"/>
  <c r="J3241" i="13" s="1"/>
  <c r="J3242" i="13" a="1"/>
  <c r="J3242" i="13" s="1"/>
  <c r="J3243" i="13" a="1"/>
  <c r="J3243" i="13" s="1"/>
  <c r="J3244" i="13" a="1"/>
  <c r="J3244" i="13" s="1"/>
  <c r="J3245" i="13" a="1"/>
  <c r="J3245" i="13" s="1"/>
  <c r="J3246" i="13" a="1"/>
  <c r="J3246" i="13" s="1"/>
  <c r="J3247" i="13" a="1"/>
  <c r="J3247" i="13" s="1"/>
  <c r="J3248" i="13" a="1"/>
  <c r="J3248" i="13" s="1"/>
  <c r="J3249" i="13" a="1"/>
  <c r="J3249" i="13" s="1"/>
  <c r="J3250" i="13" a="1"/>
  <c r="J3250" i="13" s="1"/>
  <c r="J3251" i="13" a="1"/>
  <c r="J3251" i="13" s="1"/>
  <c r="J3252" i="13" a="1"/>
  <c r="J3252" i="13" s="1"/>
  <c r="J3253" i="13" a="1"/>
  <c r="J3253" i="13" s="1"/>
  <c r="J3254" i="13" a="1"/>
  <c r="J3254" i="13" s="1"/>
  <c r="J3255" i="13" a="1"/>
  <c r="J3255" i="13"/>
  <c r="J3256" i="13" a="1"/>
  <c r="J3256" i="13" s="1"/>
  <c r="J3257" i="13" a="1"/>
  <c r="J3257" i="13"/>
  <c r="J3258" i="13" a="1"/>
  <c r="J3258" i="13" s="1"/>
  <c r="J3259" i="13" a="1"/>
  <c r="J3259" i="13"/>
  <c r="J3260" i="13" a="1"/>
  <c r="J3260" i="13" s="1"/>
  <c r="J3261" i="13" a="1"/>
  <c r="J3261" i="13" s="1"/>
  <c r="J3262" i="13" a="1"/>
  <c r="J3262" i="13" s="1"/>
  <c r="J3263" i="13" a="1"/>
  <c r="J3263" i="13" s="1"/>
  <c r="J3264" i="13" a="1"/>
  <c r="J3264" i="13" s="1"/>
  <c r="J3265" i="13" a="1"/>
  <c r="J3265" i="13" s="1"/>
  <c r="J3266" i="13" a="1"/>
  <c r="J3266" i="13" s="1"/>
  <c r="J3267" i="13" a="1"/>
  <c r="J3267" i="13" s="1"/>
  <c r="J3268" i="13" a="1"/>
  <c r="J3268" i="13" s="1"/>
  <c r="J3269" i="13" a="1"/>
  <c r="J3269" i="13" s="1"/>
  <c r="J3270" i="13" a="1"/>
  <c r="J3270" i="13" s="1"/>
  <c r="J3271" i="13" a="1"/>
  <c r="J3271" i="13"/>
  <c r="J3272" i="13" a="1"/>
  <c r="J3272" i="13" s="1"/>
  <c r="J3273" i="13" a="1"/>
  <c r="J3273" i="13"/>
  <c r="J3274" i="13" a="1"/>
  <c r="J3274" i="13" s="1"/>
  <c r="J3275" i="13" a="1"/>
  <c r="J3275" i="13"/>
  <c r="J3276" i="13" a="1"/>
  <c r="J3276" i="13" s="1"/>
  <c r="J3277" i="13" a="1"/>
  <c r="J3277" i="13" s="1"/>
  <c r="J3278" i="13" a="1"/>
  <c r="J3278" i="13" s="1"/>
  <c r="J3279" i="13" a="1"/>
  <c r="J3279" i="13" s="1"/>
  <c r="J3280" i="13" a="1"/>
  <c r="J3280" i="13" s="1"/>
  <c r="J3281" i="13" a="1"/>
  <c r="J3281" i="13" s="1"/>
  <c r="J3282" i="13" a="1"/>
  <c r="J3282" i="13" s="1"/>
  <c r="J3283" i="13" a="1"/>
  <c r="J3283" i="13" s="1"/>
  <c r="J3284" i="13" a="1"/>
  <c r="J3284" i="13" s="1"/>
  <c r="J3285" i="13" a="1"/>
  <c r="J3285" i="13" s="1"/>
  <c r="J3286" i="13" a="1"/>
  <c r="J3286" i="13" s="1"/>
  <c r="J3287" i="13" a="1"/>
  <c r="J3287" i="13"/>
  <c r="J3288" i="13" a="1"/>
  <c r="J3288" i="13" s="1"/>
  <c r="J3289" i="13" a="1"/>
  <c r="J3289" i="13"/>
  <c r="J3290" i="13" a="1"/>
  <c r="J3290" i="13" s="1"/>
  <c r="J3291" i="13" a="1"/>
  <c r="J3291" i="13"/>
  <c r="J3292" i="13" a="1"/>
  <c r="J3292" i="13" s="1"/>
  <c r="J3293" i="13" a="1"/>
  <c r="J3293" i="13" s="1"/>
  <c r="J3294" i="13" a="1"/>
  <c r="J3294" i="13" s="1"/>
  <c r="J3295" i="13" a="1"/>
  <c r="J3295" i="13" s="1"/>
  <c r="J3296" i="13" a="1"/>
  <c r="J3296" i="13" s="1"/>
  <c r="J3297" i="13" a="1"/>
  <c r="J3297" i="13" s="1"/>
  <c r="J3298" i="13" a="1"/>
  <c r="J3298" i="13" s="1"/>
  <c r="J3299" i="13" a="1"/>
  <c r="J3299" i="13" s="1"/>
  <c r="J3300" i="13" a="1"/>
  <c r="J3300" i="13" s="1"/>
  <c r="J3301" i="13" a="1"/>
  <c r="J3301" i="13" s="1"/>
  <c r="J3302" i="13" a="1"/>
  <c r="J3302" i="13" s="1"/>
  <c r="J3303" i="13" a="1"/>
  <c r="J3303" i="13"/>
  <c r="J3304" i="13" a="1"/>
  <c r="J3304" i="13" s="1"/>
  <c r="J3305" i="13" a="1"/>
  <c r="J3305" i="13"/>
  <c r="J3306" i="13" a="1"/>
  <c r="J3306" i="13" s="1"/>
  <c r="J3307" i="13" a="1"/>
  <c r="J3307" i="13"/>
  <c r="J3308" i="13" a="1"/>
  <c r="J3308" i="13" s="1"/>
  <c r="J3309" i="13" a="1"/>
  <c r="J3309" i="13" s="1"/>
  <c r="J3310" i="13" a="1"/>
  <c r="J3310" i="13" s="1"/>
  <c r="J3311" i="13" a="1"/>
  <c r="J3311" i="13" s="1"/>
  <c r="J3312" i="13" a="1"/>
  <c r="J3312" i="13" s="1"/>
  <c r="J3313" i="13" a="1"/>
  <c r="J3313" i="13" s="1"/>
  <c r="J3314" i="13" a="1"/>
  <c r="J3314" i="13" s="1"/>
  <c r="J3315" i="13" a="1"/>
  <c r="J3315" i="13" s="1"/>
  <c r="J3316" i="13" a="1"/>
  <c r="J3316" i="13" s="1"/>
  <c r="J3317" i="13" a="1"/>
  <c r="J3317" i="13" s="1"/>
  <c r="J3318" i="13" a="1"/>
  <c r="J3318" i="13" s="1"/>
  <c r="J3319" i="13" a="1"/>
  <c r="J3319" i="13"/>
  <c r="J3320" i="13" a="1"/>
  <c r="J3320" i="13" s="1"/>
  <c r="J3321" i="13" a="1"/>
  <c r="J3321" i="13"/>
  <c r="J3322" i="13" a="1"/>
  <c r="J3322" i="13" s="1"/>
  <c r="J3323" i="13" a="1"/>
  <c r="J3323" i="13"/>
  <c r="J3324" i="13" a="1"/>
  <c r="J3324" i="13" s="1"/>
  <c r="J3325" i="13" a="1"/>
  <c r="J3325" i="13" s="1"/>
  <c r="J3326" i="13" a="1"/>
  <c r="J3326" i="13" s="1"/>
  <c r="J3327" i="13" a="1"/>
  <c r="J3327" i="13" s="1"/>
  <c r="J3328" i="13" a="1"/>
  <c r="J3328" i="13" s="1"/>
  <c r="J3329" i="13" a="1"/>
  <c r="J3329" i="13" s="1"/>
  <c r="J3330" i="13" a="1"/>
  <c r="J3330" i="13" s="1"/>
  <c r="J3331" i="13" a="1"/>
  <c r="J3331" i="13" s="1"/>
  <c r="J3332" i="13" a="1"/>
  <c r="J3332" i="13" s="1"/>
  <c r="J3333" i="13" a="1"/>
  <c r="J3333" i="13" s="1"/>
  <c r="J3334" i="13" a="1"/>
  <c r="J3334" i="13" s="1"/>
  <c r="J3335" i="13" a="1"/>
  <c r="J3335" i="13"/>
  <c r="J3336" i="13" a="1"/>
  <c r="J3336" i="13" s="1"/>
  <c r="J3337" i="13" a="1"/>
  <c r="J3337" i="13"/>
  <c r="J3338" i="13" a="1"/>
  <c r="J3338" i="13" s="1"/>
  <c r="J3339" i="13" a="1"/>
  <c r="J3339" i="13"/>
  <c r="J3340" i="13" a="1"/>
  <c r="J3340" i="13" s="1"/>
  <c r="J3341" i="13" a="1"/>
  <c r="J3341" i="13" s="1"/>
  <c r="J3342" i="13" a="1"/>
  <c r="J3342" i="13" s="1"/>
  <c r="J3343" i="13" a="1"/>
  <c r="J3343" i="13" s="1"/>
  <c r="J3344" i="13" a="1"/>
  <c r="J3344" i="13" s="1"/>
  <c r="J3345" i="13" a="1"/>
  <c r="J3345" i="13" s="1"/>
  <c r="J3346" i="13" a="1"/>
  <c r="J3346" i="13" s="1"/>
  <c r="J3347" i="13" a="1"/>
  <c r="J3347" i="13" s="1"/>
  <c r="J3348" i="13" a="1"/>
  <c r="J3348" i="13" s="1"/>
  <c r="J3349" i="13" a="1"/>
  <c r="J3349" i="13" s="1"/>
  <c r="J3350" i="13" a="1"/>
  <c r="J3350" i="13" s="1"/>
  <c r="J3351" i="13" a="1"/>
  <c r="J3351" i="13"/>
  <c r="J3352" i="13" a="1"/>
  <c r="J3352" i="13" s="1"/>
  <c r="J3353" i="13" a="1"/>
  <c r="J3353" i="13"/>
  <c r="J3354" i="13" a="1"/>
  <c r="J3354" i="13" s="1"/>
  <c r="J3355" i="13" a="1"/>
  <c r="J3355" i="13"/>
  <c r="J3356" i="13" a="1"/>
  <c r="J3356" i="13" s="1"/>
  <c r="J3357" i="13" a="1"/>
  <c r="J3357" i="13" s="1"/>
  <c r="J3358" i="13" a="1"/>
  <c r="J3358" i="13" s="1"/>
  <c r="J3359" i="13" a="1"/>
  <c r="J3359" i="13" s="1"/>
  <c r="J3360" i="13" a="1"/>
  <c r="J3360" i="13" s="1"/>
  <c r="J3361" i="13" a="1"/>
  <c r="J3361" i="13" s="1"/>
  <c r="J3362" i="13" a="1"/>
  <c r="J3362" i="13" s="1"/>
  <c r="J3363" i="13" a="1"/>
  <c r="J3363" i="13" s="1"/>
  <c r="J3364" i="13" a="1"/>
  <c r="J3364" i="13" s="1"/>
  <c r="J3365" i="13" a="1"/>
  <c r="J3365" i="13" s="1"/>
  <c r="J3366" i="13" a="1"/>
  <c r="J3366" i="13" s="1"/>
  <c r="J3367" i="13" a="1"/>
  <c r="J3367" i="13"/>
  <c r="J3368" i="13" a="1"/>
  <c r="J3368" i="13" s="1"/>
  <c r="J3369" i="13" a="1"/>
  <c r="J3369" i="13"/>
  <c r="J3370" i="13" a="1"/>
  <c r="J3370" i="13" s="1"/>
  <c r="J3371" i="13" a="1"/>
  <c r="J3371" i="13"/>
  <c r="J3372" i="13" a="1"/>
  <c r="J3372" i="13" s="1"/>
  <c r="J3373" i="13" a="1"/>
  <c r="J3373" i="13" s="1"/>
  <c r="J3374" i="13" a="1"/>
  <c r="J3374" i="13" s="1"/>
  <c r="J3375" i="13" a="1"/>
  <c r="J3375" i="13" s="1"/>
  <c r="J3376" i="13" a="1"/>
  <c r="J3376" i="13" s="1"/>
  <c r="J3377" i="13" a="1"/>
  <c r="J3377" i="13" s="1"/>
  <c r="J3378" i="13" a="1"/>
  <c r="J3378" i="13" s="1"/>
  <c r="J3379" i="13" a="1"/>
  <c r="J3379" i="13" s="1"/>
  <c r="J3380" i="13" a="1"/>
  <c r="J3380" i="13" s="1"/>
  <c r="J3381" i="13" a="1"/>
  <c r="J3381" i="13" s="1"/>
  <c r="J3382" i="13" a="1"/>
  <c r="J3382" i="13" s="1"/>
  <c r="J3383" i="13" a="1"/>
  <c r="J3383" i="13"/>
  <c r="J3384" i="13" a="1"/>
  <c r="J3384" i="13" s="1"/>
  <c r="J3385" i="13" a="1"/>
  <c r="J3385" i="13"/>
  <c r="J3386" i="13" a="1"/>
  <c r="J3386" i="13" s="1"/>
  <c r="J3387" i="13" a="1"/>
  <c r="J3387" i="13"/>
  <c r="J3388" i="13" a="1"/>
  <c r="J3388" i="13" s="1"/>
  <c r="J3389" i="13" a="1"/>
  <c r="J3389" i="13" s="1"/>
  <c r="J3390" i="13" a="1"/>
  <c r="J3390" i="13" s="1"/>
  <c r="J3391" i="13" a="1"/>
  <c r="J3391" i="13" s="1"/>
  <c r="J3392" i="13" a="1"/>
  <c r="J3392" i="13" s="1"/>
  <c r="J3393" i="13" a="1"/>
  <c r="J3393" i="13" s="1"/>
  <c r="J3394" i="13" a="1"/>
  <c r="J3394" i="13" s="1"/>
  <c r="J3395" i="13" a="1"/>
  <c r="J3395" i="13" s="1"/>
  <c r="J3396" i="13" a="1"/>
  <c r="J3396" i="13" s="1"/>
  <c r="J3397" i="13" a="1"/>
  <c r="J3397" i="13" s="1"/>
  <c r="J3398" i="13" a="1"/>
  <c r="J3398" i="13" s="1"/>
  <c r="J3399" i="13" a="1"/>
  <c r="J3399" i="13"/>
  <c r="J3400" i="13" a="1"/>
  <c r="J3400" i="13" s="1"/>
  <c r="J3401" i="13" a="1"/>
  <c r="J3401" i="13"/>
  <c r="J3402" i="13" a="1"/>
  <c r="J3402" i="13" s="1"/>
  <c r="J3403" i="13" a="1"/>
  <c r="J3403" i="13"/>
  <c r="J3404" i="13" a="1"/>
  <c r="J3404" i="13" s="1"/>
  <c r="J3405" i="13" a="1"/>
  <c r="J3405" i="13" s="1"/>
  <c r="J3406" i="13" a="1"/>
  <c r="J3406" i="13" s="1"/>
  <c r="J3407" i="13" a="1"/>
  <c r="J3407" i="13" s="1"/>
  <c r="J3408" i="13" a="1"/>
  <c r="J3408" i="13" s="1"/>
  <c r="J3409" i="13" a="1"/>
  <c r="J3409" i="13" s="1"/>
  <c r="J3410" i="13" a="1"/>
  <c r="J3410" i="13" s="1"/>
  <c r="J3411" i="13" a="1"/>
  <c r="J3411" i="13" s="1"/>
  <c r="J3412" i="13" a="1"/>
  <c r="J3412" i="13" s="1"/>
  <c r="J3413" i="13" a="1"/>
  <c r="J3413" i="13" s="1"/>
  <c r="J3414" i="13" a="1"/>
  <c r="J3414" i="13" s="1"/>
  <c r="J3415" i="13" a="1"/>
  <c r="J3415" i="13"/>
  <c r="J3416" i="13" a="1"/>
  <c r="J3416" i="13" s="1"/>
  <c r="J3417" i="13" a="1"/>
  <c r="J3417" i="13"/>
  <c r="J3418" i="13" a="1"/>
  <c r="J3418" i="13" s="1"/>
  <c r="J3419" i="13" a="1"/>
  <c r="J3419" i="13"/>
  <c r="J3420" i="13" a="1"/>
  <c r="J3420" i="13" s="1"/>
  <c r="J3421" i="13" a="1"/>
  <c r="J3421" i="13" s="1"/>
  <c r="J3422" i="13" a="1"/>
  <c r="J3422" i="13" s="1"/>
  <c r="J3423" i="13" a="1"/>
  <c r="J3423" i="13"/>
  <c r="J3424" i="13" a="1"/>
  <c r="J3424" i="13" s="1"/>
  <c r="J3425" i="13" a="1"/>
  <c r="J3425" i="13" s="1"/>
  <c r="J3426" i="13" a="1"/>
  <c r="J3426" i="13" s="1"/>
  <c r="J3427" i="13" a="1"/>
  <c r="J3427" i="13"/>
  <c r="J3428" i="13" a="1"/>
  <c r="J3428" i="13" s="1"/>
  <c r="J3429" i="13" a="1"/>
  <c r="J3429" i="13" s="1"/>
  <c r="J3430" i="13" a="1"/>
  <c r="J3430" i="13" s="1"/>
  <c r="J3431" i="13" a="1"/>
  <c r="J3431" i="13"/>
  <c r="J3432" i="13" a="1"/>
  <c r="J3432" i="13" s="1"/>
  <c r="J3433" i="13" a="1"/>
  <c r="J3433" i="13"/>
  <c r="J3434" i="13" a="1"/>
  <c r="J3434" i="13" s="1"/>
  <c r="J3435" i="13" a="1"/>
  <c r="J3435" i="13"/>
  <c r="J3436" i="13" a="1"/>
  <c r="J3436" i="13" s="1"/>
  <c r="J3437" i="13" a="1"/>
  <c r="J3437" i="13" s="1"/>
  <c r="J3438" i="13" a="1"/>
  <c r="J3438" i="13" s="1"/>
  <c r="J3439" i="13" a="1"/>
  <c r="J3439" i="13"/>
  <c r="J3440" i="13" a="1"/>
  <c r="J3440" i="13" s="1"/>
  <c r="J3441" i="13" a="1"/>
  <c r="J3441" i="13" s="1"/>
  <c r="J3442" i="13" a="1"/>
  <c r="J3442" i="13" s="1"/>
  <c r="J3443" i="13" a="1"/>
  <c r="J3443" i="13"/>
  <c r="J3444" i="13" a="1"/>
  <c r="J3444" i="13" s="1"/>
  <c r="J3445" i="13" a="1"/>
  <c r="J3445" i="13" s="1"/>
  <c r="J3446" i="13" a="1"/>
  <c r="J3446" i="13" s="1"/>
  <c r="J3447" i="13" a="1"/>
  <c r="J3447" i="13"/>
  <c r="J3448" i="13" a="1"/>
  <c r="J3448" i="13" s="1"/>
  <c r="J3449" i="13" a="1"/>
  <c r="J3449" i="13"/>
  <c r="J3450" i="13" a="1"/>
  <c r="J3450" i="13" s="1"/>
  <c r="J3451" i="13" a="1"/>
  <c r="J3451" i="13"/>
  <c r="J3452" i="13" a="1"/>
  <c r="J3452" i="13" s="1"/>
  <c r="J3453" i="13" a="1"/>
  <c r="J3453" i="13" s="1"/>
  <c r="J3454" i="13" a="1"/>
  <c r="J3454" i="13" s="1"/>
  <c r="J3455" i="13" a="1"/>
  <c r="J3455" i="13"/>
  <c r="J3456" i="13" a="1"/>
  <c r="J3456" i="13" s="1"/>
  <c r="J3457" i="13" a="1"/>
  <c r="J3457" i="13" s="1"/>
  <c r="J3458" i="13" a="1"/>
  <c r="J3458" i="13" s="1"/>
  <c r="J3459" i="13" a="1"/>
  <c r="J3459" i="13"/>
  <c r="J3460" i="13" a="1"/>
  <c r="J3460" i="13" s="1"/>
  <c r="J3461" i="13" a="1"/>
  <c r="J3461" i="13" s="1"/>
  <c r="J3462" i="13" a="1"/>
  <c r="J3462" i="13" s="1"/>
  <c r="J3463" i="13" a="1"/>
  <c r="J3463" i="13"/>
  <c r="J3464" i="13" a="1"/>
  <c r="J3464" i="13" s="1"/>
  <c r="J3465" i="13" a="1"/>
  <c r="J3465" i="13"/>
  <c r="J3466" i="13" a="1"/>
  <c r="J3466" i="13" s="1"/>
  <c r="J3467" i="13" a="1"/>
  <c r="J3467" i="13"/>
  <c r="J3468" i="13" a="1"/>
  <c r="J3468" i="13" s="1"/>
  <c r="J3469" i="13" a="1"/>
  <c r="J3469" i="13" s="1"/>
  <c r="J3470" i="13" a="1"/>
  <c r="J3470" i="13" s="1"/>
  <c r="J3471" i="13" a="1"/>
  <c r="J3471" i="13"/>
  <c r="J3472" i="13" a="1"/>
  <c r="J3472" i="13" s="1"/>
  <c r="J3473" i="13" a="1"/>
  <c r="J3473" i="13" s="1"/>
  <c r="J3474" i="13" a="1"/>
  <c r="J3474" i="13" s="1"/>
  <c r="J3475" i="13" a="1"/>
  <c r="J3475" i="13"/>
  <c r="J3476" i="13" a="1"/>
  <c r="J3476" i="13" s="1"/>
  <c r="J3477" i="13" a="1"/>
  <c r="J3477" i="13" s="1"/>
  <c r="J3478" i="13" a="1"/>
  <c r="J3478" i="13" s="1"/>
  <c r="J3479" i="13" a="1"/>
  <c r="J3479" i="13"/>
  <c r="J3480" i="13" a="1"/>
  <c r="J3480" i="13" s="1"/>
  <c r="J3481" i="13" a="1"/>
  <c r="J3481" i="13"/>
  <c r="J3482" i="13" a="1"/>
  <c r="J3482" i="13" s="1"/>
  <c r="J3483" i="13" a="1"/>
  <c r="J3483" i="13"/>
  <c r="J3484" i="13" a="1"/>
  <c r="J3484" i="13" s="1"/>
  <c r="J3485" i="13" a="1"/>
  <c r="J3485" i="13" s="1"/>
  <c r="J3486" i="13" a="1"/>
  <c r="J3486" i="13" s="1"/>
  <c r="J3487" i="13" a="1"/>
  <c r="J3487" i="13"/>
  <c r="J3488" i="13" a="1"/>
  <c r="J3488" i="13" s="1"/>
  <c r="J3489" i="13" a="1"/>
  <c r="J3489" i="13" s="1"/>
  <c r="J3490" i="13" a="1"/>
  <c r="J3490" i="13" s="1"/>
  <c r="J3491" i="13" a="1"/>
  <c r="J3491" i="13"/>
  <c r="J3492" i="13" a="1"/>
  <c r="J3492" i="13"/>
  <c r="J3493" i="13" a="1"/>
  <c r="J3493" i="13"/>
  <c r="J3494" i="13" a="1"/>
  <c r="J3494" i="13"/>
  <c r="J3495" i="13" a="1"/>
  <c r="J3495" i="13" s="1"/>
  <c r="J3496" i="13" a="1"/>
  <c r="J3496" i="13" s="1"/>
  <c r="J3497" i="13" a="1"/>
  <c r="J3497" i="13"/>
  <c r="J3498" i="13" a="1"/>
  <c r="J3498" i="13" s="1"/>
  <c r="J3499" i="13" a="1"/>
  <c r="J3499" i="13" s="1"/>
  <c r="J3500" i="13" a="1"/>
  <c r="J3500" i="13" s="1"/>
  <c r="J3501" i="13" a="1"/>
  <c r="J3501" i="13" s="1"/>
  <c r="J3502" i="13" a="1"/>
  <c r="J3502" i="13" s="1"/>
  <c r="J3503" i="13" a="1"/>
  <c r="J3503" i="13" s="1"/>
  <c r="J3504" i="13" a="1"/>
  <c r="J3504" i="13" s="1"/>
  <c r="J3505" i="13" a="1"/>
  <c r="J3505" i="13" s="1"/>
  <c r="J3506" i="13" a="1"/>
  <c r="J3506" i="13" s="1"/>
  <c r="J3507" i="13" a="1"/>
  <c r="J3507" i="13" s="1"/>
  <c r="J3508" i="13" a="1"/>
  <c r="J3508" i="13"/>
  <c r="J3509" i="13" a="1"/>
  <c r="J3509" i="13" s="1"/>
  <c r="J3510" i="13" a="1"/>
  <c r="J3510" i="13" s="1"/>
  <c r="J3511" i="13" a="1"/>
  <c r="J3511" i="13" s="1"/>
  <c r="J3512" i="13" a="1"/>
  <c r="J3512" i="13" s="1"/>
  <c r="J3513" i="13" a="1"/>
  <c r="J3513" i="13"/>
  <c r="J3514" i="13" a="1"/>
  <c r="J3514" i="13" s="1"/>
  <c r="J3515" i="13" a="1"/>
  <c r="J3515" i="13" s="1"/>
  <c r="J3516" i="13" a="1"/>
  <c r="J3516" i="13" s="1"/>
  <c r="J3517" i="13" a="1"/>
  <c r="J3517" i="13" s="1"/>
  <c r="J3518" i="13" a="1"/>
  <c r="J3518" i="13" s="1"/>
  <c r="J3519" i="13" a="1"/>
  <c r="J3519" i="13" s="1"/>
  <c r="J3520" i="13" a="1"/>
  <c r="J3520" i="13" s="1"/>
  <c r="J3521" i="13" a="1"/>
  <c r="J3521" i="13" s="1"/>
  <c r="J3522" i="13" a="1"/>
  <c r="J3522" i="13" s="1"/>
  <c r="J3523" i="13" a="1"/>
  <c r="J3523" i="13" s="1"/>
  <c r="J3524" i="13" a="1"/>
  <c r="J3524" i="13"/>
  <c r="J3525" i="13" a="1"/>
  <c r="J3525" i="13" s="1"/>
  <c r="J3526" i="13" a="1"/>
  <c r="J3526" i="13" s="1"/>
  <c r="J3527" i="13" a="1"/>
  <c r="J3527" i="13" s="1"/>
  <c r="J3528" i="13" a="1"/>
  <c r="J3528" i="13" s="1"/>
  <c r="J3529" i="13" a="1"/>
  <c r="J3529" i="13"/>
  <c r="J3530" i="13" a="1"/>
  <c r="J3530" i="13" s="1"/>
  <c r="J3531" i="13" a="1"/>
  <c r="J3531" i="13" s="1"/>
  <c r="J3532" i="13" a="1"/>
  <c r="J3532" i="13" s="1"/>
  <c r="J3533" i="13" a="1"/>
  <c r="J3533" i="13" s="1"/>
  <c r="J3534" i="13" a="1"/>
  <c r="J3534" i="13" s="1"/>
  <c r="J3535" i="13" a="1"/>
  <c r="J3535" i="13" s="1"/>
  <c r="J3536" i="13" a="1"/>
  <c r="J3536" i="13" s="1"/>
  <c r="J3537" i="13" a="1"/>
  <c r="J3537" i="13" s="1"/>
  <c r="J3538" i="13" a="1"/>
  <c r="J3538" i="13" s="1"/>
  <c r="J3539" i="13" a="1"/>
  <c r="J3539" i="13" s="1"/>
  <c r="J3540" i="13" a="1"/>
  <c r="J3540" i="13"/>
  <c r="J3541" i="13" a="1"/>
  <c r="J3541" i="13" s="1"/>
  <c r="J3542" i="13" a="1"/>
  <c r="J3542" i="13" s="1"/>
  <c r="J3543" i="13" a="1"/>
  <c r="J3543" i="13" s="1"/>
  <c r="J3544" i="13" a="1"/>
  <c r="J3544" i="13" s="1"/>
  <c r="J3545" i="13" a="1"/>
  <c r="J3545" i="13"/>
  <c r="J3546" i="13" a="1"/>
  <c r="J3546" i="13" s="1"/>
  <c r="J3547" i="13" a="1"/>
  <c r="J3547" i="13" s="1"/>
  <c r="J3548" i="13" a="1"/>
  <c r="J3548" i="13" s="1"/>
  <c r="J3549" i="13" a="1"/>
  <c r="J3549" i="13" s="1"/>
  <c r="J3550" i="13" a="1"/>
  <c r="J3550" i="13" s="1"/>
  <c r="J3551" i="13" a="1"/>
  <c r="J3551" i="13" s="1"/>
  <c r="J3552" i="13" a="1"/>
  <c r="J3552" i="13" s="1"/>
  <c r="J3553" i="13" a="1"/>
  <c r="J3553" i="13" s="1"/>
  <c r="J3554" i="13" a="1"/>
  <c r="J3554" i="13" s="1"/>
  <c r="J3555" i="13" a="1"/>
  <c r="J3555" i="13" s="1"/>
  <c r="J3556" i="13" a="1"/>
  <c r="J3556" i="13"/>
  <c r="J3557" i="13" a="1"/>
  <c r="J3557" i="13" s="1"/>
  <c r="J3558" i="13" a="1"/>
  <c r="J3558" i="13" s="1"/>
  <c r="J3559" i="13" a="1"/>
  <c r="J3559" i="13" s="1"/>
  <c r="J3560" i="13" a="1"/>
  <c r="J3560" i="13" s="1"/>
  <c r="J3561" i="13" a="1"/>
  <c r="J3561" i="13" s="1"/>
  <c r="J3562" i="13" a="1"/>
  <c r="J3562" i="13" s="1"/>
  <c r="J3563" i="13" a="1"/>
  <c r="J3563" i="13" s="1"/>
  <c r="J3564" i="13" a="1"/>
  <c r="J3564" i="13" s="1"/>
  <c r="J3565" i="13" a="1"/>
  <c r="J3565" i="13" s="1"/>
  <c r="J3566" i="13" a="1"/>
  <c r="J3566" i="13" s="1"/>
  <c r="J3567" i="13" a="1"/>
  <c r="J3567" i="13" s="1"/>
  <c r="J3568" i="13" a="1"/>
  <c r="J3568" i="13" s="1"/>
  <c r="J3569" i="13" a="1"/>
  <c r="J3569" i="13" s="1"/>
  <c r="J3570" i="13" a="1"/>
  <c r="J3570" i="13" s="1"/>
  <c r="J3571" i="13" a="1"/>
  <c r="J3571" i="13" s="1"/>
  <c r="J3572" i="13" a="1"/>
  <c r="J3572" i="13" s="1"/>
  <c r="J3573" i="13" a="1"/>
  <c r="J3573" i="13" s="1"/>
  <c r="J3574" i="13" a="1"/>
  <c r="J3574" i="13" s="1"/>
  <c r="J3575" i="13" a="1"/>
  <c r="J3575" i="13" s="1"/>
  <c r="J3576" i="13" a="1"/>
  <c r="J3576" i="13" s="1"/>
  <c r="J3577" i="13" a="1"/>
  <c r="J3577" i="13" s="1"/>
  <c r="J3578" i="13" a="1"/>
  <c r="J3578" i="13" s="1"/>
  <c r="J3579" i="13" a="1"/>
  <c r="J3579" i="13" s="1"/>
  <c r="J3580" i="13" a="1"/>
  <c r="J3580" i="13" s="1"/>
  <c r="J3581" i="13" a="1"/>
  <c r="J3581" i="13" s="1"/>
  <c r="J3582" i="13" a="1"/>
  <c r="J3582" i="13" s="1"/>
  <c r="J3583" i="13" a="1"/>
  <c r="J3583" i="13" s="1"/>
  <c r="J3584" i="13" a="1"/>
  <c r="J3584" i="13" s="1"/>
  <c r="J3585" i="13" a="1"/>
  <c r="J3585" i="13" s="1"/>
  <c r="J3586" i="13" a="1"/>
  <c r="J3586" i="13" s="1"/>
  <c r="J3587" i="13" a="1"/>
  <c r="J3587" i="13" s="1"/>
  <c r="J3588" i="13" a="1"/>
  <c r="J3588" i="13" s="1"/>
  <c r="J3589" i="13" a="1"/>
  <c r="J3589" i="13" s="1"/>
  <c r="J3590" i="13" a="1"/>
  <c r="J3590" i="13" s="1"/>
  <c r="J3591" i="13" a="1"/>
  <c r="J3591" i="13" s="1"/>
  <c r="J3592" i="13" a="1"/>
  <c r="J3592" i="13" s="1"/>
  <c r="J3593" i="13" a="1"/>
  <c r="J3593" i="13" s="1"/>
  <c r="J3594" i="13" a="1"/>
  <c r="J3594" i="13" s="1"/>
  <c r="J3595" i="13" a="1"/>
  <c r="J3595" i="13" s="1"/>
  <c r="J3596" i="13" a="1"/>
  <c r="J3596" i="13" s="1"/>
  <c r="J3597" i="13" a="1"/>
  <c r="J3597" i="13" s="1"/>
  <c r="J3598" i="13" a="1"/>
  <c r="J3598" i="13" s="1"/>
  <c r="J3599" i="13" a="1"/>
  <c r="J3599" i="13" s="1"/>
  <c r="J3600" i="13" a="1"/>
  <c r="J3600" i="13" s="1"/>
  <c r="J3601" i="13" a="1"/>
  <c r="J3601" i="13" s="1"/>
  <c r="J3602" i="13" a="1"/>
  <c r="J3602" i="13" s="1"/>
  <c r="J3603" i="13" a="1"/>
  <c r="J3603" i="13" s="1"/>
  <c r="J3604" i="13" a="1"/>
  <c r="J3604" i="13" s="1"/>
  <c r="J3605" i="13" a="1"/>
  <c r="J3605" i="13" s="1"/>
  <c r="J3606" i="13" a="1"/>
  <c r="J3606" i="13" s="1"/>
  <c r="J3607" i="13" a="1"/>
  <c r="J3607" i="13" s="1"/>
  <c r="J3608" i="13" a="1"/>
  <c r="J3608" i="13"/>
  <c r="J3609" i="13" a="1"/>
  <c r="J3609" i="13"/>
  <c r="J3610" i="13" a="1"/>
  <c r="J3610" i="13"/>
  <c r="J3611" i="13" a="1"/>
  <c r="J3611" i="13" s="1"/>
  <c r="J3612" i="13" a="1"/>
  <c r="J3612" i="13" s="1"/>
  <c r="J3613" i="13" a="1"/>
  <c r="J3613" i="13" s="1"/>
  <c r="J3614" i="13" a="1"/>
  <c r="J3614" i="13" s="1"/>
  <c r="J3615" i="13" a="1"/>
  <c r="J3615" i="13" s="1"/>
  <c r="J3616" i="13" a="1"/>
  <c r="J3616" i="13"/>
  <c r="J3617" i="13" a="1"/>
  <c r="J3617" i="13"/>
  <c r="J3618" i="13" a="1"/>
  <c r="J3618" i="13"/>
  <c r="J3619" i="13" a="1"/>
  <c r="J3619" i="13" s="1"/>
  <c r="J3620" i="13" a="1"/>
  <c r="J3620" i="13" s="1"/>
  <c r="J3621" i="13" a="1"/>
  <c r="J3621" i="13" s="1"/>
  <c r="J3622" i="13" a="1"/>
  <c r="J3622" i="13" s="1"/>
  <c r="J3623" i="13" a="1"/>
  <c r="J3623" i="13" s="1"/>
  <c r="J3624" i="13" a="1"/>
  <c r="J3624" i="13"/>
  <c r="J3625" i="13" a="1"/>
  <c r="J3625" i="13"/>
  <c r="J3626" i="13" a="1"/>
  <c r="J3626" i="13"/>
  <c r="J3627" i="13" a="1"/>
  <c r="J3627" i="13" s="1"/>
  <c r="J3628" i="13" a="1"/>
  <c r="J3628" i="13" s="1"/>
  <c r="J3629" i="13" a="1"/>
  <c r="J3629" i="13" s="1"/>
  <c r="J3630" i="13" a="1"/>
  <c r="J3630" i="13" s="1"/>
  <c r="J3631" i="13" a="1"/>
  <c r="J3631" i="13" s="1"/>
  <c r="J3632" i="13" a="1"/>
  <c r="J3632" i="13"/>
  <c r="J3633" i="13" a="1"/>
  <c r="J3633" i="13"/>
  <c r="J3634" i="13" a="1"/>
  <c r="J3634" i="13"/>
  <c r="J3635" i="13" a="1"/>
  <c r="J3635" i="13" s="1"/>
  <c r="J3636" i="13" a="1"/>
  <c r="J3636" i="13" s="1"/>
  <c r="J3637" i="13" a="1"/>
  <c r="J3637" i="13" s="1"/>
  <c r="J3638" i="13" a="1"/>
  <c r="J3638" i="13" s="1"/>
  <c r="J3639" i="13" a="1"/>
  <c r="J3639" i="13" s="1"/>
  <c r="J3640" i="13" a="1"/>
  <c r="J3640" i="13"/>
  <c r="J3641" i="13" a="1"/>
  <c r="J3641" i="13"/>
  <c r="J3642" i="13" a="1"/>
  <c r="J3642" i="13"/>
  <c r="J3643" i="13" a="1"/>
  <c r="J3643" i="13" s="1"/>
  <c r="J3644" i="13" a="1"/>
  <c r="J3644" i="13" s="1"/>
  <c r="J3645" i="13" a="1"/>
  <c r="J3645" i="13" s="1"/>
  <c r="J3646" i="13" a="1"/>
  <c r="J3646" i="13" s="1"/>
  <c r="J3647" i="13" a="1"/>
  <c r="J3647" i="13" s="1"/>
  <c r="J3648" i="13" a="1"/>
  <c r="J3648" i="13"/>
  <c r="J3649" i="13" a="1"/>
  <c r="J3649" i="13"/>
  <c r="J3650" i="13" a="1"/>
  <c r="J3650" i="13"/>
  <c r="J3651" i="13" a="1"/>
  <c r="J3651" i="13" s="1"/>
  <c r="J3652" i="13" a="1"/>
  <c r="J3652" i="13" s="1"/>
  <c r="J3653" i="13" a="1"/>
  <c r="J3653" i="13" s="1"/>
  <c r="J3654" i="13" a="1"/>
  <c r="J3654" i="13" s="1"/>
  <c r="J3655" i="13" a="1"/>
  <c r="J3655" i="13" s="1"/>
  <c r="J3656" i="13" a="1"/>
  <c r="J3656" i="13"/>
  <c r="J3657" i="13" a="1"/>
  <c r="J3657" i="13"/>
  <c r="J3658" i="13" a="1"/>
  <c r="J3658" i="13"/>
  <c r="J3659" i="13" a="1"/>
  <c r="J3659" i="13" s="1"/>
  <c r="J3660" i="13" a="1"/>
  <c r="J3660" i="13" s="1"/>
  <c r="J3661" i="13" a="1"/>
  <c r="J3661" i="13" s="1"/>
  <c r="J3662" i="13" a="1"/>
  <c r="J3662" i="13" s="1"/>
  <c r="J3663" i="13" a="1"/>
  <c r="J3663" i="13" s="1"/>
  <c r="J3664" i="13" a="1"/>
  <c r="J3664" i="13"/>
  <c r="J3665" i="13" a="1"/>
  <c r="J3665" i="13"/>
  <c r="J3666" i="13" a="1"/>
  <c r="J3666" i="13"/>
  <c r="J3667" i="13" a="1"/>
  <c r="J3667" i="13" s="1"/>
  <c r="J3668" i="13" a="1"/>
  <c r="J3668" i="13" s="1"/>
  <c r="J3669" i="13" a="1"/>
  <c r="J3669" i="13" s="1"/>
  <c r="J3670" i="13" a="1"/>
  <c r="J3670" i="13" s="1"/>
  <c r="J3671" i="13" a="1"/>
  <c r="J3671" i="13" s="1"/>
  <c r="J3672" i="13" a="1"/>
  <c r="J3672" i="13"/>
  <c r="J3673" i="13" a="1"/>
  <c r="J3673" i="13"/>
  <c r="J3674" i="13" a="1"/>
  <c r="J3674" i="13"/>
  <c r="J3675" i="13" a="1"/>
  <c r="J3675" i="13" s="1"/>
  <c r="J3676" i="13" a="1"/>
  <c r="J3676" i="13" s="1"/>
  <c r="J3677" i="13" a="1"/>
  <c r="J3677" i="13" s="1"/>
  <c r="J3678" i="13" a="1"/>
  <c r="J3678" i="13" s="1"/>
  <c r="J3679" i="13" a="1"/>
  <c r="J3679" i="13" s="1"/>
  <c r="J3680" i="13" a="1"/>
  <c r="J3680" i="13"/>
  <c r="J3681" i="13" a="1"/>
  <c r="J3681" i="13"/>
  <c r="J3682" i="13" a="1"/>
  <c r="J3682" i="13"/>
  <c r="J3683" i="13" a="1"/>
  <c r="J3683" i="13" s="1"/>
  <c r="J3684" i="13" a="1"/>
  <c r="J3684" i="13" s="1"/>
  <c r="J3685" i="13" a="1"/>
  <c r="J3685" i="13" s="1"/>
  <c r="J3686" i="13" a="1"/>
  <c r="J3686" i="13" s="1"/>
  <c r="J3687" i="13" a="1"/>
  <c r="J3687" i="13" s="1"/>
  <c r="J3688" i="13" a="1"/>
  <c r="J3688" i="13"/>
  <c r="J3689" i="13" a="1"/>
  <c r="J3689" i="13"/>
  <c r="J3690" i="13" a="1"/>
  <c r="J3690" i="13"/>
  <c r="J3691" i="13" a="1"/>
  <c r="J3691" i="13" s="1"/>
  <c r="J3692" i="13" a="1"/>
  <c r="J3692" i="13" s="1"/>
  <c r="J3693" i="13" a="1"/>
  <c r="J3693" i="13" s="1"/>
  <c r="J3694" i="13" a="1"/>
  <c r="J3694" i="13" s="1"/>
  <c r="J3695" i="13" a="1"/>
  <c r="J3695" i="13" s="1"/>
  <c r="J3696" i="13" a="1"/>
  <c r="J3696" i="13"/>
  <c r="J3697" i="13" a="1"/>
  <c r="J3697" i="13"/>
  <c r="J3698" i="13" a="1"/>
  <c r="J3698" i="13"/>
  <c r="J3699" i="13" a="1"/>
  <c r="J3699" i="13" s="1"/>
  <c r="J3700" i="13" a="1"/>
  <c r="J3700" i="13" s="1"/>
  <c r="J3701" i="13" a="1"/>
  <c r="J3701" i="13" s="1"/>
  <c r="J3702" i="13" a="1"/>
  <c r="J3702" i="13" s="1"/>
  <c r="J3703" i="13" a="1"/>
  <c r="J3703" i="13" s="1"/>
  <c r="J3704" i="13" a="1"/>
  <c r="J3704" i="13"/>
  <c r="J3705" i="13" a="1"/>
  <c r="J3705" i="13"/>
  <c r="J3706" i="13" a="1"/>
  <c r="J3706" i="13"/>
  <c r="J3707" i="13" a="1"/>
  <c r="J3707" i="13" s="1"/>
  <c r="J3708" i="13" a="1"/>
  <c r="J3708" i="13" s="1"/>
  <c r="J3709" i="13" a="1"/>
  <c r="J3709" i="13" s="1"/>
  <c r="J3710" i="13" a="1"/>
  <c r="J3710" i="13" s="1"/>
  <c r="J3711" i="13" a="1"/>
  <c r="J3711" i="13" s="1"/>
  <c r="J3712" i="13" a="1"/>
  <c r="J3712" i="13"/>
  <c r="J3713" i="13" a="1"/>
  <c r="J3713" i="13"/>
  <c r="J3714" i="13" a="1"/>
  <c r="J3714" i="13"/>
  <c r="J3715" i="13" a="1"/>
  <c r="J3715" i="13" s="1"/>
  <c r="J3716" i="13" a="1"/>
  <c r="J3716" i="13" s="1"/>
  <c r="J3717" i="13" a="1"/>
  <c r="J3717" i="13" s="1"/>
  <c r="J3718" i="13" a="1"/>
  <c r="J3718" i="13" s="1"/>
  <c r="J3719" i="13" a="1"/>
  <c r="J3719" i="13" s="1"/>
  <c r="J3720" i="13" a="1"/>
  <c r="J3720" i="13"/>
  <c r="J3721" i="13" a="1"/>
  <c r="J3721" i="13"/>
  <c r="J3722" i="13" a="1"/>
  <c r="J3722" i="13"/>
  <c r="J3723" i="13" a="1"/>
  <c r="J3723" i="13" s="1"/>
  <c r="J3724" i="13" a="1"/>
  <c r="J3724" i="13" s="1"/>
  <c r="J3725" i="13" a="1"/>
  <c r="J3725" i="13" s="1"/>
  <c r="J3726" i="13" a="1"/>
  <c r="J3726" i="13" s="1"/>
  <c r="J3727" i="13" a="1"/>
  <c r="J3727" i="13" s="1"/>
  <c r="J3728" i="13" a="1"/>
  <c r="J3728" i="13"/>
  <c r="J3729" i="13" a="1"/>
  <c r="J3729" i="13"/>
  <c r="J3730" i="13" a="1"/>
  <c r="J3730" i="13"/>
  <c r="J3731" i="13" a="1"/>
  <c r="J3731" i="13" s="1"/>
  <c r="J3732" i="13" a="1"/>
  <c r="J3732" i="13" s="1"/>
  <c r="J3733" i="13" a="1"/>
  <c r="J3733" i="13" s="1"/>
  <c r="J3734" i="13" a="1"/>
  <c r="J3734" i="13" s="1"/>
  <c r="J3735" i="13" a="1"/>
  <c r="J3735" i="13" s="1"/>
  <c r="J3736" i="13" a="1"/>
  <c r="J3736" i="13"/>
  <c r="J3737" i="13" a="1"/>
  <c r="J3737" i="13"/>
  <c r="J3738" i="13" a="1"/>
  <c r="J3738" i="13"/>
  <c r="J3739" i="13" a="1"/>
  <c r="J3739" i="13" s="1"/>
  <c r="J3740" i="13" a="1"/>
  <c r="J3740" i="13" s="1"/>
  <c r="J3741" i="13" a="1"/>
  <c r="J3741" i="13" s="1"/>
  <c r="J3742" i="13" a="1"/>
  <c r="J3742" i="13" s="1"/>
  <c r="J3743" i="13" a="1"/>
  <c r="J3743" i="13" s="1"/>
  <c r="J3744" i="13" a="1"/>
  <c r="J3744" i="13"/>
  <c r="J3745" i="13" a="1"/>
  <c r="J3745" i="13"/>
  <c r="J3746" i="13" a="1"/>
  <c r="J3746" i="13"/>
  <c r="J3747" i="13" a="1"/>
  <c r="J3747" i="13" s="1"/>
  <c r="J3748" i="13" a="1"/>
  <c r="J3748" i="13" s="1"/>
  <c r="J3749" i="13" a="1"/>
  <c r="J3749" i="13" s="1"/>
  <c r="J3750" i="13" a="1"/>
  <c r="J3750" i="13" s="1"/>
  <c r="J3751" i="13" a="1"/>
  <c r="J3751" i="13" s="1"/>
  <c r="J3752" i="13" a="1"/>
  <c r="J3752" i="13"/>
  <c r="J3753" i="13" a="1"/>
  <c r="J3753" i="13"/>
  <c r="J3754" i="13" a="1"/>
  <c r="J3754" i="13"/>
  <c r="J3755" i="13" a="1"/>
  <c r="J3755" i="13" s="1"/>
  <c r="J3756" i="13" a="1"/>
  <c r="J3756" i="13" s="1"/>
  <c r="J3757" i="13" a="1"/>
  <c r="J3757" i="13" s="1"/>
  <c r="J3758" i="13" a="1"/>
  <c r="J3758" i="13" s="1"/>
  <c r="J3759" i="13" a="1"/>
  <c r="J3759" i="13" s="1"/>
  <c r="J3760" i="13" a="1"/>
  <c r="J3760" i="13"/>
  <c r="J3761" i="13" a="1"/>
  <c r="J3761" i="13"/>
  <c r="J3762" i="13" a="1"/>
  <c r="J3762" i="13"/>
  <c r="J3763" i="13" a="1"/>
  <c r="J3763" i="13" s="1"/>
  <c r="J3764" i="13" a="1"/>
  <c r="J3764" i="13" s="1"/>
  <c r="J3765" i="13" a="1"/>
  <c r="J3765" i="13" s="1"/>
  <c r="J3766" i="13" a="1"/>
  <c r="J3766" i="13" s="1"/>
  <c r="J3767" i="13" a="1"/>
  <c r="J3767" i="13" s="1"/>
  <c r="J3768" i="13" a="1"/>
  <c r="J3768" i="13"/>
  <c r="J3769" i="13" a="1"/>
  <c r="J3769" i="13"/>
  <c r="J3770" i="13" a="1"/>
  <c r="J3770" i="13"/>
  <c r="J3771" i="13" a="1"/>
  <c r="J3771" i="13" s="1"/>
  <c r="J3772" i="13" a="1"/>
  <c r="J3772" i="13" s="1"/>
  <c r="J3773" i="13" a="1"/>
  <c r="J3773" i="13" s="1"/>
  <c r="J3774" i="13" a="1"/>
  <c r="J3774" i="13" s="1"/>
  <c r="J3775" i="13" a="1"/>
  <c r="J3775" i="13" s="1"/>
  <c r="J3776" i="13" a="1"/>
  <c r="J3776" i="13"/>
  <c r="J3777" i="13" a="1"/>
  <c r="J3777" i="13"/>
  <c r="J3778" i="13" a="1"/>
  <c r="J3778" i="13"/>
  <c r="J3779" i="13" a="1"/>
  <c r="J3779" i="13" s="1"/>
  <c r="J3780" i="13" a="1"/>
  <c r="J3780" i="13" s="1"/>
  <c r="J3781" i="13" a="1"/>
  <c r="J3781" i="13" s="1"/>
  <c r="J3782" i="13" a="1"/>
  <c r="J3782" i="13" s="1"/>
  <c r="J3783" i="13" a="1"/>
  <c r="J3783" i="13" s="1"/>
  <c r="J3784" i="13" a="1"/>
  <c r="J3784" i="13"/>
  <c r="J3785" i="13" a="1"/>
  <c r="J3785" i="13"/>
  <c r="J3786" i="13" a="1"/>
  <c r="J3786" i="13"/>
  <c r="J3787" i="13" a="1"/>
  <c r="J3787" i="13" s="1"/>
  <c r="J3788" i="13" a="1"/>
  <c r="J3788" i="13" s="1"/>
  <c r="J3789" i="13" a="1"/>
  <c r="J3789" i="13" s="1"/>
  <c r="J3790" i="13" a="1"/>
  <c r="J3790" i="13" s="1"/>
  <c r="J3791" i="13" a="1"/>
  <c r="J3791" i="13" s="1"/>
  <c r="J3792" i="13" a="1"/>
  <c r="J3792" i="13"/>
  <c r="J3793" i="13" a="1"/>
  <c r="J3793" i="13"/>
  <c r="J3794" i="13" a="1"/>
  <c r="J3794" i="13"/>
  <c r="J3795" i="13" a="1"/>
  <c r="J3795" i="13" s="1"/>
  <c r="J3796" i="13" a="1"/>
  <c r="J3796" i="13" s="1"/>
  <c r="J3797" i="13" a="1"/>
  <c r="J3797" i="13" s="1"/>
  <c r="J3798" i="13" a="1"/>
  <c r="J3798" i="13" s="1"/>
  <c r="J3799" i="13" a="1"/>
  <c r="J3799" i="13" s="1"/>
  <c r="J3800" i="13" a="1"/>
  <c r="J3800" i="13"/>
  <c r="J3801" i="13" a="1"/>
  <c r="J3801" i="13"/>
  <c r="J3802" i="13" a="1"/>
  <c r="J3802" i="13"/>
  <c r="J3803" i="13" a="1"/>
  <c r="J3803" i="13" s="1"/>
  <c r="J3804" i="13" a="1"/>
  <c r="J3804" i="13" s="1"/>
  <c r="J3805" i="13" a="1"/>
  <c r="J3805" i="13" s="1"/>
  <c r="J3806" i="13" a="1"/>
  <c r="J3806" i="13" s="1"/>
  <c r="J3807" i="13" a="1"/>
  <c r="J3807" i="13" s="1"/>
  <c r="J3808" i="13" a="1"/>
  <c r="J3808" i="13"/>
  <c r="J3809" i="13" a="1"/>
  <c r="J3809" i="13"/>
  <c r="J3810" i="13" a="1"/>
  <c r="J3810" i="13"/>
  <c r="J3811" i="13" a="1"/>
  <c r="J3811" i="13" s="1"/>
  <c r="J3812" i="13" a="1"/>
  <c r="J3812" i="13" s="1"/>
  <c r="J3813" i="13" a="1"/>
  <c r="J3813" i="13" s="1"/>
  <c r="J3814" i="13" a="1"/>
  <c r="J3814" i="13" s="1"/>
  <c r="J3815" i="13" a="1"/>
  <c r="J3815" i="13" s="1"/>
  <c r="J3816" i="13" a="1"/>
  <c r="J3816" i="13"/>
  <c r="J3817" i="13" a="1"/>
  <c r="J3817" i="13"/>
  <c r="J3818" i="13" a="1"/>
  <c r="J3818" i="13"/>
  <c r="J3819" i="13" a="1"/>
  <c r="J3819" i="13" s="1"/>
  <c r="J3820" i="13" a="1"/>
  <c r="J3820" i="13" s="1"/>
  <c r="J3821" i="13" a="1"/>
  <c r="J3821" i="13" s="1"/>
  <c r="J3822" i="13" a="1"/>
  <c r="J3822" i="13" s="1"/>
  <c r="J3823" i="13" a="1"/>
  <c r="J3823" i="13" s="1"/>
  <c r="J3824" i="13" a="1"/>
  <c r="J3824" i="13"/>
  <c r="J3825" i="13" a="1"/>
  <c r="J3825" i="13"/>
  <c r="J3826" i="13" a="1"/>
  <c r="J3826" i="13"/>
  <c r="J3827" i="13" a="1"/>
  <c r="J3827" i="13" s="1"/>
  <c r="J3828" i="13" a="1"/>
  <c r="J3828" i="13" s="1"/>
  <c r="J3829" i="13" a="1"/>
  <c r="J3829" i="13" s="1"/>
  <c r="J3830" i="13" a="1"/>
  <c r="J3830" i="13" s="1"/>
  <c r="J3831" i="13" a="1"/>
  <c r="J3831" i="13" s="1"/>
  <c r="J3832" i="13" a="1"/>
  <c r="J3832" i="13"/>
  <c r="J3833" i="13" a="1"/>
  <c r="J3833" i="13"/>
  <c r="J3834" i="13" a="1"/>
  <c r="J3834" i="13"/>
  <c r="J3835" i="13" a="1"/>
  <c r="J3835" i="13" s="1"/>
  <c r="J3836" i="13" a="1"/>
  <c r="J3836" i="13" s="1"/>
  <c r="J3837" i="13" a="1"/>
  <c r="J3837" i="13" s="1"/>
  <c r="J3838" i="13" a="1"/>
  <c r="J3838" i="13" s="1"/>
  <c r="J3839" i="13" a="1"/>
  <c r="J3839" i="13" s="1"/>
  <c r="J3840" i="13" a="1"/>
  <c r="J3840" i="13"/>
  <c r="J3841" i="13" a="1"/>
  <c r="J3841" i="13"/>
  <c r="J3842" i="13" a="1"/>
  <c r="J3842" i="13"/>
  <c r="J3843" i="13" a="1"/>
  <c r="J3843" i="13" s="1"/>
  <c r="J3844" i="13" a="1"/>
  <c r="J3844" i="13" s="1"/>
  <c r="J3845" i="13" a="1"/>
  <c r="J3845" i="13" s="1"/>
  <c r="J3846" i="13" a="1"/>
  <c r="J3846" i="13" s="1"/>
  <c r="J3847" i="13" a="1"/>
  <c r="J3847" i="13" s="1"/>
  <c r="J3848" i="13" a="1"/>
  <c r="J3848" i="13"/>
  <c r="J3849" i="13" a="1"/>
  <c r="J3849" i="13"/>
  <c r="J3850" i="13" a="1"/>
  <c r="J3850" i="13"/>
  <c r="J3851" i="13" a="1"/>
  <c r="J3851" i="13" s="1"/>
  <c r="J3852" i="13" a="1"/>
  <c r="J3852" i="13" s="1"/>
  <c r="J3853" i="13" a="1"/>
  <c r="J3853" i="13" s="1"/>
  <c r="J3854" i="13" a="1"/>
  <c r="J3854" i="13" s="1"/>
  <c r="J3855" i="13" a="1"/>
  <c r="J3855" i="13" s="1"/>
  <c r="J3856" i="13" a="1"/>
  <c r="J3856" i="13"/>
  <c r="J3857" i="13" a="1"/>
  <c r="J3857" i="13"/>
  <c r="J3858" i="13" a="1"/>
  <c r="J3858" i="13"/>
  <c r="J3859" i="13" a="1"/>
  <c r="J3859" i="13" s="1"/>
  <c r="J3860" i="13" a="1"/>
  <c r="J3860" i="13" s="1"/>
  <c r="J3861" i="13" a="1"/>
  <c r="J3861" i="13" s="1"/>
  <c r="J3862" i="13" a="1"/>
  <c r="J3862" i="13" s="1"/>
  <c r="J3863" i="13" a="1"/>
  <c r="J3863" i="13" s="1"/>
  <c r="J3864" i="13" a="1"/>
  <c r="J3864" i="13"/>
  <c r="J3865" i="13" a="1"/>
  <c r="J3865" i="13"/>
  <c r="J3866" i="13" a="1"/>
  <c r="J3866" i="13"/>
  <c r="J3867" i="13" a="1"/>
  <c r="J3867" i="13" s="1"/>
  <c r="J3868" i="13" a="1"/>
  <c r="J3868" i="13" s="1"/>
  <c r="J3869" i="13" a="1"/>
  <c r="J3869" i="13" s="1"/>
  <c r="J3870" i="13" a="1"/>
  <c r="J3870" i="13" s="1"/>
  <c r="J3871" i="13" a="1"/>
  <c r="J3871" i="13" s="1"/>
  <c r="J3872" i="13" a="1"/>
  <c r="J3872" i="13"/>
  <c r="J3873" i="13" a="1"/>
  <c r="J3873" i="13"/>
  <c r="J3874" i="13" a="1"/>
  <c r="J3874" i="13"/>
  <c r="J3875" i="13" a="1"/>
  <c r="J3875" i="13" s="1"/>
  <c r="J3876" i="13" a="1"/>
  <c r="J3876" i="13" s="1"/>
  <c r="J3877" i="13" a="1"/>
  <c r="J3877" i="13" s="1"/>
  <c r="J3878" i="13" a="1"/>
  <c r="J3878" i="13" s="1"/>
  <c r="J3879" i="13" a="1"/>
  <c r="J3879" i="13" s="1"/>
  <c r="J3880" i="13" a="1"/>
  <c r="J3880" i="13"/>
  <c r="J3881" i="13" a="1"/>
  <c r="J3881" i="13"/>
  <c r="J3882" i="13" a="1"/>
  <c r="J3882" i="13"/>
  <c r="J3883" i="13" a="1"/>
  <c r="J3883" i="13" s="1"/>
  <c r="J3884" i="13" a="1"/>
  <c r="J3884" i="13" s="1"/>
  <c r="J3885" i="13" a="1"/>
  <c r="J3885" i="13" s="1"/>
  <c r="J3886" i="13" a="1"/>
  <c r="J3886" i="13" s="1"/>
  <c r="J3887" i="13" a="1"/>
  <c r="J3887" i="13" s="1"/>
  <c r="J3888" i="13" a="1"/>
  <c r="J3888" i="13"/>
  <c r="J3889" i="13" a="1"/>
  <c r="J3889" i="13"/>
  <c r="J3890" i="13" a="1"/>
  <c r="J3890" i="13"/>
  <c r="J3891" i="13" a="1"/>
  <c r="J3891" i="13" s="1"/>
  <c r="J3892" i="13" a="1"/>
  <c r="J3892" i="13" s="1"/>
  <c r="J3893" i="13" a="1"/>
  <c r="J3893" i="13" s="1"/>
  <c r="J3894" i="13" a="1"/>
  <c r="J3894" i="13" s="1"/>
  <c r="J3895" i="13" a="1"/>
  <c r="J3895" i="13" s="1"/>
  <c r="J3896" i="13" a="1"/>
  <c r="J3896" i="13"/>
  <c r="J3897" i="13" a="1"/>
  <c r="J3897" i="13"/>
  <c r="J3898" i="13" a="1"/>
  <c r="J3898" i="13"/>
  <c r="J3899" i="13" a="1"/>
  <c r="J3899" i="13" s="1"/>
  <c r="J3900" i="13" a="1"/>
  <c r="J3900" i="13" s="1"/>
  <c r="J3901" i="13" a="1"/>
  <c r="J3901" i="13" s="1"/>
  <c r="J3902" i="13" a="1"/>
  <c r="J3902" i="13" s="1"/>
  <c r="J3903" i="13" a="1"/>
  <c r="J3903" i="13" s="1"/>
  <c r="J3904" i="13" a="1"/>
  <c r="J3904" i="13"/>
  <c r="J3905" i="13" a="1"/>
  <c r="J3905" i="13"/>
  <c r="J3906" i="13" a="1"/>
  <c r="J3906" i="13"/>
  <c r="J3907" i="13" a="1"/>
  <c r="J3907" i="13" s="1"/>
  <c r="J3908" i="13" a="1"/>
  <c r="J3908" i="13" s="1"/>
  <c r="J3909" i="13" a="1"/>
  <c r="J3909" i="13" s="1"/>
  <c r="J3910" i="13" a="1"/>
  <c r="J3910" i="13" s="1"/>
  <c r="J3911" i="13" a="1"/>
  <c r="J3911" i="13" s="1"/>
  <c r="J3912" i="13" a="1"/>
  <c r="J3912" i="13"/>
  <c r="J3913" i="13" a="1"/>
  <c r="J3913" i="13"/>
  <c r="J3914" i="13" a="1"/>
  <c r="J3914" i="13"/>
  <c r="J3915" i="13" a="1"/>
  <c r="J3915" i="13" s="1"/>
  <c r="J3916" i="13" a="1"/>
  <c r="J3916" i="13" s="1"/>
  <c r="J3917" i="13" a="1"/>
  <c r="J3917" i="13" s="1"/>
  <c r="J3918" i="13" a="1"/>
  <c r="J3918" i="13" s="1"/>
  <c r="J3919" i="13" a="1"/>
  <c r="J3919" i="13" s="1"/>
  <c r="J3920" i="13" a="1"/>
  <c r="J3920" i="13"/>
  <c r="J3921" i="13" a="1"/>
  <c r="J3921" i="13"/>
  <c r="J3922" i="13" a="1"/>
  <c r="J3922" i="13"/>
  <c r="J3923" i="13" a="1"/>
  <c r="J3923" i="13" s="1"/>
  <c r="J3924" i="13" a="1"/>
  <c r="J3924" i="13" s="1"/>
  <c r="J3925" i="13" a="1"/>
  <c r="J3925" i="13" s="1"/>
  <c r="J3926" i="13" a="1"/>
  <c r="J3926" i="13" s="1"/>
  <c r="J3927" i="13" a="1"/>
  <c r="J3927" i="13" s="1"/>
  <c r="J3928" i="13" a="1"/>
  <c r="J3928" i="13"/>
  <c r="J3929" i="13" a="1"/>
  <c r="J3929" i="13"/>
  <c r="J3930" i="13" a="1"/>
  <c r="J3930" i="13"/>
  <c r="J3931" i="13" a="1"/>
  <c r="J3931" i="13" s="1"/>
  <c r="J3932" i="13" a="1"/>
  <c r="J3932" i="13" s="1"/>
  <c r="J3933" i="13" a="1"/>
  <c r="J3933" i="13" s="1"/>
  <c r="J3934" i="13" a="1"/>
  <c r="J3934" i="13" s="1"/>
  <c r="J3935" i="13" a="1"/>
  <c r="J3935" i="13" s="1"/>
  <c r="J3936" i="13" a="1"/>
  <c r="J3936" i="13"/>
  <c r="J3937" i="13" a="1"/>
  <c r="J3937" i="13"/>
  <c r="J3938" i="13" a="1"/>
  <c r="J3938" i="13"/>
  <c r="J3939" i="13" a="1"/>
  <c r="J3939" i="13" s="1"/>
  <c r="J3940" i="13" a="1"/>
  <c r="J3940" i="13" s="1"/>
  <c r="J3941" i="13" a="1"/>
  <c r="J3941" i="13" s="1"/>
  <c r="J3942" i="13" a="1"/>
  <c r="J3942" i="13" s="1"/>
  <c r="J3943" i="13" a="1"/>
  <c r="J3943" i="13" s="1"/>
  <c r="J3944" i="13" a="1"/>
  <c r="J3944" i="13"/>
  <c r="J3945" i="13" a="1"/>
  <c r="J3945" i="13"/>
  <c r="J3946" i="13" a="1"/>
  <c r="J3946" i="13"/>
  <c r="J3947" i="13" a="1"/>
  <c r="J3947" i="13" s="1"/>
  <c r="J3948" i="13" a="1"/>
  <c r="J3948" i="13" s="1"/>
  <c r="J3949" i="13" a="1"/>
  <c r="J3949" i="13" s="1"/>
  <c r="J3950" i="13" a="1"/>
  <c r="J3950" i="13" s="1"/>
  <c r="J3951" i="13" a="1"/>
  <c r="J3951" i="13" s="1"/>
  <c r="J3952" i="13" a="1"/>
  <c r="J3952" i="13"/>
  <c r="J3953" i="13" a="1"/>
  <c r="J3953" i="13"/>
  <c r="J3954" i="13" a="1"/>
  <c r="J3954" i="13"/>
  <c r="J3955" i="13" a="1"/>
  <c r="J3955" i="13" s="1"/>
  <c r="J3956" i="13" a="1"/>
  <c r="J3956" i="13" s="1"/>
  <c r="J3957" i="13" a="1"/>
  <c r="J3957" i="13" s="1"/>
  <c r="J3958" i="13" a="1"/>
  <c r="J3958" i="13" s="1"/>
  <c r="J3959" i="13" a="1"/>
  <c r="J3959" i="13" s="1"/>
  <c r="J3960" i="13" a="1"/>
  <c r="J3960" i="13"/>
  <c r="J3961" i="13" a="1"/>
  <c r="J3961" i="13"/>
  <c r="J3962" i="13" a="1"/>
  <c r="J3962" i="13"/>
  <c r="J3963" i="13" a="1"/>
  <c r="J3963" i="13" s="1"/>
  <c r="J3964" i="13" a="1"/>
  <c r="J3964" i="13" s="1"/>
  <c r="J3965" i="13" a="1"/>
  <c r="J3965" i="13" s="1"/>
  <c r="J3966" i="13" a="1"/>
  <c r="J3966" i="13" s="1"/>
  <c r="J3967" i="13" a="1"/>
  <c r="J3967" i="13" s="1"/>
  <c r="J3968" i="13" a="1"/>
  <c r="J3968" i="13"/>
  <c r="J3969" i="13" a="1"/>
  <c r="J3969" i="13"/>
  <c r="J3970" i="13" a="1"/>
  <c r="J3970" i="13"/>
  <c r="J3971" i="13" a="1"/>
  <c r="J3971" i="13" s="1"/>
  <c r="J3972" i="13" a="1"/>
  <c r="J3972" i="13" s="1"/>
  <c r="J3973" i="13" a="1"/>
  <c r="J3973" i="13" s="1"/>
  <c r="J3974" i="13" a="1"/>
  <c r="J3974" i="13" s="1"/>
  <c r="J3975" i="13" a="1"/>
  <c r="J3975" i="13" s="1"/>
  <c r="J3976" i="13" a="1"/>
  <c r="J3976" i="13"/>
  <c r="J3977" i="13" a="1"/>
  <c r="J3977" i="13"/>
  <c r="J3978" i="13" a="1"/>
  <c r="J3978" i="13"/>
  <c r="J3979" i="13" a="1"/>
  <c r="J3979" i="13" s="1"/>
  <c r="J3980" i="13" a="1"/>
  <c r="J3980" i="13" s="1"/>
  <c r="J3981" i="13" a="1"/>
  <c r="J3981" i="13" s="1"/>
  <c r="J3982" i="13" a="1"/>
  <c r="J3982" i="13" s="1"/>
  <c r="J3983" i="13" a="1"/>
  <c r="J3983" i="13" s="1"/>
  <c r="J3984" i="13" a="1"/>
  <c r="J3984" i="13"/>
  <c r="J3985" i="13" a="1"/>
  <c r="J3985" i="13"/>
  <c r="J3986" i="13" a="1"/>
  <c r="J3986" i="13"/>
  <c r="J3987" i="13" a="1"/>
  <c r="J3987" i="13" s="1"/>
  <c r="J3988" i="13" a="1"/>
  <c r="J3988" i="13" s="1"/>
  <c r="J3989" i="13" a="1"/>
  <c r="J3989" i="13" s="1"/>
  <c r="J3990" i="13" a="1"/>
  <c r="J3990" i="13" s="1"/>
  <c r="J3991" i="13" a="1"/>
  <c r="J3991" i="13" s="1"/>
  <c r="J3992" i="13" a="1"/>
  <c r="J3992" i="13"/>
  <c r="J3993" i="13" a="1"/>
  <c r="J3993" i="13"/>
  <c r="J3994" i="13" a="1"/>
  <c r="J3994" i="13"/>
  <c r="J3995" i="13" a="1"/>
  <c r="J3995" i="13" s="1"/>
  <c r="J3996" i="13" a="1"/>
  <c r="J3996" i="13" s="1"/>
  <c r="J3997" i="13" a="1"/>
  <c r="J3997" i="13" s="1"/>
  <c r="J3998" i="13" a="1"/>
  <c r="J3998" i="13" s="1"/>
  <c r="J3999" i="13" a="1"/>
  <c r="J3999" i="13" s="1"/>
  <c r="J4000" i="13" a="1"/>
  <c r="J4000" i="13"/>
  <c r="J4001" i="13" a="1"/>
  <c r="J4001" i="13"/>
  <c r="J4002" i="13" a="1"/>
  <c r="J4002" i="13"/>
  <c r="J4003" i="13" a="1"/>
  <c r="J4003" i="13" s="1"/>
  <c r="J4004" i="13" a="1"/>
  <c r="J4004" i="13" s="1"/>
  <c r="J4005" i="13" a="1"/>
  <c r="J4005" i="13" s="1"/>
  <c r="J4006" i="13" a="1"/>
  <c r="J4006" i="13" s="1"/>
  <c r="J4007" i="13" a="1"/>
  <c r="J4007" i="13" s="1"/>
  <c r="J4008" i="13" a="1"/>
  <c r="J4008" i="13"/>
  <c r="J4009" i="13" a="1"/>
  <c r="J4009" i="13"/>
  <c r="J4010" i="13" a="1"/>
  <c r="J4010" i="13"/>
  <c r="J4011" i="13" a="1"/>
  <c r="J4011" i="13" s="1"/>
  <c r="J4012" i="13" a="1"/>
  <c r="J4012" i="13" s="1"/>
  <c r="J4013" i="13" a="1"/>
  <c r="J4013" i="13" s="1"/>
  <c r="J4014" i="13" a="1"/>
  <c r="J4014" i="13" s="1"/>
  <c r="J4015" i="13" a="1"/>
  <c r="J4015" i="13" s="1"/>
  <c r="J4016" i="13" a="1"/>
  <c r="J4016" i="13"/>
  <c r="J4017" i="13" a="1"/>
  <c r="J4017" i="13"/>
  <c r="J4018" i="13" a="1"/>
  <c r="J4018" i="13"/>
  <c r="J4019" i="13" a="1"/>
  <c r="J4019" i="13" s="1"/>
  <c r="J4020" i="13" a="1"/>
  <c r="J4020" i="13" s="1"/>
  <c r="J4021" i="13" a="1"/>
  <c r="J4021" i="13" s="1"/>
  <c r="J4022" i="13" a="1"/>
  <c r="J4022" i="13" s="1"/>
  <c r="J4023" i="13" a="1"/>
  <c r="J4023" i="13" s="1"/>
  <c r="J4024" i="13" a="1"/>
  <c r="J4024" i="13"/>
  <c r="J4025" i="13" a="1"/>
  <c r="J4025" i="13"/>
  <c r="J4026" i="13" a="1"/>
  <c r="J4026" i="13"/>
  <c r="J4027" i="13" a="1"/>
  <c r="J4027" i="13" s="1"/>
  <c r="J4028" i="13" a="1"/>
  <c r="J4028" i="13" s="1"/>
  <c r="J4029" i="13" a="1"/>
  <c r="J4029" i="13" s="1"/>
  <c r="J4030" i="13" a="1"/>
  <c r="J4030" i="13" s="1"/>
  <c r="J4031" i="13" a="1"/>
  <c r="J4031" i="13" s="1"/>
  <c r="J4032" i="13" a="1"/>
  <c r="J4032" i="13"/>
  <c r="J4033" i="13" a="1"/>
  <c r="J4033" i="13"/>
  <c r="J4034" i="13" a="1"/>
  <c r="J4034" i="13"/>
  <c r="J4035" i="13" a="1"/>
  <c r="J4035" i="13" s="1"/>
  <c r="J4036" i="13" a="1"/>
  <c r="J4036" i="13" s="1"/>
  <c r="J4037" i="13" a="1"/>
  <c r="J4037" i="13" s="1"/>
  <c r="J4038" i="13" a="1"/>
  <c r="J4038" i="13" s="1"/>
  <c r="J4039" i="13" a="1"/>
  <c r="J4039" i="13" s="1"/>
  <c r="J4040" i="13" a="1"/>
  <c r="J4040" i="13"/>
  <c r="J4041" i="13" a="1"/>
  <c r="J4041" i="13"/>
  <c r="J4042" i="13" a="1"/>
  <c r="J4042" i="13"/>
  <c r="J4043" i="13" a="1"/>
  <c r="J4043" i="13" s="1"/>
  <c r="J4044" i="13" a="1"/>
  <c r="J4044" i="13" s="1"/>
  <c r="J4045" i="13" a="1"/>
  <c r="J4045" i="13" s="1"/>
  <c r="J4046" i="13" a="1"/>
  <c r="J4046" i="13" s="1"/>
  <c r="J4047" i="13" a="1"/>
  <c r="J4047" i="13" s="1"/>
  <c r="J4048" i="13" a="1"/>
  <c r="J4048" i="13"/>
  <c r="J4049" i="13" a="1"/>
  <c r="J4049" i="13"/>
  <c r="J4050" i="13" a="1"/>
  <c r="J4050" i="13"/>
  <c r="J4051" i="13" a="1"/>
  <c r="J4051" i="13" s="1"/>
  <c r="J4052" i="13" a="1"/>
  <c r="J4052" i="13" s="1"/>
  <c r="J4053" i="13" a="1"/>
  <c r="J4053" i="13" s="1"/>
  <c r="J4054" i="13" a="1"/>
  <c r="J4054" i="13" s="1"/>
  <c r="J4055" i="13" a="1"/>
  <c r="J4055" i="13" s="1"/>
  <c r="J4056" i="13" a="1"/>
  <c r="J4056" i="13"/>
  <c r="J4057" i="13" a="1"/>
  <c r="J4057" i="13"/>
  <c r="J4058" i="13" a="1"/>
  <c r="J4058" i="13"/>
  <c r="J4059" i="13" a="1"/>
  <c r="J4059" i="13" s="1"/>
  <c r="J4060" i="13" a="1"/>
  <c r="J4060" i="13" s="1"/>
  <c r="J4061" i="13" a="1"/>
  <c r="J4061" i="13" s="1"/>
  <c r="J4062" i="13" a="1"/>
  <c r="J4062" i="13" s="1"/>
  <c r="J4063" i="13" a="1"/>
  <c r="J4063" i="13" s="1"/>
  <c r="J4064" i="13" a="1"/>
  <c r="J4064" i="13"/>
  <c r="J4065" i="13" a="1"/>
  <c r="J4065" i="13"/>
  <c r="J4066" i="13" a="1"/>
  <c r="J4066" i="13"/>
  <c r="J4067" i="13" a="1"/>
  <c r="J4067" i="13" s="1"/>
  <c r="J4068" i="13" a="1"/>
  <c r="J4068" i="13" s="1"/>
  <c r="J4069" i="13" a="1"/>
  <c r="J4069" i="13" s="1"/>
  <c r="J4070" i="13" a="1"/>
  <c r="J4070" i="13" s="1"/>
  <c r="J4071" i="13" a="1"/>
  <c r="J4071" i="13" s="1"/>
  <c r="J4072" i="13" a="1"/>
  <c r="J4072" i="13"/>
  <c r="J4073" i="13" a="1"/>
  <c r="J4073" i="13"/>
  <c r="J4074" i="13" a="1"/>
  <c r="J4074" i="13"/>
  <c r="J4075" i="13" a="1"/>
  <c r="J4075" i="13" s="1"/>
  <c r="J4076" i="13" a="1"/>
  <c r="J4076" i="13" s="1"/>
  <c r="J4077" i="13" a="1"/>
  <c r="J4077" i="13" s="1"/>
  <c r="J4078" i="13" a="1"/>
  <c r="J4078" i="13" s="1"/>
  <c r="J4079" i="13" a="1"/>
  <c r="J4079" i="13" s="1"/>
  <c r="J4080" i="13" a="1"/>
  <c r="J4080" i="13"/>
  <c r="J4081" i="13" a="1"/>
  <c r="J4081" i="13"/>
  <c r="J4082" i="13" a="1"/>
  <c r="J4082" i="13"/>
  <c r="J4083" i="13" a="1"/>
  <c r="J4083" i="13" s="1"/>
  <c r="J4084" i="13" a="1"/>
  <c r="J4084" i="13" s="1"/>
  <c r="J4085" i="13" a="1"/>
  <c r="J4085" i="13" s="1"/>
  <c r="J4086" i="13" a="1"/>
  <c r="J4086" i="13" s="1"/>
  <c r="J4087" i="13" a="1"/>
  <c r="J4087" i="13" s="1"/>
  <c r="J4088" i="13" a="1"/>
  <c r="J4088" i="13"/>
  <c r="J4089" i="13" a="1"/>
  <c r="J4089" i="13"/>
  <c r="J4090" i="13" a="1"/>
  <c r="J4090" i="13"/>
  <c r="J4091" i="13" a="1"/>
  <c r="J4091" i="13" s="1"/>
  <c r="J4092" i="13" a="1"/>
  <c r="J4092" i="13" s="1"/>
  <c r="J4093" i="13" a="1"/>
  <c r="J4093" i="13" s="1"/>
  <c r="J4094" i="13" a="1"/>
  <c r="J4094" i="13" s="1"/>
  <c r="J4095" i="13" a="1"/>
  <c r="J4095" i="13" s="1"/>
  <c r="J4096" i="13" a="1"/>
  <c r="J4096" i="13"/>
  <c r="J4097" i="13" a="1"/>
  <c r="J4097" i="13"/>
  <c r="J4098" i="13" a="1"/>
  <c r="J4098" i="13"/>
  <c r="J4099" i="13" a="1"/>
  <c r="J4099" i="13" s="1"/>
  <c r="J4100" i="13" a="1"/>
  <c r="J4100" i="13" s="1"/>
  <c r="J4101" i="13" a="1"/>
  <c r="J4101" i="13" s="1"/>
  <c r="J4102" i="13" a="1"/>
  <c r="J4102" i="13" s="1"/>
  <c r="J4103" i="13" a="1"/>
  <c r="J4103" i="13" s="1"/>
  <c r="J4104" i="13" a="1"/>
  <c r="J4104" i="13"/>
  <c r="J4105" i="13" a="1"/>
  <c r="J4105" i="13"/>
  <c r="J4106" i="13" a="1"/>
  <c r="J4106" i="13"/>
  <c r="J4107" i="13" a="1"/>
  <c r="J4107" i="13" s="1"/>
  <c r="J4108" i="13" a="1"/>
  <c r="J4108" i="13" s="1"/>
  <c r="J4109" i="13" a="1"/>
  <c r="J4109" i="13" s="1"/>
  <c r="J4110" i="13" a="1"/>
  <c r="J4110" i="13" s="1"/>
  <c r="J4111" i="13" a="1"/>
  <c r="J4111" i="13" s="1"/>
  <c r="J4112" i="13" a="1"/>
  <c r="J4112" i="13"/>
  <c r="J4113" i="13" a="1"/>
  <c r="J4113" i="13"/>
  <c r="J4114" i="13" a="1"/>
  <c r="J4114" i="13"/>
  <c r="J4115" i="13" a="1"/>
  <c r="J4115" i="13" s="1"/>
  <c r="J4116" i="13" a="1"/>
  <c r="J4116" i="13" s="1"/>
  <c r="J4117" i="13" a="1"/>
  <c r="J4117" i="13" s="1"/>
  <c r="J4118" i="13" a="1"/>
  <c r="J4118" i="13" s="1"/>
  <c r="J4119" i="13" a="1"/>
  <c r="J4119" i="13" s="1"/>
  <c r="J4120" i="13" a="1"/>
  <c r="J4120" i="13"/>
  <c r="J4121" i="13" a="1"/>
  <c r="J4121" i="13"/>
  <c r="J4122" i="13" a="1"/>
  <c r="J4122" i="13"/>
  <c r="J4123" i="13" a="1"/>
  <c r="J4123" i="13" s="1"/>
  <c r="J4124" i="13" a="1"/>
  <c r="J4124" i="13" s="1"/>
  <c r="J4125" i="13" a="1"/>
  <c r="J4125" i="13" s="1"/>
  <c r="J4126" i="13" a="1"/>
  <c r="J4126" i="13" s="1"/>
  <c r="J4127" i="13" a="1"/>
  <c r="J4127" i="13" s="1"/>
  <c r="J4128" i="13" a="1"/>
  <c r="J4128" i="13"/>
  <c r="J4129" i="13" a="1"/>
  <c r="J4129" i="13"/>
  <c r="J4130" i="13" a="1"/>
  <c r="J4130" i="13"/>
  <c r="J4131" i="13" a="1"/>
  <c r="J4131" i="13"/>
  <c r="J4132" i="13" a="1"/>
  <c r="J4132" i="13"/>
  <c r="J4133" i="13" a="1"/>
  <c r="J4133" i="13"/>
  <c r="J4134" i="13" a="1"/>
  <c r="J4134" i="13"/>
  <c r="J4135" i="13" a="1"/>
  <c r="J4135" i="13"/>
  <c r="J4136" i="13" a="1"/>
  <c r="J4136" i="13"/>
  <c r="J4137" i="13" a="1"/>
  <c r="J4137" i="13"/>
  <c r="J4138" i="13" a="1"/>
  <c r="J4138" i="13"/>
  <c r="J4139" i="13" a="1"/>
  <c r="J4139" i="13"/>
  <c r="J4140" i="13" a="1"/>
  <c r="J4140" i="13"/>
  <c r="J4141" i="13" a="1"/>
  <c r="J4141" i="13"/>
  <c r="J4142" i="13" a="1"/>
  <c r="J4142" i="13"/>
  <c r="J4143" i="13" a="1"/>
  <c r="J4143" i="13"/>
  <c r="J4144" i="13" a="1"/>
  <c r="J4144" i="13"/>
  <c r="J4145" i="13" a="1"/>
  <c r="J4145" i="13"/>
  <c r="J4146" i="13" a="1"/>
  <c r="J4146" i="13" s="1"/>
  <c r="J4147" i="13" a="1"/>
  <c r="J4147" i="13"/>
  <c r="J4148" i="13" a="1"/>
  <c r="J4148" i="13"/>
  <c r="J4149" i="13" a="1"/>
  <c r="J4149" i="13"/>
  <c r="J4150" i="13" a="1"/>
  <c r="J4150" i="13" s="1"/>
  <c r="J4151" i="13" a="1"/>
  <c r="J4151" i="13"/>
  <c r="J4152" i="13" a="1"/>
  <c r="J4152" i="13"/>
  <c r="J4153" i="13" a="1"/>
  <c r="J4153" i="13"/>
  <c r="J4154" i="13" a="1"/>
  <c r="J4154" i="13" s="1"/>
  <c r="J4155" i="13" a="1"/>
  <c r="J4155" i="13"/>
  <c r="J4156" i="13" a="1"/>
  <c r="J4156" i="13"/>
  <c r="J4157" i="13" a="1"/>
  <c r="J4157" i="13"/>
  <c r="J4158" i="13" a="1"/>
  <c r="J4158" i="13" s="1"/>
  <c r="J4159" i="13" a="1"/>
  <c r="J4159" i="13"/>
  <c r="J4160" i="13" a="1"/>
  <c r="J4160" i="13"/>
  <c r="J4161" i="13" a="1"/>
  <c r="J4161" i="13"/>
  <c r="J4162" i="13" a="1"/>
  <c r="J4162" i="13" s="1"/>
  <c r="J4163" i="13" a="1"/>
  <c r="J4163" i="13"/>
  <c r="J4164" i="13" a="1"/>
  <c r="J4164" i="13"/>
  <c r="J4165" i="13" a="1"/>
  <c r="J4165" i="13"/>
  <c r="J4166" i="13" a="1"/>
  <c r="J4166" i="13" s="1"/>
  <c r="J4167" i="13" a="1"/>
  <c r="J4167" i="13"/>
  <c r="J4168" i="13" a="1"/>
  <c r="J4168" i="13"/>
  <c r="J4169" i="13" a="1"/>
  <c r="J4169" i="13"/>
  <c r="J4170" i="13" a="1"/>
  <c r="J4170" i="13" s="1"/>
  <c r="J4171" i="13" a="1"/>
  <c r="J4171" i="13"/>
  <c r="J4172" i="13" a="1"/>
  <c r="J4172" i="13"/>
  <c r="J4173" i="13" a="1"/>
  <c r="J4173" i="13"/>
  <c r="J4174" i="13" a="1"/>
  <c r="J4174" i="13" s="1"/>
  <c r="J4175" i="13" a="1"/>
  <c r="J4175" i="13"/>
  <c r="J4176" i="13" a="1"/>
  <c r="J4176" i="13"/>
  <c r="J4177" i="13" a="1"/>
  <c r="J4177" i="13"/>
  <c r="J4178" i="13" a="1"/>
  <c r="J4178" i="13" s="1"/>
  <c r="J4179" i="13" a="1"/>
  <c r="J4179" i="13"/>
  <c r="J4180" i="13" a="1"/>
  <c r="J4180" i="13"/>
  <c r="J4181" i="13" a="1"/>
  <c r="J4181" i="13"/>
  <c r="J4182" i="13" a="1"/>
  <c r="J4182" i="13" s="1"/>
  <c r="J4183" i="13" a="1"/>
  <c r="J4183" i="13"/>
  <c r="J4184" i="13" a="1"/>
  <c r="J4184" i="13"/>
  <c r="J4185" i="13" a="1"/>
  <c r="J4185" i="13"/>
  <c r="J4186" i="13" a="1"/>
  <c r="J4186" i="13" s="1"/>
  <c r="J4187" i="13" a="1"/>
  <c r="J4187" i="13" s="1"/>
  <c r="J4188" i="13" a="1"/>
  <c r="J4188" i="13"/>
  <c r="J4189" i="13" a="1"/>
  <c r="J4189" i="13"/>
  <c r="J4190" i="13" a="1"/>
  <c r="J4190" i="13" s="1"/>
  <c r="J4191" i="13" a="1"/>
  <c r="J4191" i="13" s="1"/>
  <c r="J4192" i="13" a="1"/>
  <c r="J4192" i="13"/>
  <c r="J4193" i="13" a="1"/>
  <c r="J4193" i="13"/>
  <c r="J4194" i="13" a="1"/>
  <c r="J4194" i="13" s="1"/>
  <c r="J4195" i="13" a="1"/>
  <c r="J4195" i="13" s="1"/>
  <c r="J4196" i="13" a="1"/>
  <c r="J4196" i="13"/>
  <c r="J4197" i="13" a="1"/>
  <c r="J4197" i="13"/>
  <c r="J4198" i="13" a="1"/>
  <c r="J4198" i="13" s="1"/>
  <c r="J4199" i="13" a="1"/>
  <c r="J4199" i="13" s="1"/>
  <c r="J4200" i="13" a="1"/>
  <c r="J4200" i="13" s="1"/>
  <c r="J4201" i="13" a="1"/>
  <c r="J4201" i="13"/>
  <c r="J4202" i="13" a="1"/>
  <c r="J4202" i="13"/>
  <c r="J4203" i="13" a="1"/>
  <c r="J4203" i="13"/>
  <c r="J4204" i="13" a="1"/>
  <c r="J4204" i="13" s="1"/>
  <c r="J4205" i="13" a="1"/>
  <c r="J4205" i="13"/>
  <c r="J4206" i="13" a="1"/>
  <c r="J4206" i="13"/>
  <c r="J4207" i="13" a="1"/>
  <c r="J4207" i="13" s="1"/>
  <c r="J4208" i="13" a="1"/>
  <c r="J4208" i="13" s="1"/>
  <c r="J4209" i="13" a="1"/>
  <c r="J4209" i="13" s="1"/>
  <c r="J4210" i="13" a="1"/>
  <c r="J4210" i="13"/>
  <c r="J4211" i="13" a="1"/>
  <c r="J4211" i="13"/>
  <c r="J4212" i="13" a="1"/>
  <c r="J4212" i="13" s="1"/>
  <c r="J4213" i="13" a="1"/>
  <c r="J4213" i="13" s="1"/>
  <c r="J4214" i="13" a="1"/>
  <c r="J4214" i="13"/>
  <c r="J4215" i="13" a="1"/>
  <c r="J4215" i="13"/>
  <c r="J4216" i="13" a="1"/>
  <c r="J4216" i="13" s="1"/>
  <c r="J4217" i="13" a="1"/>
  <c r="J4217" i="13"/>
  <c r="J4218" i="13" a="1"/>
  <c r="J4218" i="13" s="1"/>
  <c r="J4219" i="13" a="1"/>
  <c r="J4219" i="13"/>
  <c r="J4220" i="13" a="1"/>
  <c r="J4220" i="13" s="1"/>
  <c r="J4221" i="13" a="1"/>
  <c r="J4221" i="13" s="1"/>
  <c r="J4222" i="13" a="1"/>
  <c r="J4222" i="13" s="1"/>
  <c r="J4223" i="13" a="1"/>
  <c r="J4223" i="13"/>
  <c r="J4224" i="13" a="1"/>
  <c r="J4224" i="13" s="1"/>
  <c r="J4225" i="13" a="1"/>
  <c r="J4225" i="13"/>
  <c r="J4226" i="13" a="1"/>
  <c r="J4226" i="13"/>
  <c r="J4227" i="13" a="1"/>
  <c r="J4227" i="13" s="1"/>
  <c r="J4228" i="13" a="1"/>
  <c r="J4228" i="13" s="1"/>
  <c r="J4229" i="13" a="1"/>
  <c r="J4229" i="13"/>
  <c r="J4230" i="13" a="1"/>
  <c r="J4230" i="13" s="1"/>
  <c r="J4231" i="13" a="1"/>
  <c r="J4231" i="13" s="1"/>
  <c r="J4232" i="13" a="1"/>
  <c r="J4232" i="13" s="1"/>
  <c r="J4233" i="13" a="1"/>
  <c r="J4233" i="13"/>
  <c r="J4234" i="13" a="1"/>
  <c r="J4234" i="13"/>
  <c r="J4235" i="13" a="1"/>
  <c r="J4235" i="13"/>
  <c r="J4236" i="13" a="1"/>
  <c r="J4236" i="13" s="1"/>
  <c r="J4237" i="13" a="1"/>
  <c r="J4237" i="13"/>
  <c r="J4238" i="13" a="1"/>
  <c r="J4238" i="13"/>
  <c r="J4239" i="13" a="1"/>
  <c r="J4239" i="13" s="1"/>
  <c r="J4240" i="13" a="1"/>
  <c r="J4240" i="13" s="1"/>
  <c r="J4241" i="13" a="1"/>
  <c r="J4241" i="13" s="1"/>
  <c r="J4242" i="13" a="1"/>
  <c r="J4242" i="13"/>
  <c r="J4243" i="13" a="1"/>
  <c r="J4243" i="13"/>
  <c r="J4244" i="13" a="1"/>
  <c r="J4244" i="13" s="1"/>
  <c r="J4245" i="13" a="1"/>
  <c r="J4245" i="13" s="1"/>
  <c r="J4246" i="13" a="1"/>
  <c r="J4246" i="13"/>
  <c r="J4247" i="13" a="1"/>
  <c r="J4247" i="13"/>
  <c r="J4248" i="13" a="1"/>
  <c r="J4248" i="13" s="1"/>
  <c r="J4249" i="13" a="1"/>
  <c r="J4249" i="13"/>
  <c r="J4250" i="13" a="1"/>
  <c r="J4250" i="13" s="1"/>
  <c r="J4251" i="13" a="1"/>
  <c r="J4251" i="13"/>
  <c r="J4252" i="13" a="1"/>
  <c r="J4252" i="13" s="1"/>
  <c r="J4253" i="13" a="1"/>
  <c r="J4253" i="13" s="1"/>
  <c r="J4254" i="13" a="1"/>
  <c r="J4254" i="13" s="1"/>
  <c r="J4255" i="13" a="1"/>
  <c r="J4255" i="13"/>
  <c r="J4256" i="13" a="1"/>
  <c r="J4256" i="13" s="1"/>
  <c r="J4257" i="13" a="1"/>
  <c r="J4257" i="13"/>
  <c r="J4258" i="13" a="1"/>
  <c r="J4258" i="13"/>
  <c r="J4259" i="13" a="1"/>
  <c r="J4259" i="13" s="1"/>
  <c r="J4260" i="13" a="1"/>
  <c r="J4260" i="13" s="1"/>
  <c r="J4261" i="13" a="1"/>
  <c r="J4261" i="13"/>
  <c r="J4262" i="13" a="1"/>
  <c r="J4262" i="13" s="1"/>
  <c r="J4263" i="13" a="1"/>
  <c r="J4263" i="13" s="1"/>
  <c r="J4264" i="13" a="1"/>
  <c r="J4264" i="13" s="1"/>
  <c r="J4265" i="13" a="1"/>
  <c r="J4265" i="13"/>
  <c r="J4266" i="13" a="1"/>
  <c r="J4266" i="13"/>
  <c r="J4267" i="13" a="1"/>
  <c r="J4267" i="13"/>
  <c r="J4268" i="13" a="1"/>
  <c r="J4268" i="13" s="1"/>
  <c r="J4269" i="13" a="1"/>
  <c r="J4269" i="13"/>
  <c r="J4270" i="13" a="1"/>
  <c r="J4270" i="13"/>
  <c r="J4271" i="13" a="1"/>
  <c r="J4271" i="13" s="1"/>
  <c r="J4272" i="13" a="1"/>
  <c r="J4272" i="13" s="1"/>
  <c r="J4273" i="13" a="1"/>
  <c r="J4273" i="13" s="1"/>
  <c r="J4274" i="13" a="1"/>
  <c r="J4274" i="13"/>
  <c r="J4275" i="13" a="1"/>
  <c r="J4275" i="13"/>
  <c r="J4276" i="13" a="1"/>
  <c r="J4276" i="13" s="1"/>
  <c r="J4277" i="13" a="1"/>
  <c r="J4277" i="13" s="1"/>
  <c r="J4278" i="13" a="1"/>
  <c r="J4278" i="13"/>
  <c r="J4279" i="13" a="1"/>
  <c r="J4279" i="13"/>
  <c r="J4280" i="13" a="1"/>
  <c r="J4280" i="13" s="1"/>
  <c r="J4281" i="13" a="1"/>
  <c r="J4281" i="13"/>
  <c r="J4282" i="13" a="1"/>
  <c r="J4282" i="13" s="1"/>
  <c r="J4283" i="13" a="1"/>
  <c r="J4283" i="13"/>
  <c r="J4284" i="13" a="1"/>
  <c r="J4284" i="13" s="1"/>
  <c r="J4285" i="13" a="1"/>
  <c r="J4285" i="13" s="1"/>
  <c r="J4286" i="13" a="1"/>
  <c r="J4286" i="13" s="1"/>
  <c r="J4287" i="13" a="1"/>
  <c r="J4287" i="13"/>
  <c r="J4288" i="13" a="1"/>
  <c r="J4288" i="13" s="1"/>
  <c r="J4289" i="13" a="1"/>
  <c r="J4289" i="13"/>
  <c r="J4290" i="13" a="1"/>
  <c r="J4290" i="13"/>
  <c r="J4291" i="13" a="1"/>
  <c r="J4291" i="13" s="1"/>
  <c r="J4292" i="13" a="1"/>
  <c r="J4292" i="13" s="1"/>
  <c r="J4293" i="13" a="1"/>
  <c r="J4293" i="13"/>
  <c r="J4294" i="13" a="1"/>
  <c r="J4294" i="13" s="1"/>
  <c r="J4295" i="13" a="1"/>
  <c r="J4295" i="13" s="1"/>
  <c r="J4296" i="13" a="1"/>
  <c r="J4296" i="13" s="1"/>
  <c r="J4297" i="13" a="1"/>
  <c r="J4297" i="13"/>
  <c r="J4298" i="13" a="1"/>
  <c r="J4298" i="13"/>
  <c r="J4299" i="13" a="1"/>
  <c r="J4299" i="13"/>
  <c r="J4300" i="13" a="1"/>
  <c r="J4300" i="13" s="1"/>
  <c r="J4301" i="13" a="1"/>
  <c r="J4301" i="13"/>
  <c r="J4302" i="13" a="1"/>
  <c r="J4302" i="13"/>
  <c r="J4303" i="13" a="1"/>
  <c r="J4303" i="13" s="1"/>
  <c r="J4304" i="13" a="1"/>
  <c r="J4304" i="13" s="1"/>
  <c r="J4305" i="13" a="1"/>
  <c r="J4305" i="13" s="1"/>
  <c r="J4306" i="13" a="1"/>
  <c r="J4306" i="13"/>
  <c r="J4307" i="13" a="1"/>
  <c r="J4307" i="13"/>
  <c r="J4308" i="13" a="1"/>
  <c r="J4308" i="13" s="1"/>
  <c r="J4309" i="13" a="1"/>
  <c r="J4309" i="13" s="1"/>
  <c r="J4310" i="13" a="1"/>
  <c r="J4310" i="13"/>
  <c r="J4311" i="13" a="1"/>
  <c r="J4311" i="13"/>
  <c r="J4312" i="13" a="1"/>
  <c r="J4312" i="13" s="1"/>
  <c r="J4313" i="13" a="1"/>
  <c r="J4313" i="13"/>
  <c r="J4314" i="13" a="1"/>
  <c r="J4314" i="13" s="1"/>
  <c r="J4315" i="13" a="1"/>
  <c r="J4315" i="13"/>
  <c r="J4316" i="13" a="1"/>
  <c r="J4316" i="13" s="1"/>
  <c r="J4317" i="13" a="1"/>
  <c r="J4317" i="13" s="1"/>
  <c r="J4318" i="13" a="1"/>
  <c r="J4318" i="13" s="1"/>
  <c r="J4319" i="13" a="1"/>
  <c r="J4319" i="13"/>
  <c r="J4320" i="13" a="1"/>
  <c r="J4320" i="13" s="1"/>
  <c r="J4321" i="13" a="1"/>
  <c r="J4321" i="13"/>
  <c r="J4322" i="13" a="1"/>
  <c r="J4322" i="13"/>
  <c r="J4323" i="13" a="1"/>
  <c r="J4323" i="13" s="1"/>
  <c r="J4324" i="13" a="1"/>
  <c r="J4324" i="13" s="1"/>
  <c r="J4325" i="13" a="1"/>
  <c r="J4325" i="13"/>
  <c r="J4326" i="13" a="1"/>
  <c r="J4326" i="13" s="1"/>
  <c r="J4327" i="13" a="1"/>
  <c r="J4327" i="13" s="1"/>
  <c r="J4328" i="13" a="1"/>
  <c r="J4328" i="13" s="1"/>
  <c r="J4329" i="13" a="1"/>
  <c r="J4329" i="13"/>
  <c r="J4330" i="13" a="1"/>
  <c r="J4330" i="13"/>
  <c r="J4331" i="13" a="1"/>
  <c r="J4331" i="13"/>
  <c r="J4332" i="13" a="1"/>
  <c r="J4332" i="13" s="1"/>
  <c r="J4333" i="13" a="1"/>
  <c r="J4333" i="13"/>
  <c r="J4334" i="13" a="1"/>
  <c r="J4334" i="13"/>
  <c r="J4335" i="13" a="1"/>
  <c r="J4335" i="13" s="1"/>
  <c r="J4336" i="13" a="1"/>
  <c r="J4336" i="13" s="1"/>
  <c r="J4337" i="13" a="1"/>
  <c r="J4337" i="13" s="1"/>
  <c r="J4338" i="13" a="1"/>
  <c r="J4338" i="13"/>
  <c r="J4339" i="13" a="1"/>
  <c r="J4339" i="13"/>
  <c r="J4340" i="13" a="1"/>
  <c r="J4340" i="13" s="1"/>
  <c r="J4341" i="13" a="1"/>
  <c r="J4341" i="13" s="1"/>
  <c r="J4342" i="13" a="1"/>
  <c r="J4342" i="13"/>
  <c r="J4343" i="13" a="1"/>
  <c r="J4343" i="13"/>
  <c r="J4344" i="13" a="1"/>
  <c r="J4344" i="13" s="1"/>
  <c r="J4345" i="13" a="1"/>
  <c r="J4345" i="13"/>
  <c r="J4346" i="13" a="1"/>
  <c r="J4346" i="13" s="1"/>
  <c r="J4347" i="13" a="1"/>
  <c r="J4347" i="13"/>
  <c r="J4348" i="13" a="1"/>
  <c r="J4348" i="13" s="1"/>
  <c r="J4349" i="13" a="1"/>
  <c r="J4349" i="13" s="1"/>
  <c r="J4350" i="13" a="1"/>
  <c r="J4350" i="13" s="1"/>
  <c r="J4351" i="13" a="1"/>
  <c r="J4351" i="13"/>
  <c r="J4352" i="13" a="1"/>
  <c r="J4352" i="13" s="1"/>
  <c r="J4353" i="13" a="1"/>
  <c r="J4353" i="13"/>
  <c r="J4354" i="13" a="1"/>
  <c r="J4354" i="13"/>
  <c r="J4355" i="13" a="1"/>
  <c r="J4355" i="13" s="1"/>
  <c r="J4356" i="13" a="1"/>
  <c r="J4356" i="13" s="1"/>
  <c r="J4357" i="13" a="1"/>
  <c r="J4357" i="13"/>
  <c r="J4358" i="13" a="1"/>
  <c r="J4358" i="13" s="1"/>
  <c r="J4359" i="13" a="1"/>
  <c r="J4359" i="13" s="1"/>
  <c r="J4360" i="13" a="1"/>
  <c r="J4360" i="13" s="1"/>
  <c r="J4361" i="13" a="1"/>
  <c r="J4361" i="13"/>
  <c r="J4362" i="13" a="1"/>
  <c r="J4362" i="13"/>
  <c r="J4363" i="13" a="1"/>
  <c r="J4363" i="13"/>
  <c r="J4364" i="13" a="1"/>
  <c r="J4364" i="13" s="1"/>
  <c r="J4365" i="13" a="1"/>
  <c r="J4365" i="13"/>
  <c r="J4366" i="13" a="1"/>
  <c r="J4366" i="13"/>
  <c r="J4367" i="13" a="1"/>
  <c r="J4367" i="13" s="1"/>
  <c r="J4368" i="13" a="1"/>
  <c r="J4368" i="13" s="1"/>
  <c r="J4369" i="13" a="1"/>
  <c r="J4369" i="13" s="1"/>
  <c r="J4370" i="13" a="1"/>
  <c r="J4370" i="13"/>
  <c r="J4371" i="13" a="1"/>
  <c r="J4371" i="13"/>
  <c r="J4372" i="13" a="1"/>
  <c r="J4372" i="13" s="1"/>
  <c r="J4373" i="13" a="1"/>
  <c r="J4373" i="13" s="1"/>
  <c r="J4374" i="13" a="1"/>
  <c r="J4374" i="13"/>
  <c r="J4375" i="13" a="1"/>
  <c r="J4375" i="13"/>
  <c r="J4376" i="13" a="1"/>
  <c r="J4376" i="13" s="1"/>
  <c r="J4377" i="13" a="1"/>
  <c r="J4377" i="13"/>
  <c r="J4378" i="13" a="1"/>
  <c r="J4378" i="13" s="1"/>
  <c r="J4379" i="13" a="1"/>
  <c r="J4379" i="13"/>
  <c r="J4380" i="13" a="1"/>
  <c r="J4380" i="13" s="1"/>
  <c r="J4381" i="13" a="1"/>
  <c r="J4381" i="13" s="1"/>
  <c r="J4382" i="13" a="1"/>
  <c r="J4382" i="13" s="1"/>
  <c r="J4383" i="13" a="1"/>
  <c r="J4383" i="13"/>
  <c r="J4384" i="13" a="1"/>
  <c r="J4384" i="13" s="1"/>
  <c r="J4385" i="13" a="1"/>
  <c r="J4385" i="13"/>
  <c r="J4386" i="13" a="1"/>
  <c r="J4386" i="13"/>
  <c r="J4387" i="13" a="1"/>
  <c r="J4387" i="13" s="1"/>
  <c r="J4388" i="13" a="1"/>
  <c r="J4388" i="13" s="1"/>
  <c r="J4389" i="13" a="1"/>
  <c r="J4389" i="13"/>
  <c r="J4390" i="13" a="1"/>
  <c r="J4390" i="13" s="1"/>
  <c r="J4391" i="13" a="1"/>
  <c r="J4391" i="13" s="1"/>
  <c r="J4392" i="13" a="1"/>
  <c r="J4392" i="13" s="1"/>
  <c r="J4393" i="13" a="1"/>
  <c r="J4393" i="13"/>
  <c r="J4394" i="13" a="1"/>
  <c r="J4394" i="13"/>
  <c r="J4395" i="13" a="1"/>
  <c r="J4395" i="13"/>
  <c r="J4396" i="13" a="1"/>
  <c r="J4396" i="13" s="1"/>
  <c r="J4397" i="13" a="1"/>
  <c r="J4397" i="13"/>
  <c r="J4398" i="13" a="1"/>
  <c r="J4398" i="13"/>
  <c r="J4399" i="13" a="1"/>
  <c r="J4399" i="13" s="1"/>
  <c r="J4400" i="13" a="1"/>
  <c r="J4400" i="13" s="1"/>
  <c r="J4401" i="13" a="1"/>
  <c r="J4401" i="13" s="1"/>
  <c r="J4402" i="13" a="1"/>
  <c r="J4402" i="13"/>
  <c r="J4403" i="13" a="1"/>
  <c r="J4403" i="13"/>
  <c r="J4404" i="13" a="1"/>
  <c r="J4404" i="13" s="1"/>
  <c r="J4405" i="13" a="1"/>
  <c r="J4405" i="13" s="1"/>
  <c r="J4406" i="13" a="1"/>
  <c r="J4406" i="13"/>
  <c r="J4407" i="13" a="1"/>
  <c r="J4407" i="13"/>
  <c r="J4408" i="13" a="1"/>
  <c r="J4408" i="13" s="1"/>
  <c r="J4409" i="13" a="1"/>
  <c r="J4409" i="13"/>
  <c r="J4410" i="13" a="1"/>
  <c r="J4410" i="13" s="1"/>
  <c r="J4411" i="13" a="1"/>
  <c r="J4411" i="13"/>
  <c r="J4412" i="13" a="1"/>
  <c r="J4412" i="13" s="1"/>
  <c r="J4413" i="13" a="1"/>
  <c r="J4413" i="13" s="1"/>
  <c r="J4414" i="13" a="1"/>
  <c r="J4414" i="13" s="1"/>
  <c r="J4415" i="13" a="1"/>
  <c r="J4415" i="13"/>
  <c r="J4416" i="13" a="1"/>
  <c r="J4416" i="13" s="1"/>
  <c r="J4417" i="13" a="1"/>
  <c r="J4417" i="13"/>
  <c r="J4418" i="13" a="1"/>
  <c r="J4418" i="13"/>
  <c r="J4419" i="13" a="1"/>
  <c r="J4419" i="13" s="1"/>
  <c r="J4420" i="13" a="1"/>
  <c r="J4420" i="13" s="1"/>
  <c r="J4421" i="13" a="1"/>
  <c r="J4421" i="13"/>
  <c r="J4422" i="13" a="1"/>
  <c r="J4422" i="13" s="1"/>
  <c r="J4423" i="13" a="1"/>
  <c r="J4423" i="13" s="1"/>
  <c r="J4424" i="13" a="1"/>
  <c r="J4424" i="13" s="1"/>
  <c r="J4425" i="13" a="1"/>
  <c r="J4425" i="13"/>
  <c r="J4426" i="13" a="1"/>
  <c r="J4426" i="13"/>
  <c r="J4427" i="13" a="1"/>
  <c r="J4427" i="13"/>
  <c r="J4428" i="13" a="1"/>
  <c r="J4428" i="13" s="1"/>
  <c r="J4429" i="13" a="1"/>
  <c r="J4429" i="13"/>
  <c r="J4430" i="13" a="1"/>
  <c r="J4430" i="13"/>
  <c r="J4431" i="13" a="1"/>
  <c r="J4431" i="13" s="1"/>
  <c r="J4432" i="13" a="1"/>
  <c r="J4432" i="13" s="1"/>
  <c r="J4433" i="13" a="1"/>
  <c r="J4433" i="13" s="1"/>
  <c r="J4434" i="13" a="1"/>
  <c r="J4434" i="13"/>
  <c r="J4435" i="13" a="1"/>
  <c r="J4435" i="13"/>
  <c r="J4436" i="13" a="1"/>
  <c r="J4436" i="13" s="1"/>
  <c r="J4437" i="13" a="1"/>
  <c r="J4437" i="13" s="1"/>
  <c r="J4438" i="13" a="1"/>
  <c r="J4438" i="13"/>
  <c r="J4439" i="13" a="1"/>
  <c r="J4439" i="13"/>
  <c r="J4440" i="13" a="1"/>
  <c r="J4440" i="13" s="1"/>
  <c r="J4441" i="13" a="1"/>
  <c r="J4441" i="13"/>
  <c r="J4442" i="13" a="1"/>
  <c r="J4442" i="13" s="1"/>
  <c r="J4443" i="13" a="1"/>
  <c r="J4443" i="13"/>
  <c r="J4444" i="13" a="1"/>
  <c r="J4444" i="13" s="1"/>
  <c r="J4445" i="13" a="1"/>
  <c r="J4445" i="13" s="1"/>
  <c r="J4446" i="13" a="1"/>
  <c r="J4446" i="13" s="1"/>
  <c r="J4447" i="13" a="1"/>
  <c r="J4447" i="13"/>
  <c r="J4448" i="13" a="1"/>
  <c r="J4448" i="13" s="1"/>
  <c r="J4449" i="13" a="1"/>
  <c r="J4449" i="13"/>
  <c r="J4450" i="13" a="1"/>
  <c r="J4450" i="13"/>
  <c r="J4451" i="13" a="1"/>
  <c r="J4451" i="13" s="1"/>
  <c r="J4452" i="13" a="1"/>
  <c r="J4452" i="13" s="1"/>
  <c r="J4453" i="13" a="1"/>
  <c r="J4453" i="13"/>
  <c r="J4454" i="13" a="1"/>
  <c r="J4454" i="13" s="1"/>
  <c r="J4455" i="13" a="1"/>
  <c r="J4455" i="13" s="1"/>
  <c r="J4456" i="13" a="1"/>
  <c r="J4456" i="13" s="1"/>
  <c r="J4457" i="13" a="1"/>
  <c r="J4457" i="13"/>
  <c r="J4458" i="13" a="1"/>
  <c r="J4458" i="13"/>
  <c r="J4459" i="13" a="1"/>
  <c r="J4459" i="13"/>
  <c r="J4460" i="13" a="1"/>
  <c r="J4460" i="13" s="1"/>
  <c r="J4461" i="13" a="1"/>
  <c r="J4461" i="13"/>
  <c r="J4462" i="13" a="1"/>
  <c r="J4462" i="13"/>
  <c r="J4463" i="13" a="1"/>
  <c r="J4463" i="13" s="1"/>
  <c r="J4464" i="13" a="1"/>
  <c r="J4464" i="13" s="1"/>
  <c r="J4465" i="13" a="1"/>
  <c r="J4465" i="13" s="1"/>
  <c r="J4466" i="13" a="1"/>
  <c r="J4466" i="13"/>
  <c r="J4467" i="13" a="1"/>
  <c r="J4467" i="13"/>
  <c r="J4468" i="13" a="1"/>
  <c r="J4468" i="13" s="1"/>
  <c r="J4469" i="13" a="1"/>
  <c r="J4469" i="13" s="1"/>
  <c r="J4470" i="13" a="1"/>
  <c r="J4470" i="13"/>
  <c r="J4471" i="13" a="1"/>
  <c r="J4471" i="13"/>
  <c r="J4472" i="13" a="1"/>
  <c r="J4472" i="13" s="1"/>
  <c r="J4473" i="13" a="1"/>
  <c r="J4473" i="13"/>
  <c r="J4474" i="13" a="1"/>
  <c r="J4474" i="13" s="1"/>
  <c r="J4475" i="13" a="1"/>
  <c r="J4475" i="13"/>
  <c r="J4476" i="13" a="1"/>
  <c r="J4476" i="13" s="1"/>
  <c r="J4477" i="13" a="1"/>
  <c r="J4477" i="13" s="1"/>
  <c r="J4478" i="13" a="1"/>
  <c r="J4478" i="13" s="1"/>
  <c r="J4479" i="13" a="1"/>
  <c r="J4479" i="13"/>
  <c r="J4480" i="13" a="1"/>
  <c r="J4480" i="13" s="1"/>
  <c r="J4481" i="13" a="1"/>
  <c r="J4481" i="13"/>
  <c r="J4482" i="13" a="1"/>
  <c r="J4482" i="13"/>
  <c r="J4483" i="13" a="1"/>
  <c r="J4483" i="13" s="1"/>
  <c r="J4484" i="13" a="1"/>
  <c r="J4484" i="13" s="1"/>
  <c r="J4485" i="13" a="1"/>
  <c r="J4485" i="13"/>
  <c r="J4486" i="13" a="1"/>
  <c r="J4486" i="13" s="1"/>
  <c r="J4487" i="13" a="1"/>
  <c r="J4487" i="13" s="1"/>
  <c r="J4488" i="13" a="1"/>
  <c r="J4488" i="13" s="1"/>
  <c r="J4489" i="13" a="1"/>
  <c r="J4489" i="13"/>
  <c r="J4490" i="13" a="1"/>
  <c r="J4490" i="13"/>
  <c r="J4491" i="13" a="1"/>
  <c r="J4491" i="13"/>
  <c r="J4492" i="13" a="1"/>
  <c r="J4492" i="13" s="1"/>
  <c r="J4493" i="13" a="1"/>
  <c r="J4493" i="13" s="1"/>
  <c r="J4494" i="13" a="1"/>
  <c r="J4494" i="13"/>
  <c r="J4495" i="13" a="1"/>
  <c r="J4495" i="13" s="1"/>
  <c r="J4496" i="13" a="1"/>
  <c r="J4496" i="13" s="1"/>
  <c r="J4497" i="13" a="1"/>
  <c r="J4497" i="13" s="1"/>
  <c r="J4498" i="13" a="1"/>
  <c r="J4498" i="13"/>
  <c r="J4499" i="13" a="1"/>
  <c r="J4499" i="13"/>
  <c r="J4500" i="13" a="1"/>
  <c r="J4500" i="13" s="1"/>
  <c r="J4501" i="13" a="1"/>
  <c r="J4501" i="13" s="1"/>
  <c r="J4502" i="13" a="1"/>
  <c r="J4502" i="13"/>
  <c r="J4503" i="13" a="1"/>
  <c r="J4503" i="13"/>
  <c r="J4504" i="13" a="1"/>
  <c r="J4504" i="13" s="1"/>
  <c r="J4505" i="13" a="1"/>
  <c r="J4505" i="13"/>
  <c r="J4506" i="13" a="1"/>
  <c r="J4506" i="13" s="1"/>
  <c r="J4507" i="13" a="1"/>
  <c r="J4507" i="13"/>
  <c r="J4508" i="13" a="1"/>
  <c r="J4508" i="13" s="1"/>
  <c r="J4509" i="13" a="1"/>
  <c r="J4509" i="13" s="1"/>
  <c r="J4510" i="13" a="1"/>
  <c r="J4510" i="13" s="1"/>
  <c r="J4511" i="13" a="1"/>
  <c r="J4511" i="13" s="1"/>
  <c r="J4512" i="13" a="1"/>
  <c r="J4512" i="13" s="1"/>
  <c r="J4513" i="13" a="1"/>
  <c r="J4513" i="13"/>
  <c r="J4514" i="13" a="1"/>
  <c r="J4514" i="13"/>
  <c r="J4515" i="13" a="1"/>
  <c r="J4515" i="13" s="1"/>
  <c r="J4516" i="13" a="1"/>
  <c r="J4516" i="13" s="1"/>
  <c r="J4517" i="13" a="1"/>
  <c r="J4517" i="13"/>
  <c r="J4518" i="13" a="1"/>
  <c r="J4518" i="13" s="1"/>
  <c r="J4519" i="13" a="1"/>
  <c r="J4519" i="13" s="1"/>
  <c r="J4520" i="13" a="1"/>
  <c r="J4520" i="13" s="1"/>
  <c r="J4521" i="13" a="1"/>
  <c r="J4521" i="13"/>
  <c r="J4522" i="13" a="1"/>
  <c r="J4522" i="13"/>
  <c r="J4523" i="13" a="1"/>
  <c r="J4523" i="13"/>
  <c r="J4524" i="13" a="1"/>
  <c r="J4524" i="13" s="1"/>
  <c r="J4525" i="13" a="1"/>
  <c r="J4525" i="13" s="1"/>
  <c r="J4526" i="13" a="1"/>
  <c r="J4526" i="13"/>
  <c r="J4527" i="13" a="1"/>
  <c r="J4527" i="13" s="1"/>
  <c r="J4528" i="13" a="1"/>
  <c r="J4528" i="13" s="1"/>
  <c r="J4529" i="13" a="1"/>
  <c r="J4529" i="13" s="1"/>
  <c r="J4530" i="13" a="1"/>
  <c r="J4530" i="13"/>
  <c r="J4531" i="13" a="1"/>
  <c r="J4531" i="13"/>
  <c r="J4532" i="13" a="1"/>
  <c r="J4532" i="13" s="1"/>
  <c r="J4533" i="13" a="1"/>
  <c r="J4533" i="13" s="1"/>
  <c r="J4534" i="13" a="1"/>
  <c r="J4534" i="13" s="1"/>
  <c r="J4535" i="13" a="1"/>
  <c r="J4535" i="13"/>
  <c r="J4536" i="13" a="1"/>
  <c r="J4536" i="13" s="1"/>
  <c r="J4537" i="13" a="1"/>
  <c r="J4537" i="13"/>
  <c r="J4538" i="13" a="1"/>
  <c r="J4538" i="13" s="1"/>
  <c r="J4539" i="13" a="1"/>
  <c r="J4539" i="13"/>
  <c r="J4540" i="13" a="1"/>
  <c r="J4540" i="13" s="1"/>
  <c r="J4541" i="13" a="1"/>
  <c r="J4541" i="13" s="1"/>
  <c r="J4542" i="13" a="1"/>
  <c r="J4542" i="13" s="1"/>
  <c r="J4543" i="13" a="1"/>
  <c r="J4543" i="13" s="1"/>
  <c r="J4544" i="13" a="1"/>
  <c r="J4544" i="13" s="1"/>
  <c r="J4545" i="13" a="1"/>
  <c r="J4545" i="13"/>
  <c r="J4546" i="13" a="1"/>
  <c r="J4546" i="13"/>
  <c r="J4547" i="13" a="1"/>
  <c r="J4547" i="13" s="1"/>
  <c r="J4548" i="13" a="1"/>
  <c r="J4548" i="13" s="1"/>
  <c r="J4549" i="13" a="1"/>
  <c r="J4549" i="13"/>
  <c r="J4550" i="13" a="1"/>
  <c r="J4550" i="13" s="1"/>
  <c r="J4551" i="13" a="1"/>
  <c r="J4551" i="13" s="1"/>
  <c r="J4552" i="13" a="1"/>
  <c r="J4552" i="13" s="1"/>
  <c r="J4553" i="13" a="1"/>
  <c r="J4553" i="13"/>
  <c r="J4554" i="13" a="1"/>
  <c r="J4554" i="13"/>
  <c r="J4555" i="13" a="1"/>
  <c r="J4555" i="13"/>
  <c r="J4556" i="13" a="1"/>
  <c r="J4556" i="13" s="1"/>
  <c r="J4557" i="13" a="1"/>
  <c r="J4557" i="13" s="1"/>
  <c r="J4558" i="13" a="1"/>
  <c r="J4558" i="13"/>
  <c r="J4559" i="13" a="1"/>
  <c r="J4559" i="13" s="1"/>
  <c r="J4560" i="13" a="1"/>
  <c r="J4560" i="13" s="1"/>
  <c r="J4561" i="13" a="1"/>
  <c r="J4561" i="13" s="1"/>
  <c r="J4562" i="13" a="1"/>
  <c r="J4562" i="13"/>
  <c r="J4563" i="13" a="1"/>
  <c r="J4563" i="13"/>
  <c r="J4564" i="13" a="1"/>
  <c r="J4564" i="13" s="1"/>
  <c r="J4565" i="13" a="1"/>
  <c r="J4565" i="13" s="1"/>
  <c r="J4566" i="13" a="1"/>
  <c r="J4566" i="13" s="1"/>
  <c r="J4567" i="13" a="1"/>
  <c r="J4567" i="13"/>
  <c r="J4568" i="13" a="1"/>
  <c r="J4568" i="13" s="1"/>
  <c r="J4569" i="13" a="1"/>
  <c r="J4569" i="13"/>
  <c r="J4570" i="13" a="1"/>
  <c r="J4570" i="13" s="1"/>
  <c r="J4571" i="13" a="1"/>
  <c r="J4571" i="13"/>
  <c r="J4572" i="13" a="1"/>
  <c r="J4572" i="13" s="1"/>
  <c r="J4573" i="13" a="1"/>
  <c r="J4573" i="13" s="1"/>
  <c r="J4574" i="13" a="1"/>
  <c r="J4574" i="13" s="1"/>
  <c r="J4575" i="13" a="1"/>
  <c r="J4575" i="13" s="1"/>
  <c r="J4576" i="13" a="1"/>
  <c r="J4576" i="13" s="1"/>
  <c r="J4577" i="13" a="1"/>
  <c r="J4577" i="13"/>
  <c r="J4578" i="13" a="1"/>
  <c r="J4578" i="13"/>
  <c r="J4579" i="13" a="1"/>
  <c r="J4579" i="13" s="1"/>
  <c r="J4580" i="13" a="1"/>
  <c r="J4580" i="13" s="1"/>
  <c r="J4581" i="13" a="1"/>
  <c r="J4581" i="13"/>
  <c r="J4582" i="13" a="1"/>
  <c r="J4582" i="13" s="1"/>
  <c r="J4583" i="13" a="1"/>
  <c r="J4583" i="13" s="1"/>
  <c r="J4584" i="13" a="1"/>
  <c r="J4584" i="13" s="1"/>
  <c r="J4585" i="13" a="1"/>
  <c r="J4585" i="13"/>
  <c r="J4586" i="13" a="1"/>
  <c r="J4586" i="13"/>
  <c r="J4587" i="13" a="1"/>
  <c r="J4587" i="13"/>
  <c r="J4588" i="13" a="1"/>
  <c r="J4588" i="13" s="1"/>
  <c r="J4589" i="13" a="1"/>
  <c r="J4589" i="13" s="1"/>
  <c r="J4590" i="13" a="1"/>
  <c r="J4590" i="13"/>
  <c r="J4591" i="13" a="1"/>
  <c r="J4591" i="13" s="1"/>
  <c r="J4592" i="13" a="1"/>
  <c r="J4592" i="13" s="1"/>
  <c r="J4593" i="13" a="1"/>
  <c r="J4593" i="13" s="1"/>
  <c r="J4594" i="13" a="1"/>
  <c r="J4594" i="13"/>
  <c r="J4595" i="13" a="1"/>
  <c r="J4595" i="13"/>
  <c r="J4596" i="13" a="1"/>
  <c r="J4596" i="13" s="1"/>
  <c r="J4597" i="13" a="1"/>
  <c r="J4597" i="13" s="1"/>
  <c r="J4598" i="13" a="1"/>
  <c r="J4598" i="13" s="1"/>
  <c r="J4599" i="13" a="1"/>
  <c r="J4599" i="13"/>
  <c r="J4600" i="13" a="1"/>
  <c r="J4600" i="13" s="1"/>
  <c r="J4601" i="13" a="1"/>
  <c r="J4601" i="13"/>
  <c r="J4602" i="13" a="1"/>
  <c r="J4602" i="13" s="1"/>
  <c r="J4603" i="13" a="1"/>
  <c r="J4603" i="13"/>
  <c r="J4604" i="13" a="1"/>
  <c r="J4604" i="13" s="1"/>
  <c r="J4605" i="13" a="1"/>
  <c r="J4605" i="13" s="1"/>
  <c r="J4606" i="13" a="1"/>
  <c r="J4606" i="13" s="1"/>
  <c r="J4607" i="13" a="1"/>
  <c r="J4607" i="13" s="1"/>
  <c r="J4608" i="13" a="1"/>
  <c r="J4608" i="13" s="1"/>
  <c r="J4609" i="13" a="1"/>
  <c r="J4609" i="13"/>
  <c r="J4610" i="13" a="1"/>
  <c r="J4610" i="13"/>
  <c r="J4611" i="13" a="1"/>
  <c r="J4611" i="13" s="1"/>
  <c r="J4612" i="13" a="1"/>
  <c r="J4612" i="13" s="1"/>
  <c r="J4613" i="13" a="1"/>
  <c r="J4613" i="13"/>
  <c r="J4614" i="13" a="1"/>
  <c r="J4614" i="13" s="1"/>
  <c r="J4615" i="13" a="1"/>
  <c r="J4615" i="13" s="1"/>
  <c r="J4616" i="13" a="1"/>
  <c r="J4616" i="13" s="1"/>
  <c r="J4617" i="13" a="1"/>
  <c r="J4617" i="13"/>
  <c r="J4618" i="13" a="1"/>
  <c r="J4618" i="13"/>
  <c r="J4619" i="13" a="1"/>
  <c r="J4619" i="13"/>
  <c r="J4620" i="13" a="1"/>
  <c r="J4620" i="13" s="1"/>
  <c r="J4621" i="13" a="1"/>
  <c r="J4621" i="13" s="1"/>
  <c r="J4622" i="13" a="1"/>
  <c r="J4622" i="13"/>
  <c r="J4623" i="13" a="1"/>
  <c r="J4623" i="13" s="1"/>
  <c r="J4624" i="13" a="1"/>
  <c r="J4624" i="13" s="1"/>
  <c r="J4625" i="13" a="1"/>
  <c r="J4625" i="13" s="1"/>
  <c r="J4626" i="13" a="1"/>
  <c r="J4626" i="13"/>
  <c r="J4627" i="13" a="1"/>
  <c r="J4627" i="13"/>
  <c r="J4628" i="13" a="1"/>
  <c r="J4628" i="13" s="1"/>
  <c r="J4629" i="13" a="1"/>
  <c r="J4629" i="13" s="1"/>
  <c r="J4630" i="13" a="1"/>
  <c r="J4630" i="13" s="1"/>
  <c r="J4631" i="13" a="1"/>
  <c r="J4631" i="13"/>
  <c r="J4632" i="13" a="1"/>
  <c r="J4632" i="13" s="1"/>
  <c r="J4633" i="13" a="1"/>
  <c r="J4633" i="13"/>
  <c r="J4634" i="13" a="1"/>
  <c r="J4634" i="13" s="1"/>
  <c r="J4635" i="13" a="1"/>
  <c r="J4635" i="13"/>
  <c r="J4636" i="13" a="1"/>
  <c r="J4636" i="13" s="1"/>
  <c r="J4637" i="13" a="1"/>
  <c r="J4637" i="13" s="1"/>
  <c r="J4638" i="13" a="1"/>
  <c r="J4638" i="13" s="1"/>
  <c r="J4639" i="13" a="1"/>
  <c r="J4639" i="13" s="1"/>
  <c r="J4640" i="13" a="1"/>
  <c r="J4640" i="13" s="1"/>
  <c r="J4641" i="13" a="1"/>
  <c r="J4641" i="13"/>
  <c r="J4642" i="13" a="1"/>
  <c r="J4642" i="13"/>
  <c r="J4643" i="13" a="1"/>
  <c r="J4643" i="13" s="1"/>
  <c r="J4644" i="13" a="1"/>
  <c r="J4644" i="13" s="1"/>
  <c r="J4645" i="13" a="1"/>
  <c r="J4645" i="13"/>
  <c r="J4646" i="13" a="1"/>
  <c r="J4646" i="13" s="1"/>
  <c r="J4647" i="13" a="1"/>
  <c r="J4647" i="13" s="1"/>
  <c r="J4648" i="13" a="1"/>
  <c r="J4648" i="13" s="1"/>
  <c r="J4649" i="13" a="1"/>
  <c r="J4649" i="13"/>
  <c r="J4650" i="13" a="1"/>
  <c r="J4650" i="13"/>
  <c r="J4651" i="13" a="1"/>
  <c r="J4651" i="13"/>
  <c r="J4652" i="13" a="1"/>
  <c r="J4652" i="13" s="1"/>
  <c r="J4653" i="13" a="1"/>
  <c r="J4653" i="13" s="1"/>
  <c r="J4654" i="13" a="1"/>
  <c r="J4654" i="13"/>
  <c r="J4655" i="13" a="1"/>
  <c r="J4655" i="13" s="1"/>
  <c r="J4656" i="13" a="1"/>
  <c r="J4656" i="13" s="1"/>
  <c r="J4657" i="13" a="1"/>
  <c r="J4657" i="13" s="1"/>
  <c r="J4658" i="13" a="1"/>
  <c r="J4658" i="13"/>
  <c r="J4659" i="13" a="1"/>
  <c r="J4659" i="13"/>
  <c r="J4660" i="13" a="1"/>
  <c r="J4660" i="13" s="1"/>
  <c r="J4661" i="13" a="1"/>
  <c r="J4661" i="13" s="1"/>
  <c r="J4662" i="13" a="1"/>
  <c r="J4662" i="13" s="1"/>
  <c r="J4663" i="13" a="1"/>
  <c r="J4663" i="13"/>
  <c r="J4664" i="13" a="1"/>
  <c r="J4664" i="13" s="1"/>
  <c r="J4665" i="13" a="1"/>
  <c r="J4665" i="13"/>
  <c r="J4666" i="13" a="1"/>
  <c r="J4666" i="13" s="1"/>
  <c r="J4667" i="13" a="1"/>
  <c r="J4667" i="13"/>
  <c r="J4668" i="13" a="1"/>
  <c r="J4668" i="13" s="1"/>
  <c r="J4669" i="13" a="1"/>
  <c r="J4669" i="13" s="1"/>
  <c r="J4670" i="13" a="1"/>
  <c r="J4670" i="13" s="1"/>
  <c r="J4671" i="13" a="1"/>
  <c r="J4671" i="13" s="1"/>
  <c r="J4672" i="13" a="1"/>
  <c r="J4672" i="13" s="1"/>
  <c r="J4673" i="13" a="1"/>
  <c r="J4673" i="13"/>
  <c r="J4674" i="13" a="1"/>
  <c r="J4674" i="13"/>
  <c r="J4675" i="13" a="1"/>
  <c r="J4675" i="13" s="1"/>
  <c r="J4676" i="13" a="1"/>
  <c r="J4676" i="13" s="1"/>
  <c r="J4677" i="13" a="1"/>
  <c r="J4677" i="13"/>
  <c r="J4678" i="13" a="1"/>
  <c r="J4678" i="13" s="1"/>
  <c r="J4679" i="13" a="1"/>
  <c r="J4679" i="13" s="1"/>
  <c r="J4680" i="13" a="1"/>
  <c r="J4680" i="13" s="1"/>
  <c r="J4681" i="13" a="1"/>
  <c r="J4681" i="13"/>
  <c r="J4682" i="13" a="1"/>
  <c r="J4682" i="13"/>
  <c r="J4683" i="13" a="1"/>
  <c r="J4683" i="13"/>
  <c r="J4684" i="13" a="1"/>
  <c r="J4684" i="13" s="1"/>
  <c r="J4685" i="13" a="1"/>
  <c r="J4685" i="13" s="1"/>
  <c r="J4686" i="13" a="1"/>
  <c r="J4686" i="13"/>
  <c r="J4687" i="13" a="1"/>
  <c r="J4687" i="13" s="1"/>
  <c r="J4688" i="13" a="1"/>
  <c r="J4688" i="13" s="1"/>
  <c r="J4689" i="13" a="1"/>
  <c r="J4689" i="13" s="1"/>
  <c r="J4690" i="13" a="1"/>
  <c r="J4690" i="13"/>
  <c r="J4691" i="13" a="1"/>
  <c r="J4691" i="13"/>
  <c r="J4692" i="13" a="1"/>
  <c r="J4692" i="13" s="1"/>
  <c r="J4693" i="13" a="1"/>
  <c r="J4693" i="13" s="1"/>
  <c r="J4694" i="13" a="1"/>
  <c r="J4694" i="13" s="1"/>
  <c r="J4695" i="13" a="1"/>
  <c r="J4695" i="13"/>
  <c r="J4696" i="13" a="1"/>
  <c r="J4696" i="13" s="1"/>
  <c r="J4697" i="13" a="1"/>
  <c r="J4697" i="13"/>
  <c r="J4698" i="13" a="1"/>
  <c r="J4698" i="13" s="1"/>
  <c r="J4699" i="13" a="1"/>
  <c r="J4699" i="13"/>
  <c r="J4700" i="13" a="1"/>
  <c r="J4700" i="13" s="1"/>
  <c r="J4701" i="13" a="1"/>
  <c r="J4701" i="13" s="1"/>
  <c r="J4702" i="13" a="1"/>
  <c r="J4702" i="13" s="1"/>
  <c r="J4703" i="13" a="1"/>
  <c r="J4703" i="13" s="1"/>
  <c r="J4704" i="13" a="1"/>
  <c r="J4704" i="13" s="1"/>
  <c r="J4705" i="13" a="1"/>
  <c r="J4705" i="13"/>
  <c r="J4706" i="13" a="1"/>
  <c r="J4706" i="13"/>
  <c r="J4707" i="13" a="1"/>
  <c r="J4707" i="13" s="1"/>
  <c r="J4708" i="13" a="1"/>
  <c r="J4708" i="13" s="1"/>
  <c r="J4709" i="13" a="1"/>
  <c r="J4709" i="13"/>
  <c r="J4710" i="13" a="1"/>
  <c r="J4710" i="13" s="1"/>
  <c r="J4711" i="13" a="1"/>
  <c r="J4711" i="13" s="1"/>
  <c r="J4712" i="13" a="1"/>
  <c r="J4712" i="13" s="1"/>
  <c r="J4713" i="13" a="1"/>
  <c r="J4713" i="13"/>
  <c r="J4714" i="13" a="1"/>
  <c r="J4714" i="13"/>
  <c r="J4715" i="13" a="1"/>
  <c r="J4715" i="13"/>
  <c r="J4716" i="13" a="1"/>
  <c r="J4716" i="13" s="1"/>
  <c r="J4717" i="13" a="1"/>
  <c r="J4717" i="13" s="1"/>
  <c r="J4718" i="13" a="1"/>
  <c r="J4718" i="13"/>
  <c r="J4719" i="13" a="1"/>
  <c r="J4719" i="13" s="1"/>
  <c r="J4720" i="13" a="1"/>
  <c r="J4720" i="13" s="1"/>
  <c r="J4721" i="13" a="1"/>
  <c r="J4721" i="13" s="1"/>
  <c r="J4722" i="13" a="1"/>
  <c r="J4722" i="13"/>
  <c r="J4723" i="13" a="1"/>
  <c r="J4723" i="13"/>
  <c r="J4724" i="13" a="1"/>
  <c r="J4724" i="13" s="1"/>
  <c r="J4725" i="13" a="1"/>
  <c r="J4725" i="13" s="1"/>
  <c r="J4726" i="13" a="1"/>
  <c r="J4726" i="13" s="1"/>
  <c r="J4727" i="13" a="1"/>
  <c r="J4727" i="13"/>
  <c r="J4728" i="13" a="1"/>
  <c r="J4728" i="13" s="1"/>
  <c r="J4729" i="13" a="1"/>
  <c r="J4729" i="13"/>
  <c r="J4730" i="13" a="1"/>
  <c r="J4730" i="13" s="1"/>
  <c r="J4731" i="13" a="1"/>
  <c r="J4731" i="13"/>
  <c r="J4732" i="13" a="1"/>
  <c r="J4732" i="13" s="1"/>
  <c r="J4733" i="13" a="1"/>
  <c r="J4733" i="13" s="1"/>
  <c r="J4734" i="13" a="1"/>
  <c r="J4734" i="13" s="1"/>
  <c r="J4735" i="13" a="1"/>
  <c r="J4735" i="13" s="1"/>
  <c r="J4736" i="13" a="1"/>
  <c r="J4736" i="13" s="1"/>
  <c r="J4737" i="13" a="1"/>
  <c r="J4737" i="13"/>
  <c r="J4738" i="13" a="1"/>
  <c r="J4738" i="13"/>
  <c r="J4739" i="13" a="1"/>
  <c r="J4739" i="13" s="1"/>
  <c r="J4740" i="13" a="1"/>
  <c r="J4740" i="13" s="1"/>
  <c r="J4741" i="13" a="1"/>
  <c r="J4741" i="13"/>
  <c r="J4742" i="13" a="1"/>
  <c r="J4742" i="13" s="1"/>
  <c r="J4743" i="13" a="1"/>
  <c r="J4743" i="13" s="1"/>
  <c r="J4744" i="13" a="1"/>
  <c r="J4744" i="13" s="1"/>
  <c r="J4745" i="13" a="1"/>
  <c r="J4745" i="13"/>
  <c r="J4746" i="13" a="1"/>
  <c r="J4746" i="13"/>
  <c r="J4747" i="13" a="1"/>
  <c r="J4747" i="13"/>
  <c r="J4748" i="13" a="1"/>
  <c r="J4748" i="13" s="1"/>
  <c r="J4749" i="13" a="1"/>
  <c r="J4749" i="13" s="1"/>
  <c r="J4750" i="13" a="1"/>
  <c r="J4750" i="13"/>
  <c r="J4751" i="13" a="1"/>
  <c r="J4751" i="13" s="1"/>
  <c r="J4752" i="13" a="1"/>
  <c r="J4752" i="13" s="1"/>
  <c r="J4753" i="13" a="1"/>
  <c r="J4753" i="13" s="1"/>
  <c r="J4754" i="13" a="1"/>
  <c r="J4754" i="13"/>
  <c r="J4755" i="13" a="1"/>
  <c r="J4755" i="13"/>
  <c r="J4756" i="13" a="1"/>
  <c r="J4756" i="13" s="1"/>
  <c r="J4757" i="13" a="1"/>
  <c r="J4757" i="13" s="1"/>
  <c r="J4758" i="13" a="1"/>
  <c r="J4758" i="13" s="1"/>
  <c r="J4759" i="13" a="1"/>
  <c r="J4759" i="13"/>
  <c r="J4760" i="13" a="1"/>
  <c r="J4760" i="13" s="1"/>
  <c r="J4761" i="13" a="1"/>
  <c r="J4761" i="13"/>
  <c r="J4762" i="13" a="1"/>
  <c r="J4762" i="13" s="1"/>
  <c r="J4763" i="13" a="1"/>
  <c r="J4763" i="13"/>
  <c r="J4764" i="13" a="1"/>
  <c r="J4764" i="13" s="1"/>
  <c r="J4765" i="13" a="1"/>
  <c r="J4765" i="13" s="1"/>
  <c r="J4766" i="13" a="1"/>
  <c r="J4766" i="13" s="1"/>
  <c r="J4767" i="13" a="1"/>
  <c r="J4767" i="13" s="1"/>
  <c r="J4768" i="13" a="1"/>
  <c r="J4768" i="13" s="1"/>
  <c r="J4769" i="13" a="1"/>
  <c r="J4769" i="13"/>
  <c r="J4770" i="13" a="1"/>
  <c r="J4770" i="13"/>
  <c r="J4771" i="13" a="1"/>
  <c r="J4771" i="13" s="1"/>
  <c r="J4772" i="13" a="1"/>
  <c r="J4772" i="13" s="1"/>
  <c r="J4773" i="13" a="1"/>
  <c r="J4773" i="13"/>
  <c r="J4774" i="13" a="1"/>
  <c r="J4774" i="13" s="1"/>
  <c r="J4775" i="13" a="1"/>
  <c r="J4775" i="13" s="1"/>
  <c r="J4776" i="13" a="1"/>
  <c r="J4776" i="13" s="1"/>
  <c r="J4777" i="13" a="1"/>
  <c r="J4777" i="13"/>
  <c r="J4778" i="13" a="1"/>
  <c r="J4778" i="13"/>
  <c r="J4779" i="13" a="1"/>
  <c r="J4779" i="13"/>
  <c r="J4780" i="13" a="1"/>
  <c r="J4780" i="13" s="1"/>
  <c r="J4781" i="13" a="1"/>
  <c r="J4781" i="13" s="1"/>
  <c r="J4782" i="13" a="1"/>
  <c r="J4782" i="13" s="1"/>
  <c r="J4783" i="13" a="1"/>
  <c r="J4783" i="13" s="1"/>
  <c r="J4784" i="13" a="1"/>
  <c r="J4784" i="13" s="1"/>
  <c r="J4785" i="13" a="1"/>
  <c r="J4785" i="13" s="1"/>
  <c r="J4786" i="13" a="1"/>
  <c r="J4786" i="13"/>
  <c r="J4787" i="13" a="1"/>
  <c r="J4787" i="13"/>
  <c r="J4788" i="13" a="1"/>
  <c r="J4788" i="13" s="1"/>
  <c r="J4789" i="13" a="1"/>
  <c r="J4789" i="13" s="1"/>
  <c r="J4790" i="13" a="1"/>
  <c r="J4790" i="13" s="1"/>
  <c r="J4791" i="13" a="1"/>
  <c r="J4791" i="13" s="1"/>
  <c r="J4792" i="13" a="1"/>
  <c r="J4792" i="13" s="1"/>
  <c r="J4793" i="13" a="1"/>
  <c r="J4793" i="13"/>
  <c r="J4794" i="13" a="1"/>
  <c r="J4794" i="13" s="1"/>
  <c r="J4795" i="13" a="1"/>
  <c r="J4795" i="13"/>
  <c r="J4796" i="13" a="1"/>
  <c r="J4796" i="13" s="1"/>
  <c r="J4797" i="13" a="1"/>
  <c r="J4797" i="13" s="1"/>
  <c r="J4798" i="13" a="1"/>
  <c r="J4798" i="13" s="1"/>
  <c r="J4799" i="13" a="1"/>
  <c r="J4799" i="13" s="1"/>
  <c r="J4800" i="13" a="1"/>
  <c r="J4800" i="13" s="1"/>
  <c r="J4801" i="13" a="1"/>
  <c r="J4801" i="13"/>
  <c r="J4802" i="13" a="1"/>
  <c r="J4802" i="13"/>
  <c r="J4803" i="13" a="1"/>
  <c r="J4803" i="13" s="1"/>
  <c r="J4804" i="13" a="1"/>
  <c r="J4804" i="13" s="1"/>
  <c r="J4805" i="13" a="1"/>
  <c r="J4805" i="13" s="1"/>
  <c r="J4806" i="13" a="1"/>
  <c r="J4806" i="13" s="1"/>
  <c r="J4807" i="13" a="1"/>
  <c r="J4807" i="13" s="1"/>
  <c r="J4808" i="13" a="1"/>
  <c r="J4808" i="13" s="1"/>
  <c r="J4809" i="13" a="1"/>
  <c r="J4809" i="13"/>
  <c r="J4810" i="13" a="1"/>
  <c r="J4810" i="13"/>
  <c r="J4811" i="13" a="1"/>
  <c r="J4811" i="13"/>
  <c r="J4812" i="13" a="1"/>
  <c r="J4812" i="13" s="1"/>
  <c r="J4813" i="13" a="1"/>
  <c r="J4813" i="13" s="1"/>
  <c r="J4814" i="13" a="1"/>
  <c r="J4814" i="13" s="1"/>
  <c r="J4815" i="13" a="1"/>
  <c r="J4815" i="13" s="1"/>
  <c r="J4816" i="13" a="1"/>
  <c r="J4816" i="13" s="1"/>
  <c r="J4817" i="13" a="1"/>
  <c r="J4817" i="13" s="1"/>
  <c r="J4818" i="13" a="1"/>
  <c r="J4818" i="13"/>
  <c r="J4819" i="13" a="1"/>
  <c r="J4819" i="13"/>
  <c r="J4820" i="13" a="1"/>
  <c r="J4820" i="13" s="1"/>
  <c r="J4821" i="13" a="1"/>
  <c r="J4821" i="13" s="1"/>
  <c r="J4822" i="13" a="1"/>
  <c r="J4822" i="13" s="1"/>
  <c r="J4823" i="13" a="1"/>
  <c r="J4823" i="13" s="1"/>
  <c r="J4824" i="13" a="1"/>
  <c r="J4824" i="13" s="1"/>
  <c r="J4825" i="13" a="1"/>
  <c r="J4825" i="13"/>
  <c r="J4826" i="13" a="1"/>
  <c r="J4826" i="13" s="1"/>
  <c r="J4827" i="13" a="1"/>
  <c r="J4827" i="13"/>
  <c r="J4828" i="13" a="1"/>
  <c r="J4828" i="13" s="1"/>
  <c r="J4829" i="13" a="1"/>
  <c r="J4829" i="13" s="1"/>
  <c r="J4830" i="13" a="1"/>
  <c r="J4830" i="13" s="1"/>
  <c r="J4831" i="13" a="1"/>
  <c r="J4831" i="13" s="1"/>
  <c r="J4832" i="13" a="1"/>
  <c r="J4832" i="13" s="1"/>
  <c r="J4833" i="13" a="1"/>
  <c r="J4833" i="13"/>
  <c r="J4834" i="13" a="1"/>
  <c r="J4834" i="13"/>
  <c r="J4835" i="13" a="1"/>
  <c r="J4835" i="13" s="1"/>
  <c r="J4836" i="13" a="1"/>
  <c r="J4836" i="13" s="1"/>
  <c r="J4837" i="13" a="1"/>
  <c r="J4837" i="13" s="1"/>
  <c r="J4838" i="13" a="1"/>
  <c r="J4838" i="13" s="1"/>
  <c r="J4839" i="13" a="1"/>
  <c r="J4839" i="13" s="1"/>
  <c r="J4840" i="13" a="1"/>
  <c r="J4840" i="13" s="1"/>
  <c r="J4841" i="13" a="1"/>
  <c r="J4841" i="13"/>
  <c r="J4842" i="13" a="1"/>
  <c r="J4842" i="13"/>
  <c r="J4843" i="13" a="1"/>
  <c r="J4843" i="13"/>
  <c r="J4844" i="13" a="1"/>
  <c r="J4844" i="13" s="1"/>
  <c r="J4845" i="13" a="1"/>
  <c r="J4845" i="13" s="1"/>
  <c r="J4846" i="13" a="1"/>
  <c r="J4846" i="13" s="1"/>
  <c r="J4847" i="13" a="1"/>
  <c r="J4847" i="13" s="1"/>
  <c r="J4848" i="13" a="1"/>
  <c r="J4848" i="13" s="1"/>
  <c r="J4849" i="13" a="1"/>
  <c r="J4849" i="13" s="1"/>
  <c r="J4850" i="13" a="1"/>
  <c r="J4850" i="13"/>
  <c r="J4851" i="13" a="1"/>
  <c r="J4851" i="13"/>
  <c r="J4852" i="13" a="1"/>
  <c r="J4852" i="13" s="1"/>
  <c r="J4853" i="13" a="1"/>
  <c r="J4853" i="13" s="1"/>
  <c r="J4854" i="13" a="1"/>
  <c r="J4854" i="13" s="1"/>
  <c r="J4855" i="13" a="1"/>
  <c r="J4855" i="13" s="1"/>
  <c r="J4856" i="13" a="1"/>
  <c r="J4856" i="13" s="1"/>
  <c r="J4857" i="13" a="1"/>
  <c r="J4857" i="13"/>
  <c r="J4858" i="13" a="1"/>
  <c r="J4858" i="13" s="1"/>
  <c r="J4859" i="13" a="1"/>
  <c r="J4859" i="13"/>
  <c r="J4860" i="13" a="1"/>
  <c r="J4860" i="13" s="1"/>
  <c r="J4861" i="13" a="1"/>
  <c r="J4861" i="13" s="1"/>
  <c r="J4862" i="13" a="1"/>
  <c r="J4862" i="13" s="1"/>
  <c r="J4863" i="13" a="1"/>
  <c r="J4863" i="13" s="1"/>
  <c r="J4864" i="13" a="1"/>
  <c r="J4864" i="13" s="1"/>
  <c r="J4865" i="13" a="1"/>
  <c r="J4865" i="13"/>
  <c r="J4866" i="13" a="1"/>
  <c r="J4866" i="13" s="1"/>
  <c r="J4867" i="13" a="1"/>
  <c r="J4867" i="13" s="1"/>
  <c r="J4868" i="13" a="1"/>
  <c r="J4868" i="13" s="1"/>
  <c r="J4869" i="13" a="1"/>
  <c r="J4869" i="13"/>
  <c r="J4870" i="13" a="1"/>
  <c r="J4870" i="13"/>
  <c r="J4871" i="13" a="1"/>
  <c r="J4871" i="13" s="1"/>
  <c r="J4872" i="13" a="1"/>
  <c r="J4872" i="13" s="1"/>
  <c r="J4873" i="13" a="1"/>
  <c r="J4873" i="13"/>
  <c r="J4874" i="13" a="1"/>
  <c r="J4874" i="13" s="1"/>
  <c r="J4875" i="13" a="1"/>
  <c r="J4875" i="13" s="1"/>
  <c r="J4876" i="13" a="1"/>
  <c r="J4876" i="13" s="1"/>
  <c r="J4877" i="13" a="1"/>
  <c r="J4877" i="13" s="1"/>
  <c r="J4878" i="13" a="1"/>
  <c r="J4878" i="13" s="1"/>
  <c r="J4879" i="13" a="1"/>
  <c r="J4879" i="13" s="1"/>
  <c r="J4880" i="13" a="1"/>
  <c r="J4880" i="13" s="1"/>
  <c r="J4881" i="13" a="1"/>
  <c r="J4881" i="13" s="1"/>
  <c r="J4882" i="13" a="1"/>
  <c r="J4882" i="13"/>
  <c r="J4883" i="13" a="1"/>
  <c r="J4883" i="13"/>
  <c r="J4884" i="13" a="1"/>
  <c r="J4884" i="13"/>
  <c r="J4885" i="13" a="1"/>
  <c r="J4885" i="13" s="1"/>
  <c r="J4886" i="13" a="1"/>
  <c r="J4886" i="13" s="1"/>
  <c r="J4887" i="13" a="1"/>
  <c r="J4887" i="13" s="1"/>
  <c r="J4888" i="13" a="1"/>
  <c r="J4888" i="13" s="1"/>
  <c r="J4889" i="13" a="1"/>
  <c r="J4889" i="13" s="1"/>
  <c r="J4890" i="13" a="1"/>
  <c r="J4890" i="13" s="1"/>
  <c r="J4891" i="13" a="1"/>
  <c r="J4891" i="13"/>
  <c r="J4892" i="13" a="1"/>
  <c r="J4892" i="13"/>
  <c r="J4893" i="13" a="1"/>
  <c r="J4893" i="13" s="1"/>
  <c r="J4894" i="13" a="1"/>
  <c r="J4894" i="13" s="1"/>
  <c r="J4895" i="13" a="1"/>
  <c r="J4895" i="13" s="1"/>
  <c r="J4896" i="13" a="1"/>
  <c r="J4896" i="13" s="1"/>
  <c r="J4897" i="13" a="1"/>
  <c r="J4897" i="13" s="1"/>
  <c r="J4898" i="13" a="1"/>
  <c r="J4898" i="13"/>
  <c r="J4899" i="13" a="1"/>
  <c r="J4899" i="13" s="1"/>
  <c r="J4900" i="13" a="1"/>
  <c r="J4900" i="13"/>
  <c r="J4901" i="13" a="1"/>
  <c r="J4901" i="13" s="1"/>
  <c r="J4902" i="13" a="1"/>
  <c r="J4902" i="13" s="1"/>
  <c r="J4903" i="13" a="1"/>
  <c r="J4903" i="13" s="1"/>
  <c r="J4904" i="13" a="1"/>
  <c r="J4904" i="13" s="1"/>
  <c r="J4905" i="13" a="1"/>
  <c r="J4905" i="13" s="1"/>
  <c r="J4906" i="13" a="1"/>
  <c r="J4906" i="13"/>
  <c r="J4907" i="13" a="1"/>
  <c r="J4907" i="13"/>
  <c r="J4908" i="13" a="1"/>
  <c r="J4908" i="13" s="1"/>
  <c r="J4909" i="13" a="1"/>
  <c r="J4909" i="13" s="1"/>
  <c r="J4910" i="13" a="1"/>
  <c r="J4910" i="13" s="1"/>
  <c r="J4911" i="13" a="1"/>
  <c r="J4911" i="13" s="1"/>
  <c r="J4912" i="13" a="1"/>
  <c r="J4912" i="13" s="1"/>
  <c r="J4913" i="13" a="1"/>
  <c r="J4913" i="13" s="1"/>
  <c r="J4914" i="13" a="1"/>
  <c r="J4914" i="13"/>
  <c r="J4915" i="13" a="1"/>
  <c r="J4915" i="13"/>
  <c r="J4916" i="13" a="1"/>
  <c r="J4916" i="13"/>
  <c r="J4917" i="13" a="1"/>
  <c r="J4917" i="13" s="1"/>
  <c r="J4918" i="13" a="1"/>
  <c r="J4918" i="13" s="1"/>
  <c r="J4919" i="13" a="1"/>
  <c r="J4919" i="13" s="1"/>
  <c r="J4920" i="13" a="1"/>
  <c r="J4920" i="13" s="1"/>
  <c r="J4921" i="13" a="1"/>
  <c r="J4921" i="13" s="1"/>
  <c r="J4922" i="13" a="1"/>
  <c r="J4922" i="13" s="1"/>
  <c r="J4923" i="13" a="1"/>
  <c r="J4923" i="13"/>
  <c r="J4924" i="13" a="1"/>
  <c r="J4924" i="13"/>
  <c r="J4925" i="13" a="1"/>
  <c r="J4925" i="13" s="1"/>
  <c r="J4926" i="13" a="1"/>
  <c r="J4926" i="13" s="1"/>
  <c r="J4927" i="13" a="1"/>
  <c r="J4927" i="13" s="1"/>
  <c r="J4928" i="13" a="1"/>
  <c r="J4928" i="13" s="1"/>
  <c r="J4929" i="13" a="1"/>
  <c r="J4929" i="13" s="1"/>
  <c r="J4930" i="13" a="1"/>
  <c r="J4930" i="13"/>
  <c r="J4931" i="13" a="1"/>
  <c r="J4931" i="13" s="1"/>
  <c r="J4932" i="13" a="1"/>
  <c r="J4932" i="13"/>
  <c r="J4933" i="13" a="1"/>
  <c r="J4933" i="13" s="1"/>
  <c r="J4934" i="13" a="1"/>
  <c r="J4934" i="13" s="1"/>
  <c r="J4935" i="13" a="1"/>
  <c r="J4935" i="13" s="1"/>
  <c r="J4936" i="13" a="1"/>
  <c r="J4936" i="13" s="1"/>
  <c r="J4937" i="13" a="1"/>
  <c r="J4937" i="13" s="1"/>
  <c r="J4938" i="13" a="1"/>
  <c r="J4938" i="13"/>
  <c r="J4939" i="13" a="1"/>
  <c r="J4939" i="13"/>
  <c r="J4940" i="13" a="1"/>
  <c r="J4940" i="13" s="1"/>
  <c r="J4941" i="13" a="1"/>
  <c r="J4941" i="13" s="1"/>
  <c r="J4942" i="13" a="1"/>
  <c r="J4942" i="13" s="1"/>
  <c r="J4943" i="13" a="1"/>
  <c r="J4943" i="13" s="1"/>
  <c r="J4944" i="13" a="1"/>
  <c r="J4944" i="13" s="1"/>
  <c r="J4945" i="13" a="1"/>
  <c r="J4945" i="13" s="1"/>
  <c r="J4946" i="13" a="1"/>
  <c r="J4946" i="13"/>
  <c r="J4947" i="13" a="1"/>
  <c r="J4947" i="13"/>
  <c r="J4948" i="13" a="1"/>
  <c r="J4948" i="13"/>
  <c r="J4949" i="13" a="1"/>
  <c r="J4949" i="13" s="1"/>
  <c r="J4950" i="13" a="1"/>
  <c r="J4950" i="13" s="1"/>
  <c r="J4951" i="13" a="1"/>
  <c r="J4951" i="13" s="1"/>
  <c r="J4952" i="13" a="1"/>
  <c r="J4952" i="13" s="1"/>
  <c r="J4953" i="13" a="1"/>
  <c r="J4953" i="13" s="1"/>
  <c r="J4954" i="13" a="1"/>
  <c r="J4954" i="13" s="1"/>
  <c r="J4955" i="13" a="1"/>
  <c r="J4955" i="13"/>
  <c r="J4956" i="13" a="1"/>
  <c r="J4956" i="13"/>
  <c r="J4957" i="13" a="1"/>
  <c r="J4957" i="13" s="1"/>
  <c r="J4958" i="13" a="1"/>
  <c r="J4958" i="13" s="1"/>
  <c r="J4959" i="13" a="1"/>
  <c r="J4959" i="13" s="1"/>
  <c r="J4960" i="13" a="1"/>
  <c r="J4960" i="13" s="1"/>
  <c r="J4961" i="13" a="1"/>
  <c r="J4961" i="13" s="1"/>
  <c r="J4962" i="13" a="1"/>
  <c r="J4962" i="13"/>
  <c r="J4963" i="13" a="1"/>
  <c r="J4963" i="13" s="1"/>
  <c r="J4964" i="13" a="1"/>
  <c r="J4964" i="13"/>
  <c r="J4965" i="13" a="1"/>
  <c r="J4965" i="13" s="1"/>
  <c r="J4966" i="13" a="1"/>
  <c r="J4966" i="13" s="1"/>
  <c r="J4967" i="13" a="1"/>
  <c r="J4967" i="13" s="1"/>
  <c r="J4968" i="13" a="1"/>
  <c r="J4968" i="13" s="1"/>
  <c r="J4969" i="13" a="1"/>
  <c r="J4969" i="13" s="1"/>
  <c r="J4970" i="13" a="1"/>
  <c r="J4970" i="13"/>
  <c r="J4971" i="13" a="1"/>
  <c r="J4971" i="13"/>
  <c r="J4972" i="13" a="1"/>
  <c r="J4972" i="13" s="1"/>
  <c r="J4973" i="13" a="1"/>
  <c r="J4973" i="13" s="1"/>
  <c r="J4974" i="13" a="1"/>
  <c r="J4974" i="13" s="1"/>
  <c r="J4975" i="13" a="1"/>
  <c r="J4975" i="13" s="1"/>
  <c r="J4976" i="13" a="1"/>
  <c r="J4976" i="13" s="1"/>
  <c r="J4977" i="13" a="1"/>
  <c r="J4977" i="13" s="1"/>
  <c r="J4978" i="13" a="1"/>
  <c r="J4978" i="13"/>
  <c r="J4979" i="13" a="1"/>
  <c r="J4979" i="13"/>
  <c r="J4980" i="13" a="1"/>
  <c r="J4980" i="13"/>
  <c r="J4981" i="13" a="1"/>
  <c r="J4981" i="13" s="1"/>
  <c r="J4982" i="13" a="1"/>
  <c r="J4982" i="13" s="1"/>
  <c r="J4983" i="13" a="1"/>
  <c r="J4983" i="13" s="1"/>
  <c r="J4984" i="13" a="1"/>
  <c r="J4984" i="13" s="1"/>
  <c r="J4985" i="13" a="1"/>
  <c r="J4985" i="13" s="1"/>
  <c r="J4986" i="13" a="1"/>
  <c r="J4986" i="13" s="1"/>
  <c r="J4987" i="13" a="1"/>
  <c r="J4987" i="13"/>
  <c r="J4988" i="13" a="1"/>
  <c r="J4988" i="13"/>
  <c r="J4989" i="13" a="1"/>
  <c r="J4989" i="13" s="1"/>
  <c r="J4990" i="13" a="1"/>
  <c r="J4990" i="13" s="1"/>
  <c r="J4991" i="13" a="1"/>
  <c r="J4991" i="13" s="1"/>
  <c r="J4992" i="13" a="1"/>
  <c r="J4992" i="13" s="1"/>
  <c r="J4993" i="13" a="1"/>
  <c r="J4993" i="13" s="1"/>
  <c r="J4994" i="13" a="1"/>
  <c r="J4994" i="13"/>
  <c r="J4995" i="13" a="1"/>
  <c r="J4995" i="13" s="1"/>
  <c r="J4996" i="13" a="1"/>
  <c r="J4996" i="13"/>
  <c r="J4997" i="13" a="1"/>
  <c r="J4997" i="13" s="1"/>
  <c r="J4998" i="13" a="1"/>
  <c r="J4998" i="13" s="1"/>
  <c r="J4999" i="13" a="1"/>
  <c r="J4999" i="13" s="1"/>
  <c r="J5000" i="13" a="1"/>
  <c r="J5000" i="13" s="1"/>
  <c r="J5001" i="13" a="1"/>
  <c r="J5001" i="13" s="1"/>
  <c r="J5002" i="13" a="1"/>
  <c r="J5002" i="13"/>
  <c r="J5003" i="13" a="1"/>
  <c r="J5003" i="13"/>
  <c r="J5004" i="13" a="1"/>
  <c r="J5004" i="13" s="1"/>
  <c r="J5005" i="13" a="1"/>
  <c r="J5005" i="13" s="1"/>
  <c r="J5006" i="13" a="1"/>
  <c r="J5006" i="13" s="1"/>
  <c r="J5007" i="13" a="1"/>
  <c r="J5007" i="13" s="1"/>
  <c r="J5008" i="13" a="1"/>
  <c r="J5008" i="13" s="1"/>
  <c r="J5009" i="13" a="1"/>
  <c r="J5009" i="13" s="1"/>
  <c r="J5010" i="13" a="1"/>
  <c r="J5010" i="13"/>
  <c r="J5011" i="13" a="1"/>
  <c r="J5011" i="13"/>
  <c r="J5012" i="13" a="1"/>
  <c r="J5012" i="13"/>
  <c r="J5013" i="13" a="1"/>
  <c r="J5013" i="13" s="1"/>
  <c r="J5014" i="13" a="1"/>
  <c r="J5014" i="13" s="1"/>
  <c r="J5015" i="13" a="1"/>
  <c r="J5015" i="13" s="1"/>
  <c r="J5016" i="13" a="1"/>
  <c r="J5016" i="13" s="1"/>
  <c r="J5017" i="13" a="1"/>
  <c r="J5017" i="13" s="1"/>
  <c r="J5018" i="13" a="1"/>
  <c r="J5018" i="13" s="1"/>
  <c r="J5019" i="13" a="1"/>
  <c r="J5019" i="13"/>
  <c r="J5020" i="13" a="1"/>
  <c r="J5020" i="13"/>
  <c r="J5021" i="13" a="1"/>
  <c r="J5021" i="13" s="1"/>
  <c r="J5022" i="13" a="1"/>
  <c r="J5022" i="13" s="1"/>
  <c r="J5023" i="13" a="1"/>
  <c r="J5023" i="13" s="1"/>
  <c r="J5024" i="13" a="1"/>
  <c r="J5024" i="13" s="1"/>
  <c r="J5025" i="13" a="1"/>
  <c r="J5025" i="13" s="1"/>
  <c r="J5026" i="13" a="1"/>
  <c r="J5026" i="13"/>
  <c r="J5027" i="13" a="1"/>
  <c r="J5027" i="13" s="1"/>
  <c r="J5028" i="13" a="1"/>
  <c r="J5028" i="13"/>
  <c r="J5029" i="13" a="1"/>
  <c r="J5029" i="13" s="1"/>
  <c r="J5030" i="13" a="1"/>
  <c r="J5030" i="13" s="1"/>
  <c r="J5031" i="13" a="1"/>
  <c r="J5031" i="13" s="1"/>
  <c r="J5032" i="13" a="1"/>
  <c r="J5032" i="13" s="1"/>
  <c r="J5033" i="13" a="1"/>
  <c r="J5033" i="13" s="1"/>
  <c r="J5034" i="13" a="1"/>
  <c r="J5034" i="13"/>
  <c r="J5035" i="13" a="1"/>
  <c r="J5035" i="13"/>
  <c r="J5036" i="13" a="1"/>
  <c r="J5036" i="13" s="1"/>
  <c r="J5037" i="13" a="1"/>
  <c r="J5037" i="13" s="1"/>
  <c r="J5038" i="13" a="1"/>
  <c r="J5038" i="13" s="1"/>
  <c r="J5039" i="13" a="1"/>
  <c r="J5039" i="13" s="1"/>
  <c r="J5040" i="13" a="1"/>
  <c r="J5040" i="13" s="1"/>
  <c r="J5041" i="13" a="1"/>
  <c r="J5041" i="13" s="1"/>
  <c r="J5042" i="13" a="1"/>
  <c r="J5042" i="13"/>
  <c r="J5043" i="13" a="1"/>
  <c r="J5043" i="13"/>
  <c r="J5044" i="13" a="1"/>
  <c r="J5044" i="13"/>
  <c r="J5045" i="13" a="1"/>
  <c r="J5045" i="13" s="1"/>
  <c r="J5046" i="13" a="1"/>
  <c r="J5046" i="13" s="1"/>
  <c r="J5047" i="13" a="1"/>
  <c r="J5047" i="13" s="1"/>
  <c r="J5048" i="13" a="1"/>
  <c r="J5048" i="13" s="1"/>
  <c r="J5049" i="13" a="1"/>
  <c r="J5049" i="13" s="1"/>
  <c r="J5050" i="13" a="1"/>
  <c r="J5050" i="13" s="1"/>
  <c r="J5051" i="13" a="1"/>
  <c r="J5051" i="13"/>
  <c r="J5052" i="13" a="1"/>
  <c r="J5052" i="13"/>
  <c r="J5053" i="13" a="1"/>
  <c r="J5053" i="13" s="1"/>
  <c r="J5054" i="13" a="1"/>
  <c r="J5054" i="13" s="1"/>
  <c r="J5055" i="13" a="1"/>
  <c r="J5055" i="13" s="1"/>
  <c r="J5056" i="13" a="1"/>
  <c r="J5056" i="13" s="1"/>
  <c r="J5057" i="13" a="1"/>
  <c r="J5057" i="13" s="1"/>
  <c r="J5058" i="13" a="1"/>
  <c r="J5058" i="13"/>
  <c r="J5059" i="13" a="1"/>
  <c r="J5059" i="13" s="1"/>
  <c r="J5060" i="13" a="1"/>
  <c r="J5060" i="13"/>
  <c r="J5061" i="13" a="1"/>
  <c r="J5061" i="13" s="1"/>
  <c r="J5062" i="13" a="1"/>
  <c r="J5062" i="13" s="1"/>
  <c r="J5063" i="13" a="1"/>
  <c r="J5063" i="13" s="1"/>
  <c r="J5064" i="13" a="1"/>
  <c r="J5064" i="13" s="1"/>
  <c r="J5065" i="13" a="1"/>
  <c r="J5065" i="13" s="1"/>
  <c r="J5066" i="13" a="1"/>
  <c r="J5066" i="13"/>
  <c r="J5067" i="13" a="1"/>
  <c r="J5067" i="13"/>
  <c r="J5068" i="13" a="1"/>
  <c r="J5068" i="13" s="1"/>
  <c r="J5069" i="13" a="1"/>
  <c r="J5069" i="13" s="1"/>
  <c r="J5070" i="13" a="1"/>
  <c r="J5070" i="13" s="1"/>
  <c r="J5071" i="13" a="1"/>
  <c r="J5071" i="13" s="1"/>
  <c r="J5072" i="13" a="1"/>
  <c r="J5072" i="13" s="1"/>
  <c r="J5073" i="13" a="1"/>
  <c r="J5073" i="13" s="1"/>
  <c r="J5074" i="13" a="1"/>
  <c r="J5074" i="13"/>
  <c r="J5075" i="13" a="1"/>
  <c r="J5075" i="13"/>
  <c r="J5076" i="13" a="1"/>
  <c r="J5076" i="13"/>
  <c r="J5077" i="13" a="1"/>
  <c r="J5077" i="13" s="1"/>
  <c r="J5078" i="13" a="1"/>
  <c r="J5078" i="13" s="1"/>
  <c r="J5079" i="13" a="1"/>
  <c r="J5079" i="13" s="1"/>
  <c r="J5080" i="13" a="1"/>
  <c r="J5080" i="13" s="1"/>
  <c r="J5081" i="13" a="1"/>
  <c r="J5081" i="13" s="1"/>
  <c r="J5082" i="13" a="1"/>
  <c r="J5082" i="13" s="1"/>
  <c r="J5083" i="13" a="1"/>
  <c r="J5083" i="13"/>
  <c r="J5084" i="13" a="1"/>
  <c r="J5084" i="13"/>
  <c r="J5085" i="13" a="1"/>
  <c r="J5085" i="13" s="1"/>
  <c r="J5086" i="13" a="1"/>
  <c r="J5086" i="13" s="1"/>
  <c r="J5087" i="13" a="1"/>
  <c r="J5087" i="13" s="1"/>
  <c r="J5088" i="13" a="1"/>
  <c r="J5088" i="13" s="1"/>
  <c r="J5089" i="13" a="1"/>
  <c r="J5089" i="13" s="1"/>
  <c r="J5090" i="13" a="1"/>
  <c r="J5090" i="13"/>
  <c r="J5091" i="13" a="1"/>
  <c r="J5091" i="13" s="1"/>
  <c r="J5092" i="13" a="1"/>
  <c r="J5092" i="13"/>
  <c r="J5093" i="13" a="1"/>
  <c r="J5093" i="13" s="1"/>
  <c r="J5094" i="13" a="1"/>
  <c r="J5094" i="13" s="1"/>
  <c r="J5095" i="13" a="1"/>
  <c r="J5095" i="13" s="1"/>
  <c r="J5096" i="13" a="1"/>
  <c r="J5096" i="13" s="1"/>
  <c r="J5097" i="13" a="1"/>
  <c r="J5097" i="13" s="1"/>
  <c r="J5098" i="13" a="1"/>
  <c r="J5098" i="13"/>
  <c r="J5099" i="13" a="1"/>
  <c r="J5099" i="13"/>
  <c r="J5100" i="13" a="1"/>
  <c r="J5100" i="13" s="1"/>
  <c r="J5101" i="13" a="1"/>
  <c r="J5101" i="13" s="1"/>
  <c r="J5102" i="13" a="1"/>
  <c r="J5102" i="13" s="1"/>
  <c r="J5103" i="13" a="1"/>
  <c r="J5103" i="13" s="1"/>
  <c r="J5104" i="13" a="1"/>
  <c r="J5104" i="13" s="1"/>
  <c r="J5105" i="13" a="1"/>
  <c r="J5105" i="13" s="1"/>
  <c r="J5106" i="13" a="1"/>
  <c r="J5106" i="13"/>
  <c r="J5107" i="13" a="1"/>
  <c r="J5107" i="13"/>
  <c r="J5108" i="13" a="1"/>
  <c r="J5108" i="13"/>
  <c r="J5109" i="13" a="1"/>
  <c r="J5109" i="13" s="1"/>
  <c r="J5110" i="13" a="1"/>
  <c r="J5110" i="13" s="1"/>
  <c r="J5111" i="13" a="1"/>
  <c r="J5111" i="13" s="1"/>
  <c r="J5112" i="13" a="1"/>
  <c r="J5112" i="13" s="1"/>
  <c r="J5113" i="13" a="1"/>
  <c r="J5113" i="13" s="1"/>
  <c r="J5114" i="13" a="1"/>
  <c r="J5114" i="13" s="1"/>
  <c r="J5115" i="13" a="1"/>
  <c r="J5115" i="13"/>
  <c r="J5116" i="13" a="1"/>
  <c r="J5116" i="13"/>
  <c r="J5117" i="13" a="1"/>
  <c r="J5117" i="13" s="1"/>
  <c r="J5118" i="13" a="1"/>
  <c r="J5118" i="13" s="1"/>
  <c r="J5119" i="13" a="1"/>
  <c r="J5119" i="13" s="1"/>
  <c r="J5120" i="13" a="1"/>
  <c r="J5120" i="13" s="1"/>
  <c r="J5121" i="13" a="1"/>
  <c r="J5121" i="13" s="1"/>
  <c r="J5122" i="13" a="1"/>
  <c r="J5122" i="13"/>
  <c r="J5123" i="13" a="1"/>
  <c r="J5123" i="13" s="1"/>
  <c r="J5124" i="13" a="1"/>
  <c r="J5124" i="13"/>
  <c r="J5125" i="13" a="1"/>
  <c r="J5125" i="13" s="1"/>
  <c r="J5126" i="13" a="1"/>
  <c r="J5126" i="13" s="1"/>
  <c r="J5127" i="13" a="1"/>
  <c r="J5127" i="13" s="1"/>
  <c r="J5128" i="13" a="1"/>
  <c r="J5128" i="13" s="1"/>
  <c r="J5129" i="13" a="1"/>
  <c r="J5129" i="13" s="1"/>
  <c r="J5130" i="13" a="1"/>
  <c r="J5130" i="13"/>
  <c r="J5131" i="13" a="1"/>
  <c r="J5131" i="13"/>
  <c r="J5132" i="13" a="1"/>
  <c r="J5132" i="13" s="1"/>
  <c r="J5133" i="13" a="1"/>
  <c r="J5133" i="13" s="1"/>
  <c r="J5134" i="13" a="1"/>
  <c r="J5134" i="13" s="1"/>
  <c r="J5135" i="13" a="1"/>
  <c r="J5135" i="13" s="1"/>
  <c r="J5136" i="13" a="1"/>
  <c r="J5136" i="13" s="1"/>
  <c r="J5137" i="13" a="1"/>
  <c r="J5137" i="13" s="1"/>
  <c r="J5138" i="13" a="1"/>
  <c r="J5138" i="13"/>
  <c r="J5139" i="13" a="1"/>
  <c r="J5139" i="13"/>
  <c r="J5140" i="13" a="1"/>
  <c r="J5140" i="13"/>
  <c r="J5141" i="13" a="1"/>
  <c r="J5141" i="13" s="1"/>
  <c r="J5142" i="13" a="1"/>
  <c r="J5142" i="13" s="1"/>
  <c r="J5143" i="13" a="1"/>
  <c r="J5143" i="13" s="1"/>
  <c r="J5144" i="13" a="1"/>
  <c r="J5144" i="13" s="1"/>
  <c r="J5145" i="13" a="1"/>
  <c r="J5145" i="13" s="1"/>
  <c r="J5146" i="13" a="1"/>
  <c r="J5146" i="13" s="1"/>
  <c r="J5147" i="13" a="1"/>
  <c r="J5147" i="13"/>
  <c r="J5148" i="13" a="1"/>
  <c r="J5148" i="13"/>
  <c r="J5149" i="13" a="1"/>
  <c r="J5149" i="13" s="1"/>
  <c r="J5150" i="13" a="1"/>
  <c r="J5150" i="13" s="1"/>
  <c r="J5151" i="13" a="1"/>
  <c r="J5151" i="13" s="1"/>
  <c r="J5152" i="13" a="1"/>
  <c r="J5152" i="13" s="1"/>
  <c r="J5153" i="13" a="1"/>
  <c r="J5153" i="13" s="1"/>
  <c r="J5154" i="13" a="1"/>
  <c r="J5154" i="13"/>
  <c r="J5155" i="13" a="1"/>
  <c r="J5155" i="13" s="1"/>
  <c r="J5156" i="13" a="1"/>
  <c r="J5156" i="13"/>
  <c r="J5157" i="13" a="1"/>
  <c r="J5157" i="13" s="1"/>
  <c r="J5158" i="13" a="1"/>
  <c r="J5158" i="13" s="1"/>
  <c r="J5159" i="13" a="1"/>
  <c r="J5159" i="13" s="1"/>
  <c r="J5160" i="13" a="1"/>
  <c r="J5160" i="13" s="1"/>
  <c r="J5161" i="13" a="1"/>
  <c r="J5161" i="13" s="1"/>
  <c r="J5162" i="13" a="1"/>
  <c r="J5162" i="13"/>
  <c r="J5163" i="13" a="1"/>
  <c r="J5163" i="13"/>
  <c r="J5164" i="13" a="1"/>
  <c r="J5164" i="13" s="1"/>
  <c r="J5165" i="13" a="1"/>
  <c r="J5165" i="13" s="1"/>
  <c r="J5166" i="13" a="1"/>
  <c r="J5166" i="13" s="1"/>
  <c r="J5167" i="13" a="1"/>
  <c r="J5167" i="13" s="1"/>
  <c r="J5168" i="13" a="1"/>
  <c r="J5168" i="13" s="1"/>
  <c r="J5169" i="13" a="1"/>
  <c r="J5169" i="13" s="1"/>
  <c r="J5170" i="13" a="1"/>
  <c r="J5170" i="13"/>
  <c r="J5171" i="13" a="1"/>
  <c r="J5171" i="13"/>
  <c r="J5172" i="13" a="1"/>
  <c r="J5172" i="13"/>
  <c r="J5173" i="13" a="1"/>
  <c r="J5173" i="13" s="1"/>
  <c r="J5174" i="13" a="1"/>
  <c r="J5174" i="13" s="1"/>
  <c r="J5175" i="13" a="1"/>
  <c r="J5175" i="13" s="1"/>
  <c r="J5176" i="13" a="1"/>
  <c r="J5176" i="13" s="1"/>
  <c r="J5177" i="13" a="1"/>
  <c r="J5177" i="13" s="1"/>
  <c r="J5178" i="13" a="1"/>
  <c r="J5178" i="13" s="1"/>
  <c r="J5179" i="13" a="1"/>
  <c r="J5179" i="13"/>
  <c r="J5180" i="13" a="1"/>
  <c r="J5180" i="13"/>
  <c r="J5181" i="13" a="1"/>
  <c r="J5181" i="13" s="1"/>
  <c r="J5182" i="13" a="1"/>
  <c r="J5182" i="13" s="1"/>
  <c r="J5183" i="13" a="1"/>
  <c r="J5183" i="13" s="1"/>
  <c r="J5184" i="13" a="1"/>
  <c r="J5184" i="13" s="1"/>
  <c r="J5185" i="13" a="1"/>
  <c r="J5185" i="13" s="1"/>
  <c r="J5186" i="13" a="1"/>
  <c r="J5186" i="13"/>
  <c r="J5187" i="13" a="1"/>
  <c r="J5187" i="13" s="1"/>
  <c r="J5188" i="13" a="1"/>
  <c r="J5188" i="13"/>
  <c r="J5189" i="13" a="1"/>
  <c r="J5189" i="13" s="1"/>
  <c r="J5190" i="13" a="1"/>
  <c r="J5190" i="13" s="1"/>
  <c r="J5191" i="13" a="1"/>
  <c r="J5191" i="13" s="1"/>
  <c r="J5192" i="13" a="1"/>
  <c r="J5192" i="13" s="1"/>
  <c r="J5193" i="13" a="1"/>
  <c r="J5193" i="13" s="1"/>
  <c r="J5194" i="13" a="1"/>
  <c r="J5194" i="13"/>
  <c r="J5195" i="13" a="1"/>
  <c r="J5195" i="13"/>
  <c r="J5196" i="13" a="1"/>
  <c r="J5196" i="13" s="1"/>
  <c r="J5197" i="13" a="1"/>
  <c r="J5197" i="13" s="1"/>
  <c r="J5198" i="13" a="1"/>
  <c r="J5198" i="13" s="1"/>
  <c r="J5199" i="13" a="1"/>
  <c r="J5199" i="13" s="1"/>
  <c r="J5200" i="13" a="1"/>
  <c r="J5200" i="13" s="1"/>
  <c r="J5201" i="13" a="1"/>
  <c r="J5201" i="13" s="1"/>
  <c r="J5202" i="13" a="1"/>
  <c r="J5202" i="13"/>
  <c r="J5203" i="13" a="1"/>
  <c r="J5203" i="13"/>
  <c r="J5204" i="13" a="1"/>
  <c r="J5204" i="13"/>
  <c r="J5205" i="13" a="1"/>
  <c r="J5205" i="13" s="1"/>
  <c r="J5206" i="13" a="1"/>
  <c r="J5206" i="13" s="1"/>
  <c r="J5207" i="13" a="1"/>
  <c r="J5207" i="13" s="1"/>
  <c r="J5208" i="13" a="1"/>
  <c r="J5208" i="13" s="1"/>
  <c r="J5209" i="13" a="1"/>
  <c r="J5209" i="13" s="1"/>
  <c r="J5210" i="13" a="1"/>
  <c r="J5210" i="13" s="1"/>
  <c r="J5211" i="13" a="1"/>
  <c r="J5211" i="13"/>
  <c r="J5212" i="13" a="1"/>
  <c r="J5212" i="13"/>
  <c r="J5213" i="13" a="1"/>
  <c r="J5213" i="13" s="1"/>
  <c r="J5214" i="13" a="1"/>
  <c r="J5214" i="13" s="1"/>
  <c r="J5215" i="13" a="1"/>
  <c r="J5215" i="13" s="1"/>
  <c r="J5216" i="13" a="1"/>
  <c r="J5216" i="13" s="1"/>
  <c r="J5217" i="13" a="1"/>
  <c r="J5217" i="13" s="1"/>
  <c r="J5218" i="13" a="1"/>
  <c r="J5218" i="13"/>
  <c r="J5219" i="13" a="1"/>
  <c r="J5219" i="13" s="1"/>
  <c r="J5220" i="13" a="1"/>
  <c r="J5220" i="13"/>
  <c r="J5221" i="13" a="1"/>
  <c r="J5221" i="13" s="1"/>
  <c r="J5222" i="13" a="1"/>
  <c r="J5222" i="13" s="1"/>
  <c r="J5223" i="13" a="1"/>
  <c r="J5223" i="13" s="1"/>
  <c r="J5224" i="13" a="1"/>
  <c r="J5224" i="13" s="1"/>
  <c r="J5225" i="13" a="1"/>
  <c r="J5225" i="13" s="1"/>
  <c r="J5226" i="13" a="1"/>
  <c r="J5226" i="13"/>
  <c r="J5227" i="13" a="1"/>
  <c r="J5227" i="13"/>
  <c r="J5228" i="13" a="1"/>
  <c r="J5228" i="13" s="1"/>
  <c r="J5229" i="13" a="1"/>
  <c r="J5229" i="13" s="1"/>
  <c r="J5230" i="13" a="1"/>
  <c r="J5230" i="13" s="1"/>
  <c r="J5231" i="13" a="1"/>
  <c r="J5231" i="13" s="1"/>
  <c r="J5232" i="13" a="1"/>
  <c r="J5232" i="13" s="1"/>
  <c r="J5233" i="13" a="1"/>
  <c r="J5233" i="13" s="1"/>
  <c r="J5234" i="13" a="1"/>
  <c r="J5234" i="13"/>
  <c r="J5235" i="13" a="1"/>
  <c r="J5235" i="13"/>
  <c r="J5236" i="13" a="1"/>
  <c r="J5236" i="13"/>
  <c r="J5237" i="13" a="1"/>
  <c r="J5237" i="13" s="1"/>
  <c r="J5238" i="13" a="1"/>
  <c r="J5238" i="13" s="1"/>
  <c r="J5239" i="13" a="1"/>
  <c r="J5239" i="13" s="1"/>
  <c r="J5240" i="13" a="1"/>
  <c r="J5240" i="13" s="1"/>
  <c r="J5241" i="13" a="1"/>
  <c r="J5241" i="13" s="1"/>
  <c r="J5242" i="13" a="1"/>
  <c r="J5242" i="13" s="1"/>
  <c r="J5243" i="13" a="1"/>
  <c r="J5243" i="13"/>
  <c r="J5244" i="13" a="1"/>
  <c r="J5244" i="13"/>
  <c r="J5245" i="13" a="1"/>
  <c r="J5245" i="13" s="1"/>
  <c r="J5246" i="13" a="1"/>
  <c r="J5246" i="13" s="1"/>
  <c r="J5247" i="13" a="1"/>
  <c r="J5247" i="13" s="1"/>
  <c r="J5248" i="13" a="1"/>
  <c r="J5248" i="13" s="1"/>
  <c r="J5249" i="13" a="1"/>
  <c r="J5249" i="13" s="1"/>
  <c r="J5250" i="13" a="1"/>
  <c r="J5250" i="13"/>
  <c r="J5251" i="13" a="1"/>
  <c r="J5251" i="13" s="1"/>
  <c r="J5252" i="13" a="1"/>
  <c r="J5252" i="13"/>
  <c r="J5253" i="13" a="1"/>
  <c r="J5253" i="13" s="1"/>
  <c r="J5254" i="13" a="1"/>
  <c r="J5254" i="13" s="1"/>
  <c r="J5255" i="13" a="1"/>
  <c r="J5255" i="13" s="1"/>
  <c r="J5256" i="13" a="1"/>
  <c r="J5256" i="13" s="1"/>
  <c r="J5257" i="13" a="1"/>
  <c r="J5257" i="13" s="1"/>
  <c r="J5258" i="13" a="1"/>
  <c r="J5258" i="13"/>
  <c r="J5259" i="13" a="1"/>
  <c r="J5259" i="13"/>
  <c r="J5260" i="13" a="1"/>
  <c r="J5260" i="13" s="1"/>
  <c r="J5261" i="13" a="1"/>
  <c r="J5261" i="13" s="1"/>
  <c r="J5262" i="13" a="1"/>
  <c r="J5262" i="13" s="1"/>
  <c r="J5263" i="13" a="1"/>
  <c r="J5263" i="13" s="1"/>
  <c r="J5264" i="13" a="1"/>
  <c r="J5264" i="13" s="1"/>
  <c r="J5265" i="13" a="1"/>
  <c r="J5265" i="13" s="1"/>
  <c r="J5266" i="13" a="1"/>
  <c r="J5266" i="13"/>
  <c r="J5267" i="13" a="1"/>
  <c r="J5267" i="13"/>
  <c r="J5268" i="13" a="1"/>
  <c r="J5268" i="13"/>
  <c r="J5269" i="13" a="1"/>
  <c r="J5269" i="13" s="1"/>
  <c r="J5270" i="13" a="1"/>
  <c r="J5270" i="13" s="1"/>
  <c r="J5271" i="13" a="1"/>
  <c r="J5271" i="13" s="1"/>
  <c r="J5272" i="13" a="1"/>
  <c r="J5272" i="13" s="1"/>
  <c r="J5273" i="13" a="1"/>
  <c r="J5273" i="13" s="1"/>
  <c r="J5274" i="13" a="1"/>
  <c r="J5274" i="13" s="1"/>
  <c r="J5275" i="13" a="1"/>
  <c r="J5275" i="13"/>
  <c r="J5276" i="13" a="1"/>
  <c r="J5276" i="13"/>
  <c r="J5277" i="13" a="1"/>
  <c r="J5277" i="13" s="1"/>
  <c r="J5278" i="13" a="1"/>
  <c r="J5278" i="13" s="1"/>
  <c r="J5279" i="13" a="1"/>
  <c r="J5279" i="13" s="1"/>
  <c r="J5280" i="13" a="1"/>
  <c r="J5280" i="13" s="1"/>
  <c r="J5281" i="13" a="1"/>
  <c r="J5281" i="13" s="1"/>
  <c r="J5282" i="13" a="1"/>
  <c r="J5282" i="13"/>
  <c r="J5283" i="13" a="1"/>
  <c r="J5283" i="13" s="1"/>
  <c r="J5284" i="13" a="1"/>
  <c r="J5284" i="13"/>
  <c r="J5285" i="13" a="1"/>
  <c r="J5285" i="13" s="1"/>
  <c r="J5286" i="13" a="1"/>
  <c r="J5286" i="13" s="1"/>
  <c r="J5287" i="13" a="1"/>
  <c r="J5287" i="13" s="1"/>
  <c r="J5288" i="13" a="1"/>
  <c r="J5288" i="13" s="1"/>
  <c r="J5289" i="13" a="1"/>
  <c r="J5289" i="13" s="1"/>
  <c r="J5290" i="13" a="1"/>
  <c r="J5290" i="13"/>
  <c r="J5291" i="13" a="1"/>
  <c r="J5291" i="13"/>
  <c r="J5292" i="13" a="1"/>
  <c r="J5292" i="13" s="1"/>
  <c r="J5293" i="13" a="1"/>
  <c r="J5293" i="13" s="1"/>
  <c r="J5294" i="13" a="1"/>
  <c r="J5294" i="13" s="1"/>
  <c r="J5295" i="13" a="1"/>
  <c r="J5295" i="13" s="1"/>
  <c r="J5296" i="13" a="1"/>
  <c r="J5296" i="13" s="1"/>
  <c r="J5297" i="13" a="1"/>
  <c r="J5297" i="13" s="1"/>
  <c r="J5298" i="13" a="1"/>
  <c r="J5298" i="13"/>
  <c r="J5299" i="13" a="1"/>
  <c r="J5299" i="13"/>
  <c r="J5300" i="13" a="1"/>
  <c r="J5300" i="13"/>
  <c r="J5301" i="13" a="1"/>
  <c r="J5301" i="13" s="1"/>
  <c r="J5302" i="13" a="1"/>
  <c r="J5302" i="13" s="1"/>
  <c r="J5303" i="13" a="1"/>
  <c r="J5303" i="13" s="1"/>
  <c r="J5304" i="13" a="1"/>
  <c r="J5304" i="13" s="1"/>
  <c r="J5305" i="13" a="1"/>
  <c r="J5305" i="13" s="1"/>
  <c r="J5306" i="13" a="1"/>
  <c r="J5306" i="13" s="1"/>
  <c r="J5307" i="13" a="1"/>
  <c r="J5307" i="13"/>
  <c r="J5308" i="13" a="1"/>
  <c r="J5308" i="13"/>
  <c r="J5309" i="13" a="1"/>
  <c r="J5309" i="13" s="1"/>
  <c r="J5310" i="13" a="1"/>
  <c r="J5310" i="13" s="1"/>
  <c r="J5311" i="13" a="1"/>
  <c r="J5311" i="13" s="1"/>
  <c r="J5312" i="13" a="1"/>
  <c r="J5312" i="13" s="1"/>
  <c r="J5313" i="13" a="1"/>
  <c r="J5313" i="13" s="1"/>
  <c r="J5314" i="13" a="1"/>
  <c r="J5314" i="13"/>
  <c r="J5315" i="13" a="1"/>
  <c r="J5315" i="13" s="1"/>
  <c r="J5316" i="13" a="1"/>
  <c r="J5316" i="13"/>
  <c r="J5317" i="13" a="1"/>
  <c r="J5317" i="13" s="1"/>
  <c r="J5318" i="13" a="1"/>
  <c r="J5318" i="13" s="1"/>
  <c r="J5319" i="13" a="1"/>
  <c r="J5319" i="13" s="1"/>
  <c r="J5320" i="13" a="1"/>
  <c r="J5320" i="13" s="1"/>
  <c r="J5321" i="13" a="1"/>
  <c r="J5321" i="13" s="1"/>
  <c r="J5322" i="13" a="1"/>
  <c r="J5322" i="13"/>
  <c r="J5323" i="13" a="1"/>
  <c r="J5323" i="13"/>
  <c r="J5324" i="13" a="1"/>
  <c r="J5324" i="13" s="1"/>
  <c r="J5325" i="13" a="1"/>
  <c r="J5325" i="13" s="1"/>
  <c r="J5326" i="13" a="1"/>
  <c r="J5326" i="13" s="1"/>
  <c r="J5327" i="13" a="1"/>
  <c r="J5327" i="13" s="1"/>
  <c r="J5328" i="13" a="1"/>
  <c r="J5328" i="13" s="1"/>
  <c r="J5329" i="13" a="1"/>
  <c r="J5329" i="13" s="1"/>
  <c r="J5330" i="13" a="1"/>
  <c r="J5330" i="13"/>
  <c r="J5331" i="13" a="1"/>
  <c r="J5331" i="13"/>
  <c r="J5332" i="13" a="1"/>
  <c r="J5332" i="13"/>
  <c r="J5333" i="13" a="1"/>
  <c r="J5333" i="13" s="1"/>
  <c r="J5334" i="13" a="1"/>
  <c r="J5334" i="13" s="1"/>
  <c r="J5335" i="13" a="1"/>
  <c r="J5335" i="13" s="1"/>
  <c r="J5336" i="13" a="1"/>
  <c r="J5336" i="13" s="1"/>
  <c r="J5337" i="13" a="1"/>
  <c r="J5337" i="13" s="1"/>
  <c r="J5338" i="13" a="1"/>
  <c r="J5338" i="13" s="1"/>
  <c r="J5339" i="13" a="1"/>
  <c r="J5339" i="13"/>
  <c r="J5340" i="13" a="1"/>
  <c r="J5340" i="13"/>
  <c r="J5341" i="13" a="1"/>
  <c r="J5341" i="13" s="1"/>
  <c r="J5342" i="13" a="1"/>
  <c r="J5342" i="13" s="1"/>
  <c r="J5343" i="13" a="1"/>
  <c r="J5343" i="13" s="1"/>
  <c r="J5344" i="13" a="1"/>
  <c r="J5344" i="13" s="1"/>
  <c r="J5345" i="13" a="1"/>
  <c r="J5345" i="13" s="1"/>
  <c r="J5346" i="13" a="1"/>
  <c r="J5346" i="13"/>
  <c r="J5347" i="13" a="1"/>
  <c r="J5347" i="13" s="1"/>
  <c r="J5348" i="13" a="1"/>
  <c r="J5348" i="13"/>
  <c r="J5349" i="13" a="1"/>
  <c r="J5349" i="13" s="1"/>
  <c r="J5350" i="13" a="1"/>
  <c r="J5350" i="13" s="1"/>
  <c r="J5351" i="13" a="1"/>
  <c r="J5351" i="13" s="1"/>
  <c r="J5352" i="13" a="1"/>
  <c r="J5352" i="13" s="1"/>
  <c r="J5353" i="13" a="1"/>
  <c r="J5353" i="13" s="1"/>
  <c r="J5354" i="13" a="1"/>
  <c r="J5354" i="13"/>
  <c r="J5355" i="13" a="1"/>
  <c r="J5355" i="13"/>
  <c r="J5356" i="13" a="1"/>
  <c r="J5356" i="13" s="1"/>
  <c r="J5357" i="13" a="1"/>
  <c r="J5357" i="13" s="1"/>
  <c r="J5358" i="13" a="1"/>
  <c r="J5358" i="13" s="1"/>
  <c r="J5359" i="13" a="1"/>
  <c r="J5359" i="13" s="1"/>
  <c r="J5360" i="13" a="1"/>
  <c r="J5360" i="13" s="1"/>
  <c r="J5361" i="13" a="1"/>
  <c r="J5361" i="13" s="1"/>
  <c r="J5362" i="13" a="1"/>
  <c r="J5362" i="13"/>
  <c r="J5363" i="13" a="1"/>
  <c r="J5363" i="13"/>
  <c r="J5364" i="13" a="1"/>
  <c r="J5364" i="13"/>
  <c r="J5365" i="13" a="1"/>
  <c r="J5365" i="13" s="1"/>
  <c r="J5366" i="13" a="1"/>
  <c r="J5366" i="13" s="1"/>
  <c r="J5367" i="13" a="1"/>
  <c r="J5367" i="13" s="1"/>
  <c r="J5368" i="13" a="1"/>
  <c r="J5368" i="13" s="1"/>
  <c r="J5369" i="13" a="1"/>
  <c r="J5369" i="13" s="1"/>
  <c r="J5370" i="13" a="1"/>
  <c r="J5370" i="13" s="1"/>
  <c r="J5371" i="13" a="1"/>
  <c r="J5371" i="13"/>
  <c r="J5372" i="13" a="1"/>
  <c r="J5372" i="13"/>
  <c r="J5373" i="13" a="1"/>
  <c r="J5373" i="13" s="1"/>
  <c r="J5374" i="13" a="1"/>
  <c r="J5374" i="13" s="1"/>
  <c r="J5375" i="13" a="1"/>
  <c r="J5375" i="13" s="1"/>
  <c r="J5376" i="13" a="1"/>
  <c r="J5376" i="13" s="1"/>
  <c r="J5377" i="13" a="1"/>
  <c r="J5377" i="13" s="1"/>
  <c r="J5378" i="13" a="1"/>
  <c r="J5378" i="13"/>
  <c r="J5379" i="13" a="1"/>
  <c r="J5379" i="13" s="1"/>
  <c r="J5380" i="13" a="1"/>
  <c r="J5380" i="13"/>
  <c r="J5381" i="13" a="1"/>
  <c r="J5381" i="13" s="1"/>
  <c r="J5382" i="13" a="1"/>
  <c r="J5382" i="13" s="1"/>
  <c r="J5383" i="13" a="1"/>
  <c r="J5383" i="13" s="1"/>
  <c r="J5384" i="13" a="1"/>
  <c r="J5384" i="13" s="1"/>
  <c r="J5385" i="13" a="1"/>
  <c r="J5385" i="13" s="1"/>
  <c r="J5386" i="13" a="1"/>
  <c r="J5386" i="13"/>
  <c r="J5387" i="13" a="1"/>
  <c r="J5387" i="13"/>
  <c r="J5388" i="13" a="1"/>
  <c r="J5388" i="13" s="1"/>
  <c r="J5389" i="13" a="1"/>
  <c r="J5389" i="13" s="1"/>
  <c r="J5390" i="13" a="1"/>
  <c r="J5390" i="13" s="1"/>
  <c r="J5391" i="13" a="1"/>
  <c r="J5391" i="13" s="1"/>
  <c r="J5392" i="13" a="1"/>
  <c r="J5392" i="13" s="1"/>
  <c r="J5393" i="13" a="1"/>
  <c r="J5393" i="13" s="1"/>
  <c r="J5394" i="13" a="1"/>
  <c r="J5394" i="13"/>
  <c r="J5395" i="13" a="1"/>
  <c r="J5395" i="13"/>
  <c r="J5396" i="13" a="1"/>
  <c r="J5396" i="13"/>
  <c r="J5397" i="13" a="1"/>
  <c r="J5397" i="13" s="1"/>
  <c r="J5398" i="13" a="1"/>
  <c r="J5398" i="13"/>
  <c r="J5399" i="13" a="1"/>
  <c r="J5399" i="13" s="1"/>
  <c r="J5400" i="13" a="1"/>
  <c r="J5400" i="13" s="1"/>
  <c r="J5401" i="13" a="1"/>
  <c r="J5401" i="13" s="1"/>
  <c r="J5402" i="13" a="1"/>
  <c r="J5402" i="13" s="1"/>
  <c r="J5403" i="13" a="1"/>
  <c r="J5403" i="13"/>
  <c r="J5404" i="13" a="1"/>
  <c r="J5404" i="13"/>
  <c r="J5405" i="13" a="1"/>
  <c r="J5405" i="13" s="1"/>
  <c r="J5406" i="13" a="1"/>
  <c r="J5406" i="13" s="1"/>
  <c r="J5407" i="13" a="1"/>
  <c r="J5407" i="13"/>
  <c r="J5408" i="13" a="1"/>
  <c r="J5408" i="13" s="1"/>
  <c r="J5409" i="13" a="1"/>
  <c r="J5409" i="13" s="1"/>
  <c r="J5410" i="13" a="1"/>
  <c r="J5410" i="13"/>
  <c r="J5411" i="13" a="1"/>
  <c r="J5411" i="13" s="1"/>
  <c r="J5412" i="13" a="1"/>
  <c r="J5412" i="13"/>
  <c r="J5413" i="13" a="1"/>
  <c r="J5413" i="13" s="1"/>
  <c r="J5414" i="13" a="1"/>
  <c r="J5414" i="13" s="1"/>
  <c r="J5415" i="13" a="1"/>
  <c r="J5415" i="13" s="1"/>
  <c r="J5416" i="13" a="1"/>
  <c r="J5416" i="13"/>
  <c r="J5417" i="13" a="1"/>
  <c r="J5417" i="13" s="1"/>
  <c r="J5418" i="13" a="1"/>
  <c r="J5418" i="13" s="1"/>
  <c r="J5419" i="13" a="1"/>
  <c r="J5419" i="13"/>
  <c r="J5420" i="13" a="1"/>
  <c r="J5420" i="13" s="1"/>
  <c r="J5421" i="13" a="1"/>
  <c r="J5421" i="13" s="1"/>
  <c r="J5422" i="13" a="1"/>
  <c r="J5422" i="13"/>
  <c r="J5423" i="13" a="1"/>
  <c r="J5423" i="13" s="1"/>
  <c r="J5424" i="13" a="1"/>
  <c r="J5424" i="13" s="1"/>
  <c r="J5425" i="13" a="1"/>
  <c r="J5425" i="13" s="1"/>
  <c r="J5426" i="13" a="1"/>
  <c r="J5426" i="13"/>
  <c r="J5427" i="13" a="1"/>
  <c r="J5427" i="13"/>
  <c r="J5428" i="13" a="1"/>
  <c r="J5428" i="13" s="1"/>
  <c r="J5429" i="13" a="1"/>
  <c r="J5429" i="13" s="1"/>
  <c r="J5430" i="13" a="1"/>
  <c r="J5430" i="13"/>
  <c r="J5431" i="13" a="1"/>
  <c r="J5431" i="13"/>
  <c r="J5432" i="13" a="1"/>
  <c r="J5432" i="13" s="1"/>
  <c r="J5433" i="13" a="1"/>
  <c r="J5433" i="13" s="1"/>
  <c r="J5434" i="13" a="1"/>
  <c r="J5434" i="13" s="1"/>
  <c r="J5435" i="13" a="1"/>
  <c r="J5435" i="13"/>
  <c r="J5436" i="13" a="1"/>
  <c r="J5436" i="13" s="1"/>
  <c r="J5437" i="13" a="1"/>
  <c r="J5437" i="13" s="1"/>
  <c r="J5438" i="13" a="1"/>
  <c r="J5438" i="13" s="1"/>
  <c r="J5439" i="13" a="1"/>
  <c r="J5439" i="13" s="1"/>
  <c r="J5440" i="13" a="1"/>
  <c r="J5440" i="13" s="1"/>
  <c r="J5441" i="13" a="1"/>
  <c r="J5441" i="13" s="1"/>
  <c r="J5442" i="13" a="1"/>
  <c r="J5442" i="13" s="1"/>
  <c r="J5443" i="13" a="1"/>
  <c r="J5443" i="13" s="1"/>
  <c r="J5444" i="13" a="1"/>
  <c r="J5444" i="13" s="1"/>
  <c r="J5445" i="13" a="1"/>
  <c r="J5445" i="13" s="1"/>
  <c r="J5446" i="13" a="1"/>
  <c r="J5446" i="13"/>
  <c r="J5447" i="13" a="1"/>
  <c r="J5447" i="13" s="1"/>
  <c r="J5448" i="13" a="1"/>
  <c r="J5448" i="13" s="1"/>
  <c r="J5449" i="13" a="1"/>
  <c r="J5449" i="13" s="1"/>
  <c r="J5450" i="13" a="1"/>
  <c r="J5450" i="13" s="1"/>
  <c r="J5451" i="13" a="1"/>
  <c r="J5451" i="13" s="1"/>
  <c r="J5452" i="13" a="1"/>
  <c r="J5452" i="13" s="1"/>
  <c r="J5453" i="13" a="1"/>
  <c r="J5453" i="13" s="1"/>
  <c r="J5454" i="13" a="1"/>
  <c r="J5454" i="13" s="1"/>
  <c r="J5455" i="13" a="1"/>
  <c r="J5455" i="13" s="1"/>
  <c r="J5456" i="13" a="1"/>
  <c r="J5456" i="13" s="1"/>
  <c r="J5457" i="13" a="1"/>
  <c r="J5457" i="13" s="1"/>
  <c r="J5458" i="13" a="1"/>
  <c r="J5458" i="13" s="1"/>
  <c r="J5459" i="13" a="1"/>
  <c r="J5459" i="13" s="1"/>
  <c r="J5460" i="13" a="1"/>
  <c r="J5460" i="13" s="1"/>
  <c r="J5461" i="13" a="1"/>
  <c r="J5461" i="13" s="1"/>
  <c r="J5462" i="13" a="1"/>
  <c r="J5462" i="13" s="1"/>
  <c r="J5463" i="13" a="1"/>
  <c r="J5463" i="13" s="1"/>
  <c r="J5464" i="13" a="1"/>
  <c r="J5464" i="13" s="1"/>
  <c r="J5465" i="13" a="1"/>
  <c r="J5465" i="13" s="1"/>
  <c r="J5466" i="13" a="1"/>
  <c r="J5466" i="13" s="1"/>
  <c r="J5467" i="13" a="1"/>
  <c r="J5467" i="13" s="1"/>
  <c r="J5468" i="13" a="1"/>
  <c r="J5468" i="13" s="1"/>
  <c r="J5469" i="13" a="1"/>
  <c r="J5469" i="13" s="1"/>
  <c r="J5470" i="13" a="1"/>
  <c r="J5470" i="13" s="1"/>
  <c r="J5471" i="13" a="1"/>
  <c r="J5471" i="13" s="1"/>
  <c r="J5472" i="13" a="1"/>
  <c r="J5472" i="13" s="1"/>
  <c r="J5473" i="13" a="1"/>
  <c r="J5473" i="13" s="1"/>
  <c r="J5474" i="13" a="1"/>
  <c r="J5474" i="13" s="1"/>
  <c r="J5475" i="13" a="1"/>
  <c r="J5475" i="13" s="1"/>
  <c r="J5476" i="13" a="1"/>
  <c r="J5476" i="13" s="1"/>
  <c r="J5477" i="13" a="1"/>
  <c r="J5477" i="13" s="1"/>
  <c r="J5478" i="13" a="1"/>
  <c r="J5478" i="13" s="1"/>
  <c r="J5479" i="13" a="1"/>
  <c r="J5479" i="13" s="1"/>
  <c r="J5480" i="13" a="1"/>
  <c r="J5480" i="13" s="1"/>
  <c r="J5481" i="13" a="1"/>
  <c r="J5481" i="13" s="1"/>
  <c r="J5482" i="13" a="1"/>
  <c r="J5482" i="13" s="1"/>
  <c r="J5483" i="13" a="1"/>
  <c r="J5483" i="13" s="1"/>
  <c r="J5484" i="13" a="1"/>
  <c r="J5484" i="13" s="1"/>
  <c r="J5485" i="13" a="1"/>
  <c r="J5485" i="13" s="1"/>
  <c r="J5486" i="13" a="1"/>
  <c r="J5486" i="13" s="1"/>
  <c r="J5487" i="13" a="1"/>
  <c r="J5487" i="13" s="1"/>
  <c r="J5488" i="13" a="1"/>
  <c r="J5488" i="13" s="1"/>
  <c r="J5489" i="13" a="1"/>
  <c r="J5489" i="13" s="1"/>
  <c r="J5490" i="13" a="1"/>
  <c r="J5490" i="13" s="1"/>
  <c r="J5491" i="13" a="1"/>
  <c r="J5491" i="13" s="1"/>
  <c r="J5492" i="13" a="1"/>
  <c r="J5492" i="13" s="1"/>
  <c r="J5493" i="13" a="1"/>
  <c r="J5493" i="13" s="1"/>
  <c r="J5494" i="13" a="1"/>
  <c r="J5494" i="13" s="1"/>
  <c r="J5495" i="13" a="1"/>
  <c r="J5495" i="13" s="1"/>
  <c r="J5496" i="13" a="1"/>
  <c r="J5496" i="13" s="1"/>
  <c r="J5497" i="13" a="1"/>
  <c r="J5497" i="13" s="1"/>
  <c r="J5498" i="13" a="1"/>
  <c r="J5498" i="13" s="1"/>
  <c r="J5499" i="13" a="1"/>
  <c r="J5499" i="13" s="1"/>
  <c r="J5500" i="13" a="1"/>
  <c r="J5500" i="13" s="1"/>
  <c r="J5501" i="13" a="1"/>
  <c r="J5501" i="13" s="1"/>
  <c r="J5502" i="13" a="1"/>
  <c r="J5502" i="13" s="1"/>
  <c r="J5503" i="13" a="1"/>
  <c r="J5503" i="13" s="1"/>
  <c r="J5504" i="13" a="1"/>
  <c r="J5504" i="13" s="1"/>
  <c r="J5505" i="13" a="1"/>
  <c r="J5505" i="13" s="1"/>
  <c r="J5506" i="13" a="1"/>
  <c r="J5506" i="13" s="1"/>
  <c r="J5507" i="13" a="1"/>
  <c r="J5507" i="13" s="1"/>
  <c r="J5508" i="13" a="1"/>
  <c r="J5508" i="13" s="1"/>
  <c r="J5509" i="13" a="1"/>
  <c r="J5509" i="13" s="1"/>
  <c r="J5510" i="13" a="1"/>
  <c r="J5510" i="13" s="1"/>
  <c r="J5511" i="13" a="1"/>
  <c r="J5511" i="13" s="1"/>
  <c r="J5512" i="13" a="1"/>
  <c r="J5512" i="13" s="1"/>
  <c r="J5513" i="13" a="1"/>
  <c r="J5513" i="13" s="1"/>
  <c r="J5514" i="13" a="1"/>
  <c r="J5514" i="13" s="1"/>
  <c r="J5515" i="13" a="1"/>
  <c r="J5515" i="13" s="1"/>
  <c r="J5516" i="13" a="1"/>
  <c r="J5516" i="13" s="1"/>
  <c r="J5517" i="13" a="1"/>
  <c r="J5517" i="13" s="1"/>
  <c r="J5518" i="13" a="1"/>
  <c r="J5518" i="13" s="1"/>
  <c r="J5519" i="13" a="1"/>
  <c r="J5519" i="13" s="1"/>
  <c r="J5520" i="13" a="1"/>
  <c r="J5520" i="13" s="1"/>
  <c r="J5521" i="13" a="1"/>
  <c r="J5521" i="13" s="1"/>
  <c r="J5522" i="13" a="1"/>
  <c r="J5522" i="13" s="1"/>
  <c r="J5523" i="13" a="1"/>
  <c r="J5523" i="13" s="1"/>
  <c r="J5524" i="13" a="1"/>
  <c r="J5524" i="13" s="1"/>
  <c r="J5525" i="13" a="1"/>
  <c r="J5525" i="13" s="1"/>
  <c r="J5526" i="13" a="1"/>
  <c r="J5526" i="13" s="1"/>
  <c r="J5527" i="13" a="1"/>
  <c r="J5527" i="13" s="1"/>
  <c r="J5528" i="13" a="1"/>
  <c r="J5528" i="13" s="1"/>
  <c r="J5529" i="13" a="1"/>
  <c r="J5529" i="13" s="1"/>
  <c r="J5530" i="13" a="1"/>
  <c r="J5530" i="13" s="1"/>
  <c r="J5531" i="13" a="1"/>
  <c r="J5531" i="13" s="1"/>
  <c r="J5532" i="13" a="1"/>
  <c r="J5532" i="13" s="1"/>
  <c r="J5533" i="13" a="1"/>
  <c r="J5533" i="13" s="1"/>
  <c r="J5534" i="13" a="1"/>
  <c r="J5534" i="13" s="1"/>
  <c r="J5535" i="13" a="1"/>
  <c r="J5535" i="13" s="1"/>
  <c r="J5536" i="13" a="1"/>
  <c r="J5536" i="13" s="1"/>
  <c r="J5537" i="13" a="1"/>
  <c r="J5537" i="13" s="1"/>
  <c r="J5538" i="13" a="1"/>
  <c r="J5538" i="13" s="1"/>
  <c r="J5539" i="13" a="1"/>
  <c r="J5539" i="13" s="1"/>
  <c r="J5540" i="13" a="1"/>
  <c r="J5540" i="13" s="1"/>
  <c r="J5541" i="13" a="1"/>
  <c r="J5541" i="13" s="1"/>
  <c r="J5542" i="13" a="1"/>
  <c r="J5542" i="13" s="1"/>
  <c r="J5543" i="13" a="1"/>
  <c r="J5543" i="13" s="1"/>
  <c r="J5544" i="13" a="1"/>
  <c r="J5544" i="13" s="1"/>
  <c r="J5545" i="13" a="1"/>
  <c r="J5545" i="13" s="1"/>
  <c r="J5546" i="13" a="1"/>
  <c r="J5546" i="13" s="1"/>
  <c r="J5547" i="13" a="1"/>
  <c r="J5547" i="13" s="1"/>
  <c r="J5548" i="13" a="1"/>
  <c r="J5548" i="13" s="1"/>
  <c r="J5549" i="13" a="1"/>
  <c r="J5549" i="13" s="1"/>
  <c r="J5550" i="13" a="1"/>
  <c r="J5550" i="13" s="1"/>
  <c r="J5551" i="13" a="1"/>
  <c r="J5551" i="13" s="1"/>
  <c r="J5552" i="13" a="1"/>
  <c r="J5552" i="13" s="1"/>
  <c r="J5553" i="13" a="1"/>
  <c r="J5553" i="13" s="1"/>
  <c r="J5554" i="13" a="1"/>
  <c r="J5554" i="13" s="1"/>
  <c r="J5555" i="13" a="1"/>
  <c r="J5555" i="13" s="1"/>
  <c r="J5556" i="13" a="1"/>
  <c r="J5556" i="13" s="1"/>
  <c r="J5557" i="13" a="1"/>
  <c r="J5557" i="13" s="1"/>
  <c r="J5558" i="13" a="1"/>
  <c r="J5558" i="13" s="1"/>
  <c r="J5559" i="13" a="1"/>
  <c r="J5559" i="13" s="1"/>
  <c r="J5560" i="13" a="1"/>
  <c r="J5560" i="13" s="1"/>
  <c r="J5561" i="13" a="1"/>
  <c r="J5561" i="13" s="1"/>
  <c r="J5562" i="13" a="1"/>
  <c r="J5562" i="13" s="1"/>
  <c r="J5563" i="13" a="1"/>
  <c r="J5563" i="13" s="1"/>
  <c r="J5564" i="13" a="1"/>
  <c r="J5564" i="13" s="1"/>
  <c r="J5565" i="13" a="1"/>
  <c r="J5565" i="13" s="1"/>
  <c r="J5566" i="13" a="1"/>
  <c r="J5566" i="13" s="1"/>
  <c r="J5567" i="13" a="1"/>
  <c r="J5567" i="13" s="1"/>
  <c r="J5568" i="13" a="1"/>
  <c r="J5568" i="13" s="1"/>
  <c r="J5569" i="13" a="1"/>
  <c r="J5569" i="13" s="1"/>
  <c r="J5570" i="13" a="1"/>
  <c r="J5570" i="13" s="1"/>
  <c r="J5571" i="13" a="1"/>
  <c r="J5571" i="13" s="1"/>
  <c r="J5572" i="13" a="1"/>
  <c r="J5572" i="13" s="1"/>
  <c r="J5573" i="13" a="1"/>
  <c r="J5573" i="13" s="1"/>
  <c r="J5574" i="13" a="1"/>
  <c r="J5574" i="13" s="1"/>
  <c r="J5575" i="13" a="1"/>
  <c r="J5575" i="13" s="1"/>
  <c r="J5576" i="13" a="1"/>
  <c r="J5576" i="13" s="1"/>
  <c r="J5577" i="13" a="1"/>
  <c r="J5577" i="13" s="1"/>
  <c r="J5578" i="13" a="1"/>
  <c r="J5578" i="13" s="1"/>
  <c r="J5579" i="13" a="1"/>
  <c r="J5579" i="13" s="1"/>
  <c r="J5580" i="13" a="1"/>
  <c r="J5580" i="13" s="1"/>
  <c r="J5581" i="13" a="1"/>
  <c r="J5581" i="13" s="1"/>
  <c r="J5582" i="13" a="1"/>
  <c r="J5582" i="13" s="1"/>
  <c r="J5583" i="13" a="1"/>
  <c r="J5583" i="13" s="1"/>
  <c r="J5584" i="13" a="1"/>
  <c r="J5584" i="13" s="1"/>
  <c r="J5585" i="13" a="1"/>
  <c r="J5585" i="13" s="1"/>
  <c r="J5586" i="13" a="1"/>
  <c r="J5586" i="13" s="1"/>
  <c r="J5587" i="13" a="1"/>
  <c r="J5587" i="13" s="1"/>
  <c r="J5588" i="13" a="1"/>
  <c r="J5588" i="13" s="1"/>
  <c r="J5589" i="13" a="1"/>
  <c r="J5589" i="13" s="1"/>
  <c r="J5590" i="13" a="1"/>
  <c r="J5590" i="13" s="1"/>
  <c r="J5591" i="13" a="1"/>
  <c r="J5591" i="13" s="1"/>
  <c r="J5592" i="13" a="1"/>
  <c r="J5592" i="13" s="1"/>
  <c r="J5593" i="13" a="1"/>
  <c r="J5593" i="13" s="1"/>
  <c r="J5594" i="13" a="1"/>
  <c r="J5594" i="13" s="1"/>
  <c r="J5595" i="13" a="1"/>
  <c r="J5595" i="13" s="1"/>
  <c r="J5596" i="13" a="1"/>
  <c r="J5596" i="13" s="1"/>
  <c r="J5597" i="13" a="1"/>
  <c r="J5597" i="13" s="1"/>
  <c r="J5598" i="13" a="1"/>
  <c r="J5598" i="13" s="1"/>
  <c r="J5599" i="13" a="1"/>
  <c r="J5599" i="13" s="1"/>
  <c r="J5600" i="13" a="1"/>
  <c r="J5600" i="13" s="1"/>
  <c r="J5601" i="13" a="1"/>
  <c r="J5601" i="13" s="1"/>
  <c r="J5602" i="13" a="1"/>
  <c r="J5602" i="13" s="1"/>
  <c r="J5603" i="13" a="1"/>
  <c r="J5603" i="13" s="1"/>
  <c r="J5604" i="13" a="1"/>
  <c r="J5604" i="13" s="1"/>
  <c r="J5605" i="13" a="1"/>
  <c r="J5605" i="13" s="1"/>
  <c r="J5606" i="13" a="1"/>
  <c r="J5606" i="13" s="1"/>
  <c r="J5607" i="13" a="1"/>
  <c r="J5607" i="13" s="1"/>
  <c r="J5608" i="13" a="1"/>
  <c r="J5608" i="13" s="1"/>
  <c r="J5609" i="13" a="1"/>
  <c r="J5609" i="13" s="1"/>
  <c r="J5610" i="13" a="1"/>
  <c r="J5610" i="13" s="1"/>
  <c r="J5611" i="13" a="1"/>
  <c r="J5611" i="13" s="1"/>
  <c r="J5612" i="13" a="1"/>
  <c r="J5612" i="13" s="1"/>
  <c r="J5613" i="13" a="1"/>
  <c r="J5613" i="13" s="1"/>
  <c r="J5614" i="13" a="1"/>
  <c r="J5614" i="13" s="1"/>
  <c r="J5615" i="13" a="1"/>
  <c r="J5615" i="13" s="1"/>
  <c r="J5616" i="13" a="1"/>
  <c r="J5616" i="13" s="1"/>
  <c r="J5617" i="13" a="1"/>
  <c r="J5617" i="13" s="1"/>
  <c r="J5618" i="13" a="1"/>
  <c r="J5618" i="13" s="1"/>
  <c r="J5619" i="13" a="1"/>
  <c r="J5619" i="13" s="1"/>
  <c r="J5620" i="13" a="1"/>
  <c r="J5620" i="13" s="1"/>
  <c r="J5621" i="13" a="1"/>
  <c r="J5621" i="13" s="1"/>
  <c r="J5622" i="13" a="1"/>
  <c r="J5622" i="13" s="1"/>
  <c r="J5623" i="13" a="1"/>
  <c r="J5623" i="13" s="1"/>
  <c r="J5624" i="13" a="1"/>
  <c r="J5624" i="13" s="1"/>
  <c r="J5625" i="13" a="1"/>
  <c r="J5625" i="13" s="1"/>
  <c r="J5626" i="13" a="1"/>
  <c r="J5626" i="13" s="1"/>
  <c r="J5627" i="13" a="1"/>
  <c r="J5627" i="13" s="1"/>
  <c r="J5628" i="13" a="1"/>
  <c r="J5628" i="13" s="1"/>
  <c r="J5629" i="13" a="1"/>
  <c r="J5629" i="13" s="1"/>
  <c r="J5630" i="13" a="1"/>
  <c r="J5630" i="13" s="1"/>
  <c r="J5631" i="13" a="1"/>
  <c r="J5631" i="13" s="1"/>
  <c r="J5632" i="13" a="1"/>
  <c r="J5632" i="13" s="1"/>
  <c r="J5633" i="13" a="1"/>
  <c r="J5633" i="13" s="1"/>
  <c r="J5634" i="13" a="1"/>
  <c r="J5634" i="13" s="1"/>
  <c r="J5635" i="13" a="1"/>
  <c r="J5635" i="13" s="1"/>
  <c r="J5636" i="13" a="1"/>
  <c r="J5636" i="13" s="1"/>
  <c r="J5637" i="13" a="1"/>
  <c r="J5637" i="13" s="1"/>
  <c r="J5638" i="13" a="1"/>
  <c r="J5638" i="13" s="1"/>
  <c r="J5639" i="13" a="1"/>
  <c r="J5639" i="13" s="1"/>
  <c r="J5640" i="13" a="1"/>
  <c r="J5640" i="13" s="1"/>
  <c r="J5641" i="13" a="1"/>
  <c r="J5641" i="13" s="1"/>
  <c r="J5642" i="13" a="1"/>
  <c r="J5642" i="13" s="1"/>
  <c r="J5643" i="13" a="1"/>
  <c r="J5643" i="13" s="1"/>
  <c r="J5644" i="13" a="1"/>
  <c r="J5644" i="13" s="1"/>
  <c r="J5645" i="13" a="1"/>
  <c r="J5645" i="13" s="1"/>
  <c r="J5646" i="13" a="1"/>
  <c r="J5646" i="13" s="1"/>
  <c r="J5647" i="13" a="1"/>
  <c r="J5647" i="13" s="1"/>
  <c r="J5648" i="13" a="1"/>
  <c r="J5648" i="13" s="1"/>
  <c r="J5649" i="13" a="1"/>
  <c r="J5649" i="13" s="1"/>
  <c r="J5650" i="13" a="1"/>
  <c r="J5650" i="13" s="1"/>
  <c r="J5651" i="13" a="1"/>
  <c r="J5651" i="13" s="1"/>
  <c r="J5652" i="13" a="1"/>
  <c r="J5652" i="13" s="1"/>
  <c r="J5653" i="13" a="1"/>
  <c r="J5653" i="13" s="1"/>
  <c r="J5654" i="13" a="1"/>
  <c r="J5654" i="13" s="1"/>
  <c r="J5655" i="13" a="1"/>
  <c r="J5655" i="13" s="1"/>
  <c r="J5656" i="13" a="1"/>
  <c r="J5656" i="13" s="1"/>
  <c r="J5657" i="13" a="1"/>
  <c r="J5657" i="13" s="1"/>
  <c r="J5658" i="13" a="1"/>
  <c r="J5658" i="13" s="1"/>
  <c r="J5659" i="13" a="1"/>
  <c r="J5659" i="13" s="1"/>
  <c r="J5660" i="13" a="1"/>
  <c r="J5660" i="13" s="1"/>
  <c r="J5661" i="13" a="1"/>
  <c r="J5661" i="13" s="1"/>
  <c r="J5662" i="13" a="1"/>
  <c r="J5662" i="13" s="1"/>
  <c r="J5663" i="13" a="1"/>
  <c r="J5663" i="13" s="1"/>
  <c r="J5664" i="13" a="1"/>
  <c r="J5664" i="13" s="1"/>
  <c r="J5665" i="13" a="1"/>
  <c r="J5665" i="13" s="1"/>
  <c r="J5666" i="13" a="1"/>
  <c r="J5666" i="13" s="1"/>
  <c r="J5667" i="13" a="1"/>
  <c r="J5667" i="13" s="1"/>
  <c r="J5668" i="13" a="1"/>
  <c r="J5668" i="13" s="1"/>
  <c r="J5669" i="13" a="1"/>
  <c r="J5669" i="13" s="1"/>
  <c r="J5670" i="13" a="1"/>
  <c r="J5670" i="13" s="1"/>
  <c r="J5671" i="13" a="1"/>
  <c r="J5671" i="13" s="1"/>
  <c r="J5672" i="13" a="1"/>
  <c r="J5672" i="13" s="1"/>
  <c r="J5673" i="13" a="1"/>
  <c r="J5673" i="13" s="1"/>
  <c r="J5674" i="13" a="1"/>
  <c r="J5674" i="13" s="1"/>
  <c r="J5675" i="13" a="1"/>
  <c r="J5675" i="13" s="1"/>
  <c r="J5676" i="13" a="1"/>
  <c r="J5676" i="13" s="1"/>
  <c r="J5677" i="13" a="1"/>
  <c r="J5677" i="13" s="1"/>
  <c r="J5678" i="13" a="1"/>
  <c r="J5678" i="13" s="1"/>
  <c r="J5679" i="13" a="1"/>
  <c r="J5679" i="13" s="1"/>
  <c r="J5680" i="13" a="1"/>
  <c r="J5680" i="13" s="1"/>
  <c r="J5681" i="13" a="1"/>
  <c r="J5681" i="13" s="1"/>
  <c r="J5682" i="13" a="1"/>
  <c r="J5682" i="13" s="1"/>
  <c r="J5683" i="13" a="1"/>
  <c r="J5683" i="13" s="1"/>
  <c r="J5684" i="13" a="1"/>
  <c r="J5684" i="13" s="1"/>
  <c r="J5685" i="13" a="1"/>
  <c r="J5685" i="13" s="1"/>
  <c r="J5686" i="13" a="1"/>
  <c r="J5686" i="13" s="1"/>
  <c r="J5687" i="13" a="1"/>
  <c r="J5687" i="13" s="1"/>
  <c r="J5688" i="13" a="1"/>
  <c r="J5688" i="13" s="1"/>
  <c r="J5689" i="13" a="1"/>
  <c r="J5689" i="13" s="1"/>
  <c r="J5690" i="13" a="1"/>
  <c r="J5690" i="13" s="1"/>
  <c r="J5691" i="13" a="1"/>
  <c r="J5691" i="13" s="1"/>
  <c r="J5692" i="13" a="1"/>
  <c r="J5692" i="13" s="1"/>
  <c r="J5693" i="13" a="1"/>
  <c r="J5693" i="13" s="1"/>
  <c r="J5694" i="13" a="1"/>
  <c r="J5694" i="13" s="1"/>
  <c r="J5695" i="13" a="1"/>
  <c r="J5695" i="13" s="1"/>
  <c r="J5696" i="13" a="1"/>
  <c r="J5696" i="13" s="1"/>
  <c r="J5697" i="13" a="1"/>
  <c r="J5697" i="13" s="1"/>
  <c r="J5698" i="13" a="1"/>
  <c r="J5698" i="13" s="1"/>
  <c r="J5699" i="13" a="1"/>
  <c r="J5699" i="13" s="1"/>
  <c r="J5700" i="13" a="1"/>
  <c r="J5700" i="13" s="1"/>
  <c r="J5701" i="13" a="1"/>
  <c r="J5701" i="13" s="1"/>
  <c r="J5702" i="13" a="1"/>
  <c r="J5702" i="13" s="1"/>
  <c r="J5703" i="13" a="1"/>
  <c r="J5703" i="13" s="1"/>
  <c r="J5704" i="13" a="1"/>
  <c r="J5704" i="13" s="1"/>
  <c r="J5705" i="13" a="1"/>
  <c r="J5705" i="13" s="1"/>
  <c r="J5706" i="13" a="1"/>
  <c r="J5706" i="13" s="1"/>
  <c r="J5707" i="13" a="1"/>
  <c r="J5707" i="13" s="1"/>
  <c r="J5708" i="13" a="1"/>
  <c r="J5708" i="13" s="1"/>
  <c r="J5709" i="13" a="1"/>
  <c r="J5709" i="13" s="1"/>
  <c r="J5710" i="13" a="1"/>
  <c r="J5710" i="13" s="1"/>
  <c r="J5711" i="13" a="1"/>
  <c r="J5711" i="13" s="1"/>
  <c r="J5712" i="13" a="1"/>
  <c r="J5712" i="13" s="1"/>
  <c r="J5713" i="13" a="1"/>
  <c r="J5713" i="13" s="1"/>
  <c r="J5714" i="13" a="1"/>
  <c r="J5714" i="13" s="1"/>
  <c r="J5715" i="13" a="1"/>
  <c r="J5715" i="13" s="1"/>
  <c r="J5716" i="13" a="1"/>
  <c r="J5716" i="13" s="1"/>
  <c r="J5717" i="13" a="1"/>
  <c r="J5717" i="13" s="1"/>
  <c r="J5718" i="13" a="1"/>
  <c r="J5718" i="13" s="1"/>
  <c r="J5719" i="13" a="1"/>
  <c r="J5719" i="13" s="1"/>
  <c r="J5720" i="13" a="1"/>
  <c r="J5720" i="13" s="1"/>
  <c r="J5721" i="13" a="1"/>
  <c r="J5721" i="13" s="1"/>
  <c r="J5722" i="13" a="1"/>
  <c r="J5722" i="13" s="1"/>
  <c r="J5723" i="13" a="1"/>
  <c r="J5723" i="13" s="1"/>
  <c r="J5724" i="13" a="1"/>
  <c r="J5724" i="13" s="1"/>
  <c r="J5725" i="13" a="1"/>
  <c r="J5725" i="13" s="1"/>
  <c r="J5726" i="13" a="1"/>
  <c r="J5726" i="13" s="1"/>
  <c r="J5727" i="13" a="1"/>
  <c r="J5727" i="13" s="1"/>
  <c r="J5728" i="13" a="1"/>
  <c r="J5728" i="13" s="1"/>
  <c r="J5729" i="13" a="1"/>
  <c r="J5729" i="13" s="1"/>
  <c r="J5730" i="13" a="1"/>
  <c r="J5730" i="13" s="1"/>
  <c r="J5731" i="13" a="1"/>
  <c r="J5731" i="13" s="1"/>
  <c r="J5732" i="13" a="1"/>
  <c r="J5732" i="13" s="1"/>
  <c r="J5733" i="13" a="1"/>
  <c r="J5733" i="13" s="1"/>
  <c r="J5734" i="13" a="1"/>
  <c r="J5734" i="13" s="1"/>
  <c r="J5735" i="13" a="1"/>
  <c r="J5735" i="13" s="1"/>
  <c r="J5736" i="13" a="1"/>
  <c r="J5736" i="13" s="1"/>
  <c r="J5737" i="13" a="1"/>
  <c r="J5737" i="13" s="1"/>
  <c r="J5738" i="13" a="1"/>
  <c r="J5738" i="13" s="1"/>
  <c r="J5739" i="13" a="1"/>
  <c r="J5739" i="13" s="1"/>
  <c r="J5740" i="13" a="1"/>
  <c r="J5740" i="13" s="1"/>
  <c r="J5741" i="13" a="1"/>
  <c r="J5741" i="13" s="1"/>
  <c r="J5742" i="13" a="1"/>
  <c r="J5742" i="13" s="1"/>
  <c r="J5743" i="13" a="1"/>
  <c r="J5743" i="13" s="1"/>
  <c r="J5744" i="13" a="1"/>
  <c r="J5744" i="13" s="1"/>
  <c r="J5745" i="13" a="1"/>
  <c r="J5745" i="13" s="1"/>
  <c r="J5746" i="13" a="1"/>
  <c r="J5746" i="13" s="1"/>
  <c r="J5747" i="13" a="1"/>
  <c r="J5747" i="13" s="1"/>
  <c r="J5748" i="13" a="1"/>
  <c r="J5748" i="13" s="1"/>
  <c r="J5749" i="13" a="1"/>
  <c r="J5749" i="13" s="1"/>
  <c r="J5750" i="13" a="1"/>
  <c r="J5750" i="13" s="1"/>
  <c r="J5751" i="13" a="1"/>
  <c r="J5751" i="13" s="1"/>
  <c r="J5752" i="13" a="1"/>
  <c r="J5752" i="13" s="1"/>
  <c r="J5753" i="13" a="1"/>
  <c r="J5753" i="13" s="1"/>
  <c r="J5754" i="13" a="1"/>
  <c r="J5754" i="13" s="1"/>
  <c r="J5755" i="13" a="1"/>
  <c r="J5755" i="13" s="1"/>
  <c r="J5756" i="13" a="1"/>
  <c r="J5756" i="13" s="1"/>
  <c r="J5757" i="13" a="1"/>
  <c r="J5757" i="13" s="1"/>
  <c r="J5758" i="13" a="1"/>
  <c r="J5758" i="13" s="1"/>
  <c r="J5759" i="13" a="1"/>
  <c r="J5759" i="13" s="1"/>
  <c r="J5760" i="13" a="1"/>
  <c r="J5760" i="13" s="1"/>
  <c r="J5761" i="13" a="1"/>
  <c r="J5761" i="13" s="1"/>
  <c r="J5762" i="13" a="1"/>
  <c r="J5762" i="13" s="1"/>
  <c r="J5763" i="13" a="1"/>
  <c r="J5763" i="13" s="1"/>
  <c r="J5764" i="13" a="1"/>
  <c r="J5764" i="13" s="1"/>
  <c r="J5765" i="13" a="1"/>
  <c r="J5765" i="13" s="1"/>
  <c r="J5766" i="13" a="1"/>
  <c r="J5766" i="13" s="1"/>
  <c r="J5767" i="13" a="1"/>
  <c r="J5767" i="13" s="1"/>
  <c r="J5768" i="13" a="1"/>
  <c r="J5768" i="13" s="1"/>
  <c r="J5769" i="13" a="1"/>
  <c r="J5769" i="13" s="1"/>
  <c r="J5770" i="13" a="1"/>
  <c r="J5770" i="13" s="1"/>
  <c r="J5771" i="13" a="1"/>
  <c r="J5771" i="13" s="1"/>
  <c r="J5772" i="13" a="1"/>
  <c r="J5772" i="13" s="1"/>
  <c r="J5773" i="13" a="1"/>
  <c r="J5773" i="13" s="1"/>
  <c r="J5774" i="13" a="1"/>
  <c r="J5774" i="13" s="1"/>
  <c r="J5775" i="13" a="1"/>
  <c r="J5775" i="13" s="1"/>
  <c r="J5776" i="13" a="1"/>
  <c r="J5776" i="13" s="1"/>
  <c r="J5777" i="13" a="1"/>
  <c r="J5777" i="13" s="1"/>
  <c r="J5778" i="13" a="1"/>
  <c r="J5778" i="13" s="1"/>
  <c r="J5779" i="13" a="1"/>
  <c r="J5779" i="13" s="1"/>
  <c r="J5780" i="13" a="1"/>
  <c r="J5780" i="13" s="1"/>
  <c r="J5781" i="13" a="1"/>
  <c r="J5781" i="13" s="1"/>
  <c r="J5782" i="13" a="1"/>
  <c r="J5782" i="13" s="1"/>
  <c r="J5783" i="13" a="1"/>
  <c r="J5783" i="13" s="1"/>
  <c r="J5784" i="13" a="1"/>
  <c r="J5784" i="13" s="1"/>
  <c r="J5785" i="13" a="1"/>
  <c r="J5785" i="13" s="1"/>
  <c r="J5786" i="13" a="1"/>
  <c r="J5786" i="13" s="1"/>
  <c r="J5787" i="13" a="1"/>
  <c r="J5787" i="13" s="1"/>
  <c r="J5788" i="13" a="1"/>
  <c r="J5788" i="13" s="1"/>
  <c r="J5789" i="13" a="1"/>
  <c r="J5789" i="13" s="1"/>
  <c r="J5790" i="13" a="1"/>
  <c r="J5790" i="13" s="1"/>
  <c r="J5791" i="13" a="1"/>
  <c r="J5791" i="13" s="1"/>
  <c r="J5792" i="13" a="1"/>
  <c r="J5792" i="13" s="1"/>
  <c r="J5793" i="13" a="1"/>
  <c r="J5793" i="13" s="1"/>
  <c r="J5794" i="13" a="1"/>
  <c r="J5794" i="13" s="1"/>
  <c r="J5795" i="13" a="1"/>
  <c r="J5795" i="13" s="1"/>
  <c r="J5796" i="13" a="1"/>
  <c r="J5796" i="13" s="1"/>
  <c r="J5797" i="13" a="1"/>
  <c r="J5797" i="13" s="1"/>
  <c r="J5798" i="13" a="1"/>
  <c r="J5798" i="13" s="1"/>
  <c r="J5799" i="13" a="1"/>
  <c r="J5799" i="13" s="1"/>
  <c r="J5800" i="13" a="1"/>
  <c r="J5800" i="13" s="1"/>
  <c r="J5801" i="13" a="1"/>
  <c r="J5801" i="13" s="1"/>
  <c r="J5802" i="13" a="1"/>
  <c r="J5802" i="13" s="1"/>
  <c r="J5803" i="13" a="1"/>
  <c r="J5803" i="13" s="1"/>
  <c r="J5804" i="13" a="1"/>
  <c r="J5804" i="13" s="1"/>
  <c r="J5805" i="13" a="1"/>
  <c r="J5805" i="13" s="1"/>
  <c r="J5806" i="13" a="1"/>
  <c r="J5806" i="13" s="1"/>
  <c r="J5807" i="13" a="1"/>
  <c r="J5807" i="13" s="1"/>
  <c r="J5808" i="13" a="1"/>
  <c r="J5808" i="13" s="1"/>
  <c r="J5809" i="13" a="1"/>
  <c r="J5809" i="13" s="1"/>
  <c r="J5810" i="13" a="1"/>
  <c r="J5810" i="13" s="1"/>
  <c r="J5811" i="13" a="1"/>
  <c r="J5811" i="13" s="1"/>
  <c r="J5812" i="13" a="1"/>
  <c r="J5812" i="13" s="1"/>
  <c r="J5813" i="13" a="1"/>
  <c r="J5813" i="13" s="1"/>
  <c r="J5814" i="13" a="1"/>
  <c r="J5814" i="13" s="1"/>
  <c r="J5815" i="13" a="1"/>
  <c r="J5815" i="13" s="1"/>
  <c r="J5816" i="13" a="1"/>
  <c r="J5816" i="13" s="1"/>
  <c r="J5817" i="13" a="1"/>
  <c r="J5817" i="13" s="1"/>
  <c r="J5818" i="13" a="1"/>
  <c r="J5818" i="13" s="1"/>
  <c r="J5819" i="13" a="1"/>
  <c r="J5819" i="13" s="1"/>
  <c r="J5820" i="13" a="1"/>
  <c r="J5820" i="13" s="1"/>
  <c r="J5821" i="13" a="1"/>
  <c r="J5821" i="13" s="1"/>
  <c r="J5822" i="13" a="1"/>
  <c r="J5822" i="13" s="1"/>
  <c r="J5823" i="13" a="1"/>
  <c r="J5823" i="13" s="1"/>
  <c r="J5824" i="13" a="1"/>
  <c r="J5824" i="13" s="1"/>
  <c r="J5825" i="13" a="1"/>
  <c r="J5825" i="13" s="1"/>
  <c r="J5826" i="13" a="1"/>
  <c r="J5826" i="13" s="1"/>
  <c r="J5827" i="13" a="1"/>
  <c r="J5827" i="13" s="1"/>
  <c r="J5828" i="13" a="1"/>
  <c r="J5828" i="13" s="1"/>
  <c r="J5829" i="13" a="1"/>
  <c r="J5829" i="13" s="1"/>
  <c r="J5830" i="13" a="1"/>
  <c r="J5830" i="13" s="1"/>
  <c r="J5831" i="13" a="1"/>
  <c r="J5831" i="13" s="1"/>
  <c r="J5832" i="13" a="1"/>
  <c r="J5832" i="13" s="1"/>
  <c r="J5833" i="13" a="1"/>
  <c r="J5833" i="13" s="1"/>
  <c r="J5834" i="13" a="1"/>
  <c r="J5834" i="13" s="1"/>
  <c r="J5835" i="13" a="1"/>
  <c r="J5835" i="13" s="1"/>
  <c r="J5836" i="13" a="1"/>
  <c r="J5836" i="13" s="1"/>
  <c r="J5837" i="13" a="1"/>
  <c r="J5837" i="13" s="1"/>
  <c r="J5838" i="13" a="1"/>
  <c r="J5838" i="13" s="1"/>
  <c r="J5839" i="13" a="1"/>
  <c r="J5839" i="13" s="1"/>
  <c r="J5840" i="13" a="1"/>
  <c r="J5840" i="13" s="1"/>
  <c r="J5841" i="13" a="1"/>
  <c r="J5841" i="13" s="1"/>
  <c r="J5842" i="13" a="1"/>
  <c r="J5842" i="13" s="1"/>
  <c r="J5843" i="13" a="1"/>
  <c r="J5843" i="13" s="1"/>
  <c r="J5844" i="13" a="1"/>
  <c r="J5844" i="13" s="1"/>
  <c r="J5845" i="13" a="1"/>
  <c r="J5845" i="13" s="1"/>
  <c r="J5846" i="13" a="1"/>
  <c r="J5846" i="13" s="1"/>
  <c r="J5847" i="13" a="1"/>
  <c r="J5847" i="13" s="1"/>
  <c r="J5848" i="13" a="1"/>
  <c r="J5848" i="13" s="1"/>
  <c r="J5849" i="13" a="1"/>
  <c r="J5849" i="13" s="1"/>
  <c r="J5850" i="13" a="1"/>
  <c r="J5850" i="13" s="1"/>
  <c r="J5851" i="13" a="1"/>
  <c r="J5851" i="13" s="1"/>
  <c r="J5852" i="13" a="1"/>
  <c r="J5852" i="13" s="1"/>
  <c r="J5853" i="13" a="1"/>
  <c r="J5853" i="13" s="1"/>
  <c r="J5854" i="13" a="1"/>
  <c r="J5854" i="13" s="1"/>
  <c r="J5855" i="13" a="1"/>
  <c r="J5855" i="13" s="1"/>
  <c r="J5856" i="13" a="1"/>
  <c r="J5856" i="13" s="1"/>
  <c r="J5857" i="13" a="1"/>
  <c r="J5857" i="13" s="1"/>
  <c r="J5858" i="13" a="1"/>
  <c r="J5858" i="13" s="1"/>
  <c r="J5859" i="13" a="1"/>
  <c r="J5859" i="13" s="1"/>
  <c r="J5860" i="13" a="1"/>
  <c r="J5860" i="13" s="1"/>
  <c r="J5861" i="13" a="1"/>
  <c r="J5861" i="13" s="1"/>
  <c r="J5862" i="13" a="1"/>
  <c r="J5862" i="13" s="1"/>
  <c r="J5863" i="13" a="1"/>
  <c r="J5863" i="13" s="1"/>
  <c r="J5864" i="13" a="1"/>
  <c r="J5864" i="13" s="1"/>
  <c r="J5865" i="13" a="1"/>
  <c r="J5865" i="13" s="1"/>
  <c r="J5866" i="13" a="1"/>
  <c r="J5866" i="13" s="1"/>
  <c r="J5867" i="13" a="1"/>
  <c r="J5867" i="13" s="1"/>
  <c r="J5868" i="13" a="1"/>
  <c r="J5868" i="13" s="1"/>
  <c r="J5869" i="13" a="1"/>
  <c r="J5869" i="13" s="1"/>
  <c r="J5870" i="13" a="1"/>
  <c r="J5870" i="13" s="1"/>
  <c r="J5871" i="13" a="1"/>
  <c r="J5871" i="13" s="1"/>
  <c r="J5872" i="13" a="1"/>
  <c r="J5872" i="13" s="1"/>
  <c r="J5873" i="13" a="1"/>
  <c r="J5873" i="13" s="1"/>
  <c r="J5874" i="13" a="1"/>
  <c r="J5874" i="13" s="1"/>
  <c r="J5875" i="13" a="1"/>
  <c r="J5875" i="13" s="1"/>
  <c r="J5876" i="13" a="1"/>
  <c r="J5876" i="13" s="1"/>
  <c r="J5877" i="13" a="1"/>
  <c r="J5877" i="13" s="1"/>
  <c r="J5878" i="13" a="1"/>
  <c r="J5878" i="13" s="1"/>
  <c r="J5879" i="13" a="1"/>
  <c r="J5879" i="13" s="1"/>
  <c r="J5880" i="13" a="1"/>
  <c r="J5880" i="13" s="1"/>
  <c r="J5881" i="13" a="1"/>
  <c r="J5881" i="13" s="1"/>
  <c r="J5882" i="13" a="1"/>
  <c r="J5882" i="13" s="1"/>
  <c r="J5883" i="13" a="1"/>
  <c r="J5883" i="13" s="1"/>
  <c r="J5884" i="13" a="1"/>
  <c r="J5884" i="13" s="1"/>
  <c r="J5885" i="13" a="1"/>
  <c r="J5885" i="13" s="1"/>
  <c r="J5886" i="13" a="1"/>
  <c r="J5886" i="13" s="1"/>
  <c r="J5887" i="13" a="1"/>
  <c r="J5887" i="13" s="1"/>
  <c r="J5888" i="13" a="1"/>
  <c r="J5888" i="13" s="1"/>
  <c r="J5889" i="13" a="1"/>
  <c r="J5889" i="13" s="1"/>
  <c r="J5890" i="13" a="1"/>
  <c r="J5890" i="13" s="1"/>
  <c r="J5891" i="13" a="1"/>
  <c r="J5891" i="13" s="1"/>
  <c r="J5892" i="13" a="1"/>
  <c r="J5892" i="13" s="1"/>
  <c r="J5893" i="13" a="1"/>
  <c r="J5893" i="13"/>
  <c r="J5894" i="13" a="1"/>
  <c r="J5894" i="13"/>
  <c r="J5895" i="13" a="1"/>
  <c r="J5895" i="13"/>
  <c r="J5896" i="13" a="1"/>
  <c r="J5896" i="13"/>
  <c r="J5897" i="13" a="1"/>
  <c r="J5897" i="13"/>
  <c r="J5898" i="13" a="1"/>
  <c r="J5898" i="13"/>
  <c r="J5899" i="13" a="1"/>
  <c r="J5899" i="13"/>
  <c r="J5900" i="13" a="1"/>
  <c r="J5900" i="13"/>
  <c r="J5901" i="13" a="1"/>
  <c r="J5901" i="13"/>
  <c r="J5902" i="13" a="1"/>
  <c r="J5902" i="13"/>
  <c r="J5903" i="13" a="1"/>
  <c r="J5903" i="13"/>
  <c r="J5904" i="13" a="1"/>
  <c r="J5904" i="13"/>
  <c r="J5905" i="13" a="1"/>
  <c r="J5905" i="13"/>
  <c r="J5906" i="13" a="1"/>
  <c r="J5906" i="13"/>
  <c r="J5907" i="13" a="1"/>
  <c r="J5907" i="13"/>
  <c r="J5908" i="13" a="1"/>
  <c r="J5908" i="13"/>
  <c r="J5909" i="13" a="1"/>
  <c r="J5909" i="13"/>
  <c r="J5910" i="13" a="1"/>
  <c r="J5910" i="13"/>
  <c r="J5911" i="13" a="1"/>
  <c r="J5911" i="13"/>
  <c r="J5912" i="13" a="1"/>
  <c r="J5912" i="13"/>
  <c r="J5913" i="13" a="1"/>
  <c r="J5913" i="13"/>
  <c r="J5914" i="13" a="1"/>
  <c r="J5914" i="13"/>
  <c r="J5915" i="13" a="1"/>
  <c r="J5915" i="13"/>
  <c r="J5916" i="13" a="1"/>
  <c r="J5916" i="13"/>
  <c r="J5917" i="13" a="1"/>
  <c r="J5917" i="13"/>
  <c r="J5918" i="13" a="1"/>
  <c r="J5918" i="13"/>
  <c r="J5919" i="13" a="1"/>
  <c r="J5919" i="13"/>
  <c r="J5920" i="13" a="1"/>
  <c r="J5920" i="13"/>
  <c r="J5921" i="13" a="1"/>
  <c r="J5921" i="13"/>
  <c r="J5922" i="13" a="1"/>
  <c r="J5922" i="13"/>
  <c r="J5923" i="13" a="1"/>
  <c r="J5923" i="13"/>
  <c r="J5924" i="13" a="1"/>
  <c r="J5924" i="13"/>
  <c r="J5925" i="13" a="1"/>
  <c r="J5925" i="13"/>
  <c r="J5926" i="13" a="1"/>
  <c r="J5926" i="13"/>
  <c r="J5927" i="13" a="1"/>
  <c r="J5927" i="13"/>
  <c r="J5928" i="13" a="1"/>
  <c r="J5928" i="13"/>
  <c r="J5929" i="13" a="1"/>
  <c r="J5929" i="13"/>
  <c r="J5930" i="13" a="1"/>
  <c r="J5930" i="13"/>
  <c r="J5931" i="13" a="1"/>
  <c r="J5931" i="13"/>
  <c r="J5932" i="13" a="1"/>
  <c r="J5932" i="13"/>
  <c r="J5933" i="13" a="1"/>
  <c r="J5933" i="13"/>
  <c r="J5934" i="13" a="1"/>
  <c r="J5934" i="13"/>
  <c r="J5935" i="13" a="1"/>
  <c r="J5935" i="13"/>
  <c r="J5936" i="13" a="1"/>
  <c r="J5936" i="13"/>
  <c r="J5937" i="13" a="1"/>
  <c r="J5937" i="13"/>
  <c r="J5938" i="13" a="1"/>
  <c r="J5938" i="13"/>
  <c r="J5939" i="13" a="1"/>
  <c r="J5939" i="13"/>
  <c r="J5940" i="13" a="1"/>
  <c r="J5940" i="13"/>
  <c r="J5941" i="13" a="1"/>
  <c r="J5941" i="13"/>
  <c r="J5942" i="13" a="1"/>
  <c r="J5942" i="13"/>
  <c r="J5943" i="13" a="1"/>
  <c r="J5943" i="13"/>
  <c r="J5944" i="13" a="1"/>
  <c r="J5944" i="13"/>
  <c r="J5945" i="13" a="1"/>
  <c r="J5945" i="13"/>
  <c r="J5946" i="13" a="1"/>
  <c r="J5946" i="13"/>
  <c r="J5947" i="13" a="1"/>
  <c r="J5947" i="13"/>
  <c r="J5948" i="13" a="1"/>
  <c r="J5948" i="13"/>
  <c r="J5949" i="13" a="1"/>
  <c r="J5949" i="13"/>
  <c r="J5950" i="13" a="1"/>
  <c r="J5950" i="13"/>
  <c r="J5951" i="13" a="1"/>
  <c r="J5951" i="13"/>
  <c r="J5952" i="13" a="1"/>
  <c r="J5952" i="13"/>
  <c r="J5953" i="13" a="1"/>
  <c r="J5953" i="13"/>
  <c r="J5954" i="13" a="1"/>
  <c r="J5954" i="13"/>
  <c r="J5955" i="13" a="1"/>
  <c r="J5955" i="13"/>
  <c r="J5956" i="13" a="1"/>
  <c r="J5956" i="13"/>
  <c r="J5957" i="13" a="1"/>
  <c r="J5957" i="13"/>
  <c r="J5958" i="13" a="1"/>
  <c r="J5958" i="13"/>
  <c r="J5959" i="13" a="1"/>
  <c r="J5959" i="13"/>
  <c r="J5960" i="13" a="1"/>
  <c r="J5960" i="13"/>
  <c r="J5961" i="13" a="1"/>
  <c r="J5961" i="13"/>
  <c r="J5962" i="13" a="1"/>
  <c r="J5962" i="13"/>
  <c r="J5963" i="13" a="1"/>
  <c r="J5963" i="13"/>
  <c r="J5964" i="13" a="1"/>
  <c r="J5964" i="13"/>
  <c r="J5965" i="13" a="1"/>
  <c r="J5965" i="13"/>
  <c r="J5966" i="13" a="1"/>
  <c r="J5966" i="13"/>
  <c r="J5967" i="13" a="1"/>
  <c r="J5967" i="13"/>
  <c r="J5968" i="13" a="1"/>
  <c r="J5968" i="13"/>
  <c r="J5969" i="13" a="1"/>
  <c r="J5969" i="13"/>
  <c r="J5970" i="13" a="1"/>
  <c r="J5970" i="13"/>
  <c r="J5971" i="13" a="1"/>
  <c r="J5971" i="13"/>
  <c r="J5972" i="13" a="1"/>
  <c r="J5972" i="13"/>
  <c r="J5973" i="13" a="1"/>
  <c r="J5973" i="13"/>
  <c r="J5974" i="13" a="1"/>
  <c r="J5974" i="13"/>
  <c r="J5975" i="13" a="1"/>
  <c r="J5975" i="13"/>
  <c r="J5976" i="13" a="1"/>
  <c r="J5976" i="13"/>
  <c r="J5977" i="13" a="1"/>
  <c r="J5977" i="13"/>
  <c r="J5978" i="13" a="1"/>
  <c r="J5978" i="13"/>
  <c r="J5979" i="13" a="1"/>
  <c r="J5979" i="13"/>
  <c r="J5980" i="13" a="1"/>
  <c r="J5980" i="13"/>
  <c r="J5981" i="13" a="1"/>
  <c r="J5981" i="13"/>
  <c r="J5982" i="13" a="1"/>
  <c r="J5982" i="13"/>
  <c r="J5983" i="13" a="1"/>
  <c r="J5983" i="13"/>
  <c r="J5984" i="13" a="1"/>
  <c r="J5984" i="13"/>
  <c r="J5985" i="13" a="1"/>
  <c r="J5985" i="13"/>
  <c r="J5986" i="13" a="1"/>
  <c r="J5986" i="13"/>
  <c r="J5987" i="13" a="1"/>
  <c r="J5987" i="13"/>
  <c r="J5988" i="13" a="1"/>
  <c r="J5988" i="13"/>
  <c r="J5989" i="13" a="1"/>
  <c r="J5989" i="13"/>
  <c r="J5990" i="13" a="1"/>
  <c r="J5990" i="13"/>
  <c r="J5991" i="13" a="1"/>
  <c r="J5991" i="13"/>
  <c r="J5992" i="13" a="1"/>
  <c r="J5992" i="13"/>
  <c r="J5993" i="13" a="1"/>
  <c r="J5993" i="13"/>
  <c r="J5994" i="13" a="1"/>
  <c r="J5994" i="13"/>
  <c r="J5995" i="13" a="1"/>
  <c r="J5995" i="13"/>
  <c r="J5996" i="13" a="1"/>
  <c r="J5996" i="13"/>
  <c r="J5997" i="13" a="1"/>
  <c r="J5997" i="13"/>
  <c r="J5998" i="13" a="1"/>
  <c r="J5998" i="13"/>
  <c r="J5999" i="13" a="1"/>
  <c r="J5999" i="13"/>
  <c r="J6000" i="13" a="1"/>
  <c r="J6000" i="13"/>
  <c r="J6001" i="13" a="1"/>
  <c r="J6001" i="13"/>
  <c r="J6002" i="13" a="1"/>
  <c r="J6002" i="13"/>
  <c r="J6003" i="13" a="1"/>
  <c r="J6003" i="13"/>
  <c r="J6004" i="13" a="1"/>
  <c r="J6004" i="13"/>
  <c r="J6005" i="13" a="1"/>
  <c r="J6005" i="13"/>
  <c r="J6006" i="13" a="1"/>
  <c r="J6006" i="13"/>
  <c r="J6007" i="13" a="1"/>
  <c r="J6007" i="13"/>
  <c r="J6008" i="13" a="1"/>
  <c r="J6008" i="13"/>
  <c r="J6009" i="13" a="1"/>
  <c r="J6009" i="13"/>
  <c r="J6010" i="13" a="1"/>
  <c r="J6010" i="13"/>
  <c r="J6011" i="13" a="1"/>
  <c r="J6011" i="13"/>
  <c r="J6012" i="13" a="1"/>
  <c r="J6012" i="13"/>
  <c r="J6013" i="13" a="1"/>
  <c r="J6013" i="13"/>
  <c r="J6014" i="13" a="1"/>
  <c r="J6014" i="13"/>
  <c r="J6015" i="13" a="1"/>
  <c r="J6015" i="13"/>
  <c r="J6016" i="13" a="1"/>
  <c r="J6016" i="13"/>
  <c r="J6017" i="13" a="1"/>
  <c r="J6017" i="13"/>
  <c r="J6018" i="13" a="1"/>
  <c r="J6018" i="13"/>
  <c r="J6019" i="13" a="1"/>
  <c r="J6019" i="13"/>
  <c r="J6020" i="13" a="1"/>
  <c r="J6020" i="13"/>
  <c r="J6021" i="13" a="1"/>
  <c r="J6021" i="13"/>
  <c r="J6022" i="13" a="1"/>
  <c r="J6022" i="13"/>
  <c r="J6023" i="13" a="1"/>
  <c r="J6023" i="13"/>
  <c r="J6024" i="13" a="1"/>
  <c r="J6024" i="13"/>
  <c r="J6025" i="13" a="1"/>
  <c r="J6025" i="13"/>
  <c r="J6026" i="13" a="1"/>
  <c r="J6026" i="13"/>
  <c r="J6027" i="13" a="1"/>
  <c r="J6027" i="13"/>
  <c r="J6028" i="13" a="1"/>
  <c r="J6028" i="13"/>
  <c r="J6029" i="13" a="1"/>
  <c r="J6029" i="13"/>
  <c r="J6030" i="13" a="1"/>
  <c r="J6030" i="13"/>
  <c r="J6031" i="13" a="1"/>
  <c r="J6031" i="13"/>
  <c r="J6032" i="13" a="1"/>
  <c r="J6032" i="13"/>
  <c r="J6033" i="13" a="1"/>
  <c r="J6033" i="13"/>
  <c r="J6034" i="13" a="1"/>
  <c r="J6034" i="13"/>
  <c r="J6035" i="13" a="1"/>
  <c r="J6035" i="13"/>
  <c r="J6036" i="13" a="1"/>
  <c r="J6036" i="13"/>
  <c r="J6037" i="13" a="1"/>
  <c r="J6037" i="13"/>
  <c r="J6038" i="13" a="1"/>
  <c r="J6038" i="13"/>
  <c r="J6039" i="13" a="1"/>
  <c r="J6039" i="13"/>
  <c r="J6040" i="13" a="1"/>
  <c r="J6040" i="13"/>
  <c r="J6041" i="13" a="1"/>
  <c r="J6041" i="13"/>
  <c r="J6042" i="13" a="1"/>
  <c r="J6042" i="13"/>
  <c r="J6043" i="13" a="1"/>
  <c r="J6043" i="13"/>
  <c r="J6044" i="13" a="1"/>
  <c r="J6044" i="13"/>
  <c r="J6045" i="13" a="1"/>
  <c r="J6045" i="13"/>
  <c r="J6046" i="13" a="1"/>
  <c r="J6046" i="13"/>
  <c r="J6047" i="13" a="1"/>
  <c r="J6047" i="13"/>
  <c r="J6048" i="13" a="1"/>
  <c r="J6048" i="13"/>
  <c r="J6049" i="13" a="1"/>
  <c r="J6049" i="13"/>
  <c r="J6050" i="13" a="1"/>
  <c r="J6050" i="13"/>
  <c r="J6051" i="13" a="1"/>
  <c r="J6051" i="13"/>
  <c r="J6052" i="13" a="1"/>
  <c r="J6052" i="13"/>
  <c r="J6053" i="13" a="1"/>
  <c r="J6053" i="13"/>
  <c r="J6054" i="13" a="1"/>
  <c r="J6054" i="13"/>
  <c r="J6055" i="13" a="1"/>
  <c r="J6055" i="13"/>
  <c r="J6056" i="13" a="1"/>
  <c r="J6056" i="13"/>
  <c r="J6057" i="13" a="1"/>
  <c r="J6057" i="13"/>
  <c r="J6058" i="13" a="1"/>
  <c r="J6058" i="13"/>
  <c r="J6059" i="13" a="1"/>
  <c r="J6059" i="13"/>
  <c r="J6060" i="13" a="1"/>
  <c r="J6060" i="13"/>
  <c r="J6061" i="13" a="1"/>
  <c r="J6061" i="13"/>
  <c r="J6062" i="13" a="1"/>
  <c r="J6062" i="13"/>
  <c r="J6063" i="13" a="1"/>
  <c r="J6063" i="13"/>
  <c r="J6064" i="13" a="1"/>
  <c r="J6064" i="13"/>
  <c r="J6065" i="13" a="1"/>
  <c r="J6065" i="13"/>
  <c r="J6066" i="13" a="1"/>
  <c r="J6066" i="13"/>
  <c r="J6067" i="13" a="1"/>
  <c r="J6067" i="13"/>
  <c r="J6068" i="13" a="1"/>
  <c r="J6068" i="13"/>
  <c r="J6069" i="13" a="1"/>
  <c r="J6069" i="13"/>
  <c r="J6070" i="13" a="1"/>
  <c r="J6070" i="13"/>
  <c r="J6071" i="13" a="1"/>
  <c r="J6071" i="13"/>
  <c r="J6072" i="13" a="1"/>
  <c r="J6072" i="13"/>
  <c r="J6073" i="13" a="1"/>
  <c r="J6073" i="13"/>
  <c r="J6074" i="13" a="1"/>
  <c r="J6074" i="13"/>
  <c r="J6075" i="13" a="1"/>
  <c r="J6075" i="13"/>
  <c r="J6076" i="13" a="1"/>
  <c r="J6076" i="13"/>
  <c r="J6077" i="13" a="1"/>
  <c r="J6077" i="13"/>
  <c r="J6078" i="13" a="1"/>
  <c r="J6078" i="13"/>
  <c r="J6079" i="13" a="1"/>
  <c r="J6079" i="13"/>
  <c r="J6080" i="13" a="1"/>
  <c r="J6080" i="13"/>
  <c r="J6081" i="13" a="1"/>
  <c r="J6081" i="13"/>
  <c r="J6082" i="13" a="1"/>
  <c r="J6082" i="13" s="1"/>
  <c r="J6083" i="13" a="1"/>
  <c r="J6083" i="13"/>
  <c r="J6084" i="13" a="1"/>
  <c r="J6084" i="13"/>
  <c r="J6085" i="13" a="1"/>
  <c r="J6085" i="13"/>
  <c r="J6086" i="13" a="1"/>
  <c r="J6086" i="13" s="1"/>
  <c r="J6087" i="13" a="1"/>
  <c r="J6087" i="13"/>
  <c r="J6088" i="13" a="1"/>
  <c r="J6088" i="13"/>
  <c r="J6089" i="13" a="1"/>
  <c r="J6089" i="13"/>
  <c r="J6090" i="13" a="1"/>
  <c r="J6090" i="13" s="1"/>
  <c r="J6091" i="13" a="1"/>
  <c r="J6091" i="13"/>
  <c r="J6092" i="13" a="1"/>
  <c r="J6092" i="13"/>
  <c r="J6093" i="13" a="1"/>
  <c r="J6093" i="13"/>
  <c r="J6094" i="13" a="1"/>
  <c r="J6094" i="13" s="1"/>
  <c r="J6095" i="13" a="1"/>
  <c r="J6095" i="13"/>
  <c r="J6096" i="13" a="1"/>
  <c r="J6096" i="13"/>
  <c r="J6097" i="13" a="1"/>
  <c r="J6097" i="13"/>
  <c r="J6098" i="13" a="1"/>
  <c r="J6098" i="13" s="1"/>
  <c r="J6099" i="13" a="1"/>
  <c r="J6099" i="13"/>
  <c r="J6100" i="13" a="1"/>
  <c r="J6100" i="13"/>
  <c r="J6101" i="13" a="1"/>
  <c r="J6101" i="13"/>
  <c r="J6102" i="13" a="1"/>
  <c r="J6102" i="13" s="1"/>
  <c r="J6103" i="13" a="1"/>
  <c r="J6103" i="13"/>
  <c r="J6104" i="13" a="1"/>
  <c r="J6104" i="13"/>
  <c r="J6105" i="13" a="1"/>
  <c r="J6105" i="13"/>
  <c r="J6106" i="13" a="1"/>
  <c r="J6106" i="13" s="1"/>
  <c r="J6107" i="13" a="1"/>
  <c r="J6107" i="13"/>
  <c r="J6108" i="13" a="1"/>
  <c r="J6108" i="13"/>
  <c r="J6109" i="13" a="1"/>
  <c r="J6109" i="13"/>
  <c r="J6110" i="13" a="1"/>
  <c r="J6110" i="13" s="1"/>
  <c r="J6111" i="13" a="1"/>
  <c r="J6111" i="13"/>
  <c r="J6112" i="13" a="1"/>
  <c r="J6112" i="13"/>
  <c r="J6113" i="13" a="1"/>
  <c r="J6113" i="13"/>
  <c r="J6114" i="13" a="1"/>
  <c r="J6114" i="13" s="1"/>
  <c r="J6115" i="13" a="1"/>
  <c r="J6115" i="13" s="1"/>
  <c r="J6116" i="13" a="1"/>
  <c r="J6116" i="13"/>
  <c r="J6117" i="13" a="1"/>
  <c r="J6117" i="13"/>
  <c r="J6118" i="13" a="1"/>
  <c r="J6118" i="13" s="1"/>
  <c r="J6119" i="13" a="1"/>
  <c r="J6119" i="13" s="1"/>
  <c r="J6120" i="13" a="1"/>
  <c r="J6120" i="13"/>
  <c r="J6121" i="13" a="1"/>
  <c r="J6121" i="13"/>
  <c r="J6122" i="13" a="1"/>
  <c r="J6122" i="13" s="1"/>
  <c r="J6123" i="13" a="1"/>
  <c r="J6123" i="13" s="1"/>
  <c r="J6124" i="13" a="1"/>
  <c r="J6124" i="13"/>
  <c r="J6125" i="13" a="1"/>
  <c r="J6125" i="13"/>
  <c r="J6126" i="13" a="1"/>
  <c r="J6126" i="13" s="1"/>
  <c r="J6127" i="13" a="1"/>
  <c r="J6127" i="13" s="1"/>
  <c r="J6128" i="13" a="1"/>
  <c r="J6128" i="13"/>
  <c r="J6129" i="13" a="1"/>
  <c r="J6129" i="13"/>
  <c r="J6130" i="13" a="1"/>
  <c r="J6130" i="13" s="1"/>
  <c r="J6131" i="13" a="1"/>
  <c r="J6131" i="13" s="1"/>
  <c r="J6132" i="13" a="1"/>
  <c r="J6132" i="13"/>
  <c r="J6133" i="13" a="1"/>
  <c r="J6133" i="13"/>
  <c r="J6134" i="13" a="1"/>
  <c r="J6134" i="13" s="1"/>
  <c r="J6135" i="13" a="1"/>
  <c r="J6135" i="13" s="1"/>
  <c r="J6136" i="13" a="1"/>
  <c r="J6136" i="13"/>
  <c r="J6137" i="13" a="1"/>
  <c r="J6137" i="13"/>
  <c r="J6138" i="13" a="1"/>
  <c r="J6138" i="13" s="1"/>
  <c r="J6139" i="13" a="1"/>
  <c r="J6139" i="13" s="1"/>
  <c r="J6140" i="13" a="1"/>
  <c r="J6140" i="13"/>
  <c r="J6141" i="13" a="1"/>
  <c r="J6141" i="13"/>
  <c r="J6142" i="13" a="1"/>
  <c r="J6142" i="13" s="1"/>
  <c r="J6143" i="13" a="1"/>
  <c r="J6143" i="13" s="1"/>
  <c r="J6144" i="13" a="1"/>
  <c r="J6144" i="13" s="1"/>
  <c r="J6145" i="13" a="1"/>
  <c r="J6145" i="13"/>
  <c r="J6146" i="13" a="1"/>
  <c r="J6146" i="13" s="1"/>
  <c r="J6147" i="13" a="1"/>
  <c r="J6147" i="13" s="1"/>
  <c r="J6148" i="13" a="1"/>
  <c r="J6148" i="13" s="1"/>
  <c r="J6149" i="13" a="1"/>
  <c r="J6149" i="13" s="1"/>
  <c r="J6150" i="13" a="1"/>
  <c r="J6150" i="13" s="1"/>
  <c r="J6151" i="13" a="1"/>
  <c r="J6151" i="13" s="1"/>
  <c r="J6152" i="13" a="1"/>
  <c r="J6152" i="13" s="1"/>
  <c r="J6153" i="13" a="1"/>
  <c r="J6153" i="13"/>
  <c r="J6154" i="13" a="1"/>
  <c r="J6154" i="13" s="1"/>
  <c r="J6155" i="13" a="1"/>
  <c r="J6155" i="13" s="1"/>
  <c r="J6156" i="13" a="1"/>
  <c r="J6156" i="13" s="1"/>
  <c r="J6157" i="13" a="1"/>
  <c r="J6157" i="13" s="1"/>
  <c r="J6158" i="13" a="1"/>
  <c r="J6158" i="13" s="1"/>
  <c r="J6159" i="13" a="1"/>
  <c r="J6159" i="13" s="1"/>
  <c r="J6160" i="13" a="1"/>
  <c r="J6160" i="13" s="1"/>
  <c r="J6161" i="13" a="1"/>
  <c r="J6161" i="13" s="1"/>
  <c r="J6162" i="13" a="1"/>
  <c r="J6162" i="13" s="1"/>
  <c r="J6163" i="13" a="1"/>
  <c r="J6163" i="13" s="1"/>
  <c r="J6164" i="13" a="1"/>
  <c r="J6164" i="13" s="1"/>
  <c r="J6165" i="13" a="1"/>
  <c r="J6165" i="13" s="1"/>
  <c r="J6166" i="13" a="1"/>
  <c r="J6166" i="13" s="1"/>
  <c r="J6167" i="13" a="1"/>
  <c r="J6167" i="13" s="1"/>
  <c r="J6168" i="13" a="1"/>
  <c r="J6168" i="13" s="1"/>
  <c r="J6169" i="13" a="1"/>
  <c r="J6169" i="13" s="1"/>
  <c r="J6170" i="13" a="1"/>
  <c r="J6170" i="13" s="1"/>
  <c r="J6171" i="13" a="1"/>
  <c r="J6171" i="13" s="1"/>
  <c r="J6172" i="13" a="1"/>
  <c r="J6172" i="13" s="1"/>
  <c r="J6173" i="13" a="1"/>
  <c r="J6173" i="13"/>
  <c r="J6174" i="13" a="1"/>
  <c r="J6174" i="13" s="1"/>
  <c r="J6175" i="13" a="1"/>
  <c r="J6175" i="13" s="1"/>
  <c r="J6176" i="13" a="1"/>
  <c r="J6176" i="13" s="1"/>
  <c r="J6177" i="13" a="1"/>
  <c r="J6177" i="13"/>
  <c r="J6178" i="13" a="1"/>
  <c r="J6178" i="13" s="1"/>
  <c r="J6179" i="13" a="1"/>
  <c r="J6179" i="13" s="1"/>
  <c r="J6180" i="13" a="1"/>
  <c r="J6180" i="13" s="1"/>
  <c r="J6181" i="13" a="1"/>
  <c r="J6181" i="13" s="1"/>
  <c r="J6182" i="13" a="1"/>
  <c r="J6182" i="13" s="1"/>
  <c r="J6183" i="13" a="1"/>
  <c r="J6183" i="13" s="1"/>
  <c r="J6184" i="13" a="1"/>
  <c r="J6184" i="13" s="1"/>
  <c r="J6185" i="13" a="1"/>
  <c r="J6185" i="13"/>
  <c r="J6186" i="13" a="1"/>
  <c r="J6186" i="13" s="1"/>
  <c r="J6187" i="13" a="1"/>
  <c r="J6187" i="13" s="1"/>
  <c r="J6188" i="13" a="1"/>
  <c r="J6188" i="13" s="1"/>
  <c r="J6189" i="13" a="1"/>
  <c r="J6189" i="13" s="1"/>
  <c r="J6190" i="13" a="1"/>
  <c r="J6190" i="13" s="1"/>
  <c r="J6191" i="13" a="1"/>
  <c r="J6191" i="13" s="1"/>
  <c r="J6192" i="13" a="1"/>
  <c r="J6192" i="13" s="1"/>
  <c r="J6193" i="13" a="1"/>
  <c r="J6193" i="13" s="1"/>
  <c r="J6194" i="13" a="1"/>
  <c r="J6194" i="13" s="1"/>
  <c r="J6195" i="13" a="1"/>
  <c r="J6195" i="13" s="1"/>
  <c r="J6196" i="13" a="1"/>
  <c r="J6196" i="13" s="1"/>
  <c r="J6197" i="13" a="1"/>
  <c r="J6197" i="13" s="1"/>
  <c r="J6198" i="13" a="1"/>
  <c r="J6198" i="13" s="1"/>
  <c r="J6199" i="13" a="1"/>
  <c r="J6199" i="13" s="1"/>
  <c r="J6200" i="13" a="1"/>
  <c r="J6200" i="13" s="1"/>
  <c r="J6201" i="13" a="1"/>
  <c r="J6201" i="13" s="1"/>
  <c r="J6202" i="13" a="1"/>
  <c r="J6202" i="13" s="1"/>
  <c r="J6203" i="13" a="1"/>
  <c r="J6203" i="13" s="1"/>
  <c r="J6204" i="13" a="1"/>
  <c r="J6204" i="13" s="1"/>
  <c r="J6205" i="13" a="1"/>
  <c r="J6205" i="13"/>
  <c r="J6206" i="13" a="1"/>
  <c r="J6206" i="13" s="1"/>
  <c r="J6207" i="13" a="1"/>
  <c r="J6207" i="13" s="1"/>
  <c r="J6208" i="13" a="1"/>
  <c r="J6208" i="13" s="1"/>
  <c r="J6209" i="13" a="1"/>
  <c r="J6209" i="13"/>
  <c r="J6210" i="13" a="1"/>
  <c r="J6210" i="13" s="1"/>
  <c r="J6211" i="13" a="1"/>
  <c r="J6211" i="13" s="1"/>
  <c r="J6212" i="13" a="1"/>
  <c r="J6212" i="13" s="1"/>
  <c r="J6213" i="13" a="1"/>
  <c r="J6213" i="13" s="1"/>
  <c r="J6214" i="13" a="1"/>
  <c r="J6214" i="13" s="1"/>
  <c r="J6215" i="13" a="1"/>
  <c r="J6215" i="13" s="1"/>
  <c r="J6216" i="13" a="1"/>
  <c r="J6216" i="13" s="1"/>
  <c r="J6217" i="13" a="1"/>
  <c r="J6217" i="13"/>
  <c r="J6218" i="13" a="1"/>
  <c r="J6218" i="13" s="1"/>
  <c r="J6219" i="13" a="1"/>
  <c r="J6219" i="13" s="1"/>
  <c r="J6220" i="13" a="1"/>
  <c r="J6220" i="13" s="1"/>
  <c r="J6221" i="13" a="1"/>
  <c r="J6221" i="13" s="1"/>
  <c r="J6222" i="13" a="1"/>
  <c r="J6222" i="13" s="1"/>
  <c r="J6223" i="13" a="1"/>
  <c r="J6223" i="13" s="1"/>
  <c r="J6224" i="13" a="1"/>
  <c r="J6224" i="13" s="1"/>
  <c r="J6225" i="13" a="1"/>
  <c r="J6225" i="13" s="1"/>
  <c r="J6226" i="13" a="1"/>
  <c r="J6226" i="13" s="1"/>
  <c r="J6227" i="13" a="1"/>
  <c r="J6227" i="13" s="1"/>
  <c r="J6228" i="13" a="1"/>
  <c r="J6228" i="13" s="1"/>
  <c r="J6229" i="13" a="1"/>
  <c r="J6229" i="13" s="1"/>
  <c r="J6230" i="13" a="1"/>
  <c r="J6230" i="13" s="1"/>
  <c r="J6231" i="13" a="1"/>
  <c r="J6231" i="13" s="1"/>
  <c r="J6232" i="13" a="1"/>
  <c r="J6232" i="13" s="1"/>
  <c r="J6233" i="13" a="1"/>
  <c r="J6233" i="13" s="1"/>
  <c r="J6234" i="13" a="1"/>
  <c r="J6234" i="13" s="1"/>
  <c r="J6235" i="13" a="1"/>
  <c r="J6235" i="13" s="1"/>
  <c r="J6236" i="13" a="1"/>
  <c r="J6236" i="13" s="1"/>
  <c r="J6237" i="13" a="1"/>
  <c r="J6237" i="13"/>
  <c r="J6238" i="13" a="1"/>
  <c r="J6238" i="13" s="1"/>
  <c r="J6239" i="13" a="1"/>
  <c r="J6239" i="13" s="1"/>
  <c r="J6240" i="13" a="1"/>
  <c r="J6240" i="13" s="1"/>
  <c r="J6241" i="13" a="1"/>
  <c r="J6241" i="13"/>
  <c r="J6242" i="13" a="1"/>
  <c r="J6242" i="13" s="1"/>
  <c r="J6243" i="13" a="1"/>
  <c r="J6243" i="13" s="1"/>
  <c r="J6244" i="13" a="1"/>
  <c r="J6244" i="13" s="1"/>
  <c r="J6245" i="13" a="1"/>
  <c r="J6245" i="13" s="1"/>
  <c r="J6246" i="13" a="1"/>
  <c r="J6246" i="13" s="1"/>
  <c r="J6247" i="13" a="1"/>
  <c r="J6247" i="13" s="1"/>
  <c r="J6248" i="13" a="1"/>
  <c r="J6248" i="13" s="1"/>
  <c r="J6249" i="13" a="1"/>
  <c r="J6249" i="13"/>
  <c r="J6250" i="13" a="1"/>
  <c r="J6250" i="13" s="1"/>
  <c r="J6251" i="13" a="1"/>
  <c r="J6251" i="13" s="1"/>
  <c r="J6252" i="13" a="1"/>
  <c r="J6252" i="13" s="1"/>
  <c r="J6253" i="13" a="1"/>
  <c r="J6253" i="13" s="1"/>
  <c r="J6254" i="13" a="1"/>
  <c r="J6254" i="13" s="1"/>
  <c r="J6255" i="13" a="1"/>
  <c r="J6255" i="13" s="1"/>
  <c r="J6256" i="13" a="1"/>
  <c r="J6256" i="13" s="1"/>
  <c r="J6257" i="13" a="1"/>
  <c r="J6257" i="13" s="1"/>
  <c r="J6258" i="13" a="1"/>
  <c r="J6258" i="13" s="1"/>
  <c r="J6259" i="13" a="1"/>
  <c r="J6259" i="13" s="1"/>
  <c r="J6260" i="13" a="1"/>
  <c r="J6260" i="13" s="1"/>
  <c r="J6261" i="13" a="1"/>
  <c r="J6261" i="13" s="1"/>
  <c r="J6262" i="13" a="1"/>
  <c r="J6262" i="13" s="1"/>
  <c r="J6263" i="13" a="1"/>
  <c r="J6263" i="13" s="1"/>
  <c r="J6264" i="13" a="1"/>
  <c r="J6264" i="13" s="1"/>
  <c r="J6265" i="13" a="1"/>
  <c r="J6265" i="13" s="1"/>
  <c r="J6266" i="13" a="1"/>
  <c r="J6266" i="13" s="1"/>
  <c r="J6267" i="13" a="1"/>
  <c r="J6267" i="13" s="1"/>
  <c r="J6268" i="13" a="1"/>
  <c r="J6268" i="13" s="1"/>
  <c r="J6269" i="13" a="1"/>
  <c r="J6269" i="13"/>
  <c r="J6270" i="13" a="1"/>
  <c r="J6270" i="13" s="1"/>
  <c r="J6271" i="13" a="1"/>
  <c r="J6271" i="13" s="1"/>
  <c r="J6272" i="13" a="1"/>
  <c r="J6272" i="13" s="1"/>
  <c r="J6273" i="13" a="1"/>
  <c r="J6273" i="13"/>
  <c r="J6274" i="13" a="1"/>
  <c r="J6274" i="13" s="1"/>
  <c r="J6275" i="13" a="1"/>
  <c r="J6275" i="13" s="1"/>
  <c r="J6276" i="13" a="1"/>
  <c r="J6276" i="13" s="1"/>
  <c r="J6277" i="13" a="1"/>
  <c r="J6277" i="13" s="1"/>
  <c r="J6278" i="13" a="1"/>
  <c r="J6278" i="13" s="1"/>
  <c r="J6279" i="13" a="1"/>
  <c r="J6279" i="13" s="1"/>
  <c r="J6280" i="13" a="1"/>
  <c r="J6280" i="13" s="1"/>
  <c r="J6281" i="13" a="1"/>
  <c r="J6281" i="13"/>
  <c r="J6282" i="13" a="1"/>
  <c r="J6282" i="13" s="1"/>
  <c r="J6283" i="13" a="1"/>
  <c r="J6283" i="13" s="1"/>
  <c r="J6284" i="13" a="1"/>
  <c r="J6284" i="13" s="1"/>
  <c r="J6285" i="13" a="1"/>
  <c r="J6285" i="13" s="1"/>
  <c r="J6286" i="13" a="1"/>
  <c r="J6286" i="13" s="1"/>
  <c r="J6287" i="13" a="1"/>
  <c r="J6287" i="13" s="1"/>
  <c r="J6288" i="13" a="1"/>
  <c r="J6288" i="13" s="1"/>
  <c r="J6289" i="13" a="1"/>
  <c r="J6289" i="13" s="1"/>
  <c r="J6290" i="13" a="1"/>
  <c r="J6290" i="13" s="1"/>
  <c r="J6291" i="13" a="1"/>
  <c r="J6291" i="13" s="1"/>
  <c r="J6292" i="13" a="1"/>
  <c r="J6292" i="13" s="1"/>
  <c r="J6293" i="13" a="1"/>
  <c r="J6293" i="13" s="1"/>
  <c r="J6294" i="13" a="1"/>
  <c r="J6294" i="13" s="1"/>
  <c r="J6295" i="13" a="1"/>
  <c r="J6295" i="13" s="1"/>
  <c r="J6296" i="13" a="1"/>
  <c r="J6296" i="13" s="1"/>
  <c r="J6297" i="13" a="1"/>
  <c r="J6297" i="13" s="1"/>
  <c r="J6298" i="13" a="1"/>
  <c r="J6298" i="13" s="1"/>
  <c r="J6299" i="13" a="1"/>
  <c r="J6299" i="13" s="1"/>
  <c r="J6300" i="13" a="1"/>
  <c r="J6300" i="13" s="1"/>
  <c r="J6301" i="13" a="1"/>
  <c r="J6301" i="13"/>
  <c r="J6302" i="13" a="1"/>
  <c r="J6302" i="13" s="1"/>
  <c r="J6303" i="13" a="1"/>
  <c r="J6303" i="13" s="1"/>
  <c r="J6304" i="13" a="1"/>
  <c r="J6304" i="13" s="1"/>
  <c r="J6305" i="13" a="1"/>
  <c r="J6305" i="13"/>
  <c r="J6306" i="13" a="1"/>
  <c r="J6306" i="13" s="1"/>
  <c r="J6307" i="13" a="1"/>
  <c r="J6307" i="13" s="1"/>
  <c r="J6308" i="13" a="1"/>
  <c r="J6308" i="13" s="1"/>
  <c r="J6309" i="13" a="1"/>
  <c r="J6309" i="13" s="1"/>
  <c r="J6310" i="13" a="1"/>
  <c r="J6310" i="13" s="1"/>
  <c r="J6311" i="13" a="1"/>
  <c r="J6311" i="13" s="1"/>
  <c r="J6312" i="13" a="1"/>
  <c r="J6312" i="13" s="1"/>
  <c r="J6313" i="13" a="1"/>
  <c r="J6313" i="13"/>
  <c r="J6314" i="13" a="1"/>
  <c r="J6314" i="13" s="1"/>
  <c r="J6315" i="13" a="1"/>
  <c r="J6315" i="13" s="1"/>
  <c r="J6316" i="13" a="1"/>
  <c r="J6316" i="13" s="1"/>
  <c r="J6317" i="13" a="1"/>
  <c r="J6317" i="13" s="1"/>
  <c r="J6318" i="13" a="1"/>
  <c r="J6318" i="13" s="1"/>
  <c r="J6319" i="13" a="1"/>
  <c r="J6319" i="13" s="1"/>
  <c r="J6320" i="13" a="1"/>
  <c r="J6320" i="13" s="1"/>
  <c r="J6321" i="13" a="1"/>
  <c r="J6321" i="13" s="1"/>
  <c r="J6322" i="13" a="1"/>
  <c r="J6322" i="13" s="1"/>
  <c r="J6323" i="13" a="1"/>
  <c r="J6323" i="13" s="1"/>
  <c r="J6324" i="13" a="1"/>
  <c r="J6324" i="13" s="1"/>
  <c r="J6325" i="13" a="1"/>
  <c r="J6325" i="13" s="1"/>
  <c r="J6326" i="13" a="1"/>
  <c r="J6326" i="13" s="1"/>
  <c r="J6327" i="13" a="1"/>
  <c r="J6327" i="13" s="1"/>
  <c r="J6328" i="13" a="1"/>
  <c r="J6328" i="13" s="1"/>
  <c r="J6329" i="13" a="1"/>
  <c r="J6329" i="13" s="1"/>
  <c r="J6330" i="13" a="1"/>
  <c r="J6330" i="13" s="1"/>
  <c r="J6331" i="13" a="1"/>
  <c r="J6331" i="13" s="1"/>
  <c r="J6332" i="13" a="1"/>
  <c r="J6332" i="13" s="1"/>
  <c r="J6333" i="13" a="1"/>
  <c r="J6333" i="13"/>
  <c r="J6334" i="13" a="1"/>
  <c r="J6334" i="13" s="1"/>
  <c r="J6335" i="13" a="1"/>
  <c r="J6335" i="13" s="1"/>
  <c r="J6336" i="13" a="1"/>
  <c r="J6336" i="13" s="1"/>
  <c r="J6337" i="13" a="1"/>
  <c r="J6337" i="13"/>
  <c r="J6338" i="13" a="1"/>
  <c r="J6338" i="13" s="1"/>
  <c r="J6339" i="13" a="1"/>
  <c r="J6339" i="13" s="1"/>
  <c r="J6340" i="13" a="1"/>
  <c r="J6340" i="13" s="1"/>
  <c r="J6341" i="13" a="1"/>
  <c r="J6341" i="13" s="1"/>
  <c r="J6342" i="13" a="1"/>
  <c r="J6342" i="13" s="1"/>
  <c r="J6343" i="13" a="1"/>
  <c r="J6343" i="13" s="1"/>
  <c r="J6344" i="13" a="1"/>
  <c r="J6344" i="13" s="1"/>
  <c r="J6345" i="13" a="1"/>
  <c r="J6345" i="13"/>
  <c r="J6346" i="13" a="1"/>
  <c r="J6346" i="13" s="1"/>
  <c r="J6347" i="13" a="1"/>
  <c r="J6347" i="13" s="1"/>
  <c r="J6348" i="13" a="1"/>
  <c r="J6348" i="13" s="1"/>
  <c r="J6349" i="13" a="1"/>
  <c r="J6349" i="13" s="1"/>
  <c r="J6350" i="13" a="1"/>
  <c r="J6350" i="13" s="1"/>
  <c r="J6351" i="13" a="1"/>
  <c r="J6351" i="13" s="1"/>
  <c r="J6352" i="13" a="1"/>
  <c r="J6352" i="13" s="1"/>
  <c r="J6353" i="13" a="1"/>
  <c r="J6353" i="13" s="1"/>
  <c r="J6354" i="13" a="1"/>
  <c r="J6354" i="13" s="1"/>
  <c r="J6355" i="13" a="1"/>
  <c r="J6355" i="13" s="1"/>
  <c r="J6356" i="13" a="1"/>
  <c r="J6356" i="13" s="1"/>
  <c r="J6357" i="13" a="1"/>
  <c r="J6357" i="13" s="1"/>
  <c r="J6358" i="13" a="1"/>
  <c r="J6358" i="13" s="1"/>
  <c r="J6359" i="13" a="1"/>
  <c r="J6359" i="13" s="1"/>
  <c r="J6360" i="13" a="1"/>
  <c r="J6360" i="13" s="1"/>
  <c r="J6361" i="13" a="1"/>
  <c r="J6361" i="13" s="1"/>
  <c r="J6362" i="13" a="1"/>
  <c r="J6362" i="13" s="1"/>
  <c r="J6363" i="13" a="1"/>
  <c r="J6363" i="13" s="1"/>
  <c r="J6364" i="13" a="1"/>
  <c r="J6364" i="13" s="1"/>
  <c r="J6365" i="13" a="1"/>
  <c r="J6365" i="13"/>
  <c r="J6366" i="13" a="1"/>
  <c r="J6366" i="13" s="1"/>
  <c r="J6367" i="13" a="1"/>
  <c r="J6367" i="13" s="1"/>
  <c r="J6368" i="13" a="1"/>
  <c r="J6368" i="13" s="1"/>
  <c r="J6369" i="13" a="1"/>
  <c r="J6369" i="13"/>
  <c r="J6370" i="13" a="1"/>
  <c r="J6370" i="13" s="1"/>
  <c r="J6371" i="13" a="1"/>
  <c r="J6371" i="13" s="1"/>
  <c r="J6372" i="13" a="1"/>
  <c r="J6372" i="13" s="1"/>
  <c r="J6373" i="13" a="1"/>
  <c r="J6373" i="13" s="1"/>
  <c r="J6374" i="13" a="1"/>
  <c r="J6374" i="13" s="1"/>
  <c r="J6375" i="13" a="1"/>
  <c r="J6375" i="13" s="1"/>
  <c r="J6376" i="13" a="1"/>
  <c r="J6376" i="13" s="1"/>
  <c r="J6377" i="13" a="1"/>
  <c r="J6377" i="13"/>
  <c r="J6378" i="13" a="1"/>
  <c r="J6378" i="13" s="1"/>
  <c r="J6379" i="13" a="1"/>
  <c r="J6379" i="13" s="1"/>
  <c r="J6380" i="13" a="1"/>
  <c r="J6380" i="13" s="1"/>
  <c r="J6381" i="13" a="1"/>
  <c r="J6381" i="13" s="1"/>
  <c r="J6382" i="13" a="1"/>
  <c r="J6382" i="13" s="1"/>
  <c r="J6383" i="13" a="1"/>
  <c r="J6383" i="13" s="1"/>
  <c r="J6384" i="13" a="1"/>
  <c r="J6384" i="13" s="1"/>
  <c r="J6385" i="13" a="1"/>
  <c r="J6385" i="13" s="1"/>
  <c r="J6386" i="13" a="1"/>
  <c r="J6386" i="13" s="1"/>
  <c r="J6387" i="13" a="1"/>
  <c r="J6387" i="13" s="1"/>
  <c r="J6388" i="13" a="1"/>
  <c r="J6388" i="13" s="1"/>
  <c r="J6389" i="13" a="1"/>
  <c r="J6389" i="13" s="1"/>
  <c r="J6390" i="13" a="1"/>
  <c r="J6390" i="13" s="1"/>
  <c r="J6391" i="13" a="1"/>
  <c r="J6391" i="13" s="1"/>
  <c r="J6392" i="13" a="1"/>
  <c r="J6392" i="13" s="1"/>
  <c r="J6393" i="13" a="1"/>
  <c r="J6393" i="13" s="1"/>
  <c r="J6394" i="13" a="1"/>
  <c r="J6394" i="13" s="1"/>
  <c r="J6395" i="13" a="1"/>
  <c r="J6395" i="13" s="1"/>
  <c r="J6396" i="13" a="1"/>
  <c r="J6396" i="13" s="1"/>
  <c r="J6397" i="13" a="1"/>
  <c r="J6397" i="13"/>
  <c r="J6398" i="13" a="1"/>
  <c r="J6398" i="13" s="1"/>
  <c r="J6399" i="13" a="1"/>
  <c r="J6399" i="13" s="1"/>
  <c r="J6400" i="13" a="1"/>
  <c r="J6400" i="13" s="1"/>
  <c r="J6401" i="13" a="1"/>
  <c r="J6401" i="13"/>
  <c r="J6402" i="13" a="1"/>
  <c r="J6402" i="13" s="1"/>
  <c r="J6403" i="13" a="1"/>
  <c r="J6403" i="13" s="1"/>
  <c r="J6404" i="13" a="1"/>
  <c r="J6404" i="13" s="1"/>
  <c r="J6405" i="13" a="1"/>
  <c r="J6405" i="13" s="1"/>
  <c r="J6406" i="13" a="1"/>
  <c r="J6406" i="13" s="1"/>
  <c r="J6407" i="13" a="1"/>
  <c r="J6407" i="13" s="1"/>
  <c r="J6408" i="13" a="1"/>
  <c r="J6408" i="13" s="1"/>
  <c r="J6409" i="13" a="1"/>
  <c r="J6409" i="13"/>
  <c r="J6410" i="13" a="1"/>
  <c r="J6410" i="13" s="1"/>
  <c r="J6411" i="13" a="1"/>
  <c r="J6411" i="13" s="1"/>
  <c r="J6412" i="13" a="1"/>
  <c r="J6412" i="13" s="1"/>
  <c r="J6413" i="13" a="1"/>
  <c r="J6413" i="13" s="1"/>
  <c r="J6414" i="13" a="1"/>
  <c r="J6414" i="13" s="1"/>
  <c r="J6415" i="13" a="1"/>
  <c r="J6415" i="13" s="1"/>
  <c r="J6416" i="13" a="1"/>
  <c r="J6416" i="13" s="1"/>
  <c r="J6417" i="13" a="1"/>
  <c r="J6417" i="13" s="1"/>
  <c r="J6418" i="13" a="1"/>
  <c r="J6418" i="13" s="1"/>
  <c r="J6419" i="13" a="1"/>
  <c r="J6419" i="13" s="1"/>
  <c r="J6420" i="13" a="1"/>
  <c r="J6420" i="13" s="1"/>
  <c r="J6421" i="13" a="1"/>
  <c r="J6421" i="13" s="1"/>
  <c r="J6422" i="13" a="1"/>
  <c r="J6422" i="13" s="1"/>
  <c r="J6423" i="13" a="1"/>
  <c r="J6423" i="13" s="1"/>
  <c r="J6424" i="13" a="1"/>
  <c r="J6424" i="13" s="1"/>
  <c r="J6425" i="13" a="1"/>
  <c r="J6425" i="13" s="1"/>
  <c r="J6426" i="13" a="1"/>
  <c r="J6426" i="13" s="1"/>
  <c r="J6427" i="13" a="1"/>
  <c r="J6427" i="13" s="1"/>
  <c r="J6428" i="13" a="1"/>
  <c r="J6428" i="13" s="1"/>
  <c r="J6429" i="13" a="1"/>
  <c r="J6429" i="13"/>
  <c r="J6430" i="13" a="1"/>
  <c r="J6430" i="13" s="1"/>
  <c r="J6431" i="13" a="1"/>
  <c r="J6431" i="13" s="1"/>
  <c r="J6432" i="13" a="1"/>
  <c r="J6432" i="13" s="1"/>
  <c r="J6433" i="13" a="1"/>
  <c r="J6433" i="13"/>
  <c r="J6434" i="13" a="1"/>
  <c r="J6434" i="13" s="1"/>
  <c r="J6435" i="13" a="1"/>
  <c r="J6435" i="13" s="1"/>
  <c r="J6436" i="13" a="1"/>
  <c r="J6436" i="13" s="1"/>
  <c r="J6437" i="13" a="1"/>
  <c r="J6437" i="13" s="1"/>
  <c r="J6438" i="13" a="1"/>
  <c r="J6438" i="13" s="1"/>
  <c r="J6439" i="13" a="1"/>
  <c r="J6439" i="13" s="1"/>
  <c r="J6440" i="13" a="1"/>
  <c r="J6440" i="13" s="1"/>
  <c r="J6441" i="13" a="1"/>
  <c r="J6441" i="13"/>
  <c r="J6442" i="13" a="1"/>
  <c r="J6442" i="13" s="1"/>
  <c r="J6443" i="13" a="1"/>
  <c r="J6443" i="13" s="1"/>
  <c r="J6444" i="13" a="1"/>
  <c r="J6444" i="13" s="1"/>
  <c r="J6445" i="13" a="1"/>
  <c r="J6445" i="13" s="1"/>
  <c r="J6446" i="13" a="1"/>
  <c r="J6446" i="13" s="1"/>
  <c r="J6447" i="13" a="1"/>
  <c r="J6447" i="13" s="1"/>
  <c r="J6448" i="13" a="1"/>
  <c r="J6448" i="13" s="1"/>
  <c r="J6449" i="13" a="1"/>
  <c r="J6449" i="13" s="1"/>
  <c r="J6450" i="13" a="1"/>
  <c r="J6450" i="13" s="1"/>
  <c r="J6451" i="13" a="1"/>
  <c r="J6451" i="13" s="1"/>
  <c r="J6452" i="13" a="1"/>
  <c r="J6452" i="13" s="1"/>
  <c r="J6453" i="13" a="1"/>
  <c r="J6453" i="13" s="1"/>
  <c r="J6454" i="13" a="1"/>
  <c r="J6454" i="13" s="1"/>
  <c r="J6455" i="13" a="1"/>
  <c r="J6455" i="13" s="1"/>
  <c r="J6456" i="13" a="1"/>
  <c r="J6456" i="13" s="1"/>
  <c r="J6457" i="13" a="1"/>
  <c r="J6457" i="13" s="1"/>
  <c r="J6458" i="13" a="1"/>
  <c r="J6458" i="13" s="1"/>
  <c r="J6459" i="13" a="1"/>
  <c r="J6459" i="13" s="1"/>
  <c r="J6460" i="13" a="1"/>
  <c r="J6460" i="13" s="1"/>
  <c r="J6461" i="13" a="1"/>
  <c r="J6461" i="13"/>
  <c r="J6462" i="13" a="1"/>
  <c r="J6462" i="13" s="1"/>
  <c r="J6463" i="13" a="1"/>
  <c r="J6463" i="13" s="1"/>
  <c r="J6464" i="13" a="1"/>
  <c r="J6464" i="13" s="1"/>
  <c r="J6465" i="13" a="1"/>
  <c r="J6465" i="13"/>
  <c r="J6466" i="13" a="1"/>
  <c r="J6466" i="13" s="1"/>
  <c r="J6467" i="13" a="1"/>
  <c r="J6467" i="13" s="1"/>
  <c r="J6468" i="13" a="1"/>
  <c r="J6468" i="13" s="1"/>
  <c r="J6469" i="13" a="1"/>
  <c r="J6469" i="13" s="1"/>
  <c r="J6470" i="13" a="1"/>
  <c r="J6470" i="13" s="1"/>
  <c r="J6471" i="13" a="1"/>
  <c r="J6471" i="13" s="1"/>
  <c r="J6472" i="13" a="1"/>
  <c r="J6472" i="13" s="1"/>
  <c r="J6473" i="13" a="1"/>
  <c r="J6473" i="13"/>
  <c r="J6474" i="13" a="1"/>
  <c r="J6474" i="13" s="1"/>
  <c r="J6475" i="13" a="1"/>
  <c r="J6475" i="13" s="1"/>
  <c r="J6476" i="13" a="1"/>
  <c r="J6476" i="13" s="1"/>
  <c r="J6477" i="13" a="1"/>
  <c r="J6477" i="13" s="1"/>
  <c r="J6478" i="13" a="1"/>
  <c r="J6478" i="13" s="1"/>
  <c r="J6479" i="13" a="1"/>
  <c r="J6479" i="13" s="1"/>
  <c r="J6480" i="13" a="1"/>
  <c r="J6480" i="13" s="1"/>
  <c r="J6481" i="13" a="1"/>
  <c r="J6481" i="13" s="1"/>
  <c r="J6482" i="13" a="1"/>
  <c r="J6482" i="13" s="1"/>
  <c r="J6483" i="13" a="1"/>
  <c r="J6483" i="13" s="1"/>
  <c r="J6484" i="13" a="1"/>
  <c r="J6484" i="13"/>
  <c r="J6485" i="13" a="1"/>
  <c r="J6485" i="13" s="1"/>
  <c r="J6486" i="13" a="1"/>
  <c r="J6486" i="13" s="1"/>
  <c r="J6487" i="13" a="1"/>
  <c r="J6487" i="13" s="1"/>
  <c r="J6488" i="13" a="1"/>
  <c r="J6488" i="13" s="1"/>
  <c r="J6489" i="13" a="1"/>
  <c r="J6489" i="13"/>
  <c r="J6490" i="13" a="1"/>
  <c r="J6490" i="13" s="1"/>
  <c r="J6491" i="13" a="1"/>
  <c r="J6491" i="13" s="1"/>
  <c r="J6492" i="13" a="1"/>
  <c r="J6492" i="13" s="1"/>
  <c r="J6493" i="13" a="1"/>
  <c r="J6493" i="13" s="1"/>
  <c r="J6494" i="13" a="1"/>
  <c r="J6494" i="13" s="1"/>
  <c r="J6495" i="13" a="1"/>
  <c r="J6495" i="13" s="1"/>
  <c r="J6496" i="13" a="1"/>
  <c r="J6496" i="13" s="1"/>
  <c r="J6497" i="13" a="1"/>
  <c r="J6497" i="13" s="1"/>
  <c r="J6498" i="13" a="1"/>
  <c r="J6498" i="13" s="1"/>
  <c r="J6499" i="13" a="1"/>
  <c r="J6499" i="13" s="1"/>
  <c r="J6500" i="13" a="1"/>
  <c r="J6500" i="13"/>
  <c r="J6501" i="13" a="1"/>
  <c r="J6501" i="13" s="1"/>
  <c r="J6502" i="13" a="1"/>
  <c r="J6502" i="13" s="1"/>
  <c r="J6503" i="13" a="1"/>
  <c r="J6503" i="13" s="1"/>
  <c r="J6504" i="13" a="1"/>
  <c r="J6504" i="13" s="1"/>
  <c r="J6505" i="13" a="1"/>
  <c r="J6505" i="13"/>
  <c r="J6506" i="13" a="1"/>
  <c r="J6506" i="13" s="1"/>
  <c r="J6507" i="13" a="1"/>
  <c r="J6507" i="13" s="1"/>
  <c r="J6508" i="13" a="1"/>
  <c r="J6508" i="13" s="1"/>
  <c r="J6509" i="13" a="1"/>
  <c r="J6509" i="13" s="1"/>
  <c r="J6510" i="13" a="1"/>
  <c r="J6510" i="13" s="1"/>
  <c r="J6511" i="13" a="1"/>
  <c r="J6511" i="13" s="1"/>
  <c r="J6512" i="13" a="1"/>
  <c r="J6512" i="13" s="1"/>
  <c r="J6513" i="13" a="1"/>
  <c r="J6513" i="13" s="1"/>
  <c r="J6514" i="13" a="1"/>
  <c r="J6514" i="13" s="1"/>
  <c r="J6515" i="13" a="1"/>
  <c r="J6515" i="13" s="1"/>
  <c r="J6516" i="13" a="1"/>
  <c r="J6516" i="13"/>
  <c r="J6517" i="13" a="1"/>
  <c r="J6517" i="13" s="1"/>
  <c r="J6518" i="13" a="1"/>
  <c r="J6518" i="13" s="1"/>
  <c r="J6519" i="13" a="1"/>
  <c r="J6519" i="13" s="1"/>
  <c r="J6520" i="13" a="1"/>
  <c r="J6520" i="13" s="1"/>
  <c r="J6521" i="13" a="1"/>
  <c r="J6521" i="13"/>
  <c r="J6522" i="13" a="1"/>
  <c r="J6522" i="13" s="1"/>
  <c r="J6523" i="13" a="1"/>
  <c r="J6523" i="13" s="1"/>
  <c r="J6524" i="13" a="1"/>
  <c r="J6524" i="13" s="1"/>
  <c r="J6525" i="13" a="1"/>
  <c r="J6525" i="13" s="1"/>
  <c r="J6526" i="13" a="1"/>
  <c r="J6526" i="13" s="1"/>
  <c r="J6527" i="13" a="1"/>
  <c r="J6527" i="13" s="1"/>
  <c r="J6528" i="13" a="1"/>
  <c r="J6528" i="13" s="1"/>
  <c r="J6529" i="13" a="1"/>
  <c r="J6529" i="13" s="1"/>
  <c r="J6530" i="13" a="1"/>
  <c r="J6530" i="13" s="1"/>
  <c r="J6531" i="13" a="1"/>
  <c r="J6531" i="13" s="1"/>
  <c r="J6532" i="13" a="1"/>
  <c r="J6532" i="13" s="1"/>
  <c r="J6533" i="13" a="1"/>
  <c r="J6533" i="13" s="1"/>
  <c r="J6534" i="13" a="1"/>
  <c r="J6534" i="13" s="1"/>
  <c r="J6535" i="13" a="1"/>
  <c r="J6535" i="13" s="1"/>
  <c r="J6536" i="13" a="1"/>
  <c r="J6536" i="13" s="1"/>
  <c r="J6537" i="13" a="1"/>
  <c r="J6537" i="13" s="1"/>
  <c r="J6538" i="13" a="1"/>
  <c r="J6538" i="13" s="1"/>
  <c r="J6539" i="13" a="1"/>
  <c r="J6539" i="13" s="1"/>
  <c r="J6540" i="13" a="1"/>
  <c r="J6540" i="13" s="1"/>
  <c r="J6541" i="13" a="1"/>
  <c r="J6541" i="13" s="1"/>
  <c r="J6542" i="13" a="1"/>
  <c r="J6542" i="13" s="1"/>
  <c r="J6543" i="13" a="1"/>
  <c r="J6543" i="13" s="1"/>
  <c r="J6544" i="13" a="1"/>
  <c r="J6544" i="13" s="1"/>
  <c r="J6545" i="13" a="1"/>
  <c r="J6545" i="13" s="1"/>
  <c r="J6546" i="13" a="1"/>
  <c r="J6546" i="13" s="1"/>
  <c r="J6547" i="13" a="1"/>
  <c r="J6547" i="13" s="1"/>
  <c r="J6548" i="13" a="1"/>
  <c r="J6548" i="13" s="1"/>
  <c r="J6549" i="13" a="1"/>
  <c r="J6549" i="13" s="1"/>
  <c r="J6550" i="13" a="1"/>
  <c r="J6550" i="13" s="1"/>
  <c r="J6551" i="13" a="1"/>
  <c r="J6551" i="13" s="1"/>
  <c r="J6552" i="13" a="1"/>
  <c r="J6552" i="13" s="1"/>
  <c r="J6553" i="13" a="1"/>
  <c r="J6553" i="13" s="1"/>
  <c r="J6554" i="13" a="1"/>
  <c r="J6554" i="13" s="1"/>
  <c r="J6555" i="13" a="1"/>
  <c r="J6555" i="13" s="1"/>
  <c r="J6556" i="13" a="1"/>
  <c r="J6556" i="13" s="1"/>
  <c r="J6557" i="13" a="1"/>
  <c r="J6557" i="13" s="1"/>
  <c r="J6558" i="13" a="1"/>
  <c r="J6558" i="13" s="1"/>
  <c r="J6559" i="13" a="1"/>
  <c r="J6559" i="13" s="1"/>
  <c r="J6560" i="13" a="1"/>
  <c r="J6560" i="13" s="1"/>
  <c r="J6561" i="13" a="1"/>
  <c r="J6561" i="13" s="1"/>
  <c r="J6562" i="13" a="1"/>
  <c r="J6562" i="13" s="1"/>
  <c r="J6563" i="13" a="1"/>
  <c r="J6563" i="13" s="1"/>
  <c r="J6564" i="13" a="1"/>
  <c r="J6564" i="13" s="1"/>
  <c r="J6565" i="13" a="1"/>
  <c r="J6565" i="13" s="1"/>
  <c r="J6566" i="13" a="1"/>
  <c r="J6566" i="13" s="1"/>
  <c r="J6567" i="13" a="1"/>
  <c r="J6567" i="13" s="1"/>
  <c r="J6568" i="13" a="1"/>
  <c r="J6568" i="13" s="1"/>
  <c r="J6569" i="13" a="1"/>
  <c r="J6569" i="13" s="1"/>
  <c r="J6570" i="13" a="1"/>
  <c r="J6570" i="13" s="1"/>
  <c r="J6571" i="13" a="1"/>
  <c r="J6571" i="13" s="1"/>
  <c r="J6572" i="13" a="1"/>
  <c r="J6572" i="13" s="1"/>
  <c r="J6573" i="13" a="1"/>
  <c r="J6573" i="13" s="1"/>
  <c r="J6574" i="13" a="1"/>
  <c r="J6574" i="13" s="1"/>
  <c r="J6575" i="13" a="1"/>
  <c r="J6575" i="13" s="1"/>
  <c r="J6576" i="13" a="1"/>
  <c r="J6576" i="13" s="1"/>
  <c r="J6577" i="13" a="1"/>
  <c r="J6577" i="13" s="1"/>
  <c r="J6578" i="13" a="1"/>
  <c r="J6578" i="13" s="1"/>
  <c r="J6579" i="13" a="1"/>
  <c r="J6579" i="13" s="1"/>
  <c r="J6580" i="13" a="1"/>
  <c r="J6580" i="13" s="1"/>
  <c r="J6581" i="13" a="1"/>
  <c r="J6581" i="13" s="1"/>
  <c r="J6582" i="13" a="1"/>
  <c r="J6582" i="13" s="1"/>
  <c r="J6583" i="13" a="1"/>
  <c r="J6583" i="13" s="1"/>
  <c r="J6584" i="13" a="1"/>
  <c r="J6584" i="13" s="1"/>
  <c r="J6585" i="13" a="1"/>
  <c r="J6585" i="13" s="1"/>
  <c r="J6586" i="13" a="1"/>
  <c r="J6586" i="13" s="1"/>
  <c r="J6587" i="13" a="1"/>
  <c r="J6587" i="13" s="1"/>
  <c r="J6588" i="13" a="1"/>
  <c r="J6588" i="13" s="1"/>
  <c r="J6589" i="13" a="1"/>
  <c r="J6589" i="13" s="1"/>
  <c r="J6590" i="13" a="1"/>
  <c r="J6590" i="13" s="1"/>
  <c r="J6591" i="13" a="1"/>
  <c r="J6591" i="13" s="1"/>
  <c r="J6592" i="13" a="1"/>
  <c r="J6592" i="13" s="1"/>
  <c r="J6593" i="13" a="1"/>
  <c r="J6593" i="13" s="1"/>
  <c r="J6594" i="13" a="1"/>
  <c r="J6594" i="13" s="1"/>
  <c r="J6595" i="13" a="1"/>
  <c r="J6595" i="13" s="1"/>
  <c r="J6596" i="13" a="1"/>
  <c r="J6596" i="13" s="1"/>
  <c r="J6597" i="13" a="1"/>
  <c r="J6597" i="13" s="1"/>
  <c r="J6598" i="13" a="1"/>
  <c r="J6598" i="13" s="1"/>
  <c r="J6599" i="13" a="1"/>
  <c r="J6599" i="13" s="1"/>
  <c r="J6600" i="13" a="1"/>
  <c r="J6600" i="13" s="1"/>
  <c r="J6601" i="13" a="1"/>
  <c r="J6601" i="13" s="1"/>
  <c r="J6602" i="13" a="1"/>
  <c r="J6602" i="13" s="1"/>
  <c r="J6603" i="13" a="1"/>
  <c r="J6603" i="13" s="1"/>
  <c r="J6604" i="13" a="1"/>
  <c r="J6604" i="13" s="1"/>
  <c r="J6605" i="13" a="1"/>
  <c r="J6605" i="13" s="1"/>
  <c r="J6606" i="13" a="1"/>
  <c r="J6606" i="13" s="1"/>
  <c r="J6607" i="13" a="1"/>
  <c r="J6607" i="13" s="1"/>
  <c r="J6608" i="13" a="1"/>
  <c r="J6608" i="13" s="1"/>
  <c r="J6609" i="13" a="1"/>
  <c r="J6609" i="13" s="1"/>
  <c r="J6610" i="13" a="1"/>
  <c r="J6610" i="13" s="1"/>
  <c r="J6611" i="13" a="1"/>
  <c r="J6611" i="13" s="1"/>
  <c r="J6612" i="13" a="1"/>
  <c r="J6612" i="13" s="1"/>
  <c r="J6613" i="13" a="1"/>
  <c r="J6613" i="13" s="1"/>
  <c r="J6614" i="13" a="1"/>
  <c r="J6614" i="13" s="1"/>
  <c r="J6615" i="13" a="1"/>
  <c r="J6615" i="13" s="1"/>
  <c r="J6616" i="13" a="1"/>
  <c r="J6616" i="13" s="1"/>
  <c r="J6617" i="13" a="1"/>
  <c r="J6617" i="13" s="1"/>
  <c r="J6618" i="13" a="1"/>
  <c r="J6618" i="13" s="1"/>
  <c r="J6619" i="13" a="1"/>
  <c r="J6619" i="13" s="1"/>
  <c r="J6620" i="13" a="1"/>
  <c r="J6620" i="13" s="1"/>
  <c r="J6621" i="13" a="1"/>
  <c r="J6621" i="13" s="1"/>
  <c r="J6622" i="13" a="1"/>
  <c r="J6622" i="13" s="1"/>
  <c r="J6623" i="13" a="1"/>
  <c r="J6623" i="13" s="1"/>
  <c r="J6624" i="13" a="1"/>
  <c r="J6624" i="13" s="1"/>
  <c r="J6625" i="13" a="1"/>
  <c r="J6625" i="13" s="1"/>
  <c r="J6626" i="13" a="1"/>
  <c r="J6626" i="13" s="1"/>
  <c r="J6627" i="13" a="1"/>
  <c r="J6627" i="13" s="1"/>
  <c r="J6628" i="13" a="1"/>
  <c r="J6628" i="13" s="1"/>
  <c r="J6629" i="13" a="1"/>
  <c r="J6629" i="13" s="1"/>
  <c r="J6630" i="13" a="1"/>
  <c r="J6630" i="13" s="1"/>
  <c r="J6631" i="13" a="1"/>
  <c r="J6631" i="13" s="1"/>
  <c r="J6632" i="13" a="1"/>
  <c r="J6632" i="13" s="1"/>
  <c r="J6633" i="13" a="1"/>
  <c r="J6633" i="13" s="1"/>
  <c r="J6634" i="13" a="1"/>
  <c r="J6634" i="13" s="1"/>
  <c r="J6635" i="13" a="1"/>
  <c r="J6635" i="13" s="1"/>
  <c r="J6636" i="13" a="1"/>
  <c r="J6636" i="13" s="1"/>
  <c r="J6637" i="13" a="1"/>
  <c r="J6637" i="13" s="1"/>
  <c r="J6638" i="13" a="1"/>
  <c r="J6638" i="13" s="1"/>
  <c r="J6639" i="13" a="1"/>
  <c r="J6639" i="13" s="1"/>
  <c r="J6640" i="13" a="1"/>
  <c r="J6640" i="13" s="1"/>
  <c r="J6641" i="13" a="1"/>
  <c r="J6641" i="13" s="1"/>
  <c r="J6642" i="13" a="1"/>
  <c r="J6642" i="13" s="1"/>
  <c r="J6643" i="13" a="1"/>
  <c r="J6643" i="13" s="1"/>
  <c r="J6644" i="13" a="1"/>
  <c r="J6644" i="13" s="1"/>
  <c r="J6645" i="13" a="1"/>
  <c r="J6645" i="13" s="1"/>
  <c r="J6646" i="13" a="1"/>
  <c r="J6646" i="13" s="1"/>
  <c r="J6647" i="13" a="1"/>
  <c r="J6647" i="13" s="1"/>
  <c r="J6648" i="13" a="1"/>
  <c r="J6648" i="13" s="1"/>
  <c r="J6649" i="13" a="1"/>
  <c r="J6649" i="13" s="1"/>
  <c r="J6650" i="13" a="1"/>
  <c r="J6650" i="13" s="1"/>
  <c r="J6651" i="13" a="1"/>
  <c r="J6651" i="13" s="1"/>
  <c r="J6652" i="13" a="1"/>
  <c r="J6652" i="13" s="1"/>
  <c r="J6653" i="13" a="1"/>
  <c r="J6653" i="13" s="1"/>
  <c r="J6654" i="13" a="1"/>
  <c r="J6654" i="13" s="1"/>
  <c r="J6655" i="13" a="1"/>
  <c r="J6655" i="13" s="1"/>
  <c r="J6656" i="13" a="1"/>
  <c r="J6656" i="13" s="1"/>
  <c r="J6657" i="13" a="1"/>
  <c r="J6657" i="13" s="1"/>
  <c r="J6658" i="13" a="1"/>
  <c r="J6658" i="13" s="1"/>
  <c r="J6659" i="13" a="1"/>
  <c r="J6659" i="13" s="1"/>
  <c r="J6660" i="13" a="1"/>
  <c r="J6660" i="13" s="1"/>
  <c r="J6661" i="13" a="1"/>
  <c r="J6661" i="13" s="1"/>
  <c r="J6662" i="13" a="1"/>
  <c r="J6662" i="13" s="1"/>
  <c r="J6663" i="13" a="1"/>
  <c r="J6663" i="13" s="1"/>
  <c r="J6664" i="13" a="1"/>
  <c r="J6664" i="13" s="1"/>
  <c r="J6665" i="13" a="1"/>
  <c r="J6665" i="13" s="1"/>
  <c r="J6666" i="13" a="1"/>
  <c r="J6666" i="13" s="1"/>
  <c r="J6667" i="13" a="1"/>
  <c r="J6667" i="13" s="1"/>
  <c r="J6668" i="13" a="1"/>
  <c r="J6668" i="13" s="1"/>
  <c r="J6669" i="13" a="1"/>
  <c r="J6669" i="13" s="1"/>
  <c r="J6670" i="13" a="1"/>
  <c r="J6670" i="13" s="1"/>
  <c r="J6671" i="13" a="1"/>
  <c r="J6671" i="13" s="1"/>
  <c r="J6672" i="13" a="1"/>
  <c r="J6672" i="13" s="1"/>
  <c r="J6673" i="13" a="1"/>
  <c r="J6673" i="13" s="1"/>
  <c r="J6674" i="13" a="1"/>
  <c r="J6674" i="13" s="1"/>
  <c r="J6675" i="13" a="1"/>
  <c r="J6675" i="13" s="1"/>
  <c r="J6676" i="13" a="1"/>
  <c r="J6676" i="13" s="1"/>
  <c r="J6677" i="13" a="1"/>
  <c r="J6677" i="13" s="1"/>
  <c r="J6678" i="13" a="1"/>
  <c r="J6678" i="13" s="1"/>
  <c r="J6679" i="13" a="1"/>
  <c r="J6679" i="13" s="1"/>
  <c r="J6680" i="13" a="1"/>
  <c r="J6680" i="13" s="1"/>
  <c r="J6681" i="13" a="1"/>
  <c r="J6681" i="13" s="1"/>
  <c r="J6682" i="13" a="1"/>
  <c r="J6682" i="13" s="1"/>
  <c r="J6683" i="13" a="1"/>
  <c r="J6683" i="13" s="1"/>
  <c r="J6684" i="13" a="1"/>
  <c r="J6684" i="13" s="1"/>
  <c r="J6685" i="13" a="1"/>
  <c r="J6685" i="13" s="1"/>
  <c r="J6686" i="13" a="1"/>
  <c r="J6686" i="13" s="1"/>
  <c r="J6687" i="13" a="1"/>
  <c r="J6687" i="13" s="1"/>
  <c r="J6688" i="13" a="1"/>
  <c r="J6688" i="13" s="1"/>
  <c r="J6689" i="13" a="1"/>
  <c r="J6689" i="13" s="1"/>
  <c r="J6690" i="13" a="1"/>
  <c r="J6690" i="13" s="1"/>
  <c r="J6691" i="13" a="1"/>
  <c r="J6691" i="13" s="1"/>
  <c r="J6692" i="13" a="1"/>
  <c r="J6692" i="13" s="1"/>
  <c r="J6693" i="13" a="1"/>
  <c r="J6693" i="13" s="1"/>
  <c r="J6694" i="13" a="1"/>
  <c r="J6694" i="13" s="1"/>
  <c r="J6695" i="13" a="1"/>
  <c r="J6695" i="13" s="1"/>
  <c r="J6696" i="13" a="1"/>
  <c r="J6696" i="13" s="1"/>
  <c r="J6697" i="13" a="1"/>
  <c r="J6697" i="13" s="1"/>
  <c r="J6698" i="13" a="1"/>
  <c r="J6698" i="13" s="1"/>
  <c r="J100" i="13" a="1"/>
  <c r="J100" i="13" s="1"/>
  <c r="J101" i="13" a="1"/>
  <c r="J101" i="13" s="1"/>
  <c r="J102" i="13" a="1"/>
  <c r="J102" i="13" s="1"/>
  <c r="J103" i="13" a="1"/>
  <c r="J103" i="13" s="1"/>
  <c r="J104" i="13" a="1"/>
  <c r="J104" i="13" s="1"/>
  <c r="J105" i="13" a="1"/>
  <c r="J105" i="13" s="1"/>
  <c r="J106" i="13" a="1"/>
  <c r="J106" i="13" s="1"/>
  <c r="J107" i="13" a="1"/>
  <c r="J107" i="13" s="1"/>
  <c r="J108" i="13" a="1"/>
  <c r="J108" i="13" s="1"/>
  <c r="J109" i="13" a="1"/>
  <c r="J109" i="13" s="1"/>
  <c r="J110" i="13" a="1"/>
  <c r="J110" i="13" s="1"/>
  <c r="J111" i="13" a="1"/>
  <c r="J111" i="13" s="1"/>
  <c r="J112" i="13" a="1"/>
  <c r="J112" i="13" s="1"/>
  <c r="J113" i="13" a="1"/>
  <c r="J113" i="13" s="1"/>
  <c r="J114" i="13" a="1"/>
  <c r="J114" i="13" s="1"/>
  <c r="J115" i="13" a="1"/>
  <c r="J115" i="13" s="1"/>
  <c r="J116" i="13" a="1"/>
  <c r="J116" i="13" s="1"/>
  <c r="J117" i="13" a="1"/>
  <c r="J117" i="13" s="1"/>
  <c r="J118" i="13" a="1"/>
  <c r="J118" i="13" s="1"/>
  <c r="J119" i="13" a="1"/>
  <c r="J119" i="13" s="1"/>
  <c r="J120" i="13" a="1"/>
  <c r="J120" i="13" s="1"/>
  <c r="J121" i="13" a="1"/>
  <c r="J121" i="13" s="1"/>
  <c r="J122" i="13" a="1"/>
  <c r="J122" i="13" s="1"/>
  <c r="J123" i="13" a="1"/>
  <c r="J123" i="13" s="1"/>
  <c r="J124" i="13" a="1"/>
  <c r="J124" i="13"/>
  <c r="J125" i="13" a="1"/>
  <c r="J125" i="13" s="1"/>
  <c r="J126" i="13" a="1"/>
  <c r="J126" i="13" s="1"/>
  <c r="J127" i="13" a="1"/>
  <c r="J127" i="13" s="1"/>
  <c r="J128" i="13" a="1"/>
  <c r="J128" i="13"/>
  <c r="J129" i="13" a="1"/>
  <c r="J129" i="13" s="1"/>
  <c r="J130" i="13" a="1"/>
  <c r="J130" i="13" s="1"/>
  <c r="J131" i="13" a="1"/>
  <c r="J131" i="13" s="1"/>
  <c r="J132" i="13" a="1"/>
  <c r="J132" i="13" s="1"/>
  <c r="J133" i="13" a="1"/>
  <c r="J133" i="13" s="1"/>
  <c r="J134" i="13" a="1"/>
  <c r="J134" i="13" s="1"/>
  <c r="J135" i="13" a="1"/>
  <c r="J135" i="13" s="1"/>
  <c r="J136" i="13" a="1"/>
  <c r="J136" i="13" s="1"/>
  <c r="J137" i="13" a="1"/>
  <c r="J137" i="13" s="1"/>
  <c r="J138" i="13" a="1"/>
  <c r="J138" i="13" s="1"/>
  <c r="J139" i="13" a="1"/>
  <c r="J139" i="13" s="1"/>
  <c r="J140" i="13" a="1"/>
  <c r="J140" i="13" s="1"/>
  <c r="J141" i="13" a="1"/>
  <c r="J141" i="13" s="1"/>
  <c r="J142" i="13" a="1"/>
  <c r="J142" i="13" s="1"/>
  <c r="J143" i="13" a="1"/>
  <c r="J143" i="13" s="1"/>
  <c r="J144" i="13" a="1"/>
  <c r="J144" i="13" s="1"/>
  <c r="J145" i="13" a="1"/>
  <c r="J145" i="13" s="1"/>
  <c r="J146" i="13" a="1"/>
  <c r="J146" i="13" s="1"/>
  <c r="J147" i="13" a="1"/>
  <c r="J147" i="13" s="1"/>
  <c r="J148" i="13" a="1"/>
  <c r="J148" i="13" s="1"/>
  <c r="J149" i="13" a="1"/>
  <c r="J149" i="13" s="1"/>
  <c r="J150" i="13" a="1"/>
  <c r="J150" i="13" s="1"/>
  <c r="J151" i="13" a="1"/>
  <c r="J151" i="13" s="1"/>
  <c r="J152" i="13" a="1"/>
  <c r="J152" i="13" s="1"/>
  <c r="J153" i="13" a="1"/>
  <c r="J153" i="13" s="1"/>
  <c r="J154" i="13" a="1"/>
  <c r="J154" i="13" s="1"/>
  <c r="J155" i="13" a="1"/>
  <c r="J155" i="13" s="1"/>
  <c r="J156" i="13" a="1"/>
  <c r="J156" i="13"/>
  <c r="J157" i="13" a="1"/>
  <c r="J157" i="13" s="1"/>
  <c r="J158" i="13" a="1"/>
  <c r="J158" i="13" s="1"/>
  <c r="J159" i="13" a="1"/>
  <c r="J159" i="13" s="1"/>
  <c r="J160" i="13" a="1"/>
  <c r="J160" i="13"/>
  <c r="J161" i="13" a="1"/>
  <c r="J161" i="13" s="1"/>
  <c r="J162" i="13" a="1"/>
  <c r="J162" i="13" s="1"/>
  <c r="J163" i="13" a="1"/>
  <c r="J163" i="13" s="1"/>
  <c r="J164" i="13" a="1"/>
  <c r="J164" i="13" s="1"/>
  <c r="J165" i="13" a="1"/>
  <c r="J165" i="13" s="1"/>
  <c r="J166" i="13" a="1"/>
  <c r="J166" i="13" s="1"/>
  <c r="J167" i="13" a="1"/>
  <c r="J167" i="13" s="1"/>
  <c r="J168" i="13" a="1"/>
  <c r="J168" i="13"/>
  <c r="J169" i="13" a="1"/>
  <c r="J169" i="13" s="1"/>
  <c r="J170" i="13" a="1"/>
  <c r="J170" i="13" s="1"/>
  <c r="J171" i="13" a="1"/>
  <c r="J171" i="13" s="1"/>
  <c r="J172" i="13" a="1"/>
  <c r="J172" i="13" s="1"/>
  <c r="J173" i="13" a="1"/>
  <c r="J173" i="13" s="1"/>
  <c r="J174" i="13" a="1"/>
  <c r="J174" i="13" s="1"/>
  <c r="J175" i="13" a="1"/>
  <c r="J175" i="13" s="1"/>
  <c r="J176" i="13" a="1"/>
  <c r="J176" i="13" s="1"/>
  <c r="J177" i="13" a="1"/>
  <c r="J177" i="13" s="1"/>
  <c r="J178" i="13" a="1"/>
  <c r="J178" i="13" s="1"/>
  <c r="J179" i="13" a="1"/>
  <c r="J179" i="13" s="1"/>
  <c r="J180" i="13" a="1"/>
  <c r="J180" i="13" s="1"/>
  <c r="J181" i="13" a="1"/>
  <c r="J181" i="13" s="1"/>
  <c r="J182" i="13" a="1"/>
  <c r="J182" i="13" s="1"/>
  <c r="J183" i="13" a="1"/>
  <c r="J183" i="13" s="1"/>
  <c r="J184" i="13" a="1"/>
  <c r="J184" i="13" s="1"/>
  <c r="J185" i="13" a="1"/>
  <c r="J185" i="13" s="1"/>
  <c r="J186" i="13" a="1"/>
  <c r="J186" i="13" s="1"/>
  <c r="J187" i="13" a="1"/>
  <c r="J187" i="13" s="1"/>
  <c r="J188" i="13" a="1"/>
  <c r="J188" i="13"/>
  <c r="J189" i="13" a="1"/>
  <c r="J189" i="13" s="1"/>
  <c r="J190" i="13" a="1"/>
  <c r="J190" i="13" s="1"/>
  <c r="J191" i="13" a="1"/>
  <c r="J191" i="13" s="1"/>
  <c r="J192" i="13" a="1"/>
  <c r="J192" i="13"/>
  <c r="J193" i="13" a="1"/>
  <c r="J193" i="13" s="1"/>
  <c r="J194" i="13" a="1"/>
  <c r="J194" i="13" s="1"/>
  <c r="J195" i="13" a="1"/>
  <c r="J195" i="13" s="1"/>
  <c r="J196" i="13" a="1"/>
  <c r="J196" i="13" s="1"/>
  <c r="J197" i="13" a="1"/>
  <c r="J197" i="13" s="1"/>
  <c r="J198" i="13" a="1"/>
  <c r="J198" i="13" s="1"/>
  <c r="J199" i="13" a="1"/>
  <c r="J199" i="13" s="1"/>
  <c r="J200" i="13" a="1"/>
  <c r="J200" i="13" s="1"/>
  <c r="J201" i="13" a="1"/>
  <c r="J201" i="13" s="1"/>
  <c r="J202" i="13" a="1"/>
  <c r="J202" i="13" s="1"/>
  <c r="J203" i="13" a="1"/>
  <c r="J203" i="13" s="1"/>
  <c r="J204" i="13" a="1"/>
  <c r="J204" i="13" s="1"/>
  <c r="J205" i="13" a="1"/>
  <c r="J205" i="13" s="1"/>
  <c r="J206" i="13" a="1"/>
  <c r="J206" i="13" s="1"/>
  <c r="J207" i="13" a="1"/>
  <c r="J207" i="13" s="1"/>
  <c r="J208" i="13" a="1"/>
  <c r="J208" i="13" s="1"/>
  <c r="J209" i="13" a="1"/>
  <c r="J209" i="13" s="1"/>
  <c r="J210" i="13" a="1"/>
  <c r="J210" i="13" s="1"/>
  <c r="J211" i="13" a="1"/>
  <c r="J211" i="13" s="1"/>
  <c r="J212" i="13" a="1"/>
  <c r="J212" i="13" s="1"/>
  <c r="J213" i="13" a="1"/>
  <c r="J213" i="13" s="1"/>
  <c r="J214" i="13" a="1"/>
  <c r="J214" i="13" s="1"/>
  <c r="J215" i="13" a="1"/>
  <c r="J215" i="13" s="1"/>
  <c r="J216" i="13" a="1"/>
  <c r="J216" i="13" s="1"/>
  <c r="J217" i="13" a="1"/>
  <c r="J217" i="13" s="1"/>
  <c r="J218" i="13" a="1"/>
  <c r="J218" i="13" s="1"/>
  <c r="J219" i="13" a="1"/>
  <c r="J219" i="13" s="1"/>
  <c r="J220" i="13" a="1"/>
  <c r="J220" i="13"/>
  <c r="J221" i="13" a="1"/>
  <c r="J221" i="13" s="1"/>
  <c r="J222" i="13" a="1"/>
  <c r="J222" i="13" s="1"/>
  <c r="J223" i="13" a="1"/>
  <c r="J223" i="13" s="1"/>
  <c r="J224" i="13" a="1"/>
  <c r="J224" i="13" s="1"/>
  <c r="J225" i="13" a="1"/>
  <c r="J225" i="13" s="1"/>
  <c r="J226" i="13" a="1"/>
  <c r="J226" i="13" s="1"/>
  <c r="J227" i="13" a="1"/>
  <c r="J227" i="13" s="1"/>
  <c r="J228" i="13" a="1"/>
  <c r="J228" i="13" s="1"/>
  <c r="J229" i="13" a="1"/>
  <c r="J229" i="13" s="1"/>
  <c r="J230" i="13" a="1"/>
  <c r="J230" i="13" s="1"/>
  <c r="J231" i="13" a="1"/>
  <c r="J231" i="13" s="1"/>
  <c r="J232" i="13" a="1"/>
  <c r="J232" i="13" s="1"/>
  <c r="J233" i="13" a="1"/>
  <c r="J233" i="13" s="1"/>
  <c r="J234" i="13" a="1"/>
  <c r="J234" i="13" s="1"/>
  <c r="J235" i="13" a="1"/>
  <c r="J235" i="13" s="1"/>
  <c r="J236" i="13" a="1"/>
  <c r="J236" i="13"/>
  <c r="J237" i="13" a="1"/>
  <c r="J237" i="13" s="1"/>
  <c r="J238" i="13" a="1"/>
  <c r="J238" i="13" s="1"/>
  <c r="J239" i="13" a="1"/>
  <c r="J239" i="13" s="1"/>
  <c r="J240" i="13" a="1"/>
  <c r="J240" i="13" s="1"/>
  <c r="J241" i="13" a="1"/>
  <c r="J241" i="13" s="1"/>
  <c r="J242" i="13" a="1"/>
  <c r="J242" i="13" s="1"/>
  <c r="J243" i="13" a="1"/>
  <c r="J243" i="13" s="1"/>
  <c r="J244" i="13" a="1"/>
  <c r="J244" i="13" s="1"/>
  <c r="J245" i="13" a="1"/>
  <c r="J245" i="13" s="1"/>
  <c r="J246" i="13" a="1"/>
  <c r="J246" i="13" s="1"/>
  <c r="J247" i="13" a="1"/>
  <c r="J247" i="13" s="1"/>
  <c r="J248" i="13" a="1"/>
  <c r="J248" i="13" s="1"/>
  <c r="J249" i="13" a="1"/>
  <c r="J249" i="13" s="1"/>
  <c r="J250" i="13" a="1"/>
  <c r="J250" i="13" s="1"/>
  <c r="J251" i="13" a="1"/>
  <c r="J251" i="13" s="1"/>
  <c r="J252" i="13" a="1"/>
  <c r="J252" i="13"/>
  <c r="J253" i="13" a="1"/>
  <c r="J253" i="13" s="1"/>
  <c r="J254" i="13" a="1"/>
  <c r="J254" i="13" s="1"/>
  <c r="J255" i="13" a="1"/>
  <c r="J255" i="13" s="1"/>
  <c r="J256" i="13" a="1"/>
  <c r="J256" i="13" s="1"/>
  <c r="J257" i="13" a="1"/>
  <c r="J257" i="13" s="1"/>
  <c r="J258" i="13" a="1"/>
  <c r="J258" i="13" s="1"/>
  <c r="J259" i="13" a="1"/>
  <c r="J259" i="13" s="1"/>
  <c r="J260" i="13" a="1"/>
  <c r="J260" i="13" s="1"/>
  <c r="J261" i="13" a="1"/>
  <c r="J261" i="13" s="1"/>
  <c r="J262" i="13" a="1"/>
  <c r="J262" i="13" s="1"/>
  <c r="J263" i="13" a="1"/>
  <c r="J263" i="13" s="1"/>
  <c r="J264" i="13" a="1"/>
  <c r="J264" i="13"/>
  <c r="J265" i="13" a="1"/>
  <c r="J265" i="13" s="1"/>
  <c r="J266" i="13" a="1"/>
  <c r="J266" i="13" s="1"/>
  <c r="J267" i="13" a="1"/>
  <c r="J267" i="13" s="1"/>
  <c r="J268" i="13" a="1"/>
  <c r="J268" i="13"/>
  <c r="J269" i="13" a="1"/>
  <c r="J269" i="13" s="1"/>
  <c r="J270" i="13" a="1"/>
  <c r="J270" i="13" s="1"/>
  <c r="J271" i="13" a="1"/>
  <c r="J271" i="13" s="1"/>
  <c r="J272" i="13" a="1"/>
  <c r="J272" i="13" s="1"/>
  <c r="J273" i="13" a="1"/>
  <c r="J273" i="13" s="1"/>
  <c r="J274" i="13" a="1"/>
  <c r="J274" i="13" s="1"/>
  <c r="J275" i="13" a="1"/>
  <c r="J275" i="13" s="1"/>
  <c r="J276" i="13" a="1"/>
  <c r="J276" i="13" s="1"/>
  <c r="J277" i="13" a="1"/>
  <c r="J277" i="13" s="1"/>
  <c r="J278" i="13" a="1"/>
  <c r="J278" i="13" s="1"/>
  <c r="J279" i="13" a="1"/>
  <c r="J279" i="13" s="1"/>
  <c r="J280" i="13" a="1"/>
  <c r="J280" i="13" s="1"/>
  <c r="J281" i="13" a="1"/>
  <c r="J281" i="13" s="1"/>
  <c r="J282" i="13" a="1"/>
  <c r="J282" i="13" s="1"/>
  <c r="J283" i="13" a="1"/>
  <c r="J283" i="13" s="1"/>
  <c r="J284" i="13" a="1"/>
  <c r="J284" i="13"/>
  <c r="J285" i="13" a="1"/>
  <c r="J285" i="13" s="1"/>
  <c r="J286" i="13" a="1"/>
  <c r="J286" i="13" s="1"/>
  <c r="J287" i="13" a="1"/>
  <c r="J287" i="13" s="1"/>
  <c r="J288" i="13" a="1"/>
  <c r="J288" i="13" s="1"/>
  <c r="J289" i="13" a="1"/>
  <c r="J289" i="13" s="1"/>
  <c r="J290" i="13" a="1"/>
  <c r="J290" i="13" s="1"/>
  <c r="J291" i="13" a="1"/>
  <c r="J291" i="13" s="1"/>
  <c r="J292" i="13" a="1"/>
  <c r="J292" i="13" s="1"/>
  <c r="J293" i="13" a="1"/>
  <c r="J293" i="13" s="1"/>
  <c r="J294" i="13" a="1"/>
  <c r="J294" i="13" s="1"/>
  <c r="J295" i="13" a="1"/>
  <c r="J295" i="13" s="1"/>
  <c r="J296" i="13" a="1"/>
  <c r="J296" i="13"/>
  <c r="J297" i="13" a="1"/>
  <c r="J297" i="13" s="1"/>
  <c r="J298" i="13" a="1"/>
  <c r="J298" i="13" s="1"/>
  <c r="J299" i="13" a="1"/>
  <c r="J299" i="13" s="1"/>
  <c r="J300" i="13" a="1"/>
  <c r="J300" i="13"/>
  <c r="J301" i="13" a="1"/>
  <c r="J301" i="13" s="1"/>
  <c r="J302" i="13" a="1"/>
  <c r="J302" i="13" s="1"/>
  <c r="J303" i="13" a="1"/>
  <c r="J303" i="13" s="1"/>
  <c r="J304" i="13" a="1"/>
  <c r="J304" i="13" s="1"/>
  <c r="J305" i="13" a="1"/>
  <c r="J305" i="13" s="1"/>
  <c r="J306" i="13" a="1"/>
  <c r="J306" i="13" s="1"/>
  <c r="J307" i="13" a="1"/>
  <c r="J307" i="13" s="1"/>
  <c r="J308" i="13" a="1"/>
  <c r="J308" i="13" s="1"/>
  <c r="J309" i="13" a="1"/>
  <c r="J309" i="13" s="1"/>
  <c r="J310" i="13" a="1"/>
  <c r="J310" i="13" s="1"/>
  <c r="J311" i="13" a="1"/>
  <c r="J311" i="13" s="1"/>
  <c r="J312" i="13" a="1"/>
  <c r="J312" i="13" s="1"/>
  <c r="J313" i="13" a="1"/>
  <c r="J313" i="13" s="1"/>
  <c r="J314" i="13" a="1"/>
  <c r="J314" i="13" s="1"/>
  <c r="J315" i="13" a="1"/>
  <c r="J315" i="13" s="1"/>
  <c r="J316" i="13" a="1"/>
  <c r="J316" i="13"/>
  <c r="J317" i="13" a="1"/>
  <c r="J317" i="13" s="1"/>
  <c r="J318" i="13" a="1"/>
  <c r="J318" i="13" s="1"/>
  <c r="J319" i="13" a="1"/>
  <c r="J319" i="13" s="1"/>
  <c r="J320" i="13" a="1"/>
  <c r="J320" i="13" s="1"/>
  <c r="J321" i="13" a="1"/>
  <c r="J321" i="13" s="1"/>
  <c r="J322" i="13" a="1"/>
  <c r="J322" i="13" s="1"/>
  <c r="J323" i="13" a="1"/>
  <c r="J323" i="13" s="1"/>
  <c r="J324" i="13" a="1"/>
  <c r="J324" i="13" s="1"/>
  <c r="J325" i="13" a="1"/>
  <c r="J325" i="13" s="1"/>
  <c r="J326" i="13" a="1"/>
  <c r="J326" i="13" s="1"/>
  <c r="J327" i="13" a="1"/>
  <c r="J327" i="13" s="1"/>
  <c r="J328" i="13" a="1"/>
  <c r="J328" i="13"/>
  <c r="J329" i="13" a="1"/>
  <c r="J329" i="13" s="1"/>
  <c r="J330" i="13" a="1"/>
  <c r="J330" i="13" s="1"/>
  <c r="J331" i="13" a="1"/>
  <c r="J331" i="13" s="1"/>
  <c r="J332" i="13" a="1"/>
  <c r="J332" i="13"/>
  <c r="J333" i="13" a="1"/>
  <c r="J333" i="13" s="1"/>
  <c r="J334" i="13" a="1"/>
  <c r="J334" i="13" s="1"/>
  <c r="J335" i="13" a="1"/>
  <c r="J335" i="13" s="1"/>
  <c r="J336" i="13" a="1"/>
  <c r="J336" i="13" s="1"/>
  <c r="J337" i="13" a="1"/>
  <c r="J337" i="13" s="1"/>
  <c r="J338" i="13" a="1"/>
  <c r="J338" i="13" s="1"/>
  <c r="J339" i="13" a="1"/>
  <c r="J339" i="13" s="1"/>
  <c r="J340" i="13" a="1"/>
  <c r="J340" i="13" s="1"/>
  <c r="J341" i="13" a="1"/>
  <c r="J341" i="13" s="1"/>
  <c r="J342" i="13" a="1"/>
  <c r="J342" i="13" s="1"/>
  <c r="J343" i="13" a="1"/>
  <c r="J343" i="13" s="1"/>
  <c r="J344" i="13" a="1"/>
  <c r="J344" i="13" s="1"/>
  <c r="J345" i="13" a="1"/>
  <c r="J345" i="13" s="1"/>
  <c r="J346" i="13" a="1"/>
  <c r="J346" i="13" s="1"/>
  <c r="J347" i="13" a="1"/>
  <c r="J347" i="13" s="1"/>
  <c r="J348" i="13" a="1"/>
  <c r="J348" i="13"/>
  <c r="J349" i="13" a="1"/>
  <c r="J349" i="13" s="1"/>
  <c r="J350" i="13" a="1"/>
  <c r="J350" i="13" s="1"/>
  <c r="J351" i="13" a="1"/>
  <c r="J351" i="13" s="1"/>
  <c r="J352" i="13" a="1"/>
  <c r="J352" i="13" s="1"/>
  <c r="J353" i="13" a="1"/>
  <c r="J353" i="13" s="1"/>
  <c r="J354" i="13" a="1"/>
  <c r="J354" i="13" s="1"/>
  <c r="J355" i="13" a="1"/>
  <c r="J355" i="13" s="1"/>
  <c r="J356" i="13" a="1"/>
  <c r="J356" i="13" s="1"/>
  <c r="J357" i="13" a="1"/>
  <c r="J357" i="13" s="1"/>
  <c r="J358" i="13" a="1"/>
  <c r="J358" i="13" s="1"/>
  <c r="J359" i="13" a="1"/>
  <c r="J359" i="13" s="1"/>
  <c r="J360" i="13" a="1"/>
  <c r="J360" i="13"/>
  <c r="J361" i="13" a="1"/>
  <c r="J361" i="13" s="1"/>
  <c r="J362" i="13" a="1"/>
  <c r="J362" i="13" s="1"/>
  <c r="J363" i="13" a="1"/>
  <c r="J363" i="13" s="1"/>
  <c r="J364" i="13" a="1"/>
  <c r="J364" i="13"/>
  <c r="J365" i="13" a="1"/>
  <c r="J365" i="13" s="1"/>
  <c r="J366" i="13" a="1"/>
  <c r="J366" i="13" s="1"/>
  <c r="J367" i="13" a="1"/>
  <c r="J367" i="13" s="1"/>
  <c r="J368" i="13" a="1"/>
  <c r="J368" i="13" s="1"/>
  <c r="J369" i="13" a="1"/>
  <c r="J369" i="13" s="1"/>
  <c r="J370" i="13" a="1"/>
  <c r="J370" i="13" s="1"/>
  <c r="J371" i="13" a="1"/>
  <c r="J371" i="13" s="1"/>
  <c r="J372" i="13" a="1"/>
  <c r="J372" i="13" s="1"/>
  <c r="J373" i="13" a="1"/>
  <c r="J373" i="13" s="1"/>
  <c r="J374" i="13" a="1"/>
  <c r="J374" i="13" s="1"/>
  <c r="J375" i="13" a="1"/>
  <c r="J375" i="13" s="1"/>
  <c r="J376" i="13" a="1"/>
  <c r="J376" i="13" s="1"/>
  <c r="J377" i="13" a="1"/>
  <c r="J377" i="13" s="1"/>
  <c r="J378" i="13" a="1"/>
  <c r="J378" i="13" s="1"/>
  <c r="J379" i="13" a="1"/>
  <c r="J379" i="13" s="1"/>
  <c r="J380" i="13" a="1"/>
  <c r="J380" i="13"/>
  <c r="J381" i="13" a="1"/>
  <c r="J381" i="13" s="1"/>
  <c r="J382" i="13" a="1"/>
  <c r="J382" i="13" s="1"/>
  <c r="J383" i="13" a="1"/>
  <c r="J383" i="13" s="1"/>
  <c r="J384" i="13" a="1"/>
  <c r="J384" i="13" s="1"/>
  <c r="J385" i="13" a="1"/>
  <c r="J385" i="13" s="1"/>
  <c r="J386" i="13" a="1"/>
  <c r="J386" i="13" s="1"/>
  <c r="J387" i="13" a="1"/>
  <c r="J387" i="13" s="1"/>
  <c r="J388" i="13" a="1"/>
  <c r="J388" i="13" s="1"/>
  <c r="J389" i="13" a="1"/>
  <c r="J389" i="13" s="1"/>
  <c r="J390" i="13" a="1"/>
  <c r="J390" i="13" s="1"/>
  <c r="J391" i="13" a="1"/>
  <c r="J391" i="13" s="1"/>
  <c r="J392" i="13" a="1"/>
  <c r="J392" i="13"/>
  <c r="J393" i="13" a="1"/>
  <c r="J393" i="13" s="1"/>
  <c r="J394" i="13" a="1"/>
  <c r="J394" i="13" s="1"/>
  <c r="J395" i="13" a="1"/>
  <c r="J395" i="13" s="1"/>
  <c r="J396" i="13" a="1"/>
  <c r="J396" i="13"/>
  <c r="J397" i="13" a="1"/>
  <c r="J397" i="13" s="1"/>
  <c r="J398" i="13" a="1"/>
  <c r="J398" i="13" s="1"/>
  <c r="J399" i="13" a="1"/>
  <c r="J399" i="13" s="1"/>
  <c r="J400" i="13" a="1"/>
  <c r="J400" i="13" s="1"/>
  <c r="J401" i="13" a="1"/>
  <c r="J401" i="13" s="1"/>
  <c r="J402" i="13" a="1"/>
  <c r="J402" i="13" s="1"/>
  <c r="J403" i="13" a="1"/>
  <c r="J403" i="13" s="1"/>
  <c r="J404" i="13" a="1"/>
  <c r="J404" i="13" s="1"/>
  <c r="J405" i="13" a="1"/>
  <c r="J405" i="13" s="1"/>
  <c r="J406" i="13" a="1"/>
  <c r="J406" i="13" s="1"/>
  <c r="J407" i="13" a="1"/>
  <c r="J407" i="13" s="1"/>
  <c r="J408" i="13" a="1"/>
  <c r="J408" i="13" s="1"/>
  <c r="J409" i="13" a="1"/>
  <c r="J409" i="13" s="1"/>
  <c r="J410" i="13" a="1"/>
  <c r="J410" i="13" s="1"/>
  <c r="J411" i="13" a="1"/>
  <c r="J411" i="13" s="1"/>
  <c r="J412" i="13" a="1"/>
  <c r="J412" i="13"/>
  <c r="J413" i="13" a="1"/>
  <c r="J413" i="13" s="1"/>
  <c r="J414" i="13" a="1"/>
  <c r="J414" i="13" s="1"/>
  <c r="J415" i="13" a="1"/>
  <c r="J415" i="13" s="1"/>
  <c r="J416" i="13" a="1"/>
  <c r="J416" i="13"/>
  <c r="J417" i="13" a="1"/>
  <c r="J417" i="13" s="1"/>
  <c r="J418" i="13" a="1"/>
  <c r="J418" i="13" s="1"/>
  <c r="J419" i="13" a="1"/>
  <c r="J419" i="13" s="1"/>
  <c r="J420" i="13" a="1"/>
  <c r="J420" i="13" s="1"/>
  <c r="J421" i="13" a="1"/>
  <c r="J421" i="13" s="1"/>
  <c r="J422" i="13" a="1"/>
  <c r="J422" i="13" s="1"/>
  <c r="J423" i="13" a="1"/>
  <c r="J423" i="13" s="1"/>
  <c r="J424" i="13" a="1"/>
  <c r="J424" i="13" s="1"/>
  <c r="J425" i="13" a="1"/>
  <c r="J425" i="13" s="1"/>
  <c r="J426" i="13" a="1"/>
  <c r="J426" i="13" s="1"/>
  <c r="J427" i="13" a="1"/>
  <c r="J427" i="13" s="1"/>
  <c r="J428" i="13" a="1"/>
  <c r="J428" i="13"/>
  <c r="J429" i="13" a="1"/>
  <c r="J429" i="13" s="1"/>
  <c r="J430" i="13" a="1"/>
  <c r="J430" i="13" s="1"/>
  <c r="J431" i="13" a="1"/>
  <c r="J431" i="13" s="1"/>
  <c r="J432" i="13" a="1"/>
  <c r="J432" i="13"/>
  <c r="J433" i="13" a="1"/>
  <c r="J433" i="13" s="1"/>
  <c r="J434" i="13" a="1"/>
  <c r="J434" i="13" s="1"/>
  <c r="J435" i="13" a="1"/>
  <c r="J435" i="13" s="1"/>
  <c r="J436" i="13" a="1"/>
  <c r="J436" i="13" s="1"/>
  <c r="J437" i="13" a="1"/>
  <c r="J437" i="13" s="1"/>
  <c r="J438" i="13" a="1"/>
  <c r="J438" i="13" s="1"/>
  <c r="J439" i="13" a="1"/>
  <c r="J439" i="13" s="1"/>
  <c r="J440" i="13" a="1"/>
  <c r="J440" i="13" s="1"/>
  <c r="J441" i="13" a="1"/>
  <c r="J441" i="13"/>
  <c r="J442" i="13" a="1"/>
  <c r="J442" i="13" s="1"/>
  <c r="J443" i="13" a="1"/>
  <c r="J443" i="13" s="1"/>
  <c r="J444" i="13" a="1"/>
  <c r="J444" i="13" s="1"/>
  <c r="J445" i="13" a="1"/>
  <c r="J445" i="13" s="1"/>
  <c r="J446" i="13" a="1"/>
  <c r="J446" i="13"/>
  <c r="J447" i="13" a="1"/>
  <c r="J447" i="13" s="1"/>
  <c r="J448" i="13" a="1"/>
  <c r="J448" i="13" s="1"/>
  <c r="J449" i="13" a="1"/>
  <c r="J449" i="13" s="1"/>
  <c r="J450" i="13" a="1"/>
  <c r="J450" i="13"/>
  <c r="J451" i="13" a="1"/>
  <c r="J451" i="13" s="1"/>
  <c r="J452" i="13" a="1"/>
  <c r="J452" i="13" s="1"/>
  <c r="J453" i="13" a="1"/>
  <c r="J453" i="13"/>
  <c r="J454" i="13" a="1"/>
  <c r="J454" i="13" s="1"/>
  <c r="J455" i="13" a="1"/>
  <c r="J455" i="13"/>
  <c r="J456" i="13" a="1"/>
  <c r="J456" i="13" s="1"/>
  <c r="J457" i="13" a="1"/>
  <c r="J457" i="13" s="1"/>
  <c r="J458" i="13" a="1"/>
  <c r="J458" i="13" s="1"/>
  <c r="J459" i="13" a="1"/>
  <c r="J459" i="13"/>
  <c r="J460" i="13" a="1"/>
  <c r="J460" i="13" s="1"/>
  <c r="J461" i="13" a="1"/>
  <c r="J461" i="13" s="1"/>
  <c r="J462" i="13" a="1"/>
  <c r="J462" i="13"/>
  <c r="J463" i="13" a="1"/>
  <c r="J463" i="13" s="1"/>
  <c r="J464" i="13" a="1"/>
  <c r="J464" i="13" s="1"/>
  <c r="J465" i="13" a="1"/>
  <c r="J465" i="13" s="1"/>
  <c r="J466" i="13" a="1"/>
  <c r="J466" i="13" s="1"/>
  <c r="J467" i="13" a="1"/>
  <c r="J467" i="13" s="1"/>
  <c r="J468" i="13" a="1"/>
  <c r="J468" i="13" s="1"/>
  <c r="J469" i="13" a="1"/>
  <c r="J469" i="13"/>
  <c r="J470" i="13" a="1"/>
  <c r="J470" i="13" s="1"/>
  <c r="J471" i="13" a="1"/>
  <c r="J471" i="13"/>
  <c r="J472" i="13" a="1"/>
  <c r="J472" i="13" s="1"/>
  <c r="J473" i="13" a="1"/>
  <c r="J473" i="13"/>
  <c r="J474" i="13" a="1"/>
  <c r="J474" i="13" s="1"/>
  <c r="J475" i="13" a="1"/>
  <c r="J475" i="13" s="1"/>
  <c r="J476" i="13" a="1"/>
  <c r="J476" i="13" s="1"/>
  <c r="J477" i="13" a="1"/>
  <c r="J477" i="13" s="1"/>
  <c r="J478" i="13" a="1"/>
  <c r="J478" i="13"/>
  <c r="J479" i="13" a="1"/>
  <c r="J479" i="13" s="1"/>
  <c r="J480" i="13" a="1"/>
  <c r="J480" i="13" s="1"/>
  <c r="J481" i="13" a="1"/>
  <c r="J481" i="13" s="1"/>
  <c r="J482" i="13" a="1"/>
  <c r="J482" i="13"/>
  <c r="J483" i="13" a="1"/>
  <c r="J483" i="13" s="1"/>
  <c r="J484" i="13" a="1"/>
  <c r="J484" i="13" s="1"/>
  <c r="J485" i="13" a="1"/>
  <c r="J485" i="13"/>
  <c r="J486" i="13" a="1"/>
  <c r="J486" i="13" s="1"/>
  <c r="J487" i="13" a="1"/>
  <c r="J487" i="13"/>
  <c r="J488" i="13" a="1"/>
  <c r="J488" i="13" s="1"/>
  <c r="J489" i="13" a="1"/>
  <c r="J489" i="13" s="1"/>
  <c r="J490" i="13" a="1"/>
  <c r="J490" i="13" s="1"/>
  <c r="J491" i="13" a="1"/>
  <c r="J491" i="13"/>
  <c r="J492" i="13" a="1"/>
  <c r="J492" i="13" s="1"/>
  <c r="J493" i="13" a="1"/>
  <c r="J493" i="13" s="1"/>
  <c r="J494" i="13" a="1"/>
  <c r="J494" i="13"/>
  <c r="J495" i="13" a="1"/>
  <c r="J495" i="13" s="1"/>
  <c r="J496" i="13" a="1"/>
  <c r="J496" i="13" s="1"/>
  <c r="J497" i="13" a="1"/>
  <c r="J497" i="13" s="1"/>
  <c r="J498" i="13" a="1"/>
  <c r="J498" i="13" s="1"/>
  <c r="J499" i="13" a="1"/>
  <c r="J499" i="13" s="1"/>
  <c r="J500" i="13" a="1"/>
  <c r="J500" i="13" s="1"/>
  <c r="J501" i="13" a="1"/>
  <c r="J501" i="13"/>
  <c r="J502" i="13" a="1"/>
  <c r="J502" i="13" s="1"/>
  <c r="J503" i="13" a="1"/>
  <c r="J503" i="13"/>
  <c r="J504" i="13" a="1"/>
  <c r="J504" i="13" s="1"/>
  <c r="J505" i="13" a="1"/>
  <c r="J505" i="13"/>
  <c r="J506" i="13" a="1"/>
  <c r="J506" i="13" s="1"/>
  <c r="J507" i="13" a="1"/>
  <c r="J507" i="13" s="1"/>
  <c r="J508" i="13" a="1"/>
  <c r="J508" i="13" s="1"/>
  <c r="J509" i="13" a="1"/>
  <c r="J509" i="13" s="1"/>
  <c r="J510" i="13" a="1"/>
  <c r="J510" i="13"/>
  <c r="J511" i="13" a="1"/>
  <c r="J511" i="13" s="1"/>
  <c r="J512" i="13" a="1"/>
  <c r="J512" i="13" s="1"/>
  <c r="J513" i="13" a="1"/>
  <c r="J513" i="13" s="1"/>
  <c r="J514" i="13" a="1"/>
  <c r="J514" i="13"/>
  <c r="J515" i="13" a="1"/>
  <c r="J515" i="13" s="1"/>
  <c r="J516" i="13" a="1"/>
  <c r="J516" i="13" s="1"/>
  <c r="J517" i="13" a="1"/>
  <c r="J517" i="13"/>
  <c r="J518" i="13" a="1"/>
  <c r="J518" i="13" s="1"/>
  <c r="J519" i="13" a="1"/>
  <c r="J519" i="13"/>
  <c r="J520" i="13" a="1"/>
  <c r="J520" i="13" s="1"/>
  <c r="J521" i="13" a="1"/>
  <c r="J521" i="13" s="1"/>
  <c r="J522" i="13" a="1"/>
  <c r="J522" i="13" s="1"/>
  <c r="J523" i="13" a="1"/>
  <c r="J523" i="13"/>
  <c r="J524" i="13" a="1"/>
  <c r="J524" i="13" s="1"/>
  <c r="J525" i="13" a="1"/>
  <c r="J525" i="13" s="1"/>
  <c r="J526" i="13" a="1"/>
  <c r="J526" i="13"/>
  <c r="J527" i="13" a="1"/>
  <c r="J527" i="13" s="1"/>
  <c r="J528" i="13" a="1"/>
  <c r="J528" i="13" s="1"/>
  <c r="J529" i="13" a="1"/>
  <c r="J529" i="13" s="1"/>
  <c r="J530" i="13" a="1"/>
  <c r="J530" i="13" s="1"/>
  <c r="J531" i="13" a="1"/>
  <c r="J531" i="13" s="1"/>
  <c r="J532" i="13" a="1"/>
  <c r="J532" i="13" s="1"/>
  <c r="J533" i="13" a="1"/>
  <c r="J533" i="13"/>
  <c r="J534" i="13" a="1"/>
  <c r="J534" i="13" s="1"/>
  <c r="J535" i="13" a="1"/>
  <c r="J535" i="13"/>
  <c r="J536" i="13" a="1"/>
  <c r="J536" i="13" s="1"/>
  <c r="J537" i="13" a="1"/>
  <c r="J537" i="13"/>
  <c r="J538" i="13" a="1"/>
  <c r="J538" i="13" s="1"/>
  <c r="J539" i="13" a="1"/>
  <c r="J539" i="13" s="1"/>
  <c r="J540" i="13" a="1"/>
  <c r="J540" i="13" s="1"/>
  <c r="J541" i="13" a="1"/>
  <c r="J541" i="13" s="1"/>
  <c r="J542" i="13" a="1"/>
  <c r="J542" i="13"/>
  <c r="J543" i="13" a="1"/>
  <c r="J543" i="13" s="1"/>
  <c r="J544" i="13" a="1"/>
  <c r="J544" i="13" s="1"/>
  <c r="J545" i="13" a="1"/>
  <c r="J545" i="13" s="1"/>
  <c r="J546" i="13" a="1"/>
  <c r="J546" i="13"/>
  <c r="J547" i="13" a="1"/>
  <c r="J547" i="13" s="1"/>
  <c r="J548" i="13" a="1"/>
  <c r="J548" i="13" s="1"/>
  <c r="J549" i="13" a="1"/>
  <c r="J549" i="13"/>
  <c r="J550" i="13" a="1"/>
  <c r="J550" i="13" s="1"/>
  <c r="J551" i="13" a="1"/>
  <c r="J551" i="13"/>
  <c r="J552" i="13" a="1"/>
  <c r="J552" i="13" s="1"/>
  <c r="J553" i="13" a="1"/>
  <c r="J553" i="13" s="1"/>
  <c r="J554" i="13" a="1"/>
  <c r="J554" i="13" s="1"/>
  <c r="J555" i="13" a="1"/>
  <c r="J555" i="13"/>
  <c r="J556" i="13" a="1"/>
  <c r="J556" i="13" s="1"/>
  <c r="J557" i="13" a="1"/>
  <c r="J557" i="13" s="1"/>
  <c r="J558" i="13" a="1"/>
  <c r="J558" i="13"/>
  <c r="J559" i="13" a="1"/>
  <c r="J559" i="13" s="1"/>
  <c r="J560" i="13" a="1"/>
  <c r="J560" i="13" s="1"/>
  <c r="J561" i="13" a="1"/>
  <c r="J561" i="13" s="1"/>
  <c r="J562" i="13" a="1"/>
  <c r="J562" i="13" s="1"/>
  <c r="J563" i="13" a="1"/>
  <c r="J563" i="13" s="1"/>
  <c r="J564" i="13" a="1"/>
  <c r="J564" i="13" s="1"/>
  <c r="J565" i="13" a="1"/>
  <c r="J565" i="13"/>
  <c r="J566" i="13" a="1"/>
  <c r="J566" i="13" s="1"/>
  <c r="J567" i="13" a="1"/>
  <c r="J567" i="13"/>
  <c r="J568" i="13" a="1"/>
  <c r="J568" i="13" s="1"/>
  <c r="J569" i="13" a="1"/>
  <c r="J569" i="13"/>
  <c r="J570" i="13" a="1"/>
  <c r="J570" i="13" s="1"/>
  <c r="J571" i="13" a="1"/>
  <c r="J571" i="13" s="1"/>
  <c r="J572" i="13" a="1"/>
  <c r="J572" i="13" s="1"/>
  <c r="J573" i="13" a="1"/>
  <c r="J573" i="13" s="1"/>
  <c r="J574" i="13" a="1"/>
  <c r="J574" i="13"/>
  <c r="J575" i="13" a="1"/>
  <c r="J575" i="13" s="1"/>
  <c r="J576" i="13" a="1"/>
  <c r="J576" i="13" s="1"/>
  <c r="J577" i="13" a="1"/>
  <c r="J577" i="13" s="1"/>
  <c r="J578" i="13" a="1"/>
  <c r="J578" i="13"/>
  <c r="J579" i="13" a="1"/>
  <c r="J579" i="13" s="1"/>
  <c r="J580" i="13" a="1"/>
  <c r="J580" i="13" s="1"/>
  <c r="J581" i="13" a="1"/>
  <c r="J581" i="13"/>
  <c r="J582" i="13" a="1"/>
  <c r="J582" i="13" s="1"/>
  <c r="J583" i="13" a="1"/>
  <c r="J583" i="13"/>
  <c r="J584" i="13" a="1"/>
  <c r="J584" i="13" s="1"/>
  <c r="J585" i="13" a="1"/>
  <c r="J585" i="13" s="1"/>
  <c r="J586" i="13" a="1"/>
  <c r="J586" i="13" s="1"/>
  <c r="J587" i="13" a="1"/>
  <c r="J587" i="13"/>
  <c r="J588" i="13" a="1"/>
  <c r="J588" i="13" s="1"/>
  <c r="J589" i="13" a="1"/>
  <c r="J589" i="13" s="1"/>
  <c r="J590" i="13" a="1"/>
  <c r="J590" i="13"/>
  <c r="J591" i="13" a="1"/>
  <c r="J591" i="13" s="1"/>
  <c r="J592" i="13" a="1"/>
  <c r="J592" i="13" s="1"/>
  <c r="J593" i="13" a="1"/>
  <c r="J593" i="13" s="1"/>
  <c r="J594" i="13" a="1"/>
  <c r="J594" i="13" s="1"/>
  <c r="J595" i="13" a="1"/>
  <c r="J595" i="13" s="1"/>
  <c r="J596" i="13" a="1"/>
  <c r="J596" i="13" s="1"/>
  <c r="J597" i="13" a="1"/>
  <c r="J597" i="13"/>
  <c r="J598" i="13" a="1"/>
  <c r="J598" i="13" s="1"/>
  <c r="J599" i="13" a="1"/>
  <c r="J599" i="13"/>
  <c r="J600" i="13" a="1"/>
  <c r="J600" i="13" s="1"/>
  <c r="J601" i="13" a="1"/>
  <c r="J601" i="13"/>
  <c r="J602" i="13" a="1"/>
  <c r="J602" i="13" s="1"/>
  <c r="J603" i="13" a="1"/>
  <c r="J603" i="13" s="1"/>
  <c r="J604" i="13" a="1"/>
  <c r="J604" i="13" s="1"/>
  <c r="J605" i="13" a="1"/>
  <c r="J605" i="13" s="1"/>
  <c r="J606" i="13" a="1"/>
  <c r="J606" i="13"/>
  <c r="J607" i="13" a="1"/>
  <c r="J607" i="13" s="1"/>
  <c r="J608" i="13" a="1"/>
  <c r="J608" i="13" s="1"/>
  <c r="J609" i="13" a="1"/>
  <c r="J609" i="13" s="1"/>
  <c r="J610" i="13" a="1"/>
  <c r="J610" i="13"/>
  <c r="J611" i="13" a="1"/>
  <c r="J611" i="13" s="1"/>
  <c r="J612" i="13" a="1"/>
  <c r="J612" i="13" s="1"/>
  <c r="J613" i="13" a="1"/>
  <c r="J613" i="13"/>
  <c r="J614" i="13" a="1"/>
  <c r="J614" i="13" s="1"/>
  <c r="J615" i="13" a="1"/>
  <c r="J615" i="13"/>
  <c r="J616" i="13" a="1"/>
  <c r="J616" i="13" s="1"/>
  <c r="J617" i="13" a="1"/>
  <c r="J617" i="13" s="1"/>
  <c r="J618" i="13" a="1"/>
  <c r="J618" i="13" s="1"/>
  <c r="J619" i="13" a="1"/>
  <c r="J619" i="13"/>
  <c r="J620" i="13" a="1"/>
  <c r="J620" i="13" s="1"/>
  <c r="J621" i="13" a="1"/>
  <c r="J621" i="13" s="1"/>
  <c r="J622" i="13" a="1"/>
  <c r="J622" i="13"/>
  <c r="J623" i="13" a="1"/>
  <c r="J623" i="13" s="1"/>
  <c r="J624" i="13" a="1"/>
  <c r="J624" i="13" s="1"/>
  <c r="J625" i="13" a="1"/>
  <c r="J625" i="13" s="1"/>
  <c r="J626" i="13" a="1"/>
  <c r="J626" i="13" s="1"/>
  <c r="J627" i="13" a="1"/>
  <c r="J627" i="13" s="1"/>
  <c r="J628" i="13" a="1"/>
  <c r="J628" i="13" s="1"/>
  <c r="J629" i="13" a="1"/>
  <c r="J629" i="13"/>
  <c r="J630" i="13" a="1"/>
  <c r="J630" i="13" s="1"/>
  <c r="J631" i="13" a="1"/>
  <c r="J631" i="13"/>
  <c r="J632" i="13" a="1"/>
  <c r="J632" i="13" s="1"/>
  <c r="J633" i="13" a="1"/>
  <c r="J633" i="13"/>
  <c r="J634" i="13" a="1"/>
  <c r="J634" i="13" s="1"/>
  <c r="J635" i="13" a="1"/>
  <c r="J635" i="13" s="1"/>
  <c r="J636" i="13" a="1"/>
  <c r="J636" i="13" s="1"/>
  <c r="J637" i="13" a="1"/>
  <c r="J637" i="13" s="1"/>
  <c r="J638" i="13" a="1"/>
  <c r="J638" i="13"/>
  <c r="J639" i="13" a="1"/>
  <c r="J639" i="13" s="1"/>
  <c r="J640" i="13" a="1"/>
  <c r="J640" i="13" s="1"/>
  <c r="J641" i="13" a="1"/>
  <c r="J641" i="13" s="1"/>
  <c r="J642" i="13" a="1"/>
  <c r="J642" i="13"/>
  <c r="J643" i="13" a="1"/>
  <c r="J643" i="13" s="1"/>
  <c r="J644" i="13" a="1"/>
  <c r="J644" i="13" s="1"/>
  <c r="J645" i="13" a="1"/>
  <c r="J645" i="13"/>
  <c r="J646" i="13" a="1"/>
  <c r="J646" i="13" s="1"/>
  <c r="J647" i="13" a="1"/>
  <c r="J647" i="13"/>
  <c r="J648" i="13" a="1"/>
  <c r="J648" i="13" s="1"/>
  <c r="J649" i="13" a="1"/>
  <c r="J649" i="13" s="1"/>
  <c r="J650" i="13" a="1"/>
  <c r="J650" i="13" s="1"/>
  <c r="J651" i="13" a="1"/>
  <c r="J651" i="13"/>
  <c r="J652" i="13" a="1"/>
  <c r="J652" i="13" s="1"/>
  <c r="J653" i="13" a="1"/>
  <c r="J653" i="13" s="1"/>
  <c r="J654" i="13" a="1"/>
  <c r="J654" i="13"/>
  <c r="J655" i="13" a="1"/>
  <c r="J655" i="13" s="1"/>
  <c r="J656" i="13" a="1"/>
  <c r="J656" i="13" s="1"/>
  <c r="J657" i="13" a="1"/>
  <c r="J657" i="13" s="1"/>
  <c r="J658" i="13" a="1"/>
  <c r="J658" i="13" s="1"/>
  <c r="J659" i="13" a="1"/>
  <c r="J659" i="13" s="1"/>
  <c r="J660" i="13" a="1"/>
  <c r="J660" i="13" s="1"/>
  <c r="J661" i="13" a="1"/>
  <c r="J661" i="13"/>
  <c r="J662" i="13" a="1"/>
  <c r="J662" i="13" s="1"/>
  <c r="J663" i="13" a="1"/>
  <c r="J663" i="13"/>
  <c r="J664" i="13" a="1"/>
  <c r="J664" i="13" s="1"/>
  <c r="J665" i="13" a="1"/>
  <c r="J665" i="13"/>
  <c r="J666" i="13" a="1"/>
  <c r="J666" i="13" s="1"/>
  <c r="J667" i="13" a="1"/>
  <c r="J667" i="13" s="1"/>
  <c r="J668" i="13" a="1"/>
  <c r="J668" i="13" s="1"/>
  <c r="J669" i="13" a="1"/>
  <c r="J669" i="13" s="1"/>
  <c r="J670" i="13" a="1"/>
  <c r="J670" i="13"/>
  <c r="J671" i="13" a="1"/>
  <c r="J671" i="13" s="1"/>
  <c r="J672" i="13" a="1"/>
  <c r="J672" i="13" s="1"/>
  <c r="J673" i="13" a="1"/>
  <c r="J673" i="13" s="1"/>
  <c r="J674" i="13" a="1"/>
  <c r="J674" i="13"/>
  <c r="J675" i="13" a="1"/>
  <c r="J675" i="13" s="1"/>
  <c r="J676" i="13" a="1"/>
  <c r="J676" i="13" s="1"/>
  <c r="J677" i="13" a="1"/>
  <c r="J677" i="13"/>
  <c r="J678" i="13" a="1"/>
  <c r="J678" i="13" s="1"/>
  <c r="J679" i="13" a="1"/>
  <c r="J679" i="13"/>
  <c r="J680" i="13" a="1"/>
  <c r="J680" i="13" s="1"/>
  <c r="J681" i="13" a="1"/>
  <c r="J681" i="13" s="1"/>
  <c r="J682" i="13" a="1"/>
  <c r="J682" i="13" s="1"/>
  <c r="J683" i="13" a="1"/>
  <c r="J683" i="13"/>
  <c r="J684" i="13" a="1"/>
  <c r="J684" i="13" s="1"/>
  <c r="J685" i="13" a="1"/>
  <c r="J685" i="13" s="1"/>
  <c r="J686" i="13" a="1"/>
  <c r="J686" i="13"/>
  <c r="J687" i="13" a="1"/>
  <c r="J687" i="13" s="1"/>
  <c r="J688" i="13" a="1"/>
  <c r="J688" i="13" s="1"/>
  <c r="J689" i="13" a="1"/>
  <c r="J689" i="13" s="1"/>
  <c r="J690" i="13" a="1"/>
  <c r="J690" i="13" s="1"/>
  <c r="J691" i="13" a="1"/>
  <c r="J691" i="13" s="1"/>
  <c r="J692" i="13" a="1"/>
  <c r="J692" i="13" s="1"/>
  <c r="J693" i="13" a="1"/>
  <c r="J693" i="13"/>
  <c r="J694" i="13" a="1"/>
  <c r="J694" i="13" s="1"/>
  <c r="J695" i="13" a="1"/>
  <c r="J695" i="13"/>
  <c r="J696" i="13" a="1"/>
  <c r="J696" i="13" s="1"/>
  <c r="J697" i="13" a="1"/>
  <c r="J697" i="13"/>
  <c r="J698" i="13" a="1"/>
  <c r="J698" i="13" s="1"/>
  <c r="J699" i="13" a="1"/>
  <c r="J699" i="13" s="1"/>
  <c r="J700" i="13" a="1"/>
  <c r="J700" i="13" s="1"/>
  <c r="J701" i="13" a="1"/>
  <c r="J701" i="13" s="1"/>
  <c r="J702" i="13" a="1"/>
  <c r="J702" i="13"/>
  <c r="J703" i="13" a="1"/>
  <c r="J703" i="13" s="1"/>
  <c r="J704" i="13" a="1"/>
  <c r="J704" i="13" s="1"/>
  <c r="J705" i="13" a="1"/>
  <c r="J705" i="13" s="1"/>
  <c r="J706" i="13" a="1"/>
  <c r="J706" i="13"/>
  <c r="J707" i="13" a="1"/>
  <c r="J707" i="13" s="1"/>
  <c r="J708" i="13" a="1"/>
  <c r="J708" i="13" s="1"/>
  <c r="J709" i="13" a="1"/>
  <c r="J709" i="13"/>
  <c r="J710" i="13" a="1"/>
  <c r="J710" i="13" s="1"/>
  <c r="J711" i="13" a="1"/>
  <c r="J711" i="13"/>
  <c r="J712" i="13" a="1"/>
  <c r="J712" i="13" s="1"/>
  <c r="J713" i="13" a="1"/>
  <c r="J713" i="13" s="1"/>
  <c r="J714" i="13" a="1"/>
  <c r="J714" i="13" s="1"/>
  <c r="J715" i="13" a="1"/>
  <c r="J715" i="13"/>
  <c r="J716" i="13" a="1"/>
  <c r="J716" i="13" s="1"/>
  <c r="J717" i="13" a="1"/>
  <c r="J717" i="13" s="1"/>
  <c r="J718" i="13" a="1"/>
  <c r="J718" i="13"/>
  <c r="J719" i="13" a="1"/>
  <c r="J719" i="13" s="1"/>
  <c r="J720" i="13" a="1"/>
  <c r="J720" i="13" s="1"/>
  <c r="J721" i="13" a="1"/>
  <c r="J721" i="13" s="1"/>
  <c r="J722" i="13" a="1"/>
  <c r="J722" i="13" s="1"/>
  <c r="J723" i="13" a="1"/>
  <c r="J723" i="13" s="1"/>
  <c r="J724" i="13" a="1"/>
  <c r="J724" i="13" s="1"/>
  <c r="J725" i="13" a="1"/>
  <c r="J725" i="13" s="1"/>
  <c r="J726" i="13" a="1"/>
  <c r="J726" i="13" s="1"/>
  <c r="J727" i="13" a="1"/>
  <c r="J727" i="13"/>
  <c r="J728" i="13" a="1"/>
  <c r="J728" i="13" s="1"/>
  <c r="J729" i="13" a="1"/>
  <c r="J729" i="13"/>
  <c r="J730" i="13" a="1"/>
  <c r="J730" i="13" s="1"/>
  <c r="J731" i="13" a="1"/>
  <c r="J731" i="13" s="1"/>
  <c r="J732" i="13" a="1"/>
  <c r="J732" i="13" s="1"/>
  <c r="J733" i="13" a="1"/>
  <c r="J733" i="13" s="1"/>
  <c r="J734" i="13" a="1"/>
  <c r="J734" i="13" s="1"/>
  <c r="J735" i="13" a="1"/>
  <c r="J735" i="13"/>
  <c r="J736" i="13" a="1"/>
  <c r="J736" i="13" s="1"/>
  <c r="J737" i="13" a="1"/>
  <c r="J737" i="13" s="1"/>
  <c r="J738" i="13" a="1"/>
  <c r="J738" i="13"/>
  <c r="J739" i="13" a="1"/>
  <c r="J739" i="13" s="1"/>
  <c r="J740" i="13" a="1"/>
  <c r="J740" i="13"/>
  <c r="J741" i="13" a="1"/>
  <c r="J741" i="13" s="1"/>
  <c r="J742" i="13" a="1"/>
  <c r="J742" i="13"/>
  <c r="J743" i="13" a="1"/>
  <c r="J743" i="13"/>
  <c r="J744" i="13" a="1"/>
  <c r="J744" i="13"/>
  <c r="J745" i="13" a="1"/>
  <c r="J745" i="13" s="1"/>
  <c r="J746" i="13" a="1"/>
  <c r="J746" i="13" s="1"/>
  <c r="J747" i="13" a="1"/>
  <c r="J747" i="13" s="1"/>
  <c r="J748" i="13" a="1"/>
  <c r="J748" i="13" s="1"/>
  <c r="J749" i="13" a="1"/>
  <c r="J749" i="13" s="1"/>
  <c r="J750" i="13" a="1"/>
  <c r="J750" i="13" s="1"/>
  <c r="J751" i="13" a="1"/>
  <c r="J751" i="13"/>
  <c r="J752" i="13" a="1"/>
  <c r="J752" i="13"/>
  <c r="J753" i="13" a="1"/>
  <c r="J753" i="13" s="1"/>
  <c r="J754" i="13" a="1"/>
  <c r="J754" i="13" s="1"/>
  <c r="J755" i="13" a="1"/>
  <c r="J755" i="13" s="1"/>
  <c r="J756" i="13" a="1"/>
  <c r="J756" i="13" s="1"/>
  <c r="J757" i="13" a="1"/>
  <c r="J757" i="13" s="1"/>
  <c r="J758" i="13" a="1"/>
  <c r="J758" i="13"/>
  <c r="J759" i="13" a="1"/>
  <c r="J759" i="13" s="1"/>
  <c r="J760" i="13" a="1"/>
  <c r="J760" i="13"/>
  <c r="J761" i="13" a="1"/>
  <c r="J761" i="13" s="1"/>
  <c r="J762" i="13" a="1"/>
  <c r="J762" i="13" s="1"/>
  <c r="J763" i="13" a="1"/>
  <c r="J763" i="13"/>
  <c r="J764" i="13" a="1"/>
  <c r="J764" i="13" s="1"/>
  <c r="J765" i="13" a="1"/>
  <c r="J765" i="13" s="1"/>
  <c r="J766" i="13" a="1"/>
  <c r="J766" i="13"/>
  <c r="J767" i="13" a="1"/>
  <c r="J767" i="13"/>
  <c r="J768" i="13" a="1"/>
  <c r="J768" i="13" s="1"/>
  <c r="J769" i="13" a="1"/>
  <c r="J769" i="13" s="1"/>
  <c r="J770" i="13" a="1"/>
  <c r="J770" i="13" s="1"/>
  <c r="J771" i="13" a="1"/>
  <c r="J771" i="13" s="1"/>
  <c r="J772" i="13" a="1"/>
  <c r="J772" i="13"/>
  <c r="J773" i="13" a="1"/>
  <c r="J773" i="13" s="1"/>
  <c r="J774" i="13" a="1"/>
  <c r="J774" i="13"/>
  <c r="J775" i="13" a="1"/>
  <c r="J775" i="13"/>
  <c r="J776" i="13" a="1"/>
  <c r="J776" i="13" s="1"/>
  <c r="J777" i="13" a="1"/>
  <c r="J777" i="13" s="1"/>
  <c r="J778" i="13" a="1"/>
  <c r="J778" i="13" s="1"/>
  <c r="J779" i="13" a="1"/>
  <c r="J779" i="13" s="1"/>
  <c r="J780" i="13" a="1"/>
  <c r="J780" i="13" s="1"/>
  <c r="J781" i="13" a="1"/>
  <c r="J781" i="13" s="1"/>
  <c r="J782" i="13" a="1"/>
  <c r="J782" i="13" s="1"/>
  <c r="J783" i="13" a="1"/>
  <c r="J783" i="13"/>
  <c r="J784" i="13" a="1"/>
  <c r="J784" i="13"/>
  <c r="J785" i="13" a="1"/>
  <c r="J785" i="13" s="1"/>
  <c r="J786" i="13" a="1"/>
  <c r="J786" i="13"/>
  <c r="J787" i="13" a="1"/>
  <c r="J787" i="13" s="1"/>
  <c r="J788" i="13" a="1"/>
  <c r="J788" i="13" s="1"/>
  <c r="J789" i="13" a="1"/>
  <c r="J789" i="13" s="1"/>
  <c r="J790" i="13" a="1"/>
  <c r="J790" i="13" s="1"/>
  <c r="J791" i="13" a="1"/>
  <c r="J791" i="13" s="1"/>
  <c r="J792" i="13" a="1"/>
  <c r="J792" i="13"/>
  <c r="J793" i="13" a="1"/>
  <c r="J793" i="13" s="1"/>
  <c r="J794" i="13" a="1"/>
  <c r="J794" i="13" s="1"/>
  <c r="J795" i="13" a="1"/>
  <c r="J795" i="13"/>
  <c r="J796" i="13" a="1"/>
  <c r="J796" i="13" s="1"/>
  <c r="J797" i="13" a="1"/>
  <c r="J797" i="13" s="1"/>
  <c r="J798" i="13" a="1"/>
  <c r="J798" i="13"/>
  <c r="J799" i="13" a="1"/>
  <c r="J799" i="13" s="1"/>
  <c r="J800" i="13" a="1"/>
  <c r="J800" i="13" s="1"/>
  <c r="J801" i="13" a="1"/>
  <c r="J801" i="13" s="1"/>
  <c r="J802" i="13" a="1"/>
  <c r="J802" i="13" s="1"/>
  <c r="J803" i="13" a="1"/>
  <c r="J803" i="13" s="1"/>
  <c r="J804" i="13" a="1"/>
  <c r="J804" i="13"/>
  <c r="J805" i="13" a="1"/>
  <c r="J805" i="13" s="1"/>
  <c r="J806" i="13" a="1"/>
  <c r="J806" i="13"/>
  <c r="J807" i="13" a="1"/>
  <c r="J807" i="13"/>
  <c r="J808" i="13" a="1"/>
  <c r="J808" i="13" s="1"/>
  <c r="J809" i="13" a="1"/>
  <c r="J809" i="13" s="1"/>
  <c r="J810" i="13" a="1"/>
  <c r="J810" i="13" s="1"/>
  <c r="J811" i="13" a="1"/>
  <c r="J811" i="13" s="1"/>
  <c r="J812" i="13" a="1"/>
  <c r="J812" i="13" s="1"/>
  <c r="J813" i="13" a="1"/>
  <c r="J813" i="13" s="1"/>
  <c r="J814" i="13" a="1"/>
  <c r="J814" i="13" s="1"/>
  <c r="J815" i="13" a="1"/>
  <c r="J815" i="13"/>
  <c r="J816" i="13" a="1"/>
  <c r="J816" i="13"/>
  <c r="J817" i="13" a="1"/>
  <c r="J817" i="13" s="1"/>
  <c r="J818" i="13" a="1"/>
  <c r="J818" i="13"/>
  <c r="J819" i="13" a="1"/>
  <c r="J819" i="13" s="1"/>
  <c r="J820" i="13" a="1"/>
  <c r="J820" i="13" s="1"/>
  <c r="J821" i="13" a="1"/>
  <c r="J821" i="13" s="1"/>
  <c r="J822" i="13" a="1"/>
  <c r="J822" i="13" s="1"/>
  <c r="J823" i="13" a="1"/>
  <c r="J823" i="13" s="1"/>
  <c r="J824" i="13" a="1"/>
  <c r="J824" i="13"/>
  <c r="J825" i="13" a="1"/>
  <c r="J825" i="13" s="1"/>
  <c r="J826" i="13" a="1"/>
  <c r="J826" i="13" s="1"/>
  <c r="J827" i="13" a="1"/>
  <c r="J827" i="13"/>
  <c r="J828" i="13" a="1"/>
  <c r="J828" i="13" s="1"/>
  <c r="J829" i="13" a="1"/>
  <c r="J829" i="13" s="1"/>
  <c r="J830" i="13" a="1"/>
  <c r="J830" i="13"/>
  <c r="J831" i="13" a="1"/>
  <c r="J831" i="13" s="1"/>
  <c r="J832" i="13" a="1"/>
  <c r="J832" i="13" s="1"/>
  <c r="J833" i="13" a="1"/>
  <c r="J833" i="13" s="1"/>
  <c r="J834" i="13" a="1"/>
  <c r="J834" i="13" s="1"/>
  <c r="J835" i="13" a="1"/>
  <c r="J835" i="13" s="1"/>
  <c r="J836" i="13" a="1"/>
  <c r="J836" i="13"/>
  <c r="J837" i="13" a="1"/>
  <c r="J837" i="13" s="1"/>
  <c r="J838" i="13" a="1"/>
  <c r="J838" i="13"/>
  <c r="J839" i="13" a="1"/>
  <c r="J839" i="13"/>
  <c r="J840" i="13" a="1"/>
  <c r="J840" i="13" s="1"/>
  <c r="J841" i="13" a="1"/>
  <c r="J841" i="13" s="1"/>
  <c r="J842" i="13" a="1"/>
  <c r="J842" i="13" s="1"/>
  <c r="J843" i="13" a="1"/>
  <c r="J843" i="13" s="1"/>
  <c r="J844" i="13" a="1"/>
  <c r="J844" i="13" s="1"/>
  <c r="J845" i="13" a="1"/>
  <c r="J845" i="13" s="1"/>
  <c r="J846" i="13" a="1"/>
  <c r="J846" i="13" s="1"/>
  <c r="J847" i="13" a="1"/>
  <c r="J847" i="13"/>
  <c r="J848" i="13" a="1"/>
  <c r="J848" i="13"/>
  <c r="J849" i="13" a="1"/>
  <c r="J849" i="13" s="1"/>
  <c r="J850" i="13" a="1"/>
  <c r="J850" i="13"/>
  <c r="J851" i="13" a="1"/>
  <c r="J851" i="13" s="1"/>
  <c r="J852" i="13" a="1"/>
  <c r="J852" i="13" s="1"/>
  <c r="J853" i="13" a="1"/>
  <c r="J853" i="13" s="1"/>
  <c r="J854" i="13" a="1"/>
  <c r="J854" i="13" s="1"/>
  <c r="J855" i="13" a="1"/>
  <c r="J855" i="13" s="1"/>
  <c r="J856" i="13" a="1"/>
  <c r="J856" i="13"/>
  <c r="J857" i="13" a="1"/>
  <c r="J857" i="13" s="1"/>
  <c r="J858" i="13" a="1"/>
  <c r="J858" i="13" s="1"/>
  <c r="J859" i="13" a="1"/>
  <c r="J859" i="13"/>
  <c r="J860" i="13" a="1"/>
  <c r="J860" i="13" s="1"/>
  <c r="J861" i="13" a="1"/>
  <c r="J861" i="13" s="1"/>
  <c r="J862" i="13" a="1"/>
  <c r="J862" i="13"/>
  <c r="J863" i="13" a="1"/>
  <c r="J863" i="13" s="1"/>
  <c r="J864" i="13" a="1"/>
  <c r="J864" i="13" s="1"/>
  <c r="J865" i="13" a="1"/>
  <c r="J865" i="13" s="1"/>
  <c r="J866" i="13" a="1"/>
  <c r="J866" i="13" s="1"/>
  <c r="J867" i="13" a="1"/>
  <c r="J867" i="13" s="1"/>
  <c r="J868" i="13" a="1"/>
  <c r="J868" i="13"/>
  <c r="J869" i="13" a="1"/>
  <c r="J869" i="13" s="1"/>
  <c r="J870" i="13" a="1"/>
  <c r="J870" i="13"/>
  <c r="J871" i="13" a="1"/>
  <c r="J871" i="13"/>
  <c r="J872" i="13" a="1"/>
  <c r="J872" i="13" s="1"/>
  <c r="J873" i="13" a="1"/>
  <c r="J873" i="13" s="1"/>
  <c r="J874" i="13" a="1"/>
  <c r="J874" i="13" s="1"/>
  <c r="J875" i="13" a="1"/>
  <c r="J875" i="13" s="1"/>
  <c r="J876" i="13" a="1"/>
  <c r="J876" i="13" s="1"/>
  <c r="J877" i="13" a="1"/>
  <c r="J877" i="13" s="1"/>
  <c r="J878" i="13" a="1"/>
  <c r="J878" i="13" s="1"/>
  <c r="J879" i="13" a="1"/>
  <c r="J879" i="13"/>
  <c r="J880" i="13" a="1"/>
  <c r="J880" i="13"/>
  <c r="J881" i="13" a="1"/>
  <c r="J881" i="13" s="1"/>
  <c r="J882" i="13" a="1"/>
  <c r="J882" i="13"/>
  <c r="J883" i="13" a="1"/>
  <c r="J883" i="13" s="1"/>
  <c r="J884" i="13" a="1"/>
  <c r="J884" i="13" s="1"/>
  <c r="J885" i="13" a="1"/>
  <c r="J885" i="13" s="1"/>
  <c r="J886" i="13" a="1"/>
  <c r="J886" i="13" s="1"/>
  <c r="J887" i="13" a="1"/>
  <c r="J887" i="13" s="1"/>
  <c r="J888" i="13" a="1"/>
  <c r="J888" i="13"/>
  <c r="J889" i="13" a="1"/>
  <c r="J889" i="13" s="1"/>
  <c r="J890" i="13" a="1"/>
  <c r="J890" i="13" s="1"/>
  <c r="J891" i="13" a="1"/>
  <c r="J891" i="13"/>
  <c r="J892" i="13" a="1"/>
  <c r="J892" i="13" s="1"/>
  <c r="J893" i="13" a="1"/>
  <c r="J893" i="13" s="1"/>
  <c r="J894" i="13" a="1"/>
  <c r="J894" i="13"/>
  <c r="J895" i="13" a="1"/>
  <c r="J895" i="13" s="1"/>
  <c r="J896" i="13" a="1"/>
  <c r="J896" i="13" s="1"/>
  <c r="J897" i="13" a="1"/>
  <c r="J897" i="13" s="1"/>
  <c r="J898" i="13" a="1"/>
  <c r="J898" i="13" s="1"/>
  <c r="J899" i="13" a="1"/>
  <c r="J899" i="13" s="1"/>
  <c r="J900" i="13" a="1"/>
  <c r="J900" i="13"/>
  <c r="J901" i="13" a="1"/>
  <c r="J901" i="13" s="1"/>
  <c r="J902" i="13" a="1"/>
  <c r="J902" i="13"/>
  <c r="J903" i="13" a="1"/>
  <c r="J903" i="13"/>
  <c r="J904" i="13" a="1"/>
  <c r="J904" i="13" s="1"/>
  <c r="J905" i="13" a="1"/>
  <c r="J905" i="13" s="1"/>
  <c r="J906" i="13" a="1"/>
  <c r="J906" i="13" s="1"/>
  <c r="J907" i="13" a="1"/>
  <c r="J907" i="13" s="1"/>
  <c r="J908" i="13" a="1"/>
  <c r="J908" i="13" s="1"/>
  <c r="J909" i="13" a="1"/>
  <c r="J909" i="13" s="1"/>
  <c r="J910" i="13" a="1"/>
  <c r="J910" i="13" s="1"/>
  <c r="J911" i="13" a="1"/>
  <c r="J911" i="13"/>
  <c r="J912" i="13" a="1"/>
  <c r="J912" i="13"/>
  <c r="J913" i="13" a="1"/>
  <c r="J913" i="13" s="1"/>
  <c r="J914" i="13" a="1"/>
  <c r="J914" i="13"/>
  <c r="J915" i="13" a="1"/>
  <c r="J915" i="13" s="1"/>
  <c r="J916" i="13" a="1"/>
  <c r="J916" i="13" s="1"/>
  <c r="J917" i="13" a="1"/>
  <c r="J917" i="13" s="1"/>
  <c r="J918" i="13" a="1"/>
  <c r="J918" i="13" s="1"/>
  <c r="J919" i="13" a="1"/>
  <c r="J919" i="13" s="1"/>
  <c r="J920" i="13" a="1"/>
  <c r="J920" i="13" s="1"/>
  <c r="J921" i="13" a="1"/>
  <c r="J921" i="13" s="1"/>
  <c r="J922" i="13" a="1"/>
  <c r="J922" i="13" s="1"/>
  <c r="J923" i="13" a="1"/>
  <c r="J923" i="13"/>
  <c r="J924" i="13" a="1"/>
  <c r="J924" i="13" s="1"/>
  <c r="J925" i="13" a="1"/>
  <c r="J925" i="13" s="1"/>
  <c r="J926" i="13" a="1"/>
  <c r="J926" i="13"/>
  <c r="J927" i="13" a="1"/>
  <c r="J927" i="13" s="1"/>
  <c r="J928" i="13" a="1"/>
  <c r="J928" i="13" s="1"/>
  <c r="J929" i="13" a="1"/>
  <c r="J929" i="13" s="1"/>
  <c r="J930" i="13" a="1"/>
  <c r="J930" i="13" s="1"/>
  <c r="J931" i="13" a="1"/>
  <c r="J931" i="13" s="1"/>
  <c r="J932" i="13" a="1"/>
  <c r="J932" i="13"/>
  <c r="J933" i="13" a="1"/>
  <c r="J933" i="13" s="1"/>
  <c r="J934" i="13" a="1"/>
  <c r="J934" i="13" s="1"/>
  <c r="J935" i="13" a="1"/>
  <c r="J935" i="13"/>
  <c r="J936" i="13" a="1"/>
  <c r="J936" i="13" s="1"/>
  <c r="J937" i="13" a="1"/>
  <c r="J937" i="13" s="1"/>
  <c r="J938" i="13" a="1"/>
  <c r="J938" i="13" s="1"/>
  <c r="J939" i="13" a="1"/>
  <c r="J939" i="13" s="1"/>
  <c r="J940" i="13" a="1"/>
  <c r="J940" i="13" s="1"/>
  <c r="J941" i="13" a="1"/>
  <c r="J941" i="13" s="1"/>
  <c r="J942" i="13" a="1"/>
  <c r="J942" i="13" s="1"/>
  <c r="J943" i="13" a="1"/>
  <c r="J943" i="13" s="1"/>
  <c r="J944" i="13" a="1"/>
  <c r="J944" i="13"/>
  <c r="J945" i="13" a="1"/>
  <c r="J945" i="13" s="1"/>
  <c r="J946" i="13" a="1"/>
  <c r="J946" i="13"/>
  <c r="J947" i="13" a="1"/>
  <c r="J947" i="13" s="1"/>
  <c r="J948" i="13" a="1"/>
  <c r="J948" i="13" s="1"/>
  <c r="J949" i="13" a="1"/>
  <c r="J949" i="13" s="1"/>
  <c r="J950" i="13" a="1"/>
  <c r="J950" i="13" s="1"/>
  <c r="J951" i="13" a="1"/>
  <c r="J951" i="13" s="1"/>
  <c r="J952" i="13" a="1"/>
  <c r="J952" i="13" s="1"/>
  <c r="J953" i="13" a="1"/>
  <c r="J953" i="13" s="1"/>
  <c r="J954" i="13" a="1"/>
  <c r="J954" i="13" s="1"/>
  <c r="J955" i="13" a="1"/>
  <c r="J955" i="13"/>
  <c r="J956" i="13" a="1"/>
  <c r="J956" i="13" s="1"/>
  <c r="J957" i="13" a="1"/>
  <c r="J957" i="13" s="1"/>
  <c r="J958" i="13" a="1"/>
  <c r="J958" i="13"/>
  <c r="J959" i="13" a="1"/>
  <c r="J959" i="13" s="1"/>
  <c r="J960" i="13" a="1"/>
  <c r="J960" i="13" s="1"/>
  <c r="J961" i="13" a="1"/>
  <c r="J961" i="13" s="1"/>
  <c r="J962" i="13" a="1"/>
  <c r="J962" i="13" s="1"/>
  <c r="J963" i="13" a="1"/>
  <c r="J963" i="13" s="1"/>
  <c r="J964" i="13" a="1"/>
  <c r="J964" i="13"/>
  <c r="J965" i="13" a="1"/>
  <c r="J965" i="13" s="1"/>
  <c r="J966" i="13" a="1"/>
  <c r="J966" i="13" s="1"/>
  <c r="J967" i="13" a="1"/>
  <c r="J967" i="13"/>
  <c r="J968" i="13" a="1"/>
  <c r="J968" i="13"/>
  <c r="J969" i="13" a="1"/>
  <c r="J969" i="13" s="1"/>
  <c r="J970" i="13" a="1"/>
  <c r="J970" i="13" s="1"/>
  <c r="J971" i="13" a="1"/>
  <c r="J971" i="13" s="1"/>
  <c r="J972" i="13" a="1"/>
  <c r="J972" i="13" s="1"/>
  <c r="J973" i="13" a="1"/>
  <c r="J973" i="13" s="1"/>
  <c r="J974" i="13" a="1"/>
  <c r="J974" i="13" s="1"/>
  <c r="J975" i="13" a="1"/>
  <c r="J975" i="13"/>
  <c r="J976" i="13" a="1"/>
  <c r="J976" i="13" s="1"/>
  <c r="J977" i="13" a="1"/>
  <c r="J977" i="13" s="1"/>
  <c r="J978" i="13" a="1"/>
  <c r="J978" i="13" s="1"/>
  <c r="J979" i="13" a="1"/>
  <c r="J979" i="13"/>
  <c r="J980" i="13" a="1"/>
  <c r="J980" i="13" s="1"/>
  <c r="J981" i="13" a="1"/>
  <c r="J981" i="13" s="1"/>
  <c r="J982" i="13" a="1"/>
  <c r="J982" i="13" s="1"/>
  <c r="J983" i="13" a="1"/>
  <c r="J983" i="13" s="1"/>
  <c r="J984" i="13" a="1"/>
  <c r="J984" i="13" s="1"/>
  <c r="J985" i="13" a="1"/>
  <c r="J985" i="13" s="1"/>
  <c r="J986" i="13" a="1"/>
  <c r="J986" i="13" s="1"/>
  <c r="J987" i="13" a="1"/>
  <c r="J987" i="13" s="1"/>
  <c r="J988" i="13" a="1"/>
  <c r="J988" i="13" s="1"/>
  <c r="J989" i="13" a="1"/>
  <c r="J989" i="13" s="1"/>
  <c r="J990" i="13" a="1"/>
  <c r="J990" i="13" s="1"/>
  <c r="J991" i="13" a="1"/>
  <c r="J991" i="13" s="1"/>
  <c r="J992" i="13" a="1"/>
  <c r="J992" i="13" s="1"/>
  <c r="J993" i="13" a="1"/>
  <c r="J993" i="13" s="1"/>
  <c r="J994" i="13" a="1"/>
  <c r="J994" i="13" s="1"/>
  <c r="J995" i="13" a="1"/>
  <c r="J995" i="13" s="1"/>
  <c r="J996" i="13" a="1"/>
  <c r="J996" i="13" s="1"/>
  <c r="J997" i="13" a="1"/>
  <c r="J997" i="13" s="1"/>
  <c r="J998" i="13" a="1"/>
  <c r="J998" i="13" s="1"/>
  <c r="J999" i="13" a="1"/>
  <c r="J999" i="13" s="1"/>
  <c r="J1000" i="13" a="1"/>
  <c r="J1000" i="13" s="1"/>
  <c r="J1001" i="13" a="1"/>
  <c r="J1001" i="13" s="1"/>
  <c r="J1002" i="13" a="1"/>
  <c r="J1002" i="13" s="1"/>
  <c r="J1003" i="13" a="1"/>
  <c r="J1003" i="13" s="1"/>
  <c r="J1004" i="13" a="1"/>
  <c r="J1004" i="13" s="1"/>
  <c r="J1005" i="13" a="1"/>
  <c r="J1005" i="13" s="1"/>
  <c r="J1006" i="13" a="1"/>
  <c r="J1006" i="13" s="1"/>
  <c r="J1007" i="13" a="1"/>
  <c r="J1007" i="13" s="1"/>
  <c r="J1008" i="13" a="1"/>
  <c r="J1008" i="13" s="1"/>
  <c r="J1009" i="13" a="1"/>
  <c r="J1009" i="13" s="1"/>
  <c r="J1010" i="13" a="1"/>
  <c r="J1010" i="13" s="1"/>
  <c r="J1011" i="13" a="1"/>
  <c r="J1011" i="13" s="1"/>
  <c r="J1012" i="13" a="1"/>
  <c r="J1012" i="13" s="1"/>
  <c r="J1013" i="13" a="1"/>
  <c r="J1013" i="13" s="1"/>
  <c r="J1014" i="13" a="1"/>
  <c r="J1014" i="13" s="1"/>
  <c r="J1015" i="13" a="1"/>
  <c r="J1015" i="13" s="1"/>
  <c r="J1016" i="13" a="1"/>
  <c r="J1016" i="13" s="1"/>
  <c r="J1017" i="13" a="1"/>
  <c r="J1017" i="13" s="1"/>
  <c r="J1018" i="13" a="1"/>
  <c r="J1018" i="13" s="1"/>
  <c r="J1019" i="13" a="1"/>
  <c r="J1019" i="13" s="1"/>
  <c r="J1020" i="13" a="1"/>
  <c r="J1020" i="13" s="1"/>
  <c r="J1021" i="13" a="1"/>
  <c r="J1021" i="13" s="1"/>
  <c r="J1022" i="13" a="1"/>
  <c r="J1022" i="13" s="1"/>
  <c r="J1023" i="13" a="1"/>
  <c r="J1023" i="13" s="1"/>
  <c r="J1024" i="13" a="1"/>
  <c r="J1024" i="13" s="1"/>
  <c r="J1025" i="13" a="1"/>
  <c r="J1025" i="13" s="1"/>
  <c r="J1026" i="13" a="1"/>
  <c r="J1026" i="13" s="1"/>
  <c r="J1027" i="13" a="1"/>
  <c r="J1027" i="13" s="1"/>
  <c r="J1028" i="13" a="1"/>
  <c r="J1028" i="13" s="1"/>
  <c r="J1029" i="13" a="1"/>
  <c r="J1029" i="13" s="1"/>
  <c r="J1030" i="13" a="1"/>
  <c r="J1030" i="13" s="1"/>
  <c r="J1031" i="13" a="1"/>
  <c r="J1031" i="13" s="1"/>
  <c r="J1032" i="13" a="1"/>
  <c r="J1032" i="13" s="1"/>
  <c r="J1033" i="13" a="1"/>
  <c r="J1033" i="13" s="1"/>
  <c r="J1034" i="13" a="1"/>
  <c r="J1034" i="13" s="1"/>
  <c r="J1035" i="13" a="1"/>
  <c r="J1035" i="13" s="1"/>
  <c r="J1036" i="13" a="1"/>
  <c r="J1036" i="13" s="1"/>
  <c r="J1037" i="13" a="1"/>
  <c r="J1037" i="13" s="1"/>
  <c r="J1038" i="13" a="1"/>
  <c r="J1038" i="13" s="1"/>
  <c r="J1039" i="13" a="1"/>
  <c r="J1039" i="13" s="1"/>
  <c r="J1040" i="13" a="1"/>
  <c r="J1040" i="13" s="1"/>
  <c r="J1041" i="13" a="1"/>
  <c r="J1041" i="13" s="1"/>
  <c r="J1042" i="13" a="1"/>
  <c r="J1042" i="13" s="1"/>
  <c r="J1043" i="13" a="1"/>
  <c r="J1043" i="13" s="1"/>
  <c r="J1044" i="13" a="1"/>
  <c r="J1044" i="13" s="1"/>
  <c r="J1045" i="13" a="1"/>
  <c r="J1045" i="13" s="1"/>
  <c r="J1046" i="13" a="1"/>
  <c r="J1046" i="13" s="1"/>
  <c r="J1047" i="13" a="1"/>
  <c r="J1047" i="13" s="1"/>
  <c r="J1048" i="13" a="1"/>
  <c r="J1048" i="13" s="1"/>
  <c r="J1049" i="13" a="1"/>
  <c r="J1049" i="13" s="1"/>
  <c r="J1050" i="13" a="1"/>
  <c r="J1050" i="13" s="1"/>
  <c r="J1051" i="13" a="1"/>
  <c r="J1051" i="13" s="1"/>
  <c r="J1052" i="13" a="1"/>
  <c r="J1052" i="13" s="1"/>
  <c r="J1053" i="13" a="1"/>
  <c r="J1053" i="13" s="1"/>
  <c r="J1054" i="13" a="1"/>
  <c r="J1054" i="13" s="1"/>
  <c r="J1055" i="13" a="1"/>
  <c r="J1055" i="13" s="1"/>
  <c r="J1056" i="13" a="1"/>
  <c r="J1056" i="13" s="1"/>
  <c r="J1057" i="13" a="1"/>
  <c r="J1057" i="13" s="1"/>
  <c r="J1058" i="13" a="1"/>
  <c r="J1058" i="13" s="1"/>
  <c r="J1059" i="13" a="1"/>
  <c r="J1059" i="13" s="1"/>
  <c r="J1060" i="13" a="1"/>
  <c r="J1060" i="13" s="1"/>
  <c r="J1061" i="13" a="1"/>
  <c r="J1061" i="13" s="1"/>
  <c r="J1062" i="13" a="1"/>
  <c r="J1062" i="13" s="1"/>
  <c r="J1063" i="13" a="1"/>
  <c r="J1063" i="13" s="1"/>
  <c r="J1064" i="13" a="1"/>
  <c r="J1064" i="13" s="1"/>
  <c r="J1065" i="13" a="1"/>
  <c r="J1065" i="13" s="1"/>
  <c r="J1066" i="13" a="1"/>
  <c r="J1066" i="13" s="1"/>
  <c r="J1067" i="13" a="1"/>
  <c r="J1067" i="13" s="1"/>
  <c r="J1068" i="13" a="1"/>
  <c r="J1068" i="13" s="1"/>
  <c r="J1069" i="13" a="1"/>
  <c r="J1069" i="13" s="1"/>
  <c r="J1070" i="13" a="1"/>
  <c r="J1070" i="13" s="1"/>
  <c r="J1071" i="13" a="1"/>
  <c r="J1071" i="13" s="1"/>
  <c r="J1072" i="13" a="1"/>
  <c r="J1072" i="13" s="1"/>
  <c r="J1073" i="13" a="1"/>
  <c r="J1073" i="13" s="1"/>
  <c r="J1074" i="13" a="1"/>
  <c r="J1074" i="13" s="1"/>
  <c r="J1075" i="13" a="1"/>
  <c r="J1075" i="13" s="1"/>
  <c r="J1076" i="13" a="1"/>
  <c r="J1076" i="13" s="1"/>
  <c r="J1077" i="13" a="1"/>
  <c r="J1077" i="13" s="1"/>
  <c r="J1078" i="13" a="1"/>
  <c r="J1078" i="13" s="1"/>
  <c r="J1079" i="13" a="1"/>
  <c r="J1079" i="13" s="1"/>
  <c r="J1080" i="13" a="1"/>
  <c r="J1080" i="13" s="1"/>
  <c r="J1081" i="13" a="1"/>
  <c r="J1081" i="13" s="1"/>
  <c r="J1082" i="13" a="1"/>
  <c r="J1082" i="13" s="1"/>
  <c r="J1083" i="13" a="1"/>
  <c r="J1083" i="13" s="1"/>
  <c r="J1084" i="13" a="1"/>
  <c r="J1084" i="13" s="1"/>
  <c r="J1085" i="13" a="1"/>
  <c r="J1085" i="13" s="1"/>
  <c r="J1086" i="13" a="1"/>
  <c r="J1086" i="13" s="1"/>
  <c r="J1087" i="13" a="1"/>
  <c r="J1087" i="13" s="1"/>
  <c r="J1088" i="13" a="1"/>
  <c r="J1088" i="13" s="1"/>
  <c r="J1089" i="13" a="1"/>
  <c r="J1089" i="13" s="1"/>
  <c r="J1090" i="13" a="1"/>
  <c r="J1090" i="13" s="1"/>
  <c r="J1091" i="13" a="1"/>
  <c r="J1091" i="13" s="1"/>
  <c r="J1092" i="13" a="1"/>
  <c r="J1092" i="13" s="1"/>
  <c r="J1093" i="13" a="1"/>
  <c r="J1093" i="13" s="1"/>
  <c r="J1094" i="13" a="1"/>
  <c r="J1094" i="13" s="1"/>
  <c r="J1095" i="13" a="1"/>
  <c r="J1095" i="13" s="1"/>
  <c r="J1096" i="13" a="1"/>
  <c r="J1096" i="13" s="1"/>
  <c r="J1097" i="13" a="1"/>
  <c r="J1097" i="13" s="1"/>
  <c r="J1098" i="13" a="1"/>
  <c r="J1098" i="13" s="1"/>
  <c r="J1099" i="13" a="1"/>
  <c r="J1099" i="13" s="1"/>
  <c r="J1100" i="13" a="1"/>
  <c r="J1100" i="13" s="1"/>
  <c r="J1101" i="13" a="1"/>
  <c r="J1101" i="13" s="1"/>
  <c r="J1102" i="13" a="1"/>
  <c r="J1102" i="13" s="1"/>
  <c r="J1103" i="13" a="1"/>
  <c r="J1103" i="13" s="1"/>
  <c r="J1104" i="13" a="1"/>
  <c r="J1104" i="13" s="1"/>
  <c r="J1105" i="13" a="1"/>
  <c r="J1105" i="13" s="1"/>
  <c r="J1106" i="13" a="1"/>
  <c r="J1106" i="13" s="1"/>
  <c r="J1107" i="13" a="1"/>
  <c r="J1107" i="13" s="1"/>
  <c r="J1108" i="13" a="1"/>
  <c r="J1108" i="13" s="1"/>
  <c r="J1109" i="13" a="1"/>
  <c r="J1109" i="13" s="1"/>
  <c r="J1110" i="13" a="1"/>
  <c r="J1110" i="13" s="1"/>
  <c r="J1111" i="13" a="1"/>
  <c r="J1111" i="13" s="1"/>
  <c r="J1112" i="13" a="1"/>
  <c r="J1112" i="13" s="1"/>
  <c r="J1113" i="13" a="1"/>
  <c r="J1113" i="13" s="1"/>
  <c r="J1114" i="13" a="1"/>
  <c r="J1114" i="13" s="1"/>
  <c r="J1115" i="13" a="1"/>
  <c r="J1115" i="13" s="1"/>
  <c r="J1116" i="13" a="1"/>
  <c r="J1116" i="13" s="1"/>
  <c r="J1117" i="13" a="1"/>
  <c r="J1117" i="13" s="1"/>
  <c r="J1118" i="13" a="1"/>
  <c r="J1118" i="13" s="1"/>
  <c r="J1119" i="13" a="1"/>
  <c r="J1119" i="13" s="1"/>
  <c r="J1120" i="13" a="1"/>
  <c r="J1120" i="13" s="1"/>
  <c r="J1121" i="13" a="1"/>
  <c r="J1121" i="13" s="1"/>
  <c r="J1122" i="13" a="1"/>
  <c r="J1122" i="13" s="1"/>
  <c r="J1123" i="13" a="1"/>
  <c r="J1123" i="13" s="1"/>
  <c r="J1124" i="13" a="1"/>
  <c r="J1124" i="13" s="1"/>
  <c r="J1125" i="13" a="1"/>
  <c r="J1125" i="13" s="1"/>
  <c r="J1126" i="13" a="1"/>
  <c r="J1126" i="13" s="1"/>
  <c r="J1127" i="13" a="1"/>
  <c r="J1127" i="13" s="1"/>
  <c r="J1128" i="13" a="1"/>
  <c r="J1128" i="13" s="1"/>
  <c r="J1129" i="13" a="1"/>
  <c r="J1129" i="13" s="1"/>
  <c r="J1130" i="13" a="1"/>
  <c r="J1130" i="13" s="1"/>
  <c r="J1131" i="13" a="1"/>
  <c r="J1131" i="13" s="1"/>
  <c r="J1132" i="13" a="1"/>
  <c r="J1132" i="13" s="1"/>
  <c r="J1133" i="13" a="1"/>
  <c r="J1133" i="13" s="1"/>
  <c r="J1134" i="13" a="1"/>
  <c r="J1134" i="13" s="1"/>
  <c r="J1135" i="13" a="1"/>
  <c r="J1135" i="13" s="1"/>
  <c r="J1136" i="13" a="1"/>
  <c r="J1136" i="13" s="1"/>
  <c r="J1137" i="13" a="1"/>
  <c r="J1137" i="13" s="1"/>
  <c r="J1138" i="13" a="1"/>
  <c r="J1138" i="13" s="1"/>
  <c r="J1139" i="13" a="1"/>
  <c r="J1139" i="13" s="1"/>
  <c r="J1140" i="13" a="1"/>
  <c r="J1140" i="13" s="1"/>
  <c r="J1141" i="13" a="1"/>
  <c r="J1141" i="13" s="1"/>
  <c r="J1142" i="13" a="1"/>
  <c r="J1142" i="13" s="1"/>
  <c r="J1143" i="13" a="1"/>
  <c r="J1143" i="13" s="1"/>
  <c r="J1144" i="13" a="1"/>
  <c r="J1144" i="13" s="1"/>
  <c r="J1145" i="13" a="1"/>
  <c r="J1145" i="13" s="1"/>
  <c r="J1146" i="13" a="1"/>
  <c r="J1146" i="13" s="1"/>
  <c r="J1147" i="13" a="1"/>
  <c r="J1147" i="13" s="1"/>
  <c r="J1148" i="13" a="1"/>
  <c r="J1148" i="13" s="1"/>
  <c r="J1149" i="13" a="1"/>
  <c r="J1149" i="13" s="1"/>
  <c r="J1150" i="13" a="1"/>
  <c r="J1150" i="13" s="1"/>
  <c r="J1151" i="13" a="1"/>
  <c r="J1151" i="13" s="1"/>
  <c r="J1152" i="13" a="1"/>
  <c r="J1152" i="13" s="1"/>
  <c r="J1153" i="13" a="1"/>
  <c r="J1153" i="13" s="1"/>
  <c r="J1154" i="13" a="1"/>
  <c r="J1154" i="13" s="1"/>
  <c r="J1155" i="13" a="1"/>
  <c r="J1155" i="13" s="1"/>
  <c r="J1156" i="13" a="1"/>
  <c r="J1156" i="13" s="1"/>
  <c r="J1157" i="13" a="1"/>
  <c r="J1157" i="13" s="1"/>
  <c r="J1158" i="13" a="1"/>
  <c r="J1158" i="13" s="1"/>
  <c r="J1159" i="13" a="1"/>
  <c r="J1159" i="13" s="1"/>
  <c r="J1160" i="13" a="1"/>
  <c r="J1160" i="13" s="1"/>
  <c r="J1161" i="13" a="1"/>
  <c r="J1161" i="13" s="1"/>
  <c r="J1162" i="13" a="1"/>
  <c r="J1162" i="13" s="1"/>
  <c r="J1163" i="13" a="1"/>
  <c r="J1163" i="13" s="1"/>
  <c r="J1164" i="13" a="1"/>
  <c r="J1164" i="13" s="1"/>
  <c r="J1165" i="13" a="1"/>
  <c r="J1165" i="13" s="1"/>
  <c r="J1166" i="13" a="1"/>
  <c r="J1166" i="13" s="1"/>
  <c r="J1167" i="13" a="1"/>
  <c r="J1167" i="13" s="1"/>
  <c r="J1168" i="13" a="1"/>
  <c r="J1168" i="13" s="1"/>
  <c r="J1169" i="13" a="1"/>
  <c r="J1169" i="13" s="1"/>
  <c r="J1170" i="13" a="1"/>
  <c r="J1170" i="13" s="1"/>
  <c r="J1171" i="13" a="1"/>
  <c r="J1171" i="13" s="1"/>
  <c r="J1172" i="13" a="1"/>
  <c r="J1172" i="13" s="1"/>
  <c r="J1173" i="13" a="1"/>
  <c r="J1173" i="13" s="1"/>
  <c r="J1174" i="13" a="1"/>
  <c r="J1174" i="13" s="1"/>
  <c r="J1175" i="13" a="1"/>
  <c r="J1175" i="13" s="1"/>
  <c r="J1176" i="13" a="1"/>
  <c r="J1176" i="13" s="1"/>
  <c r="J1177" i="13" a="1"/>
  <c r="J1177" i="13" s="1"/>
  <c r="J1178" i="13" a="1"/>
  <c r="J1178" i="13" s="1"/>
  <c r="J1179" i="13" a="1"/>
  <c r="J1179" i="13" s="1"/>
  <c r="J1180" i="13" a="1"/>
  <c r="J1180" i="13" s="1"/>
  <c r="J1181" i="13" a="1"/>
  <c r="J1181" i="13" s="1"/>
  <c r="J1182" i="13" a="1"/>
  <c r="J1182" i="13" s="1"/>
  <c r="J1183" i="13" a="1"/>
  <c r="J1183" i="13" s="1"/>
  <c r="J1184" i="13" a="1"/>
  <c r="J1184" i="13" s="1"/>
  <c r="J1185" i="13" a="1"/>
  <c r="J1185" i="13" s="1"/>
  <c r="J1186" i="13" a="1"/>
  <c r="J1186" i="13" s="1"/>
  <c r="J1187" i="13" a="1"/>
  <c r="J1187" i="13" s="1"/>
  <c r="J1188" i="13" a="1"/>
  <c r="J1188" i="13" s="1"/>
  <c r="J1189" i="13" a="1"/>
  <c r="J1189" i="13" s="1"/>
  <c r="J1190" i="13" a="1"/>
  <c r="J1190" i="13" s="1"/>
  <c r="J1191" i="13" a="1"/>
  <c r="J1191" i="13" s="1"/>
  <c r="J1192" i="13" a="1"/>
  <c r="J1192" i="13" s="1"/>
  <c r="J1193" i="13" a="1"/>
  <c r="J1193" i="13" s="1"/>
  <c r="J1194" i="13" a="1"/>
  <c r="J1194" i="13" s="1"/>
  <c r="J1195" i="13" a="1"/>
  <c r="J1195" i="13" s="1"/>
  <c r="J1196" i="13" a="1"/>
  <c r="J1196" i="13" s="1"/>
  <c r="J1197" i="13" a="1"/>
  <c r="J1197" i="13" s="1"/>
  <c r="J1198" i="13" a="1"/>
  <c r="J1198" i="13" s="1"/>
  <c r="J1199" i="13" a="1"/>
  <c r="J1199" i="13" s="1"/>
  <c r="J1200" i="13" a="1"/>
  <c r="J1200" i="13" s="1"/>
  <c r="J1201" i="13" a="1"/>
  <c r="J1201" i="13" s="1"/>
  <c r="J1202" i="13" a="1"/>
  <c r="J1202" i="13" s="1"/>
  <c r="J1203" i="13" a="1"/>
  <c r="J1203" i="13" s="1"/>
  <c r="J1204" i="13" a="1"/>
  <c r="J1204" i="13" s="1"/>
  <c r="J1205" i="13" a="1"/>
  <c r="J1205" i="13" s="1"/>
  <c r="J1206" i="13" a="1"/>
  <c r="J1206" i="13" s="1"/>
  <c r="J1207" i="13" a="1"/>
  <c r="J1207" i="13" s="1"/>
  <c r="J1208" i="13" a="1"/>
  <c r="J1208" i="13" s="1"/>
  <c r="J1209" i="13" a="1"/>
  <c r="J1209" i="13" s="1"/>
  <c r="J1210" i="13" a="1"/>
  <c r="J1210" i="13" s="1"/>
  <c r="J1211" i="13" a="1"/>
  <c r="J1211" i="13" s="1"/>
  <c r="J1212" i="13" a="1"/>
  <c r="J1212" i="13" s="1"/>
  <c r="J1213" i="13" a="1"/>
  <c r="J1213" i="13" s="1"/>
  <c r="J1214" i="13" a="1"/>
  <c r="J1214" i="13"/>
  <c r="J1215" i="13" a="1"/>
  <c r="J1215" i="13"/>
  <c r="J1216" i="13" a="1"/>
  <c r="J1216" i="13"/>
  <c r="J1217" i="13" a="1"/>
  <c r="J1217" i="13"/>
  <c r="J1218" i="13" a="1"/>
  <c r="J1218" i="13"/>
  <c r="J1219" i="13" a="1"/>
  <c r="J1219" i="13"/>
  <c r="J1220" i="13" a="1"/>
  <c r="J1220" i="13"/>
  <c r="J1221" i="13" a="1"/>
  <c r="J1221" i="13"/>
  <c r="J1222" i="13" a="1"/>
  <c r="J1222" i="13"/>
  <c r="J1223" i="13" a="1"/>
  <c r="J1223" i="13"/>
  <c r="J1224" i="13" a="1"/>
  <c r="J1224" i="13"/>
  <c r="J1225" i="13" a="1"/>
  <c r="J1225" i="13"/>
  <c r="J1226" i="13" a="1"/>
  <c r="J1226" i="13"/>
  <c r="J1227" i="13" a="1"/>
  <c r="J1227" i="13"/>
  <c r="J1228" i="13" a="1"/>
  <c r="J1228" i="13"/>
  <c r="J1229" i="13" a="1"/>
  <c r="J1229" i="13"/>
  <c r="J1230" i="13" a="1"/>
  <c r="J1230" i="13"/>
  <c r="J1231" i="13" a="1"/>
  <c r="J1231" i="13"/>
  <c r="J1232" i="13" a="1"/>
  <c r="J1232" i="13"/>
  <c r="J1233" i="13" a="1"/>
  <c r="J1233" i="13"/>
  <c r="J1234" i="13" a="1"/>
  <c r="J1234" i="13"/>
  <c r="J1235" i="13" a="1"/>
  <c r="J1235" i="13"/>
  <c r="J1236" i="13" a="1"/>
  <c r="J1236" i="13"/>
  <c r="J1237" i="13" a="1"/>
  <c r="J1237" i="13"/>
  <c r="J1238" i="13" a="1"/>
  <c r="J1238" i="13"/>
  <c r="J1239" i="13" a="1"/>
  <c r="J1239" i="13"/>
  <c r="J1240" i="13" a="1"/>
  <c r="J1240" i="13"/>
  <c r="J1241" i="13" a="1"/>
  <c r="J1241" i="13"/>
  <c r="J1242" i="13" a="1"/>
  <c r="J1242" i="13"/>
  <c r="J1243" i="13" a="1"/>
  <c r="J1243" i="13"/>
  <c r="J1244" i="13" a="1"/>
  <c r="J1244" i="13"/>
  <c r="J1245" i="13" a="1"/>
  <c r="J1245" i="13"/>
  <c r="J1246" i="13" a="1"/>
  <c r="J1246" i="13"/>
  <c r="J1247" i="13" a="1"/>
  <c r="J1247" i="13"/>
  <c r="J1248" i="13" a="1"/>
  <c r="J1248" i="13"/>
  <c r="J1249" i="13" a="1"/>
  <c r="J1249" i="13"/>
  <c r="J1250" i="13" a="1"/>
  <c r="J1250" i="13"/>
  <c r="J1251" i="13" a="1"/>
  <c r="J1251" i="13"/>
  <c r="J1252" i="13" a="1"/>
  <c r="J1252" i="13"/>
  <c r="J1253" i="13" a="1"/>
  <c r="J1253" i="13"/>
  <c r="J1254" i="13" a="1"/>
  <c r="J1254" i="13"/>
  <c r="J1255" i="13" a="1"/>
  <c r="J1255" i="13"/>
  <c r="J1256" i="13" a="1"/>
  <c r="J1256" i="13"/>
  <c r="J1257" i="13" a="1"/>
  <c r="J1257" i="13"/>
  <c r="J1258" i="13" a="1"/>
  <c r="J1258" i="13"/>
  <c r="J1259" i="13" a="1"/>
  <c r="J1259" i="13"/>
  <c r="J1260" i="13" a="1"/>
  <c r="J1260" i="13"/>
  <c r="J1261" i="13" a="1"/>
  <c r="J1261" i="13"/>
  <c r="J1262" i="13" a="1"/>
  <c r="J1262" i="13"/>
  <c r="J1263" i="13" a="1"/>
  <c r="J1263" i="13"/>
  <c r="J1264" i="13" a="1"/>
  <c r="J1264" i="13"/>
  <c r="J1265" i="13" a="1"/>
  <c r="J1265" i="13"/>
  <c r="J1266" i="13" a="1"/>
  <c r="J1266" i="13"/>
  <c r="J1267" i="13" a="1"/>
  <c r="J1267" i="13"/>
  <c r="J1268" i="13" a="1"/>
  <c r="J1268" i="13"/>
  <c r="J1269" i="13" a="1"/>
  <c r="J1269" i="13"/>
  <c r="J1270" i="13" a="1"/>
  <c r="J1270" i="13"/>
  <c r="J1271" i="13" a="1"/>
  <c r="J1271" i="13"/>
  <c r="J1272" i="13" a="1"/>
  <c r="J1272" i="13"/>
  <c r="J1273" i="13" a="1"/>
  <c r="J1273" i="13"/>
  <c r="J1274" i="13" a="1"/>
  <c r="J1274" i="13"/>
  <c r="J1275" i="13" a="1"/>
  <c r="J1275" i="13"/>
  <c r="J1276" i="13" a="1"/>
  <c r="J1276" i="13"/>
  <c r="J1277" i="13" a="1"/>
  <c r="J1277" i="13"/>
  <c r="J1278" i="13" a="1"/>
  <c r="J1278" i="13"/>
  <c r="J1279" i="13" a="1"/>
  <c r="J1279" i="13"/>
  <c r="J1280" i="13" a="1"/>
  <c r="J1280" i="13"/>
  <c r="J1281" i="13" a="1"/>
  <c r="J1281" i="13"/>
  <c r="J1282" i="13" a="1"/>
  <c r="J1282" i="13"/>
  <c r="J1283" i="13" a="1"/>
  <c r="J1283" i="13"/>
  <c r="J1284" i="13" a="1"/>
  <c r="J1284" i="13"/>
  <c r="J1285" i="13" a="1"/>
  <c r="J1285" i="13"/>
  <c r="J1286" i="13" a="1"/>
  <c r="J1286" i="13"/>
  <c r="J1287" i="13" a="1"/>
  <c r="J1287" i="13"/>
  <c r="J1288" i="13" a="1"/>
  <c r="J1288" i="13"/>
  <c r="J1289" i="13" a="1"/>
  <c r="J1289" i="13"/>
  <c r="J1290" i="13" a="1"/>
  <c r="J1290" i="13"/>
  <c r="J1291" i="13" a="1"/>
  <c r="J1291" i="13"/>
  <c r="J1292" i="13" a="1"/>
  <c r="J1292" i="13"/>
  <c r="J1293" i="13" a="1"/>
  <c r="J1293" i="13"/>
  <c r="J1294" i="13" a="1"/>
  <c r="J1294" i="13"/>
  <c r="J1295" i="13" a="1"/>
  <c r="J1295" i="13"/>
  <c r="J1296" i="13" a="1"/>
  <c r="J1296" i="13"/>
  <c r="J1297" i="13" a="1"/>
  <c r="J1297" i="13"/>
  <c r="J1298" i="13" a="1"/>
  <c r="J1298" i="13"/>
  <c r="J1299" i="13" a="1"/>
  <c r="J1299" i="13"/>
  <c r="J1300" i="13" a="1"/>
  <c r="J1300" i="13"/>
  <c r="J1301" i="13" a="1"/>
  <c r="J1301" i="13"/>
  <c r="J1302" i="13" a="1"/>
  <c r="J1302" i="13"/>
  <c r="J1303" i="13" a="1"/>
  <c r="J1303" i="13"/>
  <c r="J1304" i="13" a="1"/>
  <c r="J1304" i="13"/>
  <c r="J1305" i="13" a="1"/>
  <c r="J1305" i="13"/>
  <c r="J1306" i="13" a="1"/>
  <c r="J1306" i="13"/>
  <c r="J1307" i="13" a="1"/>
  <c r="J1307" i="13"/>
  <c r="J1308" i="13" a="1"/>
  <c r="J1308" i="13"/>
  <c r="J1309" i="13" a="1"/>
  <c r="J1309" i="13"/>
  <c r="J1310" i="13" a="1"/>
  <c r="J1310" i="13" s="1"/>
  <c r="J1311" i="13" a="1"/>
  <c r="J1311" i="13"/>
  <c r="J1312" i="13" a="1"/>
  <c r="J1312" i="13"/>
  <c r="J1313" i="13" a="1"/>
  <c r="J1313" i="13"/>
  <c r="J1314" i="13" a="1"/>
  <c r="J1314" i="13" s="1"/>
  <c r="J1315" i="13" a="1"/>
  <c r="J1315" i="13"/>
  <c r="J1316" i="13" a="1"/>
  <c r="J1316" i="13"/>
  <c r="J1317" i="13" a="1"/>
  <c r="J1317" i="13"/>
  <c r="J1318" i="13" a="1"/>
  <c r="J1318" i="13" s="1"/>
  <c r="J1319" i="13" a="1"/>
  <c r="J1319" i="13"/>
  <c r="J1320" i="13" a="1"/>
  <c r="J1320" i="13"/>
  <c r="J1321" i="13" a="1"/>
  <c r="J1321" i="13"/>
  <c r="J1322" i="13" a="1"/>
  <c r="J1322" i="13" s="1"/>
  <c r="J1323" i="13" a="1"/>
  <c r="J1323" i="13"/>
  <c r="J1324" i="13" a="1"/>
  <c r="J1324" i="13"/>
  <c r="J1325" i="13" a="1"/>
  <c r="J1325" i="13"/>
  <c r="J1326" i="13" a="1"/>
  <c r="J1326" i="13" s="1"/>
  <c r="J1327" i="13" a="1"/>
  <c r="J1327" i="13"/>
  <c r="J1328" i="13" a="1"/>
  <c r="J1328" i="13"/>
  <c r="J1329" i="13" a="1"/>
  <c r="J1329" i="13"/>
  <c r="J1330" i="13" a="1"/>
  <c r="J1330" i="13" s="1"/>
  <c r="J1331" i="13" a="1"/>
  <c r="J1331" i="13"/>
  <c r="J1332" i="13" a="1"/>
  <c r="J1332" i="13"/>
  <c r="J1333" i="13" a="1"/>
  <c r="J1333" i="13"/>
  <c r="J1334" i="13" a="1"/>
  <c r="J1334" i="13" s="1"/>
  <c r="J1335" i="13" a="1"/>
  <c r="J1335" i="13" s="1"/>
  <c r="J1336" i="13" a="1"/>
  <c r="J1336" i="13"/>
  <c r="J1337" i="13" a="1"/>
  <c r="J1337" i="13"/>
  <c r="J1338" i="13" a="1"/>
  <c r="J1338" i="13" s="1"/>
  <c r="J1339" i="13" a="1"/>
  <c r="J1339" i="13" s="1"/>
  <c r="J1340" i="13" a="1"/>
  <c r="J1340" i="13"/>
  <c r="J1341" i="13" a="1"/>
  <c r="J1341" i="13" s="1"/>
  <c r="J1342" i="13" a="1"/>
  <c r="J1342" i="13" s="1"/>
  <c r="J1343" i="13" a="1"/>
  <c r="J1343" i="13"/>
  <c r="J1344" i="13" a="1"/>
  <c r="J1344" i="13" s="1"/>
  <c r="J1345" i="13" a="1"/>
  <c r="J1345" i="13"/>
  <c r="J1346" i="13" a="1"/>
  <c r="J1346" i="13" s="1"/>
  <c r="J1347" i="13" a="1"/>
  <c r="J1347" i="13"/>
  <c r="J1348" i="13" a="1"/>
  <c r="J1348" i="13" s="1"/>
  <c r="J1349" i="13" a="1"/>
  <c r="J1349" i="13" s="1"/>
  <c r="J1350" i="13" a="1"/>
  <c r="J1350" i="13" s="1"/>
  <c r="J1351" i="13" a="1"/>
  <c r="J1351" i="13" s="1"/>
  <c r="J1352" i="13" a="1"/>
  <c r="J1352" i="13"/>
  <c r="J1353" i="13" a="1"/>
  <c r="J1353" i="13"/>
  <c r="J1354" i="13" a="1"/>
  <c r="J1354" i="13" s="1"/>
  <c r="J1355" i="13" a="1"/>
  <c r="J1355" i="13" s="1"/>
  <c r="J1356" i="13" a="1"/>
  <c r="J1356" i="13"/>
  <c r="J1357" i="13" a="1"/>
  <c r="J1357" i="13" s="1"/>
  <c r="J1358" i="13" a="1"/>
  <c r="J1358" i="13" s="1"/>
  <c r="J1359" i="13" a="1"/>
  <c r="J1359" i="13"/>
  <c r="J1360" i="13" a="1"/>
  <c r="J1360" i="13" s="1"/>
  <c r="J1361" i="13" a="1"/>
  <c r="J1361" i="13"/>
  <c r="J1362" i="13" a="1"/>
  <c r="J1362" i="13" s="1"/>
  <c r="J1363" i="13" a="1"/>
  <c r="J1363" i="13" s="1"/>
  <c r="J1364" i="13" a="1"/>
  <c r="J1364" i="13" s="1"/>
  <c r="J1365" i="13" a="1"/>
  <c r="J1365" i="13"/>
  <c r="J1366" i="13" a="1"/>
  <c r="J1366" i="13" s="1"/>
  <c r="J1367" i="13" a="1"/>
  <c r="J1367" i="13" s="1"/>
  <c r="J1368" i="13" a="1"/>
  <c r="J1368" i="13"/>
  <c r="J1369" i="13" a="1"/>
  <c r="J1369" i="13" s="1"/>
  <c r="J1370" i="13" a="1"/>
  <c r="J1370" i="13" s="1"/>
  <c r="J1371" i="13" a="1"/>
  <c r="J1371" i="13"/>
  <c r="J1372" i="13" a="1"/>
  <c r="J1372" i="13" s="1"/>
  <c r="J1373" i="13" a="1"/>
  <c r="J1373" i="13" s="1"/>
  <c r="J1374" i="13" a="1"/>
  <c r="J1374" i="13" s="1"/>
  <c r="J1375" i="13" a="1"/>
  <c r="J1375" i="13"/>
  <c r="J1376" i="13" a="1"/>
  <c r="J1376" i="13" s="1"/>
  <c r="J1377" i="13" a="1"/>
  <c r="J1377" i="13"/>
  <c r="J1378" i="13" a="1"/>
  <c r="J1378" i="13" s="1"/>
  <c r="J1379" i="13" a="1"/>
  <c r="J1379" i="13"/>
  <c r="J1380" i="13" a="1"/>
  <c r="J1380" i="13"/>
  <c r="J1381" i="13" a="1"/>
  <c r="J1381" i="13" s="1"/>
  <c r="J1382" i="13" a="1"/>
  <c r="J1382" i="13" s="1"/>
  <c r="J1383" i="13" a="1"/>
  <c r="J1383" i="13" s="1"/>
  <c r="J1384" i="13" a="1"/>
  <c r="J1384" i="13"/>
  <c r="J1385" i="13" a="1"/>
  <c r="J1385" i="13" s="1"/>
  <c r="J1386" i="13" a="1"/>
  <c r="J1386" i="13" s="1"/>
  <c r="J1387" i="13" a="1"/>
  <c r="J1387" i="13" s="1"/>
  <c r="J1388" i="13" a="1"/>
  <c r="J1388" i="13"/>
  <c r="J1389" i="13" a="1"/>
  <c r="J1389" i="13"/>
  <c r="J1390" i="13" a="1"/>
  <c r="J1390" i="13" s="1"/>
  <c r="J1391" i="13" a="1"/>
  <c r="J1391" i="13"/>
  <c r="J1392" i="13" a="1"/>
  <c r="J1392" i="13" s="1"/>
  <c r="J1393" i="13" a="1"/>
  <c r="J1393" i="13"/>
  <c r="J1394" i="13" a="1"/>
  <c r="J1394" i="13" s="1"/>
  <c r="J1395" i="13" a="1"/>
  <c r="J1395" i="13" s="1"/>
  <c r="J1396" i="13" a="1"/>
  <c r="J1396" i="13" s="1"/>
  <c r="J1397" i="13" a="1"/>
  <c r="J1397" i="13"/>
  <c r="J1398" i="13" a="1"/>
  <c r="J1398" i="13" s="1"/>
  <c r="J1399" i="13" a="1"/>
  <c r="J1399" i="13" s="1"/>
  <c r="J1400" i="13" a="1"/>
  <c r="J1400" i="13"/>
  <c r="J1401" i="13" a="1"/>
  <c r="J1401" i="13" s="1"/>
  <c r="J1402" i="13" a="1"/>
  <c r="J1402" i="13" s="1"/>
  <c r="J1403" i="13" a="1"/>
  <c r="J1403" i="13"/>
  <c r="J1404" i="13" a="1"/>
  <c r="J1404" i="13" s="1"/>
  <c r="J1405" i="13" a="1"/>
  <c r="J1405" i="13" s="1"/>
  <c r="J1406" i="13" a="1"/>
  <c r="J1406" i="13" s="1"/>
  <c r="J1407" i="13" a="1"/>
  <c r="J1407" i="13"/>
  <c r="J1408" i="13" a="1"/>
  <c r="J1408" i="13" s="1"/>
  <c r="J1409" i="13" a="1"/>
  <c r="J1409" i="13"/>
  <c r="J1410" i="13" a="1"/>
  <c r="J1410" i="13" s="1"/>
  <c r="J1411" i="13" a="1"/>
  <c r="J1411" i="13"/>
  <c r="J1412" i="13" a="1"/>
  <c r="J1412" i="13"/>
  <c r="J1413" i="13" a="1"/>
  <c r="J1413" i="13" s="1"/>
  <c r="J1414" i="13" a="1"/>
  <c r="J1414" i="13" s="1"/>
  <c r="J1415" i="13" a="1"/>
  <c r="J1415" i="13" s="1"/>
  <c r="J1416" i="13" a="1"/>
  <c r="J1416" i="13"/>
  <c r="J1417" i="13" a="1"/>
  <c r="J1417" i="13" s="1"/>
  <c r="J1418" i="13" a="1"/>
  <c r="J1418" i="13" s="1"/>
  <c r="J1419" i="13" a="1"/>
  <c r="J1419" i="13" s="1"/>
  <c r="J1420" i="13" a="1"/>
  <c r="J1420" i="13"/>
  <c r="J1421" i="13" a="1"/>
  <c r="J1421" i="13"/>
  <c r="J1422" i="13" a="1"/>
  <c r="J1422" i="13" s="1"/>
  <c r="J1423" i="13" a="1"/>
  <c r="J1423" i="13"/>
  <c r="J1424" i="13" a="1"/>
  <c r="J1424" i="13" s="1"/>
  <c r="J1425" i="13" a="1"/>
  <c r="J1425" i="13"/>
  <c r="J1426" i="13" a="1"/>
  <c r="J1426" i="13" s="1"/>
  <c r="J1427" i="13" a="1"/>
  <c r="J1427" i="13" s="1"/>
  <c r="J1428" i="13" a="1"/>
  <c r="J1428" i="13" s="1"/>
  <c r="J1429" i="13" a="1"/>
  <c r="J1429" i="13"/>
  <c r="J1430" i="13" a="1"/>
  <c r="J1430" i="13" s="1"/>
  <c r="J1431" i="13" a="1"/>
  <c r="J1431" i="13" s="1"/>
  <c r="J1432" i="13" a="1"/>
  <c r="J1432" i="13"/>
  <c r="J1433" i="13" a="1"/>
  <c r="J1433" i="13" s="1"/>
  <c r="J1434" i="13" a="1"/>
  <c r="J1434" i="13" s="1"/>
  <c r="J1435" i="13" a="1"/>
  <c r="J1435" i="13"/>
  <c r="J1436" i="13" a="1"/>
  <c r="J1436" i="13" s="1"/>
  <c r="J1437" i="13" a="1"/>
  <c r="J1437" i="13" s="1"/>
  <c r="J1438" i="13" a="1"/>
  <c r="J1438" i="13" s="1"/>
  <c r="J1439" i="13" a="1"/>
  <c r="J1439" i="13"/>
  <c r="J1440" i="13" a="1"/>
  <c r="J1440" i="13" s="1"/>
  <c r="J1441" i="13" a="1"/>
  <c r="J1441" i="13"/>
  <c r="J1442" i="13" a="1"/>
  <c r="J1442" i="13" s="1"/>
  <c r="J1443" i="13" a="1"/>
  <c r="J1443" i="13"/>
  <c r="J1444" i="13" a="1"/>
  <c r="J1444" i="13"/>
  <c r="J1445" i="13" a="1"/>
  <c r="J1445" i="13" s="1"/>
  <c r="J1446" i="13" a="1"/>
  <c r="J1446" i="13" s="1"/>
  <c r="J1447" i="13" a="1"/>
  <c r="J1447" i="13" s="1"/>
  <c r="J1448" i="13" a="1"/>
  <c r="J1448" i="13"/>
  <c r="J1449" i="13" a="1"/>
  <c r="J1449" i="13" s="1"/>
  <c r="J1450" i="13" a="1"/>
  <c r="J1450" i="13" s="1"/>
  <c r="J1451" i="13" a="1"/>
  <c r="J1451" i="13" s="1"/>
  <c r="J1452" i="13" a="1"/>
  <c r="J1452" i="13"/>
  <c r="J1453" i="13" a="1"/>
  <c r="J1453" i="13"/>
  <c r="J1454" i="13" a="1"/>
  <c r="J1454" i="13" s="1"/>
  <c r="J1455" i="13" a="1"/>
  <c r="J1455" i="13"/>
  <c r="J1456" i="13" a="1"/>
  <c r="J1456" i="13" s="1"/>
  <c r="J1457" i="13" a="1"/>
  <c r="J1457" i="13"/>
  <c r="J1458" i="13" a="1"/>
  <c r="J1458" i="13" s="1"/>
  <c r="J1459" i="13" a="1"/>
  <c r="J1459" i="13" s="1"/>
  <c r="J1460" i="13" a="1"/>
  <c r="J1460" i="13" s="1"/>
  <c r="J1461" i="13" a="1"/>
  <c r="J1461" i="13"/>
  <c r="J1462" i="13" a="1"/>
  <c r="J1462" i="13" s="1"/>
  <c r="J1463" i="13" a="1"/>
  <c r="J1463" i="13" s="1"/>
  <c r="J1464" i="13" a="1"/>
  <c r="J1464" i="13"/>
  <c r="J1465" i="13" a="1"/>
  <c r="J1465" i="13" s="1"/>
  <c r="J1466" i="13" a="1"/>
  <c r="J1466" i="13" s="1"/>
  <c r="J1467" i="13" a="1"/>
  <c r="J1467" i="13"/>
  <c r="J1468" i="13" a="1"/>
  <c r="J1468" i="13" s="1"/>
  <c r="J1469" i="13" a="1"/>
  <c r="J1469" i="13" s="1"/>
  <c r="J1470" i="13" a="1"/>
  <c r="J1470" i="13" s="1"/>
  <c r="J1471" i="13" a="1"/>
  <c r="J1471" i="13"/>
  <c r="J1472" i="13" a="1"/>
  <c r="J1472" i="13" s="1"/>
  <c r="J1473" i="13" a="1"/>
  <c r="J1473" i="13"/>
  <c r="J1474" i="13" a="1"/>
  <c r="J1474" i="13" s="1"/>
  <c r="J1475" i="13" a="1"/>
  <c r="J1475" i="13"/>
  <c r="J1476" i="13" a="1"/>
  <c r="J1476" i="13"/>
  <c r="J1477" i="13" a="1"/>
  <c r="J1477" i="13" s="1"/>
  <c r="J1478" i="13" a="1"/>
  <c r="J1478" i="13" s="1"/>
  <c r="J1479" i="13" a="1"/>
  <c r="J1479" i="13" s="1"/>
  <c r="J1480" i="13" a="1"/>
  <c r="J1480" i="13"/>
  <c r="J1481" i="13" a="1"/>
  <c r="J1481" i="13" s="1"/>
  <c r="J1482" i="13" a="1"/>
  <c r="J1482" i="13" s="1"/>
  <c r="J1483" i="13" a="1"/>
  <c r="J1483" i="13" s="1"/>
  <c r="J1484" i="13" a="1"/>
  <c r="J1484" i="13"/>
  <c r="J1485" i="13" a="1"/>
  <c r="J1485" i="13"/>
  <c r="J1486" i="13" a="1"/>
  <c r="J1486" i="13" s="1"/>
  <c r="J1487" i="13" a="1"/>
  <c r="J1487" i="13"/>
  <c r="J1488" i="13" a="1"/>
  <c r="J1488" i="13" s="1"/>
  <c r="J1489" i="13" a="1"/>
  <c r="J1489" i="13"/>
  <c r="J1490" i="13" a="1"/>
  <c r="J1490" i="13" s="1"/>
  <c r="J1491" i="13" a="1"/>
  <c r="J1491" i="13" s="1"/>
  <c r="J1492" i="13" a="1"/>
  <c r="J1492" i="13" s="1"/>
  <c r="J1493" i="13" a="1"/>
  <c r="J1493" i="13"/>
  <c r="J1494" i="13" a="1"/>
  <c r="J1494" i="13" s="1"/>
  <c r="J1495" i="13" a="1"/>
  <c r="J1495" i="13" s="1"/>
  <c r="J1496" i="13" a="1"/>
  <c r="J1496" i="13"/>
  <c r="J1497" i="13" a="1"/>
  <c r="J1497" i="13" s="1"/>
  <c r="J1498" i="13" a="1"/>
  <c r="J1498" i="13" s="1"/>
  <c r="J1499" i="13" a="1"/>
  <c r="J1499" i="13"/>
  <c r="J1500" i="13" a="1"/>
  <c r="J1500" i="13" s="1"/>
  <c r="J1501" i="13" a="1"/>
  <c r="J1501" i="13" s="1"/>
  <c r="J1502" i="13" a="1"/>
  <c r="J1502" i="13" s="1"/>
  <c r="J1503" i="13" a="1"/>
  <c r="J1503" i="13"/>
  <c r="J1504" i="13" a="1"/>
  <c r="J1504" i="13" s="1"/>
  <c r="J1505" i="13" a="1"/>
  <c r="J1505" i="13"/>
  <c r="J1506" i="13" a="1"/>
  <c r="J1506" i="13" s="1"/>
  <c r="J1507" i="13" a="1"/>
  <c r="J1507" i="13"/>
  <c r="J1508" i="13" a="1"/>
  <c r="J1508" i="13"/>
  <c r="J1509" i="13" a="1"/>
  <c r="J1509" i="13" s="1"/>
  <c r="J1510" i="13" a="1"/>
  <c r="J1510" i="13" s="1"/>
  <c r="J1511" i="13" a="1"/>
  <c r="J1511" i="13" s="1"/>
  <c r="J1512" i="13" a="1"/>
  <c r="J1512" i="13"/>
  <c r="J1513" i="13" a="1"/>
  <c r="J1513" i="13" s="1"/>
  <c r="J1514" i="13" a="1"/>
  <c r="J1514" i="13" s="1"/>
  <c r="J1515" i="13" a="1"/>
  <c r="J1515" i="13" s="1"/>
  <c r="J1516" i="13" a="1"/>
  <c r="J1516" i="13"/>
  <c r="J1517" i="13" a="1"/>
  <c r="J1517" i="13"/>
  <c r="J1518" i="13" a="1"/>
  <c r="J1518" i="13" s="1"/>
  <c r="J1519" i="13" a="1"/>
  <c r="J1519" i="13"/>
  <c r="J1520" i="13" a="1"/>
  <c r="J1520" i="13" s="1"/>
  <c r="J1521" i="13" a="1"/>
  <c r="J1521" i="13"/>
  <c r="J1522" i="13" a="1"/>
  <c r="J1522" i="13" s="1"/>
  <c r="J1523" i="13" a="1"/>
  <c r="J1523" i="13" s="1"/>
  <c r="J1524" i="13" a="1"/>
  <c r="J1524" i="13" s="1"/>
  <c r="J1525" i="13" a="1"/>
  <c r="J1525" i="13"/>
  <c r="J1526" i="13" a="1"/>
  <c r="J1526" i="13" s="1"/>
  <c r="J1527" i="13" a="1"/>
  <c r="J1527" i="13" s="1"/>
  <c r="J1528" i="13" a="1"/>
  <c r="J1528" i="13"/>
  <c r="J1529" i="13" a="1"/>
  <c r="J1529" i="13" s="1"/>
  <c r="J1530" i="13" a="1"/>
  <c r="J1530" i="13" s="1"/>
  <c r="J1531" i="13" a="1"/>
  <c r="J1531" i="13"/>
  <c r="J1532" i="13" a="1"/>
  <c r="J1532" i="13" s="1"/>
  <c r="J1533" i="13" a="1"/>
  <c r="J1533" i="13" s="1"/>
  <c r="J1534" i="13" a="1"/>
  <c r="J1534" i="13" s="1"/>
  <c r="J1535" i="13" a="1"/>
  <c r="J1535" i="13"/>
  <c r="J1536" i="13" a="1"/>
  <c r="J1536" i="13" s="1"/>
  <c r="J1537" i="13" a="1"/>
  <c r="J1537" i="13"/>
  <c r="J1538" i="13" a="1"/>
  <c r="J1538" i="13" s="1"/>
  <c r="J1539" i="13" a="1"/>
  <c r="J1539" i="13"/>
  <c r="J1540" i="13" a="1"/>
  <c r="J1540" i="13"/>
  <c r="J1541" i="13" a="1"/>
  <c r="J1541" i="13" s="1"/>
  <c r="J1542" i="13" a="1"/>
  <c r="J1542" i="13" s="1"/>
  <c r="J1543" i="13" a="1"/>
  <c r="J1543" i="13" s="1"/>
  <c r="J1544" i="13" a="1"/>
  <c r="J1544" i="13"/>
  <c r="J1545" i="13" a="1"/>
  <c r="J1545" i="13" s="1"/>
  <c r="J1546" i="13" a="1"/>
  <c r="J1546" i="13" s="1"/>
  <c r="J1547" i="13" a="1"/>
  <c r="J1547" i="13" s="1"/>
  <c r="J1548" i="13" a="1"/>
  <c r="J1548" i="13"/>
  <c r="J1549" i="13" a="1"/>
  <c r="J1549" i="13"/>
  <c r="J1550" i="13" a="1"/>
  <c r="J1550" i="13" s="1"/>
  <c r="J1551" i="13" a="1"/>
  <c r="J1551" i="13"/>
  <c r="J1552" i="13" a="1"/>
  <c r="J1552" i="13" s="1"/>
  <c r="J1553" i="13" a="1"/>
  <c r="J1553" i="13"/>
  <c r="J1554" i="13" a="1"/>
  <c r="J1554" i="13" s="1"/>
  <c r="J1555" i="13" a="1"/>
  <c r="J1555" i="13" s="1"/>
  <c r="J1556" i="13" a="1"/>
  <c r="J1556" i="13" s="1"/>
  <c r="J1557" i="13" a="1"/>
  <c r="J1557" i="13"/>
  <c r="J1558" i="13" a="1"/>
  <c r="J1558" i="13" s="1"/>
  <c r="J1559" i="13" a="1"/>
  <c r="J1559" i="13" s="1"/>
  <c r="J1560" i="13" a="1"/>
  <c r="J1560" i="13"/>
  <c r="J1561" i="13" a="1"/>
  <c r="J1561" i="13" s="1"/>
  <c r="J1562" i="13" a="1"/>
  <c r="J1562" i="13" s="1"/>
  <c r="J1563" i="13" a="1"/>
  <c r="J1563" i="13"/>
  <c r="J1564" i="13" a="1"/>
  <c r="J1564" i="13" s="1"/>
  <c r="J1565" i="13" a="1"/>
  <c r="J1565" i="13" s="1"/>
  <c r="J1566" i="13" a="1"/>
  <c r="J1566" i="13" s="1"/>
  <c r="J1567" i="13" a="1"/>
  <c r="J1567" i="13"/>
  <c r="J1568" i="13" a="1"/>
  <c r="J1568" i="13" s="1"/>
  <c r="J1569" i="13" a="1"/>
  <c r="J1569" i="13"/>
  <c r="J1570" i="13" a="1"/>
  <c r="J1570" i="13" s="1"/>
  <c r="J1571" i="13" a="1"/>
  <c r="J1571" i="13"/>
  <c r="J1572" i="13" a="1"/>
  <c r="J1572" i="13"/>
  <c r="J1573" i="13" a="1"/>
  <c r="J1573" i="13" s="1"/>
  <c r="J1574" i="13" a="1"/>
  <c r="J1574" i="13" s="1"/>
  <c r="J1575" i="13" a="1"/>
  <c r="J1575" i="13" s="1"/>
  <c r="J1576" i="13" a="1"/>
  <c r="J1576" i="13"/>
  <c r="J1577" i="13" a="1"/>
  <c r="J1577" i="13" s="1"/>
  <c r="J1578" i="13" a="1"/>
  <c r="J1578" i="13" s="1"/>
  <c r="J1579" i="13" a="1"/>
  <c r="J1579" i="13" s="1"/>
  <c r="J1580" i="13" a="1"/>
  <c r="J1580" i="13"/>
  <c r="J1581" i="13" a="1"/>
  <c r="J1581" i="13"/>
  <c r="J1582" i="13" a="1"/>
  <c r="J1582" i="13" s="1"/>
  <c r="J1583" i="13" a="1"/>
  <c r="J1583" i="13"/>
  <c r="J1584" i="13" a="1"/>
  <c r="J1584" i="13" s="1"/>
  <c r="J1585" i="13" a="1"/>
  <c r="J1585" i="13"/>
  <c r="J1586" i="13" a="1"/>
  <c r="J1586" i="13" s="1"/>
  <c r="J1587" i="13" a="1"/>
  <c r="J1587" i="13" s="1"/>
  <c r="J1588" i="13" a="1"/>
  <c r="J1588" i="13" s="1"/>
  <c r="J1589" i="13" a="1"/>
  <c r="J1589" i="13"/>
  <c r="J1590" i="13" a="1"/>
  <c r="J1590" i="13" s="1"/>
  <c r="J1591" i="13" a="1"/>
  <c r="J1591" i="13" s="1"/>
  <c r="J1592" i="13" a="1"/>
  <c r="J1592" i="13"/>
  <c r="J1593" i="13" a="1"/>
  <c r="J1593" i="13" s="1"/>
  <c r="J1594" i="13" a="1"/>
  <c r="J1594" i="13" s="1"/>
  <c r="J1595" i="13" a="1"/>
  <c r="J1595" i="13"/>
  <c r="J1596" i="13" a="1"/>
  <c r="J1596" i="13" s="1"/>
  <c r="J1597" i="13" a="1"/>
  <c r="J1597" i="13" s="1"/>
  <c r="J1598" i="13" a="1"/>
  <c r="J1598" i="13" s="1"/>
  <c r="J1599" i="13" a="1"/>
  <c r="J1599" i="13"/>
  <c r="J1600" i="13" a="1"/>
  <c r="J1600" i="13" s="1"/>
  <c r="J1601" i="13" a="1"/>
  <c r="J1601" i="13"/>
  <c r="J1602" i="13" a="1"/>
  <c r="J1602" i="13" s="1"/>
  <c r="J1603" i="13" a="1"/>
  <c r="J1603" i="13"/>
  <c r="J1604" i="13" a="1"/>
  <c r="J1604" i="13"/>
  <c r="J1605" i="13" a="1"/>
  <c r="J1605" i="13" s="1"/>
  <c r="J1606" i="13" a="1"/>
  <c r="J1606" i="13" s="1"/>
  <c r="J1607" i="13" a="1"/>
  <c r="J1607" i="13" s="1"/>
  <c r="J1608" i="13" a="1"/>
  <c r="J1608" i="13"/>
  <c r="J1609" i="13" a="1"/>
  <c r="J1609" i="13" s="1"/>
  <c r="J1610" i="13" a="1"/>
  <c r="J1610" i="13" s="1"/>
  <c r="J1611" i="13" a="1"/>
  <c r="J1611" i="13" s="1"/>
  <c r="J1612" i="13" a="1"/>
  <c r="J1612" i="13"/>
  <c r="J1613" i="13" a="1"/>
  <c r="J1613" i="13"/>
  <c r="J1614" i="13" a="1"/>
  <c r="J1614" i="13" s="1"/>
  <c r="J1615" i="13" a="1"/>
  <c r="J1615" i="13"/>
  <c r="J1616" i="13" a="1"/>
  <c r="J1616" i="13" s="1"/>
  <c r="J1617" i="13" a="1"/>
  <c r="J1617" i="13"/>
  <c r="J1618" i="13" a="1"/>
  <c r="J1618" i="13" s="1"/>
  <c r="J1619" i="13" a="1"/>
  <c r="J1619" i="13" s="1"/>
  <c r="J1620" i="13" a="1"/>
  <c r="J1620" i="13" s="1"/>
  <c r="J1621" i="13" a="1"/>
  <c r="J1621" i="13"/>
  <c r="J1622" i="13" a="1"/>
  <c r="J1622" i="13" s="1"/>
  <c r="J1623" i="13" a="1"/>
  <c r="J1623" i="13" s="1"/>
  <c r="J1624" i="13" a="1"/>
  <c r="J1624" i="13"/>
  <c r="J1625" i="13" a="1"/>
  <c r="J1625" i="13" s="1"/>
  <c r="J1626" i="13" a="1"/>
  <c r="J1626" i="13" s="1"/>
  <c r="J1627" i="13" a="1"/>
  <c r="J1627" i="13"/>
  <c r="J1628" i="13" a="1"/>
  <c r="J1628" i="13" s="1"/>
  <c r="J1629" i="13" a="1"/>
  <c r="J1629" i="13" s="1"/>
  <c r="J1630" i="13" a="1"/>
  <c r="J1630" i="13" s="1"/>
  <c r="J1631" i="13" a="1"/>
  <c r="J1631" i="13"/>
  <c r="J1632" i="13" a="1"/>
  <c r="J1632" i="13" s="1"/>
  <c r="J1633" i="13" a="1"/>
  <c r="J1633" i="13"/>
  <c r="J1634" i="13" a="1"/>
  <c r="J1634" i="13" s="1"/>
  <c r="J1635" i="13" a="1"/>
  <c r="J1635" i="13"/>
  <c r="J1636" i="13" a="1"/>
  <c r="J1636" i="13"/>
  <c r="J1637" i="13" a="1"/>
  <c r="J1637" i="13" s="1"/>
  <c r="J1638" i="13" a="1"/>
  <c r="J1638" i="13" s="1"/>
  <c r="J1639" i="13" a="1"/>
  <c r="J1639" i="13" s="1"/>
  <c r="J1640" i="13" a="1"/>
  <c r="J1640" i="13"/>
  <c r="J1641" i="13" a="1"/>
  <c r="J1641" i="13" s="1"/>
  <c r="J1642" i="13" a="1"/>
  <c r="J1642" i="13" s="1"/>
  <c r="J1643" i="13" a="1"/>
  <c r="J1643" i="13" s="1"/>
  <c r="J1644" i="13" a="1"/>
  <c r="J1644" i="13"/>
  <c r="J1645" i="13" a="1"/>
  <c r="J1645" i="13"/>
  <c r="J1646" i="13" a="1"/>
  <c r="J1646" i="13" s="1"/>
  <c r="J1647" i="13" a="1"/>
  <c r="J1647" i="13"/>
  <c r="J1648" i="13" a="1"/>
  <c r="J1648" i="13" s="1"/>
  <c r="J1649" i="13" a="1"/>
  <c r="J1649" i="13"/>
  <c r="J1650" i="13" a="1"/>
  <c r="J1650" i="13" s="1"/>
  <c r="J1651" i="13" a="1"/>
  <c r="J1651" i="13" s="1"/>
  <c r="J1652" i="13" a="1"/>
  <c r="J1652" i="13" s="1"/>
  <c r="J1653" i="13" a="1"/>
  <c r="J1653" i="13"/>
  <c r="J1654" i="13" a="1"/>
  <c r="J1654" i="13" s="1"/>
  <c r="J1655" i="13" a="1"/>
  <c r="J1655" i="13" s="1"/>
  <c r="J1656" i="13" a="1"/>
  <c r="J1656" i="13" s="1"/>
  <c r="J1657" i="13" a="1"/>
  <c r="J1657" i="13"/>
  <c r="J1658" i="13" a="1"/>
  <c r="J1658" i="13" s="1"/>
  <c r="J1659" i="13" a="1"/>
  <c r="J1659" i="13" s="1"/>
  <c r="J1660" i="13" a="1"/>
  <c r="J1660" i="13" s="1"/>
  <c r="J1661" i="13" a="1"/>
  <c r="J1661" i="13"/>
  <c r="J1662" i="13" a="1"/>
  <c r="J1662" i="13" s="1"/>
  <c r="J1663" i="13" a="1"/>
  <c r="J1663" i="13" s="1"/>
  <c r="J1664" i="13" a="1"/>
  <c r="J1664" i="13" s="1"/>
  <c r="J1665" i="13" a="1"/>
  <c r="J1665" i="13" s="1"/>
  <c r="J1666" i="13" a="1"/>
  <c r="J1666" i="13" s="1"/>
  <c r="J1667" i="13" a="1"/>
  <c r="J1667" i="13" s="1"/>
  <c r="J1668" i="13" a="1"/>
  <c r="J1668" i="13" s="1"/>
  <c r="J1669" i="13" a="1"/>
  <c r="J1669" i="13" s="1"/>
  <c r="J1670" i="13" a="1"/>
  <c r="J1670" i="13" s="1"/>
  <c r="J1671" i="13" a="1"/>
  <c r="J1671" i="13" s="1"/>
  <c r="J1672" i="13" a="1"/>
  <c r="J1672" i="13" s="1"/>
  <c r="J1673" i="13" a="1"/>
  <c r="J1673" i="13" s="1"/>
  <c r="J1674" i="13" a="1"/>
  <c r="J1674" i="13" s="1"/>
  <c r="J1675" i="13" a="1"/>
  <c r="J1675" i="13" s="1"/>
  <c r="J1676" i="13" a="1"/>
  <c r="J1676" i="13" s="1"/>
  <c r="J1677" i="13" a="1"/>
  <c r="J1677" i="13" s="1"/>
  <c r="J1678" i="13" a="1"/>
  <c r="J1678" i="13" s="1"/>
  <c r="J1679" i="13" a="1"/>
  <c r="J1679" i="13" s="1"/>
  <c r="J1680" i="13" a="1"/>
  <c r="J1680" i="13" s="1"/>
  <c r="J1681" i="13" a="1"/>
  <c r="J1681" i="13" s="1"/>
  <c r="J1682" i="13" a="1"/>
  <c r="J1682" i="13" s="1"/>
  <c r="J1683" i="13" a="1"/>
  <c r="J1683" i="13" s="1"/>
  <c r="J1684" i="13" a="1"/>
  <c r="J1684" i="13" s="1"/>
  <c r="J1685" i="13" a="1"/>
  <c r="J1685" i="13" s="1"/>
  <c r="J1686" i="13" a="1"/>
  <c r="J1686" i="13" s="1"/>
  <c r="J1687" i="13" a="1"/>
  <c r="J1687" i="13" s="1"/>
  <c r="J1688" i="13" a="1"/>
  <c r="J1688" i="13" s="1"/>
  <c r="J1689" i="13" a="1"/>
  <c r="J1689" i="13" s="1"/>
  <c r="J1690" i="13" a="1"/>
  <c r="J1690" i="13" s="1"/>
  <c r="J1691" i="13" a="1"/>
  <c r="J1691" i="13" s="1"/>
  <c r="J1692" i="13" a="1"/>
  <c r="J1692" i="13" s="1"/>
  <c r="J1693" i="13" a="1"/>
  <c r="J1693" i="13" s="1"/>
  <c r="J1694" i="13" a="1"/>
  <c r="J1694" i="13" s="1"/>
  <c r="J1695" i="13" a="1"/>
  <c r="J1695" i="13" s="1"/>
  <c r="J1696" i="13" a="1"/>
  <c r="J1696" i="13" s="1"/>
  <c r="J1697" i="13" a="1"/>
  <c r="J1697" i="13" s="1"/>
  <c r="J1698" i="13" a="1"/>
  <c r="J1698" i="13" s="1"/>
  <c r="J1699" i="13" a="1"/>
  <c r="J1699" i="13" s="1"/>
  <c r="J1700" i="13" a="1"/>
  <c r="J1700" i="13" s="1"/>
  <c r="J1701" i="13" a="1"/>
  <c r="J1701" i="13" s="1"/>
  <c r="J1702" i="13" a="1"/>
  <c r="J1702" i="13" s="1"/>
  <c r="J1703" i="13" a="1"/>
  <c r="J1703" i="13" s="1"/>
  <c r="J1704" i="13" a="1"/>
  <c r="J1704" i="13" s="1"/>
  <c r="J1705" i="13" a="1"/>
  <c r="J1705" i="13" s="1"/>
  <c r="J1706" i="13" a="1"/>
  <c r="J1706" i="13" s="1"/>
  <c r="J1707" i="13" a="1"/>
  <c r="J1707" i="13" s="1"/>
  <c r="J1708" i="13" a="1"/>
  <c r="J1708" i="13" s="1"/>
  <c r="J1709" i="13" a="1"/>
  <c r="J1709" i="13" s="1"/>
  <c r="J1710" i="13" a="1"/>
  <c r="J1710" i="13" s="1"/>
  <c r="J1711" i="13" a="1"/>
  <c r="J1711" i="13" s="1"/>
  <c r="J1712" i="13" a="1"/>
  <c r="J1712" i="13" s="1"/>
  <c r="J1713" i="13" a="1"/>
  <c r="J1713" i="13" s="1"/>
  <c r="J1714" i="13" a="1"/>
  <c r="J1714" i="13" s="1"/>
  <c r="J1715" i="13" a="1"/>
  <c r="J1715" i="13" s="1"/>
  <c r="J1716" i="13" a="1"/>
  <c r="J1716" i="13" s="1"/>
  <c r="J1717" i="13" a="1"/>
  <c r="J1717" i="13" s="1"/>
  <c r="J1718" i="13" a="1"/>
  <c r="J1718" i="13" s="1"/>
  <c r="J1719" i="13" a="1"/>
  <c r="J1719" i="13" s="1"/>
  <c r="J1720" i="13" a="1"/>
  <c r="J1720" i="13" s="1"/>
  <c r="J1721" i="13" a="1"/>
  <c r="J1721" i="13" s="1"/>
  <c r="J1722" i="13" a="1"/>
  <c r="J1722" i="13" s="1"/>
  <c r="J1723" i="13" a="1"/>
  <c r="J1723" i="13" s="1"/>
  <c r="J1724" i="13" a="1"/>
  <c r="J1724" i="13" s="1"/>
  <c r="J1725" i="13" a="1"/>
  <c r="J1725" i="13" s="1"/>
  <c r="J1726" i="13" a="1"/>
  <c r="J1726" i="13" s="1"/>
  <c r="J1727" i="13" a="1"/>
  <c r="J1727" i="13" s="1"/>
  <c r="J1728" i="13" a="1"/>
  <c r="J1728" i="13" s="1"/>
  <c r="J1729" i="13" a="1"/>
  <c r="J1729" i="13" s="1"/>
  <c r="J1730" i="13" a="1"/>
  <c r="J1730" i="13" s="1"/>
  <c r="J1731" i="13" a="1"/>
  <c r="J1731" i="13" s="1"/>
  <c r="J1732" i="13" a="1"/>
  <c r="J1732" i="13" s="1"/>
  <c r="J1733" i="13" a="1"/>
  <c r="J1733" i="13" s="1"/>
  <c r="J1734" i="13" a="1"/>
  <c r="J1734" i="13" s="1"/>
  <c r="J1735" i="13" a="1"/>
  <c r="J1735" i="13" s="1"/>
  <c r="J1736" i="13" a="1"/>
  <c r="J1736" i="13" s="1"/>
  <c r="J1737" i="13" a="1"/>
  <c r="J1737" i="13" s="1"/>
  <c r="J1738" i="13" a="1"/>
  <c r="J1738" i="13" s="1"/>
  <c r="J1739" i="13" a="1"/>
  <c r="J1739" i="13" s="1"/>
  <c r="J1740" i="13" a="1"/>
  <c r="J1740" i="13" s="1"/>
  <c r="J1741" i="13" a="1"/>
  <c r="J1741" i="13" s="1"/>
  <c r="J1742" i="13" a="1"/>
  <c r="J1742" i="13" s="1"/>
  <c r="J1743" i="13" a="1"/>
  <c r="J1743" i="13" s="1"/>
  <c r="J1744" i="13" a="1"/>
  <c r="J1744" i="13" s="1"/>
  <c r="J1745" i="13" a="1"/>
  <c r="J1745" i="13" s="1"/>
  <c r="J1746" i="13" a="1"/>
  <c r="J1746" i="13" s="1"/>
  <c r="J1747" i="13" a="1"/>
  <c r="J1747" i="13" s="1"/>
  <c r="J1748" i="13" a="1"/>
  <c r="J1748" i="13" s="1"/>
  <c r="J1749" i="13" a="1"/>
  <c r="J1749" i="13" s="1"/>
  <c r="J1750" i="13" a="1"/>
  <c r="J1750" i="13" s="1"/>
  <c r="J1751" i="13" a="1"/>
  <c r="J1751" i="13" s="1"/>
  <c r="J1752" i="13" a="1"/>
  <c r="J1752" i="13" s="1"/>
  <c r="J1753" i="13" a="1"/>
  <c r="J1753" i="13" s="1"/>
  <c r="J1754" i="13" a="1"/>
  <c r="J1754" i="13" s="1"/>
  <c r="J1755" i="13" a="1"/>
  <c r="J1755" i="13" s="1"/>
  <c r="J1756" i="13" a="1"/>
  <c r="J1756" i="13" s="1"/>
  <c r="J1757" i="13" a="1"/>
  <c r="J1757" i="13" s="1"/>
  <c r="J1758" i="13" a="1"/>
  <c r="J1758" i="13" s="1"/>
  <c r="J1759" i="13" a="1"/>
  <c r="J1759" i="13" s="1"/>
  <c r="J1760" i="13" a="1"/>
  <c r="J1760" i="13" s="1"/>
  <c r="J1761" i="13" a="1"/>
  <c r="J1761" i="13" s="1"/>
  <c r="J1762" i="13" a="1"/>
  <c r="J1762" i="13" s="1"/>
  <c r="J1763" i="13" a="1"/>
  <c r="J1763" i="13" s="1"/>
  <c r="J1764" i="13" a="1"/>
  <c r="J1764" i="13" s="1"/>
  <c r="J1765" i="13" a="1"/>
  <c r="J1765" i="13" s="1"/>
  <c r="J1766" i="13" a="1"/>
  <c r="J1766" i="13" s="1"/>
  <c r="J1767" i="13" a="1"/>
  <c r="J1767" i="13" s="1"/>
  <c r="J1768" i="13" a="1"/>
  <c r="J1768" i="13" s="1"/>
  <c r="J1769" i="13" a="1"/>
  <c r="J1769" i="13" s="1"/>
  <c r="J1770" i="13" a="1"/>
  <c r="J1770" i="13" s="1"/>
  <c r="J1771" i="13" a="1"/>
  <c r="J1771" i="13" s="1"/>
  <c r="J1772" i="13" a="1"/>
  <c r="J1772" i="13" s="1"/>
  <c r="J1773" i="13" a="1"/>
  <c r="J1773" i="13" s="1"/>
  <c r="J1774" i="13" a="1"/>
  <c r="J1774" i="13" s="1"/>
  <c r="J1775" i="13" a="1"/>
  <c r="J1775" i="13" s="1"/>
  <c r="J1776" i="13" a="1"/>
  <c r="J1776" i="13" s="1"/>
  <c r="J1777" i="13" a="1"/>
  <c r="J1777" i="13" s="1"/>
  <c r="J1778" i="13" a="1"/>
  <c r="J1778" i="13" s="1"/>
  <c r="J1779" i="13" a="1"/>
  <c r="J1779" i="13" s="1"/>
  <c r="J1780" i="13" a="1"/>
  <c r="J1780" i="13" s="1"/>
  <c r="J1781" i="13" a="1"/>
  <c r="J1781" i="13" s="1"/>
  <c r="J1782" i="13" a="1"/>
  <c r="J1782" i="13" s="1"/>
  <c r="J1783" i="13" a="1"/>
  <c r="J1783" i="13" s="1"/>
  <c r="J1784" i="13" a="1"/>
  <c r="J1784" i="13" s="1"/>
  <c r="J1785" i="13" a="1"/>
  <c r="J1785" i="13" s="1"/>
  <c r="J1786" i="13" a="1"/>
  <c r="J1786" i="13" s="1"/>
  <c r="J1787" i="13" a="1"/>
  <c r="J1787" i="13" s="1"/>
  <c r="J1788" i="13" a="1"/>
  <c r="J1788" i="13" s="1"/>
  <c r="J1789" i="13" a="1"/>
  <c r="J1789" i="13" s="1"/>
  <c r="J1790" i="13" a="1"/>
  <c r="J1790" i="13" s="1"/>
  <c r="J1791" i="13" a="1"/>
  <c r="J1791" i="13" s="1"/>
  <c r="J1792" i="13" a="1"/>
  <c r="J1792" i="13" s="1"/>
  <c r="J1793" i="13" a="1"/>
  <c r="J1793" i="13" s="1"/>
  <c r="J1794" i="13" a="1"/>
  <c r="J1794" i="13" s="1"/>
  <c r="J1795" i="13" a="1"/>
  <c r="J1795" i="13" s="1"/>
  <c r="J1796" i="13" a="1"/>
  <c r="J1796" i="13" s="1"/>
  <c r="J1797" i="13" a="1"/>
  <c r="J1797" i="13" s="1"/>
  <c r="J1798" i="13" a="1"/>
  <c r="J1798" i="13" s="1"/>
  <c r="J1799" i="13" a="1"/>
  <c r="J1799" i="13" s="1"/>
  <c r="J1800" i="13" a="1"/>
  <c r="J1800" i="13" s="1"/>
  <c r="J1801" i="13" a="1"/>
  <c r="J1801" i="13" s="1"/>
  <c r="J1802" i="13" a="1"/>
  <c r="J1802" i="13" s="1"/>
  <c r="J1803" i="13" a="1"/>
  <c r="J1803" i="13" s="1"/>
  <c r="J1804" i="13" a="1"/>
  <c r="J1804" i="13" s="1"/>
  <c r="J1805" i="13" a="1"/>
  <c r="J1805" i="13" s="1"/>
  <c r="J1806" i="13" a="1"/>
  <c r="J1806" i="13" s="1"/>
  <c r="J1807" i="13" a="1"/>
  <c r="J1807" i="13" s="1"/>
  <c r="J1808" i="13" a="1"/>
  <c r="J1808" i="13" s="1"/>
  <c r="J1809" i="13" a="1"/>
  <c r="J1809" i="13" s="1"/>
  <c r="J1810" i="13" a="1"/>
  <c r="J1810" i="13" s="1"/>
  <c r="J1811" i="13" a="1"/>
  <c r="J1811" i="13" s="1"/>
  <c r="J1812" i="13" a="1"/>
  <c r="J1812" i="13" s="1"/>
  <c r="J1813" i="13" a="1"/>
  <c r="J1813" i="13" s="1"/>
  <c r="J1814" i="13" a="1"/>
  <c r="J1814" i="13" s="1"/>
  <c r="J1815" i="13" a="1"/>
  <c r="J1815" i="13" s="1"/>
  <c r="J1816" i="13" a="1"/>
  <c r="J1816" i="13" s="1"/>
  <c r="J1817" i="13" a="1"/>
  <c r="J1817" i="13" s="1"/>
  <c r="J1818" i="13" a="1"/>
  <c r="J1818" i="13" s="1"/>
  <c r="J1819" i="13" a="1"/>
  <c r="J1819" i="13" s="1"/>
  <c r="J1820" i="13" a="1"/>
  <c r="J1820" i="13" s="1"/>
  <c r="J1821" i="13" a="1"/>
  <c r="J1821" i="13" s="1"/>
  <c r="J1822" i="13" a="1"/>
  <c r="J1822" i="13" s="1"/>
  <c r="J1823" i="13" a="1"/>
  <c r="J1823" i="13" s="1"/>
  <c r="J1824" i="13" a="1"/>
  <c r="J1824" i="13" s="1"/>
  <c r="J1825" i="13" a="1"/>
  <c r="J1825" i="13" s="1"/>
  <c r="J1826" i="13" a="1"/>
  <c r="J1826" i="13" s="1"/>
  <c r="J1827" i="13" a="1"/>
  <c r="J1827" i="13" s="1"/>
  <c r="J1828" i="13" a="1"/>
  <c r="J1828" i="13" s="1"/>
  <c r="J1829" i="13" a="1"/>
  <c r="J1829" i="13" s="1"/>
  <c r="J1830" i="13" a="1"/>
  <c r="J1830" i="13" s="1"/>
  <c r="J1831" i="13" a="1"/>
  <c r="J1831" i="13" s="1"/>
  <c r="J1832" i="13" a="1"/>
  <c r="J1832" i="13" s="1"/>
  <c r="J1833" i="13" a="1"/>
  <c r="J1833" i="13" s="1"/>
  <c r="J1834" i="13" a="1"/>
  <c r="J1834" i="13" s="1"/>
  <c r="J1835" i="13" a="1"/>
  <c r="J1835" i="13" s="1"/>
  <c r="J1836" i="13" a="1"/>
  <c r="J1836" i="13" s="1"/>
  <c r="J1837" i="13" a="1"/>
  <c r="J1837" i="13" s="1"/>
  <c r="J1838" i="13" a="1"/>
  <c r="J1838" i="13" s="1"/>
  <c r="J1839" i="13" a="1"/>
  <c r="J1839" i="13" s="1"/>
  <c r="J1840" i="13" a="1"/>
  <c r="J1840" i="13" s="1"/>
  <c r="J1841" i="13" a="1"/>
  <c r="J1841" i="13" s="1"/>
  <c r="J1842" i="13" a="1"/>
  <c r="J1842" i="13" s="1"/>
  <c r="J1843" i="13" a="1"/>
  <c r="J1843" i="13" s="1"/>
  <c r="J1844" i="13" a="1"/>
  <c r="J1844" i="13" s="1"/>
  <c r="J1845" i="13" a="1"/>
  <c r="J1845" i="13" s="1"/>
  <c r="J1846" i="13" a="1"/>
  <c r="J1846" i="13" s="1"/>
  <c r="J1847" i="13" a="1"/>
  <c r="J1847" i="13" s="1"/>
  <c r="J1848" i="13" a="1"/>
  <c r="J1848" i="13" s="1"/>
  <c r="J1849" i="13" a="1"/>
  <c r="J1849" i="13" s="1"/>
  <c r="J1850" i="13" a="1"/>
  <c r="J1850" i="13" s="1"/>
  <c r="J1851" i="13" a="1"/>
  <c r="J1851" i="13" s="1"/>
  <c r="J1852" i="13" a="1"/>
  <c r="J1852" i="13" s="1"/>
  <c r="J1853" i="13" a="1"/>
  <c r="J1853" i="13" s="1"/>
  <c r="J1854" i="13" a="1"/>
  <c r="J1854" i="13" s="1"/>
  <c r="J1855" i="13" a="1"/>
  <c r="J1855" i="13" s="1"/>
  <c r="J1856" i="13" a="1"/>
  <c r="J1856" i="13" s="1"/>
  <c r="J1857" i="13" a="1"/>
  <c r="J1857" i="13" s="1"/>
  <c r="J1858" i="13" a="1"/>
  <c r="J1858" i="13" s="1"/>
  <c r="J1859" i="13" a="1"/>
  <c r="J1859" i="13" s="1"/>
  <c r="J1860" i="13" a="1"/>
  <c r="J1860" i="13" s="1"/>
  <c r="J1861" i="13" a="1"/>
  <c r="J1861" i="13" s="1"/>
  <c r="J1862" i="13" a="1"/>
  <c r="J1862" i="13" s="1"/>
  <c r="J1863" i="13" a="1"/>
  <c r="J1863" i="13" s="1"/>
  <c r="J1864" i="13" a="1"/>
  <c r="J1864" i="13" s="1"/>
  <c r="J1865" i="13" a="1"/>
  <c r="J1865" i="13" s="1"/>
  <c r="J1866" i="13" a="1"/>
  <c r="J1866" i="13" s="1"/>
  <c r="J1867" i="13" a="1"/>
  <c r="J1867" i="13" s="1"/>
  <c r="J1868" i="13" a="1"/>
  <c r="J1868" i="13" s="1"/>
  <c r="J1869" i="13" a="1"/>
  <c r="J1869" i="13" s="1"/>
  <c r="J1870" i="13" a="1"/>
  <c r="J1870" i="13" s="1"/>
  <c r="J1871" i="13" a="1"/>
  <c r="J1871" i="13" s="1"/>
  <c r="J1872" i="13" a="1"/>
  <c r="J1872" i="13" s="1"/>
  <c r="J1873" i="13" a="1"/>
  <c r="J1873" i="13" s="1"/>
  <c r="J1874" i="13" a="1"/>
  <c r="J1874" i="13" s="1"/>
  <c r="J1875" i="13" a="1"/>
  <c r="J1875" i="13" s="1"/>
  <c r="J1876" i="13" a="1"/>
  <c r="J1876" i="13" s="1"/>
  <c r="J1877" i="13" a="1"/>
  <c r="J1877" i="13" s="1"/>
  <c r="J1878" i="13" a="1"/>
  <c r="J1878" i="13"/>
  <c r="J1879" i="13" a="1"/>
  <c r="J1879" i="13" s="1"/>
  <c r="J1880" i="13" a="1"/>
  <c r="J1880" i="13" s="1"/>
  <c r="J1881" i="13" a="1"/>
  <c r="J1881" i="13" s="1"/>
  <c r="J1882" i="13" a="1"/>
  <c r="J1882" i="13"/>
  <c r="J1883" i="13" a="1"/>
  <c r="J1883" i="13" s="1"/>
  <c r="J1884" i="13" a="1"/>
  <c r="J1884" i="13" s="1"/>
  <c r="J1885" i="13" a="1"/>
  <c r="J1885" i="13" s="1"/>
  <c r="J1886" i="13" a="1"/>
  <c r="J1886" i="13" s="1"/>
  <c r="J1887" i="13" a="1"/>
  <c r="J1887" i="13" s="1"/>
  <c r="J1888" i="13" a="1"/>
  <c r="J1888" i="13" s="1"/>
  <c r="J1889" i="13" a="1"/>
  <c r="J1889" i="13" s="1"/>
  <c r="J1890" i="13" a="1"/>
  <c r="J1890" i="13" s="1"/>
  <c r="J1891" i="13" a="1"/>
  <c r="J1891" i="13" s="1"/>
  <c r="J1892" i="13" a="1"/>
  <c r="J1892" i="13" s="1"/>
  <c r="J1893" i="13" a="1"/>
  <c r="J1893" i="13" s="1"/>
  <c r="J1894" i="13" a="1"/>
  <c r="J1894" i="13" s="1"/>
  <c r="J1895" i="13" a="1"/>
  <c r="J1895" i="13" s="1"/>
  <c r="J1896" i="13" a="1"/>
  <c r="J1896" i="13" s="1"/>
  <c r="J1897" i="13" a="1"/>
  <c r="J1897" i="13" s="1"/>
  <c r="J1898" i="13" a="1"/>
  <c r="J1898" i="13" s="1"/>
  <c r="J1899" i="13" a="1"/>
  <c r="J1899" i="13" s="1"/>
  <c r="J1900" i="13" a="1"/>
  <c r="J1900" i="13" s="1"/>
  <c r="J1901" i="13" a="1"/>
  <c r="J1901" i="13" s="1"/>
  <c r="J1902" i="13" a="1"/>
  <c r="J1902" i="13" s="1"/>
  <c r="J1903" i="13" a="1"/>
  <c r="J1903" i="13" s="1"/>
  <c r="J1904" i="13" a="1"/>
  <c r="J1904" i="13" s="1"/>
  <c r="J1905" i="13" a="1"/>
  <c r="J1905" i="13" s="1"/>
  <c r="J1906" i="13" a="1"/>
  <c r="J1906" i="13" s="1"/>
  <c r="J1907" i="13" a="1"/>
  <c r="J1907" i="13" s="1"/>
  <c r="J1908" i="13" a="1"/>
  <c r="J1908" i="13" s="1"/>
  <c r="J1909" i="13" a="1"/>
  <c r="J1909" i="13" s="1"/>
  <c r="J1910" i="13" a="1"/>
  <c r="J1910" i="13"/>
  <c r="J1911" i="13" a="1"/>
  <c r="J1911" i="13" s="1"/>
  <c r="J1912" i="13" a="1"/>
  <c r="J1912" i="13" s="1"/>
  <c r="J1913" i="13" a="1"/>
  <c r="J1913" i="13" s="1"/>
  <c r="J1914" i="13" a="1"/>
  <c r="J1914" i="13"/>
  <c r="J1915" i="13" a="1"/>
  <c r="J1915" i="13" s="1"/>
  <c r="J1916" i="13" a="1"/>
  <c r="J1916" i="13" s="1"/>
  <c r="J1917" i="13" a="1"/>
  <c r="J1917" i="13" s="1"/>
  <c r="J1918" i="13" a="1"/>
  <c r="J1918" i="13" s="1"/>
  <c r="J1919" i="13" a="1"/>
  <c r="J1919" i="13" s="1"/>
  <c r="J1920" i="13" a="1"/>
  <c r="J1920" i="13" s="1"/>
  <c r="J1921" i="13" a="1"/>
  <c r="J1921" i="13" s="1"/>
  <c r="J1922" i="13" a="1"/>
  <c r="J1922" i="13" s="1"/>
  <c r="J1923" i="13" a="1"/>
  <c r="J1923" i="13" s="1"/>
  <c r="J1924" i="13" a="1"/>
  <c r="J1924" i="13" s="1"/>
  <c r="J1925" i="13" a="1"/>
  <c r="J1925" i="13" s="1"/>
  <c r="J1926" i="13" a="1"/>
  <c r="J1926" i="13" s="1"/>
  <c r="J1927" i="13" a="1"/>
  <c r="J1927" i="13" s="1"/>
  <c r="J1928" i="13" a="1"/>
  <c r="J1928" i="13" s="1"/>
  <c r="J1929" i="13" a="1"/>
  <c r="J1929" i="13" s="1"/>
  <c r="J1930" i="13" a="1"/>
  <c r="J1930" i="13" s="1"/>
  <c r="J1931" i="13" a="1"/>
  <c r="J1931" i="13" s="1"/>
  <c r="J1932" i="13" a="1"/>
  <c r="J1932" i="13" s="1"/>
  <c r="J1933" i="13" a="1"/>
  <c r="J1933" i="13" s="1"/>
  <c r="J1934" i="13" a="1"/>
  <c r="J1934" i="13" s="1"/>
  <c r="J1935" i="13" a="1"/>
  <c r="J1935" i="13" s="1"/>
  <c r="J1936" i="13" a="1"/>
  <c r="J1936" i="13" s="1"/>
  <c r="J1937" i="13" a="1"/>
  <c r="J1937" i="13" s="1"/>
  <c r="J1938" i="13" a="1"/>
  <c r="J1938" i="13" s="1"/>
  <c r="J1939" i="13" a="1"/>
  <c r="J1939" i="13" s="1"/>
  <c r="J1940" i="13" a="1"/>
  <c r="J1940" i="13" s="1"/>
  <c r="J1941" i="13" a="1"/>
  <c r="J1941" i="13" s="1"/>
  <c r="J82" i="13" a="1"/>
  <c r="J82" i="13" s="1"/>
  <c r="J83" i="13" a="1"/>
  <c r="J83" i="13" s="1"/>
  <c r="J84" i="13" a="1"/>
  <c r="J84" i="13" s="1"/>
  <c r="J85" i="13" a="1"/>
  <c r="J85" i="13"/>
  <c r="J86" i="13" a="1"/>
  <c r="J86" i="13" s="1"/>
  <c r="J87" i="13" a="1"/>
  <c r="J87" i="13" s="1"/>
  <c r="J88" i="13" a="1"/>
  <c r="J88" i="13" s="1"/>
  <c r="J89" i="13" a="1"/>
  <c r="J89" i="13"/>
  <c r="J90" i="13" a="1"/>
  <c r="J90" i="13" s="1"/>
  <c r="J91" i="13" a="1"/>
  <c r="J91" i="13" s="1"/>
  <c r="J92" i="13" a="1"/>
  <c r="J92" i="13" s="1"/>
  <c r="J93" i="13" a="1"/>
  <c r="J93" i="13"/>
  <c r="J94" i="13" a="1"/>
  <c r="J94" i="13" s="1"/>
  <c r="J95" i="13" a="1"/>
  <c r="J95" i="13" s="1"/>
  <c r="J96" i="13" a="1"/>
  <c r="J96" i="13" s="1"/>
  <c r="J97" i="13" a="1"/>
  <c r="J97" i="13"/>
  <c r="J98" i="13" a="1"/>
  <c r="J98" i="13" s="1"/>
  <c r="J99" i="13" a="1"/>
  <c r="J99" i="13" s="1"/>
  <c r="J16" i="13" a="1"/>
  <c r="J16" i="13" s="1"/>
  <c r="J17" i="13" a="1"/>
  <c r="J17" i="13" s="1"/>
  <c r="J18" i="13" a="1"/>
  <c r="J18" i="13" s="1"/>
  <c r="J19" i="13" a="1"/>
  <c r="J19" i="13" s="1"/>
  <c r="J20" i="13" a="1"/>
  <c r="J20" i="13" s="1"/>
  <c r="J21" i="13" a="1"/>
  <c r="J21" i="13" s="1"/>
  <c r="J22" i="13" a="1"/>
  <c r="J22" i="13" s="1"/>
  <c r="J23" i="13" a="1"/>
  <c r="J23" i="13" s="1"/>
  <c r="J24" i="13" a="1"/>
  <c r="J24" i="13" s="1"/>
  <c r="J25" i="13" a="1"/>
  <c r="J25" i="13" s="1"/>
  <c r="J26" i="13" a="1"/>
  <c r="J26" i="13" s="1"/>
  <c r="J27" i="13" a="1"/>
  <c r="J27" i="13" s="1"/>
  <c r="J28" i="13" a="1"/>
  <c r="J28" i="13" s="1"/>
  <c r="J29" i="13" a="1"/>
  <c r="J29" i="13" s="1"/>
  <c r="J30" i="13" a="1"/>
  <c r="J30" i="13" s="1"/>
  <c r="J31" i="13" a="1"/>
  <c r="J31" i="13"/>
  <c r="J32" i="13" a="1"/>
  <c r="J32" i="13" s="1"/>
  <c r="J33" i="13" a="1"/>
  <c r="J33" i="13" s="1"/>
  <c r="J34" i="13" a="1"/>
  <c r="J34" i="13" s="1"/>
  <c r="J35" i="13" a="1"/>
  <c r="J35" i="13"/>
  <c r="J36" i="13" a="1"/>
  <c r="J36" i="13" s="1"/>
  <c r="J37" i="13" a="1"/>
  <c r="J37" i="13" s="1"/>
  <c r="J38" i="13" a="1"/>
  <c r="J38" i="13" s="1"/>
  <c r="J39" i="13" a="1"/>
  <c r="J39" i="13"/>
  <c r="J40" i="13" a="1"/>
  <c r="J40" i="13" s="1"/>
  <c r="J41" i="13" a="1"/>
  <c r="J41" i="13" s="1"/>
  <c r="J42" i="13" a="1"/>
  <c r="J42" i="13" s="1"/>
  <c r="J43" i="13" a="1"/>
  <c r="J43" i="13"/>
  <c r="J44" i="13" a="1"/>
  <c r="J44" i="13" s="1"/>
  <c r="J45" i="13" a="1"/>
  <c r="J45" i="13" s="1"/>
  <c r="J46" i="13" a="1"/>
  <c r="J46" i="13" s="1"/>
  <c r="J47" i="13" a="1"/>
  <c r="J47" i="13"/>
  <c r="J48" i="13" a="1"/>
  <c r="J48" i="13" s="1"/>
  <c r="J49" i="13" a="1"/>
  <c r="J49" i="13" s="1"/>
  <c r="J50" i="13" a="1"/>
  <c r="J50" i="13" s="1"/>
  <c r="J51" i="13" a="1"/>
  <c r="J51" i="13"/>
  <c r="J52" i="13" a="1"/>
  <c r="J52" i="13" s="1"/>
  <c r="J53" i="13" a="1"/>
  <c r="J53" i="13" s="1"/>
  <c r="J54" i="13" a="1"/>
  <c r="J54" i="13" s="1"/>
  <c r="J55" i="13" a="1"/>
  <c r="J55" i="13"/>
  <c r="J56" i="13" a="1"/>
  <c r="J56" i="13" s="1"/>
  <c r="J57" i="13" a="1"/>
  <c r="J57" i="13" s="1"/>
  <c r="J58" i="13" a="1"/>
  <c r="J58" i="13" s="1"/>
  <c r="J59" i="13" a="1"/>
  <c r="J59" i="13"/>
  <c r="J60" i="13" a="1"/>
  <c r="J60" i="13" s="1"/>
  <c r="J61" i="13" a="1"/>
  <c r="J61" i="13" s="1"/>
  <c r="J62" i="13" a="1"/>
  <c r="J62" i="13" s="1"/>
  <c r="J63" i="13" a="1"/>
  <c r="J63" i="13"/>
  <c r="J64" i="13" a="1"/>
  <c r="J64" i="13" s="1"/>
  <c r="J65" i="13" a="1"/>
  <c r="J65" i="13" s="1"/>
  <c r="J66" i="13" a="1"/>
  <c r="J66" i="13" s="1"/>
  <c r="J67" i="13" a="1"/>
  <c r="J67" i="13"/>
  <c r="J68" i="13" a="1"/>
  <c r="J68" i="13" s="1"/>
  <c r="J69" i="13" a="1"/>
  <c r="J69" i="13" s="1"/>
  <c r="J70" i="13" a="1"/>
  <c r="J70" i="13" s="1"/>
  <c r="J71" i="13" a="1"/>
  <c r="J71" i="13"/>
  <c r="J72" i="13" a="1"/>
  <c r="J72" i="13" s="1"/>
  <c r="J73" i="13" a="1"/>
  <c r="J73" i="13" s="1"/>
  <c r="J74" i="13" a="1"/>
  <c r="J74" i="13" s="1"/>
  <c r="J75" i="13" a="1"/>
  <c r="J75" i="13" s="1"/>
  <c r="J76" i="13" a="1"/>
  <c r="J76" i="13" s="1"/>
  <c r="J77" i="13" a="1"/>
  <c r="J77" i="13" s="1"/>
  <c r="J78" i="13" a="1"/>
  <c r="J78" i="13" s="1"/>
  <c r="J79" i="13" a="1"/>
  <c r="J79" i="13" s="1"/>
  <c r="J80" i="13" a="1"/>
  <c r="J80" i="13" s="1"/>
  <c r="J81" i="13" a="1"/>
  <c r="J81" i="13" s="1"/>
  <c r="J4" i="13" a="1"/>
  <c r="J4" i="13" s="1"/>
  <c r="J5" i="13" a="1"/>
  <c r="J5" i="13" s="1"/>
  <c r="J6" i="13" a="1"/>
  <c r="J6" i="13" s="1"/>
  <c r="J7" i="13" a="1"/>
  <c r="J7" i="13"/>
  <c r="J8" i="13" a="1"/>
  <c r="J8" i="13" s="1"/>
  <c r="J9" i="13" a="1"/>
  <c r="J9" i="13" s="1"/>
  <c r="J10" i="13" a="1"/>
  <c r="J10" i="13" s="1"/>
  <c r="J11" i="13" a="1"/>
  <c r="J11" i="13"/>
  <c r="J12" i="13" a="1"/>
  <c r="J12" i="13" s="1"/>
  <c r="J13" i="13" a="1"/>
  <c r="J13" i="13" s="1"/>
  <c r="J14" i="13" a="1"/>
  <c r="J14" i="13" s="1"/>
  <c r="J15" i="13" a="1"/>
  <c r="J15" i="13" s="1"/>
  <c r="J3" i="13" a="1"/>
  <c r="J3" i="13" s="1"/>
  <c r="M4" i="13" a="1"/>
  <c r="M4" i="13" s="1"/>
  <c r="H3" i="12" l="1"/>
  <c r="H4" i="12"/>
  <c r="H5" i="12"/>
  <c r="H6"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8"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2" i="12"/>
  <c r="F3" i="12" l="1"/>
  <c r="F4" i="12"/>
  <c r="F5" i="12"/>
  <c r="F6" i="12"/>
  <c r="F7" i="12"/>
  <c r="H7" i="12" s="1"/>
  <c r="F8" i="12"/>
  <c r="H8" i="12" s="1"/>
  <c r="F9" i="12"/>
  <c r="H9" i="12" s="1"/>
  <c r="F10" i="12"/>
  <c r="H10" i="12" s="1"/>
  <c r="F11" i="12"/>
  <c r="H11" i="12" s="1"/>
  <c r="F12" i="12"/>
  <c r="H12" i="12" s="1"/>
  <c r="F13" i="12"/>
  <c r="H13" i="12" s="1"/>
  <c r="F14" i="12"/>
  <c r="H14" i="12" s="1"/>
  <c r="F15" i="12"/>
  <c r="H15" i="12" s="1"/>
  <c r="F16" i="12"/>
  <c r="H16" i="12" s="1"/>
  <c r="F17" i="12"/>
  <c r="H17" i="12" s="1"/>
  <c r="F18" i="12"/>
  <c r="H18" i="12" s="1"/>
  <c r="F19" i="12"/>
  <c r="H19" i="12" s="1"/>
  <c r="F20" i="12"/>
  <c r="H20" i="12" s="1"/>
  <c r="F21" i="12"/>
  <c r="H21" i="12" s="1"/>
  <c r="F22" i="12"/>
  <c r="H22" i="12" s="1"/>
  <c r="F23" i="12"/>
  <c r="H23" i="12" s="1"/>
  <c r="F24" i="12"/>
  <c r="H24" i="12" s="1"/>
  <c r="F25" i="12"/>
  <c r="H25" i="12" s="1"/>
  <c r="F26" i="12"/>
  <c r="H26" i="12" s="1"/>
  <c r="F27" i="12"/>
  <c r="H27" i="12" s="1"/>
  <c r="F28" i="12"/>
  <c r="H28" i="12" s="1"/>
  <c r="F29" i="12"/>
  <c r="H29" i="12" s="1"/>
  <c r="F30" i="12"/>
  <c r="H30" i="12" s="1"/>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F370"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31" i="12"/>
  <c r="F432" i="12"/>
  <c r="F433" i="12"/>
  <c r="F434" i="12"/>
  <c r="F435" i="12"/>
  <c r="F436" i="12"/>
  <c r="F437" i="12"/>
  <c r="F438" i="12"/>
  <c r="F439" i="12"/>
  <c r="F440" i="12"/>
  <c r="F441" i="12"/>
  <c r="F442" i="12"/>
  <c r="F443" i="12"/>
  <c r="F444" i="12"/>
  <c r="F445" i="12"/>
  <c r="F446" i="12"/>
  <c r="F447" i="12"/>
  <c r="F448" i="12"/>
  <c r="F449" i="12"/>
  <c r="F450" i="12"/>
  <c r="F451" i="12"/>
  <c r="F452" i="12"/>
  <c r="F453" i="12"/>
  <c r="F454" i="12"/>
  <c r="F455" i="12"/>
  <c r="F456" i="12"/>
  <c r="F457" i="12"/>
  <c r="F458" i="12"/>
  <c r="F459" i="12"/>
  <c r="F460" i="12"/>
  <c r="F461" i="12"/>
  <c r="F462" i="12"/>
  <c r="F463" i="12"/>
  <c r="F464" i="12"/>
  <c r="F465" i="12"/>
  <c r="F466"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90" i="12"/>
  <c r="F491" i="12"/>
  <c r="F492" i="12"/>
  <c r="F493" i="12"/>
  <c r="F494" i="12"/>
  <c r="F495" i="12"/>
  <c r="F496" i="12"/>
  <c r="F497" i="12"/>
  <c r="F498" i="12"/>
  <c r="F499" i="12"/>
  <c r="F500" i="12"/>
  <c r="F501" i="12"/>
  <c r="F502" i="12"/>
  <c r="F503" i="12"/>
  <c r="F504" i="12"/>
  <c r="F505" i="12"/>
  <c r="F506" i="12"/>
  <c r="F507" i="12"/>
  <c r="F508" i="12"/>
  <c r="F509" i="12"/>
  <c r="F510" i="12"/>
  <c r="F511" i="12"/>
  <c r="F512" i="12"/>
  <c r="F513" i="12"/>
  <c r="F514" i="12"/>
  <c r="F515" i="12"/>
  <c r="F516" i="12"/>
  <c r="F517" i="12"/>
  <c r="F518" i="12"/>
  <c r="F519" i="12"/>
  <c r="F520" i="12"/>
  <c r="F521" i="12"/>
  <c r="F522" i="12"/>
  <c r="F523" i="12"/>
  <c r="F524" i="12"/>
  <c r="F525" i="12"/>
  <c r="F526" i="12"/>
  <c r="F527" i="12"/>
  <c r="F528" i="12"/>
  <c r="F529" i="12"/>
  <c r="F530" i="12"/>
  <c r="F531" i="12"/>
  <c r="F532" i="12"/>
  <c r="F533" i="12"/>
  <c r="F534" i="12"/>
  <c r="F535" i="12"/>
  <c r="F536" i="12"/>
  <c r="F537" i="12"/>
  <c r="F538" i="12"/>
  <c r="F539" i="12"/>
  <c r="F540" i="12"/>
  <c r="F541" i="12"/>
  <c r="F542" i="12"/>
  <c r="F543" i="12"/>
  <c r="F544" i="12"/>
  <c r="F545" i="12"/>
  <c r="F546" i="12"/>
  <c r="F547" i="12"/>
  <c r="F548" i="12"/>
  <c r="F549" i="12"/>
  <c r="F550" i="12"/>
  <c r="F551" i="12"/>
  <c r="F552" i="12"/>
  <c r="F553" i="12"/>
  <c r="F554" i="12"/>
  <c r="F555" i="12"/>
  <c r="F556" i="12"/>
  <c r="F557" i="12"/>
  <c r="F558" i="12"/>
  <c r="F559" i="12"/>
  <c r="F560" i="12"/>
  <c r="F561" i="12"/>
  <c r="F562" i="12"/>
  <c r="F563" i="12"/>
  <c r="F564" i="12"/>
  <c r="F565" i="12"/>
  <c r="F566" i="12"/>
  <c r="F567" i="12"/>
  <c r="F568" i="12"/>
  <c r="F569" i="12"/>
  <c r="F570" i="12"/>
  <c r="F571" i="12"/>
  <c r="F572" i="12"/>
  <c r="F573" i="12"/>
  <c r="F574" i="12"/>
  <c r="F575" i="12"/>
  <c r="F576" i="12"/>
  <c r="F577" i="12"/>
  <c r="F578" i="12"/>
  <c r="F579" i="12"/>
  <c r="F580" i="12"/>
  <c r="F581" i="12"/>
  <c r="F582" i="12"/>
  <c r="F583" i="12"/>
  <c r="F584" i="12"/>
  <c r="F585" i="12"/>
  <c r="F586" i="12"/>
  <c r="F587" i="12"/>
  <c r="F588" i="12"/>
  <c r="F589" i="12"/>
  <c r="F590" i="12"/>
  <c r="F591" i="12"/>
  <c r="F592" i="12"/>
  <c r="F593" i="12"/>
  <c r="F594" i="12"/>
  <c r="F595" i="12"/>
  <c r="F596" i="12"/>
  <c r="F597" i="12"/>
  <c r="F598" i="12"/>
  <c r="F599" i="12"/>
  <c r="F600" i="12"/>
  <c r="F601" i="12"/>
  <c r="F602" i="12"/>
  <c r="F603" i="12"/>
  <c r="F604" i="12"/>
  <c r="F605" i="12"/>
  <c r="F606" i="12"/>
  <c r="F607" i="12"/>
  <c r="F608" i="12"/>
  <c r="F609" i="12"/>
  <c r="F610" i="12"/>
  <c r="F611" i="12"/>
  <c r="F612" i="12"/>
  <c r="F613" i="12"/>
  <c r="F614" i="12"/>
  <c r="F615" i="12"/>
  <c r="F616" i="12"/>
  <c r="F617" i="12"/>
  <c r="F618" i="12"/>
  <c r="F619" i="12"/>
  <c r="F620" i="12"/>
  <c r="F621" i="12"/>
  <c r="F622" i="12"/>
  <c r="F623" i="12"/>
  <c r="F624" i="12"/>
  <c r="F625" i="12"/>
  <c r="F626" i="12"/>
  <c r="F627" i="12"/>
  <c r="F628" i="12"/>
  <c r="F629" i="12"/>
  <c r="F630" i="12"/>
  <c r="F631" i="12"/>
  <c r="F632" i="12"/>
  <c r="F633" i="12"/>
  <c r="F634" i="12"/>
  <c r="F635" i="12"/>
  <c r="F636" i="12"/>
  <c r="F637" i="12"/>
  <c r="F638" i="12"/>
  <c r="F639" i="12"/>
  <c r="F640" i="12"/>
  <c r="F641" i="12"/>
  <c r="F642" i="12"/>
  <c r="F643" i="12"/>
  <c r="F644" i="12"/>
  <c r="F645" i="12"/>
  <c r="F646" i="12"/>
  <c r="F647" i="12"/>
  <c r="F648" i="12"/>
  <c r="F649" i="12"/>
  <c r="F650" i="12"/>
  <c r="F651" i="12"/>
  <c r="F652" i="12"/>
  <c r="F653" i="12"/>
  <c r="F654" i="12"/>
  <c r="F655" i="12"/>
  <c r="F656" i="12"/>
  <c r="F657" i="12"/>
  <c r="F658" i="12"/>
  <c r="F659" i="12"/>
  <c r="F660" i="12"/>
  <c r="F661" i="12"/>
  <c r="F662" i="12"/>
  <c r="F663" i="12"/>
  <c r="F664" i="12"/>
  <c r="F665" i="12"/>
  <c r="F666" i="12"/>
  <c r="F667" i="12"/>
  <c r="F668" i="12"/>
  <c r="F669" i="12"/>
  <c r="F670" i="12"/>
  <c r="F671" i="12"/>
  <c r="F672" i="12"/>
  <c r="F673" i="12"/>
  <c r="F674" i="12"/>
  <c r="F675" i="12"/>
  <c r="F676" i="12"/>
  <c r="F677" i="12"/>
  <c r="F678" i="12"/>
  <c r="F679" i="12"/>
  <c r="F680" i="12"/>
  <c r="F681" i="12"/>
  <c r="F682" i="12"/>
  <c r="F683" i="12"/>
  <c r="F684" i="12"/>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2" i="12"/>
  <c r="G11" i="12"/>
  <c r="G12" i="12"/>
  <c r="G13" i="12"/>
  <c r="G14" i="12"/>
  <c r="K4" i="13"/>
  <c r="O4" i="13"/>
  <c r="E163" i="31"/>
  <c r="E168" i="31"/>
  <c r="D17" i="13"/>
  <c r="A32" i="31"/>
  <c r="A31"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O5" i="31" a="1"/>
  <c r="O5" i="31" s="1"/>
  <c r="O6" i="31" a="1"/>
  <c r="O6" i="31" s="1"/>
  <c r="O7" i="31" a="1"/>
  <c r="O7" i="31" s="1"/>
  <c r="O8" i="31" a="1"/>
  <c r="O8" i="31" s="1"/>
  <c r="O9" i="31" a="1"/>
  <c r="O9" i="31" s="1"/>
  <c r="O10" i="31" a="1"/>
  <c r="O10" i="31" s="1"/>
  <c r="O11" i="31" a="1"/>
  <c r="O11" i="31" s="1"/>
  <c r="O12" i="31" a="1"/>
  <c r="O12" i="31"/>
  <c r="O13" i="31" a="1"/>
  <c r="O13" i="31" s="1"/>
  <c r="O14" i="31" a="1"/>
  <c r="O14" i="31" s="1"/>
  <c r="O15" i="31" a="1"/>
  <c r="O15" i="31" s="1"/>
  <c r="O16" i="31" a="1"/>
  <c r="O16" i="31" s="1"/>
  <c r="O17" i="31" a="1"/>
  <c r="O17" i="31" s="1"/>
  <c r="O18" i="31" a="1"/>
  <c r="O18" i="31" s="1"/>
  <c r="O19" i="31" a="1"/>
  <c r="O19" i="31" s="1"/>
  <c r="O20" i="31" a="1"/>
  <c r="O20" i="31" s="1"/>
  <c r="O21" i="31" a="1"/>
  <c r="O21" i="31" s="1"/>
  <c r="O22" i="31" a="1"/>
  <c r="O22" i="31" s="1"/>
  <c r="O23" i="31" a="1"/>
  <c r="O23" i="31" s="1"/>
  <c r="O24" i="31" a="1"/>
  <c r="O24" i="31" s="1"/>
  <c r="O25" i="31" a="1"/>
  <c r="O25" i="31" s="1"/>
  <c r="O26" i="31" a="1"/>
  <c r="O26" i="31" s="1"/>
  <c r="O27" i="31" a="1"/>
  <c r="O27" i="31" s="1"/>
  <c r="O28" i="31" a="1"/>
  <c r="O28" i="31" s="1"/>
  <c r="O29" i="31" a="1"/>
  <c r="O29" i="31" s="1"/>
  <c r="O30" i="31" a="1"/>
  <c r="O30" i="31" s="1"/>
  <c r="O31" i="31" a="1"/>
  <c r="O31" i="31" s="1"/>
  <c r="O32" i="31" a="1"/>
  <c r="O32" i="31" s="1"/>
  <c r="O33" i="31" a="1"/>
  <c r="O33" i="31" s="1"/>
  <c r="O34" i="31" a="1"/>
  <c r="O34" i="31" s="1"/>
  <c r="O35" i="31" a="1"/>
  <c r="O35" i="31" s="1"/>
  <c r="O36" i="31" a="1"/>
  <c r="O36" i="31" s="1"/>
  <c r="O37" i="31" a="1"/>
  <c r="O37" i="31" s="1"/>
  <c r="O38" i="31" a="1"/>
  <c r="O38" i="31" s="1"/>
  <c r="O39" i="31" a="1"/>
  <c r="O39" i="31" s="1"/>
  <c r="O40" i="31" a="1"/>
  <c r="O40" i="31"/>
  <c r="O41" i="31" a="1"/>
  <c r="O41" i="31" s="1"/>
  <c r="O42" i="31" a="1"/>
  <c r="O42" i="31" s="1"/>
  <c r="O43" i="31" a="1"/>
  <c r="O43" i="31" s="1"/>
  <c r="O44" i="31" a="1"/>
  <c r="O44" i="31" s="1"/>
  <c r="O45" i="31" a="1"/>
  <c r="O45" i="31" s="1"/>
  <c r="O46" i="31" a="1"/>
  <c r="O46" i="31" s="1"/>
  <c r="O47" i="31" a="1"/>
  <c r="O47" i="31" s="1"/>
  <c r="O48" i="31" a="1"/>
  <c r="O48" i="31" s="1"/>
  <c r="O49" i="31" a="1"/>
  <c r="O49" i="31" s="1"/>
  <c r="O50" i="31" a="1"/>
  <c r="O50" i="31" s="1"/>
  <c r="O51" i="31" a="1"/>
  <c r="O51" i="31" s="1"/>
  <c r="O52" i="31" a="1"/>
  <c r="O52" i="31" s="1"/>
  <c r="O53" i="31" a="1"/>
  <c r="O53" i="31" s="1"/>
  <c r="O54" i="31" a="1"/>
  <c r="O54" i="31" s="1"/>
  <c r="O55" i="31" a="1"/>
  <c r="O55" i="31" s="1"/>
  <c r="O56" i="31" a="1"/>
  <c r="O56" i="31"/>
  <c r="O57" i="31" a="1"/>
  <c r="O57" i="31" s="1"/>
  <c r="O58" i="31" a="1"/>
  <c r="O58" i="31" s="1"/>
  <c r="O59" i="31" a="1"/>
  <c r="O59" i="31" s="1"/>
  <c r="O60" i="31" a="1"/>
  <c r="O60" i="31"/>
  <c r="O61" i="31" a="1"/>
  <c r="O61" i="31" s="1"/>
  <c r="O62" i="31" a="1"/>
  <c r="O62" i="31" s="1"/>
  <c r="O63" i="31" a="1"/>
  <c r="O63" i="31" s="1"/>
  <c r="O64" i="31" a="1"/>
  <c r="O64" i="31"/>
  <c r="O65" i="31" a="1"/>
  <c r="O65" i="31" s="1"/>
  <c r="O66" i="31" a="1"/>
  <c r="O66" i="31" s="1"/>
  <c r="O67" i="31" a="1"/>
  <c r="O67" i="31" s="1"/>
  <c r="O68" i="31" a="1"/>
  <c r="O68" i="31"/>
  <c r="O69" i="31" a="1"/>
  <c r="O69" i="31" s="1"/>
  <c r="O70" i="31" a="1"/>
  <c r="O70" i="31" s="1"/>
  <c r="O71" i="31" a="1"/>
  <c r="O71" i="31" s="1"/>
  <c r="O72" i="31" a="1"/>
  <c r="O72" i="31"/>
  <c r="O73" i="31" a="1"/>
  <c r="O73" i="31" s="1"/>
  <c r="O74" i="31" a="1"/>
  <c r="O74" i="31" s="1"/>
  <c r="O75" i="31" a="1"/>
  <c r="O75" i="31" s="1"/>
  <c r="O76" i="31" a="1"/>
  <c r="O76" i="31" s="1"/>
  <c r="O77" i="31" a="1"/>
  <c r="O77" i="31" s="1"/>
  <c r="O78" i="31" a="1"/>
  <c r="O78" i="31" s="1"/>
  <c r="O79" i="31" a="1"/>
  <c r="O79" i="31" s="1"/>
  <c r="O80" i="31" a="1"/>
  <c r="O80" i="31"/>
  <c r="O81" i="31" a="1"/>
  <c r="O81" i="31" s="1"/>
  <c r="O82" i="31" a="1"/>
  <c r="O82" i="31" s="1"/>
  <c r="O83" i="31" a="1"/>
  <c r="O83" i="31" s="1"/>
  <c r="O84" i="31" a="1"/>
  <c r="O84" i="31"/>
  <c r="O85" i="31" a="1"/>
  <c r="O85" i="31" s="1"/>
  <c r="O86" i="31" a="1"/>
  <c r="O86" i="31" s="1"/>
  <c r="O87" i="31" a="1"/>
  <c r="O87" i="31" s="1"/>
  <c r="O88" i="31" a="1"/>
  <c r="O88" i="31"/>
  <c r="O89" i="31" a="1"/>
  <c r="O89" i="31" s="1"/>
  <c r="O90" i="31" a="1"/>
  <c r="O90" i="31" s="1"/>
  <c r="O91" i="31" a="1"/>
  <c r="O91" i="31" s="1"/>
  <c r="O92" i="31" a="1"/>
  <c r="O92" i="31"/>
  <c r="O93" i="31" a="1"/>
  <c r="O93" i="31" s="1"/>
  <c r="O94" i="31" a="1"/>
  <c r="O94" i="31" s="1"/>
  <c r="O95" i="31" a="1"/>
  <c r="O95" i="31" s="1"/>
  <c r="O96" i="31" a="1"/>
  <c r="O96" i="31"/>
  <c r="O97" i="31" a="1"/>
  <c r="O97" i="31" s="1"/>
  <c r="O98" i="31" a="1"/>
  <c r="O98" i="31" s="1"/>
  <c r="O99" i="31" a="1"/>
  <c r="O99" i="31" s="1"/>
  <c r="O100" i="31" a="1"/>
  <c r="O100" i="31"/>
  <c r="O101" i="31" a="1"/>
  <c r="O101" i="31" s="1"/>
  <c r="O102" i="31" a="1"/>
  <c r="O102" i="31" s="1"/>
  <c r="O103" i="31" a="1"/>
  <c r="O103" i="31" s="1"/>
  <c r="O104" i="31" a="1"/>
  <c r="O104" i="31" s="1"/>
  <c r="O105" i="31" a="1"/>
  <c r="O105" i="31" s="1"/>
  <c r="O106" i="31" a="1"/>
  <c r="O106" i="31" s="1"/>
  <c r="O107" i="31" a="1"/>
  <c r="O107" i="31" s="1"/>
  <c r="O108" i="31" a="1"/>
  <c r="O108" i="31" s="1"/>
  <c r="O109" i="31" a="1"/>
  <c r="O109" i="31" s="1"/>
  <c r="O110" i="31" a="1"/>
  <c r="O110" i="31" s="1"/>
  <c r="O111" i="31" a="1"/>
  <c r="O111" i="31" s="1"/>
  <c r="O112" i="31" a="1"/>
  <c r="O112" i="31"/>
  <c r="O113" i="31" a="1"/>
  <c r="O113" i="31" s="1"/>
  <c r="O114" i="31" a="1"/>
  <c r="O114" i="31" s="1"/>
  <c r="O115" i="31" a="1"/>
  <c r="O115" i="31" s="1"/>
  <c r="O116" i="31" a="1"/>
  <c r="O116" i="31"/>
  <c r="O117" i="31" a="1"/>
  <c r="O117" i="31" s="1"/>
  <c r="O118" i="31" a="1"/>
  <c r="O118" i="31" s="1"/>
  <c r="O119" i="31" a="1"/>
  <c r="O119" i="31" s="1"/>
  <c r="O120" i="31" a="1"/>
  <c r="O120" i="31"/>
  <c r="O121" i="31" a="1"/>
  <c r="O121" i="31" s="1"/>
  <c r="O122" i="31" a="1"/>
  <c r="O122" i="31" s="1"/>
  <c r="O123" i="31" a="1"/>
  <c r="O123" i="31" s="1"/>
  <c r="O124" i="31" a="1"/>
  <c r="O124" i="31" s="1"/>
  <c r="O125" i="31" a="1"/>
  <c r="O125" i="31" s="1"/>
  <c r="O126" i="31" a="1"/>
  <c r="O126" i="31" s="1"/>
  <c r="O127" i="31" a="1"/>
  <c r="O127" i="31" s="1"/>
  <c r="O128" i="31" a="1"/>
  <c r="O128" i="31"/>
  <c r="O129" i="31" a="1"/>
  <c r="O129" i="31" s="1"/>
  <c r="O130" i="31" a="1"/>
  <c r="O130" i="31" s="1"/>
  <c r="O131" i="31" a="1"/>
  <c r="O131" i="31" s="1"/>
  <c r="O132" i="31" a="1"/>
  <c r="O132" i="31"/>
  <c r="O133" i="31" a="1"/>
  <c r="O133" i="31" s="1"/>
  <c r="O134" i="31" a="1"/>
  <c r="O134" i="31" s="1"/>
  <c r="O135" i="31" a="1"/>
  <c r="O135" i="31" s="1"/>
  <c r="O136" i="31" a="1"/>
  <c r="O136" i="31"/>
  <c r="O137" i="31" a="1"/>
  <c r="O137" i="31" s="1"/>
  <c r="O138" i="31" a="1"/>
  <c r="O138" i="31" s="1"/>
  <c r="O139" i="31" a="1"/>
  <c r="O139" i="31" s="1"/>
  <c r="O140" i="31" a="1"/>
  <c r="O140" i="31" s="1"/>
  <c r="O141" i="31" a="1"/>
  <c r="O141" i="31" s="1"/>
  <c r="O142" i="31" a="1"/>
  <c r="O142" i="31" s="1"/>
  <c r="O143" i="31" a="1"/>
  <c r="O143" i="31" s="1"/>
  <c r="O144" i="31" a="1"/>
  <c r="O144" i="31" s="1"/>
  <c r="O145" i="31" a="1"/>
  <c r="O145" i="31" s="1"/>
  <c r="O146" i="31" a="1"/>
  <c r="O146" i="31" s="1"/>
  <c r="O147" i="31" a="1"/>
  <c r="O147" i="31" s="1"/>
  <c r="O148" i="31" a="1"/>
  <c r="O148" i="31"/>
  <c r="O149" i="31" a="1"/>
  <c r="O149" i="31" s="1"/>
  <c r="O150" i="31" a="1"/>
  <c r="O150" i="31" s="1"/>
  <c r="O151" i="31" a="1"/>
  <c r="O151" i="31" s="1"/>
  <c r="O152" i="31" a="1"/>
  <c r="O152" i="31"/>
  <c r="O153" i="31" a="1"/>
  <c r="O153" i="31" s="1"/>
  <c r="O154" i="31" a="1"/>
  <c r="O154" i="31" s="1"/>
  <c r="O155" i="31" a="1"/>
  <c r="O155" i="31" s="1"/>
  <c r="O156" i="31" a="1"/>
  <c r="O156" i="31"/>
  <c r="I4" i="13"/>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8" i="13"/>
  <c r="I679" i="13"/>
  <c r="I680" i="13"/>
  <c r="I681" i="13"/>
  <c r="I682" i="13"/>
  <c r="I683" i="13"/>
  <c r="I684" i="13"/>
  <c r="I685" i="13"/>
  <c r="I686" i="13"/>
  <c r="I687" i="13"/>
  <c r="I688" i="13"/>
  <c r="I689" i="13"/>
  <c r="I690" i="13"/>
  <c r="I691" i="13"/>
  <c r="I692" i="13"/>
  <c r="I693" i="13"/>
  <c r="I694" i="13"/>
  <c r="I695" i="13"/>
  <c r="I696" i="13"/>
  <c r="I697" i="13"/>
  <c r="I698" i="13"/>
  <c r="I699" i="13"/>
  <c r="I700" i="13"/>
  <c r="I701" i="13"/>
  <c r="I702" i="13"/>
  <c r="I703" i="13"/>
  <c r="I704" i="13"/>
  <c r="I705" i="13"/>
  <c r="I706" i="13"/>
  <c r="I707" i="13"/>
  <c r="I708" i="13"/>
  <c r="I709" i="13"/>
  <c r="I710" i="13"/>
  <c r="I711" i="13"/>
  <c r="I712" i="13"/>
  <c r="I713" i="13"/>
  <c r="I714" i="13"/>
  <c r="I715" i="13"/>
  <c r="I716" i="13"/>
  <c r="I717" i="13"/>
  <c r="I718" i="13"/>
  <c r="I719" i="13"/>
  <c r="I720" i="13"/>
  <c r="I721" i="13"/>
  <c r="I722" i="13"/>
  <c r="I723" i="13"/>
  <c r="I724" i="13"/>
  <c r="I725" i="13"/>
  <c r="I726" i="13"/>
  <c r="I727" i="13"/>
  <c r="I728" i="13"/>
  <c r="I729" i="13"/>
  <c r="I730" i="13"/>
  <c r="I731" i="13"/>
  <c r="I732" i="13"/>
  <c r="I733" i="13"/>
  <c r="I734" i="13"/>
  <c r="I735" i="13"/>
  <c r="I736" i="13"/>
  <c r="I737" i="13"/>
  <c r="I738" i="13"/>
  <c r="I739" i="13"/>
  <c r="I740" i="13"/>
  <c r="I741" i="13"/>
  <c r="I742" i="13"/>
  <c r="I743" i="13"/>
  <c r="I744" i="13"/>
  <c r="I745" i="13"/>
  <c r="I746" i="13"/>
  <c r="I747" i="13"/>
  <c r="I748" i="13"/>
  <c r="I749" i="13"/>
  <c r="I750" i="13"/>
  <c r="I751" i="13"/>
  <c r="I752" i="13"/>
  <c r="I753" i="13"/>
  <c r="I754" i="13"/>
  <c r="I755" i="13"/>
  <c r="I756" i="13"/>
  <c r="I757" i="13"/>
  <c r="I758" i="13"/>
  <c r="I759" i="13"/>
  <c r="I760" i="13"/>
  <c r="I761" i="13"/>
  <c r="I762" i="13"/>
  <c r="I763" i="13"/>
  <c r="I764" i="13"/>
  <c r="I765" i="13"/>
  <c r="I766" i="13"/>
  <c r="I767" i="13"/>
  <c r="I768" i="13"/>
  <c r="I769" i="13"/>
  <c r="I770" i="13"/>
  <c r="I771" i="13"/>
  <c r="I772" i="13"/>
  <c r="I773" i="13"/>
  <c r="I774" i="13"/>
  <c r="I775" i="13"/>
  <c r="I776" i="13"/>
  <c r="I777" i="13"/>
  <c r="I778" i="13"/>
  <c r="I779" i="13"/>
  <c r="I780" i="13"/>
  <c r="I781" i="13"/>
  <c r="I782" i="13"/>
  <c r="I783" i="13"/>
  <c r="I784" i="13"/>
  <c r="I785" i="13"/>
  <c r="I786" i="13"/>
  <c r="I787" i="13"/>
  <c r="I788" i="13"/>
  <c r="I789" i="13"/>
  <c r="I790" i="13"/>
  <c r="I791" i="13"/>
  <c r="I792" i="13"/>
  <c r="I793" i="13"/>
  <c r="I794" i="13"/>
  <c r="I795" i="13"/>
  <c r="I796" i="13"/>
  <c r="I797" i="13"/>
  <c r="I798" i="13"/>
  <c r="I799" i="13"/>
  <c r="I800" i="13"/>
  <c r="I801" i="13"/>
  <c r="I802" i="13"/>
  <c r="I803" i="13"/>
  <c r="I804" i="13"/>
  <c r="I805" i="13"/>
  <c r="I806" i="13"/>
  <c r="I807" i="13"/>
  <c r="I808" i="13"/>
  <c r="I809" i="13"/>
  <c r="I810" i="13"/>
  <c r="I811" i="13"/>
  <c r="I812" i="13"/>
  <c r="I813" i="13"/>
  <c r="I814" i="13"/>
  <c r="I815" i="13"/>
  <c r="I816" i="13"/>
  <c r="I817" i="13"/>
  <c r="I818" i="13"/>
  <c r="I819" i="13"/>
  <c r="I820" i="13"/>
  <c r="I821" i="13"/>
  <c r="I822" i="13"/>
  <c r="I823" i="13"/>
  <c r="I824" i="13"/>
  <c r="I825" i="13"/>
  <c r="I826" i="13"/>
  <c r="I827" i="13"/>
  <c r="I828" i="13"/>
  <c r="I829" i="13"/>
  <c r="I830" i="13"/>
  <c r="I831" i="13"/>
  <c r="I832" i="13"/>
  <c r="I833" i="13"/>
  <c r="I834" i="13"/>
  <c r="I835" i="13"/>
  <c r="I836" i="13"/>
  <c r="I837" i="13"/>
  <c r="I838" i="13"/>
  <c r="I839" i="13"/>
  <c r="I840" i="13"/>
  <c r="I841" i="13"/>
  <c r="I842" i="13"/>
  <c r="I843" i="13"/>
  <c r="I844" i="13"/>
  <c r="I845" i="13"/>
  <c r="I846" i="13"/>
  <c r="I847" i="13"/>
  <c r="I848" i="13"/>
  <c r="I849" i="13"/>
  <c r="I850" i="13"/>
  <c r="I851" i="13"/>
  <c r="I852" i="13"/>
  <c r="I853" i="13"/>
  <c r="I854" i="13"/>
  <c r="I855" i="13"/>
  <c r="I856" i="13"/>
  <c r="I857" i="13"/>
  <c r="I858" i="13"/>
  <c r="I859" i="13"/>
  <c r="I860" i="13"/>
  <c r="I861" i="13"/>
  <c r="I862" i="13"/>
  <c r="I863" i="13"/>
  <c r="I864" i="13"/>
  <c r="I865" i="13"/>
  <c r="I866" i="13"/>
  <c r="I867" i="13"/>
  <c r="I868" i="13"/>
  <c r="I869" i="13"/>
  <c r="I870" i="13"/>
  <c r="I871" i="13"/>
  <c r="I872" i="13"/>
  <c r="I873" i="13"/>
  <c r="I874" i="13"/>
  <c r="I875" i="13"/>
  <c r="I876" i="13"/>
  <c r="I877" i="13"/>
  <c r="I878" i="13"/>
  <c r="I879" i="13"/>
  <c r="I880" i="13"/>
  <c r="I881" i="13"/>
  <c r="I882" i="13"/>
  <c r="I883" i="13"/>
  <c r="I884" i="13"/>
  <c r="I885" i="13"/>
  <c r="I886" i="13"/>
  <c r="I887" i="13"/>
  <c r="I888" i="13"/>
  <c r="I889" i="13"/>
  <c r="I890" i="13"/>
  <c r="I891" i="13"/>
  <c r="I892" i="13"/>
  <c r="I893" i="13"/>
  <c r="I894" i="13"/>
  <c r="I895" i="13"/>
  <c r="I896" i="13"/>
  <c r="I897" i="13"/>
  <c r="I898" i="13"/>
  <c r="I899" i="13"/>
  <c r="I900" i="13"/>
  <c r="I901" i="13"/>
  <c r="I902" i="13"/>
  <c r="I903" i="13"/>
  <c r="I904" i="13"/>
  <c r="I905" i="13"/>
  <c r="I906" i="13"/>
  <c r="I907" i="13"/>
  <c r="I908" i="13"/>
  <c r="I909" i="13"/>
  <c r="I910" i="13"/>
  <c r="I911" i="13"/>
  <c r="I912" i="13"/>
  <c r="I913" i="13"/>
  <c r="I914" i="13"/>
  <c r="I915" i="13"/>
  <c r="I916" i="13"/>
  <c r="I917" i="13"/>
  <c r="I918" i="13"/>
  <c r="I919" i="13"/>
  <c r="I920" i="13"/>
  <c r="I921" i="13"/>
  <c r="I922" i="13"/>
  <c r="I923" i="13"/>
  <c r="I924" i="13"/>
  <c r="I925" i="13"/>
  <c r="I926" i="13"/>
  <c r="I927" i="13"/>
  <c r="I928" i="13"/>
  <c r="I929" i="13"/>
  <c r="I930" i="13"/>
  <c r="I931" i="13"/>
  <c r="I932" i="13"/>
  <c r="I933" i="13"/>
  <c r="I934" i="13"/>
  <c r="I935" i="13"/>
  <c r="I936" i="13"/>
  <c r="I937" i="13"/>
  <c r="I938" i="13"/>
  <c r="I939" i="13"/>
  <c r="I940" i="13"/>
  <c r="I941" i="13"/>
  <c r="I942" i="13"/>
  <c r="I943" i="13"/>
  <c r="I944" i="13"/>
  <c r="I945" i="13"/>
  <c r="I946" i="13"/>
  <c r="I947" i="13"/>
  <c r="I948" i="13"/>
  <c r="I949" i="13"/>
  <c r="I950" i="13"/>
  <c r="I951" i="13"/>
  <c r="I952" i="13"/>
  <c r="I953" i="13"/>
  <c r="I954" i="13"/>
  <c r="I955" i="13"/>
  <c r="I956" i="13"/>
  <c r="I957" i="13"/>
  <c r="I958" i="13"/>
  <c r="I959" i="13"/>
  <c r="I960" i="13"/>
  <c r="I961" i="13"/>
  <c r="I962" i="13"/>
  <c r="I963" i="13"/>
  <c r="I964" i="13"/>
  <c r="I965" i="13"/>
  <c r="I966" i="13"/>
  <c r="I967" i="13"/>
  <c r="I968" i="13"/>
  <c r="I969" i="13"/>
  <c r="I970" i="13"/>
  <c r="I971" i="13"/>
  <c r="I972" i="13"/>
  <c r="I973" i="13"/>
  <c r="I974" i="13"/>
  <c r="I975" i="13"/>
  <c r="I976" i="13"/>
  <c r="I977" i="13"/>
  <c r="I978" i="13"/>
  <c r="I979" i="13"/>
  <c r="I980" i="13"/>
  <c r="I981" i="13"/>
  <c r="I982" i="13"/>
  <c r="I983" i="13"/>
  <c r="I984" i="13"/>
  <c r="I985" i="13"/>
  <c r="I986" i="13"/>
  <c r="I987" i="13"/>
  <c r="I988" i="13"/>
  <c r="I989" i="13"/>
  <c r="I990" i="13"/>
  <c r="I991" i="13"/>
  <c r="I992" i="13"/>
  <c r="I993" i="13"/>
  <c r="I994" i="13"/>
  <c r="I995" i="13"/>
  <c r="I996" i="13"/>
  <c r="I997" i="13"/>
  <c r="I998" i="13"/>
  <c r="I999" i="13"/>
  <c r="I1000" i="13"/>
  <c r="I1001" i="13"/>
  <c r="I1002" i="13"/>
  <c r="I1003" i="13"/>
  <c r="I1004" i="13"/>
  <c r="I1005" i="13"/>
  <c r="I1006" i="13"/>
  <c r="I1007" i="13"/>
  <c r="I1008" i="13"/>
  <c r="I1009" i="13"/>
  <c r="I1010" i="13"/>
  <c r="I1011" i="13"/>
  <c r="I1012" i="13"/>
  <c r="I1013" i="13"/>
  <c r="I1014" i="13"/>
  <c r="I1015" i="13"/>
  <c r="I1016" i="13"/>
  <c r="I1017" i="13"/>
  <c r="I1018" i="13"/>
  <c r="I1019" i="13"/>
  <c r="I1020" i="13"/>
  <c r="I1021" i="13"/>
  <c r="I1022" i="13"/>
  <c r="I1023" i="13"/>
  <c r="I1024" i="13"/>
  <c r="I1025" i="13"/>
  <c r="I1026" i="13"/>
  <c r="I1027" i="13"/>
  <c r="I1028" i="13"/>
  <c r="I1029" i="13"/>
  <c r="I1030" i="13"/>
  <c r="I1031" i="13"/>
  <c r="I1032" i="13"/>
  <c r="I1033" i="13"/>
  <c r="I1034" i="13"/>
  <c r="I1035" i="13"/>
  <c r="I1036" i="13"/>
  <c r="I1037" i="13"/>
  <c r="I1038" i="13"/>
  <c r="I1039" i="13"/>
  <c r="I1040" i="13"/>
  <c r="I1041" i="13"/>
  <c r="I1042" i="13"/>
  <c r="I1043" i="13"/>
  <c r="I1044" i="13"/>
  <c r="I1045" i="13"/>
  <c r="I1046" i="13"/>
  <c r="I1047" i="13"/>
  <c r="I1048" i="13"/>
  <c r="I1049" i="13"/>
  <c r="I1050" i="13"/>
  <c r="I1051" i="13"/>
  <c r="I1052" i="13"/>
  <c r="I1053" i="13"/>
  <c r="I1054" i="13"/>
  <c r="I1055" i="13"/>
  <c r="I1056" i="13"/>
  <c r="I1057" i="13"/>
  <c r="I1058" i="13"/>
  <c r="I1059" i="13"/>
  <c r="I1060" i="13"/>
  <c r="I1061" i="13"/>
  <c r="I1062" i="13"/>
  <c r="I1063" i="13"/>
  <c r="I1064" i="13"/>
  <c r="I1065" i="13"/>
  <c r="I1066" i="13"/>
  <c r="I1067" i="13"/>
  <c r="I1068" i="13"/>
  <c r="I1069" i="13"/>
  <c r="I1070" i="13"/>
  <c r="I1071" i="13"/>
  <c r="I1072" i="13"/>
  <c r="I1073" i="13"/>
  <c r="I1074" i="13"/>
  <c r="I1075" i="13"/>
  <c r="I1076" i="13"/>
  <c r="I1077" i="13"/>
  <c r="I1078" i="13"/>
  <c r="I1079" i="13"/>
  <c r="I1080" i="13"/>
  <c r="I1081" i="13"/>
  <c r="I1082" i="13"/>
  <c r="I1083" i="13"/>
  <c r="I1084" i="13"/>
  <c r="I1085" i="13"/>
  <c r="I1086" i="13"/>
  <c r="I1087" i="13"/>
  <c r="I1088" i="13"/>
  <c r="I1089" i="13"/>
  <c r="I1090" i="13"/>
  <c r="I1091" i="13"/>
  <c r="I1092" i="13"/>
  <c r="I1093" i="13"/>
  <c r="I1094" i="13"/>
  <c r="I1095" i="13"/>
  <c r="I1096" i="13"/>
  <c r="I1097" i="13"/>
  <c r="I1098" i="13"/>
  <c r="I1099" i="13"/>
  <c r="I1100" i="13"/>
  <c r="I1101" i="13"/>
  <c r="I1102" i="13"/>
  <c r="I1103" i="13"/>
  <c r="I1104" i="13"/>
  <c r="I1105" i="13"/>
  <c r="I1106" i="13"/>
  <c r="I1107" i="13"/>
  <c r="I1108" i="13"/>
  <c r="I1109" i="13"/>
  <c r="I1110" i="13"/>
  <c r="I1111" i="13"/>
  <c r="I1112" i="13"/>
  <c r="I1113" i="13"/>
  <c r="I1114" i="13"/>
  <c r="I1115" i="13"/>
  <c r="I1116" i="13"/>
  <c r="I1117" i="13"/>
  <c r="I1118" i="13"/>
  <c r="I1119" i="13"/>
  <c r="I1120" i="13"/>
  <c r="I1121" i="13"/>
  <c r="I1122" i="13"/>
  <c r="I1123" i="13"/>
  <c r="I1124" i="13"/>
  <c r="I1125" i="13"/>
  <c r="I1126" i="13"/>
  <c r="I1127" i="13"/>
  <c r="I1128" i="13"/>
  <c r="I1129" i="13"/>
  <c r="I1130" i="13"/>
  <c r="I1131" i="13"/>
  <c r="I1132" i="13"/>
  <c r="I1133" i="13"/>
  <c r="I1134" i="13"/>
  <c r="I1135" i="13"/>
  <c r="I1136" i="13"/>
  <c r="I1137" i="13"/>
  <c r="I1138" i="13"/>
  <c r="I1139" i="13"/>
  <c r="I1140" i="13"/>
  <c r="I1141" i="13"/>
  <c r="I1142" i="13"/>
  <c r="I1143" i="13"/>
  <c r="I1144" i="13"/>
  <c r="I1145" i="13"/>
  <c r="I1146" i="13"/>
  <c r="I1147" i="13"/>
  <c r="I1148" i="13"/>
  <c r="I1149" i="13"/>
  <c r="I1150" i="13"/>
  <c r="I1151" i="13"/>
  <c r="I1152" i="13"/>
  <c r="I1153" i="13"/>
  <c r="I1154" i="13"/>
  <c r="I1155" i="13"/>
  <c r="I1156" i="13"/>
  <c r="I1157" i="13"/>
  <c r="I1158" i="13"/>
  <c r="I1159" i="13"/>
  <c r="I1160" i="13"/>
  <c r="I1161" i="13"/>
  <c r="I1162" i="13"/>
  <c r="I1163" i="13"/>
  <c r="I1164" i="13"/>
  <c r="I1165" i="13"/>
  <c r="I1166" i="13"/>
  <c r="I1167" i="13"/>
  <c r="I1168" i="13"/>
  <c r="I1169" i="13"/>
  <c r="I1170" i="13"/>
  <c r="I1171" i="13"/>
  <c r="I1172" i="13"/>
  <c r="I1173" i="13"/>
  <c r="I1174" i="13"/>
  <c r="I1175" i="13"/>
  <c r="I1176" i="13"/>
  <c r="I1177" i="13"/>
  <c r="I1178" i="13"/>
  <c r="I1179" i="13"/>
  <c r="I1180" i="13"/>
  <c r="I1181" i="13"/>
  <c r="I1182" i="13"/>
  <c r="I1183" i="13"/>
  <c r="I1184" i="13"/>
  <c r="I1185" i="13"/>
  <c r="I1186" i="13"/>
  <c r="I1187" i="13"/>
  <c r="I1188" i="13"/>
  <c r="I1189" i="13"/>
  <c r="I1190" i="13"/>
  <c r="I1191" i="13"/>
  <c r="I1192" i="13"/>
  <c r="I1193" i="13"/>
  <c r="I1194" i="13"/>
  <c r="I1195" i="13"/>
  <c r="I1196" i="13"/>
  <c r="I1197" i="13"/>
  <c r="I1198" i="13"/>
  <c r="I1199" i="13"/>
  <c r="I1200" i="13"/>
  <c r="I1201" i="13"/>
  <c r="I1202" i="13"/>
  <c r="I1203" i="13"/>
  <c r="I1204" i="13"/>
  <c r="I1205" i="13"/>
  <c r="I1206" i="13"/>
  <c r="I1207" i="13"/>
  <c r="I1208" i="13"/>
  <c r="I1209" i="13"/>
  <c r="I1210" i="13"/>
  <c r="I1211" i="13"/>
  <c r="I1212" i="13"/>
  <c r="I1213" i="13"/>
  <c r="I1214" i="13"/>
  <c r="I1215" i="13"/>
  <c r="I1216" i="13"/>
  <c r="I1217" i="13"/>
  <c r="I1218" i="13"/>
  <c r="I1219" i="13"/>
  <c r="I1220" i="13"/>
  <c r="I1221" i="13"/>
  <c r="I1222" i="13"/>
  <c r="I1223" i="13"/>
  <c r="I1224" i="13"/>
  <c r="I1225" i="13"/>
  <c r="I1226" i="13"/>
  <c r="I1227" i="13"/>
  <c r="I1228" i="13"/>
  <c r="I1229" i="13"/>
  <c r="I1230" i="13"/>
  <c r="I1231" i="13"/>
  <c r="I1232" i="13"/>
  <c r="I1233" i="13"/>
  <c r="I1234" i="13"/>
  <c r="I1235" i="13"/>
  <c r="I1236" i="13"/>
  <c r="I1237" i="13"/>
  <c r="I1238" i="13"/>
  <c r="I1239" i="13"/>
  <c r="I1240" i="13"/>
  <c r="I1241" i="13"/>
  <c r="I1242" i="13"/>
  <c r="I1243" i="13"/>
  <c r="I1244" i="13"/>
  <c r="I1245" i="13"/>
  <c r="I1246" i="13"/>
  <c r="I1247" i="13"/>
  <c r="I1248" i="13"/>
  <c r="I1249" i="13"/>
  <c r="I1250" i="13"/>
  <c r="I1251" i="13"/>
  <c r="I1252" i="13"/>
  <c r="I1253" i="13"/>
  <c r="I1254" i="13"/>
  <c r="I1255" i="13"/>
  <c r="I1256" i="13"/>
  <c r="I1257" i="13"/>
  <c r="I1258" i="13"/>
  <c r="I1259" i="13"/>
  <c r="I1260" i="13"/>
  <c r="I1261" i="13"/>
  <c r="I1262" i="13"/>
  <c r="I1263" i="13"/>
  <c r="I1264" i="13"/>
  <c r="I1265" i="13"/>
  <c r="I1266" i="13"/>
  <c r="I1267" i="13"/>
  <c r="I1268" i="13"/>
  <c r="I1269" i="13"/>
  <c r="I1270" i="13"/>
  <c r="I1271" i="13"/>
  <c r="I1272" i="13"/>
  <c r="I1273" i="13"/>
  <c r="I1274" i="13"/>
  <c r="I1275" i="13"/>
  <c r="I1276" i="13"/>
  <c r="I1277" i="13"/>
  <c r="I1278" i="13"/>
  <c r="I1279" i="13"/>
  <c r="I1280" i="13"/>
  <c r="I1281" i="13"/>
  <c r="I1282" i="13"/>
  <c r="I1283" i="13"/>
  <c r="I1284" i="13"/>
  <c r="I1285" i="13"/>
  <c r="I1286" i="13"/>
  <c r="I1287" i="13"/>
  <c r="I1288" i="13"/>
  <c r="I1289" i="13"/>
  <c r="I1290" i="13"/>
  <c r="I1291" i="13"/>
  <c r="I1292" i="13"/>
  <c r="I1293" i="13"/>
  <c r="I1294" i="13"/>
  <c r="I1295" i="13"/>
  <c r="I1296" i="13"/>
  <c r="I1297" i="13"/>
  <c r="I1298" i="13"/>
  <c r="I1299" i="13"/>
  <c r="I1300" i="13"/>
  <c r="I1301" i="13"/>
  <c r="I1302" i="13"/>
  <c r="I1303" i="13"/>
  <c r="I1304" i="13"/>
  <c r="I1305" i="13"/>
  <c r="I1306" i="13"/>
  <c r="I1307" i="13"/>
  <c r="I1308" i="13"/>
  <c r="I1309" i="13"/>
  <c r="I1310" i="13"/>
  <c r="I1311" i="13"/>
  <c r="I1312" i="13"/>
  <c r="I1313" i="13"/>
  <c r="I1314" i="13"/>
  <c r="I1315" i="13"/>
  <c r="I1316" i="13"/>
  <c r="I1317" i="13"/>
  <c r="I1318" i="13"/>
  <c r="I1319" i="13"/>
  <c r="I1320" i="13"/>
  <c r="I1321" i="13"/>
  <c r="I1322" i="13"/>
  <c r="I1323" i="13"/>
  <c r="I1324" i="13"/>
  <c r="I1325" i="13"/>
  <c r="I1326" i="13"/>
  <c r="I1327" i="13"/>
  <c r="I1328" i="13"/>
  <c r="I1329" i="13"/>
  <c r="I1330" i="13"/>
  <c r="I1331" i="13"/>
  <c r="I1332" i="13"/>
  <c r="I1333" i="13"/>
  <c r="I1334" i="13"/>
  <c r="I1335" i="13"/>
  <c r="I1336" i="13"/>
  <c r="I1337" i="13"/>
  <c r="I1338" i="13"/>
  <c r="I1339" i="13"/>
  <c r="I1340" i="13"/>
  <c r="I1341" i="13"/>
  <c r="I1342" i="13"/>
  <c r="I1343" i="13"/>
  <c r="I1344" i="13"/>
  <c r="I1345" i="13"/>
  <c r="I1346" i="13"/>
  <c r="I1347" i="13"/>
  <c r="I1348" i="13"/>
  <c r="I1349" i="13"/>
  <c r="I1350" i="13"/>
  <c r="I1351" i="13"/>
  <c r="I1352" i="13"/>
  <c r="I1353" i="13"/>
  <c r="I1354" i="13"/>
  <c r="I1355" i="13"/>
  <c r="I1356" i="13"/>
  <c r="I1357" i="13"/>
  <c r="I1358" i="13"/>
  <c r="I1359" i="13"/>
  <c r="I1360" i="13"/>
  <c r="I1361" i="13"/>
  <c r="I1362" i="13"/>
  <c r="I1363" i="13"/>
  <c r="I1364" i="13"/>
  <c r="I1365" i="13"/>
  <c r="I1366" i="13"/>
  <c r="I1367" i="13"/>
  <c r="I1368" i="13"/>
  <c r="I1369" i="13"/>
  <c r="I1370" i="13"/>
  <c r="I1371" i="13"/>
  <c r="I1372" i="13"/>
  <c r="I1373" i="13"/>
  <c r="I1374" i="13"/>
  <c r="I1375" i="13"/>
  <c r="I1376" i="13"/>
  <c r="I1377" i="13"/>
  <c r="I1378" i="13"/>
  <c r="I1379" i="13"/>
  <c r="I1380" i="13"/>
  <c r="I1381" i="13"/>
  <c r="I1382" i="13"/>
  <c r="I1383" i="13"/>
  <c r="I1384" i="13"/>
  <c r="I1385" i="13"/>
  <c r="I1386" i="13"/>
  <c r="I1387" i="13"/>
  <c r="I1388" i="13"/>
  <c r="I1389" i="13"/>
  <c r="I1390" i="13"/>
  <c r="I1391" i="13"/>
  <c r="I1392" i="13"/>
  <c r="I1393" i="13"/>
  <c r="I1394" i="13"/>
  <c r="I1395" i="13"/>
  <c r="I1396" i="13"/>
  <c r="I1397" i="13"/>
  <c r="I1398" i="13"/>
  <c r="I1399" i="13"/>
  <c r="I1400" i="13"/>
  <c r="I1401" i="13"/>
  <c r="I1402" i="13"/>
  <c r="I1403" i="13"/>
  <c r="I1404" i="13"/>
  <c r="I1405" i="13"/>
  <c r="I1406" i="13"/>
  <c r="I1407" i="13"/>
  <c r="I1408" i="13"/>
  <c r="I1409" i="13"/>
  <c r="I1410" i="13"/>
  <c r="I1411" i="13"/>
  <c r="I1412" i="13"/>
  <c r="I1413" i="13"/>
  <c r="I1414" i="13"/>
  <c r="I1415" i="13"/>
  <c r="I1416" i="13"/>
  <c r="I1417" i="13"/>
  <c r="I1418" i="13"/>
  <c r="I1419" i="13"/>
  <c r="I1420" i="13"/>
  <c r="I1421" i="13"/>
  <c r="I1422" i="13"/>
  <c r="I1423" i="13"/>
  <c r="I1424" i="13"/>
  <c r="I1425" i="13"/>
  <c r="I1426" i="13"/>
  <c r="I1427" i="13"/>
  <c r="I1428" i="13"/>
  <c r="I1429" i="13"/>
  <c r="I1430" i="13"/>
  <c r="I1431" i="13"/>
  <c r="I1432" i="13"/>
  <c r="I1433" i="13"/>
  <c r="I1434" i="13"/>
  <c r="I1435" i="13"/>
  <c r="I1436" i="13"/>
  <c r="I1437" i="13"/>
  <c r="I1438" i="13"/>
  <c r="I1439" i="13"/>
  <c r="I1440" i="13"/>
  <c r="I1441" i="13"/>
  <c r="I1442" i="13"/>
  <c r="I1443" i="13"/>
  <c r="I1444" i="13"/>
  <c r="I1445" i="13"/>
  <c r="I1446" i="13"/>
  <c r="I1447" i="13"/>
  <c r="I1448" i="13"/>
  <c r="I1449" i="13"/>
  <c r="I1450" i="13"/>
  <c r="I1451" i="13"/>
  <c r="I1452" i="13"/>
  <c r="I1453" i="13"/>
  <c r="I1454" i="13"/>
  <c r="I1455" i="13"/>
  <c r="I1456" i="13"/>
  <c r="I1457" i="13"/>
  <c r="I1458" i="13"/>
  <c r="I1459" i="13"/>
  <c r="I1460" i="13"/>
  <c r="I1461" i="13"/>
  <c r="I1462" i="13"/>
  <c r="I1463" i="13"/>
  <c r="I1464" i="13"/>
  <c r="I1465" i="13"/>
  <c r="I1466" i="13"/>
  <c r="I1467" i="13"/>
  <c r="I1468" i="13"/>
  <c r="I1469" i="13"/>
  <c r="I1470" i="13"/>
  <c r="I1471" i="13"/>
  <c r="I1472" i="13"/>
  <c r="I1473" i="13"/>
  <c r="I1474" i="13"/>
  <c r="I1475" i="13"/>
  <c r="I1476" i="13"/>
  <c r="I1477" i="13"/>
  <c r="I1478" i="13"/>
  <c r="I1479" i="13"/>
  <c r="I1480" i="13"/>
  <c r="I1481" i="13"/>
  <c r="I1482" i="13"/>
  <c r="I1483" i="13"/>
  <c r="I1484" i="13"/>
  <c r="I1485" i="13"/>
  <c r="I1486" i="13"/>
  <c r="I1487" i="13"/>
  <c r="I1488" i="13"/>
  <c r="I1489" i="13"/>
  <c r="I1490" i="13"/>
  <c r="I1491" i="13"/>
  <c r="I1492" i="13"/>
  <c r="I1493" i="13"/>
  <c r="I1494" i="13"/>
  <c r="I1495" i="13"/>
  <c r="I1496" i="13"/>
  <c r="I1497" i="13"/>
  <c r="I1498" i="13"/>
  <c r="I1499" i="13"/>
  <c r="I1500" i="13"/>
  <c r="I1501" i="13"/>
  <c r="I1502" i="13"/>
  <c r="I1503" i="13"/>
  <c r="I1504" i="13"/>
  <c r="I1505" i="13"/>
  <c r="I1506" i="13"/>
  <c r="I1507" i="13"/>
  <c r="I1508" i="13"/>
  <c r="I1509" i="13"/>
  <c r="I1510" i="13"/>
  <c r="I1511" i="13"/>
  <c r="I1512" i="13"/>
  <c r="I1513" i="13"/>
  <c r="I1514" i="13"/>
  <c r="I1515" i="13"/>
  <c r="I1516" i="13"/>
  <c r="I1517" i="13"/>
  <c r="I1518" i="13"/>
  <c r="I1519" i="13"/>
  <c r="I1520" i="13"/>
  <c r="I1521" i="13"/>
  <c r="I1522" i="13"/>
  <c r="I1523" i="13"/>
  <c r="I1524" i="13"/>
  <c r="I1525" i="13"/>
  <c r="I1526" i="13"/>
  <c r="I1527" i="13"/>
  <c r="I1528" i="13"/>
  <c r="I1529" i="13"/>
  <c r="I1530" i="13"/>
  <c r="I1531" i="13"/>
  <c r="I1532" i="13"/>
  <c r="I1533" i="13"/>
  <c r="I1534" i="13"/>
  <c r="I1535" i="13"/>
  <c r="I1536" i="13"/>
  <c r="I1537" i="13"/>
  <c r="I1538" i="13"/>
  <c r="I1539" i="13"/>
  <c r="I1540" i="13"/>
  <c r="I1541" i="13"/>
  <c r="I1542" i="13"/>
  <c r="I1543" i="13"/>
  <c r="I1544" i="13"/>
  <c r="I1545" i="13"/>
  <c r="I1546" i="13"/>
  <c r="I1547" i="13"/>
  <c r="I1548" i="13"/>
  <c r="I1549" i="13"/>
  <c r="I1550" i="13"/>
  <c r="I1551" i="13"/>
  <c r="I1552" i="13"/>
  <c r="I1553" i="13"/>
  <c r="I1554" i="13"/>
  <c r="I1555" i="13"/>
  <c r="I1556" i="13"/>
  <c r="I1557" i="13"/>
  <c r="I1558" i="13"/>
  <c r="I1559" i="13"/>
  <c r="I1560" i="13"/>
  <c r="I1561" i="13"/>
  <c r="I1562" i="13"/>
  <c r="I1563" i="13"/>
  <c r="I1564" i="13"/>
  <c r="I1565" i="13"/>
  <c r="I1566" i="13"/>
  <c r="I1567" i="13"/>
  <c r="I1568" i="13"/>
  <c r="I1569" i="13"/>
  <c r="I1570" i="13"/>
  <c r="I1571" i="13"/>
  <c r="I1572" i="13"/>
  <c r="I1573" i="13"/>
  <c r="I1574" i="13"/>
  <c r="I1575" i="13"/>
  <c r="I1576" i="13"/>
  <c r="I1577" i="13"/>
  <c r="I1578" i="13"/>
  <c r="I1579" i="13"/>
  <c r="I1580" i="13"/>
  <c r="I1581" i="13"/>
  <c r="I1582" i="13"/>
  <c r="I1583" i="13"/>
  <c r="I1584" i="13"/>
  <c r="I1585" i="13"/>
  <c r="I1586" i="13"/>
  <c r="I1587" i="13"/>
  <c r="I1588" i="13"/>
  <c r="I1589" i="13"/>
  <c r="I1590" i="13"/>
  <c r="I1591" i="13"/>
  <c r="I1592" i="13"/>
  <c r="I1593" i="13"/>
  <c r="I1594" i="13"/>
  <c r="I1595" i="13"/>
  <c r="I1596" i="13"/>
  <c r="I1597" i="13"/>
  <c r="I1598" i="13"/>
  <c r="I1599" i="13"/>
  <c r="I1600" i="13"/>
  <c r="I1601" i="13"/>
  <c r="I1602" i="13"/>
  <c r="I1603" i="13"/>
  <c r="I1604" i="13"/>
  <c r="I1605" i="13"/>
  <c r="I1606" i="13"/>
  <c r="I1607" i="13"/>
  <c r="I1608" i="13"/>
  <c r="I1609" i="13"/>
  <c r="I1610" i="13"/>
  <c r="I1611" i="13"/>
  <c r="I1612" i="13"/>
  <c r="I1613" i="13"/>
  <c r="I1614" i="13"/>
  <c r="I1615" i="13"/>
  <c r="I1616" i="13"/>
  <c r="I1617" i="13"/>
  <c r="I1618" i="13"/>
  <c r="I1619" i="13"/>
  <c r="I1620" i="13"/>
  <c r="I1621" i="13"/>
  <c r="I1622" i="13"/>
  <c r="I1623" i="13"/>
  <c r="I1624" i="13"/>
  <c r="I1625" i="13"/>
  <c r="I1626" i="13"/>
  <c r="I1627" i="13"/>
  <c r="I1628" i="13"/>
  <c r="I1629" i="13"/>
  <c r="I1630" i="13"/>
  <c r="I1631" i="13"/>
  <c r="I1632" i="13"/>
  <c r="I1633" i="13"/>
  <c r="I1634" i="13"/>
  <c r="I1635" i="13"/>
  <c r="I1636" i="13"/>
  <c r="I1637" i="13"/>
  <c r="I1638" i="13"/>
  <c r="I1639" i="13"/>
  <c r="I1640" i="13"/>
  <c r="I1641" i="13"/>
  <c r="I1642" i="13"/>
  <c r="I1643" i="13"/>
  <c r="I1644" i="13"/>
  <c r="I1645" i="13"/>
  <c r="I1646" i="13"/>
  <c r="I1647" i="13"/>
  <c r="I1648" i="13"/>
  <c r="I1649" i="13"/>
  <c r="I1650" i="13"/>
  <c r="I1651" i="13"/>
  <c r="I1652" i="13"/>
  <c r="I1653" i="13"/>
  <c r="I1654" i="13"/>
  <c r="I1655" i="13"/>
  <c r="I1656" i="13"/>
  <c r="I1657" i="13"/>
  <c r="I1658" i="13"/>
  <c r="I1659" i="13"/>
  <c r="I1660" i="13"/>
  <c r="I1661" i="13"/>
  <c r="I1662" i="13"/>
  <c r="I1663" i="13"/>
  <c r="I1664" i="13"/>
  <c r="I1665" i="13"/>
  <c r="I1666" i="13"/>
  <c r="I1667" i="13"/>
  <c r="I1668" i="13"/>
  <c r="I1669" i="13"/>
  <c r="I1670" i="13"/>
  <c r="I1671" i="13"/>
  <c r="I1672" i="13"/>
  <c r="I1673" i="13"/>
  <c r="I1674" i="13"/>
  <c r="I1675" i="13"/>
  <c r="I1676" i="13"/>
  <c r="I1677" i="13"/>
  <c r="I1678" i="13"/>
  <c r="I1679" i="13"/>
  <c r="I1680" i="13"/>
  <c r="I1681" i="13"/>
  <c r="I1682" i="13"/>
  <c r="I1683" i="13"/>
  <c r="I1684" i="13"/>
  <c r="I1685" i="13"/>
  <c r="I1686" i="13"/>
  <c r="I1687" i="13"/>
  <c r="I1688" i="13"/>
  <c r="I1689" i="13"/>
  <c r="I1690" i="13"/>
  <c r="I1691" i="13"/>
  <c r="I1692" i="13"/>
  <c r="I1693" i="13"/>
  <c r="I1694" i="13"/>
  <c r="I1695" i="13"/>
  <c r="I1696" i="13"/>
  <c r="I1697" i="13"/>
  <c r="I1698" i="13"/>
  <c r="I1699" i="13"/>
  <c r="I1700" i="13"/>
  <c r="I1701" i="13"/>
  <c r="I1702" i="13"/>
  <c r="I1703" i="13"/>
  <c r="I1704" i="13"/>
  <c r="I1705" i="13"/>
  <c r="I1706" i="13"/>
  <c r="I1707" i="13"/>
  <c r="I1708" i="13"/>
  <c r="I1709" i="13"/>
  <c r="I1710" i="13"/>
  <c r="I1711" i="13"/>
  <c r="I1712" i="13"/>
  <c r="I1713" i="13"/>
  <c r="I1714" i="13"/>
  <c r="I1715" i="13"/>
  <c r="I1716" i="13"/>
  <c r="I1717" i="13"/>
  <c r="I1718" i="13"/>
  <c r="I1719" i="13"/>
  <c r="I1720" i="13"/>
  <c r="I1721" i="13"/>
  <c r="I1722" i="13"/>
  <c r="I1723" i="13"/>
  <c r="I1724" i="13"/>
  <c r="I1725" i="13"/>
  <c r="I1726" i="13"/>
  <c r="I1727" i="13"/>
  <c r="I1728" i="13"/>
  <c r="I1729" i="13"/>
  <c r="I1730" i="13"/>
  <c r="I1731" i="13"/>
  <c r="I1732" i="13"/>
  <c r="I1733" i="13"/>
  <c r="I1734" i="13"/>
  <c r="I1735" i="13"/>
  <c r="I1736" i="13"/>
  <c r="I1737" i="13"/>
  <c r="I1738" i="13"/>
  <c r="I1739" i="13"/>
  <c r="I1740" i="13"/>
  <c r="I1741" i="13"/>
  <c r="I1742" i="13"/>
  <c r="I1743" i="13"/>
  <c r="I1744" i="13"/>
  <c r="I1745" i="13"/>
  <c r="I1746" i="13"/>
  <c r="I1747" i="13"/>
  <c r="I1748" i="13"/>
  <c r="I1749" i="13"/>
  <c r="I1750" i="13"/>
  <c r="I1751" i="13"/>
  <c r="I1752" i="13"/>
  <c r="I1753" i="13"/>
  <c r="I1754" i="13"/>
  <c r="I1755" i="13"/>
  <c r="I1756" i="13"/>
  <c r="I1757" i="13"/>
  <c r="I1758" i="13"/>
  <c r="I1759" i="13"/>
  <c r="I1760" i="13"/>
  <c r="I1761" i="13"/>
  <c r="I1762" i="13"/>
  <c r="I1763" i="13"/>
  <c r="I1764" i="13"/>
  <c r="I1765" i="13"/>
  <c r="I1766" i="13"/>
  <c r="I1767" i="13"/>
  <c r="I1768" i="13"/>
  <c r="I1769" i="13"/>
  <c r="I1770" i="13"/>
  <c r="I1771" i="13"/>
  <c r="I1772" i="13"/>
  <c r="I1773" i="13"/>
  <c r="I1774" i="13"/>
  <c r="I1775" i="13"/>
  <c r="I1776" i="13"/>
  <c r="I1777" i="13"/>
  <c r="I1778" i="13"/>
  <c r="I1779" i="13"/>
  <c r="I1780" i="13"/>
  <c r="I1781" i="13"/>
  <c r="I1782" i="13"/>
  <c r="I1783" i="13"/>
  <c r="I1784" i="13"/>
  <c r="I1785" i="13"/>
  <c r="I1786" i="13"/>
  <c r="I1787" i="13"/>
  <c r="I1788" i="13"/>
  <c r="I1789" i="13"/>
  <c r="I1790" i="13"/>
  <c r="I1791" i="13"/>
  <c r="I1792" i="13"/>
  <c r="I1793" i="13"/>
  <c r="I1794" i="13"/>
  <c r="I1795" i="13"/>
  <c r="I1796" i="13"/>
  <c r="I1797" i="13"/>
  <c r="I1798" i="13"/>
  <c r="I1799" i="13"/>
  <c r="I1800" i="13"/>
  <c r="I1801" i="13"/>
  <c r="I1802" i="13"/>
  <c r="I1803" i="13"/>
  <c r="I1804" i="13"/>
  <c r="I1805" i="13"/>
  <c r="I1806" i="13"/>
  <c r="I1807" i="13"/>
  <c r="I1808" i="13"/>
  <c r="I1809" i="13"/>
  <c r="I1810" i="13"/>
  <c r="I1811" i="13"/>
  <c r="I1812" i="13"/>
  <c r="I1813" i="13"/>
  <c r="I1814" i="13"/>
  <c r="I1815" i="13"/>
  <c r="I1816" i="13"/>
  <c r="I1817" i="13"/>
  <c r="I1818" i="13"/>
  <c r="I1819" i="13"/>
  <c r="I1820" i="13"/>
  <c r="I1821" i="13"/>
  <c r="I1822" i="13"/>
  <c r="I1823" i="13"/>
  <c r="I1824" i="13"/>
  <c r="I1825" i="13"/>
  <c r="I1826" i="13"/>
  <c r="I1827" i="13"/>
  <c r="I1828" i="13"/>
  <c r="I1829" i="13"/>
  <c r="I1830" i="13"/>
  <c r="I1831" i="13"/>
  <c r="I1832" i="13"/>
  <c r="I1833" i="13"/>
  <c r="I1834" i="13"/>
  <c r="I1835" i="13"/>
  <c r="I1836" i="13"/>
  <c r="I1837" i="13"/>
  <c r="I1838" i="13"/>
  <c r="I1839" i="13"/>
  <c r="I1840" i="13"/>
  <c r="I1841" i="13"/>
  <c r="I1842" i="13"/>
  <c r="I1843" i="13"/>
  <c r="I1844" i="13"/>
  <c r="I1845" i="13"/>
  <c r="I1846" i="13"/>
  <c r="I1847" i="13"/>
  <c r="I1848" i="13"/>
  <c r="I1849" i="13"/>
  <c r="I1850" i="13"/>
  <c r="I1851" i="13"/>
  <c r="I1852" i="13"/>
  <c r="I1853" i="13"/>
  <c r="I1854" i="13"/>
  <c r="I1855" i="13"/>
  <c r="I1856" i="13"/>
  <c r="I1857" i="13"/>
  <c r="I1858" i="13"/>
  <c r="I1859" i="13"/>
  <c r="I1860" i="13"/>
  <c r="I1861" i="13"/>
  <c r="I1862" i="13"/>
  <c r="I1863" i="13"/>
  <c r="I1864" i="13"/>
  <c r="I1865" i="13"/>
  <c r="I1866" i="13"/>
  <c r="I1867" i="13"/>
  <c r="I1868" i="13"/>
  <c r="I1869" i="13"/>
  <c r="I1870" i="13"/>
  <c r="I1871" i="13"/>
  <c r="I1872" i="13"/>
  <c r="I1873" i="13"/>
  <c r="I1874" i="13"/>
  <c r="I1875" i="13"/>
  <c r="I1876" i="13"/>
  <c r="I1877" i="13"/>
  <c r="I1878" i="13"/>
  <c r="I1879" i="13"/>
  <c r="I1880" i="13"/>
  <c r="I1881" i="13"/>
  <c r="I1882" i="13"/>
  <c r="I1883" i="13"/>
  <c r="I1884" i="13"/>
  <c r="I1885" i="13"/>
  <c r="I1886" i="13"/>
  <c r="I1887" i="13"/>
  <c r="I1888" i="13"/>
  <c r="I1889" i="13"/>
  <c r="I1890" i="13"/>
  <c r="I1891" i="13"/>
  <c r="I1892" i="13"/>
  <c r="I1893" i="13"/>
  <c r="I1894" i="13"/>
  <c r="I1895" i="13"/>
  <c r="I1896" i="13"/>
  <c r="I1897" i="13"/>
  <c r="I1898" i="13"/>
  <c r="I1899" i="13"/>
  <c r="I1900" i="13"/>
  <c r="I1901" i="13"/>
  <c r="I1902" i="13"/>
  <c r="I1903" i="13"/>
  <c r="I1904" i="13"/>
  <c r="I1905" i="13"/>
  <c r="I1906" i="13"/>
  <c r="I1907" i="13"/>
  <c r="I1908" i="13"/>
  <c r="I1909" i="13"/>
  <c r="I1910" i="13"/>
  <c r="I1911" i="13"/>
  <c r="I1912" i="13"/>
  <c r="I1913" i="13"/>
  <c r="I1914" i="13"/>
  <c r="I1915" i="13"/>
  <c r="I1916" i="13"/>
  <c r="I1917" i="13"/>
  <c r="I1918" i="13"/>
  <c r="I1919" i="13"/>
  <c r="I1920" i="13"/>
  <c r="I1921" i="13"/>
  <c r="I1922" i="13"/>
  <c r="I1923" i="13"/>
  <c r="I1924" i="13"/>
  <c r="I1925" i="13"/>
  <c r="I1926" i="13"/>
  <c r="I1927" i="13"/>
  <c r="I1928" i="13"/>
  <c r="I1929" i="13"/>
  <c r="I1930" i="13"/>
  <c r="I1931" i="13"/>
  <c r="I1932" i="13"/>
  <c r="I1933" i="13"/>
  <c r="I1934" i="13"/>
  <c r="I1935" i="13"/>
  <c r="I1936" i="13"/>
  <c r="I1937" i="13"/>
  <c r="I1938" i="13"/>
  <c r="I1939" i="13"/>
  <c r="I1940" i="13"/>
  <c r="I1941" i="13"/>
  <c r="I1942" i="13"/>
  <c r="I1943" i="13"/>
  <c r="I1944" i="13"/>
  <c r="I1945" i="13"/>
  <c r="I1946" i="13"/>
  <c r="I1947" i="13"/>
  <c r="I1948" i="13"/>
  <c r="I1949" i="13"/>
  <c r="I1950" i="13"/>
  <c r="I1951" i="13"/>
  <c r="I1952" i="13"/>
  <c r="I1953" i="13"/>
  <c r="I1954" i="13"/>
  <c r="I1955" i="13"/>
  <c r="I1956" i="13"/>
  <c r="I1957" i="13"/>
  <c r="I1958" i="13"/>
  <c r="I1959" i="13"/>
  <c r="I1960" i="13"/>
  <c r="I1961" i="13"/>
  <c r="I1962" i="13"/>
  <c r="I1963" i="13"/>
  <c r="I1964" i="13"/>
  <c r="I1965" i="13"/>
  <c r="I1966" i="13"/>
  <c r="I1967" i="13"/>
  <c r="I1968" i="13"/>
  <c r="I1969" i="13"/>
  <c r="I1970" i="13"/>
  <c r="I1971" i="13"/>
  <c r="I1972" i="13"/>
  <c r="I1973" i="13"/>
  <c r="I1974" i="13"/>
  <c r="I1975" i="13"/>
  <c r="I1976" i="13"/>
  <c r="I1977" i="13"/>
  <c r="I1978" i="13"/>
  <c r="I1979" i="13"/>
  <c r="I1980" i="13"/>
  <c r="I1981" i="13"/>
  <c r="I1982" i="13"/>
  <c r="I1983" i="13"/>
  <c r="I1984" i="13"/>
  <c r="I1985" i="13"/>
  <c r="I1986" i="13"/>
  <c r="I1987" i="13"/>
  <c r="I1988" i="13"/>
  <c r="I1989" i="13"/>
  <c r="I1990" i="13"/>
  <c r="I1991" i="13"/>
  <c r="I1992" i="13"/>
  <c r="I1993" i="13"/>
  <c r="I1994" i="13"/>
  <c r="I1995" i="13"/>
  <c r="I1996" i="13"/>
  <c r="I1997" i="13"/>
  <c r="I1998" i="13"/>
  <c r="I1999" i="13"/>
  <c r="I2000" i="13"/>
  <c r="I2001" i="13"/>
  <c r="I2002" i="13"/>
  <c r="I2003" i="13"/>
  <c r="I2004" i="13"/>
  <c r="I2005" i="13"/>
  <c r="I2006" i="13"/>
  <c r="I2007" i="13"/>
  <c r="I2008" i="13"/>
  <c r="I2009" i="13"/>
  <c r="I2010" i="13"/>
  <c r="I2011" i="13"/>
  <c r="I2012" i="13"/>
  <c r="I2013" i="13"/>
  <c r="I2014" i="13"/>
  <c r="I2015" i="13"/>
  <c r="I2016" i="13"/>
  <c r="I2017" i="13"/>
  <c r="I2018" i="13"/>
  <c r="I2019" i="13"/>
  <c r="I2020" i="13"/>
  <c r="I2021" i="13"/>
  <c r="I2022" i="13"/>
  <c r="I2023" i="13"/>
  <c r="I2024" i="13"/>
  <c r="I2025" i="13"/>
  <c r="I2026" i="13"/>
  <c r="I2027" i="13"/>
  <c r="I2028" i="13"/>
  <c r="I2029" i="13"/>
  <c r="I2030" i="13"/>
  <c r="I2031" i="13"/>
  <c r="I2032" i="13"/>
  <c r="I2033" i="13"/>
  <c r="I2034" i="13"/>
  <c r="I2035" i="13"/>
  <c r="I2036" i="13"/>
  <c r="I2037" i="13"/>
  <c r="I2038" i="13"/>
  <c r="I2039" i="13"/>
  <c r="I2040" i="13"/>
  <c r="I2041" i="13"/>
  <c r="I2042" i="13"/>
  <c r="I2043" i="13"/>
  <c r="I2044" i="13"/>
  <c r="I2045" i="13"/>
  <c r="I2046" i="13"/>
  <c r="I2047" i="13"/>
  <c r="I2048" i="13"/>
  <c r="I2049" i="13"/>
  <c r="I2050" i="13"/>
  <c r="I2051" i="13"/>
  <c r="I2052" i="13"/>
  <c r="I2053" i="13"/>
  <c r="I2054" i="13"/>
  <c r="I2055" i="13"/>
  <c r="I2056" i="13"/>
  <c r="I2057" i="13"/>
  <c r="I2058" i="13"/>
  <c r="I2059" i="13"/>
  <c r="I2060" i="13"/>
  <c r="I2061" i="13"/>
  <c r="I2062" i="13"/>
  <c r="I2063" i="13"/>
  <c r="I2064" i="13"/>
  <c r="I2065" i="13"/>
  <c r="I2066" i="13"/>
  <c r="I2067" i="13"/>
  <c r="I2068" i="13"/>
  <c r="I2069" i="13"/>
  <c r="I2070" i="13"/>
  <c r="I2071" i="13"/>
  <c r="I2072" i="13"/>
  <c r="I2073" i="13"/>
  <c r="I2074" i="13"/>
  <c r="I2075" i="13"/>
  <c r="I2076" i="13"/>
  <c r="I2077" i="13"/>
  <c r="I2078" i="13"/>
  <c r="I2079" i="13"/>
  <c r="I2080" i="13"/>
  <c r="I2081" i="13"/>
  <c r="I2082" i="13"/>
  <c r="I2083" i="13"/>
  <c r="I2084" i="13"/>
  <c r="I2085" i="13"/>
  <c r="I2086" i="13"/>
  <c r="I2087" i="13"/>
  <c r="I2088" i="13"/>
  <c r="I2089" i="13"/>
  <c r="I2090" i="13"/>
  <c r="I2091" i="13"/>
  <c r="I2092" i="13"/>
  <c r="I2093" i="13"/>
  <c r="I2094" i="13"/>
  <c r="I2095" i="13"/>
  <c r="I2096" i="13"/>
  <c r="I2097" i="13"/>
  <c r="I2098" i="13"/>
  <c r="I2099" i="13"/>
  <c r="I2100" i="13"/>
  <c r="I2101" i="13"/>
  <c r="I2102" i="13"/>
  <c r="I2103" i="13"/>
  <c r="I2104" i="13"/>
  <c r="I2105" i="13"/>
  <c r="I2106" i="13"/>
  <c r="I2107" i="13"/>
  <c r="I2108" i="13"/>
  <c r="I2109" i="13"/>
  <c r="I2110" i="13"/>
  <c r="I2111" i="13"/>
  <c r="I2112" i="13"/>
  <c r="I2113" i="13"/>
  <c r="I2114" i="13"/>
  <c r="I2115" i="13"/>
  <c r="I2116" i="13"/>
  <c r="I2117" i="13"/>
  <c r="I2118" i="13"/>
  <c r="I2119" i="13"/>
  <c r="I2120" i="13"/>
  <c r="I2121" i="13"/>
  <c r="I2122" i="13"/>
  <c r="I2123" i="13"/>
  <c r="I2124" i="13"/>
  <c r="I2125" i="13"/>
  <c r="I2126" i="13"/>
  <c r="I2127" i="13"/>
  <c r="I2128" i="13"/>
  <c r="I2129" i="13"/>
  <c r="I2130" i="13"/>
  <c r="I2131" i="13"/>
  <c r="I2132" i="13"/>
  <c r="I2133" i="13"/>
  <c r="I2134" i="13"/>
  <c r="I2135" i="13"/>
  <c r="I2136" i="13"/>
  <c r="I2137" i="13"/>
  <c r="I2138" i="13"/>
  <c r="I2139" i="13"/>
  <c r="I2140" i="13"/>
  <c r="I2141" i="13"/>
  <c r="I2142" i="13"/>
  <c r="I2143" i="13"/>
  <c r="I2144" i="13"/>
  <c r="I2145" i="13"/>
  <c r="I2146" i="13"/>
  <c r="I2147" i="13"/>
  <c r="I2148" i="13"/>
  <c r="I2149" i="13"/>
  <c r="I2150" i="13"/>
  <c r="I2151" i="13"/>
  <c r="I2152" i="13"/>
  <c r="I2153" i="13"/>
  <c r="I2154" i="13"/>
  <c r="I2155" i="13"/>
  <c r="I2156" i="13"/>
  <c r="I2157" i="13"/>
  <c r="I2158" i="13"/>
  <c r="I2159" i="13"/>
  <c r="I2160" i="13"/>
  <c r="I2161" i="13"/>
  <c r="I2162" i="13"/>
  <c r="I2163" i="13"/>
  <c r="I2164" i="13"/>
  <c r="I2165" i="13"/>
  <c r="I2166" i="13"/>
  <c r="I2167" i="13"/>
  <c r="I2168" i="13"/>
  <c r="I2169" i="13"/>
  <c r="I2170" i="13"/>
  <c r="I2171" i="13"/>
  <c r="I2172" i="13"/>
  <c r="I2173" i="13"/>
  <c r="I2174" i="13"/>
  <c r="I2175" i="13"/>
  <c r="I2176" i="13"/>
  <c r="I2177" i="13"/>
  <c r="I2178" i="13"/>
  <c r="I2179" i="13"/>
  <c r="I2180" i="13"/>
  <c r="I2181" i="13"/>
  <c r="I2182" i="13"/>
  <c r="I2183" i="13"/>
  <c r="I2184" i="13"/>
  <c r="I2185" i="13"/>
  <c r="I2186" i="13"/>
  <c r="I2187" i="13"/>
  <c r="I2188" i="13"/>
  <c r="I2189" i="13"/>
  <c r="I2190" i="13"/>
  <c r="I2191" i="13"/>
  <c r="I2192" i="13"/>
  <c r="I2193" i="13"/>
  <c r="I2194" i="13"/>
  <c r="I2195" i="13"/>
  <c r="I2196" i="13"/>
  <c r="I2197" i="13"/>
  <c r="I2198" i="13"/>
  <c r="I2199" i="13"/>
  <c r="I2200" i="13"/>
  <c r="I2201" i="13"/>
  <c r="I2202" i="13"/>
  <c r="I2203" i="13"/>
  <c r="I2204" i="13"/>
  <c r="I2205" i="13"/>
  <c r="I2206" i="13"/>
  <c r="I2207" i="13"/>
  <c r="I2208" i="13"/>
  <c r="I2209" i="13"/>
  <c r="I2210" i="13"/>
  <c r="I2211" i="13"/>
  <c r="I2212" i="13"/>
  <c r="I2213" i="13"/>
  <c r="I2214" i="13"/>
  <c r="I2215" i="13"/>
  <c r="I2216" i="13"/>
  <c r="I2217" i="13"/>
  <c r="I2218" i="13"/>
  <c r="I2219" i="13"/>
  <c r="I2220" i="13"/>
  <c r="I2221" i="13"/>
  <c r="I2222" i="13"/>
  <c r="I2223" i="13"/>
  <c r="I2224" i="13"/>
  <c r="I2225" i="13"/>
  <c r="I2226" i="13"/>
  <c r="I2227" i="13"/>
  <c r="I2228" i="13"/>
  <c r="I2229" i="13"/>
  <c r="I2230" i="13"/>
  <c r="I2231" i="13"/>
  <c r="I2232" i="13"/>
  <c r="I2233" i="13"/>
  <c r="I2234" i="13"/>
  <c r="I2235" i="13"/>
  <c r="I2236" i="13"/>
  <c r="I2237" i="13"/>
  <c r="I2238" i="13"/>
  <c r="I2239" i="13"/>
  <c r="I2240" i="13"/>
  <c r="I2241" i="13"/>
  <c r="I2242" i="13"/>
  <c r="I2243" i="13"/>
  <c r="I2244" i="13"/>
  <c r="I2245" i="13"/>
  <c r="I2246" i="13"/>
  <c r="I2247" i="13"/>
  <c r="I2248" i="13"/>
  <c r="I2249" i="13"/>
  <c r="I2250" i="13"/>
  <c r="I2251" i="13"/>
  <c r="I2252" i="13"/>
  <c r="I2253" i="13"/>
  <c r="I2254" i="13"/>
  <c r="I2255" i="13"/>
  <c r="I2256" i="13"/>
  <c r="I2257" i="13"/>
  <c r="I2258" i="13"/>
  <c r="I2259" i="13"/>
  <c r="I2260" i="13"/>
  <c r="I2261" i="13"/>
  <c r="I2262" i="13"/>
  <c r="I2263" i="13"/>
  <c r="I2264" i="13"/>
  <c r="I2265" i="13"/>
  <c r="I2266" i="13"/>
  <c r="I2267" i="13"/>
  <c r="I2268" i="13"/>
  <c r="I2269" i="13"/>
  <c r="I2270" i="13"/>
  <c r="I2271" i="13"/>
  <c r="I2272" i="13"/>
  <c r="I2273" i="13"/>
  <c r="I2274" i="13"/>
  <c r="I2275" i="13"/>
  <c r="I2276" i="13"/>
  <c r="I2277" i="13"/>
  <c r="I2278" i="13"/>
  <c r="I2279" i="13"/>
  <c r="I2280" i="13"/>
  <c r="I2281" i="13"/>
  <c r="I2282" i="13"/>
  <c r="I2283" i="13"/>
  <c r="I2284" i="13"/>
  <c r="I2285" i="13"/>
  <c r="I2286" i="13"/>
  <c r="I2287" i="13"/>
  <c r="I2288" i="13"/>
  <c r="I2289" i="13"/>
  <c r="I2290" i="13"/>
  <c r="I2291" i="13"/>
  <c r="I2292" i="13"/>
  <c r="I2293" i="13"/>
  <c r="I2294" i="13"/>
  <c r="I2295" i="13"/>
  <c r="I2296" i="13"/>
  <c r="I2297" i="13"/>
  <c r="I2298" i="13"/>
  <c r="I2299" i="13"/>
  <c r="I2300" i="13"/>
  <c r="I2301" i="13"/>
  <c r="I2302" i="13"/>
  <c r="I2303" i="13"/>
  <c r="I2304" i="13"/>
  <c r="I2305" i="13"/>
  <c r="I2306" i="13"/>
  <c r="I2307" i="13"/>
  <c r="I2308" i="13"/>
  <c r="I2309" i="13"/>
  <c r="I2310" i="13"/>
  <c r="I2311" i="13"/>
  <c r="I2312" i="13"/>
  <c r="I2313" i="13"/>
  <c r="I2314" i="13"/>
  <c r="I2315" i="13"/>
  <c r="I2316" i="13"/>
  <c r="I2317" i="13"/>
  <c r="I2318" i="13"/>
  <c r="I2319" i="13"/>
  <c r="I2320" i="13"/>
  <c r="I2321" i="13"/>
  <c r="I2322" i="13"/>
  <c r="I2323" i="13"/>
  <c r="I2324" i="13"/>
  <c r="I2325" i="13"/>
  <c r="I2326" i="13"/>
  <c r="I2327" i="13"/>
  <c r="I2328" i="13"/>
  <c r="I2329" i="13"/>
  <c r="I2330" i="13"/>
  <c r="I2331" i="13"/>
  <c r="I2332" i="13"/>
  <c r="I2333" i="13"/>
  <c r="I2334" i="13"/>
  <c r="I2335" i="13"/>
  <c r="I2336" i="13"/>
  <c r="I2337" i="13"/>
  <c r="I2338" i="13"/>
  <c r="I2339" i="13"/>
  <c r="I2340" i="13"/>
  <c r="I2341" i="13"/>
  <c r="I2342" i="13"/>
  <c r="I2343" i="13"/>
  <c r="I2344" i="13"/>
  <c r="I2345" i="13"/>
  <c r="I2346" i="13"/>
  <c r="I2347" i="13"/>
  <c r="I2348" i="13"/>
  <c r="I2349" i="13"/>
  <c r="I2350" i="13"/>
  <c r="I2351" i="13"/>
  <c r="I2352" i="13"/>
  <c r="I2353" i="13"/>
  <c r="I2354" i="13"/>
  <c r="I2355" i="13"/>
  <c r="I2356" i="13"/>
  <c r="I2357" i="13"/>
  <c r="I2358" i="13"/>
  <c r="I2359" i="13"/>
  <c r="I2360" i="13"/>
  <c r="I2361" i="13"/>
  <c r="I2362" i="13"/>
  <c r="I2363" i="13"/>
  <c r="I2364" i="13"/>
  <c r="I2365" i="13"/>
  <c r="I2366" i="13"/>
  <c r="I2367" i="13"/>
  <c r="I2368" i="13"/>
  <c r="I2369" i="13"/>
  <c r="I2370" i="13"/>
  <c r="I2371" i="13"/>
  <c r="I2372" i="13"/>
  <c r="I2373" i="13"/>
  <c r="I2374" i="13"/>
  <c r="I2375" i="13"/>
  <c r="I2376" i="13"/>
  <c r="I2377" i="13"/>
  <c r="I2378" i="13"/>
  <c r="I2379" i="13"/>
  <c r="I2380" i="13"/>
  <c r="I2381" i="13"/>
  <c r="I2382" i="13"/>
  <c r="I2383" i="13"/>
  <c r="I2384" i="13"/>
  <c r="I2385" i="13"/>
  <c r="I2386" i="13"/>
  <c r="I2387" i="13"/>
  <c r="I2388" i="13"/>
  <c r="I2389" i="13"/>
  <c r="I2390" i="13"/>
  <c r="I2391" i="13"/>
  <c r="I2392" i="13"/>
  <c r="I2393" i="13"/>
  <c r="I2394" i="13"/>
  <c r="I2395" i="13"/>
  <c r="I2396" i="13"/>
  <c r="I2397" i="13"/>
  <c r="I2398" i="13"/>
  <c r="I2399" i="13"/>
  <c r="I2400" i="13"/>
  <c r="I2401" i="13"/>
  <c r="I2402" i="13"/>
  <c r="I2403" i="13"/>
  <c r="I2404" i="13"/>
  <c r="I2405" i="13"/>
  <c r="I2406" i="13"/>
  <c r="I2407" i="13"/>
  <c r="I2408" i="13"/>
  <c r="I2409" i="13"/>
  <c r="I2410" i="13"/>
  <c r="I2411" i="13"/>
  <c r="I2412" i="13"/>
  <c r="I2413" i="13"/>
  <c r="I2414" i="13"/>
  <c r="I2415" i="13"/>
  <c r="I2416" i="13"/>
  <c r="I2417" i="13"/>
  <c r="I2418" i="13"/>
  <c r="I2419" i="13"/>
  <c r="I2420" i="13"/>
  <c r="I2421" i="13"/>
  <c r="I2422" i="13"/>
  <c r="I2423" i="13"/>
  <c r="I2424" i="13"/>
  <c r="I2425" i="13"/>
  <c r="I2426" i="13"/>
  <c r="I2427" i="13"/>
  <c r="I2428" i="13"/>
  <c r="I2429" i="13"/>
  <c r="I2430" i="13"/>
  <c r="I2431" i="13"/>
  <c r="I2432" i="13"/>
  <c r="I2433" i="13"/>
  <c r="I2434" i="13"/>
  <c r="I2435" i="13"/>
  <c r="I2436" i="13"/>
  <c r="I2437" i="13"/>
  <c r="I2438" i="13"/>
  <c r="I2439" i="13"/>
  <c r="I2440" i="13"/>
  <c r="I2441" i="13"/>
  <c r="I2442" i="13"/>
  <c r="I2443" i="13"/>
  <c r="I2444" i="13"/>
  <c r="I2445" i="13"/>
  <c r="I2446" i="13"/>
  <c r="I2447" i="13"/>
  <c r="I2448" i="13"/>
  <c r="I2449" i="13"/>
  <c r="I2450" i="13"/>
  <c r="I2451" i="13"/>
  <c r="I2452" i="13"/>
  <c r="I2453" i="13"/>
  <c r="I2454" i="13"/>
  <c r="I2455" i="13"/>
  <c r="I2456" i="13"/>
  <c r="I2457" i="13"/>
  <c r="I2458" i="13"/>
  <c r="I2459" i="13"/>
  <c r="I2460" i="13"/>
  <c r="I2461" i="13"/>
  <c r="I2462" i="13"/>
  <c r="I2463" i="13"/>
  <c r="I2464" i="13"/>
  <c r="I2465" i="13"/>
  <c r="I2466" i="13"/>
  <c r="I2467" i="13"/>
  <c r="I2468" i="13"/>
  <c r="I2469" i="13"/>
  <c r="I2470" i="13"/>
  <c r="I2471" i="13"/>
  <c r="I2472" i="13"/>
  <c r="I2473" i="13"/>
  <c r="I2474" i="13"/>
  <c r="I2475" i="13"/>
  <c r="I2476" i="13"/>
  <c r="I2477" i="13"/>
  <c r="I2478" i="13"/>
  <c r="I2479" i="13"/>
  <c r="I2480" i="13"/>
  <c r="I2481" i="13"/>
  <c r="I2482" i="13"/>
  <c r="I2483" i="13"/>
  <c r="I2484" i="13"/>
  <c r="I2485" i="13"/>
  <c r="I2486" i="13"/>
  <c r="I2487" i="13"/>
  <c r="I2488" i="13"/>
  <c r="I2489" i="13"/>
  <c r="I2490" i="13"/>
  <c r="I2491" i="13"/>
  <c r="I2492" i="13"/>
  <c r="I2493" i="13"/>
  <c r="I2494" i="13"/>
  <c r="I2495" i="13"/>
  <c r="I2496" i="13"/>
  <c r="I2497" i="13"/>
  <c r="I2498" i="13"/>
  <c r="I2499" i="13"/>
  <c r="I2500" i="13"/>
  <c r="I2501" i="13"/>
  <c r="I2502" i="13"/>
  <c r="I2503" i="13"/>
  <c r="I2504" i="13"/>
  <c r="I2505" i="13"/>
  <c r="I2506" i="13"/>
  <c r="I2507" i="13"/>
  <c r="I2508" i="13"/>
  <c r="I2509" i="13"/>
  <c r="I2510" i="13"/>
  <c r="I2511" i="13"/>
  <c r="I2512" i="13"/>
  <c r="I2513" i="13"/>
  <c r="I2514" i="13"/>
  <c r="I2515" i="13"/>
  <c r="I2516" i="13"/>
  <c r="I2517" i="13"/>
  <c r="I2518" i="13"/>
  <c r="I2519" i="13"/>
  <c r="I2520" i="13"/>
  <c r="I2521" i="13"/>
  <c r="I2522" i="13"/>
  <c r="I2523" i="13"/>
  <c r="I2524" i="13"/>
  <c r="I2525" i="13"/>
  <c r="I2526" i="13"/>
  <c r="I2527" i="13"/>
  <c r="I2528" i="13"/>
  <c r="I2529" i="13"/>
  <c r="I2530" i="13"/>
  <c r="I2531" i="13"/>
  <c r="I2532" i="13"/>
  <c r="I2533" i="13"/>
  <c r="I2534" i="13"/>
  <c r="I2535" i="13"/>
  <c r="I2536" i="13"/>
  <c r="I2537" i="13"/>
  <c r="I2538" i="13"/>
  <c r="I2539" i="13"/>
  <c r="I2540" i="13"/>
  <c r="I2541" i="13"/>
  <c r="I2542" i="13"/>
  <c r="I2543" i="13"/>
  <c r="I2544" i="13"/>
  <c r="I2545" i="13"/>
  <c r="I2546" i="13"/>
  <c r="I2547" i="13"/>
  <c r="I2548" i="13"/>
  <c r="I2549" i="13"/>
  <c r="I2550" i="13"/>
  <c r="I2551" i="13"/>
  <c r="I2552" i="13"/>
  <c r="I2553" i="13"/>
  <c r="I2554" i="13"/>
  <c r="I2555" i="13"/>
  <c r="I2556" i="13"/>
  <c r="I2557" i="13"/>
  <c r="I2558" i="13"/>
  <c r="I2559" i="13"/>
  <c r="I2560" i="13"/>
  <c r="I2561" i="13"/>
  <c r="I2562" i="13"/>
  <c r="I2563" i="13"/>
  <c r="I2564" i="13"/>
  <c r="I2565" i="13"/>
  <c r="I2566" i="13"/>
  <c r="I2567" i="13"/>
  <c r="I2568" i="13"/>
  <c r="I2569" i="13"/>
  <c r="I2570" i="13"/>
  <c r="I2571" i="13"/>
  <c r="I2572" i="13"/>
  <c r="I2573" i="13"/>
  <c r="I2574" i="13"/>
  <c r="I2575" i="13"/>
  <c r="I2576" i="13"/>
  <c r="I2577" i="13"/>
  <c r="I2578" i="13"/>
  <c r="I2579" i="13"/>
  <c r="I2580" i="13"/>
  <c r="I2581" i="13"/>
  <c r="I2582" i="13"/>
  <c r="I2583" i="13"/>
  <c r="I2584" i="13"/>
  <c r="I2585" i="13"/>
  <c r="I2586" i="13"/>
  <c r="I2587" i="13"/>
  <c r="I2588" i="13"/>
  <c r="I2589" i="13"/>
  <c r="I2590" i="13"/>
  <c r="I2591" i="13"/>
  <c r="I2592" i="13"/>
  <c r="I2593" i="13"/>
  <c r="I2594" i="13"/>
  <c r="I2595" i="13"/>
  <c r="I2596" i="13"/>
  <c r="I2597" i="13"/>
  <c r="I2598" i="13"/>
  <c r="I2599" i="13"/>
  <c r="I2600" i="13"/>
  <c r="I2601" i="13"/>
  <c r="I2602" i="13"/>
  <c r="I2603" i="13"/>
  <c r="I2604" i="13"/>
  <c r="I2605" i="13"/>
  <c r="I2606" i="13"/>
  <c r="I2607" i="13"/>
  <c r="I2608" i="13"/>
  <c r="I2609" i="13"/>
  <c r="I2610" i="13"/>
  <c r="I2611" i="13"/>
  <c r="I2612" i="13"/>
  <c r="I2613" i="13"/>
  <c r="I2614" i="13"/>
  <c r="I2615" i="13"/>
  <c r="I2616" i="13"/>
  <c r="I2617" i="13"/>
  <c r="I2618" i="13"/>
  <c r="I2619" i="13"/>
  <c r="I2620" i="13"/>
  <c r="I2621" i="13"/>
  <c r="I2622" i="13"/>
  <c r="I2623" i="13"/>
  <c r="I2624" i="13"/>
  <c r="I2625" i="13"/>
  <c r="I2626" i="13"/>
  <c r="I2627" i="13"/>
  <c r="I2628" i="13"/>
  <c r="I2629" i="13"/>
  <c r="I2630" i="13"/>
  <c r="I2631" i="13"/>
  <c r="I2632" i="13"/>
  <c r="I2633" i="13"/>
  <c r="I2634" i="13"/>
  <c r="I2635" i="13"/>
  <c r="I2636" i="13"/>
  <c r="I2637" i="13"/>
  <c r="I2638" i="13"/>
  <c r="I2639" i="13"/>
  <c r="I2640" i="13"/>
  <c r="I2641" i="13"/>
  <c r="I2642" i="13"/>
  <c r="I2643" i="13"/>
  <c r="I2644" i="13"/>
  <c r="I2645" i="13"/>
  <c r="I2646" i="13"/>
  <c r="I2647" i="13"/>
  <c r="I2648" i="13"/>
  <c r="I2649" i="13"/>
  <c r="I2650" i="13"/>
  <c r="I2651" i="13"/>
  <c r="I2652" i="13"/>
  <c r="I2653" i="13"/>
  <c r="I2654" i="13"/>
  <c r="I2655" i="13"/>
  <c r="I2656" i="13"/>
  <c r="I2657" i="13"/>
  <c r="I2658" i="13"/>
  <c r="I2659" i="13"/>
  <c r="I2660" i="13"/>
  <c r="I2661" i="13"/>
  <c r="I2662" i="13"/>
  <c r="I2663" i="13"/>
  <c r="I2664" i="13"/>
  <c r="I2665" i="13"/>
  <c r="I2666" i="13"/>
  <c r="I2667" i="13"/>
  <c r="I2668" i="13"/>
  <c r="I2669" i="13"/>
  <c r="I2670" i="13"/>
  <c r="I2671" i="13"/>
  <c r="I2672" i="13"/>
  <c r="I2673" i="13"/>
  <c r="I2674" i="13"/>
  <c r="I2675" i="13"/>
  <c r="I2676" i="13"/>
  <c r="I2677" i="13"/>
  <c r="I2678" i="13"/>
  <c r="I2679" i="13"/>
  <c r="I2680" i="13"/>
  <c r="I2681" i="13"/>
  <c r="I2682" i="13"/>
  <c r="I2683" i="13"/>
  <c r="I2684" i="13"/>
  <c r="I2685" i="13"/>
  <c r="I2686" i="13"/>
  <c r="I2687" i="13"/>
  <c r="I2688" i="13"/>
  <c r="I2689" i="13"/>
  <c r="I2690" i="13"/>
  <c r="I2691" i="13"/>
  <c r="I2692" i="13"/>
  <c r="I2693" i="13"/>
  <c r="I2694" i="13"/>
  <c r="I2695" i="13"/>
  <c r="I2696" i="13"/>
  <c r="I2697" i="13"/>
  <c r="I2698" i="13"/>
  <c r="I2699" i="13"/>
  <c r="I2700" i="13"/>
  <c r="I2701" i="13"/>
  <c r="I2702" i="13"/>
  <c r="I2703" i="13"/>
  <c r="I2704" i="13"/>
  <c r="I2705" i="13"/>
  <c r="I2706" i="13"/>
  <c r="I2707" i="13"/>
  <c r="I2708" i="13"/>
  <c r="I2709" i="13"/>
  <c r="I2710" i="13"/>
  <c r="I2711" i="13"/>
  <c r="I2712" i="13"/>
  <c r="I2713" i="13"/>
  <c r="I2714" i="13"/>
  <c r="I2715" i="13"/>
  <c r="I2716" i="13"/>
  <c r="I2717" i="13"/>
  <c r="I2718" i="13"/>
  <c r="I2719" i="13"/>
  <c r="I2720" i="13"/>
  <c r="I2721" i="13"/>
  <c r="I2722" i="13"/>
  <c r="I2723" i="13"/>
  <c r="I2724" i="13"/>
  <c r="I2725" i="13"/>
  <c r="I2726" i="13"/>
  <c r="I2727" i="13"/>
  <c r="I2728" i="13"/>
  <c r="I2729" i="13"/>
  <c r="I2730" i="13"/>
  <c r="I2731" i="13"/>
  <c r="I2732" i="13"/>
  <c r="I2733" i="13"/>
  <c r="I2734" i="13"/>
  <c r="I2735" i="13"/>
  <c r="I2736" i="13"/>
  <c r="I2737" i="13"/>
  <c r="I2738" i="13"/>
  <c r="I2739" i="13"/>
  <c r="I2740" i="13"/>
  <c r="I2741" i="13"/>
  <c r="I2742" i="13"/>
  <c r="I2743" i="13"/>
  <c r="I2744" i="13"/>
  <c r="I2745" i="13"/>
  <c r="I2746" i="13"/>
  <c r="I2747" i="13"/>
  <c r="I2748" i="13"/>
  <c r="I2749" i="13"/>
  <c r="I2750" i="13"/>
  <c r="I2751" i="13"/>
  <c r="I2752" i="13"/>
  <c r="I2753" i="13"/>
  <c r="I2754" i="13"/>
  <c r="I2755" i="13"/>
  <c r="I2756" i="13"/>
  <c r="I2757" i="13"/>
  <c r="I2758" i="13"/>
  <c r="I2759" i="13"/>
  <c r="I2760" i="13"/>
  <c r="I2761" i="13"/>
  <c r="I2762" i="13"/>
  <c r="I2763" i="13"/>
  <c r="I2764" i="13"/>
  <c r="I2765" i="13"/>
  <c r="I2766" i="13"/>
  <c r="I2767" i="13"/>
  <c r="I2768" i="13"/>
  <c r="I2769" i="13"/>
  <c r="I2770" i="13"/>
  <c r="I2771" i="13"/>
  <c r="I2772" i="13"/>
  <c r="I2773" i="13"/>
  <c r="I2774" i="13"/>
  <c r="I2775" i="13"/>
  <c r="I2776" i="13"/>
  <c r="I2777" i="13"/>
  <c r="I2778" i="13"/>
  <c r="I2779" i="13"/>
  <c r="I2780" i="13"/>
  <c r="I2781" i="13"/>
  <c r="I2782" i="13"/>
  <c r="I2783" i="13"/>
  <c r="I2784" i="13"/>
  <c r="I2785" i="13"/>
  <c r="I2786" i="13"/>
  <c r="I2787" i="13"/>
  <c r="I2788" i="13"/>
  <c r="I2789" i="13"/>
  <c r="I2790" i="13"/>
  <c r="I2791" i="13"/>
  <c r="I2792" i="13"/>
  <c r="I2793" i="13"/>
  <c r="I2794" i="13"/>
  <c r="I2795" i="13"/>
  <c r="I2796" i="13"/>
  <c r="I2797" i="13"/>
  <c r="I2798" i="13"/>
  <c r="I2799" i="13"/>
  <c r="I2800" i="13"/>
  <c r="I2801" i="13"/>
  <c r="I2802" i="13"/>
  <c r="I2803" i="13"/>
  <c r="I2804" i="13"/>
  <c r="I2805" i="13"/>
  <c r="I2806" i="13"/>
  <c r="I2807" i="13"/>
  <c r="I2808" i="13"/>
  <c r="I2809" i="13"/>
  <c r="I2810" i="13"/>
  <c r="I2811" i="13"/>
  <c r="I2812" i="13"/>
  <c r="I2813" i="13"/>
  <c r="I2814" i="13"/>
  <c r="I2815" i="13"/>
  <c r="I2816" i="13"/>
  <c r="I2817" i="13"/>
  <c r="I2818" i="13"/>
  <c r="I2819" i="13"/>
  <c r="I2820" i="13"/>
  <c r="I2821" i="13"/>
  <c r="I2822" i="13"/>
  <c r="I2823" i="13"/>
  <c r="I2824" i="13"/>
  <c r="I2825" i="13"/>
  <c r="I2826" i="13"/>
  <c r="I2827" i="13"/>
  <c r="I2828" i="13"/>
  <c r="I2829" i="13"/>
  <c r="I2830" i="13"/>
  <c r="I2831" i="13"/>
  <c r="I2832" i="13"/>
  <c r="I2833" i="13"/>
  <c r="I2834" i="13"/>
  <c r="I2835" i="13"/>
  <c r="I2836" i="13"/>
  <c r="I2837" i="13"/>
  <c r="I2838" i="13"/>
  <c r="I2839" i="13"/>
  <c r="I2840" i="13"/>
  <c r="I2841" i="13"/>
  <c r="I2842" i="13"/>
  <c r="I2843" i="13"/>
  <c r="I2844" i="13"/>
  <c r="I2845" i="13"/>
  <c r="I2846" i="13"/>
  <c r="I2847" i="13"/>
  <c r="I2848" i="13"/>
  <c r="I2849" i="13"/>
  <c r="I2850" i="13"/>
  <c r="I2851" i="13"/>
  <c r="I2852" i="13"/>
  <c r="I2853" i="13"/>
  <c r="I2854" i="13"/>
  <c r="I2855" i="13"/>
  <c r="I2856" i="13"/>
  <c r="I2857" i="13"/>
  <c r="I2858" i="13"/>
  <c r="I2859" i="13"/>
  <c r="I2860" i="13"/>
  <c r="I2861" i="13"/>
  <c r="I2862" i="13"/>
  <c r="I2863" i="13"/>
  <c r="I2864" i="13"/>
  <c r="I2865" i="13"/>
  <c r="I2866" i="13"/>
  <c r="I2867" i="13"/>
  <c r="I2868" i="13"/>
  <c r="I2869" i="13"/>
  <c r="I2870" i="13"/>
  <c r="I2871" i="13"/>
  <c r="I2872" i="13"/>
  <c r="I2873" i="13"/>
  <c r="I2874" i="13"/>
  <c r="I2875" i="13"/>
  <c r="I2876" i="13"/>
  <c r="I2877" i="13"/>
  <c r="I2878" i="13"/>
  <c r="I2879" i="13"/>
  <c r="I2880" i="13"/>
  <c r="I2881" i="13"/>
  <c r="I2882" i="13"/>
  <c r="I2883" i="13"/>
  <c r="I2884" i="13"/>
  <c r="I2885" i="13"/>
  <c r="I2886" i="13"/>
  <c r="I2887" i="13"/>
  <c r="I2888" i="13"/>
  <c r="I2889" i="13"/>
  <c r="I2890" i="13"/>
  <c r="I2891" i="13"/>
  <c r="I2892" i="13"/>
  <c r="I2893" i="13"/>
  <c r="I2894" i="13"/>
  <c r="I2895" i="13"/>
  <c r="I2896" i="13"/>
  <c r="I2897" i="13"/>
  <c r="I2898" i="13"/>
  <c r="I2899" i="13"/>
  <c r="I2900" i="13"/>
  <c r="I2901" i="13"/>
  <c r="I2902" i="13"/>
  <c r="I2903" i="13"/>
  <c r="I2904" i="13"/>
  <c r="I2905" i="13"/>
  <c r="I2906" i="13"/>
  <c r="I2907" i="13"/>
  <c r="I2908" i="13"/>
  <c r="I2909" i="13"/>
  <c r="I2910" i="13"/>
  <c r="I2911" i="13"/>
  <c r="I2912" i="13"/>
  <c r="I2913" i="13"/>
  <c r="I2914" i="13"/>
  <c r="I2915" i="13"/>
  <c r="I2916" i="13"/>
  <c r="I2917" i="13"/>
  <c r="I2918" i="13"/>
  <c r="I2919" i="13"/>
  <c r="I2920" i="13"/>
  <c r="I2921" i="13"/>
  <c r="I2922" i="13"/>
  <c r="I2923" i="13"/>
  <c r="I2924" i="13"/>
  <c r="I2925" i="13"/>
  <c r="I2926" i="13"/>
  <c r="I2927" i="13"/>
  <c r="I2928" i="13"/>
  <c r="I2929" i="13"/>
  <c r="I2930" i="13"/>
  <c r="I2931" i="13"/>
  <c r="I2932" i="13"/>
  <c r="I2933" i="13"/>
  <c r="I2934" i="13"/>
  <c r="I2935" i="13"/>
  <c r="I2936" i="13"/>
  <c r="I2937" i="13"/>
  <c r="I2938" i="13"/>
  <c r="I2939" i="13"/>
  <c r="I2940" i="13"/>
  <c r="I2941" i="13"/>
  <c r="I2942" i="13"/>
  <c r="I2943" i="13"/>
  <c r="I2944" i="13"/>
  <c r="I2945" i="13"/>
  <c r="I2946" i="13"/>
  <c r="I2947" i="13"/>
  <c r="I2948" i="13"/>
  <c r="I2949" i="13"/>
  <c r="I2950" i="13"/>
  <c r="I2951" i="13"/>
  <c r="I2952" i="13"/>
  <c r="I2953" i="13"/>
  <c r="I2954" i="13"/>
  <c r="I2955" i="13"/>
  <c r="I2956" i="13"/>
  <c r="I2957" i="13"/>
  <c r="I2958" i="13"/>
  <c r="I2959" i="13"/>
  <c r="I2960" i="13"/>
  <c r="I2961" i="13"/>
  <c r="I2962" i="13"/>
  <c r="I2963" i="13"/>
  <c r="I2964" i="13"/>
  <c r="I2965" i="13"/>
  <c r="I2966" i="13"/>
  <c r="I2967" i="13"/>
  <c r="I2968" i="13"/>
  <c r="I2969" i="13"/>
  <c r="I2970" i="13"/>
  <c r="I2971" i="13"/>
  <c r="I2972" i="13"/>
  <c r="I2973" i="13"/>
  <c r="I2974" i="13"/>
  <c r="I2975" i="13"/>
  <c r="I2976" i="13"/>
  <c r="I2977" i="13"/>
  <c r="I2978" i="13"/>
  <c r="I2979" i="13"/>
  <c r="I2980" i="13"/>
  <c r="I2981" i="13"/>
  <c r="I2982" i="13"/>
  <c r="I2983" i="13"/>
  <c r="I2984" i="13"/>
  <c r="I2985" i="13"/>
  <c r="I2986" i="13"/>
  <c r="I2987" i="13"/>
  <c r="I2988" i="13"/>
  <c r="I2989" i="13"/>
  <c r="I2990" i="13"/>
  <c r="I2991" i="13"/>
  <c r="I2992" i="13"/>
  <c r="I2993" i="13"/>
  <c r="I2994" i="13"/>
  <c r="I2995" i="13"/>
  <c r="I2996" i="13"/>
  <c r="I2997" i="13"/>
  <c r="I2998" i="13"/>
  <c r="I2999" i="13"/>
  <c r="I3000" i="13"/>
  <c r="I3001" i="13"/>
  <c r="I3002" i="13"/>
  <c r="I3003" i="13"/>
  <c r="I3004" i="13"/>
  <c r="I3005" i="13"/>
  <c r="I3006" i="13"/>
  <c r="I3007" i="13"/>
  <c r="I3008" i="13"/>
  <c r="I3009" i="13"/>
  <c r="I3010" i="13"/>
  <c r="I3011" i="13"/>
  <c r="I3012" i="13"/>
  <c r="I3013" i="13"/>
  <c r="I3014" i="13"/>
  <c r="I3015" i="13"/>
  <c r="I3016" i="13"/>
  <c r="I3017" i="13"/>
  <c r="I3018" i="13"/>
  <c r="I3019" i="13"/>
  <c r="I3020" i="13"/>
  <c r="I3021" i="13"/>
  <c r="I3022" i="13"/>
  <c r="I3023" i="13"/>
  <c r="I3024" i="13"/>
  <c r="I3025" i="13"/>
  <c r="I3026" i="13"/>
  <c r="I3027" i="13"/>
  <c r="I3028" i="13"/>
  <c r="I3029" i="13"/>
  <c r="I3030" i="13"/>
  <c r="I3031" i="13"/>
  <c r="I3032" i="13"/>
  <c r="I3033" i="13"/>
  <c r="I3034" i="13"/>
  <c r="I3035" i="13"/>
  <c r="I3036" i="13"/>
  <c r="I3037" i="13"/>
  <c r="I3038" i="13"/>
  <c r="I3039" i="13"/>
  <c r="I3040" i="13"/>
  <c r="I3041" i="13"/>
  <c r="I3042" i="13"/>
  <c r="I3043" i="13"/>
  <c r="I3044" i="13"/>
  <c r="I3045" i="13"/>
  <c r="I3046" i="13"/>
  <c r="I3047" i="13"/>
  <c r="I3048" i="13"/>
  <c r="I3049" i="13"/>
  <c r="I3050" i="13"/>
  <c r="I3051" i="13"/>
  <c r="I3052" i="13"/>
  <c r="I3053" i="13"/>
  <c r="I3054" i="13"/>
  <c r="I3055" i="13"/>
  <c r="I3056" i="13"/>
  <c r="I3057" i="13"/>
  <c r="I3058" i="13"/>
  <c r="I3059" i="13"/>
  <c r="I3060" i="13"/>
  <c r="I3061" i="13"/>
  <c r="I3062" i="13"/>
  <c r="I3063" i="13"/>
  <c r="I3064" i="13"/>
  <c r="I3065" i="13"/>
  <c r="I3066" i="13"/>
  <c r="I3067" i="13"/>
  <c r="I3068" i="13"/>
  <c r="I3069" i="13"/>
  <c r="I3070" i="13"/>
  <c r="I3071" i="13"/>
  <c r="I3072" i="13"/>
  <c r="I3073" i="13"/>
  <c r="I3074" i="13"/>
  <c r="I3075" i="13"/>
  <c r="I3076" i="13"/>
  <c r="I3077" i="13"/>
  <c r="I3078" i="13"/>
  <c r="I3079" i="13"/>
  <c r="I3080" i="13"/>
  <c r="I3081" i="13"/>
  <c r="I3082" i="13"/>
  <c r="I3083" i="13"/>
  <c r="I3084" i="13"/>
  <c r="I3085" i="13"/>
  <c r="I3086" i="13"/>
  <c r="I3087" i="13"/>
  <c r="I3088" i="13"/>
  <c r="I3089" i="13"/>
  <c r="I3090" i="13"/>
  <c r="I3091" i="13"/>
  <c r="I3092" i="13"/>
  <c r="I3093" i="13"/>
  <c r="I3094" i="13"/>
  <c r="I3095" i="13"/>
  <c r="I3096" i="13"/>
  <c r="I3097" i="13"/>
  <c r="I3098" i="13"/>
  <c r="I3099" i="13"/>
  <c r="I3100" i="13"/>
  <c r="I3101" i="13"/>
  <c r="I3102" i="13"/>
  <c r="I3103" i="13"/>
  <c r="I3104" i="13"/>
  <c r="I3105" i="13"/>
  <c r="I3106" i="13"/>
  <c r="I3107" i="13"/>
  <c r="I3108" i="13"/>
  <c r="I3109" i="13"/>
  <c r="I3110" i="13"/>
  <c r="I3111" i="13"/>
  <c r="I3112" i="13"/>
  <c r="I3113" i="13"/>
  <c r="I3114" i="13"/>
  <c r="I3115" i="13"/>
  <c r="I3116" i="13"/>
  <c r="I3117" i="13"/>
  <c r="I3118" i="13"/>
  <c r="I3119" i="13"/>
  <c r="I3120" i="13"/>
  <c r="I3121" i="13"/>
  <c r="I3122" i="13"/>
  <c r="I3123" i="13"/>
  <c r="I3124" i="13"/>
  <c r="I3125" i="13"/>
  <c r="I3126" i="13"/>
  <c r="I3127" i="13"/>
  <c r="I3128" i="13"/>
  <c r="I3129" i="13"/>
  <c r="I3130" i="13"/>
  <c r="I3131" i="13"/>
  <c r="I3132" i="13"/>
  <c r="I3133" i="13"/>
  <c r="I3134" i="13"/>
  <c r="I3135" i="13"/>
  <c r="I3136" i="13"/>
  <c r="I3137" i="13"/>
  <c r="I3138" i="13"/>
  <c r="I3139" i="13"/>
  <c r="I3140" i="13"/>
  <c r="I3141" i="13"/>
  <c r="I3142" i="13"/>
  <c r="I3143" i="13"/>
  <c r="I3144" i="13"/>
  <c r="I3145" i="13"/>
  <c r="I3146" i="13"/>
  <c r="I3147" i="13"/>
  <c r="I3148" i="13"/>
  <c r="I3149" i="13"/>
  <c r="I3150" i="13"/>
  <c r="I3151" i="13"/>
  <c r="I3152" i="13"/>
  <c r="I3153" i="13"/>
  <c r="I3154" i="13"/>
  <c r="I3155" i="13"/>
  <c r="I3156" i="13"/>
  <c r="I3157" i="13"/>
  <c r="I3158" i="13"/>
  <c r="I3159" i="13"/>
  <c r="I3160" i="13"/>
  <c r="I3161" i="13"/>
  <c r="I3162" i="13"/>
  <c r="I3163" i="13"/>
  <c r="I3164" i="13"/>
  <c r="I3165" i="13"/>
  <c r="I3166" i="13"/>
  <c r="I3167" i="13"/>
  <c r="I3168" i="13"/>
  <c r="I3169" i="13"/>
  <c r="I3170" i="13"/>
  <c r="I3171" i="13"/>
  <c r="I3172" i="13"/>
  <c r="I3173" i="13"/>
  <c r="I3174" i="13"/>
  <c r="I3175" i="13"/>
  <c r="I3176" i="13"/>
  <c r="I3177" i="13"/>
  <c r="I3178" i="13"/>
  <c r="I3179" i="13"/>
  <c r="I3180" i="13"/>
  <c r="I3181" i="13"/>
  <c r="I3182" i="13"/>
  <c r="I3183" i="13"/>
  <c r="I3184" i="13"/>
  <c r="I3185" i="13"/>
  <c r="I3186" i="13"/>
  <c r="I3187" i="13"/>
  <c r="I3188" i="13"/>
  <c r="I3189" i="13"/>
  <c r="I3190" i="13"/>
  <c r="I3191" i="13"/>
  <c r="I3192" i="13"/>
  <c r="I3193" i="13"/>
  <c r="I3194" i="13"/>
  <c r="I3195" i="13"/>
  <c r="I3196" i="13"/>
  <c r="I3197" i="13"/>
  <c r="I3198" i="13"/>
  <c r="I3199" i="13"/>
  <c r="I3200" i="13"/>
  <c r="I3201" i="13"/>
  <c r="I3202" i="13"/>
  <c r="I3203" i="13"/>
  <c r="I3204" i="13"/>
  <c r="I3205" i="13"/>
  <c r="I3206" i="13"/>
  <c r="I3207" i="13"/>
  <c r="I3208" i="13"/>
  <c r="I3209" i="13"/>
  <c r="I3210" i="13"/>
  <c r="I3211" i="13"/>
  <c r="I3212" i="13"/>
  <c r="I3213" i="13"/>
  <c r="I3214" i="13"/>
  <c r="I3215" i="13"/>
  <c r="I3216" i="13"/>
  <c r="I3217" i="13"/>
  <c r="I3218" i="13"/>
  <c r="I3219" i="13"/>
  <c r="I3220" i="13"/>
  <c r="I3221" i="13"/>
  <c r="I3222" i="13"/>
  <c r="I3223" i="13"/>
  <c r="I3224" i="13"/>
  <c r="I3225" i="13"/>
  <c r="I3226" i="13"/>
  <c r="I3227" i="13"/>
  <c r="I3228" i="13"/>
  <c r="I3229" i="13"/>
  <c r="I3230" i="13"/>
  <c r="I3231" i="13"/>
  <c r="I3232" i="13"/>
  <c r="I3233" i="13"/>
  <c r="I3234" i="13"/>
  <c r="I3235" i="13"/>
  <c r="I3236" i="13"/>
  <c r="I3237" i="13"/>
  <c r="I3238" i="13"/>
  <c r="I3239" i="13"/>
  <c r="I3240" i="13"/>
  <c r="I3241" i="13"/>
  <c r="I3242" i="13"/>
  <c r="I3243" i="13"/>
  <c r="I3244" i="13"/>
  <c r="I3245" i="13"/>
  <c r="I3246" i="13"/>
  <c r="I3247" i="13"/>
  <c r="I3248" i="13"/>
  <c r="I3249" i="13"/>
  <c r="I3250" i="13"/>
  <c r="I3251" i="13"/>
  <c r="I3252" i="13"/>
  <c r="I3253" i="13"/>
  <c r="I3254" i="13"/>
  <c r="I3255" i="13"/>
  <c r="I3256" i="13"/>
  <c r="I3257" i="13"/>
  <c r="I3258" i="13"/>
  <c r="I3259" i="13"/>
  <c r="I3260" i="13"/>
  <c r="I3261" i="13"/>
  <c r="I3262" i="13"/>
  <c r="I3263" i="13"/>
  <c r="I3264" i="13"/>
  <c r="I3265" i="13"/>
  <c r="I3266" i="13"/>
  <c r="I3267" i="13"/>
  <c r="I3268" i="13"/>
  <c r="I3269" i="13"/>
  <c r="I3270" i="13"/>
  <c r="I3271" i="13"/>
  <c r="I3272" i="13"/>
  <c r="I3273" i="13"/>
  <c r="I3274" i="13"/>
  <c r="I3275" i="13"/>
  <c r="I3276" i="13"/>
  <c r="I3277" i="13"/>
  <c r="I3278" i="13"/>
  <c r="I3279" i="13"/>
  <c r="I3280" i="13"/>
  <c r="I3281" i="13"/>
  <c r="I3282" i="13"/>
  <c r="I3283" i="13"/>
  <c r="I3284" i="13"/>
  <c r="I3285" i="13"/>
  <c r="I3286" i="13"/>
  <c r="I3287" i="13"/>
  <c r="I3288" i="13"/>
  <c r="I3289" i="13"/>
  <c r="I3290" i="13"/>
  <c r="I3291" i="13"/>
  <c r="I3292" i="13"/>
  <c r="I3293" i="13"/>
  <c r="I3294" i="13"/>
  <c r="I3295" i="13"/>
  <c r="I3296" i="13"/>
  <c r="I3297" i="13"/>
  <c r="I3298" i="13"/>
  <c r="I3299" i="13"/>
  <c r="I3300" i="13"/>
  <c r="I3301" i="13"/>
  <c r="I3302" i="13"/>
  <c r="I3303" i="13"/>
  <c r="I3304" i="13"/>
  <c r="I3305" i="13"/>
  <c r="I3306" i="13"/>
  <c r="I3307" i="13"/>
  <c r="I3308" i="13"/>
  <c r="I3309" i="13"/>
  <c r="I3310" i="13"/>
  <c r="I3311" i="13"/>
  <c r="I3312" i="13"/>
  <c r="I3313" i="13"/>
  <c r="I3314" i="13"/>
  <c r="I3315" i="13"/>
  <c r="I3316" i="13"/>
  <c r="I3317" i="13"/>
  <c r="I3318" i="13"/>
  <c r="I3319" i="13"/>
  <c r="I3320" i="13"/>
  <c r="I3321" i="13"/>
  <c r="I3322" i="13"/>
  <c r="I3323" i="13"/>
  <c r="I3324" i="13"/>
  <c r="I3325" i="13"/>
  <c r="I3326" i="13"/>
  <c r="I3327" i="13"/>
  <c r="I3328" i="13"/>
  <c r="I3329" i="13"/>
  <c r="I3330" i="13"/>
  <c r="I3331" i="13"/>
  <c r="I3332" i="13"/>
  <c r="I3333" i="13"/>
  <c r="I3334" i="13"/>
  <c r="I3335" i="13"/>
  <c r="I3336" i="13"/>
  <c r="I3337" i="13"/>
  <c r="I3338" i="13"/>
  <c r="I3339" i="13"/>
  <c r="I3340" i="13"/>
  <c r="I3341" i="13"/>
  <c r="I3342" i="13"/>
  <c r="I3343" i="13"/>
  <c r="I3344" i="13"/>
  <c r="I3345" i="13"/>
  <c r="I3346" i="13"/>
  <c r="I3347" i="13"/>
  <c r="I3348" i="13"/>
  <c r="I3349" i="13"/>
  <c r="I3350" i="13"/>
  <c r="I3351" i="13"/>
  <c r="I3352" i="13"/>
  <c r="I3353" i="13"/>
  <c r="I3354" i="13"/>
  <c r="I3355" i="13"/>
  <c r="I3356" i="13"/>
  <c r="I3357" i="13"/>
  <c r="I3358" i="13"/>
  <c r="I3359" i="13"/>
  <c r="I3360" i="13"/>
  <c r="I3361" i="13"/>
  <c r="I3362" i="13"/>
  <c r="I3363" i="13"/>
  <c r="I3364" i="13"/>
  <c r="I3365" i="13"/>
  <c r="I3366" i="13"/>
  <c r="I3367" i="13"/>
  <c r="I3368" i="13"/>
  <c r="I3369" i="13"/>
  <c r="I3370" i="13"/>
  <c r="I3371" i="13"/>
  <c r="I3372" i="13"/>
  <c r="I3373" i="13"/>
  <c r="I3374" i="13"/>
  <c r="I3375" i="13"/>
  <c r="I3376" i="13"/>
  <c r="I3377" i="13"/>
  <c r="I3378" i="13"/>
  <c r="I3379" i="13"/>
  <c r="I3380" i="13"/>
  <c r="I3381" i="13"/>
  <c r="I3382" i="13"/>
  <c r="I3383" i="13"/>
  <c r="I3384" i="13"/>
  <c r="I3385" i="13"/>
  <c r="I3386" i="13"/>
  <c r="I3387" i="13"/>
  <c r="I3388" i="13"/>
  <c r="I3389" i="13"/>
  <c r="I3390" i="13"/>
  <c r="I3391" i="13"/>
  <c r="I3392" i="13"/>
  <c r="I3393" i="13"/>
  <c r="I3394" i="13"/>
  <c r="I3395" i="13"/>
  <c r="I3396" i="13"/>
  <c r="I3397" i="13"/>
  <c r="I3398" i="13"/>
  <c r="I3399" i="13"/>
  <c r="I3400" i="13"/>
  <c r="I3401" i="13"/>
  <c r="I3402" i="13"/>
  <c r="I3403" i="13"/>
  <c r="I3404" i="13"/>
  <c r="I3405" i="13"/>
  <c r="I3406" i="13"/>
  <c r="I3407" i="13"/>
  <c r="I3408" i="13"/>
  <c r="I3409" i="13"/>
  <c r="I3410" i="13"/>
  <c r="I3411" i="13"/>
  <c r="I3412" i="13"/>
  <c r="I3413" i="13"/>
  <c r="I3414" i="13"/>
  <c r="I3415" i="13"/>
  <c r="I3416" i="13"/>
  <c r="I3417" i="13"/>
  <c r="I3418" i="13"/>
  <c r="I3419" i="13"/>
  <c r="I3420" i="13"/>
  <c r="I3421" i="13"/>
  <c r="I3422" i="13"/>
  <c r="I3423" i="13"/>
  <c r="I3424" i="13"/>
  <c r="I3425" i="13"/>
  <c r="I3426" i="13"/>
  <c r="I3427" i="13"/>
  <c r="I3428" i="13"/>
  <c r="I3429" i="13"/>
  <c r="I3430" i="13"/>
  <c r="I3431" i="13"/>
  <c r="I3432" i="13"/>
  <c r="I3433" i="13"/>
  <c r="I3434" i="13"/>
  <c r="I3435" i="13"/>
  <c r="I3436" i="13"/>
  <c r="I3437" i="13"/>
  <c r="I3438" i="13"/>
  <c r="I3439" i="13"/>
  <c r="I3440" i="13"/>
  <c r="I3441" i="13"/>
  <c r="I3442" i="13"/>
  <c r="I3443" i="13"/>
  <c r="I3444" i="13"/>
  <c r="I3445" i="13"/>
  <c r="I3446" i="13"/>
  <c r="I3447" i="13"/>
  <c r="I3448" i="13"/>
  <c r="I3449" i="13"/>
  <c r="I3450" i="13"/>
  <c r="I3451" i="13"/>
  <c r="I3452" i="13"/>
  <c r="I3453" i="13"/>
  <c r="I3454" i="13"/>
  <c r="I3455" i="13"/>
  <c r="I3456" i="13"/>
  <c r="I3457" i="13"/>
  <c r="I3458" i="13"/>
  <c r="I3459" i="13"/>
  <c r="I3460" i="13"/>
  <c r="I3461" i="13"/>
  <c r="I3462" i="13"/>
  <c r="I3463" i="13"/>
  <c r="I3464" i="13"/>
  <c r="I3465" i="13"/>
  <c r="I3466" i="13"/>
  <c r="I3467" i="13"/>
  <c r="I3468" i="13"/>
  <c r="I3469" i="13"/>
  <c r="I3470" i="13"/>
  <c r="I3471" i="13"/>
  <c r="I3472" i="13"/>
  <c r="I3473" i="13"/>
  <c r="I3474" i="13"/>
  <c r="I3475" i="13"/>
  <c r="I3476" i="13"/>
  <c r="I3477" i="13"/>
  <c r="I3478" i="13"/>
  <c r="I3479" i="13"/>
  <c r="I3480" i="13"/>
  <c r="I3481" i="13"/>
  <c r="I3482" i="13"/>
  <c r="I3483" i="13"/>
  <c r="I3484" i="13"/>
  <c r="I3485" i="13"/>
  <c r="I3486" i="13"/>
  <c r="I3487" i="13"/>
  <c r="I3488" i="13"/>
  <c r="I3489" i="13"/>
  <c r="I3490" i="13"/>
  <c r="I3491" i="13"/>
  <c r="I3492" i="13"/>
  <c r="I3493" i="13"/>
  <c r="I3494" i="13"/>
  <c r="I3495" i="13"/>
  <c r="I3496" i="13"/>
  <c r="I3497" i="13"/>
  <c r="I3498" i="13"/>
  <c r="I3499" i="13"/>
  <c r="I3500" i="13"/>
  <c r="I3501" i="13"/>
  <c r="I3502" i="13"/>
  <c r="I3503" i="13"/>
  <c r="I3504" i="13"/>
  <c r="I3505" i="13"/>
  <c r="I3506" i="13"/>
  <c r="I3507" i="13"/>
  <c r="I3508" i="13"/>
  <c r="I3509" i="13"/>
  <c r="I3510" i="13"/>
  <c r="I3511" i="13"/>
  <c r="I3512" i="13"/>
  <c r="I3513" i="13"/>
  <c r="I3514" i="13"/>
  <c r="I3515" i="13"/>
  <c r="I3516" i="13"/>
  <c r="I3517" i="13"/>
  <c r="I3518" i="13"/>
  <c r="I3519" i="13"/>
  <c r="I3520" i="13"/>
  <c r="I3521" i="13"/>
  <c r="I3522" i="13"/>
  <c r="I3523" i="13"/>
  <c r="I3524" i="13"/>
  <c r="I3525" i="13"/>
  <c r="I3526" i="13"/>
  <c r="I3527" i="13"/>
  <c r="I3528" i="13"/>
  <c r="I3529" i="13"/>
  <c r="I3530" i="13"/>
  <c r="I3531" i="13"/>
  <c r="I3532" i="13"/>
  <c r="I3533" i="13"/>
  <c r="I3534" i="13"/>
  <c r="I3535" i="13"/>
  <c r="I3536" i="13"/>
  <c r="I3537" i="13"/>
  <c r="I3538" i="13"/>
  <c r="I3539" i="13"/>
  <c r="I3540" i="13"/>
  <c r="I3541" i="13"/>
  <c r="I3542" i="13"/>
  <c r="I3543" i="13"/>
  <c r="I3544" i="13"/>
  <c r="I3545" i="13"/>
  <c r="I3546" i="13"/>
  <c r="I3547" i="13"/>
  <c r="I3548" i="13"/>
  <c r="I3549" i="13"/>
  <c r="I3550" i="13"/>
  <c r="I3551" i="13"/>
  <c r="I3552" i="13"/>
  <c r="I3553" i="13"/>
  <c r="I3554" i="13"/>
  <c r="I3555" i="13"/>
  <c r="I3556" i="13"/>
  <c r="I3557" i="13"/>
  <c r="I3558" i="13"/>
  <c r="I3559" i="13"/>
  <c r="I3560" i="13"/>
  <c r="I3561" i="13"/>
  <c r="I3562" i="13"/>
  <c r="I3563" i="13"/>
  <c r="I3564" i="13"/>
  <c r="I3565" i="13"/>
  <c r="I3566" i="13"/>
  <c r="I3567" i="13"/>
  <c r="I3568" i="13"/>
  <c r="I3569" i="13"/>
  <c r="I3570" i="13"/>
  <c r="I3571" i="13"/>
  <c r="I3572" i="13"/>
  <c r="I3573" i="13"/>
  <c r="I3574" i="13"/>
  <c r="I3575" i="13"/>
  <c r="I3576" i="13"/>
  <c r="I3577" i="13"/>
  <c r="I3578" i="13"/>
  <c r="I3579" i="13"/>
  <c r="I3580" i="13"/>
  <c r="I3581" i="13"/>
  <c r="I3582" i="13"/>
  <c r="I3583" i="13"/>
  <c r="I3584" i="13"/>
  <c r="I3585" i="13"/>
  <c r="I3586" i="13"/>
  <c r="I3587" i="13"/>
  <c r="I3588" i="13"/>
  <c r="I3589" i="13"/>
  <c r="I3590" i="13"/>
  <c r="I3591" i="13"/>
  <c r="I3592" i="13"/>
  <c r="I3593" i="13"/>
  <c r="I3594" i="13"/>
  <c r="I3595" i="13"/>
  <c r="I3596" i="13"/>
  <c r="I3597" i="13"/>
  <c r="I3598" i="13"/>
  <c r="I3599" i="13"/>
  <c r="I3600" i="13"/>
  <c r="I3601" i="13"/>
  <c r="I3602" i="13"/>
  <c r="I3603" i="13"/>
  <c r="I3604" i="13"/>
  <c r="I3605" i="13"/>
  <c r="I3606" i="13"/>
  <c r="I3607" i="13"/>
  <c r="I3608" i="13"/>
  <c r="I3609" i="13"/>
  <c r="I3610" i="13"/>
  <c r="I3611" i="13"/>
  <c r="I3612" i="13"/>
  <c r="I3613" i="13"/>
  <c r="I3614" i="13"/>
  <c r="I3615" i="13"/>
  <c r="I3616" i="13"/>
  <c r="I3617" i="13"/>
  <c r="I3618" i="13"/>
  <c r="I3619" i="13"/>
  <c r="I3620" i="13"/>
  <c r="I3621" i="13"/>
  <c r="I3622" i="13"/>
  <c r="I3623" i="13"/>
  <c r="I3624" i="13"/>
  <c r="I3625" i="13"/>
  <c r="I3626" i="13"/>
  <c r="I3627" i="13"/>
  <c r="I3628" i="13"/>
  <c r="I3629" i="13"/>
  <c r="I3630" i="13"/>
  <c r="I3631" i="13"/>
  <c r="I3632" i="13"/>
  <c r="I3633" i="13"/>
  <c r="I3634" i="13"/>
  <c r="I3635" i="13"/>
  <c r="I3636" i="13"/>
  <c r="I3637" i="13"/>
  <c r="I3638" i="13"/>
  <c r="I3639" i="13"/>
  <c r="I3640" i="13"/>
  <c r="I3641" i="13"/>
  <c r="I3642" i="13"/>
  <c r="I3643" i="13"/>
  <c r="I3644" i="13"/>
  <c r="I3645" i="13"/>
  <c r="I3646" i="13"/>
  <c r="I3647" i="13"/>
  <c r="I3648" i="13"/>
  <c r="I3649" i="13"/>
  <c r="I3650" i="13"/>
  <c r="I3651" i="13"/>
  <c r="I3652" i="13"/>
  <c r="I3653" i="13"/>
  <c r="I3654" i="13"/>
  <c r="I3655" i="13"/>
  <c r="I3656" i="13"/>
  <c r="I3657" i="13"/>
  <c r="I3658" i="13"/>
  <c r="I3659" i="13"/>
  <c r="I3660" i="13"/>
  <c r="I3661" i="13"/>
  <c r="I3662" i="13"/>
  <c r="I3663" i="13"/>
  <c r="I3664" i="13"/>
  <c r="I3665" i="13"/>
  <c r="I3666" i="13"/>
  <c r="I3667" i="13"/>
  <c r="I3668" i="13"/>
  <c r="I3669" i="13"/>
  <c r="I3670" i="13"/>
  <c r="I3671" i="13"/>
  <c r="I3672" i="13"/>
  <c r="I3673" i="13"/>
  <c r="I3674" i="13"/>
  <c r="I3675" i="13"/>
  <c r="I3676" i="13"/>
  <c r="I3677" i="13"/>
  <c r="I3678" i="13"/>
  <c r="I3679" i="13"/>
  <c r="I3680" i="13"/>
  <c r="I3681" i="13"/>
  <c r="I3682" i="13"/>
  <c r="I3683" i="13"/>
  <c r="I3684" i="13"/>
  <c r="I3685" i="13"/>
  <c r="I3686" i="13"/>
  <c r="I3687" i="13"/>
  <c r="I3688" i="13"/>
  <c r="I3689" i="13"/>
  <c r="I3690" i="13"/>
  <c r="I3691" i="13"/>
  <c r="I3692" i="13"/>
  <c r="I3693" i="13"/>
  <c r="I3694" i="13"/>
  <c r="I3695" i="13"/>
  <c r="I3696" i="13"/>
  <c r="I3697" i="13"/>
  <c r="I3698" i="13"/>
  <c r="I3699" i="13"/>
  <c r="I3700" i="13"/>
  <c r="I3701" i="13"/>
  <c r="I3702" i="13"/>
  <c r="I3703" i="13"/>
  <c r="I3704" i="13"/>
  <c r="I3705" i="13"/>
  <c r="I3706" i="13"/>
  <c r="I3707" i="13"/>
  <c r="I3708" i="13"/>
  <c r="I3709" i="13"/>
  <c r="I3710" i="13"/>
  <c r="I3711" i="13"/>
  <c r="I3712" i="13"/>
  <c r="I3713" i="13"/>
  <c r="I3714" i="13"/>
  <c r="I3715" i="13"/>
  <c r="I3716" i="13"/>
  <c r="I3717" i="13"/>
  <c r="I3718" i="13"/>
  <c r="I3719" i="13"/>
  <c r="I3720" i="13"/>
  <c r="I3721" i="13"/>
  <c r="I3722" i="13"/>
  <c r="I3723" i="13"/>
  <c r="I3724" i="13"/>
  <c r="I3725" i="13"/>
  <c r="I3726" i="13"/>
  <c r="I3727" i="13"/>
  <c r="I3728" i="13"/>
  <c r="I3729" i="13"/>
  <c r="I3730" i="13"/>
  <c r="I3731" i="13"/>
  <c r="I3732" i="13"/>
  <c r="I3733" i="13"/>
  <c r="I3734" i="13"/>
  <c r="I3735" i="13"/>
  <c r="I3736" i="13"/>
  <c r="I3737" i="13"/>
  <c r="I3738" i="13"/>
  <c r="I3739" i="13"/>
  <c r="I3740" i="13"/>
  <c r="I3741" i="13"/>
  <c r="I3742" i="13"/>
  <c r="I3743" i="13"/>
  <c r="I3744" i="13"/>
  <c r="I3745" i="13"/>
  <c r="I3746" i="13"/>
  <c r="I3747" i="13"/>
  <c r="I3748" i="13"/>
  <c r="I3749" i="13"/>
  <c r="I3750" i="13"/>
  <c r="I3751" i="13"/>
  <c r="I3752" i="13"/>
  <c r="I3753" i="13"/>
  <c r="I3754" i="13"/>
  <c r="I3755" i="13"/>
  <c r="I3756" i="13"/>
  <c r="I3757" i="13"/>
  <c r="I3758" i="13"/>
  <c r="I3759" i="13"/>
  <c r="I3760" i="13"/>
  <c r="I3761" i="13"/>
  <c r="I3762" i="13"/>
  <c r="I3763" i="13"/>
  <c r="I3764" i="13"/>
  <c r="I3765" i="13"/>
  <c r="I3766" i="13"/>
  <c r="I3767" i="13"/>
  <c r="I3768" i="13"/>
  <c r="I3769" i="13"/>
  <c r="I3770" i="13"/>
  <c r="I3771" i="13"/>
  <c r="I3772" i="13"/>
  <c r="I3773" i="13"/>
  <c r="I3774" i="13"/>
  <c r="I3775" i="13"/>
  <c r="I3776" i="13"/>
  <c r="I3777" i="13"/>
  <c r="I3778" i="13"/>
  <c r="I3779" i="13"/>
  <c r="I3780" i="13"/>
  <c r="I3781" i="13"/>
  <c r="I3782" i="13"/>
  <c r="I3783" i="13"/>
  <c r="I3784" i="13"/>
  <c r="I3785" i="13"/>
  <c r="I3786" i="13"/>
  <c r="I3787" i="13"/>
  <c r="I3788" i="13"/>
  <c r="I3789" i="13"/>
  <c r="I3790" i="13"/>
  <c r="I3791" i="13"/>
  <c r="I3792" i="13"/>
  <c r="I3793" i="13"/>
  <c r="I3794" i="13"/>
  <c r="I3795" i="13"/>
  <c r="I3796" i="13"/>
  <c r="I3797" i="13"/>
  <c r="I3798" i="13"/>
  <c r="I3799" i="13"/>
  <c r="I3800" i="13"/>
  <c r="I3801" i="13"/>
  <c r="I3802" i="13"/>
  <c r="I3803" i="13"/>
  <c r="I3804" i="13"/>
  <c r="I3805" i="13"/>
  <c r="I3806" i="13"/>
  <c r="I3807" i="13"/>
  <c r="I3808" i="13"/>
  <c r="I3809" i="13"/>
  <c r="I3810" i="13"/>
  <c r="I3811" i="13"/>
  <c r="I3812" i="13"/>
  <c r="I3813" i="13"/>
  <c r="I3814" i="13"/>
  <c r="I3815" i="13"/>
  <c r="I3816" i="13"/>
  <c r="I3817" i="13"/>
  <c r="I3818" i="13"/>
  <c r="I3819" i="13"/>
  <c r="I3820" i="13"/>
  <c r="I3821" i="13"/>
  <c r="I3822" i="13"/>
  <c r="I3823" i="13"/>
  <c r="I3824" i="13"/>
  <c r="I3825" i="13"/>
  <c r="I3826" i="13"/>
  <c r="I3827" i="13"/>
  <c r="I3828" i="13"/>
  <c r="I3829" i="13"/>
  <c r="I3830" i="13"/>
  <c r="I3831" i="13"/>
  <c r="I3832" i="13"/>
  <c r="I3833" i="13"/>
  <c r="I3834" i="13"/>
  <c r="I3835" i="13"/>
  <c r="I3836" i="13"/>
  <c r="I3837" i="13"/>
  <c r="I3838" i="13"/>
  <c r="I3839" i="13"/>
  <c r="I3840" i="13"/>
  <c r="I3841" i="13"/>
  <c r="I3842" i="13"/>
  <c r="I3843" i="13"/>
  <c r="I3844" i="13"/>
  <c r="I3845" i="13"/>
  <c r="I3846" i="13"/>
  <c r="I3847" i="13"/>
  <c r="I3848" i="13"/>
  <c r="I3849" i="13"/>
  <c r="I3850" i="13"/>
  <c r="I3851" i="13"/>
  <c r="I3852" i="13"/>
  <c r="I3853" i="13"/>
  <c r="I3854" i="13"/>
  <c r="I3855" i="13"/>
  <c r="I3856" i="13"/>
  <c r="I3857" i="13"/>
  <c r="I3858" i="13"/>
  <c r="I3859" i="13"/>
  <c r="I3860" i="13"/>
  <c r="I3861" i="13"/>
  <c r="I3862" i="13"/>
  <c r="I3863" i="13"/>
  <c r="I3864" i="13"/>
  <c r="I3865" i="13"/>
  <c r="I3866" i="13"/>
  <c r="I3867" i="13"/>
  <c r="I3868" i="13"/>
  <c r="I3869" i="13"/>
  <c r="I3870" i="13"/>
  <c r="I3871" i="13"/>
  <c r="I3872" i="13"/>
  <c r="I3873" i="13"/>
  <c r="I3874" i="13"/>
  <c r="I3875" i="13"/>
  <c r="I3876" i="13"/>
  <c r="I3877" i="13"/>
  <c r="I3878" i="13"/>
  <c r="I3879" i="13"/>
  <c r="I3880" i="13"/>
  <c r="I3881" i="13"/>
  <c r="I3882" i="13"/>
  <c r="I3883" i="13"/>
  <c r="I3884" i="13"/>
  <c r="I3885" i="13"/>
  <c r="I3886" i="13"/>
  <c r="I3887" i="13"/>
  <c r="I3888" i="13"/>
  <c r="I3889" i="13"/>
  <c r="I3890" i="13"/>
  <c r="I3891" i="13"/>
  <c r="I3892" i="13"/>
  <c r="I3893" i="13"/>
  <c r="I3894" i="13"/>
  <c r="I3895" i="13"/>
  <c r="I3896" i="13"/>
  <c r="I3897" i="13"/>
  <c r="I3898" i="13"/>
  <c r="I3899" i="13"/>
  <c r="I3900" i="13"/>
  <c r="I3901" i="13"/>
  <c r="I3902" i="13"/>
  <c r="I3903" i="13"/>
  <c r="I3904" i="13"/>
  <c r="I3905" i="13"/>
  <c r="I3906" i="13"/>
  <c r="I3907" i="13"/>
  <c r="I3908" i="13"/>
  <c r="I3909" i="13"/>
  <c r="I3910" i="13"/>
  <c r="I3911" i="13"/>
  <c r="I3912" i="13"/>
  <c r="I3913" i="13"/>
  <c r="I3914" i="13"/>
  <c r="I3915" i="13"/>
  <c r="I3916" i="13"/>
  <c r="I3917" i="13"/>
  <c r="I3918" i="13"/>
  <c r="I3919" i="13"/>
  <c r="I3920" i="13"/>
  <c r="I3921" i="13"/>
  <c r="I3922" i="13"/>
  <c r="I3923" i="13"/>
  <c r="I3924" i="13"/>
  <c r="I3925" i="13"/>
  <c r="I3926" i="13"/>
  <c r="I3927" i="13"/>
  <c r="I3928" i="13"/>
  <c r="I3929" i="13"/>
  <c r="I3930" i="13"/>
  <c r="I3931" i="13"/>
  <c r="I3932" i="13"/>
  <c r="I3933" i="13"/>
  <c r="I3934" i="13"/>
  <c r="I3935" i="13"/>
  <c r="I3936" i="13"/>
  <c r="I3937" i="13"/>
  <c r="I3938" i="13"/>
  <c r="I3939" i="13"/>
  <c r="I3940" i="13"/>
  <c r="I3941" i="13"/>
  <c r="I3942" i="13"/>
  <c r="I3943" i="13"/>
  <c r="I3944" i="13"/>
  <c r="I3945" i="13"/>
  <c r="I3946" i="13"/>
  <c r="I3947" i="13"/>
  <c r="I3948" i="13"/>
  <c r="I3949" i="13"/>
  <c r="I3950" i="13"/>
  <c r="I3951" i="13"/>
  <c r="I3952" i="13"/>
  <c r="I3953" i="13"/>
  <c r="I3954" i="13"/>
  <c r="I3955" i="13"/>
  <c r="I3956" i="13"/>
  <c r="I3957" i="13"/>
  <c r="I3958" i="13"/>
  <c r="I3959" i="13"/>
  <c r="I3960" i="13"/>
  <c r="I3961" i="13"/>
  <c r="I3962" i="13"/>
  <c r="I3963" i="13"/>
  <c r="I3964" i="13"/>
  <c r="I3965" i="13"/>
  <c r="I3966" i="13"/>
  <c r="I3967" i="13"/>
  <c r="I3968" i="13"/>
  <c r="I3969" i="13"/>
  <c r="I3970" i="13"/>
  <c r="I3971" i="13"/>
  <c r="I3972" i="13"/>
  <c r="I3973" i="13"/>
  <c r="I3974" i="13"/>
  <c r="I3975" i="13"/>
  <c r="I3976" i="13"/>
  <c r="I3977" i="13"/>
  <c r="I3978" i="13"/>
  <c r="I3979" i="13"/>
  <c r="I3980" i="13"/>
  <c r="I3981" i="13"/>
  <c r="I3982" i="13"/>
  <c r="I3983" i="13"/>
  <c r="I3984" i="13"/>
  <c r="I3985" i="13"/>
  <c r="I3986" i="13"/>
  <c r="I3987" i="13"/>
  <c r="I3988" i="13"/>
  <c r="I3989" i="13"/>
  <c r="I3990" i="13"/>
  <c r="I3991" i="13"/>
  <c r="I3992" i="13"/>
  <c r="I3993" i="13"/>
  <c r="I3994" i="13"/>
  <c r="I3995" i="13"/>
  <c r="I3996" i="13"/>
  <c r="I3997" i="13"/>
  <c r="I3998" i="13"/>
  <c r="I3999" i="13"/>
  <c r="I4000" i="13"/>
  <c r="I4001" i="13"/>
  <c r="I4002" i="13"/>
  <c r="I4003" i="13"/>
  <c r="I4004" i="13"/>
  <c r="I4005" i="13"/>
  <c r="I4006" i="13"/>
  <c r="I4007" i="13"/>
  <c r="I4008" i="13"/>
  <c r="I4009" i="13"/>
  <c r="I4010" i="13"/>
  <c r="I4011" i="13"/>
  <c r="I4012" i="13"/>
  <c r="I4013" i="13"/>
  <c r="I4014" i="13"/>
  <c r="I4015" i="13"/>
  <c r="I4016" i="13"/>
  <c r="I4017" i="13"/>
  <c r="I4018" i="13"/>
  <c r="I4019" i="13"/>
  <c r="I4020" i="13"/>
  <c r="I4021" i="13"/>
  <c r="I4022" i="13"/>
  <c r="I4023" i="13"/>
  <c r="I4024" i="13"/>
  <c r="I4025" i="13"/>
  <c r="I4026" i="13"/>
  <c r="I4027" i="13"/>
  <c r="I4028" i="13"/>
  <c r="I4029" i="13"/>
  <c r="I4030" i="13"/>
  <c r="I4031" i="13"/>
  <c r="I4032" i="13"/>
  <c r="I4033" i="13"/>
  <c r="I4034" i="13"/>
  <c r="I4035" i="13"/>
  <c r="I4036" i="13"/>
  <c r="I4037" i="13"/>
  <c r="I4038" i="13"/>
  <c r="I4039" i="13"/>
  <c r="I4040" i="13"/>
  <c r="I4041" i="13"/>
  <c r="I4042" i="13"/>
  <c r="I4043" i="13"/>
  <c r="I4044" i="13"/>
  <c r="I4045" i="13"/>
  <c r="I4046" i="13"/>
  <c r="I4047" i="13"/>
  <c r="I4048" i="13"/>
  <c r="I4049" i="13"/>
  <c r="I4050" i="13"/>
  <c r="I4051" i="13"/>
  <c r="I4052" i="13"/>
  <c r="I4053" i="13"/>
  <c r="I4054" i="13"/>
  <c r="I4055" i="13"/>
  <c r="I4056" i="13"/>
  <c r="I4057" i="13"/>
  <c r="I4058" i="13"/>
  <c r="I4059" i="13"/>
  <c r="I4060" i="13"/>
  <c r="I4061" i="13"/>
  <c r="I4062" i="13"/>
  <c r="I4063" i="13"/>
  <c r="I4064" i="13"/>
  <c r="I4065" i="13"/>
  <c r="I4066" i="13"/>
  <c r="I4067" i="13"/>
  <c r="I4068" i="13"/>
  <c r="I4069" i="13"/>
  <c r="I4070" i="13"/>
  <c r="I4071" i="13"/>
  <c r="I4072" i="13"/>
  <c r="I4073" i="13"/>
  <c r="I4074" i="13"/>
  <c r="I4075" i="13"/>
  <c r="I4076" i="13"/>
  <c r="I4077" i="13"/>
  <c r="I4078" i="13"/>
  <c r="I4079" i="13"/>
  <c r="I4080" i="13"/>
  <c r="I4081" i="13"/>
  <c r="I4082" i="13"/>
  <c r="I4083" i="13"/>
  <c r="I4084" i="13"/>
  <c r="I4085" i="13"/>
  <c r="I4086" i="13"/>
  <c r="I4087" i="13"/>
  <c r="I4088" i="13"/>
  <c r="I4089" i="13"/>
  <c r="I4090" i="13"/>
  <c r="I4091" i="13"/>
  <c r="I4092" i="13"/>
  <c r="I4093" i="13"/>
  <c r="I4094" i="13"/>
  <c r="I4095" i="13"/>
  <c r="I4096" i="13"/>
  <c r="I4097" i="13"/>
  <c r="I4098" i="13"/>
  <c r="I4099" i="13"/>
  <c r="I4100" i="13"/>
  <c r="I4101" i="13"/>
  <c r="I4102" i="13"/>
  <c r="I4103" i="13"/>
  <c r="I4104" i="13"/>
  <c r="I4105" i="13"/>
  <c r="I4106" i="13"/>
  <c r="I4107" i="13"/>
  <c r="I4108" i="13"/>
  <c r="I4109" i="13"/>
  <c r="I4110" i="13"/>
  <c r="I4111" i="13"/>
  <c r="I4112" i="13"/>
  <c r="I4113" i="13"/>
  <c r="I4114" i="13"/>
  <c r="I4115" i="13"/>
  <c r="I4116" i="13"/>
  <c r="I4117" i="13"/>
  <c r="I4118" i="13"/>
  <c r="I4119" i="13"/>
  <c r="I4120" i="13"/>
  <c r="I4121" i="13"/>
  <c r="I4122" i="13"/>
  <c r="I4123" i="13"/>
  <c r="I4124" i="13"/>
  <c r="I4125" i="13"/>
  <c r="I4126" i="13"/>
  <c r="I4127" i="13"/>
  <c r="I4128" i="13"/>
  <c r="I4129" i="13"/>
  <c r="I4130" i="13"/>
  <c r="I4131" i="13"/>
  <c r="I4132" i="13"/>
  <c r="I4133" i="13"/>
  <c r="I4134" i="13"/>
  <c r="I4135" i="13"/>
  <c r="I4136" i="13"/>
  <c r="I4137" i="13"/>
  <c r="I4138" i="13"/>
  <c r="I4139" i="13"/>
  <c r="I4140" i="13"/>
  <c r="I4141" i="13"/>
  <c r="I4142" i="13"/>
  <c r="I4143" i="13"/>
  <c r="I4144" i="13"/>
  <c r="I4145" i="13"/>
  <c r="I4146" i="13"/>
  <c r="I4147" i="13"/>
  <c r="I4148" i="13"/>
  <c r="I4149" i="13"/>
  <c r="I4150" i="13"/>
  <c r="I4151" i="13"/>
  <c r="I4152" i="13"/>
  <c r="I4153" i="13"/>
  <c r="I4154" i="13"/>
  <c r="I4155" i="13"/>
  <c r="I4156" i="13"/>
  <c r="I4157" i="13"/>
  <c r="I4158" i="13"/>
  <c r="I4159" i="13"/>
  <c r="I4160" i="13"/>
  <c r="I4161" i="13"/>
  <c r="I4162" i="13"/>
  <c r="I4163" i="13"/>
  <c r="I4164" i="13"/>
  <c r="I4165" i="13"/>
  <c r="I4166" i="13"/>
  <c r="I4167" i="13"/>
  <c r="I4168" i="13"/>
  <c r="I4169" i="13"/>
  <c r="I4170" i="13"/>
  <c r="I4171" i="13"/>
  <c r="I4172" i="13"/>
  <c r="I4173" i="13"/>
  <c r="I4174" i="13"/>
  <c r="I4175" i="13"/>
  <c r="I4176" i="13"/>
  <c r="I4177" i="13"/>
  <c r="I4178" i="13"/>
  <c r="I4179" i="13"/>
  <c r="I4180" i="13"/>
  <c r="I4181" i="13"/>
  <c r="I4182" i="13"/>
  <c r="I4183" i="13"/>
  <c r="I4184" i="13"/>
  <c r="I4185" i="13"/>
  <c r="I4186" i="13"/>
  <c r="I4187" i="13"/>
  <c r="I4188" i="13"/>
  <c r="I4189" i="13"/>
  <c r="I4190" i="13"/>
  <c r="I4191" i="13"/>
  <c r="I4192" i="13"/>
  <c r="I4193" i="13"/>
  <c r="I4194" i="13"/>
  <c r="I4195" i="13"/>
  <c r="I4196" i="13"/>
  <c r="I4197" i="13"/>
  <c r="I4198" i="13"/>
  <c r="I4199" i="13"/>
  <c r="I4200" i="13"/>
  <c r="I4201" i="13"/>
  <c r="I4202" i="13"/>
  <c r="I4203" i="13"/>
  <c r="I4204" i="13"/>
  <c r="I4205" i="13"/>
  <c r="I4206" i="13"/>
  <c r="I4207" i="13"/>
  <c r="I4208" i="13"/>
  <c r="I4209" i="13"/>
  <c r="I4210" i="13"/>
  <c r="I4211" i="13"/>
  <c r="I4212" i="13"/>
  <c r="I4213" i="13"/>
  <c r="I4214" i="13"/>
  <c r="I4215" i="13"/>
  <c r="I4216" i="13"/>
  <c r="I4217" i="13"/>
  <c r="I4218" i="13"/>
  <c r="I4219" i="13"/>
  <c r="I4220" i="13"/>
  <c r="I4221" i="13"/>
  <c r="I4222" i="13"/>
  <c r="I4223" i="13"/>
  <c r="I4224" i="13"/>
  <c r="I4225" i="13"/>
  <c r="I4226" i="13"/>
  <c r="I4227" i="13"/>
  <c r="I4228" i="13"/>
  <c r="I4229" i="13"/>
  <c r="I4230" i="13"/>
  <c r="I4231" i="13"/>
  <c r="I4232" i="13"/>
  <c r="I4233" i="13"/>
  <c r="I4234" i="13"/>
  <c r="I4235" i="13"/>
  <c r="I4236" i="13"/>
  <c r="I4237" i="13"/>
  <c r="I4238" i="13"/>
  <c r="I4239" i="13"/>
  <c r="I4240" i="13"/>
  <c r="I4241" i="13"/>
  <c r="I4242" i="13"/>
  <c r="I4243" i="13"/>
  <c r="I4244" i="13"/>
  <c r="I4245" i="13"/>
  <c r="I4246" i="13"/>
  <c r="I4247" i="13"/>
  <c r="I4248" i="13"/>
  <c r="I4249" i="13"/>
  <c r="I4250" i="13"/>
  <c r="I4251" i="13"/>
  <c r="I4252" i="13"/>
  <c r="I4253" i="13"/>
  <c r="I4254" i="13"/>
  <c r="I4255" i="13"/>
  <c r="I4256" i="13"/>
  <c r="I4257" i="13"/>
  <c r="I4258" i="13"/>
  <c r="I4259" i="13"/>
  <c r="I4260" i="13"/>
  <c r="I4261" i="13"/>
  <c r="I4262" i="13"/>
  <c r="I4263" i="13"/>
  <c r="I4264" i="13"/>
  <c r="I4265" i="13"/>
  <c r="I4266" i="13"/>
  <c r="I4267" i="13"/>
  <c r="I4268" i="13"/>
  <c r="I4269" i="13"/>
  <c r="I4270" i="13"/>
  <c r="I4271" i="13"/>
  <c r="I4272" i="13"/>
  <c r="I4273" i="13"/>
  <c r="I4274" i="13"/>
  <c r="I4275" i="13"/>
  <c r="I4276" i="13"/>
  <c r="I4277" i="13"/>
  <c r="I4278" i="13"/>
  <c r="I4279" i="13"/>
  <c r="I4280" i="13"/>
  <c r="I4281" i="13"/>
  <c r="I4282" i="13"/>
  <c r="I4283" i="13"/>
  <c r="I4284" i="13"/>
  <c r="I4285" i="13"/>
  <c r="I4286" i="13"/>
  <c r="I4287" i="13"/>
  <c r="I4288" i="13"/>
  <c r="I4289" i="13"/>
  <c r="I4290" i="13"/>
  <c r="I4291" i="13"/>
  <c r="I4292" i="13"/>
  <c r="I4293" i="13"/>
  <c r="I4294" i="13"/>
  <c r="I4295" i="13"/>
  <c r="I4296" i="13"/>
  <c r="I4297" i="13"/>
  <c r="I4298" i="13"/>
  <c r="I4299" i="13"/>
  <c r="I4300" i="13"/>
  <c r="I4301" i="13"/>
  <c r="I4302" i="13"/>
  <c r="I4303" i="13"/>
  <c r="I4304" i="13"/>
  <c r="I4305" i="13"/>
  <c r="I4306" i="13"/>
  <c r="I4307" i="13"/>
  <c r="I4308" i="13"/>
  <c r="I4309" i="13"/>
  <c r="I4310" i="13"/>
  <c r="I4311" i="13"/>
  <c r="I4312" i="13"/>
  <c r="I4313" i="13"/>
  <c r="I4314" i="13"/>
  <c r="I4315" i="13"/>
  <c r="I4316" i="13"/>
  <c r="I4317" i="13"/>
  <c r="I4318" i="13"/>
  <c r="I4319" i="13"/>
  <c r="I4320" i="13"/>
  <c r="I4321" i="13"/>
  <c r="I4322" i="13"/>
  <c r="I4323" i="13"/>
  <c r="I4324" i="13"/>
  <c r="I4325" i="13"/>
  <c r="I4326" i="13"/>
  <c r="I4327" i="13"/>
  <c r="I4328" i="13"/>
  <c r="I4329" i="13"/>
  <c r="I4330" i="13"/>
  <c r="I4331" i="13"/>
  <c r="I4332" i="13"/>
  <c r="I4333" i="13"/>
  <c r="I4334" i="13"/>
  <c r="I4335" i="13"/>
  <c r="I4336" i="13"/>
  <c r="I4337" i="13"/>
  <c r="I4338" i="13"/>
  <c r="I4339" i="13"/>
  <c r="I4340" i="13"/>
  <c r="I4341" i="13"/>
  <c r="I4342" i="13"/>
  <c r="I4343" i="13"/>
  <c r="I4344" i="13"/>
  <c r="I4345" i="13"/>
  <c r="I4346" i="13"/>
  <c r="I4347" i="13"/>
  <c r="I4348" i="13"/>
  <c r="I4349" i="13"/>
  <c r="I4350" i="13"/>
  <c r="I4351" i="13"/>
  <c r="I4352" i="13"/>
  <c r="I4353" i="13"/>
  <c r="I4354" i="13"/>
  <c r="I4355" i="13"/>
  <c r="I4356" i="13"/>
  <c r="I4357" i="13"/>
  <c r="I4358" i="13"/>
  <c r="I4359" i="13"/>
  <c r="I4360" i="13"/>
  <c r="I4361" i="13"/>
  <c r="I4362" i="13"/>
  <c r="I4363" i="13"/>
  <c r="I4364" i="13"/>
  <c r="I4365" i="13"/>
  <c r="I4366" i="13"/>
  <c r="I4367" i="13"/>
  <c r="I4368" i="13"/>
  <c r="I4369" i="13"/>
  <c r="I4370" i="13"/>
  <c r="I4371" i="13"/>
  <c r="I4372" i="13"/>
  <c r="I4373" i="13"/>
  <c r="I4374" i="13"/>
  <c r="I4375" i="13"/>
  <c r="I4376" i="13"/>
  <c r="I4377" i="13"/>
  <c r="I4378" i="13"/>
  <c r="I4379" i="13"/>
  <c r="I4380" i="13"/>
  <c r="I4381" i="13"/>
  <c r="I4382" i="13"/>
  <c r="I4383" i="13"/>
  <c r="I4384" i="13"/>
  <c r="I4385" i="13"/>
  <c r="I4386" i="13"/>
  <c r="I4387" i="13"/>
  <c r="I4388" i="13"/>
  <c r="I4389" i="13"/>
  <c r="I4390" i="13"/>
  <c r="I4391" i="13"/>
  <c r="I4392" i="13"/>
  <c r="I4393" i="13"/>
  <c r="I4394" i="13"/>
  <c r="I4395" i="13"/>
  <c r="I4396" i="13"/>
  <c r="I4397" i="13"/>
  <c r="I4398" i="13"/>
  <c r="I4399" i="13"/>
  <c r="I4400" i="13"/>
  <c r="I4401" i="13"/>
  <c r="I4402" i="13"/>
  <c r="I4403" i="13"/>
  <c r="I4404" i="13"/>
  <c r="I4405" i="13"/>
  <c r="I4406" i="13"/>
  <c r="I4407" i="13"/>
  <c r="I4408" i="13"/>
  <c r="I4409" i="13"/>
  <c r="I4410" i="13"/>
  <c r="I4411" i="13"/>
  <c r="I4412" i="13"/>
  <c r="I4413" i="13"/>
  <c r="I4414" i="13"/>
  <c r="I4415" i="13"/>
  <c r="I4416" i="13"/>
  <c r="I4417" i="13"/>
  <c r="I4418" i="13"/>
  <c r="I4419" i="13"/>
  <c r="I4420" i="13"/>
  <c r="I4421" i="13"/>
  <c r="I4422" i="13"/>
  <c r="I4423" i="13"/>
  <c r="I4424" i="13"/>
  <c r="I4425" i="13"/>
  <c r="I4426" i="13"/>
  <c r="I4427" i="13"/>
  <c r="I4428" i="13"/>
  <c r="I4429" i="13"/>
  <c r="I4430" i="13"/>
  <c r="I4431" i="13"/>
  <c r="I4432" i="13"/>
  <c r="I4433" i="13"/>
  <c r="I4434" i="13"/>
  <c r="I4435" i="13"/>
  <c r="I4436" i="13"/>
  <c r="I4437" i="13"/>
  <c r="I4438" i="13"/>
  <c r="I4439" i="13"/>
  <c r="I4440" i="13"/>
  <c r="I4441" i="13"/>
  <c r="I4442" i="13"/>
  <c r="I4443" i="13"/>
  <c r="I4444" i="13"/>
  <c r="I4445" i="13"/>
  <c r="I4446" i="13"/>
  <c r="I4447" i="13"/>
  <c r="I4448" i="13"/>
  <c r="I4449" i="13"/>
  <c r="I4450" i="13"/>
  <c r="I4451" i="13"/>
  <c r="I4452" i="13"/>
  <c r="I4453" i="13"/>
  <c r="I4454" i="13"/>
  <c r="I4455" i="13"/>
  <c r="I4456" i="13"/>
  <c r="I4457" i="13"/>
  <c r="I4458" i="13"/>
  <c r="I4459" i="13"/>
  <c r="I4460" i="13"/>
  <c r="I4461" i="13"/>
  <c r="I4462" i="13"/>
  <c r="I4463" i="13"/>
  <c r="I4464" i="13"/>
  <c r="I4465" i="13"/>
  <c r="I4466" i="13"/>
  <c r="I4467" i="13"/>
  <c r="I4468" i="13"/>
  <c r="I4469" i="13"/>
  <c r="I4470" i="13"/>
  <c r="I4471" i="13"/>
  <c r="I4472" i="13"/>
  <c r="I4473" i="13"/>
  <c r="I4474" i="13"/>
  <c r="I4475" i="13"/>
  <c r="I4476" i="13"/>
  <c r="I4477" i="13"/>
  <c r="I4478" i="13"/>
  <c r="I4479" i="13"/>
  <c r="I4480" i="13"/>
  <c r="I4481" i="13"/>
  <c r="I4482" i="13"/>
  <c r="I4483" i="13"/>
  <c r="I4484" i="13"/>
  <c r="I4485" i="13"/>
  <c r="I4486" i="13"/>
  <c r="I4487" i="13"/>
  <c r="I4488" i="13"/>
  <c r="I4489" i="13"/>
  <c r="I4490" i="13"/>
  <c r="I4491" i="13"/>
  <c r="I4492" i="13"/>
  <c r="I4493" i="13"/>
  <c r="I4494" i="13"/>
  <c r="I4495" i="13"/>
  <c r="I4496" i="13"/>
  <c r="I4497" i="13"/>
  <c r="I4498" i="13"/>
  <c r="I4499" i="13"/>
  <c r="I4500" i="13"/>
  <c r="I4501" i="13"/>
  <c r="I4502" i="13"/>
  <c r="I4503" i="13"/>
  <c r="I4504" i="13"/>
  <c r="I4505" i="13"/>
  <c r="I4506" i="13"/>
  <c r="I4507" i="13"/>
  <c r="I4508" i="13"/>
  <c r="I4509" i="13"/>
  <c r="I4510" i="13"/>
  <c r="I4511" i="13"/>
  <c r="I4512" i="13"/>
  <c r="I4513" i="13"/>
  <c r="I4514" i="13"/>
  <c r="I4515" i="13"/>
  <c r="I4516" i="13"/>
  <c r="I4517" i="13"/>
  <c r="I4518" i="13"/>
  <c r="I4519" i="13"/>
  <c r="I4520" i="13"/>
  <c r="I4521" i="13"/>
  <c r="I4522" i="13"/>
  <c r="I4523" i="13"/>
  <c r="I4524" i="13"/>
  <c r="I4525" i="13"/>
  <c r="I4526" i="13"/>
  <c r="I4527" i="13"/>
  <c r="I4528" i="13"/>
  <c r="I4529" i="13"/>
  <c r="I4530" i="13"/>
  <c r="I4531" i="13"/>
  <c r="I4532" i="13"/>
  <c r="I4533" i="13"/>
  <c r="I4534" i="13"/>
  <c r="I4535" i="13"/>
  <c r="I4536" i="13"/>
  <c r="I4537" i="13"/>
  <c r="I4538" i="13"/>
  <c r="I4539" i="13"/>
  <c r="I4540" i="13"/>
  <c r="I4541" i="13"/>
  <c r="I4542" i="13"/>
  <c r="I4543" i="13"/>
  <c r="I4544" i="13"/>
  <c r="I4545" i="13"/>
  <c r="I4546" i="13"/>
  <c r="I4547" i="13"/>
  <c r="I4548" i="13"/>
  <c r="I4549" i="13"/>
  <c r="I4550" i="13"/>
  <c r="I4551" i="13"/>
  <c r="I4552" i="13"/>
  <c r="I4553" i="13"/>
  <c r="I4554" i="13"/>
  <c r="I4555" i="13"/>
  <c r="I4556" i="13"/>
  <c r="I4557" i="13"/>
  <c r="I4558" i="13"/>
  <c r="I4559" i="13"/>
  <c r="I4560" i="13"/>
  <c r="I4561" i="13"/>
  <c r="I4562" i="13"/>
  <c r="I4563" i="13"/>
  <c r="I4564" i="13"/>
  <c r="I4565" i="13"/>
  <c r="I4566" i="13"/>
  <c r="I4567" i="13"/>
  <c r="I4568" i="13"/>
  <c r="I4569" i="13"/>
  <c r="I4570" i="13"/>
  <c r="I4571" i="13"/>
  <c r="I4572" i="13"/>
  <c r="I4573" i="13"/>
  <c r="I4574" i="13"/>
  <c r="I4575" i="13"/>
  <c r="I4576" i="13"/>
  <c r="I4577" i="13"/>
  <c r="I4578" i="13"/>
  <c r="I4579" i="13"/>
  <c r="I4580" i="13"/>
  <c r="I4581" i="13"/>
  <c r="I4582" i="13"/>
  <c r="I4583" i="13"/>
  <c r="I4584" i="13"/>
  <c r="I4585" i="13"/>
  <c r="I4586" i="13"/>
  <c r="I4587" i="13"/>
  <c r="I4588" i="13"/>
  <c r="I4589" i="13"/>
  <c r="I4590" i="13"/>
  <c r="I4591" i="13"/>
  <c r="I4592" i="13"/>
  <c r="I4593" i="13"/>
  <c r="I4594" i="13"/>
  <c r="I4595" i="13"/>
  <c r="I4596" i="13"/>
  <c r="I4597" i="13"/>
  <c r="I4598" i="13"/>
  <c r="I4599" i="13"/>
  <c r="I4600" i="13"/>
  <c r="I4601" i="13"/>
  <c r="I4602" i="13"/>
  <c r="I4603" i="13"/>
  <c r="I4604" i="13"/>
  <c r="I4605" i="13"/>
  <c r="I4606" i="13"/>
  <c r="I4607" i="13"/>
  <c r="I4608" i="13"/>
  <c r="I4609" i="13"/>
  <c r="I4610" i="13"/>
  <c r="I4611" i="13"/>
  <c r="I4612" i="13"/>
  <c r="I4613" i="13"/>
  <c r="I4614" i="13"/>
  <c r="I4615" i="13"/>
  <c r="I4616" i="13"/>
  <c r="I4617" i="13"/>
  <c r="I4618" i="13"/>
  <c r="I4619" i="13"/>
  <c r="I4620" i="13"/>
  <c r="I4621" i="13"/>
  <c r="I4622" i="13"/>
  <c r="I4623" i="13"/>
  <c r="I4624" i="13"/>
  <c r="I4625" i="13"/>
  <c r="I4626" i="13"/>
  <c r="I4627" i="13"/>
  <c r="I4628" i="13"/>
  <c r="I4629" i="13"/>
  <c r="I4630" i="13"/>
  <c r="I4631" i="13"/>
  <c r="I4632" i="13"/>
  <c r="I4633" i="13"/>
  <c r="I4634" i="13"/>
  <c r="I4635" i="13"/>
  <c r="I4636" i="13"/>
  <c r="I4637" i="13"/>
  <c r="I4638" i="13"/>
  <c r="I4639" i="13"/>
  <c r="I4640" i="13"/>
  <c r="I4641" i="13"/>
  <c r="I4642" i="13"/>
  <c r="I4643" i="13"/>
  <c r="I4644" i="13"/>
  <c r="I4645" i="13"/>
  <c r="I4646" i="13"/>
  <c r="I4647" i="13"/>
  <c r="I4648" i="13"/>
  <c r="I4649" i="13"/>
  <c r="I4650" i="13"/>
  <c r="I4651" i="13"/>
  <c r="I4652" i="13"/>
  <c r="I4653" i="13"/>
  <c r="I4654" i="13"/>
  <c r="I4655" i="13"/>
  <c r="I4656" i="13"/>
  <c r="I4657" i="13"/>
  <c r="I4658" i="13"/>
  <c r="I4659" i="13"/>
  <c r="I4660" i="13"/>
  <c r="I4661" i="13"/>
  <c r="I4662" i="13"/>
  <c r="I4663" i="13"/>
  <c r="I4664" i="13"/>
  <c r="I4665" i="13"/>
  <c r="I4666" i="13"/>
  <c r="I4667" i="13"/>
  <c r="I4668" i="13"/>
  <c r="I4669" i="13"/>
  <c r="I4670" i="13"/>
  <c r="I4671" i="13"/>
  <c r="I4672" i="13"/>
  <c r="I4673" i="13"/>
  <c r="I4674" i="13"/>
  <c r="I4675" i="13"/>
  <c r="I4676" i="13"/>
  <c r="I4677" i="13"/>
  <c r="I4678" i="13"/>
  <c r="I4679" i="13"/>
  <c r="I4680" i="13"/>
  <c r="I4681" i="13"/>
  <c r="I4682" i="13"/>
  <c r="I4683" i="13"/>
  <c r="I4684" i="13"/>
  <c r="I4685" i="13"/>
  <c r="I4686" i="13"/>
  <c r="I4687" i="13"/>
  <c r="I4688" i="13"/>
  <c r="I4689" i="13"/>
  <c r="I4690" i="13"/>
  <c r="I4691" i="13"/>
  <c r="I4692" i="13"/>
  <c r="I4693" i="13"/>
  <c r="I4694" i="13"/>
  <c r="I4695" i="13"/>
  <c r="I4696" i="13"/>
  <c r="I4697" i="13"/>
  <c r="I4698" i="13"/>
  <c r="I4699" i="13"/>
  <c r="I4700" i="13"/>
  <c r="I4701" i="13"/>
  <c r="I4702" i="13"/>
  <c r="I4703" i="13"/>
  <c r="I4704" i="13"/>
  <c r="I4705" i="13"/>
  <c r="I4706" i="13"/>
  <c r="I4707" i="13"/>
  <c r="I4708" i="13"/>
  <c r="I4709" i="13"/>
  <c r="I4710" i="13"/>
  <c r="I4711" i="13"/>
  <c r="I4712" i="13"/>
  <c r="I4713" i="13"/>
  <c r="I4714" i="13"/>
  <c r="I4715" i="13"/>
  <c r="I4716" i="13"/>
  <c r="I4717" i="13"/>
  <c r="I4718" i="13"/>
  <c r="I4719" i="13"/>
  <c r="I4720" i="13"/>
  <c r="I4721" i="13"/>
  <c r="I4722" i="13"/>
  <c r="I4723" i="13"/>
  <c r="I4724" i="13"/>
  <c r="I4725" i="13"/>
  <c r="I4726" i="13"/>
  <c r="I4727" i="13"/>
  <c r="I4728" i="13"/>
  <c r="I4729" i="13"/>
  <c r="I4730" i="13"/>
  <c r="I4731" i="13"/>
  <c r="I4732" i="13"/>
  <c r="I4733" i="13"/>
  <c r="I4734" i="13"/>
  <c r="I4735" i="13"/>
  <c r="I4736" i="13"/>
  <c r="I4737" i="13"/>
  <c r="I4738" i="13"/>
  <c r="I4739" i="13"/>
  <c r="I4740" i="13"/>
  <c r="I4741" i="13"/>
  <c r="I4742" i="13"/>
  <c r="I4743" i="13"/>
  <c r="I4744" i="13"/>
  <c r="I4745" i="13"/>
  <c r="I4746" i="13"/>
  <c r="I4747" i="13"/>
  <c r="I4748" i="13"/>
  <c r="I4749" i="13"/>
  <c r="I4750" i="13"/>
  <c r="I4751" i="13"/>
  <c r="I4752" i="13"/>
  <c r="I4753" i="13"/>
  <c r="I4754" i="13"/>
  <c r="I4755" i="13"/>
  <c r="I4756" i="13"/>
  <c r="I4757" i="13"/>
  <c r="I4758" i="13"/>
  <c r="I4759" i="13"/>
  <c r="I4760" i="13"/>
  <c r="I4761" i="13"/>
  <c r="I4762" i="13"/>
  <c r="I4763" i="13"/>
  <c r="I4764" i="13"/>
  <c r="I4765" i="13"/>
  <c r="I4766" i="13"/>
  <c r="I4767" i="13"/>
  <c r="I4768" i="13"/>
  <c r="I4769" i="13"/>
  <c r="I4770" i="13"/>
  <c r="I4771" i="13"/>
  <c r="I4772" i="13"/>
  <c r="I4773" i="13"/>
  <c r="I4774" i="13"/>
  <c r="I4775" i="13"/>
  <c r="I4776" i="13"/>
  <c r="I4777" i="13"/>
  <c r="I4778" i="13"/>
  <c r="I4779" i="13"/>
  <c r="I4780" i="13"/>
  <c r="I4781" i="13"/>
  <c r="I4782" i="13"/>
  <c r="I4783" i="13"/>
  <c r="I4784" i="13"/>
  <c r="I4785" i="13"/>
  <c r="I4786" i="13"/>
  <c r="I4787" i="13"/>
  <c r="I4788" i="13"/>
  <c r="I4789" i="13"/>
  <c r="I4790" i="13"/>
  <c r="I4791" i="13"/>
  <c r="I4792" i="13"/>
  <c r="I4793" i="13"/>
  <c r="I4794" i="13"/>
  <c r="I4795" i="13"/>
  <c r="I4796" i="13"/>
  <c r="I4797" i="13"/>
  <c r="I4798" i="13"/>
  <c r="I4799" i="13"/>
  <c r="I4800" i="13"/>
  <c r="I4801" i="13"/>
  <c r="I4802" i="13"/>
  <c r="I4803" i="13"/>
  <c r="I4804" i="13"/>
  <c r="I4805" i="13"/>
  <c r="I4806" i="13"/>
  <c r="I4807" i="13"/>
  <c r="I4808" i="13"/>
  <c r="I4809" i="13"/>
  <c r="I4810" i="13"/>
  <c r="I4811" i="13"/>
  <c r="I4812" i="13"/>
  <c r="I4813" i="13"/>
  <c r="I4814" i="13"/>
  <c r="I4815" i="13"/>
  <c r="I4816" i="13"/>
  <c r="I4817" i="13"/>
  <c r="I4818" i="13"/>
  <c r="I4819" i="13"/>
  <c r="I4820" i="13"/>
  <c r="I4821" i="13"/>
  <c r="I4822" i="13"/>
  <c r="I4823" i="13"/>
  <c r="I4824" i="13"/>
  <c r="I4825" i="13"/>
  <c r="I4826" i="13"/>
  <c r="I4827" i="13"/>
  <c r="I4828" i="13"/>
  <c r="I4829" i="13"/>
  <c r="I4830" i="13"/>
  <c r="I4831" i="13"/>
  <c r="I4832" i="13"/>
  <c r="I4833" i="13"/>
  <c r="I4834" i="13"/>
  <c r="I4835" i="13"/>
  <c r="I4836" i="13"/>
  <c r="I4837" i="13"/>
  <c r="I4838" i="13"/>
  <c r="I4839" i="13"/>
  <c r="I4840" i="13"/>
  <c r="I4841" i="13"/>
  <c r="I4842" i="13"/>
  <c r="I4843" i="13"/>
  <c r="I4844" i="13"/>
  <c r="I4845" i="13"/>
  <c r="I4846" i="13"/>
  <c r="I4847" i="13"/>
  <c r="I4848" i="13"/>
  <c r="I4849" i="13"/>
  <c r="I4850" i="13"/>
  <c r="I4851" i="13"/>
  <c r="I4852" i="13"/>
  <c r="I4853" i="13"/>
  <c r="I4854" i="13"/>
  <c r="I4855" i="13"/>
  <c r="I4856" i="13"/>
  <c r="I4857" i="13"/>
  <c r="I4858" i="13"/>
  <c r="I4859" i="13"/>
  <c r="I4860" i="13"/>
  <c r="I4861" i="13"/>
  <c r="I4862" i="13"/>
  <c r="I4863" i="13"/>
  <c r="I4864" i="13"/>
  <c r="I4865" i="13"/>
  <c r="I4866" i="13"/>
  <c r="I4867" i="13"/>
  <c r="I4868" i="13"/>
  <c r="I4869" i="13"/>
  <c r="I4870" i="13"/>
  <c r="I4871" i="13"/>
  <c r="I4872" i="13"/>
  <c r="I4873" i="13"/>
  <c r="I4874" i="13"/>
  <c r="I4875" i="13"/>
  <c r="I4876" i="13"/>
  <c r="I4877" i="13"/>
  <c r="I4878" i="13"/>
  <c r="I4879" i="13"/>
  <c r="I4880" i="13"/>
  <c r="I4881" i="13"/>
  <c r="I4882" i="13"/>
  <c r="I4883" i="13"/>
  <c r="I4884" i="13"/>
  <c r="I4885" i="13"/>
  <c r="I4886" i="13"/>
  <c r="I4887" i="13"/>
  <c r="I4888" i="13"/>
  <c r="I4889" i="13"/>
  <c r="I4890" i="13"/>
  <c r="I4891" i="13"/>
  <c r="I4892" i="13"/>
  <c r="I4893" i="13"/>
  <c r="I4894" i="13"/>
  <c r="I4895" i="13"/>
  <c r="I4896" i="13"/>
  <c r="I4897" i="13"/>
  <c r="I4898" i="13"/>
  <c r="I4899" i="13"/>
  <c r="I4900" i="13"/>
  <c r="I4901" i="13"/>
  <c r="I4902" i="13"/>
  <c r="I4903" i="13"/>
  <c r="I4904" i="13"/>
  <c r="I4905" i="13"/>
  <c r="I4906" i="13"/>
  <c r="I4907" i="13"/>
  <c r="I4908" i="13"/>
  <c r="I4909" i="13"/>
  <c r="I4910" i="13"/>
  <c r="I4911" i="13"/>
  <c r="I4912" i="13"/>
  <c r="I4913" i="13"/>
  <c r="I4914" i="13"/>
  <c r="I4915" i="13"/>
  <c r="I4916" i="13"/>
  <c r="I4917" i="13"/>
  <c r="I4918" i="13"/>
  <c r="I4919" i="13"/>
  <c r="I4920" i="13"/>
  <c r="I4921" i="13"/>
  <c r="I4922" i="13"/>
  <c r="I4923" i="13"/>
  <c r="I4924" i="13"/>
  <c r="I4925" i="13"/>
  <c r="I4926" i="13"/>
  <c r="I4927" i="13"/>
  <c r="I4928" i="13"/>
  <c r="I4929" i="13"/>
  <c r="I4930" i="13"/>
  <c r="I4931" i="13"/>
  <c r="I4932" i="13"/>
  <c r="I4933" i="13"/>
  <c r="I4934" i="13"/>
  <c r="I4935" i="13"/>
  <c r="I4936" i="13"/>
  <c r="I4937" i="13"/>
  <c r="I4938" i="13"/>
  <c r="I4939" i="13"/>
  <c r="I4940" i="13"/>
  <c r="I4941" i="13"/>
  <c r="I4942" i="13"/>
  <c r="I4943" i="13"/>
  <c r="I4944" i="13"/>
  <c r="I4945" i="13"/>
  <c r="I4946" i="13"/>
  <c r="I4947" i="13"/>
  <c r="I4948" i="13"/>
  <c r="I4949" i="13"/>
  <c r="I4950" i="13"/>
  <c r="I4951" i="13"/>
  <c r="I4952" i="13"/>
  <c r="I4953" i="13"/>
  <c r="I4954" i="13"/>
  <c r="I4955" i="13"/>
  <c r="I4956" i="13"/>
  <c r="I4957" i="13"/>
  <c r="I4958" i="13"/>
  <c r="I4959" i="13"/>
  <c r="I4960" i="13"/>
  <c r="I4961" i="13"/>
  <c r="I4962" i="13"/>
  <c r="I4963" i="13"/>
  <c r="I4964" i="13"/>
  <c r="I4965" i="13"/>
  <c r="I4966" i="13"/>
  <c r="I4967" i="13"/>
  <c r="I4968" i="13"/>
  <c r="I4969" i="13"/>
  <c r="I4970" i="13"/>
  <c r="I4971" i="13"/>
  <c r="I4972" i="13"/>
  <c r="I4973" i="13"/>
  <c r="I4974" i="13"/>
  <c r="I4975" i="13"/>
  <c r="I4976" i="13"/>
  <c r="I4977" i="13"/>
  <c r="I4978" i="13"/>
  <c r="I4979" i="13"/>
  <c r="I4980" i="13"/>
  <c r="I4981" i="13"/>
  <c r="I4982" i="13"/>
  <c r="I4983" i="13"/>
  <c r="I4984" i="13"/>
  <c r="I4985" i="13"/>
  <c r="I4986" i="13"/>
  <c r="I4987" i="13"/>
  <c r="I4988" i="13"/>
  <c r="I4989" i="13"/>
  <c r="I4990" i="13"/>
  <c r="I4991" i="13"/>
  <c r="I4992" i="13"/>
  <c r="I4993" i="13"/>
  <c r="I4994" i="13"/>
  <c r="I4995" i="13"/>
  <c r="I4996" i="13"/>
  <c r="I4997" i="13"/>
  <c r="I4998" i="13"/>
  <c r="I4999" i="13"/>
  <c r="I5000" i="13"/>
  <c r="I5001" i="13"/>
  <c r="I5002" i="13"/>
  <c r="I5003" i="13"/>
  <c r="I5004" i="13"/>
  <c r="I5005" i="13"/>
  <c r="I5006" i="13"/>
  <c r="I5007" i="13"/>
  <c r="I5008" i="13"/>
  <c r="I5009" i="13"/>
  <c r="I5010" i="13"/>
  <c r="I5011" i="13"/>
  <c r="I5012" i="13"/>
  <c r="I5013" i="13"/>
  <c r="I5014" i="13"/>
  <c r="I5015" i="13"/>
  <c r="I5016" i="13"/>
  <c r="I5017" i="13"/>
  <c r="I5018" i="13"/>
  <c r="I5019" i="13"/>
  <c r="I5020" i="13"/>
  <c r="I5021" i="13"/>
  <c r="I5022" i="13"/>
  <c r="I5023" i="13"/>
  <c r="I5024" i="13"/>
  <c r="I5025" i="13"/>
  <c r="I5026" i="13"/>
  <c r="I5027" i="13"/>
  <c r="I5028" i="13"/>
  <c r="I5029" i="13"/>
  <c r="I5030" i="13"/>
  <c r="I5031" i="13"/>
  <c r="I5032" i="13"/>
  <c r="I5033" i="13"/>
  <c r="I5034" i="13"/>
  <c r="I5035" i="13"/>
  <c r="I5036" i="13"/>
  <c r="I5037" i="13"/>
  <c r="I5038" i="13"/>
  <c r="I5039" i="13"/>
  <c r="I5040" i="13"/>
  <c r="I5041" i="13"/>
  <c r="I5042" i="13"/>
  <c r="I5043" i="13"/>
  <c r="I5044" i="13"/>
  <c r="I5045" i="13"/>
  <c r="I5046" i="13"/>
  <c r="I5047" i="13"/>
  <c r="I5048" i="13"/>
  <c r="I5049" i="13"/>
  <c r="I5050" i="13"/>
  <c r="I5051" i="13"/>
  <c r="I5052" i="13"/>
  <c r="I5053" i="13"/>
  <c r="I5054" i="13"/>
  <c r="I5055" i="13"/>
  <c r="I5056" i="13"/>
  <c r="I5057" i="13"/>
  <c r="I5058" i="13"/>
  <c r="I5059" i="13"/>
  <c r="I5060" i="13"/>
  <c r="I5061" i="13"/>
  <c r="I5062" i="13"/>
  <c r="I5063" i="13"/>
  <c r="I5064" i="13"/>
  <c r="I5065" i="13"/>
  <c r="I5066" i="13"/>
  <c r="I5067" i="13"/>
  <c r="I5068" i="13"/>
  <c r="I5069" i="13"/>
  <c r="I5070" i="13"/>
  <c r="I5071" i="13"/>
  <c r="I5072" i="13"/>
  <c r="I5073" i="13"/>
  <c r="I5074" i="13"/>
  <c r="I5075" i="13"/>
  <c r="I5076" i="13"/>
  <c r="I5077" i="13"/>
  <c r="I5078" i="13"/>
  <c r="I5079" i="13"/>
  <c r="I5080" i="13"/>
  <c r="I5081" i="13"/>
  <c r="I5082" i="13"/>
  <c r="I5083" i="13"/>
  <c r="I5084" i="13"/>
  <c r="I5085" i="13"/>
  <c r="I5086" i="13"/>
  <c r="I5087" i="13"/>
  <c r="I5088" i="13"/>
  <c r="I5089" i="13"/>
  <c r="I5090" i="13"/>
  <c r="I5091" i="13"/>
  <c r="I5092" i="13"/>
  <c r="I5093" i="13"/>
  <c r="I5094" i="13"/>
  <c r="I5095" i="13"/>
  <c r="I5096" i="13"/>
  <c r="I5097" i="13"/>
  <c r="I5098" i="13"/>
  <c r="I5099" i="13"/>
  <c r="I5100" i="13"/>
  <c r="I5101" i="13"/>
  <c r="I5102" i="13"/>
  <c r="I5103" i="13"/>
  <c r="I5104" i="13"/>
  <c r="I5105" i="13"/>
  <c r="I5106" i="13"/>
  <c r="I5107" i="13"/>
  <c r="I5108" i="13"/>
  <c r="I5109" i="13"/>
  <c r="I5110" i="13"/>
  <c r="I5111" i="13"/>
  <c r="I5112" i="13"/>
  <c r="I5113" i="13"/>
  <c r="I5114" i="13"/>
  <c r="I5115" i="13"/>
  <c r="I5116" i="13"/>
  <c r="I5117" i="13"/>
  <c r="I5118" i="13"/>
  <c r="I5119" i="13"/>
  <c r="I5120" i="13"/>
  <c r="I5121" i="13"/>
  <c r="I5122" i="13"/>
  <c r="I5123" i="13"/>
  <c r="I5124" i="13"/>
  <c r="I5125" i="13"/>
  <c r="I5126" i="13"/>
  <c r="I5127" i="13"/>
  <c r="I5128" i="13"/>
  <c r="I5129" i="13"/>
  <c r="I5130" i="13"/>
  <c r="I5131" i="13"/>
  <c r="I5132" i="13"/>
  <c r="I5133" i="13"/>
  <c r="I5134" i="13"/>
  <c r="I5135" i="13"/>
  <c r="I5136" i="13"/>
  <c r="I5137" i="13"/>
  <c r="I5138" i="13"/>
  <c r="I5139" i="13"/>
  <c r="I5140" i="13"/>
  <c r="I5141" i="13"/>
  <c r="I5142" i="13"/>
  <c r="I5143" i="13"/>
  <c r="I5144" i="13"/>
  <c r="I5145" i="13"/>
  <c r="I5146" i="13"/>
  <c r="I5147" i="13"/>
  <c r="I5148" i="13"/>
  <c r="I5149" i="13"/>
  <c r="I5150" i="13"/>
  <c r="I5151" i="13"/>
  <c r="I5152" i="13"/>
  <c r="I5153" i="13"/>
  <c r="I5154" i="13"/>
  <c r="I5155" i="13"/>
  <c r="I5156" i="13"/>
  <c r="I5157" i="13"/>
  <c r="I5158" i="13"/>
  <c r="I5159" i="13"/>
  <c r="I5160" i="13"/>
  <c r="I5161" i="13"/>
  <c r="I5162" i="13"/>
  <c r="I5163" i="13"/>
  <c r="I5164" i="13"/>
  <c r="I5165" i="13"/>
  <c r="I5166" i="13"/>
  <c r="I5167" i="13"/>
  <c r="I5168" i="13"/>
  <c r="I5169" i="13"/>
  <c r="I5170" i="13"/>
  <c r="I5171" i="13"/>
  <c r="I5172" i="13"/>
  <c r="I5173" i="13"/>
  <c r="I5174" i="13"/>
  <c r="I5175" i="13"/>
  <c r="I5176" i="13"/>
  <c r="I5177" i="13"/>
  <c r="I5178" i="13"/>
  <c r="I5179" i="13"/>
  <c r="I5180" i="13"/>
  <c r="I5181" i="13"/>
  <c r="I5182" i="13"/>
  <c r="I5183" i="13"/>
  <c r="I5184" i="13"/>
  <c r="I5185" i="13"/>
  <c r="I5186" i="13"/>
  <c r="I5187" i="13"/>
  <c r="I5188" i="13"/>
  <c r="I5189" i="13"/>
  <c r="I5190" i="13"/>
  <c r="I5191" i="13"/>
  <c r="I5192" i="13"/>
  <c r="I5193" i="13"/>
  <c r="I5194" i="13"/>
  <c r="I5195" i="13"/>
  <c r="I5196" i="13"/>
  <c r="I5197" i="13"/>
  <c r="I5198" i="13"/>
  <c r="I5199" i="13"/>
  <c r="I5200" i="13"/>
  <c r="I5201" i="13"/>
  <c r="I5202" i="13"/>
  <c r="I5203" i="13"/>
  <c r="I5204" i="13"/>
  <c r="I5205" i="13"/>
  <c r="I5206" i="13"/>
  <c r="I5207" i="13"/>
  <c r="I5208" i="13"/>
  <c r="I5209" i="13"/>
  <c r="I5210" i="13"/>
  <c r="I5211" i="13"/>
  <c r="I5212" i="13"/>
  <c r="I5213" i="13"/>
  <c r="I5214" i="13"/>
  <c r="I5215" i="13"/>
  <c r="I5216" i="13"/>
  <c r="I5217" i="13"/>
  <c r="I5218" i="13"/>
  <c r="I5219" i="13"/>
  <c r="I5220" i="13"/>
  <c r="I5221" i="13"/>
  <c r="I5222" i="13"/>
  <c r="I5223" i="13"/>
  <c r="I5224" i="13"/>
  <c r="I5225" i="13"/>
  <c r="I5226" i="13"/>
  <c r="I5227" i="13"/>
  <c r="I5228" i="13"/>
  <c r="I5229" i="13"/>
  <c r="I5230" i="13"/>
  <c r="I5231" i="13"/>
  <c r="I5232" i="13"/>
  <c r="I5233" i="13"/>
  <c r="I5234" i="13"/>
  <c r="I5235" i="13"/>
  <c r="I5236" i="13"/>
  <c r="I5237" i="13"/>
  <c r="I5238" i="13"/>
  <c r="I5239" i="13"/>
  <c r="I5240" i="13"/>
  <c r="I5241" i="13"/>
  <c r="I5242" i="13"/>
  <c r="I5243" i="13"/>
  <c r="I5244" i="13"/>
  <c r="I5245" i="13"/>
  <c r="I5246" i="13"/>
  <c r="I5247" i="13"/>
  <c r="I5248" i="13"/>
  <c r="I5249" i="13"/>
  <c r="I5250" i="13"/>
  <c r="I5251" i="13"/>
  <c r="I5252" i="13"/>
  <c r="I5253" i="13"/>
  <c r="I5254" i="13"/>
  <c r="I5255" i="13"/>
  <c r="I5256" i="13"/>
  <c r="I5257" i="13"/>
  <c r="I5258" i="13"/>
  <c r="I5259" i="13"/>
  <c r="I5260" i="13"/>
  <c r="I5261" i="13"/>
  <c r="I5262" i="13"/>
  <c r="I5263" i="13"/>
  <c r="I5264" i="13"/>
  <c r="I5265" i="13"/>
  <c r="I5266" i="13"/>
  <c r="I5267" i="13"/>
  <c r="I5268" i="13"/>
  <c r="I5269" i="13"/>
  <c r="I5270" i="13"/>
  <c r="I5271" i="13"/>
  <c r="I5272" i="13"/>
  <c r="I5273" i="13"/>
  <c r="I5274" i="13"/>
  <c r="I5275" i="13"/>
  <c r="I5276" i="13"/>
  <c r="I5277" i="13"/>
  <c r="I5278" i="13"/>
  <c r="I5279" i="13"/>
  <c r="I5280" i="13"/>
  <c r="I5281" i="13"/>
  <c r="I5282" i="13"/>
  <c r="I5283" i="13"/>
  <c r="I5284" i="13"/>
  <c r="I5285" i="13"/>
  <c r="I5286" i="13"/>
  <c r="I5287" i="13"/>
  <c r="I5288" i="13"/>
  <c r="I5289" i="13"/>
  <c r="I5290" i="13"/>
  <c r="I5291" i="13"/>
  <c r="I5292" i="13"/>
  <c r="I5293" i="13"/>
  <c r="I5294" i="13"/>
  <c r="I5295" i="13"/>
  <c r="I5296" i="13"/>
  <c r="I5297" i="13"/>
  <c r="I5298" i="13"/>
  <c r="I5299" i="13"/>
  <c r="I5300" i="13"/>
  <c r="I5301" i="13"/>
  <c r="I5302" i="13"/>
  <c r="I5303" i="13"/>
  <c r="I5304" i="13"/>
  <c r="I5305" i="13"/>
  <c r="I5306" i="13"/>
  <c r="I5307" i="13"/>
  <c r="I5308" i="13"/>
  <c r="I5309" i="13"/>
  <c r="I5310" i="13"/>
  <c r="I5311" i="13"/>
  <c r="I5312" i="13"/>
  <c r="I5313" i="13"/>
  <c r="I5314" i="13"/>
  <c r="I5315" i="13"/>
  <c r="I5316" i="13"/>
  <c r="I5317" i="13"/>
  <c r="I5318" i="13"/>
  <c r="I5319" i="13"/>
  <c r="I5320" i="13"/>
  <c r="I5321" i="13"/>
  <c r="I5322" i="13"/>
  <c r="I5323" i="13"/>
  <c r="I5324" i="13"/>
  <c r="I5325" i="13"/>
  <c r="I5326" i="13"/>
  <c r="I5327" i="13"/>
  <c r="I5328" i="13"/>
  <c r="I5329" i="13"/>
  <c r="I5330" i="13"/>
  <c r="I5331" i="13"/>
  <c r="I5332" i="13"/>
  <c r="I5333" i="13"/>
  <c r="I5334" i="13"/>
  <c r="I5335" i="13"/>
  <c r="I5336" i="13"/>
  <c r="I5337" i="13"/>
  <c r="I5338" i="13"/>
  <c r="I5339" i="13"/>
  <c r="I5340" i="13"/>
  <c r="I5341" i="13"/>
  <c r="I5342" i="13"/>
  <c r="I5343" i="13"/>
  <c r="I5344" i="13"/>
  <c r="I5345" i="13"/>
  <c r="I5346" i="13"/>
  <c r="I5347" i="13"/>
  <c r="I5348" i="13"/>
  <c r="I5349" i="13"/>
  <c r="I5350" i="13"/>
  <c r="I5351" i="13"/>
  <c r="I5352" i="13"/>
  <c r="I5353" i="13"/>
  <c r="I5354" i="13"/>
  <c r="I5355" i="13"/>
  <c r="I5356" i="13"/>
  <c r="I5357" i="13"/>
  <c r="I5358" i="13"/>
  <c r="I5359" i="13"/>
  <c r="I5360" i="13"/>
  <c r="I5361" i="13"/>
  <c r="I5362" i="13"/>
  <c r="I5363" i="13"/>
  <c r="I5364" i="13"/>
  <c r="I5365" i="13"/>
  <c r="I5366" i="13"/>
  <c r="I5367" i="13"/>
  <c r="I5368" i="13"/>
  <c r="I5369" i="13"/>
  <c r="I5370" i="13"/>
  <c r="I5371" i="13"/>
  <c r="I5372" i="13"/>
  <c r="I5373" i="13"/>
  <c r="I5374" i="13"/>
  <c r="I5375" i="13"/>
  <c r="I5376" i="13"/>
  <c r="I5377" i="13"/>
  <c r="I5378" i="13"/>
  <c r="I5379" i="13"/>
  <c r="I5380" i="13"/>
  <c r="I5381" i="13"/>
  <c r="I5382" i="13"/>
  <c r="I5383" i="13"/>
  <c r="I5384" i="13"/>
  <c r="I5385" i="13"/>
  <c r="I5386" i="13"/>
  <c r="I5387" i="13"/>
  <c r="I5388" i="13"/>
  <c r="I5389" i="13"/>
  <c r="I5390" i="13"/>
  <c r="I5391" i="13"/>
  <c r="I5392" i="13"/>
  <c r="I5393" i="13"/>
  <c r="I5394" i="13"/>
  <c r="I5395" i="13"/>
  <c r="I5396" i="13"/>
  <c r="I5397" i="13"/>
  <c r="I5398" i="13"/>
  <c r="I5399" i="13"/>
  <c r="I5400" i="13"/>
  <c r="I5401" i="13"/>
  <c r="I5402" i="13"/>
  <c r="I5403" i="13"/>
  <c r="I5404" i="13"/>
  <c r="I5405" i="13"/>
  <c r="I5406" i="13"/>
  <c r="I5407" i="13"/>
  <c r="I5408" i="13"/>
  <c r="I5409" i="13"/>
  <c r="I5410" i="13"/>
  <c r="I5411" i="13"/>
  <c r="I5412" i="13"/>
  <c r="I5413" i="13"/>
  <c r="I5414" i="13"/>
  <c r="I5415" i="13"/>
  <c r="I5416" i="13"/>
  <c r="I5417" i="13"/>
  <c r="I5418" i="13"/>
  <c r="I5419" i="13"/>
  <c r="I5420" i="13"/>
  <c r="I5421" i="13"/>
  <c r="I5422" i="13"/>
  <c r="I5423" i="13"/>
  <c r="I5424" i="13"/>
  <c r="I5425" i="13"/>
  <c r="I5426" i="13"/>
  <c r="I5427" i="13"/>
  <c r="I5428" i="13"/>
  <c r="I5429" i="13"/>
  <c r="I5430" i="13"/>
  <c r="I5431" i="13"/>
  <c r="I5432" i="13"/>
  <c r="I5433" i="13"/>
  <c r="I5434" i="13"/>
  <c r="I5435" i="13"/>
  <c r="I5436" i="13"/>
  <c r="I5437" i="13"/>
  <c r="I5438" i="13"/>
  <c r="I5439" i="13"/>
  <c r="I5440" i="13"/>
  <c r="I5441" i="13"/>
  <c r="I5442" i="13"/>
  <c r="I5443" i="13"/>
  <c r="I5444" i="13"/>
  <c r="I5445" i="13"/>
  <c r="I5446" i="13"/>
  <c r="I5447" i="13"/>
  <c r="I5448" i="13"/>
  <c r="I5449" i="13"/>
  <c r="I5450" i="13"/>
  <c r="I5451" i="13"/>
  <c r="I5452" i="13"/>
  <c r="I5453" i="13"/>
  <c r="I5454" i="13"/>
  <c r="I5455" i="13"/>
  <c r="I5456" i="13"/>
  <c r="I5457" i="13"/>
  <c r="I5458" i="13"/>
  <c r="I5459" i="13"/>
  <c r="I5460" i="13"/>
  <c r="I5461" i="13"/>
  <c r="I5462" i="13"/>
  <c r="I5463" i="13"/>
  <c r="I5464" i="13"/>
  <c r="I5465" i="13"/>
  <c r="I5466" i="13"/>
  <c r="I5467" i="13"/>
  <c r="I5468" i="13"/>
  <c r="I5469" i="13"/>
  <c r="I5470" i="13"/>
  <c r="I5471" i="13"/>
  <c r="I5472" i="13"/>
  <c r="I5473" i="13"/>
  <c r="I5474" i="13"/>
  <c r="I5475" i="13"/>
  <c r="I5476" i="13"/>
  <c r="I5477" i="13"/>
  <c r="I5478" i="13"/>
  <c r="I5479" i="13"/>
  <c r="I5480" i="13"/>
  <c r="I5481" i="13"/>
  <c r="I5482" i="13"/>
  <c r="I5483" i="13"/>
  <c r="I5484" i="13"/>
  <c r="I5485" i="13"/>
  <c r="I5486" i="13"/>
  <c r="I5487" i="13"/>
  <c r="I5488" i="13"/>
  <c r="I5489" i="13"/>
  <c r="I5490" i="13"/>
  <c r="I5491" i="13"/>
  <c r="I5492" i="13"/>
  <c r="I5493" i="13"/>
  <c r="I5494" i="13"/>
  <c r="I5495" i="13"/>
  <c r="I5496" i="13"/>
  <c r="I5497" i="13"/>
  <c r="I5498" i="13"/>
  <c r="I5499" i="13"/>
  <c r="I5500" i="13"/>
  <c r="I5501" i="13"/>
  <c r="I5502" i="13"/>
  <c r="I5503" i="13"/>
  <c r="I5504" i="13"/>
  <c r="I5505" i="13"/>
  <c r="I5506" i="13"/>
  <c r="I5507" i="13"/>
  <c r="I5508" i="13"/>
  <c r="I5509" i="13"/>
  <c r="I5510" i="13"/>
  <c r="I5511" i="13"/>
  <c r="I5512" i="13"/>
  <c r="I5513" i="13"/>
  <c r="I5514" i="13"/>
  <c r="I5515" i="13"/>
  <c r="I5516" i="13"/>
  <c r="I5517" i="13"/>
  <c r="I5518" i="13"/>
  <c r="I5519" i="13"/>
  <c r="I5520" i="13"/>
  <c r="I5521" i="13"/>
  <c r="I5522" i="13"/>
  <c r="I5523" i="13"/>
  <c r="I5524" i="13"/>
  <c r="I5525" i="13"/>
  <c r="I5526" i="13"/>
  <c r="I5527" i="13"/>
  <c r="I5528" i="13"/>
  <c r="I5529" i="13"/>
  <c r="I5530" i="13"/>
  <c r="I5531" i="13"/>
  <c r="I5532" i="13"/>
  <c r="I5533" i="13"/>
  <c r="I5534" i="13"/>
  <c r="I5535" i="13"/>
  <c r="I5536" i="13"/>
  <c r="I5537" i="13"/>
  <c r="I5538" i="13"/>
  <c r="I5539" i="13"/>
  <c r="I5540" i="13"/>
  <c r="I5541" i="13"/>
  <c r="I5542" i="13"/>
  <c r="I5543" i="13"/>
  <c r="I5544" i="13"/>
  <c r="I5545" i="13"/>
  <c r="I5546" i="13"/>
  <c r="I5547" i="13"/>
  <c r="I5548" i="13"/>
  <c r="I5549" i="13"/>
  <c r="I5550" i="13"/>
  <c r="I5551" i="13"/>
  <c r="I5552" i="13"/>
  <c r="I5553" i="13"/>
  <c r="I5554" i="13"/>
  <c r="I5555" i="13"/>
  <c r="I5556" i="13"/>
  <c r="I5557" i="13"/>
  <c r="I5558" i="13"/>
  <c r="I5559" i="13"/>
  <c r="I5560" i="13"/>
  <c r="I5561" i="13"/>
  <c r="I5562" i="13"/>
  <c r="I5563" i="13"/>
  <c r="I5564" i="13"/>
  <c r="I5565" i="13"/>
  <c r="I5566" i="13"/>
  <c r="I5567" i="13"/>
  <c r="I5568" i="13"/>
  <c r="I5569" i="13"/>
  <c r="I5570" i="13"/>
  <c r="I5571" i="13"/>
  <c r="I5572" i="13"/>
  <c r="I5573" i="13"/>
  <c r="I5574" i="13"/>
  <c r="I5575" i="13"/>
  <c r="I5576" i="13"/>
  <c r="I5577" i="13"/>
  <c r="I5578" i="13"/>
  <c r="I5579" i="13"/>
  <c r="I5580" i="13"/>
  <c r="I5581" i="13"/>
  <c r="I5582" i="13"/>
  <c r="I5583" i="13"/>
  <c r="I5584" i="13"/>
  <c r="I5585" i="13"/>
  <c r="I5586" i="13"/>
  <c r="I5587" i="13"/>
  <c r="I5588" i="13"/>
  <c r="I5589" i="13"/>
  <c r="I5590" i="13"/>
  <c r="I5591" i="13"/>
  <c r="I5592" i="13"/>
  <c r="I5593" i="13"/>
  <c r="I5594" i="13"/>
  <c r="I5595" i="13"/>
  <c r="I5596" i="13"/>
  <c r="I5597" i="13"/>
  <c r="I5598" i="13"/>
  <c r="I5599" i="13"/>
  <c r="I5600" i="13"/>
  <c r="I5601" i="13"/>
  <c r="I5602" i="13"/>
  <c r="I5603" i="13"/>
  <c r="I5604" i="13"/>
  <c r="I5605" i="13"/>
  <c r="I5606" i="13"/>
  <c r="I5607" i="13"/>
  <c r="I5608" i="13"/>
  <c r="I5609" i="13"/>
  <c r="I5610" i="13"/>
  <c r="I5611" i="13"/>
  <c r="I5612" i="13"/>
  <c r="I5613" i="13"/>
  <c r="I5614" i="13"/>
  <c r="I5615" i="13"/>
  <c r="I5616" i="13"/>
  <c r="I5617" i="13"/>
  <c r="I5618" i="13"/>
  <c r="I5619" i="13"/>
  <c r="I5620" i="13"/>
  <c r="I5621" i="13"/>
  <c r="I5622" i="13"/>
  <c r="I5623" i="13"/>
  <c r="I5624" i="13"/>
  <c r="I5625" i="13"/>
  <c r="I5626" i="13"/>
  <c r="I5627" i="13"/>
  <c r="I5628" i="13"/>
  <c r="I5629" i="13"/>
  <c r="I5630" i="13"/>
  <c r="I5631" i="13"/>
  <c r="I5632" i="13"/>
  <c r="I5633" i="13"/>
  <c r="I5634" i="13"/>
  <c r="I5635" i="13"/>
  <c r="I5636" i="13"/>
  <c r="I5637" i="13"/>
  <c r="I5638" i="13"/>
  <c r="I5639" i="13"/>
  <c r="I5640" i="13"/>
  <c r="I5641" i="13"/>
  <c r="I5642" i="13"/>
  <c r="I5643" i="13"/>
  <c r="I5644" i="13"/>
  <c r="I5645" i="13"/>
  <c r="I5646" i="13"/>
  <c r="I5647" i="13"/>
  <c r="I5648" i="13"/>
  <c r="I5649" i="13"/>
  <c r="I5650" i="13"/>
  <c r="I5651" i="13"/>
  <c r="I5652" i="13"/>
  <c r="I5653" i="13"/>
  <c r="I5654" i="13"/>
  <c r="I5655" i="13"/>
  <c r="I5656" i="13"/>
  <c r="I5657" i="13"/>
  <c r="I5658" i="13"/>
  <c r="I5659" i="13"/>
  <c r="I5660" i="13"/>
  <c r="I5661" i="13"/>
  <c r="I5662" i="13"/>
  <c r="I5663" i="13"/>
  <c r="I5664" i="13"/>
  <c r="I5665" i="13"/>
  <c r="I5666" i="13"/>
  <c r="I5667" i="13"/>
  <c r="I5668" i="13"/>
  <c r="I5669" i="13"/>
  <c r="I5670" i="13"/>
  <c r="I5671" i="13"/>
  <c r="I5672" i="13"/>
  <c r="I5673" i="13"/>
  <c r="I5674" i="13"/>
  <c r="I5675" i="13"/>
  <c r="I5676" i="13"/>
  <c r="I5677" i="13"/>
  <c r="I5678" i="13"/>
  <c r="I5679" i="13"/>
  <c r="I5680" i="13"/>
  <c r="I5681" i="13"/>
  <c r="I5682" i="13"/>
  <c r="I5683" i="13"/>
  <c r="I5684" i="13"/>
  <c r="I5685" i="13"/>
  <c r="I5686" i="13"/>
  <c r="I5687" i="13"/>
  <c r="I5688" i="13"/>
  <c r="I5689" i="13"/>
  <c r="I5690" i="13"/>
  <c r="I5691" i="13"/>
  <c r="I5692" i="13"/>
  <c r="I5693" i="13"/>
  <c r="I5694" i="13"/>
  <c r="I5695" i="13"/>
  <c r="I5696" i="13"/>
  <c r="I5697" i="13"/>
  <c r="I5698" i="13"/>
  <c r="I5699" i="13"/>
  <c r="I5700" i="13"/>
  <c r="I5701" i="13"/>
  <c r="I5702" i="13"/>
  <c r="I5703" i="13"/>
  <c r="I5704" i="13"/>
  <c r="I5705" i="13"/>
  <c r="I5706" i="13"/>
  <c r="I5707" i="13"/>
  <c r="I5708" i="13"/>
  <c r="I5709" i="13"/>
  <c r="I5710" i="13"/>
  <c r="I5711" i="13"/>
  <c r="I5712" i="13"/>
  <c r="I5713" i="13"/>
  <c r="I5714" i="13"/>
  <c r="I5715" i="13"/>
  <c r="I5716" i="13"/>
  <c r="I5717" i="13"/>
  <c r="I5718" i="13"/>
  <c r="I5719" i="13"/>
  <c r="I5720" i="13"/>
  <c r="I5721" i="13"/>
  <c r="I5722" i="13"/>
  <c r="I5723" i="13"/>
  <c r="I5724" i="13"/>
  <c r="I5725" i="13"/>
  <c r="I5726" i="13"/>
  <c r="I5727" i="13"/>
  <c r="I5728" i="13"/>
  <c r="I5729" i="13"/>
  <c r="I5730" i="13"/>
  <c r="I5731" i="13"/>
  <c r="I5732" i="13"/>
  <c r="I5733" i="13"/>
  <c r="I5734" i="13"/>
  <c r="I5735" i="13"/>
  <c r="I5736" i="13"/>
  <c r="I5737" i="13"/>
  <c r="I5738" i="13"/>
  <c r="I5739" i="13"/>
  <c r="I5740" i="13"/>
  <c r="I5741" i="13"/>
  <c r="I5742" i="13"/>
  <c r="I5743" i="13"/>
  <c r="I5744" i="13"/>
  <c r="I5745" i="13"/>
  <c r="I5746" i="13"/>
  <c r="I5747" i="13"/>
  <c r="I5748" i="13"/>
  <c r="I5749" i="13"/>
  <c r="I5750" i="13"/>
  <c r="I5751" i="13"/>
  <c r="I5752" i="13"/>
  <c r="I5753" i="13"/>
  <c r="I5754" i="13"/>
  <c r="I5755" i="13"/>
  <c r="I5756" i="13"/>
  <c r="I5757" i="13"/>
  <c r="I5758" i="13"/>
  <c r="I5759" i="13"/>
  <c r="I5760" i="13"/>
  <c r="I5761" i="13"/>
  <c r="I5762" i="13"/>
  <c r="I5763" i="13"/>
  <c r="I5764" i="13"/>
  <c r="I5765" i="13"/>
  <c r="I5766" i="13"/>
  <c r="I5767" i="13"/>
  <c r="I5768" i="13"/>
  <c r="I5769" i="13"/>
  <c r="I5770" i="13"/>
  <c r="I5771" i="13"/>
  <c r="I5772" i="13"/>
  <c r="I5773" i="13"/>
  <c r="I5774" i="13"/>
  <c r="I5775" i="13"/>
  <c r="I5776" i="13"/>
  <c r="I5777" i="13"/>
  <c r="I5778" i="13"/>
  <c r="I5779" i="13"/>
  <c r="I5780" i="13"/>
  <c r="I5781" i="13"/>
  <c r="I5782" i="13"/>
  <c r="I5783" i="13"/>
  <c r="I5784" i="13"/>
  <c r="I5785" i="13"/>
  <c r="I5786" i="13"/>
  <c r="I5787" i="13"/>
  <c r="I5788" i="13"/>
  <c r="I5789" i="13"/>
  <c r="I5790" i="13"/>
  <c r="I5791" i="13"/>
  <c r="I5792" i="13"/>
  <c r="I5793" i="13"/>
  <c r="I5794" i="13"/>
  <c r="I5795" i="13"/>
  <c r="I5796" i="13"/>
  <c r="I5797" i="13"/>
  <c r="I5798" i="13"/>
  <c r="I5799" i="13"/>
  <c r="I5800" i="13"/>
  <c r="I5801" i="13"/>
  <c r="I5802" i="13"/>
  <c r="I5803" i="13"/>
  <c r="I5804" i="13"/>
  <c r="I5805" i="13"/>
  <c r="I5806" i="13"/>
  <c r="I5807" i="13"/>
  <c r="I5808" i="13"/>
  <c r="I5809" i="13"/>
  <c r="I5810" i="13"/>
  <c r="I5811" i="13"/>
  <c r="I5812" i="13"/>
  <c r="I5813" i="13"/>
  <c r="I5814" i="13"/>
  <c r="I5815" i="13"/>
  <c r="I5816" i="13"/>
  <c r="I5817" i="13"/>
  <c r="I5818" i="13"/>
  <c r="I5819" i="13"/>
  <c r="I5820" i="13"/>
  <c r="I5821" i="13"/>
  <c r="I5822" i="13"/>
  <c r="I5823" i="13"/>
  <c r="I5824" i="13"/>
  <c r="I5825" i="13"/>
  <c r="I5826" i="13"/>
  <c r="I5827" i="13"/>
  <c r="I5828" i="13"/>
  <c r="I5829" i="13"/>
  <c r="I5830" i="13"/>
  <c r="I5831" i="13"/>
  <c r="I5832" i="13"/>
  <c r="I5833" i="13"/>
  <c r="I5834" i="13"/>
  <c r="I5835" i="13"/>
  <c r="I5836" i="13"/>
  <c r="I5837" i="13"/>
  <c r="I5838" i="13"/>
  <c r="I5839" i="13"/>
  <c r="I5840" i="13"/>
  <c r="I5841" i="13"/>
  <c r="I5842" i="13"/>
  <c r="I5843" i="13"/>
  <c r="I5844" i="13"/>
  <c r="I5845" i="13"/>
  <c r="I5846" i="13"/>
  <c r="I5847" i="13"/>
  <c r="I5848" i="13"/>
  <c r="I5849" i="13"/>
  <c r="I5850" i="13"/>
  <c r="I5851" i="13"/>
  <c r="I5852" i="13"/>
  <c r="I5853" i="13"/>
  <c r="I5854" i="13"/>
  <c r="I5855" i="13"/>
  <c r="I5856" i="13"/>
  <c r="I5857" i="13"/>
  <c r="I5858" i="13"/>
  <c r="I5859" i="13"/>
  <c r="I5860" i="13"/>
  <c r="I5861" i="13"/>
  <c r="I5862" i="13"/>
  <c r="I5863" i="13"/>
  <c r="I5864" i="13"/>
  <c r="I5865" i="13"/>
  <c r="I5866" i="13"/>
  <c r="I5867" i="13"/>
  <c r="I5868" i="13"/>
  <c r="I5869" i="13"/>
  <c r="I5870" i="13"/>
  <c r="I5871" i="13"/>
  <c r="I5872" i="13"/>
  <c r="I5873" i="13"/>
  <c r="I5874" i="13"/>
  <c r="I5875" i="13"/>
  <c r="I5876" i="13"/>
  <c r="I5877" i="13"/>
  <c r="I5878" i="13"/>
  <c r="I5879" i="13"/>
  <c r="I5880" i="13"/>
  <c r="I5881" i="13"/>
  <c r="I5882" i="13"/>
  <c r="I5883" i="13"/>
  <c r="I5884" i="13"/>
  <c r="I5885" i="13"/>
  <c r="I5886" i="13"/>
  <c r="I5887" i="13"/>
  <c r="I5888" i="13"/>
  <c r="I5889" i="13"/>
  <c r="I5890" i="13"/>
  <c r="I5891" i="13"/>
  <c r="I5892" i="13"/>
  <c r="I5893" i="13"/>
  <c r="I5894" i="13"/>
  <c r="I5895" i="13"/>
  <c r="I5896" i="13"/>
  <c r="I5897" i="13"/>
  <c r="I5898" i="13"/>
  <c r="I5899" i="13"/>
  <c r="I5900" i="13"/>
  <c r="I5901" i="13"/>
  <c r="I5902" i="13"/>
  <c r="I5903" i="13"/>
  <c r="I5904" i="13"/>
  <c r="I5905" i="13"/>
  <c r="I5906" i="13"/>
  <c r="I5907" i="13"/>
  <c r="I5908" i="13"/>
  <c r="I5909" i="13"/>
  <c r="I5910" i="13"/>
  <c r="I5911" i="13"/>
  <c r="I5912" i="13"/>
  <c r="I5913" i="13"/>
  <c r="I5914" i="13"/>
  <c r="I5915" i="13"/>
  <c r="I5916" i="13"/>
  <c r="I5917" i="13"/>
  <c r="I5918" i="13"/>
  <c r="I5919" i="13"/>
  <c r="I5920" i="13"/>
  <c r="I5921" i="13"/>
  <c r="I5922" i="13"/>
  <c r="I5923" i="13"/>
  <c r="I5924" i="13"/>
  <c r="I5925" i="13"/>
  <c r="I5926" i="13"/>
  <c r="I5927" i="13"/>
  <c r="I5928" i="13"/>
  <c r="I5929" i="13"/>
  <c r="I5930" i="13"/>
  <c r="I5931" i="13"/>
  <c r="I5932" i="13"/>
  <c r="I5933" i="13"/>
  <c r="I5934" i="13"/>
  <c r="I5935" i="13"/>
  <c r="I5936" i="13"/>
  <c r="I5937" i="13"/>
  <c r="I5938" i="13"/>
  <c r="I5939" i="13"/>
  <c r="I5940" i="13"/>
  <c r="I5941" i="13"/>
  <c r="I5942" i="13"/>
  <c r="I5943" i="13"/>
  <c r="I5944" i="13"/>
  <c r="I5945" i="13"/>
  <c r="I5946" i="13"/>
  <c r="I5947" i="13"/>
  <c r="I5948" i="13"/>
  <c r="I5949" i="13"/>
  <c r="I5950" i="13"/>
  <c r="I5951" i="13"/>
  <c r="I5952" i="13"/>
  <c r="I5953" i="13"/>
  <c r="I5954" i="13"/>
  <c r="I5955" i="13"/>
  <c r="I5956" i="13"/>
  <c r="I5957" i="13"/>
  <c r="I5958" i="13"/>
  <c r="I5959" i="13"/>
  <c r="I5960" i="13"/>
  <c r="I5961" i="13"/>
  <c r="I5962" i="13"/>
  <c r="I5963" i="13"/>
  <c r="I5964" i="13"/>
  <c r="I5965" i="13"/>
  <c r="I5966" i="13"/>
  <c r="I5967" i="13"/>
  <c r="I5968" i="13"/>
  <c r="I5969" i="13"/>
  <c r="I5970" i="13"/>
  <c r="I5971" i="13"/>
  <c r="I5972" i="13"/>
  <c r="I5973" i="13"/>
  <c r="I5974" i="13"/>
  <c r="I5975" i="13"/>
  <c r="I5976" i="13"/>
  <c r="I5977" i="13"/>
  <c r="I5978" i="13"/>
  <c r="I5979" i="13"/>
  <c r="I5980" i="13"/>
  <c r="I5981" i="13"/>
  <c r="I5982" i="13"/>
  <c r="I5983" i="13"/>
  <c r="I5984" i="13"/>
  <c r="I5985" i="13"/>
  <c r="I5986" i="13"/>
  <c r="I5987" i="13"/>
  <c r="I5988" i="13"/>
  <c r="I5989" i="13"/>
  <c r="I5990" i="13"/>
  <c r="I5991" i="13"/>
  <c r="I5992" i="13"/>
  <c r="I5993" i="13"/>
  <c r="I5994" i="13"/>
  <c r="I5995" i="13"/>
  <c r="I5996" i="13"/>
  <c r="I5997" i="13"/>
  <c r="I5998" i="13"/>
  <c r="I5999" i="13"/>
  <c r="I6000" i="13"/>
  <c r="I6001" i="13"/>
  <c r="I6002" i="13"/>
  <c r="I6003" i="13"/>
  <c r="I6004" i="13"/>
  <c r="I6005" i="13"/>
  <c r="I6006" i="13"/>
  <c r="I6007" i="13"/>
  <c r="I6008" i="13"/>
  <c r="I6009" i="13"/>
  <c r="I6010" i="13"/>
  <c r="I6011" i="13"/>
  <c r="I6012" i="13"/>
  <c r="I6013" i="13"/>
  <c r="I6014" i="13"/>
  <c r="I6015" i="13"/>
  <c r="I6016" i="13"/>
  <c r="I6017" i="13"/>
  <c r="I6018" i="13"/>
  <c r="I6019" i="13"/>
  <c r="I6020" i="13"/>
  <c r="I6021" i="13"/>
  <c r="I6022" i="13"/>
  <c r="I6023" i="13"/>
  <c r="I6024" i="13"/>
  <c r="I6025" i="13"/>
  <c r="I6026" i="13"/>
  <c r="I6027" i="13"/>
  <c r="I6028" i="13"/>
  <c r="I6029" i="13"/>
  <c r="I6030" i="13"/>
  <c r="I6031" i="13"/>
  <c r="I6032" i="13"/>
  <c r="I6033" i="13"/>
  <c r="I6034" i="13"/>
  <c r="I6035" i="13"/>
  <c r="I6036" i="13"/>
  <c r="I6037" i="13"/>
  <c r="I6038" i="13"/>
  <c r="I6039" i="13"/>
  <c r="I6040" i="13"/>
  <c r="I6041" i="13"/>
  <c r="I6042" i="13"/>
  <c r="I6043" i="13"/>
  <c r="I6044" i="13"/>
  <c r="I6045" i="13"/>
  <c r="I6046" i="13"/>
  <c r="I6047" i="13"/>
  <c r="I6048" i="13"/>
  <c r="I6049" i="13"/>
  <c r="I6050" i="13"/>
  <c r="I6051" i="13"/>
  <c r="I6052" i="13"/>
  <c r="I6053" i="13"/>
  <c r="I6054" i="13"/>
  <c r="I6055" i="13"/>
  <c r="I6056" i="13"/>
  <c r="I6057" i="13"/>
  <c r="I6058" i="13"/>
  <c r="I6059" i="13"/>
  <c r="I6060" i="13"/>
  <c r="I6061" i="13"/>
  <c r="I6062" i="13"/>
  <c r="I6063" i="13"/>
  <c r="I6064" i="13"/>
  <c r="I6065" i="13"/>
  <c r="I6066" i="13"/>
  <c r="I6067" i="13"/>
  <c r="I6068" i="13"/>
  <c r="I6069" i="13"/>
  <c r="I6070" i="13"/>
  <c r="I6071" i="13"/>
  <c r="I6072" i="13"/>
  <c r="I6073" i="13"/>
  <c r="I6074" i="13"/>
  <c r="I6075" i="13"/>
  <c r="I6076" i="13"/>
  <c r="I6077" i="13"/>
  <c r="I6078" i="13"/>
  <c r="I6079" i="13"/>
  <c r="I6080" i="13"/>
  <c r="I6081" i="13"/>
  <c r="I6082" i="13"/>
  <c r="I6083" i="13"/>
  <c r="I6084" i="13"/>
  <c r="I6085" i="13"/>
  <c r="I6086" i="13"/>
  <c r="I6087" i="13"/>
  <c r="I6088" i="13"/>
  <c r="I6089" i="13"/>
  <c r="I6090" i="13"/>
  <c r="I6091" i="13"/>
  <c r="I6092" i="13"/>
  <c r="I6093" i="13"/>
  <c r="I6094" i="13"/>
  <c r="I6095" i="13"/>
  <c r="I6096" i="13"/>
  <c r="I6097" i="13"/>
  <c r="I6098" i="13"/>
  <c r="I6099" i="13"/>
  <c r="I6100" i="13"/>
  <c r="I6101" i="13"/>
  <c r="I6102" i="13"/>
  <c r="I6103" i="13"/>
  <c r="I6104" i="13"/>
  <c r="I6105" i="13"/>
  <c r="I6106" i="13"/>
  <c r="I6107" i="13"/>
  <c r="I6108" i="13"/>
  <c r="I6109" i="13"/>
  <c r="I6110" i="13"/>
  <c r="I6111" i="13"/>
  <c r="I6112" i="13"/>
  <c r="I6113" i="13"/>
  <c r="I6114" i="13"/>
  <c r="I6115" i="13"/>
  <c r="I6116" i="13"/>
  <c r="I6117" i="13"/>
  <c r="I6118" i="13"/>
  <c r="I6119" i="13"/>
  <c r="I6120" i="13"/>
  <c r="I6121" i="13"/>
  <c r="I6122" i="13"/>
  <c r="I6123" i="13"/>
  <c r="I6124" i="13"/>
  <c r="I6125" i="13"/>
  <c r="I6126" i="13"/>
  <c r="I6127" i="13"/>
  <c r="I6128" i="13"/>
  <c r="I6129" i="13"/>
  <c r="I6130" i="13"/>
  <c r="I6131" i="13"/>
  <c r="I6132" i="13"/>
  <c r="I6133" i="13"/>
  <c r="I6134" i="13"/>
  <c r="I6135" i="13"/>
  <c r="I6136" i="13"/>
  <c r="I6137" i="13"/>
  <c r="I6138" i="13"/>
  <c r="I6139" i="13"/>
  <c r="I6140" i="13"/>
  <c r="I6141" i="13"/>
  <c r="I6142" i="13"/>
  <c r="I6143" i="13"/>
  <c r="I6144" i="13"/>
  <c r="I6145" i="13"/>
  <c r="I6146" i="13"/>
  <c r="I6147" i="13"/>
  <c r="I6148" i="13"/>
  <c r="I6149" i="13"/>
  <c r="I6150" i="13"/>
  <c r="I6151" i="13"/>
  <c r="I6152" i="13"/>
  <c r="I6153" i="13"/>
  <c r="I6154" i="13"/>
  <c r="I6155" i="13"/>
  <c r="I6156" i="13"/>
  <c r="I6157" i="13"/>
  <c r="I6158" i="13"/>
  <c r="I6159" i="13"/>
  <c r="I6160" i="13"/>
  <c r="I6161" i="13"/>
  <c r="I6162" i="13"/>
  <c r="I6163" i="13"/>
  <c r="I6164" i="13"/>
  <c r="I6165" i="13"/>
  <c r="I6166" i="13"/>
  <c r="I6167" i="13"/>
  <c r="I6168" i="13"/>
  <c r="I6169" i="13"/>
  <c r="I6170" i="13"/>
  <c r="I6171" i="13"/>
  <c r="I6172" i="13"/>
  <c r="I6173" i="13"/>
  <c r="I6174" i="13"/>
  <c r="I6175" i="13"/>
  <c r="I6176" i="13"/>
  <c r="I6177" i="13"/>
  <c r="I6178" i="13"/>
  <c r="I6179" i="13"/>
  <c r="I6180" i="13"/>
  <c r="I6181" i="13"/>
  <c r="I6182" i="13"/>
  <c r="I6183" i="13"/>
  <c r="I6184" i="13"/>
  <c r="I6185" i="13"/>
  <c r="I6186" i="13"/>
  <c r="I6187" i="13"/>
  <c r="I6188" i="13"/>
  <c r="I6189" i="13"/>
  <c r="I6190" i="13"/>
  <c r="I6191" i="13"/>
  <c r="I6192" i="13"/>
  <c r="I6193" i="13"/>
  <c r="I6194" i="13"/>
  <c r="I6195" i="13"/>
  <c r="I6196" i="13"/>
  <c r="I6197" i="13"/>
  <c r="I6198" i="13"/>
  <c r="I6199" i="13"/>
  <c r="I6200" i="13"/>
  <c r="I6201" i="13"/>
  <c r="I6202" i="13"/>
  <c r="I6203" i="13"/>
  <c r="I6204" i="13"/>
  <c r="I6205" i="13"/>
  <c r="I6206" i="13"/>
  <c r="I6207" i="13"/>
  <c r="I6208" i="13"/>
  <c r="I6209" i="13"/>
  <c r="I6210" i="13"/>
  <c r="I6211" i="13"/>
  <c r="I6212" i="13"/>
  <c r="I6213" i="13"/>
  <c r="I6214" i="13"/>
  <c r="I6215" i="13"/>
  <c r="I6216" i="13"/>
  <c r="I6217" i="13"/>
  <c r="I6218" i="13"/>
  <c r="I6219" i="13"/>
  <c r="I6220" i="13"/>
  <c r="I6221" i="13"/>
  <c r="I6222" i="13"/>
  <c r="I6223" i="13"/>
  <c r="I6224" i="13"/>
  <c r="I6225" i="13"/>
  <c r="I6226" i="13"/>
  <c r="I6227" i="13"/>
  <c r="I6228" i="13"/>
  <c r="I6229" i="13"/>
  <c r="I6230" i="13"/>
  <c r="I6231" i="13"/>
  <c r="I6232" i="13"/>
  <c r="I6233" i="13"/>
  <c r="I6234" i="13"/>
  <c r="I6235" i="13"/>
  <c r="I6236" i="13"/>
  <c r="I6237" i="13"/>
  <c r="I6238" i="13"/>
  <c r="I6239" i="13"/>
  <c r="I6240" i="13"/>
  <c r="I6241" i="13"/>
  <c r="I6242" i="13"/>
  <c r="I6243" i="13"/>
  <c r="I6244" i="13"/>
  <c r="I6245" i="13"/>
  <c r="I6246" i="13"/>
  <c r="I6247" i="13"/>
  <c r="I6248" i="13"/>
  <c r="I6249" i="13"/>
  <c r="I6250" i="13"/>
  <c r="I6251" i="13"/>
  <c r="I6252" i="13"/>
  <c r="I6253" i="13"/>
  <c r="I6254" i="13"/>
  <c r="I6255" i="13"/>
  <c r="I6256" i="13"/>
  <c r="I6257" i="13"/>
  <c r="I6258" i="13"/>
  <c r="I6259" i="13"/>
  <c r="I6260" i="13"/>
  <c r="I6261" i="13"/>
  <c r="I6262" i="13"/>
  <c r="I6263" i="13"/>
  <c r="I6264" i="13"/>
  <c r="I6265" i="13"/>
  <c r="I6266" i="13"/>
  <c r="I6267" i="13"/>
  <c r="I6268" i="13"/>
  <c r="I6269" i="13"/>
  <c r="I6270" i="13"/>
  <c r="I6271" i="13"/>
  <c r="I6272" i="13"/>
  <c r="I6273" i="13"/>
  <c r="I6274" i="13"/>
  <c r="I6275" i="13"/>
  <c r="I6276" i="13"/>
  <c r="I6277" i="13"/>
  <c r="I6278" i="13"/>
  <c r="I6279" i="13"/>
  <c r="I6280" i="13"/>
  <c r="I6281" i="13"/>
  <c r="I6282" i="13"/>
  <c r="I6283" i="13"/>
  <c r="I6284" i="13"/>
  <c r="I6285" i="13"/>
  <c r="I6286" i="13"/>
  <c r="I6287" i="13"/>
  <c r="I6288" i="13"/>
  <c r="I6289" i="13"/>
  <c r="I6290" i="13"/>
  <c r="I6291" i="13"/>
  <c r="I6292" i="13"/>
  <c r="I6293" i="13"/>
  <c r="I6294" i="13"/>
  <c r="I6295" i="13"/>
  <c r="I6296" i="13"/>
  <c r="I6297" i="13"/>
  <c r="I6298" i="13"/>
  <c r="I6299" i="13"/>
  <c r="I6300" i="13"/>
  <c r="I6301" i="13"/>
  <c r="I6302" i="13"/>
  <c r="I6303" i="13"/>
  <c r="I6304" i="13"/>
  <c r="I6305" i="13"/>
  <c r="I6306" i="13"/>
  <c r="I6307" i="13"/>
  <c r="I6308" i="13"/>
  <c r="I6309" i="13"/>
  <c r="I6310" i="13"/>
  <c r="I6311" i="13"/>
  <c r="I6312" i="13"/>
  <c r="I6313" i="13"/>
  <c r="I6314" i="13"/>
  <c r="I6315" i="13"/>
  <c r="I6316" i="13"/>
  <c r="I6317" i="13"/>
  <c r="I6318" i="13"/>
  <c r="I6319" i="13"/>
  <c r="I6320" i="13"/>
  <c r="I6321" i="13"/>
  <c r="I6322" i="13"/>
  <c r="I6323" i="13"/>
  <c r="I6324" i="13"/>
  <c r="I6325" i="13"/>
  <c r="I6326" i="13"/>
  <c r="I6327" i="13"/>
  <c r="I6328" i="13"/>
  <c r="I6329" i="13"/>
  <c r="I6330" i="13"/>
  <c r="I6331" i="13"/>
  <c r="I6332" i="13"/>
  <c r="I6333" i="13"/>
  <c r="I6334" i="13"/>
  <c r="I6335" i="13"/>
  <c r="I6336" i="13"/>
  <c r="I6337" i="13"/>
  <c r="I6338" i="13"/>
  <c r="I6339" i="13"/>
  <c r="I6340" i="13"/>
  <c r="I6341" i="13"/>
  <c r="I6342" i="13"/>
  <c r="I6343" i="13"/>
  <c r="I6344" i="13"/>
  <c r="I6345" i="13"/>
  <c r="I6346" i="13"/>
  <c r="I6347" i="13"/>
  <c r="I6348" i="13"/>
  <c r="I6349" i="13"/>
  <c r="I6350" i="13"/>
  <c r="I6351" i="13"/>
  <c r="I6352" i="13"/>
  <c r="I6353" i="13"/>
  <c r="I6354" i="13"/>
  <c r="I6355" i="13"/>
  <c r="I6356" i="13"/>
  <c r="I6357" i="13"/>
  <c r="I6358" i="13"/>
  <c r="I6359" i="13"/>
  <c r="I6360" i="13"/>
  <c r="I6361" i="13"/>
  <c r="I6362" i="13"/>
  <c r="I6363" i="13"/>
  <c r="I6364" i="13"/>
  <c r="I6365" i="13"/>
  <c r="I6366" i="13"/>
  <c r="I6367" i="13"/>
  <c r="I6368" i="13"/>
  <c r="I6369" i="13"/>
  <c r="I6370" i="13"/>
  <c r="I6371" i="13"/>
  <c r="I6372" i="13"/>
  <c r="I6373" i="13"/>
  <c r="I6374" i="13"/>
  <c r="I6375" i="13"/>
  <c r="I6376" i="13"/>
  <c r="I6377" i="13"/>
  <c r="I6378" i="13"/>
  <c r="I6379" i="13"/>
  <c r="I6380" i="13"/>
  <c r="I6381" i="13"/>
  <c r="I6382" i="13"/>
  <c r="I6383" i="13"/>
  <c r="I6384" i="13"/>
  <c r="I6385" i="13"/>
  <c r="I6386" i="13"/>
  <c r="I6387" i="13"/>
  <c r="I6388" i="13"/>
  <c r="I6389" i="13"/>
  <c r="I6390" i="13"/>
  <c r="I6391" i="13"/>
  <c r="I6392" i="13"/>
  <c r="I6393" i="13"/>
  <c r="I6394" i="13"/>
  <c r="I6395" i="13"/>
  <c r="I6396" i="13"/>
  <c r="I6397" i="13"/>
  <c r="I6398" i="13"/>
  <c r="I6399" i="13"/>
  <c r="I6400" i="13"/>
  <c r="I6401" i="13"/>
  <c r="I6402" i="13"/>
  <c r="I6403" i="13"/>
  <c r="I6404" i="13"/>
  <c r="I6405" i="13"/>
  <c r="I6406" i="13"/>
  <c r="I6407" i="13"/>
  <c r="I6408" i="13"/>
  <c r="I6409" i="13"/>
  <c r="I6410" i="13"/>
  <c r="I6411" i="13"/>
  <c r="I6412" i="13"/>
  <c r="I6413" i="13"/>
  <c r="I6414" i="13"/>
  <c r="I6415" i="13"/>
  <c r="I6416" i="13"/>
  <c r="I6417" i="13"/>
  <c r="I6418" i="13"/>
  <c r="I6419" i="13"/>
  <c r="I6420" i="13"/>
  <c r="I6421" i="13"/>
  <c r="I6422" i="13"/>
  <c r="I6423" i="13"/>
  <c r="I6424" i="13"/>
  <c r="I6425" i="13"/>
  <c r="I6426" i="13"/>
  <c r="I6427" i="13"/>
  <c r="I6428" i="13"/>
  <c r="I6429" i="13"/>
  <c r="I6430" i="13"/>
  <c r="I6431" i="13"/>
  <c r="I6432" i="13"/>
  <c r="I6433" i="13"/>
  <c r="I6434" i="13"/>
  <c r="I6435" i="13"/>
  <c r="I6436" i="13"/>
  <c r="I6437" i="13"/>
  <c r="I6438" i="13"/>
  <c r="I6439" i="13"/>
  <c r="I6440" i="13"/>
  <c r="I6441" i="13"/>
  <c r="I6442" i="13"/>
  <c r="I6443" i="13"/>
  <c r="I6444" i="13"/>
  <c r="I6445" i="13"/>
  <c r="I6446" i="13"/>
  <c r="I6447" i="13"/>
  <c r="I6448" i="13"/>
  <c r="I6449" i="13"/>
  <c r="I6450" i="13"/>
  <c r="I6451" i="13"/>
  <c r="I6452" i="13"/>
  <c r="I6453" i="13"/>
  <c r="I6454" i="13"/>
  <c r="I6455" i="13"/>
  <c r="I6456" i="13"/>
  <c r="I6457" i="13"/>
  <c r="I6458" i="13"/>
  <c r="I6459" i="13"/>
  <c r="I6460" i="13"/>
  <c r="I6461" i="13"/>
  <c r="I6462" i="13"/>
  <c r="I6463" i="13"/>
  <c r="I6464" i="13"/>
  <c r="I6465" i="13"/>
  <c r="I6466" i="13"/>
  <c r="I6467" i="13"/>
  <c r="I6468" i="13"/>
  <c r="I6469" i="13"/>
  <c r="I6470" i="13"/>
  <c r="I6471" i="13"/>
  <c r="I6472" i="13"/>
  <c r="I6473" i="13"/>
  <c r="I6474" i="13"/>
  <c r="I6475" i="13"/>
  <c r="I6476" i="13"/>
  <c r="I6477" i="13"/>
  <c r="I6478" i="13"/>
  <c r="I6479" i="13"/>
  <c r="I6480" i="13"/>
  <c r="I6481" i="13"/>
  <c r="I6482" i="13"/>
  <c r="I6483" i="13"/>
  <c r="I6484" i="13"/>
  <c r="I6485" i="13"/>
  <c r="I6486" i="13"/>
  <c r="I6487" i="13"/>
  <c r="I6488" i="13"/>
  <c r="I6489" i="13"/>
  <c r="I6490" i="13"/>
  <c r="I6491" i="13"/>
  <c r="I6492" i="13"/>
  <c r="I6493" i="13"/>
  <c r="I6494" i="13"/>
  <c r="I6495" i="13"/>
  <c r="I6496" i="13"/>
  <c r="I6497" i="13"/>
  <c r="I6498" i="13"/>
  <c r="I6499" i="13"/>
  <c r="I6500" i="13"/>
  <c r="I6501" i="13"/>
  <c r="I6502" i="13"/>
  <c r="I6503" i="13"/>
  <c r="I6504" i="13"/>
  <c r="I6505" i="13"/>
  <c r="I6506" i="13"/>
  <c r="I6507" i="13"/>
  <c r="I6508" i="13"/>
  <c r="I6509" i="13"/>
  <c r="I6510" i="13"/>
  <c r="I6511" i="13"/>
  <c r="I6512" i="13"/>
  <c r="I6513" i="13"/>
  <c r="I6514" i="13"/>
  <c r="I6515" i="13"/>
  <c r="I6516" i="13"/>
  <c r="I6517" i="13"/>
  <c r="I6518" i="13"/>
  <c r="I6519" i="13"/>
  <c r="I6520" i="13"/>
  <c r="I6521" i="13"/>
  <c r="I6522" i="13"/>
  <c r="I6523" i="13"/>
  <c r="I6524" i="13"/>
  <c r="I6525" i="13"/>
  <c r="I6526" i="13"/>
  <c r="I6527" i="13"/>
  <c r="I6528" i="13"/>
  <c r="I6529" i="13"/>
  <c r="I6530" i="13"/>
  <c r="I6531" i="13"/>
  <c r="I6532" i="13"/>
  <c r="I6533" i="13"/>
  <c r="I6534" i="13"/>
  <c r="I6535" i="13"/>
  <c r="I6536" i="13"/>
  <c r="I6537" i="13"/>
  <c r="I6538" i="13"/>
  <c r="I6539" i="13"/>
  <c r="I6540" i="13"/>
  <c r="I6541" i="13"/>
  <c r="I6542" i="13"/>
  <c r="I6543" i="13"/>
  <c r="I6544" i="13"/>
  <c r="I6545" i="13"/>
  <c r="I6546" i="13"/>
  <c r="I6547" i="13"/>
  <c r="I6548" i="13"/>
  <c r="I6549" i="13"/>
  <c r="I6550" i="13"/>
  <c r="I6551" i="13"/>
  <c r="I6552" i="13"/>
  <c r="I6553" i="13"/>
  <c r="I6554" i="13"/>
  <c r="I6555" i="13"/>
  <c r="I6556" i="13"/>
  <c r="I6557" i="13"/>
  <c r="I6558" i="13"/>
  <c r="I6559" i="13"/>
  <c r="I6560" i="13"/>
  <c r="I6561" i="13"/>
  <c r="I6562" i="13"/>
  <c r="I6563" i="13"/>
  <c r="I6564" i="13"/>
  <c r="I6565" i="13"/>
  <c r="I6566" i="13"/>
  <c r="I6567" i="13"/>
  <c r="I6568" i="13"/>
  <c r="I6569" i="13"/>
  <c r="I6570" i="13"/>
  <c r="I6571" i="13"/>
  <c r="I6572" i="13"/>
  <c r="I6573" i="13"/>
  <c r="I6574" i="13"/>
  <c r="I6575" i="13"/>
  <c r="I6576" i="13"/>
  <c r="I6577" i="13"/>
  <c r="I6578" i="13"/>
  <c r="I6579" i="13"/>
  <c r="I6580" i="13"/>
  <c r="I6581" i="13"/>
  <c r="I6582" i="13"/>
  <c r="I6583" i="13"/>
  <c r="I6584" i="13"/>
  <c r="I6585" i="13"/>
  <c r="I6586" i="13"/>
  <c r="I6587" i="13"/>
  <c r="I6588" i="13"/>
  <c r="I6589" i="13"/>
  <c r="I6590" i="13"/>
  <c r="I6591" i="13"/>
  <c r="I6592" i="13"/>
  <c r="I6593" i="13"/>
  <c r="I6594" i="13"/>
  <c r="I6595" i="13"/>
  <c r="I6596" i="13"/>
  <c r="I6597" i="13"/>
  <c r="I6598" i="13"/>
  <c r="I6599" i="13"/>
  <c r="I6600" i="13"/>
  <c r="I6601" i="13"/>
  <c r="I6602" i="13"/>
  <c r="I6603" i="13"/>
  <c r="I6604" i="13"/>
  <c r="I6605" i="13"/>
  <c r="I6606" i="13"/>
  <c r="I6607" i="13"/>
  <c r="I6608" i="13"/>
  <c r="I6609" i="13"/>
  <c r="I6610" i="13"/>
  <c r="I6611" i="13"/>
  <c r="I6612" i="13"/>
  <c r="I6613" i="13"/>
  <c r="I6614" i="13"/>
  <c r="I6615" i="13"/>
  <c r="I6616" i="13"/>
  <c r="I6617" i="13"/>
  <c r="I6618" i="13"/>
  <c r="I6619" i="13"/>
  <c r="I6620" i="13"/>
  <c r="I6621" i="13"/>
  <c r="I6622" i="13"/>
  <c r="I6623" i="13"/>
  <c r="I6624" i="13"/>
  <c r="I6625" i="13"/>
  <c r="I6626" i="13"/>
  <c r="I6627" i="13"/>
  <c r="I6628" i="13"/>
  <c r="I6629" i="13"/>
  <c r="I6630" i="13"/>
  <c r="I6631" i="13"/>
  <c r="I6632" i="13"/>
  <c r="I6633" i="13"/>
  <c r="I6634" i="13"/>
  <c r="I6635" i="13"/>
  <c r="I6636" i="13"/>
  <c r="I6637" i="13"/>
  <c r="I6638" i="13"/>
  <c r="I6639" i="13"/>
  <c r="I6640" i="13"/>
  <c r="I6641" i="13"/>
  <c r="I6642" i="13"/>
  <c r="I6643" i="13"/>
  <c r="I6644" i="13"/>
  <c r="I6645" i="13"/>
  <c r="I6646" i="13"/>
  <c r="I6647" i="13"/>
  <c r="I6648" i="13"/>
  <c r="I6649" i="13"/>
  <c r="I6650" i="13"/>
  <c r="I6651" i="13"/>
  <c r="I6652" i="13"/>
  <c r="I6653" i="13"/>
  <c r="I6654" i="13"/>
  <c r="I6655" i="13"/>
  <c r="I6656" i="13"/>
  <c r="I6657" i="13"/>
  <c r="I6658" i="13"/>
  <c r="I6659" i="13"/>
  <c r="I6660" i="13"/>
  <c r="I6661" i="13"/>
  <c r="I6662" i="13"/>
  <c r="I6663" i="13"/>
  <c r="I6664" i="13"/>
  <c r="I6665" i="13"/>
  <c r="I6666" i="13"/>
  <c r="I6667" i="13"/>
  <c r="I6668" i="13"/>
  <c r="I6669" i="13"/>
  <c r="I6670" i="13"/>
  <c r="I6671" i="13"/>
  <c r="I6672" i="13"/>
  <c r="I6673" i="13"/>
  <c r="I6674" i="13"/>
  <c r="I6675" i="13"/>
  <c r="I6676" i="13"/>
  <c r="I6677" i="13"/>
  <c r="I6678" i="13"/>
  <c r="I6679" i="13"/>
  <c r="I6680" i="13"/>
  <c r="I6681" i="13"/>
  <c r="I6682" i="13"/>
  <c r="I6683" i="13"/>
  <c r="I6684" i="13"/>
  <c r="I6685" i="13"/>
  <c r="I6686" i="13"/>
  <c r="I6687" i="13"/>
  <c r="I6688" i="13"/>
  <c r="I6689" i="13"/>
  <c r="I6690" i="13"/>
  <c r="I6691" i="13"/>
  <c r="I6692" i="13"/>
  <c r="I6693" i="13"/>
  <c r="I6694" i="13"/>
  <c r="I6695" i="13"/>
  <c r="I6696" i="13"/>
  <c r="I6697" i="13"/>
  <c r="I6698" i="13"/>
  <c r="I3" i="13"/>
  <c r="N5" i="31" a="1"/>
  <c r="N5" i="31" s="1"/>
  <c r="N7" i="31" a="1"/>
  <c r="N7" i="31" s="1"/>
  <c r="N8" i="31" a="1"/>
  <c r="N8" i="31" s="1"/>
  <c r="N9" i="31" a="1"/>
  <c r="N9" i="31" s="1"/>
  <c r="N12" i="31" a="1"/>
  <c r="N12" i="31" s="1"/>
  <c r="N13" i="31" a="1"/>
  <c r="N13" i="31" s="1"/>
  <c r="N14" i="31" a="1"/>
  <c r="N14" i="31" s="1"/>
  <c r="N15" i="31" a="1"/>
  <c r="N15" i="31" s="1"/>
  <c r="N17" i="31" a="1"/>
  <c r="N17" i="31" s="1"/>
  <c r="N18" i="31" a="1"/>
  <c r="N18" i="31" s="1"/>
  <c r="N19" i="31" a="1"/>
  <c r="N19" i="31" s="1"/>
  <c r="N20" i="31" a="1"/>
  <c r="N20" i="31" s="1"/>
  <c r="N21" i="31" a="1"/>
  <c r="N21" i="31" s="1"/>
  <c r="N22" i="31" a="1"/>
  <c r="N22" i="31" s="1"/>
  <c r="N23" i="31" a="1"/>
  <c r="N23" i="31" s="1"/>
  <c r="N24" i="31" a="1"/>
  <c r="N24" i="31" s="1"/>
  <c r="N25" i="31" a="1"/>
  <c r="N25" i="31" s="1"/>
  <c r="N26" i="31" a="1"/>
  <c r="N26" i="31" s="1"/>
  <c r="N27" i="31" a="1"/>
  <c r="N27" i="31" s="1"/>
  <c r="N28" i="31" a="1"/>
  <c r="N28" i="31" s="1"/>
  <c r="N29" i="31" a="1"/>
  <c r="N29" i="31" s="1"/>
  <c r="N30" i="31" a="1"/>
  <c r="N30" i="31" s="1"/>
  <c r="N31" i="31" a="1"/>
  <c r="N31" i="31" s="1"/>
  <c r="N32" i="31" a="1"/>
  <c r="N32" i="31" s="1"/>
  <c r="N33" i="31" a="1"/>
  <c r="N33" i="31" s="1"/>
  <c r="N34" i="31" a="1"/>
  <c r="N34" i="31" s="1"/>
  <c r="N35" i="31" a="1"/>
  <c r="N35" i="31" s="1"/>
  <c r="N36" i="31" a="1"/>
  <c r="N36" i="31" s="1"/>
  <c r="N37" i="31" a="1"/>
  <c r="N37" i="31" s="1"/>
  <c r="N38" i="31" a="1"/>
  <c r="N38" i="31" s="1"/>
  <c r="N39" i="31" a="1"/>
  <c r="N39" i="31" s="1"/>
  <c r="N40" i="31" a="1"/>
  <c r="N40" i="31" s="1"/>
  <c r="N41" i="31" a="1"/>
  <c r="N41" i="31" s="1"/>
  <c r="N42" i="31" a="1"/>
  <c r="N42" i="31" s="1"/>
  <c r="N43" i="31" a="1"/>
  <c r="N43" i="31" s="1"/>
  <c r="N44" i="31" a="1"/>
  <c r="N44" i="31" s="1"/>
  <c r="N45" i="31" a="1"/>
  <c r="N45" i="31" s="1"/>
  <c r="N46" i="31" a="1"/>
  <c r="N46" i="31" s="1"/>
  <c r="N47" i="31" a="1"/>
  <c r="N47" i="31" s="1"/>
  <c r="N48" i="31" a="1"/>
  <c r="N48" i="31" s="1"/>
  <c r="N49" i="31" a="1"/>
  <c r="N49" i="31" s="1"/>
  <c r="N50" i="31" a="1"/>
  <c r="N50" i="31" s="1"/>
  <c r="N51" i="31" a="1"/>
  <c r="N51" i="31" s="1"/>
  <c r="N52" i="31" a="1"/>
  <c r="N52" i="31" s="1"/>
  <c r="N53" i="31" a="1"/>
  <c r="N53" i="31" s="1"/>
  <c r="N54" i="31" a="1"/>
  <c r="N54" i="31" s="1"/>
  <c r="N55" i="31" a="1"/>
  <c r="N55" i="31" s="1"/>
  <c r="N56" i="31" a="1"/>
  <c r="N56" i="31" s="1"/>
  <c r="N57" i="31" a="1"/>
  <c r="N57" i="31" s="1"/>
  <c r="N58" i="31" a="1"/>
  <c r="N58" i="31" s="1"/>
  <c r="N59" i="31" a="1"/>
  <c r="N59" i="31" s="1"/>
  <c r="N60" i="31" a="1"/>
  <c r="N60" i="31" s="1"/>
  <c r="N61" i="31" a="1"/>
  <c r="N61" i="31" s="1"/>
  <c r="N62" i="31" a="1"/>
  <c r="N62" i="31" s="1"/>
  <c r="N63" i="31" a="1"/>
  <c r="N63" i="31" s="1"/>
  <c r="N64" i="31" a="1"/>
  <c r="N64" i="31" s="1"/>
  <c r="N65" i="31" a="1"/>
  <c r="N65" i="31" s="1"/>
  <c r="N66" i="31" a="1"/>
  <c r="N66" i="31" s="1"/>
  <c r="N67" i="31" a="1"/>
  <c r="N67" i="31" s="1"/>
  <c r="N68" i="31" a="1"/>
  <c r="N68" i="31" s="1"/>
  <c r="N69" i="31" a="1"/>
  <c r="N69" i="31" s="1"/>
  <c r="N70" i="31" a="1"/>
  <c r="N70" i="31" s="1"/>
  <c r="N71" i="31" a="1"/>
  <c r="N71" i="31" s="1"/>
  <c r="N72" i="31" a="1"/>
  <c r="N72" i="31" s="1"/>
  <c r="N73" i="31" a="1"/>
  <c r="N73" i="31" s="1"/>
  <c r="N74" i="31" a="1"/>
  <c r="N74" i="31" s="1"/>
  <c r="N75" i="31" a="1"/>
  <c r="N75" i="31" s="1"/>
  <c r="N76" i="31" a="1"/>
  <c r="N76" i="31" s="1"/>
  <c r="N77" i="31" a="1"/>
  <c r="N77" i="31" s="1"/>
  <c r="N78" i="31" a="1"/>
  <c r="N78" i="31" s="1"/>
  <c r="N79" i="31" a="1"/>
  <c r="N79" i="31" s="1"/>
  <c r="N80" i="31" a="1"/>
  <c r="N80" i="31" s="1"/>
  <c r="N81" i="31" a="1"/>
  <c r="N81" i="31" s="1"/>
  <c r="N82" i="31" a="1"/>
  <c r="N82" i="31" s="1"/>
  <c r="N83" i="31" a="1"/>
  <c r="N83" i="31" s="1"/>
  <c r="N84" i="31" a="1"/>
  <c r="N84" i="31" s="1"/>
  <c r="N85" i="31" a="1"/>
  <c r="N85" i="31" s="1"/>
  <c r="N86" i="31" a="1"/>
  <c r="N86" i="31" s="1"/>
  <c r="N87" i="31" a="1"/>
  <c r="N87" i="31" s="1"/>
  <c r="N88" i="31" a="1"/>
  <c r="N88" i="31" s="1"/>
  <c r="N89" i="31" a="1"/>
  <c r="N89" i="31" s="1"/>
  <c r="N90" i="31" a="1"/>
  <c r="N90" i="31" s="1"/>
  <c r="N91" i="31" a="1"/>
  <c r="N91" i="31" s="1"/>
  <c r="N92" i="31" a="1"/>
  <c r="N92" i="31" s="1"/>
  <c r="N93" i="31" a="1"/>
  <c r="N93" i="31" s="1"/>
  <c r="N94" i="31" a="1"/>
  <c r="N94" i="31" s="1"/>
  <c r="N95" i="31" a="1"/>
  <c r="N95" i="31" s="1"/>
  <c r="N96" i="31" a="1"/>
  <c r="N96" i="31" s="1"/>
  <c r="N97" i="31" a="1"/>
  <c r="N97" i="31" s="1"/>
  <c r="N98" i="31" a="1"/>
  <c r="N98" i="31" s="1"/>
  <c r="N99" i="31" a="1"/>
  <c r="N99" i="31" s="1"/>
  <c r="N100" i="31" a="1"/>
  <c r="N100" i="31" s="1"/>
  <c r="N101" i="31" a="1"/>
  <c r="N101" i="31" s="1"/>
  <c r="N102" i="31" a="1"/>
  <c r="N102" i="31" s="1"/>
  <c r="N103" i="31" a="1"/>
  <c r="N103" i="31" s="1"/>
  <c r="N104" i="31" a="1"/>
  <c r="N104" i="31" s="1"/>
  <c r="N105" i="31" a="1"/>
  <c r="N105" i="31" s="1"/>
  <c r="N106" i="31" a="1"/>
  <c r="N106" i="31" s="1"/>
  <c r="N107" i="31" a="1"/>
  <c r="N107" i="31" s="1"/>
  <c r="N108" i="31" a="1"/>
  <c r="N108" i="31" s="1"/>
  <c r="N109" i="31" a="1"/>
  <c r="N109" i="31" s="1"/>
  <c r="N110" i="31" a="1"/>
  <c r="N110" i="31" s="1"/>
  <c r="N111" i="31" a="1"/>
  <c r="N111" i="31" s="1"/>
  <c r="N112" i="31" a="1"/>
  <c r="N112" i="31" s="1"/>
  <c r="N113" i="31" a="1"/>
  <c r="N113" i="31" s="1"/>
  <c r="N114" i="31" a="1"/>
  <c r="N114" i="31" s="1"/>
  <c r="N115" i="31" a="1"/>
  <c r="N115" i="31" s="1"/>
  <c r="N116" i="31" a="1"/>
  <c r="N116" i="31" s="1"/>
  <c r="N117" i="31" a="1"/>
  <c r="N117" i="31" s="1"/>
  <c r="N118" i="31" a="1"/>
  <c r="N118" i="31" s="1"/>
  <c r="N119" i="31" a="1"/>
  <c r="N119" i="31" s="1"/>
  <c r="N120" i="31" a="1"/>
  <c r="N120" i="31" s="1"/>
  <c r="N121" i="31" a="1"/>
  <c r="N121" i="31" s="1"/>
  <c r="N122" i="31" a="1"/>
  <c r="N122" i="31" s="1"/>
  <c r="N123" i="31" a="1"/>
  <c r="N123" i="31" s="1"/>
  <c r="N124" i="31" a="1"/>
  <c r="N124" i="31" s="1"/>
  <c r="N125" i="31" a="1"/>
  <c r="N125" i="31" s="1"/>
  <c r="N126" i="31" a="1"/>
  <c r="N126" i="31" s="1"/>
  <c r="N127" i="31" a="1"/>
  <c r="N127" i="31" s="1"/>
  <c r="N128" i="31" a="1"/>
  <c r="N128" i="31" s="1"/>
  <c r="N129" i="31" a="1"/>
  <c r="N129" i="31" s="1"/>
  <c r="N130" i="31" a="1"/>
  <c r="N130" i="31" s="1"/>
  <c r="N131" i="31" a="1"/>
  <c r="N131" i="31" s="1"/>
  <c r="N132" i="31" a="1"/>
  <c r="N132" i="31" s="1"/>
  <c r="N133" i="31" a="1"/>
  <c r="N133" i="31" s="1"/>
  <c r="N134" i="31" a="1"/>
  <c r="N134" i="31" s="1"/>
  <c r="N135" i="31" a="1"/>
  <c r="N135" i="31" s="1"/>
  <c r="N136" i="31" a="1"/>
  <c r="N136" i="31" s="1"/>
  <c r="N137" i="31" a="1"/>
  <c r="N137" i="31" s="1"/>
  <c r="N138" i="31" a="1"/>
  <c r="N138" i="31" s="1"/>
  <c r="N139" i="31" a="1"/>
  <c r="N139" i="31" s="1"/>
  <c r="N140" i="31" a="1"/>
  <c r="N140" i="31" s="1"/>
  <c r="N141" i="31" a="1"/>
  <c r="N141" i="31" s="1"/>
  <c r="N142" i="31" a="1"/>
  <c r="N142" i="31" s="1"/>
  <c r="N143" i="31" a="1"/>
  <c r="N143" i="31" s="1"/>
  <c r="N144" i="31" a="1"/>
  <c r="N144" i="31" s="1"/>
  <c r="N145" i="31" a="1"/>
  <c r="N145" i="31" s="1"/>
  <c r="N146" i="31" a="1"/>
  <c r="N146" i="31" s="1"/>
  <c r="N147" i="31" a="1"/>
  <c r="N147" i="31" s="1"/>
  <c r="N148" i="31" a="1"/>
  <c r="N148" i="31" s="1"/>
  <c r="N149" i="31" a="1"/>
  <c r="N149" i="31" s="1"/>
  <c r="N150" i="31" a="1"/>
  <c r="N150" i="31" s="1"/>
  <c r="N151" i="31" a="1"/>
  <c r="N151" i="31" s="1"/>
  <c r="N152" i="31" a="1"/>
  <c r="N152" i="31" s="1"/>
  <c r="N153" i="31" a="1"/>
  <c r="N153" i="31" s="1"/>
  <c r="N154" i="31" a="1"/>
  <c r="N154" i="31" s="1"/>
  <c r="N155" i="31" a="1"/>
  <c r="N155" i="31" s="1"/>
  <c r="N156" i="31" a="1"/>
  <c r="N156" i="31" s="1"/>
  <c r="M6" i="31" a="1"/>
  <c r="M6" i="31" s="1"/>
  <c r="M7" i="31" a="1"/>
  <c r="M7" i="31" s="1"/>
  <c r="M8" i="31" a="1"/>
  <c r="M8" i="31" s="1"/>
  <c r="M10" i="31" a="1"/>
  <c r="M10" i="31" s="1"/>
  <c r="M11" i="31" a="1"/>
  <c r="M11" i="31" s="1"/>
  <c r="M12" i="31" a="1"/>
  <c r="M12" i="31" s="1"/>
  <c r="M13" i="31" a="1"/>
  <c r="M13" i="31" s="1"/>
  <c r="M14" i="31" a="1"/>
  <c r="M14" i="31" s="1"/>
  <c r="M15" i="31" a="1"/>
  <c r="M15" i="31" s="1"/>
  <c r="M16" i="31" a="1"/>
  <c r="M16" i="31" s="1"/>
  <c r="M17" i="31" a="1"/>
  <c r="M17" i="31" s="1"/>
  <c r="M18" i="31" a="1"/>
  <c r="M18" i="31" s="1"/>
  <c r="M19" i="31" a="1"/>
  <c r="M19" i="31" s="1"/>
  <c r="M20" i="31" a="1"/>
  <c r="M20" i="31" s="1"/>
  <c r="M21" i="31" a="1"/>
  <c r="M21" i="31" s="1"/>
  <c r="M22" i="31" a="1"/>
  <c r="M22" i="31" s="1"/>
  <c r="M23" i="31" a="1"/>
  <c r="M23" i="31" s="1"/>
  <c r="M24" i="31" a="1"/>
  <c r="M24" i="31" s="1"/>
  <c r="M25" i="31" a="1"/>
  <c r="M25" i="31" s="1"/>
  <c r="M26" i="31" a="1"/>
  <c r="M26" i="31" s="1"/>
  <c r="M27" i="31" a="1"/>
  <c r="M27" i="31" s="1"/>
  <c r="M28" i="31" a="1"/>
  <c r="M28" i="31" s="1"/>
  <c r="M29" i="31" a="1"/>
  <c r="M29" i="31" s="1"/>
  <c r="M30" i="31" a="1"/>
  <c r="M30" i="31" s="1"/>
  <c r="M31" i="31" a="1"/>
  <c r="M31" i="31" s="1"/>
  <c r="M32" i="31" a="1"/>
  <c r="M32" i="31" s="1"/>
  <c r="M33" i="31" a="1"/>
  <c r="M33" i="31" s="1"/>
  <c r="M34" i="31" a="1"/>
  <c r="M34" i="31" s="1"/>
  <c r="M35" i="31" a="1"/>
  <c r="M35" i="31" s="1"/>
  <c r="M36" i="31" a="1"/>
  <c r="M36" i="31" s="1"/>
  <c r="M37" i="31" a="1"/>
  <c r="M37" i="31" s="1"/>
  <c r="M38" i="31" a="1"/>
  <c r="M38" i="31" s="1"/>
  <c r="M39" i="31" a="1"/>
  <c r="M39" i="31" s="1"/>
  <c r="M40" i="31" a="1"/>
  <c r="M40" i="31" s="1"/>
  <c r="M41" i="31" a="1"/>
  <c r="M41" i="31" s="1"/>
  <c r="M42" i="31" a="1"/>
  <c r="M42" i="31" s="1"/>
  <c r="M43" i="31" a="1"/>
  <c r="M43" i="31" s="1"/>
  <c r="M44" i="31" a="1"/>
  <c r="M44" i="31" s="1"/>
  <c r="M45" i="31" a="1"/>
  <c r="M45" i="31" s="1"/>
  <c r="M46" i="31" a="1"/>
  <c r="M46" i="31" s="1"/>
  <c r="M47" i="31" a="1"/>
  <c r="M47" i="31" s="1"/>
  <c r="M48" i="31" a="1"/>
  <c r="M48" i="31" s="1"/>
  <c r="M49" i="31" a="1"/>
  <c r="M49" i="31" s="1"/>
  <c r="M50" i="31" a="1"/>
  <c r="M50" i="31" s="1"/>
  <c r="M51" i="31" a="1"/>
  <c r="M51" i="31" s="1"/>
  <c r="M52" i="31" a="1"/>
  <c r="M52" i="31" s="1"/>
  <c r="M53" i="31" a="1"/>
  <c r="M53" i="31" s="1"/>
  <c r="M54" i="31" a="1"/>
  <c r="M54" i="31" s="1"/>
  <c r="M55" i="31" a="1"/>
  <c r="M55" i="31" s="1"/>
  <c r="M56" i="31" a="1"/>
  <c r="M56" i="31" s="1"/>
  <c r="M57" i="31" a="1"/>
  <c r="M57" i="31" s="1"/>
  <c r="M58" i="31" a="1"/>
  <c r="M58" i="31" s="1"/>
  <c r="M59" i="31" a="1"/>
  <c r="M59" i="31" s="1"/>
  <c r="M60" i="31" a="1"/>
  <c r="M60" i="31" s="1"/>
  <c r="M61" i="31" a="1"/>
  <c r="M61" i="31" s="1"/>
  <c r="M62" i="31" a="1"/>
  <c r="M62" i="31" s="1"/>
  <c r="M63" i="31" a="1"/>
  <c r="M63" i="31" s="1"/>
  <c r="M64" i="31" a="1"/>
  <c r="M64" i="31" s="1"/>
  <c r="M65" i="31" a="1"/>
  <c r="M65" i="31" s="1"/>
  <c r="M66" i="31" a="1"/>
  <c r="M66" i="31" s="1"/>
  <c r="M67" i="31" a="1"/>
  <c r="M67" i="31" s="1"/>
  <c r="M68" i="31" a="1"/>
  <c r="M68" i="31" s="1"/>
  <c r="M69" i="31" a="1"/>
  <c r="M69" i="31" s="1"/>
  <c r="M70" i="31" a="1"/>
  <c r="M70" i="31" s="1"/>
  <c r="M71" i="31" a="1"/>
  <c r="M71" i="31" s="1"/>
  <c r="M72" i="31" a="1"/>
  <c r="M72" i="31" s="1"/>
  <c r="M73" i="31" a="1"/>
  <c r="M73" i="31" s="1"/>
  <c r="M74" i="31" a="1"/>
  <c r="M74" i="31" s="1"/>
  <c r="M75" i="31" a="1"/>
  <c r="M75" i="31" s="1"/>
  <c r="M76" i="31" a="1"/>
  <c r="M76" i="31" s="1"/>
  <c r="M77" i="31" a="1"/>
  <c r="M77" i="31" s="1"/>
  <c r="M78" i="31" a="1"/>
  <c r="M78" i="31" s="1"/>
  <c r="M79" i="31" a="1"/>
  <c r="M79" i="31" s="1"/>
  <c r="M80" i="31" a="1"/>
  <c r="M80" i="31" s="1"/>
  <c r="M81" i="31" a="1"/>
  <c r="M81" i="31" s="1"/>
  <c r="M82" i="31" a="1"/>
  <c r="M82" i="31" s="1"/>
  <c r="M83" i="31" a="1"/>
  <c r="M83" i="31" s="1"/>
  <c r="M84" i="31" a="1"/>
  <c r="M84" i="31" s="1"/>
  <c r="M85" i="31" a="1"/>
  <c r="M85" i="31" s="1"/>
  <c r="M86" i="31" a="1"/>
  <c r="M86" i="31" s="1"/>
  <c r="M87" i="31" a="1"/>
  <c r="M87" i="31" s="1"/>
  <c r="M88" i="31" a="1"/>
  <c r="M88" i="31" s="1"/>
  <c r="M89" i="31" a="1"/>
  <c r="M89" i="31" s="1"/>
  <c r="M90" i="31" a="1"/>
  <c r="M90" i="31" s="1"/>
  <c r="M91" i="31" a="1"/>
  <c r="M91" i="31" s="1"/>
  <c r="M92" i="31" a="1"/>
  <c r="M92" i="31" s="1"/>
  <c r="M93" i="31" a="1"/>
  <c r="M93" i="31" s="1"/>
  <c r="M94" i="31" a="1"/>
  <c r="M94" i="31" s="1"/>
  <c r="M95" i="31" a="1"/>
  <c r="M95" i="31" s="1"/>
  <c r="M96" i="31" a="1"/>
  <c r="M96" i="31" s="1"/>
  <c r="M97" i="31" a="1"/>
  <c r="M97" i="31" s="1"/>
  <c r="M98" i="31" a="1"/>
  <c r="M98" i="31" s="1"/>
  <c r="M99" i="31" a="1"/>
  <c r="M99" i="31" s="1"/>
  <c r="M100" i="31" a="1"/>
  <c r="M100" i="31" s="1"/>
  <c r="M101" i="31" a="1"/>
  <c r="M101" i="31" s="1"/>
  <c r="M102" i="31" a="1"/>
  <c r="M102" i="31" s="1"/>
  <c r="M103" i="31" a="1"/>
  <c r="M103" i="31" s="1"/>
  <c r="M104" i="31" a="1"/>
  <c r="M104" i="31" s="1"/>
  <c r="M105" i="31" a="1"/>
  <c r="M105" i="31" s="1"/>
  <c r="M106" i="31" a="1"/>
  <c r="M106" i="31" s="1"/>
  <c r="M107" i="31" a="1"/>
  <c r="M107" i="31" s="1"/>
  <c r="M108" i="31" a="1"/>
  <c r="M108" i="31" s="1"/>
  <c r="M109" i="31" a="1"/>
  <c r="M109" i="31" s="1"/>
  <c r="M110" i="31" a="1"/>
  <c r="M110" i="31" s="1"/>
  <c r="M111" i="31" a="1"/>
  <c r="M111" i="31" s="1"/>
  <c r="M112" i="31" a="1"/>
  <c r="M112" i="31" s="1"/>
  <c r="M113" i="31" a="1"/>
  <c r="M113" i="31" s="1"/>
  <c r="M114" i="31" a="1"/>
  <c r="M114" i="31" s="1"/>
  <c r="M115" i="31" a="1"/>
  <c r="M115" i="31" s="1"/>
  <c r="M116" i="31" a="1"/>
  <c r="M116" i="31" s="1"/>
  <c r="M117" i="31" a="1"/>
  <c r="M117" i="31" s="1"/>
  <c r="M118" i="31" a="1"/>
  <c r="M118" i="31" s="1"/>
  <c r="M119" i="31" a="1"/>
  <c r="M119" i="31" s="1"/>
  <c r="M120" i="31" a="1"/>
  <c r="M120" i="31" s="1"/>
  <c r="M121" i="31" a="1"/>
  <c r="M121" i="31" s="1"/>
  <c r="M122" i="31" a="1"/>
  <c r="M122" i="31" s="1"/>
  <c r="M123" i="31" a="1"/>
  <c r="M123" i="31" s="1"/>
  <c r="M124" i="31" a="1"/>
  <c r="M124" i="31" s="1"/>
  <c r="M125" i="31" a="1"/>
  <c r="M125" i="31" s="1"/>
  <c r="M126" i="31" a="1"/>
  <c r="M126" i="31" s="1"/>
  <c r="M127" i="31" a="1"/>
  <c r="M127" i="31" s="1"/>
  <c r="M128" i="31" a="1"/>
  <c r="M128" i="31" s="1"/>
  <c r="M129" i="31" a="1"/>
  <c r="M129" i="31" s="1"/>
  <c r="M130" i="31" a="1"/>
  <c r="M130" i="31" s="1"/>
  <c r="M131" i="31" a="1"/>
  <c r="M131" i="31" s="1"/>
  <c r="M132" i="31" a="1"/>
  <c r="M132" i="31" s="1"/>
  <c r="M133" i="31" a="1"/>
  <c r="M133" i="31" s="1"/>
  <c r="M134" i="31" a="1"/>
  <c r="M134" i="31" s="1"/>
  <c r="M135" i="31" a="1"/>
  <c r="M135" i="31" s="1"/>
  <c r="M136" i="31" a="1"/>
  <c r="M136" i="31" s="1"/>
  <c r="M137" i="31" a="1"/>
  <c r="M137" i="31" s="1"/>
  <c r="M138" i="31" a="1"/>
  <c r="M138" i="31" s="1"/>
  <c r="M139" i="31" a="1"/>
  <c r="M139" i="31" s="1"/>
  <c r="M140" i="31" a="1"/>
  <c r="M140" i="31" s="1"/>
  <c r="M141" i="31" a="1"/>
  <c r="M141" i="31" s="1"/>
  <c r="M142" i="31" a="1"/>
  <c r="M142" i="31" s="1"/>
  <c r="M143" i="31" a="1"/>
  <c r="M143" i="31" s="1"/>
  <c r="M144" i="31" a="1"/>
  <c r="M144" i="31" s="1"/>
  <c r="M145" i="31" a="1"/>
  <c r="M145" i="31" s="1"/>
  <c r="M146" i="31" a="1"/>
  <c r="M146" i="31" s="1"/>
  <c r="M147" i="31" a="1"/>
  <c r="M147" i="31" s="1"/>
  <c r="M148" i="31" a="1"/>
  <c r="M148" i="31" s="1"/>
  <c r="M149" i="31" a="1"/>
  <c r="M149" i="31" s="1"/>
  <c r="M150" i="31" a="1"/>
  <c r="M150" i="31" s="1"/>
  <c r="M151" i="31" a="1"/>
  <c r="M151" i="31" s="1"/>
  <c r="M152" i="31" a="1"/>
  <c r="M152" i="31" s="1"/>
  <c r="M153" i="31" a="1"/>
  <c r="M153" i="31" s="1"/>
  <c r="M154" i="31" a="1"/>
  <c r="M154" i="31" s="1"/>
  <c r="M155" i="31" a="1"/>
  <c r="M155" i="31" s="1"/>
  <c r="M156" i="31" a="1"/>
  <c r="M156" i="31" s="1"/>
  <c r="A19" i="31" l="1"/>
  <c r="A6" i="31"/>
  <c r="A7" i="31"/>
  <c r="A8" i="31"/>
  <c r="A9" i="31"/>
  <c r="A10" i="31"/>
  <c r="A11" i="31"/>
  <c r="A12" i="31"/>
  <c r="A13" i="31"/>
  <c r="A14" i="31"/>
  <c r="A15" i="31"/>
  <c r="A16" i="31"/>
  <c r="A17" i="31"/>
  <c r="A18" i="31"/>
  <c r="A20" i="31"/>
  <c r="A21" i="31"/>
  <c r="A22" i="31"/>
  <c r="A23" i="31"/>
  <c r="A24" i="31"/>
  <c r="A25" i="31"/>
  <c r="A26" i="31"/>
  <c r="A27" i="31"/>
  <c r="A28" i="31"/>
  <c r="A29" i="31"/>
  <c r="A30" i="31"/>
  <c r="A5" i="31"/>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3" i="19"/>
  <c r="K3" i="13" l="1"/>
  <c r="M3" i="13" a="1"/>
  <c r="M3" i="13" s="1"/>
  <c r="D6698" i="13"/>
  <c r="D6697" i="13"/>
  <c r="D6696" i="13"/>
  <c r="D6695" i="13"/>
  <c r="D6694" i="13"/>
  <c r="D6693" i="13"/>
  <c r="D6692" i="13"/>
  <c r="D6691" i="13"/>
  <c r="D6690" i="13"/>
  <c r="D6689" i="13"/>
  <c r="D6688" i="13"/>
  <c r="D6687" i="13"/>
  <c r="D6686" i="13"/>
  <c r="D6685" i="13"/>
  <c r="D6684" i="13"/>
  <c r="D6683" i="13"/>
  <c r="D6682" i="13"/>
  <c r="D6681" i="13"/>
  <c r="D6680" i="13"/>
  <c r="D6679" i="13"/>
  <c r="D6678" i="13"/>
  <c r="D6677" i="13"/>
  <c r="D6676" i="13"/>
  <c r="D6675" i="13"/>
  <c r="D6674" i="13"/>
  <c r="D6673" i="13"/>
  <c r="D6672" i="13"/>
  <c r="D6671" i="13"/>
  <c r="D6670" i="13"/>
  <c r="D6669" i="13"/>
  <c r="D6668" i="13"/>
  <c r="D6667" i="13"/>
  <c r="D6666" i="13"/>
  <c r="D6665" i="13"/>
  <c r="D6664" i="13"/>
  <c r="D6663" i="13"/>
  <c r="D6662" i="13"/>
  <c r="D6661" i="13"/>
  <c r="D6660" i="13"/>
  <c r="D6659" i="13"/>
  <c r="D6658" i="13"/>
  <c r="D6657" i="13"/>
  <c r="D6656" i="13"/>
  <c r="D6655" i="13"/>
  <c r="D6654" i="13"/>
  <c r="D6653" i="13"/>
  <c r="D6652" i="13"/>
  <c r="D6651" i="13"/>
  <c r="D6650" i="13"/>
  <c r="D6649" i="13"/>
  <c r="D6648" i="13"/>
  <c r="D6647" i="13"/>
  <c r="D6646" i="13"/>
  <c r="D6645" i="13"/>
  <c r="D6644" i="13"/>
  <c r="D6643" i="13"/>
  <c r="D6642" i="13"/>
  <c r="D6641" i="13"/>
  <c r="D6640" i="13"/>
  <c r="D6639" i="13"/>
  <c r="D6638" i="13"/>
  <c r="D6637" i="13"/>
  <c r="D6636" i="13"/>
  <c r="D6635" i="13"/>
  <c r="D6634" i="13"/>
  <c r="D6633" i="13"/>
  <c r="D6632" i="13"/>
  <c r="D6631" i="13"/>
  <c r="D6630" i="13"/>
  <c r="D6629" i="13"/>
  <c r="D6628" i="13"/>
  <c r="D6627" i="13"/>
  <c r="D6626" i="13"/>
  <c r="D6625" i="13"/>
  <c r="D6624" i="13"/>
  <c r="D6623" i="13"/>
  <c r="D6622" i="13"/>
  <c r="D6621" i="13"/>
  <c r="D6620" i="13"/>
  <c r="D6619" i="13"/>
  <c r="D6618" i="13"/>
  <c r="D6617" i="13"/>
  <c r="D6616" i="13"/>
  <c r="D6615" i="13"/>
  <c r="D6614" i="13"/>
  <c r="D6613" i="13"/>
  <c r="D6612" i="13"/>
  <c r="D6611" i="13"/>
  <c r="D6610" i="13"/>
  <c r="D6609" i="13"/>
  <c r="D6608" i="13"/>
  <c r="D6607" i="13"/>
  <c r="D6606" i="13"/>
  <c r="D6605" i="13"/>
  <c r="D6604" i="13"/>
  <c r="D6603" i="13"/>
  <c r="D6602" i="13"/>
  <c r="D6601" i="13"/>
  <c r="D6600" i="13"/>
  <c r="D6599" i="13"/>
  <c r="D6598" i="13"/>
  <c r="D6597" i="13"/>
  <c r="D6596" i="13"/>
  <c r="D6595" i="13"/>
  <c r="D6594" i="13"/>
  <c r="D6593" i="13"/>
  <c r="D6592" i="13"/>
  <c r="D6591" i="13"/>
  <c r="D6590" i="13"/>
  <c r="D6589" i="13"/>
  <c r="D6588" i="13"/>
  <c r="D6587" i="13"/>
  <c r="D6586" i="13"/>
  <c r="D6585" i="13"/>
  <c r="D6584" i="13"/>
  <c r="D6583" i="13"/>
  <c r="D6582" i="13"/>
  <c r="D6581" i="13"/>
  <c r="D6580" i="13"/>
  <c r="D6579" i="13"/>
  <c r="D6578" i="13"/>
  <c r="D6577" i="13"/>
  <c r="D6576" i="13"/>
  <c r="D6575" i="13"/>
  <c r="D6574" i="13"/>
  <c r="D6573" i="13"/>
  <c r="D6572" i="13"/>
  <c r="D6571" i="13"/>
  <c r="D6570" i="13"/>
  <c r="D6569" i="13"/>
  <c r="D6568" i="13"/>
  <c r="D6567" i="13"/>
  <c r="D6566" i="13"/>
  <c r="D6565" i="13"/>
  <c r="D6564" i="13"/>
  <c r="D6563" i="13"/>
  <c r="D6562" i="13"/>
  <c r="D6561" i="13"/>
  <c r="D6560" i="13"/>
  <c r="D6559" i="13"/>
  <c r="D6558" i="13"/>
  <c r="D6557" i="13"/>
  <c r="D6556" i="13"/>
  <c r="D6555" i="13"/>
  <c r="D6554" i="13"/>
  <c r="D6553" i="13"/>
  <c r="D6552" i="13"/>
  <c r="D6551" i="13"/>
  <c r="D6550" i="13"/>
  <c r="D6549" i="13"/>
  <c r="D6548" i="13"/>
  <c r="D6547" i="13"/>
  <c r="D6546" i="13"/>
  <c r="D6545" i="13"/>
  <c r="D6544" i="13"/>
  <c r="D6543" i="13"/>
  <c r="D6542" i="13"/>
  <c r="D6541" i="13"/>
  <c r="D6540" i="13"/>
  <c r="D6539" i="13"/>
  <c r="D6538" i="13"/>
  <c r="D6537" i="13"/>
  <c r="D6536" i="13"/>
  <c r="D6535" i="13"/>
  <c r="D6534" i="13"/>
  <c r="D6533" i="13"/>
  <c r="D6532" i="13"/>
  <c r="D6531" i="13"/>
  <c r="D6530" i="13"/>
  <c r="D6529" i="13"/>
  <c r="D6528" i="13"/>
  <c r="D6527" i="13"/>
  <c r="D6526" i="13"/>
  <c r="D6525" i="13"/>
  <c r="D6524" i="13"/>
  <c r="D6523" i="13"/>
  <c r="D6522" i="13"/>
  <c r="D6521" i="13"/>
  <c r="D6520" i="13"/>
  <c r="D6519" i="13"/>
  <c r="D6518" i="13"/>
  <c r="D6517" i="13"/>
  <c r="D6516" i="13"/>
  <c r="D6515" i="13"/>
  <c r="D6514" i="13"/>
  <c r="D6513" i="13"/>
  <c r="D6512" i="13"/>
  <c r="D6511" i="13"/>
  <c r="D6510" i="13"/>
  <c r="D6509" i="13"/>
  <c r="D6508" i="13"/>
  <c r="D6507" i="13"/>
  <c r="D6506" i="13"/>
  <c r="D6505" i="13"/>
  <c r="D6504" i="13"/>
  <c r="D6503" i="13"/>
  <c r="D6502" i="13"/>
  <c r="D6501" i="13"/>
  <c r="D6500" i="13"/>
  <c r="D6499" i="13"/>
  <c r="D6498" i="13"/>
  <c r="D6497" i="13"/>
  <c r="D6496" i="13"/>
  <c r="D6495" i="13"/>
  <c r="D6494" i="13"/>
  <c r="D6493" i="13"/>
  <c r="D6492" i="13"/>
  <c r="D6491" i="13"/>
  <c r="D6490" i="13"/>
  <c r="D6489" i="13"/>
  <c r="D6488" i="13"/>
  <c r="D6487" i="13"/>
  <c r="D6486" i="13"/>
  <c r="D6485" i="13"/>
  <c r="D6484" i="13"/>
  <c r="D6483" i="13"/>
  <c r="D6482" i="13"/>
  <c r="D6481" i="13"/>
  <c r="D6480" i="13"/>
  <c r="D6479" i="13"/>
  <c r="D6478" i="13"/>
  <c r="D6477" i="13"/>
  <c r="D6476" i="13"/>
  <c r="D6475" i="13"/>
  <c r="D6474" i="13"/>
  <c r="D6473" i="13"/>
  <c r="D6472" i="13"/>
  <c r="D6471" i="13"/>
  <c r="D6470" i="13"/>
  <c r="D6469" i="13"/>
  <c r="D6468" i="13"/>
  <c r="D6467" i="13"/>
  <c r="D6466" i="13"/>
  <c r="D6465" i="13"/>
  <c r="D6464" i="13"/>
  <c r="D6463" i="13"/>
  <c r="D6462" i="13"/>
  <c r="D6461" i="13"/>
  <c r="D6460" i="13"/>
  <c r="D6459" i="13"/>
  <c r="D6458" i="13"/>
  <c r="D6457" i="13"/>
  <c r="D6456" i="13"/>
  <c r="D6455" i="13"/>
  <c r="D6454" i="13"/>
  <c r="D6453" i="13"/>
  <c r="D6452" i="13"/>
  <c r="D6451" i="13"/>
  <c r="D6450" i="13"/>
  <c r="D6449" i="13"/>
  <c r="D6448" i="13"/>
  <c r="D6447" i="13"/>
  <c r="D6446" i="13"/>
  <c r="D6445" i="13"/>
  <c r="D6444" i="13"/>
  <c r="D6443" i="13"/>
  <c r="D6442" i="13"/>
  <c r="D6441" i="13"/>
  <c r="D6440" i="13"/>
  <c r="D6439" i="13"/>
  <c r="D6438" i="13"/>
  <c r="D6437" i="13"/>
  <c r="D6436" i="13"/>
  <c r="D6435" i="13"/>
  <c r="D6434" i="13"/>
  <c r="D6433" i="13"/>
  <c r="D6432" i="13"/>
  <c r="D6431" i="13"/>
  <c r="D6430" i="13"/>
  <c r="D6429" i="13"/>
  <c r="D6428" i="13"/>
  <c r="D6427" i="13"/>
  <c r="D6426" i="13"/>
  <c r="D6425" i="13"/>
  <c r="D6424" i="13"/>
  <c r="D6423" i="13"/>
  <c r="D6422" i="13"/>
  <c r="D6421" i="13"/>
  <c r="D6420" i="13"/>
  <c r="D6419" i="13"/>
  <c r="D6418" i="13"/>
  <c r="D6417" i="13"/>
  <c r="D6416" i="13"/>
  <c r="D6415" i="13"/>
  <c r="D6414" i="13"/>
  <c r="D6413" i="13"/>
  <c r="D6412" i="13"/>
  <c r="D6411" i="13"/>
  <c r="D6410" i="13"/>
  <c r="D6409" i="13"/>
  <c r="D6408" i="13"/>
  <c r="D6407" i="13"/>
  <c r="D6406" i="13"/>
  <c r="D6405" i="13"/>
  <c r="D6404" i="13"/>
  <c r="D6403" i="13"/>
  <c r="D6402" i="13"/>
  <c r="D6401" i="13"/>
  <c r="D6400" i="13"/>
  <c r="D6399" i="13"/>
  <c r="D6398" i="13"/>
  <c r="D6397" i="13"/>
  <c r="D6396" i="13"/>
  <c r="D6395" i="13"/>
  <c r="D6394" i="13"/>
  <c r="D6393" i="13"/>
  <c r="D6392" i="13"/>
  <c r="D6391" i="13"/>
  <c r="D6390" i="13"/>
  <c r="D6389" i="13"/>
  <c r="D6388" i="13"/>
  <c r="D6387" i="13"/>
  <c r="D6386" i="13"/>
  <c r="D6385" i="13"/>
  <c r="D6384" i="13"/>
  <c r="D6383" i="13"/>
  <c r="D6382" i="13"/>
  <c r="D6381" i="13"/>
  <c r="D6380" i="13"/>
  <c r="D6379" i="13"/>
  <c r="D6378" i="13"/>
  <c r="D6377" i="13"/>
  <c r="D6376" i="13"/>
  <c r="D6375" i="13"/>
  <c r="D6374" i="13"/>
  <c r="D6373" i="13"/>
  <c r="D6372" i="13"/>
  <c r="D6371" i="13"/>
  <c r="D6370" i="13"/>
  <c r="D6369" i="13"/>
  <c r="D6368" i="13"/>
  <c r="D6367" i="13"/>
  <c r="D6366" i="13"/>
  <c r="D6365" i="13"/>
  <c r="D6364" i="13"/>
  <c r="D6363" i="13"/>
  <c r="D6362" i="13"/>
  <c r="D6361" i="13"/>
  <c r="D6360" i="13"/>
  <c r="D6359" i="13"/>
  <c r="D6358" i="13"/>
  <c r="D6357" i="13"/>
  <c r="D6356" i="13"/>
  <c r="D6355" i="13"/>
  <c r="D6354" i="13"/>
  <c r="D6353" i="13"/>
  <c r="D6352" i="13"/>
  <c r="D6351" i="13"/>
  <c r="D6350" i="13"/>
  <c r="D6349" i="13"/>
  <c r="D6348" i="13"/>
  <c r="D6347" i="13"/>
  <c r="D6346" i="13"/>
  <c r="D6345" i="13"/>
  <c r="D6344" i="13"/>
  <c r="D6343" i="13"/>
  <c r="D6342" i="13"/>
  <c r="D6341" i="13"/>
  <c r="D6340" i="13"/>
  <c r="D6339" i="13"/>
  <c r="D6338" i="13"/>
  <c r="D6337" i="13"/>
  <c r="D6336" i="13"/>
  <c r="D6335" i="13"/>
  <c r="D6334" i="13"/>
  <c r="D6333" i="13"/>
  <c r="D6332" i="13"/>
  <c r="D6331" i="13"/>
  <c r="D6330" i="13"/>
  <c r="D6329" i="13"/>
  <c r="D6328" i="13"/>
  <c r="D6327" i="13"/>
  <c r="D6326" i="13"/>
  <c r="D6325" i="13"/>
  <c r="D6324" i="13"/>
  <c r="D6323" i="13"/>
  <c r="D6322" i="13"/>
  <c r="D6321" i="13"/>
  <c r="D6320" i="13"/>
  <c r="D6319" i="13"/>
  <c r="D6318" i="13"/>
  <c r="D6317" i="13"/>
  <c r="D6316" i="13"/>
  <c r="D6315" i="13"/>
  <c r="D6314" i="13"/>
  <c r="D6313" i="13"/>
  <c r="D6312" i="13"/>
  <c r="D6311" i="13"/>
  <c r="D6310" i="13"/>
  <c r="D6309" i="13"/>
  <c r="D6308" i="13"/>
  <c r="D6307" i="13"/>
  <c r="D6306" i="13"/>
  <c r="D6305" i="13"/>
  <c r="D6304" i="13"/>
  <c r="D6303" i="13"/>
  <c r="D6302" i="13"/>
  <c r="D6301" i="13"/>
  <c r="D6300" i="13"/>
  <c r="D6299" i="13"/>
  <c r="D6298" i="13"/>
  <c r="D6297" i="13"/>
  <c r="D6296" i="13"/>
  <c r="D6295" i="13"/>
  <c r="D6294" i="13"/>
  <c r="D6293" i="13"/>
  <c r="D6292" i="13"/>
  <c r="D6291" i="13"/>
  <c r="D6290" i="13"/>
  <c r="D6289" i="13"/>
  <c r="D6288" i="13"/>
  <c r="D6287" i="13"/>
  <c r="D6286" i="13"/>
  <c r="D6285" i="13"/>
  <c r="D6284" i="13"/>
  <c r="D6283" i="13"/>
  <c r="D6282" i="13"/>
  <c r="D6281" i="13"/>
  <c r="D6280" i="13"/>
  <c r="D6279" i="13"/>
  <c r="D6278" i="13"/>
  <c r="D6277" i="13"/>
  <c r="D6276" i="13"/>
  <c r="D6275" i="13"/>
  <c r="D6274" i="13"/>
  <c r="D6273" i="13"/>
  <c r="D6272" i="13"/>
  <c r="D6271" i="13"/>
  <c r="D6270" i="13"/>
  <c r="D6269" i="13"/>
  <c r="D6268" i="13"/>
  <c r="D6267" i="13"/>
  <c r="D6266" i="13"/>
  <c r="D6265" i="13"/>
  <c r="D6264" i="13"/>
  <c r="D6263" i="13"/>
  <c r="D6262" i="13"/>
  <c r="D6261" i="13"/>
  <c r="D6260" i="13"/>
  <c r="D6259" i="13"/>
  <c r="D6258" i="13"/>
  <c r="D6257" i="13"/>
  <c r="D6256" i="13"/>
  <c r="D6255" i="13"/>
  <c r="D6254" i="13"/>
  <c r="D6253" i="13"/>
  <c r="D6252" i="13"/>
  <c r="D6251" i="13"/>
  <c r="D6250" i="13"/>
  <c r="D6249" i="13"/>
  <c r="D6248" i="13"/>
  <c r="D6247" i="13"/>
  <c r="D6246" i="13"/>
  <c r="D6245" i="13"/>
  <c r="D6244" i="13"/>
  <c r="D6243" i="13"/>
  <c r="D6242" i="13"/>
  <c r="D6241" i="13"/>
  <c r="D6240" i="13"/>
  <c r="D6239" i="13"/>
  <c r="D6238" i="13"/>
  <c r="D6237" i="13"/>
  <c r="D6236" i="13"/>
  <c r="D6235" i="13"/>
  <c r="D6234" i="13"/>
  <c r="D6233" i="13"/>
  <c r="D6232" i="13"/>
  <c r="D6231" i="13"/>
  <c r="D6230" i="13"/>
  <c r="D6229" i="13"/>
  <c r="D6228" i="13"/>
  <c r="D6227" i="13"/>
  <c r="D6226" i="13"/>
  <c r="D6225" i="13"/>
  <c r="D6224" i="13"/>
  <c r="D6223" i="13"/>
  <c r="D6222" i="13"/>
  <c r="D6221" i="13"/>
  <c r="D6220" i="13"/>
  <c r="D6219" i="13"/>
  <c r="D6218" i="13"/>
  <c r="D6217" i="13"/>
  <c r="D6216" i="13"/>
  <c r="D6215" i="13"/>
  <c r="D6214" i="13"/>
  <c r="D6213" i="13"/>
  <c r="D6212" i="13"/>
  <c r="D6211" i="13"/>
  <c r="D6210" i="13"/>
  <c r="D6209" i="13"/>
  <c r="D6208" i="13"/>
  <c r="D6207" i="13"/>
  <c r="D6206" i="13"/>
  <c r="D6205" i="13"/>
  <c r="D6204" i="13"/>
  <c r="D6203" i="13"/>
  <c r="D6202" i="13"/>
  <c r="D6201" i="13"/>
  <c r="D6200" i="13"/>
  <c r="D6199" i="13"/>
  <c r="D6198" i="13"/>
  <c r="D6197" i="13"/>
  <c r="D6196" i="13"/>
  <c r="D6195" i="13"/>
  <c r="D6194" i="13"/>
  <c r="D6193" i="13"/>
  <c r="D6192" i="13"/>
  <c r="D6191" i="13"/>
  <c r="D6190" i="13"/>
  <c r="D6189" i="13"/>
  <c r="D6188" i="13"/>
  <c r="D6187" i="13"/>
  <c r="D6186" i="13"/>
  <c r="D6185" i="13"/>
  <c r="D6184" i="13"/>
  <c r="D6183" i="13"/>
  <c r="D6182" i="13"/>
  <c r="D6181" i="13"/>
  <c r="D6180" i="13"/>
  <c r="D6179" i="13"/>
  <c r="D6178" i="13"/>
  <c r="D6177" i="13"/>
  <c r="D6176" i="13"/>
  <c r="D6175" i="13"/>
  <c r="D6174" i="13"/>
  <c r="D6173" i="13"/>
  <c r="D6172" i="13"/>
  <c r="D6171" i="13"/>
  <c r="D6170" i="13"/>
  <c r="D6169" i="13"/>
  <c r="D6168" i="13"/>
  <c r="D6167" i="13"/>
  <c r="D6166" i="13"/>
  <c r="D6165" i="13"/>
  <c r="D6164" i="13"/>
  <c r="D6163" i="13"/>
  <c r="D6162" i="13"/>
  <c r="D6161" i="13"/>
  <c r="D6160" i="13"/>
  <c r="D6159" i="13"/>
  <c r="D6158" i="13"/>
  <c r="D6157" i="13"/>
  <c r="D6156" i="13"/>
  <c r="D6155" i="13"/>
  <c r="D6154" i="13"/>
  <c r="D6153" i="13"/>
  <c r="D6152" i="13"/>
  <c r="D6151" i="13"/>
  <c r="D6150" i="13"/>
  <c r="D6149" i="13"/>
  <c r="D6148" i="13"/>
  <c r="D6147" i="13"/>
  <c r="D6146" i="13"/>
  <c r="D6145" i="13"/>
  <c r="D6144" i="13"/>
  <c r="D6143" i="13"/>
  <c r="D6142" i="13"/>
  <c r="D6141" i="13"/>
  <c r="D6140" i="13"/>
  <c r="D6139" i="13"/>
  <c r="D6138" i="13"/>
  <c r="D6137" i="13"/>
  <c r="D6136" i="13"/>
  <c r="D6135" i="13"/>
  <c r="D6134" i="13"/>
  <c r="D6133" i="13"/>
  <c r="D6132" i="13"/>
  <c r="D6131" i="13"/>
  <c r="D6130" i="13"/>
  <c r="D6129" i="13"/>
  <c r="D6128" i="13"/>
  <c r="D6127" i="13"/>
  <c r="D6126" i="13"/>
  <c r="D6125" i="13"/>
  <c r="D6124" i="13"/>
  <c r="D6123" i="13"/>
  <c r="D6122" i="13"/>
  <c r="D6121" i="13"/>
  <c r="D6120" i="13"/>
  <c r="D6119" i="13"/>
  <c r="D6118" i="13"/>
  <c r="D6117" i="13"/>
  <c r="D6116" i="13"/>
  <c r="D6115" i="13"/>
  <c r="D6114" i="13"/>
  <c r="D6113" i="13"/>
  <c r="D6112" i="13"/>
  <c r="D6111" i="13"/>
  <c r="D6110" i="13"/>
  <c r="D6109" i="13"/>
  <c r="D6108" i="13"/>
  <c r="D6107" i="13"/>
  <c r="D6106" i="13"/>
  <c r="D6105" i="13"/>
  <c r="D6104" i="13"/>
  <c r="D6103" i="13"/>
  <c r="D6102" i="13"/>
  <c r="D6101" i="13"/>
  <c r="D6100" i="13"/>
  <c r="D6099" i="13"/>
  <c r="D6098" i="13"/>
  <c r="D6097" i="13"/>
  <c r="D6096" i="13"/>
  <c r="D6095" i="13"/>
  <c r="D6094" i="13"/>
  <c r="D6093" i="13"/>
  <c r="D6092" i="13"/>
  <c r="D6091" i="13"/>
  <c r="D6090" i="13"/>
  <c r="D6089" i="13"/>
  <c r="D6088" i="13"/>
  <c r="D6087" i="13"/>
  <c r="D6086" i="13"/>
  <c r="D6085" i="13"/>
  <c r="D6084" i="13"/>
  <c r="D6083" i="13"/>
  <c r="D6082" i="13"/>
  <c r="D6081" i="13"/>
  <c r="D6080" i="13"/>
  <c r="D6079" i="13"/>
  <c r="D6078" i="13"/>
  <c r="D6077" i="13"/>
  <c r="D6076" i="13"/>
  <c r="D6075" i="13"/>
  <c r="D6074" i="13"/>
  <c r="D6073" i="13"/>
  <c r="D6072" i="13"/>
  <c r="D6071" i="13"/>
  <c r="D6070" i="13"/>
  <c r="D6069" i="13"/>
  <c r="D6068" i="13"/>
  <c r="D6067" i="13"/>
  <c r="D6066" i="13"/>
  <c r="D6065" i="13"/>
  <c r="D6064" i="13"/>
  <c r="D6063" i="13"/>
  <c r="D6062" i="13"/>
  <c r="D6061" i="13"/>
  <c r="D6060" i="13"/>
  <c r="D6059" i="13"/>
  <c r="D6058" i="13"/>
  <c r="D6057" i="13"/>
  <c r="D6056" i="13"/>
  <c r="D6055" i="13"/>
  <c r="D6054" i="13"/>
  <c r="D6053" i="13"/>
  <c r="D6052" i="13"/>
  <c r="D6051" i="13"/>
  <c r="D6050" i="13"/>
  <c r="D6049" i="13"/>
  <c r="D6048" i="13"/>
  <c r="D6047" i="13"/>
  <c r="D6046" i="13"/>
  <c r="D6045" i="13"/>
  <c r="D6044" i="13"/>
  <c r="D6043" i="13"/>
  <c r="D6042" i="13"/>
  <c r="D6041" i="13"/>
  <c r="D6040" i="13"/>
  <c r="D6039" i="13"/>
  <c r="D6038" i="13"/>
  <c r="D6037" i="13"/>
  <c r="D6036" i="13"/>
  <c r="D6035" i="13"/>
  <c r="D6034" i="13"/>
  <c r="D6033" i="13"/>
  <c r="D6032" i="13"/>
  <c r="D6031" i="13"/>
  <c r="D6030" i="13"/>
  <c r="D6029" i="13"/>
  <c r="D6028" i="13"/>
  <c r="D6027" i="13"/>
  <c r="D6026" i="13"/>
  <c r="D6025" i="13"/>
  <c r="D6024" i="13"/>
  <c r="D6023" i="13"/>
  <c r="D6022" i="13"/>
  <c r="D6021" i="13"/>
  <c r="D6020" i="13"/>
  <c r="D6019" i="13"/>
  <c r="D6018" i="13"/>
  <c r="D6017" i="13"/>
  <c r="D6016" i="13"/>
  <c r="D6015" i="13"/>
  <c r="D6014" i="13"/>
  <c r="D6013" i="13"/>
  <c r="D6012" i="13"/>
  <c r="D6011" i="13"/>
  <c r="D6010" i="13"/>
  <c r="D6009" i="13"/>
  <c r="D6008" i="13"/>
  <c r="D6007" i="13"/>
  <c r="D6006" i="13"/>
  <c r="D6005" i="13"/>
  <c r="D6004" i="13"/>
  <c r="D6003" i="13"/>
  <c r="D6002" i="13"/>
  <c r="D6001" i="13"/>
  <c r="D6000" i="13"/>
  <c r="D5999" i="13"/>
  <c r="D5998" i="13"/>
  <c r="D5997" i="13"/>
  <c r="D5996" i="13"/>
  <c r="D5995" i="13"/>
  <c r="D5994" i="13"/>
  <c r="D5993" i="13"/>
  <c r="D5992" i="13"/>
  <c r="D5991" i="13"/>
  <c r="D5990" i="13"/>
  <c r="D5989" i="13"/>
  <c r="D5988" i="13"/>
  <c r="D5987" i="13"/>
  <c r="D5986" i="13"/>
  <c r="D5985" i="13"/>
  <c r="D5984" i="13"/>
  <c r="D5983" i="13"/>
  <c r="D5982" i="13"/>
  <c r="D5981" i="13"/>
  <c r="D5980" i="13"/>
  <c r="D5979" i="13"/>
  <c r="D5978" i="13"/>
  <c r="D5977" i="13"/>
  <c r="D5976" i="13"/>
  <c r="D5975" i="13"/>
  <c r="D5974" i="13"/>
  <c r="D5973" i="13"/>
  <c r="D5972" i="13"/>
  <c r="D5971" i="13"/>
  <c r="D5970" i="13"/>
  <c r="D5969" i="13"/>
  <c r="D5968" i="13"/>
  <c r="D5967" i="13"/>
  <c r="D5966" i="13"/>
  <c r="D5965" i="13"/>
  <c r="D5964" i="13"/>
  <c r="D5963" i="13"/>
  <c r="D5962" i="13"/>
  <c r="D5961" i="13"/>
  <c r="D5960" i="13"/>
  <c r="D5959" i="13"/>
  <c r="D5958" i="13"/>
  <c r="D5957" i="13"/>
  <c r="D5956" i="13"/>
  <c r="D5955" i="13"/>
  <c r="D5954" i="13"/>
  <c r="D5953" i="13"/>
  <c r="D5952" i="13"/>
  <c r="D5951" i="13"/>
  <c r="D5950" i="13"/>
  <c r="D5949" i="13"/>
  <c r="D5948" i="13"/>
  <c r="D5947" i="13"/>
  <c r="D5946" i="13"/>
  <c r="D5945" i="13"/>
  <c r="D5944" i="13"/>
  <c r="D5943" i="13"/>
  <c r="D5942" i="13"/>
  <c r="D5941" i="13"/>
  <c r="D5940" i="13"/>
  <c r="D5939" i="13"/>
  <c r="D5938" i="13"/>
  <c r="D5937" i="13"/>
  <c r="D5936" i="13"/>
  <c r="D5935" i="13"/>
  <c r="D5934" i="13"/>
  <c r="D5933" i="13"/>
  <c r="D5932" i="13"/>
  <c r="D5931" i="13"/>
  <c r="D5930" i="13"/>
  <c r="D5929" i="13"/>
  <c r="D5928" i="13"/>
  <c r="D5927" i="13"/>
  <c r="D5926" i="13"/>
  <c r="D5925" i="13"/>
  <c r="D5924" i="13"/>
  <c r="D5923" i="13"/>
  <c r="D5922" i="13"/>
  <c r="D5921" i="13"/>
  <c r="D5920" i="13"/>
  <c r="D5919" i="13"/>
  <c r="D5918" i="13"/>
  <c r="D5917" i="13"/>
  <c r="D5916" i="13"/>
  <c r="D5915" i="13"/>
  <c r="D5914" i="13"/>
  <c r="D5913" i="13"/>
  <c r="D5912" i="13"/>
  <c r="D5911" i="13"/>
  <c r="D5910" i="13"/>
  <c r="D5909" i="13"/>
  <c r="D5908" i="13"/>
  <c r="D5907" i="13"/>
  <c r="D5906" i="13"/>
  <c r="D5905" i="13"/>
  <c r="D5904" i="13"/>
  <c r="D5903" i="13"/>
  <c r="D5902" i="13"/>
  <c r="D5901" i="13"/>
  <c r="D5900" i="13"/>
  <c r="D5899" i="13"/>
  <c r="D5898" i="13"/>
  <c r="D5897" i="13"/>
  <c r="D5896" i="13"/>
  <c r="D5895" i="13"/>
  <c r="D5894" i="13"/>
  <c r="D5893" i="13"/>
  <c r="D5892" i="13"/>
  <c r="D5891" i="13"/>
  <c r="D5890" i="13"/>
  <c r="D5889" i="13"/>
  <c r="D5888" i="13"/>
  <c r="D5887" i="13"/>
  <c r="D5886" i="13"/>
  <c r="D5885" i="13"/>
  <c r="D5884" i="13"/>
  <c r="D5883" i="13"/>
  <c r="D5882" i="13"/>
  <c r="D5881" i="13"/>
  <c r="D5880" i="13"/>
  <c r="D5879" i="13"/>
  <c r="D5878" i="13"/>
  <c r="D5877" i="13"/>
  <c r="D5876" i="13"/>
  <c r="D5875" i="13"/>
  <c r="D5874" i="13"/>
  <c r="D5873" i="13"/>
  <c r="D5872" i="13"/>
  <c r="D5871" i="13"/>
  <c r="D5870" i="13"/>
  <c r="D5869" i="13"/>
  <c r="D5868" i="13"/>
  <c r="D5867" i="13"/>
  <c r="D5866" i="13"/>
  <c r="D5865" i="13"/>
  <c r="D5864" i="13"/>
  <c r="D5863" i="13"/>
  <c r="D5862" i="13"/>
  <c r="D5861" i="13"/>
  <c r="D5860" i="13"/>
  <c r="D5859" i="13"/>
  <c r="D5858" i="13"/>
  <c r="D5857" i="13"/>
  <c r="D5856" i="13"/>
  <c r="D5855" i="13"/>
  <c r="D5854" i="13"/>
  <c r="D5853" i="13"/>
  <c r="D5852" i="13"/>
  <c r="D5851" i="13"/>
  <c r="D5850" i="13"/>
  <c r="D5849" i="13"/>
  <c r="D5848" i="13"/>
  <c r="D5847" i="13"/>
  <c r="D5846" i="13"/>
  <c r="D5845" i="13"/>
  <c r="D5844" i="13"/>
  <c r="D5843" i="13"/>
  <c r="D5842" i="13"/>
  <c r="D5841" i="13"/>
  <c r="D5840" i="13"/>
  <c r="D5839" i="13"/>
  <c r="D5838" i="13"/>
  <c r="D5837" i="13"/>
  <c r="D5836" i="13"/>
  <c r="D5835" i="13"/>
  <c r="D5834" i="13"/>
  <c r="D5833" i="13"/>
  <c r="D5832" i="13"/>
  <c r="D5831" i="13"/>
  <c r="D5830" i="13"/>
  <c r="D5829" i="13"/>
  <c r="D5828" i="13"/>
  <c r="D5827" i="13"/>
  <c r="D5826" i="13"/>
  <c r="D5825" i="13"/>
  <c r="D5824" i="13"/>
  <c r="D5823" i="13"/>
  <c r="D5822" i="13"/>
  <c r="D5821" i="13"/>
  <c r="D5820" i="13"/>
  <c r="D5819" i="13"/>
  <c r="D5818" i="13"/>
  <c r="D5817" i="13"/>
  <c r="D5816" i="13"/>
  <c r="D5815" i="13"/>
  <c r="D5814" i="13"/>
  <c r="D5813" i="13"/>
  <c r="D5812" i="13"/>
  <c r="D5811" i="13"/>
  <c r="D5810" i="13"/>
  <c r="D5809" i="13"/>
  <c r="D5808" i="13"/>
  <c r="D5807" i="13"/>
  <c r="D5806" i="13"/>
  <c r="D5805" i="13"/>
  <c r="D5804" i="13"/>
  <c r="D5803" i="13"/>
  <c r="D5802" i="13"/>
  <c r="D5801" i="13"/>
  <c r="D5800" i="13"/>
  <c r="D5799" i="13"/>
  <c r="D5798" i="13"/>
  <c r="D5797" i="13"/>
  <c r="D5796" i="13"/>
  <c r="D5795" i="13"/>
  <c r="D5794" i="13"/>
  <c r="D5793" i="13"/>
  <c r="D5792" i="13"/>
  <c r="D5791" i="13"/>
  <c r="D5790" i="13"/>
  <c r="D5789" i="13"/>
  <c r="D5788" i="13"/>
  <c r="D5787" i="13"/>
  <c r="D5786" i="13"/>
  <c r="D5785" i="13"/>
  <c r="D5784" i="13"/>
  <c r="D5783" i="13"/>
  <c r="D5782" i="13"/>
  <c r="D5781" i="13"/>
  <c r="D5780" i="13"/>
  <c r="D5779" i="13"/>
  <c r="D5778" i="13"/>
  <c r="D5777" i="13"/>
  <c r="D5776" i="13"/>
  <c r="D5775" i="13"/>
  <c r="D5774" i="13"/>
  <c r="D5773" i="13"/>
  <c r="D5772" i="13"/>
  <c r="D5771" i="13"/>
  <c r="D5770" i="13"/>
  <c r="D5769" i="13"/>
  <c r="D5768" i="13"/>
  <c r="D5767" i="13"/>
  <c r="D5766" i="13"/>
  <c r="D5765" i="13"/>
  <c r="D5764" i="13"/>
  <c r="D5763" i="13"/>
  <c r="D5762" i="13"/>
  <c r="D5761" i="13"/>
  <c r="D5760" i="13"/>
  <c r="D5759" i="13"/>
  <c r="D5758" i="13"/>
  <c r="D5757" i="13"/>
  <c r="D5756" i="13"/>
  <c r="D5755" i="13"/>
  <c r="D5754" i="13"/>
  <c r="D5753" i="13"/>
  <c r="D5752" i="13"/>
  <c r="D5751" i="13"/>
  <c r="D5750" i="13"/>
  <c r="D5749" i="13"/>
  <c r="D5748" i="13"/>
  <c r="D5747" i="13"/>
  <c r="D5746" i="13"/>
  <c r="D5745" i="13"/>
  <c r="D5744" i="13"/>
  <c r="D5743" i="13"/>
  <c r="D5742" i="13"/>
  <c r="D5741" i="13"/>
  <c r="D5740" i="13"/>
  <c r="D5739" i="13"/>
  <c r="D5738" i="13"/>
  <c r="D5737" i="13"/>
  <c r="D5736" i="13"/>
  <c r="D5735" i="13"/>
  <c r="D5734" i="13"/>
  <c r="D5733" i="13"/>
  <c r="D5732" i="13"/>
  <c r="D5731" i="13"/>
  <c r="D5730" i="13"/>
  <c r="D5729" i="13"/>
  <c r="D5728" i="13"/>
  <c r="D5727" i="13"/>
  <c r="D5726" i="13"/>
  <c r="D5725" i="13"/>
  <c r="D5724" i="13"/>
  <c r="D5723" i="13"/>
  <c r="D5722" i="13"/>
  <c r="D5721" i="13"/>
  <c r="D5720" i="13"/>
  <c r="D5719" i="13"/>
  <c r="D5718" i="13"/>
  <c r="D5717" i="13"/>
  <c r="D5716" i="13"/>
  <c r="D5715" i="13"/>
  <c r="D5714" i="13"/>
  <c r="D5713" i="13"/>
  <c r="D5712" i="13"/>
  <c r="D5711" i="13"/>
  <c r="D5710" i="13"/>
  <c r="D5709" i="13"/>
  <c r="D5708" i="13"/>
  <c r="D5707" i="13"/>
  <c r="D5706" i="13"/>
  <c r="D5705" i="13"/>
  <c r="D5704" i="13"/>
  <c r="D5703" i="13"/>
  <c r="D5702" i="13"/>
  <c r="D5701" i="13"/>
  <c r="D5700" i="13"/>
  <c r="D5699" i="13"/>
  <c r="D5698" i="13"/>
  <c r="D5697" i="13"/>
  <c r="D5696" i="13"/>
  <c r="D5695" i="13"/>
  <c r="D5694" i="13"/>
  <c r="D5693" i="13"/>
  <c r="D5692" i="13"/>
  <c r="D5691" i="13"/>
  <c r="D5690" i="13"/>
  <c r="D5689" i="13"/>
  <c r="D5688" i="13"/>
  <c r="D5687" i="13"/>
  <c r="D5686" i="13"/>
  <c r="D5685" i="13"/>
  <c r="D5684" i="13"/>
  <c r="D5683" i="13"/>
  <c r="D5682" i="13"/>
  <c r="D5681" i="13"/>
  <c r="D5680" i="13"/>
  <c r="D5679" i="13"/>
  <c r="D5678" i="13"/>
  <c r="D5677" i="13"/>
  <c r="D5676" i="13"/>
  <c r="D5675" i="13"/>
  <c r="D5674" i="13"/>
  <c r="D5673" i="13"/>
  <c r="D5672" i="13"/>
  <c r="D5671" i="13"/>
  <c r="D5670" i="13"/>
  <c r="D5669" i="13"/>
  <c r="D5668" i="13"/>
  <c r="D5667" i="13"/>
  <c r="D5666" i="13"/>
  <c r="D5665" i="13"/>
  <c r="D5664" i="13"/>
  <c r="D5663" i="13"/>
  <c r="D5662" i="13"/>
  <c r="D5661" i="13"/>
  <c r="D5660" i="13"/>
  <c r="D5659" i="13"/>
  <c r="D5658" i="13"/>
  <c r="D5657" i="13"/>
  <c r="D5656" i="13"/>
  <c r="D5655" i="13"/>
  <c r="D5654" i="13"/>
  <c r="D5653" i="13"/>
  <c r="D5652" i="13"/>
  <c r="D5651" i="13"/>
  <c r="D5650" i="13"/>
  <c r="D5649" i="13"/>
  <c r="D5648" i="13"/>
  <c r="D5647" i="13"/>
  <c r="D5646" i="13"/>
  <c r="D5645" i="13"/>
  <c r="D5644" i="13"/>
  <c r="D5643" i="13"/>
  <c r="D5642" i="13"/>
  <c r="D5641" i="13"/>
  <c r="D5640" i="13"/>
  <c r="D5639" i="13"/>
  <c r="D5638" i="13"/>
  <c r="D5637" i="13"/>
  <c r="D5636" i="13"/>
  <c r="D5635" i="13"/>
  <c r="D5634" i="13"/>
  <c r="D5633" i="13"/>
  <c r="D5632" i="13"/>
  <c r="D5631" i="13"/>
  <c r="D5630" i="13"/>
  <c r="D5629" i="13"/>
  <c r="D5628" i="13"/>
  <c r="D5627" i="13"/>
  <c r="D5626" i="13"/>
  <c r="D5625" i="13"/>
  <c r="D5624" i="13"/>
  <c r="D5623" i="13"/>
  <c r="D5622" i="13"/>
  <c r="D5621" i="13"/>
  <c r="D5620" i="13"/>
  <c r="D5619" i="13"/>
  <c r="D5618" i="13"/>
  <c r="D5617" i="13"/>
  <c r="D5616" i="13"/>
  <c r="D5615" i="13"/>
  <c r="D5614" i="13"/>
  <c r="D5613" i="13"/>
  <c r="D5612" i="13"/>
  <c r="D5611" i="13"/>
  <c r="D5610" i="13"/>
  <c r="D5609" i="13"/>
  <c r="D5608" i="13"/>
  <c r="D5607" i="13"/>
  <c r="D5606" i="13"/>
  <c r="D5605" i="13"/>
  <c r="D5604" i="13"/>
  <c r="D5603" i="13"/>
  <c r="D5602" i="13"/>
  <c r="D5601" i="13"/>
  <c r="D5600" i="13"/>
  <c r="D5599" i="13"/>
  <c r="D5598" i="13"/>
  <c r="D5597" i="13"/>
  <c r="D5596" i="13"/>
  <c r="D5595" i="13"/>
  <c r="D5594" i="13"/>
  <c r="D5593" i="13"/>
  <c r="D5592" i="13"/>
  <c r="D5591" i="13"/>
  <c r="D5590" i="13"/>
  <c r="D5589" i="13"/>
  <c r="D5588" i="13"/>
  <c r="D5587" i="13"/>
  <c r="D5586" i="13"/>
  <c r="D5585" i="13"/>
  <c r="D5584" i="13"/>
  <c r="D5583" i="13"/>
  <c r="D5582" i="13"/>
  <c r="D5581" i="13"/>
  <c r="D5580" i="13"/>
  <c r="D5579" i="13"/>
  <c r="D5578" i="13"/>
  <c r="D5577" i="13"/>
  <c r="D5576" i="13"/>
  <c r="D5575" i="13"/>
  <c r="D5574" i="13"/>
  <c r="D5573" i="13"/>
  <c r="D5572" i="13"/>
  <c r="D5571" i="13"/>
  <c r="D5570" i="13"/>
  <c r="D5569" i="13"/>
  <c r="D5568" i="13"/>
  <c r="D5567" i="13"/>
  <c r="D5566" i="13"/>
  <c r="D5565" i="13"/>
  <c r="D5564" i="13"/>
  <c r="D5563" i="13"/>
  <c r="D5562" i="13"/>
  <c r="D5561" i="13"/>
  <c r="D5560" i="13"/>
  <c r="D5559" i="13"/>
  <c r="D5558" i="13"/>
  <c r="D5557" i="13"/>
  <c r="D5556" i="13"/>
  <c r="D5555" i="13"/>
  <c r="D5554" i="13"/>
  <c r="D5553" i="13"/>
  <c r="D5552" i="13"/>
  <c r="D5551" i="13"/>
  <c r="D5550" i="13"/>
  <c r="D5549" i="13"/>
  <c r="D5548" i="13"/>
  <c r="D5547" i="13"/>
  <c r="D5546" i="13"/>
  <c r="D5545" i="13"/>
  <c r="D5544" i="13"/>
  <c r="D5543" i="13"/>
  <c r="D5542" i="13"/>
  <c r="D5541" i="13"/>
  <c r="D5540" i="13"/>
  <c r="D5539" i="13"/>
  <c r="D5538" i="13"/>
  <c r="D5537" i="13"/>
  <c r="D5536" i="13"/>
  <c r="D5535" i="13"/>
  <c r="D5534" i="13"/>
  <c r="D5533" i="13"/>
  <c r="D5532" i="13"/>
  <c r="D5531" i="13"/>
  <c r="D5530" i="13"/>
  <c r="D5529" i="13"/>
  <c r="D5528" i="13"/>
  <c r="D5527" i="13"/>
  <c r="D5526" i="13"/>
  <c r="D5525" i="13"/>
  <c r="D5524" i="13"/>
  <c r="D5523" i="13"/>
  <c r="D5522" i="13"/>
  <c r="D5521" i="13"/>
  <c r="D5520" i="13"/>
  <c r="D5519" i="13"/>
  <c r="D5518" i="13"/>
  <c r="D5517" i="13"/>
  <c r="D5516" i="13"/>
  <c r="D5515" i="13"/>
  <c r="D5514" i="13"/>
  <c r="D5513" i="13"/>
  <c r="D5512" i="13"/>
  <c r="D5511" i="13"/>
  <c r="D5510" i="13"/>
  <c r="D5509" i="13"/>
  <c r="D5508" i="13"/>
  <c r="D5507" i="13"/>
  <c r="D5506" i="13"/>
  <c r="D5505" i="13"/>
  <c r="D5504" i="13"/>
  <c r="D5503" i="13"/>
  <c r="D5502" i="13"/>
  <c r="D5501" i="13"/>
  <c r="D5500" i="13"/>
  <c r="D5499" i="13"/>
  <c r="D5498" i="13"/>
  <c r="D5497" i="13"/>
  <c r="D5496" i="13"/>
  <c r="D5495" i="13"/>
  <c r="D5494" i="13"/>
  <c r="D5493" i="13"/>
  <c r="D5492" i="13"/>
  <c r="D5491" i="13"/>
  <c r="D5490" i="13"/>
  <c r="D5489" i="13"/>
  <c r="D5488" i="13"/>
  <c r="D5487" i="13"/>
  <c r="D5486" i="13"/>
  <c r="D5485" i="13"/>
  <c r="D5484" i="13"/>
  <c r="D5483" i="13"/>
  <c r="D5482" i="13"/>
  <c r="D5481" i="13"/>
  <c r="D5480" i="13"/>
  <c r="D5479" i="13"/>
  <c r="D5478" i="13"/>
  <c r="D5477" i="13"/>
  <c r="D5476" i="13"/>
  <c r="D5475" i="13"/>
  <c r="D5474" i="13"/>
  <c r="D5473" i="13"/>
  <c r="D5472" i="13"/>
  <c r="D5471" i="13"/>
  <c r="D5470" i="13"/>
  <c r="D5469" i="13"/>
  <c r="D5468" i="13"/>
  <c r="D5467" i="13"/>
  <c r="D5466" i="13"/>
  <c r="D5465" i="13"/>
  <c r="D5464" i="13"/>
  <c r="D5463" i="13"/>
  <c r="D5462" i="13"/>
  <c r="D5461" i="13"/>
  <c r="D5460" i="13"/>
  <c r="D5459" i="13"/>
  <c r="D5458" i="13"/>
  <c r="D5457" i="13"/>
  <c r="D5456" i="13"/>
  <c r="D5455" i="13"/>
  <c r="D5454" i="13"/>
  <c r="D5453" i="13"/>
  <c r="D5452" i="13"/>
  <c r="D5451" i="13"/>
  <c r="D5450" i="13"/>
  <c r="D5449" i="13"/>
  <c r="D5448" i="13"/>
  <c r="D5447" i="13"/>
  <c r="D5446" i="13"/>
  <c r="D5445" i="13"/>
  <c r="D5444" i="13"/>
  <c r="D5443" i="13"/>
  <c r="D5442" i="13"/>
  <c r="D5441" i="13"/>
  <c r="D5440" i="13"/>
  <c r="D5439" i="13"/>
  <c r="D5438" i="13"/>
  <c r="D5437" i="13"/>
  <c r="D5436" i="13"/>
  <c r="D5435" i="13"/>
  <c r="D5434" i="13"/>
  <c r="D5433" i="13"/>
  <c r="D5432" i="13"/>
  <c r="D5431" i="13"/>
  <c r="D5430" i="13"/>
  <c r="D5429" i="13"/>
  <c r="D5428" i="13"/>
  <c r="D5427" i="13"/>
  <c r="D5426" i="13"/>
  <c r="D5425" i="13"/>
  <c r="D5424" i="13"/>
  <c r="D5423" i="13"/>
  <c r="D5422" i="13"/>
  <c r="D5421" i="13"/>
  <c r="D5420" i="13"/>
  <c r="D5419" i="13"/>
  <c r="D5418" i="13"/>
  <c r="D5417" i="13"/>
  <c r="D5416" i="13"/>
  <c r="D5415" i="13"/>
  <c r="D5414" i="13"/>
  <c r="D5413" i="13"/>
  <c r="D5412" i="13"/>
  <c r="D5411" i="13"/>
  <c r="D5410" i="13"/>
  <c r="D5409" i="13"/>
  <c r="D5408" i="13"/>
  <c r="D5407" i="13"/>
  <c r="D5406" i="13"/>
  <c r="D5405" i="13"/>
  <c r="D5404" i="13"/>
  <c r="D5403" i="13"/>
  <c r="D5402" i="13"/>
  <c r="D5401" i="13"/>
  <c r="D5400" i="13"/>
  <c r="D5399" i="13"/>
  <c r="D5398" i="13"/>
  <c r="D5397" i="13"/>
  <c r="D5396" i="13"/>
  <c r="D5395" i="13"/>
  <c r="D5394" i="13"/>
  <c r="D5393" i="13"/>
  <c r="D5392" i="13"/>
  <c r="D5391" i="13"/>
  <c r="D5390" i="13"/>
  <c r="D5389" i="13"/>
  <c r="D5388" i="13"/>
  <c r="D5387" i="13"/>
  <c r="D5386" i="13"/>
  <c r="D5385" i="13"/>
  <c r="D5384" i="13"/>
  <c r="D5383" i="13"/>
  <c r="D5382" i="13"/>
  <c r="D5381" i="13"/>
  <c r="D5380" i="13"/>
  <c r="D5379" i="13"/>
  <c r="D5378" i="13"/>
  <c r="D5377" i="13"/>
  <c r="D5376" i="13"/>
  <c r="D5375" i="13"/>
  <c r="D5374" i="13"/>
  <c r="D5373" i="13"/>
  <c r="D5372" i="13"/>
  <c r="D5371" i="13"/>
  <c r="D5370" i="13"/>
  <c r="D5369" i="13"/>
  <c r="D5368" i="13"/>
  <c r="D5367" i="13"/>
  <c r="D5366" i="13"/>
  <c r="D5365" i="13"/>
  <c r="D5364" i="13"/>
  <c r="D5363" i="13"/>
  <c r="D5362" i="13"/>
  <c r="D5361" i="13"/>
  <c r="D5360" i="13"/>
  <c r="D5359" i="13"/>
  <c r="D5358" i="13"/>
  <c r="D5357" i="13"/>
  <c r="D5356" i="13"/>
  <c r="D5355" i="13"/>
  <c r="D5354" i="13"/>
  <c r="D5353" i="13"/>
  <c r="D5352" i="13"/>
  <c r="D5351" i="13"/>
  <c r="D5350" i="13"/>
  <c r="D5349" i="13"/>
  <c r="D5348" i="13"/>
  <c r="D5347" i="13"/>
  <c r="D5346" i="13"/>
  <c r="D5345" i="13"/>
  <c r="D5344" i="13"/>
  <c r="D5343" i="13"/>
  <c r="D5342" i="13"/>
  <c r="D5341" i="13"/>
  <c r="D5340" i="13"/>
  <c r="D5339" i="13"/>
  <c r="D5338" i="13"/>
  <c r="D5337" i="13"/>
  <c r="D5336" i="13"/>
  <c r="D5335" i="13"/>
  <c r="D5334" i="13"/>
  <c r="D5333" i="13"/>
  <c r="D5332" i="13"/>
  <c r="D5331" i="13"/>
  <c r="D5330" i="13"/>
  <c r="D5329" i="13"/>
  <c r="D5328" i="13"/>
  <c r="D5327" i="13"/>
  <c r="D5326" i="13"/>
  <c r="D5325" i="13"/>
  <c r="D5324" i="13"/>
  <c r="D5323" i="13"/>
  <c r="D5322" i="13"/>
  <c r="D5321" i="13"/>
  <c r="D5320" i="13"/>
  <c r="D5319" i="13"/>
  <c r="D5318" i="13"/>
  <c r="D5317" i="13"/>
  <c r="D5316" i="13"/>
  <c r="D5315" i="13"/>
  <c r="D5314" i="13"/>
  <c r="D5313" i="13"/>
  <c r="D5312" i="13"/>
  <c r="D5311" i="13"/>
  <c r="D5310" i="13"/>
  <c r="D5309" i="13"/>
  <c r="D5308" i="13"/>
  <c r="D5307" i="13"/>
  <c r="D5306" i="13"/>
  <c r="D5305" i="13"/>
  <c r="D5304" i="13"/>
  <c r="D5303" i="13"/>
  <c r="D5302" i="13"/>
  <c r="D5301" i="13"/>
  <c r="D5300" i="13"/>
  <c r="D5299" i="13"/>
  <c r="D5298" i="13"/>
  <c r="D5297" i="13"/>
  <c r="D5296" i="13"/>
  <c r="D5295" i="13"/>
  <c r="D5294" i="13"/>
  <c r="D5293" i="13"/>
  <c r="D5292" i="13"/>
  <c r="D5291" i="13"/>
  <c r="D5290" i="13"/>
  <c r="D5289" i="13"/>
  <c r="D5288" i="13"/>
  <c r="D5287" i="13"/>
  <c r="D5286" i="13"/>
  <c r="D5285" i="13"/>
  <c r="D5284" i="13"/>
  <c r="D5283" i="13"/>
  <c r="D5282" i="13"/>
  <c r="D5281" i="13"/>
  <c r="D5280" i="13"/>
  <c r="D5279" i="13"/>
  <c r="D5278" i="13"/>
  <c r="D5277" i="13"/>
  <c r="D5276" i="13"/>
  <c r="D5275" i="13"/>
  <c r="D5274" i="13"/>
  <c r="D5273" i="13"/>
  <c r="D5272" i="13"/>
  <c r="D5271" i="13"/>
  <c r="D5270" i="13"/>
  <c r="D5269" i="13"/>
  <c r="D5268" i="13"/>
  <c r="D5267" i="13"/>
  <c r="D5266" i="13"/>
  <c r="D5265" i="13"/>
  <c r="D5264" i="13"/>
  <c r="D5263" i="13"/>
  <c r="D5262" i="13"/>
  <c r="D5261" i="13"/>
  <c r="D5260" i="13"/>
  <c r="D5259" i="13"/>
  <c r="D5258" i="13"/>
  <c r="D5257" i="13"/>
  <c r="D5256" i="13"/>
  <c r="D5255" i="13"/>
  <c r="D5254" i="13"/>
  <c r="D5253" i="13"/>
  <c r="D5252" i="13"/>
  <c r="D5251" i="13"/>
  <c r="D5250" i="13"/>
  <c r="D5249" i="13"/>
  <c r="D5248" i="13"/>
  <c r="D5247" i="13"/>
  <c r="D5246" i="13"/>
  <c r="D5245" i="13"/>
  <c r="D5244" i="13"/>
  <c r="D5243" i="13"/>
  <c r="D5242" i="13"/>
  <c r="D5241" i="13"/>
  <c r="D5240" i="13"/>
  <c r="D5239" i="13"/>
  <c r="D5238" i="13"/>
  <c r="D5237" i="13"/>
  <c r="D5236" i="13"/>
  <c r="D5235" i="13"/>
  <c r="D5234" i="13"/>
  <c r="D5233" i="13"/>
  <c r="D5232" i="13"/>
  <c r="D5231" i="13"/>
  <c r="D5230" i="13"/>
  <c r="D5229" i="13"/>
  <c r="D5228" i="13"/>
  <c r="D5227" i="13"/>
  <c r="D5226" i="13"/>
  <c r="D5225" i="13"/>
  <c r="D5224" i="13"/>
  <c r="D5223" i="13"/>
  <c r="D5222" i="13"/>
  <c r="D5221" i="13"/>
  <c r="D5220" i="13"/>
  <c r="D5219" i="13"/>
  <c r="D5218" i="13"/>
  <c r="D5217" i="13"/>
  <c r="D5216" i="13"/>
  <c r="D5215" i="13"/>
  <c r="D5214" i="13"/>
  <c r="D5213" i="13"/>
  <c r="D5212" i="13"/>
  <c r="D5211" i="13"/>
  <c r="D5210" i="13"/>
  <c r="D5209" i="13"/>
  <c r="D5208" i="13"/>
  <c r="D5207" i="13"/>
  <c r="D5206" i="13"/>
  <c r="D5205" i="13"/>
  <c r="D5204" i="13"/>
  <c r="D5203" i="13"/>
  <c r="D5202" i="13"/>
  <c r="D5201" i="13"/>
  <c r="D5200" i="13"/>
  <c r="D5199" i="13"/>
  <c r="D5198" i="13"/>
  <c r="D5197" i="13"/>
  <c r="D5196" i="13"/>
  <c r="D5195" i="13"/>
  <c r="D5194" i="13"/>
  <c r="D5193" i="13"/>
  <c r="D5192" i="13"/>
  <c r="D5191" i="13"/>
  <c r="D5190" i="13"/>
  <c r="D5189" i="13"/>
  <c r="D5188" i="13"/>
  <c r="D5187" i="13"/>
  <c r="D5186" i="13"/>
  <c r="D5185" i="13"/>
  <c r="D5184" i="13"/>
  <c r="D5183" i="13"/>
  <c r="D5182" i="13"/>
  <c r="D5181" i="13"/>
  <c r="D5180" i="13"/>
  <c r="D5179" i="13"/>
  <c r="D5178" i="13"/>
  <c r="D5177" i="13"/>
  <c r="D5176" i="13"/>
  <c r="D5175" i="13"/>
  <c r="D5174" i="13"/>
  <c r="D5173" i="13"/>
  <c r="D5172" i="13"/>
  <c r="D5171" i="13"/>
  <c r="D5170" i="13"/>
  <c r="D5169" i="13"/>
  <c r="D5168" i="13"/>
  <c r="D5167" i="13"/>
  <c r="D5166" i="13"/>
  <c r="D5165" i="13"/>
  <c r="D5164" i="13"/>
  <c r="D5163" i="13"/>
  <c r="D5162" i="13"/>
  <c r="D5161" i="13"/>
  <c r="D5160" i="13"/>
  <c r="D5159" i="13"/>
  <c r="D5158" i="13"/>
  <c r="D5157" i="13"/>
  <c r="D5156" i="13"/>
  <c r="D5155" i="13"/>
  <c r="D5154" i="13"/>
  <c r="D5153" i="13"/>
  <c r="D5152" i="13"/>
  <c r="D5151" i="13"/>
  <c r="D5150" i="13"/>
  <c r="D5149" i="13"/>
  <c r="D5148" i="13"/>
  <c r="D5147" i="13"/>
  <c r="D5146" i="13"/>
  <c r="D5145" i="13"/>
  <c r="D5144" i="13"/>
  <c r="D5143" i="13"/>
  <c r="D5142" i="13"/>
  <c r="D5141" i="13"/>
  <c r="D5140" i="13"/>
  <c r="D5139" i="13"/>
  <c r="D5138" i="13"/>
  <c r="D5137" i="13"/>
  <c r="D5136" i="13"/>
  <c r="D5135" i="13"/>
  <c r="D5134" i="13"/>
  <c r="D5133" i="13"/>
  <c r="D5132" i="13"/>
  <c r="D5131" i="13"/>
  <c r="D5130" i="13"/>
  <c r="D5129" i="13"/>
  <c r="D5128" i="13"/>
  <c r="D5127" i="13"/>
  <c r="D5126" i="13"/>
  <c r="D5125" i="13"/>
  <c r="D5124" i="13"/>
  <c r="D5123" i="13"/>
  <c r="D5122" i="13"/>
  <c r="D5121" i="13"/>
  <c r="D5120" i="13"/>
  <c r="D5119" i="13"/>
  <c r="D5118" i="13"/>
  <c r="D5117" i="13"/>
  <c r="D5116" i="13"/>
  <c r="D5115" i="13"/>
  <c r="D5114" i="13"/>
  <c r="D5113" i="13"/>
  <c r="D5112" i="13"/>
  <c r="D5111" i="13"/>
  <c r="D5110" i="13"/>
  <c r="D5109" i="13"/>
  <c r="D5108" i="13"/>
  <c r="D5107" i="13"/>
  <c r="D5106" i="13"/>
  <c r="D5105" i="13"/>
  <c r="D5104" i="13"/>
  <c r="D5103" i="13"/>
  <c r="D5102" i="13"/>
  <c r="D5101" i="13"/>
  <c r="D5100" i="13"/>
  <c r="D5099" i="13"/>
  <c r="D5098" i="13"/>
  <c r="D5097" i="13"/>
  <c r="D5096" i="13"/>
  <c r="D5095" i="13"/>
  <c r="D5094" i="13"/>
  <c r="D5093" i="13"/>
  <c r="D5092" i="13"/>
  <c r="D5091" i="13"/>
  <c r="D5090" i="13"/>
  <c r="D5089" i="13"/>
  <c r="D5088" i="13"/>
  <c r="D5087" i="13"/>
  <c r="D5086" i="13"/>
  <c r="D5085" i="13"/>
  <c r="D5084" i="13"/>
  <c r="D5083" i="13"/>
  <c r="D5082" i="13"/>
  <c r="D5081" i="13"/>
  <c r="D5080" i="13"/>
  <c r="D5079" i="13"/>
  <c r="D5078" i="13"/>
  <c r="D5077" i="13"/>
  <c r="D5076" i="13"/>
  <c r="D5075" i="13"/>
  <c r="D5074" i="13"/>
  <c r="D5073" i="13"/>
  <c r="D5072" i="13"/>
  <c r="D5071" i="13"/>
  <c r="D5070" i="13"/>
  <c r="D5069" i="13"/>
  <c r="D5068" i="13"/>
  <c r="D5067" i="13"/>
  <c r="D5066" i="13"/>
  <c r="D5065" i="13"/>
  <c r="D5064" i="13"/>
  <c r="D5063" i="13"/>
  <c r="D5062" i="13"/>
  <c r="D5061" i="13"/>
  <c r="D5060" i="13"/>
  <c r="D5059" i="13"/>
  <c r="D5058" i="13"/>
  <c r="D5057" i="13"/>
  <c r="D5056" i="13"/>
  <c r="D5055" i="13"/>
  <c r="D5054" i="13"/>
  <c r="D5053" i="13"/>
  <c r="D5052" i="13"/>
  <c r="D5051" i="13"/>
  <c r="D5050" i="13"/>
  <c r="D5049" i="13"/>
  <c r="D5048" i="13"/>
  <c r="D5047" i="13"/>
  <c r="D5046" i="13"/>
  <c r="D5045" i="13"/>
  <c r="D5044" i="13"/>
  <c r="D5043" i="13"/>
  <c r="D5042" i="13"/>
  <c r="D5041" i="13"/>
  <c r="D5040" i="13"/>
  <c r="D5039" i="13"/>
  <c r="D5038" i="13"/>
  <c r="D5037" i="13"/>
  <c r="D5036" i="13"/>
  <c r="D5035" i="13"/>
  <c r="D5034" i="13"/>
  <c r="D5033" i="13"/>
  <c r="D5032" i="13"/>
  <c r="D5031" i="13"/>
  <c r="D5030" i="13"/>
  <c r="D5029" i="13"/>
  <c r="D5028" i="13"/>
  <c r="D5027" i="13"/>
  <c r="D5026" i="13"/>
  <c r="D5025" i="13"/>
  <c r="D5024" i="13"/>
  <c r="D5023" i="13"/>
  <c r="D5022" i="13"/>
  <c r="D5021" i="13"/>
  <c r="D5020" i="13"/>
  <c r="D5019" i="13"/>
  <c r="D5018" i="13"/>
  <c r="D5017" i="13"/>
  <c r="D5016" i="13"/>
  <c r="D5015" i="13"/>
  <c r="D5014" i="13"/>
  <c r="D5013" i="13"/>
  <c r="D5012" i="13"/>
  <c r="D5011" i="13"/>
  <c r="D5010" i="13"/>
  <c r="D5009" i="13"/>
  <c r="D5008" i="13"/>
  <c r="D5007" i="13"/>
  <c r="D5006" i="13"/>
  <c r="D5005" i="13"/>
  <c r="D5004" i="13"/>
  <c r="D5003" i="13"/>
  <c r="D5002" i="13"/>
  <c r="D5001" i="13"/>
  <c r="D5000" i="13"/>
  <c r="D4999" i="13"/>
  <c r="D4998" i="13"/>
  <c r="D4997" i="13"/>
  <c r="D4996" i="13"/>
  <c r="D4995" i="13"/>
  <c r="D4994" i="13"/>
  <c r="D4993" i="13"/>
  <c r="D4992" i="13"/>
  <c r="D4991" i="13"/>
  <c r="D4990" i="13"/>
  <c r="D4989" i="13"/>
  <c r="D4988" i="13"/>
  <c r="D4987" i="13"/>
  <c r="D4986" i="13"/>
  <c r="D4985" i="13"/>
  <c r="D4984" i="13"/>
  <c r="D4983" i="13"/>
  <c r="D4982" i="13"/>
  <c r="D4981" i="13"/>
  <c r="D4980" i="13"/>
  <c r="D4979" i="13"/>
  <c r="D4978" i="13"/>
  <c r="D4977" i="13"/>
  <c r="D4976" i="13"/>
  <c r="D4975" i="13"/>
  <c r="D4974" i="13"/>
  <c r="D4973" i="13"/>
  <c r="D4972" i="13"/>
  <c r="D4971" i="13"/>
  <c r="D4970" i="13"/>
  <c r="D4969" i="13"/>
  <c r="D4968" i="13"/>
  <c r="D4967" i="13"/>
  <c r="D4966" i="13"/>
  <c r="D4965" i="13"/>
  <c r="D4964" i="13"/>
  <c r="D4963" i="13"/>
  <c r="D4962" i="13"/>
  <c r="D4961" i="13"/>
  <c r="D4960" i="13"/>
  <c r="D4959" i="13"/>
  <c r="D4958" i="13"/>
  <c r="D4957" i="13"/>
  <c r="D4956" i="13"/>
  <c r="D4955" i="13"/>
  <c r="D4954" i="13"/>
  <c r="D4953" i="13"/>
  <c r="D4952" i="13"/>
  <c r="D4951" i="13"/>
  <c r="D4950" i="13"/>
  <c r="D4949" i="13"/>
  <c r="D4948" i="13"/>
  <c r="D4947" i="13"/>
  <c r="D4946" i="13"/>
  <c r="D4945" i="13"/>
  <c r="D4944" i="13"/>
  <c r="D4943" i="13"/>
  <c r="D4942" i="13"/>
  <c r="D4941" i="13"/>
  <c r="D4940" i="13"/>
  <c r="D4939" i="13"/>
  <c r="D4938" i="13"/>
  <c r="D4937" i="13"/>
  <c r="D4936" i="13"/>
  <c r="D4935" i="13"/>
  <c r="D4934" i="13"/>
  <c r="D4933" i="13"/>
  <c r="D4932" i="13"/>
  <c r="D4931" i="13"/>
  <c r="D4930" i="13"/>
  <c r="D4929" i="13"/>
  <c r="D4928" i="13"/>
  <c r="D4927" i="13"/>
  <c r="D4926" i="13"/>
  <c r="D4925" i="13"/>
  <c r="D4924" i="13"/>
  <c r="D4923" i="13"/>
  <c r="D4922" i="13"/>
  <c r="D4921" i="13"/>
  <c r="D4920" i="13"/>
  <c r="D4919" i="13"/>
  <c r="D4918" i="13"/>
  <c r="D4917" i="13"/>
  <c r="D4916" i="13"/>
  <c r="D4915" i="13"/>
  <c r="D4914" i="13"/>
  <c r="D4913" i="13"/>
  <c r="D4912" i="13"/>
  <c r="D4911" i="13"/>
  <c r="D4910" i="13"/>
  <c r="D4909" i="13"/>
  <c r="D4908" i="13"/>
  <c r="D4907" i="13"/>
  <c r="D4906" i="13"/>
  <c r="D4905" i="13"/>
  <c r="D4904" i="13"/>
  <c r="D4903" i="13"/>
  <c r="D4902" i="13"/>
  <c r="D4901" i="13"/>
  <c r="D4900" i="13"/>
  <c r="D4899" i="13"/>
  <c r="D4898" i="13"/>
  <c r="D4897" i="13"/>
  <c r="D4896" i="13"/>
  <c r="D4895" i="13"/>
  <c r="D4894" i="13"/>
  <c r="D4893" i="13"/>
  <c r="D4892" i="13"/>
  <c r="D4891" i="13"/>
  <c r="D4890" i="13"/>
  <c r="D4889" i="13"/>
  <c r="D4888" i="13"/>
  <c r="D4887" i="13"/>
  <c r="D4886" i="13"/>
  <c r="D4885" i="13"/>
  <c r="D4884" i="13"/>
  <c r="D4883" i="13"/>
  <c r="D4882" i="13"/>
  <c r="D4881" i="13"/>
  <c r="D4880" i="13"/>
  <c r="D4879" i="13"/>
  <c r="D4878" i="13"/>
  <c r="D4877" i="13"/>
  <c r="D4876" i="13"/>
  <c r="D4875" i="13"/>
  <c r="D4874" i="13"/>
  <c r="D4873" i="13"/>
  <c r="D4872" i="13"/>
  <c r="D4871" i="13"/>
  <c r="D4870" i="13"/>
  <c r="D4869" i="13"/>
  <c r="D4868" i="13"/>
  <c r="D4867" i="13"/>
  <c r="D4866" i="13"/>
  <c r="D4865" i="13"/>
  <c r="D4864" i="13"/>
  <c r="D4863" i="13"/>
  <c r="D4862" i="13"/>
  <c r="D4861" i="13"/>
  <c r="D4860" i="13"/>
  <c r="D4859" i="13"/>
  <c r="D4858" i="13"/>
  <c r="D4857" i="13"/>
  <c r="D4856" i="13"/>
  <c r="D4855" i="13"/>
  <c r="D4854" i="13"/>
  <c r="D4853" i="13"/>
  <c r="D4852" i="13"/>
  <c r="D4851" i="13"/>
  <c r="D4850" i="13"/>
  <c r="D4849" i="13"/>
  <c r="D4848" i="13"/>
  <c r="D4847" i="13"/>
  <c r="D4846" i="13"/>
  <c r="D4845" i="13"/>
  <c r="D4844" i="13"/>
  <c r="D4843" i="13"/>
  <c r="D4842" i="13"/>
  <c r="D4841" i="13"/>
  <c r="D4840" i="13"/>
  <c r="D4839" i="13"/>
  <c r="D4838" i="13"/>
  <c r="D4837" i="13"/>
  <c r="D4836" i="13"/>
  <c r="D4835" i="13"/>
  <c r="D4834" i="13"/>
  <c r="D4833" i="13"/>
  <c r="D4832" i="13"/>
  <c r="D4831" i="13"/>
  <c r="D4830" i="13"/>
  <c r="D4829" i="13"/>
  <c r="D4828" i="13"/>
  <c r="D4827" i="13"/>
  <c r="D4826" i="13"/>
  <c r="D4825" i="13"/>
  <c r="D4824" i="13"/>
  <c r="D4823" i="13"/>
  <c r="D4822" i="13"/>
  <c r="D4821" i="13"/>
  <c r="D4820" i="13"/>
  <c r="D4819" i="13"/>
  <c r="D4818" i="13"/>
  <c r="D4817" i="13"/>
  <c r="D4816" i="13"/>
  <c r="D4815" i="13"/>
  <c r="D4814" i="13"/>
  <c r="D4813" i="13"/>
  <c r="D4812" i="13"/>
  <c r="D4811" i="13"/>
  <c r="D4810" i="13"/>
  <c r="D4809" i="13"/>
  <c r="D4808" i="13"/>
  <c r="D4807" i="13"/>
  <c r="D4806" i="13"/>
  <c r="D4805" i="13"/>
  <c r="D4804" i="13"/>
  <c r="D4803" i="13"/>
  <c r="D4802" i="13"/>
  <c r="D4801" i="13"/>
  <c r="D4800" i="13"/>
  <c r="D4799" i="13"/>
  <c r="D4798" i="13"/>
  <c r="D4797" i="13"/>
  <c r="D4796" i="13"/>
  <c r="D4795" i="13"/>
  <c r="D4794" i="13"/>
  <c r="D4793" i="13"/>
  <c r="D4792" i="13"/>
  <c r="D4791" i="13"/>
  <c r="D4790" i="13"/>
  <c r="D4789" i="13"/>
  <c r="D4788" i="13"/>
  <c r="D4787" i="13"/>
  <c r="D4786" i="13"/>
  <c r="D4785" i="13"/>
  <c r="D4784" i="13"/>
  <c r="D4783" i="13"/>
  <c r="D4782" i="13"/>
  <c r="D4781" i="13"/>
  <c r="D4780" i="13"/>
  <c r="D4779" i="13"/>
  <c r="D4778" i="13"/>
  <c r="D4777" i="13"/>
  <c r="D4776" i="13"/>
  <c r="D4775" i="13"/>
  <c r="D4774" i="13"/>
  <c r="D4773" i="13"/>
  <c r="D4772" i="13"/>
  <c r="D4771" i="13"/>
  <c r="D4770" i="13"/>
  <c r="D4769" i="13"/>
  <c r="D4768" i="13"/>
  <c r="D4767" i="13"/>
  <c r="D4766" i="13"/>
  <c r="D4765" i="13"/>
  <c r="D4764" i="13"/>
  <c r="D4763" i="13"/>
  <c r="D4762" i="13"/>
  <c r="D4761" i="13"/>
  <c r="D4760" i="13"/>
  <c r="D4759" i="13"/>
  <c r="D4758" i="13"/>
  <c r="D4757" i="13"/>
  <c r="D4756" i="13"/>
  <c r="D4755" i="13"/>
  <c r="D4754" i="13"/>
  <c r="D4753" i="13"/>
  <c r="D4752" i="13"/>
  <c r="D4751" i="13"/>
  <c r="D4750" i="13"/>
  <c r="D4749" i="13"/>
  <c r="D4748" i="13"/>
  <c r="D4747" i="13"/>
  <c r="D4746" i="13"/>
  <c r="D4745" i="13"/>
  <c r="D4744" i="13"/>
  <c r="D4743" i="13"/>
  <c r="D4742" i="13"/>
  <c r="D4741" i="13"/>
  <c r="D4740" i="13"/>
  <c r="D4739" i="13"/>
  <c r="D4738" i="13"/>
  <c r="D4737" i="13"/>
  <c r="D4736" i="13"/>
  <c r="D4735" i="13"/>
  <c r="D4734" i="13"/>
  <c r="D4733" i="13"/>
  <c r="D4732" i="13"/>
  <c r="D4731" i="13"/>
  <c r="D4730" i="13"/>
  <c r="D4729" i="13"/>
  <c r="D4728" i="13"/>
  <c r="D4727" i="13"/>
  <c r="D4726" i="13"/>
  <c r="D4725" i="13"/>
  <c r="D4724" i="13"/>
  <c r="D4723" i="13"/>
  <c r="D4722" i="13"/>
  <c r="D4721" i="13"/>
  <c r="D4720" i="13"/>
  <c r="D4719" i="13"/>
  <c r="D4718" i="13"/>
  <c r="D4717" i="13"/>
  <c r="D4716" i="13"/>
  <c r="D4715" i="13"/>
  <c r="D4714" i="13"/>
  <c r="D4713" i="13"/>
  <c r="D4712" i="13"/>
  <c r="D4711" i="13"/>
  <c r="D4710" i="13"/>
  <c r="D4709" i="13"/>
  <c r="D4708" i="13"/>
  <c r="D4707" i="13"/>
  <c r="D4706" i="13"/>
  <c r="D4705" i="13"/>
  <c r="D4704" i="13"/>
  <c r="D4703" i="13"/>
  <c r="D4702" i="13"/>
  <c r="D4701" i="13"/>
  <c r="D4700" i="13"/>
  <c r="D4699" i="13"/>
  <c r="D4698" i="13"/>
  <c r="D4697" i="13"/>
  <c r="D4696" i="13"/>
  <c r="D4695" i="13"/>
  <c r="D4694" i="13"/>
  <c r="D4693" i="13"/>
  <c r="D4692" i="13"/>
  <c r="D4691" i="13"/>
  <c r="D4690" i="13"/>
  <c r="D4689" i="13"/>
  <c r="D4688" i="13"/>
  <c r="D4687" i="13"/>
  <c r="D4686" i="13"/>
  <c r="D4685" i="13"/>
  <c r="D4684" i="13"/>
  <c r="D4683" i="13"/>
  <c r="D4682" i="13"/>
  <c r="D4681" i="13"/>
  <c r="D4680" i="13"/>
  <c r="D4679" i="13"/>
  <c r="D4678" i="13"/>
  <c r="D4677" i="13"/>
  <c r="D4676" i="13"/>
  <c r="D4675" i="13"/>
  <c r="D4674" i="13"/>
  <c r="D4673" i="13"/>
  <c r="D4672" i="13"/>
  <c r="D4671" i="13"/>
  <c r="D4670" i="13"/>
  <c r="D4669" i="13"/>
  <c r="D4668" i="13"/>
  <c r="D4667" i="13"/>
  <c r="D4666" i="13"/>
  <c r="D4665" i="13"/>
  <c r="D4664" i="13"/>
  <c r="D4663" i="13"/>
  <c r="D4662" i="13"/>
  <c r="D4661" i="13"/>
  <c r="D4660" i="13"/>
  <c r="D4659" i="13"/>
  <c r="D4658" i="13"/>
  <c r="D4657" i="13"/>
  <c r="D4656" i="13"/>
  <c r="D4655" i="13"/>
  <c r="D4654" i="13"/>
  <c r="D4653" i="13"/>
  <c r="D4652" i="13"/>
  <c r="D4651" i="13"/>
  <c r="D4650" i="13"/>
  <c r="D4649" i="13"/>
  <c r="D4648" i="13"/>
  <c r="D4647" i="13"/>
  <c r="D4646" i="13"/>
  <c r="D4645" i="13"/>
  <c r="D4644" i="13"/>
  <c r="D4643" i="13"/>
  <c r="D4642" i="13"/>
  <c r="D4641" i="13"/>
  <c r="D4640" i="13"/>
  <c r="D4639" i="13"/>
  <c r="D4638" i="13"/>
  <c r="D4637" i="13"/>
  <c r="D4636" i="13"/>
  <c r="D4635" i="13"/>
  <c r="D4634" i="13"/>
  <c r="D4633" i="13"/>
  <c r="D4632" i="13"/>
  <c r="D4631" i="13"/>
  <c r="D4630" i="13"/>
  <c r="D4629" i="13"/>
  <c r="D4628" i="13"/>
  <c r="D4627" i="13"/>
  <c r="D4626" i="13"/>
  <c r="D4625" i="13"/>
  <c r="D4624" i="13"/>
  <c r="D4623" i="13"/>
  <c r="D4622" i="13"/>
  <c r="D4621" i="13"/>
  <c r="D4620" i="13"/>
  <c r="D4619" i="13"/>
  <c r="D4618" i="13"/>
  <c r="D4617" i="13"/>
  <c r="D4616" i="13"/>
  <c r="D4615" i="13"/>
  <c r="D4614" i="13"/>
  <c r="D4613" i="13"/>
  <c r="D4612" i="13"/>
  <c r="D4611" i="13"/>
  <c r="D4610" i="13"/>
  <c r="D4609" i="13"/>
  <c r="D4608" i="13"/>
  <c r="D4607" i="13"/>
  <c r="D4606" i="13"/>
  <c r="D4605" i="13"/>
  <c r="D4604" i="13"/>
  <c r="D4603" i="13"/>
  <c r="D4602" i="13"/>
  <c r="D4601" i="13"/>
  <c r="D4600" i="13"/>
  <c r="D4599" i="13"/>
  <c r="D4598" i="13"/>
  <c r="D4597" i="13"/>
  <c r="D4596" i="13"/>
  <c r="D4595" i="13"/>
  <c r="D4594" i="13"/>
  <c r="D4593" i="13"/>
  <c r="D4592" i="13"/>
  <c r="D4591" i="13"/>
  <c r="D4590" i="13"/>
  <c r="D4589" i="13"/>
  <c r="D4588" i="13"/>
  <c r="D4587" i="13"/>
  <c r="D4586" i="13"/>
  <c r="D4585" i="13"/>
  <c r="D4584" i="13"/>
  <c r="D4583" i="13"/>
  <c r="D4582" i="13"/>
  <c r="D4581" i="13"/>
  <c r="D4580" i="13"/>
  <c r="D4579" i="13"/>
  <c r="D4578" i="13"/>
  <c r="D4577" i="13"/>
  <c r="D4576" i="13"/>
  <c r="D4575" i="13"/>
  <c r="D4574" i="13"/>
  <c r="D4573" i="13"/>
  <c r="D4572" i="13"/>
  <c r="D4571" i="13"/>
  <c r="D4570" i="13"/>
  <c r="D4569" i="13"/>
  <c r="D4568" i="13"/>
  <c r="D4567" i="13"/>
  <c r="D4566" i="13"/>
  <c r="D4565" i="13"/>
  <c r="D4564" i="13"/>
  <c r="D4563" i="13"/>
  <c r="D4562" i="13"/>
  <c r="D4561" i="13"/>
  <c r="D4560" i="13"/>
  <c r="D4559" i="13"/>
  <c r="D4558" i="13"/>
  <c r="D4557" i="13"/>
  <c r="D4556" i="13"/>
  <c r="D4555" i="13"/>
  <c r="D4554" i="13"/>
  <c r="D4553" i="13"/>
  <c r="D4552" i="13"/>
  <c r="D4551" i="13"/>
  <c r="D4550" i="13"/>
  <c r="D4549" i="13"/>
  <c r="D4548" i="13"/>
  <c r="D4547" i="13"/>
  <c r="D4546" i="13"/>
  <c r="D4545" i="13"/>
  <c r="D4544" i="13"/>
  <c r="D4543" i="13"/>
  <c r="D4542" i="13"/>
  <c r="D4541" i="13"/>
  <c r="D4540" i="13"/>
  <c r="D4539" i="13"/>
  <c r="D4538" i="13"/>
  <c r="D4537" i="13"/>
  <c r="D4536" i="13"/>
  <c r="D4535" i="13"/>
  <c r="D4534" i="13"/>
  <c r="D4533" i="13"/>
  <c r="D4532" i="13"/>
  <c r="D4531" i="13"/>
  <c r="D4530" i="13"/>
  <c r="D4529" i="13"/>
  <c r="D4528" i="13"/>
  <c r="D4527" i="13"/>
  <c r="D4526" i="13"/>
  <c r="D4525" i="13"/>
  <c r="D4524" i="13"/>
  <c r="D4523" i="13"/>
  <c r="D4522" i="13"/>
  <c r="D4521" i="13"/>
  <c r="D4520" i="13"/>
  <c r="D4519" i="13"/>
  <c r="D4518" i="13"/>
  <c r="D4517" i="13"/>
  <c r="D4516" i="13"/>
  <c r="D4515" i="13"/>
  <c r="D4514" i="13"/>
  <c r="D4513" i="13"/>
  <c r="D4512" i="13"/>
  <c r="D4511" i="13"/>
  <c r="D4510" i="13"/>
  <c r="D4509" i="13"/>
  <c r="D4508" i="13"/>
  <c r="D4507" i="13"/>
  <c r="D4506" i="13"/>
  <c r="D4505" i="13"/>
  <c r="D4504" i="13"/>
  <c r="D4503" i="13"/>
  <c r="D4502" i="13"/>
  <c r="D4501" i="13"/>
  <c r="D4500" i="13"/>
  <c r="D4499" i="13"/>
  <c r="D4498" i="13"/>
  <c r="D4497" i="13"/>
  <c r="D4496" i="13"/>
  <c r="D4495" i="13"/>
  <c r="D4494" i="13"/>
  <c r="D4493" i="13"/>
  <c r="D4492" i="13"/>
  <c r="D4491" i="13"/>
  <c r="D4490" i="13"/>
  <c r="D4489" i="13"/>
  <c r="D4488" i="13"/>
  <c r="D4487" i="13"/>
  <c r="D4486" i="13"/>
  <c r="D4485" i="13"/>
  <c r="D4484" i="13"/>
  <c r="D4483" i="13"/>
  <c r="D4482" i="13"/>
  <c r="D4481" i="13"/>
  <c r="D4480" i="13"/>
  <c r="D4479" i="13"/>
  <c r="D4478" i="13"/>
  <c r="D4477" i="13"/>
  <c r="D4476" i="13"/>
  <c r="D4475" i="13"/>
  <c r="D4474" i="13"/>
  <c r="D4473" i="13"/>
  <c r="D4472" i="13"/>
  <c r="D4471" i="13"/>
  <c r="D4470" i="13"/>
  <c r="D4469" i="13"/>
  <c r="D4468" i="13"/>
  <c r="D4467" i="13"/>
  <c r="D4466" i="13"/>
  <c r="D4465" i="13"/>
  <c r="D4464" i="13"/>
  <c r="D4463" i="13"/>
  <c r="D4462" i="13"/>
  <c r="D4461" i="13"/>
  <c r="D4460" i="13"/>
  <c r="D4459" i="13"/>
  <c r="D4458" i="13"/>
  <c r="D4457" i="13"/>
  <c r="D4456" i="13"/>
  <c r="D4455" i="13"/>
  <c r="D4454" i="13"/>
  <c r="D4453" i="13"/>
  <c r="D4452" i="13"/>
  <c r="D4451" i="13"/>
  <c r="D4450" i="13"/>
  <c r="D4449" i="13"/>
  <c r="D4448" i="13"/>
  <c r="D4447" i="13"/>
  <c r="D4446" i="13"/>
  <c r="D4445" i="13"/>
  <c r="D4444" i="13"/>
  <c r="D4443" i="13"/>
  <c r="D4442" i="13"/>
  <c r="D4441" i="13"/>
  <c r="D4440" i="13"/>
  <c r="D4439" i="13"/>
  <c r="D4438" i="13"/>
  <c r="D4437" i="13"/>
  <c r="D4436" i="13"/>
  <c r="D4435" i="13"/>
  <c r="D4434" i="13"/>
  <c r="D4433" i="13"/>
  <c r="D4432" i="13"/>
  <c r="D4431" i="13"/>
  <c r="D4430" i="13"/>
  <c r="D4429" i="13"/>
  <c r="D4428" i="13"/>
  <c r="D4427" i="13"/>
  <c r="D4426" i="13"/>
  <c r="D4425" i="13"/>
  <c r="D4424" i="13"/>
  <c r="D4423" i="13"/>
  <c r="D4422" i="13"/>
  <c r="D4421" i="13"/>
  <c r="D4420" i="13"/>
  <c r="D4419" i="13"/>
  <c r="D4418" i="13"/>
  <c r="D4417" i="13"/>
  <c r="D4416" i="13"/>
  <c r="D4415" i="13"/>
  <c r="D4414" i="13"/>
  <c r="D4413" i="13"/>
  <c r="D4412" i="13"/>
  <c r="D4411" i="13"/>
  <c r="D4410" i="13"/>
  <c r="D4409" i="13"/>
  <c r="D4408" i="13"/>
  <c r="D4407" i="13"/>
  <c r="D4406" i="13"/>
  <c r="D4405" i="13"/>
  <c r="D4404" i="13"/>
  <c r="D4403" i="13"/>
  <c r="D4402" i="13"/>
  <c r="D4401" i="13"/>
  <c r="D4400" i="13"/>
  <c r="D4399" i="13"/>
  <c r="D4398" i="13"/>
  <c r="D4397" i="13"/>
  <c r="D4396" i="13"/>
  <c r="D4395" i="13"/>
  <c r="D4394" i="13"/>
  <c r="D4393" i="13"/>
  <c r="D4392" i="13"/>
  <c r="D4391" i="13"/>
  <c r="D4390" i="13"/>
  <c r="D4389" i="13"/>
  <c r="D4388" i="13"/>
  <c r="D4387" i="13"/>
  <c r="D4386" i="13"/>
  <c r="D4385" i="13"/>
  <c r="D4384" i="13"/>
  <c r="D4383" i="13"/>
  <c r="D4382" i="13"/>
  <c r="D4381" i="13"/>
  <c r="D4380" i="13"/>
  <c r="D4379" i="13"/>
  <c r="D4378" i="13"/>
  <c r="D4377" i="13"/>
  <c r="D4376" i="13"/>
  <c r="D4375" i="13"/>
  <c r="D4374" i="13"/>
  <c r="D4373" i="13"/>
  <c r="D4372" i="13"/>
  <c r="D4371" i="13"/>
  <c r="D4370" i="13"/>
  <c r="D4369" i="13"/>
  <c r="D4368" i="13"/>
  <c r="D4367" i="13"/>
  <c r="D4366" i="13"/>
  <c r="D4365" i="13"/>
  <c r="D4364" i="13"/>
  <c r="D4363" i="13"/>
  <c r="D4362" i="13"/>
  <c r="D4361" i="13"/>
  <c r="D4360" i="13"/>
  <c r="D4359" i="13"/>
  <c r="D4358" i="13"/>
  <c r="D4357" i="13"/>
  <c r="D4356" i="13"/>
  <c r="D4355" i="13"/>
  <c r="D4354" i="13"/>
  <c r="D4353" i="13"/>
  <c r="D4352" i="13"/>
  <c r="D4351" i="13"/>
  <c r="D4350" i="13"/>
  <c r="D4349" i="13"/>
  <c r="D4348" i="13"/>
  <c r="D4347" i="13"/>
  <c r="D4346" i="13"/>
  <c r="D4345" i="13"/>
  <c r="D4344" i="13"/>
  <c r="D4343" i="13"/>
  <c r="D4342" i="13"/>
  <c r="D4341" i="13"/>
  <c r="D4340" i="13"/>
  <c r="D4339" i="13"/>
  <c r="D4338" i="13"/>
  <c r="D4337" i="13"/>
  <c r="D4336" i="13"/>
  <c r="D4335" i="13"/>
  <c r="D4334" i="13"/>
  <c r="D4333" i="13"/>
  <c r="D4332" i="13"/>
  <c r="D4331" i="13"/>
  <c r="D4330" i="13"/>
  <c r="D4329" i="13"/>
  <c r="D4328" i="13"/>
  <c r="D4327" i="13"/>
  <c r="D4326" i="13"/>
  <c r="D4325" i="13"/>
  <c r="D4324" i="13"/>
  <c r="D4323" i="13"/>
  <c r="D4322" i="13"/>
  <c r="D4321" i="13"/>
  <c r="D4320" i="13"/>
  <c r="D4319" i="13"/>
  <c r="D4318" i="13"/>
  <c r="D4317" i="13"/>
  <c r="D4316" i="13"/>
  <c r="D4315" i="13"/>
  <c r="D4314" i="13"/>
  <c r="D4313" i="13"/>
  <c r="D4312" i="13"/>
  <c r="D4311" i="13"/>
  <c r="D4310" i="13"/>
  <c r="D4309" i="13"/>
  <c r="D4308" i="13"/>
  <c r="D4307" i="13"/>
  <c r="D4306" i="13"/>
  <c r="D4305" i="13"/>
  <c r="D4304" i="13"/>
  <c r="D4303" i="13"/>
  <c r="D4302" i="13"/>
  <c r="D4301" i="13"/>
  <c r="D4300" i="13"/>
  <c r="D4299" i="13"/>
  <c r="D4298" i="13"/>
  <c r="D4297" i="13"/>
  <c r="D4296" i="13"/>
  <c r="D4295" i="13"/>
  <c r="D4294" i="13"/>
  <c r="D4293" i="13"/>
  <c r="D4292" i="13"/>
  <c r="D4291" i="13"/>
  <c r="D4290" i="13"/>
  <c r="D4289" i="13"/>
  <c r="D4288" i="13"/>
  <c r="D4287" i="13"/>
  <c r="D4286" i="13"/>
  <c r="D4285" i="13"/>
  <c r="D4284" i="13"/>
  <c r="D4283" i="13"/>
  <c r="D4282" i="13"/>
  <c r="D4281" i="13"/>
  <c r="D4280" i="13"/>
  <c r="D4279" i="13"/>
  <c r="D4278" i="13"/>
  <c r="D4277" i="13"/>
  <c r="D4276" i="13"/>
  <c r="D4275" i="13"/>
  <c r="D4274" i="13"/>
  <c r="D4273" i="13"/>
  <c r="D4272" i="13"/>
  <c r="D4271" i="13"/>
  <c r="D4270" i="13"/>
  <c r="D4269" i="13"/>
  <c r="D4268" i="13"/>
  <c r="D4267" i="13"/>
  <c r="D4266" i="13"/>
  <c r="D4265" i="13"/>
  <c r="D4264" i="13"/>
  <c r="D4263" i="13"/>
  <c r="D4262" i="13"/>
  <c r="D4261" i="13"/>
  <c r="D4260" i="13"/>
  <c r="D4259" i="13"/>
  <c r="D4258" i="13"/>
  <c r="D4257" i="13"/>
  <c r="D4256" i="13"/>
  <c r="D4255" i="13"/>
  <c r="D4254" i="13"/>
  <c r="D4253" i="13"/>
  <c r="D4252" i="13"/>
  <c r="D4251" i="13"/>
  <c r="D4250" i="13"/>
  <c r="D4249" i="13"/>
  <c r="D4248" i="13"/>
  <c r="D4247" i="13"/>
  <c r="D4246" i="13"/>
  <c r="D4245" i="13"/>
  <c r="D4244" i="13"/>
  <c r="D4243" i="13"/>
  <c r="D4242" i="13"/>
  <c r="D4241" i="13"/>
  <c r="D4240" i="13"/>
  <c r="D4239" i="13"/>
  <c r="D4238" i="13"/>
  <c r="D4237" i="13"/>
  <c r="D4236" i="13"/>
  <c r="D4235" i="13"/>
  <c r="D4234" i="13"/>
  <c r="D4233" i="13"/>
  <c r="D4232" i="13"/>
  <c r="D4231" i="13"/>
  <c r="D4230" i="13"/>
  <c r="D4229" i="13"/>
  <c r="D4228" i="13"/>
  <c r="D4227" i="13"/>
  <c r="D4226" i="13"/>
  <c r="D4225" i="13"/>
  <c r="D4224" i="13"/>
  <c r="D4223" i="13"/>
  <c r="D4222" i="13"/>
  <c r="D4221" i="13"/>
  <c r="D4220" i="13"/>
  <c r="D4219" i="13"/>
  <c r="D4218" i="13"/>
  <c r="D4217" i="13"/>
  <c r="D4216" i="13"/>
  <c r="D4215" i="13"/>
  <c r="D4214" i="13"/>
  <c r="D4213" i="13"/>
  <c r="D4212" i="13"/>
  <c r="D4211" i="13"/>
  <c r="D4210" i="13"/>
  <c r="D4209" i="13"/>
  <c r="D4208" i="13"/>
  <c r="D4207" i="13"/>
  <c r="D4206" i="13"/>
  <c r="D4205" i="13"/>
  <c r="D4204" i="13"/>
  <c r="D4203" i="13"/>
  <c r="D4202" i="13"/>
  <c r="D4201" i="13"/>
  <c r="D4200" i="13"/>
  <c r="D4199" i="13"/>
  <c r="D4198" i="13"/>
  <c r="D4197" i="13"/>
  <c r="D4196" i="13"/>
  <c r="D4195" i="13"/>
  <c r="D4194" i="13"/>
  <c r="D4193" i="13"/>
  <c r="D4192" i="13"/>
  <c r="D4191" i="13"/>
  <c r="D4190" i="13"/>
  <c r="D4189" i="13"/>
  <c r="D4188" i="13"/>
  <c r="D4187" i="13"/>
  <c r="D4186" i="13"/>
  <c r="D4185" i="13"/>
  <c r="D4184" i="13"/>
  <c r="D4183" i="13"/>
  <c r="D4182" i="13"/>
  <c r="D4181" i="13"/>
  <c r="D4180" i="13"/>
  <c r="D4179" i="13"/>
  <c r="D4178" i="13"/>
  <c r="D4177" i="13"/>
  <c r="D4176" i="13"/>
  <c r="D4175" i="13"/>
  <c r="D4174" i="13"/>
  <c r="D4173" i="13"/>
  <c r="D4172" i="13"/>
  <c r="D4171" i="13"/>
  <c r="D4170" i="13"/>
  <c r="D4169" i="13"/>
  <c r="D4168" i="13"/>
  <c r="D4167" i="13"/>
  <c r="D4166" i="13"/>
  <c r="D4165" i="13"/>
  <c r="D4164" i="13"/>
  <c r="D4163" i="13"/>
  <c r="D4162" i="13"/>
  <c r="D4161" i="13"/>
  <c r="D4160" i="13"/>
  <c r="D4159" i="13"/>
  <c r="D4158" i="13"/>
  <c r="D4157" i="13"/>
  <c r="D4156" i="13"/>
  <c r="D4155" i="13"/>
  <c r="D4154" i="13"/>
  <c r="D4153" i="13"/>
  <c r="D4152" i="13"/>
  <c r="D4151" i="13"/>
  <c r="D4150" i="13"/>
  <c r="D4149" i="13"/>
  <c r="D4148" i="13"/>
  <c r="D4147" i="13"/>
  <c r="D4146" i="13"/>
  <c r="D4145" i="13"/>
  <c r="D4144" i="13"/>
  <c r="D4143" i="13"/>
  <c r="D4142" i="13"/>
  <c r="D4141" i="13"/>
  <c r="D4140" i="13"/>
  <c r="D4139" i="13"/>
  <c r="D4138" i="13"/>
  <c r="D4137" i="13"/>
  <c r="D4136" i="13"/>
  <c r="D4135" i="13"/>
  <c r="D4134" i="13"/>
  <c r="D4133" i="13"/>
  <c r="D4132" i="13"/>
  <c r="D4131" i="13"/>
  <c r="D4130" i="13"/>
  <c r="D4129" i="13"/>
  <c r="D4128" i="13"/>
  <c r="D4127" i="13"/>
  <c r="D4126" i="13"/>
  <c r="D4125" i="13"/>
  <c r="D4124" i="13"/>
  <c r="D4123" i="13"/>
  <c r="D4122" i="13"/>
  <c r="D4121" i="13"/>
  <c r="D4120" i="13"/>
  <c r="D4119" i="13"/>
  <c r="D4118" i="13"/>
  <c r="D4117" i="13"/>
  <c r="D4116" i="13"/>
  <c r="D4115" i="13"/>
  <c r="D4114" i="13"/>
  <c r="D4113" i="13"/>
  <c r="D4112" i="13"/>
  <c r="D4111" i="13"/>
  <c r="D4110" i="13"/>
  <c r="D4109" i="13"/>
  <c r="D4108" i="13"/>
  <c r="D4107" i="13"/>
  <c r="D4106" i="13"/>
  <c r="D4105" i="13"/>
  <c r="D4104" i="13"/>
  <c r="D4103" i="13"/>
  <c r="D4102" i="13"/>
  <c r="D4101" i="13"/>
  <c r="D4100" i="13"/>
  <c r="D4099" i="13"/>
  <c r="D4098" i="13"/>
  <c r="D4097" i="13"/>
  <c r="D4096" i="13"/>
  <c r="D4095" i="13"/>
  <c r="D4094" i="13"/>
  <c r="D4093" i="13"/>
  <c r="D4092" i="13"/>
  <c r="D4091" i="13"/>
  <c r="D4090" i="13"/>
  <c r="D4089" i="13"/>
  <c r="D4088" i="13"/>
  <c r="D4087" i="13"/>
  <c r="D4086" i="13"/>
  <c r="D4085" i="13"/>
  <c r="D4084" i="13"/>
  <c r="D4083" i="13"/>
  <c r="D4082" i="13"/>
  <c r="D4081" i="13"/>
  <c r="D4080" i="13"/>
  <c r="D4079" i="13"/>
  <c r="D4078" i="13"/>
  <c r="D4077" i="13"/>
  <c r="D4076" i="13"/>
  <c r="D4075" i="13"/>
  <c r="D4074" i="13"/>
  <c r="D4073" i="13"/>
  <c r="D4072" i="13"/>
  <c r="D4071" i="13"/>
  <c r="D4070" i="13"/>
  <c r="D4069" i="13"/>
  <c r="D4068" i="13"/>
  <c r="D4067" i="13"/>
  <c r="D4066" i="13"/>
  <c r="D4065" i="13"/>
  <c r="D4064" i="13"/>
  <c r="D4063" i="13"/>
  <c r="D4062" i="13"/>
  <c r="D4061" i="13"/>
  <c r="D4060" i="13"/>
  <c r="D4059" i="13"/>
  <c r="D4058" i="13"/>
  <c r="D4057" i="13"/>
  <c r="D4056" i="13"/>
  <c r="D4055" i="13"/>
  <c r="D4054" i="13"/>
  <c r="D4053" i="13"/>
  <c r="D4052" i="13"/>
  <c r="D4051" i="13"/>
  <c r="D4050" i="13"/>
  <c r="D4049" i="13"/>
  <c r="D4048" i="13"/>
  <c r="D4047" i="13"/>
  <c r="D4046" i="13"/>
  <c r="D4045" i="13"/>
  <c r="D4044" i="13"/>
  <c r="D4043" i="13"/>
  <c r="D4042" i="13"/>
  <c r="D4041" i="13"/>
  <c r="D4040" i="13"/>
  <c r="D4039" i="13"/>
  <c r="D4038" i="13"/>
  <c r="D4037" i="13"/>
  <c r="D4036" i="13"/>
  <c r="D4035" i="13"/>
  <c r="D4034" i="13"/>
  <c r="D4033" i="13"/>
  <c r="D4032" i="13"/>
  <c r="D4031" i="13"/>
  <c r="D4030" i="13"/>
  <c r="D4029" i="13"/>
  <c r="D4028" i="13"/>
  <c r="D4027" i="13"/>
  <c r="D4026" i="13"/>
  <c r="D4025" i="13"/>
  <c r="D4024" i="13"/>
  <c r="D4023" i="13"/>
  <c r="D4022" i="13"/>
  <c r="D4021" i="13"/>
  <c r="D4020" i="13"/>
  <c r="D4019" i="13"/>
  <c r="D4018" i="13"/>
  <c r="D4017" i="13"/>
  <c r="D4016" i="13"/>
  <c r="D4015" i="13"/>
  <c r="D4014" i="13"/>
  <c r="D4013" i="13"/>
  <c r="D4012" i="13"/>
  <c r="D4011" i="13"/>
  <c r="D4010" i="13"/>
  <c r="D4009" i="13"/>
  <c r="D4008" i="13"/>
  <c r="D4007" i="13"/>
  <c r="D4006" i="13"/>
  <c r="D4005" i="13"/>
  <c r="D4004" i="13"/>
  <c r="D4003" i="13"/>
  <c r="D4002" i="13"/>
  <c r="D4001" i="13"/>
  <c r="D4000" i="13"/>
  <c r="D3999" i="13"/>
  <c r="D3998" i="13"/>
  <c r="D3997" i="13"/>
  <c r="D3996" i="13"/>
  <c r="D3995" i="13"/>
  <c r="D3994" i="13"/>
  <c r="D3993" i="13"/>
  <c r="D3992" i="13"/>
  <c r="D3991" i="13"/>
  <c r="D3990" i="13"/>
  <c r="D3989" i="13"/>
  <c r="D3988" i="13"/>
  <c r="D3987" i="13"/>
  <c r="D3986" i="13"/>
  <c r="D3985" i="13"/>
  <c r="D3984" i="13"/>
  <c r="D3983" i="13"/>
  <c r="D3982" i="13"/>
  <c r="D3981" i="13"/>
  <c r="D3980" i="13"/>
  <c r="D3979" i="13"/>
  <c r="D3978" i="13"/>
  <c r="D3977" i="13"/>
  <c r="D3976" i="13"/>
  <c r="D3975" i="13"/>
  <c r="D3974" i="13"/>
  <c r="D3973" i="13"/>
  <c r="D3972" i="13"/>
  <c r="D3971" i="13"/>
  <c r="D3970" i="13"/>
  <c r="D3969" i="13"/>
  <c r="D3968" i="13"/>
  <c r="D3967" i="13"/>
  <c r="D3966" i="13"/>
  <c r="D3965" i="13"/>
  <c r="D3964" i="13"/>
  <c r="D3963" i="13"/>
  <c r="D3962" i="13"/>
  <c r="D3961" i="13"/>
  <c r="D3960" i="13"/>
  <c r="D3959" i="13"/>
  <c r="D3958" i="13"/>
  <c r="D3957" i="13"/>
  <c r="D3956" i="13"/>
  <c r="D3955" i="13"/>
  <c r="D3954" i="13"/>
  <c r="D3953" i="13"/>
  <c r="D3952" i="13"/>
  <c r="D3951" i="13"/>
  <c r="D3950" i="13"/>
  <c r="D3949" i="13"/>
  <c r="D3948" i="13"/>
  <c r="D3947" i="13"/>
  <c r="D3946" i="13"/>
  <c r="D3945" i="13"/>
  <c r="D3944" i="13"/>
  <c r="D3943" i="13"/>
  <c r="D3942" i="13"/>
  <c r="D3941" i="13"/>
  <c r="D3940" i="13"/>
  <c r="D3939" i="13"/>
  <c r="D3938" i="13"/>
  <c r="D3937" i="13"/>
  <c r="D3936" i="13"/>
  <c r="D3935" i="13"/>
  <c r="D3934" i="13"/>
  <c r="D3933" i="13"/>
  <c r="D3932" i="13"/>
  <c r="D3931" i="13"/>
  <c r="D3930" i="13"/>
  <c r="D3929" i="13"/>
  <c r="D3928" i="13"/>
  <c r="D3927" i="13"/>
  <c r="D3926" i="13"/>
  <c r="D3925" i="13"/>
  <c r="D3924" i="13"/>
  <c r="D3923" i="13"/>
  <c r="D3922" i="13"/>
  <c r="D3921" i="13"/>
  <c r="D3920" i="13"/>
  <c r="D3919" i="13"/>
  <c r="D3918" i="13"/>
  <c r="D3917" i="13"/>
  <c r="D3916" i="13"/>
  <c r="D3915" i="13"/>
  <c r="D3914" i="13"/>
  <c r="D3913" i="13"/>
  <c r="D3912" i="13"/>
  <c r="D3911" i="13"/>
  <c r="D3910" i="13"/>
  <c r="D3909" i="13"/>
  <c r="D3908" i="13"/>
  <c r="D3907" i="13"/>
  <c r="D3906" i="13"/>
  <c r="D3905" i="13"/>
  <c r="D3904" i="13"/>
  <c r="D3903" i="13"/>
  <c r="D3902" i="13"/>
  <c r="D3901" i="13"/>
  <c r="D3900" i="13"/>
  <c r="D3899" i="13"/>
  <c r="D3898" i="13"/>
  <c r="D3897" i="13"/>
  <c r="D3896" i="13"/>
  <c r="D3895" i="13"/>
  <c r="D3894" i="13"/>
  <c r="D3893" i="13"/>
  <c r="D3892" i="13"/>
  <c r="D3891" i="13"/>
  <c r="D3890" i="13"/>
  <c r="D3889" i="13"/>
  <c r="D3888" i="13"/>
  <c r="D3887" i="13"/>
  <c r="D3886" i="13"/>
  <c r="D3885" i="13"/>
  <c r="D3884" i="13"/>
  <c r="D3883" i="13"/>
  <c r="D3882" i="13"/>
  <c r="D3881" i="13"/>
  <c r="D3880" i="13"/>
  <c r="D3879" i="13"/>
  <c r="D3878" i="13"/>
  <c r="D3877" i="13"/>
  <c r="D3876" i="13"/>
  <c r="D3875" i="13"/>
  <c r="D3874" i="13"/>
  <c r="D3873" i="13"/>
  <c r="D3872" i="13"/>
  <c r="D3871" i="13"/>
  <c r="D3870" i="13"/>
  <c r="D3869" i="13"/>
  <c r="D3868" i="13"/>
  <c r="D3867" i="13"/>
  <c r="D3866" i="13"/>
  <c r="D3865" i="13"/>
  <c r="D3864" i="13"/>
  <c r="D3863" i="13"/>
  <c r="D3862" i="13"/>
  <c r="D3861" i="13"/>
  <c r="D3860" i="13"/>
  <c r="D3859" i="13"/>
  <c r="D3858" i="13"/>
  <c r="D3857" i="13"/>
  <c r="D3856" i="13"/>
  <c r="D3855" i="13"/>
  <c r="D3854" i="13"/>
  <c r="D3853" i="13"/>
  <c r="D3852" i="13"/>
  <c r="D3851" i="13"/>
  <c r="D3850" i="13"/>
  <c r="D3849" i="13"/>
  <c r="D3848" i="13"/>
  <c r="D3847" i="13"/>
  <c r="D3846" i="13"/>
  <c r="D3845" i="13"/>
  <c r="D3844" i="13"/>
  <c r="D3843" i="13"/>
  <c r="D3842" i="13"/>
  <c r="D3841" i="13"/>
  <c r="D3840" i="13"/>
  <c r="D3839" i="13"/>
  <c r="D3838" i="13"/>
  <c r="D3837" i="13"/>
  <c r="D3836" i="13"/>
  <c r="D3835" i="13"/>
  <c r="D3834" i="13"/>
  <c r="D3833" i="13"/>
  <c r="D3832" i="13"/>
  <c r="D3831" i="13"/>
  <c r="D3830" i="13"/>
  <c r="D3829" i="13"/>
  <c r="D3828" i="13"/>
  <c r="D3827" i="13"/>
  <c r="D3826" i="13"/>
  <c r="D3825" i="13"/>
  <c r="D3824" i="13"/>
  <c r="D3823" i="13"/>
  <c r="D3822" i="13"/>
  <c r="D3821" i="13"/>
  <c r="D3820" i="13"/>
  <c r="D3819" i="13"/>
  <c r="D3818" i="13"/>
  <c r="D3817" i="13"/>
  <c r="D3816" i="13"/>
  <c r="D3815" i="13"/>
  <c r="D3814" i="13"/>
  <c r="D3813" i="13"/>
  <c r="D3812" i="13"/>
  <c r="D3811" i="13"/>
  <c r="D3810" i="13"/>
  <c r="D3809" i="13"/>
  <c r="D3808" i="13"/>
  <c r="D3807" i="13"/>
  <c r="D3806" i="13"/>
  <c r="D3805" i="13"/>
  <c r="D3804" i="13"/>
  <c r="D3803" i="13"/>
  <c r="D3802" i="13"/>
  <c r="D3801" i="13"/>
  <c r="D3800" i="13"/>
  <c r="D3799" i="13"/>
  <c r="D3798" i="13"/>
  <c r="D3797" i="13"/>
  <c r="D3796" i="13"/>
  <c r="D3795" i="13"/>
  <c r="D3794" i="13"/>
  <c r="D3793" i="13"/>
  <c r="D3792" i="13"/>
  <c r="D3791" i="13"/>
  <c r="D3790" i="13"/>
  <c r="D3789" i="13"/>
  <c r="D3788" i="13"/>
  <c r="D3787" i="13"/>
  <c r="D3786" i="13"/>
  <c r="D3785" i="13"/>
  <c r="D3784" i="13"/>
  <c r="D3783" i="13"/>
  <c r="D3782" i="13"/>
  <c r="D3781" i="13"/>
  <c r="D3780" i="13"/>
  <c r="D3779" i="13"/>
  <c r="D3778" i="13"/>
  <c r="D3777" i="13"/>
  <c r="D3776" i="13"/>
  <c r="D3775" i="13"/>
  <c r="D3774" i="13"/>
  <c r="D3773" i="13"/>
  <c r="D3772" i="13"/>
  <c r="D3771" i="13"/>
  <c r="D3770" i="13"/>
  <c r="D3769" i="13"/>
  <c r="D3768" i="13"/>
  <c r="D3767" i="13"/>
  <c r="D3766" i="13"/>
  <c r="D3765" i="13"/>
  <c r="D3764" i="13"/>
  <c r="D3763" i="13"/>
  <c r="D3762" i="13"/>
  <c r="D3761" i="13"/>
  <c r="D3760" i="13"/>
  <c r="D3759" i="13"/>
  <c r="D3758" i="13"/>
  <c r="D3757" i="13"/>
  <c r="D3756" i="13"/>
  <c r="D3755" i="13"/>
  <c r="D3754" i="13"/>
  <c r="D3753" i="13"/>
  <c r="D3752" i="13"/>
  <c r="D3751" i="13"/>
  <c r="D3750" i="13"/>
  <c r="D3749" i="13"/>
  <c r="D3748" i="13"/>
  <c r="D3747" i="13"/>
  <c r="D3746" i="13"/>
  <c r="D3745" i="13"/>
  <c r="D3744" i="13"/>
  <c r="D3743" i="13"/>
  <c r="D3742" i="13"/>
  <c r="D3741" i="13"/>
  <c r="D3740" i="13"/>
  <c r="D3739" i="13"/>
  <c r="D3738" i="13"/>
  <c r="D3737" i="13"/>
  <c r="D3736" i="13"/>
  <c r="D3735" i="13"/>
  <c r="D3734" i="13"/>
  <c r="D3733" i="13"/>
  <c r="D3732" i="13"/>
  <c r="D3731" i="13"/>
  <c r="D3730" i="13"/>
  <c r="D3729" i="13"/>
  <c r="D3728" i="13"/>
  <c r="D3727" i="13"/>
  <c r="D3726" i="13"/>
  <c r="D3725" i="13"/>
  <c r="D3724" i="13"/>
  <c r="D3723" i="13"/>
  <c r="D3722" i="13"/>
  <c r="D3721" i="13"/>
  <c r="D3720" i="13"/>
  <c r="D3719" i="13"/>
  <c r="D3718" i="13"/>
  <c r="D3717" i="13"/>
  <c r="D3716" i="13"/>
  <c r="D3715" i="13"/>
  <c r="D3714" i="13"/>
  <c r="D3713" i="13"/>
  <c r="D3712" i="13"/>
  <c r="D3711" i="13"/>
  <c r="D3710" i="13"/>
  <c r="D3709" i="13"/>
  <c r="D3708" i="13"/>
  <c r="D3707" i="13"/>
  <c r="D3706" i="13"/>
  <c r="D3705" i="13"/>
  <c r="D3704" i="13"/>
  <c r="D3703" i="13"/>
  <c r="D3702" i="13"/>
  <c r="D3701" i="13"/>
  <c r="D3700" i="13"/>
  <c r="D3699" i="13"/>
  <c r="D3698" i="13"/>
  <c r="D3697" i="13"/>
  <c r="D3696" i="13"/>
  <c r="D3695" i="13"/>
  <c r="D3694" i="13"/>
  <c r="D3693" i="13"/>
  <c r="D3692" i="13"/>
  <c r="D3691" i="13"/>
  <c r="D3690" i="13"/>
  <c r="D3689" i="13"/>
  <c r="D3688" i="13"/>
  <c r="D3687" i="13"/>
  <c r="D3686" i="13"/>
  <c r="D3685" i="13"/>
  <c r="D3684" i="13"/>
  <c r="D3683" i="13"/>
  <c r="D3682" i="13"/>
  <c r="D3681" i="13"/>
  <c r="D3680" i="13"/>
  <c r="D3679" i="13"/>
  <c r="D3678" i="13"/>
  <c r="D3677" i="13"/>
  <c r="D3676" i="13"/>
  <c r="D3675" i="13"/>
  <c r="D3674" i="13"/>
  <c r="D3673" i="13"/>
  <c r="D3672" i="13"/>
  <c r="D3671" i="13"/>
  <c r="D3670" i="13"/>
  <c r="D3669" i="13"/>
  <c r="D3668" i="13"/>
  <c r="D3667" i="13"/>
  <c r="D3666" i="13"/>
  <c r="D3665" i="13"/>
  <c r="D3664" i="13"/>
  <c r="D3663" i="13"/>
  <c r="D3662" i="13"/>
  <c r="D3661" i="13"/>
  <c r="D3660" i="13"/>
  <c r="D3659" i="13"/>
  <c r="D3658" i="13"/>
  <c r="D3657" i="13"/>
  <c r="D3656" i="13"/>
  <c r="D3655" i="13"/>
  <c r="D3654" i="13"/>
  <c r="D3653" i="13"/>
  <c r="D3652" i="13"/>
  <c r="D3651" i="13"/>
  <c r="D3650" i="13"/>
  <c r="D3649" i="13"/>
  <c r="D3648" i="13"/>
  <c r="D3647" i="13"/>
  <c r="D3646" i="13"/>
  <c r="D3645" i="13"/>
  <c r="D3644" i="13"/>
  <c r="D3643" i="13"/>
  <c r="D3642" i="13"/>
  <c r="D3641" i="13"/>
  <c r="D3640" i="13"/>
  <c r="D3639" i="13"/>
  <c r="D3638" i="13"/>
  <c r="D3637" i="13"/>
  <c r="D3636" i="13"/>
  <c r="D3635" i="13"/>
  <c r="D3634" i="13"/>
  <c r="D3633" i="13"/>
  <c r="D3632" i="13"/>
  <c r="D3631" i="13"/>
  <c r="D3630" i="13"/>
  <c r="D3629" i="13"/>
  <c r="D3628" i="13"/>
  <c r="D3627" i="13"/>
  <c r="D3626" i="13"/>
  <c r="D3625" i="13"/>
  <c r="D3624" i="13"/>
  <c r="D3623" i="13"/>
  <c r="D3622" i="13"/>
  <c r="D3621" i="13"/>
  <c r="D3620" i="13"/>
  <c r="D3619" i="13"/>
  <c r="D3618" i="13"/>
  <c r="D3617" i="13"/>
  <c r="D3616" i="13"/>
  <c r="D3615" i="13"/>
  <c r="D3614" i="13"/>
  <c r="D3613" i="13"/>
  <c r="D3612" i="13"/>
  <c r="D3611" i="13"/>
  <c r="D3610" i="13"/>
  <c r="D3609" i="13"/>
  <c r="D3608" i="13"/>
  <c r="D3607" i="13"/>
  <c r="D3606" i="13"/>
  <c r="D3605" i="13"/>
  <c r="D3604" i="13"/>
  <c r="D3603" i="13"/>
  <c r="D3602" i="13"/>
  <c r="D3601" i="13"/>
  <c r="D3600" i="13"/>
  <c r="D3599" i="13"/>
  <c r="D3598" i="13"/>
  <c r="D3597" i="13"/>
  <c r="D3596" i="13"/>
  <c r="D3595" i="13"/>
  <c r="D3594" i="13"/>
  <c r="D3593" i="13"/>
  <c r="D3592" i="13"/>
  <c r="D3591" i="13"/>
  <c r="D3590" i="13"/>
  <c r="D3589" i="13"/>
  <c r="D3588" i="13"/>
  <c r="D3587" i="13"/>
  <c r="D3586" i="13"/>
  <c r="D3585" i="13"/>
  <c r="D3584" i="13"/>
  <c r="D3583" i="13"/>
  <c r="D3582" i="13"/>
  <c r="D3581" i="13"/>
  <c r="D3580" i="13"/>
  <c r="D3579" i="13"/>
  <c r="D3578" i="13"/>
  <c r="D3577" i="13"/>
  <c r="D3576" i="13"/>
  <c r="D3575" i="13"/>
  <c r="D3574" i="13"/>
  <c r="D3573" i="13"/>
  <c r="D3572" i="13"/>
  <c r="D3571" i="13"/>
  <c r="D3570" i="13"/>
  <c r="D3569" i="13"/>
  <c r="D3568" i="13"/>
  <c r="D3567" i="13"/>
  <c r="D3566" i="13"/>
  <c r="D3565" i="13"/>
  <c r="D3564" i="13"/>
  <c r="D3563" i="13"/>
  <c r="D3562" i="13"/>
  <c r="D3561" i="13"/>
  <c r="D3560" i="13"/>
  <c r="D3559" i="13"/>
  <c r="D3558" i="13"/>
  <c r="D3557" i="13"/>
  <c r="D3556" i="13"/>
  <c r="D3555" i="13"/>
  <c r="D3554" i="13"/>
  <c r="D3553" i="13"/>
  <c r="D3552" i="13"/>
  <c r="D3551" i="13"/>
  <c r="D3550" i="13"/>
  <c r="D3549" i="13"/>
  <c r="D3548" i="13"/>
  <c r="D3547" i="13"/>
  <c r="D3546" i="13"/>
  <c r="D3545" i="13"/>
  <c r="D3544" i="13"/>
  <c r="D3543" i="13"/>
  <c r="D3542" i="13"/>
  <c r="D3541" i="13"/>
  <c r="D3540" i="13"/>
  <c r="D3539" i="13"/>
  <c r="D3538" i="13"/>
  <c r="D3537" i="13"/>
  <c r="D3536" i="13"/>
  <c r="D3535" i="13"/>
  <c r="D3534" i="13"/>
  <c r="D3533" i="13"/>
  <c r="D3532" i="13"/>
  <c r="D3531" i="13"/>
  <c r="D3530" i="13"/>
  <c r="D3529" i="13"/>
  <c r="D3528" i="13"/>
  <c r="D3527" i="13"/>
  <c r="D3526" i="13"/>
  <c r="D3525" i="13"/>
  <c r="D3524" i="13"/>
  <c r="D3523" i="13"/>
  <c r="D3522" i="13"/>
  <c r="D3521" i="13"/>
  <c r="D3520" i="13"/>
  <c r="D3519" i="13"/>
  <c r="D3518" i="13"/>
  <c r="D3517" i="13"/>
  <c r="D3516" i="13"/>
  <c r="D3515" i="13"/>
  <c r="D3514" i="13"/>
  <c r="D3513" i="13"/>
  <c r="D3512" i="13"/>
  <c r="D3511" i="13"/>
  <c r="D3510" i="13"/>
  <c r="D3509" i="13"/>
  <c r="D3508" i="13"/>
  <c r="D3507" i="13"/>
  <c r="D3506" i="13"/>
  <c r="D3505" i="13"/>
  <c r="D3504" i="13"/>
  <c r="D3503" i="13"/>
  <c r="D3502" i="13"/>
  <c r="D3501" i="13"/>
  <c r="D3500" i="13"/>
  <c r="D3499" i="13"/>
  <c r="D3498" i="13"/>
  <c r="D3497" i="13"/>
  <c r="D3496" i="13"/>
  <c r="D3495" i="13"/>
  <c r="D3494" i="13"/>
  <c r="D3493" i="13"/>
  <c r="D3492" i="13"/>
  <c r="D3491" i="13"/>
  <c r="D3490" i="13"/>
  <c r="D3489" i="13"/>
  <c r="D3488" i="13"/>
  <c r="D3487" i="13"/>
  <c r="D3486" i="13"/>
  <c r="D3485" i="13"/>
  <c r="D3484" i="13"/>
  <c r="D3483" i="13"/>
  <c r="D3482" i="13"/>
  <c r="D3481" i="13"/>
  <c r="D3480" i="13"/>
  <c r="D3479" i="13"/>
  <c r="D3478" i="13"/>
  <c r="D3477" i="13"/>
  <c r="D3476" i="13"/>
  <c r="D3475" i="13"/>
  <c r="D3474" i="13"/>
  <c r="D3473" i="13"/>
  <c r="D3472" i="13"/>
  <c r="D3471" i="13"/>
  <c r="D3470" i="13"/>
  <c r="D3469" i="13"/>
  <c r="D3468" i="13"/>
  <c r="D3467" i="13"/>
  <c r="D3466" i="13"/>
  <c r="D3465" i="13"/>
  <c r="D3464" i="13"/>
  <c r="D3463" i="13"/>
  <c r="D3462" i="13"/>
  <c r="D3461" i="13"/>
  <c r="D3460" i="13"/>
  <c r="D3459" i="13"/>
  <c r="D3458" i="13"/>
  <c r="D3457" i="13"/>
  <c r="D3456" i="13"/>
  <c r="D3455" i="13"/>
  <c r="D3454" i="13"/>
  <c r="D3453" i="13"/>
  <c r="D3452" i="13"/>
  <c r="D3451" i="13"/>
  <c r="D3450" i="13"/>
  <c r="D3449" i="13"/>
  <c r="D3448" i="13"/>
  <c r="D3447" i="13"/>
  <c r="D3446" i="13"/>
  <c r="D3445" i="13"/>
  <c r="D3444" i="13"/>
  <c r="D3443" i="13"/>
  <c r="D3442" i="13"/>
  <c r="D3441" i="13"/>
  <c r="D3440" i="13"/>
  <c r="D3439" i="13"/>
  <c r="D3438" i="13"/>
  <c r="D3437" i="13"/>
  <c r="D3436" i="13"/>
  <c r="D3435" i="13"/>
  <c r="D3434" i="13"/>
  <c r="D3433" i="13"/>
  <c r="D3432" i="13"/>
  <c r="D3431" i="13"/>
  <c r="D3430" i="13"/>
  <c r="D3429" i="13"/>
  <c r="D3428" i="13"/>
  <c r="D3427" i="13"/>
  <c r="D3426" i="13"/>
  <c r="D3425" i="13"/>
  <c r="D3424" i="13"/>
  <c r="D3423" i="13"/>
  <c r="D3422" i="13"/>
  <c r="D3421" i="13"/>
  <c r="D3420" i="13"/>
  <c r="D3419" i="13"/>
  <c r="D3418" i="13"/>
  <c r="D3417" i="13"/>
  <c r="D3416" i="13"/>
  <c r="D3415" i="13"/>
  <c r="D3414" i="13"/>
  <c r="D3413" i="13"/>
  <c r="D3412" i="13"/>
  <c r="D3411" i="13"/>
  <c r="D3410" i="13"/>
  <c r="D3409" i="13"/>
  <c r="D3408" i="13"/>
  <c r="D3407" i="13"/>
  <c r="D3406" i="13"/>
  <c r="D3405" i="13"/>
  <c r="D3404" i="13"/>
  <c r="D3403" i="13"/>
  <c r="D3402" i="13"/>
  <c r="D3401" i="13"/>
  <c r="D3400" i="13"/>
  <c r="D3399" i="13"/>
  <c r="D3398" i="13"/>
  <c r="D3397" i="13"/>
  <c r="D3396" i="13"/>
  <c r="D3395" i="13"/>
  <c r="D3394" i="13"/>
  <c r="D3393" i="13"/>
  <c r="D3392" i="13"/>
  <c r="D3391" i="13"/>
  <c r="D3390" i="13"/>
  <c r="D3389" i="13"/>
  <c r="D3388" i="13"/>
  <c r="D3387" i="13"/>
  <c r="D3386" i="13"/>
  <c r="D3385" i="13"/>
  <c r="D3384" i="13"/>
  <c r="D3383" i="13"/>
  <c r="D3382" i="13"/>
  <c r="D3381" i="13"/>
  <c r="D3380" i="13"/>
  <c r="D3379" i="13"/>
  <c r="D3378" i="13"/>
  <c r="D3377" i="13"/>
  <c r="D3376" i="13"/>
  <c r="D3375" i="13"/>
  <c r="D3374" i="13"/>
  <c r="D3373" i="13"/>
  <c r="D3372" i="13"/>
  <c r="D3371" i="13"/>
  <c r="D3370" i="13"/>
  <c r="D3369" i="13"/>
  <c r="D3368" i="13"/>
  <c r="D3367" i="13"/>
  <c r="D3366" i="13"/>
  <c r="D3365" i="13"/>
  <c r="D3364" i="13"/>
  <c r="D3363" i="13"/>
  <c r="D3362" i="13"/>
  <c r="D3361" i="13"/>
  <c r="D3360" i="13"/>
  <c r="D3359" i="13"/>
  <c r="D3358" i="13"/>
  <c r="D3357" i="13"/>
  <c r="D3356" i="13"/>
  <c r="D3355" i="13"/>
  <c r="D3354" i="13"/>
  <c r="D3353" i="13"/>
  <c r="D3352" i="13"/>
  <c r="D3351" i="13"/>
  <c r="D3350" i="13"/>
  <c r="D3349" i="13"/>
  <c r="D3348" i="13"/>
  <c r="D3347" i="13"/>
  <c r="D3346" i="13"/>
  <c r="D3345" i="13"/>
  <c r="D3344" i="13"/>
  <c r="D3343" i="13"/>
  <c r="D3342" i="13"/>
  <c r="D3341" i="13"/>
  <c r="D3340" i="13"/>
  <c r="D3339" i="13"/>
  <c r="D3338" i="13"/>
  <c r="D3337" i="13"/>
  <c r="D3336" i="13"/>
  <c r="D3335" i="13"/>
  <c r="D3334" i="13"/>
  <c r="D3333" i="13"/>
  <c r="D3332" i="13"/>
  <c r="D3331" i="13"/>
  <c r="D3330" i="13"/>
  <c r="D3329" i="13"/>
  <c r="D3328" i="13"/>
  <c r="D3327" i="13"/>
  <c r="D3326" i="13"/>
  <c r="D3325" i="13"/>
  <c r="D3324" i="13"/>
  <c r="D3323" i="13"/>
  <c r="D3322" i="13"/>
  <c r="D3321" i="13"/>
  <c r="D3320" i="13"/>
  <c r="D3319" i="13"/>
  <c r="D3318" i="13"/>
  <c r="D3317" i="13"/>
  <c r="D3316" i="13"/>
  <c r="D3315" i="13"/>
  <c r="D3314" i="13"/>
  <c r="D3313" i="13"/>
  <c r="D3312" i="13"/>
  <c r="D3311" i="13"/>
  <c r="D3310" i="13"/>
  <c r="D3309" i="13"/>
  <c r="D3308" i="13"/>
  <c r="D3307" i="13"/>
  <c r="D3306" i="13"/>
  <c r="D3305" i="13"/>
  <c r="D3304" i="13"/>
  <c r="D3303" i="13"/>
  <c r="D3302" i="13"/>
  <c r="D3301" i="13"/>
  <c r="D3300" i="13"/>
  <c r="D3299" i="13"/>
  <c r="D3298" i="13"/>
  <c r="D3297" i="13"/>
  <c r="D3296" i="13"/>
  <c r="D3295" i="13"/>
  <c r="D3294" i="13"/>
  <c r="D3293" i="13"/>
  <c r="D3292" i="13"/>
  <c r="D3291" i="13"/>
  <c r="D3290" i="13"/>
  <c r="D3289" i="13"/>
  <c r="D3288" i="13"/>
  <c r="D3287" i="13"/>
  <c r="D3286" i="13"/>
  <c r="D3285" i="13"/>
  <c r="D3284" i="13"/>
  <c r="D3283" i="13"/>
  <c r="D3282" i="13"/>
  <c r="D3281" i="13"/>
  <c r="D3280" i="13"/>
  <c r="D3279" i="13"/>
  <c r="D3278" i="13"/>
  <c r="D3277" i="13"/>
  <c r="D3276" i="13"/>
  <c r="D3275" i="13"/>
  <c r="D3274" i="13"/>
  <c r="D3273" i="13"/>
  <c r="D3272" i="13"/>
  <c r="D3271" i="13"/>
  <c r="D3270" i="13"/>
  <c r="D3269" i="13"/>
  <c r="D3268" i="13"/>
  <c r="D3267" i="13"/>
  <c r="D3266" i="13"/>
  <c r="D3265" i="13"/>
  <c r="D3264" i="13"/>
  <c r="D3263" i="13"/>
  <c r="D3262" i="13"/>
  <c r="D3261" i="13"/>
  <c r="D3260" i="13"/>
  <c r="D3259" i="13"/>
  <c r="D3258" i="13"/>
  <c r="D3257" i="13"/>
  <c r="D3256" i="13"/>
  <c r="D3255" i="13"/>
  <c r="D3254" i="13"/>
  <c r="D3253" i="13"/>
  <c r="D3252" i="13"/>
  <c r="D3251" i="13"/>
  <c r="D3250" i="13"/>
  <c r="D3249" i="13"/>
  <c r="D3248" i="13"/>
  <c r="D3247" i="13"/>
  <c r="D3246" i="13"/>
  <c r="D3245" i="13"/>
  <c r="D3244" i="13"/>
  <c r="D3243" i="13"/>
  <c r="D3242" i="13"/>
  <c r="D3241" i="13"/>
  <c r="D3240" i="13"/>
  <c r="D3239" i="13"/>
  <c r="D3238" i="13"/>
  <c r="D3237" i="13"/>
  <c r="D3236" i="13"/>
  <c r="D3235" i="13"/>
  <c r="D3234" i="13"/>
  <c r="D3233" i="13"/>
  <c r="D3232" i="13"/>
  <c r="D3231" i="13"/>
  <c r="D3230" i="13"/>
  <c r="D3229" i="13"/>
  <c r="D3228" i="13"/>
  <c r="D3227" i="13"/>
  <c r="D3226" i="13"/>
  <c r="D3225" i="13"/>
  <c r="D3224" i="13"/>
  <c r="D3223" i="13"/>
  <c r="D3222" i="13"/>
  <c r="D3221" i="13"/>
  <c r="D3220" i="13"/>
  <c r="D3219" i="13"/>
  <c r="D3218" i="13"/>
  <c r="D3217" i="13"/>
  <c r="D3216" i="13"/>
  <c r="D3215" i="13"/>
  <c r="D3214" i="13"/>
  <c r="D3213" i="13"/>
  <c r="D3212" i="13"/>
  <c r="D3211" i="13"/>
  <c r="D3210" i="13"/>
  <c r="D3209" i="13"/>
  <c r="D3208" i="13"/>
  <c r="D3207" i="13"/>
  <c r="D3206" i="13"/>
  <c r="D3205" i="13"/>
  <c r="D3204" i="13"/>
  <c r="D3203" i="13"/>
  <c r="D3202" i="13"/>
  <c r="D3201" i="13"/>
  <c r="D3200" i="13"/>
  <c r="D3199" i="13"/>
  <c r="D3198" i="13"/>
  <c r="D3197" i="13"/>
  <c r="D3196" i="13"/>
  <c r="D3195" i="13"/>
  <c r="D3194" i="13"/>
  <c r="D3193" i="13"/>
  <c r="D3192" i="13"/>
  <c r="D3191" i="13"/>
  <c r="D3190" i="13"/>
  <c r="D3189" i="13"/>
  <c r="D3188" i="13"/>
  <c r="D3187" i="13"/>
  <c r="D3186" i="13"/>
  <c r="D3185" i="13"/>
  <c r="D3184" i="13"/>
  <c r="D3183" i="13"/>
  <c r="D3182" i="13"/>
  <c r="D3181" i="13"/>
  <c r="D3180" i="13"/>
  <c r="D3179" i="13"/>
  <c r="D3178" i="13"/>
  <c r="D3177" i="13"/>
  <c r="D3176" i="13"/>
  <c r="D3175" i="13"/>
  <c r="D3174" i="13"/>
  <c r="D3173" i="13"/>
  <c r="D3172" i="13"/>
  <c r="D3171" i="13"/>
  <c r="D3170" i="13"/>
  <c r="D3169" i="13"/>
  <c r="D3168" i="13"/>
  <c r="D3167" i="13"/>
  <c r="D3166" i="13"/>
  <c r="D3165" i="13"/>
  <c r="D3164" i="13"/>
  <c r="D3163" i="13"/>
  <c r="D3162" i="13"/>
  <c r="D3161" i="13"/>
  <c r="D3160" i="13"/>
  <c r="D3159" i="13"/>
  <c r="D3158" i="13"/>
  <c r="D3157" i="13"/>
  <c r="D3156" i="13"/>
  <c r="D3155" i="13"/>
  <c r="D3154" i="13"/>
  <c r="D3153" i="13"/>
  <c r="D3152" i="13"/>
  <c r="D3151" i="13"/>
  <c r="D3150" i="13"/>
  <c r="D3149" i="13"/>
  <c r="D3148" i="13"/>
  <c r="D3147" i="13"/>
  <c r="D3146" i="13"/>
  <c r="D3145" i="13"/>
  <c r="D3144" i="13"/>
  <c r="D3143" i="13"/>
  <c r="D3142" i="13"/>
  <c r="D3141" i="13"/>
  <c r="D3140" i="13"/>
  <c r="D3139" i="13"/>
  <c r="D3138" i="13"/>
  <c r="D3137" i="13"/>
  <c r="D3136" i="13"/>
  <c r="D3135" i="13"/>
  <c r="D3134" i="13"/>
  <c r="D3133" i="13"/>
  <c r="D3132" i="13"/>
  <c r="D3131" i="13"/>
  <c r="D3130" i="13"/>
  <c r="D3129" i="13"/>
  <c r="D3128" i="13"/>
  <c r="D3127" i="13"/>
  <c r="D3126" i="13"/>
  <c r="D3125" i="13"/>
  <c r="D3124" i="13"/>
  <c r="D3123" i="13"/>
  <c r="D3122" i="13"/>
  <c r="D3121" i="13"/>
  <c r="D3120" i="13"/>
  <c r="D3119" i="13"/>
  <c r="D3118" i="13"/>
  <c r="D3117" i="13"/>
  <c r="D3116" i="13"/>
  <c r="D3115" i="13"/>
  <c r="D3114" i="13"/>
  <c r="D3113" i="13"/>
  <c r="D3112" i="13"/>
  <c r="D3111" i="13"/>
  <c r="D3110" i="13"/>
  <c r="D3109" i="13"/>
  <c r="D3108" i="13"/>
  <c r="D3107" i="13"/>
  <c r="D3106" i="13"/>
  <c r="D3105" i="13"/>
  <c r="D3104" i="13"/>
  <c r="D3103" i="13"/>
  <c r="D3102" i="13"/>
  <c r="D3101" i="13"/>
  <c r="D3100" i="13"/>
  <c r="D3099" i="13"/>
  <c r="D3098" i="13"/>
  <c r="D3097" i="13"/>
  <c r="D3096" i="13"/>
  <c r="D3095" i="13"/>
  <c r="D3094" i="13"/>
  <c r="D3093" i="13"/>
  <c r="D3092" i="13"/>
  <c r="D3091" i="13"/>
  <c r="D3090" i="13"/>
  <c r="D3089" i="13"/>
  <c r="D3088" i="13"/>
  <c r="D3087" i="13"/>
  <c r="D3086" i="13"/>
  <c r="D3085" i="13"/>
  <c r="D3084" i="13"/>
  <c r="D3083" i="13"/>
  <c r="D3082" i="13"/>
  <c r="D3081" i="13"/>
  <c r="D3080" i="13"/>
  <c r="D3079" i="13"/>
  <c r="D3078" i="13"/>
  <c r="D3077" i="13"/>
  <c r="D3076" i="13"/>
  <c r="D3075" i="13"/>
  <c r="D3074" i="13"/>
  <c r="D3073" i="13"/>
  <c r="D3072" i="13"/>
  <c r="D3071" i="13"/>
  <c r="D3070" i="13"/>
  <c r="D3069" i="13"/>
  <c r="D3068" i="13"/>
  <c r="D3067" i="13"/>
  <c r="D3066" i="13"/>
  <c r="D3065" i="13"/>
  <c r="D3064" i="13"/>
  <c r="D3063" i="13"/>
  <c r="D3062" i="13"/>
  <c r="D3061" i="13"/>
  <c r="D3060" i="13"/>
  <c r="D3059" i="13"/>
  <c r="D3058" i="13"/>
  <c r="D3057" i="13"/>
  <c r="D3056" i="13"/>
  <c r="D3055" i="13"/>
  <c r="D3054" i="13"/>
  <c r="D3053" i="13"/>
  <c r="D3052" i="13"/>
  <c r="D3051" i="13"/>
  <c r="D3050" i="13"/>
  <c r="D3049" i="13"/>
  <c r="D3048" i="13"/>
  <c r="D3047" i="13"/>
  <c r="D3046" i="13"/>
  <c r="D3045" i="13"/>
  <c r="D3044" i="13"/>
  <c r="D3043" i="13"/>
  <c r="D3042" i="13"/>
  <c r="D3041" i="13"/>
  <c r="D3040" i="13"/>
  <c r="D3039" i="13"/>
  <c r="D3038" i="13"/>
  <c r="D3037" i="13"/>
  <c r="D3036" i="13"/>
  <c r="D3035" i="13"/>
  <c r="D3034" i="13"/>
  <c r="D3033" i="13"/>
  <c r="D3032" i="13"/>
  <c r="D3031" i="13"/>
  <c r="D3030" i="13"/>
  <c r="D3029" i="13"/>
  <c r="D3028" i="13"/>
  <c r="D3027" i="13"/>
  <c r="D3026" i="13"/>
  <c r="D3025" i="13"/>
  <c r="D3024" i="13"/>
  <c r="D3023" i="13"/>
  <c r="D3022" i="13"/>
  <c r="D3021" i="13"/>
  <c r="D3020" i="13"/>
  <c r="D3019" i="13"/>
  <c r="D3018" i="13"/>
  <c r="D3017" i="13"/>
  <c r="D3016" i="13"/>
  <c r="D3015" i="13"/>
  <c r="D3014" i="13"/>
  <c r="D3013" i="13"/>
  <c r="D3012" i="13"/>
  <c r="D3011" i="13"/>
  <c r="D3010" i="13"/>
  <c r="D3009" i="13"/>
  <c r="D3008" i="13"/>
  <c r="D3007" i="13"/>
  <c r="D3006" i="13"/>
  <c r="D3005" i="13"/>
  <c r="D3004" i="13"/>
  <c r="D3003" i="13"/>
  <c r="D3002" i="13"/>
  <c r="D3001" i="13"/>
  <c r="D3000" i="13"/>
  <c r="D2999" i="13"/>
  <c r="D2998" i="13"/>
  <c r="D2997" i="13"/>
  <c r="D2996" i="13"/>
  <c r="D2995" i="13"/>
  <c r="D2994" i="13"/>
  <c r="D2993" i="13"/>
  <c r="D2992" i="13"/>
  <c r="D2991" i="13"/>
  <c r="D2990" i="13"/>
  <c r="D2989" i="13"/>
  <c r="D2988" i="13"/>
  <c r="D2987" i="13"/>
  <c r="D2986" i="13"/>
  <c r="D2985" i="13"/>
  <c r="D2984" i="13"/>
  <c r="D2983" i="13"/>
  <c r="D2982" i="13"/>
  <c r="D2981" i="13"/>
  <c r="D2980" i="13"/>
  <c r="D2979" i="13"/>
  <c r="D2978" i="13"/>
  <c r="D2977" i="13"/>
  <c r="D2976" i="13"/>
  <c r="D2975" i="13"/>
  <c r="D2974" i="13"/>
  <c r="D2973" i="13"/>
  <c r="D2972" i="13"/>
  <c r="D2971" i="13"/>
  <c r="D2970" i="13"/>
  <c r="D2969" i="13"/>
  <c r="D2968" i="13"/>
  <c r="D2967" i="13"/>
  <c r="D2966" i="13"/>
  <c r="D2965" i="13"/>
  <c r="D2964" i="13"/>
  <c r="D2963" i="13"/>
  <c r="D2962" i="13"/>
  <c r="D2961" i="13"/>
  <c r="D2960" i="13"/>
  <c r="D2959" i="13"/>
  <c r="D2958" i="13"/>
  <c r="D2957" i="13"/>
  <c r="D2956" i="13"/>
  <c r="D2955" i="13"/>
  <c r="D2954" i="13"/>
  <c r="D2953" i="13"/>
  <c r="D2952" i="13"/>
  <c r="D2951" i="13"/>
  <c r="D2950" i="13"/>
  <c r="D2949" i="13"/>
  <c r="D2948" i="13"/>
  <c r="D2947" i="13"/>
  <c r="D2946" i="13"/>
  <c r="D2945" i="13"/>
  <c r="D2944" i="13"/>
  <c r="D2943" i="13"/>
  <c r="D2942" i="13"/>
  <c r="D2941" i="13"/>
  <c r="D2940" i="13"/>
  <c r="D2939" i="13"/>
  <c r="D2938" i="13"/>
  <c r="D2937" i="13"/>
  <c r="D2936" i="13"/>
  <c r="D2935" i="13"/>
  <c r="D2934" i="13"/>
  <c r="D2933" i="13"/>
  <c r="D2932" i="13"/>
  <c r="D2931" i="13"/>
  <c r="D2930" i="13"/>
  <c r="D2929" i="13"/>
  <c r="D2928" i="13"/>
  <c r="D2927" i="13"/>
  <c r="D2926" i="13"/>
  <c r="D2925" i="13"/>
  <c r="D2924" i="13"/>
  <c r="D2923" i="13"/>
  <c r="D2922" i="13"/>
  <c r="D2921" i="13"/>
  <c r="D2920" i="13"/>
  <c r="D2919" i="13"/>
  <c r="D2918" i="13"/>
  <c r="D2917" i="13"/>
  <c r="D2916" i="13"/>
  <c r="D2915" i="13"/>
  <c r="D2914" i="13"/>
  <c r="D2913" i="13"/>
  <c r="D2912" i="13"/>
  <c r="D2911" i="13"/>
  <c r="D2910" i="13"/>
  <c r="D2909" i="13"/>
  <c r="D2908" i="13"/>
  <c r="D2907" i="13"/>
  <c r="D2906" i="13"/>
  <c r="D2905" i="13"/>
  <c r="D2904" i="13"/>
  <c r="D2903" i="13"/>
  <c r="D2902" i="13"/>
  <c r="D2901" i="13"/>
  <c r="D2900" i="13"/>
  <c r="D2899" i="13"/>
  <c r="D2898" i="13"/>
  <c r="D2897" i="13"/>
  <c r="D2896" i="13"/>
  <c r="D2895" i="13"/>
  <c r="D2894" i="13"/>
  <c r="D2893" i="13"/>
  <c r="D2892" i="13"/>
  <c r="D2891" i="13"/>
  <c r="D2890" i="13"/>
  <c r="D2889" i="13"/>
  <c r="D2888" i="13"/>
  <c r="D2887" i="13"/>
  <c r="D2886" i="13"/>
  <c r="D2885" i="13"/>
  <c r="D2884" i="13"/>
  <c r="D2883" i="13"/>
  <c r="D2882" i="13"/>
  <c r="D2881" i="13"/>
  <c r="D2880" i="13"/>
  <c r="D2879" i="13"/>
  <c r="D2878" i="13"/>
  <c r="D2877" i="13"/>
  <c r="D2876" i="13"/>
  <c r="D2875" i="13"/>
  <c r="D2874" i="13"/>
  <c r="D2873" i="13"/>
  <c r="D2872" i="13"/>
  <c r="D2871" i="13"/>
  <c r="D2870" i="13"/>
  <c r="D2869" i="13"/>
  <c r="D2868" i="13"/>
  <c r="D2867" i="13"/>
  <c r="D2866" i="13"/>
  <c r="D2865" i="13"/>
  <c r="D2864" i="13"/>
  <c r="D2863" i="13"/>
  <c r="D2862" i="13"/>
  <c r="D2861" i="13"/>
  <c r="D2860" i="13"/>
  <c r="D2859" i="13"/>
  <c r="D2858" i="13"/>
  <c r="D2857" i="13"/>
  <c r="D2856" i="13"/>
  <c r="D2855" i="13"/>
  <c r="D2854" i="13"/>
  <c r="D2853" i="13"/>
  <c r="D2852" i="13"/>
  <c r="D2851" i="13"/>
  <c r="D2850" i="13"/>
  <c r="D2849" i="13"/>
  <c r="D2848" i="13"/>
  <c r="D2847" i="13"/>
  <c r="D2846" i="13"/>
  <c r="D2845" i="13"/>
  <c r="D2844" i="13"/>
  <c r="D2843" i="13"/>
  <c r="D2842" i="13"/>
  <c r="D2841" i="13"/>
  <c r="D2840" i="13"/>
  <c r="D2839" i="13"/>
  <c r="D2838" i="13"/>
  <c r="D2837" i="13"/>
  <c r="D2836" i="13"/>
  <c r="D2835" i="13"/>
  <c r="D2834" i="13"/>
  <c r="D2833" i="13"/>
  <c r="D2832" i="13"/>
  <c r="D2831" i="13"/>
  <c r="D2830" i="13"/>
  <c r="D2829" i="13"/>
  <c r="D2828" i="13"/>
  <c r="D2827" i="13"/>
  <c r="D2826" i="13"/>
  <c r="D2825" i="13"/>
  <c r="D2824" i="13"/>
  <c r="D2823" i="13"/>
  <c r="D2822" i="13"/>
  <c r="D2821" i="13"/>
  <c r="D2820" i="13"/>
  <c r="D2819" i="13"/>
  <c r="D2818" i="13"/>
  <c r="D2817" i="13"/>
  <c r="D2816" i="13"/>
  <c r="D2815" i="13"/>
  <c r="D2814" i="13"/>
  <c r="D2813" i="13"/>
  <c r="D2812" i="13"/>
  <c r="D2811" i="13"/>
  <c r="D2810" i="13"/>
  <c r="D2809" i="13"/>
  <c r="D2808" i="13"/>
  <c r="D2807" i="13"/>
  <c r="D2806" i="13"/>
  <c r="D2805" i="13"/>
  <c r="D2804" i="13"/>
  <c r="D2803" i="13"/>
  <c r="D2802" i="13"/>
  <c r="D2801" i="13"/>
  <c r="D2800" i="13"/>
  <c r="D2799" i="13"/>
  <c r="D2798" i="13"/>
  <c r="D2797" i="13"/>
  <c r="D2796" i="13"/>
  <c r="D2795" i="13"/>
  <c r="D2794" i="13"/>
  <c r="D2793" i="13"/>
  <c r="D2792" i="13"/>
  <c r="D2791" i="13"/>
  <c r="D2790" i="13"/>
  <c r="D2789" i="13"/>
  <c r="D2788" i="13"/>
  <c r="D2787" i="13"/>
  <c r="D2786" i="13"/>
  <c r="D2785" i="13"/>
  <c r="D2784" i="13"/>
  <c r="D2783" i="13"/>
  <c r="D2782" i="13"/>
  <c r="D2781" i="13"/>
  <c r="D2780" i="13"/>
  <c r="D2779" i="13"/>
  <c r="D2778" i="13"/>
  <c r="D2777" i="13"/>
  <c r="D2776" i="13"/>
  <c r="D2775" i="13"/>
  <c r="D2774" i="13"/>
  <c r="D2773" i="13"/>
  <c r="D2772" i="13"/>
  <c r="D2771" i="13"/>
  <c r="D2770" i="13"/>
  <c r="D2769" i="13"/>
  <c r="D2768" i="13"/>
  <c r="D2767" i="13"/>
  <c r="D2766" i="13"/>
  <c r="D2765" i="13"/>
  <c r="D2764" i="13"/>
  <c r="D2763" i="13"/>
  <c r="D2762" i="13"/>
  <c r="D2761" i="13"/>
  <c r="D2760" i="13"/>
  <c r="D2759" i="13"/>
  <c r="D2758" i="13"/>
  <c r="D2757" i="13"/>
  <c r="D2756" i="13"/>
  <c r="D2755" i="13"/>
  <c r="D2754" i="13"/>
  <c r="D2753" i="13"/>
  <c r="D2752" i="13"/>
  <c r="D2751" i="13"/>
  <c r="D2750" i="13"/>
  <c r="D2749" i="13"/>
  <c r="D2748" i="13"/>
  <c r="D2747" i="13"/>
  <c r="D2746" i="13"/>
  <c r="D2745" i="13"/>
  <c r="D2744" i="13"/>
  <c r="D2743" i="13"/>
  <c r="D2742" i="13"/>
  <c r="D2741" i="13"/>
  <c r="D2740" i="13"/>
  <c r="D2739" i="13"/>
  <c r="D2738" i="13"/>
  <c r="D2737" i="13"/>
  <c r="D2736" i="13"/>
  <c r="D2735" i="13"/>
  <c r="D2734" i="13"/>
  <c r="D2733" i="13"/>
  <c r="D2732" i="13"/>
  <c r="D2731" i="13"/>
  <c r="D2730" i="13"/>
  <c r="D2729" i="13"/>
  <c r="D2728" i="13"/>
  <c r="D2727" i="13"/>
  <c r="D2726" i="13"/>
  <c r="D2725" i="13"/>
  <c r="D2724" i="13"/>
  <c r="D2723" i="13"/>
  <c r="D2722" i="13"/>
  <c r="D2721" i="13"/>
  <c r="D2720" i="13"/>
  <c r="D2719" i="13"/>
  <c r="D2718" i="13"/>
  <c r="D2717" i="13"/>
  <c r="D2716" i="13"/>
  <c r="D2715" i="13"/>
  <c r="D2714" i="13"/>
  <c r="D2713" i="13"/>
  <c r="D2712" i="13"/>
  <c r="D2711" i="13"/>
  <c r="D2710" i="13"/>
  <c r="D2709" i="13"/>
  <c r="D2708" i="13"/>
  <c r="D2707" i="13"/>
  <c r="D2706" i="13"/>
  <c r="D2705" i="13"/>
  <c r="D2704" i="13"/>
  <c r="D2703" i="13"/>
  <c r="D2702" i="13"/>
  <c r="D2701" i="13"/>
  <c r="D2700" i="13"/>
  <c r="D2699" i="13"/>
  <c r="D2698" i="13"/>
  <c r="D2697" i="13"/>
  <c r="D2696" i="13"/>
  <c r="D2695" i="13"/>
  <c r="D2694" i="13"/>
  <c r="D2693" i="13"/>
  <c r="D2692" i="13"/>
  <c r="D2691" i="13"/>
  <c r="D2690" i="13"/>
  <c r="D2689" i="13"/>
  <c r="D2688" i="13"/>
  <c r="D2687" i="13"/>
  <c r="D2686" i="13"/>
  <c r="D2685" i="13"/>
  <c r="D2684" i="13"/>
  <c r="D2683" i="13"/>
  <c r="D2682" i="13"/>
  <c r="D2681" i="13"/>
  <c r="D2680" i="13"/>
  <c r="D2679" i="13"/>
  <c r="D2678" i="13"/>
  <c r="D2677" i="13"/>
  <c r="D2676" i="13"/>
  <c r="D2675" i="13"/>
  <c r="D2674" i="13"/>
  <c r="D2673" i="13"/>
  <c r="D2672" i="13"/>
  <c r="D2671" i="13"/>
  <c r="D2670" i="13"/>
  <c r="D2669" i="13"/>
  <c r="D2668" i="13"/>
  <c r="D2667" i="13"/>
  <c r="D2666" i="13"/>
  <c r="D2665" i="13"/>
  <c r="D2664" i="13"/>
  <c r="D2663" i="13"/>
  <c r="D2662" i="13"/>
  <c r="D2661" i="13"/>
  <c r="D2660" i="13"/>
  <c r="D2659" i="13"/>
  <c r="D2658" i="13"/>
  <c r="D2657" i="13"/>
  <c r="D2656" i="13"/>
  <c r="D2655" i="13"/>
  <c r="D2654" i="13"/>
  <c r="D2653" i="13"/>
  <c r="D2652" i="13"/>
  <c r="D2651" i="13"/>
  <c r="D2650" i="13"/>
  <c r="D2649" i="13"/>
  <c r="D2648" i="13"/>
  <c r="D2647" i="13"/>
  <c r="D2646" i="13"/>
  <c r="D2645" i="13"/>
  <c r="D2644" i="13"/>
  <c r="D2643" i="13"/>
  <c r="D2642" i="13"/>
  <c r="D2641" i="13"/>
  <c r="D2640" i="13"/>
  <c r="D2639" i="13"/>
  <c r="D2638" i="13"/>
  <c r="D2637" i="13"/>
  <c r="D2636" i="13"/>
  <c r="D2635" i="13"/>
  <c r="D2634" i="13"/>
  <c r="D2633" i="13"/>
  <c r="D2632" i="13"/>
  <c r="D2631" i="13"/>
  <c r="D2630" i="13"/>
  <c r="D2629" i="13"/>
  <c r="D2628" i="13"/>
  <c r="D2627" i="13"/>
  <c r="D2626" i="13"/>
  <c r="D2625" i="13"/>
  <c r="D2624" i="13"/>
  <c r="D2623" i="13"/>
  <c r="D2622" i="13"/>
  <c r="D2621" i="13"/>
  <c r="D2620" i="13"/>
  <c r="D2619" i="13"/>
  <c r="D2618" i="13"/>
  <c r="D2617" i="13"/>
  <c r="D2616" i="13"/>
  <c r="D2615" i="13"/>
  <c r="D2614" i="13"/>
  <c r="D2613" i="13"/>
  <c r="D2612" i="13"/>
  <c r="D2611" i="13"/>
  <c r="D2610" i="13"/>
  <c r="D2609" i="13"/>
  <c r="D2608" i="13"/>
  <c r="D2607" i="13"/>
  <c r="D2606" i="13"/>
  <c r="D2605" i="13"/>
  <c r="D2604" i="13"/>
  <c r="D2603" i="13"/>
  <c r="D2602" i="13"/>
  <c r="D2601" i="13"/>
  <c r="D2600" i="13"/>
  <c r="D2599" i="13"/>
  <c r="D2598" i="13"/>
  <c r="D2597" i="13"/>
  <c r="D2596" i="13"/>
  <c r="D2595" i="13"/>
  <c r="D2594" i="13"/>
  <c r="D2593" i="13"/>
  <c r="D2592" i="13"/>
  <c r="D2591" i="13"/>
  <c r="D2590" i="13"/>
  <c r="D2589" i="13"/>
  <c r="D2588" i="13"/>
  <c r="D2587" i="13"/>
  <c r="D2586" i="13"/>
  <c r="D2585" i="13"/>
  <c r="D2584" i="13"/>
  <c r="D2583" i="13"/>
  <c r="D2582" i="13"/>
  <c r="D2581" i="13"/>
  <c r="D2580" i="13"/>
  <c r="D2579" i="13"/>
  <c r="D2578" i="13"/>
  <c r="D2577" i="13"/>
  <c r="D2576" i="13"/>
  <c r="D2575" i="13"/>
  <c r="D2574" i="13"/>
  <c r="D2573" i="13"/>
  <c r="D2572" i="13"/>
  <c r="D2571" i="13"/>
  <c r="D2570" i="13"/>
  <c r="D2569" i="13"/>
  <c r="D2568" i="13"/>
  <c r="D2567" i="13"/>
  <c r="D2566" i="13"/>
  <c r="D2565" i="13"/>
  <c r="D2564" i="13"/>
  <c r="D2563" i="13"/>
  <c r="D2562" i="13"/>
  <c r="D2561" i="13"/>
  <c r="D2560" i="13"/>
  <c r="D2559" i="13"/>
  <c r="D2558" i="13"/>
  <c r="D2557" i="13"/>
  <c r="D2556" i="13"/>
  <c r="D2555" i="13"/>
  <c r="D2554" i="13"/>
  <c r="D2553" i="13"/>
  <c r="D2552" i="13"/>
  <c r="D2551" i="13"/>
  <c r="D2550" i="13"/>
  <c r="D2549" i="13"/>
  <c r="D2548" i="13"/>
  <c r="D2547" i="13"/>
  <c r="D2546" i="13"/>
  <c r="D2545" i="13"/>
  <c r="D2544" i="13"/>
  <c r="D2543" i="13"/>
  <c r="D2542" i="13"/>
  <c r="D2541" i="13"/>
  <c r="D2540" i="13"/>
  <c r="D2539" i="13"/>
  <c r="D2538" i="13"/>
  <c r="D2537" i="13"/>
  <c r="D2536" i="13"/>
  <c r="D2535" i="13"/>
  <c r="D2534" i="13"/>
  <c r="D2533" i="13"/>
  <c r="D2532" i="13"/>
  <c r="D2531" i="13"/>
  <c r="D2530" i="13"/>
  <c r="D2529" i="13"/>
  <c r="D2528" i="13"/>
  <c r="D2527" i="13"/>
  <c r="D2526" i="13"/>
  <c r="D2525" i="13"/>
  <c r="D2524" i="13"/>
  <c r="D2523" i="13"/>
  <c r="D2522" i="13"/>
  <c r="D2521" i="13"/>
  <c r="D2520" i="13"/>
  <c r="D2519" i="13"/>
  <c r="D2518" i="13"/>
  <c r="D2517" i="13"/>
  <c r="D2516" i="13"/>
  <c r="D2515" i="13"/>
  <c r="D2514" i="13"/>
  <c r="D2513" i="13"/>
  <c r="D2512" i="13"/>
  <c r="D2511" i="13"/>
  <c r="D2510" i="13"/>
  <c r="D2509" i="13"/>
  <c r="D2508" i="13"/>
  <c r="D2507" i="13"/>
  <c r="D2506" i="13"/>
  <c r="D2505" i="13"/>
  <c r="D2504" i="13"/>
  <c r="D2503" i="13"/>
  <c r="D2502" i="13"/>
  <c r="D2501" i="13"/>
  <c r="D2500" i="13"/>
  <c r="D2499" i="13"/>
  <c r="D2498" i="13"/>
  <c r="D2497" i="13"/>
  <c r="D2496" i="13"/>
  <c r="D2495" i="13"/>
  <c r="D2494" i="13"/>
  <c r="D2493" i="13"/>
  <c r="D2492" i="13"/>
  <c r="D2491" i="13"/>
  <c r="D2490" i="13"/>
  <c r="D2489" i="13"/>
  <c r="D2488" i="13"/>
  <c r="D2487" i="13"/>
  <c r="D2486" i="13"/>
  <c r="D2485" i="13"/>
  <c r="D2484" i="13"/>
  <c r="D2483" i="13"/>
  <c r="D2482" i="13"/>
  <c r="D2481" i="13"/>
  <c r="D2480" i="13"/>
  <c r="D2479" i="13"/>
  <c r="D2478" i="13"/>
  <c r="D2477" i="13"/>
  <c r="D2476" i="13"/>
  <c r="D2475" i="13"/>
  <c r="D2474" i="13"/>
  <c r="D2473" i="13"/>
  <c r="D2472" i="13"/>
  <c r="D2471" i="13"/>
  <c r="D2470" i="13"/>
  <c r="D2469" i="13"/>
  <c r="D2468" i="13"/>
  <c r="D2467" i="13"/>
  <c r="D2466" i="13"/>
  <c r="D2465" i="13"/>
  <c r="D2464" i="13"/>
  <c r="D2463" i="13"/>
  <c r="D2462" i="13"/>
  <c r="D2461" i="13"/>
  <c r="D2460" i="13"/>
  <c r="D2459" i="13"/>
  <c r="D2458" i="13"/>
  <c r="D2457" i="13"/>
  <c r="D2456" i="13"/>
  <c r="D2455" i="13"/>
  <c r="D2454" i="13"/>
  <c r="D2453" i="13"/>
  <c r="D2452" i="13"/>
  <c r="D2451" i="13"/>
  <c r="D2450" i="13"/>
  <c r="D2449" i="13"/>
  <c r="D2448" i="13"/>
  <c r="D2447" i="13"/>
  <c r="D2446" i="13"/>
  <c r="D2445" i="13"/>
  <c r="D2444" i="13"/>
  <c r="D2443" i="13"/>
  <c r="D2442" i="13"/>
  <c r="D2441" i="13"/>
  <c r="D2440" i="13"/>
  <c r="D2439" i="13"/>
  <c r="D2438" i="13"/>
  <c r="D2437" i="13"/>
  <c r="D2436" i="13"/>
  <c r="D2435" i="13"/>
  <c r="D2434" i="13"/>
  <c r="D2433" i="13"/>
  <c r="D2432" i="13"/>
  <c r="D2431" i="13"/>
  <c r="D2430" i="13"/>
  <c r="D2429" i="13"/>
  <c r="D2428" i="13"/>
  <c r="D2427" i="13"/>
  <c r="D2426" i="13"/>
  <c r="D2425" i="13"/>
  <c r="D2424" i="13"/>
  <c r="D2423" i="13"/>
  <c r="D2422" i="13"/>
  <c r="D2421" i="13"/>
  <c r="D2420" i="13"/>
  <c r="D2419" i="13"/>
  <c r="D2418" i="13"/>
  <c r="D2417" i="13"/>
  <c r="D2416" i="13"/>
  <c r="D2415" i="13"/>
  <c r="D2414" i="13"/>
  <c r="D2413" i="13"/>
  <c r="D2412" i="13"/>
  <c r="D2411" i="13"/>
  <c r="D2410" i="13"/>
  <c r="D2409" i="13"/>
  <c r="D2408" i="13"/>
  <c r="D2407" i="13"/>
  <c r="D2406" i="13"/>
  <c r="D2405" i="13"/>
  <c r="D2404" i="13"/>
  <c r="D2403" i="13"/>
  <c r="D2402" i="13"/>
  <c r="D2401" i="13"/>
  <c r="D2400" i="13"/>
  <c r="D2399" i="13"/>
  <c r="D2398" i="13"/>
  <c r="D2397" i="13"/>
  <c r="D2396" i="13"/>
  <c r="D2395" i="13"/>
  <c r="D2394" i="13"/>
  <c r="D2393" i="13"/>
  <c r="D2392" i="13"/>
  <c r="D2391" i="13"/>
  <c r="D2390" i="13"/>
  <c r="D2389" i="13"/>
  <c r="D2388" i="13"/>
  <c r="D2387" i="13"/>
  <c r="D2386" i="13"/>
  <c r="D2385" i="13"/>
  <c r="D2384" i="13"/>
  <c r="D2383" i="13"/>
  <c r="D2382" i="13"/>
  <c r="D2381" i="13"/>
  <c r="D2380" i="13"/>
  <c r="D2379" i="13"/>
  <c r="D2378" i="13"/>
  <c r="D2377" i="13"/>
  <c r="D2376" i="13"/>
  <c r="D2375" i="13"/>
  <c r="D2374" i="13"/>
  <c r="D2373" i="13"/>
  <c r="D2372" i="13"/>
  <c r="D2371" i="13"/>
  <c r="D2370" i="13"/>
  <c r="D2369" i="13"/>
  <c r="D2368" i="13"/>
  <c r="D2367" i="13"/>
  <c r="D2366" i="13"/>
  <c r="D2365" i="13"/>
  <c r="D2364" i="13"/>
  <c r="D2363" i="13"/>
  <c r="D2362" i="13"/>
  <c r="D2361" i="13"/>
  <c r="D2360" i="13"/>
  <c r="D2359" i="13"/>
  <c r="D2358" i="13"/>
  <c r="D2357" i="13"/>
  <c r="D2356" i="13"/>
  <c r="D2355" i="13"/>
  <c r="D2354" i="13"/>
  <c r="D2353" i="13"/>
  <c r="D2352" i="13"/>
  <c r="D2351" i="13"/>
  <c r="D2350" i="13"/>
  <c r="D2349" i="13"/>
  <c r="D2348" i="13"/>
  <c r="D2347" i="13"/>
  <c r="D2346" i="13"/>
  <c r="D2345" i="13"/>
  <c r="D2344" i="13"/>
  <c r="D2343" i="13"/>
  <c r="D2342" i="13"/>
  <c r="D2341" i="13"/>
  <c r="D2340" i="13"/>
  <c r="D2339" i="13"/>
  <c r="D2338" i="13"/>
  <c r="D2337" i="13"/>
  <c r="D2336" i="13"/>
  <c r="D2335" i="13"/>
  <c r="D2334" i="13"/>
  <c r="D2333" i="13"/>
  <c r="D2332" i="13"/>
  <c r="D2331" i="13"/>
  <c r="D2330" i="13"/>
  <c r="D2329" i="13"/>
  <c r="D2328" i="13"/>
  <c r="D2327" i="13"/>
  <c r="D2326" i="13"/>
  <c r="D2325" i="13"/>
  <c r="D2324" i="13"/>
  <c r="D2323" i="13"/>
  <c r="D2322" i="13"/>
  <c r="D2321" i="13"/>
  <c r="D2320" i="13"/>
  <c r="D2319" i="13"/>
  <c r="D2318" i="13"/>
  <c r="D2317" i="13"/>
  <c r="D2316" i="13"/>
  <c r="D2315" i="13"/>
  <c r="D2314" i="13"/>
  <c r="D2313" i="13"/>
  <c r="D2312" i="13"/>
  <c r="D2311" i="13"/>
  <c r="D2310" i="13"/>
  <c r="D2309" i="13"/>
  <c r="D2308" i="13"/>
  <c r="D2307" i="13"/>
  <c r="D2306" i="13"/>
  <c r="D2305" i="13"/>
  <c r="D2304" i="13"/>
  <c r="D2303" i="13"/>
  <c r="D2302" i="13"/>
  <c r="D2301" i="13"/>
  <c r="D2300" i="13"/>
  <c r="D2299" i="13"/>
  <c r="D2298" i="13"/>
  <c r="D2297" i="13"/>
  <c r="D2296" i="13"/>
  <c r="D2295" i="13"/>
  <c r="D2294" i="13"/>
  <c r="D2293" i="13"/>
  <c r="D2292" i="13"/>
  <c r="D2291" i="13"/>
  <c r="D2290" i="13"/>
  <c r="D2289" i="13"/>
  <c r="D2288" i="13"/>
  <c r="D2287" i="13"/>
  <c r="D2286" i="13"/>
  <c r="D2285" i="13"/>
  <c r="D2284" i="13"/>
  <c r="D2283" i="13"/>
  <c r="D2282" i="13"/>
  <c r="D2281" i="13"/>
  <c r="D2280" i="13"/>
  <c r="D2279" i="13"/>
  <c r="D2278" i="13"/>
  <c r="D2277" i="13"/>
  <c r="D2276" i="13"/>
  <c r="D2275" i="13"/>
  <c r="D2274" i="13"/>
  <c r="D2273" i="13"/>
  <c r="D2272" i="13"/>
  <c r="D2271" i="13"/>
  <c r="D2270" i="13"/>
  <c r="D2269" i="13"/>
  <c r="D2268" i="13"/>
  <c r="D2267" i="13"/>
  <c r="D2266" i="13"/>
  <c r="D2265" i="13"/>
  <c r="D2264" i="13"/>
  <c r="D2263" i="13"/>
  <c r="D2262" i="13"/>
  <c r="D2261" i="13"/>
  <c r="D2260" i="13"/>
  <c r="D2259" i="13"/>
  <c r="D2258" i="13"/>
  <c r="D2257" i="13"/>
  <c r="D2256" i="13"/>
  <c r="D2255" i="13"/>
  <c r="D2254" i="13"/>
  <c r="D2253" i="13"/>
  <c r="D2252" i="13"/>
  <c r="D2251" i="13"/>
  <c r="D2250" i="13"/>
  <c r="D2249" i="13"/>
  <c r="D2248" i="13"/>
  <c r="D2247" i="13"/>
  <c r="D2246" i="13"/>
  <c r="D2245" i="13"/>
  <c r="D2244" i="13"/>
  <c r="D2243" i="13"/>
  <c r="D2242" i="13"/>
  <c r="D2241" i="13"/>
  <c r="D2240" i="13"/>
  <c r="D2239" i="13"/>
  <c r="D2238" i="13"/>
  <c r="D2237" i="13"/>
  <c r="D2236" i="13"/>
  <c r="D2235" i="13"/>
  <c r="D2234" i="13"/>
  <c r="D2233" i="13"/>
  <c r="D2232" i="13"/>
  <c r="D2231" i="13"/>
  <c r="D2230" i="13"/>
  <c r="D2229" i="13"/>
  <c r="D2228" i="13"/>
  <c r="D2227" i="13"/>
  <c r="D2226" i="13"/>
  <c r="D2225" i="13"/>
  <c r="D2224" i="13"/>
  <c r="D2223" i="13"/>
  <c r="D2222" i="13"/>
  <c r="D2221" i="13"/>
  <c r="D2220" i="13"/>
  <c r="D2219" i="13"/>
  <c r="D2218" i="13"/>
  <c r="D2217" i="13"/>
  <c r="D2216" i="13"/>
  <c r="D2215" i="13"/>
  <c r="D2214" i="13"/>
  <c r="D2213" i="13"/>
  <c r="D2212" i="13"/>
  <c r="D2211" i="13"/>
  <c r="D2210" i="13"/>
  <c r="D2209" i="13"/>
  <c r="D2208" i="13"/>
  <c r="D2207" i="13"/>
  <c r="D2206" i="13"/>
  <c r="D2205" i="13"/>
  <c r="D2204" i="13"/>
  <c r="D2203" i="13"/>
  <c r="D2202" i="13"/>
  <c r="D2201" i="13"/>
  <c r="D2200" i="13"/>
  <c r="D2199" i="13"/>
  <c r="D2198" i="13"/>
  <c r="D2197" i="13"/>
  <c r="D2196" i="13"/>
  <c r="D2195" i="13"/>
  <c r="D2194" i="13"/>
  <c r="D2193" i="13"/>
  <c r="D2192" i="13"/>
  <c r="D2191" i="13"/>
  <c r="D2190" i="13"/>
  <c r="D2189" i="13"/>
  <c r="D2188" i="13"/>
  <c r="D2187" i="13"/>
  <c r="D2186" i="13"/>
  <c r="D2185" i="13"/>
  <c r="D2184" i="13"/>
  <c r="D2183" i="13"/>
  <c r="D2182" i="13"/>
  <c r="D2181" i="13"/>
  <c r="D2180" i="13"/>
  <c r="D2179" i="13"/>
  <c r="D2178" i="13"/>
  <c r="D2177" i="13"/>
  <c r="D2176" i="13"/>
  <c r="D2175" i="13"/>
  <c r="D2174" i="13"/>
  <c r="D2173" i="13"/>
  <c r="D2172" i="13"/>
  <c r="D2171" i="13"/>
  <c r="D2170" i="13"/>
  <c r="D2169" i="13"/>
  <c r="D2168" i="13"/>
  <c r="D2167" i="13"/>
  <c r="D2166" i="13"/>
  <c r="D2165" i="13"/>
  <c r="D2164" i="13"/>
  <c r="D2163" i="13"/>
  <c r="D2162" i="13"/>
  <c r="D2161" i="13"/>
  <c r="D2160" i="13"/>
  <c r="D2159" i="13"/>
  <c r="D2158" i="13"/>
  <c r="D2157" i="13"/>
  <c r="D2156" i="13"/>
  <c r="D2155" i="13"/>
  <c r="D2154" i="13"/>
  <c r="D2153" i="13"/>
  <c r="D2152" i="13"/>
  <c r="D2151" i="13"/>
  <c r="D2150" i="13"/>
  <c r="D2149" i="13"/>
  <c r="D2148" i="13"/>
  <c r="D2147" i="13"/>
  <c r="D2146" i="13"/>
  <c r="D2145" i="13"/>
  <c r="D2144" i="13"/>
  <c r="D2143" i="13"/>
  <c r="D2142" i="13"/>
  <c r="D2141" i="13"/>
  <c r="D2140" i="13"/>
  <c r="D2139" i="13"/>
  <c r="D2138" i="13"/>
  <c r="D2137" i="13"/>
  <c r="D2136" i="13"/>
  <c r="D2135" i="13"/>
  <c r="D2134" i="13"/>
  <c r="D2133" i="13"/>
  <c r="D2132" i="13"/>
  <c r="D2131" i="13"/>
  <c r="D2130" i="13"/>
  <c r="D2129" i="13"/>
  <c r="D2128" i="13"/>
  <c r="D2127" i="13"/>
  <c r="D2126" i="13"/>
  <c r="D2125" i="13"/>
  <c r="D2124" i="13"/>
  <c r="D2123" i="13"/>
  <c r="D2122" i="13"/>
  <c r="D2121" i="13"/>
  <c r="D2120" i="13"/>
  <c r="D2119" i="13"/>
  <c r="D2118" i="13"/>
  <c r="D2117" i="13"/>
  <c r="D2116" i="13"/>
  <c r="D2115" i="13"/>
  <c r="D2114" i="13"/>
  <c r="D2113" i="13"/>
  <c r="D2112" i="13"/>
  <c r="D2111" i="13"/>
  <c r="D2110" i="13"/>
  <c r="D2109" i="13"/>
  <c r="D2108" i="13"/>
  <c r="D2107" i="13"/>
  <c r="D2106" i="13"/>
  <c r="D2105" i="13"/>
  <c r="D2104" i="13"/>
  <c r="D2103" i="13"/>
  <c r="D2102" i="13"/>
  <c r="D2101" i="13"/>
  <c r="D2100" i="13"/>
  <c r="D2099" i="13"/>
  <c r="D2098" i="13"/>
  <c r="D2097" i="13"/>
  <c r="D2096" i="13"/>
  <c r="D2095" i="13"/>
  <c r="D2094" i="13"/>
  <c r="D2093" i="13"/>
  <c r="D2092" i="13"/>
  <c r="D2091" i="13"/>
  <c r="D2090" i="13"/>
  <c r="D2089" i="13"/>
  <c r="D2088" i="13"/>
  <c r="D2087" i="13"/>
  <c r="D2086" i="13"/>
  <c r="D2085" i="13"/>
  <c r="D2084" i="13"/>
  <c r="D2083" i="13"/>
  <c r="D2082" i="13"/>
  <c r="D2081" i="13"/>
  <c r="D2080" i="13"/>
  <c r="D2079" i="13"/>
  <c r="D2078" i="13"/>
  <c r="D2077" i="13"/>
  <c r="D2076" i="13"/>
  <c r="D2075" i="13"/>
  <c r="D2074" i="13"/>
  <c r="D2073" i="13"/>
  <c r="D2072" i="13"/>
  <c r="D2071" i="13"/>
  <c r="D2070" i="13"/>
  <c r="D2069" i="13"/>
  <c r="D2068" i="13"/>
  <c r="D2067" i="13"/>
  <c r="D2066" i="13"/>
  <c r="D2065" i="13"/>
  <c r="D2064" i="13"/>
  <c r="D2063" i="13"/>
  <c r="D2062" i="13"/>
  <c r="D2061" i="13"/>
  <c r="D2060" i="13"/>
  <c r="D2059" i="13"/>
  <c r="D2058" i="13"/>
  <c r="D2057" i="13"/>
  <c r="D2056" i="13"/>
  <c r="D2055" i="13"/>
  <c r="D2054" i="13"/>
  <c r="D2053" i="13"/>
  <c r="D2052" i="13"/>
  <c r="D2051" i="13"/>
  <c r="D2050" i="13"/>
  <c r="D2049" i="13"/>
  <c r="D2048" i="13"/>
  <c r="D2047" i="13"/>
  <c r="D2046" i="13"/>
  <c r="D2045" i="13"/>
  <c r="D2044" i="13"/>
  <c r="D2043" i="13"/>
  <c r="D2042" i="13"/>
  <c r="D2041" i="13"/>
  <c r="D2040" i="13"/>
  <c r="D2039" i="13"/>
  <c r="D2038" i="13"/>
  <c r="D2037" i="13"/>
  <c r="D2036" i="13"/>
  <c r="D2035" i="13"/>
  <c r="D2034" i="13"/>
  <c r="D2033" i="13"/>
  <c r="D2032" i="13"/>
  <c r="D2031" i="13"/>
  <c r="D2030" i="13"/>
  <c r="D2029" i="13"/>
  <c r="D2028" i="13"/>
  <c r="D2027" i="13"/>
  <c r="D2026" i="13"/>
  <c r="D2025" i="13"/>
  <c r="D2024" i="13"/>
  <c r="D2023" i="13"/>
  <c r="D2022" i="13"/>
  <c r="D2021" i="13"/>
  <c r="D2020" i="13"/>
  <c r="D2019" i="13"/>
  <c r="D2018" i="13"/>
  <c r="D2017" i="13"/>
  <c r="D2016" i="13"/>
  <c r="D2015" i="13"/>
  <c r="D2014" i="13"/>
  <c r="D2013" i="13"/>
  <c r="D2012" i="13"/>
  <c r="D2011" i="13"/>
  <c r="D2010" i="13"/>
  <c r="D2009" i="13"/>
  <c r="D2008" i="13"/>
  <c r="D2007" i="13"/>
  <c r="D2006" i="13"/>
  <c r="D2005" i="13"/>
  <c r="D2004" i="13"/>
  <c r="D2003" i="13"/>
  <c r="D2002" i="13"/>
  <c r="D2001" i="13"/>
  <c r="D2000" i="13"/>
  <c r="D1999" i="13"/>
  <c r="D1998" i="13"/>
  <c r="D1997" i="13"/>
  <c r="D1996" i="13"/>
  <c r="D1995" i="13"/>
  <c r="D1994" i="13"/>
  <c r="D1993" i="13"/>
  <c r="D1992" i="13"/>
  <c r="D1991" i="13"/>
  <c r="D1990" i="13"/>
  <c r="D1989" i="13"/>
  <c r="D1988" i="13"/>
  <c r="D1987" i="13"/>
  <c r="D1986" i="13"/>
  <c r="D1985" i="13"/>
  <c r="D1984" i="13"/>
  <c r="D1983" i="13"/>
  <c r="D1982" i="13"/>
  <c r="D1981" i="13"/>
  <c r="D1980" i="13"/>
  <c r="D1979" i="13"/>
  <c r="D1978" i="13"/>
  <c r="D1977" i="13"/>
  <c r="D1976" i="13"/>
  <c r="D1975" i="13"/>
  <c r="D1974" i="13"/>
  <c r="D1973" i="13"/>
  <c r="D1972" i="13"/>
  <c r="D1971" i="13"/>
  <c r="D1970" i="13"/>
  <c r="D1969" i="13"/>
  <c r="D1968" i="13"/>
  <c r="D1967" i="13"/>
  <c r="D1966" i="13"/>
  <c r="D1965" i="13"/>
  <c r="D1964" i="13"/>
  <c r="D1963" i="13"/>
  <c r="D1962" i="13"/>
  <c r="D1961" i="13"/>
  <c r="D1960" i="13"/>
  <c r="D1959" i="13"/>
  <c r="D1958" i="13"/>
  <c r="D1957" i="13"/>
  <c r="D1956" i="13"/>
  <c r="D1955" i="13"/>
  <c r="D1954" i="13"/>
  <c r="D1953" i="13"/>
  <c r="D1952" i="13"/>
  <c r="D1951" i="13"/>
  <c r="D1950" i="13"/>
  <c r="D1949" i="13"/>
  <c r="D1948" i="13"/>
  <c r="D1947" i="13"/>
  <c r="D1946" i="13"/>
  <c r="D1945" i="13"/>
  <c r="D1944" i="13"/>
  <c r="D1943" i="13"/>
  <c r="D1942" i="13"/>
  <c r="D1941" i="13"/>
  <c r="D1940" i="13"/>
  <c r="D1939" i="13"/>
  <c r="D1938" i="13"/>
  <c r="D1937" i="13"/>
  <c r="D1936" i="13"/>
  <c r="D1935" i="13"/>
  <c r="D1934" i="13"/>
  <c r="D1933" i="13"/>
  <c r="D1932" i="13"/>
  <c r="D1931" i="13"/>
  <c r="D1930" i="13"/>
  <c r="D1929" i="13"/>
  <c r="D1928" i="13"/>
  <c r="D1927" i="13"/>
  <c r="D1926" i="13"/>
  <c r="D1925" i="13"/>
  <c r="D1924" i="13"/>
  <c r="D1923" i="13"/>
  <c r="D1922" i="13"/>
  <c r="D1921" i="13"/>
  <c r="D1920" i="13"/>
  <c r="D1919" i="13"/>
  <c r="D1918" i="13"/>
  <c r="D1917" i="13"/>
  <c r="D1916" i="13"/>
  <c r="D1915" i="13"/>
  <c r="D1914" i="13"/>
  <c r="D1913" i="13"/>
  <c r="D1912" i="13"/>
  <c r="D1911" i="13"/>
  <c r="D1910" i="13"/>
  <c r="D1909" i="13"/>
  <c r="D1908" i="13"/>
  <c r="D1907" i="13"/>
  <c r="D1906" i="13"/>
  <c r="D1905" i="13"/>
  <c r="D1904" i="13"/>
  <c r="D1903" i="13"/>
  <c r="D1902" i="13"/>
  <c r="D1901" i="13"/>
  <c r="D1900" i="13"/>
  <c r="D1899" i="13"/>
  <c r="D1898" i="13"/>
  <c r="D1897" i="13"/>
  <c r="D1896" i="13"/>
  <c r="D1895" i="13"/>
  <c r="D1894" i="13"/>
  <c r="D1893" i="13"/>
  <c r="D1892" i="13"/>
  <c r="D1891" i="13"/>
  <c r="D1890" i="13"/>
  <c r="D1889" i="13"/>
  <c r="D1888" i="13"/>
  <c r="D1887" i="13"/>
  <c r="D1886" i="13"/>
  <c r="D1885" i="13"/>
  <c r="D1884" i="13"/>
  <c r="D1883" i="13"/>
  <c r="D1882" i="13"/>
  <c r="D1881" i="13"/>
  <c r="D1880" i="13"/>
  <c r="D1879" i="13"/>
  <c r="D1878" i="13"/>
  <c r="D1877" i="13"/>
  <c r="D1876" i="13"/>
  <c r="D1875" i="13"/>
  <c r="D1874" i="13"/>
  <c r="D1873" i="13"/>
  <c r="D1872" i="13"/>
  <c r="D1871" i="13"/>
  <c r="D1870" i="13"/>
  <c r="D1869" i="13"/>
  <c r="D1868" i="13"/>
  <c r="D1867" i="13"/>
  <c r="D1866" i="13"/>
  <c r="D1865" i="13"/>
  <c r="D1864" i="13"/>
  <c r="D1863" i="13"/>
  <c r="D1862" i="13"/>
  <c r="D1861" i="13"/>
  <c r="D1860" i="13"/>
  <c r="D1859" i="13"/>
  <c r="D1858" i="13"/>
  <c r="D1857" i="13"/>
  <c r="D1856" i="13"/>
  <c r="D1855" i="13"/>
  <c r="D1854" i="13"/>
  <c r="D1853" i="13"/>
  <c r="D1852" i="13"/>
  <c r="D1851" i="13"/>
  <c r="D1850" i="13"/>
  <c r="D1849" i="13"/>
  <c r="D1848" i="13"/>
  <c r="D1847" i="13"/>
  <c r="D1846" i="13"/>
  <c r="D1845" i="13"/>
  <c r="D1844" i="13"/>
  <c r="D1843" i="13"/>
  <c r="D1842" i="13"/>
  <c r="D1841" i="13"/>
  <c r="D1840" i="13"/>
  <c r="D1839" i="13"/>
  <c r="D1838" i="13"/>
  <c r="D1837" i="13"/>
  <c r="D1836" i="13"/>
  <c r="D1835" i="13"/>
  <c r="D1834" i="13"/>
  <c r="D1833" i="13"/>
  <c r="D1832" i="13"/>
  <c r="D1831" i="13"/>
  <c r="D1830" i="13"/>
  <c r="D1829" i="13"/>
  <c r="D1828" i="13"/>
  <c r="D1827" i="13"/>
  <c r="D1826" i="13"/>
  <c r="D1825" i="13"/>
  <c r="D1824" i="13"/>
  <c r="D1823" i="13"/>
  <c r="D1822" i="13"/>
  <c r="D1821" i="13"/>
  <c r="D1820" i="13"/>
  <c r="D1819" i="13"/>
  <c r="D1818" i="13"/>
  <c r="D1817" i="13"/>
  <c r="D1816" i="13"/>
  <c r="D1815" i="13"/>
  <c r="D1814" i="13"/>
  <c r="D1813" i="13"/>
  <c r="D1812" i="13"/>
  <c r="D1811" i="13"/>
  <c r="D1810" i="13"/>
  <c r="D1809" i="13"/>
  <c r="D1808" i="13"/>
  <c r="D1807" i="13"/>
  <c r="D1806" i="13"/>
  <c r="D1805" i="13"/>
  <c r="D1804" i="13"/>
  <c r="D1803" i="13"/>
  <c r="D1802" i="13"/>
  <c r="D1801" i="13"/>
  <c r="D1800" i="13"/>
  <c r="D1799" i="13"/>
  <c r="D1798" i="13"/>
  <c r="D1797" i="13"/>
  <c r="D1796" i="13"/>
  <c r="D1795" i="13"/>
  <c r="D1794" i="13"/>
  <c r="D1793" i="13"/>
  <c r="D1792" i="13"/>
  <c r="D1791" i="13"/>
  <c r="D1790" i="13"/>
  <c r="D1789" i="13"/>
  <c r="D1788" i="13"/>
  <c r="D1787" i="13"/>
  <c r="D1786" i="13"/>
  <c r="D1785" i="13"/>
  <c r="D1784" i="13"/>
  <c r="D1783" i="13"/>
  <c r="D1782" i="13"/>
  <c r="D1781" i="13"/>
  <c r="D1780" i="13"/>
  <c r="D1779" i="13"/>
  <c r="D1778" i="13"/>
  <c r="D1777" i="13"/>
  <c r="D1776" i="13"/>
  <c r="D1775" i="13"/>
  <c r="D1774" i="13"/>
  <c r="D1773" i="13"/>
  <c r="D1772" i="13"/>
  <c r="D1771" i="13"/>
  <c r="D1770" i="13"/>
  <c r="D1769" i="13"/>
  <c r="D1768" i="13"/>
  <c r="D1767" i="13"/>
  <c r="D1766" i="13"/>
  <c r="D1765" i="13"/>
  <c r="D1764" i="13"/>
  <c r="D1763" i="13"/>
  <c r="D1762" i="13"/>
  <c r="D1761" i="13"/>
  <c r="D1760" i="13"/>
  <c r="D1759" i="13"/>
  <c r="D1758" i="13"/>
  <c r="D1757" i="13"/>
  <c r="D1756" i="13"/>
  <c r="D1755" i="13"/>
  <c r="D1754" i="13"/>
  <c r="D1753" i="13"/>
  <c r="D1752" i="13"/>
  <c r="D1751" i="13"/>
  <c r="D1750" i="13"/>
  <c r="D1749" i="13"/>
  <c r="D1748" i="13"/>
  <c r="D1747" i="13"/>
  <c r="D1746" i="13"/>
  <c r="D1745" i="13"/>
  <c r="D1744" i="13"/>
  <c r="D1743" i="13"/>
  <c r="D1742" i="13"/>
  <c r="D1741" i="13"/>
  <c r="D1740" i="13"/>
  <c r="D1739" i="13"/>
  <c r="D1738" i="13"/>
  <c r="D1737" i="13"/>
  <c r="D1736" i="13"/>
  <c r="D1735" i="13"/>
  <c r="D1734" i="13"/>
  <c r="D1733" i="13"/>
  <c r="D1732" i="13"/>
  <c r="D1731" i="13"/>
  <c r="D1730" i="13"/>
  <c r="D1729" i="13"/>
  <c r="D1728" i="13"/>
  <c r="D1727" i="13"/>
  <c r="D1726" i="13"/>
  <c r="D1725" i="13"/>
  <c r="D1724" i="13"/>
  <c r="D1723" i="13"/>
  <c r="D1722" i="13"/>
  <c r="D1721" i="13"/>
  <c r="D1720" i="13"/>
  <c r="D1719" i="13"/>
  <c r="D1718" i="13"/>
  <c r="D1717" i="13"/>
  <c r="D1716" i="13"/>
  <c r="D1715" i="13"/>
  <c r="D1714" i="13"/>
  <c r="D1713" i="13"/>
  <c r="D1712" i="13"/>
  <c r="D1711" i="13"/>
  <c r="D1710" i="13"/>
  <c r="D1709" i="13"/>
  <c r="D1708" i="13"/>
  <c r="D1707" i="13"/>
  <c r="D1706" i="13"/>
  <c r="D1705" i="13"/>
  <c r="D1704" i="13"/>
  <c r="D1703" i="13"/>
  <c r="D1702" i="13"/>
  <c r="D1701" i="13"/>
  <c r="D1700" i="13"/>
  <c r="D1699" i="13"/>
  <c r="D1698" i="13"/>
  <c r="D1697" i="13"/>
  <c r="D1696" i="13"/>
  <c r="D1695" i="13"/>
  <c r="D1694" i="13"/>
  <c r="D1693" i="13"/>
  <c r="D1692" i="13"/>
  <c r="D1691" i="13"/>
  <c r="D1690" i="13"/>
  <c r="D1689" i="13"/>
  <c r="D1688" i="13"/>
  <c r="D1687" i="13"/>
  <c r="D1686" i="13"/>
  <c r="D1685" i="13"/>
  <c r="D1684" i="13"/>
  <c r="D1683" i="13"/>
  <c r="D1682" i="13"/>
  <c r="D1681" i="13"/>
  <c r="D1680" i="13"/>
  <c r="D1679" i="13"/>
  <c r="D1678" i="13"/>
  <c r="D1677" i="13"/>
  <c r="D1676" i="13"/>
  <c r="D1675" i="13"/>
  <c r="D1674" i="13"/>
  <c r="D1673" i="13"/>
  <c r="D1672" i="13"/>
  <c r="D1671" i="13"/>
  <c r="D1670" i="13"/>
  <c r="D1669" i="13"/>
  <c r="D1668" i="13"/>
  <c r="D1667" i="13"/>
  <c r="D1666" i="13"/>
  <c r="D1665" i="13"/>
  <c r="D1664" i="13"/>
  <c r="D1663" i="13"/>
  <c r="D1662" i="13"/>
  <c r="D1661" i="13"/>
  <c r="D1660" i="13"/>
  <c r="D1659" i="13"/>
  <c r="D1658" i="13"/>
  <c r="D1657" i="13"/>
  <c r="D1656" i="13"/>
  <c r="D1655" i="13"/>
  <c r="D1654" i="13"/>
  <c r="D1653" i="13"/>
  <c r="D1652" i="13"/>
  <c r="D1651" i="13"/>
  <c r="D1650" i="13"/>
  <c r="D1649" i="13"/>
  <c r="D1648" i="13"/>
  <c r="D1647" i="13"/>
  <c r="D1646" i="13"/>
  <c r="D1645" i="13"/>
  <c r="D1644" i="13"/>
  <c r="D1643" i="13"/>
  <c r="D1642" i="13"/>
  <c r="D1641" i="13"/>
  <c r="D1640" i="13"/>
  <c r="D1639" i="13"/>
  <c r="D1638" i="13"/>
  <c r="D1637" i="13"/>
  <c r="D1636" i="13"/>
  <c r="D1635" i="13"/>
  <c r="D1634" i="13"/>
  <c r="D1633" i="13"/>
  <c r="D1632" i="13"/>
  <c r="D1631" i="13"/>
  <c r="D1630" i="13"/>
  <c r="D1629" i="13"/>
  <c r="D1628" i="13"/>
  <c r="D1627" i="13"/>
  <c r="D1626" i="13"/>
  <c r="D1625" i="13"/>
  <c r="D1624" i="13"/>
  <c r="D1623" i="13"/>
  <c r="D1622" i="13"/>
  <c r="D1621" i="13"/>
  <c r="D1620" i="13"/>
  <c r="D1619" i="13"/>
  <c r="D1618" i="13"/>
  <c r="D1617" i="13"/>
  <c r="D1616" i="13"/>
  <c r="D1615" i="13"/>
  <c r="D1614" i="13"/>
  <c r="D1613" i="13"/>
  <c r="D1612" i="13"/>
  <c r="D1611" i="13"/>
  <c r="D1610" i="13"/>
  <c r="D1609" i="13"/>
  <c r="D1608" i="13"/>
  <c r="D1607" i="13"/>
  <c r="D1606" i="13"/>
  <c r="D1605" i="13"/>
  <c r="D1604" i="13"/>
  <c r="D1603" i="13"/>
  <c r="D1602" i="13"/>
  <c r="D1601" i="13"/>
  <c r="D1600" i="13"/>
  <c r="D1599" i="13"/>
  <c r="D1598" i="13"/>
  <c r="D1597" i="13"/>
  <c r="D1596" i="13"/>
  <c r="D1595" i="13"/>
  <c r="D1594" i="13"/>
  <c r="D1593" i="13"/>
  <c r="D1592" i="13"/>
  <c r="D1591" i="13"/>
  <c r="D1590" i="13"/>
  <c r="D1589" i="13"/>
  <c r="D1588" i="13"/>
  <c r="D1587" i="13"/>
  <c r="D1586" i="13"/>
  <c r="D1585" i="13"/>
  <c r="D1584" i="13"/>
  <c r="D1583" i="13"/>
  <c r="D1582" i="13"/>
  <c r="D1581" i="13"/>
  <c r="D1580" i="13"/>
  <c r="D1579" i="13"/>
  <c r="D1578" i="13"/>
  <c r="D1577" i="13"/>
  <c r="D1576" i="13"/>
  <c r="D1575" i="13"/>
  <c r="D1574" i="13"/>
  <c r="D1573" i="13"/>
  <c r="D1572" i="13"/>
  <c r="D1571" i="13"/>
  <c r="D1570" i="13"/>
  <c r="D1569" i="13"/>
  <c r="D1568" i="13"/>
  <c r="D1567" i="13"/>
  <c r="D1566" i="13"/>
  <c r="D1565" i="13"/>
  <c r="D1564" i="13"/>
  <c r="D1563" i="13"/>
  <c r="D1562" i="13"/>
  <c r="D1561" i="13"/>
  <c r="D1560" i="13"/>
  <c r="D1559" i="13"/>
  <c r="D1558" i="13"/>
  <c r="D1557" i="13"/>
  <c r="D1556" i="13"/>
  <c r="D1555" i="13"/>
  <c r="D1554" i="13"/>
  <c r="D1553" i="13"/>
  <c r="D1552" i="13"/>
  <c r="D1551" i="13"/>
  <c r="D1550" i="13"/>
  <c r="D1549" i="13"/>
  <c r="D1548" i="13"/>
  <c r="D1547" i="13"/>
  <c r="D1546" i="13"/>
  <c r="D1545" i="13"/>
  <c r="D1544" i="13"/>
  <c r="D1543" i="13"/>
  <c r="D1542" i="13"/>
  <c r="D1541" i="13"/>
  <c r="D1540" i="13"/>
  <c r="D1539" i="13"/>
  <c r="D1538" i="13"/>
  <c r="D1537" i="13"/>
  <c r="D1536" i="13"/>
  <c r="D1535" i="13"/>
  <c r="D1534" i="13"/>
  <c r="D1533" i="13"/>
  <c r="D1532" i="13"/>
  <c r="D1531" i="13"/>
  <c r="D1530" i="13"/>
  <c r="D1529" i="13"/>
  <c r="D1528" i="13"/>
  <c r="D1527" i="13"/>
  <c r="D1526" i="13"/>
  <c r="D1525" i="13"/>
  <c r="D1524" i="13"/>
  <c r="D1523" i="13"/>
  <c r="D1522" i="13"/>
  <c r="D1521" i="13"/>
  <c r="D1520" i="13"/>
  <c r="D1519" i="13"/>
  <c r="D1518" i="13"/>
  <c r="D1517" i="13"/>
  <c r="D1516" i="13"/>
  <c r="D1515" i="13"/>
  <c r="D1514" i="13"/>
  <c r="D1513" i="13"/>
  <c r="D1512" i="13"/>
  <c r="D1511" i="13"/>
  <c r="D1510" i="13"/>
  <c r="D1509" i="13"/>
  <c r="D1508" i="13"/>
  <c r="D1507" i="13"/>
  <c r="D1506" i="13"/>
  <c r="D1505" i="13"/>
  <c r="D1504" i="13"/>
  <c r="D1503" i="13"/>
  <c r="D1502" i="13"/>
  <c r="D1501" i="13"/>
  <c r="D1500" i="13"/>
  <c r="D1499" i="13"/>
  <c r="D1498" i="13"/>
  <c r="D1497" i="13"/>
  <c r="D1496" i="13"/>
  <c r="D1495" i="13"/>
  <c r="D1494" i="13"/>
  <c r="D1493" i="13"/>
  <c r="D1492" i="13"/>
  <c r="D1491" i="13"/>
  <c r="D1490" i="13"/>
  <c r="D1489" i="13"/>
  <c r="D1488" i="13"/>
  <c r="D1487" i="13"/>
  <c r="D1486" i="13"/>
  <c r="D1485" i="13"/>
  <c r="D1484" i="13"/>
  <c r="D1483" i="13"/>
  <c r="D1482" i="13"/>
  <c r="D1481" i="13"/>
  <c r="D1480" i="13"/>
  <c r="D1479" i="13"/>
  <c r="D1478" i="13"/>
  <c r="D1477" i="13"/>
  <c r="D1476" i="13"/>
  <c r="D1475" i="13"/>
  <c r="D1474" i="13"/>
  <c r="D1473" i="13"/>
  <c r="D1472" i="13"/>
  <c r="D1471" i="13"/>
  <c r="D1470" i="13"/>
  <c r="D1469" i="13"/>
  <c r="D1468" i="13"/>
  <c r="D1467" i="13"/>
  <c r="D1466" i="13"/>
  <c r="D1465" i="13"/>
  <c r="D1464" i="13"/>
  <c r="D1463" i="13"/>
  <c r="D1462" i="13"/>
  <c r="D1461" i="13"/>
  <c r="D1460" i="13"/>
  <c r="D1459" i="13"/>
  <c r="D1458" i="13"/>
  <c r="D1457" i="13"/>
  <c r="D1456" i="13"/>
  <c r="D1455" i="13"/>
  <c r="D1454" i="13"/>
  <c r="D1453" i="13"/>
  <c r="D1452" i="13"/>
  <c r="D1451" i="13"/>
  <c r="D1450" i="13"/>
  <c r="D1449" i="13"/>
  <c r="D1448" i="13"/>
  <c r="D1447" i="13"/>
  <c r="D1446" i="13"/>
  <c r="D1445" i="13"/>
  <c r="D1444" i="13"/>
  <c r="D1443" i="13"/>
  <c r="D1442" i="13"/>
  <c r="D1441" i="13"/>
  <c r="D1440" i="13"/>
  <c r="D1439" i="13"/>
  <c r="D1438" i="13"/>
  <c r="D1437" i="13"/>
  <c r="D1436" i="13"/>
  <c r="D1435" i="13"/>
  <c r="D1434" i="13"/>
  <c r="D1433" i="13"/>
  <c r="D1432" i="13"/>
  <c r="D1431" i="13"/>
  <c r="D1430" i="13"/>
  <c r="D1429" i="13"/>
  <c r="D1428" i="13"/>
  <c r="D1427" i="13"/>
  <c r="D1426" i="13"/>
  <c r="D1425" i="13"/>
  <c r="D1424" i="13"/>
  <c r="D1423" i="13"/>
  <c r="D1422" i="13"/>
  <c r="D1421" i="13"/>
  <c r="D1420" i="13"/>
  <c r="D1419" i="13"/>
  <c r="D1418" i="13"/>
  <c r="D1417" i="13"/>
  <c r="D1416" i="13"/>
  <c r="D1415" i="13"/>
  <c r="D1414" i="13"/>
  <c r="D1413" i="13"/>
  <c r="D1412" i="13"/>
  <c r="D1411" i="13"/>
  <c r="D1410" i="13"/>
  <c r="D1409" i="13"/>
  <c r="D1408" i="13"/>
  <c r="D1407" i="13"/>
  <c r="D1406" i="13"/>
  <c r="D1405" i="13"/>
  <c r="D1404" i="13"/>
  <c r="D1403" i="13"/>
  <c r="D1402" i="13"/>
  <c r="D1401" i="13"/>
  <c r="D1400" i="13"/>
  <c r="D1399" i="13"/>
  <c r="D1398" i="13"/>
  <c r="D1397" i="13"/>
  <c r="D1396" i="13"/>
  <c r="D1395" i="13"/>
  <c r="D1394" i="13"/>
  <c r="D1393" i="13"/>
  <c r="D1392" i="13"/>
  <c r="D1391" i="13"/>
  <c r="D1390" i="13"/>
  <c r="D1389" i="13"/>
  <c r="D1388" i="13"/>
  <c r="D1387" i="13"/>
  <c r="D1386" i="13"/>
  <c r="D1385" i="13"/>
  <c r="D1384" i="13"/>
  <c r="D1383" i="13"/>
  <c r="D1382" i="13"/>
  <c r="D1381" i="13"/>
  <c r="D1380" i="13"/>
  <c r="D1379" i="13"/>
  <c r="D1378" i="13"/>
  <c r="D1377" i="13"/>
  <c r="D1376" i="13"/>
  <c r="D1375" i="13"/>
  <c r="D1374" i="13"/>
  <c r="D1373" i="13"/>
  <c r="D1372" i="13"/>
  <c r="D1371" i="13"/>
  <c r="D1370" i="13"/>
  <c r="D1369" i="13"/>
  <c r="D1368" i="13"/>
  <c r="D1367" i="13"/>
  <c r="D1366" i="13"/>
  <c r="D1365" i="13"/>
  <c r="D1364" i="13"/>
  <c r="D1363" i="13"/>
  <c r="D1362" i="13"/>
  <c r="D1361" i="13"/>
  <c r="D1360" i="13"/>
  <c r="D1359" i="13"/>
  <c r="D1358" i="13"/>
  <c r="D1357" i="13"/>
  <c r="D1356" i="13"/>
  <c r="D1355" i="13"/>
  <c r="D1354" i="13"/>
  <c r="D1353" i="13"/>
  <c r="D1352" i="13"/>
  <c r="D1351" i="13"/>
  <c r="D1350" i="13"/>
  <c r="D1349" i="13"/>
  <c r="D1348" i="13"/>
  <c r="D1347" i="13"/>
  <c r="D1346" i="13"/>
  <c r="D1345" i="13"/>
  <c r="D1344" i="13"/>
  <c r="D1343" i="13"/>
  <c r="D1342" i="13"/>
  <c r="D1341" i="13"/>
  <c r="D1340" i="13"/>
  <c r="D1339" i="13"/>
  <c r="D1338" i="13"/>
  <c r="D1337" i="13"/>
  <c r="D1336" i="13"/>
  <c r="D1335" i="13"/>
  <c r="D1334" i="13"/>
  <c r="D1333" i="13"/>
  <c r="D1332" i="13"/>
  <c r="D1331" i="13"/>
  <c r="D1330" i="13"/>
  <c r="D1329" i="13"/>
  <c r="D1328" i="13"/>
  <c r="D1327" i="13"/>
  <c r="D1326" i="13"/>
  <c r="D1325" i="13"/>
  <c r="D1324" i="13"/>
  <c r="D1323" i="13"/>
  <c r="D1322" i="13"/>
  <c r="D1321" i="13"/>
  <c r="D1320" i="13"/>
  <c r="D1319" i="13"/>
  <c r="D1318" i="13"/>
  <c r="D1317" i="13"/>
  <c r="D1316" i="13"/>
  <c r="D1315" i="13"/>
  <c r="D1314" i="13"/>
  <c r="D1313" i="13"/>
  <c r="D1312" i="13"/>
  <c r="D1311" i="13"/>
  <c r="D1310" i="13"/>
  <c r="D1309" i="13"/>
  <c r="D1308" i="13"/>
  <c r="D1307" i="13"/>
  <c r="D1306" i="13"/>
  <c r="D1305" i="13"/>
  <c r="D1304" i="13"/>
  <c r="D1303" i="13"/>
  <c r="D1302" i="13"/>
  <c r="D1301" i="13"/>
  <c r="D1300" i="13"/>
  <c r="D1299" i="13"/>
  <c r="D1298" i="13"/>
  <c r="D1297" i="13"/>
  <c r="D1296" i="13"/>
  <c r="D1295" i="13"/>
  <c r="D1294" i="13"/>
  <c r="D1293" i="13"/>
  <c r="D1292" i="13"/>
  <c r="D1291" i="13"/>
  <c r="D1290" i="13"/>
  <c r="D1289" i="13"/>
  <c r="D1288" i="13"/>
  <c r="D1287" i="13"/>
  <c r="D1286" i="13"/>
  <c r="D1285" i="13"/>
  <c r="D1284" i="13"/>
  <c r="D1283" i="13"/>
  <c r="D1282" i="13"/>
  <c r="D1281" i="13"/>
  <c r="D1280" i="13"/>
  <c r="D1279" i="13"/>
  <c r="D1278" i="13"/>
  <c r="D1277" i="13"/>
  <c r="D1276" i="13"/>
  <c r="D1275" i="13"/>
  <c r="D1274" i="13"/>
  <c r="D1273" i="13"/>
  <c r="D1272" i="13"/>
  <c r="D1271" i="13"/>
  <c r="D1270" i="13"/>
  <c r="D1269" i="13"/>
  <c r="D1268" i="13"/>
  <c r="D1267" i="13"/>
  <c r="D1266" i="13"/>
  <c r="D1265" i="13"/>
  <c r="D1264" i="13"/>
  <c r="D1263" i="13"/>
  <c r="D1262" i="13"/>
  <c r="D1261" i="13"/>
  <c r="D1260" i="13"/>
  <c r="D1259" i="13"/>
  <c r="D1258" i="13"/>
  <c r="D1257" i="13"/>
  <c r="D1256" i="13"/>
  <c r="D1255" i="13"/>
  <c r="D1254" i="13"/>
  <c r="D1253" i="13"/>
  <c r="D1252" i="13"/>
  <c r="D1251" i="13"/>
  <c r="D1250" i="13"/>
  <c r="D1249" i="13"/>
  <c r="D1248" i="13"/>
  <c r="D1247" i="13"/>
  <c r="D1246" i="13"/>
  <c r="D1245" i="13"/>
  <c r="D1244" i="13"/>
  <c r="D1243" i="13"/>
  <c r="D1242" i="13"/>
  <c r="D1241" i="13"/>
  <c r="D1240" i="13"/>
  <c r="D1239" i="13"/>
  <c r="D1238" i="13"/>
  <c r="D1237" i="13"/>
  <c r="D1236" i="13"/>
  <c r="D1235" i="13"/>
  <c r="D1234" i="13"/>
  <c r="D1233" i="13"/>
  <c r="D1232" i="13"/>
  <c r="D1231" i="13"/>
  <c r="D1230" i="13"/>
  <c r="D1229" i="13"/>
  <c r="D1228" i="13"/>
  <c r="D1227" i="13"/>
  <c r="D1226" i="13"/>
  <c r="D1225" i="13"/>
  <c r="D1224" i="13"/>
  <c r="D1223" i="13"/>
  <c r="D1222" i="13"/>
  <c r="D1221" i="13"/>
  <c r="D1220" i="13"/>
  <c r="D1219" i="13"/>
  <c r="D1218" i="13"/>
  <c r="D1217" i="13"/>
  <c r="D1216" i="13"/>
  <c r="D1215" i="13"/>
  <c r="D1214" i="13"/>
  <c r="D1213" i="13"/>
  <c r="D1212" i="13"/>
  <c r="D1211" i="13"/>
  <c r="D1210" i="13"/>
  <c r="D1209" i="13"/>
  <c r="D1208" i="13"/>
  <c r="D1207" i="13"/>
  <c r="D1206" i="13"/>
  <c r="D1205" i="13"/>
  <c r="D1204" i="13"/>
  <c r="D1203" i="13"/>
  <c r="D1202" i="13"/>
  <c r="D1201" i="13"/>
  <c r="D1200" i="13"/>
  <c r="D1199" i="13"/>
  <c r="D1198" i="13"/>
  <c r="D1197" i="13"/>
  <c r="D1196" i="13"/>
  <c r="D1195" i="13"/>
  <c r="D1194" i="13"/>
  <c r="D1193" i="13"/>
  <c r="D1192" i="13"/>
  <c r="D1191" i="13"/>
  <c r="D1190" i="13"/>
  <c r="D1189" i="13"/>
  <c r="D1188" i="13"/>
  <c r="D1187" i="13"/>
  <c r="D1186" i="13"/>
  <c r="D1185" i="13"/>
  <c r="D1184" i="13"/>
  <c r="D1183" i="13"/>
  <c r="D1182" i="13"/>
  <c r="D1181" i="13"/>
  <c r="D1180" i="13"/>
  <c r="D1179" i="13"/>
  <c r="D1178" i="13"/>
  <c r="D1177" i="13"/>
  <c r="D1176" i="13"/>
  <c r="D1175" i="13"/>
  <c r="D1174" i="13"/>
  <c r="D1173" i="13"/>
  <c r="D1172" i="13"/>
  <c r="D1171" i="13"/>
  <c r="D1170" i="13"/>
  <c r="D1169" i="13"/>
  <c r="D1168" i="13"/>
  <c r="D1167" i="13"/>
  <c r="D1166" i="13"/>
  <c r="D1165" i="13"/>
  <c r="D1164" i="13"/>
  <c r="D1163" i="13"/>
  <c r="D1162" i="13"/>
  <c r="D1161" i="13"/>
  <c r="D1160" i="13"/>
  <c r="D1159" i="13"/>
  <c r="D1158" i="13"/>
  <c r="D1157" i="13"/>
  <c r="D1156" i="13"/>
  <c r="D1155" i="13"/>
  <c r="D1154" i="13"/>
  <c r="D1153" i="13"/>
  <c r="D1152" i="13"/>
  <c r="D1151" i="13"/>
  <c r="D1150" i="13"/>
  <c r="D1149" i="13"/>
  <c r="D1148" i="13"/>
  <c r="D1147" i="13"/>
  <c r="D1146" i="13"/>
  <c r="D1145" i="13"/>
  <c r="D1144" i="13"/>
  <c r="D1143" i="13"/>
  <c r="D1142" i="13"/>
  <c r="D1141" i="13"/>
  <c r="D1140" i="13"/>
  <c r="D1139" i="13"/>
  <c r="D1138" i="13"/>
  <c r="D1137" i="13"/>
  <c r="D1136" i="13"/>
  <c r="D1135" i="13"/>
  <c r="D1134" i="13"/>
  <c r="D1133" i="13"/>
  <c r="D1132" i="13"/>
  <c r="D1131" i="13"/>
  <c r="D1130" i="13"/>
  <c r="D1129" i="13"/>
  <c r="D1128" i="13"/>
  <c r="D1127" i="13"/>
  <c r="D1126" i="13"/>
  <c r="D1125" i="13"/>
  <c r="D1124" i="13"/>
  <c r="D1123" i="13"/>
  <c r="D1122" i="13"/>
  <c r="D1121" i="13"/>
  <c r="D1120" i="13"/>
  <c r="D1119" i="13"/>
  <c r="D1118" i="13"/>
  <c r="D1117" i="13"/>
  <c r="D1116" i="13"/>
  <c r="D1115" i="13"/>
  <c r="D1114" i="13"/>
  <c r="D1113" i="13"/>
  <c r="D1112" i="13"/>
  <c r="D1111" i="13"/>
  <c r="D1110" i="13"/>
  <c r="D1109" i="13"/>
  <c r="D1108" i="13"/>
  <c r="D1107" i="13"/>
  <c r="D1106" i="13"/>
  <c r="D1105" i="13"/>
  <c r="D1104" i="13"/>
  <c r="D1103" i="13"/>
  <c r="D1102" i="13"/>
  <c r="D1101" i="13"/>
  <c r="D1100" i="13"/>
  <c r="D1099" i="13"/>
  <c r="D1098" i="13"/>
  <c r="D1097" i="13"/>
  <c r="D1096" i="13"/>
  <c r="D1095" i="13"/>
  <c r="D1094" i="13"/>
  <c r="D1093" i="13"/>
  <c r="D1092" i="13"/>
  <c r="D1091" i="13"/>
  <c r="D1090" i="13"/>
  <c r="D1089" i="13"/>
  <c r="D1088" i="13"/>
  <c r="D1087" i="13"/>
  <c r="D1086" i="13"/>
  <c r="D1085" i="13"/>
  <c r="D1084" i="13"/>
  <c r="D1083" i="13"/>
  <c r="D1082" i="13"/>
  <c r="D1081" i="13"/>
  <c r="D1080" i="13"/>
  <c r="D1079" i="13"/>
  <c r="D1078" i="13"/>
  <c r="D1077" i="13"/>
  <c r="D1076" i="13"/>
  <c r="D1075" i="13"/>
  <c r="D1074" i="13"/>
  <c r="D1073" i="13"/>
  <c r="D1072" i="13"/>
  <c r="D1071" i="13"/>
  <c r="D1070" i="13"/>
  <c r="D1069" i="13"/>
  <c r="D1068" i="13"/>
  <c r="D1067" i="13"/>
  <c r="D1066" i="13"/>
  <c r="D1065" i="13"/>
  <c r="D1064" i="13"/>
  <c r="D1063" i="13"/>
  <c r="D1062" i="13"/>
  <c r="D1061" i="13"/>
  <c r="D1060" i="13"/>
  <c r="D1059" i="13"/>
  <c r="D1058" i="13"/>
  <c r="D1057" i="13"/>
  <c r="D1056" i="13"/>
  <c r="D1055" i="13"/>
  <c r="D1054" i="13"/>
  <c r="D1053" i="13"/>
  <c r="D1052" i="13"/>
  <c r="D1051" i="13"/>
  <c r="D1050" i="13"/>
  <c r="D1049" i="13"/>
  <c r="D1048" i="13"/>
  <c r="D1047" i="13"/>
  <c r="D1046" i="13"/>
  <c r="D1045" i="13"/>
  <c r="D1044" i="13"/>
  <c r="D1043" i="13"/>
  <c r="D1042" i="13"/>
  <c r="D1041" i="13"/>
  <c r="D1040" i="13"/>
  <c r="D1039" i="13"/>
  <c r="D1038" i="13"/>
  <c r="D1037" i="13"/>
  <c r="D1036" i="13"/>
  <c r="D1035" i="13"/>
  <c r="D1034" i="13"/>
  <c r="D1033" i="13"/>
  <c r="D1032" i="13"/>
  <c r="D1031" i="13"/>
  <c r="D1030" i="13"/>
  <c r="D1029" i="13"/>
  <c r="D1028" i="13"/>
  <c r="D1027" i="13"/>
  <c r="D1026" i="13"/>
  <c r="D1025" i="13"/>
  <c r="D1024" i="13"/>
  <c r="D1023" i="13"/>
  <c r="D1022" i="13"/>
  <c r="D1021" i="13"/>
  <c r="D1020" i="13"/>
  <c r="D1019" i="13"/>
  <c r="D1018" i="13"/>
  <c r="D1017" i="13"/>
  <c r="D1016" i="13"/>
  <c r="D1015" i="13"/>
  <c r="D1014" i="13"/>
  <c r="D1013" i="13"/>
  <c r="D1012" i="13"/>
  <c r="D1011" i="13"/>
  <c r="D1010" i="13"/>
  <c r="D1009" i="13"/>
  <c r="D1008" i="13"/>
  <c r="D1007" i="13"/>
  <c r="D1006" i="13"/>
  <c r="D1005" i="13"/>
  <c r="D1004" i="13"/>
  <c r="D1003" i="13"/>
  <c r="D1002" i="13"/>
  <c r="D1001" i="13"/>
  <c r="D1000" i="13"/>
  <c r="D999" i="13"/>
  <c r="D998" i="13"/>
  <c r="D997" i="13"/>
  <c r="D996" i="13"/>
  <c r="D995" i="13"/>
  <c r="D994" i="13"/>
  <c r="D993" i="13"/>
  <c r="D992" i="13"/>
  <c r="D991" i="13"/>
  <c r="D990" i="13"/>
  <c r="D989" i="13"/>
  <c r="D988" i="13"/>
  <c r="D987" i="13"/>
  <c r="D986" i="13"/>
  <c r="D985" i="13"/>
  <c r="D984" i="13"/>
  <c r="D983" i="13"/>
  <c r="D982" i="13"/>
  <c r="D981" i="13"/>
  <c r="D980" i="13"/>
  <c r="D979" i="13"/>
  <c r="D978" i="13"/>
  <c r="D977" i="13"/>
  <c r="D976" i="13"/>
  <c r="D975" i="13"/>
  <c r="D974" i="13"/>
  <c r="D973" i="13"/>
  <c r="D972" i="13"/>
  <c r="D971" i="13"/>
  <c r="D970" i="13"/>
  <c r="D969" i="13"/>
  <c r="D968" i="13"/>
  <c r="D967" i="13"/>
  <c r="D966" i="13"/>
  <c r="D965" i="13"/>
  <c r="D964" i="13"/>
  <c r="D963" i="13"/>
  <c r="D962" i="13"/>
  <c r="D961" i="13"/>
  <c r="D960" i="13"/>
  <c r="D959" i="13"/>
  <c r="D958" i="13"/>
  <c r="D957" i="13"/>
  <c r="D956" i="13"/>
  <c r="D955" i="13"/>
  <c r="D954" i="13"/>
  <c r="D953" i="13"/>
  <c r="D952" i="13"/>
  <c r="D951" i="13"/>
  <c r="D950" i="13"/>
  <c r="D949" i="13"/>
  <c r="D948" i="13"/>
  <c r="D947" i="13"/>
  <c r="D946" i="13"/>
  <c r="D945" i="13"/>
  <c r="D944" i="13"/>
  <c r="D943" i="13"/>
  <c r="D942" i="13"/>
  <c r="D941" i="13"/>
  <c r="D940" i="13"/>
  <c r="D939" i="13"/>
  <c r="D938" i="13"/>
  <c r="D937" i="13"/>
  <c r="D936" i="13"/>
  <c r="D935" i="13"/>
  <c r="D934" i="13"/>
  <c r="D933" i="13"/>
  <c r="D932" i="13"/>
  <c r="D931" i="13"/>
  <c r="D930" i="13"/>
  <c r="D929" i="13"/>
  <c r="D928" i="13"/>
  <c r="D927" i="13"/>
  <c r="D926" i="13"/>
  <c r="D925" i="13"/>
  <c r="D924" i="13"/>
  <c r="D923" i="13"/>
  <c r="D922" i="13"/>
  <c r="D921" i="13"/>
  <c r="D920" i="13"/>
  <c r="D919" i="13"/>
  <c r="D918" i="13"/>
  <c r="D917" i="13"/>
  <c r="D916" i="13"/>
  <c r="D915" i="13"/>
  <c r="D914" i="13"/>
  <c r="D913" i="13"/>
  <c r="D912" i="13"/>
  <c r="D911" i="13"/>
  <c r="D910" i="13"/>
  <c r="D909" i="13"/>
  <c r="D908" i="13"/>
  <c r="D907" i="13"/>
  <c r="D906" i="13"/>
  <c r="D905" i="13"/>
  <c r="D904" i="13"/>
  <c r="D903" i="13"/>
  <c r="D902" i="13"/>
  <c r="D901" i="13"/>
  <c r="D900" i="13"/>
  <c r="D899" i="13"/>
  <c r="D898" i="13"/>
  <c r="D897" i="13"/>
  <c r="D896" i="13"/>
  <c r="D895" i="13"/>
  <c r="D894" i="13"/>
  <c r="D893" i="13"/>
  <c r="D892" i="13"/>
  <c r="D891" i="13"/>
  <c r="D890" i="13"/>
  <c r="D889" i="13"/>
  <c r="D888" i="13"/>
  <c r="D887" i="13"/>
  <c r="D886" i="13"/>
  <c r="D885" i="13"/>
  <c r="D884" i="13"/>
  <c r="D883" i="13"/>
  <c r="D882" i="13"/>
  <c r="D881" i="13"/>
  <c r="D880" i="13"/>
  <c r="D879" i="13"/>
  <c r="D878" i="13"/>
  <c r="D877" i="13"/>
  <c r="D876" i="13"/>
  <c r="D875" i="13"/>
  <c r="D874" i="13"/>
  <c r="D873" i="13"/>
  <c r="D872" i="13"/>
  <c r="D871" i="13"/>
  <c r="D870" i="13"/>
  <c r="D869" i="13"/>
  <c r="D868" i="13"/>
  <c r="D867" i="13"/>
  <c r="D866" i="13"/>
  <c r="D865" i="13"/>
  <c r="D864" i="13"/>
  <c r="D863" i="13"/>
  <c r="D862" i="13"/>
  <c r="D861" i="13"/>
  <c r="D860" i="13"/>
  <c r="D859" i="13"/>
  <c r="D858" i="13"/>
  <c r="D857" i="13"/>
  <c r="D856" i="13"/>
  <c r="D855" i="13"/>
  <c r="D854" i="13"/>
  <c r="D853" i="13"/>
  <c r="D852" i="13"/>
  <c r="D851" i="13"/>
  <c r="D850" i="13"/>
  <c r="D849" i="13"/>
  <c r="D848" i="13"/>
  <c r="D847" i="13"/>
  <c r="D846" i="13"/>
  <c r="D845" i="13"/>
  <c r="D844" i="13"/>
  <c r="D843" i="13"/>
  <c r="D842" i="13"/>
  <c r="D841" i="13"/>
  <c r="D840" i="13"/>
  <c r="D839" i="13"/>
  <c r="D838" i="13"/>
  <c r="D837" i="13"/>
  <c r="D836" i="13"/>
  <c r="D835" i="13"/>
  <c r="D834" i="13"/>
  <c r="D833" i="13"/>
  <c r="D832" i="13"/>
  <c r="D831" i="13"/>
  <c r="D830" i="13"/>
  <c r="D829" i="13"/>
  <c r="D828" i="13"/>
  <c r="D827" i="13"/>
  <c r="D826" i="13"/>
  <c r="D825" i="13"/>
  <c r="D824" i="13"/>
  <c r="D823" i="13"/>
  <c r="D822" i="13"/>
  <c r="D821" i="13"/>
  <c r="D820" i="13"/>
  <c r="D819" i="13"/>
  <c r="D818" i="13"/>
  <c r="D817" i="13"/>
  <c r="D816" i="13"/>
  <c r="D815" i="13"/>
  <c r="D814" i="13"/>
  <c r="D813" i="13"/>
  <c r="D812" i="13"/>
  <c r="D811" i="13"/>
  <c r="D810" i="13"/>
  <c r="D809" i="13"/>
  <c r="D808" i="13"/>
  <c r="D807" i="13"/>
  <c r="D806" i="13"/>
  <c r="D805" i="13"/>
  <c r="D804" i="13"/>
  <c r="D803" i="13"/>
  <c r="D802" i="13"/>
  <c r="D801" i="13"/>
  <c r="D800" i="13"/>
  <c r="D799" i="13"/>
  <c r="D798" i="13"/>
  <c r="D797" i="13"/>
  <c r="D796" i="13"/>
  <c r="D795" i="13"/>
  <c r="D794" i="13"/>
  <c r="D793" i="13"/>
  <c r="D792" i="13"/>
  <c r="D791" i="13"/>
  <c r="D790" i="13"/>
  <c r="D789" i="13"/>
  <c r="D788" i="13"/>
  <c r="D787" i="13"/>
  <c r="D786" i="13"/>
  <c r="D785" i="13"/>
  <c r="D784" i="13"/>
  <c r="D783" i="13"/>
  <c r="D782" i="13"/>
  <c r="D781" i="13"/>
  <c r="D780" i="13"/>
  <c r="D779" i="13"/>
  <c r="D778" i="13"/>
  <c r="D777" i="13"/>
  <c r="D776" i="13"/>
  <c r="D775" i="13"/>
  <c r="D774" i="13"/>
  <c r="D773" i="13"/>
  <c r="D772" i="13"/>
  <c r="D771" i="13"/>
  <c r="D770" i="13"/>
  <c r="D769" i="13"/>
  <c r="D768" i="13"/>
  <c r="D767" i="13"/>
  <c r="D766" i="13"/>
  <c r="D765" i="13"/>
  <c r="D764" i="13"/>
  <c r="D763" i="13"/>
  <c r="D762" i="13"/>
  <c r="D761" i="13"/>
  <c r="D760" i="13"/>
  <c r="D759" i="13"/>
  <c r="D758" i="13"/>
  <c r="D757" i="13"/>
  <c r="D756" i="13"/>
  <c r="D755" i="13"/>
  <c r="D754" i="13"/>
  <c r="D753" i="13"/>
  <c r="D752" i="13"/>
  <c r="D751" i="13"/>
  <c r="D750" i="13"/>
  <c r="D749" i="13"/>
  <c r="D748" i="13"/>
  <c r="D747" i="13"/>
  <c r="D746" i="13"/>
  <c r="D745" i="13"/>
  <c r="D744" i="13"/>
  <c r="D743" i="13"/>
  <c r="D742" i="13"/>
  <c r="D741" i="13"/>
  <c r="D740" i="13"/>
  <c r="D739" i="13"/>
  <c r="D738" i="13"/>
  <c r="D737" i="13"/>
  <c r="D736" i="13"/>
  <c r="D735" i="13"/>
  <c r="D734" i="13"/>
  <c r="D733" i="13"/>
  <c r="D732" i="13"/>
  <c r="D731" i="13"/>
  <c r="D730" i="13"/>
  <c r="D729" i="13"/>
  <c r="D728" i="13"/>
  <c r="D727" i="13"/>
  <c r="D726" i="13"/>
  <c r="D725" i="13"/>
  <c r="D724" i="13"/>
  <c r="D723" i="13"/>
  <c r="D722" i="13"/>
  <c r="D721" i="13"/>
  <c r="D720" i="13"/>
  <c r="D719" i="13"/>
  <c r="D718" i="13"/>
  <c r="D717" i="13"/>
  <c r="D716" i="13"/>
  <c r="D715" i="13"/>
  <c r="D714" i="13"/>
  <c r="D713" i="13"/>
  <c r="D712" i="13"/>
  <c r="D711" i="13"/>
  <c r="D710" i="13"/>
  <c r="D709" i="13"/>
  <c r="D708" i="13"/>
  <c r="D707" i="13"/>
  <c r="D706" i="13"/>
  <c r="D705" i="13"/>
  <c r="D704" i="13"/>
  <c r="D703" i="13"/>
  <c r="D702" i="13"/>
  <c r="D701" i="13"/>
  <c r="D700" i="13"/>
  <c r="D699" i="13"/>
  <c r="D698" i="13"/>
  <c r="D697" i="13"/>
  <c r="D696" i="13"/>
  <c r="D695" i="13"/>
  <c r="D694" i="13"/>
  <c r="D693" i="13"/>
  <c r="D692" i="13"/>
  <c r="D691" i="13"/>
  <c r="D690" i="13"/>
  <c r="D689" i="13"/>
  <c r="D688" i="13"/>
  <c r="D687" i="13"/>
  <c r="D686" i="13"/>
  <c r="D685" i="13"/>
  <c r="D684" i="13"/>
  <c r="D683" i="13"/>
  <c r="D682" i="13"/>
  <c r="D681" i="13"/>
  <c r="D680" i="13"/>
  <c r="D679" i="13"/>
  <c r="D678" i="13"/>
  <c r="D677" i="13"/>
  <c r="D676" i="13"/>
  <c r="D675" i="13"/>
  <c r="D674" i="13"/>
  <c r="D673" i="13"/>
  <c r="D672" i="13"/>
  <c r="D671" i="13"/>
  <c r="D670" i="13"/>
  <c r="D669" i="13"/>
  <c r="D668" i="13"/>
  <c r="D667" i="13"/>
  <c r="D666" i="13"/>
  <c r="D665" i="13"/>
  <c r="D664" i="13"/>
  <c r="D663" i="13"/>
  <c r="D662" i="13"/>
  <c r="D661" i="13"/>
  <c r="D660" i="13"/>
  <c r="D659" i="13"/>
  <c r="D658" i="13"/>
  <c r="D657" i="13"/>
  <c r="D656" i="13"/>
  <c r="D655" i="13"/>
  <c r="D654" i="13"/>
  <c r="D653" i="13"/>
  <c r="D652" i="13"/>
  <c r="D651" i="13"/>
  <c r="D650" i="13"/>
  <c r="D649" i="13"/>
  <c r="D648" i="13"/>
  <c r="D647" i="13"/>
  <c r="D646" i="13"/>
  <c r="D645" i="13"/>
  <c r="D644" i="13"/>
  <c r="D643" i="13"/>
  <c r="D642" i="13"/>
  <c r="D641" i="13"/>
  <c r="D640" i="13"/>
  <c r="D639" i="13"/>
  <c r="D638" i="13"/>
  <c r="D637" i="13"/>
  <c r="D636" i="13"/>
  <c r="D635" i="13"/>
  <c r="D634" i="13"/>
  <c r="D633" i="13"/>
  <c r="D632" i="13"/>
  <c r="D631" i="13"/>
  <c r="D630" i="13"/>
  <c r="D629" i="13"/>
  <c r="D628" i="13"/>
  <c r="D627" i="13"/>
  <c r="D626" i="13"/>
  <c r="D625" i="13"/>
  <c r="D624" i="13"/>
  <c r="D623" i="13"/>
  <c r="D622" i="13"/>
  <c r="D621" i="13"/>
  <c r="D620" i="13"/>
  <c r="D619" i="13"/>
  <c r="D618" i="13"/>
  <c r="D617" i="13"/>
  <c r="D616" i="13"/>
  <c r="D615" i="13"/>
  <c r="D614" i="13"/>
  <c r="D613" i="13"/>
  <c r="D612" i="13"/>
  <c r="D611" i="13"/>
  <c r="D610" i="13"/>
  <c r="D609" i="13"/>
  <c r="D608" i="13"/>
  <c r="D607" i="13"/>
  <c r="D606" i="13"/>
  <c r="D605" i="13"/>
  <c r="D604" i="13"/>
  <c r="D603" i="13"/>
  <c r="D602" i="13"/>
  <c r="D601" i="13"/>
  <c r="D600" i="13"/>
  <c r="D599" i="13"/>
  <c r="D598" i="13"/>
  <c r="D597" i="13"/>
  <c r="D596" i="13"/>
  <c r="D595" i="13"/>
  <c r="D594" i="13"/>
  <c r="D593" i="13"/>
  <c r="D592" i="13"/>
  <c r="D591" i="13"/>
  <c r="D590" i="13"/>
  <c r="D589" i="13"/>
  <c r="D588" i="13"/>
  <c r="D587" i="13"/>
  <c r="D586" i="13"/>
  <c r="D585" i="13"/>
  <c r="D584" i="13"/>
  <c r="D583" i="13"/>
  <c r="D582" i="13"/>
  <c r="D581" i="13"/>
  <c r="D580" i="13"/>
  <c r="D579" i="13"/>
  <c r="D578" i="13"/>
  <c r="D577" i="13"/>
  <c r="D576" i="13"/>
  <c r="D575" i="13"/>
  <c r="D574" i="13"/>
  <c r="D573" i="13"/>
  <c r="D572" i="13"/>
  <c r="D571" i="13"/>
  <c r="D570" i="13"/>
  <c r="D569" i="13"/>
  <c r="D568" i="13"/>
  <c r="D567" i="13"/>
  <c r="D566" i="13"/>
  <c r="D565" i="13"/>
  <c r="D564" i="13"/>
  <c r="D563" i="13"/>
  <c r="D562" i="13"/>
  <c r="D561" i="13"/>
  <c r="D560" i="13"/>
  <c r="D559" i="13"/>
  <c r="D558" i="13"/>
  <c r="D557" i="13"/>
  <c r="D556" i="13"/>
  <c r="D555" i="13"/>
  <c r="D554" i="13"/>
  <c r="D553" i="13"/>
  <c r="D552" i="13"/>
  <c r="D551" i="13"/>
  <c r="D550" i="13"/>
  <c r="D549" i="13"/>
  <c r="D548" i="13"/>
  <c r="D547" i="13"/>
  <c r="D546" i="13"/>
  <c r="D545" i="13"/>
  <c r="D544" i="13"/>
  <c r="D543" i="13"/>
  <c r="D542" i="13"/>
  <c r="D541" i="13"/>
  <c r="D540" i="13"/>
  <c r="D539" i="13"/>
  <c r="D538" i="13"/>
  <c r="D537" i="13"/>
  <c r="D536" i="13"/>
  <c r="D535" i="13"/>
  <c r="D534" i="13"/>
  <c r="D533" i="13"/>
  <c r="D532" i="13"/>
  <c r="D531" i="13"/>
  <c r="D530" i="13"/>
  <c r="D529" i="13"/>
  <c r="D528" i="13"/>
  <c r="D527" i="13"/>
  <c r="D526" i="13"/>
  <c r="D525" i="13"/>
  <c r="D524" i="13"/>
  <c r="D523" i="13"/>
  <c r="D522" i="13"/>
  <c r="D521" i="13"/>
  <c r="D520" i="13"/>
  <c r="D519" i="13"/>
  <c r="D518" i="13"/>
  <c r="D517" i="13"/>
  <c r="D516" i="13"/>
  <c r="D515" i="13"/>
  <c r="D514" i="13"/>
  <c r="D513" i="13"/>
  <c r="D512" i="13"/>
  <c r="D511" i="13"/>
  <c r="D510" i="13"/>
  <c r="D509" i="13"/>
  <c r="D508" i="13"/>
  <c r="D507" i="13"/>
  <c r="D506" i="13"/>
  <c r="D505" i="13"/>
  <c r="D504" i="13"/>
  <c r="D503" i="13"/>
  <c r="D502" i="13"/>
  <c r="D501" i="13"/>
  <c r="D500" i="13"/>
  <c r="D499" i="13"/>
  <c r="D498" i="13"/>
  <c r="D497" i="13"/>
  <c r="D496" i="13"/>
  <c r="D495" i="13"/>
  <c r="D494" i="13"/>
  <c r="D493" i="13"/>
  <c r="D492" i="13"/>
  <c r="D491" i="13"/>
  <c r="D490" i="13"/>
  <c r="D489" i="13"/>
  <c r="D488" i="13"/>
  <c r="D487" i="13"/>
  <c r="D486" i="13"/>
  <c r="D485" i="13"/>
  <c r="D484" i="13"/>
  <c r="D483" i="13"/>
  <c r="D482" i="13"/>
  <c r="D481" i="13"/>
  <c r="D480" i="13"/>
  <c r="D479" i="13"/>
  <c r="D478" i="13"/>
  <c r="D477" i="13"/>
  <c r="D476" i="13"/>
  <c r="D475" i="13"/>
  <c r="D474" i="13"/>
  <c r="D473" i="13"/>
  <c r="D472" i="13"/>
  <c r="D471" i="13"/>
  <c r="D470" i="13"/>
  <c r="D469" i="13"/>
  <c r="D468" i="13"/>
  <c r="D467" i="13"/>
  <c r="D466" i="13"/>
  <c r="D465" i="13"/>
  <c r="D464" i="13"/>
  <c r="D463" i="13"/>
  <c r="D462" i="13"/>
  <c r="D461" i="13"/>
  <c r="D460" i="13"/>
  <c r="D459" i="13"/>
  <c r="D458" i="13"/>
  <c r="D457" i="13"/>
  <c r="D456" i="13"/>
  <c r="D455" i="13"/>
  <c r="D454" i="13"/>
  <c r="D453" i="13"/>
  <c r="D452" i="13"/>
  <c r="D451" i="13"/>
  <c r="D450" i="13"/>
  <c r="D449" i="13"/>
  <c r="D448" i="13"/>
  <c r="D447" i="13"/>
  <c r="D446" i="13"/>
  <c r="D445" i="13"/>
  <c r="D444" i="13"/>
  <c r="D443" i="13"/>
  <c r="D442" i="13"/>
  <c r="D441" i="13"/>
  <c r="D440" i="13"/>
  <c r="D439" i="13"/>
  <c r="D438" i="13"/>
  <c r="D437" i="13"/>
  <c r="D436" i="13"/>
  <c r="D435" i="13"/>
  <c r="D434" i="13"/>
  <c r="D433" i="13"/>
  <c r="D432" i="13"/>
  <c r="D431" i="13"/>
  <c r="D430" i="13"/>
  <c r="D429" i="13"/>
  <c r="D428" i="13"/>
  <c r="D427" i="13"/>
  <c r="D426" i="13"/>
  <c r="D425" i="13"/>
  <c r="D424" i="13"/>
  <c r="D423" i="13"/>
  <c r="D422" i="13"/>
  <c r="D421" i="13"/>
  <c r="D420" i="13"/>
  <c r="D419" i="13"/>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7" i="13"/>
  <c r="D296" i="13"/>
  <c r="D295" i="13"/>
  <c r="D294" i="13"/>
  <c r="D293" i="13"/>
  <c r="D292" i="13"/>
  <c r="D291" i="13"/>
  <c r="D290" i="13"/>
  <c r="D289" i="13"/>
  <c r="D288" i="13"/>
  <c r="D287" i="13"/>
  <c r="D286" i="13"/>
  <c r="D285" i="13"/>
  <c r="D284" i="13"/>
  <c r="D283" i="13"/>
  <c r="D282" i="13"/>
  <c r="D281" i="13"/>
  <c r="D280" i="13"/>
  <c r="D279" i="13"/>
  <c r="D278" i="13"/>
  <c r="D277" i="13"/>
  <c r="D276" i="13"/>
  <c r="D275" i="13"/>
  <c r="D274" i="13"/>
  <c r="D273" i="13"/>
  <c r="D272" i="13"/>
  <c r="D271" i="13"/>
  <c r="D270" i="13"/>
  <c r="D269" i="13"/>
  <c r="D268" i="13"/>
  <c r="D267" i="13"/>
  <c r="D266" i="13"/>
  <c r="D265" i="13"/>
  <c r="D264" i="13"/>
  <c r="D263" i="13"/>
  <c r="D262" i="13"/>
  <c r="D261" i="13"/>
  <c r="D260" i="13"/>
  <c r="D259" i="13"/>
  <c r="D258" i="13"/>
  <c r="D257" i="13"/>
  <c r="D256" i="13"/>
  <c r="D255" i="13"/>
  <c r="D254" i="13"/>
  <c r="D253" i="13"/>
  <c r="D252" i="13"/>
  <c r="D251" i="13"/>
  <c r="D250" i="13"/>
  <c r="D249" i="13"/>
  <c r="D248" i="13"/>
  <c r="D247" i="13"/>
  <c r="D246" i="13"/>
  <c r="D245" i="13"/>
  <c r="D244" i="13"/>
  <c r="D243" i="13"/>
  <c r="D242" i="13"/>
  <c r="D241" i="13"/>
  <c r="D240" i="13"/>
  <c r="D239" i="13"/>
  <c r="D238" i="13"/>
  <c r="D237" i="13"/>
  <c r="D236" i="13"/>
  <c r="D235" i="13"/>
  <c r="D234" i="13"/>
  <c r="D233" i="13"/>
  <c r="D232" i="13"/>
  <c r="D231" i="13"/>
  <c r="D230" i="13"/>
  <c r="D229" i="13"/>
  <c r="D228" i="13"/>
  <c r="D227" i="13"/>
  <c r="D226" i="13"/>
  <c r="D225" i="13"/>
  <c r="D224" i="13"/>
  <c r="D223" i="13"/>
  <c r="D222" i="13"/>
  <c r="D221" i="13"/>
  <c r="D220" i="13"/>
  <c r="D219" i="13"/>
  <c r="D218" i="13"/>
  <c r="D217" i="13"/>
  <c r="D216" i="13"/>
  <c r="D215" i="13"/>
  <c r="D214" i="13"/>
  <c r="D213" i="13"/>
  <c r="D212" i="13"/>
  <c r="D211" i="13"/>
  <c r="D210" i="13"/>
  <c r="D209" i="13"/>
  <c r="D208" i="13"/>
  <c r="D207" i="13"/>
  <c r="D206" i="13"/>
  <c r="D205" i="13"/>
  <c r="D204" i="13"/>
  <c r="D203" i="13"/>
  <c r="D202" i="13"/>
  <c r="D201" i="13"/>
  <c r="D200" i="13"/>
  <c r="D199" i="13"/>
  <c r="D198" i="13"/>
  <c r="D197" i="13"/>
  <c r="D196" i="13"/>
  <c r="D195" i="13"/>
  <c r="D194" i="13"/>
  <c r="D193" i="13"/>
  <c r="D192" i="13"/>
  <c r="D191" i="13"/>
  <c r="D190" i="13"/>
  <c r="D189" i="13"/>
  <c r="D188" i="13"/>
  <c r="D187" i="13"/>
  <c r="D186" i="13"/>
  <c r="D185" i="13"/>
  <c r="D184" i="13"/>
  <c r="D183" i="13"/>
  <c r="D182" i="13"/>
  <c r="D181" i="13"/>
  <c r="D180" i="13"/>
  <c r="D179" i="13"/>
  <c r="D178" i="13"/>
  <c r="D177" i="13"/>
  <c r="D176" i="13"/>
  <c r="D175" i="13"/>
  <c r="D174" i="13"/>
  <c r="D173" i="13"/>
  <c r="D172" i="13"/>
  <c r="D171" i="13"/>
  <c r="D170" i="13"/>
  <c r="D169" i="13"/>
  <c r="D168" i="13"/>
  <c r="D167" i="13"/>
  <c r="D166" i="13"/>
  <c r="D165" i="13"/>
  <c r="D164" i="13"/>
  <c r="D163" i="13"/>
  <c r="D162" i="13"/>
  <c r="D161" i="13"/>
  <c r="D160" i="13"/>
  <c r="D159" i="13"/>
  <c r="D158" i="13"/>
  <c r="D157" i="13"/>
  <c r="D156" i="13"/>
  <c r="D155" i="13"/>
  <c r="D154" i="13"/>
  <c r="D153" i="13"/>
  <c r="D152" i="13"/>
  <c r="D151" i="13"/>
  <c r="D150" i="13"/>
  <c r="D149" i="13"/>
  <c r="D148" i="13"/>
  <c r="D147" i="13"/>
  <c r="D146" i="13"/>
  <c r="D145" i="13"/>
  <c r="D144" i="13"/>
  <c r="D143" i="13"/>
  <c r="D142" i="13"/>
  <c r="D141" i="13"/>
  <c r="D140" i="13"/>
  <c r="D139" i="13"/>
  <c r="D138" i="13"/>
  <c r="D137" i="13"/>
  <c r="D136" i="13"/>
  <c r="D135" i="13"/>
  <c r="D134" i="13"/>
  <c r="D133" i="13"/>
  <c r="D132" i="13"/>
  <c r="D131" i="13"/>
  <c r="D130" i="13"/>
  <c r="D129" i="13"/>
  <c r="D128" i="13"/>
  <c r="D127" i="13"/>
  <c r="D126" i="13"/>
  <c r="D125" i="13"/>
  <c r="D124" i="13"/>
  <c r="D123" i="13"/>
  <c r="D122" i="13"/>
  <c r="D121" i="13"/>
  <c r="D120" i="13"/>
  <c r="D119" i="13"/>
  <c r="D118" i="13"/>
  <c r="D117" i="13"/>
  <c r="D116" i="13"/>
  <c r="D115" i="13"/>
  <c r="D114" i="13"/>
  <c r="D113" i="13"/>
  <c r="D112" i="13"/>
  <c r="D111" i="13"/>
  <c r="D110" i="13"/>
  <c r="D109" i="13"/>
  <c r="D108" i="13"/>
  <c r="D107" i="13"/>
  <c r="D106" i="13"/>
  <c r="D105" i="13"/>
  <c r="D104" i="13"/>
  <c r="D103" i="13"/>
  <c r="D102" i="13"/>
  <c r="D101" i="13"/>
  <c r="D100" i="13"/>
  <c r="D99" i="13"/>
  <c r="D98" i="13"/>
  <c r="D97" i="13"/>
  <c r="D96" i="13"/>
  <c r="D95" i="13"/>
  <c r="D94" i="13"/>
  <c r="D93" i="13"/>
  <c r="D92" i="13"/>
  <c r="D91" i="13"/>
  <c r="D90" i="13"/>
  <c r="D89" i="13"/>
  <c r="D88" i="13"/>
  <c r="D87" i="13"/>
  <c r="D86" i="13"/>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6" i="13"/>
  <c r="D15" i="13"/>
  <c r="D14" i="13"/>
  <c r="D13" i="13"/>
  <c r="D12" i="13"/>
  <c r="D11" i="13"/>
  <c r="D10" i="13"/>
  <c r="D9" i="13"/>
  <c r="D8" i="13"/>
  <c r="D7" i="13"/>
  <c r="D6" i="13"/>
  <c r="D5" i="13"/>
  <c r="D4" i="13"/>
  <c r="A4" i="13"/>
  <c r="D3" i="13"/>
  <c r="B3" i="13"/>
  <c r="B4" i="13" s="1"/>
  <c r="B5" i="13" s="1"/>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B801" i="13" s="1"/>
  <c r="B802" i="13" s="1"/>
  <c r="B803" i="13" s="1"/>
  <c r="B804" i="13" s="1"/>
  <c r="B805" i="13" s="1"/>
  <c r="B806" i="13" s="1"/>
  <c r="B807" i="13" s="1"/>
  <c r="B808" i="13" s="1"/>
  <c r="B809" i="13" s="1"/>
  <c r="B810" i="13" s="1"/>
  <c r="B811" i="13" s="1"/>
  <c r="B812" i="13" s="1"/>
  <c r="B813" i="13" s="1"/>
  <c r="B814" i="13" s="1"/>
  <c r="B815" i="13" s="1"/>
  <c r="B816" i="13" s="1"/>
  <c r="B817" i="13" s="1"/>
  <c r="B818" i="13" s="1"/>
  <c r="B819" i="13" s="1"/>
  <c r="B820" i="13" s="1"/>
  <c r="B821" i="13" s="1"/>
  <c r="B822" i="13" s="1"/>
  <c r="B823" i="13" s="1"/>
  <c r="B824" i="13" s="1"/>
  <c r="B825" i="13" s="1"/>
  <c r="B826" i="13" s="1"/>
  <c r="B827" i="13" s="1"/>
  <c r="B828" i="13" s="1"/>
  <c r="B829" i="13" s="1"/>
  <c r="B830" i="13" s="1"/>
  <c r="B831" i="13" s="1"/>
  <c r="B832" i="13" s="1"/>
  <c r="B833" i="13" s="1"/>
  <c r="B834" i="13" s="1"/>
  <c r="B835" i="13" s="1"/>
  <c r="B836" i="13" s="1"/>
  <c r="B837" i="13" s="1"/>
  <c r="B838" i="13" s="1"/>
  <c r="B839" i="13" s="1"/>
  <c r="B840" i="13" s="1"/>
  <c r="B841" i="13" s="1"/>
  <c r="B842" i="13" s="1"/>
  <c r="B843" i="13" s="1"/>
  <c r="B844" i="13" s="1"/>
  <c r="B845" i="13" s="1"/>
  <c r="B846" i="13" s="1"/>
  <c r="B847" i="13" s="1"/>
  <c r="B848" i="13" s="1"/>
  <c r="B849" i="13" s="1"/>
  <c r="B850" i="13" s="1"/>
  <c r="B851" i="13" s="1"/>
  <c r="B852" i="13" s="1"/>
  <c r="B853" i="13" s="1"/>
  <c r="B854" i="13" s="1"/>
  <c r="B855" i="13" s="1"/>
  <c r="B856" i="13" s="1"/>
  <c r="B857" i="13" s="1"/>
  <c r="B858" i="13" s="1"/>
  <c r="B859" i="13" s="1"/>
  <c r="B860" i="13" s="1"/>
  <c r="B861" i="13" s="1"/>
  <c r="B862" i="13" s="1"/>
  <c r="B863" i="13" s="1"/>
  <c r="B864" i="13" s="1"/>
  <c r="B865" i="13" s="1"/>
  <c r="B866" i="13" s="1"/>
  <c r="B867" i="13" s="1"/>
  <c r="B868" i="13" s="1"/>
  <c r="B869" i="13" s="1"/>
  <c r="B870" i="13" s="1"/>
  <c r="B871" i="13" s="1"/>
  <c r="B872" i="13" s="1"/>
  <c r="B873" i="13" s="1"/>
  <c r="B874" i="13" s="1"/>
  <c r="B875" i="13" s="1"/>
  <c r="B876" i="13" s="1"/>
  <c r="B877" i="13" s="1"/>
  <c r="B878" i="13" s="1"/>
  <c r="B879" i="13" s="1"/>
  <c r="B880" i="13" s="1"/>
  <c r="B881" i="13" s="1"/>
  <c r="B882" i="13" s="1"/>
  <c r="B883" i="13" s="1"/>
  <c r="B884" i="13" s="1"/>
  <c r="B885" i="13" s="1"/>
  <c r="B886" i="13" s="1"/>
  <c r="B887" i="13" s="1"/>
  <c r="B888" i="13" s="1"/>
  <c r="B889" i="13" s="1"/>
  <c r="B890" i="13" s="1"/>
  <c r="B891" i="13" s="1"/>
  <c r="B892" i="13" s="1"/>
  <c r="B893" i="13" s="1"/>
  <c r="B894" i="13" s="1"/>
  <c r="B895" i="13" s="1"/>
  <c r="B896" i="13" s="1"/>
  <c r="B897" i="13" s="1"/>
  <c r="B898" i="13" s="1"/>
  <c r="B899" i="13" s="1"/>
  <c r="B900" i="13" s="1"/>
  <c r="B901" i="13" s="1"/>
  <c r="B902" i="13" s="1"/>
  <c r="B903" i="13" s="1"/>
  <c r="B904" i="13" s="1"/>
  <c r="B905" i="13" s="1"/>
  <c r="B906" i="13" s="1"/>
  <c r="B907" i="13" s="1"/>
  <c r="B908" i="13" s="1"/>
  <c r="B909" i="13" s="1"/>
  <c r="B910" i="13" s="1"/>
  <c r="B911" i="13" s="1"/>
  <c r="B912" i="13" s="1"/>
  <c r="B913" i="13" s="1"/>
  <c r="B914" i="13" s="1"/>
  <c r="B915" i="13" s="1"/>
  <c r="B916" i="13" s="1"/>
  <c r="B917" i="13" s="1"/>
  <c r="B918" i="13" s="1"/>
  <c r="B919" i="13" s="1"/>
  <c r="B920" i="13" s="1"/>
  <c r="B921" i="13" s="1"/>
  <c r="B922" i="13" s="1"/>
  <c r="B923" i="13" s="1"/>
  <c r="B924" i="13" s="1"/>
  <c r="B925" i="13" s="1"/>
  <c r="B926" i="13" s="1"/>
  <c r="B927" i="13" s="1"/>
  <c r="B928" i="13" s="1"/>
  <c r="B929" i="13" s="1"/>
  <c r="B930" i="13" s="1"/>
  <c r="B931" i="13" s="1"/>
  <c r="B932" i="13" s="1"/>
  <c r="B933" i="13" s="1"/>
  <c r="B934" i="13" s="1"/>
  <c r="B935" i="13" s="1"/>
  <c r="B936" i="13" s="1"/>
  <c r="B937" i="13" s="1"/>
  <c r="B938" i="13" s="1"/>
  <c r="B939" i="13" s="1"/>
  <c r="B940" i="13" s="1"/>
  <c r="B941" i="13" s="1"/>
  <c r="B942" i="13" s="1"/>
  <c r="B943" i="13" s="1"/>
  <c r="B944" i="13" s="1"/>
  <c r="B945" i="13" s="1"/>
  <c r="B946" i="13" s="1"/>
  <c r="B947" i="13" s="1"/>
  <c r="B948" i="13" s="1"/>
  <c r="B949" i="13" s="1"/>
  <c r="B950" i="13" s="1"/>
  <c r="B951" i="13" s="1"/>
  <c r="B952" i="13" s="1"/>
  <c r="B953" i="13" s="1"/>
  <c r="B954" i="13" s="1"/>
  <c r="B955" i="13" s="1"/>
  <c r="B956" i="13" s="1"/>
  <c r="B957" i="13" s="1"/>
  <c r="B958" i="13" s="1"/>
  <c r="B959" i="13" s="1"/>
  <c r="B960" i="13" s="1"/>
  <c r="B961" i="13" s="1"/>
  <c r="B962" i="13" s="1"/>
  <c r="B963" i="13" s="1"/>
  <c r="B964" i="13" s="1"/>
  <c r="B965" i="13" s="1"/>
  <c r="B966" i="13" s="1"/>
  <c r="B967" i="13" s="1"/>
  <c r="B968" i="13" s="1"/>
  <c r="B969" i="13" s="1"/>
  <c r="B970" i="13" s="1"/>
  <c r="B971" i="13" s="1"/>
  <c r="B972" i="13" s="1"/>
  <c r="B973" i="13" s="1"/>
  <c r="B974" i="13" s="1"/>
  <c r="B975" i="13" s="1"/>
  <c r="B976" i="13" s="1"/>
  <c r="B977" i="13" s="1"/>
  <c r="B978" i="13" s="1"/>
  <c r="B979" i="13" s="1"/>
  <c r="B980" i="13" s="1"/>
  <c r="B981" i="13" s="1"/>
  <c r="B982" i="13" s="1"/>
  <c r="B983" i="13" s="1"/>
  <c r="B984" i="13" s="1"/>
  <c r="B985" i="13" s="1"/>
  <c r="B986" i="13" s="1"/>
  <c r="B987" i="13" s="1"/>
  <c r="B988" i="13" s="1"/>
  <c r="B989" i="13" s="1"/>
  <c r="B990" i="13" s="1"/>
  <c r="B991" i="13" s="1"/>
  <c r="B992" i="13" s="1"/>
  <c r="B993" i="13" s="1"/>
  <c r="B994" i="13" s="1"/>
  <c r="B995" i="13" s="1"/>
  <c r="B996" i="13" s="1"/>
  <c r="B997" i="13" s="1"/>
  <c r="B998" i="13" s="1"/>
  <c r="B999" i="13" s="1"/>
  <c r="B1000" i="13" s="1"/>
  <c r="B1001" i="13" s="1"/>
  <c r="B1002" i="13" s="1"/>
  <c r="B1003" i="13" s="1"/>
  <c r="B1004" i="13" s="1"/>
  <c r="B1005" i="13" s="1"/>
  <c r="B1006" i="13" s="1"/>
  <c r="B1007" i="13" s="1"/>
  <c r="B1008" i="13" s="1"/>
  <c r="B1009" i="13" s="1"/>
  <c r="B1010" i="13" s="1"/>
  <c r="B1011" i="13" s="1"/>
  <c r="B1012" i="13" s="1"/>
  <c r="B1013" i="13" s="1"/>
  <c r="B1014" i="13" s="1"/>
  <c r="B1015" i="13" s="1"/>
  <c r="B1016" i="13" s="1"/>
  <c r="B1017" i="13" s="1"/>
  <c r="B1018" i="13" s="1"/>
  <c r="B1019" i="13" s="1"/>
  <c r="B1020" i="13" s="1"/>
  <c r="B1021" i="13" s="1"/>
  <c r="B1022" i="13" s="1"/>
  <c r="B1023" i="13" s="1"/>
  <c r="B1024" i="13" s="1"/>
  <c r="B1025" i="13" s="1"/>
  <c r="B1026" i="13" s="1"/>
  <c r="B1027" i="13" s="1"/>
  <c r="B1028" i="13" s="1"/>
  <c r="B1029" i="13" s="1"/>
  <c r="B1030" i="13" s="1"/>
  <c r="B1031" i="13" s="1"/>
  <c r="B1032" i="13" s="1"/>
  <c r="B1033" i="13" s="1"/>
  <c r="B1034" i="13" s="1"/>
  <c r="B1035" i="13" s="1"/>
  <c r="B1036" i="13" s="1"/>
  <c r="B1037" i="13" s="1"/>
  <c r="B1038" i="13" s="1"/>
  <c r="B1039" i="13" s="1"/>
  <c r="B1040" i="13" s="1"/>
  <c r="B1041" i="13" s="1"/>
  <c r="B1042" i="13" s="1"/>
  <c r="B1043" i="13" s="1"/>
  <c r="B1044" i="13" s="1"/>
  <c r="B1045" i="13" s="1"/>
  <c r="B1046" i="13" s="1"/>
  <c r="B1047" i="13" s="1"/>
  <c r="B1048" i="13" s="1"/>
  <c r="B1049" i="13" s="1"/>
  <c r="B1050" i="13" s="1"/>
  <c r="B1051" i="13" s="1"/>
  <c r="B1052" i="13" s="1"/>
  <c r="B1053" i="13" s="1"/>
  <c r="B1054" i="13" s="1"/>
  <c r="B1055" i="13" s="1"/>
  <c r="B1056" i="13" s="1"/>
  <c r="B1057" i="13" s="1"/>
  <c r="B1058" i="13" s="1"/>
  <c r="B1059" i="13" s="1"/>
  <c r="B1060" i="13" s="1"/>
  <c r="B1061" i="13" s="1"/>
  <c r="B1062" i="13" s="1"/>
  <c r="B1063" i="13" s="1"/>
  <c r="B1064" i="13" s="1"/>
  <c r="B1065" i="13" s="1"/>
  <c r="B1066" i="13" s="1"/>
  <c r="B1067" i="13" s="1"/>
  <c r="B1068" i="13" s="1"/>
  <c r="B1069" i="13" s="1"/>
  <c r="B1070" i="13" s="1"/>
  <c r="B1071" i="13" s="1"/>
  <c r="B1072" i="13" s="1"/>
  <c r="B1073" i="13" s="1"/>
  <c r="B1074" i="13" s="1"/>
  <c r="B1075" i="13" s="1"/>
  <c r="B1076" i="13" s="1"/>
  <c r="B1077" i="13" s="1"/>
  <c r="B1078" i="13" s="1"/>
  <c r="B1079" i="13" s="1"/>
  <c r="B1080" i="13" s="1"/>
  <c r="B1081" i="13" s="1"/>
  <c r="B1082" i="13" s="1"/>
  <c r="B1083" i="13" s="1"/>
  <c r="B1084" i="13" s="1"/>
  <c r="B1085" i="13" s="1"/>
  <c r="B1086" i="13" s="1"/>
  <c r="B1087" i="13" s="1"/>
  <c r="B1088" i="13" s="1"/>
  <c r="B1089" i="13" s="1"/>
  <c r="B1090" i="13" s="1"/>
  <c r="B1091" i="13" s="1"/>
  <c r="B1092" i="13" s="1"/>
  <c r="B1093" i="13" s="1"/>
  <c r="B1094" i="13" s="1"/>
  <c r="B1095" i="13" s="1"/>
  <c r="B1096" i="13" s="1"/>
  <c r="B1097" i="13" s="1"/>
  <c r="B1098" i="13" s="1"/>
  <c r="B1099" i="13" s="1"/>
  <c r="B1100" i="13" s="1"/>
  <c r="B1101" i="13" s="1"/>
  <c r="B1102" i="13" s="1"/>
  <c r="B1103" i="13" s="1"/>
  <c r="B1104" i="13" s="1"/>
  <c r="B1105" i="13" s="1"/>
  <c r="B1106" i="13" s="1"/>
  <c r="B1107" i="13" s="1"/>
  <c r="B1108" i="13" s="1"/>
  <c r="B1109" i="13" s="1"/>
  <c r="B1110" i="13" s="1"/>
  <c r="B1111" i="13" s="1"/>
  <c r="B1112" i="13" s="1"/>
  <c r="B1113" i="13" s="1"/>
  <c r="B1114" i="13" s="1"/>
  <c r="B1115" i="13" s="1"/>
  <c r="B1116" i="13" s="1"/>
  <c r="B1117" i="13" s="1"/>
  <c r="B1118" i="13" s="1"/>
  <c r="B1119" i="13" s="1"/>
  <c r="B1120" i="13" s="1"/>
  <c r="B1121" i="13" s="1"/>
  <c r="B1122" i="13" s="1"/>
  <c r="B1123" i="13" s="1"/>
  <c r="B1124" i="13" s="1"/>
  <c r="B1125" i="13" s="1"/>
  <c r="B1126" i="13" s="1"/>
  <c r="B1127" i="13" s="1"/>
  <c r="B1128" i="13" s="1"/>
  <c r="B1129" i="13" s="1"/>
  <c r="B1130" i="13" s="1"/>
  <c r="B1131" i="13" s="1"/>
  <c r="B1132" i="13" s="1"/>
  <c r="B1133" i="13" s="1"/>
  <c r="B1134" i="13" s="1"/>
  <c r="B1135" i="13" s="1"/>
  <c r="B1136" i="13" s="1"/>
  <c r="B1137" i="13" s="1"/>
  <c r="B1138" i="13" s="1"/>
  <c r="B1139" i="13" s="1"/>
  <c r="B1140" i="13" s="1"/>
  <c r="B1141" i="13" s="1"/>
  <c r="B1142" i="13" s="1"/>
  <c r="B1143" i="13" s="1"/>
  <c r="B1144" i="13" s="1"/>
  <c r="B1145" i="13" s="1"/>
  <c r="B1146" i="13" s="1"/>
  <c r="B1147" i="13" s="1"/>
  <c r="B1148" i="13" s="1"/>
  <c r="B1149" i="13" s="1"/>
  <c r="B1150" i="13" s="1"/>
  <c r="B1151" i="13" s="1"/>
  <c r="B1152" i="13" s="1"/>
  <c r="B1153" i="13" s="1"/>
  <c r="B1154" i="13" s="1"/>
  <c r="B1155" i="13" s="1"/>
  <c r="B1156" i="13" s="1"/>
  <c r="B1157" i="13" s="1"/>
  <c r="B1158" i="13" s="1"/>
  <c r="B1159" i="13" s="1"/>
  <c r="B1160" i="13" s="1"/>
  <c r="B1161" i="13" s="1"/>
  <c r="B1162" i="13" s="1"/>
  <c r="B1163" i="13" s="1"/>
  <c r="B1164" i="13" s="1"/>
  <c r="B1165" i="13" s="1"/>
  <c r="B1166" i="13" s="1"/>
  <c r="B1167" i="13" s="1"/>
  <c r="B1168" i="13" s="1"/>
  <c r="B1169" i="13" s="1"/>
  <c r="B1170" i="13" s="1"/>
  <c r="B1171" i="13" s="1"/>
  <c r="B1172" i="13" s="1"/>
  <c r="B1173" i="13" s="1"/>
  <c r="B1174" i="13" s="1"/>
  <c r="B1175" i="13" s="1"/>
  <c r="B1176" i="13" s="1"/>
  <c r="B1177" i="13" s="1"/>
  <c r="B1178" i="13" s="1"/>
  <c r="B1179" i="13" s="1"/>
  <c r="B1180" i="13" s="1"/>
  <c r="B1181" i="13" s="1"/>
  <c r="B1182" i="13" s="1"/>
  <c r="B1183" i="13" s="1"/>
  <c r="B1184" i="13" s="1"/>
  <c r="B1185" i="13" s="1"/>
  <c r="B1186" i="13" s="1"/>
  <c r="B1187" i="13" s="1"/>
  <c r="B1188" i="13" s="1"/>
  <c r="B1189" i="13" s="1"/>
  <c r="B1190" i="13" s="1"/>
  <c r="B1191" i="13" s="1"/>
  <c r="B1192" i="13" s="1"/>
  <c r="B1193" i="13" s="1"/>
  <c r="B1194" i="13" s="1"/>
  <c r="B1195" i="13" s="1"/>
  <c r="B1196" i="13" s="1"/>
  <c r="B1197" i="13" s="1"/>
  <c r="B1198" i="13" s="1"/>
  <c r="B1199" i="13" s="1"/>
  <c r="B1200" i="13" s="1"/>
  <c r="B1201" i="13" s="1"/>
  <c r="B1202" i="13" s="1"/>
  <c r="B1203" i="13" s="1"/>
  <c r="B1204" i="13" s="1"/>
  <c r="B1205" i="13" s="1"/>
  <c r="B1206" i="13" s="1"/>
  <c r="B1207" i="13" s="1"/>
  <c r="B1208" i="13" s="1"/>
  <c r="B1209" i="13" s="1"/>
  <c r="B1210" i="13" s="1"/>
  <c r="B1211" i="13" s="1"/>
  <c r="B1212" i="13" s="1"/>
  <c r="B1213" i="13" s="1"/>
  <c r="B1214" i="13" s="1"/>
  <c r="B1215" i="13" s="1"/>
  <c r="B1216" i="13" s="1"/>
  <c r="B1217" i="13" s="1"/>
  <c r="B1218" i="13" s="1"/>
  <c r="B1219" i="13" s="1"/>
  <c r="B1220" i="13" s="1"/>
  <c r="B1221" i="13" s="1"/>
  <c r="B1222" i="13" s="1"/>
  <c r="B1223" i="13" s="1"/>
  <c r="B1224" i="13" s="1"/>
  <c r="B1225" i="13" s="1"/>
  <c r="B1226" i="13" s="1"/>
  <c r="B1227" i="13" s="1"/>
  <c r="B1228" i="13" s="1"/>
  <c r="B1229" i="13" s="1"/>
  <c r="B1230" i="13" s="1"/>
  <c r="B1231" i="13" s="1"/>
  <c r="B1232" i="13" s="1"/>
  <c r="B1233" i="13" s="1"/>
  <c r="B1234" i="13" s="1"/>
  <c r="B1235" i="13" s="1"/>
  <c r="B1236" i="13" s="1"/>
  <c r="B1237" i="13" s="1"/>
  <c r="B1238" i="13" s="1"/>
  <c r="B1239" i="13" s="1"/>
  <c r="B1240" i="13" s="1"/>
  <c r="B1241" i="13" s="1"/>
  <c r="B1242" i="13" s="1"/>
  <c r="B1243" i="13" s="1"/>
  <c r="B1244" i="13" s="1"/>
  <c r="B1245" i="13" s="1"/>
  <c r="B1246" i="13" s="1"/>
  <c r="B1247" i="13" s="1"/>
  <c r="B1248" i="13" s="1"/>
  <c r="B1249" i="13" s="1"/>
  <c r="B1250" i="13" s="1"/>
  <c r="B1251" i="13" s="1"/>
  <c r="B1252" i="13" s="1"/>
  <c r="B1253" i="13" s="1"/>
  <c r="B1254" i="13" s="1"/>
  <c r="B1255" i="13" s="1"/>
  <c r="B1256" i="13" s="1"/>
  <c r="B1257" i="13" s="1"/>
  <c r="B1258" i="13" s="1"/>
  <c r="B1259" i="13" s="1"/>
  <c r="B1260" i="13" s="1"/>
  <c r="B1261" i="13" s="1"/>
  <c r="B1262" i="13" s="1"/>
  <c r="B1263" i="13" s="1"/>
  <c r="B1264" i="13" s="1"/>
  <c r="B1265" i="13" s="1"/>
  <c r="B1266" i="13" s="1"/>
  <c r="B1267" i="13" s="1"/>
  <c r="B1268" i="13" s="1"/>
  <c r="B1269" i="13" s="1"/>
  <c r="B1270" i="13" s="1"/>
  <c r="B1271" i="13" s="1"/>
  <c r="B1272" i="13" s="1"/>
  <c r="B1273" i="13" s="1"/>
  <c r="B1274" i="13" s="1"/>
  <c r="B1275" i="13" s="1"/>
  <c r="B1276" i="13" s="1"/>
  <c r="B1277" i="13" s="1"/>
  <c r="B1278" i="13" s="1"/>
  <c r="B1279" i="13" s="1"/>
  <c r="B1280" i="13" s="1"/>
  <c r="B1281" i="13" s="1"/>
  <c r="B1282" i="13" s="1"/>
  <c r="B1283" i="13" s="1"/>
  <c r="B1284" i="13" s="1"/>
  <c r="B1285" i="13" s="1"/>
  <c r="B1286" i="13" s="1"/>
  <c r="B1287" i="13" s="1"/>
  <c r="B1288" i="13" s="1"/>
  <c r="B1289" i="13" s="1"/>
  <c r="B1290" i="13" s="1"/>
  <c r="B1291" i="13" s="1"/>
  <c r="B1292" i="13" s="1"/>
  <c r="B1293" i="13" s="1"/>
  <c r="B1294" i="13" s="1"/>
  <c r="B1295" i="13" s="1"/>
  <c r="B1296" i="13" s="1"/>
  <c r="B1297" i="13" s="1"/>
  <c r="B1298" i="13" s="1"/>
  <c r="B1299" i="13" s="1"/>
  <c r="B1300" i="13" s="1"/>
  <c r="B1301" i="13" s="1"/>
  <c r="B1302" i="13" s="1"/>
  <c r="B1303" i="13" s="1"/>
  <c r="B1304" i="13" s="1"/>
  <c r="B1305" i="13" s="1"/>
  <c r="B1306" i="13" s="1"/>
  <c r="B1307" i="13" s="1"/>
  <c r="B1308" i="13" s="1"/>
  <c r="B1309" i="13" s="1"/>
  <c r="B1310" i="13" s="1"/>
  <c r="B1311" i="13" s="1"/>
  <c r="B1312" i="13" s="1"/>
  <c r="B1313" i="13" s="1"/>
  <c r="B1314" i="13" s="1"/>
  <c r="B1315" i="13" s="1"/>
  <c r="B1316" i="13" s="1"/>
  <c r="B1317" i="13" s="1"/>
  <c r="B1318" i="13" s="1"/>
  <c r="B1319" i="13" s="1"/>
  <c r="B1320" i="13" s="1"/>
  <c r="B1321" i="13" s="1"/>
  <c r="B1322" i="13" s="1"/>
  <c r="B1323" i="13" s="1"/>
  <c r="B1324" i="13" s="1"/>
  <c r="B1325" i="13" s="1"/>
  <c r="B1326" i="13" s="1"/>
  <c r="B1327" i="13" s="1"/>
  <c r="B1328" i="13" s="1"/>
  <c r="B1329" i="13" s="1"/>
  <c r="B1330" i="13" s="1"/>
  <c r="B1331" i="13" s="1"/>
  <c r="B1332" i="13" s="1"/>
  <c r="B1333" i="13" s="1"/>
  <c r="B1334" i="13" s="1"/>
  <c r="B1335" i="13" s="1"/>
  <c r="B1336" i="13" s="1"/>
  <c r="B1337" i="13" s="1"/>
  <c r="B1338" i="13" s="1"/>
  <c r="B1339" i="13" s="1"/>
  <c r="B1340" i="13" s="1"/>
  <c r="B1341" i="13" s="1"/>
  <c r="B1342" i="13" s="1"/>
  <c r="B1343" i="13" s="1"/>
  <c r="B1344" i="13" s="1"/>
  <c r="B1345" i="13" s="1"/>
  <c r="B1346" i="13" s="1"/>
  <c r="B1347" i="13" s="1"/>
  <c r="B1348" i="13" s="1"/>
  <c r="B1349" i="13" s="1"/>
  <c r="B1350" i="13" s="1"/>
  <c r="B1351" i="13" s="1"/>
  <c r="B1352" i="13" s="1"/>
  <c r="B1353" i="13" s="1"/>
  <c r="B1354" i="13" s="1"/>
  <c r="B1355" i="13" s="1"/>
  <c r="B1356" i="13" s="1"/>
  <c r="B1357" i="13" s="1"/>
  <c r="B1358" i="13" s="1"/>
  <c r="B1359" i="13" s="1"/>
  <c r="B1360" i="13" s="1"/>
  <c r="B1361" i="13" s="1"/>
  <c r="B1362" i="13" s="1"/>
  <c r="B1363" i="13" s="1"/>
  <c r="B1364" i="13" s="1"/>
  <c r="B1365" i="13" s="1"/>
  <c r="B1366" i="13" s="1"/>
  <c r="B1367" i="13" s="1"/>
  <c r="B1368" i="13" s="1"/>
  <c r="B1369" i="13" s="1"/>
  <c r="B1370" i="13" s="1"/>
  <c r="B1371" i="13" s="1"/>
  <c r="B1372" i="13" s="1"/>
  <c r="B1373" i="13" s="1"/>
  <c r="B1374" i="13" s="1"/>
  <c r="B1375" i="13" s="1"/>
  <c r="B1376" i="13" s="1"/>
  <c r="B1377" i="13" s="1"/>
  <c r="B1378" i="13" s="1"/>
  <c r="B1379" i="13" s="1"/>
  <c r="B1380" i="13" s="1"/>
  <c r="B1381" i="13" s="1"/>
  <c r="B1382" i="13" s="1"/>
  <c r="B1383" i="13" s="1"/>
  <c r="B1384" i="13" s="1"/>
  <c r="B1385" i="13" s="1"/>
  <c r="B1386" i="13" s="1"/>
  <c r="B1387" i="13" s="1"/>
  <c r="B1388" i="13" s="1"/>
  <c r="B1389" i="13" s="1"/>
  <c r="B1390" i="13" s="1"/>
  <c r="B1391" i="13" s="1"/>
  <c r="B1392" i="13" s="1"/>
  <c r="B1393" i="13" s="1"/>
  <c r="B1394" i="13" s="1"/>
  <c r="B1395" i="13" s="1"/>
  <c r="B1396" i="13" s="1"/>
  <c r="B1397" i="13" s="1"/>
  <c r="B1398" i="13" s="1"/>
  <c r="B1399" i="13" s="1"/>
  <c r="B1400" i="13" s="1"/>
  <c r="B1401" i="13" s="1"/>
  <c r="B1402" i="13" s="1"/>
  <c r="B1403" i="13" s="1"/>
  <c r="B1404" i="13" s="1"/>
  <c r="B1405" i="13" s="1"/>
  <c r="B1406" i="13" s="1"/>
  <c r="B1407" i="13" s="1"/>
  <c r="B1408" i="13" s="1"/>
  <c r="B1409" i="13" s="1"/>
  <c r="B1410" i="13" s="1"/>
  <c r="B1411" i="13" s="1"/>
  <c r="B1412" i="13" s="1"/>
  <c r="B1413" i="13" s="1"/>
  <c r="B1414" i="13" s="1"/>
  <c r="B1415" i="13" s="1"/>
  <c r="B1416" i="13" s="1"/>
  <c r="B1417" i="13" s="1"/>
  <c r="B1418" i="13" s="1"/>
  <c r="B1419" i="13" s="1"/>
  <c r="B1420" i="13" s="1"/>
  <c r="B1421" i="13" s="1"/>
  <c r="B1422" i="13" s="1"/>
  <c r="B1423" i="13" s="1"/>
  <c r="B1424" i="13" s="1"/>
  <c r="B1425" i="13" s="1"/>
  <c r="B1426" i="13" s="1"/>
  <c r="B1427" i="13" s="1"/>
  <c r="B1428" i="13" s="1"/>
  <c r="B1429" i="13" s="1"/>
  <c r="B1430" i="13" s="1"/>
  <c r="B1431" i="13" s="1"/>
  <c r="B1432" i="13" s="1"/>
  <c r="B1433" i="13" s="1"/>
  <c r="B1434" i="13" s="1"/>
  <c r="B1435" i="13" s="1"/>
  <c r="B1436" i="13" s="1"/>
  <c r="B1437" i="13" s="1"/>
  <c r="B1438" i="13" s="1"/>
  <c r="B1439" i="13" s="1"/>
  <c r="B1440" i="13" s="1"/>
  <c r="B1441" i="13" s="1"/>
  <c r="B1442" i="13" s="1"/>
  <c r="B1443" i="13" s="1"/>
  <c r="B1444" i="13" s="1"/>
  <c r="B1445" i="13" s="1"/>
  <c r="B1446" i="13" s="1"/>
  <c r="B1447" i="13" s="1"/>
  <c r="B1448" i="13" s="1"/>
  <c r="B1449" i="13" s="1"/>
  <c r="B1450" i="13" s="1"/>
  <c r="B1451" i="13" s="1"/>
  <c r="B1452" i="13" s="1"/>
  <c r="B1453" i="13" s="1"/>
  <c r="B1454" i="13" s="1"/>
  <c r="B1455" i="13" s="1"/>
  <c r="B1456" i="13" s="1"/>
  <c r="B1457" i="13" s="1"/>
  <c r="B1458" i="13" s="1"/>
  <c r="B1459" i="13" s="1"/>
  <c r="B1460" i="13" s="1"/>
  <c r="B1461" i="13" s="1"/>
  <c r="B1462" i="13" s="1"/>
  <c r="B1463" i="13" s="1"/>
  <c r="B1464" i="13" s="1"/>
  <c r="B1465" i="13" s="1"/>
  <c r="B1466" i="13" s="1"/>
  <c r="B1467" i="13" s="1"/>
  <c r="B1468" i="13" s="1"/>
  <c r="B1469" i="13" s="1"/>
  <c r="B1470" i="13" s="1"/>
  <c r="B1471" i="13" s="1"/>
  <c r="B1472" i="13" s="1"/>
  <c r="B1473" i="13" s="1"/>
  <c r="B1474" i="13" s="1"/>
  <c r="B1475" i="13" s="1"/>
  <c r="B1476" i="13" s="1"/>
  <c r="B1477" i="13" s="1"/>
  <c r="B1478" i="13" s="1"/>
  <c r="B1479" i="13" s="1"/>
  <c r="B1480" i="13" s="1"/>
  <c r="B1481" i="13" s="1"/>
  <c r="B1482" i="13" s="1"/>
  <c r="B1483" i="13" s="1"/>
  <c r="B1484" i="13" s="1"/>
  <c r="B1485" i="13" s="1"/>
  <c r="B1486" i="13" s="1"/>
  <c r="B1487" i="13" s="1"/>
  <c r="B1488" i="13" s="1"/>
  <c r="B1489" i="13" s="1"/>
  <c r="B1490" i="13" s="1"/>
  <c r="B1491" i="13" s="1"/>
  <c r="B1492" i="13" s="1"/>
  <c r="B1493" i="13" s="1"/>
  <c r="B1494" i="13" s="1"/>
  <c r="B1495" i="13" s="1"/>
  <c r="B1496" i="13" s="1"/>
  <c r="B1497" i="13" s="1"/>
  <c r="B1498" i="13" s="1"/>
  <c r="B1499" i="13" s="1"/>
  <c r="B1500" i="13" s="1"/>
  <c r="B1501" i="13" s="1"/>
  <c r="B1502" i="13" s="1"/>
  <c r="B1503" i="13" s="1"/>
  <c r="B1504" i="13" s="1"/>
  <c r="B1505" i="13" s="1"/>
  <c r="B1506" i="13" s="1"/>
  <c r="B1507" i="13" s="1"/>
  <c r="B1508" i="13" s="1"/>
  <c r="B1509" i="13" s="1"/>
  <c r="B1510" i="13" s="1"/>
  <c r="B1511" i="13" s="1"/>
  <c r="B1512" i="13" s="1"/>
  <c r="B1513" i="13" s="1"/>
  <c r="B1514" i="13" s="1"/>
  <c r="B1515" i="13" s="1"/>
  <c r="B1516" i="13" s="1"/>
  <c r="B1517" i="13" s="1"/>
  <c r="B1518" i="13" s="1"/>
  <c r="B1519" i="13" s="1"/>
  <c r="B1520" i="13" s="1"/>
  <c r="B1521" i="13" s="1"/>
  <c r="B1522" i="13" s="1"/>
  <c r="B1523" i="13" s="1"/>
  <c r="B1524" i="13" s="1"/>
  <c r="B1525" i="13" s="1"/>
  <c r="B1526" i="13" s="1"/>
  <c r="B1527" i="13" s="1"/>
  <c r="B1528" i="13" s="1"/>
  <c r="B1529" i="13" s="1"/>
  <c r="B1530" i="13" s="1"/>
  <c r="B1531" i="13" s="1"/>
  <c r="B1532" i="13" s="1"/>
  <c r="B1533" i="13" s="1"/>
  <c r="B1534" i="13" s="1"/>
  <c r="B1535" i="13" s="1"/>
  <c r="B1536" i="13" s="1"/>
  <c r="B1537" i="13" s="1"/>
  <c r="B1538" i="13" s="1"/>
  <c r="B1539" i="13" s="1"/>
  <c r="B1540" i="13" s="1"/>
  <c r="B1541" i="13" s="1"/>
  <c r="B1542" i="13" s="1"/>
  <c r="B1543" i="13" s="1"/>
  <c r="B1544" i="13" s="1"/>
  <c r="B1545" i="13" s="1"/>
  <c r="B1546" i="13" s="1"/>
  <c r="B1547" i="13" s="1"/>
  <c r="B1548" i="13" s="1"/>
  <c r="B1549" i="13" s="1"/>
  <c r="B1550" i="13" s="1"/>
  <c r="B1551" i="13" s="1"/>
  <c r="B1552" i="13" s="1"/>
  <c r="B1553" i="13" s="1"/>
  <c r="B1554" i="13" s="1"/>
  <c r="B1555" i="13" s="1"/>
  <c r="B1556" i="13" s="1"/>
  <c r="B1557" i="13" s="1"/>
  <c r="B1558" i="13" s="1"/>
  <c r="B1559" i="13" s="1"/>
  <c r="B1560" i="13" s="1"/>
  <c r="B1561" i="13" s="1"/>
  <c r="B1562" i="13" s="1"/>
  <c r="B1563" i="13" s="1"/>
  <c r="B1564" i="13" s="1"/>
  <c r="B1565" i="13" s="1"/>
  <c r="B1566" i="13" s="1"/>
  <c r="B1567" i="13" s="1"/>
  <c r="B1568" i="13" s="1"/>
  <c r="B1569" i="13" s="1"/>
  <c r="B1570" i="13" s="1"/>
  <c r="B1571" i="13" s="1"/>
  <c r="B1572" i="13" s="1"/>
  <c r="B1573" i="13" s="1"/>
  <c r="B1574" i="13" s="1"/>
  <c r="B1575" i="13" s="1"/>
  <c r="B1576" i="13" s="1"/>
  <c r="B1577" i="13" s="1"/>
  <c r="B1578" i="13" s="1"/>
  <c r="B1579" i="13" s="1"/>
  <c r="B1580" i="13" s="1"/>
  <c r="B1581" i="13" s="1"/>
  <c r="B1582" i="13" s="1"/>
  <c r="B1583" i="13" s="1"/>
  <c r="B1584" i="13" s="1"/>
  <c r="B1585" i="13" s="1"/>
  <c r="B1586" i="13" s="1"/>
  <c r="B1587" i="13" s="1"/>
  <c r="B1588" i="13" s="1"/>
  <c r="B1589" i="13" s="1"/>
  <c r="B1590" i="13" s="1"/>
  <c r="B1591" i="13" s="1"/>
  <c r="B1592" i="13" s="1"/>
  <c r="B1593" i="13" s="1"/>
  <c r="B1594" i="13" s="1"/>
  <c r="B1595" i="13" s="1"/>
  <c r="B1596" i="13" s="1"/>
  <c r="B1597" i="13" s="1"/>
  <c r="B1598" i="13" s="1"/>
  <c r="B1599" i="13" s="1"/>
  <c r="B1600" i="13" s="1"/>
  <c r="B1601" i="13" s="1"/>
  <c r="B1602" i="13" s="1"/>
  <c r="B1603" i="13" s="1"/>
  <c r="B1604" i="13" s="1"/>
  <c r="B1605" i="13" s="1"/>
  <c r="B1606" i="13" s="1"/>
  <c r="B1607" i="13" s="1"/>
  <c r="B1608" i="13" s="1"/>
  <c r="B1609" i="13" s="1"/>
  <c r="B1610" i="13" s="1"/>
  <c r="B1611" i="13" s="1"/>
  <c r="B1612" i="13" s="1"/>
  <c r="B1613" i="13" s="1"/>
  <c r="B1614" i="13" s="1"/>
  <c r="B1615" i="13" s="1"/>
  <c r="B1616" i="13" s="1"/>
  <c r="B1617" i="13" s="1"/>
  <c r="B1618" i="13" s="1"/>
  <c r="B1619" i="13" s="1"/>
  <c r="B1620" i="13" s="1"/>
  <c r="B1621" i="13" s="1"/>
  <c r="B1622" i="13" s="1"/>
  <c r="B1623" i="13" s="1"/>
  <c r="B1624" i="13" s="1"/>
  <c r="B1625" i="13" s="1"/>
  <c r="B1626" i="13" s="1"/>
  <c r="B1627" i="13" s="1"/>
  <c r="B1628" i="13" s="1"/>
  <c r="B1629" i="13" s="1"/>
  <c r="B1630" i="13" s="1"/>
  <c r="B1631" i="13" s="1"/>
  <c r="B1632" i="13" s="1"/>
  <c r="B1633" i="13" s="1"/>
  <c r="B1634" i="13" s="1"/>
  <c r="B1635" i="13" s="1"/>
  <c r="B1636" i="13" s="1"/>
  <c r="B1637" i="13" s="1"/>
  <c r="B1638" i="13" s="1"/>
  <c r="B1639" i="13" s="1"/>
  <c r="B1640" i="13" s="1"/>
  <c r="B1641" i="13" s="1"/>
  <c r="B1642" i="13" s="1"/>
  <c r="B1643" i="13" s="1"/>
  <c r="B1644" i="13" s="1"/>
  <c r="B1645" i="13" s="1"/>
  <c r="B1646" i="13" s="1"/>
  <c r="B1647" i="13" s="1"/>
  <c r="B1648" i="13" s="1"/>
  <c r="B1649" i="13" s="1"/>
  <c r="B1650" i="13" s="1"/>
  <c r="B1651" i="13" s="1"/>
  <c r="B1652" i="13" s="1"/>
  <c r="B1653" i="13" s="1"/>
  <c r="B1654" i="13" s="1"/>
  <c r="B1655" i="13" s="1"/>
  <c r="B1656" i="13" s="1"/>
  <c r="B1657" i="13" s="1"/>
  <c r="B1658" i="13" s="1"/>
  <c r="B1659" i="13" s="1"/>
  <c r="B1660" i="13" s="1"/>
  <c r="B1661" i="13" s="1"/>
  <c r="B1662" i="13" s="1"/>
  <c r="B1663" i="13" s="1"/>
  <c r="B1664" i="13" s="1"/>
  <c r="B1665" i="13" s="1"/>
  <c r="B1666" i="13" s="1"/>
  <c r="B1667" i="13" s="1"/>
  <c r="B1668" i="13" s="1"/>
  <c r="B1669" i="13" s="1"/>
  <c r="B1670" i="13" s="1"/>
  <c r="B1671" i="13" s="1"/>
  <c r="B1672" i="13" s="1"/>
  <c r="B1673" i="13" s="1"/>
  <c r="B1674" i="13" s="1"/>
  <c r="B1675" i="13" s="1"/>
  <c r="B1676" i="13" s="1"/>
  <c r="B1677" i="13" s="1"/>
  <c r="B1678" i="13" s="1"/>
  <c r="B1679" i="13" s="1"/>
  <c r="B1680" i="13" s="1"/>
  <c r="B1681" i="13" s="1"/>
  <c r="B1682" i="13" s="1"/>
  <c r="B1683" i="13" s="1"/>
  <c r="B1684" i="13" s="1"/>
  <c r="B1685" i="13" s="1"/>
  <c r="B1686" i="13" s="1"/>
  <c r="B1687" i="13" s="1"/>
  <c r="B1688" i="13" s="1"/>
  <c r="B1689" i="13" s="1"/>
  <c r="B1690" i="13" s="1"/>
  <c r="B1691" i="13" s="1"/>
  <c r="B1692" i="13" s="1"/>
  <c r="B1693" i="13" s="1"/>
  <c r="B1694" i="13" s="1"/>
  <c r="B1695" i="13" s="1"/>
  <c r="B1696" i="13" s="1"/>
  <c r="B1697" i="13" s="1"/>
  <c r="B1698" i="13" s="1"/>
  <c r="B1699" i="13" s="1"/>
  <c r="B1700" i="13" s="1"/>
  <c r="B1701" i="13" s="1"/>
  <c r="B1702" i="13" s="1"/>
  <c r="B1703" i="13" s="1"/>
  <c r="B1704" i="13" s="1"/>
  <c r="B1705" i="13" s="1"/>
  <c r="B1706" i="13" s="1"/>
  <c r="B1707" i="13" s="1"/>
  <c r="B1708" i="13" s="1"/>
  <c r="B1709" i="13" s="1"/>
  <c r="B1710" i="13" s="1"/>
  <c r="B1711" i="13" s="1"/>
  <c r="B1712" i="13" s="1"/>
  <c r="B1713" i="13" s="1"/>
  <c r="B1714" i="13" s="1"/>
  <c r="B1715" i="13" s="1"/>
  <c r="B1716" i="13" s="1"/>
  <c r="B1717" i="13" s="1"/>
  <c r="B1718" i="13" s="1"/>
  <c r="B1719" i="13" s="1"/>
  <c r="B1720" i="13" s="1"/>
  <c r="B1721" i="13" s="1"/>
  <c r="B1722" i="13" s="1"/>
  <c r="B1723" i="13" s="1"/>
  <c r="B1724" i="13" s="1"/>
  <c r="B1725" i="13" s="1"/>
  <c r="B1726" i="13" s="1"/>
  <c r="B1727" i="13" s="1"/>
  <c r="B1728" i="13" s="1"/>
  <c r="B1729" i="13" s="1"/>
  <c r="B1730" i="13" s="1"/>
  <c r="B1731" i="13" s="1"/>
  <c r="B1732" i="13" s="1"/>
  <c r="B1733" i="13" s="1"/>
  <c r="B1734" i="13" s="1"/>
  <c r="B1735" i="13" s="1"/>
  <c r="B1736" i="13" s="1"/>
  <c r="B1737" i="13" s="1"/>
  <c r="B1738" i="13" s="1"/>
  <c r="B1739" i="13" s="1"/>
  <c r="B1740" i="13" s="1"/>
  <c r="B1741" i="13" s="1"/>
  <c r="B1742" i="13" s="1"/>
  <c r="B1743" i="13" s="1"/>
  <c r="B1744" i="13" s="1"/>
  <c r="B1745" i="13" s="1"/>
  <c r="B1746" i="13" s="1"/>
  <c r="B1747" i="13" s="1"/>
  <c r="B1748" i="13" s="1"/>
  <c r="B1749" i="13" s="1"/>
  <c r="B1750" i="13" s="1"/>
  <c r="B1751" i="13" s="1"/>
  <c r="B1752" i="13" s="1"/>
  <c r="B1753" i="13" s="1"/>
  <c r="B1754" i="13" s="1"/>
  <c r="B1755" i="13" s="1"/>
  <c r="B1756" i="13" s="1"/>
  <c r="B1757" i="13" s="1"/>
  <c r="B1758" i="13" s="1"/>
  <c r="B1759" i="13" s="1"/>
  <c r="B1760" i="13" s="1"/>
  <c r="B1761" i="13" s="1"/>
  <c r="B1762" i="13" s="1"/>
  <c r="B1763" i="13" s="1"/>
  <c r="B1764" i="13" s="1"/>
  <c r="B1765" i="13" s="1"/>
  <c r="B1766" i="13" s="1"/>
  <c r="B1767" i="13" s="1"/>
  <c r="B1768" i="13" s="1"/>
  <c r="B1769" i="13" s="1"/>
  <c r="B1770" i="13" s="1"/>
  <c r="B1771" i="13" s="1"/>
  <c r="B1772" i="13" s="1"/>
  <c r="B1773" i="13" s="1"/>
  <c r="B1774" i="13" s="1"/>
  <c r="B1775" i="13" s="1"/>
  <c r="B1776" i="13" s="1"/>
  <c r="B1777" i="13" s="1"/>
  <c r="B1778" i="13" s="1"/>
  <c r="B1779" i="13" s="1"/>
  <c r="B1780" i="13" s="1"/>
  <c r="B1781" i="13" s="1"/>
  <c r="B1782" i="13" s="1"/>
  <c r="B1783" i="13" s="1"/>
  <c r="B1784" i="13" s="1"/>
  <c r="B1785" i="13" s="1"/>
  <c r="B1786" i="13" s="1"/>
  <c r="B1787" i="13" s="1"/>
  <c r="B1788" i="13" s="1"/>
  <c r="B1789" i="13" s="1"/>
  <c r="B1790" i="13" s="1"/>
  <c r="B1791" i="13" s="1"/>
  <c r="B1792" i="13" s="1"/>
  <c r="B1793" i="13" s="1"/>
  <c r="B1794" i="13" s="1"/>
  <c r="B1795" i="13" s="1"/>
  <c r="B1796" i="13" s="1"/>
  <c r="B1797" i="13" s="1"/>
  <c r="B1798" i="13" s="1"/>
  <c r="B1799" i="13" s="1"/>
  <c r="B1800" i="13" s="1"/>
  <c r="B1801" i="13" s="1"/>
  <c r="B1802" i="13" s="1"/>
  <c r="B1803" i="13" s="1"/>
  <c r="B1804" i="13" s="1"/>
  <c r="B1805" i="13" s="1"/>
  <c r="B1806" i="13" s="1"/>
  <c r="B1807" i="13" s="1"/>
  <c r="B1808" i="13" s="1"/>
  <c r="B1809" i="13" s="1"/>
  <c r="B1810" i="13" s="1"/>
  <c r="B1811" i="13" s="1"/>
  <c r="B1812" i="13" s="1"/>
  <c r="B1813" i="13" s="1"/>
  <c r="B1814" i="13" s="1"/>
  <c r="B1815" i="13" s="1"/>
  <c r="B1816" i="13" s="1"/>
  <c r="B1817" i="13" s="1"/>
  <c r="B1818" i="13" s="1"/>
  <c r="B1819" i="13" s="1"/>
  <c r="B1820" i="13" s="1"/>
  <c r="B1821" i="13" s="1"/>
  <c r="B1822" i="13" s="1"/>
  <c r="B1823" i="13" s="1"/>
  <c r="B1824" i="13" s="1"/>
  <c r="B1825" i="13" s="1"/>
  <c r="B1826" i="13" s="1"/>
  <c r="B1827" i="13" s="1"/>
  <c r="B1828" i="13" s="1"/>
  <c r="B1829" i="13" s="1"/>
  <c r="B1830" i="13" s="1"/>
  <c r="B1831" i="13" s="1"/>
  <c r="B1832" i="13" s="1"/>
  <c r="B1833" i="13" s="1"/>
  <c r="B1834" i="13" s="1"/>
  <c r="B1835" i="13" s="1"/>
  <c r="B1836" i="13" s="1"/>
  <c r="B1837" i="13" s="1"/>
  <c r="B1838" i="13" s="1"/>
  <c r="B1839" i="13" s="1"/>
  <c r="B1840" i="13" s="1"/>
  <c r="B1841" i="13" s="1"/>
  <c r="B1842" i="13" s="1"/>
  <c r="B1843" i="13" s="1"/>
  <c r="B1844" i="13" s="1"/>
  <c r="B1845" i="13" s="1"/>
  <c r="B1846" i="13" s="1"/>
  <c r="B1847" i="13" s="1"/>
  <c r="B1848" i="13" s="1"/>
  <c r="B1849" i="13" s="1"/>
  <c r="B1850" i="13" s="1"/>
  <c r="B1851" i="13" s="1"/>
  <c r="B1852" i="13" s="1"/>
  <c r="B1853" i="13" s="1"/>
  <c r="B1854" i="13" s="1"/>
  <c r="B1855" i="13" s="1"/>
  <c r="B1856" i="13" s="1"/>
  <c r="B1857" i="13" s="1"/>
  <c r="B1858" i="13" s="1"/>
  <c r="B1859" i="13" s="1"/>
  <c r="B1860" i="13" s="1"/>
  <c r="B1861" i="13" s="1"/>
  <c r="B1862" i="13" s="1"/>
  <c r="B1863" i="13" s="1"/>
  <c r="B1864" i="13" s="1"/>
  <c r="B1865" i="13" s="1"/>
  <c r="B1866" i="13" s="1"/>
  <c r="B1867" i="13" s="1"/>
  <c r="B1868" i="13" s="1"/>
  <c r="B1869" i="13" s="1"/>
  <c r="B1870" i="13" s="1"/>
  <c r="B1871" i="13" s="1"/>
  <c r="B1872" i="13" s="1"/>
  <c r="B1873" i="13" s="1"/>
  <c r="B1874" i="13" s="1"/>
  <c r="B1875" i="13" s="1"/>
  <c r="B1876" i="13" s="1"/>
  <c r="B1877" i="13" s="1"/>
  <c r="B1878" i="13" s="1"/>
  <c r="B1879" i="13" s="1"/>
  <c r="B1880" i="13" s="1"/>
  <c r="B1881" i="13" s="1"/>
  <c r="B1882" i="13" s="1"/>
  <c r="B1883" i="13" s="1"/>
  <c r="B1884" i="13" s="1"/>
  <c r="B1885" i="13" s="1"/>
  <c r="B1886" i="13" s="1"/>
  <c r="B1887" i="13" s="1"/>
  <c r="B1888" i="13" s="1"/>
  <c r="B1889" i="13" s="1"/>
  <c r="B1890" i="13" s="1"/>
  <c r="B1891" i="13" s="1"/>
  <c r="B1892" i="13" s="1"/>
  <c r="B1893" i="13" s="1"/>
  <c r="B1894" i="13" s="1"/>
  <c r="B1895" i="13" s="1"/>
  <c r="B1896" i="13" s="1"/>
  <c r="B1897" i="13" s="1"/>
  <c r="B1898" i="13" s="1"/>
  <c r="B1899" i="13" s="1"/>
  <c r="B1900" i="13" s="1"/>
  <c r="B1901" i="13" s="1"/>
  <c r="B1902" i="13" s="1"/>
  <c r="B1903" i="13" s="1"/>
  <c r="B1904" i="13" s="1"/>
  <c r="B1905" i="13" s="1"/>
  <c r="B1906" i="13" s="1"/>
  <c r="B1907" i="13" s="1"/>
  <c r="B1908" i="13" s="1"/>
  <c r="B1909" i="13" s="1"/>
  <c r="B1910" i="13" s="1"/>
  <c r="B1911" i="13" s="1"/>
  <c r="B1912" i="13" s="1"/>
  <c r="B1913" i="13" s="1"/>
  <c r="B1914" i="13" s="1"/>
  <c r="B1915" i="13" s="1"/>
  <c r="B1916" i="13" s="1"/>
  <c r="B1917" i="13" s="1"/>
  <c r="B1918" i="13" s="1"/>
  <c r="B1919" i="13" s="1"/>
  <c r="B1920" i="13" s="1"/>
  <c r="B1921" i="13" s="1"/>
  <c r="B1922" i="13" s="1"/>
  <c r="B1923" i="13" s="1"/>
  <c r="B1924" i="13" s="1"/>
  <c r="B1925" i="13" s="1"/>
  <c r="B1926" i="13" s="1"/>
  <c r="B1927" i="13" s="1"/>
  <c r="B1928" i="13" s="1"/>
  <c r="B1929" i="13" s="1"/>
  <c r="B1930" i="13" s="1"/>
  <c r="B1931" i="13" s="1"/>
  <c r="B1932" i="13" s="1"/>
  <c r="B1933" i="13" s="1"/>
  <c r="B1934" i="13" s="1"/>
  <c r="B1935" i="13" s="1"/>
  <c r="B1936" i="13" s="1"/>
  <c r="B1937" i="13" s="1"/>
  <c r="B1938" i="13" s="1"/>
  <c r="B1939" i="13" s="1"/>
  <c r="B1940" i="13" s="1"/>
  <c r="B1941" i="13" s="1"/>
  <c r="B1942" i="13" s="1"/>
  <c r="B1943" i="13" s="1"/>
  <c r="B1944" i="13" s="1"/>
  <c r="B1945" i="13" s="1"/>
  <c r="B1946" i="13" s="1"/>
  <c r="B1947" i="13" s="1"/>
  <c r="B1948" i="13" s="1"/>
  <c r="B1949" i="13" s="1"/>
  <c r="B1950" i="13" s="1"/>
  <c r="B1951" i="13" s="1"/>
  <c r="B1952" i="13" s="1"/>
  <c r="B1953" i="13" s="1"/>
  <c r="B1954" i="13" s="1"/>
  <c r="B1955" i="13" s="1"/>
  <c r="B1956" i="13" s="1"/>
  <c r="B1957" i="13" s="1"/>
  <c r="B1958" i="13" s="1"/>
  <c r="B1959" i="13" s="1"/>
  <c r="B1960" i="13" s="1"/>
  <c r="B1961" i="13" s="1"/>
  <c r="B1962" i="13" s="1"/>
  <c r="B1963" i="13" s="1"/>
  <c r="B1964" i="13" s="1"/>
  <c r="B1965" i="13" s="1"/>
  <c r="B1966" i="13" s="1"/>
  <c r="B1967" i="13" s="1"/>
  <c r="B1968" i="13" s="1"/>
  <c r="B1969" i="13" s="1"/>
  <c r="B1970" i="13" s="1"/>
  <c r="B1971" i="13" s="1"/>
  <c r="B1972" i="13" s="1"/>
  <c r="B1973" i="13" s="1"/>
  <c r="B1974" i="13" s="1"/>
  <c r="B1975" i="13" s="1"/>
  <c r="B1976" i="13" s="1"/>
  <c r="B1977" i="13" s="1"/>
  <c r="B1978" i="13" s="1"/>
  <c r="B1979" i="13" s="1"/>
  <c r="B1980" i="13" s="1"/>
  <c r="B1981" i="13" s="1"/>
  <c r="B1982" i="13" s="1"/>
  <c r="B1983" i="13" s="1"/>
  <c r="B1984" i="13" s="1"/>
  <c r="B1985" i="13" s="1"/>
  <c r="B1986" i="13" s="1"/>
  <c r="B1987" i="13" s="1"/>
  <c r="B1988" i="13" s="1"/>
  <c r="B1989" i="13" s="1"/>
  <c r="B1990" i="13" s="1"/>
  <c r="B1991" i="13" s="1"/>
  <c r="B1992" i="13" s="1"/>
  <c r="B1993" i="13" s="1"/>
  <c r="B1994" i="13" s="1"/>
  <c r="B1995" i="13" s="1"/>
  <c r="B1996" i="13" s="1"/>
  <c r="B1997" i="13" s="1"/>
  <c r="B1998" i="13" s="1"/>
  <c r="B1999" i="13" s="1"/>
  <c r="B2000" i="13" s="1"/>
  <c r="B2001" i="13" s="1"/>
  <c r="B2002" i="13" s="1"/>
  <c r="B2003" i="13" s="1"/>
  <c r="B2004" i="13" s="1"/>
  <c r="B2005" i="13" s="1"/>
  <c r="B2006" i="13" s="1"/>
  <c r="B2007" i="13" s="1"/>
  <c r="B2008" i="13" s="1"/>
  <c r="B2009" i="13" s="1"/>
  <c r="B2010" i="13" s="1"/>
  <c r="B2011" i="13" s="1"/>
  <c r="B2012" i="13" s="1"/>
  <c r="B2013" i="13" s="1"/>
  <c r="B2014" i="13" s="1"/>
  <c r="B2015" i="13" s="1"/>
  <c r="B2016" i="13" s="1"/>
  <c r="B2017" i="13" s="1"/>
  <c r="B2018" i="13" s="1"/>
  <c r="B2019" i="13" s="1"/>
  <c r="B2020" i="13" s="1"/>
  <c r="B2021" i="13" s="1"/>
  <c r="B2022" i="13" s="1"/>
  <c r="B2023" i="13" s="1"/>
  <c r="B2024" i="13" s="1"/>
  <c r="B2025" i="13" s="1"/>
  <c r="B2026" i="13" s="1"/>
  <c r="B2027" i="13" s="1"/>
  <c r="B2028" i="13" s="1"/>
  <c r="B2029" i="13" s="1"/>
  <c r="B2030" i="13" s="1"/>
  <c r="B2031" i="13" s="1"/>
  <c r="B2032" i="13" s="1"/>
  <c r="B2033" i="13" s="1"/>
  <c r="B2034" i="13" s="1"/>
  <c r="B2035" i="13" s="1"/>
  <c r="B2036" i="13" s="1"/>
  <c r="B2037" i="13" s="1"/>
  <c r="B2038" i="13" s="1"/>
  <c r="B2039" i="13" s="1"/>
  <c r="B2040" i="13" s="1"/>
  <c r="B2041" i="13" s="1"/>
  <c r="B2042" i="13" s="1"/>
  <c r="B2043" i="13" s="1"/>
  <c r="B2044" i="13" s="1"/>
  <c r="B2045" i="13" s="1"/>
  <c r="B2046" i="13" s="1"/>
  <c r="B2047" i="13" s="1"/>
  <c r="B2048" i="13" s="1"/>
  <c r="B2049" i="13" s="1"/>
  <c r="B2050" i="13" s="1"/>
  <c r="B2051" i="13" s="1"/>
  <c r="B2052" i="13" s="1"/>
  <c r="B2053" i="13" s="1"/>
  <c r="B2054" i="13" s="1"/>
  <c r="B2055" i="13" s="1"/>
  <c r="B2056" i="13" s="1"/>
  <c r="B2057" i="13" s="1"/>
  <c r="B2058" i="13" s="1"/>
  <c r="B2059" i="13" s="1"/>
  <c r="B2060" i="13" s="1"/>
  <c r="B2061" i="13" s="1"/>
  <c r="B2062" i="13" s="1"/>
  <c r="B2063" i="13" s="1"/>
  <c r="B2064" i="13" s="1"/>
  <c r="B2065" i="13" s="1"/>
  <c r="B2066" i="13" s="1"/>
  <c r="B2067" i="13" s="1"/>
  <c r="B2068" i="13" s="1"/>
  <c r="B2069" i="13" s="1"/>
  <c r="B2070" i="13" s="1"/>
  <c r="B2071" i="13" s="1"/>
  <c r="B2072" i="13" s="1"/>
  <c r="B2073" i="13" s="1"/>
  <c r="B2074" i="13" s="1"/>
  <c r="B2075" i="13" s="1"/>
  <c r="B2076" i="13" s="1"/>
  <c r="B2077" i="13" s="1"/>
  <c r="B2078" i="13" s="1"/>
  <c r="B2079" i="13" s="1"/>
  <c r="B2080" i="13" s="1"/>
  <c r="B2081" i="13" s="1"/>
  <c r="B2082" i="13" s="1"/>
  <c r="B2083" i="13" s="1"/>
  <c r="B2084" i="13" s="1"/>
  <c r="B2085" i="13" s="1"/>
  <c r="B2086" i="13" s="1"/>
  <c r="B2087" i="13" s="1"/>
  <c r="B2088" i="13" s="1"/>
  <c r="B2089" i="13" s="1"/>
  <c r="B2090" i="13" s="1"/>
  <c r="B2091" i="13" s="1"/>
  <c r="B2092" i="13" s="1"/>
  <c r="B2093" i="13" s="1"/>
  <c r="B2094" i="13" s="1"/>
  <c r="B2095" i="13" s="1"/>
  <c r="B2096" i="13" s="1"/>
  <c r="B2097" i="13" s="1"/>
  <c r="B2098" i="13" s="1"/>
  <c r="B2099" i="13" s="1"/>
  <c r="B2100" i="13" s="1"/>
  <c r="B2101" i="13" s="1"/>
  <c r="B2102" i="13" s="1"/>
  <c r="B2103" i="13" s="1"/>
  <c r="B2104" i="13" s="1"/>
  <c r="B2105" i="13" s="1"/>
  <c r="B2106" i="13" s="1"/>
  <c r="B2107" i="13" s="1"/>
  <c r="B2108" i="13" s="1"/>
  <c r="B2109" i="13" s="1"/>
  <c r="B2110" i="13" s="1"/>
  <c r="B2111" i="13" s="1"/>
  <c r="B2112" i="13" s="1"/>
  <c r="B2113" i="13" s="1"/>
  <c r="B2114" i="13" s="1"/>
  <c r="B2115" i="13" s="1"/>
  <c r="B2116" i="13" s="1"/>
  <c r="B2117" i="13" s="1"/>
  <c r="B2118" i="13" s="1"/>
  <c r="B2119" i="13" s="1"/>
  <c r="B2120" i="13" s="1"/>
  <c r="B2121" i="13" s="1"/>
  <c r="B2122" i="13" s="1"/>
  <c r="B2123" i="13" s="1"/>
  <c r="B2124" i="13" s="1"/>
  <c r="B2125" i="13" s="1"/>
  <c r="B2126" i="13" s="1"/>
  <c r="B2127" i="13" s="1"/>
  <c r="B2128" i="13" s="1"/>
  <c r="B2129" i="13" s="1"/>
  <c r="B2130" i="13" s="1"/>
  <c r="B2131" i="13" s="1"/>
  <c r="B2132" i="13" s="1"/>
  <c r="B2133" i="13" s="1"/>
  <c r="B2134" i="13" s="1"/>
  <c r="B2135" i="13" s="1"/>
  <c r="B2136" i="13" s="1"/>
  <c r="B2137" i="13" s="1"/>
  <c r="B2138" i="13" s="1"/>
  <c r="B2139" i="13" s="1"/>
  <c r="B2140" i="13" s="1"/>
  <c r="B2141" i="13" s="1"/>
  <c r="B2142" i="13" s="1"/>
  <c r="B2143" i="13" s="1"/>
  <c r="B2144" i="13" s="1"/>
  <c r="B2145" i="13" s="1"/>
  <c r="B2146" i="13" s="1"/>
  <c r="B2147" i="13" s="1"/>
  <c r="B2148" i="13" s="1"/>
  <c r="B2149" i="13" s="1"/>
  <c r="B2150" i="13" s="1"/>
  <c r="B2151" i="13" s="1"/>
  <c r="B2152" i="13" s="1"/>
  <c r="B2153" i="13" s="1"/>
  <c r="B2154" i="13" s="1"/>
  <c r="B2155" i="13" s="1"/>
  <c r="B2156" i="13" s="1"/>
  <c r="B2157" i="13" s="1"/>
  <c r="B2158" i="13" s="1"/>
  <c r="B2159" i="13" s="1"/>
  <c r="B2160" i="13" s="1"/>
  <c r="B2161" i="13" s="1"/>
  <c r="B2162" i="13" s="1"/>
  <c r="B2163" i="13" s="1"/>
  <c r="B2164" i="13" s="1"/>
  <c r="B2165" i="13" s="1"/>
  <c r="B2166" i="13" s="1"/>
  <c r="B2167" i="13" s="1"/>
  <c r="B2168" i="13" s="1"/>
  <c r="B2169" i="13" s="1"/>
  <c r="B2170" i="13" s="1"/>
  <c r="B2171" i="13" s="1"/>
  <c r="B2172" i="13" s="1"/>
  <c r="B2173" i="13" s="1"/>
  <c r="B2174" i="13" s="1"/>
  <c r="B2175" i="13" s="1"/>
  <c r="B2176" i="13" s="1"/>
  <c r="B2177" i="13" s="1"/>
  <c r="B2178" i="13" s="1"/>
  <c r="B2179" i="13" s="1"/>
  <c r="B2180" i="13" s="1"/>
  <c r="B2181" i="13" s="1"/>
  <c r="B2182" i="13" s="1"/>
  <c r="B2183" i="13" s="1"/>
  <c r="B2184" i="13" s="1"/>
  <c r="B2185" i="13" s="1"/>
  <c r="B2186" i="13" s="1"/>
  <c r="B2187" i="13" s="1"/>
  <c r="B2188" i="13" s="1"/>
  <c r="B2189" i="13" s="1"/>
  <c r="B2190" i="13" s="1"/>
  <c r="B2191" i="13" s="1"/>
  <c r="B2192" i="13" s="1"/>
  <c r="B2193" i="13" s="1"/>
  <c r="B2194" i="13" s="1"/>
  <c r="B2195" i="13" s="1"/>
  <c r="B2196" i="13" s="1"/>
  <c r="B2197" i="13" s="1"/>
  <c r="B2198" i="13" s="1"/>
  <c r="B2199" i="13" s="1"/>
  <c r="B2200" i="13" s="1"/>
  <c r="B2201" i="13" s="1"/>
  <c r="B2202" i="13" s="1"/>
  <c r="B2203" i="13" s="1"/>
  <c r="B2204" i="13" s="1"/>
  <c r="B2205" i="13" s="1"/>
  <c r="B2206" i="13" s="1"/>
  <c r="B2207" i="13" s="1"/>
  <c r="B2208" i="13" s="1"/>
  <c r="B2209" i="13" s="1"/>
  <c r="B2210" i="13" s="1"/>
  <c r="B2211" i="13" s="1"/>
  <c r="B2212" i="13" s="1"/>
  <c r="B2213" i="13" s="1"/>
  <c r="B2214" i="13" s="1"/>
  <c r="B2215" i="13" s="1"/>
  <c r="B2216" i="13" s="1"/>
  <c r="B2217" i="13" s="1"/>
  <c r="B2218" i="13" s="1"/>
  <c r="B2219" i="13" s="1"/>
  <c r="B2220" i="13" s="1"/>
  <c r="B2221" i="13" s="1"/>
  <c r="B2222" i="13" s="1"/>
  <c r="B2223" i="13" s="1"/>
  <c r="B2224" i="13" s="1"/>
  <c r="B2225" i="13" s="1"/>
  <c r="B2226" i="13" s="1"/>
  <c r="B2227" i="13" s="1"/>
  <c r="B2228" i="13" s="1"/>
  <c r="B2229" i="13" s="1"/>
  <c r="B2230" i="13" s="1"/>
  <c r="B2231" i="13" s="1"/>
  <c r="B2232" i="13" s="1"/>
  <c r="B2233" i="13" s="1"/>
  <c r="B2234" i="13" s="1"/>
  <c r="B2235" i="13" s="1"/>
  <c r="B2236" i="13" s="1"/>
  <c r="B2237" i="13" s="1"/>
  <c r="B2238" i="13" s="1"/>
  <c r="B2239" i="13" s="1"/>
  <c r="B2240" i="13" s="1"/>
  <c r="B2241" i="13" s="1"/>
  <c r="B2242" i="13" s="1"/>
  <c r="B2243" i="13" s="1"/>
  <c r="B2244" i="13" s="1"/>
  <c r="B2245" i="13" s="1"/>
  <c r="B2246" i="13" s="1"/>
  <c r="B2247" i="13" s="1"/>
  <c r="B2248" i="13" s="1"/>
  <c r="B2249" i="13" s="1"/>
  <c r="B2250" i="13" s="1"/>
  <c r="B2251" i="13" s="1"/>
  <c r="B2252" i="13" s="1"/>
  <c r="B2253" i="13" s="1"/>
  <c r="B2254" i="13" s="1"/>
  <c r="B2255" i="13" s="1"/>
  <c r="B2256" i="13" s="1"/>
  <c r="B2257" i="13" s="1"/>
  <c r="B2258" i="13" s="1"/>
  <c r="B2259" i="13" s="1"/>
  <c r="B2260" i="13" s="1"/>
  <c r="B2261" i="13" s="1"/>
  <c r="B2262" i="13" s="1"/>
  <c r="B2263" i="13" s="1"/>
  <c r="B2264" i="13" s="1"/>
  <c r="B2265" i="13" s="1"/>
  <c r="B2266" i="13" s="1"/>
  <c r="B2267" i="13" s="1"/>
  <c r="B2268" i="13" s="1"/>
  <c r="B2269" i="13" s="1"/>
  <c r="B2270" i="13" s="1"/>
  <c r="B2271" i="13" s="1"/>
  <c r="B2272" i="13" s="1"/>
  <c r="B2273" i="13" s="1"/>
  <c r="B2274" i="13" s="1"/>
  <c r="B2275" i="13" s="1"/>
  <c r="B2276" i="13" s="1"/>
  <c r="B2277" i="13" s="1"/>
  <c r="B2278" i="13" s="1"/>
  <c r="B2279" i="13" s="1"/>
  <c r="B2280" i="13" s="1"/>
  <c r="B2281" i="13" s="1"/>
  <c r="B2282" i="13" s="1"/>
  <c r="B2283" i="13" s="1"/>
  <c r="B2284" i="13" s="1"/>
  <c r="B2285" i="13" s="1"/>
  <c r="B2286" i="13" s="1"/>
  <c r="B2287" i="13" s="1"/>
  <c r="B2288" i="13" s="1"/>
  <c r="B2289" i="13" s="1"/>
  <c r="B2290" i="13" s="1"/>
  <c r="B2291" i="13" s="1"/>
  <c r="B2292" i="13" s="1"/>
  <c r="B2293" i="13" s="1"/>
  <c r="B2294" i="13" s="1"/>
  <c r="B2295" i="13" s="1"/>
  <c r="B2296" i="13" s="1"/>
  <c r="B2297" i="13" s="1"/>
  <c r="B2298" i="13" s="1"/>
  <c r="B2299" i="13" s="1"/>
  <c r="B2300" i="13" s="1"/>
  <c r="B2301" i="13" s="1"/>
  <c r="B2302" i="13" s="1"/>
  <c r="B2303" i="13" s="1"/>
  <c r="B2304" i="13" s="1"/>
  <c r="B2305" i="13" s="1"/>
  <c r="B2306" i="13" s="1"/>
  <c r="B2307" i="13" s="1"/>
  <c r="B2308" i="13" s="1"/>
  <c r="B2309" i="13" s="1"/>
  <c r="B2310" i="13" s="1"/>
  <c r="B2311" i="13" s="1"/>
  <c r="B2312" i="13" s="1"/>
  <c r="B2313" i="13" s="1"/>
  <c r="B2314" i="13" s="1"/>
  <c r="B2315" i="13" s="1"/>
  <c r="B2316" i="13" s="1"/>
  <c r="B2317" i="13" s="1"/>
  <c r="B2318" i="13" s="1"/>
  <c r="B2319" i="13" s="1"/>
  <c r="B2320" i="13" s="1"/>
  <c r="B2321" i="13" s="1"/>
  <c r="B2322" i="13" s="1"/>
  <c r="B2323" i="13" s="1"/>
  <c r="B2324" i="13" s="1"/>
  <c r="B2325" i="13" s="1"/>
  <c r="B2326" i="13" s="1"/>
  <c r="B2327" i="13" s="1"/>
  <c r="B2328" i="13" s="1"/>
  <c r="B2329" i="13" s="1"/>
  <c r="B2330" i="13" s="1"/>
  <c r="B2331" i="13" s="1"/>
  <c r="B2332" i="13" s="1"/>
  <c r="B2333" i="13" s="1"/>
  <c r="B2334" i="13" s="1"/>
  <c r="B2335" i="13" s="1"/>
  <c r="B2336" i="13" s="1"/>
  <c r="B2337" i="13" s="1"/>
  <c r="B2338" i="13" s="1"/>
  <c r="B2339" i="13" s="1"/>
  <c r="B2340" i="13" s="1"/>
  <c r="B2341" i="13" s="1"/>
  <c r="B2342" i="13" s="1"/>
  <c r="B2343" i="13" s="1"/>
  <c r="B2344" i="13" s="1"/>
  <c r="B2345" i="13" s="1"/>
  <c r="B2346" i="13" s="1"/>
  <c r="B2347" i="13" s="1"/>
  <c r="B2348" i="13" s="1"/>
  <c r="B2349" i="13" s="1"/>
  <c r="B2350" i="13" s="1"/>
  <c r="B2351" i="13" s="1"/>
  <c r="B2352" i="13" s="1"/>
  <c r="B2353" i="13" s="1"/>
  <c r="B2354" i="13" s="1"/>
  <c r="B2355" i="13" s="1"/>
  <c r="B2356" i="13" s="1"/>
  <c r="B2357" i="13" s="1"/>
  <c r="B2358" i="13" s="1"/>
  <c r="B2359" i="13" s="1"/>
  <c r="B2360" i="13" s="1"/>
  <c r="B2361" i="13" s="1"/>
  <c r="B2362" i="13" s="1"/>
  <c r="B2363" i="13" s="1"/>
  <c r="B2364" i="13" s="1"/>
  <c r="B2365" i="13" s="1"/>
  <c r="B2366" i="13" s="1"/>
  <c r="B2367" i="13" s="1"/>
  <c r="B2368" i="13" s="1"/>
  <c r="B2369" i="13" s="1"/>
  <c r="B2370" i="13" s="1"/>
  <c r="B2371" i="13" s="1"/>
  <c r="B2372" i="13" s="1"/>
  <c r="B2373" i="13" s="1"/>
  <c r="B2374" i="13" s="1"/>
  <c r="B2375" i="13" s="1"/>
  <c r="B2376" i="13" s="1"/>
  <c r="B2377" i="13" s="1"/>
  <c r="B2378" i="13" s="1"/>
  <c r="B2379" i="13" s="1"/>
  <c r="B2380" i="13" s="1"/>
  <c r="B2381" i="13" s="1"/>
  <c r="B2382" i="13" s="1"/>
  <c r="B2383" i="13" s="1"/>
  <c r="B2384" i="13" s="1"/>
  <c r="B2385" i="13" s="1"/>
  <c r="B2386" i="13" s="1"/>
  <c r="B2387" i="13" s="1"/>
  <c r="B2388" i="13" s="1"/>
  <c r="B2389" i="13" s="1"/>
  <c r="B2390" i="13" s="1"/>
  <c r="B2391" i="13" s="1"/>
  <c r="B2392" i="13" s="1"/>
  <c r="B2393" i="13" s="1"/>
  <c r="B2394" i="13" s="1"/>
  <c r="B2395" i="13" s="1"/>
  <c r="B2396" i="13" s="1"/>
  <c r="B2397" i="13" s="1"/>
  <c r="B2398" i="13" s="1"/>
  <c r="B2399" i="13" s="1"/>
  <c r="B2400" i="13" s="1"/>
  <c r="B2401" i="13" s="1"/>
  <c r="B2402" i="13" s="1"/>
  <c r="B2403" i="13" s="1"/>
  <c r="B2404" i="13" s="1"/>
  <c r="B2405" i="13" s="1"/>
  <c r="B2406" i="13" s="1"/>
  <c r="B2407" i="13" s="1"/>
  <c r="B2408" i="13" s="1"/>
  <c r="B2409" i="13" s="1"/>
  <c r="B2410" i="13" s="1"/>
  <c r="B2411" i="13" s="1"/>
  <c r="B2412" i="13" s="1"/>
  <c r="B2413" i="13" s="1"/>
  <c r="B2414" i="13" s="1"/>
  <c r="B2415" i="13" s="1"/>
  <c r="B2416" i="13" s="1"/>
  <c r="B2417" i="13" s="1"/>
  <c r="B2418" i="13" s="1"/>
  <c r="B2419" i="13" s="1"/>
  <c r="B2420" i="13" s="1"/>
  <c r="B2421" i="13" s="1"/>
  <c r="B2422" i="13" s="1"/>
  <c r="B2423" i="13" s="1"/>
  <c r="B2424" i="13" s="1"/>
  <c r="B2425" i="13" s="1"/>
  <c r="B2426" i="13" s="1"/>
  <c r="B2427" i="13" s="1"/>
  <c r="B2428" i="13" s="1"/>
  <c r="B2429" i="13" s="1"/>
  <c r="B2430" i="13" s="1"/>
  <c r="B2431" i="13" s="1"/>
  <c r="B2432" i="13" s="1"/>
  <c r="B2433" i="13" s="1"/>
  <c r="B2434" i="13" s="1"/>
  <c r="B2435" i="13" s="1"/>
  <c r="B2436" i="13" s="1"/>
  <c r="B2437" i="13" s="1"/>
  <c r="B2438" i="13" s="1"/>
  <c r="B2439" i="13" s="1"/>
  <c r="B2440" i="13" s="1"/>
  <c r="B2441" i="13" s="1"/>
  <c r="B2442" i="13" s="1"/>
  <c r="B2443" i="13" s="1"/>
  <c r="B2444" i="13" s="1"/>
  <c r="B2445" i="13" s="1"/>
  <c r="B2446" i="13" s="1"/>
  <c r="B2447" i="13" s="1"/>
  <c r="B2448" i="13" s="1"/>
  <c r="B2449" i="13" s="1"/>
  <c r="B2450" i="13" s="1"/>
  <c r="B2451" i="13" s="1"/>
  <c r="B2452" i="13" s="1"/>
  <c r="B2453" i="13" s="1"/>
  <c r="B2454" i="13" s="1"/>
  <c r="B2455" i="13" s="1"/>
  <c r="B2456" i="13" s="1"/>
  <c r="B2457" i="13" s="1"/>
  <c r="B2458" i="13" s="1"/>
  <c r="B2459" i="13" s="1"/>
  <c r="B2460" i="13" s="1"/>
  <c r="B2461" i="13" s="1"/>
  <c r="B2462" i="13" s="1"/>
  <c r="B2463" i="13" s="1"/>
  <c r="B2464" i="13" s="1"/>
  <c r="B2465" i="13" s="1"/>
  <c r="B2466" i="13" s="1"/>
  <c r="B2467" i="13" s="1"/>
  <c r="B2468" i="13" s="1"/>
  <c r="B2469" i="13" s="1"/>
  <c r="B2470" i="13" s="1"/>
  <c r="B2471" i="13" s="1"/>
  <c r="B2472" i="13" s="1"/>
  <c r="B2473" i="13" s="1"/>
  <c r="B2474" i="13" s="1"/>
  <c r="B2475" i="13" s="1"/>
  <c r="B2476" i="13" s="1"/>
  <c r="B2477" i="13" s="1"/>
  <c r="B2478" i="13" s="1"/>
  <c r="B2479" i="13" s="1"/>
  <c r="B2480" i="13" s="1"/>
  <c r="B2481" i="13" s="1"/>
  <c r="B2482" i="13" s="1"/>
  <c r="B2483" i="13" s="1"/>
  <c r="B2484" i="13" s="1"/>
  <c r="B2485" i="13" s="1"/>
  <c r="B2486" i="13" s="1"/>
  <c r="B2487" i="13" s="1"/>
  <c r="B2488" i="13" s="1"/>
  <c r="B2489" i="13" s="1"/>
  <c r="B2490" i="13" s="1"/>
  <c r="B2491" i="13" s="1"/>
  <c r="B2492" i="13" s="1"/>
  <c r="B2493" i="13" s="1"/>
  <c r="B2494" i="13" s="1"/>
  <c r="B2495" i="13" s="1"/>
  <c r="B2496" i="13" s="1"/>
  <c r="B2497" i="13" s="1"/>
  <c r="B2498" i="13" s="1"/>
  <c r="B2499" i="13" s="1"/>
  <c r="B2500" i="13" s="1"/>
  <c r="B2501" i="13" s="1"/>
  <c r="B2502" i="13" s="1"/>
  <c r="B2503" i="13" s="1"/>
  <c r="B2504" i="13" s="1"/>
  <c r="B2505" i="13" s="1"/>
  <c r="B2506" i="13" s="1"/>
  <c r="B2507" i="13" s="1"/>
  <c r="B2508" i="13" s="1"/>
  <c r="B2509" i="13" s="1"/>
  <c r="B2510" i="13" s="1"/>
  <c r="B2511" i="13" s="1"/>
  <c r="B2512" i="13" s="1"/>
  <c r="B2513" i="13" s="1"/>
  <c r="B2514" i="13" s="1"/>
  <c r="B2515" i="13" s="1"/>
  <c r="B2516" i="13" s="1"/>
  <c r="B2517" i="13" s="1"/>
  <c r="B2518" i="13" s="1"/>
  <c r="B2519" i="13" s="1"/>
  <c r="B2520" i="13" s="1"/>
  <c r="B2521" i="13" s="1"/>
  <c r="B2522" i="13" s="1"/>
  <c r="B2523" i="13" s="1"/>
  <c r="B2524" i="13" s="1"/>
  <c r="B2525" i="13" s="1"/>
  <c r="B2526" i="13" s="1"/>
  <c r="B2527" i="13" s="1"/>
  <c r="B2528" i="13" s="1"/>
  <c r="B2529" i="13" s="1"/>
  <c r="B2530" i="13" s="1"/>
  <c r="B2531" i="13" s="1"/>
  <c r="B2532" i="13" s="1"/>
  <c r="B2533" i="13" s="1"/>
  <c r="B2534" i="13" s="1"/>
  <c r="B2535" i="13" s="1"/>
  <c r="B2536" i="13" s="1"/>
  <c r="B2537" i="13" s="1"/>
  <c r="B2538" i="13" s="1"/>
  <c r="B2539" i="13" s="1"/>
  <c r="B2540" i="13" s="1"/>
  <c r="B2541" i="13" s="1"/>
  <c r="B2542" i="13" s="1"/>
  <c r="B2543" i="13" s="1"/>
  <c r="B2544" i="13" s="1"/>
  <c r="B2545" i="13" s="1"/>
  <c r="B2546" i="13" s="1"/>
  <c r="B2547" i="13" s="1"/>
  <c r="B2548" i="13" s="1"/>
  <c r="B2549" i="13" s="1"/>
  <c r="B2550" i="13" s="1"/>
  <c r="B2551" i="13" s="1"/>
  <c r="B2552" i="13" s="1"/>
  <c r="B2553" i="13" s="1"/>
  <c r="B2554" i="13" s="1"/>
  <c r="B2555" i="13" s="1"/>
  <c r="B2556" i="13" s="1"/>
  <c r="B2557" i="13" s="1"/>
  <c r="B2558" i="13" s="1"/>
  <c r="B2559" i="13" s="1"/>
  <c r="B2560" i="13" s="1"/>
  <c r="B2561" i="13" s="1"/>
  <c r="B2562" i="13" s="1"/>
  <c r="B2563" i="13" s="1"/>
  <c r="B2564" i="13" s="1"/>
  <c r="B2565" i="13" s="1"/>
  <c r="B2566" i="13" s="1"/>
  <c r="B2567" i="13" s="1"/>
  <c r="B2568" i="13" s="1"/>
  <c r="B2569" i="13" s="1"/>
  <c r="B2570" i="13" s="1"/>
  <c r="B2571" i="13" s="1"/>
  <c r="B2572" i="13" s="1"/>
  <c r="B2573" i="13" s="1"/>
  <c r="B2574" i="13" s="1"/>
  <c r="B2575" i="13" s="1"/>
  <c r="B2576" i="13" s="1"/>
  <c r="B2577" i="13" s="1"/>
  <c r="B2578" i="13" s="1"/>
  <c r="B2579" i="13" s="1"/>
  <c r="B2580" i="13" s="1"/>
  <c r="B2581" i="13" s="1"/>
  <c r="B2582" i="13" s="1"/>
  <c r="B2583" i="13" s="1"/>
  <c r="B2584" i="13" s="1"/>
  <c r="B2585" i="13" s="1"/>
  <c r="B2586" i="13" s="1"/>
  <c r="B2587" i="13" s="1"/>
  <c r="B2588" i="13" s="1"/>
  <c r="B2589" i="13" s="1"/>
  <c r="B2590" i="13" s="1"/>
  <c r="B2591" i="13" s="1"/>
  <c r="B2592" i="13" s="1"/>
  <c r="B2593" i="13" s="1"/>
  <c r="B2594" i="13" s="1"/>
  <c r="B2595" i="13" s="1"/>
  <c r="B2596" i="13" s="1"/>
  <c r="B2597" i="13" s="1"/>
  <c r="B2598" i="13" s="1"/>
  <c r="B2599" i="13" s="1"/>
  <c r="B2600" i="13" s="1"/>
  <c r="B2601" i="13" s="1"/>
  <c r="B2602" i="13" s="1"/>
  <c r="B2603" i="13" s="1"/>
  <c r="B2604" i="13" s="1"/>
  <c r="B2605" i="13" s="1"/>
  <c r="B2606" i="13" s="1"/>
  <c r="B2607" i="13" s="1"/>
  <c r="B2608" i="13" s="1"/>
  <c r="B2609" i="13" s="1"/>
  <c r="B2610" i="13" s="1"/>
  <c r="B2611" i="13" s="1"/>
  <c r="B2612" i="13" s="1"/>
  <c r="B2613" i="13" s="1"/>
  <c r="B2614" i="13" s="1"/>
  <c r="B2615" i="13" s="1"/>
  <c r="B2616" i="13" s="1"/>
  <c r="B2617" i="13" s="1"/>
  <c r="B2618" i="13" s="1"/>
  <c r="B2619" i="13" s="1"/>
  <c r="B2620" i="13" s="1"/>
  <c r="B2621" i="13" s="1"/>
  <c r="B2622" i="13" s="1"/>
  <c r="B2623" i="13" s="1"/>
  <c r="B2624" i="13" s="1"/>
  <c r="B2625" i="13" s="1"/>
  <c r="B2626" i="13" s="1"/>
  <c r="B2627" i="13" s="1"/>
  <c r="B2628" i="13" s="1"/>
  <c r="B2629" i="13" s="1"/>
  <c r="B2630" i="13" s="1"/>
  <c r="B2631" i="13" s="1"/>
  <c r="B2632" i="13" s="1"/>
  <c r="B2633" i="13" s="1"/>
  <c r="B2634" i="13" s="1"/>
  <c r="B2635" i="13" s="1"/>
  <c r="B2636" i="13" s="1"/>
  <c r="B2637" i="13" s="1"/>
  <c r="B2638" i="13" s="1"/>
  <c r="B2639" i="13" s="1"/>
  <c r="B2640" i="13" s="1"/>
  <c r="B2641" i="13" s="1"/>
  <c r="B2642" i="13" s="1"/>
  <c r="B2643" i="13" s="1"/>
  <c r="B2644" i="13" s="1"/>
  <c r="B2645" i="13" s="1"/>
  <c r="B2646" i="13" s="1"/>
  <c r="B2647" i="13" s="1"/>
  <c r="B2648" i="13" s="1"/>
  <c r="B2649" i="13" s="1"/>
  <c r="B2650" i="13" s="1"/>
  <c r="B2651" i="13" s="1"/>
  <c r="B2652" i="13" s="1"/>
  <c r="B2653" i="13" s="1"/>
  <c r="B2654" i="13" s="1"/>
  <c r="B2655" i="13" s="1"/>
  <c r="B2656" i="13" s="1"/>
  <c r="B2657" i="13" s="1"/>
  <c r="B2658" i="13" s="1"/>
  <c r="B2659" i="13" s="1"/>
  <c r="B2660" i="13" s="1"/>
  <c r="B2661" i="13" s="1"/>
  <c r="B2662" i="13" s="1"/>
  <c r="B2663" i="13" s="1"/>
  <c r="B2664" i="13" s="1"/>
  <c r="B2665" i="13" s="1"/>
  <c r="B2666" i="13" s="1"/>
  <c r="B2667" i="13" s="1"/>
  <c r="B2668" i="13" s="1"/>
  <c r="B2669" i="13" s="1"/>
  <c r="B2670" i="13" s="1"/>
  <c r="B2671" i="13" s="1"/>
  <c r="B2672" i="13" s="1"/>
  <c r="B2673" i="13" s="1"/>
  <c r="B2674" i="13" s="1"/>
  <c r="B2675" i="13" s="1"/>
  <c r="B2676" i="13" s="1"/>
  <c r="B2677" i="13" s="1"/>
  <c r="B2678" i="13" s="1"/>
  <c r="B2679" i="13" s="1"/>
  <c r="B2680" i="13" s="1"/>
  <c r="B2681" i="13" s="1"/>
  <c r="B2682" i="13" s="1"/>
  <c r="B2683" i="13" s="1"/>
  <c r="B2684" i="13" s="1"/>
  <c r="B2685" i="13" s="1"/>
  <c r="B2686" i="13" s="1"/>
  <c r="B2687" i="13" s="1"/>
  <c r="B2688" i="13" s="1"/>
  <c r="B2689" i="13" s="1"/>
  <c r="B2690" i="13" s="1"/>
  <c r="B2691" i="13" s="1"/>
  <c r="B2692" i="13" s="1"/>
  <c r="B2693" i="13" s="1"/>
  <c r="B2694" i="13" s="1"/>
  <c r="B2695" i="13" s="1"/>
  <c r="B2696" i="13" s="1"/>
  <c r="B2697" i="13" s="1"/>
  <c r="B2698" i="13" s="1"/>
  <c r="B2699" i="13" s="1"/>
  <c r="B2700" i="13" s="1"/>
  <c r="B2701" i="13" s="1"/>
  <c r="B2702" i="13" s="1"/>
  <c r="B2703" i="13" s="1"/>
  <c r="B2704" i="13" s="1"/>
  <c r="B2705" i="13" s="1"/>
  <c r="B2706" i="13" s="1"/>
  <c r="B2707" i="13" s="1"/>
  <c r="B2708" i="13" s="1"/>
  <c r="B2709" i="13" s="1"/>
  <c r="B2710" i="13" s="1"/>
  <c r="B2711" i="13" s="1"/>
  <c r="B2712" i="13" s="1"/>
  <c r="B2713" i="13" s="1"/>
  <c r="B2714" i="13" s="1"/>
  <c r="B2715" i="13" s="1"/>
  <c r="B2716" i="13" s="1"/>
  <c r="B2717" i="13" s="1"/>
  <c r="B2718" i="13" s="1"/>
  <c r="B2719" i="13" s="1"/>
  <c r="B2720" i="13" s="1"/>
  <c r="B2721" i="13" s="1"/>
  <c r="B2722" i="13" s="1"/>
  <c r="B2723" i="13" s="1"/>
  <c r="B2724" i="13" s="1"/>
  <c r="B2725" i="13" s="1"/>
  <c r="B2726" i="13" s="1"/>
  <c r="B2727" i="13" s="1"/>
  <c r="B2728" i="13" s="1"/>
  <c r="B2729" i="13" s="1"/>
  <c r="B2730" i="13" s="1"/>
  <c r="B2731" i="13" s="1"/>
  <c r="B2732" i="13" s="1"/>
  <c r="B2733" i="13" s="1"/>
  <c r="B2734" i="13" s="1"/>
  <c r="B2735" i="13" s="1"/>
  <c r="B2736" i="13" s="1"/>
  <c r="B2737" i="13" s="1"/>
  <c r="B2738" i="13" s="1"/>
  <c r="B2739" i="13" s="1"/>
  <c r="B2740" i="13" s="1"/>
  <c r="B2741" i="13" s="1"/>
  <c r="B2742" i="13" s="1"/>
  <c r="B2743" i="13" s="1"/>
  <c r="B2744" i="13" s="1"/>
  <c r="B2745" i="13" s="1"/>
  <c r="B2746" i="13" s="1"/>
  <c r="B2747" i="13" s="1"/>
  <c r="B2748" i="13" s="1"/>
  <c r="B2749" i="13" s="1"/>
  <c r="B2750" i="13" s="1"/>
  <c r="B2751" i="13" s="1"/>
  <c r="B2752" i="13" s="1"/>
  <c r="B2753" i="13" s="1"/>
  <c r="B2754" i="13" s="1"/>
  <c r="B2755" i="13" s="1"/>
  <c r="B2756" i="13" s="1"/>
  <c r="B2757" i="13" s="1"/>
  <c r="B2758" i="13" s="1"/>
  <c r="B2759" i="13" s="1"/>
  <c r="B2760" i="13" s="1"/>
  <c r="B2761" i="13" s="1"/>
  <c r="B2762" i="13" s="1"/>
  <c r="B2763" i="13" s="1"/>
  <c r="B2764" i="13" s="1"/>
  <c r="B2765" i="13" s="1"/>
  <c r="B2766" i="13" s="1"/>
  <c r="B2767" i="13" s="1"/>
  <c r="B2768" i="13" s="1"/>
  <c r="B2769" i="13" s="1"/>
  <c r="B2770" i="13" s="1"/>
  <c r="B2771" i="13" s="1"/>
  <c r="B2772" i="13" s="1"/>
  <c r="B2773" i="13" s="1"/>
  <c r="B2774" i="13" s="1"/>
  <c r="B2775" i="13" s="1"/>
  <c r="B2776" i="13" s="1"/>
  <c r="B2777" i="13" s="1"/>
  <c r="B2778" i="13" s="1"/>
  <c r="B2779" i="13" s="1"/>
  <c r="B2780" i="13" s="1"/>
  <c r="B2781" i="13" s="1"/>
  <c r="B2782" i="13" s="1"/>
  <c r="B2783" i="13" s="1"/>
  <c r="B2784" i="13" s="1"/>
  <c r="B2785" i="13" s="1"/>
  <c r="B2786" i="13" s="1"/>
  <c r="B2787" i="13" s="1"/>
  <c r="B2788" i="13" s="1"/>
  <c r="B2789" i="13" s="1"/>
  <c r="B2790" i="13" s="1"/>
  <c r="B2791" i="13" s="1"/>
  <c r="B2792" i="13" s="1"/>
  <c r="B2793" i="13" s="1"/>
  <c r="B2794" i="13" s="1"/>
  <c r="B2795" i="13" s="1"/>
  <c r="B2796" i="13" s="1"/>
  <c r="B2797" i="13" s="1"/>
  <c r="B2798" i="13" s="1"/>
  <c r="B2799" i="13" s="1"/>
  <c r="B2800" i="13" s="1"/>
  <c r="B2801" i="13" s="1"/>
  <c r="B2802" i="13" s="1"/>
  <c r="B2803" i="13" s="1"/>
  <c r="B2804" i="13" s="1"/>
  <c r="B2805" i="13" s="1"/>
  <c r="B2806" i="13" s="1"/>
  <c r="B2807" i="13" s="1"/>
  <c r="B2808" i="13" s="1"/>
  <c r="B2809" i="13" s="1"/>
  <c r="B2810" i="13" s="1"/>
  <c r="B2811" i="13" s="1"/>
  <c r="B2812" i="13" s="1"/>
  <c r="B2813" i="13" s="1"/>
  <c r="B2814" i="13" s="1"/>
  <c r="B2815" i="13" s="1"/>
  <c r="B2816" i="13" s="1"/>
  <c r="B2817" i="13" s="1"/>
  <c r="B2818" i="13" s="1"/>
  <c r="B2819" i="13" s="1"/>
  <c r="B2820" i="13" s="1"/>
  <c r="B2821" i="13" s="1"/>
  <c r="B2822" i="13" s="1"/>
  <c r="B2823" i="13" s="1"/>
  <c r="B2824" i="13" s="1"/>
  <c r="B2825" i="13" s="1"/>
  <c r="B2826" i="13" s="1"/>
  <c r="B2827" i="13" s="1"/>
  <c r="B2828" i="13" s="1"/>
  <c r="B2829" i="13" s="1"/>
  <c r="B2830" i="13" s="1"/>
  <c r="B2831" i="13" s="1"/>
  <c r="B2832" i="13" s="1"/>
  <c r="B2833" i="13" s="1"/>
  <c r="B2834" i="13" s="1"/>
  <c r="B2835" i="13" s="1"/>
  <c r="B2836" i="13" s="1"/>
  <c r="B2837" i="13" s="1"/>
  <c r="B2838" i="13" s="1"/>
  <c r="B2839" i="13" s="1"/>
  <c r="B2840" i="13" s="1"/>
  <c r="B2841" i="13" s="1"/>
  <c r="B2842" i="13" s="1"/>
  <c r="B2843" i="13" s="1"/>
  <c r="B2844" i="13" s="1"/>
  <c r="B2845" i="13" s="1"/>
  <c r="B2846" i="13" s="1"/>
  <c r="B2847" i="13" s="1"/>
  <c r="B2848" i="13" s="1"/>
  <c r="B2849" i="13" s="1"/>
  <c r="B2850" i="13" s="1"/>
  <c r="B2851" i="13" s="1"/>
  <c r="B2852" i="13" s="1"/>
  <c r="B2853" i="13" s="1"/>
  <c r="B2854" i="13" s="1"/>
  <c r="B2855" i="13" s="1"/>
  <c r="B2856" i="13" s="1"/>
  <c r="B2857" i="13" s="1"/>
  <c r="B2858" i="13" s="1"/>
  <c r="B2859" i="13" s="1"/>
  <c r="B2860" i="13" s="1"/>
  <c r="B2861" i="13" s="1"/>
  <c r="B2862" i="13" s="1"/>
  <c r="B2863" i="13" s="1"/>
  <c r="B2864" i="13" s="1"/>
  <c r="B2865" i="13" s="1"/>
  <c r="B2866" i="13" s="1"/>
  <c r="B2867" i="13" s="1"/>
  <c r="B2868" i="13" s="1"/>
  <c r="B2869" i="13" s="1"/>
  <c r="B2870" i="13" s="1"/>
  <c r="B2871" i="13" s="1"/>
  <c r="B2872" i="13" s="1"/>
  <c r="B2873" i="13" s="1"/>
  <c r="B2874" i="13" s="1"/>
  <c r="B2875" i="13" s="1"/>
  <c r="B2876" i="13" s="1"/>
  <c r="B2877" i="13" s="1"/>
  <c r="B2878" i="13" s="1"/>
  <c r="B2879" i="13" s="1"/>
  <c r="B2880" i="13" s="1"/>
  <c r="B2881" i="13" s="1"/>
  <c r="B2882" i="13" s="1"/>
  <c r="B2883" i="13" s="1"/>
  <c r="B2884" i="13" s="1"/>
  <c r="B2885" i="13" s="1"/>
  <c r="B2886" i="13" s="1"/>
  <c r="B2887" i="13" s="1"/>
  <c r="B2888" i="13" s="1"/>
  <c r="B2889" i="13" s="1"/>
  <c r="B2890" i="13" s="1"/>
  <c r="B2891" i="13" s="1"/>
  <c r="B2892" i="13" s="1"/>
  <c r="B2893" i="13" s="1"/>
  <c r="B2894" i="13" s="1"/>
  <c r="B2895" i="13" s="1"/>
  <c r="B2896" i="13" s="1"/>
  <c r="B2897" i="13" s="1"/>
  <c r="B2898" i="13" s="1"/>
  <c r="B2899" i="13" s="1"/>
  <c r="B2900" i="13" s="1"/>
  <c r="B2901" i="13" s="1"/>
  <c r="B2902" i="13" s="1"/>
  <c r="B2903" i="13" s="1"/>
  <c r="B2904" i="13" s="1"/>
  <c r="B2905" i="13" s="1"/>
  <c r="B2906" i="13" s="1"/>
  <c r="B2907" i="13" s="1"/>
  <c r="B2908" i="13" s="1"/>
  <c r="B2909" i="13" s="1"/>
  <c r="B2910" i="13" s="1"/>
  <c r="B2911" i="13" s="1"/>
  <c r="B2912" i="13" s="1"/>
  <c r="B2913" i="13" s="1"/>
  <c r="B2914" i="13" s="1"/>
  <c r="B2915" i="13" s="1"/>
  <c r="B2916" i="13" s="1"/>
  <c r="B2917" i="13" s="1"/>
  <c r="B2918" i="13" s="1"/>
  <c r="B2919" i="13" s="1"/>
  <c r="B2920" i="13" s="1"/>
  <c r="B2921" i="13" s="1"/>
  <c r="B2922" i="13" s="1"/>
  <c r="B2923" i="13" s="1"/>
  <c r="B2924" i="13" s="1"/>
  <c r="B2925" i="13" s="1"/>
  <c r="B2926" i="13" s="1"/>
  <c r="B2927" i="13" s="1"/>
  <c r="B2928" i="13" s="1"/>
  <c r="B2929" i="13" s="1"/>
  <c r="B2930" i="13" s="1"/>
  <c r="B2931" i="13" s="1"/>
  <c r="B2932" i="13" s="1"/>
  <c r="B2933" i="13" s="1"/>
  <c r="B2934" i="13" s="1"/>
  <c r="B2935" i="13" s="1"/>
  <c r="B2936" i="13" s="1"/>
  <c r="B2937" i="13" s="1"/>
  <c r="B2938" i="13" s="1"/>
  <c r="B2939" i="13" s="1"/>
  <c r="B2940" i="13" s="1"/>
  <c r="B2941" i="13" s="1"/>
  <c r="B2942" i="13" s="1"/>
  <c r="B2943" i="13" s="1"/>
  <c r="B2944" i="13" s="1"/>
  <c r="B2945" i="13" s="1"/>
  <c r="B2946" i="13" s="1"/>
  <c r="B2947" i="13" s="1"/>
  <c r="B2948" i="13" s="1"/>
  <c r="B2949" i="13" s="1"/>
  <c r="B2950" i="13" s="1"/>
  <c r="B2951" i="13" s="1"/>
  <c r="B2952" i="13" s="1"/>
  <c r="B2953" i="13" s="1"/>
  <c r="B2954" i="13" s="1"/>
  <c r="B2955" i="13" s="1"/>
  <c r="B2956" i="13" s="1"/>
  <c r="B2957" i="13" s="1"/>
  <c r="B2958" i="13" s="1"/>
  <c r="B2959" i="13" s="1"/>
  <c r="B2960" i="13" s="1"/>
  <c r="B2961" i="13" s="1"/>
  <c r="B2962" i="13" s="1"/>
  <c r="B2963" i="13" s="1"/>
  <c r="B2964" i="13" s="1"/>
  <c r="B2965" i="13" s="1"/>
  <c r="B2966" i="13" s="1"/>
  <c r="B2967" i="13" s="1"/>
  <c r="B2968" i="13" s="1"/>
  <c r="B2969" i="13" s="1"/>
  <c r="B2970" i="13" s="1"/>
  <c r="B2971" i="13" s="1"/>
  <c r="B2972" i="13" s="1"/>
  <c r="B2973" i="13" s="1"/>
  <c r="B2974" i="13" s="1"/>
  <c r="B2975" i="13" s="1"/>
  <c r="B2976" i="13" s="1"/>
  <c r="B2977" i="13" s="1"/>
  <c r="B2978" i="13" s="1"/>
  <c r="B2979" i="13" s="1"/>
  <c r="B2980" i="13" s="1"/>
  <c r="B2981" i="13" s="1"/>
  <c r="B2982" i="13" s="1"/>
  <c r="B2983" i="13" s="1"/>
  <c r="B2984" i="13" s="1"/>
  <c r="B2985" i="13" s="1"/>
  <c r="B2986" i="13" s="1"/>
  <c r="B2987" i="13" s="1"/>
  <c r="B2988" i="13" s="1"/>
  <c r="B2989" i="13" s="1"/>
  <c r="B2990" i="13" s="1"/>
  <c r="B2991" i="13" s="1"/>
  <c r="B2992" i="13" s="1"/>
  <c r="B2993" i="13" s="1"/>
  <c r="B2994" i="13" s="1"/>
  <c r="B2995" i="13" s="1"/>
  <c r="B2996" i="13" s="1"/>
  <c r="B2997" i="13" s="1"/>
  <c r="B2998" i="13" s="1"/>
  <c r="B2999" i="13" s="1"/>
  <c r="B3000" i="13" s="1"/>
  <c r="B3001" i="13" s="1"/>
  <c r="B3002" i="13" s="1"/>
  <c r="B3003" i="13" s="1"/>
  <c r="B3004" i="13" s="1"/>
  <c r="B3005" i="13" s="1"/>
  <c r="B3006" i="13" s="1"/>
  <c r="B3007" i="13" s="1"/>
  <c r="B3008" i="13" s="1"/>
  <c r="B3009" i="13" s="1"/>
  <c r="B3010" i="13" s="1"/>
  <c r="B3011" i="13" s="1"/>
  <c r="B3012" i="13" s="1"/>
  <c r="B3013" i="13" s="1"/>
  <c r="B3014" i="13" s="1"/>
  <c r="B3015" i="13" s="1"/>
  <c r="B3016" i="13" s="1"/>
  <c r="B3017" i="13" s="1"/>
  <c r="B3018" i="13" s="1"/>
  <c r="B3019" i="13" s="1"/>
  <c r="B3020" i="13" s="1"/>
  <c r="B3021" i="13" s="1"/>
  <c r="B3022" i="13" s="1"/>
  <c r="B3023" i="13" s="1"/>
  <c r="B3024" i="13" s="1"/>
  <c r="B3025" i="13" s="1"/>
  <c r="B3026" i="13" s="1"/>
  <c r="B3027" i="13" s="1"/>
  <c r="B3028" i="13" s="1"/>
  <c r="B3029" i="13" s="1"/>
  <c r="B3030" i="13" s="1"/>
  <c r="B3031" i="13" s="1"/>
  <c r="B3032" i="13" s="1"/>
  <c r="B3033" i="13" s="1"/>
  <c r="B3034" i="13" s="1"/>
  <c r="B3035" i="13" s="1"/>
  <c r="B3036" i="13" s="1"/>
  <c r="B3037" i="13" s="1"/>
  <c r="B3038" i="13" s="1"/>
  <c r="B3039" i="13" s="1"/>
  <c r="B3040" i="13" s="1"/>
  <c r="B3041" i="13" s="1"/>
  <c r="B3042" i="13" s="1"/>
  <c r="B3043" i="13" s="1"/>
  <c r="B3044" i="13" s="1"/>
  <c r="B3045" i="13" s="1"/>
  <c r="B3046" i="13" s="1"/>
  <c r="B3047" i="13" s="1"/>
  <c r="B3048" i="13" s="1"/>
  <c r="B3049" i="13" s="1"/>
  <c r="B3050" i="13" s="1"/>
  <c r="B3051" i="13" s="1"/>
  <c r="B3052" i="13" s="1"/>
  <c r="B3053" i="13" s="1"/>
  <c r="B3054" i="13" s="1"/>
  <c r="B3055" i="13" s="1"/>
  <c r="B3056" i="13" s="1"/>
  <c r="B3057" i="13" s="1"/>
  <c r="B3058" i="13" s="1"/>
  <c r="B3059" i="13" s="1"/>
  <c r="B3060" i="13" s="1"/>
  <c r="B3061" i="13" s="1"/>
  <c r="B3062" i="13" s="1"/>
  <c r="B3063" i="13" s="1"/>
  <c r="B3064" i="13" s="1"/>
  <c r="B3065" i="13" s="1"/>
  <c r="B3066" i="13" s="1"/>
  <c r="B3067" i="13" s="1"/>
  <c r="B3068" i="13" s="1"/>
  <c r="B3069" i="13" s="1"/>
  <c r="B3070" i="13" s="1"/>
  <c r="B3071" i="13" s="1"/>
  <c r="B3072" i="13" s="1"/>
  <c r="B3073" i="13" s="1"/>
  <c r="B3074" i="13" s="1"/>
  <c r="B3075" i="13" s="1"/>
  <c r="B3076" i="13" s="1"/>
  <c r="B3077" i="13" s="1"/>
  <c r="B3078" i="13" s="1"/>
  <c r="B3079" i="13" s="1"/>
  <c r="B3080" i="13" s="1"/>
  <c r="B3081" i="13" s="1"/>
  <c r="B3082" i="13" s="1"/>
  <c r="B3083" i="13" s="1"/>
  <c r="B3084" i="13" s="1"/>
  <c r="B3085" i="13" s="1"/>
  <c r="B3086" i="13" s="1"/>
  <c r="B3087" i="13" s="1"/>
  <c r="B3088" i="13" s="1"/>
  <c r="B3089" i="13" s="1"/>
  <c r="B3090" i="13" s="1"/>
  <c r="B3091" i="13" s="1"/>
  <c r="B3092" i="13" s="1"/>
  <c r="B3093" i="13" s="1"/>
  <c r="B3094" i="13" s="1"/>
  <c r="B3095" i="13" s="1"/>
  <c r="B3096" i="13" s="1"/>
  <c r="B3097" i="13" s="1"/>
  <c r="B3098" i="13" s="1"/>
  <c r="B3099" i="13" s="1"/>
  <c r="B3100" i="13" s="1"/>
  <c r="B3101" i="13" s="1"/>
  <c r="B3102" i="13" s="1"/>
  <c r="B3103" i="13" s="1"/>
  <c r="B3104" i="13" s="1"/>
  <c r="B3105" i="13" s="1"/>
  <c r="B3106" i="13" s="1"/>
  <c r="B3107" i="13" s="1"/>
  <c r="B3108" i="13" s="1"/>
  <c r="B3109" i="13" s="1"/>
  <c r="B3110" i="13" s="1"/>
  <c r="B3111" i="13" s="1"/>
  <c r="B3112" i="13" s="1"/>
  <c r="B3113" i="13" s="1"/>
  <c r="B3114" i="13" s="1"/>
  <c r="B3115" i="13" s="1"/>
  <c r="B3116" i="13" s="1"/>
  <c r="B3117" i="13" s="1"/>
  <c r="B3118" i="13" s="1"/>
  <c r="B3119" i="13" s="1"/>
  <c r="B3120" i="13" s="1"/>
  <c r="B3121" i="13" s="1"/>
  <c r="B3122" i="13" s="1"/>
  <c r="B3123" i="13" s="1"/>
  <c r="B3124" i="13" s="1"/>
  <c r="B3125" i="13" s="1"/>
  <c r="B3126" i="13" s="1"/>
  <c r="B3127" i="13" s="1"/>
  <c r="B3128" i="13" s="1"/>
  <c r="B3129" i="13" s="1"/>
  <c r="B3130" i="13" s="1"/>
  <c r="B3131" i="13" s="1"/>
  <c r="B3132" i="13" s="1"/>
  <c r="B3133" i="13" s="1"/>
  <c r="B3134" i="13" s="1"/>
  <c r="B3135" i="13" s="1"/>
  <c r="B3136" i="13" s="1"/>
  <c r="B3137" i="13" s="1"/>
  <c r="B3138" i="13" s="1"/>
  <c r="B3139" i="13" s="1"/>
  <c r="B3140" i="13" s="1"/>
  <c r="B3141" i="13" s="1"/>
  <c r="B3142" i="13" s="1"/>
  <c r="B3143" i="13" s="1"/>
  <c r="B3144" i="13" s="1"/>
  <c r="B3145" i="13" s="1"/>
  <c r="B3146" i="13" s="1"/>
  <c r="B3147" i="13" s="1"/>
  <c r="B3148" i="13" s="1"/>
  <c r="B3149" i="13" s="1"/>
  <c r="B3150" i="13" s="1"/>
  <c r="B3151" i="13" s="1"/>
  <c r="B3152" i="13" s="1"/>
  <c r="B3153" i="13" s="1"/>
  <c r="B3154" i="13" s="1"/>
  <c r="B3155" i="13" s="1"/>
  <c r="B3156" i="13" s="1"/>
  <c r="B3157" i="13" s="1"/>
  <c r="B3158" i="13" s="1"/>
  <c r="B3159" i="13" s="1"/>
  <c r="B3160" i="13" s="1"/>
  <c r="B3161" i="13" s="1"/>
  <c r="B3162" i="13" s="1"/>
  <c r="B3163" i="13" s="1"/>
  <c r="B3164" i="13" s="1"/>
  <c r="B3165" i="13" s="1"/>
  <c r="B3166" i="13" s="1"/>
  <c r="B3167" i="13" s="1"/>
  <c r="B3168" i="13" s="1"/>
  <c r="B3169" i="13" s="1"/>
  <c r="B3170" i="13" s="1"/>
  <c r="B3171" i="13" s="1"/>
  <c r="B3172" i="13" s="1"/>
  <c r="B3173" i="13" s="1"/>
  <c r="B3174" i="13" s="1"/>
  <c r="B3175" i="13" s="1"/>
  <c r="B3176" i="13" s="1"/>
  <c r="B3177" i="13" s="1"/>
  <c r="B3178" i="13" s="1"/>
  <c r="B3179" i="13" s="1"/>
  <c r="B3180" i="13" s="1"/>
  <c r="B3181" i="13" s="1"/>
  <c r="B3182" i="13" s="1"/>
  <c r="B3183" i="13" s="1"/>
  <c r="B3184" i="13" s="1"/>
  <c r="B3185" i="13" s="1"/>
  <c r="B3186" i="13" s="1"/>
  <c r="B3187" i="13" s="1"/>
  <c r="B3188" i="13" s="1"/>
  <c r="B3189" i="13" s="1"/>
  <c r="B3190" i="13" s="1"/>
  <c r="B3191" i="13" s="1"/>
  <c r="B3192" i="13" s="1"/>
  <c r="B3193" i="13" s="1"/>
  <c r="B3194" i="13" s="1"/>
  <c r="B3195" i="13" s="1"/>
  <c r="B3196" i="13" s="1"/>
  <c r="B3197" i="13" s="1"/>
  <c r="B3198" i="13" s="1"/>
  <c r="B3199" i="13" s="1"/>
  <c r="B3200" i="13" s="1"/>
  <c r="B3201" i="13" s="1"/>
  <c r="B3202" i="13" s="1"/>
  <c r="B3203" i="13" s="1"/>
  <c r="B3204" i="13" s="1"/>
  <c r="B3205" i="13" s="1"/>
  <c r="B3206" i="13" s="1"/>
  <c r="B3207" i="13" s="1"/>
  <c r="B3208" i="13" s="1"/>
  <c r="B3209" i="13" s="1"/>
  <c r="B3210" i="13" s="1"/>
  <c r="B3211" i="13" s="1"/>
  <c r="B3212" i="13" s="1"/>
  <c r="B3213" i="13" s="1"/>
  <c r="B3214" i="13" s="1"/>
  <c r="B3215" i="13" s="1"/>
  <c r="B3216" i="13" s="1"/>
  <c r="B3217" i="13" s="1"/>
  <c r="B3218" i="13" s="1"/>
  <c r="B3219" i="13" s="1"/>
  <c r="B3220" i="13" s="1"/>
  <c r="B3221" i="13" s="1"/>
  <c r="B3222" i="13" s="1"/>
  <c r="B3223" i="13" s="1"/>
  <c r="B3224" i="13" s="1"/>
  <c r="B3225" i="13" s="1"/>
  <c r="B3226" i="13" s="1"/>
  <c r="B3227" i="13" s="1"/>
  <c r="B3228" i="13" s="1"/>
  <c r="B3229" i="13" s="1"/>
  <c r="B3230" i="13" s="1"/>
  <c r="B3231" i="13" s="1"/>
  <c r="B3232" i="13" s="1"/>
  <c r="B3233" i="13" s="1"/>
  <c r="B3234" i="13" s="1"/>
  <c r="B3235" i="13" s="1"/>
  <c r="B3236" i="13" s="1"/>
  <c r="B3237" i="13" s="1"/>
  <c r="B3238" i="13" s="1"/>
  <c r="B3239" i="13" s="1"/>
  <c r="B3240" i="13" s="1"/>
  <c r="B3241" i="13" s="1"/>
  <c r="B3242" i="13" s="1"/>
  <c r="B3243" i="13" s="1"/>
  <c r="B3244" i="13" s="1"/>
  <c r="B3245" i="13" s="1"/>
  <c r="B3246" i="13" s="1"/>
  <c r="B3247" i="13" s="1"/>
  <c r="B3248" i="13" s="1"/>
  <c r="B3249" i="13" s="1"/>
  <c r="B3250" i="13" s="1"/>
  <c r="B3251" i="13" s="1"/>
  <c r="B3252" i="13" s="1"/>
  <c r="B3253" i="13" s="1"/>
  <c r="B3254" i="13" s="1"/>
  <c r="B3255" i="13" s="1"/>
  <c r="B3256" i="13" s="1"/>
  <c r="B3257" i="13" s="1"/>
  <c r="B3258" i="13" s="1"/>
  <c r="B3259" i="13" s="1"/>
  <c r="B3260" i="13" s="1"/>
  <c r="B3261" i="13" s="1"/>
  <c r="B3262" i="13" s="1"/>
  <c r="B3263" i="13" s="1"/>
  <c r="B3264" i="13" s="1"/>
  <c r="B3265" i="13" s="1"/>
  <c r="B3266" i="13" s="1"/>
  <c r="B3267" i="13" s="1"/>
  <c r="B3268" i="13" s="1"/>
  <c r="B3269" i="13" s="1"/>
  <c r="B3270" i="13" s="1"/>
  <c r="B3271" i="13" s="1"/>
  <c r="B3272" i="13" s="1"/>
  <c r="B3273" i="13" s="1"/>
  <c r="B3274" i="13" s="1"/>
  <c r="B3275" i="13" s="1"/>
  <c r="B3276" i="13" s="1"/>
  <c r="B3277" i="13" s="1"/>
  <c r="B3278" i="13" s="1"/>
  <c r="B3279" i="13" s="1"/>
  <c r="B3280" i="13" s="1"/>
  <c r="B3281" i="13" s="1"/>
  <c r="B3282" i="13" s="1"/>
  <c r="B3283" i="13" s="1"/>
  <c r="B3284" i="13" s="1"/>
  <c r="B3285" i="13" s="1"/>
  <c r="B3286" i="13" s="1"/>
  <c r="B3287" i="13" s="1"/>
  <c r="B3288" i="13" s="1"/>
  <c r="B3289" i="13" s="1"/>
  <c r="B3290" i="13" s="1"/>
  <c r="B3291" i="13" s="1"/>
  <c r="B3292" i="13" s="1"/>
  <c r="B3293" i="13" s="1"/>
  <c r="B3294" i="13" s="1"/>
  <c r="B3295" i="13" s="1"/>
  <c r="B3296" i="13" s="1"/>
  <c r="B3297" i="13" s="1"/>
  <c r="B3298" i="13" s="1"/>
  <c r="B3299" i="13" s="1"/>
  <c r="B3300" i="13" s="1"/>
  <c r="B3301" i="13" s="1"/>
  <c r="B3302" i="13" s="1"/>
  <c r="B3303" i="13" s="1"/>
  <c r="B3304" i="13" s="1"/>
  <c r="B3305" i="13" s="1"/>
  <c r="B3306" i="13" s="1"/>
  <c r="B3307" i="13" s="1"/>
  <c r="B3308" i="13" s="1"/>
  <c r="B3309" i="13" s="1"/>
  <c r="B3310" i="13" s="1"/>
  <c r="B3311" i="13" s="1"/>
  <c r="B3312" i="13" s="1"/>
  <c r="B3313" i="13" s="1"/>
  <c r="B3314" i="13" s="1"/>
  <c r="B3315" i="13" s="1"/>
  <c r="B3316" i="13" s="1"/>
  <c r="B3317" i="13" s="1"/>
  <c r="B3318" i="13" s="1"/>
  <c r="B3319" i="13" s="1"/>
  <c r="B3320" i="13" s="1"/>
  <c r="B3321" i="13" s="1"/>
  <c r="B3322" i="13" s="1"/>
  <c r="B3323" i="13" s="1"/>
  <c r="B3324" i="13" s="1"/>
  <c r="B3325" i="13" s="1"/>
  <c r="B3326" i="13" s="1"/>
  <c r="B3327" i="13" s="1"/>
  <c r="B3328" i="13" s="1"/>
  <c r="B3329" i="13" s="1"/>
  <c r="B3330" i="13" s="1"/>
  <c r="B3331" i="13" s="1"/>
  <c r="B3332" i="13" s="1"/>
  <c r="B3333" i="13" s="1"/>
  <c r="B3334" i="13" s="1"/>
  <c r="B3335" i="13" s="1"/>
  <c r="B3336" i="13" s="1"/>
  <c r="B3337" i="13" s="1"/>
  <c r="B3338" i="13" s="1"/>
  <c r="B3339" i="13" s="1"/>
  <c r="B3340" i="13" s="1"/>
  <c r="B3341" i="13" s="1"/>
  <c r="B3342" i="13" s="1"/>
  <c r="B3343" i="13" s="1"/>
  <c r="B3344" i="13" s="1"/>
  <c r="B3345" i="13" s="1"/>
  <c r="B3346" i="13" s="1"/>
  <c r="B3347" i="13" s="1"/>
  <c r="B3348" i="13" s="1"/>
  <c r="B3349" i="13" s="1"/>
  <c r="B3350" i="13" s="1"/>
  <c r="B3351" i="13" s="1"/>
  <c r="B3352" i="13" s="1"/>
  <c r="B3353" i="13" s="1"/>
  <c r="B3354" i="13" s="1"/>
  <c r="B3355" i="13" s="1"/>
  <c r="B3356" i="13" s="1"/>
  <c r="B3357" i="13" s="1"/>
  <c r="B3358" i="13" s="1"/>
  <c r="B3359" i="13" s="1"/>
  <c r="B3360" i="13" s="1"/>
  <c r="B3361" i="13" s="1"/>
  <c r="B3362" i="13" s="1"/>
  <c r="B3363" i="13" s="1"/>
  <c r="B3364" i="13" s="1"/>
  <c r="B3365" i="13" s="1"/>
  <c r="B3366" i="13" s="1"/>
  <c r="B3367" i="13" s="1"/>
  <c r="B3368" i="13" s="1"/>
  <c r="B3369" i="13" s="1"/>
  <c r="B3370" i="13" s="1"/>
  <c r="B3371" i="13" s="1"/>
  <c r="B3372" i="13" s="1"/>
  <c r="B3373" i="13" s="1"/>
  <c r="B3374" i="13" s="1"/>
  <c r="B3375" i="13" s="1"/>
  <c r="B3376" i="13" s="1"/>
  <c r="B3377" i="13" s="1"/>
  <c r="B3378" i="13" s="1"/>
  <c r="B3379" i="13" s="1"/>
  <c r="B3380" i="13" s="1"/>
  <c r="B3381" i="13" s="1"/>
  <c r="B3382" i="13" s="1"/>
  <c r="B3383" i="13" s="1"/>
  <c r="B3384" i="13" s="1"/>
  <c r="B3385" i="13" s="1"/>
  <c r="B3386" i="13" s="1"/>
  <c r="B3387" i="13" s="1"/>
  <c r="B3388" i="13" s="1"/>
  <c r="B3389" i="13" s="1"/>
  <c r="B3390" i="13" s="1"/>
  <c r="B3391" i="13" s="1"/>
  <c r="B3392" i="13" s="1"/>
  <c r="B3393" i="13" s="1"/>
  <c r="B3394" i="13" s="1"/>
  <c r="B3395" i="13" s="1"/>
  <c r="B3396" i="13" s="1"/>
  <c r="B3397" i="13" s="1"/>
  <c r="B3398" i="13" s="1"/>
  <c r="B3399" i="13" s="1"/>
  <c r="B3400" i="13" s="1"/>
  <c r="B3401" i="13" s="1"/>
  <c r="B3402" i="13" s="1"/>
  <c r="B3403" i="13" s="1"/>
  <c r="B3404" i="13" s="1"/>
  <c r="B3405" i="13" s="1"/>
  <c r="B3406" i="13" s="1"/>
  <c r="B3407" i="13" s="1"/>
  <c r="B3408" i="13" s="1"/>
  <c r="B3409" i="13" s="1"/>
  <c r="B3410" i="13" s="1"/>
  <c r="B3411" i="13" s="1"/>
  <c r="B3412" i="13" s="1"/>
  <c r="B3413" i="13" s="1"/>
  <c r="B3414" i="13" s="1"/>
  <c r="B3415" i="13" s="1"/>
  <c r="B3416" i="13" s="1"/>
  <c r="B3417" i="13" s="1"/>
  <c r="B3418" i="13" s="1"/>
  <c r="B3419" i="13" s="1"/>
  <c r="B3420" i="13" s="1"/>
  <c r="B3421" i="13" s="1"/>
  <c r="B3422" i="13" s="1"/>
  <c r="B3423" i="13" s="1"/>
  <c r="B3424" i="13" s="1"/>
  <c r="B3425" i="13" s="1"/>
  <c r="B3426" i="13" s="1"/>
  <c r="B3427" i="13" s="1"/>
  <c r="B3428" i="13" s="1"/>
  <c r="B3429" i="13" s="1"/>
  <c r="B3430" i="13" s="1"/>
  <c r="B3431" i="13" s="1"/>
  <c r="B3432" i="13" s="1"/>
  <c r="B3433" i="13" s="1"/>
  <c r="B3434" i="13" s="1"/>
  <c r="B3435" i="13" s="1"/>
  <c r="B3436" i="13" s="1"/>
  <c r="B3437" i="13" s="1"/>
  <c r="B3438" i="13" s="1"/>
  <c r="B3439" i="13" s="1"/>
  <c r="B3440" i="13" s="1"/>
  <c r="B3441" i="13" s="1"/>
  <c r="B3442" i="13" s="1"/>
  <c r="B3443" i="13" s="1"/>
  <c r="B3444" i="13" s="1"/>
  <c r="B3445" i="13" s="1"/>
  <c r="B3446" i="13" s="1"/>
  <c r="B3447" i="13" s="1"/>
  <c r="B3448" i="13" s="1"/>
  <c r="B3449" i="13" s="1"/>
  <c r="B3450" i="13" s="1"/>
  <c r="B3451" i="13" s="1"/>
  <c r="B3452" i="13" s="1"/>
  <c r="B3453" i="13" s="1"/>
  <c r="B3454" i="13" s="1"/>
  <c r="B3455" i="13" s="1"/>
  <c r="B3456" i="13" s="1"/>
  <c r="B3457" i="13" s="1"/>
  <c r="B3458" i="13" s="1"/>
  <c r="B3459" i="13" s="1"/>
  <c r="B3460" i="13" s="1"/>
  <c r="B3461" i="13" s="1"/>
  <c r="B3462" i="13" s="1"/>
  <c r="B3463" i="13" s="1"/>
  <c r="B3464" i="13" s="1"/>
  <c r="B3465" i="13" s="1"/>
  <c r="B3466" i="13" s="1"/>
  <c r="B3467" i="13" s="1"/>
  <c r="B3468" i="13" s="1"/>
  <c r="B3469" i="13" s="1"/>
  <c r="B3470" i="13" s="1"/>
  <c r="B3471" i="13" s="1"/>
  <c r="B3472" i="13" s="1"/>
  <c r="B3473" i="13" s="1"/>
  <c r="B3474" i="13" s="1"/>
  <c r="B3475" i="13" s="1"/>
  <c r="B3476" i="13" s="1"/>
  <c r="B3477" i="13" s="1"/>
  <c r="B3478" i="13" s="1"/>
  <c r="B3479" i="13" s="1"/>
  <c r="B3480" i="13" s="1"/>
  <c r="B3481" i="13" s="1"/>
  <c r="B3482" i="13" s="1"/>
  <c r="B3483" i="13" s="1"/>
  <c r="B3484" i="13" s="1"/>
  <c r="B3485" i="13" s="1"/>
  <c r="B3486" i="13" s="1"/>
  <c r="B3487" i="13" s="1"/>
  <c r="B3488" i="13" s="1"/>
  <c r="B3489" i="13" s="1"/>
  <c r="B3490" i="13" s="1"/>
  <c r="B3491" i="13" s="1"/>
  <c r="B3492" i="13" s="1"/>
  <c r="B3493" i="13" s="1"/>
  <c r="B3494" i="13" s="1"/>
  <c r="B3495" i="13" s="1"/>
  <c r="B3496" i="13" s="1"/>
  <c r="B3497" i="13" s="1"/>
  <c r="B3498" i="13" s="1"/>
  <c r="B3499" i="13" s="1"/>
  <c r="B3500" i="13" s="1"/>
  <c r="B3501" i="13" s="1"/>
  <c r="B3502" i="13" s="1"/>
  <c r="B3503" i="13" s="1"/>
  <c r="B3504" i="13" s="1"/>
  <c r="B3505" i="13" s="1"/>
  <c r="B3506" i="13" s="1"/>
  <c r="B3507" i="13" s="1"/>
  <c r="B3508" i="13" s="1"/>
  <c r="B3509" i="13" s="1"/>
  <c r="B3510" i="13" s="1"/>
  <c r="B3511" i="13" s="1"/>
  <c r="B3512" i="13" s="1"/>
  <c r="B3513" i="13" s="1"/>
  <c r="B3514" i="13" s="1"/>
  <c r="B3515" i="13" s="1"/>
  <c r="B3516" i="13" s="1"/>
  <c r="B3517" i="13" s="1"/>
  <c r="B3518" i="13" s="1"/>
  <c r="B3519" i="13" s="1"/>
  <c r="B3520" i="13" s="1"/>
  <c r="B3521" i="13" s="1"/>
  <c r="B3522" i="13" s="1"/>
  <c r="B3523" i="13" s="1"/>
  <c r="B3524" i="13" s="1"/>
  <c r="B3525" i="13" s="1"/>
  <c r="B3526" i="13" s="1"/>
  <c r="B3527" i="13" s="1"/>
  <c r="B3528" i="13" s="1"/>
  <c r="B3529" i="13" s="1"/>
  <c r="B3530" i="13" s="1"/>
  <c r="B3531" i="13" s="1"/>
  <c r="B3532" i="13" s="1"/>
  <c r="B3533" i="13" s="1"/>
  <c r="B3534" i="13" s="1"/>
  <c r="B3535" i="13" s="1"/>
  <c r="B3536" i="13" s="1"/>
  <c r="B3537" i="13" s="1"/>
  <c r="B3538" i="13" s="1"/>
  <c r="B3539" i="13" s="1"/>
  <c r="B3540" i="13" s="1"/>
  <c r="B3541" i="13" s="1"/>
  <c r="B3542" i="13" s="1"/>
  <c r="B3543" i="13" s="1"/>
  <c r="B3544" i="13" s="1"/>
  <c r="B3545" i="13" s="1"/>
  <c r="B3546" i="13" s="1"/>
  <c r="B3547" i="13" s="1"/>
  <c r="B3548" i="13" s="1"/>
  <c r="B3549" i="13" s="1"/>
  <c r="B3550" i="13" s="1"/>
  <c r="B3551" i="13" s="1"/>
  <c r="B3552" i="13" s="1"/>
  <c r="B3553" i="13" s="1"/>
  <c r="B3554" i="13" s="1"/>
  <c r="B3555" i="13" s="1"/>
  <c r="B3556" i="13" s="1"/>
  <c r="B3557" i="13" s="1"/>
  <c r="B3558" i="13" s="1"/>
  <c r="B3559" i="13" s="1"/>
  <c r="B3560" i="13" s="1"/>
  <c r="B3561" i="13" s="1"/>
  <c r="B3562" i="13" s="1"/>
  <c r="B3563" i="13" s="1"/>
  <c r="B3564" i="13" s="1"/>
  <c r="B3565" i="13" s="1"/>
  <c r="B3566" i="13" s="1"/>
  <c r="B3567" i="13" s="1"/>
  <c r="B3568" i="13" s="1"/>
  <c r="B3569" i="13" s="1"/>
  <c r="B3570" i="13" s="1"/>
  <c r="B3571" i="13" s="1"/>
  <c r="B3572" i="13" s="1"/>
  <c r="B3573" i="13" s="1"/>
  <c r="B3574" i="13" s="1"/>
  <c r="B3575" i="13" s="1"/>
  <c r="B3576" i="13" s="1"/>
  <c r="B3577" i="13" s="1"/>
  <c r="B3578" i="13" s="1"/>
  <c r="B3579" i="13" s="1"/>
  <c r="B3580" i="13" s="1"/>
  <c r="B3581" i="13" s="1"/>
  <c r="B3582" i="13" s="1"/>
  <c r="B3583" i="13" s="1"/>
  <c r="B3584" i="13" s="1"/>
  <c r="B3585" i="13" s="1"/>
  <c r="B3586" i="13" s="1"/>
  <c r="B3587" i="13" s="1"/>
  <c r="B3588" i="13" s="1"/>
  <c r="B3589" i="13" s="1"/>
  <c r="B3590" i="13" s="1"/>
  <c r="B3591" i="13" s="1"/>
  <c r="B3592" i="13" s="1"/>
  <c r="B3593" i="13" s="1"/>
  <c r="B3594" i="13" s="1"/>
  <c r="B3595" i="13" s="1"/>
  <c r="B3596" i="13" s="1"/>
  <c r="B3597" i="13" s="1"/>
  <c r="B3598" i="13" s="1"/>
  <c r="B3599" i="13" s="1"/>
  <c r="B3600" i="13" s="1"/>
  <c r="B3601" i="13" s="1"/>
  <c r="B3602" i="13" s="1"/>
  <c r="B3603" i="13" s="1"/>
  <c r="B3604" i="13" s="1"/>
  <c r="B3605" i="13" s="1"/>
  <c r="B3606" i="13" s="1"/>
  <c r="B3607" i="13" s="1"/>
  <c r="B3608" i="13" s="1"/>
  <c r="B3609" i="13" s="1"/>
  <c r="B3610" i="13" s="1"/>
  <c r="B3611" i="13" s="1"/>
  <c r="B3612" i="13" s="1"/>
  <c r="B3613" i="13" s="1"/>
  <c r="B3614" i="13" s="1"/>
  <c r="B3615" i="13" s="1"/>
  <c r="B3616" i="13" s="1"/>
  <c r="B3617" i="13" s="1"/>
  <c r="B3618" i="13" s="1"/>
  <c r="B3619" i="13" s="1"/>
  <c r="B3620" i="13" s="1"/>
  <c r="B3621" i="13" s="1"/>
  <c r="B3622" i="13" s="1"/>
  <c r="B3623" i="13" s="1"/>
  <c r="B3624" i="13" s="1"/>
  <c r="B3625" i="13" s="1"/>
  <c r="B3626" i="13" s="1"/>
  <c r="B3627" i="13" s="1"/>
  <c r="B3628" i="13" s="1"/>
  <c r="B3629" i="13" s="1"/>
  <c r="B3630" i="13" s="1"/>
  <c r="B3631" i="13" s="1"/>
  <c r="B3632" i="13" s="1"/>
  <c r="B3633" i="13" s="1"/>
  <c r="B3634" i="13" s="1"/>
  <c r="B3635" i="13" s="1"/>
  <c r="B3636" i="13" s="1"/>
  <c r="B3637" i="13" s="1"/>
  <c r="B3638" i="13" s="1"/>
  <c r="B3639" i="13" s="1"/>
  <c r="B3640" i="13" s="1"/>
  <c r="B3641" i="13" s="1"/>
  <c r="B3642" i="13" s="1"/>
  <c r="B3643" i="13" s="1"/>
  <c r="B3644" i="13" s="1"/>
  <c r="B3645" i="13" s="1"/>
  <c r="B3646" i="13" s="1"/>
  <c r="B3647" i="13" s="1"/>
  <c r="B3648" i="13" s="1"/>
  <c r="B3649" i="13" s="1"/>
  <c r="B3650" i="13" s="1"/>
  <c r="B3651" i="13" s="1"/>
  <c r="B3652" i="13" s="1"/>
  <c r="B3653" i="13" s="1"/>
  <c r="B3654" i="13" s="1"/>
  <c r="B3655" i="13" s="1"/>
  <c r="B3656" i="13" s="1"/>
  <c r="B3657" i="13" s="1"/>
  <c r="B3658" i="13" s="1"/>
  <c r="B3659" i="13" s="1"/>
  <c r="B3660" i="13" s="1"/>
  <c r="B3661" i="13" s="1"/>
  <c r="B3662" i="13" s="1"/>
  <c r="B3663" i="13" s="1"/>
  <c r="B3664" i="13" s="1"/>
  <c r="B3665" i="13" s="1"/>
  <c r="B3666" i="13" s="1"/>
  <c r="B3667" i="13" s="1"/>
  <c r="B3668" i="13" s="1"/>
  <c r="B3669" i="13" s="1"/>
  <c r="B3670" i="13" s="1"/>
  <c r="B3671" i="13" s="1"/>
  <c r="B3672" i="13" s="1"/>
  <c r="B3673" i="13" s="1"/>
  <c r="B3674" i="13" s="1"/>
  <c r="B3675" i="13" s="1"/>
  <c r="B3676" i="13" s="1"/>
  <c r="B3677" i="13" s="1"/>
  <c r="B3678" i="13" s="1"/>
  <c r="B3679" i="13" s="1"/>
  <c r="B3680" i="13" s="1"/>
  <c r="B3681" i="13" s="1"/>
  <c r="B3682" i="13" s="1"/>
  <c r="B3683" i="13" s="1"/>
  <c r="B3684" i="13" s="1"/>
  <c r="B3685" i="13" s="1"/>
  <c r="B3686" i="13" s="1"/>
  <c r="B3687" i="13" s="1"/>
  <c r="B3688" i="13" s="1"/>
  <c r="B3689" i="13" s="1"/>
  <c r="B3690" i="13" s="1"/>
  <c r="B3691" i="13" s="1"/>
  <c r="B3692" i="13" s="1"/>
  <c r="B3693" i="13" s="1"/>
  <c r="B3694" i="13" s="1"/>
  <c r="B3695" i="13" s="1"/>
  <c r="B3696" i="13" s="1"/>
  <c r="B3697" i="13" s="1"/>
  <c r="B3698" i="13" s="1"/>
  <c r="B3699" i="13" s="1"/>
  <c r="B3700" i="13" s="1"/>
  <c r="B3701" i="13" s="1"/>
  <c r="B3702" i="13" s="1"/>
  <c r="B3703" i="13" s="1"/>
  <c r="B3704" i="13" s="1"/>
  <c r="B3705" i="13" s="1"/>
  <c r="B3706" i="13" s="1"/>
  <c r="B3707" i="13" s="1"/>
  <c r="B3708" i="13" s="1"/>
  <c r="B3709" i="13" s="1"/>
  <c r="B3710" i="13" s="1"/>
  <c r="B3711" i="13" s="1"/>
  <c r="B3712" i="13" s="1"/>
  <c r="B3713" i="13" s="1"/>
  <c r="B3714" i="13" s="1"/>
  <c r="B3715" i="13" s="1"/>
  <c r="B3716" i="13" s="1"/>
  <c r="B3717" i="13" s="1"/>
  <c r="B3718" i="13" s="1"/>
  <c r="B3719" i="13" s="1"/>
  <c r="B3720" i="13" s="1"/>
  <c r="B3721" i="13" s="1"/>
  <c r="B3722" i="13" s="1"/>
  <c r="B3723" i="13" s="1"/>
  <c r="B3724" i="13" s="1"/>
  <c r="B3725" i="13" s="1"/>
  <c r="B3726" i="13" s="1"/>
  <c r="B3727" i="13" s="1"/>
  <c r="B3728" i="13" s="1"/>
  <c r="B3729" i="13" s="1"/>
  <c r="B3730" i="13" s="1"/>
  <c r="B3731" i="13" s="1"/>
  <c r="B3732" i="13" s="1"/>
  <c r="B3733" i="13" s="1"/>
  <c r="B3734" i="13" s="1"/>
  <c r="B3735" i="13" s="1"/>
  <c r="B3736" i="13" s="1"/>
  <c r="B3737" i="13" s="1"/>
  <c r="B3738" i="13" s="1"/>
  <c r="B3739" i="13" s="1"/>
  <c r="B3740" i="13" s="1"/>
  <c r="B3741" i="13" s="1"/>
  <c r="B3742" i="13" s="1"/>
  <c r="B3743" i="13" s="1"/>
  <c r="B3744" i="13" s="1"/>
  <c r="B3745" i="13" s="1"/>
  <c r="B3746" i="13" s="1"/>
  <c r="B3747" i="13" s="1"/>
  <c r="B3748" i="13" s="1"/>
  <c r="B3749" i="13" s="1"/>
  <c r="B3750" i="13" s="1"/>
  <c r="B3751" i="13" s="1"/>
  <c r="B3752" i="13" s="1"/>
  <c r="B3753" i="13" s="1"/>
  <c r="B3754" i="13" s="1"/>
  <c r="B3755" i="13" s="1"/>
  <c r="B3756" i="13" s="1"/>
  <c r="B3757" i="13" s="1"/>
  <c r="B3758" i="13" s="1"/>
  <c r="B3759" i="13" s="1"/>
  <c r="B3760" i="13" s="1"/>
  <c r="B3761" i="13" s="1"/>
  <c r="B3762" i="13" s="1"/>
  <c r="B3763" i="13" s="1"/>
  <c r="B3764" i="13" s="1"/>
  <c r="B3765" i="13" s="1"/>
  <c r="B3766" i="13" s="1"/>
  <c r="B3767" i="13" s="1"/>
  <c r="B3768" i="13" s="1"/>
  <c r="B3769" i="13" s="1"/>
  <c r="B3770" i="13" s="1"/>
  <c r="B3771" i="13" s="1"/>
  <c r="B3772" i="13" s="1"/>
  <c r="B3773" i="13" s="1"/>
  <c r="B3774" i="13" s="1"/>
  <c r="B3775" i="13" s="1"/>
  <c r="B3776" i="13" s="1"/>
  <c r="B3777" i="13" s="1"/>
  <c r="B3778" i="13" s="1"/>
  <c r="B3779" i="13" s="1"/>
  <c r="B3780" i="13" s="1"/>
  <c r="B3781" i="13" s="1"/>
  <c r="B3782" i="13" s="1"/>
  <c r="B3783" i="13" s="1"/>
  <c r="B3784" i="13" s="1"/>
  <c r="B3785" i="13" s="1"/>
  <c r="B3786" i="13" s="1"/>
  <c r="B3787" i="13" s="1"/>
  <c r="B3788" i="13" s="1"/>
  <c r="B3789" i="13" s="1"/>
  <c r="B3790" i="13" s="1"/>
  <c r="B3791" i="13" s="1"/>
  <c r="B3792" i="13" s="1"/>
  <c r="B3793" i="13" s="1"/>
  <c r="B3794" i="13" s="1"/>
  <c r="B3795" i="13" s="1"/>
  <c r="B3796" i="13" s="1"/>
  <c r="B3797" i="13" s="1"/>
  <c r="B3798" i="13" s="1"/>
  <c r="B3799" i="13" s="1"/>
  <c r="B3800" i="13" s="1"/>
  <c r="B3801" i="13" s="1"/>
  <c r="B3802" i="13" s="1"/>
  <c r="B3803" i="13" s="1"/>
  <c r="B3804" i="13" s="1"/>
  <c r="B3805" i="13" s="1"/>
  <c r="B3806" i="13" s="1"/>
  <c r="B3807" i="13" s="1"/>
  <c r="B3808" i="13" s="1"/>
  <c r="B3809" i="13" s="1"/>
  <c r="B3810" i="13" s="1"/>
  <c r="B3811" i="13" s="1"/>
  <c r="B3812" i="13" s="1"/>
  <c r="B3813" i="13" s="1"/>
  <c r="B3814" i="13" s="1"/>
  <c r="B3815" i="13" s="1"/>
  <c r="B3816" i="13" s="1"/>
  <c r="B3817" i="13" s="1"/>
  <c r="B3818" i="13" s="1"/>
  <c r="B3819" i="13" s="1"/>
  <c r="B3820" i="13" s="1"/>
  <c r="B3821" i="13" s="1"/>
  <c r="B3822" i="13" s="1"/>
  <c r="B3823" i="13" s="1"/>
  <c r="B3824" i="13" s="1"/>
  <c r="B3825" i="13" s="1"/>
  <c r="B3826" i="13" s="1"/>
  <c r="B3827" i="13" s="1"/>
  <c r="B3828" i="13" s="1"/>
  <c r="B3829" i="13" s="1"/>
  <c r="B3830" i="13" s="1"/>
  <c r="B3831" i="13" s="1"/>
  <c r="B3832" i="13" s="1"/>
  <c r="B3833" i="13" s="1"/>
  <c r="B3834" i="13" s="1"/>
  <c r="B3835" i="13" s="1"/>
  <c r="B3836" i="13" s="1"/>
  <c r="B3837" i="13" s="1"/>
  <c r="B3838" i="13" s="1"/>
  <c r="B3839" i="13" s="1"/>
  <c r="B3840" i="13" s="1"/>
  <c r="B3841" i="13" s="1"/>
  <c r="B3842" i="13" s="1"/>
  <c r="B3843" i="13" s="1"/>
  <c r="B3844" i="13" s="1"/>
  <c r="B3845" i="13" s="1"/>
  <c r="B3846" i="13" s="1"/>
  <c r="B3847" i="13" s="1"/>
  <c r="B3848" i="13" s="1"/>
  <c r="B3849" i="13" s="1"/>
  <c r="B3850" i="13" s="1"/>
  <c r="B3851" i="13" s="1"/>
  <c r="B3852" i="13" s="1"/>
  <c r="B3853" i="13" s="1"/>
  <c r="B3854" i="13" s="1"/>
  <c r="B3855" i="13" s="1"/>
  <c r="B3856" i="13" s="1"/>
  <c r="B3857" i="13" s="1"/>
  <c r="B3858" i="13" s="1"/>
  <c r="B3859" i="13" s="1"/>
  <c r="B3860" i="13" s="1"/>
  <c r="B3861" i="13" s="1"/>
  <c r="B3862" i="13" s="1"/>
  <c r="B3863" i="13" s="1"/>
  <c r="B3864" i="13" s="1"/>
  <c r="B3865" i="13" s="1"/>
  <c r="B3866" i="13" s="1"/>
  <c r="B3867" i="13" s="1"/>
  <c r="B3868" i="13" s="1"/>
  <c r="B3869" i="13" s="1"/>
  <c r="B3870" i="13" s="1"/>
  <c r="B3871" i="13" s="1"/>
  <c r="B3872" i="13" s="1"/>
  <c r="B3873" i="13" s="1"/>
  <c r="B3874" i="13" s="1"/>
  <c r="B3875" i="13" s="1"/>
  <c r="B3876" i="13" s="1"/>
  <c r="B3877" i="13" s="1"/>
  <c r="B3878" i="13" s="1"/>
  <c r="B3879" i="13" s="1"/>
  <c r="B3880" i="13" s="1"/>
  <c r="B3881" i="13" s="1"/>
  <c r="B3882" i="13" s="1"/>
  <c r="B3883" i="13" s="1"/>
  <c r="B3884" i="13" s="1"/>
  <c r="B3885" i="13" s="1"/>
  <c r="B3886" i="13" s="1"/>
  <c r="B3887" i="13" s="1"/>
  <c r="B3888" i="13" s="1"/>
  <c r="B3889" i="13" s="1"/>
  <c r="B3890" i="13" s="1"/>
  <c r="B3891" i="13" s="1"/>
  <c r="B3892" i="13" s="1"/>
  <c r="B3893" i="13" s="1"/>
  <c r="B3894" i="13" s="1"/>
  <c r="B3895" i="13" s="1"/>
  <c r="B3896" i="13" s="1"/>
  <c r="B3897" i="13" s="1"/>
  <c r="B3898" i="13" s="1"/>
  <c r="B3899" i="13" s="1"/>
  <c r="B3900" i="13" s="1"/>
  <c r="B3901" i="13" s="1"/>
  <c r="B3902" i="13" s="1"/>
  <c r="B3903" i="13" s="1"/>
  <c r="B3904" i="13" s="1"/>
  <c r="B3905" i="13" s="1"/>
  <c r="B3906" i="13" s="1"/>
  <c r="B3907" i="13" s="1"/>
  <c r="B3908" i="13" s="1"/>
  <c r="B3909" i="13" s="1"/>
  <c r="B3910" i="13" s="1"/>
  <c r="B3911" i="13" s="1"/>
  <c r="B3912" i="13" s="1"/>
  <c r="B3913" i="13" s="1"/>
  <c r="B3914" i="13" s="1"/>
  <c r="B3915" i="13" s="1"/>
  <c r="B3916" i="13" s="1"/>
  <c r="B3917" i="13" s="1"/>
  <c r="B3918" i="13" s="1"/>
  <c r="B3919" i="13" s="1"/>
  <c r="B3920" i="13" s="1"/>
  <c r="B3921" i="13" s="1"/>
  <c r="B3922" i="13" s="1"/>
  <c r="B3923" i="13" s="1"/>
  <c r="B3924" i="13" s="1"/>
  <c r="B3925" i="13" s="1"/>
  <c r="B3926" i="13" s="1"/>
  <c r="B3927" i="13" s="1"/>
  <c r="B3928" i="13" s="1"/>
  <c r="B3929" i="13" s="1"/>
  <c r="B3930" i="13" s="1"/>
  <c r="B3931" i="13" s="1"/>
  <c r="B3932" i="13" s="1"/>
  <c r="B3933" i="13" s="1"/>
  <c r="B3934" i="13" s="1"/>
  <c r="B3935" i="13" s="1"/>
  <c r="B3936" i="13" s="1"/>
  <c r="B3937" i="13" s="1"/>
  <c r="B3938" i="13" s="1"/>
  <c r="B3939" i="13" s="1"/>
  <c r="B3940" i="13" s="1"/>
  <c r="B3941" i="13" s="1"/>
  <c r="B3942" i="13" s="1"/>
  <c r="B3943" i="13" s="1"/>
  <c r="B3944" i="13" s="1"/>
  <c r="B3945" i="13" s="1"/>
  <c r="B3946" i="13" s="1"/>
  <c r="B3947" i="13" s="1"/>
  <c r="B3948" i="13" s="1"/>
  <c r="B3949" i="13" s="1"/>
  <c r="B3950" i="13" s="1"/>
  <c r="B3951" i="13" s="1"/>
  <c r="B3952" i="13" s="1"/>
  <c r="B3953" i="13" s="1"/>
  <c r="B3954" i="13" s="1"/>
  <c r="B3955" i="13" s="1"/>
  <c r="B3956" i="13" s="1"/>
  <c r="B3957" i="13" s="1"/>
  <c r="B3958" i="13" s="1"/>
  <c r="B3959" i="13" s="1"/>
  <c r="B3960" i="13" s="1"/>
  <c r="B3961" i="13" s="1"/>
  <c r="B3962" i="13" s="1"/>
  <c r="B3963" i="13" s="1"/>
  <c r="B3964" i="13" s="1"/>
  <c r="B3965" i="13" s="1"/>
  <c r="B3966" i="13" s="1"/>
  <c r="B3967" i="13" s="1"/>
  <c r="B3968" i="13" s="1"/>
  <c r="B3969" i="13" s="1"/>
  <c r="B3970" i="13" s="1"/>
  <c r="B3971" i="13" s="1"/>
  <c r="B3972" i="13" s="1"/>
  <c r="B3973" i="13" s="1"/>
  <c r="B3974" i="13" s="1"/>
  <c r="B3975" i="13" s="1"/>
  <c r="B3976" i="13" s="1"/>
  <c r="B3977" i="13" s="1"/>
  <c r="B3978" i="13" s="1"/>
  <c r="B3979" i="13" s="1"/>
  <c r="B3980" i="13" s="1"/>
  <c r="B3981" i="13" s="1"/>
  <c r="B3982" i="13" s="1"/>
  <c r="B3983" i="13" s="1"/>
  <c r="B3984" i="13" s="1"/>
  <c r="B3985" i="13" s="1"/>
  <c r="B3986" i="13" s="1"/>
  <c r="B3987" i="13" s="1"/>
  <c r="B3988" i="13" s="1"/>
  <c r="B3989" i="13" s="1"/>
  <c r="B3990" i="13" s="1"/>
  <c r="B3991" i="13" s="1"/>
  <c r="B3992" i="13" s="1"/>
  <c r="B3993" i="13" s="1"/>
  <c r="B3994" i="13" s="1"/>
  <c r="B3995" i="13" s="1"/>
  <c r="B3996" i="13" s="1"/>
  <c r="B3997" i="13" s="1"/>
  <c r="B3998" i="13" s="1"/>
  <c r="B3999" i="13" s="1"/>
  <c r="B4000" i="13" s="1"/>
  <c r="B4001" i="13" s="1"/>
  <c r="B4002" i="13" s="1"/>
  <c r="B4003" i="13" s="1"/>
  <c r="B4004" i="13" s="1"/>
  <c r="B4005" i="13" s="1"/>
  <c r="B4006" i="13" s="1"/>
  <c r="B4007" i="13" s="1"/>
  <c r="B4008" i="13" s="1"/>
  <c r="B4009" i="13" s="1"/>
  <c r="B4010" i="13" s="1"/>
  <c r="B4011" i="13" s="1"/>
  <c r="B4012" i="13" s="1"/>
  <c r="B4013" i="13" s="1"/>
  <c r="B4014" i="13" s="1"/>
  <c r="B4015" i="13" s="1"/>
  <c r="B4016" i="13" s="1"/>
  <c r="B4017" i="13" s="1"/>
  <c r="B4018" i="13" s="1"/>
  <c r="B4019" i="13" s="1"/>
  <c r="B4020" i="13" s="1"/>
  <c r="B4021" i="13" s="1"/>
  <c r="B4022" i="13" s="1"/>
  <c r="B4023" i="13" s="1"/>
  <c r="B4024" i="13" s="1"/>
  <c r="B4025" i="13" s="1"/>
  <c r="B4026" i="13" s="1"/>
  <c r="B4027" i="13" s="1"/>
  <c r="B4028" i="13" s="1"/>
  <c r="B4029" i="13" s="1"/>
  <c r="B4030" i="13" s="1"/>
  <c r="B4031" i="13" s="1"/>
  <c r="B4032" i="13" s="1"/>
  <c r="B4033" i="13" s="1"/>
  <c r="B4034" i="13" s="1"/>
  <c r="B4035" i="13" s="1"/>
  <c r="B4036" i="13" s="1"/>
  <c r="B4037" i="13" s="1"/>
  <c r="B4038" i="13" s="1"/>
  <c r="B4039" i="13" s="1"/>
  <c r="B4040" i="13" s="1"/>
  <c r="B4041" i="13" s="1"/>
  <c r="B4042" i="13" s="1"/>
  <c r="B4043" i="13" s="1"/>
  <c r="B4044" i="13" s="1"/>
  <c r="B4045" i="13" s="1"/>
  <c r="B4046" i="13" s="1"/>
  <c r="B4047" i="13" s="1"/>
  <c r="B4048" i="13" s="1"/>
  <c r="B4049" i="13" s="1"/>
  <c r="B4050" i="13" s="1"/>
  <c r="B4051" i="13" s="1"/>
  <c r="B4052" i="13" s="1"/>
  <c r="B4053" i="13" s="1"/>
  <c r="B4054" i="13" s="1"/>
  <c r="B4055" i="13" s="1"/>
  <c r="B4056" i="13" s="1"/>
  <c r="B4057" i="13" s="1"/>
  <c r="B4058" i="13" s="1"/>
  <c r="B4059" i="13" s="1"/>
  <c r="B4060" i="13" s="1"/>
  <c r="B4061" i="13" s="1"/>
  <c r="B4062" i="13" s="1"/>
  <c r="B4063" i="13" s="1"/>
  <c r="B4064" i="13" s="1"/>
  <c r="B4065" i="13" s="1"/>
  <c r="B4066" i="13" s="1"/>
  <c r="B4067" i="13" s="1"/>
  <c r="B4068" i="13" s="1"/>
  <c r="B4069" i="13" s="1"/>
  <c r="B4070" i="13" s="1"/>
  <c r="B4071" i="13" s="1"/>
  <c r="B4072" i="13" s="1"/>
  <c r="B4073" i="13" s="1"/>
  <c r="B4074" i="13" s="1"/>
  <c r="B4075" i="13" s="1"/>
  <c r="B4076" i="13" s="1"/>
  <c r="B4077" i="13" s="1"/>
  <c r="B4078" i="13" s="1"/>
  <c r="B4079" i="13" s="1"/>
  <c r="B4080" i="13" s="1"/>
  <c r="B4081" i="13" s="1"/>
  <c r="B4082" i="13" s="1"/>
  <c r="B4083" i="13" s="1"/>
  <c r="B4084" i="13" s="1"/>
  <c r="B4085" i="13" s="1"/>
  <c r="B4086" i="13" s="1"/>
  <c r="B4087" i="13" s="1"/>
  <c r="B4088" i="13" s="1"/>
  <c r="B4089" i="13" s="1"/>
  <c r="B4090" i="13" s="1"/>
  <c r="B4091" i="13" s="1"/>
  <c r="B4092" i="13" s="1"/>
  <c r="B4093" i="13" s="1"/>
  <c r="B4094" i="13" s="1"/>
  <c r="B4095" i="13" s="1"/>
  <c r="B4096" i="13" s="1"/>
  <c r="B4097" i="13" s="1"/>
  <c r="B4098" i="13" s="1"/>
  <c r="B4099" i="13" s="1"/>
  <c r="B4100" i="13" s="1"/>
  <c r="B4101" i="13" s="1"/>
  <c r="B4102" i="13" s="1"/>
  <c r="B4103" i="13" s="1"/>
  <c r="B4104" i="13" s="1"/>
  <c r="B4105" i="13" s="1"/>
  <c r="B4106" i="13" s="1"/>
  <c r="B4107" i="13" s="1"/>
  <c r="B4108" i="13" s="1"/>
  <c r="B4109" i="13" s="1"/>
  <c r="B4110" i="13" s="1"/>
  <c r="B4111" i="13" s="1"/>
  <c r="B4112" i="13" s="1"/>
  <c r="B4113" i="13" s="1"/>
  <c r="B4114" i="13" s="1"/>
  <c r="B4115" i="13" s="1"/>
  <c r="B4116" i="13" s="1"/>
  <c r="B4117" i="13" s="1"/>
  <c r="B4118" i="13" s="1"/>
  <c r="B4119" i="13" s="1"/>
  <c r="B4120" i="13" s="1"/>
  <c r="B4121" i="13" s="1"/>
  <c r="B4122" i="13" s="1"/>
  <c r="B4123" i="13" s="1"/>
  <c r="B4124" i="13" s="1"/>
  <c r="B4125" i="13" s="1"/>
  <c r="B4126" i="13" s="1"/>
  <c r="B4127" i="13" s="1"/>
  <c r="B4128" i="13" s="1"/>
  <c r="B4129" i="13" s="1"/>
  <c r="B4130" i="13" s="1"/>
  <c r="B4131" i="13" s="1"/>
  <c r="B4132" i="13" s="1"/>
  <c r="B4133" i="13" s="1"/>
  <c r="B4134" i="13" s="1"/>
  <c r="B4135" i="13" s="1"/>
  <c r="B4136" i="13" s="1"/>
  <c r="B4137" i="13" s="1"/>
  <c r="B4138" i="13" s="1"/>
  <c r="B4139" i="13" s="1"/>
  <c r="B4140" i="13" s="1"/>
  <c r="B4141" i="13" s="1"/>
  <c r="B4142" i="13" s="1"/>
  <c r="B4143" i="13" s="1"/>
  <c r="B4144" i="13" s="1"/>
  <c r="B4145" i="13" s="1"/>
  <c r="B4146" i="13" s="1"/>
  <c r="B4147" i="13" s="1"/>
  <c r="B4148" i="13" s="1"/>
  <c r="B4149" i="13" s="1"/>
  <c r="B4150" i="13" s="1"/>
  <c r="B4151" i="13" s="1"/>
  <c r="B4152" i="13" s="1"/>
  <c r="B4153" i="13" s="1"/>
  <c r="B4154" i="13" s="1"/>
  <c r="B4155" i="13" s="1"/>
  <c r="B4156" i="13" s="1"/>
  <c r="B4157" i="13" s="1"/>
  <c r="B4158" i="13" s="1"/>
  <c r="B4159" i="13" s="1"/>
  <c r="B4160" i="13" s="1"/>
  <c r="B4161" i="13" s="1"/>
  <c r="B4162" i="13" s="1"/>
  <c r="B4163" i="13" s="1"/>
  <c r="B4164" i="13" s="1"/>
  <c r="B4165" i="13" s="1"/>
  <c r="B4166" i="13" s="1"/>
  <c r="B4167" i="13" s="1"/>
  <c r="B4168" i="13" s="1"/>
  <c r="B4169" i="13" s="1"/>
  <c r="B4170" i="13" s="1"/>
  <c r="B4171" i="13" s="1"/>
  <c r="B4172" i="13" s="1"/>
  <c r="B4173" i="13" s="1"/>
  <c r="B4174" i="13" s="1"/>
  <c r="B4175" i="13" s="1"/>
  <c r="B4176" i="13" s="1"/>
  <c r="B4177" i="13" s="1"/>
  <c r="B4178" i="13" s="1"/>
  <c r="B4179" i="13" s="1"/>
  <c r="B4180" i="13" s="1"/>
  <c r="B4181" i="13" s="1"/>
  <c r="B4182" i="13" s="1"/>
  <c r="B4183" i="13" s="1"/>
  <c r="B4184" i="13" s="1"/>
  <c r="B4185" i="13" s="1"/>
  <c r="B4186" i="13" s="1"/>
  <c r="B4187" i="13" s="1"/>
  <c r="B4188" i="13" s="1"/>
  <c r="B4189" i="13" s="1"/>
  <c r="B4190" i="13" s="1"/>
  <c r="B4191" i="13" s="1"/>
  <c r="B4192" i="13" s="1"/>
  <c r="B4193" i="13" s="1"/>
  <c r="B4194" i="13" s="1"/>
  <c r="B4195" i="13" s="1"/>
  <c r="B4196" i="13" s="1"/>
  <c r="B4197" i="13" s="1"/>
  <c r="B4198" i="13" s="1"/>
  <c r="B4199" i="13" s="1"/>
  <c r="B4200" i="13" s="1"/>
  <c r="B4201" i="13" s="1"/>
  <c r="B4202" i="13" s="1"/>
  <c r="B4203" i="13" s="1"/>
  <c r="B4204" i="13" s="1"/>
  <c r="B4205" i="13" s="1"/>
  <c r="B4206" i="13" s="1"/>
  <c r="B4207" i="13" s="1"/>
  <c r="B4208" i="13" s="1"/>
  <c r="B4209" i="13" s="1"/>
  <c r="B4210" i="13" s="1"/>
  <c r="B4211" i="13" s="1"/>
  <c r="B4212" i="13" s="1"/>
  <c r="B4213" i="13" s="1"/>
  <c r="B4214" i="13" s="1"/>
  <c r="B4215" i="13" s="1"/>
  <c r="B4216" i="13" s="1"/>
  <c r="B4217" i="13" s="1"/>
  <c r="B4218" i="13" s="1"/>
  <c r="B4219" i="13" s="1"/>
  <c r="B4220" i="13" s="1"/>
  <c r="B4221" i="13" s="1"/>
  <c r="B4222" i="13" s="1"/>
  <c r="B4223" i="13" s="1"/>
  <c r="B4224" i="13" s="1"/>
  <c r="B4225" i="13" s="1"/>
  <c r="B4226" i="13" s="1"/>
  <c r="B4227" i="13" s="1"/>
  <c r="B4228" i="13" s="1"/>
  <c r="B4229" i="13" s="1"/>
  <c r="B4230" i="13" s="1"/>
  <c r="B4231" i="13" s="1"/>
  <c r="B4232" i="13" s="1"/>
  <c r="B4233" i="13" s="1"/>
  <c r="B4234" i="13" s="1"/>
  <c r="B4235" i="13" s="1"/>
  <c r="B4236" i="13" s="1"/>
  <c r="B4237" i="13" s="1"/>
  <c r="B4238" i="13" s="1"/>
  <c r="B4239" i="13" s="1"/>
  <c r="B4240" i="13" s="1"/>
  <c r="B4241" i="13" s="1"/>
  <c r="B4242" i="13" s="1"/>
  <c r="B4243" i="13" s="1"/>
  <c r="B4244" i="13" s="1"/>
  <c r="B4245" i="13" s="1"/>
  <c r="B4246" i="13" s="1"/>
  <c r="B4247" i="13" s="1"/>
  <c r="B4248" i="13" s="1"/>
  <c r="B4249" i="13" s="1"/>
  <c r="B4250" i="13" s="1"/>
  <c r="B4251" i="13" s="1"/>
  <c r="B4252" i="13" s="1"/>
  <c r="B4253" i="13" s="1"/>
  <c r="B4254" i="13" s="1"/>
  <c r="B4255" i="13" s="1"/>
  <c r="B4256" i="13" s="1"/>
  <c r="B4257" i="13" s="1"/>
  <c r="B4258" i="13" s="1"/>
  <c r="B4259" i="13" s="1"/>
  <c r="B4260" i="13" s="1"/>
  <c r="B4261" i="13" s="1"/>
  <c r="B4262" i="13" s="1"/>
  <c r="B4263" i="13" s="1"/>
  <c r="B4264" i="13" s="1"/>
  <c r="B4265" i="13" s="1"/>
  <c r="B4266" i="13" s="1"/>
  <c r="B4267" i="13" s="1"/>
  <c r="B4268" i="13" s="1"/>
  <c r="B4269" i="13" s="1"/>
  <c r="B4270" i="13" s="1"/>
  <c r="B4271" i="13" s="1"/>
  <c r="B4272" i="13" s="1"/>
  <c r="B4273" i="13" s="1"/>
  <c r="B4274" i="13" s="1"/>
  <c r="B4275" i="13" s="1"/>
  <c r="B4276" i="13" s="1"/>
  <c r="B4277" i="13" s="1"/>
  <c r="B4278" i="13" s="1"/>
  <c r="B4279" i="13" s="1"/>
  <c r="B4280" i="13" s="1"/>
  <c r="B4281" i="13" s="1"/>
  <c r="B4282" i="13" s="1"/>
  <c r="B4283" i="13" s="1"/>
  <c r="B4284" i="13" s="1"/>
  <c r="B4285" i="13" s="1"/>
  <c r="B4286" i="13" s="1"/>
  <c r="B4287" i="13" s="1"/>
  <c r="B4288" i="13" s="1"/>
  <c r="B4289" i="13" s="1"/>
  <c r="B4290" i="13" s="1"/>
  <c r="B4291" i="13" s="1"/>
  <c r="B4292" i="13" s="1"/>
  <c r="B4293" i="13" s="1"/>
  <c r="B4294" i="13" s="1"/>
  <c r="B4295" i="13" s="1"/>
  <c r="B4296" i="13" s="1"/>
  <c r="B4297" i="13" s="1"/>
  <c r="B4298" i="13" s="1"/>
  <c r="B4299" i="13" s="1"/>
  <c r="B4300" i="13" s="1"/>
  <c r="B4301" i="13" s="1"/>
  <c r="B4302" i="13" s="1"/>
  <c r="B4303" i="13" s="1"/>
  <c r="B4304" i="13" s="1"/>
  <c r="B4305" i="13" s="1"/>
  <c r="B4306" i="13" s="1"/>
  <c r="B4307" i="13" s="1"/>
  <c r="B4308" i="13" s="1"/>
  <c r="B4309" i="13" s="1"/>
  <c r="B4310" i="13" s="1"/>
  <c r="B4311" i="13" s="1"/>
  <c r="B4312" i="13" s="1"/>
  <c r="B4313" i="13" s="1"/>
  <c r="B4314" i="13" s="1"/>
  <c r="B4315" i="13" s="1"/>
  <c r="B4316" i="13" s="1"/>
  <c r="B4317" i="13" s="1"/>
  <c r="B4318" i="13" s="1"/>
  <c r="B4319" i="13" s="1"/>
  <c r="B4320" i="13" s="1"/>
  <c r="B4321" i="13" s="1"/>
  <c r="B4322" i="13" s="1"/>
  <c r="B4323" i="13" s="1"/>
  <c r="B4324" i="13" s="1"/>
  <c r="B4325" i="13" s="1"/>
  <c r="B4326" i="13" s="1"/>
  <c r="B4327" i="13" s="1"/>
  <c r="B4328" i="13" s="1"/>
  <c r="B4329" i="13" s="1"/>
  <c r="B4330" i="13" s="1"/>
  <c r="B4331" i="13" s="1"/>
  <c r="B4332" i="13" s="1"/>
  <c r="B4333" i="13" s="1"/>
  <c r="B4334" i="13" s="1"/>
  <c r="B4335" i="13" s="1"/>
  <c r="B4336" i="13" s="1"/>
  <c r="B4337" i="13" s="1"/>
  <c r="B4338" i="13" s="1"/>
  <c r="B4339" i="13" s="1"/>
  <c r="B4340" i="13" s="1"/>
  <c r="B4341" i="13" s="1"/>
  <c r="B4342" i="13" s="1"/>
  <c r="B4343" i="13" s="1"/>
  <c r="B4344" i="13" s="1"/>
  <c r="B4345" i="13" s="1"/>
  <c r="B4346" i="13" s="1"/>
  <c r="B4347" i="13" s="1"/>
  <c r="B4348" i="13" s="1"/>
  <c r="B4349" i="13" s="1"/>
  <c r="B4350" i="13" s="1"/>
  <c r="B4351" i="13" s="1"/>
  <c r="B4352" i="13" s="1"/>
  <c r="B4353" i="13" s="1"/>
  <c r="B4354" i="13" s="1"/>
  <c r="B4355" i="13" s="1"/>
  <c r="B4356" i="13" s="1"/>
  <c r="B4357" i="13" s="1"/>
  <c r="B4358" i="13" s="1"/>
  <c r="B4359" i="13" s="1"/>
  <c r="B4360" i="13" s="1"/>
  <c r="B4361" i="13" s="1"/>
  <c r="B4362" i="13" s="1"/>
  <c r="B4363" i="13" s="1"/>
  <c r="B4364" i="13" s="1"/>
  <c r="B4365" i="13" s="1"/>
  <c r="B4366" i="13" s="1"/>
  <c r="B4367" i="13" s="1"/>
  <c r="B4368" i="13" s="1"/>
  <c r="B4369" i="13" s="1"/>
  <c r="B4370" i="13" s="1"/>
  <c r="B4371" i="13" s="1"/>
  <c r="B4372" i="13" s="1"/>
  <c r="B4373" i="13" s="1"/>
  <c r="B4374" i="13" s="1"/>
  <c r="B4375" i="13" s="1"/>
  <c r="B4376" i="13" s="1"/>
  <c r="B4377" i="13" s="1"/>
  <c r="B4378" i="13" s="1"/>
  <c r="B4379" i="13" s="1"/>
  <c r="B4380" i="13" s="1"/>
  <c r="B4381" i="13" s="1"/>
  <c r="B4382" i="13" s="1"/>
  <c r="B4383" i="13" s="1"/>
  <c r="B4384" i="13" s="1"/>
  <c r="B4385" i="13" s="1"/>
  <c r="B4386" i="13" s="1"/>
  <c r="B4387" i="13" s="1"/>
  <c r="B4388" i="13" s="1"/>
  <c r="B4389" i="13" s="1"/>
  <c r="B4390" i="13" s="1"/>
  <c r="B4391" i="13" s="1"/>
  <c r="B4392" i="13" s="1"/>
  <c r="B4393" i="13" s="1"/>
  <c r="B4394" i="13" s="1"/>
  <c r="B4395" i="13" s="1"/>
  <c r="B4396" i="13" s="1"/>
  <c r="B4397" i="13" s="1"/>
  <c r="B4398" i="13" s="1"/>
  <c r="B4399" i="13" s="1"/>
  <c r="B4400" i="13" s="1"/>
  <c r="B4401" i="13" s="1"/>
  <c r="B4402" i="13" s="1"/>
  <c r="B4403" i="13" s="1"/>
  <c r="B4404" i="13" s="1"/>
  <c r="B4405" i="13" s="1"/>
  <c r="B4406" i="13" s="1"/>
  <c r="B4407" i="13" s="1"/>
  <c r="B4408" i="13" s="1"/>
  <c r="B4409" i="13" s="1"/>
  <c r="B4410" i="13" s="1"/>
  <c r="B4411" i="13" s="1"/>
  <c r="B4412" i="13" s="1"/>
  <c r="B4413" i="13" s="1"/>
  <c r="B4414" i="13" s="1"/>
  <c r="B4415" i="13" s="1"/>
  <c r="B4416" i="13" s="1"/>
  <c r="B4417" i="13" s="1"/>
  <c r="B4418" i="13" s="1"/>
  <c r="B4419" i="13" s="1"/>
  <c r="B4420" i="13" s="1"/>
  <c r="B4421" i="13" s="1"/>
  <c r="B4422" i="13" s="1"/>
  <c r="B4423" i="13" s="1"/>
  <c r="B4424" i="13" s="1"/>
  <c r="B4425" i="13" s="1"/>
  <c r="B4426" i="13" s="1"/>
  <c r="B4427" i="13" s="1"/>
  <c r="B4428" i="13" s="1"/>
  <c r="B4429" i="13" s="1"/>
  <c r="B4430" i="13" s="1"/>
  <c r="B4431" i="13" s="1"/>
  <c r="B4432" i="13" s="1"/>
  <c r="B4433" i="13" s="1"/>
  <c r="B4434" i="13" s="1"/>
  <c r="B4435" i="13" s="1"/>
  <c r="B4436" i="13" s="1"/>
  <c r="B4437" i="13" s="1"/>
  <c r="B4438" i="13" s="1"/>
  <c r="B4439" i="13" s="1"/>
  <c r="B4440" i="13" s="1"/>
  <c r="B4441" i="13" s="1"/>
  <c r="B4442" i="13" s="1"/>
  <c r="B4443" i="13" s="1"/>
  <c r="B4444" i="13" s="1"/>
  <c r="B4445" i="13" s="1"/>
  <c r="B4446" i="13" s="1"/>
  <c r="B4447" i="13" s="1"/>
  <c r="B4448" i="13" s="1"/>
  <c r="B4449" i="13" s="1"/>
  <c r="B4450" i="13" s="1"/>
  <c r="B4451" i="13" s="1"/>
  <c r="B4452" i="13" s="1"/>
  <c r="B4453" i="13" s="1"/>
  <c r="B4454" i="13" s="1"/>
  <c r="B4455" i="13" s="1"/>
  <c r="B4456" i="13" s="1"/>
  <c r="B4457" i="13" s="1"/>
  <c r="B4458" i="13" s="1"/>
  <c r="B4459" i="13" s="1"/>
  <c r="B4460" i="13" s="1"/>
  <c r="B4461" i="13" s="1"/>
  <c r="B4462" i="13" s="1"/>
  <c r="B4463" i="13" s="1"/>
  <c r="B4464" i="13" s="1"/>
  <c r="B4465" i="13" s="1"/>
  <c r="B4466" i="13" s="1"/>
  <c r="B4467" i="13" s="1"/>
  <c r="B4468" i="13" s="1"/>
  <c r="B4469" i="13" s="1"/>
  <c r="B4470" i="13" s="1"/>
  <c r="B4471" i="13" s="1"/>
  <c r="B4472" i="13" s="1"/>
  <c r="B4473" i="13" s="1"/>
  <c r="B4474" i="13" s="1"/>
  <c r="B4475" i="13" s="1"/>
  <c r="B4476" i="13" s="1"/>
  <c r="B4477" i="13" s="1"/>
  <c r="B4478" i="13" s="1"/>
  <c r="B4479" i="13" s="1"/>
  <c r="B4480" i="13" s="1"/>
  <c r="B4481" i="13" s="1"/>
  <c r="B4482" i="13" s="1"/>
  <c r="B4483" i="13" s="1"/>
  <c r="B4484" i="13" s="1"/>
  <c r="B4485" i="13" s="1"/>
  <c r="B4486" i="13" s="1"/>
  <c r="B4487" i="13" s="1"/>
  <c r="B4488" i="13" s="1"/>
  <c r="B4489" i="13" s="1"/>
  <c r="B4490" i="13" s="1"/>
  <c r="B4491" i="13" s="1"/>
  <c r="B4492" i="13" s="1"/>
  <c r="B4493" i="13" s="1"/>
  <c r="B4494" i="13" s="1"/>
  <c r="B4495" i="13" s="1"/>
  <c r="B4496" i="13" s="1"/>
  <c r="B4497" i="13" s="1"/>
  <c r="B4498" i="13" s="1"/>
  <c r="B4499" i="13" s="1"/>
  <c r="B4500" i="13" s="1"/>
  <c r="B4501" i="13" s="1"/>
  <c r="B4502" i="13" s="1"/>
  <c r="B4503" i="13" s="1"/>
  <c r="B4504" i="13" s="1"/>
  <c r="B4505" i="13" s="1"/>
  <c r="B4506" i="13" s="1"/>
  <c r="B4507" i="13" s="1"/>
  <c r="B4508" i="13" s="1"/>
  <c r="B4509" i="13" s="1"/>
  <c r="B4510" i="13" s="1"/>
  <c r="B4511" i="13" s="1"/>
  <c r="B4512" i="13" s="1"/>
  <c r="B4513" i="13" s="1"/>
  <c r="B4514" i="13" s="1"/>
  <c r="B4515" i="13" s="1"/>
  <c r="B4516" i="13" s="1"/>
  <c r="B4517" i="13" s="1"/>
  <c r="B4518" i="13" s="1"/>
  <c r="B4519" i="13" s="1"/>
  <c r="B4520" i="13" s="1"/>
  <c r="B4521" i="13" s="1"/>
  <c r="B4522" i="13" s="1"/>
  <c r="B4523" i="13" s="1"/>
  <c r="B4524" i="13" s="1"/>
  <c r="B4525" i="13" s="1"/>
  <c r="B4526" i="13" s="1"/>
  <c r="B4527" i="13" s="1"/>
  <c r="B4528" i="13" s="1"/>
  <c r="B4529" i="13" s="1"/>
  <c r="B4530" i="13" s="1"/>
  <c r="B4531" i="13" s="1"/>
  <c r="B4532" i="13" s="1"/>
  <c r="B4533" i="13" s="1"/>
  <c r="B4534" i="13" s="1"/>
  <c r="B4535" i="13" s="1"/>
  <c r="B4536" i="13" s="1"/>
  <c r="B4537" i="13" s="1"/>
  <c r="B4538" i="13" s="1"/>
  <c r="B4539" i="13" s="1"/>
  <c r="B4540" i="13" s="1"/>
  <c r="B4541" i="13" s="1"/>
  <c r="B4542" i="13" s="1"/>
  <c r="B4543" i="13" s="1"/>
  <c r="B4544" i="13" s="1"/>
  <c r="B4545" i="13" s="1"/>
  <c r="B4546" i="13" s="1"/>
  <c r="B4547" i="13" s="1"/>
  <c r="B4548" i="13" s="1"/>
  <c r="B4549" i="13" s="1"/>
  <c r="B4550" i="13" s="1"/>
  <c r="B4551" i="13" s="1"/>
  <c r="B4552" i="13" s="1"/>
  <c r="B4553" i="13" s="1"/>
  <c r="B4554" i="13" s="1"/>
  <c r="B4555" i="13" s="1"/>
  <c r="B4556" i="13" s="1"/>
  <c r="B4557" i="13" s="1"/>
  <c r="B4558" i="13" s="1"/>
  <c r="B4559" i="13" s="1"/>
  <c r="B4560" i="13" s="1"/>
  <c r="B4561" i="13" s="1"/>
  <c r="B4562" i="13" s="1"/>
  <c r="B4563" i="13" s="1"/>
  <c r="B4564" i="13" s="1"/>
  <c r="B4565" i="13" s="1"/>
  <c r="B4566" i="13" s="1"/>
  <c r="B4567" i="13" s="1"/>
  <c r="B4568" i="13" s="1"/>
  <c r="B4569" i="13" s="1"/>
  <c r="B4570" i="13" s="1"/>
  <c r="B4571" i="13" s="1"/>
  <c r="B4572" i="13" s="1"/>
  <c r="B4573" i="13" s="1"/>
  <c r="B4574" i="13" s="1"/>
  <c r="B4575" i="13" s="1"/>
  <c r="B4576" i="13" s="1"/>
  <c r="B4577" i="13" s="1"/>
  <c r="B4578" i="13" s="1"/>
  <c r="B4579" i="13" s="1"/>
  <c r="B4580" i="13" s="1"/>
  <c r="B4581" i="13" s="1"/>
  <c r="B4582" i="13" s="1"/>
  <c r="B4583" i="13" s="1"/>
  <c r="B4584" i="13" s="1"/>
  <c r="B4585" i="13" s="1"/>
  <c r="B4586" i="13" s="1"/>
  <c r="B4587" i="13" s="1"/>
  <c r="B4588" i="13" s="1"/>
  <c r="B4589" i="13" s="1"/>
  <c r="B4590" i="13" s="1"/>
  <c r="B4591" i="13" s="1"/>
  <c r="B4592" i="13" s="1"/>
  <c r="B4593" i="13" s="1"/>
  <c r="B4594" i="13" s="1"/>
  <c r="B4595" i="13" s="1"/>
  <c r="B4596" i="13" s="1"/>
  <c r="B4597" i="13" s="1"/>
  <c r="B4598" i="13" s="1"/>
  <c r="B4599" i="13" s="1"/>
  <c r="B4600" i="13" s="1"/>
  <c r="B4601" i="13" s="1"/>
  <c r="B4602" i="13" s="1"/>
  <c r="B4603" i="13" s="1"/>
  <c r="B4604" i="13" s="1"/>
  <c r="B4605" i="13" s="1"/>
  <c r="B4606" i="13" s="1"/>
  <c r="B4607" i="13" s="1"/>
  <c r="B4608" i="13" s="1"/>
  <c r="B4609" i="13" s="1"/>
  <c r="B4610" i="13" s="1"/>
  <c r="B4611" i="13" s="1"/>
  <c r="B4612" i="13" s="1"/>
  <c r="B4613" i="13" s="1"/>
  <c r="B4614" i="13" s="1"/>
  <c r="B4615" i="13" s="1"/>
  <c r="B4616" i="13" s="1"/>
  <c r="B4617" i="13" s="1"/>
  <c r="B4618" i="13" s="1"/>
  <c r="B4619" i="13" s="1"/>
  <c r="B4620" i="13" s="1"/>
  <c r="B4621" i="13" s="1"/>
  <c r="B4622" i="13" s="1"/>
  <c r="B4623" i="13" s="1"/>
  <c r="B4624" i="13" s="1"/>
  <c r="B4625" i="13" s="1"/>
  <c r="B4626" i="13" s="1"/>
  <c r="B4627" i="13" s="1"/>
  <c r="B4628" i="13" s="1"/>
  <c r="B4629" i="13" s="1"/>
  <c r="B4630" i="13" s="1"/>
  <c r="B4631" i="13" s="1"/>
  <c r="B4632" i="13" s="1"/>
  <c r="B4633" i="13" s="1"/>
  <c r="B4634" i="13" s="1"/>
  <c r="B4635" i="13" s="1"/>
  <c r="B4636" i="13" s="1"/>
  <c r="B4637" i="13" s="1"/>
  <c r="B4638" i="13" s="1"/>
  <c r="B4639" i="13" s="1"/>
  <c r="B4640" i="13" s="1"/>
  <c r="B4641" i="13" s="1"/>
  <c r="B4642" i="13" s="1"/>
  <c r="B4643" i="13" s="1"/>
  <c r="B4644" i="13" s="1"/>
  <c r="B4645" i="13" s="1"/>
  <c r="B4646" i="13" s="1"/>
  <c r="B4647" i="13" s="1"/>
  <c r="B4648" i="13" s="1"/>
  <c r="B4649" i="13" s="1"/>
  <c r="B4650" i="13" s="1"/>
  <c r="B4651" i="13" s="1"/>
  <c r="B4652" i="13" s="1"/>
  <c r="B4653" i="13" s="1"/>
  <c r="B4654" i="13" s="1"/>
  <c r="B4655" i="13" s="1"/>
  <c r="B4656" i="13" s="1"/>
  <c r="B4657" i="13" s="1"/>
  <c r="B4658" i="13" s="1"/>
  <c r="B4659" i="13" s="1"/>
  <c r="B4660" i="13" s="1"/>
  <c r="B4661" i="13" s="1"/>
  <c r="B4662" i="13" s="1"/>
  <c r="B4663" i="13" s="1"/>
  <c r="B4664" i="13" s="1"/>
  <c r="B4665" i="13" s="1"/>
  <c r="B4666" i="13" s="1"/>
  <c r="B4667" i="13" s="1"/>
  <c r="B4668" i="13" s="1"/>
  <c r="B4669" i="13" s="1"/>
  <c r="B4670" i="13" s="1"/>
  <c r="B4671" i="13" s="1"/>
  <c r="B4672" i="13" s="1"/>
  <c r="B4673" i="13" s="1"/>
  <c r="B4674" i="13" s="1"/>
  <c r="B4675" i="13" s="1"/>
  <c r="B4676" i="13" s="1"/>
  <c r="B4677" i="13" s="1"/>
  <c r="B4678" i="13" s="1"/>
  <c r="B4679" i="13" s="1"/>
  <c r="B4680" i="13" s="1"/>
  <c r="B4681" i="13" s="1"/>
  <c r="B4682" i="13" s="1"/>
  <c r="B4683" i="13" s="1"/>
  <c r="B4684" i="13" s="1"/>
  <c r="B4685" i="13" s="1"/>
  <c r="B4686" i="13" s="1"/>
  <c r="B4687" i="13" s="1"/>
  <c r="B4688" i="13" s="1"/>
  <c r="B4689" i="13" s="1"/>
  <c r="B4690" i="13" s="1"/>
  <c r="B4691" i="13" s="1"/>
  <c r="B4692" i="13" s="1"/>
  <c r="B4693" i="13" s="1"/>
  <c r="B4694" i="13" s="1"/>
  <c r="B4695" i="13" s="1"/>
  <c r="B4696" i="13" s="1"/>
  <c r="B4697" i="13" s="1"/>
  <c r="B4698" i="13" s="1"/>
  <c r="B4699" i="13" s="1"/>
  <c r="B4700" i="13" s="1"/>
  <c r="B4701" i="13" s="1"/>
  <c r="B4702" i="13" s="1"/>
  <c r="B4703" i="13" s="1"/>
  <c r="B4704" i="13" s="1"/>
  <c r="B4705" i="13" s="1"/>
  <c r="B4706" i="13" s="1"/>
  <c r="B4707" i="13" s="1"/>
  <c r="B4708" i="13" s="1"/>
  <c r="B4709" i="13" s="1"/>
  <c r="B4710" i="13" s="1"/>
  <c r="B4711" i="13" s="1"/>
  <c r="B4712" i="13" s="1"/>
  <c r="B4713" i="13" s="1"/>
  <c r="B4714" i="13" s="1"/>
  <c r="B4715" i="13" s="1"/>
  <c r="B4716" i="13" s="1"/>
  <c r="B4717" i="13" s="1"/>
  <c r="B4718" i="13" s="1"/>
  <c r="B4719" i="13" s="1"/>
  <c r="B4720" i="13" s="1"/>
  <c r="B4721" i="13" s="1"/>
  <c r="B4722" i="13" s="1"/>
  <c r="B4723" i="13" s="1"/>
  <c r="B4724" i="13" s="1"/>
  <c r="B4725" i="13" s="1"/>
  <c r="B4726" i="13" s="1"/>
  <c r="B4727" i="13" s="1"/>
  <c r="B4728" i="13" s="1"/>
  <c r="B4729" i="13" s="1"/>
  <c r="B4730" i="13" s="1"/>
  <c r="B4731" i="13" s="1"/>
  <c r="B4732" i="13" s="1"/>
  <c r="B4733" i="13" s="1"/>
  <c r="B4734" i="13" s="1"/>
  <c r="B4735" i="13" s="1"/>
  <c r="B4736" i="13" s="1"/>
  <c r="B4737" i="13" s="1"/>
  <c r="B4738" i="13" s="1"/>
  <c r="B4739" i="13" s="1"/>
  <c r="B4740" i="13" s="1"/>
  <c r="B4741" i="13" s="1"/>
  <c r="B4742" i="13" s="1"/>
  <c r="B4743" i="13" s="1"/>
  <c r="B4744" i="13" s="1"/>
  <c r="B4745" i="13" s="1"/>
  <c r="B4746" i="13" s="1"/>
  <c r="B4747" i="13" s="1"/>
  <c r="B4748" i="13" s="1"/>
  <c r="B4749" i="13" s="1"/>
  <c r="B4750" i="13" s="1"/>
  <c r="B4751" i="13" s="1"/>
  <c r="B4752" i="13" s="1"/>
  <c r="B4753" i="13" s="1"/>
  <c r="B4754" i="13" s="1"/>
  <c r="B4755" i="13" s="1"/>
  <c r="B4756" i="13" s="1"/>
  <c r="B4757" i="13" s="1"/>
  <c r="B4758" i="13" s="1"/>
  <c r="B4759" i="13" s="1"/>
  <c r="B4760" i="13" s="1"/>
  <c r="B4761" i="13" s="1"/>
  <c r="B4762" i="13" s="1"/>
  <c r="B4763" i="13" s="1"/>
  <c r="B4764" i="13" s="1"/>
  <c r="B4765" i="13" s="1"/>
  <c r="B4766" i="13" s="1"/>
  <c r="B4767" i="13" s="1"/>
  <c r="B4768" i="13" s="1"/>
  <c r="B4769" i="13" s="1"/>
  <c r="B4770" i="13" s="1"/>
  <c r="B4771" i="13" s="1"/>
  <c r="B4772" i="13" s="1"/>
  <c r="B4773" i="13" s="1"/>
  <c r="B4774" i="13" s="1"/>
  <c r="B4775" i="13" s="1"/>
  <c r="B4776" i="13" s="1"/>
  <c r="B4777" i="13" s="1"/>
  <c r="B4778" i="13" s="1"/>
  <c r="B4779" i="13" s="1"/>
  <c r="B4780" i="13" s="1"/>
  <c r="B4781" i="13" s="1"/>
  <c r="B4782" i="13" s="1"/>
  <c r="B4783" i="13" s="1"/>
  <c r="B4784" i="13" s="1"/>
  <c r="B4785" i="13" s="1"/>
  <c r="B4786" i="13" s="1"/>
  <c r="B4787" i="13" s="1"/>
  <c r="B4788" i="13" s="1"/>
  <c r="B4789" i="13" s="1"/>
  <c r="B4790" i="13" s="1"/>
  <c r="B4791" i="13" s="1"/>
  <c r="B4792" i="13" s="1"/>
  <c r="B4793" i="13" s="1"/>
  <c r="B4794" i="13" s="1"/>
  <c r="B4795" i="13" s="1"/>
  <c r="B4796" i="13" s="1"/>
  <c r="B4797" i="13" s="1"/>
  <c r="B4798" i="13" s="1"/>
  <c r="B4799" i="13" s="1"/>
  <c r="B4800" i="13" s="1"/>
  <c r="B4801" i="13" s="1"/>
  <c r="B4802" i="13" s="1"/>
  <c r="B4803" i="13" s="1"/>
  <c r="B4804" i="13" s="1"/>
  <c r="B4805" i="13" s="1"/>
  <c r="B4806" i="13" s="1"/>
  <c r="B4807" i="13" s="1"/>
  <c r="B4808" i="13" s="1"/>
  <c r="B4809" i="13" s="1"/>
  <c r="B4810" i="13" s="1"/>
  <c r="B4811" i="13" s="1"/>
  <c r="B4812" i="13" s="1"/>
  <c r="B4813" i="13" s="1"/>
  <c r="B4814" i="13" s="1"/>
  <c r="B4815" i="13" s="1"/>
  <c r="B4816" i="13" s="1"/>
  <c r="B4817" i="13" s="1"/>
  <c r="B4818" i="13" s="1"/>
  <c r="B4819" i="13" s="1"/>
  <c r="B4820" i="13" s="1"/>
  <c r="B4821" i="13" s="1"/>
  <c r="B4822" i="13" s="1"/>
  <c r="B4823" i="13" s="1"/>
  <c r="B4824" i="13" s="1"/>
  <c r="B4825" i="13" s="1"/>
  <c r="B4826" i="13" s="1"/>
  <c r="B4827" i="13" s="1"/>
  <c r="B4828" i="13" s="1"/>
  <c r="B4829" i="13" s="1"/>
  <c r="B4830" i="13" s="1"/>
  <c r="B4831" i="13" s="1"/>
  <c r="B4832" i="13" s="1"/>
  <c r="B4833" i="13" s="1"/>
  <c r="B4834" i="13" s="1"/>
  <c r="B4835" i="13" s="1"/>
  <c r="B4836" i="13" s="1"/>
  <c r="B4837" i="13" s="1"/>
  <c r="B4838" i="13" s="1"/>
  <c r="B4839" i="13" s="1"/>
  <c r="B4840" i="13" s="1"/>
  <c r="B4841" i="13" s="1"/>
  <c r="B4842" i="13" s="1"/>
  <c r="B4843" i="13" s="1"/>
  <c r="B4844" i="13" s="1"/>
  <c r="B4845" i="13" s="1"/>
  <c r="B4846" i="13" s="1"/>
  <c r="B4847" i="13" s="1"/>
  <c r="B4848" i="13" s="1"/>
  <c r="B4849" i="13" s="1"/>
  <c r="B4850" i="13" s="1"/>
  <c r="B4851" i="13" s="1"/>
  <c r="B4852" i="13" s="1"/>
  <c r="B4853" i="13" s="1"/>
  <c r="B4854" i="13" s="1"/>
  <c r="B4855" i="13" s="1"/>
  <c r="B4856" i="13" s="1"/>
  <c r="B4857" i="13" s="1"/>
  <c r="B4858" i="13" s="1"/>
  <c r="B4859" i="13" s="1"/>
  <c r="B4860" i="13" s="1"/>
  <c r="B4861" i="13" s="1"/>
  <c r="B4862" i="13" s="1"/>
  <c r="B4863" i="13" s="1"/>
  <c r="B4864" i="13" s="1"/>
  <c r="B4865" i="13" s="1"/>
  <c r="B4866" i="13" s="1"/>
  <c r="B4867" i="13" s="1"/>
  <c r="B4868" i="13" s="1"/>
  <c r="B4869" i="13" s="1"/>
  <c r="B4870" i="13" s="1"/>
  <c r="B4871" i="13" s="1"/>
  <c r="B4872" i="13" s="1"/>
  <c r="B4873" i="13" s="1"/>
  <c r="B4874" i="13" s="1"/>
  <c r="B4875" i="13" s="1"/>
  <c r="B4876" i="13" s="1"/>
  <c r="B4877" i="13" s="1"/>
  <c r="B4878" i="13" s="1"/>
  <c r="B4879" i="13" s="1"/>
  <c r="B4880" i="13" s="1"/>
  <c r="B4881" i="13" s="1"/>
  <c r="B4882" i="13" s="1"/>
  <c r="B4883" i="13" s="1"/>
  <c r="B4884" i="13" s="1"/>
  <c r="B4885" i="13" s="1"/>
  <c r="B4886" i="13" s="1"/>
  <c r="B4887" i="13" s="1"/>
  <c r="B4888" i="13" s="1"/>
  <c r="B4889" i="13" s="1"/>
  <c r="B4890" i="13" s="1"/>
  <c r="B4891" i="13" s="1"/>
  <c r="B4892" i="13" s="1"/>
  <c r="B4893" i="13" s="1"/>
  <c r="B4894" i="13" s="1"/>
  <c r="B4895" i="13" s="1"/>
  <c r="B4896" i="13" s="1"/>
  <c r="B4897" i="13" s="1"/>
  <c r="B4898" i="13" s="1"/>
  <c r="B4899" i="13" s="1"/>
  <c r="B4900" i="13" s="1"/>
  <c r="B4901" i="13" s="1"/>
  <c r="B4902" i="13" s="1"/>
  <c r="B4903" i="13" s="1"/>
  <c r="B4904" i="13" s="1"/>
  <c r="B4905" i="13" s="1"/>
  <c r="B4906" i="13" s="1"/>
  <c r="B4907" i="13" s="1"/>
  <c r="B4908" i="13" s="1"/>
  <c r="B4909" i="13" s="1"/>
  <c r="B4910" i="13" s="1"/>
  <c r="B4911" i="13" s="1"/>
  <c r="B4912" i="13" s="1"/>
  <c r="B4913" i="13" s="1"/>
  <c r="B4914" i="13" s="1"/>
  <c r="B4915" i="13" s="1"/>
  <c r="B4916" i="13" s="1"/>
  <c r="B4917" i="13" s="1"/>
  <c r="B4918" i="13" s="1"/>
  <c r="B4919" i="13" s="1"/>
  <c r="B4920" i="13" s="1"/>
  <c r="B4921" i="13" s="1"/>
  <c r="B4922" i="13" s="1"/>
  <c r="B4923" i="13" s="1"/>
  <c r="B4924" i="13" s="1"/>
  <c r="B4925" i="13" s="1"/>
  <c r="B4926" i="13" s="1"/>
  <c r="B4927" i="13" s="1"/>
  <c r="B4928" i="13" s="1"/>
  <c r="B4929" i="13" s="1"/>
  <c r="B4930" i="13" s="1"/>
  <c r="B4931" i="13" s="1"/>
  <c r="B4932" i="13" s="1"/>
  <c r="B4933" i="13" s="1"/>
  <c r="B4934" i="13" s="1"/>
  <c r="B4935" i="13" s="1"/>
  <c r="B4936" i="13" s="1"/>
  <c r="B4937" i="13" s="1"/>
  <c r="B4938" i="13" s="1"/>
  <c r="B4939" i="13" s="1"/>
  <c r="B4940" i="13" s="1"/>
  <c r="B4941" i="13" s="1"/>
  <c r="B4942" i="13" s="1"/>
  <c r="B4943" i="13" s="1"/>
  <c r="B4944" i="13" s="1"/>
  <c r="B4945" i="13" s="1"/>
  <c r="B4946" i="13" s="1"/>
  <c r="B4947" i="13" s="1"/>
  <c r="B4948" i="13" s="1"/>
  <c r="B4949" i="13" s="1"/>
  <c r="B4950" i="13" s="1"/>
  <c r="B4951" i="13" s="1"/>
  <c r="B4952" i="13" s="1"/>
  <c r="B4953" i="13" s="1"/>
  <c r="B4954" i="13" s="1"/>
  <c r="B4955" i="13" s="1"/>
  <c r="B4956" i="13" s="1"/>
  <c r="B4957" i="13" s="1"/>
  <c r="B4958" i="13" s="1"/>
  <c r="B4959" i="13" s="1"/>
  <c r="B4960" i="13" s="1"/>
  <c r="B4961" i="13" s="1"/>
  <c r="B4962" i="13" s="1"/>
  <c r="B4963" i="13" s="1"/>
  <c r="B4964" i="13" s="1"/>
  <c r="B4965" i="13" s="1"/>
  <c r="B4966" i="13" s="1"/>
  <c r="B4967" i="13" s="1"/>
  <c r="B4968" i="13" s="1"/>
  <c r="B4969" i="13" s="1"/>
  <c r="B4970" i="13" s="1"/>
  <c r="B4971" i="13" s="1"/>
  <c r="B4972" i="13" s="1"/>
  <c r="B4973" i="13" s="1"/>
  <c r="B4974" i="13" s="1"/>
  <c r="B4975" i="13" s="1"/>
  <c r="B4976" i="13" s="1"/>
  <c r="B4977" i="13" s="1"/>
  <c r="B4978" i="13" s="1"/>
  <c r="B4979" i="13" s="1"/>
  <c r="B4980" i="13" s="1"/>
  <c r="B4981" i="13" s="1"/>
  <c r="B4982" i="13" s="1"/>
  <c r="B4983" i="13" s="1"/>
  <c r="B4984" i="13" s="1"/>
  <c r="B4985" i="13" s="1"/>
  <c r="B4986" i="13" s="1"/>
  <c r="B4987" i="13" s="1"/>
  <c r="B4988" i="13" s="1"/>
  <c r="B4989" i="13" s="1"/>
  <c r="B4990" i="13" s="1"/>
  <c r="B4991" i="13" s="1"/>
  <c r="B4992" i="13" s="1"/>
  <c r="B4993" i="13" s="1"/>
  <c r="B4994" i="13" s="1"/>
  <c r="B4995" i="13" s="1"/>
  <c r="B4996" i="13" s="1"/>
  <c r="B4997" i="13" s="1"/>
  <c r="B4998" i="13" s="1"/>
  <c r="B4999" i="13" s="1"/>
  <c r="B5000" i="13" s="1"/>
  <c r="B5001" i="13" s="1"/>
  <c r="B5002" i="13" s="1"/>
  <c r="B5003" i="13" s="1"/>
  <c r="B5004" i="13" s="1"/>
  <c r="B5005" i="13" s="1"/>
  <c r="B5006" i="13" s="1"/>
  <c r="B5007" i="13" s="1"/>
  <c r="B5008" i="13" s="1"/>
  <c r="B5009" i="13" s="1"/>
  <c r="B5010" i="13" s="1"/>
  <c r="B5011" i="13" s="1"/>
  <c r="B5012" i="13" s="1"/>
  <c r="B5013" i="13" s="1"/>
  <c r="B5014" i="13" s="1"/>
  <c r="B5015" i="13" s="1"/>
  <c r="B5016" i="13" s="1"/>
  <c r="B5017" i="13" s="1"/>
  <c r="B5018" i="13" s="1"/>
  <c r="B5019" i="13" s="1"/>
  <c r="B5020" i="13" s="1"/>
  <c r="B5021" i="13" s="1"/>
  <c r="B5022" i="13" s="1"/>
  <c r="B5023" i="13" s="1"/>
  <c r="B5024" i="13" s="1"/>
  <c r="B5025" i="13" s="1"/>
  <c r="B5026" i="13" s="1"/>
  <c r="B5027" i="13" s="1"/>
  <c r="B5028" i="13" s="1"/>
  <c r="B5029" i="13" s="1"/>
  <c r="B5030" i="13" s="1"/>
  <c r="B5031" i="13" s="1"/>
  <c r="B5032" i="13" s="1"/>
  <c r="B5033" i="13" s="1"/>
  <c r="B5034" i="13" s="1"/>
  <c r="B5035" i="13" s="1"/>
  <c r="B5036" i="13" s="1"/>
  <c r="B5037" i="13" s="1"/>
  <c r="B5038" i="13" s="1"/>
  <c r="B5039" i="13" s="1"/>
  <c r="B5040" i="13" s="1"/>
  <c r="B5041" i="13" s="1"/>
  <c r="B5042" i="13" s="1"/>
  <c r="B5043" i="13" s="1"/>
  <c r="B5044" i="13" s="1"/>
  <c r="B5045" i="13" s="1"/>
  <c r="B5046" i="13" s="1"/>
  <c r="B5047" i="13" s="1"/>
  <c r="B5048" i="13" s="1"/>
  <c r="B5049" i="13" s="1"/>
  <c r="B5050" i="13" s="1"/>
  <c r="B5051" i="13" s="1"/>
  <c r="B5052" i="13" s="1"/>
  <c r="B5053" i="13" s="1"/>
  <c r="B5054" i="13" s="1"/>
  <c r="B5055" i="13" s="1"/>
  <c r="B5056" i="13" s="1"/>
  <c r="B5057" i="13" s="1"/>
  <c r="B5058" i="13" s="1"/>
  <c r="B5059" i="13" s="1"/>
  <c r="B5060" i="13" s="1"/>
  <c r="B5061" i="13" s="1"/>
  <c r="B5062" i="13" s="1"/>
  <c r="B5063" i="13" s="1"/>
  <c r="B5064" i="13" s="1"/>
  <c r="B5065" i="13" s="1"/>
  <c r="B5066" i="13" s="1"/>
  <c r="B5067" i="13" s="1"/>
  <c r="B5068" i="13" s="1"/>
  <c r="B5069" i="13" s="1"/>
  <c r="B5070" i="13" s="1"/>
  <c r="B5071" i="13" s="1"/>
  <c r="B5072" i="13" s="1"/>
  <c r="B5073" i="13" s="1"/>
  <c r="B5074" i="13" s="1"/>
  <c r="B5075" i="13" s="1"/>
  <c r="B5076" i="13" s="1"/>
  <c r="B5077" i="13" s="1"/>
  <c r="B5078" i="13" s="1"/>
  <c r="B5079" i="13" s="1"/>
  <c r="B5080" i="13" s="1"/>
  <c r="B5081" i="13" s="1"/>
  <c r="B5082" i="13" s="1"/>
  <c r="B5083" i="13" s="1"/>
  <c r="B5084" i="13" s="1"/>
  <c r="B5085" i="13" s="1"/>
  <c r="B5086" i="13" s="1"/>
  <c r="B5087" i="13" s="1"/>
  <c r="B5088" i="13" s="1"/>
  <c r="B5089" i="13" s="1"/>
  <c r="B5090" i="13" s="1"/>
  <c r="B5091" i="13" s="1"/>
  <c r="B5092" i="13" s="1"/>
  <c r="B5093" i="13" s="1"/>
  <c r="B5094" i="13" s="1"/>
  <c r="B5095" i="13" s="1"/>
  <c r="B5096" i="13" s="1"/>
  <c r="B5097" i="13" s="1"/>
  <c r="B5098" i="13" s="1"/>
  <c r="B5099" i="13" s="1"/>
  <c r="B5100" i="13" s="1"/>
  <c r="B5101" i="13" s="1"/>
  <c r="B5102" i="13" s="1"/>
  <c r="B5103" i="13" s="1"/>
  <c r="B5104" i="13" s="1"/>
  <c r="B5105" i="13" s="1"/>
  <c r="B5106" i="13" s="1"/>
  <c r="B5107" i="13" s="1"/>
  <c r="B5108" i="13" s="1"/>
  <c r="B5109" i="13" s="1"/>
  <c r="B5110" i="13" s="1"/>
  <c r="B5111" i="13" s="1"/>
  <c r="B5112" i="13" s="1"/>
  <c r="B5113" i="13" s="1"/>
  <c r="B5114" i="13" s="1"/>
  <c r="B5115" i="13" s="1"/>
  <c r="B5116" i="13" s="1"/>
  <c r="B5117" i="13" s="1"/>
  <c r="B5118" i="13" s="1"/>
  <c r="B5119" i="13" s="1"/>
  <c r="B5120" i="13" s="1"/>
  <c r="B5121" i="13" s="1"/>
  <c r="B5122" i="13" s="1"/>
  <c r="B5123" i="13" s="1"/>
  <c r="B5124" i="13" s="1"/>
  <c r="B5125" i="13" s="1"/>
  <c r="B5126" i="13" s="1"/>
  <c r="B5127" i="13" s="1"/>
  <c r="B5128" i="13" s="1"/>
  <c r="B5129" i="13" s="1"/>
  <c r="B5130" i="13" s="1"/>
  <c r="B5131" i="13" s="1"/>
  <c r="B5132" i="13" s="1"/>
  <c r="B5133" i="13" s="1"/>
  <c r="B5134" i="13" s="1"/>
  <c r="B5135" i="13" s="1"/>
  <c r="B5136" i="13" s="1"/>
  <c r="B5137" i="13" s="1"/>
  <c r="B5138" i="13" s="1"/>
  <c r="B5139" i="13" s="1"/>
  <c r="B5140" i="13" s="1"/>
  <c r="B5141" i="13" s="1"/>
  <c r="B5142" i="13" s="1"/>
  <c r="B5143" i="13" s="1"/>
  <c r="B5144" i="13" s="1"/>
  <c r="B5145" i="13" s="1"/>
  <c r="B5146" i="13" s="1"/>
  <c r="B5147" i="13" s="1"/>
  <c r="B5148" i="13" s="1"/>
  <c r="B5149" i="13" s="1"/>
  <c r="B5150" i="13" s="1"/>
  <c r="B5151" i="13" s="1"/>
  <c r="B5152" i="13" s="1"/>
  <c r="B5153" i="13" s="1"/>
  <c r="B5154" i="13" s="1"/>
  <c r="B5155" i="13" s="1"/>
  <c r="B5156" i="13" s="1"/>
  <c r="B5157" i="13" s="1"/>
  <c r="B5158" i="13" s="1"/>
  <c r="B5159" i="13" s="1"/>
  <c r="B5160" i="13" s="1"/>
  <c r="B5161" i="13" s="1"/>
  <c r="B5162" i="13" s="1"/>
  <c r="B5163" i="13" s="1"/>
  <c r="B5164" i="13" s="1"/>
  <c r="B5165" i="13" s="1"/>
  <c r="B5166" i="13" s="1"/>
  <c r="B5167" i="13" s="1"/>
  <c r="B5168" i="13" s="1"/>
  <c r="B5169" i="13" s="1"/>
  <c r="B5170" i="13" s="1"/>
  <c r="B5171" i="13" s="1"/>
  <c r="B5172" i="13" s="1"/>
  <c r="B5173" i="13" s="1"/>
  <c r="B5174" i="13" s="1"/>
  <c r="B5175" i="13" s="1"/>
  <c r="B5176" i="13" s="1"/>
  <c r="B5177" i="13" s="1"/>
  <c r="B5178" i="13" s="1"/>
  <c r="B5179" i="13" s="1"/>
  <c r="B5180" i="13" s="1"/>
  <c r="B5181" i="13" s="1"/>
  <c r="B5182" i="13" s="1"/>
  <c r="B5183" i="13" s="1"/>
  <c r="B5184" i="13" s="1"/>
  <c r="B5185" i="13" s="1"/>
  <c r="B5186" i="13" s="1"/>
  <c r="B5187" i="13" s="1"/>
  <c r="B5188" i="13" s="1"/>
  <c r="B5189" i="13" s="1"/>
  <c r="B5190" i="13" s="1"/>
  <c r="B5191" i="13" s="1"/>
  <c r="B5192" i="13" s="1"/>
  <c r="B5193" i="13" s="1"/>
  <c r="B5194" i="13" s="1"/>
  <c r="B5195" i="13" s="1"/>
  <c r="B5196" i="13" s="1"/>
  <c r="B5197" i="13" s="1"/>
  <c r="B5198" i="13" s="1"/>
  <c r="B5199" i="13" s="1"/>
  <c r="B5200" i="13" s="1"/>
  <c r="B5201" i="13" s="1"/>
  <c r="B5202" i="13" s="1"/>
  <c r="B5203" i="13" s="1"/>
  <c r="B5204" i="13" s="1"/>
  <c r="B5205" i="13" s="1"/>
  <c r="B5206" i="13" s="1"/>
  <c r="B5207" i="13" s="1"/>
  <c r="B5208" i="13" s="1"/>
  <c r="B5209" i="13" s="1"/>
  <c r="B5210" i="13" s="1"/>
  <c r="B5211" i="13" s="1"/>
  <c r="B5212" i="13" s="1"/>
  <c r="B5213" i="13" s="1"/>
  <c r="B5214" i="13" s="1"/>
  <c r="B5215" i="13" s="1"/>
  <c r="B5216" i="13" s="1"/>
  <c r="B5217" i="13" s="1"/>
  <c r="B5218" i="13" s="1"/>
  <c r="B5219" i="13" s="1"/>
  <c r="B5220" i="13" s="1"/>
  <c r="B5221" i="13" s="1"/>
  <c r="B5222" i="13" s="1"/>
  <c r="B5223" i="13" s="1"/>
  <c r="B5224" i="13" s="1"/>
  <c r="B5225" i="13" s="1"/>
  <c r="B5226" i="13" s="1"/>
  <c r="B5227" i="13" s="1"/>
  <c r="B5228" i="13" s="1"/>
  <c r="B5229" i="13" s="1"/>
  <c r="B5230" i="13" s="1"/>
  <c r="B5231" i="13" s="1"/>
  <c r="B5232" i="13" s="1"/>
  <c r="B5233" i="13" s="1"/>
  <c r="B5234" i="13" s="1"/>
  <c r="B5235" i="13" s="1"/>
  <c r="B5236" i="13" s="1"/>
  <c r="B5237" i="13" s="1"/>
  <c r="B5238" i="13" s="1"/>
  <c r="B5239" i="13" s="1"/>
  <c r="B5240" i="13" s="1"/>
  <c r="B5241" i="13" s="1"/>
  <c r="B5242" i="13" s="1"/>
  <c r="B5243" i="13" s="1"/>
  <c r="B5244" i="13" s="1"/>
  <c r="B5245" i="13" s="1"/>
  <c r="B5246" i="13" s="1"/>
  <c r="B5247" i="13" s="1"/>
  <c r="B5248" i="13" s="1"/>
  <c r="B5249" i="13" s="1"/>
  <c r="B5250" i="13" s="1"/>
  <c r="B5251" i="13" s="1"/>
  <c r="B5252" i="13" s="1"/>
  <c r="B5253" i="13" s="1"/>
  <c r="B5254" i="13" s="1"/>
  <c r="B5255" i="13" s="1"/>
  <c r="B5256" i="13" s="1"/>
  <c r="B5257" i="13" s="1"/>
  <c r="B5258" i="13" s="1"/>
  <c r="B5259" i="13" s="1"/>
  <c r="B5260" i="13" s="1"/>
  <c r="B5261" i="13" s="1"/>
  <c r="B5262" i="13" s="1"/>
  <c r="B5263" i="13" s="1"/>
  <c r="B5264" i="13" s="1"/>
  <c r="B5265" i="13" s="1"/>
  <c r="B5266" i="13" s="1"/>
  <c r="B5267" i="13" s="1"/>
  <c r="B5268" i="13" s="1"/>
  <c r="B5269" i="13" s="1"/>
  <c r="B5270" i="13" s="1"/>
  <c r="B5271" i="13" s="1"/>
  <c r="B5272" i="13" s="1"/>
  <c r="B5273" i="13" s="1"/>
  <c r="B5274" i="13" s="1"/>
  <c r="B5275" i="13" s="1"/>
  <c r="B5276" i="13" s="1"/>
  <c r="B5277" i="13" s="1"/>
  <c r="B5278" i="13" s="1"/>
  <c r="B5279" i="13" s="1"/>
  <c r="B5280" i="13" s="1"/>
  <c r="B5281" i="13" s="1"/>
  <c r="B5282" i="13" s="1"/>
  <c r="B5283" i="13" s="1"/>
  <c r="B5284" i="13" s="1"/>
  <c r="B5285" i="13" s="1"/>
  <c r="B5286" i="13" s="1"/>
  <c r="B5287" i="13" s="1"/>
  <c r="B5288" i="13" s="1"/>
  <c r="B5289" i="13" s="1"/>
  <c r="B5290" i="13" s="1"/>
  <c r="B5291" i="13" s="1"/>
  <c r="B5292" i="13" s="1"/>
  <c r="B5293" i="13" s="1"/>
  <c r="B5294" i="13" s="1"/>
  <c r="B5295" i="13" s="1"/>
  <c r="B5296" i="13" s="1"/>
  <c r="B5297" i="13" s="1"/>
  <c r="B5298" i="13" s="1"/>
  <c r="B5299" i="13" s="1"/>
  <c r="B5300" i="13" s="1"/>
  <c r="B5301" i="13" s="1"/>
  <c r="B5302" i="13" s="1"/>
  <c r="B5303" i="13" s="1"/>
  <c r="B5304" i="13" s="1"/>
  <c r="B5305" i="13" s="1"/>
  <c r="B5306" i="13" s="1"/>
  <c r="B5307" i="13" s="1"/>
  <c r="B5308" i="13" s="1"/>
  <c r="B5309" i="13" s="1"/>
  <c r="B5310" i="13" s="1"/>
  <c r="B5311" i="13" s="1"/>
  <c r="B5312" i="13" s="1"/>
  <c r="B5313" i="13" s="1"/>
  <c r="B5314" i="13" s="1"/>
  <c r="B5315" i="13" s="1"/>
  <c r="B5316" i="13" s="1"/>
  <c r="B5317" i="13" s="1"/>
  <c r="B5318" i="13" s="1"/>
  <c r="B5319" i="13" s="1"/>
  <c r="B5320" i="13" s="1"/>
  <c r="B5321" i="13" s="1"/>
  <c r="B5322" i="13" s="1"/>
  <c r="B5323" i="13" s="1"/>
  <c r="B5324" i="13" s="1"/>
  <c r="B5325" i="13" s="1"/>
  <c r="B5326" i="13" s="1"/>
  <c r="B5327" i="13" s="1"/>
  <c r="B5328" i="13" s="1"/>
  <c r="B5329" i="13" s="1"/>
  <c r="B5330" i="13" s="1"/>
  <c r="B5331" i="13" s="1"/>
  <c r="B5332" i="13" s="1"/>
  <c r="B5333" i="13" s="1"/>
  <c r="B5334" i="13" s="1"/>
  <c r="B5335" i="13" s="1"/>
  <c r="B5336" i="13" s="1"/>
  <c r="B5337" i="13" s="1"/>
  <c r="B5338" i="13" s="1"/>
  <c r="B5339" i="13" s="1"/>
  <c r="B5340" i="13" s="1"/>
  <c r="B5341" i="13" s="1"/>
  <c r="B5342" i="13" s="1"/>
  <c r="B5343" i="13" s="1"/>
  <c r="B5344" i="13" s="1"/>
  <c r="B5345" i="13" s="1"/>
  <c r="B5346" i="13" s="1"/>
  <c r="B5347" i="13" s="1"/>
  <c r="B5348" i="13" s="1"/>
  <c r="B5349" i="13" s="1"/>
  <c r="B5350" i="13" s="1"/>
  <c r="B5351" i="13" s="1"/>
  <c r="B5352" i="13" s="1"/>
  <c r="B5353" i="13" s="1"/>
  <c r="B5354" i="13" s="1"/>
  <c r="B5355" i="13" s="1"/>
  <c r="B5356" i="13" s="1"/>
  <c r="B5357" i="13" s="1"/>
  <c r="B5358" i="13" s="1"/>
  <c r="B5359" i="13" s="1"/>
  <c r="B5360" i="13" s="1"/>
  <c r="B5361" i="13" s="1"/>
  <c r="B5362" i="13" s="1"/>
  <c r="B5363" i="13" s="1"/>
  <c r="B5364" i="13" s="1"/>
  <c r="B5365" i="13" s="1"/>
  <c r="B5366" i="13" s="1"/>
  <c r="B5367" i="13" s="1"/>
  <c r="B5368" i="13" s="1"/>
  <c r="B5369" i="13" s="1"/>
  <c r="B5370" i="13" s="1"/>
  <c r="B5371" i="13" s="1"/>
  <c r="B5372" i="13" s="1"/>
  <c r="B5373" i="13" s="1"/>
  <c r="B5374" i="13" s="1"/>
  <c r="B5375" i="13" s="1"/>
  <c r="B5376" i="13" s="1"/>
  <c r="B5377" i="13" s="1"/>
  <c r="B5378" i="13" s="1"/>
  <c r="B5379" i="13" s="1"/>
  <c r="B5380" i="13" s="1"/>
  <c r="B5381" i="13" s="1"/>
  <c r="B5382" i="13" s="1"/>
  <c r="B5383" i="13" s="1"/>
  <c r="B5384" i="13" s="1"/>
  <c r="B5385" i="13" s="1"/>
  <c r="B5386" i="13" s="1"/>
  <c r="B5387" i="13" s="1"/>
  <c r="B5388" i="13" s="1"/>
  <c r="B5389" i="13" s="1"/>
  <c r="B5390" i="13" s="1"/>
  <c r="B5391" i="13" s="1"/>
  <c r="B5392" i="13" s="1"/>
  <c r="B5393" i="13" s="1"/>
  <c r="B5394" i="13" s="1"/>
  <c r="B5395" i="13" s="1"/>
  <c r="B5396" i="13" s="1"/>
  <c r="B5397" i="13" s="1"/>
  <c r="B5398" i="13" s="1"/>
  <c r="B5399" i="13" s="1"/>
  <c r="B5400" i="13" s="1"/>
  <c r="B5401" i="13" s="1"/>
  <c r="B5402" i="13" s="1"/>
  <c r="B5403" i="13" s="1"/>
  <c r="B5404" i="13" s="1"/>
  <c r="B5405" i="13" s="1"/>
  <c r="B5406" i="13" s="1"/>
  <c r="B5407" i="13" s="1"/>
  <c r="B5408" i="13" s="1"/>
  <c r="B5409" i="13" s="1"/>
  <c r="B5410" i="13" s="1"/>
  <c r="B5411" i="13" s="1"/>
  <c r="B5412" i="13" s="1"/>
  <c r="B5413" i="13" s="1"/>
  <c r="B5414" i="13" s="1"/>
  <c r="B5415" i="13" s="1"/>
  <c r="B5416" i="13" s="1"/>
  <c r="B5417" i="13" s="1"/>
  <c r="B5418" i="13" s="1"/>
  <c r="B5419" i="13" s="1"/>
  <c r="B5420" i="13" s="1"/>
  <c r="B5421" i="13" s="1"/>
  <c r="B5422" i="13" s="1"/>
  <c r="B5423" i="13" s="1"/>
  <c r="B5424" i="13" s="1"/>
  <c r="B5425" i="13" s="1"/>
  <c r="B5426" i="13" s="1"/>
  <c r="B5427" i="13" s="1"/>
  <c r="B5428" i="13" s="1"/>
  <c r="B5429" i="13" s="1"/>
  <c r="B5430" i="13" s="1"/>
  <c r="B5431" i="13" s="1"/>
  <c r="B5432" i="13" s="1"/>
  <c r="B5433" i="13" s="1"/>
  <c r="B5434" i="13" s="1"/>
  <c r="B5435" i="13" s="1"/>
  <c r="B5436" i="13" s="1"/>
  <c r="B5437" i="13" s="1"/>
  <c r="B5438" i="13" s="1"/>
  <c r="B5439" i="13" s="1"/>
  <c r="B5440" i="13" s="1"/>
  <c r="B5441" i="13" s="1"/>
  <c r="B5442" i="13" s="1"/>
  <c r="B5443" i="13" s="1"/>
  <c r="B5444" i="13" s="1"/>
  <c r="B5445" i="13" s="1"/>
  <c r="B5446" i="13" s="1"/>
  <c r="B5447" i="13" s="1"/>
  <c r="B5448" i="13" s="1"/>
  <c r="B5449" i="13" s="1"/>
  <c r="B5450" i="13" s="1"/>
  <c r="B5451" i="13" s="1"/>
  <c r="B5452" i="13" s="1"/>
  <c r="B5453" i="13" s="1"/>
  <c r="B5454" i="13" s="1"/>
  <c r="B5455" i="13" s="1"/>
  <c r="B5456" i="13" s="1"/>
  <c r="B5457" i="13" s="1"/>
  <c r="B5458" i="13" s="1"/>
  <c r="B5459" i="13" s="1"/>
  <c r="B5460" i="13" s="1"/>
  <c r="B5461" i="13" s="1"/>
  <c r="B5462" i="13" s="1"/>
  <c r="B5463" i="13" s="1"/>
  <c r="B5464" i="13" s="1"/>
  <c r="B5465" i="13" s="1"/>
  <c r="B5466" i="13" s="1"/>
  <c r="B5467" i="13" s="1"/>
  <c r="B5468" i="13" s="1"/>
  <c r="B5469" i="13" s="1"/>
  <c r="B5470" i="13" s="1"/>
  <c r="B5471" i="13" s="1"/>
  <c r="B5472" i="13" s="1"/>
  <c r="B5473" i="13" s="1"/>
  <c r="B5474" i="13" s="1"/>
  <c r="B5475" i="13" s="1"/>
  <c r="B5476" i="13" s="1"/>
  <c r="B5477" i="13" s="1"/>
  <c r="B5478" i="13" s="1"/>
  <c r="B5479" i="13" s="1"/>
  <c r="B5480" i="13" s="1"/>
  <c r="B5481" i="13" s="1"/>
  <c r="B5482" i="13" s="1"/>
  <c r="B5483" i="13" s="1"/>
  <c r="B5484" i="13" s="1"/>
  <c r="B5485" i="13" s="1"/>
  <c r="B5486" i="13" s="1"/>
  <c r="B5487" i="13" s="1"/>
  <c r="B5488" i="13" s="1"/>
  <c r="B5489" i="13" s="1"/>
  <c r="B5490" i="13" s="1"/>
  <c r="B5491" i="13" s="1"/>
  <c r="B5492" i="13" s="1"/>
  <c r="B5493" i="13" s="1"/>
  <c r="B5494" i="13" s="1"/>
  <c r="B5495" i="13" s="1"/>
  <c r="B5496" i="13" s="1"/>
  <c r="B5497" i="13" s="1"/>
  <c r="B5498" i="13" s="1"/>
  <c r="B5499" i="13" s="1"/>
  <c r="B5500" i="13" s="1"/>
  <c r="B5501" i="13" s="1"/>
  <c r="B5502" i="13" s="1"/>
  <c r="B5503" i="13" s="1"/>
  <c r="B5504" i="13" s="1"/>
  <c r="B5505" i="13" s="1"/>
  <c r="B5506" i="13" s="1"/>
  <c r="B5507" i="13" s="1"/>
  <c r="B5508" i="13" s="1"/>
  <c r="B5509" i="13" s="1"/>
  <c r="B5510" i="13" s="1"/>
  <c r="B5511" i="13" s="1"/>
  <c r="B5512" i="13" s="1"/>
  <c r="B5513" i="13" s="1"/>
  <c r="B5514" i="13" s="1"/>
  <c r="B5515" i="13" s="1"/>
  <c r="B5516" i="13" s="1"/>
  <c r="B5517" i="13" s="1"/>
  <c r="B5518" i="13" s="1"/>
  <c r="B5519" i="13" s="1"/>
  <c r="B5520" i="13" s="1"/>
  <c r="B5521" i="13" s="1"/>
  <c r="B5522" i="13" s="1"/>
  <c r="B5523" i="13" s="1"/>
  <c r="B5524" i="13" s="1"/>
  <c r="B5525" i="13" s="1"/>
  <c r="B5526" i="13" s="1"/>
  <c r="B5527" i="13" s="1"/>
  <c r="B5528" i="13" s="1"/>
  <c r="B5529" i="13" s="1"/>
  <c r="B5530" i="13" s="1"/>
  <c r="B5531" i="13" s="1"/>
  <c r="B5532" i="13" s="1"/>
  <c r="B5533" i="13" s="1"/>
  <c r="B5534" i="13" s="1"/>
  <c r="B5535" i="13" s="1"/>
  <c r="B5536" i="13" s="1"/>
  <c r="B5537" i="13" s="1"/>
  <c r="B5538" i="13" s="1"/>
  <c r="B5539" i="13" s="1"/>
  <c r="B5540" i="13" s="1"/>
  <c r="B5541" i="13" s="1"/>
  <c r="B5542" i="13" s="1"/>
  <c r="B5543" i="13" s="1"/>
  <c r="B5544" i="13" s="1"/>
  <c r="B5545" i="13" s="1"/>
  <c r="B5546" i="13" s="1"/>
  <c r="B5547" i="13" s="1"/>
  <c r="B5548" i="13" s="1"/>
  <c r="B5549" i="13" s="1"/>
  <c r="B5550" i="13" s="1"/>
  <c r="B5551" i="13" s="1"/>
  <c r="B5552" i="13" s="1"/>
  <c r="B5553" i="13" s="1"/>
  <c r="B5554" i="13" s="1"/>
  <c r="B5555" i="13" s="1"/>
  <c r="B5556" i="13" s="1"/>
  <c r="B5557" i="13" s="1"/>
  <c r="B5558" i="13" s="1"/>
  <c r="B5559" i="13" s="1"/>
  <c r="B5560" i="13" s="1"/>
  <c r="B5561" i="13" s="1"/>
  <c r="B5562" i="13" s="1"/>
  <c r="B5563" i="13" s="1"/>
  <c r="B5564" i="13" s="1"/>
  <c r="B5565" i="13" s="1"/>
  <c r="B5566" i="13" s="1"/>
  <c r="B5567" i="13" s="1"/>
  <c r="B5568" i="13" s="1"/>
  <c r="B5569" i="13" s="1"/>
  <c r="B5570" i="13" s="1"/>
  <c r="B5571" i="13" s="1"/>
  <c r="B5572" i="13" s="1"/>
  <c r="B5573" i="13" s="1"/>
  <c r="B5574" i="13" s="1"/>
  <c r="B5575" i="13" s="1"/>
  <c r="B5576" i="13" s="1"/>
  <c r="B5577" i="13" s="1"/>
  <c r="B5578" i="13" s="1"/>
  <c r="B5579" i="13" s="1"/>
  <c r="B5580" i="13" s="1"/>
  <c r="B5581" i="13" s="1"/>
  <c r="B5582" i="13" s="1"/>
  <c r="B5583" i="13" s="1"/>
  <c r="B5584" i="13" s="1"/>
  <c r="B5585" i="13" s="1"/>
  <c r="B5586" i="13" s="1"/>
  <c r="B5587" i="13" s="1"/>
  <c r="B5588" i="13" s="1"/>
  <c r="B5589" i="13" s="1"/>
  <c r="B5590" i="13" s="1"/>
  <c r="B5591" i="13" s="1"/>
  <c r="B5592" i="13" s="1"/>
  <c r="B5593" i="13" s="1"/>
  <c r="B5594" i="13" s="1"/>
  <c r="B5595" i="13" s="1"/>
  <c r="B5596" i="13" s="1"/>
  <c r="B5597" i="13" s="1"/>
  <c r="B5598" i="13" s="1"/>
  <c r="B5599" i="13" s="1"/>
  <c r="B5600" i="13" s="1"/>
  <c r="B5601" i="13" s="1"/>
  <c r="B5602" i="13" s="1"/>
  <c r="B5603" i="13" s="1"/>
  <c r="B5604" i="13" s="1"/>
  <c r="B5605" i="13" s="1"/>
  <c r="B5606" i="13" s="1"/>
  <c r="B5607" i="13" s="1"/>
  <c r="B5608" i="13" s="1"/>
  <c r="B5609" i="13" s="1"/>
  <c r="B5610" i="13" s="1"/>
  <c r="B5611" i="13" s="1"/>
  <c r="B5612" i="13" s="1"/>
  <c r="B5613" i="13" s="1"/>
  <c r="B5614" i="13" s="1"/>
  <c r="B5615" i="13" s="1"/>
  <c r="B5616" i="13" s="1"/>
  <c r="B5617" i="13" s="1"/>
  <c r="B5618" i="13" s="1"/>
  <c r="B5619" i="13" s="1"/>
  <c r="B5620" i="13" s="1"/>
  <c r="B5621" i="13" s="1"/>
  <c r="B5622" i="13" s="1"/>
  <c r="B5623" i="13" s="1"/>
  <c r="B5624" i="13" s="1"/>
  <c r="B5625" i="13" s="1"/>
  <c r="B5626" i="13" s="1"/>
  <c r="B5627" i="13" s="1"/>
  <c r="B5628" i="13" s="1"/>
  <c r="B5629" i="13" s="1"/>
  <c r="B5630" i="13" s="1"/>
  <c r="B5631" i="13" s="1"/>
  <c r="B5632" i="13" s="1"/>
  <c r="B5633" i="13" s="1"/>
  <c r="B5634" i="13" s="1"/>
  <c r="B5635" i="13" s="1"/>
  <c r="B5636" i="13" s="1"/>
  <c r="B5637" i="13" s="1"/>
  <c r="B5638" i="13" s="1"/>
  <c r="B5639" i="13" s="1"/>
  <c r="B5640" i="13" s="1"/>
  <c r="B5641" i="13" s="1"/>
  <c r="B5642" i="13" s="1"/>
  <c r="B5643" i="13" s="1"/>
  <c r="B5644" i="13" s="1"/>
  <c r="B5645" i="13" s="1"/>
  <c r="B5646" i="13" s="1"/>
  <c r="B5647" i="13" s="1"/>
  <c r="B5648" i="13" s="1"/>
  <c r="B5649" i="13" s="1"/>
  <c r="B5650" i="13" s="1"/>
  <c r="B5651" i="13" s="1"/>
  <c r="B5652" i="13" s="1"/>
  <c r="B5653" i="13" s="1"/>
  <c r="B5654" i="13" s="1"/>
  <c r="B5655" i="13" s="1"/>
  <c r="B5656" i="13" s="1"/>
  <c r="B5657" i="13" s="1"/>
  <c r="B5658" i="13" s="1"/>
  <c r="B5659" i="13" s="1"/>
  <c r="B5660" i="13" s="1"/>
  <c r="B5661" i="13" s="1"/>
  <c r="B5662" i="13" s="1"/>
  <c r="B5663" i="13" s="1"/>
  <c r="B5664" i="13" s="1"/>
  <c r="B5665" i="13" s="1"/>
  <c r="B5666" i="13" s="1"/>
  <c r="B5667" i="13" s="1"/>
  <c r="B5668" i="13" s="1"/>
  <c r="B5669" i="13" s="1"/>
  <c r="B5670" i="13" s="1"/>
  <c r="B5671" i="13" s="1"/>
  <c r="B5672" i="13" s="1"/>
  <c r="B5673" i="13" s="1"/>
  <c r="B5674" i="13" s="1"/>
  <c r="B5675" i="13" s="1"/>
  <c r="B5676" i="13" s="1"/>
  <c r="B5677" i="13" s="1"/>
  <c r="B5678" i="13" s="1"/>
  <c r="B5679" i="13" s="1"/>
  <c r="B5680" i="13" s="1"/>
  <c r="B5681" i="13" s="1"/>
  <c r="B5682" i="13" s="1"/>
  <c r="B5683" i="13" s="1"/>
  <c r="B5684" i="13" s="1"/>
  <c r="B5685" i="13" s="1"/>
  <c r="B5686" i="13" s="1"/>
  <c r="B5687" i="13" s="1"/>
  <c r="B5688" i="13" s="1"/>
  <c r="B5689" i="13" s="1"/>
  <c r="B5690" i="13" s="1"/>
  <c r="B5691" i="13" s="1"/>
  <c r="B5692" i="13" s="1"/>
  <c r="B5693" i="13" s="1"/>
  <c r="B5694" i="13" s="1"/>
  <c r="B5695" i="13" s="1"/>
  <c r="B5696" i="13" s="1"/>
  <c r="B5697" i="13" s="1"/>
  <c r="B5698" i="13" s="1"/>
  <c r="B5699" i="13" s="1"/>
  <c r="B5700" i="13" s="1"/>
  <c r="B5701" i="13" s="1"/>
  <c r="B5702" i="13" s="1"/>
  <c r="B5703" i="13" s="1"/>
  <c r="B5704" i="13" s="1"/>
  <c r="B5705" i="13" s="1"/>
  <c r="B5706" i="13" s="1"/>
  <c r="B5707" i="13" s="1"/>
  <c r="B5708" i="13" s="1"/>
  <c r="B5709" i="13" s="1"/>
  <c r="B5710" i="13" s="1"/>
  <c r="B5711" i="13" s="1"/>
  <c r="B5712" i="13" s="1"/>
  <c r="B5713" i="13" s="1"/>
  <c r="B5714" i="13" s="1"/>
  <c r="B5715" i="13" s="1"/>
  <c r="B5716" i="13" s="1"/>
  <c r="B5717" i="13" s="1"/>
  <c r="B5718" i="13" s="1"/>
  <c r="B5719" i="13" s="1"/>
  <c r="B5720" i="13" s="1"/>
  <c r="B5721" i="13" s="1"/>
  <c r="B5722" i="13" s="1"/>
  <c r="B5723" i="13" s="1"/>
  <c r="B5724" i="13" s="1"/>
  <c r="B5725" i="13" s="1"/>
  <c r="B5726" i="13" s="1"/>
  <c r="B5727" i="13" s="1"/>
  <c r="B5728" i="13" s="1"/>
  <c r="B5729" i="13" s="1"/>
  <c r="B5730" i="13" s="1"/>
  <c r="B5731" i="13" s="1"/>
  <c r="B5732" i="13" s="1"/>
  <c r="B5733" i="13" s="1"/>
  <c r="B5734" i="13" s="1"/>
  <c r="B5735" i="13" s="1"/>
  <c r="B5736" i="13" s="1"/>
  <c r="B5737" i="13" s="1"/>
  <c r="B5738" i="13" s="1"/>
  <c r="B5739" i="13" s="1"/>
  <c r="B5740" i="13" s="1"/>
  <c r="B5741" i="13" s="1"/>
  <c r="B5742" i="13" s="1"/>
  <c r="B5743" i="13" s="1"/>
  <c r="B5744" i="13" s="1"/>
  <c r="B5745" i="13" s="1"/>
  <c r="B5746" i="13" s="1"/>
  <c r="B5747" i="13" s="1"/>
  <c r="B5748" i="13" s="1"/>
  <c r="B5749" i="13" s="1"/>
  <c r="B5750" i="13" s="1"/>
  <c r="B5751" i="13" s="1"/>
  <c r="B5752" i="13" s="1"/>
  <c r="B5753" i="13" s="1"/>
  <c r="B5754" i="13" s="1"/>
  <c r="B5755" i="13" s="1"/>
  <c r="B5756" i="13" s="1"/>
  <c r="B5757" i="13" s="1"/>
  <c r="B5758" i="13" s="1"/>
  <c r="B5759" i="13" s="1"/>
  <c r="B5760" i="13" s="1"/>
  <c r="B5761" i="13" s="1"/>
  <c r="B5762" i="13" s="1"/>
  <c r="B5763" i="13" s="1"/>
  <c r="B5764" i="13" s="1"/>
  <c r="B5765" i="13" s="1"/>
  <c r="B5766" i="13" s="1"/>
  <c r="B5767" i="13" s="1"/>
  <c r="B5768" i="13" s="1"/>
  <c r="B5769" i="13" s="1"/>
  <c r="B5770" i="13" s="1"/>
  <c r="B5771" i="13" s="1"/>
  <c r="B5772" i="13" s="1"/>
  <c r="B5773" i="13" s="1"/>
  <c r="B5774" i="13" s="1"/>
  <c r="B5775" i="13" s="1"/>
  <c r="B5776" i="13" s="1"/>
  <c r="B5777" i="13" s="1"/>
  <c r="B5778" i="13" s="1"/>
  <c r="B5779" i="13" s="1"/>
  <c r="B5780" i="13" s="1"/>
  <c r="B5781" i="13" s="1"/>
  <c r="B5782" i="13" s="1"/>
  <c r="B5783" i="13" s="1"/>
  <c r="B5784" i="13" s="1"/>
  <c r="B5785" i="13" s="1"/>
  <c r="B5786" i="13" s="1"/>
  <c r="B5787" i="13" s="1"/>
  <c r="B5788" i="13" s="1"/>
  <c r="B5789" i="13" s="1"/>
  <c r="B5790" i="13" s="1"/>
  <c r="B5791" i="13" s="1"/>
  <c r="B5792" i="13" s="1"/>
  <c r="B5793" i="13" s="1"/>
  <c r="B5794" i="13" s="1"/>
  <c r="B5795" i="13" s="1"/>
  <c r="B5796" i="13" s="1"/>
  <c r="B5797" i="13" s="1"/>
  <c r="B5798" i="13" s="1"/>
  <c r="B5799" i="13" s="1"/>
  <c r="B5800" i="13" s="1"/>
  <c r="B5801" i="13" s="1"/>
  <c r="B5802" i="13" s="1"/>
  <c r="B5803" i="13" s="1"/>
  <c r="B5804" i="13" s="1"/>
  <c r="B5805" i="13" s="1"/>
  <c r="B5806" i="13" s="1"/>
  <c r="B5807" i="13" s="1"/>
  <c r="B5808" i="13" s="1"/>
  <c r="B5809" i="13" s="1"/>
  <c r="B5810" i="13" s="1"/>
  <c r="B5811" i="13" s="1"/>
  <c r="B5812" i="13" s="1"/>
  <c r="B5813" i="13" s="1"/>
  <c r="B5814" i="13" s="1"/>
  <c r="B5815" i="13" s="1"/>
  <c r="B5816" i="13" s="1"/>
  <c r="B5817" i="13" s="1"/>
  <c r="B5818" i="13" s="1"/>
  <c r="B5819" i="13" s="1"/>
  <c r="B5820" i="13" s="1"/>
  <c r="B5821" i="13" s="1"/>
  <c r="B5822" i="13" s="1"/>
  <c r="B5823" i="13" s="1"/>
  <c r="B5824" i="13" s="1"/>
  <c r="B5825" i="13" s="1"/>
  <c r="B5826" i="13" s="1"/>
  <c r="B5827" i="13" s="1"/>
  <c r="B5828" i="13" s="1"/>
  <c r="B5829" i="13" s="1"/>
  <c r="B5830" i="13" s="1"/>
  <c r="B5831" i="13" s="1"/>
  <c r="B5832" i="13" s="1"/>
  <c r="B5833" i="13" s="1"/>
  <c r="B5834" i="13" s="1"/>
  <c r="B5835" i="13" s="1"/>
  <c r="B5836" i="13" s="1"/>
  <c r="B5837" i="13" s="1"/>
  <c r="B5838" i="13" s="1"/>
  <c r="B5839" i="13" s="1"/>
  <c r="B5840" i="13" s="1"/>
  <c r="B5841" i="13" s="1"/>
  <c r="B5842" i="13" s="1"/>
  <c r="B5843" i="13" s="1"/>
  <c r="B5844" i="13" s="1"/>
  <c r="B5845" i="13" s="1"/>
  <c r="B5846" i="13" s="1"/>
  <c r="B5847" i="13" s="1"/>
  <c r="B5848" i="13" s="1"/>
  <c r="B5849" i="13" s="1"/>
  <c r="B5850" i="13" s="1"/>
  <c r="B5851" i="13" s="1"/>
  <c r="B5852" i="13" s="1"/>
  <c r="B5853" i="13" s="1"/>
  <c r="B5854" i="13" s="1"/>
  <c r="B5855" i="13" s="1"/>
  <c r="B5856" i="13" s="1"/>
  <c r="B5857" i="13" s="1"/>
  <c r="B5858" i="13" s="1"/>
  <c r="B5859" i="13" s="1"/>
  <c r="B5860" i="13" s="1"/>
  <c r="B5861" i="13" s="1"/>
  <c r="B5862" i="13" s="1"/>
  <c r="B5863" i="13" s="1"/>
  <c r="B5864" i="13" s="1"/>
  <c r="B5865" i="13" s="1"/>
  <c r="B5866" i="13" s="1"/>
  <c r="B5867" i="13" s="1"/>
  <c r="B5868" i="13" s="1"/>
  <c r="B5869" i="13" s="1"/>
  <c r="B5870" i="13" s="1"/>
  <c r="B5871" i="13" s="1"/>
  <c r="B5872" i="13" s="1"/>
  <c r="B5873" i="13" s="1"/>
  <c r="B5874" i="13" s="1"/>
  <c r="B5875" i="13" s="1"/>
  <c r="B5876" i="13" s="1"/>
  <c r="B5877" i="13" s="1"/>
  <c r="B5878" i="13" s="1"/>
  <c r="B5879" i="13" s="1"/>
  <c r="B5880" i="13" s="1"/>
  <c r="B5881" i="13" s="1"/>
  <c r="B5882" i="13" s="1"/>
  <c r="B5883" i="13" s="1"/>
  <c r="B5884" i="13" s="1"/>
  <c r="B5885" i="13" s="1"/>
  <c r="B5886" i="13" s="1"/>
  <c r="B5887" i="13" s="1"/>
  <c r="B5888" i="13" s="1"/>
  <c r="B5889" i="13" s="1"/>
  <c r="B5890" i="13" s="1"/>
  <c r="B5891" i="13" s="1"/>
  <c r="B5892" i="13" s="1"/>
  <c r="B5893" i="13" s="1"/>
  <c r="B5894" i="13" s="1"/>
  <c r="B5895" i="13" s="1"/>
  <c r="B5896" i="13" s="1"/>
  <c r="B5897" i="13" s="1"/>
  <c r="B5898" i="13" s="1"/>
  <c r="B5899" i="13" s="1"/>
  <c r="B5900" i="13" s="1"/>
  <c r="B5901" i="13" s="1"/>
  <c r="B5902" i="13" s="1"/>
  <c r="B5903" i="13" s="1"/>
  <c r="B5904" i="13" s="1"/>
  <c r="B5905" i="13" s="1"/>
  <c r="B5906" i="13" s="1"/>
  <c r="B5907" i="13" s="1"/>
  <c r="B5908" i="13" s="1"/>
  <c r="B5909" i="13" s="1"/>
  <c r="B5910" i="13" s="1"/>
  <c r="B5911" i="13" s="1"/>
  <c r="B5912" i="13" s="1"/>
  <c r="B5913" i="13" s="1"/>
  <c r="B5914" i="13" s="1"/>
  <c r="B5915" i="13" s="1"/>
  <c r="B5916" i="13" s="1"/>
  <c r="B5917" i="13" s="1"/>
  <c r="B5918" i="13" s="1"/>
  <c r="B5919" i="13" s="1"/>
  <c r="B5920" i="13" s="1"/>
  <c r="B5921" i="13" s="1"/>
  <c r="B5922" i="13" s="1"/>
  <c r="B5923" i="13" s="1"/>
  <c r="B5924" i="13" s="1"/>
  <c r="B5925" i="13" s="1"/>
  <c r="B5926" i="13" s="1"/>
  <c r="B5927" i="13" s="1"/>
  <c r="B5928" i="13" s="1"/>
  <c r="B5929" i="13" s="1"/>
  <c r="B5930" i="13" s="1"/>
  <c r="B5931" i="13" s="1"/>
  <c r="B5932" i="13" s="1"/>
  <c r="B5933" i="13" s="1"/>
  <c r="B5934" i="13" s="1"/>
  <c r="B5935" i="13" s="1"/>
  <c r="B5936" i="13" s="1"/>
  <c r="B5937" i="13" s="1"/>
  <c r="B5938" i="13" s="1"/>
  <c r="B5939" i="13" s="1"/>
  <c r="B5940" i="13" s="1"/>
  <c r="B5941" i="13" s="1"/>
  <c r="B5942" i="13" s="1"/>
  <c r="B5943" i="13" s="1"/>
  <c r="B5944" i="13" s="1"/>
  <c r="B5945" i="13" s="1"/>
  <c r="B5946" i="13" s="1"/>
  <c r="B5947" i="13" s="1"/>
  <c r="B5948" i="13" s="1"/>
  <c r="B5949" i="13" s="1"/>
  <c r="B5950" i="13" s="1"/>
  <c r="B5951" i="13" s="1"/>
  <c r="B5952" i="13" s="1"/>
  <c r="B5953" i="13" s="1"/>
  <c r="B5954" i="13" s="1"/>
  <c r="B5955" i="13" s="1"/>
  <c r="B5956" i="13" s="1"/>
  <c r="B5957" i="13" s="1"/>
  <c r="B5958" i="13" s="1"/>
  <c r="B5959" i="13" s="1"/>
  <c r="B5960" i="13" s="1"/>
  <c r="B5961" i="13" s="1"/>
  <c r="B5962" i="13" s="1"/>
  <c r="B5963" i="13" s="1"/>
  <c r="B5964" i="13" s="1"/>
  <c r="B5965" i="13" s="1"/>
  <c r="B5966" i="13" s="1"/>
  <c r="B5967" i="13" s="1"/>
  <c r="B5968" i="13" s="1"/>
  <c r="B5969" i="13" s="1"/>
  <c r="B5970" i="13" s="1"/>
  <c r="B5971" i="13" s="1"/>
  <c r="B5972" i="13" s="1"/>
  <c r="B5973" i="13" s="1"/>
  <c r="B5974" i="13" s="1"/>
  <c r="B5975" i="13" s="1"/>
  <c r="B5976" i="13" s="1"/>
  <c r="B5977" i="13" s="1"/>
  <c r="B5978" i="13" s="1"/>
  <c r="B5979" i="13" s="1"/>
  <c r="B5980" i="13" s="1"/>
  <c r="B5981" i="13" s="1"/>
  <c r="B5982" i="13" s="1"/>
  <c r="B5983" i="13" s="1"/>
  <c r="B5984" i="13" s="1"/>
  <c r="B5985" i="13" s="1"/>
  <c r="B5986" i="13" s="1"/>
  <c r="B5987" i="13" s="1"/>
  <c r="B5988" i="13" s="1"/>
  <c r="B5989" i="13" s="1"/>
  <c r="B5990" i="13" s="1"/>
  <c r="B5991" i="13" s="1"/>
  <c r="B5992" i="13" s="1"/>
  <c r="B5993" i="13" s="1"/>
  <c r="B5994" i="13" s="1"/>
  <c r="B5995" i="13" s="1"/>
  <c r="B5996" i="13" s="1"/>
  <c r="B5997" i="13" s="1"/>
  <c r="B5998" i="13" s="1"/>
  <c r="B5999" i="13" s="1"/>
  <c r="B6000" i="13" s="1"/>
  <c r="B6001" i="13" s="1"/>
  <c r="B6002" i="13" s="1"/>
  <c r="B6003" i="13" s="1"/>
  <c r="B6004" i="13" s="1"/>
  <c r="B6005" i="13" s="1"/>
  <c r="B6006" i="13" s="1"/>
  <c r="B6007" i="13" s="1"/>
  <c r="B6008" i="13" s="1"/>
  <c r="B6009" i="13" s="1"/>
  <c r="B6010" i="13" s="1"/>
  <c r="B6011" i="13" s="1"/>
  <c r="B6012" i="13" s="1"/>
  <c r="B6013" i="13" s="1"/>
  <c r="B6014" i="13" s="1"/>
  <c r="B6015" i="13" s="1"/>
  <c r="B6016" i="13" s="1"/>
  <c r="B6017" i="13" s="1"/>
  <c r="B6018" i="13" s="1"/>
  <c r="B6019" i="13" s="1"/>
  <c r="B6020" i="13" s="1"/>
  <c r="B6021" i="13" s="1"/>
  <c r="B6022" i="13" s="1"/>
  <c r="B6023" i="13" s="1"/>
  <c r="B6024" i="13" s="1"/>
  <c r="B6025" i="13" s="1"/>
  <c r="B6026" i="13" s="1"/>
  <c r="B6027" i="13" s="1"/>
  <c r="B6028" i="13" s="1"/>
  <c r="B6029" i="13" s="1"/>
  <c r="B6030" i="13" s="1"/>
  <c r="B6031" i="13" s="1"/>
  <c r="B6032" i="13" s="1"/>
  <c r="B6033" i="13" s="1"/>
  <c r="B6034" i="13" s="1"/>
  <c r="B6035" i="13" s="1"/>
  <c r="B6036" i="13" s="1"/>
  <c r="B6037" i="13" s="1"/>
  <c r="B6038" i="13" s="1"/>
  <c r="B6039" i="13" s="1"/>
  <c r="B6040" i="13" s="1"/>
  <c r="B6041" i="13" s="1"/>
  <c r="B6042" i="13" s="1"/>
  <c r="B6043" i="13" s="1"/>
  <c r="B6044" i="13" s="1"/>
  <c r="B6045" i="13" s="1"/>
  <c r="B6046" i="13" s="1"/>
  <c r="B6047" i="13" s="1"/>
  <c r="B6048" i="13" s="1"/>
  <c r="B6049" i="13" s="1"/>
  <c r="B6050" i="13" s="1"/>
  <c r="B6051" i="13" s="1"/>
  <c r="B6052" i="13" s="1"/>
  <c r="B6053" i="13" s="1"/>
  <c r="B6054" i="13" s="1"/>
  <c r="B6055" i="13" s="1"/>
  <c r="B6056" i="13" s="1"/>
  <c r="B6057" i="13" s="1"/>
  <c r="B6058" i="13" s="1"/>
  <c r="B6059" i="13" s="1"/>
  <c r="B6060" i="13" s="1"/>
  <c r="B6061" i="13" s="1"/>
  <c r="B6062" i="13" s="1"/>
  <c r="B6063" i="13" s="1"/>
  <c r="B6064" i="13" s="1"/>
  <c r="B6065" i="13" s="1"/>
  <c r="B6066" i="13" s="1"/>
  <c r="B6067" i="13" s="1"/>
  <c r="B6068" i="13" s="1"/>
  <c r="B6069" i="13" s="1"/>
  <c r="B6070" i="13" s="1"/>
  <c r="B6071" i="13" s="1"/>
  <c r="B6072" i="13" s="1"/>
  <c r="B6073" i="13" s="1"/>
  <c r="B6074" i="13" s="1"/>
  <c r="B6075" i="13" s="1"/>
  <c r="B6076" i="13" s="1"/>
  <c r="B6077" i="13" s="1"/>
  <c r="B6078" i="13" s="1"/>
  <c r="B6079" i="13" s="1"/>
  <c r="B6080" i="13" s="1"/>
  <c r="B6081" i="13" s="1"/>
  <c r="B6082" i="13" s="1"/>
  <c r="B6083" i="13" s="1"/>
  <c r="B6084" i="13" s="1"/>
  <c r="B6085" i="13" s="1"/>
  <c r="B6086" i="13" s="1"/>
  <c r="B6087" i="13" s="1"/>
  <c r="B6088" i="13" s="1"/>
  <c r="B6089" i="13" s="1"/>
  <c r="B6090" i="13" s="1"/>
  <c r="B6091" i="13" s="1"/>
  <c r="B6092" i="13" s="1"/>
  <c r="B6093" i="13" s="1"/>
  <c r="B6094" i="13" s="1"/>
  <c r="B6095" i="13" s="1"/>
  <c r="B6096" i="13" s="1"/>
  <c r="B6097" i="13" s="1"/>
  <c r="B6098" i="13" s="1"/>
  <c r="B6099" i="13" s="1"/>
  <c r="B6100" i="13" s="1"/>
  <c r="B6101" i="13" s="1"/>
  <c r="B6102" i="13" s="1"/>
  <c r="B6103" i="13" s="1"/>
  <c r="B6104" i="13" s="1"/>
  <c r="B6105" i="13" s="1"/>
  <c r="B6106" i="13" s="1"/>
  <c r="B6107" i="13" s="1"/>
  <c r="B6108" i="13" s="1"/>
  <c r="B6109" i="13" s="1"/>
  <c r="B6110" i="13" s="1"/>
  <c r="B6111" i="13" s="1"/>
  <c r="B6112" i="13" s="1"/>
  <c r="B6113" i="13" s="1"/>
  <c r="B6114" i="13" s="1"/>
  <c r="B6115" i="13" s="1"/>
  <c r="B6116" i="13" s="1"/>
  <c r="B6117" i="13" s="1"/>
  <c r="B6118" i="13" s="1"/>
  <c r="B6119" i="13" s="1"/>
  <c r="B6120" i="13" s="1"/>
  <c r="B6121" i="13" s="1"/>
  <c r="B6122" i="13" s="1"/>
  <c r="B6123" i="13" s="1"/>
  <c r="B6124" i="13" s="1"/>
  <c r="B6125" i="13" s="1"/>
  <c r="B6126" i="13" s="1"/>
  <c r="B6127" i="13" s="1"/>
  <c r="B6128" i="13" s="1"/>
  <c r="B6129" i="13" s="1"/>
  <c r="B6130" i="13" s="1"/>
  <c r="B6131" i="13" s="1"/>
  <c r="B6132" i="13" s="1"/>
  <c r="B6133" i="13" s="1"/>
  <c r="B6134" i="13" s="1"/>
  <c r="B6135" i="13" s="1"/>
  <c r="B6136" i="13" s="1"/>
  <c r="B6137" i="13" s="1"/>
  <c r="B6138" i="13" s="1"/>
  <c r="B6139" i="13" s="1"/>
  <c r="B6140" i="13" s="1"/>
  <c r="B6141" i="13" s="1"/>
  <c r="B6142" i="13" s="1"/>
  <c r="B6143" i="13" s="1"/>
  <c r="B6144" i="13" s="1"/>
  <c r="B6145" i="13" s="1"/>
  <c r="B6146" i="13" s="1"/>
  <c r="B6147" i="13" s="1"/>
  <c r="B6148" i="13" s="1"/>
  <c r="B6149" i="13" s="1"/>
  <c r="B6150" i="13" s="1"/>
  <c r="B6151" i="13" s="1"/>
  <c r="B6152" i="13" s="1"/>
  <c r="B6153" i="13" s="1"/>
  <c r="B6154" i="13" s="1"/>
  <c r="B6155" i="13" s="1"/>
  <c r="B6156" i="13" s="1"/>
  <c r="B6157" i="13" s="1"/>
  <c r="B6158" i="13" s="1"/>
  <c r="B6159" i="13" s="1"/>
  <c r="B6160" i="13" s="1"/>
  <c r="B6161" i="13" s="1"/>
  <c r="B6162" i="13" s="1"/>
  <c r="B6163" i="13" s="1"/>
  <c r="B6164" i="13" s="1"/>
  <c r="B6165" i="13" s="1"/>
  <c r="B6166" i="13" s="1"/>
  <c r="B6167" i="13" s="1"/>
  <c r="B6168" i="13" s="1"/>
  <c r="B6169" i="13" s="1"/>
  <c r="B6170" i="13" s="1"/>
  <c r="B6171" i="13" s="1"/>
  <c r="B6172" i="13" s="1"/>
  <c r="B6173" i="13" s="1"/>
  <c r="B6174" i="13" s="1"/>
  <c r="B6175" i="13" s="1"/>
  <c r="B6176" i="13" s="1"/>
  <c r="B6177" i="13" s="1"/>
  <c r="B6178" i="13" s="1"/>
  <c r="B6179" i="13" s="1"/>
  <c r="B6180" i="13" s="1"/>
  <c r="B6181" i="13" s="1"/>
  <c r="B6182" i="13" s="1"/>
  <c r="B6183" i="13" s="1"/>
  <c r="B6184" i="13" s="1"/>
  <c r="B6185" i="13" s="1"/>
  <c r="B6186" i="13" s="1"/>
  <c r="B6187" i="13" s="1"/>
  <c r="B6188" i="13" s="1"/>
  <c r="B6189" i="13" s="1"/>
  <c r="B6190" i="13" s="1"/>
  <c r="B6191" i="13" s="1"/>
  <c r="B6192" i="13" s="1"/>
  <c r="B6193" i="13" s="1"/>
  <c r="B6194" i="13" s="1"/>
  <c r="B6195" i="13" s="1"/>
  <c r="B6196" i="13" s="1"/>
  <c r="B6197" i="13" s="1"/>
  <c r="B6198" i="13" s="1"/>
  <c r="B6199" i="13" s="1"/>
  <c r="B6200" i="13" s="1"/>
  <c r="B6201" i="13" s="1"/>
  <c r="B6202" i="13" s="1"/>
  <c r="B6203" i="13" s="1"/>
  <c r="B6204" i="13" s="1"/>
  <c r="B6205" i="13" s="1"/>
  <c r="B6206" i="13" s="1"/>
  <c r="B6207" i="13" s="1"/>
  <c r="B6208" i="13" s="1"/>
  <c r="B6209" i="13" s="1"/>
  <c r="B6210" i="13" s="1"/>
  <c r="B6211" i="13" s="1"/>
  <c r="B6212" i="13" s="1"/>
  <c r="B6213" i="13" s="1"/>
  <c r="B6214" i="13" s="1"/>
  <c r="B6215" i="13" s="1"/>
  <c r="B6216" i="13" s="1"/>
  <c r="B6217" i="13" s="1"/>
  <c r="B6218" i="13" s="1"/>
  <c r="B6219" i="13" s="1"/>
  <c r="B6220" i="13" s="1"/>
  <c r="B6221" i="13" s="1"/>
  <c r="B6222" i="13" s="1"/>
  <c r="B6223" i="13" s="1"/>
  <c r="B6224" i="13" s="1"/>
  <c r="B6225" i="13" s="1"/>
  <c r="B6226" i="13" s="1"/>
  <c r="B6227" i="13" s="1"/>
  <c r="B6228" i="13" s="1"/>
  <c r="B6229" i="13" s="1"/>
  <c r="B6230" i="13" s="1"/>
  <c r="B6231" i="13" s="1"/>
  <c r="B6232" i="13" s="1"/>
  <c r="B6233" i="13" s="1"/>
  <c r="B6234" i="13" s="1"/>
  <c r="B6235" i="13" s="1"/>
  <c r="B6236" i="13" s="1"/>
  <c r="B6237" i="13" s="1"/>
  <c r="B6238" i="13" s="1"/>
  <c r="B6239" i="13" s="1"/>
  <c r="B6240" i="13" s="1"/>
  <c r="B6241" i="13" s="1"/>
  <c r="B6242" i="13" s="1"/>
  <c r="B6243" i="13" s="1"/>
  <c r="B6244" i="13" s="1"/>
  <c r="B6245" i="13" s="1"/>
  <c r="B6246" i="13" s="1"/>
  <c r="B6247" i="13" s="1"/>
  <c r="B6248" i="13" s="1"/>
  <c r="B6249" i="13" s="1"/>
  <c r="B6250" i="13" s="1"/>
  <c r="B6251" i="13" s="1"/>
  <c r="B6252" i="13" s="1"/>
  <c r="B6253" i="13" s="1"/>
  <c r="B6254" i="13" s="1"/>
  <c r="B6255" i="13" s="1"/>
  <c r="B6256" i="13" s="1"/>
  <c r="B6257" i="13" s="1"/>
  <c r="B6258" i="13" s="1"/>
  <c r="B6259" i="13" s="1"/>
  <c r="B6260" i="13" s="1"/>
  <c r="B6261" i="13" s="1"/>
  <c r="B6262" i="13" s="1"/>
  <c r="B6263" i="13" s="1"/>
  <c r="B6264" i="13" s="1"/>
  <c r="B6265" i="13" s="1"/>
  <c r="B6266" i="13" s="1"/>
  <c r="B6267" i="13" s="1"/>
  <c r="B6268" i="13" s="1"/>
  <c r="B6269" i="13" s="1"/>
  <c r="B6270" i="13" s="1"/>
  <c r="B6271" i="13" s="1"/>
  <c r="B6272" i="13" s="1"/>
  <c r="B6273" i="13" s="1"/>
  <c r="B6274" i="13" s="1"/>
  <c r="B6275" i="13" s="1"/>
  <c r="B6276" i="13" s="1"/>
  <c r="B6277" i="13" s="1"/>
  <c r="B6278" i="13" s="1"/>
  <c r="B6279" i="13" s="1"/>
  <c r="B6280" i="13" s="1"/>
  <c r="B6281" i="13" s="1"/>
  <c r="B6282" i="13" s="1"/>
  <c r="B6283" i="13" s="1"/>
  <c r="B6284" i="13" s="1"/>
  <c r="B6285" i="13" s="1"/>
  <c r="B6286" i="13" s="1"/>
  <c r="B6287" i="13" s="1"/>
  <c r="B6288" i="13" s="1"/>
  <c r="B6289" i="13" s="1"/>
  <c r="B6290" i="13" s="1"/>
  <c r="B6291" i="13" s="1"/>
  <c r="B6292" i="13" s="1"/>
  <c r="B6293" i="13" s="1"/>
  <c r="B6294" i="13" s="1"/>
  <c r="B6295" i="13" s="1"/>
  <c r="B6296" i="13" s="1"/>
  <c r="B6297" i="13" s="1"/>
  <c r="B6298" i="13" s="1"/>
  <c r="B6299" i="13" s="1"/>
  <c r="B6300" i="13" s="1"/>
  <c r="B6301" i="13" s="1"/>
  <c r="B6302" i="13" s="1"/>
  <c r="B6303" i="13" s="1"/>
  <c r="B6304" i="13" s="1"/>
  <c r="B6305" i="13" s="1"/>
  <c r="B6306" i="13" s="1"/>
  <c r="B6307" i="13" s="1"/>
  <c r="B6308" i="13" s="1"/>
  <c r="B6309" i="13" s="1"/>
  <c r="B6310" i="13" s="1"/>
  <c r="B6311" i="13" s="1"/>
  <c r="B6312" i="13" s="1"/>
  <c r="B6313" i="13" s="1"/>
  <c r="B6314" i="13" s="1"/>
  <c r="B6315" i="13" s="1"/>
  <c r="B6316" i="13" s="1"/>
  <c r="B6317" i="13" s="1"/>
  <c r="B6318" i="13" s="1"/>
  <c r="B6319" i="13" s="1"/>
  <c r="B6320" i="13" s="1"/>
  <c r="B6321" i="13" s="1"/>
  <c r="B6322" i="13" s="1"/>
  <c r="B6323" i="13" s="1"/>
  <c r="B6324" i="13" s="1"/>
  <c r="B6325" i="13" s="1"/>
  <c r="B6326" i="13" s="1"/>
  <c r="B6327" i="13" s="1"/>
  <c r="B6328" i="13" s="1"/>
  <c r="B6329" i="13" s="1"/>
  <c r="B6330" i="13" s="1"/>
  <c r="B6331" i="13" s="1"/>
  <c r="B6332" i="13" s="1"/>
  <c r="B6333" i="13" s="1"/>
  <c r="B6334" i="13" s="1"/>
  <c r="B6335" i="13" s="1"/>
  <c r="B6336" i="13" s="1"/>
  <c r="B6337" i="13" s="1"/>
  <c r="B6338" i="13" s="1"/>
  <c r="B6339" i="13" s="1"/>
  <c r="B6340" i="13" s="1"/>
  <c r="B6341" i="13" s="1"/>
  <c r="B6342" i="13" s="1"/>
  <c r="B6343" i="13" s="1"/>
  <c r="B6344" i="13" s="1"/>
  <c r="B6345" i="13" s="1"/>
  <c r="B6346" i="13" s="1"/>
  <c r="B6347" i="13" s="1"/>
  <c r="B6348" i="13" s="1"/>
  <c r="B6349" i="13" s="1"/>
  <c r="B6350" i="13" s="1"/>
  <c r="B6351" i="13" s="1"/>
  <c r="B6352" i="13" s="1"/>
  <c r="B6353" i="13" s="1"/>
  <c r="B6354" i="13" s="1"/>
  <c r="B6355" i="13" s="1"/>
  <c r="B6356" i="13" s="1"/>
  <c r="B6357" i="13" s="1"/>
  <c r="B6358" i="13" s="1"/>
  <c r="B6359" i="13" s="1"/>
  <c r="B6360" i="13" s="1"/>
  <c r="B6361" i="13" s="1"/>
  <c r="B6362" i="13" s="1"/>
  <c r="B6363" i="13" s="1"/>
  <c r="B6364" i="13" s="1"/>
  <c r="B6365" i="13" s="1"/>
  <c r="B6366" i="13" s="1"/>
  <c r="B6367" i="13" s="1"/>
  <c r="B6368" i="13" s="1"/>
  <c r="B6369" i="13" s="1"/>
  <c r="B6370" i="13" s="1"/>
  <c r="B6371" i="13" s="1"/>
  <c r="B6372" i="13" s="1"/>
  <c r="B6373" i="13" s="1"/>
  <c r="B6374" i="13" s="1"/>
  <c r="B6375" i="13" s="1"/>
  <c r="B6376" i="13" s="1"/>
  <c r="B6377" i="13" s="1"/>
  <c r="B6378" i="13" s="1"/>
  <c r="B6379" i="13" s="1"/>
  <c r="B6380" i="13" s="1"/>
  <c r="B6381" i="13" s="1"/>
  <c r="B6382" i="13" s="1"/>
  <c r="B6383" i="13" s="1"/>
  <c r="B6384" i="13" s="1"/>
  <c r="B6385" i="13" s="1"/>
  <c r="B6386" i="13" s="1"/>
  <c r="B6387" i="13" s="1"/>
  <c r="B6388" i="13" s="1"/>
  <c r="B6389" i="13" s="1"/>
  <c r="B6390" i="13" s="1"/>
  <c r="B6391" i="13" s="1"/>
  <c r="B6392" i="13" s="1"/>
  <c r="B6393" i="13" s="1"/>
  <c r="B6394" i="13" s="1"/>
  <c r="B6395" i="13" s="1"/>
  <c r="B6396" i="13" s="1"/>
  <c r="B6397" i="13" s="1"/>
  <c r="B6398" i="13" s="1"/>
  <c r="B6399" i="13" s="1"/>
  <c r="B6400" i="13" s="1"/>
  <c r="B6401" i="13" s="1"/>
  <c r="B6402" i="13" s="1"/>
  <c r="B6403" i="13" s="1"/>
  <c r="B6404" i="13" s="1"/>
  <c r="B6405" i="13" s="1"/>
  <c r="B6406" i="13" s="1"/>
  <c r="B6407" i="13" s="1"/>
  <c r="B6408" i="13" s="1"/>
  <c r="B6409" i="13" s="1"/>
  <c r="B6410" i="13" s="1"/>
  <c r="B6411" i="13" s="1"/>
  <c r="B6412" i="13" s="1"/>
  <c r="B6413" i="13" s="1"/>
  <c r="B6414" i="13" s="1"/>
  <c r="B6415" i="13" s="1"/>
  <c r="B6416" i="13" s="1"/>
  <c r="B6417" i="13" s="1"/>
  <c r="B6418" i="13" s="1"/>
  <c r="B6419" i="13" s="1"/>
  <c r="B6420" i="13" s="1"/>
  <c r="B6421" i="13" s="1"/>
  <c r="B6422" i="13" s="1"/>
  <c r="B6423" i="13" s="1"/>
  <c r="B6424" i="13" s="1"/>
  <c r="B6425" i="13" s="1"/>
  <c r="B6426" i="13" s="1"/>
  <c r="B6427" i="13" s="1"/>
  <c r="B6428" i="13" s="1"/>
  <c r="B6429" i="13" s="1"/>
  <c r="B6430" i="13" s="1"/>
  <c r="B6431" i="13" s="1"/>
  <c r="B6432" i="13" s="1"/>
  <c r="B6433" i="13" s="1"/>
  <c r="B6434" i="13" s="1"/>
  <c r="B6435" i="13" s="1"/>
  <c r="B6436" i="13" s="1"/>
  <c r="B6437" i="13" s="1"/>
  <c r="B6438" i="13" s="1"/>
  <c r="B6439" i="13" s="1"/>
  <c r="B6440" i="13" s="1"/>
  <c r="B6441" i="13" s="1"/>
  <c r="B6442" i="13" s="1"/>
  <c r="B6443" i="13" s="1"/>
  <c r="B6444" i="13" s="1"/>
  <c r="B6445" i="13" s="1"/>
  <c r="B6446" i="13" s="1"/>
  <c r="B6447" i="13" s="1"/>
  <c r="B6448" i="13" s="1"/>
  <c r="B6449" i="13" s="1"/>
  <c r="B6450" i="13" s="1"/>
  <c r="B6451" i="13" s="1"/>
  <c r="B6452" i="13" s="1"/>
  <c r="B6453" i="13" s="1"/>
  <c r="B6454" i="13" s="1"/>
  <c r="B6455" i="13" s="1"/>
  <c r="B6456" i="13" s="1"/>
  <c r="B6457" i="13" s="1"/>
  <c r="B6458" i="13" s="1"/>
  <c r="B6459" i="13" s="1"/>
  <c r="B6460" i="13" s="1"/>
  <c r="B6461" i="13" s="1"/>
  <c r="B6462" i="13" s="1"/>
  <c r="B6463" i="13" s="1"/>
  <c r="B6464" i="13" s="1"/>
  <c r="B6465" i="13" s="1"/>
  <c r="B6466" i="13" s="1"/>
  <c r="B6467" i="13" s="1"/>
  <c r="B6468" i="13" s="1"/>
  <c r="B6469" i="13" s="1"/>
  <c r="B6470" i="13" s="1"/>
  <c r="B6471" i="13" s="1"/>
  <c r="B6472" i="13" s="1"/>
  <c r="B6473" i="13" s="1"/>
  <c r="B6474" i="13" s="1"/>
  <c r="B6475" i="13" s="1"/>
  <c r="B6476" i="13" s="1"/>
  <c r="B6477" i="13" s="1"/>
  <c r="B6478" i="13" s="1"/>
  <c r="B6479" i="13" s="1"/>
  <c r="B6480" i="13" s="1"/>
  <c r="B6481" i="13" s="1"/>
  <c r="B6482" i="13" s="1"/>
  <c r="B6483" i="13" s="1"/>
  <c r="B6484" i="13" s="1"/>
  <c r="B6485" i="13" s="1"/>
  <c r="B6486" i="13" s="1"/>
  <c r="B6487" i="13" s="1"/>
  <c r="B6488" i="13" s="1"/>
  <c r="B6489" i="13" s="1"/>
  <c r="B6490" i="13" s="1"/>
  <c r="B6491" i="13" s="1"/>
  <c r="B6492" i="13" s="1"/>
  <c r="B6493" i="13" s="1"/>
  <c r="B6494" i="13" s="1"/>
  <c r="B6495" i="13" s="1"/>
  <c r="B6496" i="13" s="1"/>
  <c r="B6497" i="13" s="1"/>
  <c r="B6498" i="13" s="1"/>
  <c r="B6499" i="13" s="1"/>
  <c r="B6500" i="13" s="1"/>
  <c r="B6501" i="13" s="1"/>
  <c r="B6502" i="13" s="1"/>
  <c r="B6503" i="13" s="1"/>
  <c r="B6504" i="13" s="1"/>
  <c r="B6505" i="13" s="1"/>
  <c r="B6506" i="13" s="1"/>
  <c r="B6507" i="13" s="1"/>
  <c r="B6508" i="13" s="1"/>
  <c r="B6509" i="13" s="1"/>
  <c r="B6510" i="13" s="1"/>
  <c r="B6511" i="13" s="1"/>
  <c r="B6512" i="13" s="1"/>
  <c r="B6513" i="13" s="1"/>
  <c r="B6514" i="13" s="1"/>
  <c r="B6515" i="13" s="1"/>
  <c r="B6516" i="13" s="1"/>
  <c r="B6517" i="13" s="1"/>
  <c r="B6518" i="13" s="1"/>
  <c r="B6519" i="13" s="1"/>
  <c r="B6520" i="13" s="1"/>
  <c r="B6521" i="13" s="1"/>
  <c r="B6522" i="13" s="1"/>
  <c r="B6523" i="13" s="1"/>
  <c r="B6524" i="13" s="1"/>
  <c r="B6525" i="13" s="1"/>
  <c r="B6526" i="13" s="1"/>
  <c r="B6527" i="13" s="1"/>
  <c r="B6528" i="13" s="1"/>
  <c r="B6529" i="13" s="1"/>
  <c r="B6530" i="13" s="1"/>
  <c r="B6531" i="13" s="1"/>
  <c r="B6532" i="13" s="1"/>
  <c r="B6533" i="13" s="1"/>
  <c r="B6534" i="13" s="1"/>
  <c r="B6535" i="13" s="1"/>
  <c r="B6536" i="13" s="1"/>
  <c r="B6537" i="13" s="1"/>
  <c r="B6538" i="13" s="1"/>
  <c r="B6539" i="13" s="1"/>
  <c r="B6540" i="13" s="1"/>
  <c r="B6541" i="13" s="1"/>
  <c r="B6542" i="13" s="1"/>
  <c r="B6543" i="13" s="1"/>
  <c r="B6544" i="13" s="1"/>
  <c r="B6545" i="13" s="1"/>
  <c r="B6546" i="13" s="1"/>
  <c r="B6547" i="13" s="1"/>
  <c r="B6548" i="13" s="1"/>
  <c r="B6549" i="13" s="1"/>
  <c r="B6550" i="13" s="1"/>
  <c r="B6551" i="13" s="1"/>
  <c r="B6552" i="13" s="1"/>
  <c r="B6553" i="13" s="1"/>
  <c r="B6554" i="13" s="1"/>
  <c r="B6555" i="13" s="1"/>
  <c r="B6556" i="13" s="1"/>
  <c r="B6557" i="13" s="1"/>
  <c r="B6558" i="13" s="1"/>
  <c r="B6559" i="13" s="1"/>
  <c r="B6560" i="13" s="1"/>
  <c r="B6561" i="13" s="1"/>
  <c r="B6562" i="13" s="1"/>
  <c r="B6563" i="13" s="1"/>
  <c r="B6564" i="13" s="1"/>
  <c r="B6565" i="13" s="1"/>
  <c r="B6566" i="13" s="1"/>
  <c r="B6567" i="13" s="1"/>
  <c r="B6568" i="13" s="1"/>
  <c r="B6569" i="13" s="1"/>
  <c r="B6570" i="13" s="1"/>
  <c r="B6571" i="13" s="1"/>
  <c r="B6572" i="13" s="1"/>
  <c r="B6573" i="13" s="1"/>
  <c r="B6574" i="13" s="1"/>
  <c r="B6575" i="13" s="1"/>
  <c r="B6576" i="13" s="1"/>
  <c r="B6577" i="13" s="1"/>
  <c r="B6578" i="13" s="1"/>
  <c r="B6579" i="13" s="1"/>
  <c r="B6580" i="13" s="1"/>
  <c r="B6581" i="13" s="1"/>
  <c r="B6582" i="13" s="1"/>
  <c r="B6583" i="13" s="1"/>
  <c r="B6584" i="13" s="1"/>
  <c r="B6585" i="13" s="1"/>
  <c r="B6586" i="13" s="1"/>
  <c r="B6587" i="13" s="1"/>
  <c r="B6588" i="13" s="1"/>
  <c r="B6589" i="13" s="1"/>
  <c r="B6590" i="13" s="1"/>
  <c r="B6591" i="13" s="1"/>
  <c r="B6592" i="13" s="1"/>
  <c r="B6593" i="13" s="1"/>
  <c r="B6594" i="13" s="1"/>
  <c r="B6595" i="13" s="1"/>
  <c r="B6596" i="13" s="1"/>
  <c r="B6597" i="13" s="1"/>
  <c r="B6598" i="13" s="1"/>
  <c r="B6599" i="13" s="1"/>
  <c r="B6600" i="13" s="1"/>
  <c r="B6601" i="13" s="1"/>
  <c r="B6602" i="13" s="1"/>
  <c r="B6603" i="13" s="1"/>
  <c r="B6604" i="13" s="1"/>
  <c r="B6605" i="13" s="1"/>
  <c r="B6606" i="13" s="1"/>
  <c r="B6607" i="13" s="1"/>
  <c r="B6608" i="13" s="1"/>
  <c r="B6609" i="13" s="1"/>
  <c r="B6610" i="13" s="1"/>
  <c r="B6611" i="13" s="1"/>
  <c r="B6612" i="13" s="1"/>
  <c r="B6613" i="13" s="1"/>
  <c r="B6614" i="13" s="1"/>
  <c r="B6615" i="13" s="1"/>
  <c r="B6616" i="13" s="1"/>
  <c r="B6617" i="13" s="1"/>
  <c r="B6618" i="13" s="1"/>
  <c r="B6619" i="13" s="1"/>
  <c r="B6620" i="13" s="1"/>
  <c r="B6621" i="13" s="1"/>
  <c r="B6622" i="13" s="1"/>
  <c r="B6623" i="13" s="1"/>
  <c r="B6624" i="13" s="1"/>
  <c r="B6625" i="13" s="1"/>
  <c r="B6626" i="13" s="1"/>
  <c r="B6627" i="13" s="1"/>
  <c r="B6628" i="13" s="1"/>
  <c r="B6629" i="13" s="1"/>
  <c r="B6630" i="13" s="1"/>
  <c r="B6631" i="13" s="1"/>
  <c r="B6632" i="13" s="1"/>
  <c r="B6633" i="13" s="1"/>
  <c r="B6634" i="13" s="1"/>
  <c r="B6635" i="13" s="1"/>
  <c r="B6636" i="13" s="1"/>
  <c r="B6637" i="13" s="1"/>
  <c r="B6638" i="13" s="1"/>
  <c r="B6639" i="13" s="1"/>
  <c r="B6640" i="13" s="1"/>
  <c r="B6641" i="13" s="1"/>
  <c r="B6642" i="13" s="1"/>
  <c r="B6643" i="13" s="1"/>
  <c r="B6644" i="13" s="1"/>
  <c r="B6645" i="13" s="1"/>
  <c r="B6646" i="13" s="1"/>
  <c r="B6647" i="13" s="1"/>
  <c r="B6648" i="13" s="1"/>
  <c r="B6649" i="13" s="1"/>
  <c r="B6650" i="13" s="1"/>
  <c r="B6651" i="13" s="1"/>
  <c r="B6652" i="13" s="1"/>
  <c r="B6653" i="13" s="1"/>
  <c r="B6654" i="13" s="1"/>
  <c r="B6655" i="13" s="1"/>
  <c r="B6656" i="13" s="1"/>
  <c r="B6657" i="13" s="1"/>
  <c r="B6658" i="13" s="1"/>
  <c r="B6659" i="13" s="1"/>
  <c r="B6660" i="13" s="1"/>
  <c r="B6661" i="13" s="1"/>
  <c r="B6662" i="13" s="1"/>
  <c r="B6663" i="13" s="1"/>
  <c r="B6664" i="13" s="1"/>
  <c r="B6665" i="13" s="1"/>
  <c r="B6666" i="13" s="1"/>
  <c r="B6667" i="13" s="1"/>
  <c r="B6668" i="13" s="1"/>
  <c r="B6669" i="13" s="1"/>
  <c r="B6670" i="13" s="1"/>
  <c r="B6671" i="13" s="1"/>
  <c r="B6672" i="13" s="1"/>
  <c r="B6673" i="13" s="1"/>
  <c r="B6674" i="13" s="1"/>
  <c r="B6675" i="13" s="1"/>
  <c r="B6676" i="13" s="1"/>
  <c r="B6677" i="13" s="1"/>
  <c r="B6678" i="13" s="1"/>
  <c r="B6679" i="13" s="1"/>
  <c r="B6680" i="13" s="1"/>
  <c r="B6681" i="13" s="1"/>
  <c r="B6682" i="13" s="1"/>
  <c r="B6683" i="13" s="1"/>
  <c r="B6684" i="13" s="1"/>
  <c r="B6685" i="13" s="1"/>
  <c r="B6686" i="13" s="1"/>
  <c r="B6687" i="13" s="1"/>
  <c r="B6688" i="13" s="1"/>
  <c r="B6689" i="13" s="1"/>
  <c r="B6690" i="13" s="1"/>
  <c r="B6691" i="13" s="1"/>
  <c r="B6692" i="13" s="1"/>
  <c r="B6693" i="13" s="1"/>
  <c r="B6694" i="13" s="1"/>
  <c r="B6695" i="13" s="1"/>
  <c r="B6696" i="13" s="1"/>
  <c r="B6697" i="13" s="1"/>
  <c r="B6698" i="13" s="1"/>
  <c r="O3" i="13" l="1"/>
  <c r="L3" i="13"/>
  <c r="A5" i="13"/>
  <c r="L4" i="13" l="1"/>
  <c r="M5" i="13" a="1"/>
  <c r="M5" i="13" s="1"/>
  <c r="K5" i="13"/>
  <c r="A6" i="13"/>
  <c r="O5" i="13" l="1"/>
  <c r="L5" i="13"/>
  <c r="M6" i="13" a="1"/>
  <c r="M6" i="13" s="1"/>
  <c r="K6" i="13"/>
  <c r="A7" i="13"/>
  <c r="O6" i="13" l="1"/>
  <c r="L6" i="13"/>
  <c r="M7" i="13" a="1"/>
  <c r="M7" i="13" s="1"/>
  <c r="K7" i="13"/>
  <c r="A8" i="13"/>
  <c r="A9" i="13" s="1"/>
  <c r="O7" i="13" l="1"/>
  <c r="L7" i="13"/>
  <c r="M9" i="13" a="1"/>
  <c r="M9" i="13" s="1"/>
  <c r="K9" i="13"/>
  <c r="M8" i="13" a="1"/>
  <c r="M8" i="13" s="1"/>
  <c r="K8" i="13"/>
  <c r="A10" i="13"/>
  <c r="D163" i="31"/>
  <c r="O9" i="13" l="1"/>
  <c r="O8" i="13"/>
  <c r="L9" i="13"/>
  <c r="L8" i="13"/>
  <c r="M10" i="13" a="1"/>
  <c r="M10" i="13" s="1"/>
  <c r="K10" i="13"/>
  <c r="D164" i="31"/>
  <c r="E8" i="16"/>
  <c r="A11" i="13"/>
  <c r="O10" i="13" l="1"/>
  <c r="L10" i="13"/>
  <c r="M11" i="13" a="1"/>
  <c r="M11" i="13" s="1"/>
  <c r="K11" i="13"/>
  <c r="D165" i="31"/>
  <c r="E164" i="31"/>
  <c r="A12" i="13"/>
  <c r="O11" i="13" l="1"/>
  <c r="L11" i="13"/>
  <c r="M12" i="13" a="1"/>
  <c r="M12" i="13" s="1"/>
  <c r="K12" i="13"/>
  <c r="D166" i="31"/>
  <c r="E165" i="31"/>
  <c r="A13" i="13"/>
  <c r="A3" i="32"/>
  <c r="A4" i="32" s="1"/>
  <c r="A7" i="32" s="1"/>
  <c r="A11" i="32" s="1"/>
  <c r="O12" i="13" l="1"/>
  <c r="L12" i="13"/>
  <c r="M13" i="13" a="1"/>
  <c r="M13" i="13" s="1"/>
  <c r="O13" i="13" s="1"/>
  <c r="K13" i="13"/>
  <c r="D167" i="31"/>
  <c r="E166" i="31"/>
  <c r="A14" i="13"/>
  <c r="L13" i="13" l="1"/>
  <c r="M14" i="13" a="1"/>
  <c r="M14" i="13" s="1"/>
  <c r="K14" i="13"/>
  <c r="D168" i="31"/>
  <c r="E167" i="31"/>
  <c r="A15" i="13"/>
  <c r="O14" i="13" l="1"/>
  <c r="L14" i="13"/>
  <c r="M15" i="13" a="1"/>
  <c r="M15" i="13" s="1"/>
  <c r="K15" i="13"/>
  <c r="D169" i="31"/>
  <c r="A16" i="13"/>
  <c r="O15" i="13" l="1"/>
  <c r="L15" i="13"/>
  <c r="M16" i="13" a="1"/>
  <c r="M16" i="13" s="1"/>
  <c r="K16" i="13"/>
  <c r="D170" i="31"/>
  <c r="E169" i="31"/>
  <c r="A17" i="13"/>
  <c r="O16" i="13" l="1"/>
  <c r="L16" i="13"/>
  <c r="M17" i="13" a="1"/>
  <c r="M17" i="13" s="1"/>
  <c r="K17" i="13"/>
  <c r="D171" i="31"/>
  <c r="E170" i="31"/>
  <c r="A18" i="13"/>
  <c r="O17" i="13" l="1"/>
  <c r="L17" i="13"/>
  <c r="M18" i="13" a="1"/>
  <c r="M18" i="13" s="1"/>
  <c r="K18" i="13"/>
  <c r="D172" i="31"/>
  <c r="E171" i="31"/>
  <c r="A19" i="13"/>
  <c r="O18" i="13" l="1"/>
  <c r="L18" i="13"/>
  <c r="M19" i="13" a="1"/>
  <c r="M19" i="13" s="1"/>
  <c r="K19" i="13"/>
  <c r="E172" i="31"/>
  <c r="D173" i="31"/>
  <c r="A20" i="13"/>
  <c r="B1" i="16"/>
  <c r="O19" i="13" l="1"/>
  <c r="L19" i="13"/>
  <c r="M20" i="13" a="1"/>
  <c r="M20" i="13" s="1"/>
  <c r="K20" i="13"/>
  <c r="E173" i="31"/>
  <c r="D174" i="31"/>
  <c r="E174" i="31" s="1"/>
  <c r="A21" i="13"/>
  <c r="O20" i="13" l="1"/>
  <c r="L20" i="13"/>
  <c r="M21" i="13" a="1"/>
  <c r="M21" i="13" s="1"/>
  <c r="K21" i="13"/>
  <c r="A22" i="13"/>
  <c r="E747" i="12"/>
  <c r="L21" i="13" l="1"/>
  <c r="O21" i="13"/>
  <c r="M22" i="13" a="1"/>
  <c r="M22" i="13" s="1"/>
  <c r="K22" i="13"/>
  <c r="A23" i="13"/>
  <c r="E746" i="19"/>
  <c r="E745" i="19"/>
  <c r="E744" i="19"/>
  <c r="E743" i="19"/>
  <c r="E742" i="19"/>
  <c r="E741" i="19"/>
  <c r="E740" i="19"/>
  <c r="E739" i="19"/>
  <c r="E738" i="19"/>
  <c r="E737" i="19"/>
  <c r="E736" i="19"/>
  <c r="E735" i="19"/>
  <c r="E734" i="19"/>
  <c r="E733" i="19"/>
  <c r="E732" i="19"/>
  <c r="E731" i="19"/>
  <c r="E730" i="19"/>
  <c r="E729" i="19"/>
  <c r="E728" i="19"/>
  <c r="E727" i="19"/>
  <c r="E726" i="19"/>
  <c r="E725" i="19"/>
  <c r="E724" i="19"/>
  <c r="E723" i="19"/>
  <c r="E722" i="19"/>
  <c r="E721" i="19"/>
  <c r="E720" i="19"/>
  <c r="E719" i="19"/>
  <c r="E718" i="19"/>
  <c r="E717" i="19"/>
  <c r="E716" i="19"/>
  <c r="E715" i="19"/>
  <c r="E714" i="19"/>
  <c r="E713" i="19"/>
  <c r="E712" i="19"/>
  <c r="E711" i="19"/>
  <c r="E710" i="19"/>
  <c r="E709" i="19"/>
  <c r="E708" i="19"/>
  <c r="E707" i="19"/>
  <c r="E706" i="19"/>
  <c r="E705" i="19"/>
  <c r="E704" i="19"/>
  <c r="E703" i="19"/>
  <c r="E702" i="19"/>
  <c r="E701" i="19"/>
  <c r="E700" i="19"/>
  <c r="E699" i="19"/>
  <c r="E698" i="19"/>
  <c r="E697" i="19"/>
  <c r="E696" i="19"/>
  <c r="E695" i="19"/>
  <c r="E694" i="19"/>
  <c r="E693" i="19"/>
  <c r="E692" i="19"/>
  <c r="E691" i="19"/>
  <c r="E690" i="19"/>
  <c r="E689" i="19"/>
  <c r="E688" i="19"/>
  <c r="E687" i="19"/>
  <c r="E686" i="19"/>
  <c r="E685" i="19"/>
  <c r="E684" i="19"/>
  <c r="E683" i="19"/>
  <c r="E682" i="19"/>
  <c r="E681" i="19"/>
  <c r="E680" i="19"/>
  <c r="E679" i="19"/>
  <c r="E678" i="19"/>
  <c r="E677" i="19"/>
  <c r="E676" i="19"/>
  <c r="E675" i="19"/>
  <c r="E674" i="19"/>
  <c r="E673" i="19"/>
  <c r="E672" i="19"/>
  <c r="E671" i="19"/>
  <c r="E670" i="19"/>
  <c r="E669" i="19"/>
  <c r="E668" i="19"/>
  <c r="E667" i="19"/>
  <c r="E666" i="19"/>
  <c r="E665" i="19"/>
  <c r="E664" i="19"/>
  <c r="E663" i="19"/>
  <c r="E662" i="19"/>
  <c r="E661" i="19"/>
  <c r="E660" i="19"/>
  <c r="E659" i="19"/>
  <c r="E658" i="19"/>
  <c r="E657" i="19"/>
  <c r="E656" i="19"/>
  <c r="E655" i="19"/>
  <c r="E654" i="19"/>
  <c r="E653" i="19"/>
  <c r="E652" i="19"/>
  <c r="E651" i="19"/>
  <c r="E650" i="19"/>
  <c r="E649" i="19"/>
  <c r="E648" i="19"/>
  <c r="E647" i="19"/>
  <c r="E646" i="19"/>
  <c r="E645" i="19"/>
  <c r="E644" i="19"/>
  <c r="E643" i="19"/>
  <c r="E642" i="19"/>
  <c r="E641" i="19"/>
  <c r="E640" i="19"/>
  <c r="E639" i="19"/>
  <c r="E638" i="19"/>
  <c r="E637" i="19"/>
  <c r="E636" i="19"/>
  <c r="E635" i="19"/>
  <c r="E634" i="19"/>
  <c r="E633" i="19"/>
  <c r="E632" i="19"/>
  <c r="E631" i="19"/>
  <c r="E630" i="19"/>
  <c r="E629" i="19"/>
  <c r="E628" i="19"/>
  <c r="E627" i="19"/>
  <c r="E626" i="19"/>
  <c r="E625" i="19"/>
  <c r="E624" i="19"/>
  <c r="E623" i="19"/>
  <c r="E622" i="19"/>
  <c r="E621" i="19"/>
  <c r="E620" i="19"/>
  <c r="E619" i="19"/>
  <c r="E618" i="19"/>
  <c r="E617" i="19"/>
  <c r="E616" i="19"/>
  <c r="E615" i="19"/>
  <c r="E614" i="19"/>
  <c r="E613" i="19"/>
  <c r="E612" i="19"/>
  <c r="E611" i="19"/>
  <c r="E610" i="19"/>
  <c r="E609" i="19"/>
  <c r="E608" i="19"/>
  <c r="E607" i="19"/>
  <c r="E606" i="19"/>
  <c r="E605" i="19"/>
  <c r="E604" i="19"/>
  <c r="E603" i="19"/>
  <c r="E602" i="19"/>
  <c r="E601" i="19"/>
  <c r="E600" i="19"/>
  <c r="E599" i="19"/>
  <c r="E598" i="19"/>
  <c r="E597" i="19"/>
  <c r="E596" i="19"/>
  <c r="E595" i="19"/>
  <c r="E594" i="19"/>
  <c r="E593" i="19"/>
  <c r="E592" i="19"/>
  <c r="E591" i="19"/>
  <c r="E590" i="19"/>
  <c r="E589" i="19"/>
  <c r="E588" i="19"/>
  <c r="E587" i="19"/>
  <c r="E586" i="19"/>
  <c r="E585" i="19"/>
  <c r="E584" i="19"/>
  <c r="E583" i="19"/>
  <c r="E582" i="19"/>
  <c r="E581" i="19"/>
  <c r="E580" i="19"/>
  <c r="E579" i="19"/>
  <c r="E578" i="19"/>
  <c r="E577" i="19"/>
  <c r="E576" i="19"/>
  <c r="E575" i="19"/>
  <c r="E574" i="19"/>
  <c r="E573" i="19"/>
  <c r="E572" i="19"/>
  <c r="E571" i="19"/>
  <c r="E570" i="19"/>
  <c r="E569" i="19"/>
  <c r="E568" i="19"/>
  <c r="E567" i="19"/>
  <c r="E566" i="19"/>
  <c r="E565" i="19"/>
  <c r="E564" i="19"/>
  <c r="E563" i="19"/>
  <c r="E562" i="19"/>
  <c r="E561" i="19"/>
  <c r="E560" i="19"/>
  <c r="E559" i="19"/>
  <c r="E558" i="19"/>
  <c r="E557" i="19"/>
  <c r="E556" i="19"/>
  <c r="E555" i="19"/>
  <c r="E554" i="19"/>
  <c r="E553" i="19"/>
  <c r="E552" i="19"/>
  <c r="E551" i="19"/>
  <c r="E550" i="19"/>
  <c r="E549" i="19"/>
  <c r="E548" i="19"/>
  <c r="E547" i="19"/>
  <c r="E546" i="19"/>
  <c r="E545" i="19"/>
  <c r="E544" i="19"/>
  <c r="E543" i="19"/>
  <c r="E542" i="19"/>
  <c r="E541" i="19"/>
  <c r="E540" i="19"/>
  <c r="E539" i="19"/>
  <c r="E538" i="19"/>
  <c r="E537" i="19"/>
  <c r="E536" i="19"/>
  <c r="E535" i="19"/>
  <c r="E534" i="19"/>
  <c r="E533" i="19"/>
  <c r="E532" i="19"/>
  <c r="E531" i="19"/>
  <c r="E530" i="19"/>
  <c r="E529" i="19"/>
  <c r="E528" i="19"/>
  <c r="E527" i="19"/>
  <c r="E526" i="19"/>
  <c r="E525" i="19"/>
  <c r="E524" i="19"/>
  <c r="E523" i="19"/>
  <c r="E522" i="19"/>
  <c r="E521" i="19"/>
  <c r="E520" i="19"/>
  <c r="E519" i="19"/>
  <c r="E518" i="19"/>
  <c r="E517" i="19"/>
  <c r="E516" i="19"/>
  <c r="E515" i="19"/>
  <c r="E514" i="19"/>
  <c r="E513" i="19"/>
  <c r="E512" i="19"/>
  <c r="E511" i="19"/>
  <c r="E510" i="19"/>
  <c r="E509" i="19"/>
  <c r="E508" i="19"/>
  <c r="E507" i="19"/>
  <c r="E506" i="19"/>
  <c r="E505" i="19"/>
  <c r="E504" i="19"/>
  <c r="E503" i="19"/>
  <c r="E502" i="19"/>
  <c r="E501" i="19"/>
  <c r="E500" i="19"/>
  <c r="E499" i="19"/>
  <c r="E498" i="19"/>
  <c r="E497" i="19"/>
  <c r="E496" i="19"/>
  <c r="E495" i="19"/>
  <c r="E494" i="19"/>
  <c r="E493" i="19"/>
  <c r="E492" i="19"/>
  <c r="E491" i="19"/>
  <c r="E490" i="19"/>
  <c r="E489" i="19"/>
  <c r="E488" i="19"/>
  <c r="E487" i="19"/>
  <c r="E486" i="19"/>
  <c r="E485" i="19"/>
  <c r="E484" i="19"/>
  <c r="E483" i="19"/>
  <c r="E482" i="19"/>
  <c r="E481" i="19"/>
  <c r="E480" i="19"/>
  <c r="E479" i="19"/>
  <c r="E478" i="19"/>
  <c r="E477" i="19"/>
  <c r="E476" i="19"/>
  <c r="E475" i="19"/>
  <c r="E474" i="19"/>
  <c r="E473" i="19"/>
  <c r="E472" i="19"/>
  <c r="E471" i="19"/>
  <c r="E470" i="19"/>
  <c r="E469" i="19"/>
  <c r="E468" i="19"/>
  <c r="E467" i="19"/>
  <c r="E466" i="19"/>
  <c r="E465" i="19"/>
  <c r="E464" i="19"/>
  <c r="E463" i="19"/>
  <c r="E462" i="19"/>
  <c r="E461" i="19"/>
  <c r="E460" i="19"/>
  <c r="E459" i="19"/>
  <c r="E458" i="19"/>
  <c r="E457" i="19"/>
  <c r="E456" i="19"/>
  <c r="E455" i="19"/>
  <c r="E454" i="19"/>
  <c r="E453" i="19"/>
  <c r="E452" i="19"/>
  <c r="E451" i="19"/>
  <c r="E450" i="19"/>
  <c r="E449" i="19"/>
  <c r="E448" i="19"/>
  <c r="E447" i="19"/>
  <c r="E446" i="19"/>
  <c r="E445" i="19"/>
  <c r="E444" i="19"/>
  <c r="E443" i="19"/>
  <c r="E442" i="19"/>
  <c r="E441" i="19"/>
  <c r="E440" i="19"/>
  <c r="E439" i="19"/>
  <c r="E438" i="19"/>
  <c r="E437" i="19"/>
  <c r="E436" i="19"/>
  <c r="E435" i="19"/>
  <c r="E434" i="19"/>
  <c r="E433" i="19"/>
  <c r="E432" i="19"/>
  <c r="E431" i="19"/>
  <c r="E430" i="19"/>
  <c r="E429" i="19"/>
  <c r="E428" i="19"/>
  <c r="E427" i="19"/>
  <c r="E426" i="19"/>
  <c r="E425" i="19"/>
  <c r="E424" i="19"/>
  <c r="E423" i="19"/>
  <c r="E422" i="19"/>
  <c r="E421" i="19"/>
  <c r="E420" i="19"/>
  <c r="E419" i="19"/>
  <c r="E418" i="19"/>
  <c r="E417" i="19"/>
  <c r="E416" i="19"/>
  <c r="E415" i="19"/>
  <c r="E414" i="19"/>
  <c r="E413" i="19"/>
  <c r="E412" i="19"/>
  <c r="E411" i="19"/>
  <c r="E410" i="19"/>
  <c r="E409" i="19"/>
  <c r="E408" i="19"/>
  <c r="E407" i="19"/>
  <c r="E406" i="19"/>
  <c r="E405" i="19"/>
  <c r="E404" i="19"/>
  <c r="E403" i="19"/>
  <c r="E402" i="19"/>
  <c r="E401" i="19"/>
  <c r="E400" i="19"/>
  <c r="E399" i="19"/>
  <c r="E398" i="19"/>
  <c r="E397" i="19"/>
  <c r="E396" i="19"/>
  <c r="E395" i="19"/>
  <c r="E394" i="19"/>
  <c r="E393" i="19"/>
  <c r="E392" i="19"/>
  <c r="E391" i="19"/>
  <c r="E390" i="19"/>
  <c r="E389" i="19"/>
  <c r="E388" i="19"/>
  <c r="E387" i="19"/>
  <c r="E386" i="19"/>
  <c r="E385" i="19"/>
  <c r="E384" i="19"/>
  <c r="E383" i="19"/>
  <c r="E382" i="19"/>
  <c r="E381" i="19"/>
  <c r="E380" i="19"/>
  <c r="E379" i="19"/>
  <c r="E378" i="19"/>
  <c r="E377" i="19"/>
  <c r="E376" i="19"/>
  <c r="E375" i="19"/>
  <c r="E374" i="19"/>
  <c r="E373" i="19"/>
  <c r="E372" i="19"/>
  <c r="E371" i="19"/>
  <c r="E370" i="19"/>
  <c r="E369" i="19"/>
  <c r="E368" i="19"/>
  <c r="E367" i="19"/>
  <c r="E366" i="19"/>
  <c r="E365" i="19"/>
  <c r="E364" i="19"/>
  <c r="E363" i="19"/>
  <c r="E362" i="19"/>
  <c r="E361" i="19"/>
  <c r="E360" i="19"/>
  <c r="E359" i="19"/>
  <c r="E358" i="19"/>
  <c r="E357" i="19"/>
  <c r="E356" i="19"/>
  <c r="E355" i="19"/>
  <c r="E354" i="19"/>
  <c r="E353" i="19"/>
  <c r="E352" i="19"/>
  <c r="E351" i="19"/>
  <c r="E350" i="19"/>
  <c r="E349" i="19"/>
  <c r="E348" i="19"/>
  <c r="E347" i="19"/>
  <c r="E346" i="19"/>
  <c r="E345" i="19"/>
  <c r="E344" i="19"/>
  <c r="E343" i="19"/>
  <c r="E342" i="19"/>
  <c r="E341" i="19"/>
  <c r="E340" i="19"/>
  <c r="E339" i="19"/>
  <c r="E338" i="19"/>
  <c r="E337" i="19"/>
  <c r="E336" i="19"/>
  <c r="E335" i="19"/>
  <c r="E334" i="19"/>
  <c r="E333" i="19"/>
  <c r="E332" i="19"/>
  <c r="E331" i="19"/>
  <c r="E330" i="19"/>
  <c r="E329" i="19"/>
  <c r="E328" i="19"/>
  <c r="E327" i="19"/>
  <c r="E326" i="19"/>
  <c r="E325" i="19"/>
  <c r="E324" i="19"/>
  <c r="E323" i="19"/>
  <c r="E322" i="19"/>
  <c r="E321" i="19"/>
  <c r="E320" i="19"/>
  <c r="E319" i="19"/>
  <c r="E318" i="19"/>
  <c r="E317" i="19"/>
  <c r="E316" i="19"/>
  <c r="E315" i="19"/>
  <c r="E314" i="19"/>
  <c r="E313" i="19"/>
  <c r="E312" i="19"/>
  <c r="E311" i="19"/>
  <c r="E310" i="19"/>
  <c r="E309" i="19"/>
  <c r="E308" i="19"/>
  <c r="E307" i="19"/>
  <c r="E306" i="19"/>
  <c r="E305" i="19"/>
  <c r="E304" i="19"/>
  <c r="E303" i="19"/>
  <c r="E302" i="19"/>
  <c r="E301" i="19"/>
  <c r="E300" i="19"/>
  <c r="E299" i="19"/>
  <c r="E298" i="19"/>
  <c r="E297" i="19"/>
  <c r="E296" i="19"/>
  <c r="E295" i="19"/>
  <c r="E294" i="19"/>
  <c r="E293" i="19"/>
  <c r="E292" i="19"/>
  <c r="E291" i="19"/>
  <c r="E290" i="19"/>
  <c r="E289" i="19"/>
  <c r="E288" i="19"/>
  <c r="E287" i="19"/>
  <c r="E286" i="19"/>
  <c r="E285" i="19"/>
  <c r="E284" i="19"/>
  <c r="E283" i="19"/>
  <c r="E282" i="19"/>
  <c r="E281" i="19"/>
  <c r="E280" i="19"/>
  <c r="E279" i="19"/>
  <c r="E278" i="19"/>
  <c r="E277" i="19"/>
  <c r="E276" i="19"/>
  <c r="E275" i="19"/>
  <c r="E274" i="19"/>
  <c r="E273" i="19"/>
  <c r="E272" i="19"/>
  <c r="E271" i="19"/>
  <c r="E270" i="19"/>
  <c r="E269" i="19"/>
  <c r="E268" i="19"/>
  <c r="E267" i="19"/>
  <c r="E266" i="19"/>
  <c r="E265" i="19"/>
  <c r="E264"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3" i="19"/>
  <c r="C3" i="19"/>
  <c r="G3" i="19"/>
  <c r="L22" i="13" l="1"/>
  <c r="O22" i="13"/>
  <c r="M23" i="13" a="1"/>
  <c r="M23" i="13" s="1"/>
  <c r="O23" i="13" s="1"/>
  <c r="K23" i="13"/>
  <c r="A24" i="13"/>
  <c r="C4" i="19"/>
  <c r="F3" i="19"/>
  <c r="C11" i="11"/>
  <c r="B10" i="16" s="1"/>
  <c r="B3" i="16"/>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B3" i="3"/>
  <c r="B4" i="3" s="1"/>
  <c r="B5" i="3" s="1"/>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B135" i="3" s="1"/>
  <c r="B136" i="3" s="1"/>
  <c r="B137" i="3" s="1"/>
  <c r="B138" i="3" s="1"/>
  <c r="B139" i="3" s="1"/>
  <c r="B140" i="3" s="1"/>
  <c r="B141" i="3" s="1"/>
  <c r="B142" i="3" s="1"/>
  <c r="B143" i="3" s="1"/>
  <c r="B144" i="3" s="1"/>
  <c r="B145" i="3" s="1"/>
  <c r="B146" i="3" s="1"/>
  <c r="B147" i="3" s="1"/>
  <c r="B148" i="3" s="1"/>
  <c r="B149" i="3" s="1"/>
  <c r="B150" i="3" s="1"/>
  <c r="B151" i="3" s="1"/>
  <c r="B152" i="3" s="1"/>
  <c r="B153" i="3" s="1"/>
  <c r="B154" i="3" s="1"/>
  <c r="B155" i="3" s="1"/>
  <c r="B156" i="3" s="1"/>
  <c r="B157" i="3" s="1"/>
  <c r="B158" i="3" s="1"/>
  <c r="B159" i="3" s="1"/>
  <c r="B160" i="3" s="1"/>
  <c r="B161" i="3" s="1"/>
  <c r="B162" i="3" s="1"/>
  <c r="B163" i="3" s="1"/>
  <c r="B164" i="3" s="1"/>
  <c r="B165" i="3" s="1"/>
  <c r="B166" i="3" s="1"/>
  <c r="B167" i="3" s="1"/>
  <c r="B168" i="3" s="1"/>
  <c r="B169" i="3" s="1"/>
  <c r="B170" i="3" s="1"/>
  <c r="B171" i="3" s="1"/>
  <c r="B172" i="3" s="1"/>
  <c r="B173" i="3" s="1"/>
  <c r="B174" i="3" s="1"/>
  <c r="B175" i="3" s="1"/>
  <c r="B176" i="3" s="1"/>
  <c r="B177" i="3" s="1"/>
  <c r="B178" i="3" s="1"/>
  <c r="B179" i="3" s="1"/>
  <c r="B180" i="3" s="1"/>
  <c r="B181" i="3" s="1"/>
  <c r="B182" i="3" s="1"/>
  <c r="B183" i="3" s="1"/>
  <c r="B184" i="3" s="1"/>
  <c r="B185" i="3" s="1"/>
  <c r="B186" i="3" s="1"/>
  <c r="B187" i="3" s="1"/>
  <c r="B188" i="3" s="1"/>
  <c r="B189" i="3" s="1"/>
  <c r="B190" i="3" s="1"/>
  <c r="B191" i="3" s="1"/>
  <c r="B192" i="3" s="1"/>
  <c r="B193" i="3" s="1"/>
  <c r="B194" i="3" s="1"/>
  <c r="B195" i="3" s="1"/>
  <c r="B196" i="3" s="1"/>
  <c r="B197" i="3" s="1"/>
  <c r="B198" i="3" s="1"/>
  <c r="B199" i="3" s="1"/>
  <c r="B200" i="3" s="1"/>
  <c r="B201" i="3" s="1"/>
  <c r="B202" i="3" s="1"/>
  <c r="B203" i="3" s="1"/>
  <c r="B204" i="3" s="1"/>
  <c r="B205" i="3" s="1"/>
  <c r="B206" i="3" s="1"/>
  <c r="B207" i="3" s="1"/>
  <c r="B208" i="3" s="1"/>
  <c r="B209" i="3" s="1"/>
  <c r="B210" i="3" s="1"/>
  <c r="B211" i="3" s="1"/>
  <c r="B212" i="3" s="1"/>
  <c r="B213" i="3" s="1"/>
  <c r="B214" i="3" s="1"/>
  <c r="B215" i="3" s="1"/>
  <c r="B216" i="3" s="1"/>
  <c r="B217" i="3" s="1"/>
  <c r="B218" i="3" s="1"/>
  <c r="B219" i="3" s="1"/>
  <c r="B220" i="3" s="1"/>
  <c r="B221" i="3" s="1"/>
  <c r="B222" i="3" s="1"/>
  <c r="B223" i="3" s="1"/>
  <c r="B224" i="3" s="1"/>
  <c r="B225" i="3" s="1"/>
  <c r="B226" i="3" s="1"/>
  <c r="B227" i="3" s="1"/>
  <c r="B228" i="3" s="1"/>
  <c r="B229" i="3" s="1"/>
  <c r="B230" i="3" s="1"/>
  <c r="B231" i="3" s="1"/>
  <c r="B232" i="3" s="1"/>
  <c r="B233" i="3" s="1"/>
  <c r="B234" i="3" s="1"/>
  <c r="B235" i="3" s="1"/>
  <c r="B236" i="3" s="1"/>
  <c r="B237" i="3" s="1"/>
  <c r="B238" i="3" s="1"/>
  <c r="B239" i="3" s="1"/>
  <c r="B240" i="3" s="1"/>
  <c r="B241" i="3" s="1"/>
  <c r="B242" i="3" s="1"/>
  <c r="B243" i="3" s="1"/>
  <c r="B244" i="3" s="1"/>
  <c r="B245" i="3" s="1"/>
  <c r="B246" i="3" s="1"/>
  <c r="B247" i="3" s="1"/>
  <c r="B248" i="3" s="1"/>
  <c r="B249" i="3" s="1"/>
  <c r="B250" i="3" s="1"/>
  <c r="B251" i="3" s="1"/>
  <c r="B252" i="3" s="1"/>
  <c r="B253" i="3" s="1"/>
  <c r="B254" i="3" s="1"/>
  <c r="B255" i="3" s="1"/>
  <c r="B256" i="3" s="1"/>
  <c r="B257" i="3" s="1"/>
  <c r="B258" i="3" s="1"/>
  <c r="B259" i="3" s="1"/>
  <c r="B260" i="3" s="1"/>
  <c r="B261" i="3" s="1"/>
  <c r="B262" i="3" s="1"/>
  <c r="B263" i="3" s="1"/>
  <c r="B264" i="3" s="1"/>
  <c r="B265" i="3" s="1"/>
  <c r="B266" i="3" s="1"/>
  <c r="B267" i="3" s="1"/>
  <c r="B268" i="3" s="1"/>
  <c r="B269" i="3" s="1"/>
  <c r="B270" i="3" s="1"/>
  <c r="B271" i="3" s="1"/>
  <c r="B272" i="3" s="1"/>
  <c r="B273" i="3" s="1"/>
  <c r="B274" i="3" s="1"/>
  <c r="B275" i="3" s="1"/>
  <c r="B276" i="3" s="1"/>
  <c r="B277" i="3" s="1"/>
  <c r="B278" i="3" s="1"/>
  <c r="B279" i="3" s="1"/>
  <c r="B280" i="3" s="1"/>
  <c r="B281" i="3" s="1"/>
  <c r="B282" i="3" s="1"/>
  <c r="B283" i="3" s="1"/>
  <c r="B284" i="3" s="1"/>
  <c r="B285" i="3" s="1"/>
  <c r="B286" i="3" s="1"/>
  <c r="B287" i="3" s="1"/>
  <c r="B288" i="3" s="1"/>
  <c r="B289" i="3" s="1"/>
  <c r="B290" i="3" s="1"/>
  <c r="B291" i="3" s="1"/>
  <c r="B292" i="3" s="1"/>
  <c r="B293" i="3" s="1"/>
  <c r="B294" i="3" s="1"/>
  <c r="B295" i="3" s="1"/>
  <c r="B296" i="3" s="1"/>
  <c r="B297" i="3" s="1"/>
  <c r="B298" i="3" s="1"/>
  <c r="B299" i="3" s="1"/>
  <c r="B300" i="3" s="1"/>
  <c r="B301" i="3" s="1"/>
  <c r="B302" i="3" s="1"/>
  <c r="B303" i="3" s="1"/>
  <c r="B304" i="3" s="1"/>
  <c r="B305" i="3" s="1"/>
  <c r="B306" i="3" s="1"/>
  <c r="B307" i="3" s="1"/>
  <c r="B308" i="3" s="1"/>
  <c r="B309" i="3" s="1"/>
  <c r="B310" i="3" s="1"/>
  <c r="B311" i="3" s="1"/>
  <c r="B312" i="3" s="1"/>
  <c r="B313" i="3" s="1"/>
  <c r="B314" i="3" s="1"/>
  <c r="B315" i="3" s="1"/>
  <c r="B316" i="3" s="1"/>
  <c r="B317" i="3" s="1"/>
  <c r="B318" i="3" s="1"/>
  <c r="B319" i="3" s="1"/>
  <c r="B320" i="3" s="1"/>
  <c r="B321" i="3" s="1"/>
  <c r="B322" i="3" s="1"/>
  <c r="B323" i="3" s="1"/>
  <c r="B324" i="3" s="1"/>
  <c r="B325" i="3" s="1"/>
  <c r="B326" i="3" s="1"/>
  <c r="B327" i="3" s="1"/>
  <c r="B328" i="3" s="1"/>
  <c r="B329" i="3" s="1"/>
  <c r="B330" i="3" s="1"/>
  <c r="B331" i="3" s="1"/>
  <c r="B332" i="3" s="1"/>
  <c r="B333" i="3" s="1"/>
  <c r="B334" i="3" s="1"/>
  <c r="B335" i="3" s="1"/>
  <c r="B336" i="3" s="1"/>
  <c r="B337" i="3" s="1"/>
  <c r="B338" i="3" s="1"/>
  <c r="B339" i="3" s="1"/>
  <c r="B340" i="3" s="1"/>
  <c r="B341" i="3" s="1"/>
  <c r="B342" i="3" s="1"/>
  <c r="B343" i="3" s="1"/>
  <c r="B344" i="3" s="1"/>
  <c r="B345" i="3" s="1"/>
  <c r="B346" i="3" s="1"/>
  <c r="B347" i="3" s="1"/>
  <c r="B348" i="3" s="1"/>
  <c r="B349" i="3" s="1"/>
  <c r="B350" i="3" s="1"/>
  <c r="B351" i="3" s="1"/>
  <c r="B352" i="3" s="1"/>
  <c r="B353" i="3" s="1"/>
  <c r="B354" i="3" s="1"/>
  <c r="B355" i="3" s="1"/>
  <c r="B356" i="3" s="1"/>
  <c r="B357" i="3" s="1"/>
  <c r="B358" i="3" s="1"/>
  <c r="B359" i="3" s="1"/>
  <c r="B360" i="3" s="1"/>
  <c r="B361" i="3" s="1"/>
  <c r="B362" i="3" s="1"/>
  <c r="B363" i="3" s="1"/>
  <c r="B364" i="3" s="1"/>
  <c r="B365" i="3" s="1"/>
  <c r="B366" i="3" s="1"/>
  <c r="B367" i="3" s="1"/>
  <c r="B368" i="3" s="1"/>
  <c r="B369" i="3" s="1"/>
  <c r="B370" i="3" s="1"/>
  <c r="B371" i="3" s="1"/>
  <c r="B372" i="3" s="1"/>
  <c r="B373" i="3" s="1"/>
  <c r="B374" i="3" s="1"/>
  <c r="B375" i="3" s="1"/>
  <c r="B376" i="3" s="1"/>
  <c r="B377" i="3" s="1"/>
  <c r="B378" i="3" s="1"/>
  <c r="B379" i="3" s="1"/>
  <c r="B380" i="3" s="1"/>
  <c r="B381" i="3" s="1"/>
  <c r="B382" i="3" s="1"/>
  <c r="B383" i="3" s="1"/>
  <c r="B384" i="3" s="1"/>
  <c r="B385" i="3" s="1"/>
  <c r="B386" i="3" s="1"/>
  <c r="B387" i="3" s="1"/>
  <c r="B388" i="3" s="1"/>
  <c r="B389" i="3" s="1"/>
  <c r="B390" i="3" s="1"/>
  <c r="B391" i="3" s="1"/>
  <c r="B392" i="3" s="1"/>
  <c r="B393" i="3" s="1"/>
  <c r="B394" i="3" s="1"/>
  <c r="B395" i="3" s="1"/>
  <c r="B396" i="3" s="1"/>
  <c r="B397" i="3" s="1"/>
  <c r="B398" i="3" s="1"/>
  <c r="B399" i="3" s="1"/>
  <c r="B400" i="3" s="1"/>
  <c r="B401" i="3" s="1"/>
  <c r="B402" i="3" s="1"/>
  <c r="B403" i="3" s="1"/>
  <c r="B404" i="3" s="1"/>
  <c r="B405" i="3" s="1"/>
  <c r="B406" i="3" s="1"/>
  <c r="B407" i="3" s="1"/>
  <c r="B408" i="3" s="1"/>
  <c r="B409" i="3" s="1"/>
  <c r="B410" i="3" s="1"/>
  <c r="B411" i="3" s="1"/>
  <c r="B412" i="3" s="1"/>
  <c r="B413" i="3" s="1"/>
  <c r="B414" i="3" s="1"/>
  <c r="B415" i="3" s="1"/>
  <c r="B416" i="3" s="1"/>
  <c r="B417" i="3" s="1"/>
  <c r="B418" i="3" s="1"/>
  <c r="B419" i="3" s="1"/>
  <c r="B420" i="3" s="1"/>
  <c r="B421" i="3" s="1"/>
  <c r="B422" i="3" s="1"/>
  <c r="B423" i="3" s="1"/>
  <c r="B424" i="3" s="1"/>
  <c r="B425" i="3" s="1"/>
  <c r="B426" i="3" s="1"/>
  <c r="B427" i="3" s="1"/>
  <c r="B428" i="3" s="1"/>
  <c r="B429" i="3" s="1"/>
  <c r="B430" i="3" s="1"/>
  <c r="B431" i="3" s="1"/>
  <c r="B432" i="3" s="1"/>
  <c r="B433" i="3" s="1"/>
  <c r="B434" i="3" s="1"/>
  <c r="B435" i="3" s="1"/>
  <c r="B436" i="3" s="1"/>
  <c r="B437" i="3" s="1"/>
  <c r="B438" i="3" s="1"/>
  <c r="B439" i="3" s="1"/>
  <c r="B440" i="3" s="1"/>
  <c r="B441" i="3" s="1"/>
  <c r="B442" i="3" s="1"/>
  <c r="B443" i="3" s="1"/>
  <c r="B444" i="3" s="1"/>
  <c r="B445" i="3" s="1"/>
  <c r="B446" i="3" s="1"/>
  <c r="B447" i="3" s="1"/>
  <c r="B448" i="3" s="1"/>
  <c r="B449" i="3" s="1"/>
  <c r="B450" i="3" s="1"/>
  <c r="B451" i="3" s="1"/>
  <c r="B452" i="3" s="1"/>
  <c r="B453" i="3" s="1"/>
  <c r="B454" i="3" s="1"/>
  <c r="B455" i="3" s="1"/>
  <c r="B456" i="3" s="1"/>
  <c r="B457" i="3" s="1"/>
  <c r="B458" i="3" s="1"/>
  <c r="B459" i="3" s="1"/>
  <c r="B460" i="3" s="1"/>
  <c r="B461" i="3" s="1"/>
  <c r="B462" i="3" s="1"/>
  <c r="B463" i="3" s="1"/>
  <c r="B464" i="3" s="1"/>
  <c r="B465" i="3" s="1"/>
  <c r="B466" i="3" s="1"/>
  <c r="B467" i="3" s="1"/>
  <c r="B468" i="3" s="1"/>
  <c r="B469" i="3" s="1"/>
  <c r="B470" i="3" s="1"/>
  <c r="B471" i="3" s="1"/>
  <c r="B472" i="3" s="1"/>
  <c r="B473" i="3" s="1"/>
  <c r="B474" i="3" s="1"/>
  <c r="B475" i="3" s="1"/>
  <c r="B476" i="3" s="1"/>
  <c r="B477" i="3" s="1"/>
  <c r="B478" i="3" s="1"/>
  <c r="B479" i="3" s="1"/>
  <c r="B480" i="3" s="1"/>
  <c r="B481" i="3" s="1"/>
  <c r="B482" i="3" s="1"/>
  <c r="B483" i="3" s="1"/>
  <c r="B484" i="3" s="1"/>
  <c r="B485" i="3" s="1"/>
  <c r="B486" i="3" s="1"/>
  <c r="B487" i="3" s="1"/>
  <c r="B488" i="3" s="1"/>
  <c r="B489" i="3" s="1"/>
  <c r="B490" i="3" s="1"/>
  <c r="B491" i="3" s="1"/>
  <c r="B492" i="3" s="1"/>
  <c r="B493" i="3" s="1"/>
  <c r="B494" i="3" s="1"/>
  <c r="B495" i="3" s="1"/>
  <c r="B496" i="3" s="1"/>
  <c r="B497" i="3" s="1"/>
  <c r="B498" i="3" s="1"/>
  <c r="B499" i="3" s="1"/>
  <c r="B500" i="3" s="1"/>
  <c r="B501" i="3" s="1"/>
  <c r="B502" i="3" s="1"/>
  <c r="B503" i="3" s="1"/>
  <c r="B504" i="3" s="1"/>
  <c r="B505" i="3" s="1"/>
  <c r="B506" i="3" s="1"/>
  <c r="B507" i="3" s="1"/>
  <c r="B508" i="3" s="1"/>
  <c r="B509" i="3" s="1"/>
  <c r="B510" i="3" s="1"/>
  <c r="B511" i="3" s="1"/>
  <c r="B512" i="3" s="1"/>
  <c r="B513" i="3" s="1"/>
  <c r="B514" i="3" s="1"/>
  <c r="B515" i="3" s="1"/>
  <c r="B516" i="3" s="1"/>
  <c r="B517" i="3" s="1"/>
  <c r="B518" i="3" s="1"/>
  <c r="B519" i="3" s="1"/>
  <c r="B520" i="3" s="1"/>
  <c r="B521" i="3" s="1"/>
  <c r="B522" i="3" s="1"/>
  <c r="B523" i="3" s="1"/>
  <c r="B524" i="3" s="1"/>
  <c r="B525" i="3" s="1"/>
  <c r="B526" i="3" s="1"/>
  <c r="B527" i="3" s="1"/>
  <c r="B528" i="3" s="1"/>
  <c r="B529" i="3" s="1"/>
  <c r="B530" i="3" s="1"/>
  <c r="B531" i="3" s="1"/>
  <c r="B532" i="3" s="1"/>
  <c r="B533" i="3" s="1"/>
  <c r="B534" i="3" s="1"/>
  <c r="B535" i="3" s="1"/>
  <c r="B536" i="3" s="1"/>
  <c r="B537" i="3" s="1"/>
  <c r="B538" i="3" s="1"/>
  <c r="B539" i="3" s="1"/>
  <c r="B540" i="3" s="1"/>
  <c r="B541" i="3" s="1"/>
  <c r="B542" i="3" s="1"/>
  <c r="B543" i="3" s="1"/>
  <c r="B544" i="3" s="1"/>
  <c r="B545" i="3" s="1"/>
  <c r="B546" i="3" s="1"/>
  <c r="B547" i="3" s="1"/>
  <c r="B548" i="3" s="1"/>
  <c r="B549" i="3" s="1"/>
  <c r="B550" i="3" s="1"/>
  <c r="B551" i="3" s="1"/>
  <c r="B552" i="3" s="1"/>
  <c r="B553" i="3" s="1"/>
  <c r="B554" i="3" s="1"/>
  <c r="B555" i="3" s="1"/>
  <c r="B556" i="3" s="1"/>
  <c r="B557" i="3" s="1"/>
  <c r="B558" i="3" s="1"/>
  <c r="B559" i="3" s="1"/>
  <c r="B560" i="3" s="1"/>
  <c r="B561" i="3" s="1"/>
  <c r="B562" i="3" s="1"/>
  <c r="B563" i="3" s="1"/>
  <c r="B564" i="3" s="1"/>
  <c r="B565" i="3" s="1"/>
  <c r="B566" i="3" s="1"/>
  <c r="B567" i="3" s="1"/>
  <c r="B568" i="3" s="1"/>
  <c r="B569" i="3" s="1"/>
  <c r="B570" i="3" s="1"/>
  <c r="B571" i="3" s="1"/>
  <c r="B572" i="3" s="1"/>
  <c r="B573" i="3" s="1"/>
  <c r="B574" i="3" s="1"/>
  <c r="B575" i="3" s="1"/>
  <c r="B576" i="3" s="1"/>
  <c r="B577" i="3" s="1"/>
  <c r="B578" i="3" s="1"/>
  <c r="B579" i="3" s="1"/>
  <c r="B580" i="3" s="1"/>
  <c r="B581" i="3" s="1"/>
  <c r="B582" i="3" s="1"/>
  <c r="B583" i="3" s="1"/>
  <c r="B584" i="3" s="1"/>
  <c r="B585" i="3" s="1"/>
  <c r="B586" i="3" s="1"/>
  <c r="B587" i="3" s="1"/>
  <c r="B588" i="3" s="1"/>
  <c r="B589" i="3" s="1"/>
  <c r="B590" i="3" s="1"/>
  <c r="B591" i="3" s="1"/>
  <c r="B592" i="3" s="1"/>
  <c r="B593" i="3" s="1"/>
  <c r="B594" i="3" s="1"/>
  <c r="B595" i="3" s="1"/>
  <c r="B596" i="3" s="1"/>
  <c r="B597" i="3" s="1"/>
  <c r="B598" i="3" s="1"/>
  <c r="B599" i="3" s="1"/>
  <c r="B600" i="3" s="1"/>
  <c r="B601" i="3" s="1"/>
  <c r="B602" i="3" s="1"/>
  <c r="B603" i="3" s="1"/>
  <c r="B604" i="3" s="1"/>
  <c r="B605" i="3" s="1"/>
  <c r="B606" i="3" s="1"/>
  <c r="B607" i="3" s="1"/>
  <c r="B608" i="3" s="1"/>
  <c r="B609" i="3" s="1"/>
  <c r="B610" i="3" s="1"/>
  <c r="B611" i="3" s="1"/>
  <c r="B612" i="3" s="1"/>
  <c r="B613" i="3" s="1"/>
  <c r="B614" i="3" s="1"/>
  <c r="B615" i="3" s="1"/>
  <c r="B616" i="3" s="1"/>
  <c r="B617" i="3" s="1"/>
  <c r="B618" i="3" s="1"/>
  <c r="B619" i="3" s="1"/>
  <c r="B620" i="3" s="1"/>
  <c r="B621" i="3" s="1"/>
  <c r="B622" i="3" s="1"/>
  <c r="B623" i="3" s="1"/>
  <c r="B624" i="3" s="1"/>
  <c r="B625" i="3" s="1"/>
  <c r="B626" i="3" s="1"/>
  <c r="B627" i="3" s="1"/>
  <c r="B628" i="3" s="1"/>
  <c r="B629" i="3" s="1"/>
  <c r="B630" i="3" s="1"/>
  <c r="B631" i="3" s="1"/>
  <c r="B632" i="3" s="1"/>
  <c r="B633" i="3" s="1"/>
  <c r="B634" i="3" s="1"/>
  <c r="B635" i="3" s="1"/>
  <c r="B636" i="3" s="1"/>
  <c r="B637" i="3" s="1"/>
  <c r="B638" i="3" s="1"/>
  <c r="B639" i="3" s="1"/>
  <c r="B640" i="3" s="1"/>
  <c r="B641" i="3" s="1"/>
  <c r="B642" i="3" s="1"/>
  <c r="B643" i="3" s="1"/>
  <c r="B644" i="3" s="1"/>
  <c r="B645" i="3" s="1"/>
  <c r="B646" i="3" s="1"/>
  <c r="B647" i="3" s="1"/>
  <c r="B648" i="3" s="1"/>
  <c r="B649" i="3" s="1"/>
  <c r="B650" i="3" s="1"/>
  <c r="B651" i="3" s="1"/>
  <c r="B652" i="3" s="1"/>
  <c r="B653" i="3" s="1"/>
  <c r="B654" i="3" s="1"/>
  <c r="B655" i="3" s="1"/>
  <c r="B656" i="3" s="1"/>
  <c r="B657" i="3" s="1"/>
  <c r="B658" i="3" s="1"/>
  <c r="B659" i="3" s="1"/>
  <c r="B660" i="3" s="1"/>
  <c r="B661" i="3" s="1"/>
  <c r="B662" i="3" s="1"/>
  <c r="B663" i="3" s="1"/>
  <c r="B664" i="3" s="1"/>
  <c r="B665" i="3" s="1"/>
  <c r="B666" i="3" s="1"/>
  <c r="B667" i="3" s="1"/>
  <c r="B668" i="3" s="1"/>
  <c r="B669" i="3" s="1"/>
  <c r="B670" i="3" s="1"/>
  <c r="B671" i="3" s="1"/>
  <c r="B672" i="3" s="1"/>
  <c r="B673" i="3" s="1"/>
  <c r="B674" i="3" s="1"/>
  <c r="B675" i="3" s="1"/>
  <c r="B676" i="3" s="1"/>
  <c r="B677" i="3" s="1"/>
  <c r="B678" i="3" s="1"/>
  <c r="B679" i="3" s="1"/>
  <c r="B680" i="3" s="1"/>
  <c r="B681" i="3" s="1"/>
  <c r="B682" i="3" s="1"/>
  <c r="B683" i="3" s="1"/>
  <c r="B684" i="3" s="1"/>
  <c r="B685" i="3" s="1"/>
  <c r="B686" i="3" s="1"/>
  <c r="B687" i="3" s="1"/>
  <c r="B688" i="3" s="1"/>
  <c r="B689" i="3" s="1"/>
  <c r="B690" i="3" s="1"/>
  <c r="B691" i="3" s="1"/>
  <c r="B692" i="3" s="1"/>
  <c r="B693" i="3" s="1"/>
  <c r="B694" i="3" s="1"/>
  <c r="B695" i="3" s="1"/>
  <c r="B696" i="3" s="1"/>
  <c r="B697" i="3" s="1"/>
  <c r="B698" i="3" s="1"/>
  <c r="B699" i="3" s="1"/>
  <c r="B700" i="3" s="1"/>
  <c r="B701" i="3" s="1"/>
  <c r="B702" i="3" s="1"/>
  <c r="B703" i="3" s="1"/>
  <c r="B704" i="3" s="1"/>
  <c r="B705" i="3" s="1"/>
  <c r="B706" i="3" s="1"/>
  <c r="B707" i="3" s="1"/>
  <c r="B708" i="3" s="1"/>
  <c r="B709" i="3" s="1"/>
  <c r="B710" i="3" s="1"/>
  <c r="B711" i="3" s="1"/>
  <c r="B712" i="3" s="1"/>
  <c r="B713" i="3" s="1"/>
  <c r="B714" i="3" s="1"/>
  <c r="B715" i="3" s="1"/>
  <c r="B716" i="3" s="1"/>
  <c r="B717" i="3" s="1"/>
  <c r="B718" i="3" s="1"/>
  <c r="B719" i="3" s="1"/>
  <c r="B720" i="3" s="1"/>
  <c r="B721" i="3" s="1"/>
  <c r="B722" i="3" s="1"/>
  <c r="B723" i="3" s="1"/>
  <c r="B724" i="3" s="1"/>
  <c r="B725" i="3" s="1"/>
  <c r="B726" i="3" s="1"/>
  <c r="B727" i="3" s="1"/>
  <c r="B728" i="3" s="1"/>
  <c r="B729" i="3" s="1"/>
  <c r="B730" i="3" s="1"/>
  <c r="B731" i="3" s="1"/>
  <c r="B732" i="3" s="1"/>
  <c r="B733" i="3" s="1"/>
  <c r="B734" i="3" s="1"/>
  <c r="B735" i="3" s="1"/>
  <c r="B736" i="3" s="1"/>
  <c r="B737" i="3" s="1"/>
  <c r="B738" i="3" s="1"/>
  <c r="B739" i="3" s="1"/>
  <c r="B740" i="3" s="1"/>
  <c r="B741" i="3" s="1"/>
  <c r="B742" i="3" s="1"/>
  <c r="B743" i="3" s="1"/>
  <c r="B744" i="3" s="1"/>
  <c r="B745" i="3" s="1"/>
  <c r="B746" i="3" s="1"/>
  <c r="D745" i="3"/>
  <c r="D746" i="3"/>
  <c r="D3" i="3"/>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3" i="14"/>
  <c r="B3" i="14"/>
  <c r="B4" i="14" s="1"/>
  <c r="B5" i="14" s="1"/>
  <c r="B6" i="14" s="1"/>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B78" i="14" s="1"/>
  <c r="B79" i="14" s="1"/>
  <c r="B80" i="14" s="1"/>
  <c r="B81" i="14" s="1"/>
  <c r="B82" i="14" s="1"/>
  <c r="B83" i="14" s="1"/>
  <c r="B84" i="14" s="1"/>
  <c r="B85" i="14" s="1"/>
  <c r="B86" i="14" s="1"/>
  <c r="B87" i="14" s="1"/>
  <c r="B88" i="14" s="1"/>
  <c r="B89" i="14" s="1"/>
  <c r="B90" i="14" s="1"/>
  <c r="B91" i="14" s="1"/>
  <c r="B92" i="14" s="1"/>
  <c r="B93" i="14" s="1"/>
  <c r="B94" i="14" s="1"/>
  <c r="B95" i="14" s="1"/>
  <c r="B96" i="14" s="1"/>
  <c r="B97" i="14" s="1"/>
  <c r="B98" i="14" s="1"/>
  <c r="B99" i="14" s="1"/>
  <c r="B100" i="14" s="1"/>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B142" i="14" s="1"/>
  <c r="B143" i="14" s="1"/>
  <c r="B144" i="14" s="1"/>
  <c r="B145" i="14" s="1"/>
  <c r="B146" i="14" s="1"/>
  <c r="B147" i="14" s="1"/>
  <c r="B148" i="14" s="1"/>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168" i="14" s="1"/>
  <c r="B169" i="14" s="1"/>
  <c r="B170" i="14" s="1"/>
  <c r="B171" i="14" s="1"/>
  <c r="B172" i="14" s="1"/>
  <c r="B173" i="14" s="1"/>
  <c r="B174" i="14" s="1"/>
  <c r="B175" i="14" s="1"/>
  <c r="B176" i="14" s="1"/>
  <c r="B177" i="14" s="1"/>
  <c r="B178" i="14" s="1"/>
  <c r="B179" i="14" s="1"/>
  <c r="B180" i="14" s="1"/>
  <c r="B181" i="14" s="1"/>
  <c r="B182" i="14" s="1"/>
  <c r="B183" i="14" s="1"/>
  <c r="B184" i="14" s="1"/>
  <c r="B185" i="14" s="1"/>
  <c r="B186" i="14" s="1"/>
  <c r="B187" i="14" s="1"/>
  <c r="B188" i="14" s="1"/>
  <c r="B189" i="14" s="1"/>
  <c r="B190" i="14" s="1"/>
  <c r="B191" i="14" s="1"/>
  <c r="B192" i="14" s="1"/>
  <c r="B193" i="14" s="1"/>
  <c r="B194" i="14" s="1"/>
  <c r="B195" i="14" s="1"/>
  <c r="B196" i="14" s="1"/>
  <c r="B197" i="14" s="1"/>
  <c r="B198" i="14" s="1"/>
  <c r="B199" i="14" s="1"/>
  <c r="B200" i="14" s="1"/>
  <c r="B201" i="14" s="1"/>
  <c r="B202" i="14" s="1"/>
  <c r="B203" i="14" s="1"/>
  <c r="B204" i="14" s="1"/>
  <c r="B205" i="14" s="1"/>
  <c r="B206" i="14" s="1"/>
  <c r="B207" i="14" s="1"/>
  <c r="B208" i="14" s="1"/>
  <c r="B209" i="14" s="1"/>
  <c r="B210" i="14" s="1"/>
  <c r="B211" i="14" s="1"/>
  <c r="B212" i="14" s="1"/>
  <c r="B213" i="14" s="1"/>
  <c r="B214" i="14" s="1"/>
  <c r="B215" i="14" s="1"/>
  <c r="B216" i="14" s="1"/>
  <c r="B217" i="14" s="1"/>
  <c r="B218" i="14" s="1"/>
  <c r="B219" i="14" s="1"/>
  <c r="B220" i="14" s="1"/>
  <c r="B221" i="14" s="1"/>
  <c r="B222" i="14" s="1"/>
  <c r="B223" i="14" s="1"/>
  <c r="B224" i="14" s="1"/>
  <c r="B225" i="14" s="1"/>
  <c r="B226" i="14" s="1"/>
  <c r="B227" i="14" s="1"/>
  <c r="B228" i="14" s="1"/>
  <c r="B229" i="14" s="1"/>
  <c r="B230" i="14" s="1"/>
  <c r="B231" i="14" s="1"/>
  <c r="B232" i="14" s="1"/>
  <c r="B233" i="14" s="1"/>
  <c r="B234" i="14" s="1"/>
  <c r="B235" i="14" s="1"/>
  <c r="B236" i="14" s="1"/>
  <c r="B237" i="14" s="1"/>
  <c r="B238" i="14" s="1"/>
  <c r="B239" i="14" s="1"/>
  <c r="B240" i="14" s="1"/>
  <c r="B241" i="14" s="1"/>
  <c r="B242" i="14" s="1"/>
  <c r="B243" i="14" s="1"/>
  <c r="B244" i="14" s="1"/>
  <c r="B245" i="14" s="1"/>
  <c r="B246" i="14" s="1"/>
  <c r="B247" i="14" s="1"/>
  <c r="B248" i="14" s="1"/>
  <c r="B249" i="14" s="1"/>
  <c r="B250" i="14" s="1"/>
  <c r="B251" i="14" s="1"/>
  <c r="B252" i="14" s="1"/>
  <c r="B253" i="14" s="1"/>
  <c r="B254" i="14" s="1"/>
  <c r="B255" i="14" s="1"/>
  <c r="B256" i="14" s="1"/>
  <c r="B257" i="14" s="1"/>
  <c r="B258" i="14" s="1"/>
  <c r="B259" i="14" s="1"/>
  <c r="B260" i="14" s="1"/>
  <c r="B261" i="14" s="1"/>
  <c r="B262" i="14" s="1"/>
  <c r="B263" i="14" s="1"/>
  <c r="B264" i="14" s="1"/>
  <c r="B265" i="14" s="1"/>
  <c r="B266" i="14" s="1"/>
  <c r="B267" i="14" s="1"/>
  <c r="B268" i="14" s="1"/>
  <c r="B269" i="14" s="1"/>
  <c r="B270" i="14" s="1"/>
  <c r="B271" i="14" s="1"/>
  <c r="B272" i="14" s="1"/>
  <c r="B273" i="14" s="1"/>
  <c r="B274" i="14" s="1"/>
  <c r="B275" i="14" s="1"/>
  <c r="B276" i="14" s="1"/>
  <c r="B277" i="14" s="1"/>
  <c r="B278" i="14" s="1"/>
  <c r="B279" i="14" s="1"/>
  <c r="B280" i="14" s="1"/>
  <c r="B281" i="14" s="1"/>
  <c r="B282" i="14" s="1"/>
  <c r="B283" i="14" s="1"/>
  <c r="B284" i="14" s="1"/>
  <c r="B285" i="14" s="1"/>
  <c r="B286" i="14" s="1"/>
  <c r="B287" i="14" s="1"/>
  <c r="B288" i="14" s="1"/>
  <c r="B289" i="14" s="1"/>
  <c r="B290" i="14" s="1"/>
  <c r="B291" i="14" s="1"/>
  <c r="B292" i="14" s="1"/>
  <c r="B293" i="14" s="1"/>
  <c r="B294" i="14" s="1"/>
  <c r="B295" i="14" s="1"/>
  <c r="B296" i="14" s="1"/>
  <c r="B297" i="14" s="1"/>
  <c r="B298" i="14" s="1"/>
  <c r="B299" i="14" s="1"/>
  <c r="B300" i="14" s="1"/>
  <c r="B301" i="14" s="1"/>
  <c r="B302" i="14" s="1"/>
  <c r="B303" i="14" s="1"/>
  <c r="B304" i="14" s="1"/>
  <c r="B305" i="14" s="1"/>
  <c r="B306" i="14" s="1"/>
  <c r="B307" i="14" s="1"/>
  <c r="B308" i="14" s="1"/>
  <c r="B309" i="14" s="1"/>
  <c r="B310" i="14" s="1"/>
  <c r="B311" i="14" s="1"/>
  <c r="B312" i="14" s="1"/>
  <c r="B313" i="14" s="1"/>
  <c r="B314" i="14" s="1"/>
  <c r="B315" i="14" s="1"/>
  <c r="B316" i="14" s="1"/>
  <c r="B317" i="14" s="1"/>
  <c r="B318" i="14" s="1"/>
  <c r="B319" i="14" s="1"/>
  <c r="B320" i="14" s="1"/>
  <c r="B321" i="14" s="1"/>
  <c r="B322" i="14" s="1"/>
  <c r="B323" i="14" s="1"/>
  <c r="B324" i="14" s="1"/>
  <c r="B325" i="14" s="1"/>
  <c r="B326" i="14" s="1"/>
  <c r="B327" i="14" s="1"/>
  <c r="B328" i="14" s="1"/>
  <c r="B329" i="14" s="1"/>
  <c r="B330" i="14" s="1"/>
  <c r="B331" i="14" s="1"/>
  <c r="B332" i="14" s="1"/>
  <c r="B333" i="14" s="1"/>
  <c r="B334" i="14" s="1"/>
  <c r="B335" i="14" s="1"/>
  <c r="B336" i="14" s="1"/>
  <c r="B337" i="14" s="1"/>
  <c r="B338" i="14" s="1"/>
  <c r="B339" i="14" s="1"/>
  <c r="B340" i="14" s="1"/>
  <c r="B341" i="14" s="1"/>
  <c r="B342" i="14" s="1"/>
  <c r="B343" i="14" s="1"/>
  <c r="B344" i="14" s="1"/>
  <c r="B345" i="14" s="1"/>
  <c r="B346" i="14" s="1"/>
  <c r="B347" i="14" s="1"/>
  <c r="B348" i="14" s="1"/>
  <c r="B349" i="14" s="1"/>
  <c r="B350" i="14" s="1"/>
  <c r="B351" i="14" s="1"/>
  <c r="B352" i="14" s="1"/>
  <c r="B353" i="14" s="1"/>
  <c r="B354" i="14" s="1"/>
  <c r="B355" i="14" s="1"/>
  <c r="B356" i="14" s="1"/>
  <c r="B357" i="14" s="1"/>
  <c r="B358" i="14" s="1"/>
  <c r="B359" i="14" s="1"/>
  <c r="B360" i="14" s="1"/>
  <c r="B361" i="14" s="1"/>
  <c r="B362" i="14" s="1"/>
  <c r="B363" i="14" s="1"/>
  <c r="B364" i="14" s="1"/>
  <c r="B365" i="14" s="1"/>
  <c r="B366" i="14" s="1"/>
  <c r="B367" i="14" s="1"/>
  <c r="B368" i="14" s="1"/>
  <c r="B369" i="14" s="1"/>
  <c r="B370" i="14" s="1"/>
  <c r="B371" i="14" s="1"/>
  <c r="B372" i="14" s="1"/>
  <c r="B373" i="14" s="1"/>
  <c r="B374" i="14" s="1"/>
  <c r="B375" i="14" s="1"/>
  <c r="B376" i="14" s="1"/>
  <c r="B377" i="14" s="1"/>
  <c r="B378" i="14" s="1"/>
  <c r="B379" i="14" s="1"/>
  <c r="B380" i="14" s="1"/>
  <c r="B381" i="14" s="1"/>
  <c r="B382" i="14" s="1"/>
  <c r="B383" i="14" s="1"/>
  <c r="B384" i="14" s="1"/>
  <c r="B385" i="14" s="1"/>
  <c r="B386" i="14" s="1"/>
  <c r="B387" i="14" s="1"/>
  <c r="B388" i="14" s="1"/>
  <c r="B389" i="14" s="1"/>
  <c r="B390" i="14" s="1"/>
  <c r="B391" i="14" s="1"/>
  <c r="B392" i="14" s="1"/>
  <c r="B393" i="14" s="1"/>
  <c r="B394" i="14" s="1"/>
  <c r="B395" i="14" s="1"/>
  <c r="B396" i="14" s="1"/>
  <c r="B397" i="14" s="1"/>
  <c r="B398" i="14" s="1"/>
  <c r="B399" i="14" s="1"/>
  <c r="B400" i="14" s="1"/>
  <c r="B401" i="14" s="1"/>
  <c r="B402" i="14" s="1"/>
  <c r="B403" i="14" s="1"/>
  <c r="B404" i="14" s="1"/>
  <c r="B405" i="14" s="1"/>
  <c r="B406" i="14" s="1"/>
  <c r="B407" i="14" s="1"/>
  <c r="B408" i="14" s="1"/>
  <c r="B409" i="14" s="1"/>
  <c r="B410" i="14" s="1"/>
  <c r="B411" i="14" s="1"/>
  <c r="B412" i="14" s="1"/>
  <c r="B413" i="14" s="1"/>
  <c r="B414" i="14" s="1"/>
  <c r="B415" i="14" s="1"/>
  <c r="B416" i="14" s="1"/>
  <c r="B417" i="14" s="1"/>
  <c r="B418" i="14" s="1"/>
  <c r="B419" i="14" s="1"/>
  <c r="B420" i="14" s="1"/>
  <c r="B421" i="14" s="1"/>
  <c r="B422" i="14" s="1"/>
  <c r="B423" i="14" s="1"/>
  <c r="B424" i="14" s="1"/>
  <c r="B425" i="14" s="1"/>
  <c r="B426" i="14" s="1"/>
  <c r="B427" i="14" s="1"/>
  <c r="B428" i="14" s="1"/>
  <c r="B429" i="14" s="1"/>
  <c r="B430" i="14" s="1"/>
  <c r="B431" i="14" s="1"/>
  <c r="B432" i="14" s="1"/>
  <c r="B433" i="14" s="1"/>
  <c r="B434" i="14" s="1"/>
  <c r="B435" i="14" s="1"/>
  <c r="B436" i="14" s="1"/>
  <c r="B437" i="14" s="1"/>
  <c r="B438" i="14" s="1"/>
  <c r="B439" i="14" s="1"/>
  <c r="B440" i="14" s="1"/>
  <c r="B441" i="14" s="1"/>
  <c r="B442" i="14" s="1"/>
  <c r="B443" i="14" s="1"/>
  <c r="B444" i="14" s="1"/>
  <c r="B445" i="14" s="1"/>
  <c r="B446" i="14" s="1"/>
  <c r="B447" i="14" s="1"/>
  <c r="B448" i="14" s="1"/>
  <c r="B449" i="14" s="1"/>
  <c r="B450" i="14" s="1"/>
  <c r="B451" i="14" s="1"/>
  <c r="B452" i="14" s="1"/>
  <c r="B453" i="14" s="1"/>
  <c r="B454" i="14" s="1"/>
  <c r="B455" i="14" s="1"/>
  <c r="B456" i="14" s="1"/>
  <c r="B457" i="14" s="1"/>
  <c r="B458" i="14" s="1"/>
  <c r="B459" i="14" s="1"/>
  <c r="B460" i="14" s="1"/>
  <c r="B461" i="14" s="1"/>
  <c r="B462" i="14" s="1"/>
  <c r="B463" i="14" s="1"/>
  <c r="B464" i="14" s="1"/>
  <c r="B465" i="14" s="1"/>
  <c r="B466" i="14" s="1"/>
  <c r="B467" i="14" s="1"/>
  <c r="B468" i="14" s="1"/>
  <c r="B469" i="14" s="1"/>
  <c r="B470" i="14" s="1"/>
  <c r="B471" i="14" s="1"/>
  <c r="B472" i="14" s="1"/>
  <c r="B473" i="14" s="1"/>
  <c r="B474" i="14" s="1"/>
  <c r="B475" i="14" s="1"/>
  <c r="B476" i="14" s="1"/>
  <c r="B477" i="14" s="1"/>
  <c r="B478" i="14" s="1"/>
  <c r="B479" i="14" s="1"/>
  <c r="B480" i="14" s="1"/>
  <c r="B481" i="14" s="1"/>
  <c r="B482" i="14" s="1"/>
  <c r="B483" i="14" s="1"/>
  <c r="B484" i="14" s="1"/>
  <c r="B485" i="14" s="1"/>
  <c r="B486" i="14" s="1"/>
  <c r="B487" i="14" s="1"/>
  <c r="B488" i="14" s="1"/>
  <c r="B489" i="14" s="1"/>
  <c r="B490" i="14" s="1"/>
  <c r="B491" i="14" s="1"/>
  <c r="B492" i="14" s="1"/>
  <c r="B493" i="14" s="1"/>
  <c r="B494" i="14" s="1"/>
  <c r="B495" i="14" s="1"/>
  <c r="B496" i="14" s="1"/>
  <c r="B497" i="14" s="1"/>
  <c r="B498" i="14" s="1"/>
  <c r="B499" i="14" s="1"/>
  <c r="B500" i="14" s="1"/>
  <c r="B501" i="14" s="1"/>
  <c r="B502" i="14" s="1"/>
  <c r="B503" i="14" s="1"/>
  <c r="B504" i="14" s="1"/>
  <c r="B505" i="14" s="1"/>
  <c r="B506" i="14" s="1"/>
  <c r="B507" i="14" s="1"/>
  <c r="B508" i="14" s="1"/>
  <c r="B509" i="14" s="1"/>
  <c r="B510" i="14" s="1"/>
  <c r="B511" i="14" s="1"/>
  <c r="B512" i="14" s="1"/>
  <c r="B513" i="14" s="1"/>
  <c r="B514" i="14" s="1"/>
  <c r="B515" i="14" s="1"/>
  <c r="B516" i="14" s="1"/>
  <c r="B517" i="14" s="1"/>
  <c r="B518" i="14" s="1"/>
  <c r="B519" i="14" s="1"/>
  <c r="B520" i="14" s="1"/>
  <c r="B521" i="14" s="1"/>
  <c r="B522" i="14" s="1"/>
  <c r="B523" i="14" s="1"/>
  <c r="B524" i="14" s="1"/>
  <c r="B525" i="14" s="1"/>
  <c r="B526" i="14" s="1"/>
  <c r="B527" i="14" s="1"/>
  <c r="B528" i="14" s="1"/>
  <c r="B529" i="14" s="1"/>
  <c r="B530" i="14" s="1"/>
  <c r="B531" i="14" s="1"/>
  <c r="B532" i="14" s="1"/>
  <c r="B533" i="14" s="1"/>
  <c r="B534" i="14" s="1"/>
  <c r="B535" i="14" s="1"/>
  <c r="B536" i="14" s="1"/>
  <c r="B537" i="14" s="1"/>
  <c r="B538" i="14" s="1"/>
  <c r="B539" i="14" s="1"/>
  <c r="B540" i="14" s="1"/>
  <c r="B541" i="14" s="1"/>
  <c r="B542" i="14" s="1"/>
  <c r="B543" i="14" s="1"/>
  <c r="B544" i="14" s="1"/>
  <c r="B545" i="14" s="1"/>
  <c r="B546" i="14" s="1"/>
  <c r="B547" i="14" s="1"/>
  <c r="B548" i="14" s="1"/>
  <c r="B549" i="14" s="1"/>
  <c r="B550" i="14" s="1"/>
  <c r="B551" i="14" s="1"/>
  <c r="B552" i="14" s="1"/>
  <c r="B553" i="14" s="1"/>
  <c r="B554" i="14" s="1"/>
  <c r="B555" i="14" s="1"/>
  <c r="B556" i="14" s="1"/>
  <c r="B557" i="14" s="1"/>
  <c r="B558" i="14" s="1"/>
  <c r="B559" i="14" s="1"/>
  <c r="B560" i="14" s="1"/>
  <c r="B561" i="14" s="1"/>
  <c r="B562" i="14" s="1"/>
  <c r="B563" i="14" s="1"/>
  <c r="B564" i="14" s="1"/>
  <c r="B565" i="14" s="1"/>
  <c r="B566" i="14" s="1"/>
  <c r="B567" i="14" s="1"/>
  <c r="B568" i="14" s="1"/>
  <c r="B569" i="14" s="1"/>
  <c r="B570" i="14" s="1"/>
  <c r="B571" i="14" s="1"/>
  <c r="B572" i="14" s="1"/>
  <c r="B573" i="14" s="1"/>
  <c r="B574" i="14" s="1"/>
  <c r="B575" i="14" s="1"/>
  <c r="B576" i="14" s="1"/>
  <c r="B577" i="14" s="1"/>
  <c r="B578" i="14" s="1"/>
  <c r="B579" i="14" s="1"/>
  <c r="B580" i="14" s="1"/>
  <c r="B581" i="14" s="1"/>
  <c r="B582" i="14" s="1"/>
  <c r="B583" i="14" s="1"/>
  <c r="B584" i="14" s="1"/>
  <c r="B585" i="14" s="1"/>
  <c r="B586" i="14" s="1"/>
  <c r="B587" i="14" s="1"/>
  <c r="B588" i="14" s="1"/>
  <c r="B589" i="14" s="1"/>
  <c r="B590" i="14" s="1"/>
  <c r="B591" i="14" s="1"/>
  <c r="B592" i="14" s="1"/>
  <c r="B593" i="14" s="1"/>
  <c r="B594" i="14" s="1"/>
  <c r="B595" i="14" s="1"/>
  <c r="B596" i="14" s="1"/>
  <c r="B597" i="14" s="1"/>
  <c r="B598" i="14" s="1"/>
  <c r="B599" i="14" s="1"/>
  <c r="B600" i="14" s="1"/>
  <c r="B601" i="14" s="1"/>
  <c r="B602" i="14" s="1"/>
  <c r="B603" i="14" s="1"/>
  <c r="B604" i="14" s="1"/>
  <c r="B605" i="14" s="1"/>
  <c r="B606" i="14" s="1"/>
  <c r="B607" i="14" s="1"/>
  <c r="B608" i="14" s="1"/>
  <c r="B609" i="14" s="1"/>
  <c r="B610" i="14" s="1"/>
  <c r="B611" i="14" s="1"/>
  <c r="B612" i="14" s="1"/>
  <c r="B613" i="14" s="1"/>
  <c r="B614" i="14" s="1"/>
  <c r="B615" i="14" s="1"/>
  <c r="B616" i="14" s="1"/>
  <c r="B617" i="14" s="1"/>
  <c r="B618" i="14" s="1"/>
  <c r="B619" i="14" s="1"/>
  <c r="B620" i="14" s="1"/>
  <c r="B621" i="14" s="1"/>
  <c r="B622" i="14" s="1"/>
  <c r="B623" i="14" s="1"/>
  <c r="B624" i="14" s="1"/>
  <c r="B625" i="14" s="1"/>
  <c r="B626" i="14" s="1"/>
  <c r="B627" i="14" s="1"/>
  <c r="B628" i="14" s="1"/>
  <c r="B629" i="14" s="1"/>
  <c r="B630" i="14" s="1"/>
  <c r="B631" i="14" s="1"/>
  <c r="B632" i="14" s="1"/>
  <c r="B633" i="14" s="1"/>
  <c r="B634" i="14" s="1"/>
  <c r="B635" i="14" s="1"/>
  <c r="B636" i="14" s="1"/>
  <c r="B637" i="14" s="1"/>
  <c r="B638" i="14" s="1"/>
  <c r="B639" i="14" s="1"/>
  <c r="B640" i="14" s="1"/>
  <c r="B641" i="14" s="1"/>
  <c r="B642" i="14" s="1"/>
  <c r="B643" i="14" s="1"/>
  <c r="B644" i="14" s="1"/>
  <c r="B645" i="14" s="1"/>
  <c r="B646" i="14" s="1"/>
  <c r="B647" i="14" s="1"/>
  <c r="B648" i="14" s="1"/>
  <c r="B649" i="14" s="1"/>
  <c r="B650" i="14" s="1"/>
  <c r="B651" i="14" s="1"/>
  <c r="B652" i="14" s="1"/>
  <c r="B653" i="14" s="1"/>
  <c r="B654" i="14" s="1"/>
  <c r="B655" i="14" s="1"/>
  <c r="B656" i="14" s="1"/>
  <c r="B657" i="14" s="1"/>
  <c r="B658" i="14" s="1"/>
  <c r="B659" i="14" s="1"/>
  <c r="B660" i="14" s="1"/>
  <c r="B661" i="14" s="1"/>
  <c r="B662" i="14" s="1"/>
  <c r="B663" i="14" s="1"/>
  <c r="B664" i="14" s="1"/>
  <c r="B665" i="14" s="1"/>
  <c r="B666" i="14" s="1"/>
  <c r="B667" i="14" s="1"/>
  <c r="B668" i="14" s="1"/>
  <c r="B669" i="14" s="1"/>
  <c r="B670" i="14" s="1"/>
  <c r="B671" i="14" s="1"/>
  <c r="B672" i="14" s="1"/>
  <c r="B673" i="14" s="1"/>
  <c r="B674" i="14" s="1"/>
  <c r="B675" i="14" s="1"/>
  <c r="B676" i="14" s="1"/>
  <c r="B677" i="14" s="1"/>
  <c r="B678" i="14" s="1"/>
  <c r="B679" i="14" s="1"/>
  <c r="B680" i="14" s="1"/>
  <c r="B681" i="14" s="1"/>
  <c r="B682" i="14" s="1"/>
  <c r="B683" i="14" s="1"/>
  <c r="B684" i="14" s="1"/>
  <c r="B685" i="14" s="1"/>
  <c r="B686" i="14" s="1"/>
  <c r="B687" i="14" s="1"/>
  <c r="B688" i="14" s="1"/>
  <c r="B689" i="14" s="1"/>
  <c r="B690" i="14" s="1"/>
  <c r="B691" i="14" s="1"/>
  <c r="B692" i="14" s="1"/>
  <c r="B693" i="14" s="1"/>
  <c r="B694" i="14" s="1"/>
  <c r="B695" i="14" s="1"/>
  <c r="B696" i="14" s="1"/>
  <c r="B697" i="14" s="1"/>
  <c r="B698" i="14" s="1"/>
  <c r="B699" i="14" s="1"/>
  <c r="B700" i="14" s="1"/>
  <c r="B701" i="14" s="1"/>
  <c r="B702" i="14" s="1"/>
  <c r="B703" i="14" s="1"/>
  <c r="B704" i="14" s="1"/>
  <c r="B705" i="14" s="1"/>
  <c r="B706" i="14" s="1"/>
  <c r="B707" i="14" s="1"/>
  <c r="B708" i="14" s="1"/>
  <c r="B709" i="14" s="1"/>
  <c r="B710" i="14" s="1"/>
  <c r="B711" i="14" s="1"/>
  <c r="B712" i="14" s="1"/>
  <c r="B713" i="14" s="1"/>
  <c r="B714" i="14" s="1"/>
  <c r="B715" i="14" s="1"/>
  <c r="B716" i="14" s="1"/>
  <c r="B717" i="14" s="1"/>
  <c r="B718" i="14" s="1"/>
  <c r="B719" i="14" s="1"/>
  <c r="B720" i="14" s="1"/>
  <c r="B721" i="14" s="1"/>
  <c r="B722" i="14" s="1"/>
  <c r="B723" i="14" s="1"/>
  <c r="B724" i="14" s="1"/>
  <c r="B725" i="14" s="1"/>
  <c r="B726" i="14" s="1"/>
  <c r="B727" i="14" s="1"/>
  <c r="B728" i="14" s="1"/>
  <c r="B729" i="14" s="1"/>
  <c r="B730" i="14" s="1"/>
  <c r="B731" i="14" s="1"/>
  <c r="B732" i="14" s="1"/>
  <c r="B733" i="14" s="1"/>
  <c r="B734" i="14" s="1"/>
  <c r="B735" i="14" s="1"/>
  <c r="B736" i="14" s="1"/>
  <c r="B737" i="14" s="1"/>
  <c r="B738" i="14" s="1"/>
  <c r="B739" i="14" s="1"/>
  <c r="B740" i="14" s="1"/>
  <c r="B741" i="14" s="1"/>
  <c r="B742" i="14" s="1"/>
  <c r="B743" i="14" s="1"/>
  <c r="B744" i="14" s="1"/>
  <c r="B745" i="14" s="1"/>
  <c r="B746" i="14" s="1"/>
  <c r="B2" i="12"/>
  <c r="D3" i="12"/>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D372" i="12"/>
  <c r="D373" i="12"/>
  <c r="D374" i="12"/>
  <c r="D375" i="12"/>
  <c r="D376" i="12"/>
  <c r="D377" i="12"/>
  <c r="D378" i="12"/>
  <c r="D379" i="12"/>
  <c r="D380" i="12"/>
  <c r="D381" i="12"/>
  <c r="D382" i="12"/>
  <c r="D383" i="12"/>
  <c r="D384" i="12"/>
  <c r="D385" i="12"/>
  <c r="D386" i="12"/>
  <c r="D387" i="12"/>
  <c r="D388" i="12"/>
  <c r="D389" i="12"/>
  <c r="D390" i="12"/>
  <c r="D391" i="12"/>
  <c r="D392" i="12"/>
  <c r="D393" i="12"/>
  <c r="D394" i="12"/>
  <c r="D395" i="12"/>
  <c r="D396" i="12"/>
  <c r="D397" i="12"/>
  <c r="D398" i="12"/>
  <c r="D399" i="12"/>
  <c r="D400" i="12"/>
  <c r="D401" i="12"/>
  <c r="D402" i="12"/>
  <c r="D403" i="12"/>
  <c r="D404" i="12"/>
  <c r="D405" i="12"/>
  <c r="D406" i="12"/>
  <c r="D407" i="12"/>
  <c r="D408" i="12"/>
  <c r="D409" i="12"/>
  <c r="D410" i="12"/>
  <c r="D411" i="12"/>
  <c r="D412" i="12"/>
  <c r="D413" i="12"/>
  <c r="D414" i="12"/>
  <c r="D415" i="12"/>
  <c r="D416" i="12"/>
  <c r="D417" i="12"/>
  <c r="D418" i="12"/>
  <c r="D419" i="12"/>
  <c r="D420" i="12"/>
  <c r="D421" i="12"/>
  <c r="D422" i="12"/>
  <c r="D423" i="12"/>
  <c r="D424" i="12"/>
  <c r="D425" i="12"/>
  <c r="D426" i="12"/>
  <c r="D427" i="12"/>
  <c r="D428" i="12"/>
  <c r="D429" i="12"/>
  <c r="D430" i="12"/>
  <c r="D431" i="12"/>
  <c r="D432" i="12"/>
  <c r="D433" i="12"/>
  <c r="D434" i="12"/>
  <c r="D435" i="12"/>
  <c r="D436" i="12"/>
  <c r="D437" i="12"/>
  <c r="D438" i="12"/>
  <c r="D439" i="12"/>
  <c r="D440" i="12"/>
  <c r="D441" i="12"/>
  <c r="D442" i="12"/>
  <c r="D443" i="12"/>
  <c r="D444" i="12"/>
  <c r="D445" i="12"/>
  <c r="D446" i="12"/>
  <c r="D447" i="12"/>
  <c r="D448" i="12"/>
  <c r="D449" i="12"/>
  <c r="D450" i="12"/>
  <c r="D451" i="12"/>
  <c r="D452" i="12"/>
  <c r="D453" i="12"/>
  <c r="D454" i="12"/>
  <c r="D455" i="12"/>
  <c r="D456" i="12"/>
  <c r="D457" i="12"/>
  <c r="D458" i="12"/>
  <c r="D459" i="12"/>
  <c r="D460" i="12"/>
  <c r="D461" i="12"/>
  <c r="D462" i="12"/>
  <c r="D463" i="12"/>
  <c r="D464" i="12"/>
  <c r="D465" i="12"/>
  <c r="D466" i="12"/>
  <c r="D467" i="12"/>
  <c r="D468" i="12"/>
  <c r="D469" i="12"/>
  <c r="D470" i="12"/>
  <c r="D471" i="12"/>
  <c r="D472" i="12"/>
  <c r="D473" i="12"/>
  <c r="D474" i="12"/>
  <c r="D475" i="12"/>
  <c r="D476" i="12"/>
  <c r="D477" i="12"/>
  <c r="D478" i="12"/>
  <c r="D479" i="12"/>
  <c r="D480" i="12"/>
  <c r="D481" i="12"/>
  <c r="D482" i="12"/>
  <c r="D483" i="12"/>
  <c r="D484" i="12"/>
  <c r="D485" i="12"/>
  <c r="D486" i="12"/>
  <c r="D487" i="12"/>
  <c r="D488" i="12"/>
  <c r="D489" i="12"/>
  <c r="D490" i="12"/>
  <c r="D491" i="12"/>
  <c r="D492" i="12"/>
  <c r="D493" i="12"/>
  <c r="D494" i="12"/>
  <c r="D495" i="12"/>
  <c r="D496" i="12"/>
  <c r="D497" i="12"/>
  <c r="D498" i="12"/>
  <c r="D499" i="12"/>
  <c r="D500" i="12"/>
  <c r="D501" i="12"/>
  <c r="D502" i="12"/>
  <c r="D503" i="12"/>
  <c r="D504" i="12"/>
  <c r="D505" i="12"/>
  <c r="D506" i="12"/>
  <c r="D507" i="12"/>
  <c r="D508" i="12"/>
  <c r="D509" i="12"/>
  <c r="D510" i="12"/>
  <c r="D511" i="12"/>
  <c r="D512" i="12"/>
  <c r="D513" i="12"/>
  <c r="D514" i="12"/>
  <c r="D515" i="12"/>
  <c r="D516" i="12"/>
  <c r="D517" i="12"/>
  <c r="D518" i="12"/>
  <c r="D519" i="12"/>
  <c r="D520" i="12"/>
  <c r="D521" i="12"/>
  <c r="D522" i="12"/>
  <c r="D523" i="12"/>
  <c r="D524" i="12"/>
  <c r="D525" i="12"/>
  <c r="D526" i="12"/>
  <c r="D527" i="12"/>
  <c r="D528" i="12"/>
  <c r="D529" i="12"/>
  <c r="D530" i="12"/>
  <c r="D531" i="12"/>
  <c r="D532" i="12"/>
  <c r="D533" i="12"/>
  <c r="D534" i="12"/>
  <c r="D535" i="12"/>
  <c r="D536" i="12"/>
  <c r="D537" i="12"/>
  <c r="D538" i="12"/>
  <c r="D539" i="12"/>
  <c r="D540" i="12"/>
  <c r="D541" i="12"/>
  <c r="D542" i="12"/>
  <c r="D543" i="12"/>
  <c r="D544" i="12"/>
  <c r="D545" i="12"/>
  <c r="D546" i="12"/>
  <c r="D547" i="12"/>
  <c r="D548" i="12"/>
  <c r="D549" i="12"/>
  <c r="D550" i="12"/>
  <c r="D551" i="12"/>
  <c r="D552" i="12"/>
  <c r="D553" i="12"/>
  <c r="D554" i="12"/>
  <c r="D555" i="12"/>
  <c r="D556" i="12"/>
  <c r="D557" i="12"/>
  <c r="D558" i="12"/>
  <c r="D559" i="12"/>
  <c r="D560" i="12"/>
  <c r="D561" i="12"/>
  <c r="D562" i="12"/>
  <c r="D563" i="12"/>
  <c r="D564" i="12"/>
  <c r="D565" i="12"/>
  <c r="D566" i="12"/>
  <c r="D567" i="12"/>
  <c r="D568" i="12"/>
  <c r="D569" i="12"/>
  <c r="D570" i="12"/>
  <c r="D571" i="12"/>
  <c r="D572" i="12"/>
  <c r="D573" i="12"/>
  <c r="D574" i="12"/>
  <c r="D575" i="12"/>
  <c r="D576" i="12"/>
  <c r="D577" i="12"/>
  <c r="D578" i="12"/>
  <c r="D579" i="12"/>
  <c r="D580" i="12"/>
  <c r="D581" i="12"/>
  <c r="D582" i="12"/>
  <c r="D583" i="12"/>
  <c r="D584" i="12"/>
  <c r="D585" i="12"/>
  <c r="D586" i="12"/>
  <c r="D587" i="12"/>
  <c r="D588" i="12"/>
  <c r="D589" i="12"/>
  <c r="D590" i="12"/>
  <c r="D591" i="12"/>
  <c r="D592" i="12"/>
  <c r="D593" i="12"/>
  <c r="D594" i="12"/>
  <c r="D595" i="12"/>
  <c r="D596" i="12"/>
  <c r="D597" i="12"/>
  <c r="D598" i="12"/>
  <c r="D599" i="12"/>
  <c r="D600" i="12"/>
  <c r="D601" i="12"/>
  <c r="D602" i="12"/>
  <c r="D603" i="12"/>
  <c r="D604" i="12"/>
  <c r="D605" i="12"/>
  <c r="D606" i="12"/>
  <c r="D607" i="12"/>
  <c r="D608" i="12"/>
  <c r="D609" i="12"/>
  <c r="D610" i="12"/>
  <c r="D611" i="12"/>
  <c r="D612" i="12"/>
  <c r="D613" i="12"/>
  <c r="D614" i="12"/>
  <c r="D615" i="12"/>
  <c r="D616" i="12"/>
  <c r="D617" i="12"/>
  <c r="D618" i="12"/>
  <c r="D619" i="12"/>
  <c r="D620" i="12"/>
  <c r="D621" i="12"/>
  <c r="D622" i="12"/>
  <c r="D623" i="12"/>
  <c r="D624" i="12"/>
  <c r="D625" i="12"/>
  <c r="D626" i="12"/>
  <c r="D627" i="12"/>
  <c r="D628" i="12"/>
  <c r="D629" i="12"/>
  <c r="D630" i="12"/>
  <c r="D631" i="12"/>
  <c r="D632" i="12"/>
  <c r="D633" i="12"/>
  <c r="D634" i="12"/>
  <c r="D635" i="12"/>
  <c r="D636" i="12"/>
  <c r="D637" i="12"/>
  <c r="D638" i="12"/>
  <c r="D639" i="12"/>
  <c r="D640" i="12"/>
  <c r="D641" i="12"/>
  <c r="D642" i="12"/>
  <c r="D643" i="12"/>
  <c r="D644" i="12"/>
  <c r="D645" i="12"/>
  <c r="D646" i="12"/>
  <c r="D647" i="12"/>
  <c r="D648" i="12"/>
  <c r="D649" i="12"/>
  <c r="D650" i="12"/>
  <c r="D651" i="12"/>
  <c r="D652" i="12"/>
  <c r="D653" i="12"/>
  <c r="D654" i="12"/>
  <c r="D655" i="12"/>
  <c r="D656" i="12"/>
  <c r="D657" i="12"/>
  <c r="D658" i="12"/>
  <c r="D659" i="12"/>
  <c r="D660" i="12"/>
  <c r="D661" i="12"/>
  <c r="D662" i="12"/>
  <c r="D663" i="12"/>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2" i="12"/>
  <c r="N3" i="13" l="1"/>
  <c r="N4" i="13"/>
  <c r="N5" i="13"/>
  <c r="N6" i="13"/>
  <c r="N7" i="13"/>
  <c r="N8" i="13"/>
  <c r="N9" i="13"/>
  <c r="N10" i="13"/>
  <c r="N11" i="13"/>
  <c r="L23" i="13"/>
  <c r="N6" i="31" a="1"/>
  <c r="N6" i="31" s="1"/>
  <c r="J2" i="12" s="1"/>
  <c r="M5" i="31" a="1"/>
  <c r="M5" i="31" s="1"/>
  <c r="M24" i="13" a="1"/>
  <c r="M24" i="13" s="1"/>
  <c r="K24" i="13"/>
  <c r="G2" i="12"/>
  <c r="A25" i="13"/>
  <c r="B3" i="12"/>
  <c r="C5" i="19"/>
  <c r="F4" i="19"/>
  <c r="O24" i="13" l="1"/>
  <c r="N12" i="13"/>
  <c r="N13" i="13"/>
  <c r="N14" i="13"/>
  <c r="N15" i="13"/>
  <c r="N16" i="13"/>
  <c r="N17" i="13"/>
  <c r="N18" i="13"/>
  <c r="N19" i="13"/>
  <c r="N20" i="13"/>
  <c r="E3" i="3"/>
  <c r="L24" i="13"/>
  <c r="N10" i="31" a="1"/>
  <c r="N10" i="31" s="1"/>
  <c r="M9" i="31" a="1"/>
  <c r="M9" i="31" s="1"/>
  <c r="I4" i="14" s="1"/>
  <c r="M25" i="13" a="1"/>
  <c r="M25" i="13" s="1"/>
  <c r="K25" i="13"/>
  <c r="G3" i="12"/>
  <c r="P7" i="13"/>
  <c r="P3" i="13"/>
  <c r="P8" i="13"/>
  <c r="P4" i="13"/>
  <c r="I3" i="14"/>
  <c r="J3" i="14" s="1"/>
  <c r="K3" i="14" s="1"/>
  <c r="G3" i="3" s="1"/>
  <c r="P5" i="13"/>
  <c r="P6" i="13"/>
  <c r="P9" i="13"/>
  <c r="P10" i="13"/>
  <c r="P11" i="13"/>
  <c r="A26" i="13"/>
  <c r="I2" i="12"/>
  <c r="B4" i="12"/>
  <c r="F5" i="19"/>
  <c r="C6" i="19"/>
  <c r="G4" i="19"/>
  <c r="O25" i="13" l="1"/>
  <c r="N21" i="13"/>
  <c r="N22" i="13"/>
  <c r="N23" i="13"/>
  <c r="N24" i="13"/>
  <c r="N25" i="13"/>
  <c r="L25" i="13"/>
  <c r="I3" i="12"/>
  <c r="N11" i="31" a="1"/>
  <c r="N11" i="31" s="1"/>
  <c r="N26" i="13"/>
  <c r="M26" i="13" a="1"/>
  <c r="M26" i="13" s="1"/>
  <c r="K26" i="13"/>
  <c r="G4" i="12"/>
  <c r="A27" i="13"/>
  <c r="B5" i="12"/>
  <c r="B6" i="12" s="1"/>
  <c r="F6" i="19"/>
  <c r="C7" i="19"/>
  <c r="O26" i="13" l="1"/>
  <c r="G5" i="12"/>
  <c r="N31" i="13"/>
  <c r="L26" i="13"/>
  <c r="K4" i="12"/>
  <c r="N27" i="13"/>
  <c r="M27" i="13" a="1"/>
  <c r="M27" i="13" s="1"/>
  <c r="K27" i="13"/>
  <c r="I32" i="14"/>
  <c r="J32" i="14" s="1"/>
  <c r="K32" i="14" s="1"/>
  <c r="I544" i="14"/>
  <c r="J544" i="14" s="1"/>
  <c r="K544" i="14" s="1"/>
  <c r="I377" i="14"/>
  <c r="J377" i="14" s="1"/>
  <c r="K377" i="14" s="1"/>
  <c r="I482" i="14"/>
  <c r="J482" i="14" s="1"/>
  <c r="K482" i="14" s="1"/>
  <c r="I315" i="14"/>
  <c r="J315" i="14" s="1"/>
  <c r="K315" i="14" s="1"/>
  <c r="I148" i="14"/>
  <c r="J148" i="14" s="1"/>
  <c r="K148" i="14" s="1"/>
  <c r="I660" i="14"/>
  <c r="J660" i="14" s="1"/>
  <c r="K660" i="14" s="1"/>
  <c r="I40" i="14"/>
  <c r="J40" i="14" s="1"/>
  <c r="K40" i="14" s="1"/>
  <c r="I552" i="14"/>
  <c r="J552" i="14" s="1"/>
  <c r="K552" i="14" s="1"/>
  <c r="I385" i="14"/>
  <c r="J385" i="14" s="1"/>
  <c r="K385" i="14" s="1"/>
  <c r="I490" i="14"/>
  <c r="J490" i="14" s="1"/>
  <c r="K490" i="14" s="1"/>
  <c r="I323" i="14"/>
  <c r="J323" i="14" s="1"/>
  <c r="K323" i="14" s="1"/>
  <c r="I156" i="14"/>
  <c r="J156" i="14" s="1"/>
  <c r="K156" i="14" s="1"/>
  <c r="I668" i="14"/>
  <c r="J668" i="14" s="1"/>
  <c r="K668" i="14" s="1"/>
  <c r="I501" i="14"/>
  <c r="J501" i="14" s="1"/>
  <c r="K501" i="14" s="1"/>
  <c r="I334" i="14"/>
  <c r="J334" i="14" s="1"/>
  <c r="K334" i="14" s="1"/>
  <c r="I167" i="14"/>
  <c r="J167" i="14" s="1"/>
  <c r="K167" i="14" s="1"/>
  <c r="I679" i="14"/>
  <c r="J679" i="14" s="1"/>
  <c r="K679" i="14" s="1"/>
  <c r="I432" i="14"/>
  <c r="J432" i="14" s="1"/>
  <c r="K432" i="14" s="1"/>
  <c r="I265" i="14"/>
  <c r="J265" i="14" s="1"/>
  <c r="K265" i="14" s="1"/>
  <c r="I370" i="14"/>
  <c r="J370" i="14" s="1"/>
  <c r="K370" i="14" s="1"/>
  <c r="I203" i="14"/>
  <c r="J203" i="14" s="1"/>
  <c r="K203" i="14" s="1"/>
  <c r="I36" i="14"/>
  <c r="J36" i="14" s="1"/>
  <c r="K36" i="14" s="1"/>
  <c r="I548" i="14"/>
  <c r="J548" i="14" s="1"/>
  <c r="K548" i="14" s="1"/>
  <c r="I381" i="14"/>
  <c r="J381" i="14" s="1"/>
  <c r="K381" i="14" s="1"/>
  <c r="I214" i="14"/>
  <c r="J214" i="14" s="1"/>
  <c r="K214" i="14" s="1"/>
  <c r="I47" i="14"/>
  <c r="J47" i="14" s="1"/>
  <c r="K47" i="14" s="1"/>
  <c r="I559" i="14"/>
  <c r="J559" i="14" s="1"/>
  <c r="K559" i="14" s="1"/>
  <c r="I184" i="14"/>
  <c r="J184" i="14" s="1"/>
  <c r="K184" i="14" s="1"/>
  <c r="I17" i="14"/>
  <c r="J17" i="14" s="1"/>
  <c r="K17" i="14" s="1"/>
  <c r="I122" i="14"/>
  <c r="J122" i="14" s="1"/>
  <c r="K122" i="14" s="1"/>
  <c r="I634" i="14"/>
  <c r="J634" i="14" s="1"/>
  <c r="K634" i="14" s="1"/>
  <c r="I467" i="14"/>
  <c r="J467" i="14" s="1"/>
  <c r="K467" i="14" s="1"/>
  <c r="I300" i="14"/>
  <c r="J300" i="14" s="1"/>
  <c r="K300" i="14" s="1"/>
  <c r="I133" i="14"/>
  <c r="J133" i="14" s="1"/>
  <c r="K133" i="14" s="1"/>
  <c r="I645" i="14"/>
  <c r="J645" i="14" s="1"/>
  <c r="K645" i="14" s="1"/>
  <c r="I478" i="14"/>
  <c r="J478" i="14" s="1"/>
  <c r="K478" i="14" s="1"/>
  <c r="I311" i="14"/>
  <c r="J311" i="14" s="1"/>
  <c r="K311" i="14" s="1"/>
  <c r="I64" i="14"/>
  <c r="J64" i="14" s="1"/>
  <c r="K64" i="14" s="1"/>
  <c r="I576" i="14"/>
  <c r="J576" i="14" s="1"/>
  <c r="K576" i="14" s="1"/>
  <c r="I409" i="14"/>
  <c r="J409" i="14" s="1"/>
  <c r="K409" i="14" s="1"/>
  <c r="I514" i="14"/>
  <c r="J514" i="14" s="1"/>
  <c r="K514" i="14" s="1"/>
  <c r="I347" i="14"/>
  <c r="J347" i="14" s="1"/>
  <c r="K347" i="14" s="1"/>
  <c r="I180" i="14"/>
  <c r="J180" i="14" s="1"/>
  <c r="K180" i="14" s="1"/>
  <c r="I13" i="14"/>
  <c r="J13" i="14" s="1"/>
  <c r="K13" i="14" s="1"/>
  <c r="I136" i="14"/>
  <c r="J136" i="14" s="1"/>
  <c r="K136" i="14" s="1"/>
  <c r="I648" i="14"/>
  <c r="J648" i="14" s="1"/>
  <c r="K648" i="14" s="1"/>
  <c r="I74" i="14"/>
  <c r="J74" i="14" s="1"/>
  <c r="K74" i="14" s="1"/>
  <c r="I586" i="14"/>
  <c r="J586" i="14" s="1"/>
  <c r="K586" i="14" s="1"/>
  <c r="I419" i="14"/>
  <c r="J419" i="14" s="1"/>
  <c r="K419" i="14" s="1"/>
  <c r="I252" i="14"/>
  <c r="J252" i="14" s="1"/>
  <c r="K252" i="14" s="1"/>
  <c r="I85" i="14"/>
  <c r="J85" i="14" s="1"/>
  <c r="K85" i="14" s="1"/>
  <c r="I597" i="14"/>
  <c r="J597" i="14" s="1"/>
  <c r="K597" i="14" s="1"/>
  <c r="I430" i="14"/>
  <c r="J430" i="14" s="1"/>
  <c r="K430" i="14" s="1"/>
  <c r="I263" i="14"/>
  <c r="J263" i="14" s="1"/>
  <c r="K263" i="14" s="1"/>
  <c r="I16" i="14"/>
  <c r="J16" i="14" s="1"/>
  <c r="K16" i="14" s="1"/>
  <c r="I528" i="14"/>
  <c r="J528" i="14" s="1"/>
  <c r="K528" i="14" s="1"/>
  <c r="I361" i="14"/>
  <c r="J361" i="14" s="1"/>
  <c r="K361" i="14" s="1"/>
  <c r="I466" i="14"/>
  <c r="J466" i="14" s="1"/>
  <c r="K466" i="14" s="1"/>
  <c r="I299" i="14"/>
  <c r="J299" i="14" s="1"/>
  <c r="K299" i="14" s="1"/>
  <c r="I132" i="14"/>
  <c r="J132" i="14" s="1"/>
  <c r="K132" i="14" s="1"/>
  <c r="I644" i="14"/>
  <c r="J644" i="14" s="1"/>
  <c r="K644" i="14" s="1"/>
  <c r="I477" i="14"/>
  <c r="J477" i="14" s="1"/>
  <c r="K477" i="14" s="1"/>
  <c r="I310" i="14"/>
  <c r="J310" i="14" s="1"/>
  <c r="K310" i="14" s="1"/>
  <c r="I143" i="14"/>
  <c r="J143" i="14" s="1"/>
  <c r="K143" i="14" s="1"/>
  <c r="I655" i="14"/>
  <c r="J655" i="14" s="1"/>
  <c r="K655" i="14" s="1"/>
  <c r="I216" i="14"/>
  <c r="J216" i="14" s="1"/>
  <c r="K216" i="14" s="1"/>
  <c r="I49" i="14"/>
  <c r="J49" i="14" s="1"/>
  <c r="K49" i="14" s="1"/>
  <c r="I154" i="14"/>
  <c r="J154" i="14" s="1"/>
  <c r="K154" i="14" s="1"/>
  <c r="I666" i="14"/>
  <c r="J666" i="14" s="1"/>
  <c r="K666" i="14" s="1"/>
  <c r="I499" i="14"/>
  <c r="J499" i="14" s="1"/>
  <c r="K499" i="14" s="1"/>
  <c r="I332" i="14"/>
  <c r="J332" i="14" s="1"/>
  <c r="K332" i="14" s="1"/>
  <c r="I165" i="14"/>
  <c r="J165" i="14" s="1"/>
  <c r="K165" i="14" s="1"/>
  <c r="I677" i="14"/>
  <c r="J677" i="14" s="1"/>
  <c r="K677" i="14" s="1"/>
  <c r="I510" i="14"/>
  <c r="J510" i="14" s="1"/>
  <c r="K510" i="14" s="1"/>
  <c r="I343" i="14"/>
  <c r="J343" i="14" s="1"/>
  <c r="K343" i="14" s="1"/>
  <c r="I166" i="14"/>
  <c r="J166" i="14" s="1"/>
  <c r="K166" i="14" s="1"/>
  <c r="I481" i="14"/>
  <c r="J481" i="14" s="1"/>
  <c r="K481" i="14" s="1"/>
  <c r="I621" i="14"/>
  <c r="J621" i="14" s="1"/>
  <c r="K621" i="14" s="1"/>
  <c r="I712" i="14"/>
  <c r="J712" i="14" s="1"/>
  <c r="K712" i="14" s="1"/>
  <c r="I717" i="14"/>
  <c r="J717" i="14" s="1"/>
  <c r="K717" i="14" s="1"/>
  <c r="I529" i="14"/>
  <c r="J529" i="14" s="1"/>
  <c r="K529" i="14" s="1"/>
  <c r="I692" i="14"/>
  <c r="J692" i="14" s="1"/>
  <c r="K692" i="14" s="1"/>
  <c r="I351" i="14"/>
  <c r="J351" i="14" s="1"/>
  <c r="K351" i="14" s="1"/>
  <c r="I561" i="14"/>
  <c r="J561" i="14" s="1"/>
  <c r="K561" i="14" s="1"/>
  <c r="I96" i="14"/>
  <c r="J96" i="14" s="1"/>
  <c r="K96" i="14" s="1"/>
  <c r="I608" i="14"/>
  <c r="J608" i="14" s="1"/>
  <c r="K608" i="14" s="1"/>
  <c r="I34" i="14"/>
  <c r="J34" i="14" s="1"/>
  <c r="K34" i="14" s="1"/>
  <c r="I546" i="14"/>
  <c r="J546" i="14" s="1"/>
  <c r="K546" i="14" s="1"/>
  <c r="I379" i="14"/>
  <c r="J379" i="14" s="1"/>
  <c r="K379" i="14" s="1"/>
  <c r="I212" i="14"/>
  <c r="J212" i="14" s="1"/>
  <c r="K212" i="14" s="1"/>
  <c r="I45" i="14"/>
  <c r="J45" i="14" s="1"/>
  <c r="K45" i="14" s="1"/>
  <c r="I104" i="14"/>
  <c r="J104" i="14" s="1"/>
  <c r="K104" i="14" s="1"/>
  <c r="I616" i="14"/>
  <c r="J616" i="14" s="1"/>
  <c r="K616" i="14" s="1"/>
  <c r="I42" i="14"/>
  <c r="J42" i="14" s="1"/>
  <c r="K42" i="14" s="1"/>
  <c r="I554" i="14"/>
  <c r="J554" i="14" s="1"/>
  <c r="K554" i="14" s="1"/>
  <c r="I387" i="14"/>
  <c r="J387" i="14" s="1"/>
  <c r="K387" i="14" s="1"/>
  <c r="I220" i="14"/>
  <c r="J220" i="14" s="1"/>
  <c r="K220" i="14" s="1"/>
  <c r="I53" i="14"/>
  <c r="J53" i="14" s="1"/>
  <c r="K53" i="14" s="1"/>
  <c r="I565" i="14"/>
  <c r="J565" i="14" s="1"/>
  <c r="K565" i="14" s="1"/>
  <c r="I398" i="14"/>
  <c r="J398" i="14" s="1"/>
  <c r="K398" i="14" s="1"/>
  <c r="I231" i="14"/>
  <c r="J231" i="14" s="1"/>
  <c r="K231" i="14" s="1"/>
  <c r="I710" i="14"/>
  <c r="J710" i="14" s="1"/>
  <c r="K710" i="14" s="1"/>
  <c r="I496" i="14"/>
  <c r="J496" i="14" s="1"/>
  <c r="K496" i="14" s="1"/>
  <c r="I329" i="14"/>
  <c r="J329" i="14" s="1"/>
  <c r="K329" i="14" s="1"/>
  <c r="I434" i="14"/>
  <c r="J434" i="14" s="1"/>
  <c r="K434" i="14" s="1"/>
  <c r="I267" i="14"/>
  <c r="J267" i="14" s="1"/>
  <c r="K267" i="14" s="1"/>
  <c r="I100" i="14"/>
  <c r="J100" i="14" s="1"/>
  <c r="K100" i="14" s="1"/>
  <c r="I612" i="14"/>
  <c r="J612" i="14" s="1"/>
  <c r="K612" i="14" s="1"/>
  <c r="I445" i="14"/>
  <c r="J445" i="14" s="1"/>
  <c r="K445" i="14" s="1"/>
  <c r="I278" i="14"/>
  <c r="J278" i="14" s="1"/>
  <c r="K278" i="14" s="1"/>
  <c r="I111" i="14"/>
  <c r="J111" i="14" s="1"/>
  <c r="K111" i="14" s="1"/>
  <c r="I623" i="14"/>
  <c r="J623" i="14" s="1"/>
  <c r="K623" i="14" s="1"/>
  <c r="I248" i="14"/>
  <c r="J248" i="14" s="1"/>
  <c r="K248" i="14" s="1"/>
  <c r="I81" i="14"/>
  <c r="J81" i="14" s="1"/>
  <c r="K81" i="14" s="1"/>
  <c r="I186" i="14"/>
  <c r="J186" i="14" s="1"/>
  <c r="K186" i="14" s="1"/>
  <c r="I19" i="14"/>
  <c r="J19" i="14" s="1"/>
  <c r="K19" i="14" s="1"/>
  <c r="I531" i="14"/>
  <c r="J531" i="14" s="1"/>
  <c r="K531" i="14" s="1"/>
  <c r="I364" i="14"/>
  <c r="J364" i="14" s="1"/>
  <c r="K364" i="14" s="1"/>
  <c r="I197" i="14"/>
  <c r="J197" i="14" s="1"/>
  <c r="K197" i="14" s="1"/>
  <c r="I30" i="14"/>
  <c r="J30" i="14" s="1"/>
  <c r="K30" i="14" s="1"/>
  <c r="I542" i="14"/>
  <c r="J542" i="14" s="1"/>
  <c r="K542" i="14" s="1"/>
  <c r="I375" i="14"/>
  <c r="J375" i="14" s="1"/>
  <c r="K375" i="14" s="1"/>
  <c r="I128" i="14"/>
  <c r="J128" i="14" s="1"/>
  <c r="K128" i="14" s="1"/>
  <c r="I640" i="14"/>
  <c r="J640" i="14" s="1"/>
  <c r="K640" i="14" s="1"/>
  <c r="I66" i="14"/>
  <c r="J66" i="14" s="1"/>
  <c r="K66" i="14" s="1"/>
  <c r="I578" i="14"/>
  <c r="J578" i="14" s="1"/>
  <c r="K578" i="14" s="1"/>
  <c r="I411" i="14"/>
  <c r="J411" i="14" s="1"/>
  <c r="K411" i="14" s="1"/>
  <c r="I244" i="14"/>
  <c r="J244" i="14" s="1"/>
  <c r="K244" i="14" s="1"/>
  <c r="I77" i="14"/>
  <c r="J77" i="14" s="1"/>
  <c r="K77" i="14" s="1"/>
  <c r="I200" i="14"/>
  <c r="J200" i="14" s="1"/>
  <c r="K200" i="14" s="1"/>
  <c r="I33" i="14"/>
  <c r="J33" i="14" s="1"/>
  <c r="K33" i="14" s="1"/>
  <c r="I138" i="14"/>
  <c r="J138" i="14" s="1"/>
  <c r="K138" i="14" s="1"/>
  <c r="I650" i="14"/>
  <c r="J650" i="14" s="1"/>
  <c r="K650" i="14" s="1"/>
  <c r="I483" i="14"/>
  <c r="J483" i="14" s="1"/>
  <c r="K483" i="14" s="1"/>
  <c r="I316" i="14"/>
  <c r="J316" i="14" s="1"/>
  <c r="K316" i="14" s="1"/>
  <c r="I149" i="14"/>
  <c r="J149" i="14" s="1"/>
  <c r="K149" i="14" s="1"/>
  <c r="I661" i="14"/>
  <c r="J661" i="14" s="1"/>
  <c r="K661" i="14" s="1"/>
  <c r="I494" i="14"/>
  <c r="J494" i="14" s="1"/>
  <c r="K494" i="14" s="1"/>
  <c r="I327" i="14"/>
  <c r="J327" i="14" s="1"/>
  <c r="K327" i="14" s="1"/>
  <c r="I80" i="14"/>
  <c r="J80" i="14" s="1"/>
  <c r="K80" i="14" s="1"/>
  <c r="I592" i="14"/>
  <c r="J592" i="14" s="1"/>
  <c r="K592" i="14" s="1"/>
  <c r="I18" i="14"/>
  <c r="J18" i="14" s="1"/>
  <c r="K18" i="14" s="1"/>
  <c r="I530" i="14"/>
  <c r="J530" i="14" s="1"/>
  <c r="K530" i="14" s="1"/>
  <c r="I363" i="14"/>
  <c r="J363" i="14" s="1"/>
  <c r="K363" i="14" s="1"/>
  <c r="I196" i="14"/>
  <c r="J196" i="14" s="1"/>
  <c r="K196" i="14" s="1"/>
  <c r="I29" i="14"/>
  <c r="J29" i="14" s="1"/>
  <c r="K29" i="14" s="1"/>
  <c r="I541" i="14"/>
  <c r="J541" i="14" s="1"/>
  <c r="K541" i="14" s="1"/>
  <c r="I374" i="14"/>
  <c r="J374" i="14" s="1"/>
  <c r="K374" i="14" s="1"/>
  <c r="I207" i="14"/>
  <c r="J207" i="14" s="1"/>
  <c r="K207" i="14" s="1"/>
  <c r="I686" i="14"/>
  <c r="J686" i="14" s="1"/>
  <c r="K686" i="14" s="1"/>
  <c r="I280" i="14"/>
  <c r="J280" i="14" s="1"/>
  <c r="K280" i="14" s="1"/>
  <c r="I113" i="14"/>
  <c r="J113" i="14" s="1"/>
  <c r="K113" i="14" s="1"/>
  <c r="I218" i="14"/>
  <c r="J218" i="14" s="1"/>
  <c r="K218" i="14" s="1"/>
  <c r="I51" i="14"/>
  <c r="J51" i="14" s="1"/>
  <c r="K51" i="14" s="1"/>
  <c r="I563" i="14"/>
  <c r="J563" i="14" s="1"/>
  <c r="K563" i="14" s="1"/>
  <c r="I396" i="14"/>
  <c r="J396" i="14" s="1"/>
  <c r="K396" i="14" s="1"/>
  <c r="I229" i="14"/>
  <c r="J229" i="14" s="1"/>
  <c r="K229" i="14" s="1"/>
  <c r="I62" i="14"/>
  <c r="J62" i="14" s="1"/>
  <c r="K62" i="14" s="1"/>
  <c r="I160" i="14"/>
  <c r="J160" i="14" s="1"/>
  <c r="K160" i="14" s="1"/>
  <c r="I672" i="14"/>
  <c r="J672" i="14" s="1"/>
  <c r="K672" i="14" s="1"/>
  <c r="I98" i="14"/>
  <c r="J98" i="14" s="1"/>
  <c r="K98" i="14" s="1"/>
  <c r="I610" i="14"/>
  <c r="J610" i="14" s="1"/>
  <c r="K610" i="14" s="1"/>
  <c r="I443" i="14"/>
  <c r="J443" i="14" s="1"/>
  <c r="K443" i="14" s="1"/>
  <c r="I276" i="14"/>
  <c r="J276" i="14" s="1"/>
  <c r="K276" i="14" s="1"/>
  <c r="I109" i="14"/>
  <c r="J109" i="14" s="1"/>
  <c r="K109" i="14" s="1"/>
  <c r="I168" i="14"/>
  <c r="J168" i="14" s="1"/>
  <c r="K168" i="14" s="1"/>
  <c r="I680" i="14"/>
  <c r="J680" i="14" s="1"/>
  <c r="K680" i="14" s="1"/>
  <c r="I106" i="14"/>
  <c r="J106" i="14" s="1"/>
  <c r="K106" i="14" s="1"/>
  <c r="I618" i="14"/>
  <c r="J618" i="14" s="1"/>
  <c r="K618" i="14" s="1"/>
  <c r="I451" i="14"/>
  <c r="J451" i="14" s="1"/>
  <c r="K451" i="14" s="1"/>
  <c r="I284" i="14"/>
  <c r="J284" i="14" s="1"/>
  <c r="K284" i="14" s="1"/>
  <c r="I117" i="14"/>
  <c r="J117" i="14" s="1"/>
  <c r="K117" i="14" s="1"/>
  <c r="I629" i="14"/>
  <c r="J629" i="14" s="1"/>
  <c r="K629" i="14" s="1"/>
  <c r="I462" i="14"/>
  <c r="J462" i="14" s="1"/>
  <c r="K462" i="14" s="1"/>
  <c r="I295" i="14"/>
  <c r="J295" i="14" s="1"/>
  <c r="K295" i="14" s="1"/>
  <c r="I48" i="14"/>
  <c r="J48" i="14" s="1"/>
  <c r="K48" i="14" s="1"/>
  <c r="I560" i="14"/>
  <c r="J560" i="14" s="1"/>
  <c r="K560" i="14" s="1"/>
  <c r="I393" i="14"/>
  <c r="J393" i="14" s="1"/>
  <c r="K393" i="14" s="1"/>
  <c r="I498" i="14"/>
  <c r="J498" i="14" s="1"/>
  <c r="K498" i="14" s="1"/>
  <c r="I331" i="14"/>
  <c r="J331" i="14" s="1"/>
  <c r="K331" i="14" s="1"/>
  <c r="I164" i="14"/>
  <c r="J164" i="14" s="1"/>
  <c r="K164" i="14" s="1"/>
  <c r="I676" i="14"/>
  <c r="J676" i="14" s="1"/>
  <c r="K676" i="14" s="1"/>
  <c r="I509" i="14"/>
  <c r="J509" i="14" s="1"/>
  <c r="K509" i="14" s="1"/>
  <c r="I342" i="14"/>
  <c r="J342" i="14" s="1"/>
  <c r="K342" i="14" s="1"/>
  <c r="I175" i="14"/>
  <c r="J175" i="14" s="1"/>
  <c r="K175" i="14" s="1"/>
  <c r="I457" i="14"/>
  <c r="J457" i="14" s="1"/>
  <c r="K457" i="14" s="1"/>
  <c r="I312" i="14"/>
  <c r="J312" i="14" s="1"/>
  <c r="K312" i="14" s="1"/>
  <c r="I145" i="14"/>
  <c r="J145" i="14" s="1"/>
  <c r="K145" i="14" s="1"/>
  <c r="I250" i="14"/>
  <c r="J250" i="14" s="1"/>
  <c r="K250" i="14" s="1"/>
  <c r="I83" i="14"/>
  <c r="J83" i="14" s="1"/>
  <c r="K83" i="14" s="1"/>
  <c r="I595" i="14"/>
  <c r="J595" i="14" s="1"/>
  <c r="K595" i="14" s="1"/>
  <c r="I428" i="14"/>
  <c r="J428" i="14" s="1"/>
  <c r="K428" i="14" s="1"/>
  <c r="I261" i="14"/>
  <c r="J261" i="14" s="1"/>
  <c r="K261" i="14" s="1"/>
  <c r="I94" i="14"/>
  <c r="J94" i="14" s="1"/>
  <c r="K94" i="14" s="1"/>
  <c r="I606" i="14"/>
  <c r="J606" i="14" s="1"/>
  <c r="K606" i="14" s="1"/>
  <c r="I439" i="14"/>
  <c r="J439" i="14" s="1"/>
  <c r="K439" i="14" s="1"/>
  <c r="I192" i="14"/>
  <c r="J192" i="14" s="1"/>
  <c r="K192" i="14" s="1"/>
  <c r="I25" i="14"/>
  <c r="J25" i="14" s="1"/>
  <c r="K25" i="14" s="1"/>
  <c r="I130" i="14"/>
  <c r="J130" i="14" s="1"/>
  <c r="K130" i="14" s="1"/>
  <c r="I642" i="14"/>
  <c r="J642" i="14" s="1"/>
  <c r="K642" i="14" s="1"/>
  <c r="I475" i="14"/>
  <c r="J475" i="14" s="1"/>
  <c r="K475" i="14" s="1"/>
  <c r="I308" i="14"/>
  <c r="J308" i="14" s="1"/>
  <c r="K308" i="14" s="1"/>
  <c r="I141" i="14"/>
  <c r="J141" i="14" s="1"/>
  <c r="K141" i="14" s="1"/>
  <c r="I264" i="14"/>
  <c r="J264" i="14" s="1"/>
  <c r="K264" i="14" s="1"/>
  <c r="I97" i="14"/>
  <c r="J97" i="14" s="1"/>
  <c r="K97" i="14" s="1"/>
  <c r="I202" i="14"/>
  <c r="J202" i="14" s="1"/>
  <c r="K202" i="14" s="1"/>
  <c r="I35" i="14"/>
  <c r="J35" i="14" s="1"/>
  <c r="K35" i="14" s="1"/>
  <c r="I547" i="14"/>
  <c r="J547" i="14" s="1"/>
  <c r="K547" i="14" s="1"/>
  <c r="I380" i="14"/>
  <c r="J380" i="14" s="1"/>
  <c r="K380" i="14" s="1"/>
  <c r="I213" i="14"/>
  <c r="J213" i="14" s="1"/>
  <c r="K213" i="14" s="1"/>
  <c r="I46" i="14"/>
  <c r="J46" i="14" s="1"/>
  <c r="K46" i="14" s="1"/>
  <c r="I558" i="14"/>
  <c r="J558" i="14" s="1"/>
  <c r="K558" i="14" s="1"/>
  <c r="I391" i="14"/>
  <c r="J391" i="14" s="1"/>
  <c r="K391" i="14" s="1"/>
  <c r="I144" i="14"/>
  <c r="J144" i="14" s="1"/>
  <c r="K144" i="14" s="1"/>
  <c r="I656" i="14"/>
  <c r="J656" i="14" s="1"/>
  <c r="K656" i="14" s="1"/>
  <c r="I82" i="14"/>
  <c r="J82" i="14" s="1"/>
  <c r="K82" i="14" s="1"/>
  <c r="I594" i="14"/>
  <c r="J594" i="14" s="1"/>
  <c r="K594" i="14" s="1"/>
  <c r="I427" i="14"/>
  <c r="J427" i="14" s="1"/>
  <c r="K427" i="14" s="1"/>
  <c r="I260" i="14"/>
  <c r="J260" i="14" s="1"/>
  <c r="K260" i="14" s="1"/>
  <c r="I93" i="14"/>
  <c r="J93" i="14" s="1"/>
  <c r="K93" i="14" s="1"/>
  <c r="I605" i="14"/>
  <c r="J605" i="14" s="1"/>
  <c r="K605" i="14" s="1"/>
  <c r="I438" i="14"/>
  <c r="J438" i="14" s="1"/>
  <c r="K438" i="14" s="1"/>
  <c r="I271" i="14"/>
  <c r="J271" i="14" s="1"/>
  <c r="K271" i="14" s="1"/>
  <c r="I465" i="14"/>
  <c r="J465" i="14" s="1"/>
  <c r="K465" i="14" s="1"/>
  <c r="I344" i="14"/>
  <c r="J344" i="14" s="1"/>
  <c r="K344" i="14" s="1"/>
  <c r="I177" i="14"/>
  <c r="J177" i="14" s="1"/>
  <c r="K177" i="14" s="1"/>
  <c r="I282" i="14"/>
  <c r="J282" i="14" s="1"/>
  <c r="K282" i="14" s="1"/>
  <c r="I115" i="14"/>
  <c r="J115" i="14" s="1"/>
  <c r="K115" i="14" s="1"/>
  <c r="I224" i="14"/>
  <c r="J224" i="14" s="1"/>
  <c r="K224" i="14" s="1"/>
  <c r="I57" i="14"/>
  <c r="J57" i="14" s="1"/>
  <c r="K57" i="14" s="1"/>
  <c r="I162" i="14"/>
  <c r="J162" i="14" s="1"/>
  <c r="K162" i="14" s="1"/>
  <c r="I674" i="14"/>
  <c r="J674" i="14" s="1"/>
  <c r="K674" i="14" s="1"/>
  <c r="I507" i="14"/>
  <c r="J507" i="14" s="1"/>
  <c r="K507" i="14" s="1"/>
  <c r="I340" i="14"/>
  <c r="J340" i="14" s="1"/>
  <c r="K340" i="14" s="1"/>
  <c r="I173" i="14"/>
  <c r="J173" i="14" s="1"/>
  <c r="K173" i="14" s="1"/>
  <c r="I232" i="14"/>
  <c r="J232" i="14" s="1"/>
  <c r="K232" i="14" s="1"/>
  <c r="I65" i="14"/>
  <c r="J65" i="14" s="1"/>
  <c r="K65" i="14" s="1"/>
  <c r="I170" i="14"/>
  <c r="J170" i="14" s="1"/>
  <c r="K170" i="14" s="1"/>
  <c r="I682" i="14"/>
  <c r="J682" i="14" s="1"/>
  <c r="K682" i="14" s="1"/>
  <c r="I515" i="14"/>
  <c r="J515" i="14" s="1"/>
  <c r="K515" i="14" s="1"/>
  <c r="I348" i="14"/>
  <c r="J348" i="14" s="1"/>
  <c r="K348" i="14" s="1"/>
  <c r="I181" i="14"/>
  <c r="J181" i="14" s="1"/>
  <c r="K181" i="14" s="1"/>
  <c r="I14" i="14"/>
  <c r="J14" i="14" s="1"/>
  <c r="K14" i="14" s="1"/>
  <c r="I526" i="14"/>
  <c r="J526" i="14" s="1"/>
  <c r="K526" i="14" s="1"/>
  <c r="I359" i="14"/>
  <c r="J359" i="14" s="1"/>
  <c r="K359" i="14" s="1"/>
  <c r="I112" i="14"/>
  <c r="J112" i="14" s="1"/>
  <c r="K112" i="14" s="1"/>
  <c r="I624" i="14"/>
  <c r="J624" i="14" s="1"/>
  <c r="K624" i="14" s="1"/>
  <c r="I50" i="14"/>
  <c r="J50" i="14" s="1"/>
  <c r="K50" i="14" s="1"/>
  <c r="I562" i="14"/>
  <c r="J562" i="14" s="1"/>
  <c r="K562" i="14" s="1"/>
  <c r="I395" i="14"/>
  <c r="J395" i="14" s="1"/>
  <c r="K395" i="14" s="1"/>
  <c r="I228" i="14"/>
  <c r="J228" i="14" s="1"/>
  <c r="K228" i="14" s="1"/>
  <c r="I61" i="14"/>
  <c r="J61" i="14" s="1"/>
  <c r="K61" i="14" s="1"/>
  <c r="I573" i="14"/>
  <c r="J573" i="14" s="1"/>
  <c r="K573" i="14" s="1"/>
  <c r="I406" i="14"/>
  <c r="J406" i="14" s="1"/>
  <c r="K406" i="14" s="1"/>
  <c r="I239" i="14"/>
  <c r="J239" i="14" s="1"/>
  <c r="K239" i="14" s="1"/>
  <c r="I718" i="14"/>
  <c r="J718" i="14" s="1"/>
  <c r="K718" i="14" s="1"/>
  <c r="I376" i="14"/>
  <c r="J376" i="14" s="1"/>
  <c r="K376" i="14" s="1"/>
  <c r="I209" i="14"/>
  <c r="J209" i="14" s="1"/>
  <c r="K209" i="14" s="1"/>
  <c r="I314" i="14"/>
  <c r="J314" i="14" s="1"/>
  <c r="K314" i="14" s="1"/>
  <c r="I147" i="14"/>
  <c r="J147" i="14" s="1"/>
  <c r="K147" i="14" s="1"/>
  <c r="I659" i="14"/>
  <c r="J659" i="14" s="1"/>
  <c r="K659" i="14" s="1"/>
  <c r="I492" i="14"/>
  <c r="J492" i="14" s="1"/>
  <c r="K492" i="14" s="1"/>
  <c r="I325" i="14"/>
  <c r="J325" i="14" s="1"/>
  <c r="K325" i="14" s="1"/>
  <c r="I158" i="14"/>
  <c r="J158" i="14" s="1"/>
  <c r="K158" i="14" s="1"/>
  <c r="I670" i="14"/>
  <c r="J670" i="14" s="1"/>
  <c r="K670" i="14" s="1"/>
  <c r="I503" i="14"/>
  <c r="J503" i="14" s="1"/>
  <c r="K503" i="14" s="1"/>
  <c r="I256" i="14"/>
  <c r="J256" i="14" s="1"/>
  <c r="K256" i="14" s="1"/>
  <c r="I89" i="14"/>
  <c r="J89" i="14" s="1"/>
  <c r="K89" i="14" s="1"/>
  <c r="I194" i="14"/>
  <c r="J194" i="14" s="1"/>
  <c r="K194" i="14" s="1"/>
  <c r="I27" i="14"/>
  <c r="J27" i="14" s="1"/>
  <c r="K27" i="14" s="1"/>
  <c r="I539" i="14"/>
  <c r="J539" i="14" s="1"/>
  <c r="K539" i="14" s="1"/>
  <c r="I372" i="14"/>
  <c r="J372" i="14" s="1"/>
  <c r="K372" i="14" s="1"/>
  <c r="I205" i="14"/>
  <c r="J205" i="14" s="1"/>
  <c r="K205" i="14" s="1"/>
  <c r="I328" i="14"/>
  <c r="J328" i="14" s="1"/>
  <c r="K328" i="14" s="1"/>
  <c r="I161" i="14"/>
  <c r="J161" i="14" s="1"/>
  <c r="K161" i="14" s="1"/>
  <c r="I266" i="14"/>
  <c r="J266" i="14" s="1"/>
  <c r="K266" i="14" s="1"/>
  <c r="I99" i="14"/>
  <c r="J99" i="14" s="1"/>
  <c r="K99" i="14" s="1"/>
  <c r="I611" i="14"/>
  <c r="J611" i="14" s="1"/>
  <c r="K611" i="14" s="1"/>
  <c r="I444" i="14"/>
  <c r="J444" i="14" s="1"/>
  <c r="K444" i="14" s="1"/>
  <c r="I277" i="14"/>
  <c r="J277" i="14" s="1"/>
  <c r="K277" i="14" s="1"/>
  <c r="I110" i="14"/>
  <c r="J110" i="14" s="1"/>
  <c r="K110" i="14" s="1"/>
  <c r="I622" i="14"/>
  <c r="J622" i="14" s="1"/>
  <c r="K622" i="14" s="1"/>
  <c r="I455" i="14"/>
  <c r="J455" i="14" s="1"/>
  <c r="K455" i="14" s="1"/>
  <c r="I208" i="14"/>
  <c r="J208" i="14" s="1"/>
  <c r="K208" i="14" s="1"/>
  <c r="I41" i="14"/>
  <c r="J41" i="14" s="1"/>
  <c r="K41" i="14" s="1"/>
  <c r="I146" i="14"/>
  <c r="J146" i="14" s="1"/>
  <c r="K146" i="14" s="1"/>
  <c r="I658" i="14"/>
  <c r="J658" i="14" s="1"/>
  <c r="K658" i="14" s="1"/>
  <c r="I288" i="14"/>
  <c r="J288" i="14" s="1"/>
  <c r="K288" i="14" s="1"/>
  <c r="I121" i="14"/>
  <c r="J121" i="14" s="1"/>
  <c r="K121" i="14" s="1"/>
  <c r="I226" i="14"/>
  <c r="J226" i="14" s="1"/>
  <c r="K226" i="14" s="1"/>
  <c r="I59" i="14"/>
  <c r="J59" i="14" s="1"/>
  <c r="K59" i="14" s="1"/>
  <c r="I571" i="14"/>
  <c r="J571" i="14" s="1"/>
  <c r="K571" i="14" s="1"/>
  <c r="I404" i="14"/>
  <c r="J404" i="14" s="1"/>
  <c r="K404" i="14" s="1"/>
  <c r="I237" i="14"/>
  <c r="J237" i="14" s="1"/>
  <c r="K237" i="14" s="1"/>
  <c r="I296" i="14"/>
  <c r="J296" i="14" s="1"/>
  <c r="K296" i="14" s="1"/>
  <c r="I129" i="14"/>
  <c r="J129" i="14" s="1"/>
  <c r="K129" i="14" s="1"/>
  <c r="I234" i="14"/>
  <c r="J234" i="14" s="1"/>
  <c r="K234" i="14" s="1"/>
  <c r="I67" i="14"/>
  <c r="J67" i="14" s="1"/>
  <c r="K67" i="14" s="1"/>
  <c r="I579" i="14"/>
  <c r="J579" i="14" s="1"/>
  <c r="K579" i="14" s="1"/>
  <c r="I412" i="14"/>
  <c r="J412" i="14" s="1"/>
  <c r="K412" i="14" s="1"/>
  <c r="I245" i="14"/>
  <c r="J245" i="14" s="1"/>
  <c r="K245" i="14" s="1"/>
  <c r="I78" i="14"/>
  <c r="J78" i="14" s="1"/>
  <c r="K78" i="14" s="1"/>
  <c r="I590" i="14"/>
  <c r="J590" i="14" s="1"/>
  <c r="K590" i="14" s="1"/>
  <c r="I423" i="14"/>
  <c r="J423" i="14" s="1"/>
  <c r="K423" i="14" s="1"/>
  <c r="I176" i="14"/>
  <c r="J176" i="14" s="1"/>
  <c r="K176" i="14" s="1"/>
  <c r="I9" i="14"/>
  <c r="J9" i="14" s="1"/>
  <c r="K9" i="14" s="1"/>
  <c r="I114" i="14"/>
  <c r="J114" i="14" s="1"/>
  <c r="K114" i="14" s="1"/>
  <c r="I626" i="14"/>
  <c r="J626" i="14" s="1"/>
  <c r="K626" i="14" s="1"/>
  <c r="I459" i="14"/>
  <c r="J459" i="14" s="1"/>
  <c r="K459" i="14" s="1"/>
  <c r="I292" i="14"/>
  <c r="J292" i="14" s="1"/>
  <c r="K292" i="14" s="1"/>
  <c r="I125" i="14"/>
  <c r="J125" i="14" s="1"/>
  <c r="K125" i="14" s="1"/>
  <c r="I637" i="14"/>
  <c r="J637" i="14" s="1"/>
  <c r="K637" i="14" s="1"/>
  <c r="I470" i="14"/>
  <c r="J470" i="14" s="1"/>
  <c r="K470" i="14" s="1"/>
  <c r="I303" i="14"/>
  <c r="J303" i="14" s="1"/>
  <c r="K303" i="14" s="1"/>
  <c r="I687" i="14"/>
  <c r="J687" i="14" s="1"/>
  <c r="K687" i="14" s="1"/>
  <c r="I440" i="14"/>
  <c r="J440" i="14" s="1"/>
  <c r="K440" i="14" s="1"/>
  <c r="I273" i="14"/>
  <c r="J273" i="14" s="1"/>
  <c r="K273" i="14" s="1"/>
  <c r="I378" i="14"/>
  <c r="J378" i="14" s="1"/>
  <c r="K378" i="14" s="1"/>
  <c r="I211" i="14"/>
  <c r="J211" i="14" s="1"/>
  <c r="K211" i="14" s="1"/>
  <c r="I44" i="14"/>
  <c r="J44" i="14" s="1"/>
  <c r="K44" i="14" s="1"/>
  <c r="I556" i="14"/>
  <c r="J556" i="14" s="1"/>
  <c r="K556" i="14" s="1"/>
  <c r="I389" i="14"/>
  <c r="J389" i="14" s="1"/>
  <c r="K389" i="14" s="1"/>
  <c r="I222" i="14"/>
  <c r="J222" i="14" s="1"/>
  <c r="K222" i="14" s="1"/>
  <c r="I55" i="14"/>
  <c r="J55" i="14" s="1"/>
  <c r="K55" i="14" s="1"/>
  <c r="I567" i="14"/>
  <c r="J567" i="14" s="1"/>
  <c r="K567" i="14" s="1"/>
  <c r="I320" i="14"/>
  <c r="J320" i="14" s="1"/>
  <c r="K320" i="14" s="1"/>
  <c r="I153" i="14"/>
  <c r="J153" i="14" s="1"/>
  <c r="K153" i="14" s="1"/>
  <c r="I258" i="14"/>
  <c r="J258" i="14" s="1"/>
  <c r="K258" i="14" s="1"/>
  <c r="I91" i="14"/>
  <c r="J91" i="14" s="1"/>
  <c r="K91" i="14" s="1"/>
  <c r="I603" i="14"/>
  <c r="J603" i="14" s="1"/>
  <c r="K603" i="14" s="1"/>
  <c r="I436" i="14"/>
  <c r="J436" i="14" s="1"/>
  <c r="K436" i="14" s="1"/>
  <c r="I269" i="14"/>
  <c r="J269" i="14" s="1"/>
  <c r="K269" i="14" s="1"/>
  <c r="I392" i="14"/>
  <c r="J392" i="14" s="1"/>
  <c r="K392" i="14" s="1"/>
  <c r="I352" i="14"/>
  <c r="J352" i="14" s="1"/>
  <c r="K352" i="14" s="1"/>
  <c r="I185" i="14"/>
  <c r="J185" i="14" s="1"/>
  <c r="K185" i="14" s="1"/>
  <c r="I290" i="14"/>
  <c r="J290" i="14" s="1"/>
  <c r="K290" i="14" s="1"/>
  <c r="I123" i="14"/>
  <c r="J123" i="14" s="1"/>
  <c r="K123" i="14" s="1"/>
  <c r="I635" i="14"/>
  <c r="J635" i="14" s="1"/>
  <c r="K635" i="14" s="1"/>
  <c r="I468" i="14"/>
  <c r="J468" i="14" s="1"/>
  <c r="K468" i="14" s="1"/>
  <c r="I301" i="14"/>
  <c r="J301" i="14" s="1"/>
  <c r="K301" i="14" s="1"/>
  <c r="I360" i="14"/>
  <c r="J360" i="14" s="1"/>
  <c r="K360" i="14" s="1"/>
  <c r="I193" i="14"/>
  <c r="J193" i="14" s="1"/>
  <c r="K193" i="14" s="1"/>
  <c r="I298" i="14"/>
  <c r="J298" i="14" s="1"/>
  <c r="K298" i="14" s="1"/>
  <c r="I131" i="14"/>
  <c r="J131" i="14" s="1"/>
  <c r="K131" i="14" s="1"/>
  <c r="I643" i="14"/>
  <c r="J643" i="14" s="1"/>
  <c r="K643" i="14" s="1"/>
  <c r="I476" i="14"/>
  <c r="J476" i="14" s="1"/>
  <c r="K476" i="14" s="1"/>
  <c r="I309" i="14"/>
  <c r="J309" i="14" s="1"/>
  <c r="K309" i="14" s="1"/>
  <c r="I142" i="14"/>
  <c r="J142" i="14" s="1"/>
  <c r="K142" i="14" s="1"/>
  <c r="I654" i="14"/>
  <c r="J654" i="14" s="1"/>
  <c r="K654" i="14" s="1"/>
  <c r="I487" i="14"/>
  <c r="J487" i="14" s="1"/>
  <c r="K487" i="14" s="1"/>
  <c r="I240" i="14"/>
  <c r="J240" i="14" s="1"/>
  <c r="K240" i="14" s="1"/>
  <c r="I73" i="14"/>
  <c r="J73" i="14" s="1"/>
  <c r="K73" i="14" s="1"/>
  <c r="I178" i="14"/>
  <c r="J178" i="14" s="1"/>
  <c r="K178" i="14" s="1"/>
  <c r="I11" i="14"/>
  <c r="J11" i="14" s="1"/>
  <c r="K11" i="14" s="1"/>
  <c r="I523" i="14"/>
  <c r="J523" i="14" s="1"/>
  <c r="K523" i="14" s="1"/>
  <c r="I356" i="14"/>
  <c r="J356" i="14" s="1"/>
  <c r="K356" i="14" s="1"/>
  <c r="I189" i="14"/>
  <c r="J189" i="14" s="1"/>
  <c r="K189" i="14" s="1"/>
  <c r="I22" i="14"/>
  <c r="J22" i="14" s="1"/>
  <c r="K22" i="14" s="1"/>
  <c r="I534" i="14"/>
  <c r="J534" i="14" s="1"/>
  <c r="K534" i="14" s="1"/>
  <c r="I367" i="14"/>
  <c r="J367" i="14" s="1"/>
  <c r="K367" i="14" s="1"/>
  <c r="I504" i="14"/>
  <c r="J504" i="14" s="1"/>
  <c r="K504" i="14" s="1"/>
  <c r="I337" i="14"/>
  <c r="J337" i="14" s="1"/>
  <c r="K337" i="14" s="1"/>
  <c r="I442" i="14"/>
  <c r="J442" i="14" s="1"/>
  <c r="K442" i="14" s="1"/>
  <c r="I275" i="14"/>
  <c r="J275" i="14" s="1"/>
  <c r="K275" i="14" s="1"/>
  <c r="I108" i="14"/>
  <c r="J108" i="14" s="1"/>
  <c r="K108" i="14" s="1"/>
  <c r="I620" i="14"/>
  <c r="J620" i="14" s="1"/>
  <c r="K620" i="14" s="1"/>
  <c r="I453" i="14"/>
  <c r="J453" i="14" s="1"/>
  <c r="K453" i="14" s="1"/>
  <c r="I286" i="14"/>
  <c r="J286" i="14" s="1"/>
  <c r="K286" i="14" s="1"/>
  <c r="I119" i="14"/>
  <c r="J119" i="14" s="1"/>
  <c r="K119" i="14" s="1"/>
  <c r="I631" i="14"/>
  <c r="J631" i="14" s="1"/>
  <c r="K631" i="14" s="1"/>
  <c r="I384" i="14"/>
  <c r="J384" i="14" s="1"/>
  <c r="K384" i="14" s="1"/>
  <c r="I217" i="14"/>
  <c r="J217" i="14" s="1"/>
  <c r="K217" i="14" s="1"/>
  <c r="I322" i="14"/>
  <c r="J322" i="14" s="1"/>
  <c r="K322" i="14" s="1"/>
  <c r="I155" i="14"/>
  <c r="J155" i="14" s="1"/>
  <c r="K155" i="14" s="1"/>
  <c r="I667" i="14"/>
  <c r="J667" i="14" s="1"/>
  <c r="K667" i="14" s="1"/>
  <c r="I500" i="14"/>
  <c r="J500" i="14" s="1"/>
  <c r="K500" i="14" s="1"/>
  <c r="I333" i="14"/>
  <c r="J333" i="14" s="1"/>
  <c r="K333" i="14" s="1"/>
  <c r="I456" i="14"/>
  <c r="J456" i="14" s="1"/>
  <c r="K456" i="14" s="1"/>
  <c r="I289" i="14"/>
  <c r="J289" i="14" s="1"/>
  <c r="K289" i="14" s="1"/>
  <c r="I394" i="14"/>
  <c r="J394" i="14" s="1"/>
  <c r="K394" i="14" s="1"/>
  <c r="I227" i="14"/>
  <c r="J227" i="14" s="1"/>
  <c r="K227" i="14" s="1"/>
  <c r="I60" i="14"/>
  <c r="J60" i="14" s="1"/>
  <c r="K60" i="14" s="1"/>
  <c r="I572" i="14"/>
  <c r="J572" i="14" s="1"/>
  <c r="K572" i="14" s="1"/>
  <c r="I405" i="14"/>
  <c r="J405" i="14" s="1"/>
  <c r="K405" i="14" s="1"/>
  <c r="I238" i="14"/>
  <c r="J238" i="14" s="1"/>
  <c r="K238" i="14" s="1"/>
  <c r="I71" i="14"/>
  <c r="J71" i="14" s="1"/>
  <c r="K71" i="14" s="1"/>
  <c r="I583" i="14"/>
  <c r="J583" i="14" s="1"/>
  <c r="K583" i="14" s="1"/>
  <c r="I336" i="14"/>
  <c r="J336" i="14" s="1"/>
  <c r="K336" i="14" s="1"/>
  <c r="I169" i="14"/>
  <c r="J169" i="14" s="1"/>
  <c r="K169" i="14" s="1"/>
  <c r="I274" i="14"/>
  <c r="J274" i="14" s="1"/>
  <c r="K274" i="14" s="1"/>
  <c r="I107" i="14"/>
  <c r="J107" i="14" s="1"/>
  <c r="K107" i="14" s="1"/>
  <c r="I619" i="14"/>
  <c r="J619" i="14" s="1"/>
  <c r="K619" i="14" s="1"/>
  <c r="I452" i="14"/>
  <c r="J452" i="14" s="1"/>
  <c r="K452" i="14" s="1"/>
  <c r="I285" i="14"/>
  <c r="J285" i="14" s="1"/>
  <c r="K285" i="14" s="1"/>
  <c r="I118" i="14"/>
  <c r="J118" i="14" s="1"/>
  <c r="K118" i="14" s="1"/>
  <c r="I630" i="14"/>
  <c r="J630" i="14" s="1"/>
  <c r="K630" i="14" s="1"/>
  <c r="I463" i="14"/>
  <c r="J463" i="14" s="1"/>
  <c r="K463" i="14" s="1"/>
  <c r="I24" i="14"/>
  <c r="J24" i="14" s="1"/>
  <c r="K24" i="14" s="1"/>
  <c r="I536" i="14"/>
  <c r="J536" i="14" s="1"/>
  <c r="K536" i="14" s="1"/>
  <c r="I369" i="14"/>
  <c r="J369" i="14" s="1"/>
  <c r="K369" i="14" s="1"/>
  <c r="I474" i="14"/>
  <c r="J474" i="14" s="1"/>
  <c r="K474" i="14" s="1"/>
  <c r="I307" i="14"/>
  <c r="J307" i="14" s="1"/>
  <c r="K307" i="14" s="1"/>
  <c r="I140" i="14"/>
  <c r="J140" i="14" s="1"/>
  <c r="K140" i="14" s="1"/>
  <c r="I652" i="14"/>
  <c r="J652" i="14" s="1"/>
  <c r="K652" i="14" s="1"/>
  <c r="I485" i="14"/>
  <c r="J485" i="14" s="1"/>
  <c r="K485" i="14" s="1"/>
  <c r="I318" i="14"/>
  <c r="J318" i="14" s="1"/>
  <c r="K318" i="14" s="1"/>
  <c r="I416" i="14"/>
  <c r="J416" i="14" s="1"/>
  <c r="K416" i="14" s="1"/>
  <c r="I249" i="14"/>
  <c r="J249" i="14" s="1"/>
  <c r="K249" i="14" s="1"/>
  <c r="I354" i="14"/>
  <c r="J354" i="14" s="1"/>
  <c r="K354" i="14" s="1"/>
  <c r="I187" i="14"/>
  <c r="J187" i="14" s="1"/>
  <c r="K187" i="14" s="1"/>
  <c r="I20" i="14"/>
  <c r="J20" i="14" s="1"/>
  <c r="K20" i="14" s="1"/>
  <c r="I532" i="14"/>
  <c r="J532" i="14" s="1"/>
  <c r="K532" i="14" s="1"/>
  <c r="I365" i="14"/>
  <c r="J365" i="14" s="1"/>
  <c r="K365" i="14" s="1"/>
  <c r="I424" i="14"/>
  <c r="J424" i="14" s="1"/>
  <c r="K424" i="14" s="1"/>
  <c r="I257" i="14"/>
  <c r="J257" i="14" s="1"/>
  <c r="K257" i="14" s="1"/>
  <c r="I362" i="14"/>
  <c r="J362" i="14" s="1"/>
  <c r="K362" i="14" s="1"/>
  <c r="I195" i="14"/>
  <c r="J195" i="14" s="1"/>
  <c r="K195" i="14" s="1"/>
  <c r="I28" i="14"/>
  <c r="J28" i="14" s="1"/>
  <c r="K28" i="14" s="1"/>
  <c r="I540" i="14"/>
  <c r="J540" i="14" s="1"/>
  <c r="K540" i="14" s="1"/>
  <c r="I373" i="14"/>
  <c r="J373" i="14" s="1"/>
  <c r="K373" i="14" s="1"/>
  <c r="I206" i="14"/>
  <c r="J206" i="14" s="1"/>
  <c r="K206" i="14" s="1"/>
  <c r="I39" i="14"/>
  <c r="J39" i="14" s="1"/>
  <c r="K39" i="14" s="1"/>
  <c r="I551" i="14"/>
  <c r="J551" i="14" s="1"/>
  <c r="K551" i="14" s="1"/>
  <c r="I304" i="14"/>
  <c r="J304" i="14" s="1"/>
  <c r="K304" i="14" s="1"/>
  <c r="I137" i="14"/>
  <c r="J137" i="14" s="1"/>
  <c r="K137" i="14" s="1"/>
  <c r="I242" i="14"/>
  <c r="J242" i="14" s="1"/>
  <c r="K242" i="14" s="1"/>
  <c r="I75" i="14"/>
  <c r="J75" i="14" s="1"/>
  <c r="K75" i="14" s="1"/>
  <c r="I587" i="14"/>
  <c r="J587" i="14" s="1"/>
  <c r="K587" i="14" s="1"/>
  <c r="I420" i="14"/>
  <c r="J420" i="14" s="1"/>
  <c r="K420" i="14" s="1"/>
  <c r="I253" i="14"/>
  <c r="J253" i="14" s="1"/>
  <c r="K253" i="14" s="1"/>
  <c r="I86" i="14"/>
  <c r="J86" i="14" s="1"/>
  <c r="K86" i="14" s="1"/>
  <c r="I598" i="14"/>
  <c r="J598" i="14" s="1"/>
  <c r="K598" i="14" s="1"/>
  <c r="I431" i="14"/>
  <c r="J431" i="14" s="1"/>
  <c r="K431" i="14" s="1"/>
  <c r="I56" i="14"/>
  <c r="J56" i="14" s="1"/>
  <c r="K56" i="14" s="1"/>
  <c r="I568" i="14"/>
  <c r="J568" i="14" s="1"/>
  <c r="K568" i="14" s="1"/>
  <c r="I401" i="14"/>
  <c r="J401" i="14" s="1"/>
  <c r="K401" i="14" s="1"/>
  <c r="I506" i="14"/>
  <c r="J506" i="14" s="1"/>
  <c r="K506" i="14" s="1"/>
  <c r="I339" i="14"/>
  <c r="J339" i="14" s="1"/>
  <c r="K339" i="14" s="1"/>
  <c r="I172" i="14"/>
  <c r="J172" i="14" s="1"/>
  <c r="K172" i="14" s="1"/>
  <c r="I5" i="14"/>
  <c r="J5" i="14" s="1"/>
  <c r="K5" i="14" s="1"/>
  <c r="G5" i="3" s="1"/>
  <c r="I517" i="14"/>
  <c r="J517" i="14" s="1"/>
  <c r="K517" i="14" s="1"/>
  <c r="I350" i="14"/>
  <c r="J350" i="14" s="1"/>
  <c r="K350" i="14" s="1"/>
  <c r="I183" i="14"/>
  <c r="J183" i="14" s="1"/>
  <c r="K183" i="14" s="1"/>
  <c r="I521" i="14"/>
  <c r="J521" i="14" s="1"/>
  <c r="K521" i="14" s="1"/>
  <c r="I448" i="14"/>
  <c r="J448" i="14" s="1"/>
  <c r="K448" i="14" s="1"/>
  <c r="I281" i="14"/>
  <c r="J281" i="14" s="1"/>
  <c r="K281" i="14" s="1"/>
  <c r="I386" i="14"/>
  <c r="J386" i="14" s="1"/>
  <c r="K386" i="14" s="1"/>
  <c r="I219" i="14"/>
  <c r="J219" i="14" s="1"/>
  <c r="K219" i="14" s="1"/>
  <c r="I52" i="14"/>
  <c r="J52" i="14" s="1"/>
  <c r="K52" i="14" s="1"/>
  <c r="I564" i="14"/>
  <c r="J564" i="14" s="1"/>
  <c r="K564" i="14" s="1"/>
  <c r="I8" i="14"/>
  <c r="J8" i="14" s="1"/>
  <c r="K8" i="14" s="1"/>
  <c r="I520" i="14"/>
  <c r="J520" i="14" s="1"/>
  <c r="K520" i="14" s="1"/>
  <c r="I353" i="14"/>
  <c r="J353" i="14" s="1"/>
  <c r="K353" i="14" s="1"/>
  <c r="I458" i="14"/>
  <c r="J458" i="14" s="1"/>
  <c r="K458" i="14" s="1"/>
  <c r="I291" i="14"/>
  <c r="J291" i="14" s="1"/>
  <c r="K291" i="14" s="1"/>
  <c r="I124" i="14"/>
  <c r="J124" i="14" s="1"/>
  <c r="K124" i="14" s="1"/>
  <c r="I636" i="14"/>
  <c r="J636" i="14" s="1"/>
  <c r="K636" i="14" s="1"/>
  <c r="I469" i="14"/>
  <c r="J469" i="14" s="1"/>
  <c r="K469" i="14" s="1"/>
  <c r="I302" i="14"/>
  <c r="J302" i="14" s="1"/>
  <c r="K302" i="14" s="1"/>
  <c r="I135" i="14"/>
  <c r="J135" i="14" s="1"/>
  <c r="K135" i="14" s="1"/>
  <c r="I647" i="14"/>
  <c r="J647" i="14" s="1"/>
  <c r="K647" i="14" s="1"/>
  <c r="I400" i="14"/>
  <c r="J400" i="14" s="1"/>
  <c r="K400" i="14" s="1"/>
  <c r="I233" i="14"/>
  <c r="J233" i="14" s="1"/>
  <c r="K233" i="14" s="1"/>
  <c r="I338" i="14"/>
  <c r="J338" i="14" s="1"/>
  <c r="K338" i="14" s="1"/>
  <c r="I171" i="14"/>
  <c r="J171" i="14" s="1"/>
  <c r="K171" i="14" s="1"/>
  <c r="J4" i="14"/>
  <c r="K4" i="14" s="1"/>
  <c r="G4" i="3" s="1"/>
  <c r="I516" i="14"/>
  <c r="J516" i="14" s="1"/>
  <c r="K516" i="14" s="1"/>
  <c r="I349" i="14"/>
  <c r="J349" i="14" s="1"/>
  <c r="K349" i="14" s="1"/>
  <c r="I182" i="14"/>
  <c r="J182" i="14" s="1"/>
  <c r="K182" i="14" s="1"/>
  <c r="I15" i="14"/>
  <c r="J15" i="14" s="1"/>
  <c r="K15" i="14" s="1"/>
  <c r="I527" i="14"/>
  <c r="J527" i="14" s="1"/>
  <c r="K527" i="14" s="1"/>
  <c r="I88" i="14"/>
  <c r="J88" i="14" s="1"/>
  <c r="K88" i="14" s="1"/>
  <c r="I600" i="14"/>
  <c r="J600" i="14" s="1"/>
  <c r="K600" i="14" s="1"/>
  <c r="I26" i="14"/>
  <c r="J26" i="14" s="1"/>
  <c r="K26" i="14" s="1"/>
  <c r="I538" i="14"/>
  <c r="J538" i="14" s="1"/>
  <c r="K538" i="14" s="1"/>
  <c r="I371" i="14"/>
  <c r="J371" i="14" s="1"/>
  <c r="K371" i="14" s="1"/>
  <c r="I480" i="14"/>
  <c r="J480" i="14" s="1"/>
  <c r="K480" i="14" s="1"/>
  <c r="I313" i="14"/>
  <c r="J313" i="14" s="1"/>
  <c r="K313" i="14" s="1"/>
  <c r="I418" i="14"/>
  <c r="J418" i="14" s="1"/>
  <c r="K418" i="14" s="1"/>
  <c r="I251" i="14"/>
  <c r="J251" i="14" s="1"/>
  <c r="K251" i="14" s="1"/>
  <c r="I84" i="14"/>
  <c r="J84" i="14" s="1"/>
  <c r="K84" i="14" s="1"/>
  <c r="I596" i="14"/>
  <c r="J596" i="14" s="1"/>
  <c r="K596" i="14" s="1"/>
  <c r="I488" i="14"/>
  <c r="J488" i="14" s="1"/>
  <c r="K488" i="14" s="1"/>
  <c r="I321" i="14"/>
  <c r="J321" i="14" s="1"/>
  <c r="K321" i="14" s="1"/>
  <c r="I426" i="14"/>
  <c r="J426" i="14" s="1"/>
  <c r="K426" i="14" s="1"/>
  <c r="I259" i="14"/>
  <c r="J259" i="14" s="1"/>
  <c r="K259" i="14" s="1"/>
  <c r="I92" i="14"/>
  <c r="J92" i="14" s="1"/>
  <c r="K92" i="14" s="1"/>
  <c r="I604" i="14"/>
  <c r="J604" i="14" s="1"/>
  <c r="K604" i="14" s="1"/>
  <c r="I437" i="14"/>
  <c r="J437" i="14" s="1"/>
  <c r="K437" i="14" s="1"/>
  <c r="I270" i="14"/>
  <c r="J270" i="14" s="1"/>
  <c r="K270" i="14" s="1"/>
  <c r="I103" i="14"/>
  <c r="J103" i="14" s="1"/>
  <c r="K103" i="14" s="1"/>
  <c r="I615" i="14"/>
  <c r="J615" i="14" s="1"/>
  <c r="K615" i="14" s="1"/>
  <c r="I368" i="14"/>
  <c r="J368" i="14" s="1"/>
  <c r="K368" i="14" s="1"/>
  <c r="I201" i="14"/>
  <c r="J201" i="14" s="1"/>
  <c r="K201" i="14" s="1"/>
  <c r="I306" i="14"/>
  <c r="J306" i="14" s="1"/>
  <c r="K306" i="14" s="1"/>
  <c r="I139" i="14"/>
  <c r="J139" i="14" s="1"/>
  <c r="K139" i="14" s="1"/>
  <c r="I651" i="14"/>
  <c r="J651" i="14" s="1"/>
  <c r="K651" i="14" s="1"/>
  <c r="I484" i="14"/>
  <c r="J484" i="14" s="1"/>
  <c r="K484" i="14" s="1"/>
  <c r="I317" i="14"/>
  <c r="J317" i="14" s="1"/>
  <c r="K317" i="14" s="1"/>
  <c r="I150" i="14"/>
  <c r="J150" i="14" s="1"/>
  <c r="K150" i="14" s="1"/>
  <c r="I662" i="14"/>
  <c r="J662" i="14" s="1"/>
  <c r="K662" i="14" s="1"/>
  <c r="I495" i="14"/>
  <c r="J495" i="14" s="1"/>
  <c r="K495" i="14" s="1"/>
  <c r="I120" i="14"/>
  <c r="J120" i="14" s="1"/>
  <c r="K120" i="14" s="1"/>
  <c r="I632" i="14"/>
  <c r="J632" i="14" s="1"/>
  <c r="K632" i="14" s="1"/>
  <c r="I58" i="14"/>
  <c r="J58" i="14" s="1"/>
  <c r="K58" i="14" s="1"/>
  <c r="I570" i="14"/>
  <c r="J570" i="14" s="1"/>
  <c r="K570" i="14" s="1"/>
  <c r="I403" i="14"/>
  <c r="J403" i="14" s="1"/>
  <c r="K403" i="14" s="1"/>
  <c r="I236" i="14"/>
  <c r="J236" i="14" s="1"/>
  <c r="K236" i="14" s="1"/>
  <c r="I69" i="14"/>
  <c r="J69" i="14" s="1"/>
  <c r="K69" i="14" s="1"/>
  <c r="I581" i="14"/>
  <c r="J581" i="14" s="1"/>
  <c r="K581" i="14" s="1"/>
  <c r="I414" i="14"/>
  <c r="J414" i="14" s="1"/>
  <c r="K414" i="14" s="1"/>
  <c r="I247" i="14"/>
  <c r="J247" i="14" s="1"/>
  <c r="K247" i="14" s="1"/>
  <c r="I726" i="14"/>
  <c r="J726" i="14" s="1"/>
  <c r="K726" i="14" s="1"/>
  <c r="I512" i="14"/>
  <c r="J512" i="14" s="1"/>
  <c r="K512" i="14" s="1"/>
  <c r="I345" i="14"/>
  <c r="J345" i="14" s="1"/>
  <c r="K345" i="14" s="1"/>
  <c r="I450" i="14"/>
  <c r="J450" i="14" s="1"/>
  <c r="K450" i="14" s="1"/>
  <c r="I283" i="14"/>
  <c r="J283" i="14" s="1"/>
  <c r="K283" i="14" s="1"/>
  <c r="I116" i="14"/>
  <c r="J116" i="14" s="1"/>
  <c r="K116" i="14" s="1"/>
  <c r="I628" i="14"/>
  <c r="J628" i="14" s="1"/>
  <c r="K628" i="14" s="1"/>
  <c r="I72" i="14"/>
  <c r="J72" i="14" s="1"/>
  <c r="K72" i="14" s="1"/>
  <c r="I584" i="14"/>
  <c r="J584" i="14" s="1"/>
  <c r="K584" i="14" s="1"/>
  <c r="I10" i="14"/>
  <c r="J10" i="14" s="1"/>
  <c r="K10" i="14" s="1"/>
  <c r="I522" i="14"/>
  <c r="J522" i="14" s="1"/>
  <c r="K522" i="14" s="1"/>
  <c r="I355" i="14"/>
  <c r="J355" i="14" s="1"/>
  <c r="K355" i="14" s="1"/>
  <c r="I188" i="14"/>
  <c r="J188" i="14" s="1"/>
  <c r="K188" i="14" s="1"/>
  <c r="I21" i="14"/>
  <c r="J21" i="14" s="1"/>
  <c r="K21" i="14" s="1"/>
  <c r="I533" i="14"/>
  <c r="J533" i="14" s="1"/>
  <c r="K533" i="14" s="1"/>
  <c r="I366" i="14"/>
  <c r="J366" i="14" s="1"/>
  <c r="K366" i="14" s="1"/>
  <c r="I199" i="14"/>
  <c r="J199" i="14" s="1"/>
  <c r="K199" i="14" s="1"/>
  <c r="I649" i="14"/>
  <c r="J649" i="14" s="1"/>
  <c r="K649" i="14" s="1"/>
  <c r="I464" i="14"/>
  <c r="J464" i="14" s="1"/>
  <c r="K464" i="14" s="1"/>
  <c r="I297" i="14"/>
  <c r="J297" i="14" s="1"/>
  <c r="K297" i="14" s="1"/>
  <c r="I402" i="14"/>
  <c r="J402" i="14" s="1"/>
  <c r="K402" i="14" s="1"/>
  <c r="I235" i="14"/>
  <c r="J235" i="14" s="1"/>
  <c r="K235" i="14" s="1"/>
  <c r="I68" i="14"/>
  <c r="J68" i="14" s="1"/>
  <c r="K68" i="14" s="1"/>
  <c r="I580" i="14"/>
  <c r="J580" i="14" s="1"/>
  <c r="K580" i="14" s="1"/>
  <c r="I413" i="14"/>
  <c r="J413" i="14" s="1"/>
  <c r="K413" i="14" s="1"/>
  <c r="I246" i="14"/>
  <c r="J246" i="14" s="1"/>
  <c r="K246" i="14" s="1"/>
  <c r="I79" i="14"/>
  <c r="J79" i="14" s="1"/>
  <c r="K79" i="14" s="1"/>
  <c r="I591" i="14"/>
  <c r="J591" i="14" s="1"/>
  <c r="K591" i="14" s="1"/>
  <c r="I152" i="14"/>
  <c r="J152" i="14" s="1"/>
  <c r="K152" i="14" s="1"/>
  <c r="I174" i="14"/>
  <c r="J174" i="14" s="1"/>
  <c r="K174" i="14" s="1"/>
  <c r="I555" i="14"/>
  <c r="J555" i="14" s="1"/>
  <c r="K555" i="14" s="1"/>
  <c r="I566" i="14"/>
  <c r="J566" i="14" s="1"/>
  <c r="K566" i="14" s="1"/>
  <c r="I241" i="14"/>
  <c r="J241" i="14" s="1"/>
  <c r="K241" i="14" s="1"/>
  <c r="I435" i="14"/>
  <c r="J435" i="14" s="1"/>
  <c r="K435" i="14" s="1"/>
  <c r="I588" i="14"/>
  <c r="J588" i="14" s="1"/>
  <c r="K588" i="14" s="1"/>
  <c r="I126" i="14"/>
  <c r="J126" i="14" s="1"/>
  <c r="K126" i="14" s="1"/>
  <c r="I87" i="14"/>
  <c r="J87" i="14" s="1"/>
  <c r="K87" i="14" s="1"/>
  <c r="I663" i="14"/>
  <c r="J663" i="14" s="1"/>
  <c r="K663" i="14" s="1"/>
  <c r="I727" i="14"/>
  <c r="J727" i="14" s="1"/>
  <c r="K727" i="14" s="1"/>
  <c r="I709" i="14"/>
  <c r="J709" i="14" s="1"/>
  <c r="K709" i="14" s="1"/>
  <c r="I545" i="14"/>
  <c r="J545" i="14" s="1"/>
  <c r="K545" i="14" s="1"/>
  <c r="I653" i="14"/>
  <c r="J653" i="14" s="1"/>
  <c r="K653" i="14" s="1"/>
  <c r="I609" i="14"/>
  <c r="J609" i="14" s="1"/>
  <c r="K609" i="14" s="1"/>
  <c r="I6" i="14"/>
  <c r="J6" i="14" s="1"/>
  <c r="K6" i="14" s="1"/>
  <c r="G6" i="3" s="1"/>
  <c r="I673" i="14"/>
  <c r="J673" i="14" s="1"/>
  <c r="K673" i="14" s="1"/>
  <c r="I38" i="14"/>
  <c r="J38" i="14" s="1"/>
  <c r="K38" i="14" s="1"/>
  <c r="I736" i="14"/>
  <c r="J736" i="14" s="1"/>
  <c r="K736" i="14" s="1"/>
  <c r="I741" i="14"/>
  <c r="J741" i="14" s="1"/>
  <c r="K741" i="14" s="1"/>
  <c r="I671" i="14"/>
  <c r="J671" i="14" s="1"/>
  <c r="K671" i="14" s="1"/>
  <c r="I441" i="14"/>
  <c r="J441" i="14" s="1"/>
  <c r="K441" i="14" s="1"/>
  <c r="I191" i="14"/>
  <c r="J191" i="14" s="1"/>
  <c r="K191" i="14" s="1"/>
  <c r="I730" i="14"/>
  <c r="J730" i="14" s="1"/>
  <c r="K730" i="14" s="1"/>
  <c r="I390" i="14"/>
  <c r="J390" i="14" s="1"/>
  <c r="K390" i="14" s="1"/>
  <c r="I713" i="14"/>
  <c r="J713" i="14" s="1"/>
  <c r="K713" i="14" s="1"/>
  <c r="P17" i="13"/>
  <c r="I7" i="14"/>
  <c r="J7" i="14" s="1"/>
  <c r="K7" i="14" s="1"/>
  <c r="I324" i="14"/>
  <c r="J324" i="14" s="1"/>
  <c r="K324" i="14" s="1"/>
  <c r="I335" i="14"/>
  <c r="J335" i="14" s="1"/>
  <c r="K335" i="14" s="1"/>
  <c r="I305" i="14"/>
  <c r="J305" i="14" s="1"/>
  <c r="K305" i="14" s="1"/>
  <c r="I627" i="14"/>
  <c r="J627" i="14" s="1"/>
  <c r="K627" i="14" s="1"/>
  <c r="I37" i="14"/>
  <c r="J37" i="14" s="1"/>
  <c r="K37" i="14" s="1"/>
  <c r="I190" i="14"/>
  <c r="J190" i="14" s="1"/>
  <c r="K190" i="14" s="1"/>
  <c r="I151" i="14"/>
  <c r="J151" i="14" s="1"/>
  <c r="K151" i="14" s="1"/>
  <c r="I694" i="14"/>
  <c r="J694" i="14" s="1"/>
  <c r="K694" i="14" s="1"/>
  <c r="I704" i="14"/>
  <c r="J704" i="14" s="1"/>
  <c r="K704" i="14" s="1"/>
  <c r="I198" i="14"/>
  <c r="J198" i="14" s="1"/>
  <c r="K198" i="14" s="1"/>
  <c r="I729" i="14"/>
  <c r="J729" i="14" s="1"/>
  <c r="K729" i="14" s="1"/>
  <c r="I230" i="14"/>
  <c r="J230" i="14" s="1"/>
  <c r="K230" i="14" s="1"/>
  <c r="I737" i="14"/>
  <c r="J737" i="14" s="1"/>
  <c r="K737" i="14" s="1"/>
  <c r="I262" i="14"/>
  <c r="J262" i="14" s="1"/>
  <c r="K262" i="14" s="1"/>
  <c r="I745" i="14"/>
  <c r="J745" i="14" s="1"/>
  <c r="K745" i="14" s="1"/>
  <c r="I294" i="14"/>
  <c r="J294" i="14" s="1"/>
  <c r="K294" i="14" s="1"/>
  <c r="I689" i="14"/>
  <c r="J689" i="14" s="1"/>
  <c r="K689" i="14" s="1"/>
  <c r="I695" i="14"/>
  <c r="J695" i="14" s="1"/>
  <c r="K695" i="14" s="1"/>
  <c r="I716" i="14"/>
  <c r="J716" i="14" s="1"/>
  <c r="K716" i="14" s="1"/>
  <c r="I447" i="14"/>
  <c r="J447" i="14" s="1"/>
  <c r="K447" i="14" s="1"/>
  <c r="I691" i="14"/>
  <c r="J691" i="14" s="1"/>
  <c r="K691" i="14" s="1"/>
  <c r="I646" i="14"/>
  <c r="J646" i="14" s="1"/>
  <c r="K646" i="14" s="1"/>
  <c r="I617" i="14"/>
  <c r="J617" i="14" s="1"/>
  <c r="K617" i="14" s="1"/>
  <c r="P18" i="13"/>
  <c r="I225" i="14"/>
  <c r="J225" i="14" s="1"/>
  <c r="K225" i="14" s="1"/>
  <c r="I519" i="14"/>
  <c r="J519" i="14" s="1"/>
  <c r="K519" i="14" s="1"/>
  <c r="I388" i="14"/>
  <c r="J388" i="14" s="1"/>
  <c r="K388" i="14" s="1"/>
  <c r="I399" i="14"/>
  <c r="J399" i="14" s="1"/>
  <c r="K399" i="14" s="1"/>
  <c r="I90" i="14"/>
  <c r="J90" i="14" s="1"/>
  <c r="K90" i="14" s="1"/>
  <c r="I12" i="14"/>
  <c r="J12" i="14" s="1"/>
  <c r="K12" i="14" s="1"/>
  <c r="I101" i="14"/>
  <c r="J101" i="14" s="1"/>
  <c r="K101" i="14" s="1"/>
  <c r="I254" i="14"/>
  <c r="J254" i="14" s="1"/>
  <c r="K254" i="14" s="1"/>
  <c r="I215" i="14"/>
  <c r="J215" i="14" s="1"/>
  <c r="K215" i="14" s="1"/>
  <c r="I589" i="14"/>
  <c r="J589" i="14" s="1"/>
  <c r="K589" i="14" s="1"/>
  <c r="I721" i="14"/>
  <c r="J721" i="14" s="1"/>
  <c r="K721" i="14" s="1"/>
  <c r="I454" i="14"/>
  <c r="J454" i="14" s="1"/>
  <c r="K454" i="14" s="1"/>
  <c r="I690" i="14"/>
  <c r="J690" i="14" s="1"/>
  <c r="K690" i="14" s="1"/>
  <c r="I486" i="14"/>
  <c r="J486" i="14" s="1"/>
  <c r="K486" i="14" s="1"/>
  <c r="I698" i="14"/>
  <c r="J698" i="14" s="1"/>
  <c r="K698" i="14" s="1"/>
  <c r="I518" i="14"/>
  <c r="J518" i="14" s="1"/>
  <c r="K518" i="14" s="1"/>
  <c r="I706" i="14"/>
  <c r="J706" i="14" s="1"/>
  <c r="K706" i="14" s="1"/>
  <c r="I550" i="14"/>
  <c r="J550" i="14" s="1"/>
  <c r="K550" i="14" s="1"/>
  <c r="I425" i="14"/>
  <c r="J425" i="14" s="1"/>
  <c r="K425" i="14" s="1"/>
  <c r="I493" i="14"/>
  <c r="J493" i="14" s="1"/>
  <c r="K493" i="14" s="1"/>
  <c r="I601" i="14"/>
  <c r="J601" i="14" s="1"/>
  <c r="K601" i="14" s="1"/>
  <c r="I685" i="14"/>
  <c r="J685" i="14" s="1"/>
  <c r="K685" i="14" s="1"/>
  <c r="I585" i="14"/>
  <c r="J585" i="14" s="1"/>
  <c r="K585" i="14" s="1"/>
  <c r="I505" i="14"/>
  <c r="J505" i="14" s="1"/>
  <c r="K505" i="14" s="1"/>
  <c r="I223" i="14"/>
  <c r="J223" i="14" s="1"/>
  <c r="K223" i="14" s="1"/>
  <c r="I738" i="14"/>
  <c r="J738" i="14" s="1"/>
  <c r="K738" i="14" s="1"/>
  <c r="P19" i="13"/>
  <c r="I330" i="14"/>
  <c r="J330" i="14" s="1"/>
  <c r="K330" i="14" s="1"/>
  <c r="I272" i="14"/>
  <c r="J272" i="14" s="1"/>
  <c r="K272" i="14" s="1"/>
  <c r="I157" i="14"/>
  <c r="J157" i="14" s="1"/>
  <c r="K157" i="14" s="1"/>
  <c r="I719" i="14"/>
  <c r="J719" i="14" s="1"/>
  <c r="K719" i="14" s="1"/>
  <c r="I346" i="14"/>
  <c r="J346" i="14" s="1"/>
  <c r="K346" i="14" s="1"/>
  <c r="I76" i="14"/>
  <c r="J76" i="14" s="1"/>
  <c r="K76" i="14" s="1"/>
  <c r="I293" i="14"/>
  <c r="J293" i="14" s="1"/>
  <c r="K293" i="14" s="1"/>
  <c r="I382" i="14"/>
  <c r="J382" i="14" s="1"/>
  <c r="K382" i="14" s="1"/>
  <c r="I279" i="14"/>
  <c r="J279" i="14" s="1"/>
  <c r="K279" i="14" s="1"/>
  <c r="I422" i="14"/>
  <c r="J422" i="14" s="1"/>
  <c r="K422" i="14" s="1"/>
  <c r="I681" i="14"/>
  <c r="J681" i="14" s="1"/>
  <c r="K681" i="14" s="1"/>
  <c r="I31" i="14"/>
  <c r="J31" i="14" s="1"/>
  <c r="K31" i="14" s="1"/>
  <c r="I433" i="14"/>
  <c r="J433" i="14" s="1"/>
  <c r="K433" i="14" s="1"/>
  <c r="I63" i="14"/>
  <c r="J63" i="14" s="1"/>
  <c r="K63" i="14" s="1"/>
  <c r="I497" i="14"/>
  <c r="J497" i="14" s="1"/>
  <c r="K497" i="14" s="1"/>
  <c r="I95" i="14"/>
  <c r="J95" i="14" s="1"/>
  <c r="K95" i="14" s="1"/>
  <c r="I731" i="14"/>
  <c r="J731" i="14" s="1"/>
  <c r="K731" i="14" s="1"/>
  <c r="I127" i="14"/>
  <c r="J127" i="14" s="1"/>
  <c r="K127" i="14" s="1"/>
  <c r="I714" i="14"/>
  <c r="J714" i="14" s="1"/>
  <c r="K714" i="14" s="1"/>
  <c r="I70" i="14"/>
  <c r="J70" i="14" s="1"/>
  <c r="K70" i="14" s="1"/>
  <c r="I744" i="14"/>
  <c r="J744" i="14" s="1"/>
  <c r="K744" i="14" s="1"/>
  <c r="I703" i="14"/>
  <c r="J703" i="14" s="1"/>
  <c r="K703" i="14" s="1"/>
  <c r="I724" i="14"/>
  <c r="J724" i="14" s="1"/>
  <c r="K724" i="14" s="1"/>
  <c r="I479" i="14"/>
  <c r="J479" i="14" s="1"/>
  <c r="K479" i="14" s="1"/>
  <c r="I699" i="14"/>
  <c r="J699" i="14" s="1"/>
  <c r="K699" i="14" s="1"/>
  <c r="P12" i="13"/>
  <c r="P20" i="13"/>
  <c r="I163" i="14"/>
  <c r="J163" i="14" s="1"/>
  <c r="K163" i="14" s="1"/>
  <c r="I105" i="14"/>
  <c r="J105" i="14" s="1"/>
  <c r="K105" i="14" s="1"/>
  <c r="I221" i="14"/>
  <c r="J221" i="14" s="1"/>
  <c r="K221" i="14" s="1"/>
  <c r="I665" i="14"/>
  <c r="J665" i="14" s="1"/>
  <c r="K665" i="14" s="1"/>
  <c r="I410" i="14"/>
  <c r="J410" i="14" s="1"/>
  <c r="K410" i="14" s="1"/>
  <c r="I204" i="14"/>
  <c r="J204" i="14" s="1"/>
  <c r="K204" i="14" s="1"/>
  <c r="I357" i="14"/>
  <c r="J357" i="14" s="1"/>
  <c r="K357" i="14" s="1"/>
  <c r="I446" i="14"/>
  <c r="J446" i="14" s="1"/>
  <c r="K446" i="14" s="1"/>
  <c r="I407" i="14"/>
  <c r="J407" i="14" s="1"/>
  <c r="K407" i="14" s="1"/>
  <c r="I678" i="14"/>
  <c r="J678" i="14" s="1"/>
  <c r="K678" i="14" s="1"/>
  <c r="I746" i="14"/>
  <c r="J746" i="14" s="1"/>
  <c r="K746" i="14" s="1"/>
  <c r="I287" i="14"/>
  <c r="J287" i="14" s="1"/>
  <c r="K287" i="14" s="1"/>
  <c r="I715" i="14"/>
  <c r="J715" i="14" s="1"/>
  <c r="K715" i="14" s="1"/>
  <c r="I319" i="14"/>
  <c r="J319" i="14" s="1"/>
  <c r="K319" i="14" s="1"/>
  <c r="I723" i="14"/>
  <c r="J723" i="14" s="1"/>
  <c r="K723" i="14" s="1"/>
  <c r="I607" i="14"/>
  <c r="J607" i="14" s="1"/>
  <c r="K607" i="14" s="1"/>
  <c r="I700" i="14"/>
  <c r="J700" i="14" s="1"/>
  <c r="K700" i="14" s="1"/>
  <c r="I383" i="14"/>
  <c r="J383" i="14" s="1"/>
  <c r="K383" i="14" s="1"/>
  <c r="I625" i="14"/>
  <c r="J625" i="14" s="1"/>
  <c r="K625" i="14" s="1"/>
  <c r="I326" i="14"/>
  <c r="J326" i="14" s="1"/>
  <c r="K326" i="14" s="1"/>
  <c r="I697" i="14"/>
  <c r="J697" i="14" s="1"/>
  <c r="K697" i="14" s="1"/>
  <c r="I525" i="14"/>
  <c r="J525" i="14" s="1"/>
  <c r="K525" i="14" s="1"/>
  <c r="I688" i="14"/>
  <c r="J688" i="14" s="1"/>
  <c r="K688" i="14" s="1"/>
  <c r="I693" i="14"/>
  <c r="J693" i="14" s="1"/>
  <c r="K693" i="14" s="1"/>
  <c r="I702" i="14"/>
  <c r="J702" i="14" s="1"/>
  <c r="K702" i="14" s="1"/>
  <c r="I569" i="14"/>
  <c r="J569" i="14" s="1"/>
  <c r="K569" i="14" s="1"/>
  <c r="P13" i="13"/>
  <c r="P21" i="13"/>
  <c r="I711" i="14"/>
  <c r="J711" i="14" s="1"/>
  <c r="K711" i="14" s="1"/>
  <c r="I732" i="14"/>
  <c r="J732" i="14" s="1"/>
  <c r="K732" i="14" s="1"/>
  <c r="P22" i="13"/>
  <c r="I675" i="14"/>
  <c r="J675" i="14" s="1"/>
  <c r="K675" i="14" s="1"/>
  <c r="I210" i="14"/>
  <c r="J210" i="14" s="1"/>
  <c r="K210" i="14" s="1"/>
  <c r="I669" i="14"/>
  <c r="J669" i="14" s="1"/>
  <c r="K669" i="14" s="1"/>
  <c r="I408" i="14"/>
  <c r="J408" i="14" s="1"/>
  <c r="K408" i="14" s="1"/>
  <c r="I602" i="14"/>
  <c r="J602" i="14" s="1"/>
  <c r="K602" i="14" s="1"/>
  <c r="I268" i="14"/>
  <c r="J268" i="14" s="1"/>
  <c r="K268" i="14" s="1"/>
  <c r="I421" i="14"/>
  <c r="J421" i="14" s="1"/>
  <c r="K421" i="14" s="1"/>
  <c r="I574" i="14"/>
  <c r="J574" i="14" s="1"/>
  <c r="K574" i="14" s="1"/>
  <c r="I471" i="14"/>
  <c r="J471" i="14" s="1"/>
  <c r="K471" i="14" s="1"/>
  <c r="I255" i="14"/>
  <c r="J255" i="14" s="1"/>
  <c r="K255" i="14" s="1"/>
  <c r="I707" i="14"/>
  <c r="J707" i="14" s="1"/>
  <c r="K707" i="14" s="1"/>
  <c r="I543" i="14"/>
  <c r="J543" i="14" s="1"/>
  <c r="K543" i="14" s="1"/>
  <c r="I684" i="14"/>
  <c r="J684" i="14" s="1"/>
  <c r="K684" i="14" s="1"/>
  <c r="I575" i="14"/>
  <c r="J575" i="14" s="1"/>
  <c r="K575" i="14" s="1"/>
  <c r="I513" i="14"/>
  <c r="J513" i="14" s="1"/>
  <c r="K513" i="14" s="1"/>
  <c r="I593" i="14"/>
  <c r="J593" i="14" s="1"/>
  <c r="K593" i="14" s="1"/>
  <c r="I577" i="14"/>
  <c r="J577" i="14" s="1"/>
  <c r="K577" i="14" s="1"/>
  <c r="I639" i="14"/>
  <c r="J639" i="14" s="1"/>
  <c r="K639" i="14" s="1"/>
  <c r="I739" i="14"/>
  <c r="J739" i="14" s="1"/>
  <c r="K739" i="14" s="1"/>
  <c r="I582" i="14"/>
  <c r="J582" i="14" s="1"/>
  <c r="K582" i="14" s="1"/>
  <c r="I489" i="14"/>
  <c r="J489" i="14" s="1"/>
  <c r="K489" i="14" s="1"/>
  <c r="I102" i="14"/>
  <c r="J102" i="14" s="1"/>
  <c r="K102" i="14" s="1"/>
  <c r="P14" i="13"/>
  <c r="I508" i="14"/>
  <c r="J508" i="14" s="1"/>
  <c r="K508" i="14" s="1"/>
  <c r="I43" i="14"/>
  <c r="J43" i="14" s="1"/>
  <c r="K43" i="14" s="1"/>
  <c r="I54" i="14"/>
  <c r="J54" i="14" s="1"/>
  <c r="K54" i="14" s="1"/>
  <c r="I472" i="14"/>
  <c r="J472" i="14" s="1"/>
  <c r="K472" i="14" s="1"/>
  <c r="I179" i="14"/>
  <c r="J179" i="14" s="1"/>
  <c r="K179" i="14" s="1"/>
  <c r="I460" i="14"/>
  <c r="J460" i="14" s="1"/>
  <c r="K460" i="14" s="1"/>
  <c r="I549" i="14"/>
  <c r="J549" i="14" s="1"/>
  <c r="K549" i="14" s="1"/>
  <c r="I638" i="14"/>
  <c r="J638" i="14" s="1"/>
  <c r="K638" i="14" s="1"/>
  <c r="I535" i="14"/>
  <c r="J535" i="14" s="1"/>
  <c r="K535" i="14" s="1"/>
  <c r="I511" i="14"/>
  <c r="J511" i="14" s="1"/>
  <c r="K511" i="14" s="1"/>
  <c r="I633" i="14"/>
  <c r="J633" i="14" s="1"/>
  <c r="K633" i="14" s="1"/>
  <c r="I742" i="14"/>
  <c r="J742" i="14" s="1"/>
  <c r="K742" i="14" s="1"/>
  <c r="I449" i="14"/>
  <c r="J449" i="14" s="1"/>
  <c r="K449" i="14" s="1"/>
  <c r="I743" i="14"/>
  <c r="J743" i="14" s="1"/>
  <c r="K743" i="14" s="1"/>
  <c r="I725" i="14"/>
  <c r="J725" i="14" s="1"/>
  <c r="K725" i="14" s="1"/>
  <c r="I473" i="14"/>
  <c r="J473" i="14" s="1"/>
  <c r="K473" i="14" s="1"/>
  <c r="I733" i="14"/>
  <c r="J733" i="14" s="1"/>
  <c r="K733" i="14" s="1"/>
  <c r="I657" i="14"/>
  <c r="J657" i="14" s="1"/>
  <c r="K657" i="14" s="1"/>
  <c r="I708" i="14"/>
  <c r="J708" i="14" s="1"/>
  <c r="K708" i="14" s="1"/>
  <c r="I159" i="14"/>
  <c r="J159" i="14" s="1"/>
  <c r="K159" i="14" s="1"/>
  <c r="I722" i="14"/>
  <c r="J722" i="14" s="1"/>
  <c r="K722" i="14" s="1"/>
  <c r="I358" i="14"/>
  <c r="J358" i="14" s="1"/>
  <c r="K358" i="14" s="1"/>
  <c r="I705" i="14"/>
  <c r="J705" i="14" s="1"/>
  <c r="K705" i="14" s="1"/>
  <c r="I557" i="14"/>
  <c r="J557" i="14" s="1"/>
  <c r="K557" i="14" s="1"/>
  <c r="I696" i="14"/>
  <c r="J696" i="14" s="1"/>
  <c r="K696" i="14" s="1"/>
  <c r="I701" i="14"/>
  <c r="J701" i="14" s="1"/>
  <c r="K701" i="14" s="1"/>
  <c r="P15" i="13"/>
  <c r="P23" i="13"/>
  <c r="P24" i="13"/>
  <c r="P25" i="13"/>
  <c r="I341" i="14"/>
  <c r="J341" i="14" s="1"/>
  <c r="K341" i="14" s="1"/>
  <c r="I491" i="14"/>
  <c r="J491" i="14" s="1"/>
  <c r="K491" i="14" s="1"/>
  <c r="I502" i="14"/>
  <c r="J502" i="14" s="1"/>
  <c r="K502" i="14" s="1"/>
  <c r="I664" i="14"/>
  <c r="J664" i="14" s="1"/>
  <c r="K664" i="14" s="1"/>
  <c r="I243" i="14"/>
  <c r="J243" i="14" s="1"/>
  <c r="K243" i="14" s="1"/>
  <c r="I524" i="14"/>
  <c r="J524" i="14" s="1"/>
  <c r="K524" i="14" s="1"/>
  <c r="I613" i="14"/>
  <c r="J613" i="14" s="1"/>
  <c r="K613" i="14" s="1"/>
  <c r="I23" i="14"/>
  <c r="J23" i="14" s="1"/>
  <c r="K23" i="14" s="1"/>
  <c r="I599" i="14"/>
  <c r="J599" i="14" s="1"/>
  <c r="K599" i="14" s="1"/>
  <c r="I734" i="14"/>
  <c r="J734" i="14" s="1"/>
  <c r="K734" i="14" s="1"/>
  <c r="I740" i="14"/>
  <c r="J740" i="14" s="1"/>
  <c r="K740" i="14" s="1"/>
  <c r="I735" i="14"/>
  <c r="J735" i="14" s="1"/>
  <c r="K735" i="14" s="1"/>
  <c r="I397" i="14"/>
  <c r="J397" i="14" s="1"/>
  <c r="K397" i="14" s="1"/>
  <c r="I720" i="14"/>
  <c r="J720" i="14" s="1"/>
  <c r="K720" i="14" s="1"/>
  <c r="I429" i="14"/>
  <c r="J429" i="14" s="1"/>
  <c r="K429" i="14" s="1"/>
  <c r="I728" i="14"/>
  <c r="J728" i="14" s="1"/>
  <c r="K728" i="14" s="1"/>
  <c r="I461" i="14"/>
  <c r="J461" i="14" s="1"/>
  <c r="K461" i="14" s="1"/>
  <c r="I537" i="14"/>
  <c r="J537" i="14" s="1"/>
  <c r="K537" i="14" s="1"/>
  <c r="I641" i="14"/>
  <c r="J641" i="14" s="1"/>
  <c r="K641" i="14" s="1"/>
  <c r="I415" i="14"/>
  <c r="J415" i="14" s="1"/>
  <c r="K415" i="14" s="1"/>
  <c r="I683" i="14"/>
  <c r="J683" i="14" s="1"/>
  <c r="K683" i="14" s="1"/>
  <c r="I614" i="14"/>
  <c r="J614" i="14" s="1"/>
  <c r="K614" i="14" s="1"/>
  <c r="I553" i="14"/>
  <c r="J553" i="14" s="1"/>
  <c r="K553" i="14" s="1"/>
  <c r="I134" i="14"/>
  <c r="J134" i="14" s="1"/>
  <c r="K134" i="14" s="1"/>
  <c r="I417" i="14"/>
  <c r="J417" i="14" s="1"/>
  <c r="K417" i="14" s="1"/>
  <c r="P16" i="13"/>
  <c r="P26" i="13"/>
  <c r="P27" i="13"/>
  <c r="A28" i="13"/>
  <c r="I186" i="12"/>
  <c r="I347" i="12"/>
  <c r="I222" i="12"/>
  <c r="I272" i="12"/>
  <c r="I322" i="12"/>
  <c r="I108" i="12"/>
  <c r="I26" i="12"/>
  <c r="I187" i="12"/>
  <c r="I62" i="12"/>
  <c r="I394" i="12"/>
  <c r="I354" i="12"/>
  <c r="I150" i="12"/>
  <c r="I411" i="12"/>
  <c r="I361" i="12"/>
  <c r="I263" i="12"/>
  <c r="I160" i="12"/>
  <c r="I479" i="12"/>
  <c r="I177" i="12"/>
  <c r="I204" i="12"/>
  <c r="I681" i="12"/>
  <c r="I668" i="12"/>
  <c r="I74" i="12"/>
  <c r="I93" i="12"/>
  <c r="I183" i="12"/>
  <c r="I172" i="12"/>
  <c r="I25" i="12"/>
  <c r="I693" i="12"/>
  <c r="I356" i="12"/>
  <c r="I545" i="12"/>
  <c r="I417" i="12"/>
  <c r="I603" i="12"/>
  <c r="I358" i="12"/>
  <c r="I156" i="12"/>
  <c r="I418" i="12"/>
  <c r="I47" i="12"/>
  <c r="I700" i="12"/>
  <c r="I637" i="12"/>
  <c r="I265" i="12"/>
  <c r="I432" i="12"/>
  <c r="I566" i="12"/>
  <c r="I697" i="12"/>
  <c r="I366" i="12"/>
  <c r="I672" i="12"/>
  <c r="I416" i="12"/>
  <c r="I667" i="12"/>
  <c r="I526" i="12"/>
  <c r="I21" i="12"/>
  <c r="I41" i="12"/>
  <c r="I65" i="12"/>
  <c r="I708" i="12"/>
  <c r="I645" i="12"/>
  <c r="I279" i="12"/>
  <c r="I449" i="12"/>
  <c r="I582" i="12"/>
  <c r="I357" i="12"/>
  <c r="I622" i="12"/>
  <c r="I260" i="12"/>
  <c r="I592" i="12"/>
  <c r="I29" i="12"/>
  <c r="I64" i="12"/>
  <c r="I88" i="12"/>
  <c r="I716" i="12"/>
  <c r="I653" i="12"/>
  <c r="I292" i="12"/>
  <c r="I465" i="12"/>
  <c r="I598" i="12"/>
  <c r="I614" i="12"/>
  <c r="I125" i="12"/>
  <c r="I464" i="12"/>
  <c r="I45" i="12"/>
  <c r="I87" i="12"/>
  <c r="I109" i="12"/>
  <c r="I661" i="12"/>
  <c r="I304" i="12"/>
  <c r="I745" i="12"/>
  <c r="I34" i="12"/>
  <c r="I137" i="12"/>
  <c r="I740" i="12"/>
  <c r="I329" i="12"/>
  <c r="I646" i="12"/>
  <c r="I480" i="12"/>
  <c r="I553" i="12"/>
  <c r="I323" i="12"/>
  <c r="I382" i="12"/>
  <c r="I494" i="12"/>
  <c r="I453" i="12"/>
  <c r="I726" i="12"/>
  <c r="I524" i="12"/>
  <c r="I179" i="12"/>
  <c r="I469" i="12"/>
  <c r="I299" i="12"/>
  <c r="I663" i="12"/>
  <c r="I630" i="12"/>
  <c r="I23" i="12"/>
  <c r="I207" i="12"/>
  <c r="I685" i="12"/>
  <c r="I79" i="12"/>
  <c r="I565" i="12"/>
  <c r="I331" i="12"/>
  <c r="I39" i="12"/>
  <c r="I502" i="12"/>
  <c r="I32" i="12"/>
  <c r="I56" i="12"/>
  <c r="I55" i="12"/>
  <c r="I371" i="12"/>
  <c r="I711" i="12"/>
  <c r="I675" i="12"/>
  <c r="I521" i="12"/>
  <c r="I50" i="12"/>
  <c r="I250" i="12"/>
  <c r="I36" i="12"/>
  <c r="I286" i="12"/>
  <c r="I369" i="12"/>
  <c r="I35" i="12"/>
  <c r="I12" i="12"/>
  <c r="I90" i="12"/>
  <c r="I251" i="12"/>
  <c r="I126" i="12"/>
  <c r="I105" i="12"/>
  <c r="I107" i="12"/>
  <c r="I238" i="12"/>
  <c r="I491" i="12"/>
  <c r="I428" i="12"/>
  <c r="I362" i="12"/>
  <c r="I264" i="12"/>
  <c r="I543" i="12"/>
  <c r="I594" i="12"/>
  <c r="I602" i="12"/>
  <c r="I490" i="12"/>
  <c r="I541" i="12"/>
  <c r="I234" i="12"/>
  <c r="I78" i="12"/>
  <c r="I311" i="12"/>
  <c r="I273" i="12"/>
  <c r="I173" i="12"/>
  <c r="I31" i="12"/>
  <c r="I423" i="12"/>
  <c r="I673" i="12"/>
  <c r="I255" i="12"/>
  <c r="I476" i="12"/>
  <c r="I98" i="12"/>
  <c r="I4" i="12"/>
  <c r="I196" i="12"/>
  <c r="I184" i="12"/>
  <c r="I48" i="12"/>
  <c r="I701" i="12"/>
  <c r="I365" i="12"/>
  <c r="I561" i="12"/>
  <c r="I694" i="12"/>
  <c r="I305" i="12"/>
  <c r="I528" i="12"/>
  <c r="I536" i="12"/>
  <c r="I489" i="12"/>
  <c r="I540" i="12"/>
  <c r="I106" i="12"/>
  <c r="I13" i="12"/>
  <c r="I208" i="12"/>
  <c r="I197" i="12"/>
  <c r="I71" i="12"/>
  <c r="I709" i="12"/>
  <c r="I374" i="12"/>
  <c r="I577" i="12"/>
  <c r="I710" i="12"/>
  <c r="I522" i="12"/>
  <c r="I560" i="12"/>
  <c r="I337" i="12"/>
  <c r="I138" i="12"/>
  <c r="I22" i="12"/>
  <c r="I233" i="12"/>
  <c r="I209" i="12"/>
  <c r="I89" i="12"/>
  <c r="I717" i="12"/>
  <c r="I383" i="12"/>
  <c r="I593" i="12"/>
  <c r="I384" i="12"/>
  <c r="I552" i="12"/>
  <c r="I732" i="12"/>
  <c r="I162" i="12"/>
  <c r="I38" i="12"/>
  <c r="I247" i="12"/>
  <c r="I223" i="12"/>
  <c r="I111" i="12"/>
  <c r="I725" i="12"/>
  <c r="I391" i="12"/>
  <c r="I609" i="12"/>
  <c r="I308" i="12"/>
  <c r="I733" i="12"/>
  <c r="I202" i="12"/>
  <c r="I54" i="12"/>
  <c r="I285" i="12"/>
  <c r="I248" i="12"/>
  <c r="I143" i="12"/>
  <c r="I741" i="12"/>
  <c r="I407" i="12"/>
  <c r="I641" i="12"/>
  <c r="I133" i="12"/>
  <c r="I458" i="12"/>
  <c r="I608" i="12"/>
  <c r="I474" i="12"/>
  <c r="I618" i="12"/>
  <c r="I477" i="12"/>
  <c r="I325" i="12"/>
  <c r="I737" i="12"/>
  <c r="I317" i="12"/>
  <c r="I142" i="12"/>
  <c r="I351" i="12"/>
  <c r="I144" i="12"/>
  <c r="I117" i="12"/>
  <c r="I586" i="12"/>
  <c r="I730" i="12"/>
  <c r="I341" i="12"/>
  <c r="I168" i="12"/>
  <c r="I571" i="12"/>
  <c r="I626" i="12"/>
  <c r="I497" i="12"/>
  <c r="I390" i="12"/>
  <c r="I33" i="12"/>
  <c r="I398" i="12"/>
  <c r="I267" i="12"/>
  <c r="I647" i="12"/>
  <c r="I611" i="12"/>
  <c r="I345" i="12"/>
  <c r="I58" i="12"/>
  <c r="I42" i="12"/>
  <c r="I343" i="12"/>
  <c r="I52" i="12"/>
  <c r="I743" i="12"/>
  <c r="I635" i="12"/>
  <c r="I590" i="12"/>
  <c r="I193" i="12"/>
  <c r="I119" i="12"/>
  <c r="I220" i="12"/>
  <c r="I180" i="12"/>
  <c r="I659" i="12"/>
  <c r="I539" i="12"/>
  <c r="I549" i="12"/>
  <c r="I600" i="12"/>
  <c r="I114" i="12"/>
  <c r="I314" i="12"/>
  <c r="I100" i="12"/>
  <c r="I350" i="12"/>
  <c r="I435" i="12"/>
  <c r="I99" i="12"/>
  <c r="I77" i="12"/>
  <c r="I154" i="12"/>
  <c r="I315" i="12"/>
  <c r="I190" i="12"/>
  <c r="I221" i="12"/>
  <c r="I203" i="12"/>
  <c r="I326" i="12"/>
  <c r="I555" i="12"/>
  <c r="I492" i="12"/>
  <c r="I429" i="12"/>
  <c r="I364" i="12"/>
  <c r="I607" i="12"/>
  <c r="I722" i="12"/>
  <c r="I425" i="12"/>
  <c r="I446" i="12"/>
  <c r="I414" i="12"/>
  <c r="I9" i="12"/>
  <c r="I166" i="12"/>
  <c r="I419" i="12"/>
  <c r="I370" i="12"/>
  <c r="I276" i="12"/>
  <c r="I175" i="12"/>
  <c r="I487" i="12"/>
  <c r="I229" i="12"/>
  <c r="I80" i="12"/>
  <c r="I237" i="12"/>
  <c r="I266" i="12"/>
  <c r="I86" i="12"/>
  <c r="I336" i="12"/>
  <c r="I287" i="12"/>
  <c r="I185" i="12"/>
  <c r="I49" i="12"/>
  <c r="I431" i="12"/>
  <c r="I689" i="12"/>
  <c r="I293" i="12"/>
  <c r="I506" i="12"/>
  <c r="I656" i="12"/>
  <c r="I192" i="12"/>
  <c r="I554" i="12"/>
  <c r="I413" i="12"/>
  <c r="I290" i="12"/>
  <c r="I102" i="12"/>
  <c r="I349" i="12"/>
  <c r="I300" i="12"/>
  <c r="I199" i="12"/>
  <c r="I72" i="12"/>
  <c r="I439" i="12"/>
  <c r="I705" i="12"/>
  <c r="I344" i="12"/>
  <c r="I205" i="12"/>
  <c r="I486" i="12"/>
  <c r="I340" i="12"/>
  <c r="I298" i="12"/>
  <c r="I110" i="12"/>
  <c r="I360" i="12"/>
  <c r="I312" i="12"/>
  <c r="I212" i="12"/>
  <c r="I95" i="12"/>
  <c r="I447" i="12"/>
  <c r="I721" i="12"/>
  <c r="I664" i="12"/>
  <c r="I617" i="12"/>
  <c r="I605" i="12"/>
  <c r="I306" i="12"/>
  <c r="I118" i="12"/>
  <c r="I378" i="12"/>
  <c r="I224" i="12"/>
  <c r="I112" i="12"/>
  <c r="I455" i="12"/>
  <c r="I448" i="12"/>
  <c r="I338" i="12"/>
  <c r="I395" i="12"/>
  <c r="I249" i="12"/>
  <c r="I471" i="12"/>
  <c r="I456" i="12"/>
  <c r="I736" i="12"/>
  <c r="I574" i="12"/>
  <c r="I501" i="12"/>
  <c r="I445" i="12"/>
  <c r="I478" i="12"/>
  <c r="I516" i="12"/>
  <c r="I510" i="12"/>
  <c r="I461" i="12"/>
  <c r="I562" i="12"/>
  <c r="I406" i="12"/>
  <c r="I120" i="12"/>
  <c r="I706" i="12"/>
  <c r="I134" i="12"/>
  <c r="I94" i="12"/>
  <c r="I37" i="12"/>
  <c r="I5" i="12"/>
  <c r="I475" i="12"/>
  <c r="I145" i="12"/>
  <c r="I181" i="12"/>
  <c r="I441" i="12"/>
  <c r="I339" i="12"/>
  <c r="I695" i="12"/>
  <c r="I363" i="12"/>
  <c r="I703" i="12"/>
  <c r="I232" i="12"/>
  <c r="I742" i="12"/>
  <c r="I612" i="12"/>
  <c r="I670" i="12"/>
  <c r="I178" i="12"/>
  <c r="I27" i="12"/>
  <c r="I164" i="12"/>
  <c r="I152" i="12"/>
  <c r="I19" i="12"/>
  <c r="I163" i="12"/>
  <c r="I17" i="12"/>
  <c r="I218" i="12"/>
  <c r="I379" i="12"/>
  <c r="I254" i="12"/>
  <c r="I324" i="12"/>
  <c r="I307" i="12"/>
  <c r="I136" i="12"/>
  <c r="I619" i="12"/>
  <c r="I556" i="12"/>
  <c r="I493" i="12"/>
  <c r="I430" i="12"/>
  <c r="I671" i="12"/>
  <c r="I376" i="12"/>
  <c r="I686" i="12"/>
  <c r="I319" i="12"/>
  <c r="I591" i="12"/>
  <c r="I115" i="12"/>
  <c r="I246" i="12"/>
  <c r="I499" i="12"/>
  <c r="I436" i="12"/>
  <c r="I372" i="12"/>
  <c r="I277" i="12"/>
  <c r="I551" i="12"/>
  <c r="I482" i="12"/>
  <c r="I702" i="12"/>
  <c r="I669" i="12"/>
  <c r="I18" i="12"/>
  <c r="I174" i="12"/>
  <c r="I427" i="12"/>
  <c r="I380" i="12"/>
  <c r="I288" i="12"/>
  <c r="I188" i="12"/>
  <c r="I495" i="12"/>
  <c r="I280" i="12"/>
  <c r="I504" i="12"/>
  <c r="I634" i="12"/>
  <c r="I713" i="12"/>
  <c r="I729" i="12"/>
  <c r="I638" i="12"/>
  <c r="I239" i="12"/>
  <c r="I43" i="12"/>
  <c r="I182" i="12"/>
  <c r="I443" i="12"/>
  <c r="I388" i="12"/>
  <c r="I301" i="12"/>
  <c r="I200" i="12"/>
  <c r="I503" i="12"/>
  <c r="I332" i="12"/>
  <c r="I520" i="12"/>
  <c r="I734" i="12"/>
  <c r="I244" i="12"/>
  <c r="I128" i="12"/>
  <c r="I51" i="12"/>
  <c r="I198" i="12"/>
  <c r="I451" i="12"/>
  <c r="I396" i="12"/>
  <c r="I313" i="12"/>
  <c r="I213" i="12"/>
  <c r="I511" i="12"/>
  <c r="I375" i="12"/>
  <c r="I473" i="12"/>
  <c r="I682" i="12"/>
  <c r="I96" i="12"/>
  <c r="I67" i="12"/>
  <c r="I206" i="12"/>
  <c r="I459" i="12"/>
  <c r="I404" i="12"/>
  <c r="I327" i="12"/>
  <c r="I225" i="12"/>
  <c r="I519" i="12"/>
  <c r="I408" i="12"/>
  <c r="I75" i="12"/>
  <c r="I269" i="12"/>
  <c r="I83" i="12"/>
  <c r="I230" i="12"/>
  <c r="I483" i="12"/>
  <c r="I420" i="12"/>
  <c r="I352" i="12"/>
  <c r="I252" i="12"/>
  <c r="I535" i="12"/>
  <c r="I450" i="12"/>
  <c r="I584" i="12"/>
  <c r="I714" i="12"/>
  <c r="I466" i="12"/>
  <c r="I558" i="12"/>
  <c r="I512" i="12"/>
  <c r="I463" i="12"/>
  <c r="I472" i="12"/>
  <c r="I679" i="12"/>
  <c r="I8" i="12"/>
  <c r="I235" i="12"/>
  <c r="I623" i="12"/>
  <c r="I330" i="12"/>
  <c r="I579" i="12"/>
  <c r="I135" i="12"/>
  <c r="I587" i="12"/>
  <c r="I256" i="12"/>
  <c r="I532" i="12"/>
  <c r="I295" i="12"/>
  <c r="I422" i="12"/>
  <c r="I191" i="12"/>
  <c r="I355" i="12"/>
  <c r="I59" i="12"/>
  <c r="I157" i="12"/>
  <c r="I241" i="12"/>
  <c r="I628" i="12"/>
  <c r="I690" i="12"/>
  <c r="I7" i="12"/>
  <c r="I426" i="12"/>
  <c r="I580" i="12"/>
  <c r="I704" i="12"/>
  <c r="I525" i="12"/>
  <c r="I568" i="12"/>
  <c r="I73" i="12"/>
  <c r="I271" i="12"/>
  <c r="I333" i="12"/>
  <c r="I633" i="12"/>
  <c r="I242" i="12"/>
  <c r="I91" i="12"/>
  <c r="I69" i="12"/>
  <c r="I257" i="12"/>
  <c r="I66" i="12"/>
  <c r="I227" i="12"/>
  <c r="I82" i="12"/>
  <c r="I282" i="12"/>
  <c r="I68" i="12"/>
  <c r="I318" i="12"/>
  <c r="I403" i="12"/>
  <c r="I28" i="12"/>
  <c r="I284" i="12"/>
  <c r="I683" i="12"/>
  <c r="I620" i="12"/>
  <c r="I557" i="12"/>
  <c r="I129" i="12"/>
  <c r="I735" i="12"/>
  <c r="I662" i="12"/>
  <c r="I496" i="12"/>
  <c r="I10" i="12"/>
  <c r="I433" i="12"/>
  <c r="I211" i="12"/>
  <c r="I334" i="12"/>
  <c r="I563" i="12"/>
  <c r="I500" i="12"/>
  <c r="I437" i="12"/>
  <c r="I373" i="12"/>
  <c r="I615" i="12"/>
  <c r="I610" i="12"/>
  <c r="I640" i="12"/>
  <c r="I215" i="12"/>
  <c r="I131" i="12"/>
  <c r="I262" i="12"/>
  <c r="I507" i="12"/>
  <c r="I444" i="12"/>
  <c r="I381" i="12"/>
  <c r="I289" i="12"/>
  <c r="I559" i="12"/>
  <c r="I498" i="12"/>
  <c r="I632" i="12"/>
  <c r="I151" i="12"/>
  <c r="I650" i="12"/>
  <c r="I666" i="12"/>
  <c r="I576" i="12"/>
  <c r="I399" i="12"/>
  <c r="I139" i="12"/>
  <c r="I270" i="12"/>
  <c r="I515" i="12"/>
  <c r="I452" i="12"/>
  <c r="I389" i="12"/>
  <c r="I303" i="12"/>
  <c r="I567" i="12"/>
  <c r="I514" i="12"/>
  <c r="I648" i="12"/>
  <c r="I544" i="12"/>
  <c r="I424" i="12"/>
  <c r="I527" i="12"/>
  <c r="I147" i="12"/>
  <c r="I278" i="12"/>
  <c r="I523" i="12"/>
  <c r="I460" i="12"/>
  <c r="I397" i="12"/>
  <c r="I316" i="12"/>
  <c r="I575" i="12"/>
  <c r="I530" i="12"/>
  <c r="I392" i="12"/>
  <c r="I97" i="12"/>
  <c r="I655" i="12"/>
  <c r="I171" i="12"/>
  <c r="I294" i="12"/>
  <c r="I531" i="12"/>
  <c r="I468" i="12"/>
  <c r="I405" i="12"/>
  <c r="I328" i="12"/>
  <c r="I583" i="12"/>
  <c r="I546" i="12"/>
  <c r="I46" i="12"/>
  <c r="I281" i="12"/>
  <c r="I195" i="12"/>
  <c r="I310" i="12"/>
  <c r="I547" i="12"/>
  <c r="I484" i="12"/>
  <c r="I421" i="12"/>
  <c r="I353" i="12"/>
  <c r="I599" i="12"/>
  <c r="I578" i="12"/>
  <c r="I712" i="12"/>
  <c r="I393" i="12"/>
  <c r="I534" i="12"/>
  <c r="I268" i="12"/>
  <c r="I170" i="12"/>
  <c r="I625" i="12"/>
  <c r="I509" i="12"/>
  <c r="I11" i="12"/>
  <c r="I155" i="12"/>
  <c r="I30" i="12"/>
  <c r="I359" i="12"/>
  <c r="I130" i="12"/>
  <c r="I291" i="12"/>
  <c r="I146" i="12"/>
  <c r="I346" i="12"/>
  <c r="I132" i="12"/>
  <c r="I81" i="12"/>
  <c r="I467" i="12"/>
  <c r="I140" i="12"/>
  <c r="I402" i="12"/>
  <c r="I684" i="12"/>
  <c r="I621" i="12"/>
  <c r="I240" i="12"/>
  <c r="I367" i="12"/>
  <c r="I738" i="12"/>
  <c r="I302" i="12"/>
  <c r="I440" i="12"/>
  <c r="I564" i="12"/>
  <c r="I438" i="12"/>
  <c r="I409" i="12"/>
  <c r="I719" i="12"/>
  <c r="I508" i="12"/>
  <c r="I462" i="12"/>
  <c r="I16" i="12"/>
  <c r="I631" i="12"/>
  <c r="I259" i="12"/>
  <c r="I658" i="12"/>
  <c r="I595" i="12"/>
  <c r="I104" i="12"/>
  <c r="I485" i="12"/>
  <c r="I624" i="12"/>
  <c r="I194" i="12"/>
  <c r="I210" i="12"/>
  <c r="I153" i="12"/>
  <c r="I728" i="12"/>
  <c r="I691" i="12"/>
  <c r="I116" i="12"/>
  <c r="I687" i="12"/>
  <c r="I53" i="12"/>
  <c r="I517" i="12"/>
  <c r="I601" i="12"/>
  <c r="I588" i="12"/>
  <c r="I214" i="12"/>
  <c r="I533" i="12"/>
  <c r="I20" i="12"/>
  <c r="I727" i="12"/>
  <c r="I121" i="12"/>
  <c r="I122" i="12"/>
  <c r="I283" i="12"/>
  <c r="I158" i="12"/>
  <c r="I169" i="12"/>
  <c r="I258" i="12"/>
  <c r="I44" i="12"/>
  <c r="I274" i="12"/>
  <c r="I123" i="12"/>
  <c r="I101" i="12"/>
  <c r="I309" i="12"/>
  <c r="I226" i="12"/>
  <c r="I70" i="12"/>
  <c r="I297" i="12"/>
  <c r="I261" i="12"/>
  <c r="I159" i="12"/>
  <c r="I6" i="12"/>
  <c r="I415" i="12"/>
  <c r="I657" i="12"/>
  <c r="I537" i="12"/>
  <c r="I744" i="12"/>
  <c r="I236" i="12"/>
  <c r="I165" i="12"/>
  <c r="I148" i="12"/>
  <c r="I410" i="12"/>
  <c r="I24" i="12"/>
  <c r="I692" i="12"/>
  <c r="I629" i="12"/>
  <c r="I253" i="12"/>
  <c r="I401" i="12"/>
  <c r="I488" i="12"/>
  <c r="I245" i="12"/>
  <c r="I696" i="12"/>
  <c r="I60" i="12"/>
  <c r="I321" i="12"/>
  <c r="I699" i="12"/>
  <c r="I636" i="12"/>
  <c r="I573" i="12"/>
  <c r="I161" i="12"/>
  <c r="I15" i="12"/>
  <c r="I434" i="12"/>
  <c r="I569" i="12"/>
  <c r="I718" i="12"/>
  <c r="I400" i="12"/>
  <c r="I231" i="12"/>
  <c r="I377" i="12"/>
  <c r="I505" i="12"/>
  <c r="I76" i="12"/>
  <c r="I335" i="12"/>
  <c r="I707" i="12"/>
  <c r="I644" i="12"/>
  <c r="I581" i="12"/>
  <c r="I176" i="12"/>
  <c r="I103" i="12"/>
  <c r="I454" i="12"/>
  <c r="I585" i="12"/>
  <c r="I538" i="12"/>
  <c r="I275" i="12"/>
  <c r="I442" i="12"/>
  <c r="I84" i="12"/>
  <c r="I348" i="12"/>
  <c r="I715" i="12"/>
  <c r="I652" i="12"/>
  <c r="I589" i="12"/>
  <c r="I189" i="12"/>
  <c r="I167" i="12"/>
  <c r="I470" i="12"/>
  <c r="I688" i="12"/>
  <c r="I387" i="12"/>
  <c r="I570" i="12"/>
  <c r="I92" i="12"/>
  <c r="I368" i="12"/>
  <c r="I723" i="12"/>
  <c r="I660" i="12"/>
  <c r="I597" i="12"/>
  <c r="I201" i="12"/>
  <c r="I217" i="12"/>
  <c r="I680" i="12"/>
  <c r="I412" i="12"/>
  <c r="I720" i="12"/>
  <c r="I124" i="12"/>
  <c r="I386" i="12"/>
  <c r="I739" i="12"/>
  <c r="I676" i="12"/>
  <c r="I613" i="12"/>
  <c r="I228" i="12"/>
  <c r="I320" i="12"/>
  <c r="I518" i="12"/>
  <c r="I649" i="12"/>
  <c r="I216" i="12"/>
  <c r="I385" i="12"/>
  <c r="I616" i="12"/>
  <c r="I731" i="12"/>
  <c r="I654" i="12"/>
  <c r="I724" i="12"/>
  <c r="I481" i="12"/>
  <c r="I127" i="12"/>
  <c r="I61" i="12"/>
  <c r="I141" i="12"/>
  <c r="I677" i="12"/>
  <c r="I513" i="12"/>
  <c r="I149" i="12"/>
  <c r="I665" i="12"/>
  <c r="I604" i="12"/>
  <c r="I627" i="12"/>
  <c r="I342" i="12"/>
  <c r="I57" i="12"/>
  <c r="I243" i="12"/>
  <c r="I642" i="12"/>
  <c r="I40" i="12"/>
  <c r="I639" i="12"/>
  <c r="I63" i="12"/>
  <c r="I674" i="12"/>
  <c r="I548" i="12"/>
  <c r="I542" i="12"/>
  <c r="I219" i="12"/>
  <c r="I85" i="12"/>
  <c r="I529" i="12"/>
  <c r="I296" i="12"/>
  <c r="I678" i="12"/>
  <c r="I572" i="12"/>
  <c r="I606" i="12"/>
  <c r="I643" i="12"/>
  <c r="I457" i="12"/>
  <c r="I651" i="12"/>
  <c r="I14" i="12"/>
  <c r="I596" i="12"/>
  <c r="I698" i="12"/>
  <c r="I113" i="12"/>
  <c r="I550" i="12"/>
  <c r="B7" i="12"/>
  <c r="F7" i="19"/>
  <c r="G6" i="12" s="1"/>
  <c r="C8" i="19"/>
  <c r="O27" i="13" l="1"/>
  <c r="L27" i="13"/>
  <c r="N28" i="13"/>
  <c r="M28" i="13" a="1"/>
  <c r="M28" i="13" s="1"/>
  <c r="K28" i="13"/>
  <c r="P28" i="13"/>
  <c r="A29" i="13"/>
  <c r="G7" i="3"/>
  <c r="E4" i="3"/>
  <c r="B8" i="12"/>
  <c r="F8" i="19"/>
  <c r="G7" i="12" s="1"/>
  <c r="C9" i="19"/>
  <c r="G5" i="19"/>
  <c r="O28" i="13" l="1"/>
  <c r="L28" i="13"/>
  <c r="N29" i="13"/>
  <c r="M29" i="13" a="1"/>
  <c r="M29" i="13" s="1"/>
  <c r="K29" i="13"/>
  <c r="P29" i="13"/>
  <c r="A30" i="13"/>
  <c r="G8" i="3"/>
  <c r="B9" i="12"/>
  <c r="F9" i="19"/>
  <c r="G8" i="12" s="1"/>
  <c r="C10" i="19"/>
  <c r="O29" i="13" l="1"/>
  <c r="L29" i="13"/>
  <c r="N30" i="13"/>
  <c r="M30" i="13" a="1"/>
  <c r="M30" i="13" s="1"/>
  <c r="O30" i="13" s="1"/>
  <c r="K30" i="13"/>
  <c r="P30" i="13"/>
  <c r="Q30" i="13" s="1"/>
  <c r="A31" i="13"/>
  <c r="G9" i="3"/>
  <c r="B10" i="12"/>
  <c r="F10" i="19"/>
  <c r="G9" i="12" s="1"/>
  <c r="C11" i="19"/>
  <c r="L30" i="13" l="1"/>
  <c r="M31" i="13" a="1"/>
  <c r="M31" i="13" s="1"/>
  <c r="O31" i="13" s="1"/>
  <c r="K31" i="13"/>
  <c r="P31" i="13"/>
  <c r="Q31" i="13" s="1"/>
  <c r="A32" i="13"/>
  <c r="G10" i="3"/>
  <c r="E5" i="3"/>
  <c r="B11" i="12"/>
  <c r="F11" i="19"/>
  <c r="G10" i="12" s="1"/>
  <c r="C12" i="19"/>
  <c r="G6" i="19"/>
  <c r="L31" i="13" l="1"/>
  <c r="N32" i="13"/>
  <c r="M32" i="13" a="1"/>
  <c r="M32" i="13" s="1"/>
  <c r="O32" i="13" s="1"/>
  <c r="K32" i="13"/>
  <c r="P32" i="13"/>
  <c r="Q32" i="13" s="1"/>
  <c r="A33" i="13"/>
  <c r="G11" i="3"/>
  <c r="B12" i="12"/>
  <c r="F12" i="19"/>
  <c r="C13" i="19"/>
  <c r="L32" i="13" l="1"/>
  <c r="N33" i="13"/>
  <c r="M33" i="13" a="1"/>
  <c r="M33" i="13" s="1"/>
  <c r="O33" i="13" s="1"/>
  <c r="K33" i="13"/>
  <c r="P33" i="13"/>
  <c r="Q33" i="13" s="1"/>
  <c r="A34" i="13"/>
  <c r="G12" i="3"/>
  <c r="B13" i="12"/>
  <c r="F13" i="19"/>
  <c r="C14" i="19"/>
  <c r="L33" i="13" l="1"/>
  <c r="N34" i="13"/>
  <c r="M34" i="13" a="1"/>
  <c r="M34" i="13" s="1"/>
  <c r="O34" i="13" s="1"/>
  <c r="K34" i="13"/>
  <c r="P34" i="13"/>
  <c r="Q34" i="13" s="1"/>
  <c r="A35" i="13"/>
  <c r="G13" i="3"/>
  <c r="E6" i="3"/>
  <c r="B14" i="12"/>
  <c r="F14" i="19"/>
  <c r="C15" i="19"/>
  <c r="L34" i="13" l="1"/>
  <c r="N35" i="13"/>
  <c r="M35" i="13" a="1"/>
  <c r="M35" i="13" s="1"/>
  <c r="O35" i="13" s="1"/>
  <c r="K35" i="13"/>
  <c r="P35" i="13"/>
  <c r="Q35" i="13" s="1"/>
  <c r="A36" i="13"/>
  <c r="G14" i="3"/>
  <c r="B15" i="12"/>
  <c r="F15" i="19"/>
  <c r="C16" i="19"/>
  <c r="L35" i="13" l="1"/>
  <c r="N36" i="13"/>
  <c r="M36" i="13" a="1"/>
  <c r="M36" i="13" s="1"/>
  <c r="O36" i="13" s="1"/>
  <c r="K36" i="13"/>
  <c r="P36" i="13"/>
  <c r="Q36" i="13" s="1"/>
  <c r="A37" i="13"/>
  <c r="G15" i="3"/>
  <c r="B16" i="12"/>
  <c r="F16" i="19"/>
  <c r="G15" i="12" s="1"/>
  <c r="C17" i="19"/>
  <c r="L36" i="13" l="1"/>
  <c r="N37" i="13"/>
  <c r="M37" i="13" a="1"/>
  <c r="M37" i="13" s="1"/>
  <c r="O37" i="13" s="1"/>
  <c r="K37" i="13"/>
  <c r="P37" i="13"/>
  <c r="Q37" i="13" s="1"/>
  <c r="A38" i="13"/>
  <c r="G16" i="3"/>
  <c r="E7" i="3"/>
  <c r="B17" i="12"/>
  <c r="F17" i="19"/>
  <c r="G16" i="12" s="1"/>
  <c r="C18" i="19"/>
  <c r="L37" i="13" l="1"/>
  <c r="N38" i="13"/>
  <c r="M38" i="13" a="1"/>
  <c r="M38" i="13" s="1"/>
  <c r="O38" i="13" s="1"/>
  <c r="K38" i="13"/>
  <c r="P38" i="13"/>
  <c r="Q38" i="13" s="1"/>
  <c r="A39" i="13"/>
  <c r="G17" i="3"/>
  <c r="B18" i="12"/>
  <c r="F18" i="19"/>
  <c r="G17" i="12" s="1"/>
  <c r="C19" i="19"/>
  <c r="G7" i="19"/>
  <c r="L38" i="13" l="1"/>
  <c r="N39" i="13"/>
  <c r="M39" i="13" a="1"/>
  <c r="M39" i="13" s="1"/>
  <c r="O39" i="13" s="1"/>
  <c r="K39" i="13"/>
  <c r="P39" i="13"/>
  <c r="Q39" i="13" s="1"/>
  <c r="A40" i="13"/>
  <c r="G18" i="3"/>
  <c r="B19" i="12"/>
  <c r="F19" i="19"/>
  <c r="G18" i="12" s="1"/>
  <c r="C20" i="19"/>
  <c r="L39" i="13" l="1"/>
  <c r="N40" i="13"/>
  <c r="M40" i="13" a="1"/>
  <c r="M40" i="13" s="1"/>
  <c r="O40" i="13" s="1"/>
  <c r="K40" i="13"/>
  <c r="P40" i="13"/>
  <c r="Q40" i="13" s="1"/>
  <c r="A41" i="13"/>
  <c r="G19" i="3"/>
  <c r="E8" i="3"/>
  <c r="B20" i="12"/>
  <c r="F20" i="19"/>
  <c r="G19" i="12" s="1"/>
  <c r="C21" i="19"/>
  <c r="L40" i="13" l="1"/>
  <c r="N41" i="13"/>
  <c r="M41" i="13" a="1"/>
  <c r="M41" i="13" s="1"/>
  <c r="O41" i="13" s="1"/>
  <c r="K41" i="13"/>
  <c r="P41" i="13"/>
  <c r="Q41" i="13" s="1"/>
  <c r="A42" i="13"/>
  <c r="G20" i="3"/>
  <c r="B21" i="12"/>
  <c r="F21" i="19"/>
  <c r="G20" i="12" s="1"/>
  <c r="C22" i="19"/>
  <c r="L41" i="13" l="1"/>
  <c r="N42" i="13"/>
  <c r="M42" i="13" a="1"/>
  <c r="M42" i="13" s="1"/>
  <c r="O42" i="13" s="1"/>
  <c r="K42" i="13"/>
  <c r="P42" i="13"/>
  <c r="Q42" i="13" s="1"/>
  <c r="A43" i="13"/>
  <c r="G21" i="3"/>
  <c r="B22" i="12"/>
  <c r="F22" i="19"/>
  <c r="G21" i="12" s="1"/>
  <c r="C23" i="19"/>
  <c r="L42" i="13" l="1"/>
  <c r="N43" i="13"/>
  <c r="M43" i="13" a="1"/>
  <c r="M43" i="13" s="1"/>
  <c r="O43" i="13" s="1"/>
  <c r="K43" i="13"/>
  <c r="P43" i="13"/>
  <c r="Q43" i="13" s="1"/>
  <c r="A44" i="13"/>
  <c r="G22" i="3"/>
  <c r="E9" i="3"/>
  <c r="B23" i="12"/>
  <c r="F23" i="19"/>
  <c r="G22" i="12" s="1"/>
  <c r="C24" i="19"/>
  <c r="L43" i="13" l="1"/>
  <c r="N44" i="13"/>
  <c r="M44" i="13" a="1"/>
  <c r="M44" i="13" s="1"/>
  <c r="O44" i="13" s="1"/>
  <c r="K44" i="13"/>
  <c r="P44" i="13"/>
  <c r="Q44" i="13" s="1"/>
  <c r="A45" i="13"/>
  <c r="G23" i="3"/>
  <c r="B24" i="12"/>
  <c r="F24" i="19"/>
  <c r="G23" i="12" s="1"/>
  <c r="C25" i="19"/>
  <c r="L44" i="13" l="1"/>
  <c r="N45" i="13"/>
  <c r="M45" i="13" a="1"/>
  <c r="M45" i="13" s="1"/>
  <c r="O45" i="13" s="1"/>
  <c r="K45" i="13"/>
  <c r="P45" i="13"/>
  <c r="Q45" i="13" s="1"/>
  <c r="A46" i="13"/>
  <c r="G24" i="3"/>
  <c r="B25" i="12"/>
  <c r="F25" i="19"/>
  <c r="G24" i="12" s="1"/>
  <c r="C26" i="19"/>
  <c r="L45" i="13" l="1"/>
  <c r="N46" i="13"/>
  <c r="M46" i="13" a="1"/>
  <c r="M46" i="13" s="1"/>
  <c r="O46" i="13" s="1"/>
  <c r="K46" i="13"/>
  <c r="P46" i="13"/>
  <c r="Q46" i="13" s="1"/>
  <c r="A47" i="13"/>
  <c r="G25" i="3"/>
  <c r="B26" i="12"/>
  <c r="F26" i="19"/>
  <c r="G25" i="12" s="1"/>
  <c r="C27" i="19"/>
  <c r="L46" i="13" l="1"/>
  <c r="N47" i="13"/>
  <c r="M47" i="13" a="1"/>
  <c r="M47" i="13" s="1"/>
  <c r="O47" i="13" s="1"/>
  <c r="K47" i="13"/>
  <c r="P47" i="13"/>
  <c r="Q47" i="13" s="1"/>
  <c r="A48" i="13"/>
  <c r="G26" i="3"/>
  <c r="B27" i="12"/>
  <c r="F27" i="19"/>
  <c r="G26" i="12" s="1"/>
  <c r="C28" i="19"/>
  <c r="G8" i="19"/>
  <c r="L47" i="13" l="1"/>
  <c r="N48" i="13"/>
  <c r="M48" i="13" a="1"/>
  <c r="M48" i="13" s="1"/>
  <c r="K48" i="13"/>
  <c r="P48" i="13"/>
  <c r="Q48" i="13" s="1"/>
  <c r="A49" i="13"/>
  <c r="G27" i="3"/>
  <c r="B28" i="12"/>
  <c r="F28" i="19"/>
  <c r="G27" i="12" s="1"/>
  <c r="C29" i="19"/>
  <c r="L48" i="13" l="1"/>
  <c r="O48" i="13"/>
  <c r="N49" i="13"/>
  <c r="M49" i="13" a="1"/>
  <c r="M49" i="13" s="1"/>
  <c r="K49" i="13"/>
  <c r="P49" i="13"/>
  <c r="Q49" i="13" s="1"/>
  <c r="A50" i="13"/>
  <c r="G28" i="3"/>
  <c r="B29" i="12"/>
  <c r="F29" i="19"/>
  <c r="G28" i="12" s="1"/>
  <c r="C30" i="19"/>
  <c r="O49" i="13" l="1"/>
  <c r="L49" i="13"/>
  <c r="N50" i="13"/>
  <c r="M50" i="13" a="1"/>
  <c r="M50" i="13" s="1"/>
  <c r="K50" i="13"/>
  <c r="P50" i="13"/>
  <c r="Q50" i="13" s="1"/>
  <c r="A51" i="13"/>
  <c r="G29" i="3"/>
  <c r="B30" i="12"/>
  <c r="F30" i="19"/>
  <c r="G29" i="12" s="1"/>
  <c r="C31" i="19"/>
  <c r="O50" i="13" l="1"/>
  <c r="L50" i="13"/>
  <c r="N51" i="13"/>
  <c r="M51" i="13" a="1"/>
  <c r="M51" i="13" s="1"/>
  <c r="K51" i="13"/>
  <c r="P51" i="13"/>
  <c r="Q51" i="13" s="1"/>
  <c r="A52" i="13"/>
  <c r="G30" i="3"/>
  <c r="B31" i="12"/>
  <c r="F31" i="19"/>
  <c r="G30" i="12" s="1"/>
  <c r="C32" i="19"/>
  <c r="O51" i="13" l="1"/>
  <c r="L51" i="13"/>
  <c r="N52" i="13"/>
  <c r="M52" i="13" a="1"/>
  <c r="M52" i="13" s="1"/>
  <c r="K52" i="13"/>
  <c r="P52" i="13"/>
  <c r="Q52" i="13" s="1"/>
  <c r="A53" i="13"/>
  <c r="G31" i="3"/>
  <c r="B32" i="12"/>
  <c r="F32" i="19"/>
  <c r="G31" i="12" s="1"/>
  <c r="C33" i="19"/>
  <c r="O52" i="13" l="1"/>
  <c r="L52" i="13"/>
  <c r="N53" i="13"/>
  <c r="M53" i="13" a="1"/>
  <c r="M53" i="13" s="1"/>
  <c r="K53" i="13"/>
  <c r="P53" i="13"/>
  <c r="Q53" i="13" s="1"/>
  <c r="A54" i="13"/>
  <c r="G32" i="3"/>
  <c r="B33" i="12"/>
  <c r="F33" i="19"/>
  <c r="G32" i="12" s="1"/>
  <c r="C34" i="19"/>
  <c r="O53" i="13" l="1"/>
  <c r="L53" i="13"/>
  <c r="N54" i="13"/>
  <c r="M54" i="13" a="1"/>
  <c r="M54" i="13" s="1"/>
  <c r="K54" i="13"/>
  <c r="O54" i="13" s="1"/>
  <c r="P54" i="13"/>
  <c r="Q54" i="13" s="1"/>
  <c r="A55" i="13"/>
  <c r="G33" i="3"/>
  <c r="B34" i="12"/>
  <c r="F34" i="19"/>
  <c r="G33" i="12" s="1"/>
  <c r="C35" i="19"/>
  <c r="L54" i="13" l="1"/>
  <c r="N55" i="13"/>
  <c r="M55" i="13" a="1"/>
  <c r="M55" i="13" s="1"/>
  <c r="K55" i="13"/>
  <c r="O55" i="13" s="1"/>
  <c r="P55" i="13"/>
  <c r="Q55" i="13" s="1"/>
  <c r="A56" i="13"/>
  <c r="G34" i="3"/>
  <c r="B35" i="12"/>
  <c r="F35" i="19"/>
  <c r="G34" i="12" s="1"/>
  <c r="C36" i="19"/>
  <c r="L55" i="13" l="1"/>
  <c r="N56" i="13"/>
  <c r="M56" i="13" a="1"/>
  <c r="M56" i="13" s="1"/>
  <c r="K56" i="13"/>
  <c r="P56" i="13"/>
  <c r="Q56" i="13" s="1"/>
  <c r="A57" i="13"/>
  <c r="G35" i="3"/>
  <c r="B36" i="12"/>
  <c r="F36" i="19"/>
  <c r="G35" i="12" s="1"/>
  <c r="C37" i="19"/>
  <c r="G9" i="19"/>
  <c r="O56" i="13" l="1"/>
  <c r="L56" i="13"/>
  <c r="N57" i="13"/>
  <c r="M57" i="13" a="1"/>
  <c r="M57" i="13" s="1"/>
  <c r="K57" i="13"/>
  <c r="P57" i="13"/>
  <c r="Q57" i="13" s="1"/>
  <c r="A58" i="13"/>
  <c r="G36" i="3"/>
  <c r="B37" i="12"/>
  <c r="F37" i="19"/>
  <c r="G36" i="12" s="1"/>
  <c r="C38" i="19"/>
  <c r="O57" i="13" l="1"/>
  <c r="L57" i="13"/>
  <c r="N58" i="13"/>
  <c r="M58" i="13" a="1"/>
  <c r="M58" i="13" s="1"/>
  <c r="O58" i="13" s="1"/>
  <c r="K58" i="13"/>
  <c r="P58" i="13"/>
  <c r="Q58" i="13" s="1"/>
  <c r="A59" i="13"/>
  <c r="G37" i="3"/>
  <c r="B38" i="12"/>
  <c r="F38" i="19"/>
  <c r="G37" i="12" s="1"/>
  <c r="C39" i="19"/>
  <c r="L58" i="13" l="1"/>
  <c r="N59" i="13"/>
  <c r="M59" i="13" a="1"/>
  <c r="M59" i="13" s="1"/>
  <c r="K59" i="13"/>
  <c r="P59" i="13"/>
  <c r="Q59" i="13" s="1"/>
  <c r="A60" i="13"/>
  <c r="G38" i="3"/>
  <c r="B39" i="12"/>
  <c r="F39" i="19"/>
  <c r="G38" i="12" s="1"/>
  <c r="C40" i="19"/>
  <c r="O59" i="13" l="1"/>
  <c r="L59" i="13"/>
  <c r="N60" i="13"/>
  <c r="M60" i="13" a="1"/>
  <c r="M60" i="13" s="1"/>
  <c r="K60" i="13"/>
  <c r="P60" i="13"/>
  <c r="Q60" i="13" s="1"/>
  <c r="A61" i="13"/>
  <c r="G39" i="3"/>
  <c r="B40" i="12"/>
  <c r="F40" i="19"/>
  <c r="G39" i="12" s="1"/>
  <c r="C41" i="19"/>
  <c r="O60" i="13" l="1"/>
  <c r="L60" i="13"/>
  <c r="N61" i="13"/>
  <c r="M61" i="13" a="1"/>
  <c r="M61" i="13" s="1"/>
  <c r="K61" i="13"/>
  <c r="P61" i="13"/>
  <c r="Q61" i="13" s="1"/>
  <c r="A62" i="13"/>
  <c r="G40" i="3"/>
  <c r="B41" i="12"/>
  <c r="F41" i="19"/>
  <c r="G40" i="12" s="1"/>
  <c r="C42" i="19"/>
  <c r="O61" i="13" l="1"/>
  <c r="L61" i="13"/>
  <c r="N62" i="13"/>
  <c r="M62" i="13" a="1"/>
  <c r="M62" i="13" s="1"/>
  <c r="K62" i="13"/>
  <c r="P62" i="13"/>
  <c r="Q62" i="13" s="1"/>
  <c r="A63" i="13"/>
  <c r="G41" i="3"/>
  <c r="B42" i="12"/>
  <c r="F42" i="19"/>
  <c r="G41" i="12" s="1"/>
  <c r="C43" i="19"/>
  <c r="O62" i="13" l="1"/>
  <c r="L62" i="13"/>
  <c r="N63" i="13"/>
  <c r="M63" i="13" a="1"/>
  <c r="M63" i="13" s="1"/>
  <c r="K63" i="13"/>
  <c r="P63" i="13"/>
  <c r="Q63" i="13" s="1"/>
  <c r="A64" i="13"/>
  <c r="G42" i="3"/>
  <c r="B43" i="12"/>
  <c r="F43" i="19"/>
  <c r="G42" i="12" s="1"/>
  <c r="C44" i="19"/>
  <c r="O63" i="13" l="1"/>
  <c r="L63" i="13"/>
  <c r="N64" i="13"/>
  <c r="M64" i="13" a="1"/>
  <c r="M64" i="13" s="1"/>
  <c r="K64" i="13"/>
  <c r="P64" i="13"/>
  <c r="Q64" i="13" s="1"/>
  <c r="A65" i="13"/>
  <c r="G43" i="3"/>
  <c r="B44" i="12"/>
  <c r="F44" i="19"/>
  <c r="G43" i="12" s="1"/>
  <c r="C45" i="19"/>
  <c r="O64" i="13" l="1"/>
  <c r="L64" i="13"/>
  <c r="N65" i="13"/>
  <c r="M65" i="13" a="1"/>
  <c r="M65" i="13" s="1"/>
  <c r="K65" i="13"/>
  <c r="P65" i="13"/>
  <c r="Q65" i="13" s="1"/>
  <c r="A66" i="13"/>
  <c r="G44" i="3"/>
  <c r="B45" i="12"/>
  <c r="F45" i="19"/>
  <c r="G44" i="12" s="1"/>
  <c r="C46" i="19"/>
  <c r="O65" i="13" l="1"/>
  <c r="L65" i="13"/>
  <c r="N66" i="13"/>
  <c r="M66" i="13" a="1"/>
  <c r="M66" i="13" s="1"/>
  <c r="K66" i="13"/>
  <c r="P66" i="13"/>
  <c r="Q66" i="13" s="1"/>
  <c r="A67" i="13"/>
  <c r="G45" i="3"/>
  <c r="B46" i="12"/>
  <c r="F46" i="19"/>
  <c r="G45" i="12" s="1"/>
  <c r="C47" i="19"/>
  <c r="L66" i="13" l="1"/>
  <c r="O66" i="13"/>
  <c r="N67" i="13"/>
  <c r="M67" i="13" a="1"/>
  <c r="M67" i="13" s="1"/>
  <c r="K67" i="13"/>
  <c r="P67" i="13"/>
  <c r="Q67" i="13" s="1"/>
  <c r="A68" i="13"/>
  <c r="G46" i="3"/>
  <c r="B47" i="12"/>
  <c r="F47" i="19"/>
  <c r="G46" i="12" s="1"/>
  <c r="C48" i="19"/>
  <c r="O67" i="13" l="1"/>
  <c r="L67" i="13"/>
  <c r="N68" i="13"/>
  <c r="M68" i="13" a="1"/>
  <c r="M68" i="13" s="1"/>
  <c r="K68" i="13"/>
  <c r="P68" i="13"/>
  <c r="Q68" i="13" s="1"/>
  <c r="A69" i="13"/>
  <c r="G47" i="3"/>
  <c r="B48" i="12"/>
  <c r="F48" i="19"/>
  <c r="G47" i="12" s="1"/>
  <c r="C49" i="19"/>
  <c r="O68" i="13" l="1"/>
  <c r="L68" i="13"/>
  <c r="N69" i="13"/>
  <c r="M69" i="13" a="1"/>
  <c r="M69" i="13" s="1"/>
  <c r="K69" i="13"/>
  <c r="P69" i="13"/>
  <c r="Q69" i="13" s="1"/>
  <c r="A70" i="13"/>
  <c r="G48" i="3"/>
  <c r="B49" i="12"/>
  <c r="F49" i="19"/>
  <c r="G48" i="12" s="1"/>
  <c r="C50" i="19"/>
  <c r="O69" i="13" l="1"/>
  <c r="L69" i="13"/>
  <c r="N70" i="13"/>
  <c r="M70" i="13" a="1"/>
  <c r="M70" i="13" s="1"/>
  <c r="K70" i="13"/>
  <c r="P70" i="13"/>
  <c r="Q70" i="13" s="1"/>
  <c r="A71" i="13"/>
  <c r="G49" i="3"/>
  <c r="B50" i="12"/>
  <c r="F50" i="19"/>
  <c r="G49" i="12" s="1"/>
  <c r="C51" i="19"/>
  <c r="O70" i="13" l="1"/>
  <c r="L70" i="13"/>
  <c r="N71" i="13"/>
  <c r="M71" i="13" a="1"/>
  <c r="M71" i="13" s="1"/>
  <c r="K71" i="13"/>
  <c r="O71" i="13" s="1"/>
  <c r="P71" i="13"/>
  <c r="Q71" i="13" s="1"/>
  <c r="A72" i="13"/>
  <c r="G50" i="3"/>
  <c r="B51" i="12"/>
  <c r="F51" i="19"/>
  <c r="G50" i="12" s="1"/>
  <c r="C52" i="19"/>
  <c r="L71" i="13" l="1"/>
  <c r="N72" i="13"/>
  <c r="M72" i="13" a="1"/>
  <c r="M72" i="13" s="1"/>
  <c r="K72" i="13"/>
  <c r="O72" i="13" s="1"/>
  <c r="P72" i="13"/>
  <c r="Q72" i="13" s="1"/>
  <c r="A73" i="13"/>
  <c r="G51" i="3"/>
  <c r="B52" i="12"/>
  <c r="F52" i="19"/>
  <c r="G51" i="12" s="1"/>
  <c r="C53" i="19"/>
  <c r="L72" i="13" l="1"/>
  <c r="N73" i="13"/>
  <c r="M73" i="13" a="1"/>
  <c r="M73" i="13" s="1"/>
  <c r="K73" i="13"/>
  <c r="P73" i="13"/>
  <c r="Q73" i="13" s="1"/>
  <c r="A74" i="13"/>
  <c r="G52" i="3"/>
  <c r="B53" i="12"/>
  <c r="F53" i="19"/>
  <c r="G52" i="12" s="1"/>
  <c r="C54" i="19"/>
  <c r="O73" i="13" l="1"/>
  <c r="L73" i="13"/>
  <c r="N74" i="13"/>
  <c r="M74" i="13" a="1"/>
  <c r="M74" i="13" s="1"/>
  <c r="K74" i="13"/>
  <c r="P74" i="13"/>
  <c r="Q74" i="13" s="1"/>
  <c r="A75" i="13"/>
  <c r="G53" i="3"/>
  <c r="B54" i="12"/>
  <c r="F54" i="19"/>
  <c r="G53" i="12" s="1"/>
  <c r="C55" i="19"/>
  <c r="O74" i="13" l="1"/>
  <c r="L74" i="13"/>
  <c r="N75" i="13"/>
  <c r="M75" i="13" a="1"/>
  <c r="M75" i="13" s="1"/>
  <c r="K75" i="13"/>
  <c r="P75" i="13"/>
  <c r="Q75" i="13" s="1"/>
  <c r="A76" i="13"/>
  <c r="G54" i="3"/>
  <c r="B55" i="12"/>
  <c r="F55" i="19"/>
  <c r="G54" i="12" s="1"/>
  <c r="C56" i="19"/>
  <c r="L75" i="13" l="1"/>
  <c r="O75" i="13"/>
  <c r="N76" i="13"/>
  <c r="M76" i="13" a="1"/>
  <c r="M76" i="13" s="1"/>
  <c r="K76" i="13"/>
  <c r="P76" i="13"/>
  <c r="Q76" i="13" s="1"/>
  <c r="A77" i="13"/>
  <c r="G55" i="3"/>
  <c r="B56" i="12"/>
  <c r="F56" i="19"/>
  <c r="G55" i="12" s="1"/>
  <c r="C57" i="19"/>
  <c r="O76" i="13" l="1"/>
  <c r="L76" i="13"/>
  <c r="N77" i="13"/>
  <c r="M77" i="13" a="1"/>
  <c r="M77" i="13" s="1"/>
  <c r="K77" i="13"/>
  <c r="P77" i="13"/>
  <c r="Q77" i="13" s="1"/>
  <c r="A78" i="13"/>
  <c r="G56" i="3"/>
  <c r="B57" i="12"/>
  <c r="F57" i="19"/>
  <c r="G56" i="12" s="1"/>
  <c r="C58" i="19"/>
  <c r="O77" i="13" l="1"/>
  <c r="L77" i="13"/>
  <c r="N78" i="13"/>
  <c r="M78" i="13" a="1"/>
  <c r="M78" i="13" s="1"/>
  <c r="K78" i="13"/>
  <c r="P78" i="13"/>
  <c r="Q78" i="13" s="1"/>
  <c r="A79" i="13"/>
  <c r="G57" i="3"/>
  <c r="B58" i="12"/>
  <c r="F58" i="19"/>
  <c r="G57" i="12" s="1"/>
  <c r="C59" i="19"/>
  <c r="O78" i="13" l="1"/>
  <c r="L78" i="13"/>
  <c r="N79" i="13"/>
  <c r="M79" i="13" a="1"/>
  <c r="M79" i="13" s="1"/>
  <c r="K79" i="13"/>
  <c r="O79" i="13" s="1"/>
  <c r="P79" i="13"/>
  <c r="Q79" i="13" s="1"/>
  <c r="A80" i="13"/>
  <c r="G58" i="3"/>
  <c r="B59" i="12"/>
  <c r="F59" i="19"/>
  <c r="G58" i="12" s="1"/>
  <c r="C60" i="19"/>
  <c r="L79" i="13" l="1"/>
  <c r="N80" i="13"/>
  <c r="M80" i="13" a="1"/>
  <c r="M80" i="13" s="1"/>
  <c r="K80" i="13"/>
  <c r="O80" i="13" s="1"/>
  <c r="P80" i="13"/>
  <c r="Q80" i="13" s="1"/>
  <c r="A81" i="13"/>
  <c r="G59" i="3"/>
  <c r="B60" i="12"/>
  <c r="F60" i="19"/>
  <c r="G59" i="12" s="1"/>
  <c r="C61" i="19"/>
  <c r="L80" i="13" l="1"/>
  <c r="N81" i="13"/>
  <c r="M81" i="13" a="1"/>
  <c r="M81" i="13" s="1"/>
  <c r="K81" i="13"/>
  <c r="P81" i="13"/>
  <c r="Q81" i="13" s="1"/>
  <c r="A82" i="13"/>
  <c r="G60" i="3"/>
  <c r="B61" i="12"/>
  <c r="F61" i="19"/>
  <c r="G60" i="12" s="1"/>
  <c r="C62" i="19"/>
  <c r="O81" i="13" l="1"/>
  <c r="L81" i="13"/>
  <c r="N82" i="13"/>
  <c r="M82" i="13" a="1"/>
  <c r="M82" i="13" s="1"/>
  <c r="K82" i="13"/>
  <c r="P82" i="13"/>
  <c r="Q82" i="13" s="1"/>
  <c r="A83" i="13"/>
  <c r="G61" i="3"/>
  <c r="B62" i="12"/>
  <c r="F62" i="19"/>
  <c r="G61" i="12" s="1"/>
  <c r="C63" i="19"/>
  <c r="O82" i="13" l="1"/>
  <c r="L82" i="13"/>
  <c r="N83" i="13"/>
  <c r="M83" i="13" a="1"/>
  <c r="M83" i="13" s="1"/>
  <c r="K83" i="13"/>
  <c r="P83" i="13"/>
  <c r="Q83" i="13" s="1"/>
  <c r="A84" i="13"/>
  <c r="G62" i="3"/>
  <c r="B63" i="12"/>
  <c r="F63" i="19"/>
  <c r="G62" i="12" s="1"/>
  <c r="C64" i="19"/>
  <c r="O83" i="13" l="1"/>
  <c r="L83" i="13"/>
  <c r="N84" i="13"/>
  <c r="M84" i="13" a="1"/>
  <c r="M84" i="13" s="1"/>
  <c r="K84" i="13"/>
  <c r="P84" i="13"/>
  <c r="Q84" i="13" s="1"/>
  <c r="A85" i="13"/>
  <c r="G63" i="3"/>
  <c r="B64" i="12"/>
  <c r="F64" i="19"/>
  <c r="G63" i="12" s="1"/>
  <c r="C65" i="19"/>
  <c r="O84" i="13" l="1"/>
  <c r="L84" i="13"/>
  <c r="N85" i="13"/>
  <c r="M85" i="13" a="1"/>
  <c r="M85" i="13" s="1"/>
  <c r="K85" i="13"/>
  <c r="P85" i="13"/>
  <c r="Q85" i="13" s="1"/>
  <c r="A86" i="13"/>
  <c r="G64" i="3"/>
  <c r="B65" i="12"/>
  <c r="F65" i="19"/>
  <c r="G64" i="12" s="1"/>
  <c r="C66" i="19"/>
  <c r="O85" i="13" l="1"/>
  <c r="L85" i="13"/>
  <c r="N86" i="13"/>
  <c r="M86" i="13" a="1"/>
  <c r="M86" i="13" s="1"/>
  <c r="K86" i="13"/>
  <c r="P86" i="13"/>
  <c r="Q86" i="13" s="1"/>
  <c r="A87" i="13"/>
  <c r="G65" i="3"/>
  <c r="B66" i="12"/>
  <c r="F66" i="19"/>
  <c r="G65" i="12" s="1"/>
  <c r="C67" i="19"/>
  <c r="O86" i="13" l="1"/>
  <c r="L86" i="13"/>
  <c r="N87" i="13"/>
  <c r="M87" i="13" a="1"/>
  <c r="M87" i="13" s="1"/>
  <c r="K87" i="13"/>
  <c r="P87" i="13"/>
  <c r="Q87" i="13" s="1"/>
  <c r="A88" i="13"/>
  <c r="G66" i="3"/>
  <c r="B67" i="12"/>
  <c r="F67" i="19"/>
  <c r="G66" i="12" s="1"/>
  <c r="C68" i="19"/>
  <c r="O87" i="13" l="1"/>
  <c r="L87" i="13"/>
  <c r="N88" i="13"/>
  <c r="M88" i="13" a="1"/>
  <c r="M88" i="13" s="1"/>
  <c r="K88" i="13"/>
  <c r="P88" i="13"/>
  <c r="Q88" i="13" s="1"/>
  <c r="A89" i="13"/>
  <c r="G67" i="3"/>
  <c r="B68" i="12"/>
  <c r="F68" i="19"/>
  <c r="G67" i="12" s="1"/>
  <c r="C69" i="19"/>
  <c r="O88" i="13" l="1"/>
  <c r="L88" i="13"/>
  <c r="N89" i="13"/>
  <c r="M89" i="13" a="1"/>
  <c r="M89" i="13" s="1"/>
  <c r="K89" i="13"/>
  <c r="P89" i="13"/>
  <c r="Q89" i="13" s="1"/>
  <c r="A90" i="13"/>
  <c r="G68" i="3"/>
  <c r="B69" i="12"/>
  <c r="F69" i="19"/>
  <c r="G68" i="12" s="1"/>
  <c r="C70" i="19"/>
  <c r="O89" i="13" l="1"/>
  <c r="L89" i="13"/>
  <c r="N90" i="13"/>
  <c r="M90" i="13" a="1"/>
  <c r="M90" i="13" s="1"/>
  <c r="K90" i="13"/>
  <c r="P90" i="13"/>
  <c r="Q90" i="13" s="1"/>
  <c r="A91" i="13"/>
  <c r="B70" i="12"/>
  <c r="F70" i="19"/>
  <c r="G69" i="12" s="1"/>
  <c r="C71" i="19"/>
  <c r="O90" i="13" l="1"/>
  <c r="L90" i="13"/>
  <c r="N91" i="13"/>
  <c r="M91" i="13" a="1"/>
  <c r="M91" i="13" s="1"/>
  <c r="K91" i="13"/>
  <c r="P91" i="13"/>
  <c r="Q91" i="13" s="1"/>
  <c r="A92" i="13"/>
  <c r="G69" i="3"/>
  <c r="G745" i="3"/>
  <c r="B71" i="12"/>
  <c r="F71" i="19"/>
  <c r="G70" i="12" s="1"/>
  <c r="C72" i="19"/>
  <c r="O91" i="13" l="1"/>
  <c r="L91" i="13"/>
  <c r="N92" i="13"/>
  <c r="M92" i="13" a="1"/>
  <c r="M92" i="13" s="1"/>
  <c r="K92" i="13"/>
  <c r="P92" i="13"/>
  <c r="Q92" i="13" s="1"/>
  <c r="A93" i="13"/>
  <c r="G71" i="3"/>
  <c r="G70" i="3"/>
  <c r="G746" i="3"/>
  <c r="B72" i="12"/>
  <c r="F72" i="19"/>
  <c r="G71" i="12" s="1"/>
  <c r="C73" i="19"/>
  <c r="O92" i="13" l="1"/>
  <c r="L92" i="13"/>
  <c r="N93" i="13"/>
  <c r="M93" i="13" a="1"/>
  <c r="M93" i="13" s="1"/>
  <c r="K93" i="13"/>
  <c r="P93" i="13"/>
  <c r="Q93" i="13" s="1"/>
  <c r="A94" i="13"/>
  <c r="G72" i="3"/>
  <c r="B73" i="12"/>
  <c r="F73" i="19"/>
  <c r="G72" i="12" s="1"/>
  <c r="C74" i="19"/>
  <c r="O93" i="13" l="1"/>
  <c r="L93" i="13"/>
  <c r="N94" i="13"/>
  <c r="M94" i="13" a="1"/>
  <c r="M94" i="13" s="1"/>
  <c r="K94" i="13"/>
  <c r="P94" i="13"/>
  <c r="Q94" i="13" s="1"/>
  <c r="A95" i="13"/>
  <c r="G73" i="3"/>
  <c r="B74" i="12"/>
  <c r="F74" i="19"/>
  <c r="G73" i="12" s="1"/>
  <c r="C75" i="19"/>
  <c r="O94" i="13" l="1"/>
  <c r="L94" i="13"/>
  <c r="N95" i="13"/>
  <c r="M95" i="13" a="1"/>
  <c r="M95" i="13" s="1"/>
  <c r="K95" i="13"/>
  <c r="O95" i="13" s="1"/>
  <c r="P95" i="13"/>
  <c r="Q95" i="13" s="1"/>
  <c r="A96" i="13"/>
  <c r="G74" i="3"/>
  <c r="B75" i="12"/>
  <c r="F75" i="19"/>
  <c r="G74" i="12" s="1"/>
  <c r="C76" i="19"/>
  <c r="L95" i="13" l="1"/>
  <c r="N96" i="13"/>
  <c r="M96" i="13" a="1"/>
  <c r="M96" i="13" s="1"/>
  <c r="K96" i="13"/>
  <c r="O96" i="13" s="1"/>
  <c r="P96" i="13"/>
  <c r="Q96" i="13" s="1"/>
  <c r="A97" i="13"/>
  <c r="G75" i="3"/>
  <c r="B76" i="12"/>
  <c r="F76" i="19"/>
  <c r="G75" i="12" s="1"/>
  <c r="C77" i="19"/>
  <c r="L96" i="13" l="1"/>
  <c r="N97" i="13"/>
  <c r="M97" i="13" a="1"/>
  <c r="M97" i="13" s="1"/>
  <c r="K97" i="13"/>
  <c r="P97" i="13"/>
  <c r="Q97" i="13" s="1"/>
  <c r="A98" i="13"/>
  <c r="G76" i="3"/>
  <c r="B77" i="12"/>
  <c r="F77" i="19"/>
  <c r="G76" i="12" s="1"/>
  <c r="C78" i="19"/>
  <c r="O97" i="13" l="1"/>
  <c r="L97" i="13"/>
  <c r="N98" i="13"/>
  <c r="M98" i="13" a="1"/>
  <c r="M98" i="13" s="1"/>
  <c r="K98" i="13"/>
  <c r="P98" i="13"/>
  <c r="Q98" i="13" s="1"/>
  <c r="A99" i="13"/>
  <c r="G77" i="3"/>
  <c r="B78" i="12"/>
  <c r="F78" i="19"/>
  <c r="G77" i="12" s="1"/>
  <c r="C79" i="19"/>
  <c r="O98" i="13" l="1"/>
  <c r="L98" i="13"/>
  <c r="N99" i="13"/>
  <c r="M99" i="13" a="1"/>
  <c r="M99" i="13" s="1"/>
  <c r="K99" i="13"/>
  <c r="P99" i="13"/>
  <c r="Q99" i="13" s="1"/>
  <c r="A100" i="13"/>
  <c r="G78" i="3"/>
  <c r="B79" i="12"/>
  <c r="F79" i="19"/>
  <c r="G78" i="12" s="1"/>
  <c r="C80" i="19"/>
  <c r="O99" i="13" l="1"/>
  <c r="L99" i="13"/>
  <c r="N100" i="13"/>
  <c r="M100" i="13" a="1"/>
  <c r="M100" i="13" s="1"/>
  <c r="K100" i="13"/>
  <c r="P100" i="13"/>
  <c r="Q100" i="13" s="1"/>
  <c r="A101" i="13"/>
  <c r="G79" i="3"/>
  <c r="B80" i="12"/>
  <c r="F80" i="19"/>
  <c r="G79" i="12" s="1"/>
  <c r="C81" i="19"/>
  <c r="O100" i="13" l="1"/>
  <c r="L100" i="13"/>
  <c r="N101" i="13"/>
  <c r="M101" i="13" a="1"/>
  <c r="M101" i="13" s="1"/>
  <c r="K101" i="13"/>
  <c r="P101" i="13"/>
  <c r="Q101" i="13" s="1"/>
  <c r="A102" i="13"/>
  <c r="G80" i="3"/>
  <c r="B81" i="12"/>
  <c r="F81" i="19"/>
  <c r="G80" i="12" s="1"/>
  <c r="C82" i="19"/>
  <c r="O101" i="13" l="1"/>
  <c r="L101" i="13"/>
  <c r="N102" i="13"/>
  <c r="M102" i="13" a="1"/>
  <c r="M102" i="13" s="1"/>
  <c r="K102" i="13"/>
  <c r="P102" i="13"/>
  <c r="Q102" i="13" s="1"/>
  <c r="A103" i="13"/>
  <c r="G81" i="3"/>
  <c r="B82" i="12"/>
  <c r="F82" i="19"/>
  <c r="G81" i="12" s="1"/>
  <c r="C83" i="19"/>
  <c r="O102" i="13" l="1"/>
  <c r="L102" i="13"/>
  <c r="N103" i="13"/>
  <c r="M103" i="13" a="1"/>
  <c r="M103" i="13" s="1"/>
  <c r="K103" i="13"/>
  <c r="P103" i="13"/>
  <c r="Q103" i="13" s="1"/>
  <c r="A104" i="13"/>
  <c r="G82" i="3"/>
  <c r="B83" i="12"/>
  <c r="F83" i="19"/>
  <c r="G82" i="12" s="1"/>
  <c r="C84" i="19"/>
  <c r="O103" i="13" l="1"/>
  <c r="L103" i="13"/>
  <c r="N104" i="13"/>
  <c r="M104" i="13" a="1"/>
  <c r="M104" i="13" s="1"/>
  <c r="K104" i="13"/>
  <c r="O104" i="13" s="1"/>
  <c r="P104" i="13"/>
  <c r="Q104" i="13" s="1"/>
  <c r="A105" i="13"/>
  <c r="G83" i="3"/>
  <c r="B84" i="12"/>
  <c r="F84" i="19"/>
  <c r="G83" i="12" s="1"/>
  <c r="C85" i="19"/>
  <c r="L104" i="13" l="1"/>
  <c r="N105" i="13"/>
  <c r="M105" i="13" a="1"/>
  <c r="M105" i="13" s="1"/>
  <c r="K105" i="13"/>
  <c r="P105" i="13"/>
  <c r="Q105" i="13" s="1"/>
  <c r="A106" i="13"/>
  <c r="G84" i="3"/>
  <c r="B85" i="12"/>
  <c r="F85" i="19"/>
  <c r="G84" i="12" s="1"/>
  <c r="C86" i="19"/>
  <c r="O105" i="13" l="1"/>
  <c r="L105" i="13"/>
  <c r="N106" i="13"/>
  <c r="M106" i="13" a="1"/>
  <c r="M106" i="13" s="1"/>
  <c r="K106" i="13"/>
  <c r="P106" i="13"/>
  <c r="Q106" i="13" s="1"/>
  <c r="A107" i="13"/>
  <c r="G85" i="3"/>
  <c r="B86" i="12"/>
  <c r="F86" i="19"/>
  <c r="G85" i="12" s="1"/>
  <c r="C87" i="19"/>
  <c r="O106" i="13" l="1"/>
  <c r="L106" i="13"/>
  <c r="N107" i="13"/>
  <c r="M107" i="13" a="1"/>
  <c r="M107" i="13" s="1"/>
  <c r="K107" i="13"/>
  <c r="P107" i="13"/>
  <c r="Q107" i="13" s="1"/>
  <c r="A108" i="13"/>
  <c r="G86" i="3"/>
  <c r="B87" i="12"/>
  <c r="F87" i="19"/>
  <c r="G86" i="12" s="1"/>
  <c r="C88" i="19"/>
  <c r="O107" i="13" l="1"/>
  <c r="L107" i="13"/>
  <c r="N108" i="13"/>
  <c r="M108" i="13" a="1"/>
  <c r="M108" i="13" s="1"/>
  <c r="K108" i="13"/>
  <c r="P108" i="13"/>
  <c r="Q108" i="13" s="1"/>
  <c r="A109" i="13"/>
  <c r="G87" i="3"/>
  <c r="B88" i="12"/>
  <c r="F88" i="19"/>
  <c r="G87" i="12" s="1"/>
  <c r="C89" i="19"/>
  <c r="O108" i="13" l="1"/>
  <c r="L108" i="13"/>
  <c r="N109" i="13"/>
  <c r="M109" i="13" a="1"/>
  <c r="M109" i="13" s="1"/>
  <c r="K109" i="13"/>
  <c r="P109" i="13"/>
  <c r="Q109" i="13" s="1"/>
  <c r="A110" i="13"/>
  <c r="G88" i="3"/>
  <c r="B89" i="12"/>
  <c r="F89" i="19"/>
  <c r="G88" i="12" s="1"/>
  <c r="C90" i="19"/>
  <c r="O109" i="13" l="1"/>
  <c r="L109" i="13"/>
  <c r="N110" i="13"/>
  <c r="M110" i="13" a="1"/>
  <c r="M110" i="13" s="1"/>
  <c r="K110" i="13"/>
  <c r="P110" i="13"/>
  <c r="Q110" i="13" s="1"/>
  <c r="A111" i="13"/>
  <c r="G89" i="3"/>
  <c r="B90" i="12"/>
  <c r="F90" i="19"/>
  <c r="G89" i="12" s="1"/>
  <c r="C91" i="19"/>
  <c r="O110" i="13" l="1"/>
  <c r="L110" i="13"/>
  <c r="N111" i="13"/>
  <c r="M111" i="13" a="1"/>
  <c r="M111" i="13" s="1"/>
  <c r="K111" i="13"/>
  <c r="O111" i="13" s="1"/>
  <c r="P111" i="13"/>
  <c r="Q111" i="13" s="1"/>
  <c r="A112" i="13"/>
  <c r="G90" i="3"/>
  <c r="B91" i="12"/>
  <c r="F91" i="19"/>
  <c r="G90" i="12" s="1"/>
  <c r="C92" i="19"/>
  <c r="L111" i="13" l="1"/>
  <c r="N112" i="13"/>
  <c r="M112" i="13" a="1"/>
  <c r="M112" i="13" s="1"/>
  <c r="K112" i="13"/>
  <c r="P112" i="13"/>
  <c r="Q112" i="13" s="1"/>
  <c r="A113" i="13"/>
  <c r="G91" i="3"/>
  <c r="B92" i="12"/>
  <c r="F92" i="19"/>
  <c r="G91" i="12" s="1"/>
  <c r="C93" i="19"/>
  <c r="O112" i="13" l="1"/>
  <c r="L112" i="13"/>
  <c r="N113" i="13"/>
  <c r="M113" i="13" a="1"/>
  <c r="M113" i="13" s="1"/>
  <c r="K113" i="13"/>
  <c r="P113" i="13"/>
  <c r="Q113" i="13" s="1"/>
  <c r="A114" i="13"/>
  <c r="G92" i="3"/>
  <c r="B93" i="12"/>
  <c r="F93" i="19"/>
  <c r="G92" i="12" s="1"/>
  <c r="C94" i="19"/>
  <c r="O113" i="13" l="1"/>
  <c r="L113" i="13"/>
  <c r="N114" i="13"/>
  <c r="M114" i="13" a="1"/>
  <c r="M114" i="13" s="1"/>
  <c r="K114" i="13"/>
  <c r="P114" i="13"/>
  <c r="Q114" i="13" s="1"/>
  <c r="A115" i="13"/>
  <c r="G93" i="3"/>
  <c r="B94" i="12"/>
  <c r="F94" i="19"/>
  <c r="G93" i="12" s="1"/>
  <c r="C95" i="19"/>
  <c r="O114" i="13" l="1"/>
  <c r="L114" i="13"/>
  <c r="N115" i="13"/>
  <c r="M115" i="13" a="1"/>
  <c r="M115" i="13" s="1"/>
  <c r="K115" i="13"/>
  <c r="P115" i="13"/>
  <c r="Q115" i="13" s="1"/>
  <c r="A116" i="13"/>
  <c r="G94" i="3"/>
  <c r="B95" i="12"/>
  <c r="F95" i="19"/>
  <c r="G94" i="12" s="1"/>
  <c r="C96" i="19"/>
  <c r="O115" i="13" l="1"/>
  <c r="L115" i="13"/>
  <c r="N116" i="13"/>
  <c r="M116" i="13" a="1"/>
  <c r="M116" i="13" s="1"/>
  <c r="K116" i="13"/>
  <c r="P116" i="13"/>
  <c r="Q116" i="13" s="1"/>
  <c r="A117" i="13"/>
  <c r="G95" i="3"/>
  <c r="B96" i="12"/>
  <c r="F96" i="19"/>
  <c r="G95" i="12" s="1"/>
  <c r="C97" i="19"/>
  <c r="O116" i="13" l="1"/>
  <c r="L116" i="13"/>
  <c r="N117" i="13"/>
  <c r="M117" i="13" a="1"/>
  <c r="M117" i="13" s="1"/>
  <c r="K117" i="13"/>
  <c r="P117" i="13"/>
  <c r="Q117" i="13" s="1"/>
  <c r="A118" i="13"/>
  <c r="G96" i="3"/>
  <c r="B97" i="12"/>
  <c r="F97" i="19"/>
  <c r="G96" i="12" s="1"/>
  <c r="C98" i="19"/>
  <c r="O117" i="13" l="1"/>
  <c r="L117" i="13"/>
  <c r="N118" i="13"/>
  <c r="M118" i="13" a="1"/>
  <c r="M118" i="13" s="1"/>
  <c r="K118" i="13"/>
  <c r="P118" i="13"/>
  <c r="Q118" i="13" s="1"/>
  <c r="A119" i="13"/>
  <c r="G97" i="3"/>
  <c r="B98" i="12"/>
  <c r="F98" i="19"/>
  <c r="G97" i="12" s="1"/>
  <c r="C99" i="19"/>
  <c r="O118" i="13" l="1"/>
  <c r="L118" i="13"/>
  <c r="N119" i="13"/>
  <c r="M119" i="13" a="1"/>
  <c r="M119" i="13" s="1"/>
  <c r="K119" i="13"/>
  <c r="O119" i="13" s="1"/>
  <c r="P119" i="13"/>
  <c r="Q119" i="13" s="1"/>
  <c r="A120" i="13"/>
  <c r="G98" i="3"/>
  <c r="B99" i="12"/>
  <c r="F99" i="19"/>
  <c r="G98" i="12" s="1"/>
  <c r="C100" i="19"/>
  <c r="L119" i="13" l="1"/>
  <c r="N120" i="13"/>
  <c r="M120" i="13" a="1"/>
  <c r="M120" i="13" s="1"/>
  <c r="K120" i="13"/>
  <c r="O120" i="13" s="1"/>
  <c r="P120" i="13"/>
  <c r="Q120" i="13" s="1"/>
  <c r="A121" i="13"/>
  <c r="G99" i="3"/>
  <c r="B100" i="12"/>
  <c r="F100" i="19"/>
  <c r="G99" i="12" s="1"/>
  <c r="C101" i="19"/>
  <c r="L120" i="13" l="1"/>
  <c r="N121" i="13"/>
  <c r="M121" i="13" a="1"/>
  <c r="M121" i="13" s="1"/>
  <c r="K121" i="13"/>
  <c r="P121" i="13"/>
  <c r="Q121" i="13" s="1"/>
  <c r="A122" i="13"/>
  <c r="G100" i="3"/>
  <c r="B101" i="12"/>
  <c r="F101" i="19"/>
  <c r="G100" i="12" s="1"/>
  <c r="C102" i="19"/>
  <c r="O121" i="13" l="1"/>
  <c r="L121" i="13"/>
  <c r="N122" i="13"/>
  <c r="M122" i="13" a="1"/>
  <c r="M122" i="13" s="1"/>
  <c r="K122" i="13"/>
  <c r="P122" i="13"/>
  <c r="Q122" i="13" s="1"/>
  <c r="A123" i="13"/>
  <c r="G101" i="3"/>
  <c r="B102" i="12"/>
  <c r="F102" i="19"/>
  <c r="G101" i="12" s="1"/>
  <c r="C103" i="19"/>
  <c r="O122" i="13" l="1"/>
  <c r="L122" i="13"/>
  <c r="N123" i="13"/>
  <c r="M123" i="13" a="1"/>
  <c r="M123" i="13" s="1"/>
  <c r="K123" i="13"/>
  <c r="P123" i="13"/>
  <c r="Q123" i="13" s="1"/>
  <c r="A124" i="13"/>
  <c r="G102" i="3"/>
  <c r="B103" i="12"/>
  <c r="F103" i="19"/>
  <c r="G102" i="12" s="1"/>
  <c r="C104" i="19"/>
  <c r="O123" i="13" l="1"/>
  <c r="L123" i="13"/>
  <c r="N124" i="13"/>
  <c r="M124" i="13" a="1"/>
  <c r="M124" i="13" s="1"/>
  <c r="K124" i="13"/>
  <c r="P124" i="13"/>
  <c r="Q124" i="13" s="1"/>
  <c r="A125" i="13"/>
  <c r="G103" i="3"/>
  <c r="B104" i="12"/>
  <c r="F104" i="19"/>
  <c r="G103" i="12" s="1"/>
  <c r="C105" i="19"/>
  <c r="O124" i="13" l="1"/>
  <c r="L124" i="13"/>
  <c r="N125" i="13"/>
  <c r="M125" i="13" a="1"/>
  <c r="M125" i="13" s="1"/>
  <c r="K125" i="13"/>
  <c r="P125" i="13"/>
  <c r="Q125" i="13" s="1"/>
  <c r="A126" i="13"/>
  <c r="G104" i="3"/>
  <c r="B105" i="12"/>
  <c r="F105" i="19"/>
  <c r="G104" i="12" s="1"/>
  <c r="C106" i="19"/>
  <c r="O125" i="13" l="1"/>
  <c r="L125" i="13"/>
  <c r="N126" i="13"/>
  <c r="M126" i="13" a="1"/>
  <c r="M126" i="13" s="1"/>
  <c r="K126" i="13"/>
  <c r="P126" i="13"/>
  <c r="Q126" i="13" s="1"/>
  <c r="A127" i="13"/>
  <c r="G105" i="3"/>
  <c r="B106" i="12"/>
  <c r="F106" i="19"/>
  <c r="G105" i="12" s="1"/>
  <c r="C107" i="19"/>
  <c r="O126" i="13" l="1"/>
  <c r="L126" i="13"/>
  <c r="N127" i="13"/>
  <c r="M127" i="13" a="1"/>
  <c r="M127" i="13" s="1"/>
  <c r="K127" i="13"/>
  <c r="P127" i="13"/>
  <c r="Q127" i="13" s="1"/>
  <c r="A128" i="13"/>
  <c r="G106" i="3"/>
  <c r="B107" i="12"/>
  <c r="F107" i="19"/>
  <c r="G106" i="12" s="1"/>
  <c r="C108" i="19"/>
  <c r="O127" i="13" l="1"/>
  <c r="L127" i="13"/>
  <c r="N128" i="13"/>
  <c r="M128" i="13" a="1"/>
  <c r="M128" i="13" s="1"/>
  <c r="K128" i="13"/>
  <c r="P128" i="13"/>
  <c r="Q128" i="13" s="1"/>
  <c r="A129" i="13"/>
  <c r="G107" i="3"/>
  <c r="B108" i="12"/>
  <c r="F108" i="19"/>
  <c r="G107" i="12" s="1"/>
  <c r="C109" i="19"/>
  <c r="O128" i="13" l="1"/>
  <c r="L128" i="13"/>
  <c r="N129" i="13"/>
  <c r="M129" i="13" a="1"/>
  <c r="M129" i="13" s="1"/>
  <c r="K129" i="13"/>
  <c r="P129" i="13"/>
  <c r="Q129" i="13" s="1"/>
  <c r="A130" i="13"/>
  <c r="G108" i="3"/>
  <c r="B109" i="12"/>
  <c r="F109" i="19"/>
  <c r="G108" i="12" s="1"/>
  <c r="C110" i="19"/>
  <c r="O129" i="13" l="1"/>
  <c r="L129" i="13"/>
  <c r="N130" i="13"/>
  <c r="M130" i="13" a="1"/>
  <c r="M130" i="13" s="1"/>
  <c r="K130" i="13"/>
  <c r="P130" i="13"/>
  <c r="Q130" i="13" s="1"/>
  <c r="A131" i="13"/>
  <c r="G109" i="3"/>
  <c r="B110" i="12"/>
  <c r="F110" i="19"/>
  <c r="G109" i="12" s="1"/>
  <c r="C111" i="19"/>
  <c r="O130" i="13" l="1"/>
  <c r="L130" i="13"/>
  <c r="N131" i="13"/>
  <c r="M131" i="13" a="1"/>
  <c r="M131" i="13" s="1"/>
  <c r="K131" i="13"/>
  <c r="P131" i="13"/>
  <c r="Q131" i="13" s="1"/>
  <c r="A132" i="13"/>
  <c r="G110" i="3"/>
  <c r="B111" i="12"/>
  <c r="F111" i="19"/>
  <c r="G110" i="12" s="1"/>
  <c r="C112" i="19"/>
  <c r="O131" i="13" l="1"/>
  <c r="L131" i="13"/>
  <c r="N132" i="13"/>
  <c r="M132" i="13" a="1"/>
  <c r="M132" i="13" s="1"/>
  <c r="K132" i="13"/>
  <c r="P132" i="13"/>
  <c r="Q132" i="13" s="1"/>
  <c r="A133" i="13"/>
  <c r="G111" i="3"/>
  <c r="B112" i="12"/>
  <c r="F112" i="19"/>
  <c r="G111" i="12" s="1"/>
  <c r="C113" i="19"/>
  <c r="O132" i="13" l="1"/>
  <c r="L132" i="13"/>
  <c r="N133" i="13"/>
  <c r="M133" i="13" a="1"/>
  <c r="M133" i="13" s="1"/>
  <c r="K133" i="13"/>
  <c r="P133" i="13"/>
  <c r="Q133" i="13" s="1"/>
  <c r="A134" i="13"/>
  <c r="G112" i="3"/>
  <c r="B113" i="12"/>
  <c r="F113" i="19"/>
  <c r="G112" i="12" s="1"/>
  <c r="C114" i="19"/>
  <c r="O133" i="13" l="1"/>
  <c r="L133" i="13"/>
  <c r="N134" i="13"/>
  <c r="M134" i="13" a="1"/>
  <c r="M134" i="13" s="1"/>
  <c r="K134" i="13"/>
  <c r="P134" i="13"/>
  <c r="Q134" i="13" s="1"/>
  <c r="A135" i="13"/>
  <c r="G113" i="3"/>
  <c r="B114" i="12"/>
  <c r="F114" i="19"/>
  <c r="G113" i="12" s="1"/>
  <c r="C115" i="19"/>
  <c r="O134" i="13" l="1"/>
  <c r="L134" i="13"/>
  <c r="N135" i="13"/>
  <c r="M135" i="13" a="1"/>
  <c r="M135" i="13" s="1"/>
  <c r="K135" i="13"/>
  <c r="P135" i="13"/>
  <c r="Q135" i="13" s="1"/>
  <c r="A136" i="13"/>
  <c r="G114" i="3"/>
  <c r="B115" i="12"/>
  <c r="F115" i="19"/>
  <c r="G114" i="12" s="1"/>
  <c r="C116" i="19"/>
  <c r="O135" i="13" l="1"/>
  <c r="L135" i="13"/>
  <c r="N136" i="13"/>
  <c r="M136" i="13" a="1"/>
  <c r="M136" i="13" s="1"/>
  <c r="K136" i="13"/>
  <c r="P136" i="13"/>
  <c r="Q136" i="13" s="1"/>
  <c r="A137" i="13"/>
  <c r="G115" i="3"/>
  <c r="B116" i="12"/>
  <c r="F116" i="19"/>
  <c r="G115" i="12" s="1"/>
  <c r="C117" i="19"/>
  <c r="O136" i="13" l="1"/>
  <c r="L136" i="13"/>
  <c r="N137" i="13"/>
  <c r="M137" i="13" a="1"/>
  <c r="M137" i="13" s="1"/>
  <c r="K137" i="13"/>
  <c r="P137" i="13"/>
  <c r="Q137" i="13" s="1"/>
  <c r="A138" i="13"/>
  <c r="G116" i="3"/>
  <c r="B117" i="12"/>
  <c r="F117" i="19"/>
  <c r="G116" i="12" s="1"/>
  <c r="C118" i="19"/>
  <c r="O137" i="13" l="1"/>
  <c r="L137" i="13"/>
  <c r="N138" i="13"/>
  <c r="M138" i="13" a="1"/>
  <c r="M138" i="13" s="1"/>
  <c r="K138" i="13"/>
  <c r="P138" i="13"/>
  <c r="Q138" i="13" s="1"/>
  <c r="A139" i="13"/>
  <c r="G117" i="3"/>
  <c r="B118" i="12"/>
  <c r="F118" i="19"/>
  <c r="G117" i="12" s="1"/>
  <c r="C119" i="19"/>
  <c r="O138" i="13" l="1"/>
  <c r="L138" i="13"/>
  <c r="N139" i="13"/>
  <c r="M139" i="13" a="1"/>
  <c r="M139" i="13" s="1"/>
  <c r="K139" i="13"/>
  <c r="P139" i="13"/>
  <c r="Q139" i="13" s="1"/>
  <c r="A140" i="13"/>
  <c r="G118" i="3"/>
  <c r="B119" i="12"/>
  <c r="F119" i="19"/>
  <c r="G118" i="12" s="1"/>
  <c r="C120" i="19"/>
  <c r="O139" i="13" l="1"/>
  <c r="L139" i="13"/>
  <c r="N140" i="13"/>
  <c r="M140" i="13" a="1"/>
  <c r="M140" i="13" s="1"/>
  <c r="K140" i="13"/>
  <c r="P140" i="13"/>
  <c r="Q140" i="13" s="1"/>
  <c r="A141" i="13"/>
  <c r="G119" i="3"/>
  <c r="B120" i="12"/>
  <c r="F120" i="19"/>
  <c r="G119" i="12" s="1"/>
  <c r="C121" i="19"/>
  <c r="O140" i="13" l="1"/>
  <c r="L140" i="13"/>
  <c r="N141" i="13"/>
  <c r="M141" i="13" a="1"/>
  <c r="M141" i="13" s="1"/>
  <c r="O141" i="13" s="1"/>
  <c r="K141" i="13"/>
  <c r="P141" i="13"/>
  <c r="Q141" i="13" s="1"/>
  <c r="A142" i="13"/>
  <c r="G120" i="3"/>
  <c r="B121" i="12"/>
  <c r="F121" i="19"/>
  <c r="G120" i="12" s="1"/>
  <c r="C122" i="19"/>
  <c r="L141" i="13" l="1"/>
  <c r="N142" i="13"/>
  <c r="M142" i="13" a="1"/>
  <c r="M142" i="13" s="1"/>
  <c r="K142" i="13"/>
  <c r="P142" i="13"/>
  <c r="Q142" i="13" s="1"/>
  <c r="A143" i="13"/>
  <c r="G121" i="3"/>
  <c r="B122" i="12"/>
  <c r="F122" i="19"/>
  <c r="G121" i="12" s="1"/>
  <c r="C123" i="19"/>
  <c r="O142" i="13" l="1"/>
  <c r="L142" i="13"/>
  <c r="N143" i="13"/>
  <c r="M143" i="13" a="1"/>
  <c r="M143" i="13" s="1"/>
  <c r="K143" i="13"/>
  <c r="P143" i="13"/>
  <c r="Q143" i="13" s="1"/>
  <c r="A144" i="13"/>
  <c r="G122" i="3"/>
  <c r="B123" i="12"/>
  <c r="F123" i="19"/>
  <c r="G122" i="12" s="1"/>
  <c r="C124" i="19"/>
  <c r="O143" i="13" l="1"/>
  <c r="L143" i="13"/>
  <c r="N144" i="13"/>
  <c r="M144" i="13" a="1"/>
  <c r="M144" i="13" s="1"/>
  <c r="K144" i="13"/>
  <c r="O144" i="13" s="1"/>
  <c r="P144" i="13"/>
  <c r="Q144" i="13" s="1"/>
  <c r="A145" i="13"/>
  <c r="G123" i="3"/>
  <c r="B124" i="12"/>
  <c r="F124" i="19"/>
  <c r="G123" i="12" s="1"/>
  <c r="C125" i="19"/>
  <c r="L144" i="13" l="1"/>
  <c r="N145" i="13"/>
  <c r="M145" i="13" a="1"/>
  <c r="M145" i="13" s="1"/>
  <c r="K145" i="13"/>
  <c r="P145" i="13"/>
  <c r="Q145" i="13" s="1"/>
  <c r="A146" i="13"/>
  <c r="G124" i="3"/>
  <c r="B125" i="12"/>
  <c r="F125" i="19"/>
  <c r="G124" i="12" s="1"/>
  <c r="C126" i="19"/>
  <c r="O145" i="13" l="1"/>
  <c r="L145" i="13"/>
  <c r="N146" i="13"/>
  <c r="M146" i="13" a="1"/>
  <c r="M146" i="13" s="1"/>
  <c r="K146" i="13"/>
  <c r="P146" i="13"/>
  <c r="Q146" i="13" s="1"/>
  <c r="A147" i="13"/>
  <c r="G125" i="3"/>
  <c r="B126" i="12"/>
  <c r="F126" i="19"/>
  <c r="G125" i="12" s="1"/>
  <c r="C127" i="19"/>
  <c r="O146" i="13" l="1"/>
  <c r="L146" i="13"/>
  <c r="N147" i="13"/>
  <c r="M147" i="13" a="1"/>
  <c r="M147" i="13" s="1"/>
  <c r="K147" i="13"/>
  <c r="P147" i="13"/>
  <c r="Q147" i="13" s="1"/>
  <c r="A148" i="13"/>
  <c r="G126" i="3"/>
  <c r="B127" i="12"/>
  <c r="F127" i="19"/>
  <c r="G126" i="12" s="1"/>
  <c r="C128" i="19"/>
  <c r="O147" i="13" l="1"/>
  <c r="L147" i="13"/>
  <c r="N148" i="13"/>
  <c r="M148" i="13" a="1"/>
  <c r="M148" i="13" s="1"/>
  <c r="K148" i="13"/>
  <c r="P148" i="13"/>
  <c r="Q148" i="13" s="1"/>
  <c r="A149" i="13"/>
  <c r="G127" i="3"/>
  <c r="B128" i="12"/>
  <c r="F128" i="19"/>
  <c r="G127" i="12" s="1"/>
  <c r="C129" i="19"/>
  <c r="O148" i="13" l="1"/>
  <c r="L148" i="13"/>
  <c r="N149" i="13"/>
  <c r="M149" i="13" a="1"/>
  <c r="M149" i="13" s="1"/>
  <c r="K149" i="13"/>
  <c r="P149" i="13"/>
  <c r="Q149" i="13" s="1"/>
  <c r="A150" i="13"/>
  <c r="G128" i="3"/>
  <c r="B129" i="12"/>
  <c r="F129" i="19"/>
  <c r="G128" i="12" s="1"/>
  <c r="C130" i="19"/>
  <c r="O149" i="13" l="1"/>
  <c r="L149" i="13"/>
  <c r="N150" i="13"/>
  <c r="M150" i="13" a="1"/>
  <c r="M150" i="13" s="1"/>
  <c r="K150" i="13"/>
  <c r="P150" i="13"/>
  <c r="Q150" i="13" s="1"/>
  <c r="A151" i="13"/>
  <c r="G129" i="3"/>
  <c r="B130" i="12"/>
  <c r="F130" i="19"/>
  <c r="G129" i="12" s="1"/>
  <c r="C131" i="19"/>
  <c r="O150" i="13" l="1"/>
  <c r="L150" i="13"/>
  <c r="N151" i="13"/>
  <c r="M151" i="13" a="1"/>
  <c r="M151" i="13" s="1"/>
  <c r="K151" i="13"/>
  <c r="P151" i="13"/>
  <c r="Q151" i="13" s="1"/>
  <c r="A152" i="13"/>
  <c r="G130" i="3"/>
  <c r="B131" i="12"/>
  <c r="F131" i="19"/>
  <c r="G130" i="12" s="1"/>
  <c r="C132" i="19"/>
  <c r="O151" i="13" l="1"/>
  <c r="L151" i="13"/>
  <c r="N152" i="13"/>
  <c r="M152" i="13" a="1"/>
  <c r="M152" i="13" s="1"/>
  <c r="K152" i="13"/>
  <c r="P152" i="13"/>
  <c r="Q152" i="13" s="1"/>
  <c r="A153" i="13"/>
  <c r="G131" i="3"/>
  <c r="B132" i="12"/>
  <c r="F132" i="19"/>
  <c r="G131" i="12" s="1"/>
  <c r="C133" i="19"/>
  <c r="O152" i="13" l="1"/>
  <c r="L152" i="13"/>
  <c r="N153" i="13"/>
  <c r="M153" i="13" a="1"/>
  <c r="M153" i="13" s="1"/>
  <c r="K153" i="13"/>
  <c r="P153" i="13"/>
  <c r="Q153" i="13" s="1"/>
  <c r="A154" i="13"/>
  <c r="G132" i="3"/>
  <c r="B133" i="12"/>
  <c r="F133" i="19"/>
  <c r="G132" i="12" s="1"/>
  <c r="C134" i="19"/>
  <c r="O153" i="13" l="1"/>
  <c r="L153" i="13"/>
  <c r="N154" i="13"/>
  <c r="M154" i="13" a="1"/>
  <c r="M154" i="13" s="1"/>
  <c r="K154" i="13"/>
  <c r="P154" i="13"/>
  <c r="Q154" i="13" s="1"/>
  <c r="A155" i="13"/>
  <c r="G133" i="3"/>
  <c r="B134" i="12"/>
  <c r="F134" i="19"/>
  <c r="G133" i="12" s="1"/>
  <c r="C135" i="19"/>
  <c r="O154" i="13" l="1"/>
  <c r="L154" i="13"/>
  <c r="N155" i="13"/>
  <c r="M155" i="13" a="1"/>
  <c r="M155" i="13" s="1"/>
  <c r="K155" i="13"/>
  <c r="P155" i="13"/>
  <c r="Q155" i="13" s="1"/>
  <c r="A156" i="13"/>
  <c r="G134" i="3"/>
  <c r="B135" i="12"/>
  <c r="F135" i="19"/>
  <c r="G134" i="12" s="1"/>
  <c r="C136" i="19"/>
  <c r="O155" i="13" l="1"/>
  <c r="L155" i="13"/>
  <c r="N156" i="13"/>
  <c r="M156" i="13" a="1"/>
  <c r="M156" i="13" s="1"/>
  <c r="K156" i="13"/>
  <c r="P156" i="13"/>
  <c r="Q156" i="13" s="1"/>
  <c r="A157" i="13"/>
  <c r="G135" i="3"/>
  <c r="B136" i="12"/>
  <c r="F136" i="19"/>
  <c r="G135" i="12" s="1"/>
  <c r="C137" i="19"/>
  <c r="O156" i="13" l="1"/>
  <c r="L156" i="13"/>
  <c r="N157" i="13"/>
  <c r="M157" i="13" a="1"/>
  <c r="M157" i="13" s="1"/>
  <c r="K157" i="13"/>
  <c r="P157" i="13"/>
  <c r="Q157" i="13" s="1"/>
  <c r="A158" i="13"/>
  <c r="G136" i="3"/>
  <c r="B137" i="12"/>
  <c r="F137" i="19"/>
  <c r="G136" i="12" s="1"/>
  <c r="C138" i="19"/>
  <c r="O157" i="13" l="1"/>
  <c r="L157" i="13"/>
  <c r="N158" i="13"/>
  <c r="M158" i="13" a="1"/>
  <c r="M158" i="13" s="1"/>
  <c r="K158" i="13"/>
  <c r="P158" i="13"/>
  <c r="Q158" i="13" s="1"/>
  <c r="A159" i="13"/>
  <c r="G137" i="3"/>
  <c r="B138" i="12"/>
  <c r="F138" i="19"/>
  <c r="G137" i="12" s="1"/>
  <c r="C139" i="19"/>
  <c r="O158" i="13" l="1"/>
  <c r="L158" i="13"/>
  <c r="N159" i="13"/>
  <c r="M159" i="13" a="1"/>
  <c r="M159" i="13" s="1"/>
  <c r="K159" i="13"/>
  <c r="P159" i="13"/>
  <c r="Q159" i="13" s="1"/>
  <c r="A160" i="13"/>
  <c r="G138" i="3"/>
  <c r="B139" i="12"/>
  <c r="F139" i="19"/>
  <c r="G138" i="12" s="1"/>
  <c r="C140" i="19"/>
  <c r="O159" i="13" l="1"/>
  <c r="L159" i="13"/>
  <c r="N160" i="13"/>
  <c r="M160" i="13" a="1"/>
  <c r="M160" i="13" s="1"/>
  <c r="K160" i="13"/>
  <c r="O160" i="13" s="1"/>
  <c r="P160" i="13"/>
  <c r="Q160" i="13" s="1"/>
  <c r="A161" i="13"/>
  <c r="G139" i="3"/>
  <c r="B140" i="12"/>
  <c r="F140" i="19"/>
  <c r="G139" i="12" s="1"/>
  <c r="C141" i="19"/>
  <c r="L160" i="13" l="1"/>
  <c r="N161" i="13"/>
  <c r="M161" i="13" a="1"/>
  <c r="M161" i="13" s="1"/>
  <c r="K161" i="13"/>
  <c r="P161" i="13"/>
  <c r="Q161" i="13" s="1"/>
  <c r="A162" i="13"/>
  <c r="G140" i="3"/>
  <c r="B141" i="12"/>
  <c r="F141" i="19"/>
  <c r="G140" i="12" s="1"/>
  <c r="C142" i="19"/>
  <c r="O161" i="13" l="1"/>
  <c r="L161" i="13"/>
  <c r="N162" i="13"/>
  <c r="M162" i="13" a="1"/>
  <c r="M162" i="13" s="1"/>
  <c r="K162" i="13"/>
  <c r="P162" i="13"/>
  <c r="Q162" i="13" s="1"/>
  <c r="A163" i="13"/>
  <c r="G141" i="3"/>
  <c r="B142" i="12"/>
  <c r="F142" i="19"/>
  <c r="G141" i="12" s="1"/>
  <c r="C143" i="19"/>
  <c r="O162" i="13" l="1"/>
  <c r="L162" i="13"/>
  <c r="N163" i="13"/>
  <c r="M163" i="13" a="1"/>
  <c r="M163" i="13" s="1"/>
  <c r="K163" i="13"/>
  <c r="P163" i="13"/>
  <c r="Q163" i="13" s="1"/>
  <c r="A164" i="13"/>
  <c r="G142" i="3"/>
  <c r="B143" i="12"/>
  <c r="F143" i="19"/>
  <c r="G142" i="12" s="1"/>
  <c r="C144" i="19"/>
  <c r="O163" i="13" l="1"/>
  <c r="L163" i="13"/>
  <c r="N164" i="13"/>
  <c r="M164" i="13" a="1"/>
  <c r="M164" i="13" s="1"/>
  <c r="K164" i="13"/>
  <c r="P164" i="13"/>
  <c r="Q164" i="13" s="1"/>
  <c r="A165" i="13"/>
  <c r="G143" i="3"/>
  <c r="B144" i="12"/>
  <c r="F144" i="19"/>
  <c r="G143" i="12" s="1"/>
  <c r="C145" i="19"/>
  <c r="O164" i="13" l="1"/>
  <c r="L164" i="13"/>
  <c r="N165" i="13"/>
  <c r="M165" i="13" a="1"/>
  <c r="M165" i="13" s="1"/>
  <c r="K165" i="13"/>
  <c r="P165" i="13"/>
  <c r="Q165" i="13" s="1"/>
  <c r="A166" i="13"/>
  <c r="G144" i="3"/>
  <c r="B145" i="12"/>
  <c r="F145" i="19"/>
  <c r="G144" i="12" s="1"/>
  <c r="C146" i="19"/>
  <c r="O165" i="13" l="1"/>
  <c r="L165" i="13"/>
  <c r="N166" i="13"/>
  <c r="M166" i="13" a="1"/>
  <c r="M166" i="13" s="1"/>
  <c r="K166" i="13"/>
  <c r="P166" i="13"/>
  <c r="Q166" i="13" s="1"/>
  <c r="A167" i="13"/>
  <c r="G145" i="3"/>
  <c r="B146" i="12"/>
  <c r="F146" i="19"/>
  <c r="G145" i="12" s="1"/>
  <c r="C147" i="19"/>
  <c r="O166" i="13" l="1"/>
  <c r="L166" i="13"/>
  <c r="N167" i="13"/>
  <c r="M167" i="13" a="1"/>
  <c r="M167" i="13" s="1"/>
  <c r="K167" i="13"/>
  <c r="O167" i="13" s="1"/>
  <c r="P167" i="13"/>
  <c r="Q167" i="13" s="1"/>
  <c r="A168" i="13"/>
  <c r="G146" i="3"/>
  <c r="B147" i="12"/>
  <c r="F147" i="19"/>
  <c r="G146" i="12" s="1"/>
  <c r="C148" i="19"/>
  <c r="L167" i="13" l="1"/>
  <c r="N168" i="13"/>
  <c r="M168" i="13" a="1"/>
  <c r="M168" i="13" s="1"/>
  <c r="K168" i="13"/>
  <c r="P168" i="13"/>
  <c r="Q168" i="13" s="1"/>
  <c r="A169" i="13"/>
  <c r="G147" i="3"/>
  <c r="B148" i="12"/>
  <c r="F148" i="19"/>
  <c r="G147" i="12" s="1"/>
  <c r="C149" i="19"/>
  <c r="O168" i="13" l="1"/>
  <c r="L168" i="13"/>
  <c r="N169" i="13"/>
  <c r="M169" i="13" a="1"/>
  <c r="M169" i="13" s="1"/>
  <c r="K169" i="13"/>
  <c r="P169" i="13"/>
  <c r="Q169" i="13" s="1"/>
  <c r="A170" i="13"/>
  <c r="G148" i="3"/>
  <c r="B149" i="12"/>
  <c r="F149" i="19"/>
  <c r="G148" i="12" s="1"/>
  <c r="C150" i="19"/>
  <c r="O169" i="13" l="1"/>
  <c r="L169" i="13"/>
  <c r="N170" i="13"/>
  <c r="M170" i="13" a="1"/>
  <c r="M170" i="13" s="1"/>
  <c r="K170" i="13"/>
  <c r="P170" i="13"/>
  <c r="Q170" i="13" s="1"/>
  <c r="A171" i="13"/>
  <c r="G149" i="3"/>
  <c r="B150" i="12"/>
  <c r="F150" i="19"/>
  <c r="G149" i="12" s="1"/>
  <c r="C151" i="19"/>
  <c r="O170" i="13" l="1"/>
  <c r="L170" i="13"/>
  <c r="N171" i="13"/>
  <c r="M171" i="13" a="1"/>
  <c r="M171" i="13" s="1"/>
  <c r="K171" i="13"/>
  <c r="P171" i="13"/>
  <c r="Q171" i="13" s="1"/>
  <c r="A172" i="13"/>
  <c r="G150" i="3"/>
  <c r="B151" i="12"/>
  <c r="F151" i="19"/>
  <c r="G150" i="12" s="1"/>
  <c r="C152" i="19"/>
  <c r="O171" i="13" l="1"/>
  <c r="L171" i="13"/>
  <c r="N172" i="13"/>
  <c r="M172" i="13" a="1"/>
  <c r="M172" i="13" s="1"/>
  <c r="K172" i="13"/>
  <c r="P172" i="13"/>
  <c r="Q172" i="13" s="1"/>
  <c r="A173" i="13"/>
  <c r="G151" i="3"/>
  <c r="B152" i="12"/>
  <c r="F152" i="19"/>
  <c r="G151" i="12" s="1"/>
  <c r="C153" i="19"/>
  <c r="O172" i="13" l="1"/>
  <c r="L172" i="13"/>
  <c r="N173" i="13"/>
  <c r="M173" i="13" a="1"/>
  <c r="M173" i="13" s="1"/>
  <c r="K173" i="13"/>
  <c r="P173" i="13"/>
  <c r="Q173" i="13" s="1"/>
  <c r="A174" i="13"/>
  <c r="G152" i="3"/>
  <c r="B153" i="12"/>
  <c r="F153" i="19"/>
  <c r="G152" i="12" s="1"/>
  <c r="C154" i="19"/>
  <c r="O173" i="13" l="1"/>
  <c r="L173" i="13"/>
  <c r="N174" i="13"/>
  <c r="M174" i="13" a="1"/>
  <c r="M174" i="13" s="1"/>
  <c r="K174" i="13"/>
  <c r="P174" i="13"/>
  <c r="Q174" i="13" s="1"/>
  <c r="A175" i="13"/>
  <c r="G153" i="3"/>
  <c r="B154" i="12"/>
  <c r="F154" i="19"/>
  <c r="G153" i="12" s="1"/>
  <c r="C155" i="19"/>
  <c r="O174" i="13" l="1"/>
  <c r="L174" i="13"/>
  <c r="N175" i="13"/>
  <c r="M175" i="13" a="1"/>
  <c r="M175" i="13" s="1"/>
  <c r="K175" i="13"/>
  <c r="O175" i="13" s="1"/>
  <c r="P175" i="13"/>
  <c r="Q175" i="13" s="1"/>
  <c r="A176" i="13"/>
  <c r="G154" i="3"/>
  <c r="B155" i="12"/>
  <c r="F155" i="19"/>
  <c r="G154" i="12" s="1"/>
  <c r="C156" i="19"/>
  <c r="L175" i="13" l="1"/>
  <c r="N176" i="13"/>
  <c r="M176" i="13" a="1"/>
  <c r="M176" i="13" s="1"/>
  <c r="K176" i="13"/>
  <c r="P176" i="13"/>
  <c r="Q176" i="13" s="1"/>
  <c r="A177" i="13"/>
  <c r="G155" i="3"/>
  <c r="B156" i="12"/>
  <c r="F156" i="19"/>
  <c r="G155" i="12" s="1"/>
  <c r="C157" i="19"/>
  <c r="O176" i="13" l="1"/>
  <c r="L176" i="13"/>
  <c r="N177" i="13"/>
  <c r="M177" i="13" a="1"/>
  <c r="M177" i="13" s="1"/>
  <c r="O177" i="13" s="1"/>
  <c r="K177" i="13"/>
  <c r="P177" i="13"/>
  <c r="Q177" i="13" s="1"/>
  <c r="A178" i="13"/>
  <c r="G156" i="3"/>
  <c r="B157" i="12"/>
  <c r="F157" i="19"/>
  <c r="G156" i="12" s="1"/>
  <c r="C158" i="19"/>
  <c r="L177" i="13" l="1"/>
  <c r="N178" i="13"/>
  <c r="M178" i="13" a="1"/>
  <c r="M178" i="13" s="1"/>
  <c r="K178" i="13"/>
  <c r="P178" i="13"/>
  <c r="Q178" i="13" s="1"/>
  <c r="A179" i="13"/>
  <c r="G157" i="3"/>
  <c r="B158" i="12"/>
  <c r="F158" i="19"/>
  <c r="G157" i="12" s="1"/>
  <c r="C159" i="19"/>
  <c r="O178" i="13" l="1"/>
  <c r="L178" i="13"/>
  <c r="N179" i="13"/>
  <c r="M179" i="13" a="1"/>
  <c r="M179" i="13" s="1"/>
  <c r="K179" i="13"/>
  <c r="P179" i="13"/>
  <c r="Q179" i="13" s="1"/>
  <c r="A180" i="13"/>
  <c r="G158" i="3"/>
  <c r="B159" i="12"/>
  <c r="F159" i="19"/>
  <c r="G158" i="12" s="1"/>
  <c r="C160" i="19"/>
  <c r="O179" i="13" l="1"/>
  <c r="L179" i="13"/>
  <c r="N180" i="13"/>
  <c r="M180" i="13" a="1"/>
  <c r="M180" i="13" s="1"/>
  <c r="K180" i="13"/>
  <c r="P180" i="13"/>
  <c r="Q180" i="13" s="1"/>
  <c r="A181" i="13"/>
  <c r="G159" i="3"/>
  <c r="B160" i="12"/>
  <c r="F160" i="19"/>
  <c r="G159" i="12" s="1"/>
  <c r="C161" i="19"/>
  <c r="O180" i="13" l="1"/>
  <c r="L180" i="13"/>
  <c r="N181" i="13"/>
  <c r="M181" i="13" a="1"/>
  <c r="M181" i="13" s="1"/>
  <c r="K181" i="13"/>
  <c r="P181" i="13"/>
  <c r="Q181" i="13" s="1"/>
  <c r="A182" i="13"/>
  <c r="G160" i="3"/>
  <c r="B161" i="12"/>
  <c r="F161" i="19"/>
  <c r="G160" i="12" s="1"/>
  <c r="C162" i="19"/>
  <c r="O181" i="13" l="1"/>
  <c r="L181" i="13"/>
  <c r="N182" i="13"/>
  <c r="M182" i="13" a="1"/>
  <c r="M182" i="13" s="1"/>
  <c r="K182" i="13"/>
  <c r="P182" i="13"/>
  <c r="Q182" i="13" s="1"/>
  <c r="A183" i="13"/>
  <c r="G161" i="3"/>
  <c r="B162" i="12"/>
  <c r="F162" i="19"/>
  <c r="G161" i="12" s="1"/>
  <c r="C163" i="19"/>
  <c r="O182" i="13" l="1"/>
  <c r="L182" i="13"/>
  <c r="N183" i="13"/>
  <c r="M183" i="13" a="1"/>
  <c r="M183" i="13" s="1"/>
  <c r="K183" i="13"/>
  <c r="P183" i="13"/>
  <c r="Q183" i="13" s="1"/>
  <c r="A184" i="13"/>
  <c r="G162" i="3"/>
  <c r="B163" i="12"/>
  <c r="F163" i="19"/>
  <c r="G162" i="12" s="1"/>
  <c r="C164" i="19"/>
  <c r="O183" i="13" l="1"/>
  <c r="L183" i="13"/>
  <c r="N184" i="13"/>
  <c r="M184" i="13" a="1"/>
  <c r="M184" i="13" s="1"/>
  <c r="K184" i="13"/>
  <c r="O184" i="13" s="1"/>
  <c r="P184" i="13"/>
  <c r="Q184" i="13" s="1"/>
  <c r="A185" i="13"/>
  <c r="G163" i="3"/>
  <c r="B164" i="12"/>
  <c r="F164" i="19"/>
  <c r="G163" i="12" s="1"/>
  <c r="C165" i="19"/>
  <c r="L184" i="13" l="1"/>
  <c r="N185" i="13"/>
  <c r="M185" i="13" a="1"/>
  <c r="M185" i="13" s="1"/>
  <c r="K185" i="13"/>
  <c r="P185" i="13"/>
  <c r="Q185" i="13" s="1"/>
  <c r="A186" i="13"/>
  <c r="G164" i="3"/>
  <c r="B165" i="12"/>
  <c r="F165" i="19"/>
  <c r="G164" i="12" s="1"/>
  <c r="C166" i="19"/>
  <c r="O185" i="13" l="1"/>
  <c r="L185" i="13"/>
  <c r="N186" i="13"/>
  <c r="M186" i="13" a="1"/>
  <c r="M186" i="13" s="1"/>
  <c r="K186" i="13"/>
  <c r="P186" i="13"/>
  <c r="Q186" i="13" s="1"/>
  <c r="A187" i="13"/>
  <c r="G165" i="3"/>
  <c r="B166" i="12"/>
  <c r="F166" i="19"/>
  <c r="G165" i="12" s="1"/>
  <c r="C167" i="19"/>
  <c r="O186" i="13" l="1"/>
  <c r="L186" i="13"/>
  <c r="N187" i="13"/>
  <c r="M187" i="13" a="1"/>
  <c r="M187" i="13" s="1"/>
  <c r="K187" i="13"/>
  <c r="P187" i="13"/>
  <c r="Q187" i="13" s="1"/>
  <c r="A188" i="13"/>
  <c r="G166" i="3"/>
  <c r="B167" i="12"/>
  <c r="F167" i="19"/>
  <c r="G166" i="12" s="1"/>
  <c r="C168" i="19"/>
  <c r="O187" i="13" l="1"/>
  <c r="L187" i="13"/>
  <c r="N188" i="13"/>
  <c r="M188" i="13" a="1"/>
  <c r="M188" i="13" s="1"/>
  <c r="K188" i="13"/>
  <c r="P188" i="13"/>
  <c r="Q188" i="13" s="1"/>
  <c r="A189" i="13"/>
  <c r="G167" i="3"/>
  <c r="B168" i="12"/>
  <c r="F168" i="19"/>
  <c r="G167" i="12" s="1"/>
  <c r="C169" i="19"/>
  <c r="O188" i="13" l="1"/>
  <c r="L188" i="13"/>
  <c r="N189" i="13"/>
  <c r="M189" i="13" a="1"/>
  <c r="M189" i="13" s="1"/>
  <c r="K189" i="13"/>
  <c r="P189" i="13"/>
  <c r="Q189" i="13" s="1"/>
  <c r="A190" i="13"/>
  <c r="G168" i="3"/>
  <c r="B169" i="12"/>
  <c r="F169" i="19"/>
  <c r="G168" i="12" s="1"/>
  <c r="C170" i="19"/>
  <c r="O189" i="13" l="1"/>
  <c r="L189" i="13"/>
  <c r="N190" i="13"/>
  <c r="M190" i="13" a="1"/>
  <c r="M190" i="13" s="1"/>
  <c r="K190" i="13"/>
  <c r="P190" i="13"/>
  <c r="Q190" i="13" s="1"/>
  <c r="A191" i="13"/>
  <c r="G169" i="3"/>
  <c r="B170" i="12"/>
  <c r="F170" i="19"/>
  <c r="G169" i="12" s="1"/>
  <c r="C171" i="19"/>
  <c r="O190" i="13" l="1"/>
  <c r="L190" i="13"/>
  <c r="N191" i="13"/>
  <c r="M191" i="13" a="1"/>
  <c r="M191" i="13" s="1"/>
  <c r="K191" i="13"/>
  <c r="O191" i="13" s="1"/>
  <c r="P191" i="13"/>
  <c r="Q191" i="13" s="1"/>
  <c r="A192" i="13"/>
  <c r="G170" i="3"/>
  <c r="B171" i="12"/>
  <c r="F171" i="19"/>
  <c r="G170" i="12" s="1"/>
  <c r="C172" i="19"/>
  <c r="L191" i="13" l="1"/>
  <c r="N192" i="13"/>
  <c r="M192" i="13" a="1"/>
  <c r="M192" i="13" s="1"/>
  <c r="K192" i="13"/>
  <c r="O192" i="13" s="1"/>
  <c r="P192" i="13"/>
  <c r="Q192" i="13" s="1"/>
  <c r="A193" i="13"/>
  <c r="G171" i="3"/>
  <c r="B172" i="12"/>
  <c r="F172" i="19"/>
  <c r="G171" i="12" s="1"/>
  <c r="C173" i="19"/>
  <c r="L192" i="13" l="1"/>
  <c r="N193" i="13"/>
  <c r="M193" i="13" a="1"/>
  <c r="M193" i="13" s="1"/>
  <c r="K193" i="13"/>
  <c r="P193" i="13"/>
  <c r="Q193" i="13" s="1"/>
  <c r="A194" i="13"/>
  <c r="G172" i="3"/>
  <c r="B173" i="12"/>
  <c r="F173" i="19"/>
  <c r="G172" i="12" s="1"/>
  <c r="C174" i="19"/>
  <c r="O193" i="13" l="1"/>
  <c r="L193" i="13"/>
  <c r="N194" i="13"/>
  <c r="M194" i="13" a="1"/>
  <c r="M194" i="13" s="1"/>
  <c r="K194" i="13"/>
  <c r="P194" i="13"/>
  <c r="Q194" i="13" s="1"/>
  <c r="A195" i="13"/>
  <c r="G173" i="3"/>
  <c r="B174" i="12"/>
  <c r="F174" i="19"/>
  <c r="G173" i="12" s="1"/>
  <c r="C175" i="19"/>
  <c r="O194" i="13" l="1"/>
  <c r="L194" i="13"/>
  <c r="N195" i="13"/>
  <c r="M195" i="13" a="1"/>
  <c r="M195" i="13" s="1"/>
  <c r="K195" i="13"/>
  <c r="P195" i="13"/>
  <c r="Q195" i="13" s="1"/>
  <c r="A196" i="13"/>
  <c r="G174" i="3"/>
  <c r="B175" i="12"/>
  <c r="F175" i="19"/>
  <c r="G174" i="12" s="1"/>
  <c r="C176" i="19"/>
  <c r="O195" i="13" l="1"/>
  <c r="L195" i="13"/>
  <c r="N196" i="13"/>
  <c r="M196" i="13" a="1"/>
  <c r="M196" i="13" s="1"/>
  <c r="K196" i="13"/>
  <c r="P196" i="13"/>
  <c r="Q196" i="13" s="1"/>
  <c r="A197" i="13"/>
  <c r="G175" i="3"/>
  <c r="B176" i="12"/>
  <c r="F176" i="19"/>
  <c r="G175" i="12" s="1"/>
  <c r="C177" i="19"/>
  <c r="O196" i="13" l="1"/>
  <c r="L196" i="13"/>
  <c r="N197" i="13"/>
  <c r="M197" i="13" a="1"/>
  <c r="M197" i="13" s="1"/>
  <c r="K197" i="13"/>
  <c r="P197" i="13"/>
  <c r="Q197" i="13" s="1"/>
  <c r="A198" i="13"/>
  <c r="G176" i="3"/>
  <c r="B177" i="12"/>
  <c r="F177" i="19"/>
  <c r="G176" i="12" s="1"/>
  <c r="C178" i="19"/>
  <c r="O197" i="13" l="1"/>
  <c r="L197" i="13"/>
  <c r="N198" i="13"/>
  <c r="M198" i="13" a="1"/>
  <c r="M198" i="13" s="1"/>
  <c r="K198" i="13"/>
  <c r="P198" i="13"/>
  <c r="Q198" i="13" s="1"/>
  <c r="A199" i="13"/>
  <c r="G177" i="3"/>
  <c r="B178" i="12"/>
  <c r="F178" i="19"/>
  <c r="G177" i="12" s="1"/>
  <c r="C179" i="19"/>
  <c r="O198" i="13" l="1"/>
  <c r="L198" i="13"/>
  <c r="N199" i="13"/>
  <c r="M199" i="13" a="1"/>
  <c r="M199" i="13" s="1"/>
  <c r="K199" i="13"/>
  <c r="P199" i="13"/>
  <c r="Q199" i="13" s="1"/>
  <c r="A200" i="13"/>
  <c r="G178" i="3"/>
  <c r="B179" i="12"/>
  <c r="F179" i="19"/>
  <c r="G178" i="12" s="1"/>
  <c r="C180" i="19"/>
  <c r="O199" i="13" l="1"/>
  <c r="L199" i="13"/>
  <c r="N200" i="13"/>
  <c r="M200" i="13" a="1"/>
  <c r="M200" i="13" s="1"/>
  <c r="K200" i="13"/>
  <c r="O200" i="13" s="1"/>
  <c r="P200" i="13"/>
  <c r="Q200" i="13" s="1"/>
  <c r="A201" i="13"/>
  <c r="G179" i="3"/>
  <c r="B180" i="12"/>
  <c r="F180" i="19"/>
  <c r="G179" i="12" s="1"/>
  <c r="C181" i="19"/>
  <c r="L200" i="13" l="1"/>
  <c r="N201" i="13"/>
  <c r="M201" i="13" a="1"/>
  <c r="M201" i="13" s="1"/>
  <c r="K201" i="13"/>
  <c r="P201" i="13"/>
  <c r="Q201" i="13" s="1"/>
  <c r="A202" i="13"/>
  <c r="G180" i="3"/>
  <c r="B181" i="12"/>
  <c r="F181" i="19"/>
  <c r="G180" i="12" s="1"/>
  <c r="C182" i="19"/>
  <c r="O201" i="13" l="1"/>
  <c r="L201" i="13"/>
  <c r="N202" i="13"/>
  <c r="M202" i="13" a="1"/>
  <c r="M202" i="13" s="1"/>
  <c r="K202" i="13"/>
  <c r="P202" i="13"/>
  <c r="Q202" i="13" s="1"/>
  <c r="A203" i="13"/>
  <c r="G181" i="3"/>
  <c r="B182" i="12"/>
  <c r="F182" i="19"/>
  <c r="G181" i="12" s="1"/>
  <c r="C183" i="19"/>
  <c r="O202" i="13" l="1"/>
  <c r="L202" i="13"/>
  <c r="N203" i="13"/>
  <c r="M203" i="13" a="1"/>
  <c r="M203" i="13" s="1"/>
  <c r="K203" i="13"/>
  <c r="P203" i="13"/>
  <c r="Q203" i="13" s="1"/>
  <c r="A204" i="13"/>
  <c r="G182" i="3"/>
  <c r="B183" i="12"/>
  <c r="F183" i="19"/>
  <c r="G182" i="12" s="1"/>
  <c r="C184" i="19"/>
  <c r="O203" i="13" l="1"/>
  <c r="L203" i="13"/>
  <c r="N204" i="13"/>
  <c r="M204" i="13" a="1"/>
  <c r="M204" i="13" s="1"/>
  <c r="K204" i="13"/>
  <c r="P204" i="13"/>
  <c r="Q204" i="13" s="1"/>
  <c r="A205" i="13"/>
  <c r="G183" i="3"/>
  <c r="B184" i="12"/>
  <c r="F184" i="19"/>
  <c r="G183" i="12" s="1"/>
  <c r="C185" i="19"/>
  <c r="O204" i="13" l="1"/>
  <c r="L204" i="13"/>
  <c r="N205" i="13"/>
  <c r="M205" i="13" a="1"/>
  <c r="M205" i="13" s="1"/>
  <c r="K205" i="13"/>
  <c r="P205" i="13"/>
  <c r="Q205" i="13" s="1"/>
  <c r="A206" i="13"/>
  <c r="G184" i="3"/>
  <c r="B185" i="12"/>
  <c r="F185" i="19"/>
  <c r="G184" i="12" s="1"/>
  <c r="C186" i="19"/>
  <c r="O205" i="13" l="1"/>
  <c r="L205" i="13"/>
  <c r="N206" i="13"/>
  <c r="M206" i="13" a="1"/>
  <c r="M206" i="13" s="1"/>
  <c r="K206" i="13"/>
  <c r="P206" i="13"/>
  <c r="Q206" i="13" s="1"/>
  <c r="A207" i="13"/>
  <c r="G185" i="3"/>
  <c r="B186" i="12"/>
  <c r="F186" i="19"/>
  <c r="G185" i="12" s="1"/>
  <c r="C187" i="19"/>
  <c r="O206" i="13" l="1"/>
  <c r="L206" i="13"/>
  <c r="N207" i="13"/>
  <c r="M207" i="13" a="1"/>
  <c r="M207" i="13" s="1"/>
  <c r="K207" i="13"/>
  <c r="O207" i="13" s="1"/>
  <c r="P207" i="13"/>
  <c r="Q207" i="13" s="1"/>
  <c r="A208" i="13"/>
  <c r="G186" i="3"/>
  <c r="B187" i="12"/>
  <c r="F187" i="19"/>
  <c r="G186" i="12" s="1"/>
  <c r="C188" i="19"/>
  <c r="L207" i="13" l="1"/>
  <c r="N208" i="13"/>
  <c r="M208" i="13" a="1"/>
  <c r="M208" i="13" s="1"/>
  <c r="K208" i="13"/>
  <c r="P208" i="13"/>
  <c r="Q208" i="13" s="1"/>
  <c r="A209" i="13"/>
  <c r="G187" i="3"/>
  <c r="B188" i="12"/>
  <c r="F188" i="19"/>
  <c r="G187" i="12" s="1"/>
  <c r="C189" i="19"/>
  <c r="O208" i="13" l="1"/>
  <c r="L208" i="13"/>
  <c r="N209" i="13"/>
  <c r="M209" i="13" a="1"/>
  <c r="M209" i="13" s="1"/>
  <c r="K209" i="13"/>
  <c r="P209" i="13"/>
  <c r="Q209" i="13" s="1"/>
  <c r="A210" i="13"/>
  <c r="G188" i="3"/>
  <c r="B189" i="12"/>
  <c r="F189" i="19"/>
  <c r="G188" i="12" s="1"/>
  <c r="C190" i="19"/>
  <c r="O209" i="13" l="1"/>
  <c r="L209" i="13"/>
  <c r="N210" i="13"/>
  <c r="M210" i="13" a="1"/>
  <c r="M210" i="13" s="1"/>
  <c r="K210" i="13"/>
  <c r="P210" i="13"/>
  <c r="Q210" i="13" s="1"/>
  <c r="A211" i="13"/>
  <c r="G189" i="3"/>
  <c r="B190" i="12"/>
  <c r="F190" i="19"/>
  <c r="G189" i="12" s="1"/>
  <c r="C191" i="19"/>
  <c r="O210" i="13" l="1"/>
  <c r="L210" i="13"/>
  <c r="N211" i="13"/>
  <c r="M211" i="13" a="1"/>
  <c r="M211" i="13" s="1"/>
  <c r="K211" i="13"/>
  <c r="P211" i="13"/>
  <c r="Q211" i="13" s="1"/>
  <c r="A212" i="13"/>
  <c r="G190" i="3"/>
  <c r="B191" i="12"/>
  <c r="F191" i="19"/>
  <c r="G190" i="12" s="1"/>
  <c r="C192" i="19"/>
  <c r="O211" i="13" l="1"/>
  <c r="L211" i="13"/>
  <c r="N212" i="13"/>
  <c r="M212" i="13" a="1"/>
  <c r="M212" i="13" s="1"/>
  <c r="K212" i="13"/>
  <c r="P212" i="13"/>
  <c r="Q212" i="13" s="1"/>
  <c r="A213" i="13"/>
  <c r="G191" i="3"/>
  <c r="B192" i="12"/>
  <c r="F192" i="19"/>
  <c r="G191" i="12" s="1"/>
  <c r="C193" i="19"/>
  <c r="O212" i="13" l="1"/>
  <c r="L212" i="13"/>
  <c r="N213" i="13"/>
  <c r="M213" i="13" a="1"/>
  <c r="M213" i="13" s="1"/>
  <c r="K213" i="13"/>
  <c r="P213" i="13"/>
  <c r="Q213" i="13" s="1"/>
  <c r="A214" i="13"/>
  <c r="G192" i="3"/>
  <c r="B193" i="12"/>
  <c r="F193" i="19"/>
  <c r="G192" i="12" s="1"/>
  <c r="C194" i="19"/>
  <c r="O213" i="13" l="1"/>
  <c r="L213" i="13"/>
  <c r="N214" i="13"/>
  <c r="M214" i="13" a="1"/>
  <c r="M214" i="13" s="1"/>
  <c r="K214" i="13"/>
  <c r="P214" i="13"/>
  <c r="Q214" i="13" s="1"/>
  <c r="A215" i="13"/>
  <c r="G193" i="3"/>
  <c r="B194" i="12"/>
  <c r="F194" i="19"/>
  <c r="G193" i="12" s="1"/>
  <c r="C195" i="19"/>
  <c r="O214" i="13" l="1"/>
  <c r="L214" i="13"/>
  <c r="N215" i="13"/>
  <c r="M215" i="13" a="1"/>
  <c r="M215" i="13" s="1"/>
  <c r="K215" i="13"/>
  <c r="O215" i="13" s="1"/>
  <c r="P215" i="13"/>
  <c r="Q215" i="13" s="1"/>
  <c r="A216" i="13"/>
  <c r="G194" i="3"/>
  <c r="B195" i="12"/>
  <c r="F195" i="19"/>
  <c r="G194" i="12" s="1"/>
  <c r="C196" i="19"/>
  <c r="L215" i="13" l="1"/>
  <c r="N216" i="13"/>
  <c r="M216" i="13" a="1"/>
  <c r="M216" i="13" s="1"/>
  <c r="K216" i="13"/>
  <c r="O216" i="13" s="1"/>
  <c r="P216" i="13"/>
  <c r="Q216" i="13" s="1"/>
  <c r="A217" i="13"/>
  <c r="G195" i="3"/>
  <c r="B196" i="12"/>
  <c r="F196" i="19"/>
  <c r="G195" i="12" s="1"/>
  <c r="C197" i="19"/>
  <c r="L216" i="13" l="1"/>
  <c r="N217" i="13"/>
  <c r="M217" i="13" a="1"/>
  <c r="M217" i="13" s="1"/>
  <c r="K217" i="13"/>
  <c r="P217" i="13"/>
  <c r="Q217" i="13" s="1"/>
  <c r="A218" i="13"/>
  <c r="G196" i="3"/>
  <c r="B197" i="12"/>
  <c r="F197" i="19"/>
  <c r="G196" i="12" s="1"/>
  <c r="C198" i="19"/>
  <c r="O217" i="13" l="1"/>
  <c r="L217" i="13"/>
  <c r="N218" i="13"/>
  <c r="M218" i="13" a="1"/>
  <c r="M218" i="13" s="1"/>
  <c r="K218" i="13"/>
  <c r="P218" i="13"/>
  <c r="Q218" i="13" s="1"/>
  <c r="A219" i="13"/>
  <c r="G197" i="3"/>
  <c r="B198" i="12"/>
  <c r="F198" i="19"/>
  <c r="G197" i="12" s="1"/>
  <c r="C199" i="19"/>
  <c r="O218" i="13" l="1"/>
  <c r="L218" i="13"/>
  <c r="N219" i="13"/>
  <c r="M219" i="13" a="1"/>
  <c r="M219" i="13" s="1"/>
  <c r="K219" i="13"/>
  <c r="P219" i="13"/>
  <c r="Q219" i="13" s="1"/>
  <c r="A220" i="13"/>
  <c r="G198" i="3"/>
  <c r="B199" i="12"/>
  <c r="F199" i="19"/>
  <c r="G198" i="12" s="1"/>
  <c r="C200" i="19"/>
  <c r="O219" i="13" l="1"/>
  <c r="L219" i="13"/>
  <c r="N220" i="13"/>
  <c r="M220" i="13" a="1"/>
  <c r="M220" i="13" s="1"/>
  <c r="K220" i="13"/>
  <c r="P220" i="13"/>
  <c r="Q220" i="13" s="1"/>
  <c r="A221" i="13"/>
  <c r="G199" i="3"/>
  <c r="B200" i="12"/>
  <c r="F200" i="19"/>
  <c r="G199" i="12" s="1"/>
  <c r="C201" i="19"/>
  <c r="O220" i="13" l="1"/>
  <c r="L220" i="13"/>
  <c r="N221" i="13"/>
  <c r="M221" i="13" a="1"/>
  <c r="M221" i="13" s="1"/>
  <c r="K221" i="13"/>
  <c r="P221" i="13"/>
  <c r="Q221" i="13" s="1"/>
  <c r="A222" i="13"/>
  <c r="G200" i="3"/>
  <c r="B201" i="12"/>
  <c r="F201" i="19"/>
  <c r="G200" i="12" s="1"/>
  <c r="C202" i="19"/>
  <c r="O221" i="13" l="1"/>
  <c r="L221" i="13"/>
  <c r="N222" i="13"/>
  <c r="M222" i="13" a="1"/>
  <c r="M222" i="13" s="1"/>
  <c r="K222" i="13"/>
  <c r="P222" i="13"/>
  <c r="Q222" i="13" s="1"/>
  <c r="A223" i="13"/>
  <c r="G201" i="3"/>
  <c r="B202" i="12"/>
  <c r="F202" i="19"/>
  <c r="G201" i="12" s="1"/>
  <c r="C203" i="19"/>
  <c r="O222" i="13" l="1"/>
  <c r="L222" i="13"/>
  <c r="N223" i="13"/>
  <c r="M223" i="13" a="1"/>
  <c r="M223" i="13" s="1"/>
  <c r="K223" i="13"/>
  <c r="O223" i="13" s="1"/>
  <c r="P223" i="13"/>
  <c r="Q223" i="13" s="1"/>
  <c r="A224" i="13"/>
  <c r="G202" i="3"/>
  <c r="B203" i="12"/>
  <c r="F203" i="19"/>
  <c r="G202" i="12" s="1"/>
  <c r="C204" i="19"/>
  <c r="L223" i="13" l="1"/>
  <c r="N224" i="13"/>
  <c r="M224" i="13" a="1"/>
  <c r="M224" i="13" s="1"/>
  <c r="K224" i="13"/>
  <c r="O224" i="13" s="1"/>
  <c r="P224" i="13"/>
  <c r="Q224" i="13" s="1"/>
  <c r="A225" i="13"/>
  <c r="G203" i="3"/>
  <c r="B204" i="12"/>
  <c r="F204" i="19"/>
  <c r="G203" i="12" s="1"/>
  <c r="C205" i="19"/>
  <c r="L224" i="13" l="1"/>
  <c r="N225" i="13"/>
  <c r="M225" i="13" a="1"/>
  <c r="M225" i="13" s="1"/>
  <c r="K225" i="13"/>
  <c r="P225" i="13"/>
  <c r="Q225" i="13" s="1"/>
  <c r="A226" i="13"/>
  <c r="G204" i="3"/>
  <c r="B205" i="12"/>
  <c r="F205" i="19"/>
  <c r="G204" i="12" s="1"/>
  <c r="C206" i="19"/>
  <c r="O225" i="13" l="1"/>
  <c r="L225" i="13"/>
  <c r="N226" i="13"/>
  <c r="M226" i="13" a="1"/>
  <c r="M226" i="13" s="1"/>
  <c r="K226" i="13"/>
  <c r="P226" i="13"/>
  <c r="Q226" i="13" s="1"/>
  <c r="A227" i="13"/>
  <c r="G205" i="3"/>
  <c r="B206" i="12"/>
  <c r="F206" i="19"/>
  <c r="G205" i="12" s="1"/>
  <c r="C207" i="19"/>
  <c r="O226" i="13" l="1"/>
  <c r="L226" i="13"/>
  <c r="N227" i="13"/>
  <c r="M227" i="13" a="1"/>
  <c r="M227" i="13" s="1"/>
  <c r="K227" i="13"/>
  <c r="P227" i="13"/>
  <c r="Q227" i="13" s="1"/>
  <c r="A228" i="13"/>
  <c r="G206" i="3"/>
  <c r="B207" i="12"/>
  <c r="F207" i="19"/>
  <c r="G206" i="12" s="1"/>
  <c r="C208" i="19"/>
  <c r="O227" i="13" l="1"/>
  <c r="L227" i="13"/>
  <c r="N228" i="13"/>
  <c r="M228" i="13" a="1"/>
  <c r="M228" i="13" s="1"/>
  <c r="K228" i="13"/>
  <c r="P228" i="13"/>
  <c r="Q228" i="13" s="1"/>
  <c r="A229" i="13"/>
  <c r="G207" i="3"/>
  <c r="B208" i="12"/>
  <c r="F208" i="19"/>
  <c r="G207" i="12" s="1"/>
  <c r="C209" i="19"/>
  <c r="O228" i="13" l="1"/>
  <c r="L228" i="13"/>
  <c r="N229" i="13"/>
  <c r="M229" i="13" a="1"/>
  <c r="M229" i="13" s="1"/>
  <c r="K229" i="13"/>
  <c r="P229" i="13"/>
  <c r="Q229" i="13" s="1"/>
  <c r="A230" i="13"/>
  <c r="G208" i="3"/>
  <c r="B209" i="12"/>
  <c r="F209" i="19"/>
  <c r="G208" i="12" s="1"/>
  <c r="C210" i="19"/>
  <c r="O229" i="13" l="1"/>
  <c r="L229" i="13"/>
  <c r="N230" i="13"/>
  <c r="M230" i="13" a="1"/>
  <c r="M230" i="13" s="1"/>
  <c r="K230" i="13"/>
  <c r="P230" i="13"/>
  <c r="Q230" i="13" s="1"/>
  <c r="A231" i="13"/>
  <c r="G209" i="3"/>
  <c r="B210" i="12"/>
  <c r="F210" i="19"/>
  <c r="G209" i="12" s="1"/>
  <c r="C211" i="19"/>
  <c r="O230" i="13" l="1"/>
  <c r="L230" i="13"/>
  <c r="N231" i="13"/>
  <c r="M231" i="13" a="1"/>
  <c r="M231" i="13" s="1"/>
  <c r="K231" i="13"/>
  <c r="O231" i="13" s="1"/>
  <c r="P231" i="13"/>
  <c r="Q231" i="13" s="1"/>
  <c r="A232" i="13"/>
  <c r="G210" i="3"/>
  <c r="B211" i="12"/>
  <c r="F211" i="19"/>
  <c r="G210" i="12" s="1"/>
  <c r="C212" i="19"/>
  <c r="L231" i="13" l="1"/>
  <c r="N232" i="13"/>
  <c r="M232" i="13" a="1"/>
  <c r="M232" i="13" s="1"/>
  <c r="K232" i="13"/>
  <c r="P232" i="13"/>
  <c r="Q232" i="13" s="1"/>
  <c r="A233" i="13"/>
  <c r="G211" i="3"/>
  <c r="B212" i="12"/>
  <c r="F212" i="19"/>
  <c r="G211" i="12" s="1"/>
  <c r="C213" i="19"/>
  <c r="O232" i="13" l="1"/>
  <c r="L232" i="13"/>
  <c r="N233" i="13"/>
  <c r="M233" i="13" a="1"/>
  <c r="M233" i="13" s="1"/>
  <c r="O233" i="13" s="1"/>
  <c r="K233" i="13"/>
  <c r="P233" i="13"/>
  <c r="Q233" i="13" s="1"/>
  <c r="A234" i="13"/>
  <c r="G212" i="3"/>
  <c r="B213" i="12"/>
  <c r="F213" i="19"/>
  <c r="G212" i="12" s="1"/>
  <c r="C214" i="19"/>
  <c r="L233" i="13" l="1"/>
  <c r="N234" i="13"/>
  <c r="M234" i="13" a="1"/>
  <c r="M234" i="13" s="1"/>
  <c r="K234" i="13"/>
  <c r="P234" i="13"/>
  <c r="Q234" i="13" s="1"/>
  <c r="A235" i="13"/>
  <c r="G213" i="3"/>
  <c r="B214" i="12"/>
  <c r="F214" i="19"/>
  <c r="G213" i="12" s="1"/>
  <c r="C215" i="19"/>
  <c r="O234" i="13" l="1"/>
  <c r="L234" i="13"/>
  <c r="N235" i="13"/>
  <c r="M235" i="13" a="1"/>
  <c r="M235" i="13" s="1"/>
  <c r="K235" i="13"/>
  <c r="P235" i="13"/>
  <c r="Q235" i="13" s="1"/>
  <c r="A236" i="13"/>
  <c r="G214" i="3"/>
  <c r="B215" i="12"/>
  <c r="F215" i="19"/>
  <c r="G214" i="12" s="1"/>
  <c r="C216" i="19"/>
  <c r="O235" i="13" l="1"/>
  <c r="L235" i="13"/>
  <c r="N236" i="13"/>
  <c r="M236" i="13" a="1"/>
  <c r="M236" i="13" s="1"/>
  <c r="K236" i="13"/>
  <c r="P236" i="13"/>
  <c r="Q236" i="13" s="1"/>
  <c r="A237" i="13"/>
  <c r="G215" i="3"/>
  <c r="B216" i="12"/>
  <c r="F216" i="19"/>
  <c r="G215" i="12" s="1"/>
  <c r="C217" i="19"/>
  <c r="O236" i="13" l="1"/>
  <c r="L236" i="13"/>
  <c r="N237" i="13"/>
  <c r="M237" i="13" a="1"/>
  <c r="M237" i="13" s="1"/>
  <c r="K237" i="13"/>
  <c r="P237" i="13"/>
  <c r="Q237" i="13" s="1"/>
  <c r="A238" i="13"/>
  <c r="G216" i="3"/>
  <c r="B217" i="12"/>
  <c r="F217" i="19"/>
  <c r="G216" i="12" s="1"/>
  <c r="C218" i="19"/>
  <c r="O237" i="13" l="1"/>
  <c r="L237" i="13"/>
  <c r="N238" i="13"/>
  <c r="M238" i="13" a="1"/>
  <c r="M238" i="13" s="1"/>
  <c r="K238" i="13"/>
  <c r="P238" i="13"/>
  <c r="Q238" i="13" s="1"/>
  <c r="A239" i="13"/>
  <c r="G217" i="3"/>
  <c r="B218" i="12"/>
  <c r="F218" i="19"/>
  <c r="G217" i="12" s="1"/>
  <c r="C219" i="19"/>
  <c r="O238" i="13" l="1"/>
  <c r="L238" i="13"/>
  <c r="N239" i="13"/>
  <c r="M239" i="13" a="1"/>
  <c r="M239" i="13" s="1"/>
  <c r="K239" i="13"/>
  <c r="O239" i="13" s="1"/>
  <c r="P239" i="13"/>
  <c r="Q239" i="13" s="1"/>
  <c r="A240" i="13"/>
  <c r="G218" i="3"/>
  <c r="B219" i="12"/>
  <c r="F219" i="19"/>
  <c r="G218" i="12" s="1"/>
  <c r="C220" i="19"/>
  <c r="L239" i="13" l="1"/>
  <c r="N240" i="13"/>
  <c r="M240" i="13" a="1"/>
  <c r="M240" i="13" s="1"/>
  <c r="K240" i="13"/>
  <c r="O240" i="13" s="1"/>
  <c r="P240" i="13"/>
  <c r="Q240" i="13" s="1"/>
  <c r="A241" i="13"/>
  <c r="G219" i="3"/>
  <c r="B220" i="12"/>
  <c r="F220" i="19"/>
  <c r="G219" i="12" s="1"/>
  <c r="C221" i="19"/>
  <c r="L240" i="13" l="1"/>
  <c r="N241" i="13"/>
  <c r="M241" i="13" a="1"/>
  <c r="M241" i="13" s="1"/>
  <c r="K241" i="13"/>
  <c r="P241" i="13"/>
  <c r="Q241" i="13" s="1"/>
  <c r="A242" i="13"/>
  <c r="G220" i="3"/>
  <c r="B221" i="12"/>
  <c r="F221" i="19"/>
  <c r="G220" i="12" s="1"/>
  <c r="C222" i="19"/>
  <c r="O241" i="13" l="1"/>
  <c r="L241" i="13"/>
  <c r="N242" i="13"/>
  <c r="M242" i="13" a="1"/>
  <c r="M242" i="13" s="1"/>
  <c r="K242" i="13"/>
  <c r="P242" i="13"/>
  <c r="Q242" i="13" s="1"/>
  <c r="A243" i="13"/>
  <c r="G221" i="3"/>
  <c r="B222" i="12"/>
  <c r="F222" i="19"/>
  <c r="G221" i="12" s="1"/>
  <c r="C223" i="19"/>
  <c r="O242" i="13" l="1"/>
  <c r="L242" i="13"/>
  <c r="N243" i="13"/>
  <c r="M243" i="13" a="1"/>
  <c r="M243" i="13" s="1"/>
  <c r="K243" i="13"/>
  <c r="P243" i="13"/>
  <c r="Q243" i="13" s="1"/>
  <c r="A244" i="13"/>
  <c r="G222" i="3"/>
  <c r="B223" i="12"/>
  <c r="F223" i="19"/>
  <c r="G222" i="12" s="1"/>
  <c r="C224" i="19"/>
  <c r="O243" i="13" l="1"/>
  <c r="L243" i="13"/>
  <c r="N244" i="13"/>
  <c r="M244" i="13" a="1"/>
  <c r="M244" i="13" s="1"/>
  <c r="K244" i="13"/>
  <c r="P244" i="13"/>
  <c r="Q244" i="13" s="1"/>
  <c r="A245" i="13"/>
  <c r="G223" i="3"/>
  <c r="B224" i="12"/>
  <c r="F224" i="19"/>
  <c r="G223" i="12" s="1"/>
  <c r="C225" i="19"/>
  <c r="O244" i="13" l="1"/>
  <c r="L244" i="13"/>
  <c r="N245" i="13"/>
  <c r="M245" i="13" a="1"/>
  <c r="M245" i="13" s="1"/>
  <c r="K245" i="13"/>
  <c r="P245" i="13"/>
  <c r="Q245" i="13" s="1"/>
  <c r="A246" i="13"/>
  <c r="G224" i="3"/>
  <c r="B225" i="12"/>
  <c r="F225" i="19"/>
  <c r="G224" i="12" s="1"/>
  <c r="C226" i="19"/>
  <c r="O245" i="13" l="1"/>
  <c r="L245" i="13"/>
  <c r="N246" i="13"/>
  <c r="M246" i="13" a="1"/>
  <c r="M246" i="13" s="1"/>
  <c r="K246" i="13"/>
  <c r="P246" i="13"/>
  <c r="Q246" i="13" s="1"/>
  <c r="A247" i="13"/>
  <c r="G225" i="3"/>
  <c r="B226" i="12"/>
  <c r="F226" i="19"/>
  <c r="G225" i="12" s="1"/>
  <c r="C227" i="19"/>
  <c r="O246" i="13" l="1"/>
  <c r="L246" i="13"/>
  <c r="N247" i="13"/>
  <c r="M247" i="13" a="1"/>
  <c r="M247" i="13" s="1"/>
  <c r="K247" i="13"/>
  <c r="P247" i="13"/>
  <c r="Q247" i="13" s="1"/>
  <c r="A248" i="13"/>
  <c r="G226" i="3"/>
  <c r="B227" i="12"/>
  <c r="F227" i="19"/>
  <c r="G226" i="12" s="1"/>
  <c r="C228" i="19"/>
  <c r="O247" i="13" l="1"/>
  <c r="L247" i="13"/>
  <c r="N248" i="13"/>
  <c r="M248" i="13" a="1"/>
  <c r="M248" i="13" s="1"/>
  <c r="K248" i="13"/>
  <c r="O248" i="13" s="1"/>
  <c r="P248" i="13"/>
  <c r="Q248" i="13" s="1"/>
  <c r="A249" i="13"/>
  <c r="G227" i="3"/>
  <c r="B228" i="12"/>
  <c r="F228" i="19"/>
  <c r="G227" i="12" s="1"/>
  <c r="C229" i="19"/>
  <c r="L248" i="13" l="1"/>
  <c r="N249" i="13"/>
  <c r="M249" i="13" a="1"/>
  <c r="M249" i="13" s="1"/>
  <c r="K249" i="13"/>
  <c r="P249" i="13"/>
  <c r="Q249" i="13" s="1"/>
  <c r="A250" i="13"/>
  <c r="G228" i="3"/>
  <c r="B229" i="12"/>
  <c r="F229" i="19"/>
  <c r="G228" i="12" s="1"/>
  <c r="C230" i="19"/>
  <c r="O249" i="13" l="1"/>
  <c r="L249" i="13"/>
  <c r="N250" i="13"/>
  <c r="M250" i="13" a="1"/>
  <c r="M250" i="13" s="1"/>
  <c r="K250" i="13"/>
  <c r="P250" i="13"/>
  <c r="Q250" i="13" s="1"/>
  <c r="A251" i="13"/>
  <c r="G229" i="3"/>
  <c r="B230" i="12"/>
  <c r="F230" i="19"/>
  <c r="G229" i="12" s="1"/>
  <c r="C231" i="19"/>
  <c r="O250" i="13" l="1"/>
  <c r="L250" i="13"/>
  <c r="N251" i="13"/>
  <c r="M251" i="13" a="1"/>
  <c r="M251" i="13" s="1"/>
  <c r="K251" i="13"/>
  <c r="P251" i="13"/>
  <c r="Q251" i="13" s="1"/>
  <c r="A252" i="13"/>
  <c r="G230" i="3"/>
  <c r="B231" i="12"/>
  <c r="F231" i="19"/>
  <c r="G230" i="12" s="1"/>
  <c r="C232" i="19"/>
  <c r="O251" i="13" l="1"/>
  <c r="L251" i="13"/>
  <c r="N252" i="13"/>
  <c r="M252" i="13" a="1"/>
  <c r="M252" i="13" s="1"/>
  <c r="K252" i="13"/>
  <c r="P252" i="13"/>
  <c r="Q252" i="13" s="1"/>
  <c r="A253" i="13"/>
  <c r="G231" i="3"/>
  <c r="B232" i="12"/>
  <c r="F232" i="19"/>
  <c r="G231" i="12" s="1"/>
  <c r="C233" i="19"/>
  <c r="O252" i="13" l="1"/>
  <c r="L252" i="13"/>
  <c r="N253" i="13"/>
  <c r="M253" i="13" a="1"/>
  <c r="M253" i="13" s="1"/>
  <c r="K253" i="13"/>
  <c r="P253" i="13"/>
  <c r="Q253" i="13" s="1"/>
  <c r="A254" i="13"/>
  <c r="G232" i="3"/>
  <c r="B233" i="12"/>
  <c r="F233" i="19"/>
  <c r="G232" i="12" s="1"/>
  <c r="C234" i="19"/>
  <c r="O253" i="13" l="1"/>
  <c r="L253" i="13"/>
  <c r="N254" i="13"/>
  <c r="M254" i="13" a="1"/>
  <c r="M254" i="13" s="1"/>
  <c r="K254" i="13"/>
  <c r="P254" i="13"/>
  <c r="Q254" i="13" s="1"/>
  <c r="A255" i="13"/>
  <c r="G233" i="3"/>
  <c r="B234" i="12"/>
  <c r="F234" i="19"/>
  <c r="G233" i="12" s="1"/>
  <c r="C235" i="19"/>
  <c r="O254" i="13" l="1"/>
  <c r="L254" i="13"/>
  <c r="N255" i="13"/>
  <c r="M255" i="13" a="1"/>
  <c r="M255" i="13" s="1"/>
  <c r="K255" i="13"/>
  <c r="O255" i="13" s="1"/>
  <c r="P255" i="13"/>
  <c r="Q255" i="13" s="1"/>
  <c r="A256" i="13"/>
  <c r="G234" i="3"/>
  <c r="B235" i="12"/>
  <c r="F235" i="19"/>
  <c r="G234" i="12" s="1"/>
  <c r="C236" i="19"/>
  <c r="L255" i="13" l="1"/>
  <c r="N256" i="13"/>
  <c r="M256" i="13" a="1"/>
  <c r="M256" i="13" s="1"/>
  <c r="K256" i="13"/>
  <c r="O256" i="13" s="1"/>
  <c r="P256" i="13"/>
  <c r="Q256" i="13" s="1"/>
  <c r="A257" i="13"/>
  <c r="G235" i="3"/>
  <c r="B236" i="12"/>
  <c r="F236" i="19"/>
  <c r="G235" i="12" s="1"/>
  <c r="C237" i="19"/>
  <c r="L256" i="13" l="1"/>
  <c r="N257" i="13"/>
  <c r="M257" i="13" a="1"/>
  <c r="M257" i="13" s="1"/>
  <c r="K257" i="13"/>
  <c r="P257" i="13"/>
  <c r="Q257" i="13" s="1"/>
  <c r="A258" i="13"/>
  <c r="G236" i="3"/>
  <c r="B237" i="12"/>
  <c r="F237" i="19"/>
  <c r="G236" i="12" s="1"/>
  <c r="C238" i="19"/>
  <c r="O257" i="13" l="1"/>
  <c r="L257" i="13"/>
  <c r="N258" i="13"/>
  <c r="M258" i="13" a="1"/>
  <c r="M258" i="13" s="1"/>
  <c r="K258" i="13"/>
  <c r="P258" i="13"/>
  <c r="Q258" i="13" s="1"/>
  <c r="A259" i="13"/>
  <c r="G237" i="3"/>
  <c r="B238" i="12"/>
  <c r="F238" i="19"/>
  <c r="G237" i="12" s="1"/>
  <c r="C239" i="19"/>
  <c r="O258" i="13" l="1"/>
  <c r="L258" i="13"/>
  <c r="N259" i="13"/>
  <c r="M259" i="13" a="1"/>
  <c r="M259" i="13" s="1"/>
  <c r="O259" i="13" s="1"/>
  <c r="K259" i="13"/>
  <c r="P259" i="13"/>
  <c r="Q259" i="13" s="1"/>
  <c r="A260" i="13"/>
  <c r="G238" i="3"/>
  <c r="B239" i="12"/>
  <c r="F239" i="19"/>
  <c r="G238" i="12" s="1"/>
  <c r="C240" i="19"/>
  <c r="L259" i="13" l="1"/>
  <c r="N260" i="13"/>
  <c r="M260" i="13" a="1"/>
  <c r="M260" i="13" s="1"/>
  <c r="K260" i="13"/>
  <c r="P260" i="13"/>
  <c r="Q260" i="13" s="1"/>
  <c r="A261" i="13"/>
  <c r="G239" i="3"/>
  <c r="B240" i="12"/>
  <c r="F240" i="19"/>
  <c r="G239" i="12" s="1"/>
  <c r="C241" i="19"/>
  <c r="O260" i="13" l="1"/>
  <c r="L260" i="13"/>
  <c r="N261" i="13"/>
  <c r="M261" i="13" a="1"/>
  <c r="M261" i="13" s="1"/>
  <c r="K261" i="13"/>
  <c r="P261" i="13"/>
  <c r="Q261" i="13" s="1"/>
  <c r="A262" i="13"/>
  <c r="G240" i="3"/>
  <c r="B241" i="12"/>
  <c r="F241" i="19"/>
  <c r="G240" i="12" s="1"/>
  <c r="C242" i="19"/>
  <c r="O261" i="13" l="1"/>
  <c r="L261" i="13"/>
  <c r="N262" i="13"/>
  <c r="M262" i="13" a="1"/>
  <c r="M262" i="13" s="1"/>
  <c r="K262" i="13"/>
  <c r="P262" i="13"/>
  <c r="Q262" i="13" s="1"/>
  <c r="A263" i="13"/>
  <c r="G241" i="3"/>
  <c r="B242" i="12"/>
  <c r="F242" i="19"/>
  <c r="G241" i="12" s="1"/>
  <c r="C243" i="19"/>
  <c r="O262" i="13" l="1"/>
  <c r="L262" i="13"/>
  <c r="N263" i="13"/>
  <c r="M263" i="13" a="1"/>
  <c r="M263" i="13" s="1"/>
  <c r="K263" i="13"/>
  <c r="O263" i="13" s="1"/>
  <c r="P263" i="13"/>
  <c r="Q263" i="13" s="1"/>
  <c r="A264" i="13"/>
  <c r="G242" i="3"/>
  <c r="B243" i="12"/>
  <c r="F243" i="19"/>
  <c r="G242" i="12" s="1"/>
  <c r="C244" i="19"/>
  <c r="L263" i="13" l="1"/>
  <c r="N264" i="13"/>
  <c r="M264" i="13" a="1"/>
  <c r="M264" i="13" s="1"/>
  <c r="K264" i="13"/>
  <c r="P264" i="13"/>
  <c r="Q264" i="13" s="1"/>
  <c r="A265" i="13"/>
  <c r="G243" i="3"/>
  <c r="B244" i="12"/>
  <c r="F244" i="19"/>
  <c r="G243" i="12" s="1"/>
  <c r="C245" i="19"/>
  <c r="O264" i="13" l="1"/>
  <c r="L264" i="13"/>
  <c r="N265" i="13"/>
  <c r="M265" i="13" a="1"/>
  <c r="M265" i="13" s="1"/>
  <c r="K265" i="13"/>
  <c r="P265" i="13"/>
  <c r="Q265" i="13" s="1"/>
  <c r="A266" i="13"/>
  <c r="G244" i="3"/>
  <c r="B245" i="12"/>
  <c r="F245" i="19"/>
  <c r="G244" i="12" s="1"/>
  <c r="C246" i="19"/>
  <c r="O265" i="13" l="1"/>
  <c r="L265" i="13"/>
  <c r="N266" i="13"/>
  <c r="M266" i="13" a="1"/>
  <c r="M266" i="13" s="1"/>
  <c r="K266" i="13"/>
  <c r="P266" i="13"/>
  <c r="Q266" i="13" s="1"/>
  <c r="A267" i="13"/>
  <c r="G245" i="3"/>
  <c r="B246" i="12"/>
  <c r="F246" i="19"/>
  <c r="G245" i="12" s="1"/>
  <c r="C247" i="19"/>
  <c r="O266" i="13" l="1"/>
  <c r="L266" i="13"/>
  <c r="N267" i="13"/>
  <c r="M267" i="13" a="1"/>
  <c r="M267" i="13" s="1"/>
  <c r="K267" i="13"/>
  <c r="P267" i="13"/>
  <c r="Q267" i="13" s="1"/>
  <c r="A268" i="13"/>
  <c r="G246" i="3"/>
  <c r="B247" i="12"/>
  <c r="F247" i="19"/>
  <c r="G246" i="12" s="1"/>
  <c r="C248" i="19"/>
  <c r="O267" i="13" l="1"/>
  <c r="L267" i="13"/>
  <c r="N268" i="13"/>
  <c r="M268" i="13" a="1"/>
  <c r="M268" i="13" s="1"/>
  <c r="K268" i="13"/>
  <c r="P268" i="13"/>
  <c r="Q268" i="13" s="1"/>
  <c r="A269" i="13"/>
  <c r="G247" i="3"/>
  <c r="B248" i="12"/>
  <c r="F248" i="19"/>
  <c r="G247" i="12" s="1"/>
  <c r="C249" i="19"/>
  <c r="O268" i="13" l="1"/>
  <c r="L268" i="13"/>
  <c r="N269" i="13"/>
  <c r="M269" i="13" a="1"/>
  <c r="M269" i="13" s="1"/>
  <c r="K269" i="13"/>
  <c r="P269" i="13"/>
  <c r="Q269" i="13" s="1"/>
  <c r="A270" i="13"/>
  <c r="G248" i="3"/>
  <c r="B249" i="12"/>
  <c r="F249" i="19"/>
  <c r="G248" i="12" s="1"/>
  <c r="C250" i="19"/>
  <c r="O269" i="13" l="1"/>
  <c r="L269" i="13"/>
  <c r="N270" i="13"/>
  <c r="M270" i="13" a="1"/>
  <c r="M270" i="13" s="1"/>
  <c r="K270" i="13"/>
  <c r="P270" i="13"/>
  <c r="Q270" i="13" s="1"/>
  <c r="A271" i="13"/>
  <c r="G249" i="3"/>
  <c r="B250" i="12"/>
  <c r="F250" i="19"/>
  <c r="G249" i="12" s="1"/>
  <c r="C251" i="19"/>
  <c r="O270" i="13" l="1"/>
  <c r="L270" i="13"/>
  <c r="N271" i="13"/>
  <c r="M271" i="13" a="1"/>
  <c r="M271" i="13" s="1"/>
  <c r="K271" i="13"/>
  <c r="O271" i="13" s="1"/>
  <c r="P271" i="13"/>
  <c r="Q271" i="13" s="1"/>
  <c r="A272" i="13"/>
  <c r="G250" i="3"/>
  <c r="B251" i="12"/>
  <c r="F251" i="19"/>
  <c r="G250" i="12" s="1"/>
  <c r="C252" i="19"/>
  <c r="L271" i="13" l="1"/>
  <c r="N272" i="13"/>
  <c r="M272" i="13" a="1"/>
  <c r="M272" i="13" s="1"/>
  <c r="K272" i="13"/>
  <c r="P272" i="13"/>
  <c r="Q272" i="13" s="1"/>
  <c r="A273" i="13"/>
  <c r="G251" i="3"/>
  <c r="B252" i="12"/>
  <c r="F252" i="19"/>
  <c r="G251" i="12" s="1"/>
  <c r="C253" i="19"/>
  <c r="O272" i="13" l="1"/>
  <c r="L272" i="13"/>
  <c r="N273" i="13"/>
  <c r="M273" i="13" a="1"/>
  <c r="M273" i="13" s="1"/>
  <c r="K273" i="13"/>
  <c r="P273" i="13"/>
  <c r="Q273" i="13" s="1"/>
  <c r="A274" i="13"/>
  <c r="G252" i="3"/>
  <c r="B253" i="12"/>
  <c r="F253" i="19"/>
  <c r="G252" i="12" s="1"/>
  <c r="C254" i="19"/>
  <c r="O273" i="13" l="1"/>
  <c r="L273" i="13"/>
  <c r="N274" i="13"/>
  <c r="M274" i="13" a="1"/>
  <c r="M274" i="13" s="1"/>
  <c r="K274" i="13"/>
  <c r="P274" i="13"/>
  <c r="Q274" i="13" s="1"/>
  <c r="A275" i="13"/>
  <c r="G253" i="3"/>
  <c r="B254" i="12"/>
  <c r="F254" i="19"/>
  <c r="G253" i="12" s="1"/>
  <c r="C255" i="19"/>
  <c r="O274" i="13" l="1"/>
  <c r="L274" i="13"/>
  <c r="N275" i="13"/>
  <c r="M275" i="13" a="1"/>
  <c r="M275" i="13" s="1"/>
  <c r="K275" i="13"/>
  <c r="P275" i="13"/>
  <c r="Q275" i="13" s="1"/>
  <c r="A276" i="13"/>
  <c r="G254" i="3"/>
  <c r="B255" i="12"/>
  <c r="F255" i="19"/>
  <c r="G254" i="12" s="1"/>
  <c r="C256" i="19"/>
  <c r="O275" i="13" l="1"/>
  <c r="L275" i="13"/>
  <c r="N276" i="13"/>
  <c r="M276" i="13" a="1"/>
  <c r="M276" i="13" s="1"/>
  <c r="K276" i="13"/>
  <c r="P276" i="13"/>
  <c r="Q276" i="13" s="1"/>
  <c r="A277" i="13"/>
  <c r="G255" i="3"/>
  <c r="B256" i="12"/>
  <c r="F256" i="19"/>
  <c r="G255" i="12" s="1"/>
  <c r="C257" i="19"/>
  <c r="O276" i="13" l="1"/>
  <c r="L276" i="13"/>
  <c r="N277" i="13"/>
  <c r="M277" i="13" a="1"/>
  <c r="M277" i="13" s="1"/>
  <c r="K277" i="13"/>
  <c r="P277" i="13"/>
  <c r="Q277" i="13" s="1"/>
  <c r="A278" i="13"/>
  <c r="G256" i="3"/>
  <c r="B257" i="12"/>
  <c r="F257" i="19"/>
  <c r="G256" i="12" s="1"/>
  <c r="C258" i="19"/>
  <c r="O277" i="13" l="1"/>
  <c r="L277" i="13"/>
  <c r="N278" i="13"/>
  <c r="M278" i="13" a="1"/>
  <c r="M278" i="13" s="1"/>
  <c r="K278" i="13"/>
  <c r="P278" i="13"/>
  <c r="Q278" i="13" s="1"/>
  <c r="A279" i="13"/>
  <c r="G257" i="3"/>
  <c r="B258" i="12"/>
  <c r="F258" i="19"/>
  <c r="G257" i="12" s="1"/>
  <c r="C259" i="19"/>
  <c r="O278" i="13" l="1"/>
  <c r="L278" i="13"/>
  <c r="N279" i="13"/>
  <c r="M279" i="13" a="1"/>
  <c r="M279" i="13" s="1"/>
  <c r="K279" i="13"/>
  <c r="O279" i="13" s="1"/>
  <c r="P279" i="13"/>
  <c r="Q279" i="13" s="1"/>
  <c r="A280" i="13"/>
  <c r="G258" i="3"/>
  <c r="B259" i="12"/>
  <c r="F259" i="19"/>
  <c r="G258" i="12" s="1"/>
  <c r="C260" i="19"/>
  <c r="L279" i="13" l="1"/>
  <c r="N280" i="13"/>
  <c r="M280" i="13" a="1"/>
  <c r="M280" i="13" s="1"/>
  <c r="K280" i="13"/>
  <c r="O280" i="13" s="1"/>
  <c r="P280" i="13"/>
  <c r="Q280" i="13" s="1"/>
  <c r="A281" i="13"/>
  <c r="G259" i="3"/>
  <c r="B260" i="12"/>
  <c r="F260" i="19"/>
  <c r="G259" i="12" s="1"/>
  <c r="C261" i="19"/>
  <c r="L280" i="13" l="1"/>
  <c r="N281" i="13"/>
  <c r="M281" i="13" a="1"/>
  <c r="M281" i="13" s="1"/>
  <c r="O281" i="13" s="1"/>
  <c r="K281" i="13"/>
  <c r="P281" i="13"/>
  <c r="Q281" i="13" s="1"/>
  <c r="A282" i="13"/>
  <c r="G260" i="3"/>
  <c r="B261" i="12"/>
  <c r="F261" i="19"/>
  <c r="G260" i="12" s="1"/>
  <c r="C262" i="19"/>
  <c r="L281" i="13" l="1"/>
  <c r="N282" i="13"/>
  <c r="M282" i="13" a="1"/>
  <c r="M282" i="13" s="1"/>
  <c r="K282" i="13"/>
  <c r="P282" i="13"/>
  <c r="Q282" i="13" s="1"/>
  <c r="A283" i="13"/>
  <c r="G261" i="3"/>
  <c r="B262" i="12"/>
  <c r="F262" i="19"/>
  <c r="G261" i="12" s="1"/>
  <c r="C263" i="19"/>
  <c r="O282" i="13" l="1"/>
  <c r="L282" i="13"/>
  <c r="N283" i="13"/>
  <c r="M283" i="13" a="1"/>
  <c r="M283" i="13" s="1"/>
  <c r="K283" i="13"/>
  <c r="P283" i="13"/>
  <c r="Q283" i="13" s="1"/>
  <c r="A284" i="13"/>
  <c r="G262" i="3"/>
  <c r="B263" i="12"/>
  <c r="F263" i="19"/>
  <c r="G262" i="12" s="1"/>
  <c r="C264" i="19"/>
  <c r="O283" i="13" l="1"/>
  <c r="L283" i="13"/>
  <c r="N284" i="13"/>
  <c r="M284" i="13" a="1"/>
  <c r="M284" i="13" s="1"/>
  <c r="K284" i="13"/>
  <c r="P284" i="13"/>
  <c r="Q284" i="13" s="1"/>
  <c r="A285" i="13"/>
  <c r="G263" i="3"/>
  <c r="B264" i="12"/>
  <c r="F264" i="19"/>
  <c r="G263" i="12" s="1"/>
  <c r="C265" i="19"/>
  <c r="O284" i="13" l="1"/>
  <c r="L284" i="13"/>
  <c r="N285" i="13"/>
  <c r="M285" i="13" a="1"/>
  <c r="M285" i="13" s="1"/>
  <c r="K285" i="13"/>
  <c r="P285" i="13"/>
  <c r="Q285" i="13" s="1"/>
  <c r="A286" i="13"/>
  <c r="G264" i="3"/>
  <c r="B265" i="12"/>
  <c r="F265" i="19"/>
  <c r="G264" i="12" s="1"/>
  <c r="C266" i="19"/>
  <c r="O285" i="13" l="1"/>
  <c r="L285" i="13"/>
  <c r="N286" i="13"/>
  <c r="M286" i="13" a="1"/>
  <c r="M286" i="13" s="1"/>
  <c r="K286" i="13"/>
  <c r="P286" i="13"/>
  <c r="Q286" i="13" s="1"/>
  <c r="A287" i="13"/>
  <c r="G265" i="3"/>
  <c r="B266" i="12"/>
  <c r="F266" i="19"/>
  <c r="G265" i="12" s="1"/>
  <c r="C267" i="19"/>
  <c r="O286" i="13" l="1"/>
  <c r="L286" i="13"/>
  <c r="N287" i="13"/>
  <c r="M287" i="13" a="1"/>
  <c r="M287" i="13" s="1"/>
  <c r="K287" i="13"/>
  <c r="O287" i="13" s="1"/>
  <c r="P287" i="13"/>
  <c r="Q287" i="13" s="1"/>
  <c r="A288" i="13"/>
  <c r="G266" i="3"/>
  <c r="B267" i="12"/>
  <c r="F267" i="19"/>
  <c r="G266" i="12" s="1"/>
  <c r="C268" i="19"/>
  <c r="L287" i="13" l="1"/>
  <c r="N288" i="13"/>
  <c r="M288" i="13" a="1"/>
  <c r="M288" i="13" s="1"/>
  <c r="K288" i="13"/>
  <c r="O288" i="13" s="1"/>
  <c r="P288" i="13"/>
  <c r="Q288" i="13" s="1"/>
  <c r="A289" i="13"/>
  <c r="G267" i="3"/>
  <c r="B268" i="12"/>
  <c r="F268" i="19"/>
  <c r="G267" i="12" s="1"/>
  <c r="C269" i="19"/>
  <c r="L288" i="13" l="1"/>
  <c r="N289" i="13"/>
  <c r="M289" i="13" a="1"/>
  <c r="M289" i="13" s="1"/>
  <c r="K289" i="13"/>
  <c r="P289" i="13"/>
  <c r="Q289" i="13" s="1"/>
  <c r="A290" i="13"/>
  <c r="G268" i="3"/>
  <c r="B269" i="12"/>
  <c r="F269" i="19"/>
  <c r="G268" i="12" s="1"/>
  <c r="C270" i="19"/>
  <c r="O289" i="13" l="1"/>
  <c r="L289" i="13"/>
  <c r="N290" i="13"/>
  <c r="M290" i="13" a="1"/>
  <c r="M290" i="13" s="1"/>
  <c r="K290" i="13"/>
  <c r="P290" i="13"/>
  <c r="Q290" i="13" s="1"/>
  <c r="A291" i="13"/>
  <c r="G269" i="3"/>
  <c r="B270" i="12"/>
  <c r="F270" i="19"/>
  <c r="G269" i="12" s="1"/>
  <c r="C271" i="19"/>
  <c r="O290" i="13" l="1"/>
  <c r="L290" i="13"/>
  <c r="N291" i="13"/>
  <c r="M291" i="13" a="1"/>
  <c r="M291" i="13" s="1"/>
  <c r="K291" i="13"/>
  <c r="P291" i="13"/>
  <c r="Q291" i="13" s="1"/>
  <c r="A292" i="13"/>
  <c r="G270" i="3"/>
  <c r="B271" i="12"/>
  <c r="F271" i="19"/>
  <c r="G270" i="12" s="1"/>
  <c r="C272" i="19"/>
  <c r="O291" i="13" l="1"/>
  <c r="L291" i="13"/>
  <c r="N292" i="13"/>
  <c r="M292" i="13" a="1"/>
  <c r="M292" i="13" s="1"/>
  <c r="K292" i="13"/>
  <c r="P292" i="13"/>
  <c r="Q292" i="13" s="1"/>
  <c r="A293" i="13"/>
  <c r="G271" i="3"/>
  <c r="B272" i="12"/>
  <c r="F272" i="19"/>
  <c r="G271" i="12" s="1"/>
  <c r="C273" i="19"/>
  <c r="O292" i="13" l="1"/>
  <c r="L292" i="13"/>
  <c r="N293" i="13"/>
  <c r="M293" i="13" a="1"/>
  <c r="M293" i="13" s="1"/>
  <c r="O293" i="13" s="1"/>
  <c r="K293" i="13"/>
  <c r="P293" i="13"/>
  <c r="Q293" i="13" s="1"/>
  <c r="A294" i="13"/>
  <c r="G272" i="3"/>
  <c r="B273" i="12"/>
  <c r="F273" i="19"/>
  <c r="G272" i="12" s="1"/>
  <c r="C274" i="19"/>
  <c r="L293" i="13" l="1"/>
  <c r="N294" i="13"/>
  <c r="M294" i="13" a="1"/>
  <c r="M294" i="13" s="1"/>
  <c r="K294" i="13"/>
  <c r="P294" i="13"/>
  <c r="Q294" i="13" s="1"/>
  <c r="A295" i="13"/>
  <c r="G273" i="3"/>
  <c r="B274" i="12"/>
  <c r="F274" i="19"/>
  <c r="G273" i="12" s="1"/>
  <c r="C275" i="19"/>
  <c r="O294" i="13" l="1"/>
  <c r="L294" i="13"/>
  <c r="N295" i="13"/>
  <c r="M295" i="13" a="1"/>
  <c r="M295" i="13" s="1"/>
  <c r="K295" i="13"/>
  <c r="P295" i="13"/>
  <c r="Q295" i="13" s="1"/>
  <c r="A296" i="13"/>
  <c r="G274" i="3"/>
  <c r="B275" i="12"/>
  <c r="F275" i="19"/>
  <c r="G274" i="12" s="1"/>
  <c r="C276" i="19"/>
  <c r="O295" i="13" l="1"/>
  <c r="L295" i="13"/>
  <c r="N296" i="13"/>
  <c r="M296" i="13" a="1"/>
  <c r="M296" i="13" s="1"/>
  <c r="K296" i="13"/>
  <c r="O296" i="13" s="1"/>
  <c r="P296" i="13"/>
  <c r="Q296" i="13" s="1"/>
  <c r="A297" i="13"/>
  <c r="G275" i="3"/>
  <c r="B276" i="12"/>
  <c r="F276" i="19"/>
  <c r="G275" i="12" s="1"/>
  <c r="C277" i="19"/>
  <c r="L296" i="13" l="1"/>
  <c r="N297" i="13"/>
  <c r="M297" i="13" a="1"/>
  <c r="M297" i="13" s="1"/>
  <c r="K297" i="13"/>
  <c r="P297" i="13"/>
  <c r="Q297" i="13" s="1"/>
  <c r="A298" i="13"/>
  <c r="G276" i="3"/>
  <c r="B277" i="12"/>
  <c r="F277" i="19"/>
  <c r="G276" i="12" s="1"/>
  <c r="C278" i="19"/>
  <c r="O297" i="13" l="1"/>
  <c r="L297" i="13"/>
  <c r="N298" i="13"/>
  <c r="M298" i="13" a="1"/>
  <c r="M298" i="13" s="1"/>
  <c r="K298" i="13"/>
  <c r="P298" i="13"/>
  <c r="Q298" i="13" s="1"/>
  <c r="A299" i="13"/>
  <c r="G277" i="3"/>
  <c r="B278" i="12"/>
  <c r="F278" i="19"/>
  <c r="G277" i="12" s="1"/>
  <c r="C279" i="19"/>
  <c r="O298" i="13" l="1"/>
  <c r="L298" i="13"/>
  <c r="N299" i="13"/>
  <c r="M299" i="13" a="1"/>
  <c r="M299" i="13" s="1"/>
  <c r="K299" i="13"/>
  <c r="P299" i="13"/>
  <c r="Q299" i="13" s="1"/>
  <c r="A300" i="13"/>
  <c r="G278" i="3"/>
  <c r="B279" i="12"/>
  <c r="F279" i="19"/>
  <c r="G278" i="12" s="1"/>
  <c r="C280" i="19"/>
  <c r="O299" i="13" l="1"/>
  <c r="L299" i="13"/>
  <c r="N300" i="13"/>
  <c r="M300" i="13" a="1"/>
  <c r="M300" i="13" s="1"/>
  <c r="K300" i="13"/>
  <c r="P300" i="13"/>
  <c r="Q300" i="13" s="1"/>
  <c r="A301" i="13"/>
  <c r="G279" i="3"/>
  <c r="B280" i="12"/>
  <c r="F280" i="19"/>
  <c r="G279" i="12" s="1"/>
  <c r="C281" i="19"/>
  <c r="O300" i="13" l="1"/>
  <c r="L300" i="13"/>
  <c r="N301" i="13"/>
  <c r="M301" i="13" a="1"/>
  <c r="M301" i="13" s="1"/>
  <c r="O301" i="13" s="1"/>
  <c r="K301" i="13"/>
  <c r="P301" i="13"/>
  <c r="Q301" i="13" s="1"/>
  <c r="A302" i="13"/>
  <c r="G280" i="3"/>
  <c r="B281" i="12"/>
  <c r="F281" i="19"/>
  <c r="G280" i="12" s="1"/>
  <c r="C282" i="19"/>
  <c r="L301" i="13" l="1"/>
  <c r="N302" i="13"/>
  <c r="M302" i="13" a="1"/>
  <c r="M302" i="13" s="1"/>
  <c r="K302" i="13"/>
  <c r="P302" i="13"/>
  <c r="Q302" i="13" s="1"/>
  <c r="A303" i="13"/>
  <c r="G281" i="3"/>
  <c r="B282" i="12"/>
  <c r="F282" i="19"/>
  <c r="G281" i="12" s="1"/>
  <c r="C283" i="19"/>
  <c r="O302" i="13" l="1"/>
  <c r="L302" i="13"/>
  <c r="N303" i="13"/>
  <c r="M303" i="13" a="1"/>
  <c r="M303" i="13" s="1"/>
  <c r="K303" i="13"/>
  <c r="P303" i="13"/>
  <c r="Q303" i="13" s="1"/>
  <c r="A304" i="13"/>
  <c r="G282" i="3"/>
  <c r="B283" i="12"/>
  <c r="F283" i="19"/>
  <c r="G282" i="12" s="1"/>
  <c r="C284" i="19"/>
  <c r="O303" i="13" l="1"/>
  <c r="L303" i="13"/>
  <c r="N304" i="13"/>
  <c r="M304" i="13" a="1"/>
  <c r="M304" i="13" s="1"/>
  <c r="K304" i="13"/>
  <c r="P304" i="13"/>
  <c r="Q304" i="13" s="1"/>
  <c r="A305" i="13"/>
  <c r="G283" i="3"/>
  <c r="B284" i="12"/>
  <c r="F284" i="19"/>
  <c r="G283" i="12" s="1"/>
  <c r="C285" i="19"/>
  <c r="O304" i="13" l="1"/>
  <c r="L304" i="13"/>
  <c r="N305" i="13"/>
  <c r="M305" i="13" a="1"/>
  <c r="M305" i="13" s="1"/>
  <c r="K305" i="13"/>
  <c r="P305" i="13"/>
  <c r="Q305" i="13" s="1"/>
  <c r="A306" i="13"/>
  <c r="G284" i="3"/>
  <c r="B285" i="12"/>
  <c r="F285" i="19"/>
  <c r="G284" i="12" s="1"/>
  <c r="C286" i="19"/>
  <c r="O305" i="13" l="1"/>
  <c r="L305" i="13"/>
  <c r="N306" i="13"/>
  <c r="M306" i="13" a="1"/>
  <c r="M306" i="13" s="1"/>
  <c r="O306" i="13" s="1"/>
  <c r="K306" i="13"/>
  <c r="P306" i="13"/>
  <c r="Q306" i="13" s="1"/>
  <c r="A307" i="13"/>
  <c r="G285" i="3"/>
  <c r="B286" i="12"/>
  <c r="F286" i="19"/>
  <c r="G285" i="12" s="1"/>
  <c r="C287" i="19"/>
  <c r="L306" i="13" l="1"/>
  <c r="N307" i="13"/>
  <c r="M307" i="13" a="1"/>
  <c r="M307" i="13" s="1"/>
  <c r="K307" i="13"/>
  <c r="P307" i="13"/>
  <c r="Q307" i="13" s="1"/>
  <c r="A308" i="13"/>
  <c r="G286" i="3"/>
  <c r="B287" i="12"/>
  <c r="F287" i="19"/>
  <c r="G286" i="12" s="1"/>
  <c r="C288" i="19"/>
  <c r="O307" i="13" l="1"/>
  <c r="L307" i="13"/>
  <c r="N308" i="13"/>
  <c r="M308" i="13" a="1"/>
  <c r="M308" i="13" s="1"/>
  <c r="K308" i="13"/>
  <c r="P308" i="13"/>
  <c r="Q308" i="13" s="1"/>
  <c r="A309" i="13"/>
  <c r="G287" i="3"/>
  <c r="B288" i="12"/>
  <c r="F288" i="19"/>
  <c r="G287" i="12" s="1"/>
  <c r="C289" i="19"/>
  <c r="O308" i="13" l="1"/>
  <c r="L308" i="13"/>
  <c r="N309" i="13"/>
  <c r="M309" i="13" a="1"/>
  <c r="M309" i="13" s="1"/>
  <c r="K309" i="13"/>
  <c r="P309" i="13"/>
  <c r="Q309" i="13" s="1"/>
  <c r="A310" i="13"/>
  <c r="G288" i="3"/>
  <c r="B289" i="12"/>
  <c r="F289" i="19"/>
  <c r="G288" i="12" s="1"/>
  <c r="C290" i="19"/>
  <c r="O309" i="13" l="1"/>
  <c r="L309" i="13"/>
  <c r="N310" i="13"/>
  <c r="M310" i="13" a="1"/>
  <c r="M310" i="13" s="1"/>
  <c r="K310" i="13"/>
  <c r="P310" i="13"/>
  <c r="Q310" i="13" s="1"/>
  <c r="A311" i="13"/>
  <c r="G289" i="3"/>
  <c r="B290" i="12"/>
  <c r="F290" i="19"/>
  <c r="G289" i="12" s="1"/>
  <c r="C291" i="19"/>
  <c r="O310" i="13" l="1"/>
  <c r="L310" i="13"/>
  <c r="N311" i="13"/>
  <c r="M311" i="13" a="1"/>
  <c r="M311" i="13" s="1"/>
  <c r="K311" i="13"/>
  <c r="O311" i="13" s="1"/>
  <c r="P311" i="13"/>
  <c r="Q311" i="13" s="1"/>
  <c r="A312" i="13"/>
  <c r="G290" i="3"/>
  <c r="B291" i="12"/>
  <c r="F291" i="19"/>
  <c r="G290" i="12" s="1"/>
  <c r="C292" i="19"/>
  <c r="L311" i="13" l="1"/>
  <c r="N312" i="13"/>
  <c r="M312" i="13" a="1"/>
  <c r="M312" i="13" s="1"/>
  <c r="K312" i="13"/>
  <c r="P312" i="13"/>
  <c r="Q312" i="13" s="1"/>
  <c r="A313" i="13"/>
  <c r="G291" i="3"/>
  <c r="B292" i="12"/>
  <c r="F292" i="19"/>
  <c r="G291" i="12" s="1"/>
  <c r="C293" i="19"/>
  <c r="O312" i="13" l="1"/>
  <c r="L312" i="13"/>
  <c r="N313" i="13"/>
  <c r="M313" i="13" a="1"/>
  <c r="M313" i="13" s="1"/>
  <c r="K313" i="13"/>
  <c r="P313" i="13"/>
  <c r="Q313" i="13" s="1"/>
  <c r="A314" i="13"/>
  <c r="G292" i="3"/>
  <c r="B293" i="12"/>
  <c r="F293" i="19"/>
  <c r="G292" i="12" s="1"/>
  <c r="C294" i="19"/>
  <c r="O313" i="13" l="1"/>
  <c r="L313" i="13"/>
  <c r="N314" i="13"/>
  <c r="M314" i="13" a="1"/>
  <c r="M314" i="13" s="1"/>
  <c r="K314" i="13"/>
  <c r="P314" i="13"/>
  <c r="Q314" i="13" s="1"/>
  <c r="A315" i="13"/>
  <c r="G293" i="3"/>
  <c r="B294" i="12"/>
  <c r="F294" i="19"/>
  <c r="G293" i="12" s="1"/>
  <c r="C295" i="19"/>
  <c r="O314" i="13" l="1"/>
  <c r="L314" i="13"/>
  <c r="N315" i="13"/>
  <c r="M315" i="13" a="1"/>
  <c r="M315" i="13" s="1"/>
  <c r="O315" i="13" s="1"/>
  <c r="K315" i="13"/>
  <c r="P315" i="13"/>
  <c r="Q315" i="13" s="1"/>
  <c r="A316" i="13"/>
  <c r="G294" i="3"/>
  <c r="B295" i="12"/>
  <c r="F295" i="19"/>
  <c r="G294" i="12" s="1"/>
  <c r="C296" i="19"/>
  <c r="L315" i="13" l="1"/>
  <c r="N316" i="13"/>
  <c r="M316" i="13" a="1"/>
  <c r="M316" i="13" s="1"/>
  <c r="K316" i="13"/>
  <c r="P316" i="13"/>
  <c r="Q316" i="13" s="1"/>
  <c r="A317" i="13"/>
  <c r="G295" i="3"/>
  <c r="B296" i="12"/>
  <c r="F296" i="19"/>
  <c r="G295" i="12" s="1"/>
  <c r="C297" i="19"/>
  <c r="O316" i="13" l="1"/>
  <c r="L316" i="13"/>
  <c r="N317" i="13"/>
  <c r="M317" i="13" a="1"/>
  <c r="M317" i="13" s="1"/>
  <c r="K317" i="13"/>
  <c r="P317" i="13"/>
  <c r="Q317" i="13" s="1"/>
  <c r="A318" i="13"/>
  <c r="G296" i="3"/>
  <c r="B297" i="12"/>
  <c r="F297" i="19"/>
  <c r="G296" i="12" s="1"/>
  <c r="C298" i="19"/>
  <c r="O317" i="13" l="1"/>
  <c r="L317" i="13"/>
  <c r="N318" i="13"/>
  <c r="M318" i="13" a="1"/>
  <c r="M318" i="13" s="1"/>
  <c r="K318" i="13"/>
  <c r="P318" i="13"/>
  <c r="Q318" i="13" s="1"/>
  <c r="A319" i="13"/>
  <c r="G297" i="3"/>
  <c r="B298" i="12"/>
  <c r="F298" i="19"/>
  <c r="G297" i="12" s="1"/>
  <c r="C299" i="19"/>
  <c r="O318" i="13" l="1"/>
  <c r="L318" i="13"/>
  <c r="N319" i="13"/>
  <c r="M319" i="13" a="1"/>
  <c r="M319" i="13" s="1"/>
  <c r="K319" i="13"/>
  <c r="O319" i="13" s="1"/>
  <c r="P319" i="13"/>
  <c r="Q319" i="13" s="1"/>
  <c r="A320" i="13"/>
  <c r="G298" i="3"/>
  <c r="B299" i="12"/>
  <c r="F299" i="19"/>
  <c r="G298" i="12" s="1"/>
  <c r="C300" i="19"/>
  <c r="L319" i="13" l="1"/>
  <c r="N320" i="13"/>
  <c r="M320" i="13" a="1"/>
  <c r="M320" i="13" s="1"/>
  <c r="K320" i="13"/>
  <c r="O320" i="13" s="1"/>
  <c r="P320" i="13"/>
  <c r="Q320" i="13" s="1"/>
  <c r="A321" i="13"/>
  <c r="G299" i="3"/>
  <c r="B300" i="12"/>
  <c r="F300" i="19"/>
  <c r="G299" i="12" s="1"/>
  <c r="C301" i="19"/>
  <c r="L320" i="13" l="1"/>
  <c r="N321" i="13"/>
  <c r="M321" i="13" a="1"/>
  <c r="M321" i="13" s="1"/>
  <c r="K321" i="13"/>
  <c r="P321" i="13"/>
  <c r="Q321" i="13" s="1"/>
  <c r="A322" i="13"/>
  <c r="G300" i="3"/>
  <c r="B301" i="12"/>
  <c r="F301" i="19"/>
  <c r="G300" i="12" s="1"/>
  <c r="C302" i="19"/>
  <c r="O321" i="13" l="1"/>
  <c r="L321" i="13"/>
  <c r="N322" i="13"/>
  <c r="M322" i="13" a="1"/>
  <c r="M322" i="13" s="1"/>
  <c r="O322" i="13" s="1"/>
  <c r="K322" i="13"/>
  <c r="P322" i="13"/>
  <c r="Q322" i="13" s="1"/>
  <c r="A323" i="13"/>
  <c r="G301" i="3"/>
  <c r="B302" i="12"/>
  <c r="F302" i="19"/>
  <c r="G301" i="12" s="1"/>
  <c r="C303" i="19"/>
  <c r="L322" i="13" l="1"/>
  <c r="N323" i="13"/>
  <c r="M323" i="13" a="1"/>
  <c r="M323" i="13" s="1"/>
  <c r="K323" i="13"/>
  <c r="P323" i="13"/>
  <c r="Q323" i="13" s="1"/>
  <c r="A324" i="13"/>
  <c r="G302" i="3"/>
  <c r="B303" i="12"/>
  <c r="F303" i="19"/>
  <c r="G302" i="12" s="1"/>
  <c r="C304" i="19"/>
  <c r="O323" i="13" l="1"/>
  <c r="L323" i="13"/>
  <c r="N324" i="13"/>
  <c r="M324" i="13" a="1"/>
  <c r="M324" i="13" s="1"/>
  <c r="K324" i="13"/>
  <c r="P324" i="13"/>
  <c r="Q324" i="13" s="1"/>
  <c r="A325" i="13"/>
  <c r="G303" i="3"/>
  <c r="B304" i="12"/>
  <c r="F304" i="19"/>
  <c r="G303" i="12" s="1"/>
  <c r="C305" i="19"/>
  <c r="O324" i="13" l="1"/>
  <c r="L324" i="13"/>
  <c r="N325" i="13"/>
  <c r="M325" i="13" a="1"/>
  <c r="M325" i="13" s="1"/>
  <c r="K325" i="13"/>
  <c r="P325" i="13"/>
  <c r="Q325" i="13" s="1"/>
  <c r="A326" i="13"/>
  <c r="G304" i="3"/>
  <c r="B305" i="12"/>
  <c r="F305" i="19"/>
  <c r="G304" i="12" s="1"/>
  <c r="C306" i="19"/>
  <c r="O325" i="13" l="1"/>
  <c r="L325" i="13"/>
  <c r="N326" i="13"/>
  <c r="M326" i="13" a="1"/>
  <c r="M326" i="13" s="1"/>
  <c r="K326" i="13"/>
  <c r="P326" i="13"/>
  <c r="Q326" i="13" s="1"/>
  <c r="A327" i="13"/>
  <c r="G305" i="3"/>
  <c r="B306" i="12"/>
  <c r="F306" i="19"/>
  <c r="G305" i="12" s="1"/>
  <c r="C307" i="19"/>
  <c r="O326" i="13" l="1"/>
  <c r="L326" i="13"/>
  <c r="N327" i="13"/>
  <c r="M327" i="13" a="1"/>
  <c r="M327" i="13" s="1"/>
  <c r="K327" i="13"/>
  <c r="O327" i="13" s="1"/>
  <c r="P327" i="13"/>
  <c r="Q327" i="13" s="1"/>
  <c r="A328" i="13"/>
  <c r="G306" i="3"/>
  <c r="B307" i="12"/>
  <c r="F307" i="19"/>
  <c r="G306" i="12" s="1"/>
  <c r="C308" i="19"/>
  <c r="L327" i="13" l="1"/>
  <c r="N328" i="13"/>
  <c r="M328" i="13" a="1"/>
  <c r="M328" i="13" s="1"/>
  <c r="K328" i="13"/>
  <c r="P328" i="13"/>
  <c r="Q328" i="13" s="1"/>
  <c r="A329" i="13"/>
  <c r="G307" i="3"/>
  <c r="B308" i="12"/>
  <c r="F308" i="19"/>
  <c r="G307" i="12" s="1"/>
  <c r="C309" i="19"/>
  <c r="O328" i="13" l="1"/>
  <c r="L328" i="13"/>
  <c r="N329" i="13"/>
  <c r="M329" i="13" a="1"/>
  <c r="M329" i="13" s="1"/>
  <c r="K329" i="13"/>
  <c r="P329" i="13"/>
  <c r="Q329" i="13" s="1"/>
  <c r="A330" i="13"/>
  <c r="G308" i="3"/>
  <c r="B309" i="12"/>
  <c r="F309" i="19"/>
  <c r="G308" i="12" s="1"/>
  <c r="C310" i="19"/>
  <c r="O329" i="13" l="1"/>
  <c r="L329" i="13"/>
  <c r="N330" i="13"/>
  <c r="M330" i="13" a="1"/>
  <c r="M330" i="13" s="1"/>
  <c r="K330" i="13"/>
  <c r="P330" i="13"/>
  <c r="Q330" i="13" s="1"/>
  <c r="A331" i="13"/>
  <c r="G309" i="3"/>
  <c r="B310" i="12"/>
  <c r="F310" i="19"/>
  <c r="G309" i="12" s="1"/>
  <c r="C311" i="19"/>
  <c r="O330" i="13" l="1"/>
  <c r="L330" i="13"/>
  <c r="N331" i="13"/>
  <c r="M331" i="13" a="1"/>
  <c r="M331" i="13" s="1"/>
  <c r="K331" i="13"/>
  <c r="P331" i="13"/>
  <c r="Q331" i="13" s="1"/>
  <c r="A332" i="13"/>
  <c r="G310" i="3"/>
  <c r="B311" i="12"/>
  <c r="F311" i="19"/>
  <c r="G310" i="12" s="1"/>
  <c r="C312" i="19"/>
  <c r="O331" i="13" l="1"/>
  <c r="L331" i="13"/>
  <c r="N332" i="13"/>
  <c r="M332" i="13" a="1"/>
  <c r="M332" i="13" s="1"/>
  <c r="K332" i="13"/>
  <c r="P332" i="13"/>
  <c r="Q332" i="13" s="1"/>
  <c r="A333" i="13"/>
  <c r="G311" i="3"/>
  <c r="B312" i="12"/>
  <c r="F312" i="19"/>
  <c r="G311" i="12" s="1"/>
  <c r="C313" i="19"/>
  <c r="O332" i="13" l="1"/>
  <c r="L332" i="13"/>
  <c r="N333" i="13"/>
  <c r="M333" i="13" a="1"/>
  <c r="M333" i="13" s="1"/>
  <c r="O333" i="13" s="1"/>
  <c r="K333" i="13"/>
  <c r="P333" i="13"/>
  <c r="Q333" i="13" s="1"/>
  <c r="A334" i="13"/>
  <c r="G312" i="3"/>
  <c r="B313" i="12"/>
  <c r="F313" i="19"/>
  <c r="G312" i="12" s="1"/>
  <c r="C314" i="19"/>
  <c r="L333" i="13" l="1"/>
  <c r="N334" i="13"/>
  <c r="M334" i="13" a="1"/>
  <c r="M334" i="13" s="1"/>
  <c r="O334" i="13" s="1"/>
  <c r="K334" i="13"/>
  <c r="P334" i="13"/>
  <c r="Q334" i="13" s="1"/>
  <c r="A335" i="13"/>
  <c r="G313" i="3"/>
  <c r="B314" i="12"/>
  <c r="F314" i="19"/>
  <c r="G313" i="12" s="1"/>
  <c r="C315" i="19"/>
  <c r="L334" i="13" l="1"/>
  <c r="N335" i="13"/>
  <c r="M335" i="13" a="1"/>
  <c r="M335" i="13" s="1"/>
  <c r="K335" i="13"/>
  <c r="O335" i="13" s="1"/>
  <c r="P335" i="13"/>
  <c r="Q335" i="13" s="1"/>
  <c r="A336" i="13"/>
  <c r="G314" i="3"/>
  <c r="B315" i="12"/>
  <c r="F315" i="19"/>
  <c r="G314" i="12" s="1"/>
  <c r="C316" i="19"/>
  <c r="L335" i="13" l="1"/>
  <c r="N336" i="13"/>
  <c r="M336" i="13" a="1"/>
  <c r="M336" i="13" s="1"/>
  <c r="K336" i="13"/>
  <c r="O336" i="13" s="1"/>
  <c r="P336" i="13"/>
  <c r="Q336" i="13" s="1"/>
  <c r="A337" i="13"/>
  <c r="G315" i="3"/>
  <c r="B316" i="12"/>
  <c r="F316" i="19"/>
  <c r="G315" i="12" s="1"/>
  <c r="C317" i="19"/>
  <c r="L336" i="13" l="1"/>
  <c r="N337" i="13"/>
  <c r="M337" i="13" a="1"/>
  <c r="M337" i="13" s="1"/>
  <c r="K337" i="13"/>
  <c r="P337" i="13"/>
  <c r="Q337" i="13" s="1"/>
  <c r="A338" i="13"/>
  <c r="G316" i="3"/>
  <c r="B317" i="12"/>
  <c r="F317" i="19"/>
  <c r="G316" i="12" s="1"/>
  <c r="C318" i="19"/>
  <c r="O337" i="13" l="1"/>
  <c r="L337" i="13"/>
  <c r="N338" i="13"/>
  <c r="M338" i="13" a="1"/>
  <c r="M338" i="13" s="1"/>
  <c r="O338" i="13" s="1"/>
  <c r="K338" i="13"/>
  <c r="P338" i="13"/>
  <c r="Q338" i="13" s="1"/>
  <c r="A339" i="13"/>
  <c r="G317" i="3"/>
  <c r="B318" i="12"/>
  <c r="F318" i="19"/>
  <c r="G317" i="12" s="1"/>
  <c r="C319" i="19"/>
  <c r="L338" i="13" l="1"/>
  <c r="N339" i="13"/>
  <c r="M339" i="13" a="1"/>
  <c r="M339" i="13" s="1"/>
  <c r="K339" i="13"/>
  <c r="P339" i="13"/>
  <c r="Q339" i="13" s="1"/>
  <c r="A340" i="13"/>
  <c r="G318" i="3"/>
  <c r="B319" i="12"/>
  <c r="F319" i="19"/>
  <c r="G318" i="12" s="1"/>
  <c r="C320" i="19"/>
  <c r="O339" i="13" l="1"/>
  <c r="L339" i="13"/>
  <c r="N340" i="13"/>
  <c r="M340" i="13" a="1"/>
  <c r="M340" i="13" s="1"/>
  <c r="K340" i="13"/>
  <c r="P340" i="13"/>
  <c r="Q340" i="13" s="1"/>
  <c r="A341" i="13"/>
  <c r="G319" i="3"/>
  <c r="B320" i="12"/>
  <c r="F320" i="19"/>
  <c r="G319" i="12" s="1"/>
  <c r="C321" i="19"/>
  <c r="O340" i="13" l="1"/>
  <c r="L340" i="13"/>
  <c r="N341" i="13"/>
  <c r="M341" i="13" a="1"/>
  <c r="M341" i="13" s="1"/>
  <c r="K341" i="13"/>
  <c r="P341" i="13"/>
  <c r="Q341" i="13" s="1"/>
  <c r="A342" i="13"/>
  <c r="G320" i="3"/>
  <c r="B321" i="12"/>
  <c r="F321" i="19"/>
  <c r="G320" i="12" s="1"/>
  <c r="C322" i="19"/>
  <c r="O341" i="13" l="1"/>
  <c r="L341" i="13"/>
  <c r="N342" i="13"/>
  <c r="M342" i="13" a="1"/>
  <c r="M342" i="13" s="1"/>
  <c r="K342" i="13"/>
  <c r="P342" i="13"/>
  <c r="Q342" i="13" s="1"/>
  <c r="A343" i="13"/>
  <c r="G321" i="3"/>
  <c r="B322" i="12"/>
  <c r="F322" i="19"/>
  <c r="G321" i="12" s="1"/>
  <c r="C323" i="19"/>
  <c r="O342" i="13" l="1"/>
  <c r="L342" i="13"/>
  <c r="N343" i="13"/>
  <c r="M343" i="13" a="1"/>
  <c r="M343" i="13" s="1"/>
  <c r="K343" i="13"/>
  <c r="P343" i="13"/>
  <c r="Q343" i="13" s="1"/>
  <c r="A344" i="13"/>
  <c r="G322" i="3"/>
  <c r="B323" i="12"/>
  <c r="F323" i="19"/>
  <c r="G322" i="12" s="1"/>
  <c r="C324" i="19"/>
  <c r="O343" i="13" l="1"/>
  <c r="L343" i="13"/>
  <c r="N344" i="13"/>
  <c r="M344" i="13" a="1"/>
  <c r="M344" i="13" s="1"/>
  <c r="K344" i="13"/>
  <c r="P344" i="13"/>
  <c r="Q344" i="13" s="1"/>
  <c r="A345" i="13"/>
  <c r="G323" i="3"/>
  <c r="B324" i="12"/>
  <c r="F324" i="19"/>
  <c r="G323" i="12" s="1"/>
  <c r="C325" i="19"/>
  <c r="O344" i="13" l="1"/>
  <c r="L344" i="13"/>
  <c r="N345" i="13"/>
  <c r="M345" i="13" a="1"/>
  <c r="M345" i="13" s="1"/>
  <c r="K345" i="13"/>
  <c r="P345" i="13"/>
  <c r="Q345" i="13" s="1"/>
  <c r="A346" i="13"/>
  <c r="G324" i="3"/>
  <c r="B325" i="12"/>
  <c r="F325" i="19"/>
  <c r="G324" i="12" s="1"/>
  <c r="C326" i="19"/>
  <c r="O345" i="13" l="1"/>
  <c r="L345" i="13"/>
  <c r="N346" i="13"/>
  <c r="M346" i="13" a="1"/>
  <c r="M346" i="13" s="1"/>
  <c r="K346" i="13"/>
  <c r="P346" i="13"/>
  <c r="Q346" i="13" s="1"/>
  <c r="A347" i="13"/>
  <c r="G325" i="3"/>
  <c r="B326" i="12"/>
  <c r="F326" i="19"/>
  <c r="G325" i="12" s="1"/>
  <c r="C327" i="19"/>
  <c r="O346" i="13" l="1"/>
  <c r="L346" i="13"/>
  <c r="N347" i="13"/>
  <c r="M347" i="13" a="1"/>
  <c r="M347" i="13" s="1"/>
  <c r="K347" i="13"/>
  <c r="P347" i="13"/>
  <c r="Q347" i="13" s="1"/>
  <c r="A348" i="13"/>
  <c r="G326" i="3"/>
  <c r="B327" i="12"/>
  <c r="F327" i="19"/>
  <c r="G326" i="12" s="1"/>
  <c r="C328" i="19"/>
  <c r="O347" i="13" l="1"/>
  <c r="L347" i="13"/>
  <c r="N348" i="13"/>
  <c r="M348" i="13" a="1"/>
  <c r="M348" i="13" s="1"/>
  <c r="K348" i="13"/>
  <c r="P348" i="13"/>
  <c r="Q348" i="13" s="1"/>
  <c r="A349" i="13"/>
  <c r="G327" i="3"/>
  <c r="B328" i="12"/>
  <c r="F328" i="19"/>
  <c r="G327" i="12" s="1"/>
  <c r="C329" i="19"/>
  <c r="O348" i="13" l="1"/>
  <c r="L348" i="13"/>
  <c r="N349" i="13"/>
  <c r="M349" i="13" a="1"/>
  <c r="M349" i="13" s="1"/>
  <c r="K349" i="13"/>
  <c r="P349" i="13"/>
  <c r="Q349" i="13" s="1"/>
  <c r="A350" i="13"/>
  <c r="G328" i="3"/>
  <c r="B329" i="12"/>
  <c r="F329" i="19"/>
  <c r="G328" i="12" s="1"/>
  <c r="C330" i="19"/>
  <c r="O349" i="13" l="1"/>
  <c r="L349" i="13"/>
  <c r="N350" i="13"/>
  <c r="M350" i="13" a="1"/>
  <c r="M350" i="13" s="1"/>
  <c r="K350" i="13"/>
  <c r="P350" i="13"/>
  <c r="Q350" i="13" s="1"/>
  <c r="A351" i="13"/>
  <c r="G329" i="3"/>
  <c r="B330" i="12"/>
  <c r="F330" i="19"/>
  <c r="G329" i="12" s="1"/>
  <c r="C331" i="19"/>
  <c r="O350" i="13" l="1"/>
  <c r="L350" i="13"/>
  <c r="N351" i="13"/>
  <c r="M351" i="13" a="1"/>
  <c r="M351" i="13" s="1"/>
  <c r="K351" i="13"/>
  <c r="P351" i="13"/>
  <c r="Q351" i="13" s="1"/>
  <c r="A352" i="13"/>
  <c r="G330" i="3"/>
  <c r="B331" i="12"/>
  <c r="F331" i="19"/>
  <c r="G330" i="12" s="1"/>
  <c r="C332" i="19"/>
  <c r="O351" i="13" l="1"/>
  <c r="L351" i="13"/>
  <c r="N352" i="13"/>
  <c r="M352" i="13" a="1"/>
  <c r="M352" i="13" s="1"/>
  <c r="K352" i="13"/>
  <c r="O352" i="13" s="1"/>
  <c r="P352" i="13"/>
  <c r="Q352" i="13" s="1"/>
  <c r="A353" i="13"/>
  <c r="G331" i="3"/>
  <c r="B332" i="12"/>
  <c r="F332" i="19"/>
  <c r="G331" i="12" s="1"/>
  <c r="C333" i="19"/>
  <c r="L352" i="13" l="1"/>
  <c r="N353" i="13"/>
  <c r="M353" i="13" a="1"/>
  <c r="M353" i="13" s="1"/>
  <c r="K353" i="13"/>
  <c r="P353" i="13"/>
  <c r="Q353" i="13" s="1"/>
  <c r="A354" i="13"/>
  <c r="G332" i="3"/>
  <c r="B333" i="12"/>
  <c r="F333" i="19"/>
  <c r="G332" i="12" s="1"/>
  <c r="C334" i="19"/>
  <c r="O353" i="13" l="1"/>
  <c r="L353" i="13"/>
  <c r="N354" i="13"/>
  <c r="M354" i="13" a="1"/>
  <c r="M354" i="13" s="1"/>
  <c r="K354" i="13"/>
  <c r="P354" i="13"/>
  <c r="Q354" i="13" s="1"/>
  <c r="A355" i="13"/>
  <c r="G333" i="3"/>
  <c r="B334" i="12"/>
  <c r="F334" i="19"/>
  <c r="G333" i="12" s="1"/>
  <c r="C335" i="19"/>
  <c r="O354" i="13" l="1"/>
  <c r="L354" i="13"/>
  <c r="N355" i="13"/>
  <c r="M355" i="13" a="1"/>
  <c r="M355" i="13" s="1"/>
  <c r="O355" i="13" s="1"/>
  <c r="K355" i="13"/>
  <c r="P355" i="13"/>
  <c r="Q355" i="13" s="1"/>
  <c r="A356" i="13"/>
  <c r="G334" i="3"/>
  <c r="B335" i="12"/>
  <c r="F335" i="19"/>
  <c r="G334" i="12" s="1"/>
  <c r="C336" i="19"/>
  <c r="L355" i="13" l="1"/>
  <c r="N356" i="13"/>
  <c r="M356" i="13" a="1"/>
  <c r="M356" i="13" s="1"/>
  <c r="K356" i="13"/>
  <c r="P356" i="13"/>
  <c r="Q356" i="13" s="1"/>
  <c r="A357" i="13"/>
  <c r="G335" i="3"/>
  <c r="B336" i="12"/>
  <c r="F336" i="19"/>
  <c r="G335" i="12" s="1"/>
  <c r="C337" i="19"/>
  <c r="O356" i="13" l="1"/>
  <c r="L356" i="13"/>
  <c r="N357" i="13"/>
  <c r="M357" i="13" a="1"/>
  <c r="M357" i="13" s="1"/>
  <c r="O357" i="13" s="1"/>
  <c r="K357" i="13"/>
  <c r="P357" i="13"/>
  <c r="Q357" i="13" s="1"/>
  <c r="A358" i="13"/>
  <c r="G336" i="3"/>
  <c r="B337" i="12"/>
  <c r="F337" i="19"/>
  <c r="G336" i="12" s="1"/>
  <c r="C338" i="19"/>
  <c r="L357" i="13" l="1"/>
  <c r="N358" i="13"/>
  <c r="M358" i="13" a="1"/>
  <c r="M358" i="13" s="1"/>
  <c r="K358" i="13"/>
  <c r="P358" i="13"/>
  <c r="Q358" i="13" s="1"/>
  <c r="A359" i="13"/>
  <c r="G337" i="3"/>
  <c r="B338" i="12"/>
  <c r="F338" i="19"/>
  <c r="G337" i="12" s="1"/>
  <c r="C339" i="19"/>
  <c r="O358" i="13" l="1"/>
  <c r="L358" i="13"/>
  <c r="N359" i="13"/>
  <c r="M359" i="13" a="1"/>
  <c r="M359" i="13" s="1"/>
  <c r="K359" i="13"/>
  <c r="O359" i="13" s="1"/>
  <c r="P359" i="13"/>
  <c r="Q359" i="13" s="1"/>
  <c r="A360" i="13"/>
  <c r="G338" i="3"/>
  <c r="B339" i="12"/>
  <c r="F339" i="19"/>
  <c r="G338" i="12" s="1"/>
  <c r="C340" i="19"/>
  <c r="L359" i="13" l="1"/>
  <c r="N360" i="13"/>
  <c r="M360" i="13" a="1"/>
  <c r="M360" i="13" s="1"/>
  <c r="K360" i="13"/>
  <c r="P360" i="13"/>
  <c r="Q360" i="13" s="1"/>
  <c r="A361" i="13"/>
  <c r="G339" i="3"/>
  <c r="B340" i="12"/>
  <c r="F340" i="19"/>
  <c r="G339" i="12" s="1"/>
  <c r="C341" i="19"/>
  <c r="O360" i="13" l="1"/>
  <c r="L360" i="13"/>
  <c r="N361" i="13"/>
  <c r="M361" i="13" a="1"/>
  <c r="M361" i="13" s="1"/>
  <c r="K361" i="13"/>
  <c r="P361" i="13"/>
  <c r="Q361" i="13" s="1"/>
  <c r="A362" i="13"/>
  <c r="G340" i="3"/>
  <c r="B341" i="12"/>
  <c r="F341" i="19"/>
  <c r="G340" i="12" s="1"/>
  <c r="C342" i="19"/>
  <c r="O361" i="13" l="1"/>
  <c r="L361" i="13"/>
  <c r="N362" i="13"/>
  <c r="M362" i="13" a="1"/>
  <c r="M362" i="13" s="1"/>
  <c r="K362" i="13"/>
  <c r="P362" i="13"/>
  <c r="Q362" i="13" s="1"/>
  <c r="A363" i="13"/>
  <c r="G341" i="3"/>
  <c r="B342" i="12"/>
  <c r="F342" i="19"/>
  <c r="G341" i="12" s="1"/>
  <c r="C343" i="19"/>
  <c r="O362" i="13" l="1"/>
  <c r="L362" i="13"/>
  <c r="N363" i="13"/>
  <c r="M363" i="13" a="1"/>
  <c r="M363" i="13" s="1"/>
  <c r="K363" i="13"/>
  <c r="P363" i="13"/>
  <c r="Q363" i="13" s="1"/>
  <c r="A364" i="13"/>
  <c r="G342" i="3"/>
  <c r="B343" i="12"/>
  <c r="F343" i="19"/>
  <c r="G342" i="12" s="1"/>
  <c r="C344" i="19"/>
  <c r="O363" i="13" l="1"/>
  <c r="L363" i="13"/>
  <c r="N364" i="13"/>
  <c r="M364" i="13" a="1"/>
  <c r="M364" i="13" s="1"/>
  <c r="K364" i="13"/>
  <c r="P364" i="13"/>
  <c r="Q364" i="13" s="1"/>
  <c r="A365" i="13"/>
  <c r="G343" i="3"/>
  <c r="B344" i="12"/>
  <c r="F344" i="19"/>
  <c r="G343" i="12" s="1"/>
  <c r="C345" i="19"/>
  <c r="O364" i="13" l="1"/>
  <c r="L364" i="13"/>
  <c r="N365" i="13"/>
  <c r="M365" i="13" a="1"/>
  <c r="M365" i="13" s="1"/>
  <c r="O365" i="13" s="1"/>
  <c r="K365" i="13"/>
  <c r="P365" i="13"/>
  <c r="Q365" i="13" s="1"/>
  <c r="A366" i="13"/>
  <c r="G344" i="3"/>
  <c r="B345" i="12"/>
  <c r="F345" i="19"/>
  <c r="G344" i="12" s="1"/>
  <c r="C346" i="19"/>
  <c r="L365" i="13" l="1"/>
  <c r="N366" i="13"/>
  <c r="M366" i="13" a="1"/>
  <c r="M366" i="13" s="1"/>
  <c r="K366" i="13"/>
  <c r="P366" i="13"/>
  <c r="Q366" i="13" s="1"/>
  <c r="A367" i="13"/>
  <c r="G345" i="3"/>
  <c r="B346" i="12"/>
  <c r="F346" i="19"/>
  <c r="G345" i="12" s="1"/>
  <c r="C347" i="19"/>
  <c r="O366" i="13" l="1"/>
  <c r="L366" i="13"/>
  <c r="N367" i="13"/>
  <c r="M367" i="13" a="1"/>
  <c r="M367" i="13" s="1"/>
  <c r="K367" i="13"/>
  <c r="O367" i="13" s="1"/>
  <c r="P367" i="13"/>
  <c r="Q367" i="13" s="1"/>
  <c r="A368" i="13"/>
  <c r="G346" i="3"/>
  <c r="B347" i="12"/>
  <c r="F347" i="19"/>
  <c r="G346" i="12" s="1"/>
  <c r="C348" i="19"/>
  <c r="L367" i="13" l="1"/>
  <c r="N368" i="13"/>
  <c r="M368" i="13" a="1"/>
  <c r="M368" i="13" s="1"/>
  <c r="K368" i="13"/>
  <c r="O368" i="13" s="1"/>
  <c r="P368" i="13"/>
  <c r="Q368" i="13" s="1"/>
  <c r="A369" i="13"/>
  <c r="G347" i="3"/>
  <c r="B348" i="12"/>
  <c r="F348" i="19"/>
  <c r="G347" i="12" s="1"/>
  <c r="C349" i="19"/>
  <c r="L368" i="13" l="1"/>
  <c r="N369" i="13"/>
  <c r="M369" i="13" a="1"/>
  <c r="M369" i="13" s="1"/>
  <c r="K369" i="13"/>
  <c r="P369" i="13"/>
  <c r="Q369" i="13" s="1"/>
  <c r="A370" i="13"/>
  <c r="G348" i="3"/>
  <c r="B349" i="12"/>
  <c r="F349" i="19"/>
  <c r="G348" i="12" s="1"/>
  <c r="C350" i="19"/>
  <c r="O369" i="13" l="1"/>
  <c r="L369" i="13"/>
  <c r="N370" i="13"/>
  <c r="M370" i="13" a="1"/>
  <c r="M370" i="13" s="1"/>
  <c r="K370" i="13"/>
  <c r="P370" i="13"/>
  <c r="Q370" i="13" s="1"/>
  <c r="A371" i="13"/>
  <c r="G349" i="3"/>
  <c r="B350" i="12"/>
  <c r="F350" i="19"/>
  <c r="G349" i="12" s="1"/>
  <c r="C351" i="19"/>
  <c r="O370" i="13" l="1"/>
  <c r="L370" i="13"/>
  <c r="N371" i="13"/>
  <c r="M371" i="13" a="1"/>
  <c r="M371" i="13" s="1"/>
  <c r="K371" i="13"/>
  <c r="P371" i="13"/>
  <c r="Q371" i="13" s="1"/>
  <c r="A372" i="13"/>
  <c r="G350" i="3"/>
  <c r="B351" i="12"/>
  <c r="F351" i="19"/>
  <c r="G350" i="12" s="1"/>
  <c r="C352" i="19"/>
  <c r="O371" i="13" l="1"/>
  <c r="L371" i="13"/>
  <c r="N372" i="13"/>
  <c r="M372" i="13" a="1"/>
  <c r="M372" i="13" s="1"/>
  <c r="K372" i="13"/>
  <c r="P372" i="13"/>
  <c r="Q372" i="13" s="1"/>
  <c r="A373" i="13"/>
  <c r="G351" i="3"/>
  <c r="B352" i="12"/>
  <c r="F352" i="19"/>
  <c r="G351" i="12" s="1"/>
  <c r="C353" i="19"/>
  <c r="O372" i="13" l="1"/>
  <c r="L372" i="13"/>
  <c r="N373" i="13"/>
  <c r="M373" i="13" a="1"/>
  <c r="M373" i="13" s="1"/>
  <c r="K373" i="13"/>
  <c r="P373" i="13"/>
  <c r="Q373" i="13" s="1"/>
  <c r="A374" i="13"/>
  <c r="G352" i="3"/>
  <c r="B353" i="12"/>
  <c r="F353" i="19"/>
  <c r="G352" i="12" s="1"/>
  <c r="C354" i="19"/>
  <c r="O373" i="13" l="1"/>
  <c r="L373" i="13"/>
  <c r="N374" i="13"/>
  <c r="M374" i="13" a="1"/>
  <c r="M374" i="13" s="1"/>
  <c r="K374" i="13"/>
  <c r="P374" i="13"/>
  <c r="Q374" i="13" s="1"/>
  <c r="A375" i="13"/>
  <c r="G353" i="3"/>
  <c r="B354" i="12"/>
  <c r="F354" i="19"/>
  <c r="G353" i="12" s="1"/>
  <c r="C355" i="19"/>
  <c r="O374" i="13" l="1"/>
  <c r="L374" i="13"/>
  <c r="N375" i="13"/>
  <c r="M375" i="13" a="1"/>
  <c r="M375" i="13" s="1"/>
  <c r="K375" i="13"/>
  <c r="O375" i="13" s="1"/>
  <c r="P375" i="13"/>
  <c r="Q375" i="13" s="1"/>
  <c r="A376" i="13"/>
  <c r="G354" i="3"/>
  <c r="B355" i="12"/>
  <c r="F355" i="19"/>
  <c r="G354" i="12" s="1"/>
  <c r="C356" i="19"/>
  <c r="L375" i="13" l="1"/>
  <c r="N376" i="13"/>
  <c r="M376" i="13" a="1"/>
  <c r="M376" i="13" s="1"/>
  <c r="K376" i="13"/>
  <c r="O376" i="13" s="1"/>
  <c r="P376" i="13"/>
  <c r="Q376" i="13" s="1"/>
  <c r="A377" i="13"/>
  <c r="G355" i="3"/>
  <c r="B356" i="12"/>
  <c r="F356" i="19"/>
  <c r="G355" i="12" s="1"/>
  <c r="C357" i="19"/>
  <c r="L376" i="13" l="1"/>
  <c r="N377" i="13"/>
  <c r="M377" i="13" a="1"/>
  <c r="M377" i="13" s="1"/>
  <c r="K377" i="13"/>
  <c r="P377" i="13"/>
  <c r="Q377" i="13" s="1"/>
  <c r="A378" i="13"/>
  <c r="G356" i="3"/>
  <c r="B357" i="12"/>
  <c r="F357" i="19"/>
  <c r="G356" i="12" s="1"/>
  <c r="C358" i="19"/>
  <c r="O377" i="13" l="1"/>
  <c r="L377" i="13"/>
  <c r="N378" i="13"/>
  <c r="M378" i="13" a="1"/>
  <c r="M378" i="13" s="1"/>
  <c r="K378" i="13"/>
  <c r="P378" i="13"/>
  <c r="Q378" i="13" s="1"/>
  <c r="A379" i="13"/>
  <c r="G357" i="3"/>
  <c r="B358" i="12"/>
  <c r="F358" i="19"/>
  <c r="G357" i="12" s="1"/>
  <c r="C359" i="19"/>
  <c r="O378" i="13" l="1"/>
  <c r="L378" i="13"/>
  <c r="N379" i="13"/>
  <c r="M379" i="13" a="1"/>
  <c r="M379" i="13" s="1"/>
  <c r="K379" i="13"/>
  <c r="P379" i="13"/>
  <c r="Q379" i="13" s="1"/>
  <c r="A380" i="13"/>
  <c r="G358" i="3"/>
  <c r="B359" i="12"/>
  <c r="F359" i="19"/>
  <c r="G358" i="12" s="1"/>
  <c r="C360" i="19"/>
  <c r="O379" i="13" l="1"/>
  <c r="L379" i="13"/>
  <c r="N380" i="13"/>
  <c r="M380" i="13" a="1"/>
  <c r="M380" i="13" s="1"/>
  <c r="K380" i="13"/>
  <c r="P380" i="13"/>
  <c r="Q380" i="13" s="1"/>
  <c r="A381" i="13"/>
  <c r="G359" i="3"/>
  <c r="B360" i="12"/>
  <c r="F360" i="19"/>
  <c r="G359" i="12" s="1"/>
  <c r="C361" i="19"/>
  <c r="O380" i="13" l="1"/>
  <c r="L380" i="13"/>
  <c r="N381" i="13"/>
  <c r="M381" i="13" a="1"/>
  <c r="M381" i="13" s="1"/>
  <c r="O381" i="13" s="1"/>
  <c r="K381" i="13"/>
  <c r="P381" i="13"/>
  <c r="Q381" i="13" s="1"/>
  <c r="A382" i="13"/>
  <c r="G360" i="3"/>
  <c r="B361" i="12"/>
  <c r="F361" i="19"/>
  <c r="G360" i="12" s="1"/>
  <c r="C362" i="19"/>
  <c r="L381" i="13" l="1"/>
  <c r="N382" i="13"/>
  <c r="M382" i="13" a="1"/>
  <c r="M382" i="13" s="1"/>
  <c r="K382" i="13"/>
  <c r="P382" i="13"/>
  <c r="Q382" i="13" s="1"/>
  <c r="A383" i="13"/>
  <c r="G361" i="3"/>
  <c r="B362" i="12"/>
  <c r="F362" i="19"/>
  <c r="G361" i="12" s="1"/>
  <c r="C363" i="19"/>
  <c r="O382" i="13" l="1"/>
  <c r="L382" i="13"/>
  <c r="N383" i="13"/>
  <c r="M383" i="13" a="1"/>
  <c r="M383" i="13" s="1"/>
  <c r="K383" i="13"/>
  <c r="O383" i="13" s="1"/>
  <c r="P383" i="13"/>
  <c r="Q383" i="13" s="1"/>
  <c r="A384" i="13"/>
  <c r="G362" i="3"/>
  <c r="B363" i="12"/>
  <c r="F363" i="19"/>
  <c r="G362" i="12" s="1"/>
  <c r="C364" i="19"/>
  <c r="L383" i="13" l="1"/>
  <c r="N384" i="13"/>
  <c r="M384" i="13" a="1"/>
  <c r="M384" i="13" s="1"/>
  <c r="K384" i="13"/>
  <c r="O384" i="13" s="1"/>
  <c r="P384" i="13"/>
  <c r="Q384" i="13" s="1"/>
  <c r="A385" i="13"/>
  <c r="G363" i="3"/>
  <c r="B364" i="12"/>
  <c r="F364" i="19"/>
  <c r="G363" i="12" s="1"/>
  <c r="C365" i="19"/>
  <c r="L384" i="13" l="1"/>
  <c r="N385" i="13"/>
  <c r="M385" i="13" a="1"/>
  <c r="M385" i="13" s="1"/>
  <c r="K385" i="13"/>
  <c r="P385" i="13"/>
  <c r="Q385" i="13" s="1"/>
  <c r="A386" i="13"/>
  <c r="G364" i="3"/>
  <c r="B365" i="12"/>
  <c r="F365" i="19"/>
  <c r="G364" i="12" s="1"/>
  <c r="C366" i="19"/>
  <c r="O385" i="13" l="1"/>
  <c r="L385" i="13"/>
  <c r="N386" i="13"/>
  <c r="M386" i="13" a="1"/>
  <c r="M386" i="13" s="1"/>
  <c r="K386" i="13"/>
  <c r="P386" i="13"/>
  <c r="Q386" i="13" s="1"/>
  <c r="A387" i="13"/>
  <c r="G365" i="3"/>
  <c r="B366" i="12"/>
  <c r="F366" i="19"/>
  <c r="G365" i="12" s="1"/>
  <c r="C367" i="19"/>
  <c r="O386" i="13" l="1"/>
  <c r="L386" i="13"/>
  <c r="N387" i="13"/>
  <c r="M387" i="13" a="1"/>
  <c r="M387" i="13" s="1"/>
  <c r="K387" i="13"/>
  <c r="P387" i="13"/>
  <c r="Q387" i="13" s="1"/>
  <c r="A388" i="13"/>
  <c r="G366" i="3"/>
  <c r="B367" i="12"/>
  <c r="F367" i="19"/>
  <c r="G366" i="12" s="1"/>
  <c r="C368" i="19"/>
  <c r="O387" i="13" l="1"/>
  <c r="L387" i="13"/>
  <c r="N388" i="13"/>
  <c r="M388" i="13" a="1"/>
  <c r="M388" i="13" s="1"/>
  <c r="K388" i="13"/>
  <c r="P388" i="13"/>
  <c r="Q388" i="13" s="1"/>
  <c r="A389" i="13"/>
  <c r="G367" i="3"/>
  <c r="B368" i="12"/>
  <c r="F368" i="19"/>
  <c r="G367" i="12" s="1"/>
  <c r="C369" i="19"/>
  <c r="O388" i="13" l="1"/>
  <c r="L388" i="13"/>
  <c r="N389" i="13"/>
  <c r="M389" i="13" a="1"/>
  <c r="M389" i="13" s="1"/>
  <c r="O389" i="13" s="1"/>
  <c r="K389" i="13"/>
  <c r="P389" i="13"/>
  <c r="Q389" i="13" s="1"/>
  <c r="A390" i="13"/>
  <c r="G368" i="3"/>
  <c r="B369" i="12"/>
  <c r="F369" i="19"/>
  <c r="G368" i="12" s="1"/>
  <c r="C370" i="19"/>
  <c r="L389" i="13" l="1"/>
  <c r="N390" i="13"/>
  <c r="M390" i="13" a="1"/>
  <c r="M390" i="13" s="1"/>
  <c r="K390" i="13"/>
  <c r="P390" i="13"/>
  <c r="Q390" i="13" s="1"/>
  <c r="A391" i="13"/>
  <c r="G369" i="3"/>
  <c r="B370" i="12"/>
  <c r="F370" i="19"/>
  <c r="G369" i="12" s="1"/>
  <c r="C371" i="19"/>
  <c r="O390" i="13" l="1"/>
  <c r="L390" i="13"/>
  <c r="N391" i="13"/>
  <c r="M391" i="13" a="1"/>
  <c r="M391" i="13" s="1"/>
  <c r="K391" i="13"/>
  <c r="P391" i="13"/>
  <c r="Q391" i="13" s="1"/>
  <c r="A392" i="13"/>
  <c r="G370" i="3"/>
  <c r="B371" i="12"/>
  <c r="F371" i="19"/>
  <c r="G370" i="12" s="1"/>
  <c r="C372" i="19"/>
  <c r="O391" i="13" l="1"/>
  <c r="L391" i="13"/>
  <c r="N392" i="13"/>
  <c r="M392" i="13" a="1"/>
  <c r="M392" i="13" s="1"/>
  <c r="K392" i="13"/>
  <c r="P392" i="13"/>
  <c r="Q392" i="13" s="1"/>
  <c r="A393" i="13"/>
  <c r="G371" i="3"/>
  <c r="B372" i="12"/>
  <c r="F372" i="19"/>
  <c r="G371" i="12" s="1"/>
  <c r="C373" i="19"/>
  <c r="O392" i="13" l="1"/>
  <c r="L392" i="13"/>
  <c r="N393" i="13"/>
  <c r="M393" i="13" a="1"/>
  <c r="M393" i="13" s="1"/>
  <c r="K393" i="13"/>
  <c r="P393" i="13"/>
  <c r="Q393" i="13" s="1"/>
  <c r="A394" i="13"/>
  <c r="G372" i="3"/>
  <c r="B373" i="12"/>
  <c r="F373" i="19"/>
  <c r="G372" i="12" s="1"/>
  <c r="C374" i="19"/>
  <c r="O393" i="13" l="1"/>
  <c r="L393" i="13"/>
  <c r="N394" i="13"/>
  <c r="M394" i="13" a="1"/>
  <c r="M394" i="13" s="1"/>
  <c r="K394" i="13"/>
  <c r="P394" i="13"/>
  <c r="Q394" i="13" s="1"/>
  <c r="A395" i="13"/>
  <c r="G373" i="3"/>
  <c r="B374" i="12"/>
  <c r="F374" i="19"/>
  <c r="G373" i="12" s="1"/>
  <c r="C375" i="19"/>
  <c r="O394" i="13" l="1"/>
  <c r="L394" i="13"/>
  <c r="N395" i="13"/>
  <c r="M395" i="13" a="1"/>
  <c r="M395" i="13" s="1"/>
  <c r="K395" i="13"/>
  <c r="P395" i="13"/>
  <c r="Q395" i="13" s="1"/>
  <c r="A396" i="13"/>
  <c r="G374" i="3"/>
  <c r="B375" i="12"/>
  <c r="F375" i="19"/>
  <c r="G374" i="12" s="1"/>
  <c r="C376" i="19"/>
  <c r="O395" i="13" l="1"/>
  <c r="L395" i="13"/>
  <c r="N396" i="13"/>
  <c r="M396" i="13" a="1"/>
  <c r="M396" i="13" s="1"/>
  <c r="K396" i="13"/>
  <c r="P396" i="13"/>
  <c r="Q396" i="13" s="1"/>
  <c r="A397" i="13"/>
  <c r="G375" i="3"/>
  <c r="B376" i="12"/>
  <c r="F376" i="19"/>
  <c r="G375" i="12" s="1"/>
  <c r="C377" i="19"/>
  <c r="O396" i="13" l="1"/>
  <c r="L396" i="13"/>
  <c r="N397" i="13"/>
  <c r="M397" i="13" a="1"/>
  <c r="M397" i="13" s="1"/>
  <c r="K397" i="13"/>
  <c r="P397" i="13"/>
  <c r="Q397" i="13" s="1"/>
  <c r="A398" i="13"/>
  <c r="G376" i="3"/>
  <c r="B377" i="12"/>
  <c r="F377" i="19"/>
  <c r="G376" i="12" s="1"/>
  <c r="C378" i="19"/>
  <c r="O397" i="13" l="1"/>
  <c r="L397" i="13"/>
  <c r="N398" i="13"/>
  <c r="M398" i="13" a="1"/>
  <c r="M398" i="13" s="1"/>
  <c r="O398" i="13" s="1"/>
  <c r="K398" i="13"/>
  <c r="P398" i="13"/>
  <c r="Q398" i="13" s="1"/>
  <c r="A399" i="13"/>
  <c r="G377" i="3"/>
  <c r="B378" i="12"/>
  <c r="F378" i="19"/>
  <c r="G377" i="12" s="1"/>
  <c r="C379" i="19"/>
  <c r="L398" i="13" l="1"/>
  <c r="N399" i="13"/>
  <c r="M399" i="13" a="1"/>
  <c r="M399" i="13" s="1"/>
  <c r="K399" i="13"/>
  <c r="O399" i="13" s="1"/>
  <c r="P399" i="13"/>
  <c r="Q399" i="13" s="1"/>
  <c r="A400" i="13"/>
  <c r="G378" i="3"/>
  <c r="B379" i="12"/>
  <c r="F379" i="19"/>
  <c r="G378" i="12" s="1"/>
  <c r="C380" i="19"/>
  <c r="L399" i="13" l="1"/>
  <c r="N400" i="13"/>
  <c r="M400" i="13" a="1"/>
  <c r="M400" i="13" s="1"/>
  <c r="K400" i="13"/>
  <c r="O400" i="13" s="1"/>
  <c r="P400" i="13"/>
  <c r="Q400" i="13" s="1"/>
  <c r="A401" i="13"/>
  <c r="G379" i="3"/>
  <c r="B380" i="12"/>
  <c r="F380" i="19"/>
  <c r="G379" i="12" s="1"/>
  <c r="C381" i="19"/>
  <c r="L400" i="13" l="1"/>
  <c r="N401" i="13"/>
  <c r="M401" i="13" a="1"/>
  <c r="M401" i="13" s="1"/>
  <c r="K401" i="13"/>
  <c r="P401" i="13"/>
  <c r="Q401" i="13" s="1"/>
  <c r="A402" i="13"/>
  <c r="G380" i="3"/>
  <c r="B381" i="12"/>
  <c r="F381" i="19"/>
  <c r="G380" i="12" s="1"/>
  <c r="C382" i="19"/>
  <c r="O401" i="13" l="1"/>
  <c r="L401" i="13"/>
  <c r="N402" i="13"/>
  <c r="M402" i="13" a="1"/>
  <c r="M402" i="13" s="1"/>
  <c r="O402" i="13" s="1"/>
  <c r="K402" i="13"/>
  <c r="P402" i="13"/>
  <c r="Q402" i="13" s="1"/>
  <c r="A403" i="13"/>
  <c r="G381" i="3"/>
  <c r="B382" i="12"/>
  <c r="F382" i="19"/>
  <c r="G381" i="12" s="1"/>
  <c r="C383" i="19"/>
  <c r="L402" i="13" l="1"/>
  <c r="N403" i="13"/>
  <c r="M403" i="13" a="1"/>
  <c r="M403" i="13" s="1"/>
  <c r="K403" i="13"/>
  <c r="P403" i="13"/>
  <c r="Q403" i="13" s="1"/>
  <c r="A404" i="13"/>
  <c r="G382" i="3"/>
  <c r="B383" i="12"/>
  <c r="F383" i="19"/>
  <c r="G382" i="12" s="1"/>
  <c r="C384" i="19"/>
  <c r="O403" i="13" l="1"/>
  <c r="L403" i="13"/>
  <c r="N404" i="13"/>
  <c r="M404" i="13" a="1"/>
  <c r="M404" i="13" s="1"/>
  <c r="K404" i="13"/>
  <c r="P404" i="13"/>
  <c r="Q404" i="13" s="1"/>
  <c r="A405" i="13"/>
  <c r="G383" i="3"/>
  <c r="B384" i="12"/>
  <c r="F384" i="19"/>
  <c r="G383" i="12" s="1"/>
  <c r="C385" i="19"/>
  <c r="O404" i="13" l="1"/>
  <c r="L404" i="13"/>
  <c r="N405" i="13"/>
  <c r="M405" i="13" a="1"/>
  <c r="M405" i="13" s="1"/>
  <c r="K405" i="13"/>
  <c r="P405" i="13"/>
  <c r="Q405" i="13" s="1"/>
  <c r="A406" i="13"/>
  <c r="G384" i="3"/>
  <c r="B385" i="12"/>
  <c r="F385" i="19"/>
  <c r="G384" i="12" s="1"/>
  <c r="C386" i="19"/>
  <c r="O405" i="13" l="1"/>
  <c r="L405" i="13"/>
  <c r="N406" i="13"/>
  <c r="M406" i="13" a="1"/>
  <c r="M406" i="13" s="1"/>
  <c r="K406" i="13"/>
  <c r="P406" i="13"/>
  <c r="Q406" i="13" s="1"/>
  <c r="A407" i="13"/>
  <c r="G385" i="3"/>
  <c r="B386" i="12"/>
  <c r="F386" i="19"/>
  <c r="G385" i="12" s="1"/>
  <c r="C387" i="19"/>
  <c r="O406" i="13" l="1"/>
  <c r="L406" i="13"/>
  <c r="N407" i="13"/>
  <c r="M407" i="13" a="1"/>
  <c r="M407" i="13" s="1"/>
  <c r="K407" i="13"/>
  <c r="O407" i="13" s="1"/>
  <c r="P407" i="13"/>
  <c r="Q407" i="13" s="1"/>
  <c r="A408" i="13"/>
  <c r="G386" i="3"/>
  <c r="B387" i="12"/>
  <c r="F387" i="19"/>
  <c r="G386" i="12" s="1"/>
  <c r="C388" i="19"/>
  <c r="L407" i="13" l="1"/>
  <c r="N408" i="13"/>
  <c r="M408" i="13" a="1"/>
  <c r="M408" i="13" s="1"/>
  <c r="K408" i="13"/>
  <c r="O408" i="13" s="1"/>
  <c r="P408" i="13"/>
  <c r="Q408" i="13" s="1"/>
  <c r="A409" i="13"/>
  <c r="G387" i="3"/>
  <c r="B388" i="12"/>
  <c r="F388" i="19"/>
  <c r="G387" i="12" s="1"/>
  <c r="C389" i="19"/>
  <c r="L408" i="13" l="1"/>
  <c r="N409" i="13"/>
  <c r="M409" i="13" a="1"/>
  <c r="M409" i="13" s="1"/>
  <c r="K409" i="13"/>
  <c r="P409" i="13"/>
  <c r="Q409" i="13" s="1"/>
  <c r="A410" i="13"/>
  <c r="G388" i="3"/>
  <c r="B389" i="12"/>
  <c r="F389" i="19"/>
  <c r="G388" i="12" s="1"/>
  <c r="C390" i="19"/>
  <c r="O409" i="13" l="1"/>
  <c r="L409" i="13"/>
  <c r="N410" i="13"/>
  <c r="M410" i="13" a="1"/>
  <c r="M410" i="13" s="1"/>
  <c r="K410" i="13"/>
  <c r="P410" i="13"/>
  <c r="Q410" i="13" s="1"/>
  <c r="A411" i="13"/>
  <c r="G389" i="3"/>
  <c r="B390" i="12"/>
  <c r="F390" i="19"/>
  <c r="G389" i="12" s="1"/>
  <c r="C391" i="19"/>
  <c r="O410" i="13" l="1"/>
  <c r="L410" i="13"/>
  <c r="N411" i="13"/>
  <c r="M411" i="13" a="1"/>
  <c r="M411" i="13" s="1"/>
  <c r="K411" i="13"/>
  <c r="P411" i="13"/>
  <c r="Q411" i="13" s="1"/>
  <c r="A412" i="13"/>
  <c r="G390" i="3"/>
  <c r="B391" i="12"/>
  <c r="F391" i="19"/>
  <c r="G390" i="12" s="1"/>
  <c r="C392" i="19"/>
  <c r="O411" i="13" l="1"/>
  <c r="L411" i="13"/>
  <c r="N412" i="13"/>
  <c r="M412" i="13" a="1"/>
  <c r="M412" i="13" s="1"/>
  <c r="K412" i="13"/>
  <c r="P412" i="13"/>
  <c r="Q412" i="13" s="1"/>
  <c r="A413" i="13"/>
  <c r="G391" i="3"/>
  <c r="B392" i="12"/>
  <c r="F392" i="19"/>
  <c r="G391" i="12" s="1"/>
  <c r="C393" i="19"/>
  <c r="O412" i="13" l="1"/>
  <c r="L412" i="13"/>
  <c r="N413" i="13"/>
  <c r="M413" i="13" a="1"/>
  <c r="M413" i="13" s="1"/>
  <c r="K413" i="13"/>
  <c r="P413" i="13"/>
  <c r="Q413" i="13" s="1"/>
  <c r="A414" i="13"/>
  <c r="G392" i="3"/>
  <c r="B393" i="12"/>
  <c r="F393" i="19"/>
  <c r="G392" i="12" s="1"/>
  <c r="C394" i="19"/>
  <c r="O413" i="13" l="1"/>
  <c r="L413" i="13"/>
  <c r="N414" i="13"/>
  <c r="M414" i="13" a="1"/>
  <c r="M414" i="13" s="1"/>
  <c r="K414" i="13"/>
  <c r="P414" i="13"/>
  <c r="Q414" i="13" s="1"/>
  <c r="A415" i="13"/>
  <c r="G393" i="3"/>
  <c r="B394" i="12"/>
  <c r="F394" i="19"/>
  <c r="G393" i="12" s="1"/>
  <c r="C395" i="19"/>
  <c r="O414" i="13" l="1"/>
  <c r="L414" i="13"/>
  <c r="N415" i="13"/>
  <c r="M415" i="13" a="1"/>
  <c r="M415" i="13" s="1"/>
  <c r="K415" i="13"/>
  <c r="O415" i="13" s="1"/>
  <c r="P415" i="13"/>
  <c r="Q415" i="13" s="1"/>
  <c r="A416" i="13"/>
  <c r="G394" i="3"/>
  <c r="B395" i="12"/>
  <c r="F395" i="19"/>
  <c r="G394" i="12" s="1"/>
  <c r="C396" i="19"/>
  <c r="L415" i="13" l="1"/>
  <c r="N416" i="13"/>
  <c r="M416" i="13" a="1"/>
  <c r="M416" i="13" s="1"/>
  <c r="K416" i="13"/>
  <c r="P416" i="13"/>
  <c r="Q416" i="13" s="1"/>
  <c r="A417" i="13"/>
  <c r="G395" i="3"/>
  <c r="B396" i="12"/>
  <c r="F396" i="19"/>
  <c r="G395" i="12" s="1"/>
  <c r="C397" i="19"/>
  <c r="O416" i="13" l="1"/>
  <c r="L416" i="13"/>
  <c r="N417" i="13"/>
  <c r="M417" i="13" a="1"/>
  <c r="M417" i="13" s="1"/>
  <c r="K417" i="13"/>
  <c r="P417" i="13"/>
  <c r="Q417" i="13" s="1"/>
  <c r="A418" i="13"/>
  <c r="G396" i="3"/>
  <c r="B397" i="12"/>
  <c r="F397" i="19"/>
  <c r="G396" i="12" s="1"/>
  <c r="C398" i="19"/>
  <c r="O417" i="13" l="1"/>
  <c r="L417" i="13"/>
  <c r="N418" i="13"/>
  <c r="M418" i="13" a="1"/>
  <c r="M418" i="13" s="1"/>
  <c r="K418" i="13"/>
  <c r="P418" i="13"/>
  <c r="Q418" i="13" s="1"/>
  <c r="A419" i="13"/>
  <c r="G397" i="3"/>
  <c r="B398" i="12"/>
  <c r="F398" i="19"/>
  <c r="G397" i="12" s="1"/>
  <c r="C399" i="19"/>
  <c r="O418" i="13" l="1"/>
  <c r="L418" i="13"/>
  <c r="N419" i="13"/>
  <c r="M419" i="13" a="1"/>
  <c r="M419" i="13" s="1"/>
  <c r="K419" i="13"/>
  <c r="P419" i="13"/>
  <c r="Q419" i="13" s="1"/>
  <c r="A420" i="13"/>
  <c r="G398" i="3"/>
  <c r="B399" i="12"/>
  <c r="F399" i="19"/>
  <c r="G398" i="12" s="1"/>
  <c r="C400" i="19"/>
  <c r="O419" i="13" l="1"/>
  <c r="L419" i="13"/>
  <c r="N420" i="13"/>
  <c r="M420" i="13" a="1"/>
  <c r="M420" i="13" s="1"/>
  <c r="K420" i="13"/>
  <c r="P420" i="13"/>
  <c r="Q420" i="13" s="1"/>
  <c r="A421" i="13"/>
  <c r="G399" i="3"/>
  <c r="B400" i="12"/>
  <c r="F400" i="19"/>
  <c r="G399" i="12" s="1"/>
  <c r="C401" i="19"/>
  <c r="O420" i="13" l="1"/>
  <c r="L420" i="13"/>
  <c r="N421" i="13"/>
  <c r="M421" i="13" a="1"/>
  <c r="M421" i="13" s="1"/>
  <c r="K421" i="13"/>
  <c r="P421" i="13"/>
  <c r="Q421" i="13" s="1"/>
  <c r="A422" i="13"/>
  <c r="G400" i="3"/>
  <c r="B401" i="12"/>
  <c r="F401" i="19"/>
  <c r="G400" i="12" s="1"/>
  <c r="C402" i="19"/>
  <c r="O421" i="13" l="1"/>
  <c r="L421" i="13"/>
  <c r="N422" i="13"/>
  <c r="M422" i="13" a="1"/>
  <c r="M422" i="13" s="1"/>
  <c r="K422" i="13"/>
  <c r="P422" i="13"/>
  <c r="Q422" i="13" s="1"/>
  <c r="A423" i="13"/>
  <c r="G401" i="3"/>
  <c r="B402" i="12"/>
  <c r="F402" i="19"/>
  <c r="G401" i="12" s="1"/>
  <c r="C403" i="19"/>
  <c r="O422" i="13" l="1"/>
  <c r="L422" i="13"/>
  <c r="N423" i="13"/>
  <c r="M423" i="13" a="1"/>
  <c r="M423" i="13" s="1"/>
  <c r="K423" i="13"/>
  <c r="O423" i="13" s="1"/>
  <c r="P423" i="13"/>
  <c r="Q423" i="13" s="1"/>
  <c r="A424" i="13"/>
  <c r="G402" i="3"/>
  <c r="B403" i="12"/>
  <c r="F403" i="19"/>
  <c r="G402" i="12" s="1"/>
  <c r="C404" i="19"/>
  <c r="L423" i="13" l="1"/>
  <c r="N424" i="13"/>
  <c r="M424" i="13" a="1"/>
  <c r="M424" i="13" s="1"/>
  <c r="K424" i="13"/>
  <c r="O424" i="13" s="1"/>
  <c r="P424" i="13"/>
  <c r="Q424" i="13" s="1"/>
  <c r="A425" i="13"/>
  <c r="G403" i="3"/>
  <c r="B404" i="12"/>
  <c r="F404" i="19"/>
  <c r="G403" i="12" s="1"/>
  <c r="C405" i="19"/>
  <c r="L424" i="13" l="1"/>
  <c r="N425" i="13"/>
  <c r="M425" i="13" a="1"/>
  <c r="M425" i="13" s="1"/>
  <c r="K425" i="13"/>
  <c r="P425" i="13"/>
  <c r="Q425" i="13" s="1"/>
  <c r="A426" i="13"/>
  <c r="G404" i="3"/>
  <c r="B405" i="12"/>
  <c r="F405" i="19"/>
  <c r="G404" i="12" s="1"/>
  <c r="C406" i="19"/>
  <c r="O425" i="13" l="1"/>
  <c r="L425" i="13"/>
  <c r="N426" i="13"/>
  <c r="M426" i="13" a="1"/>
  <c r="M426" i="13" s="1"/>
  <c r="K426" i="13"/>
  <c r="P426" i="13"/>
  <c r="Q426" i="13" s="1"/>
  <c r="A427" i="13"/>
  <c r="G405" i="3"/>
  <c r="B406" i="12"/>
  <c r="F406" i="19"/>
  <c r="G405" i="12" s="1"/>
  <c r="C407" i="19"/>
  <c r="O426" i="13" l="1"/>
  <c r="L426" i="13"/>
  <c r="N427" i="13"/>
  <c r="M427" i="13" a="1"/>
  <c r="M427" i="13" s="1"/>
  <c r="K427" i="13"/>
  <c r="P427" i="13"/>
  <c r="Q427" i="13" s="1"/>
  <c r="A428" i="13"/>
  <c r="G406" i="3"/>
  <c r="B407" i="12"/>
  <c r="F407" i="19"/>
  <c r="G406" i="12" s="1"/>
  <c r="C408" i="19"/>
  <c r="O427" i="13" l="1"/>
  <c r="L427" i="13"/>
  <c r="N428" i="13"/>
  <c r="M428" i="13" a="1"/>
  <c r="M428" i="13" s="1"/>
  <c r="K428" i="13"/>
  <c r="P428" i="13"/>
  <c r="Q428" i="13" s="1"/>
  <c r="A429" i="13"/>
  <c r="G407" i="3"/>
  <c r="B408" i="12"/>
  <c r="F408" i="19"/>
  <c r="G407" i="12" s="1"/>
  <c r="C409" i="19"/>
  <c r="O428" i="13" l="1"/>
  <c r="L428" i="13"/>
  <c r="N429" i="13"/>
  <c r="M429" i="13" a="1"/>
  <c r="M429" i="13" s="1"/>
  <c r="K429" i="13"/>
  <c r="P429" i="13"/>
  <c r="Q429" i="13" s="1"/>
  <c r="A430" i="13"/>
  <c r="G408" i="3"/>
  <c r="B409" i="12"/>
  <c r="F409" i="19"/>
  <c r="G408" i="12" s="1"/>
  <c r="C410" i="19"/>
  <c r="O429" i="13" l="1"/>
  <c r="L429" i="13"/>
  <c r="N430" i="13"/>
  <c r="M430" i="13" a="1"/>
  <c r="M430" i="13" s="1"/>
  <c r="K430" i="13"/>
  <c r="P430" i="13"/>
  <c r="Q430" i="13" s="1"/>
  <c r="A431" i="13"/>
  <c r="G409" i="3"/>
  <c r="B410" i="12"/>
  <c r="F410" i="19"/>
  <c r="G409" i="12" s="1"/>
  <c r="C411" i="19"/>
  <c r="O430" i="13" l="1"/>
  <c r="L430" i="13"/>
  <c r="N431" i="13"/>
  <c r="M431" i="13" a="1"/>
  <c r="M431" i="13" s="1"/>
  <c r="K431" i="13"/>
  <c r="O431" i="13" s="1"/>
  <c r="P431" i="13"/>
  <c r="Q431" i="13" s="1"/>
  <c r="A432" i="13"/>
  <c r="G410" i="3"/>
  <c r="B411" i="12"/>
  <c r="F411" i="19"/>
  <c r="G410" i="12" s="1"/>
  <c r="C412" i="19"/>
  <c r="L431" i="13" l="1"/>
  <c r="N432" i="13"/>
  <c r="M432" i="13" a="1"/>
  <c r="M432" i="13" s="1"/>
  <c r="K432" i="13"/>
  <c r="O432" i="13" s="1"/>
  <c r="P432" i="13"/>
  <c r="Q432" i="13" s="1"/>
  <c r="A433" i="13"/>
  <c r="G411" i="3"/>
  <c r="B412" i="12"/>
  <c r="F412" i="19"/>
  <c r="G411" i="12" s="1"/>
  <c r="C413" i="19"/>
  <c r="L432" i="13" l="1"/>
  <c r="N433" i="13"/>
  <c r="M433" i="13" a="1"/>
  <c r="M433" i="13" s="1"/>
  <c r="K433" i="13"/>
  <c r="P433" i="13"/>
  <c r="Q433" i="13" s="1"/>
  <c r="A434" i="13"/>
  <c r="G412" i="3"/>
  <c r="B413" i="12"/>
  <c r="F413" i="19"/>
  <c r="G412" i="12" s="1"/>
  <c r="C414" i="19"/>
  <c r="O433" i="13" l="1"/>
  <c r="L433" i="13"/>
  <c r="N434" i="13"/>
  <c r="M434" i="13" a="1"/>
  <c r="M434" i="13" s="1"/>
  <c r="K434" i="13"/>
  <c r="P434" i="13"/>
  <c r="Q434" i="13" s="1"/>
  <c r="A435" i="13"/>
  <c r="G413" i="3"/>
  <c r="B414" i="12"/>
  <c r="F414" i="19"/>
  <c r="G413" i="12" s="1"/>
  <c r="C415" i="19"/>
  <c r="O434" i="13" l="1"/>
  <c r="L434" i="13"/>
  <c r="N435" i="13"/>
  <c r="M435" i="13" a="1"/>
  <c r="M435" i="13" s="1"/>
  <c r="K435" i="13"/>
  <c r="P435" i="13"/>
  <c r="Q435" i="13" s="1"/>
  <c r="A436" i="13"/>
  <c r="G414" i="3"/>
  <c r="B415" i="12"/>
  <c r="F415" i="19"/>
  <c r="G414" i="12" s="1"/>
  <c r="C416" i="19"/>
  <c r="O435" i="13" l="1"/>
  <c r="L435" i="13"/>
  <c r="N436" i="13"/>
  <c r="M436" i="13" a="1"/>
  <c r="M436" i="13" s="1"/>
  <c r="O436" i="13" s="1"/>
  <c r="K436" i="13"/>
  <c r="P436" i="13"/>
  <c r="Q436" i="13" s="1"/>
  <c r="A437" i="13"/>
  <c r="G415" i="3"/>
  <c r="B416" i="12"/>
  <c r="F416" i="19"/>
  <c r="G415" i="12" s="1"/>
  <c r="C417" i="19"/>
  <c r="L436" i="13" l="1"/>
  <c r="N437" i="13"/>
  <c r="M437" i="13" a="1"/>
  <c r="M437" i="13" s="1"/>
  <c r="K437" i="13"/>
  <c r="P437" i="13"/>
  <c r="Q437" i="13" s="1"/>
  <c r="A438" i="13"/>
  <c r="G416" i="3"/>
  <c r="B417" i="12"/>
  <c r="F417" i="19"/>
  <c r="G416" i="12" s="1"/>
  <c r="C418" i="19"/>
  <c r="O437" i="13" l="1"/>
  <c r="L437" i="13"/>
  <c r="N438" i="13"/>
  <c r="M438" i="13" a="1"/>
  <c r="M438" i="13" s="1"/>
  <c r="K438" i="13"/>
  <c r="P438" i="13"/>
  <c r="Q438" i="13" s="1"/>
  <c r="A439" i="13"/>
  <c r="G417" i="3"/>
  <c r="B418" i="12"/>
  <c r="F418" i="19"/>
  <c r="G417" i="12" s="1"/>
  <c r="C419" i="19"/>
  <c r="O438" i="13" l="1"/>
  <c r="L438" i="13"/>
  <c r="N439" i="13"/>
  <c r="M439" i="13" a="1"/>
  <c r="M439" i="13" s="1"/>
  <c r="K439" i="13"/>
  <c r="O439" i="13" s="1"/>
  <c r="P439" i="13"/>
  <c r="Q439" i="13" s="1"/>
  <c r="A440" i="13"/>
  <c r="G418" i="3"/>
  <c r="B419" i="12"/>
  <c r="F419" i="19"/>
  <c r="G418" i="12" s="1"/>
  <c r="C420" i="19"/>
  <c r="L439" i="13" l="1"/>
  <c r="N440" i="13"/>
  <c r="M440" i="13" a="1"/>
  <c r="M440" i="13" s="1"/>
  <c r="K440" i="13"/>
  <c r="O440" i="13" s="1"/>
  <c r="P440" i="13"/>
  <c r="Q440" i="13" s="1"/>
  <c r="A441" i="13"/>
  <c r="G419" i="3"/>
  <c r="B420" i="12"/>
  <c r="F420" i="19"/>
  <c r="G419" i="12" s="1"/>
  <c r="C421" i="19"/>
  <c r="L440" i="13" l="1"/>
  <c r="N441" i="13"/>
  <c r="M441" i="13" a="1"/>
  <c r="M441" i="13" s="1"/>
  <c r="K441" i="13"/>
  <c r="P441" i="13"/>
  <c r="Q441" i="13" s="1"/>
  <c r="A442" i="13"/>
  <c r="G420" i="3"/>
  <c r="B421" i="12"/>
  <c r="F421" i="19"/>
  <c r="G420" i="12" s="1"/>
  <c r="C422" i="19"/>
  <c r="O441" i="13" l="1"/>
  <c r="L441" i="13"/>
  <c r="N442" i="13"/>
  <c r="M442" i="13" a="1"/>
  <c r="M442" i="13" s="1"/>
  <c r="O442" i="13" s="1"/>
  <c r="K442" i="13"/>
  <c r="P442" i="13"/>
  <c r="Q442" i="13" s="1"/>
  <c r="A443" i="13"/>
  <c r="G421" i="3"/>
  <c r="B422" i="12"/>
  <c r="F422" i="19"/>
  <c r="G421" i="12" s="1"/>
  <c r="C423" i="19"/>
  <c r="L442" i="13" l="1"/>
  <c r="N443" i="13"/>
  <c r="M443" i="13" a="1"/>
  <c r="M443" i="13" s="1"/>
  <c r="K443" i="13"/>
  <c r="P443" i="13"/>
  <c r="Q443" i="13" s="1"/>
  <c r="A444" i="13"/>
  <c r="G422" i="3"/>
  <c r="B423" i="12"/>
  <c r="F423" i="19"/>
  <c r="G422" i="12" s="1"/>
  <c r="C424" i="19"/>
  <c r="O443" i="13" l="1"/>
  <c r="L443" i="13"/>
  <c r="N444" i="13"/>
  <c r="M444" i="13" a="1"/>
  <c r="M444" i="13" s="1"/>
  <c r="K444" i="13"/>
  <c r="P444" i="13"/>
  <c r="Q444" i="13" s="1"/>
  <c r="A445" i="13"/>
  <c r="G423" i="3"/>
  <c r="B424" i="12"/>
  <c r="F424" i="19"/>
  <c r="G423" i="12" s="1"/>
  <c r="C425" i="19"/>
  <c r="O444" i="13" l="1"/>
  <c r="L444" i="13"/>
  <c r="N445" i="13"/>
  <c r="M445" i="13" a="1"/>
  <c r="M445" i="13" s="1"/>
  <c r="K445" i="13"/>
  <c r="P445" i="13"/>
  <c r="Q445" i="13" s="1"/>
  <c r="A446" i="13"/>
  <c r="G424" i="3"/>
  <c r="B425" i="12"/>
  <c r="F425" i="19"/>
  <c r="G424" i="12" s="1"/>
  <c r="C426" i="19"/>
  <c r="O445" i="13" l="1"/>
  <c r="L445" i="13"/>
  <c r="N446" i="13"/>
  <c r="M446" i="13" a="1"/>
  <c r="M446" i="13" s="1"/>
  <c r="K446" i="13"/>
  <c r="P446" i="13"/>
  <c r="Q446" i="13" s="1"/>
  <c r="A447" i="13"/>
  <c r="G425" i="3"/>
  <c r="B426" i="12"/>
  <c r="F426" i="19"/>
  <c r="G425" i="12" s="1"/>
  <c r="C427" i="19"/>
  <c r="O446" i="13" l="1"/>
  <c r="L446" i="13"/>
  <c r="N447" i="13"/>
  <c r="M447" i="13" a="1"/>
  <c r="M447" i="13" s="1"/>
  <c r="K447" i="13"/>
  <c r="O447" i="13" s="1"/>
  <c r="P447" i="13"/>
  <c r="Q447" i="13" s="1"/>
  <c r="A448" i="13"/>
  <c r="G426" i="3"/>
  <c r="B427" i="12"/>
  <c r="F427" i="19"/>
  <c r="G426" i="12" s="1"/>
  <c r="C428" i="19"/>
  <c r="L447" i="13" l="1"/>
  <c r="N448" i="13"/>
  <c r="M448" i="13" a="1"/>
  <c r="M448" i="13" s="1"/>
  <c r="K448" i="13"/>
  <c r="P448" i="13"/>
  <c r="Q448" i="13" s="1"/>
  <c r="A449" i="13"/>
  <c r="G427" i="3"/>
  <c r="B428" i="12"/>
  <c r="F428" i="19"/>
  <c r="G427" i="12" s="1"/>
  <c r="C429" i="19"/>
  <c r="O448" i="13" l="1"/>
  <c r="L448" i="13"/>
  <c r="N449" i="13"/>
  <c r="M449" i="13" a="1"/>
  <c r="M449" i="13" s="1"/>
  <c r="K449" i="13"/>
  <c r="P449" i="13"/>
  <c r="Q449" i="13" s="1"/>
  <c r="A450" i="13"/>
  <c r="G428" i="3"/>
  <c r="B429" i="12"/>
  <c r="F429" i="19"/>
  <c r="G428" i="12" s="1"/>
  <c r="C430" i="19"/>
  <c r="O449" i="13" l="1"/>
  <c r="L449" i="13"/>
  <c r="N450" i="13"/>
  <c r="M450" i="13" a="1"/>
  <c r="M450" i="13" s="1"/>
  <c r="K450" i="13"/>
  <c r="P450" i="13"/>
  <c r="Q450" i="13" s="1"/>
  <c r="A451" i="13"/>
  <c r="G429" i="3"/>
  <c r="B430" i="12"/>
  <c r="F430" i="19"/>
  <c r="G429" i="12" s="1"/>
  <c r="C431" i="19"/>
  <c r="O450" i="13" l="1"/>
  <c r="L450" i="13"/>
  <c r="N451" i="13"/>
  <c r="M451" i="13" a="1"/>
  <c r="M451" i="13" s="1"/>
  <c r="O451" i="13" s="1"/>
  <c r="K451" i="13"/>
  <c r="P451" i="13"/>
  <c r="Q451" i="13" s="1"/>
  <c r="A452" i="13"/>
  <c r="G430" i="3"/>
  <c r="B431" i="12"/>
  <c r="F431" i="19"/>
  <c r="G430" i="12" s="1"/>
  <c r="C432" i="19"/>
  <c r="L451" i="13" l="1"/>
  <c r="N452" i="13"/>
  <c r="M452" i="13" a="1"/>
  <c r="M452" i="13" s="1"/>
  <c r="K452" i="13"/>
  <c r="P452" i="13"/>
  <c r="Q452" i="13" s="1"/>
  <c r="A453" i="13"/>
  <c r="G431" i="3"/>
  <c r="B432" i="12"/>
  <c r="F432" i="19"/>
  <c r="G431" i="12" s="1"/>
  <c r="C433" i="19"/>
  <c r="O452" i="13" l="1"/>
  <c r="L452" i="13"/>
  <c r="N453" i="13"/>
  <c r="M453" i="13" a="1"/>
  <c r="M453" i="13" s="1"/>
  <c r="K453" i="13"/>
  <c r="P453" i="13"/>
  <c r="Q453" i="13" s="1"/>
  <c r="A454" i="13"/>
  <c r="G432" i="3"/>
  <c r="B433" i="12"/>
  <c r="F433" i="19"/>
  <c r="G432" i="12" s="1"/>
  <c r="C434" i="19"/>
  <c r="O453" i="13" l="1"/>
  <c r="L453" i="13"/>
  <c r="N454" i="13"/>
  <c r="M454" i="13" a="1"/>
  <c r="M454" i="13" s="1"/>
  <c r="K454" i="13"/>
  <c r="P454" i="13"/>
  <c r="Q454" i="13" s="1"/>
  <c r="A455" i="13"/>
  <c r="G433" i="3"/>
  <c r="B434" i="12"/>
  <c r="F434" i="19"/>
  <c r="G433" i="12" s="1"/>
  <c r="C435" i="19"/>
  <c r="O454" i="13" l="1"/>
  <c r="L454" i="13"/>
  <c r="N455" i="13"/>
  <c r="M455" i="13" a="1"/>
  <c r="M455" i="13" s="1"/>
  <c r="K455" i="13"/>
  <c r="O455" i="13" s="1"/>
  <c r="P455" i="13"/>
  <c r="Q455" i="13" s="1"/>
  <c r="A456" i="13"/>
  <c r="G434" i="3"/>
  <c r="B435" i="12"/>
  <c r="F435" i="19"/>
  <c r="G434" i="12" s="1"/>
  <c r="C436" i="19"/>
  <c r="L455" i="13" l="1"/>
  <c r="N456" i="13"/>
  <c r="M456" i="13" a="1"/>
  <c r="M456" i="13" s="1"/>
  <c r="K456" i="13"/>
  <c r="O456" i="13" s="1"/>
  <c r="P456" i="13"/>
  <c r="Q456" i="13" s="1"/>
  <c r="A457" i="13"/>
  <c r="G435" i="3"/>
  <c r="B436" i="12"/>
  <c r="F436" i="19"/>
  <c r="G435" i="12" s="1"/>
  <c r="C437" i="19"/>
  <c r="L456" i="13" l="1"/>
  <c r="N457" i="13"/>
  <c r="M457" i="13" a="1"/>
  <c r="M457" i="13" s="1"/>
  <c r="K457" i="13"/>
  <c r="P457" i="13"/>
  <c r="Q457" i="13" s="1"/>
  <c r="A458" i="13"/>
  <c r="G436" i="3"/>
  <c r="B437" i="12"/>
  <c r="F437" i="19"/>
  <c r="G436" i="12" s="1"/>
  <c r="C438" i="19"/>
  <c r="O457" i="13" l="1"/>
  <c r="L457" i="13"/>
  <c r="N458" i="13"/>
  <c r="M458" i="13" a="1"/>
  <c r="M458" i="13" s="1"/>
  <c r="K458" i="13"/>
  <c r="P458" i="13"/>
  <c r="Q458" i="13" s="1"/>
  <c r="A459" i="13"/>
  <c r="G437" i="3"/>
  <c r="B438" i="12"/>
  <c r="F438" i="19"/>
  <c r="G437" i="12" s="1"/>
  <c r="C439" i="19"/>
  <c r="O458" i="13" l="1"/>
  <c r="L458" i="13"/>
  <c r="N459" i="13"/>
  <c r="M459" i="13" a="1"/>
  <c r="M459" i="13" s="1"/>
  <c r="K459" i="13"/>
  <c r="P459" i="13"/>
  <c r="Q459" i="13" s="1"/>
  <c r="A460" i="13"/>
  <c r="G438" i="3"/>
  <c r="B439" i="12"/>
  <c r="F439" i="19"/>
  <c r="G438" i="12" s="1"/>
  <c r="C440" i="19"/>
  <c r="O459" i="13" l="1"/>
  <c r="L459" i="13"/>
  <c r="N460" i="13"/>
  <c r="M460" i="13" a="1"/>
  <c r="M460" i="13" s="1"/>
  <c r="K460" i="13"/>
  <c r="P460" i="13"/>
  <c r="Q460" i="13" s="1"/>
  <c r="A461" i="13"/>
  <c r="G439" i="3"/>
  <c r="B440" i="12"/>
  <c r="F440" i="19"/>
  <c r="G439" i="12" s="1"/>
  <c r="C441" i="19"/>
  <c r="O460" i="13" l="1"/>
  <c r="L460" i="13"/>
  <c r="N461" i="13"/>
  <c r="M461" i="13" a="1"/>
  <c r="M461" i="13" s="1"/>
  <c r="K461" i="13"/>
  <c r="P461" i="13"/>
  <c r="Q461" i="13" s="1"/>
  <c r="A462" i="13"/>
  <c r="G440" i="3"/>
  <c r="B441" i="12"/>
  <c r="F441" i="19"/>
  <c r="G440" i="12" s="1"/>
  <c r="C442" i="19"/>
  <c r="O461" i="13" l="1"/>
  <c r="L461" i="13"/>
  <c r="N462" i="13"/>
  <c r="M462" i="13" a="1"/>
  <c r="M462" i="13" s="1"/>
  <c r="K462" i="13"/>
  <c r="P462" i="13"/>
  <c r="Q462" i="13" s="1"/>
  <c r="A463" i="13"/>
  <c r="G441" i="3"/>
  <c r="B442" i="12"/>
  <c r="F442" i="19"/>
  <c r="G441" i="12" s="1"/>
  <c r="C443" i="19"/>
  <c r="O462" i="13" l="1"/>
  <c r="L462" i="13"/>
  <c r="N463" i="13"/>
  <c r="M463" i="13" a="1"/>
  <c r="M463" i="13" s="1"/>
  <c r="K463" i="13"/>
  <c r="O463" i="13" s="1"/>
  <c r="P463" i="13"/>
  <c r="Q463" i="13" s="1"/>
  <c r="A464" i="13"/>
  <c r="G442" i="3"/>
  <c r="B443" i="12"/>
  <c r="F443" i="19"/>
  <c r="G442" i="12" s="1"/>
  <c r="C444" i="19"/>
  <c r="L463" i="13" l="1"/>
  <c r="N464" i="13"/>
  <c r="M464" i="13" a="1"/>
  <c r="M464" i="13" s="1"/>
  <c r="K464" i="13"/>
  <c r="O464" i="13" s="1"/>
  <c r="P464" i="13"/>
  <c r="Q464" i="13" s="1"/>
  <c r="A465" i="13"/>
  <c r="G443" i="3"/>
  <c r="B444" i="12"/>
  <c r="F444" i="19"/>
  <c r="G443" i="12" s="1"/>
  <c r="C445" i="19"/>
  <c r="L464" i="13" l="1"/>
  <c r="N465" i="13"/>
  <c r="M465" i="13" a="1"/>
  <c r="M465" i="13" s="1"/>
  <c r="K465" i="13"/>
  <c r="P465" i="13"/>
  <c r="Q465" i="13" s="1"/>
  <c r="A466" i="13"/>
  <c r="G444" i="3"/>
  <c r="B445" i="12"/>
  <c r="F445" i="19"/>
  <c r="G444" i="12" s="1"/>
  <c r="C446" i="19"/>
  <c r="O465" i="13" l="1"/>
  <c r="L465" i="13"/>
  <c r="N466" i="13"/>
  <c r="M466" i="13" a="1"/>
  <c r="M466" i="13" s="1"/>
  <c r="K466" i="13"/>
  <c r="P466" i="13"/>
  <c r="Q466" i="13" s="1"/>
  <c r="A467" i="13"/>
  <c r="G445" i="3"/>
  <c r="B446" i="12"/>
  <c r="F446" i="19"/>
  <c r="G445" i="12" s="1"/>
  <c r="C447" i="19"/>
  <c r="O466" i="13" l="1"/>
  <c r="L466" i="13"/>
  <c r="N467" i="13"/>
  <c r="M467" i="13" a="1"/>
  <c r="M467" i="13" s="1"/>
  <c r="K467" i="13"/>
  <c r="P467" i="13"/>
  <c r="Q467" i="13" s="1"/>
  <c r="A468" i="13"/>
  <c r="G446" i="3"/>
  <c r="B447" i="12"/>
  <c r="F447" i="19"/>
  <c r="G446" i="12" s="1"/>
  <c r="C448" i="19"/>
  <c r="O467" i="13" l="1"/>
  <c r="L467" i="13"/>
  <c r="N468" i="13"/>
  <c r="M468" i="13" a="1"/>
  <c r="M468" i="13" s="1"/>
  <c r="K468" i="13"/>
  <c r="P468" i="13"/>
  <c r="Q468" i="13" s="1"/>
  <c r="A469" i="13"/>
  <c r="G447" i="3"/>
  <c r="B448" i="12"/>
  <c r="F448" i="19"/>
  <c r="G447" i="12" s="1"/>
  <c r="C449" i="19"/>
  <c r="O468" i="13" l="1"/>
  <c r="L468" i="13"/>
  <c r="N469" i="13"/>
  <c r="M469" i="13" a="1"/>
  <c r="M469" i="13" s="1"/>
  <c r="K469" i="13"/>
  <c r="P469" i="13"/>
  <c r="Q469" i="13" s="1"/>
  <c r="A470" i="13"/>
  <c r="G448" i="3"/>
  <c r="B449" i="12"/>
  <c r="F449" i="19"/>
  <c r="G448" i="12" s="1"/>
  <c r="C450" i="19"/>
  <c r="O469" i="13" l="1"/>
  <c r="L469" i="13"/>
  <c r="N470" i="13"/>
  <c r="M470" i="13" a="1"/>
  <c r="M470" i="13" s="1"/>
  <c r="K470" i="13"/>
  <c r="P470" i="13"/>
  <c r="Q470" i="13" s="1"/>
  <c r="A471" i="13"/>
  <c r="G449" i="3"/>
  <c r="B450" i="12"/>
  <c r="F450" i="19"/>
  <c r="G449" i="12" s="1"/>
  <c r="C451" i="19"/>
  <c r="O470" i="13" l="1"/>
  <c r="L470" i="13"/>
  <c r="N471" i="13"/>
  <c r="M471" i="13" a="1"/>
  <c r="M471" i="13" s="1"/>
  <c r="K471" i="13"/>
  <c r="P471" i="13"/>
  <c r="Q471" i="13" s="1"/>
  <c r="A472" i="13"/>
  <c r="G450" i="3"/>
  <c r="B451" i="12"/>
  <c r="F451" i="19"/>
  <c r="G450" i="12" s="1"/>
  <c r="C452" i="19"/>
  <c r="O471" i="13" l="1"/>
  <c r="L471" i="13"/>
  <c r="N472" i="13"/>
  <c r="M472" i="13" a="1"/>
  <c r="M472" i="13" s="1"/>
  <c r="K472" i="13"/>
  <c r="P472" i="13"/>
  <c r="Q472" i="13" s="1"/>
  <c r="A473" i="13"/>
  <c r="G451" i="3"/>
  <c r="B452" i="12"/>
  <c r="F452" i="19"/>
  <c r="G451" i="12" s="1"/>
  <c r="C453" i="19"/>
  <c r="O472" i="13" l="1"/>
  <c r="L472" i="13"/>
  <c r="N473" i="13"/>
  <c r="M473" i="13" a="1"/>
  <c r="M473" i="13" s="1"/>
  <c r="K473" i="13"/>
  <c r="P473" i="13"/>
  <c r="Q473" i="13" s="1"/>
  <c r="A474" i="13"/>
  <c r="G452" i="3"/>
  <c r="B453" i="12"/>
  <c r="F453" i="19"/>
  <c r="G452" i="12" s="1"/>
  <c r="C454" i="19"/>
  <c r="O473" i="13" l="1"/>
  <c r="L473" i="13"/>
  <c r="N474" i="13"/>
  <c r="M474" i="13" a="1"/>
  <c r="M474" i="13" s="1"/>
  <c r="K474" i="13"/>
  <c r="P474" i="13"/>
  <c r="Q474" i="13" s="1"/>
  <c r="A475" i="13"/>
  <c r="G453" i="3"/>
  <c r="B454" i="12"/>
  <c r="F454" i="19"/>
  <c r="G453" i="12" s="1"/>
  <c r="C455" i="19"/>
  <c r="O474" i="13" l="1"/>
  <c r="L474" i="13"/>
  <c r="N475" i="13"/>
  <c r="M475" i="13" a="1"/>
  <c r="M475" i="13" s="1"/>
  <c r="K475" i="13"/>
  <c r="P475" i="13"/>
  <c r="Q475" i="13" s="1"/>
  <c r="A476" i="13"/>
  <c r="G454" i="3"/>
  <c r="B455" i="12"/>
  <c r="F455" i="19"/>
  <c r="G454" i="12" s="1"/>
  <c r="C456" i="19"/>
  <c r="O475" i="13" l="1"/>
  <c r="L475" i="13"/>
  <c r="N476" i="13"/>
  <c r="M476" i="13" a="1"/>
  <c r="M476" i="13" s="1"/>
  <c r="K476" i="13"/>
  <c r="P476" i="13"/>
  <c r="Q476" i="13" s="1"/>
  <c r="A477" i="13"/>
  <c r="G455" i="3"/>
  <c r="B456" i="12"/>
  <c r="F456" i="19"/>
  <c r="G455" i="12" s="1"/>
  <c r="C457" i="19"/>
  <c r="O476" i="13" l="1"/>
  <c r="L476" i="13"/>
  <c r="N477" i="13"/>
  <c r="M477" i="13" a="1"/>
  <c r="M477" i="13" s="1"/>
  <c r="O477" i="13" s="1"/>
  <c r="K477" i="13"/>
  <c r="P477" i="13"/>
  <c r="Q477" i="13" s="1"/>
  <c r="A478" i="13"/>
  <c r="G456" i="3"/>
  <c r="B457" i="12"/>
  <c r="F457" i="19"/>
  <c r="G456" i="12" s="1"/>
  <c r="C458" i="19"/>
  <c r="L477" i="13" l="1"/>
  <c r="N478" i="13"/>
  <c r="M478" i="13" a="1"/>
  <c r="M478" i="13" s="1"/>
  <c r="K478" i="13"/>
  <c r="P478" i="13"/>
  <c r="Q478" i="13" s="1"/>
  <c r="A479" i="13"/>
  <c r="G457" i="3"/>
  <c r="B458" i="12"/>
  <c r="F458" i="19"/>
  <c r="G457" i="12" s="1"/>
  <c r="C459" i="19"/>
  <c r="O478" i="13" l="1"/>
  <c r="L478" i="13"/>
  <c r="N479" i="13"/>
  <c r="M479" i="13" a="1"/>
  <c r="M479" i="13" s="1"/>
  <c r="K479" i="13"/>
  <c r="O479" i="13" s="1"/>
  <c r="P479" i="13"/>
  <c r="Q479" i="13" s="1"/>
  <c r="A480" i="13"/>
  <c r="G458" i="3"/>
  <c r="B459" i="12"/>
  <c r="F459" i="19"/>
  <c r="G458" i="12" s="1"/>
  <c r="C460" i="19"/>
  <c r="L479" i="13" l="1"/>
  <c r="N480" i="13"/>
  <c r="M480" i="13" a="1"/>
  <c r="M480" i="13" s="1"/>
  <c r="K480" i="13"/>
  <c r="O480" i="13" s="1"/>
  <c r="P480" i="13"/>
  <c r="Q480" i="13" s="1"/>
  <c r="A481" i="13"/>
  <c r="G459" i="3"/>
  <c r="B460" i="12"/>
  <c r="F460" i="19"/>
  <c r="G459" i="12" s="1"/>
  <c r="C461" i="19"/>
  <c r="L480" i="13" l="1"/>
  <c r="N481" i="13"/>
  <c r="M481" i="13" a="1"/>
  <c r="M481" i="13" s="1"/>
  <c r="K481" i="13"/>
  <c r="P481" i="13"/>
  <c r="Q481" i="13" s="1"/>
  <c r="A482" i="13"/>
  <c r="G460" i="3"/>
  <c r="B461" i="12"/>
  <c r="F461" i="19"/>
  <c r="G460" i="12" s="1"/>
  <c r="C462" i="19"/>
  <c r="O481" i="13" l="1"/>
  <c r="L481" i="13"/>
  <c r="N482" i="13"/>
  <c r="M482" i="13" a="1"/>
  <c r="M482" i="13" s="1"/>
  <c r="K482" i="13"/>
  <c r="P482" i="13"/>
  <c r="Q482" i="13" s="1"/>
  <c r="A483" i="13"/>
  <c r="G461" i="3"/>
  <c r="B462" i="12"/>
  <c r="F462" i="19"/>
  <c r="G461" i="12" s="1"/>
  <c r="C463" i="19"/>
  <c r="O482" i="13" l="1"/>
  <c r="L482" i="13"/>
  <c r="N483" i="13"/>
  <c r="M483" i="13" a="1"/>
  <c r="M483" i="13" s="1"/>
  <c r="K483" i="13"/>
  <c r="P483" i="13"/>
  <c r="Q483" i="13" s="1"/>
  <c r="A484" i="13"/>
  <c r="G462" i="3"/>
  <c r="B463" i="12"/>
  <c r="F463" i="19"/>
  <c r="G462" i="12" s="1"/>
  <c r="C464" i="19"/>
  <c r="O483" i="13" l="1"/>
  <c r="L483" i="13"/>
  <c r="N484" i="13"/>
  <c r="M484" i="13" a="1"/>
  <c r="M484" i="13" s="1"/>
  <c r="O484" i="13" s="1"/>
  <c r="K484" i="13"/>
  <c r="P484" i="13"/>
  <c r="Q484" i="13" s="1"/>
  <c r="A485" i="13"/>
  <c r="G463" i="3"/>
  <c r="B464" i="12"/>
  <c r="F464" i="19"/>
  <c r="G463" i="12" s="1"/>
  <c r="C465" i="19"/>
  <c r="L484" i="13" l="1"/>
  <c r="N485" i="13"/>
  <c r="M485" i="13" a="1"/>
  <c r="M485" i="13" s="1"/>
  <c r="K485" i="13"/>
  <c r="P485" i="13"/>
  <c r="Q485" i="13" s="1"/>
  <c r="A486" i="13"/>
  <c r="G464" i="3"/>
  <c r="B465" i="12"/>
  <c r="F465" i="19"/>
  <c r="G464" i="12" s="1"/>
  <c r="C466" i="19"/>
  <c r="O485" i="13" l="1"/>
  <c r="L485" i="13"/>
  <c r="N486" i="13"/>
  <c r="M486" i="13" a="1"/>
  <c r="M486" i="13" s="1"/>
  <c r="K486" i="13"/>
  <c r="P486" i="13"/>
  <c r="Q486" i="13" s="1"/>
  <c r="A487" i="13"/>
  <c r="G465" i="3"/>
  <c r="B466" i="12"/>
  <c r="F466" i="19"/>
  <c r="G465" i="12" s="1"/>
  <c r="C467" i="19"/>
  <c r="O486" i="13" l="1"/>
  <c r="L486" i="13"/>
  <c r="N487" i="13"/>
  <c r="M487" i="13" a="1"/>
  <c r="M487" i="13" s="1"/>
  <c r="K487" i="13"/>
  <c r="P487" i="13"/>
  <c r="Q487" i="13" s="1"/>
  <c r="A488" i="13"/>
  <c r="G466" i="3"/>
  <c r="B467" i="12"/>
  <c r="F467" i="19"/>
  <c r="G466" i="12" s="1"/>
  <c r="C468" i="19"/>
  <c r="O487" i="13" l="1"/>
  <c r="L487" i="13"/>
  <c r="N488" i="13"/>
  <c r="M488" i="13" a="1"/>
  <c r="M488" i="13" s="1"/>
  <c r="K488" i="13"/>
  <c r="O488" i="13" s="1"/>
  <c r="P488" i="13"/>
  <c r="Q488" i="13" s="1"/>
  <c r="A489" i="13"/>
  <c r="G467" i="3"/>
  <c r="B468" i="12"/>
  <c r="F468" i="19"/>
  <c r="G467" i="12" s="1"/>
  <c r="C469" i="19"/>
  <c r="L488" i="13" l="1"/>
  <c r="N489" i="13"/>
  <c r="M489" i="13" a="1"/>
  <c r="M489" i="13" s="1"/>
  <c r="K489" i="13"/>
  <c r="P489" i="13"/>
  <c r="Q489" i="13" s="1"/>
  <c r="A490" i="13"/>
  <c r="G468" i="3"/>
  <c r="B469" i="12"/>
  <c r="F469" i="19"/>
  <c r="G468" i="12" s="1"/>
  <c r="C470" i="19"/>
  <c r="O489" i="13" l="1"/>
  <c r="L489" i="13"/>
  <c r="N490" i="13"/>
  <c r="M490" i="13" a="1"/>
  <c r="M490" i="13" s="1"/>
  <c r="K490" i="13"/>
  <c r="P490" i="13"/>
  <c r="Q490" i="13" s="1"/>
  <c r="A491" i="13"/>
  <c r="G469" i="3"/>
  <c r="B470" i="12"/>
  <c r="F470" i="19"/>
  <c r="G469" i="12" s="1"/>
  <c r="C471" i="19"/>
  <c r="O490" i="13" l="1"/>
  <c r="L490" i="13"/>
  <c r="N491" i="13"/>
  <c r="M491" i="13" a="1"/>
  <c r="M491" i="13" s="1"/>
  <c r="K491" i="13"/>
  <c r="P491" i="13"/>
  <c r="Q491" i="13" s="1"/>
  <c r="A492" i="13"/>
  <c r="G470" i="3"/>
  <c r="B471" i="12"/>
  <c r="F471" i="19"/>
  <c r="G470" i="12" s="1"/>
  <c r="C472" i="19"/>
  <c r="O491" i="13" l="1"/>
  <c r="L491" i="13"/>
  <c r="N492" i="13"/>
  <c r="M492" i="13" a="1"/>
  <c r="M492" i="13" s="1"/>
  <c r="K492" i="13"/>
  <c r="P492" i="13"/>
  <c r="Q492" i="13" s="1"/>
  <c r="A493" i="13"/>
  <c r="G471" i="3"/>
  <c r="B472" i="12"/>
  <c r="F472" i="19"/>
  <c r="G471" i="12" s="1"/>
  <c r="C473" i="19"/>
  <c r="O492" i="13" l="1"/>
  <c r="L492" i="13"/>
  <c r="N493" i="13"/>
  <c r="M493" i="13" a="1"/>
  <c r="M493" i="13" s="1"/>
  <c r="K493" i="13"/>
  <c r="P493" i="13"/>
  <c r="Q493" i="13" s="1"/>
  <c r="A494" i="13"/>
  <c r="G472" i="3"/>
  <c r="B473" i="12"/>
  <c r="F473" i="19"/>
  <c r="G472" i="12" s="1"/>
  <c r="C474" i="19"/>
  <c r="O493" i="13" l="1"/>
  <c r="L493" i="13"/>
  <c r="N494" i="13"/>
  <c r="M494" i="13" a="1"/>
  <c r="M494" i="13" s="1"/>
  <c r="K494" i="13"/>
  <c r="P494" i="13"/>
  <c r="Q494" i="13" s="1"/>
  <c r="A495" i="13"/>
  <c r="G473" i="3"/>
  <c r="B474" i="12"/>
  <c r="F474" i="19"/>
  <c r="G473" i="12" s="1"/>
  <c r="C475" i="19"/>
  <c r="O494" i="13" l="1"/>
  <c r="L494" i="13"/>
  <c r="N495" i="13"/>
  <c r="M495" i="13" a="1"/>
  <c r="M495" i="13" s="1"/>
  <c r="K495" i="13"/>
  <c r="O495" i="13" s="1"/>
  <c r="P495" i="13"/>
  <c r="Q495" i="13" s="1"/>
  <c r="A496" i="13"/>
  <c r="G474" i="3"/>
  <c r="B475" i="12"/>
  <c r="F475" i="19"/>
  <c r="G474" i="12" s="1"/>
  <c r="C476" i="19"/>
  <c r="L495" i="13" l="1"/>
  <c r="N496" i="13"/>
  <c r="M496" i="13" a="1"/>
  <c r="M496" i="13" s="1"/>
  <c r="K496" i="13"/>
  <c r="O496" i="13" s="1"/>
  <c r="P496" i="13"/>
  <c r="Q496" i="13" s="1"/>
  <c r="A497" i="13"/>
  <c r="G475" i="3"/>
  <c r="B476" i="12"/>
  <c r="F476" i="19"/>
  <c r="G475" i="12" s="1"/>
  <c r="C477" i="19"/>
  <c r="L496" i="13" l="1"/>
  <c r="N497" i="13"/>
  <c r="M497" i="13" a="1"/>
  <c r="M497" i="13" s="1"/>
  <c r="K497" i="13"/>
  <c r="P497" i="13"/>
  <c r="Q497" i="13" s="1"/>
  <c r="A498" i="13"/>
  <c r="G476" i="3"/>
  <c r="B477" i="12"/>
  <c r="F477" i="19"/>
  <c r="G476" i="12" s="1"/>
  <c r="C478" i="19"/>
  <c r="O497" i="13" l="1"/>
  <c r="L497" i="13"/>
  <c r="N498" i="13"/>
  <c r="M498" i="13" a="1"/>
  <c r="M498" i="13" s="1"/>
  <c r="K498" i="13"/>
  <c r="P498" i="13"/>
  <c r="Q498" i="13" s="1"/>
  <c r="A499" i="13"/>
  <c r="G477" i="3"/>
  <c r="B478" i="12"/>
  <c r="F478" i="19"/>
  <c r="G477" i="12" s="1"/>
  <c r="C479" i="19"/>
  <c r="O498" i="13" l="1"/>
  <c r="L498" i="13"/>
  <c r="N499" i="13"/>
  <c r="M499" i="13" a="1"/>
  <c r="M499" i="13" s="1"/>
  <c r="O499" i="13" s="1"/>
  <c r="K499" i="13"/>
  <c r="P499" i="13"/>
  <c r="Q499" i="13" s="1"/>
  <c r="A500" i="13"/>
  <c r="G478" i="3"/>
  <c r="B479" i="12"/>
  <c r="F479" i="19"/>
  <c r="G478" i="12" s="1"/>
  <c r="C480" i="19"/>
  <c r="L499" i="13" l="1"/>
  <c r="N500" i="13"/>
  <c r="M500" i="13" a="1"/>
  <c r="M500" i="13" s="1"/>
  <c r="K500" i="13"/>
  <c r="P500" i="13"/>
  <c r="Q500" i="13" s="1"/>
  <c r="A501" i="13"/>
  <c r="G479" i="3"/>
  <c r="B480" i="12"/>
  <c r="F480" i="19"/>
  <c r="G479" i="12" s="1"/>
  <c r="C481" i="19"/>
  <c r="O500" i="13" l="1"/>
  <c r="L500" i="13"/>
  <c r="N501" i="13"/>
  <c r="M501" i="13" a="1"/>
  <c r="M501" i="13" s="1"/>
  <c r="K501" i="13"/>
  <c r="P501" i="13"/>
  <c r="Q501" i="13" s="1"/>
  <c r="A502" i="13"/>
  <c r="G480" i="3"/>
  <c r="B481" i="12"/>
  <c r="F481" i="19"/>
  <c r="G480" i="12" s="1"/>
  <c r="C482" i="19"/>
  <c r="O501" i="13" l="1"/>
  <c r="L501" i="13"/>
  <c r="N502" i="13"/>
  <c r="M502" i="13" a="1"/>
  <c r="M502" i="13" s="1"/>
  <c r="K502" i="13"/>
  <c r="P502" i="13"/>
  <c r="Q502" i="13" s="1"/>
  <c r="A503" i="13"/>
  <c r="G481" i="3"/>
  <c r="B482" i="12"/>
  <c r="F482" i="19"/>
  <c r="G481" i="12" s="1"/>
  <c r="C483" i="19"/>
  <c r="O502" i="13" l="1"/>
  <c r="L502" i="13"/>
  <c r="N503" i="13"/>
  <c r="M503" i="13" a="1"/>
  <c r="M503" i="13" s="1"/>
  <c r="K503" i="13"/>
  <c r="P503" i="13"/>
  <c r="Q503" i="13" s="1"/>
  <c r="A504" i="13"/>
  <c r="G482" i="3"/>
  <c r="B483" i="12"/>
  <c r="F483" i="19"/>
  <c r="G482" i="12" s="1"/>
  <c r="C484" i="19"/>
  <c r="O503" i="13" l="1"/>
  <c r="L503" i="13"/>
  <c r="N504" i="13"/>
  <c r="M504" i="13" a="1"/>
  <c r="M504" i="13" s="1"/>
  <c r="K504" i="13"/>
  <c r="P504" i="13"/>
  <c r="Q504" i="13" s="1"/>
  <c r="A505" i="13"/>
  <c r="G483" i="3"/>
  <c r="B484" i="12"/>
  <c r="F484" i="19"/>
  <c r="G483" i="12" s="1"/>
  <c r="C485" i="19"/>
  <c r="O504" i="13" l="1"/>
  <c r="L504" i="13"/>
  <c r="N505" i="13"/>
  <c r="M505" i="13" a="1"/>
  <c r="M505" i="13" s="1"/>
  <c r="K505" i="13"/>
  <c r="P505" i="13"/>
  <c r="Q505" i="13" s="1"/>
  <c r="A506" i="13"/>
  <c r="G484" i="3"/>
  <c r="B485" i="12"/>
  <c r="F485" i="19"/>
  <c r="G484" i="12" s="1"/>
  <c r="C486" i="19"/>
  <c r="O505" i="13" l="1"/>
  <c r="L505" i="13"/>
  <c r="N506" i="13"/>
  <c r="M506" i="13" a="1"/>
  <c r="M506" i="13" s="1"/>
  <c r="K506" i="13"/>
  <c r="P506" i="13"/>
  <c r="Q506" i="13" s="1"/>
  <c r="A507" i="13"/>
  <c r="G485" i="3"/>
  <c r="B486" i="12"/>
  <c r="F486" i="19"/>
  <c r="G485" i="12" s="1"/>
  <c r="C487" i="19"/>
  <c r="O506" i="13" l="1"/>
  <c r="L506" i="13"/>
  <c r="N507" i="13"/>
  <c r="M507" i="13" a="1"/>
  <c r="M507" i="13" s="1"/>
  <c r="K507" i="13"/>
  <c r="P507" i="13"/>
  <c r="Q507" i="13" s="1"/>
  <c r="A508" i="13"/>
  <c r="G486" i="3"/>
  <c r="B487" i="12"/>
  <c r="F487" i="19"/>
  <c r="G486" i="12" s="1"/>
  <c r="C488" i="19"/>
  <c r="O507" i="13" l="1"/>
  <c r="L507" i="13"/>
  <c r="N508" i="13"/>
  <c r="M508" i="13" a="1"/>
  <c r="M508" i="13" s="1"/>
  <c r="K508" i="13"/>
  <c r="P508" i="13"/>
  <c r="Q508" i="13" s="1"/>
  <c r="A509" i="13"/>
  <c r="G487" i="3"/>
  <c r="B488" i="12"/>
  <c r="F488" i="19"/>
  <c r="G487" i="12" s="1"/>
  <c r="C489" i="19"/>
  <c r="O508" i="13" l="1"/>
  <c r="L508" i="13"/>
  <c r="N509" i="13"/>
  <c r="M509" i="13" a="1"/>
  <c r="M509" i="13" s="1"/>
  <c r="K509" i="13"/>
  <c r="P509" i="13"/>
  <c r="Q509" i="13" s="1"/>
  <c r="A510" i="13"/>
  <c r="G488" i="3"/>
  <c r="B489" i="12"/>
  <c r="F489" i="19"/>
  <c r="G488" i="12" s="1"/>
  <c r="C490" i="19"/>
  <c r="O509" i="13" l="1"/>
  <c r="L509" i="13"/>
  <c r="N510" i="13"/>
  <c r="M510" i="13" a="1"/>
  <c r="M510" i="13" s="1"/>
  <c r="K510" i="13"/>
  <c r="P510" i="13"/>
  <c r="Q510" i="13" s="1"/>
  <c r="A511" i="13"/>
  <c r="G489" i="3"/>
  <c r="B490" i="12"/>
  <c r="F490" i="19"/>
  <c r="G489" i="12" s="1"/>
  <c r="C491" i="19"/>
  <c r="O510" i="13" l="1"/>
  <c r="L510" i="13"/>
  <c r="N511" i="13"/>
  <c r="M511" i="13" a="1"/>
  <c r="M511" i="13" s="1"/>
  <c r="K511" i="13"/>
  <c r="O511" i="13" s="1"/>
  <c r="P511" i="13"/>
  <c r="Q511" i="13" s="1"/>
  <c r="A512" i="13"/>
  <c r="G490" i="3"/>
  <c r="B491" i="12"/>
  <c r="F491" i="19"/>
  <c r="G490" i="12" s="1"/>
  <c r="C492" i="19"/>
  <c r="L511" i="13" l="1"/>
  <c r="N512" i="13"/>
  <c r="M512" i="13" a="1"/>
  <c r="M512" i="13" s="1"/>
  <c r="K512" i="13"/>
  <c r="O512" i="13" s="1"/>
  <c r="P512" i="13"/>
  <c r="Q512" i="13" s="1"/>
  <c r="A513" i="13"/>
  <c r="G491" i="3"/>
  <c r="B492" i="12"/>
  <c r="F492" i="19"/>
  <c r="G491" i="12" s="1"/>
  <c r="C493" i="19"/>
  <c r="L512" i="13" l="1"/>
  <c r="N513" i="13"/>
  <c r="M513" i="13" a="1"/>
  <c r="M513" i="13" s="1"/>
  <c r="K513" i="13"/>
  <c r="P513" i="13"/>
  <c r="Q513" i="13" s="1"/>
  <c r="A514" i="13"/>
  <c r="G492" i="3"/>
  <c r="B493" i="12"/>
  <c r="F493" i="19"/>
  <c r="G492" i="12" s="1"/>
  <c r="C494" i="19"/>
  <c r="O513" i="13" l="1"/>
  <c r="L513" i="13"/>
  <c r="N514" i="13"/>
  <c r="M514" i="13" a="1"/>
  <c r="M514" i="13" s="1"/>
  <c r="K514" i="13"/>
  <c r="P514" i="13"/>
  <c r="Q514" i="13" s="1"/>
  <c r="A515" i="13"/>
  <c r="G493" i="3"/>
  <c r="B494" i="12"/>
  <c r="F494" i="19"/>
  <c r="G493" i="12" s="1"/>
  <c r="C495" i="19"/>
  <c r="O514" i="13" l="1"/>
  <c r="L514" i="13"/>
  <c r="N515" i="13"/>
  <c r="M515" i="13" a="1"/>
  <c r="M515" i="13" s="1"/>
  <c r="K515" i="13"/>
  <c r="P515" i="13"/>
  <c r="Q515" i="13" s="1"/>
  <c r="A516" i="13"/>
  <c r="G494" i="3"/>
  <c r="B495" i="12"/>
  <c r="F495" i="19"/>
  <c r="G494" i="12" s="1"/>
  <c r="C496" i="19"/>
  <c r="O515" i="13" l="1"/>
  <c r="L515" i="13"/>
  <c r="N516" i="13"/>
  <c r="M516" i="13" a="1"/>
  <c r="M516" i="13" s="1"/>
  <c r="K516" i="13"/>
  <c r="P516" i="13"/>
  <c r="Q516" i="13" s="1"/>
  <c r="A517" i="13"/>
  <c r="G495" i="3"/>
  <c r="B496" i="12"/>
  <c r="F496" i="19"/>
  <c r="G495" i="12" s="1"/>
  <c r="C497" i="19"/>
  <c r="O516" i="13" l="1"/>
  <c r="L516" i="13"/>
  <c r="N517" i="13"/>
  <c r="M517" i="13" a="1"/>
  <c r="M517" i="13" s="1"/>
  <c r="K517" i="13"/>
  <c r="P517" i="13"/>
  <c r="Q517" i="13" s="1"/>
  <c r="A518" i="13"/>
  <c r="G496" i="3"/>
  <c r="B497" i="12"/>
  <c r="F497" i="19"/>
  <c r="G496" i="12" s="1"/>
  <c r="C498" i="19"/>
  <c r="O517" i="13" l="1"/>
  <c r="L517" i="13"/>
  <c r="N518" i="13"/>
  <c r="M518" i="13" a="1"/>
  <c r="M518" i="13" s="1"/>
  <c r="K518" i="13"/>
  <c r="P518" i="13"/>
  <c r="Q518" i="13" s="1"/>
  <c r="A519" i="13"/>
  <c r="G497" i="3"/>
  <c r="B498" i="12"/>
  <c r="F498" i="19"/>
  <c r="G497" i="12" s="1"/>
  <c r="C499" i="19"/>
  <c r="O518" i="13" l="1"/>
  <c r="L518" i="13"/>
  <c r="N519" i="13"/>
  <c r="M519" i="13" a="1"/>
  <c r="M519" i="13" s="1"/>
  <c r="K519" i="13"/>
  <c r="O519" i="13" s="1"/>
  <c r="P519" i="13"/>
  <c r="Q519" i="13" s="1"/>
  <c r="A520" i="13"/>
  <c r="G498" i="3"/>
  <c r="B499" i="12"/>
  <c r="F499" i="19"/>
  <c r="G498" i="12" s="1"/>
  <c r="C500" i="19"/>
  <c r="L519" i="13" l="1"/>
  <c r="N520" i="13"/>
  <c r="M520" i="13" a="1"/>
  <c r="M520" i="13" s="1"/>
  <c r="K520" i="13"/>
  <c r="O520" i="13" s="1"/>
  <c r="P520" i="13"/>
  <c r="Q520" i="13" s="1"/>
  <c r="A521" i="13"/>
  <c r="G499" i="3"/>
  <c r="B500" i="12"/>
  <c r="F500" i="19"/>
  <c r="G499" i="12" s="1"/>
  <c r="C501" i="19"/>
  <c r="L520" i="13" l="1"/>
  <c r="N521" i="13"/>
  <c r="M521" i="13" a="1"/>
  <c r="M521" i="13" s="1"/>
  <c r="K521" i="13"/>
  <c r="P521" i="13"/>
  <c r="Q521" i="13" s="1"/>
  <c r="A522" i="13"/>
  <c r="G500" i="3"/>
  <c r="B501" i="12"/>
  <c r="F501" i="19"/>
  <c r="G500" i="12" s="1"/>
  <c r="C502" i="19"/>
  <c r="O521" i="13" l="1"/>
  <c r="L521" i="13"/>
  <c r="N522" i="13"/>
  <c r="M522" i="13" a="1"/>
  <c r="M522" i="13" s="1"/>
  <c r="K522" i="13"/>
  <c r="P522" i="13"/>
  <c r="Q522" i="13" s="1"/>
  <c r="A523" i="13"/>
  <c r="G501" i="3"/>
  <c r="B502" i="12"/>
  <c r="F502" i="19"/>
  <c r="G501" i="12" s="1"/>
  <c r="C503" i="19"/>
  <c r="O522" i="13" l="1"/>
  <c r="L522" i="13"/>
  <c r="N523" i="13"/>
  <c r="M523" i="13" a="1"/>
  <c r="M523" i="13" s="1"/>
  <c r="K523" i="13"/>
  <c r="P523" i="13"/>
  <c r="Q523" i="13" s="1"/>
  <c r="A524" i="13"/>
  <c r="G502" i="3"/>
  <c r="B503" i="12"/>
  <c r="F503" i="19"/>
  <c r="G502" i="12" s="1"/>
  <c r="C504" i="19"/>
  <c r="O523" i="13" l="1"/>
  <c r="L523" i="13"/>
  <c r="N524" i="13"/>
  <c r="M524" i="13" a="1"/>
  <c r="M524" i="13" s="1"/>
  <c r="K524" i="13"/>
  <c r="P524" i="13"/>
  <c r="Q524" i="13" s="1"/>
  <c r="A525" i="13"/>
  <c r="G503" i="3"/>
  <c r="B504" i="12"/>
  <c r="F504" i="19"/>
  <c r="G503" i="12" s="1"/>
  <c r="C505" i="19"/>
  <c r="O524" i="13" l="1"/>
  <c r="L524" i="13"/>
  <c r="N525" i="13"/>
  <c r="M525" i="13" a="1"/>
  <c r="M525" i="13" s="1"/>
  <c r="K525" i="13"/>
  <c r="P525" i="13"/>
  <c r="Q525" i="13" s="1"/>
  <c r="A526" i="13"/>
  <c r="G504" i="3"/>
  <c r="B505" i="12"/>
  <c r="F505" i="19"/>
  <c r="G504" i="12" s="1"/>
  <c r="C506" i="19"/>
  <c r="O525" i="13" l="1"/>
  <c r="L525" i="13"/>
  <c r="N526" i="13"/>
  <c r="M526" i="13" a="1"/>
  <c r="M526" i="13" s="1"/>
  <c r="K526" i="13"/>
  <c r="P526" i="13"/>
  <c r="Q526" i="13" s="1"/>
  <c r="A527" i="13"/>
  <c r="G505" i="3"/>
  <c r="B506" i="12"/>
  <c r="F506" i="19"/>
  <c r="G505" i="12" s="1"/>
  <c r="C507" i="19"/>
  <c r="O526" i="13" l="1"/>
  <c r="L526" i="13"/>
  <c r="N527" i="13"/>
  <c r="M527" i="13" a="1"/>
  <c r="M527" i="13" s="1"/>
  <c r="K527" i="13"/>
  <c r="O527" i="13" s="1"/>
  <c r="P527" i="13"/>
  <c r="Q527" i="13" s="1"/>
  <c r="A528" i="13"/>
  <c r="G506" i="3"/>
  <c r="B507" i="12"/>
  <c r="F507" i="19"/>
  <c r="G506" i="12" s="1"/>
  <c r="C508" i="19"/>
  <c r="L527" i="13" l="1"/>
  <c r="N528" i="13"/>
  <c r="M528" i="13" a="1"/>
  <c r="M528" i="13" s="1"/>
  <c r="K528" i="13"/>
  <c r="O528" i="13" s="1"/>
  <c r="P528" i="13"/>
  <c r="Q528" i="13" s="1"/>
  <c r="A529" i="13"/>
  <c r="G507" i="3"/>
  <c r="B508" i="12"/>
  <c r="F508" i="19"/>
  <c r="G507" i="12" s="1"/>
  <c r="C509" i="19"/>
  <c r="L528" i="13" l="1"/>
  <c r="N529" i="13"/>
  <c r="M529" i="13" a="1"/>
  <c r="M529" i="13" s="1"/>
  <c r="K529" i="13"/>
  <c r="P529" i="13"/>
  <c r="Q529" i="13" s="1"/>
  <c r="A530" i="13"/>
  <c r="G508" i="3"/>
  <c r="B509" i="12"/>
  <c r="F509" i="19"/>
  <c r="G508" i="12" s="1"/>
  <c r="C510" i="19"/>
  <c r="O529" i="13" l="1"/>
  <c r="L529" i="13"/>
  <c r="N530" i="13"/>
  <c r="M530" i="13" a="1"/>
  <c r="M530" i="13" s="1"/>
  <c r="K530" i="13"/>
  <c r="P530" i="13"/>
  <c r="Q530" i="13" s="1"/>
  <c r="A531" i="13"/>
  <c r="G509" i="3"/>
  <c r="B510" i="12"/>
  <c r="F510" i="19"/>
  <c r="G509" i="12" s="1"/>
  <c r="C511" i="19"/>
  <c r="O530" i="13" l="1"/>
  <c r="L530" i="13"/>
  <c r="N531" i="13"/>
  <c r="M531" i="13" a="1"/>
  <c r="M531" i="13" s="1"/>
  <c r="K531" i="13"/>
  <c r="P531" i="13"/>
  <c r="Q531" i="13" s="1"/>
  <c r="A532" i="13"/>
  <c r="G510" i="3"/>
  <c r="B511" i="12"/>
  <c r="F511" i="19"/>
  <c r="G510" i="12" s="1"/>
  <c r="C512" i="19"/>
  <c r="O531" i="13" l="1"/>
  <c r="L531" i="13"/>
  <c r="N532" i="13"/>
  <c r="M532" i="13" a="1"/>
  <c r="M532" i="13" s="1"/>
  <c r="K532" i="13"/>
  <c r="P532" i="13"/>
  <c r="Q532" i="13" s="1"/>
  <c r="A533" i="13"/>
  <c r="G511" i="3"/>
  <c r="B512" i="12"/>
  <c r="F512" i="19"/>
  <c r="G511" i="12" s="1"/>
  <c r="C513" i="19"/>
  <c r="O532" i="13" l="1"/>
  <c r="L532" i="13"/>
  <c r="N533" i="13"/>
  <c r="M533" i="13" a="1"/>
  <c r="M533" i="13" s="1"/>
  <c r="K533" i="13"/>
  <c r="P533" i="13"/>
  <c r="Q533" i="13" s="1"/>
  <c r="A534" i="13"/>
  <c r="G512" i="3"/>
  <c r="B513" i="12"/>
  <c r="F513" i="19"/>
  <c r="G512" i="12" s="1"/>
  <c r="C514" i="19"/>
  <c r="O533" i="13" l="1"/>
  <c r="L533" i="13"/>
  <c r="N534" i="13"/>
  <c r="M534" i="13" a="1"/>
  <c r="M534" i="13" s="1"/>
  <c r="K534" i="13"/>
  <c r="P534" i="13"/>
  <c r="Q534" i="13" s="1"/>
  <c r="A535" i="13"/>
  <c r="G513" i="3"/>
  <c r="B514" i="12"/>
  <c r="F514" i="19"/>
  <c r="G513" i="12" s="1"/>
  <c r="C515" i="19"/>
  <c r="O534" i="13" l="1"/>
  <c r="L534" i="13"/>
  <c r="N535" i="13"/>
  <c r="M535" i="13" a="1"/>
  <c r="M535" i="13" s="1"/>
  <c r="K535" i="13"/>
  <c r="P535" i="13"/>
  <c r="Q535" i="13" s="1"/>
  <c r="A536" i="13"/>
  <c r="G514" i="3"/>
  <c r="B515" i="12"/>
  <c r="F515" i="19"/>
  <c r="G514" i="12" s="1"/>
  <c r="C516" i="19"/>
  <c r="O535" i="13" l="1"/>
  <c r="L535" i="13"/>
  <c r="N536" i="13"/>
  <c r="M536" i="13" a="1"/>
  <c r="M536" i="13" s="1"/>
  <c r="K536" i="13"/>
  <c r="P536" i="13"/>
  <c r="Q536" i="13" s="1"/>
  <c r="A537" i="13"/>
  <c r="G515" i="3"/>
  <c r="B516" i="12"/>
  <c r="F516" i="19"/>
  <c r="G515" i="12" s="1"/>
  <c r="C517" i="19"/>
  <c r="O536" i="13" l="1"/>
  <c r="L536" i="13"/>
  <c r="N537" i="13"/>
  <c r="M537" i="13" a="1"/>
  <c r="M537" i="13" s="1"/>
  <c r="K537" i="13"/>
  <c r="P537" i="13"/>
  <c r="Q537" i="13" s="1"/>
  <c r="A538" i="13"/>
  <c r="G516" i="3"/>
  <c r="B517" i="12"/>
  <c r="F517" i="19"/>
  <c r="G516" i="12" s="1"/>
  <c r="C518" i="19"/>
  <c r="O537" i="13" l="1"/>
  <c r="L537" i="13"/>
  <c r="N538" i="13"/>
  <c r="M538" i="13" a="1"/>
  <c r="M538" i="13" s="1"/>
  <c r="K538" i="13"/>
  <c r="P538" i="13"/>
  <c r="Q538" i="13" s="1"/>
  <c r="A539" i="13"/>
  <c r="G517" i="3"/>
  <c r="B518" i="12"/>
  <c r="F518" i="19"/>
  <c r="G517" i="12" s="1"/>
  <c r="C519" i="19"/>
  <c r="O538" i="13" l="1"/>
  <c r="L538" i="13"/>
  <c r="N539" i="13"/>
  <c r="M539" i="13" a="1"/>
  <c r="M539" i="13" s="1"/>
  <c r="K539" i="13"/>
  <c r="P539" i="13"/>
  <c r="Q539" i="13" s="1"/>
  <c r="A540" i="13"/>
  <c r="G518" i="3"/>
  <c r="B519" i="12"/>
  <c r="F519" i="19"/>
  <c r="G518" i="12" s="1"/>
  <c r="C520" i="19"/>
  <c r="O539" i="13" l="1"/>
  <c r="L539" i="13"/>
  <c r="N540" i="13"/>
  <c r="M540" i="13" a="1"/>
  <c r="M540" i="13" s="1"/>
  <c r="K540" i="13"/>
  <c r="P540" i="13"/>
  <c r="Q540" i="13" s="1"/>
  <c r="A541" i="13"/>
  <c r="G519" i="3"/>
  <c r="B520" i="12"/>
  <c r="F520" i="19"/>
  <c r="G519" i="12" s="1"/>
  <c r="C521" i="19"/>
  <c r="O540" i="13" l="1"/>
  <c r="L540" i="13"/>
  <c r="N541" i="13"/>
  <c r="M541" i="13" a="1"/>
  <c r="M541" i="13" s="1"/>
  <c r="K541" i="13"/>
  <c r="P541" i="13"/>
  <c r="Q541" i="13" s="1"/>
  <c r="A542" i="13"/>
  <c r="G520" i="3"/>
  <c r="B521" i="12"/>
  <c r="F521" i="19"/>
  <c r="G520" i="12" s="1"/>
  <c r="C522" i="19"/>
  <c r="O541" i="13" l="1"/>
  <c r="L541" i="13"/>
  <c r="N542" i="13"/>
  <c r="M542" i="13" a="1"/>
  <c r="M542" i="13" s="1"/>
  <c r="K542" i="13"/>
  <c r="P542" i="13"/>
  <c r="Q542" i="13" s="1"/>
  <c r="A543" i="13"/>
  <c r="G521" i="3"/>
  <c r="B522" i="12"/>
  <c r="F522" i="19"/>
  <c r="G521" i="12" s="1"/>
  <c r="C523" i="19"/>
  <c r="O542" i="13" l="1"/>
  <c r="L542" i="13"/>
  <c r="N543" i="13"/>
  <c r="M543" i="13" a="1"/>
  <c r="M543" i="13" s="1"/>
  <c r="K543" i="13"/>
  <c r="O543" i="13" s="1"/>
  <c r="P543" i="13"/>
  <c r="Q543" i="13" s="1"/>
  <c r="A544" i="13"/>
  <c r="G522" i="3"/>
  <c r="B523" i="12"/>
  <c r="F523" i="19"/>
  <c r="G522" i="12" s="1"/>
  <c r="C524" i="19"/>
  <c r="L543" i="13" l="1"/>
  <c r="N544" i="13"/>
  <c r="M544" i="13" a="1"/>
  <c r="M544" i="13" s="1"/>
  <c r="K544" i="13"/>
  <c r="O544" i="13" s="1"/>
  <c r="P544" i="13"/>
  <c r="Q544" i="13" s="1"/>
  <c r="A545" i="13"/>
  <c r="G523" i="3"/>
  <c r="B524" i="12"/>
  <c r="F524" i="19"/>
  <c r="G523" i="12" s="1"/>
  <c r="C525" i="19"/>
  <c r="L544" i="13" l="1"/>
  <c r="N545" i="13"/>
  <c r="M545" i="13" a="1"/>
  <c r="M545" i="13" s="1"/>
  <c r="K545" i="13"/>
  <c r="P545" i="13"/>
  <c r="Q545" i="13" s="1"/>
  <c r="A546" i="13"/>
  <c r="G524" i="3"/>
  <c r="B525" i="12"/>
  <c r="F525" i="19"/>
  <c r="G524" i="12" s="1"/>
  <c r="C526" i="19"/>
  <c r="O545" i="13" l="1"/>
  <c r="L545" i="13"/>
  <c r="N546" i="13"/>
  <c r="M546" i="13" a="1"/>
  <c r="M546" i="13" s="1"/>
  <c r="K546" i="13"/>
  <c r="P546" i="13"/>
  <c r="Q546" i="13" s="1"/>
  <c r="A547" i="13"/>
  <c r="G525" i="3"/>
  <c r="B526" i="12"/>
  <c r="F526" i="19"/>
  <c r="G525" i="12" s="1"/>
  <c r="C527" i="19"/>
  <c r="O546" i="13" l="1"/>
  <c r="L546" i="13"/>
  <c r="N547" i="13"/>
  <c r="M547" i="13" a="1"/>
  <c r="M547" i="13" s="1"/>
  <c r="K547" i="13"/>
  <c r="P547" i="13"/>
  <c r="Q547" i="13" s="1"/>
  <c r="A548" i="13"/>
  <c r="G526" i="3"/>
  <c r="B527" i="12"/>
  <c r="F527" i="19"/>
  <c r="G526" i="12" s="1"/>
  <c r="C528" i="19"/>
  <c r="O547" i="13" l="1"/>
  <c r="L547" i="13"/>
  <c r="N548" i="13"/>
  <c r="M548" i="13" a="1"/>
  <c r="M548" i="13" s="1"/>
  <c r="O548" i="13" s="1"/>
  <c r="K548" i="13"/>
  <c r="P548" i="13"/>
  <c r="Q548" i="13" s="1"/>
  <c r="A549" i="13"/>
  <c r="G527" i="3"/>
  <c r="B528" i="12"/>
  <c r="F528" i="19"/>
  <c r="G527" i="12" s="1"/>
  <c r="C529" i="19"/>
  <c r="L548" i="13" l="1"/>
  <c r="N549" i="13"/>
  <c r="M549" i="13" a="1"/>
  <c r="M549" i="13" s="1"/>
  <c r="K549" i="13"/>
  <c r="P549" i="13"/>
  <c r="Q549" i="13" s="1"/>
  <c r="A550" i="13"/>
  <c r="G528" i="3"/>
  <c r="B529" i="12"/>
  <c r="F529" i="19"/>
  <c r="G528" i="12" s="1"/>
  <c r="C530" i="19"/>
  <c r="O549" i="13" l="1"/>
  <c r="L549" i="13"/>
  <c r="N550" i="13"/>
  <c r="M550" i="13" a="1"/>
  <c r="M550" i="13" s="1"/>
  <c r="K550" i="13"/>
  <c r="P550" i="13"/>
  <c r="Q550" i="13" s="1"/>
  <c r="A551" i="13"/>
  <c r="G529" i="3"/>
  <c r="B530" i="12"/>
  <c r="F530" i="19"/>
  <c r="G529" i="12" s="1"/>
  <c r="C531" i="19"/>
  <c r="O550" i="13" l="1"/>
  <c r="L550" i="13"/>
  <c r="N551" i="13"/>
  <c r="M551" i="13" a="1"/>
  <c r="M551" i="13" s="1"/>
  <c r="K551" i="13"/>
  <c r="P551" i="13"/>
  <c r="Q551" i="13" s="1"/>
  <c r="A552" i="13"/>
  <c r="G530" i="3"/>
  <c r="B531" i="12"/>
  <c r="F531" i="19"/>
  <c r="G530" i="12" s="1"/>
  <c r="C532" i="19"/>
  <c r="O551" i="13" l="1"/>
  <c r="L551" i="13"/>
  <c r="N552" i="13"/>
  <c r="M552" i="13" a="1"/>
  <c r="M552" i="13" s="1"/>
  <c r="K552" i="13"/>
  <c r="P552" i="13"/>
  <c r="Q552" i="13" s="1"/>
  <c r="A553" i="13"/>
  <c r="G531" i="3"/>
  <c r="B532" i="12"/>
  <c r="F532" i="19"/>
  <c r="G531" i="12" s="1"/>
  <c r="C533" i="19"/>
  <c r="O552" i="13" l="1"/>
  <c r="L552" i="13"/>
  <c r="N553" i="13"/>
  <c r="M553" i="13" a="1"/>
  <c r="M553" i="13" s="1"/>
  <c r="K553" i="13"/>
  <c r="P553" i="13"/>
  <c r="Q553" i="13" s="1"/>
  <c r="A554" i="13"/>
  <c r="G532" i="3"/>
  <c r="B533" i="12"/>
  <c r="F533" i="19"/>
  <c r="G532" i="12" s="1"/>
  <c r="C534" i="19"/>
  <c r="O553" i="13" l="1"/>
  <c r="L553" i="13"/>
  <c r="N554" i="13"/>
  <c r="M554" i="13" a="1"/>
  <c r="M554" i="13" s="1"/>
  <c r="K554" i="13"/>
  <c r="P554" i="13"/>
  <c r="Q554" i="13" s="1"/>
  <c r="A555" i="13"/>
  <c r="G533" i="3"/>
  <c r="B534" i="12"/>
  <c r="F534" i="19"/>
  <c r="G533" i="12" s="1"/>
  <c r="C535" i="19"/>
  <c r="O554" i="13" l="1"/>
  <c r="L554" i="13"/>
  <c r="N555" i="13"/>
  <c r="M555" i="13" a="1"/>
  <c r="M555" i="13" s="1"/>
  <c r="K555" i="13"/>
  <c r="P555" i="13"/>
  <c r="Q555" i="13" s="1"/>
  <c r="A556" i="13"/>
  <c r="G534" i="3"/>
  <c r="B535" i="12"/>
  <c r="F535" i="19"/>
  <c r="G534" i="12" s="1"/>
  <c r="C536" i="19"/>
  <c r="O555" i="13" l="1"/>
  <c r="L555" i="13"/>
  <c r="N556" i="13"/>
  <c r="M556" i="13" a="1"/>
  <c r="M556" i="13" s="1"/>
  <c r="K556" i="13"/>
  <c r="P556" i="13"/>
  <c r="Q556" i="13" s="1"/>
  <c r="A557" i="13"/>
  <c r="G535" i="3"/>
  <c r="B536" i="12"/>
  <c r="F536" i="19"/>
  <c r="G535" i="12" s="1"/>
  <c r="C537" i="19"/>
  <c r="O556" i="13" l="1"/>
  <c r="L556" i="13"/>
  <c r="N557" i="13"/>
  <c r="M557" i="13" a="1"/>
  <c r="M557" i="13" s="1"/>
  <c r="K557" i="13"/>
  <c r="P557" i="13"/>
  <c r="Q557" i="13" s="1"/>
  <c r="A558" i="13"/>
  <c r="G536" i="3"/>
  <c r="B537" i="12"/>
  <c r="F537" i="19"/>
  <c r="G536" i="12" s="1"/>
  <c r="C538" i="19"/>
  <c r="O557" i="13" l="1"/>
  <c r="L557" i="13"/>
  <c r="N558" i="13"/>
  <c r="M558" i="13" a="1"/>
  <c r="M558" i="13" s="1"/>
  <c r="K558" i="13"/>
  <c r="P558" i="13"/>
  <c r="Q558" i="13" s="1"/>
  <c r="A559" i="13"/>
  <c r="G537" i="3"/>
  <c r="B538" i="12"/>
  <c r="F538" i="19"/>
  <c r="G537" i="12" s="1"/>
  <c r="C539" i="19"/>
  <c r="O558" i="13" l="1"/>
  <c r="L558" i="13"/>
  <c r="N559" i="13"/>
  <c r="M559" i="13" a="1"/>
  <c r="M559" i="13" s="1"/>
  <c r="K559" i="13"/>
  <c r="P559" i="13"/>
  <c r="Q559" i="13" s="1"/>
  <c r="A560" i="13"/>
  <c r="G538" i="3"/>
  <c r="B539" i="12"/>
  <c r="F539" i="19"/>
  <c r="G538" i="12" s="1"/>
  <c r="C540" i="19"/>
  <c r="O559" i="13" l="1"/>
  <c r="L559" i="13"/>
  <c r="N560" i="13"/>
  <c r="M560" i="13" a="1"/>
  <c r="M560" i="13" s="1"/>
  <c r="K560" i="13"/>
  <c r="O560" i="13" s="1"/>
  <c r="P560" i="13"/>
  <c r="Q560" i="13" s="1"/>
  <c r="A561" i="13"/>
  <c r="G539" i="3"/>
  <c r="B540" i="12"/>
  <c r="F540" i="19"/>
  <c r="G539" i="12" s="1"/>
  <c r="C541" i="19"/>
  <c r="L560" i="13" l="1"/>
  <c r="N561" i="13"/>
  <c r="M561" i="13" a="1"/>
  <c r="M561" i="13" s="1"/>
  <c r="K561" i="13"/>
  <c r="P561" i="13"/>
  <c r="Q561" i="13" s="1"/>
  <c r="A562" i="13"/>
  <c r="G540" i="3"/>
  <c r="B541" i="12"/>
  <c r="F541" i="19"/>
  <c r="G540" i="12" s="1"/>
  <c r="C542" i="19"/>
  <c r="O561" i="13" l="1"/>
  <c r="L561" i="13"/>
  <c r="N562" i="13"/>
  <c r="M562" i="13" a="1"/>
  <c r="M562" i="13" s="1"/>
  <c r="K562" i="13"/>
  <c r="P562" i="13"/>
  <c r="Q562" i="13" s="1"/>
  <c r="A563" i="13"/>
  <c r="G541" i="3"/>
  <c r="B542" i="12"/>
  <c r="F542" i="19"/>
  <c r="G541" i="12" s="1"/>
  <c r="C543" i="19"/>
  <c r="O562" i="13" l="1"/>
  <c r="L562" i="13"/>
  <c r="N563" i="13"/>
  <c r="M563" i="13" a="1"/>
  <c r="M563" i="13" s="1"/>
  <c r="K563" i="13"/>
  <c r="P563" i="13"/>
  <c r="Q563" i="13" s="1"/>
  <c r="A564" i="13"/>
  <c r="G542" i="3"/>
  <c r="B543" i="12"/>
  <c r="F543" i="19"/>
  <c r="G542" i="12" s="1"/>
  <c r="C544" i="19"/>
  <c r="O563" i="13" l="1"/>
  <c r="L563" i="13"/>
  <c r="N564" i="13"/>
  <c r="M564" i="13" a="1"/>
  <c r="M564" i="13" s="1"/>
  <c r="K564" i="13"/>
  <c r="P564" i="13"/>
  <c r="Q564" i="13" s="1"/>
  <c r="A565" i="13"/>
  <c r="G543" i="3"/>
  <c r="B544" i="12"/>
  <c r="F544" i="19"/>
  <c r="G543" i="12" s="1"/>
  <c r="C545" i="19"/>
  <c r="O564" i="13" l="1"/>
  <c r="L564" i="13"/>
  <c r="N565" i="13"/>
  <c r="M565" i="13" a="1"/>
  <c r="M565" i="13" s="1"/>
  <c r="K565" i="13"/>
  <c r="P565" i="13"/>
  <c r="Q565" i="13" s="1"/>
  <c r="A566" i="13"/>
  <c r="G544" i="3"/>
  <c r="B545" i="12"/>
  <c r="F545" i="19"/>
  <c r="G544" i="12" s="1"/>
  <c r="C546" i="19"/>
  <c r="O565" i="13" l="1"/>
  <c r="L565" i="13"/>
  <c r="N566" i="13"/>
  <c r="M566" i="13" a="1"/>
  <c r="M566" i="13" s="1"/>
  <c r="K566" i="13"/>
  <c r="P566" i="13"/>
  <c r="Q566" i="13" s="1"/>
  <c r="A567" i="13"/>
  <c r="G545" i="3"/>
  <c r="B546" i="12"/>
  <c r="F546" i="19"/>
  <c r="G545" i="12" s="1"/>
  <c r="C547" i="19"/>
  <c r="O566" i="13" l="1"/>
  <c r="L566" i="13"/>
  <c r="N567" i="13"/>
  <c r="M567" i="13" a="1"/>
  <c r="M567" i="13" s="1"/>
  <c r="K567" i="13"/>
  <c r="O567" i="13" s="1"/>
  <c r="P567" i="13"/>
  <c r="Q567" i="13" s="1"/>
  <c r="A568" i="13"/>
  <c r="G546" i="3"/>
  <c r="B547" i="12"/>
  <c r="F547" i="19"/>
  <c r="G546" i="12" s="1"/>
  <c r="C548" i="19"/>
  <c r="L567" i="13" l="1"/>
  <c r="N568" i="13"/>
  <c r="M568" i="13" a="1"/>
  <c r="M568" i="13" s="1"/>
  <c r="K568" i="13"/>
  <c r="O568" i="13" s="1"/>
  <c r="P568" i="13"/>
  <c r="Q568" i="13" s="1"/>
  <c r="A569" i="13"/>
  <c r="G547" i="3"/>
  <c r="B548" i="12"/>
  <c r="F548" i="19"/>
  <c r="G547" i="12" s="1"/>
  <c r="C549" i="19"/>
  <c r="L568" i="13" l="1"/>
  <c r="N569" i="13"/>
  <c r="M569" i="13" a="1"/>
  <c r="M569" i="13" s="1"/>
  <c r="K569" i="13"/>
  <c r="P569" i="13"/>
  <c r="Q569" i="13" s="1"/>
  <c r="A570" i="13"/>
  <c r="G548" i="3"/>
  <c r="B549" i="12"/>
  <c r="F549" i="19"/>
  <c r="G548" i="12" s="1"/>
  <c r="C550" i="19"/>
  <c r="O569" i="13" l="1"/>
  <c r="L569" i="13"/>
  <c r="N570" i="13"/>
  <c r="M570" i="13" a="1"/>
  <c r="M570" i="13" s="1"/>
  <c r="O570" i="13" s="1"/>
  <c r="K570" i="13"/>
  <c r="P570" i="13"/>
  <c r="Q570" i="13" s="1"/>
  <c r="A571" i="13"/>
  <c r="G549" i="3"/>
  <c r="B550" i="12"/>
  <c r="F550" i="19"/>
  <c r="G549" i="12" s="1"/>
  <c r="C551" i="19"/>
  <c r="L570" i="13" l="1"/>
  <c r="N571" i="13"/>
  <c r="M571" i="13" a="1"/>
  <c r="M571" i="13" s="1"/>
  <c r="K571" i="13"/>
  <c r="P571" i="13"/>
  <c r="Q571" i="13" s="1"/>
  <c r="A572" i="13"/>
  <c r="G550" i="3"/>
  <c r="B551" i="12"/>
  <c r="F551" i="19"/>
  <c r="G550" i="12" s="1"/>
  <c r="C552" i="19"/>
  <c r="O571" i="13" l="1"/>
  <c r="L571" i="13"/>
  <c r="N572" i="13"/>
  <c r="M572" i="13" a="1"/>
  <c r="M572" i="13" s="1"/>
  <c r="K572" i="13"/>
  <c r="P572" i="13"/>
  <c r="Q572" i="13" s="1"/>
  <c r="A573" i="13"/>
  <c r="G551" i="3"/>
  <c r="B552" i="12"/>
  <c r="F552" i="19"/>
  <c r="G551" i="12" s="1"/>
  <c r="C553" i="19"/>
  <c r="O572" i="13" l="1"/>
  <c r="L572" i="13"/>
  <c r="N573" i="13"/>
  <c r="M573" i="13" a="1"/>
  <c r="M573" i="13" s="1"/>
  <c r="K573" i="13"/>
  <c r="P573" i="13"/>
  <c r="Q573" i="13" s="1"/>
  <c r="A574" i="13"/>
  <c r="G552" i="3"/>
  <c r="B553" i="12"/>
  <c r="F553" i="19"/>
  <c r="G552" i="12" s="1"/>
  <c r="C554" i="19"/>
  <c r="O573" i="13" l="1"/>
  <c r="L573" i="13"/>
  <c r="N574" i="13"/>
  <c r="M574" i="13" a="1"/>
  <c r="M574" i="13" s="1"/>
  <c r="K574" i="13"/>
  <c r="P574" i="13"/>
  <c r="Q574" i="13" s="1"/>
  <c r="A575" i="13"/>
  <c r="G553" i="3"/>
  <c r="B554" i="12"/>
  <c r="F554" i="19"/>
  <c r="G553" i="12" s="1"/>
  <c r="C555" i="19"/>
  <c r="O574" i="13" l="1"/>
  <c r="L574" i="13"/>
  <c r="N575" i="13"/>
  <c r="M575" i="13" a="1"/>
  <c r="M575" i="13" s="1"/>
  <c r="K575" i="13"/>
  <c r="O575" i="13" s="1"/>
  <c r="P575" i="13"/>
  <c r="Q575" i="13" s="1"/>
  <c r="A576" i="13"/>
  <c r="G554" i="3"/>
  <c r="B555" i="12"/>
  <c r="F555" i="19"/>
  <c r="G554" i="12" s="1"/>
  <c r="C556" i="19"/>
  <c r="L575" i="13" l="1"/>
  <c r="N576" i="13"/>
  <c r="M576" i="13" a="1"/>
  <c r="M576" i="13" s="1"/>
  <c r="K576" i="13"/>
  <c r="P576" i="13"/>
  <c r="Q576" i="13" s="1"/>
  <c r="A577" i="13"/>
  <c r="G555" i="3"/>
  <c r="B556" i="12"/>
  <c r="F556" i="19"/>
  <c r="G555" i="12" s="1"/>
  <c r="C557" i="19"/>
  <c r="O576" i="13" l="1"/>
  <c r="L576" i="13"/>
  <c r="N577" i="13"/>
  <c r="M577" i="13" a="1"/>
  <c r="M577" i="13" s="1"/>
  <c r="K577" i="13"/>
  <c r="P577" i="13"/>
  <c r="Q577" i="13" s="1"/>
  <c r="A578" i="13"/>
  <c r="G556" i="3"/>
  <c r="B557" i="12"/>
  <c r="F557" i="19"/>
  <c r="G556" i="12" s="1"/>
  <c r="C558" i="19"/>
  <c r="O577" i="13" l="1"/>
  <c r="L577" i="13"/>
  <c r="N578" i="13"/>
  <c r="M578" i="13" a="1"/>
  <c r="M578" i="13" s="1"/>
  <c r="O578" i="13" s="1"/>
  <c r="K578" i="13"/>
  <c r="P578" i="13"/>
  <c r="Q578" i="13" s="1"/>
  <c r="A579" i="13"/>
  <c r="G557" i="3"/>
  <c r="B558" i="12"/>
  <c r="F558" i="19"/>
  <c r="G557" i="12" s="1"/>
  <c r="C559" i="19"/>
  <c r="L578" i="13" l="1"/>
  <c r="N579" i="13"/>
  <c r="M579" i="13" a="1"/>
  <c r="M579" i="13" s="1"/>
  <c r="K579" i="13"/>
  <c r="P579" i="13"/>
  <c r="Q579" i="13" s="1"/>
  <c r="A580" i="13"/>
  <c r="G558" i="3"/>
  <c r="B559" i="12"/>
  <c r="F559" i="19"/>
  <c r="G558" i="12" s="1"/>
  <c r="C560" i="19"/>
  <c r="O579" i="13" l="1"/>
  <c r="L579" i="13"/>
  <c r="N580" i="13"/>
  <c r="M580" i="13" a="1"/>
  <c r="M580" i="13" s="1"/>
  <c r="K580" i="13"/>
  <c r="P580" i="13"/>
  <c r="Q580" i="13" s="1"/>
  <c r="A581" i="13"/>
  <c r="G559" i="3"/>
  <c r="B560" i="12"/>
  <c r="F560" i="19"/>
  <c r="G559" i="12" s="1"/>
  <c r="C561" i="19"/>
  <c r="O580" i="13" l="1"/>
  <c r="L580" i="13"/>
  <c r="N581" i="13"/>
  <c r="M581" i="13" a="1"/>
  <c r="M581" i="13" s="1"/>
  <c r="K581" i="13"/>
  <c r="P581" i="13"/>
  <c r="Q581" i="13" s="1"/>
  <c r="A582" i="13"/>
  <c r="G560" i="3"/>
  <c r="B561" i="12"/>
  <c r="F561" i="19"/>
  <c r="G560" i="12" s="1"/>
  <c r="C562" i="19"/>
  <c r="O581" i="13" l="1"/>
  <c r="L581" i="13"/>
  <c r="N582" i="13"/>
  <c r="M582" i="13" a="1"/>
  <c r="M582" i="13" s="1"/>
  <c r="K582" i="13"/>
  <c r="P582" i="13"/>
  <c r="Q582" i="13" s="1"/>
  <c r="A583" i="13"/>
  <c r="G561" i="3"/>
  <c r="B562" i="12"/>
  <c r="F562" i="19"/>
  <c r="G561" i="12" s="1"/>
  <c r="C563" i="19"/>
  <c r="O582" i="13" l="1"/>
  <c r="L582" i="13"/>
  <c r="N583" i="13"/>
  <c r="M583" i="13" a="1"/>
  <c r="M583" i="13" s="1"/>
  <c r="K583" i="13"/>
  <c r="O583" i="13" s="1"/>
  <c r="P583" i="13"/>
  <c r="Q583" i="13" s="1"/>
  <c r="A584" i="13"/>
  <c r="G562" i="3"/>
  <c r="B563" i="12"/>
  <c r="F563" i="19"/>
  <c r="G562" i="12" s="1"/>
  <c r="C564" i="19"/>
  <c r="L583" i="13" l="1"/>
  <c r="N584" i="13"/>
  <c r="M584" i="13" a="1"/>
  <c r="M584" i="13" s="1"/>
  <c r="K584" i="13"/>
  <c r="O584" i="13" s="1"/>
  <c r="P584" i="13"/>
  <c r="Q584" i="13" s="1"/>
  <c r="A585" i="13"/>
  <c r="G563" i="3"/>
  <c r="B564" i="12"/>
  <c r="F564" i="19"/>
  <c r="G563" i="12" s="1"/>
  <c r="C565" i="19"/>
  <c r="L584" i="13" l="1"/>
  <c r="N585" i="13"/>
  <c r="M585" i="13" a="1"/>
  <c r="M585" i="13" s="1"/>
  <c r="K585" i="13"/>
  <c r="P585" i="13"/>
  <c r="Q585" i="13" s="1"/>
  <c r="A586" i="13"/>
  <c r="G564" i="3"/>
  <c r="B565" i="12"/>
  <c r="F565" i="19"/>
  <c r="G564" i="12" s="1"/>
  <c r="C566" i="19"/>
  <c r="O585" i="13" l="1"/>
  <c r="L585" i="13"/>
  <c r="N586" i="13"/>
  <c r="M586" i="13" a="1"/>
  <c r="M586" i="13" s="1"/>
  <c r="K586" i="13"/>
  <c r="P586" i="13"/>
  <c r="Q586" i="13" s="1"/>
  <c r="A587" i="13"/>
  <c r="G565" i="3"/>
  <c r="B566" i="12"/>
  <c r="F566" i="19"/>
  <c r="G565" i="12" s="1"/>
  <c r="C567" i="19"/>
  <c r="O586" i="13" l="1"/>
  <c r="L586" i="13"/>
  <c r="N587" i="13"/>
  <c r="M587" i="13" a="1"/>
  <c r="M587" i="13" s="1"/>
  <c r="K587" i="13"/>
  <c r="P587" i="13"/>
  <c r="Q587" i="13" s="1"/>
  <c r="A588" i="13"/>
  <c r="G566" i="3"/>
  <c r="B567" i="12"/>
  <c r="F567" i="19"/>
  <c r="G566" i="12" s="1"/>
  <c r="C568" i="19"/>
  <c r="O587" i="13" l="1"/>
  <c r="L587" i="13"/>
  <c r="N588" i="13"/>
  <c r="M588" i="13" a="1"/>
  <c r="M588" i="13" s="1"/>
  <c r="O588" i="13" s="1"/>
  <c r="K588" i="13"/>
  <c r="P588" i="13"/>
  <c r="Q588" i="13" s="1"/>
  <c r="A589" i="13"/>
  <c r="G567" i="3"/>
  <c r="B568" i="12"/>
  <c r="F568" i="19"/>
  <c r="G567" i="12" s="1"/>
  <c r="C569" i="19"/>
  <c r="L588" i="13" l="1"/>
  <c r="N589" i="13"/>
  <c r="M589" i="13" a="1"/>
  <c r="M589" i="13" s="1"/>
  <c r="K589" i="13"/>
  <c r="P589" i="13"/>
  <c r="Q589" i="13" s="1"/>
  <c r="A590" i="13"/>
  <c r="G568" i="3"/>
  <c r="B569" i="12"/>
  <c r="F569" i="19"/>
  <c r="G568" i="12" s="1"/>
  <c r="C570" i="19"/>
  <c r="O589" i="13" l="1"/>
  <c r="L589" i="13"/>
  <c r="N590" i="13"/>
  <c r="M590" i="13" a="1"/>
  <c r="M590" i="13" s="1"/>
  <c r="K590" i="13"/>
  <c r="P590" i="13"/>
  <c r="Q590" i="13" s="1"/>
  <c r="A591" i="13"/>
  <c r="G569" i="3"/>
  <c r="B570" i="12"/>
  <c r="F570" i="19"/>
  <c r="G569" i="12" s="1"/>
  <c r="C571" i="19"/>
  <c r="O590" i="13" l="1"/>
  <c r="L590" i="13"/>
  <c r="N591" i="13"/>
  <c r="M591" i="13" a="1"/>
  <c r="M591" i="13" s="1"/>
  <c r="K591" i="13"/>
  <c r="O591" i="13" s="1"/>
  <c r="P591" i="13"/>
  <c r="Q591" i="13" s="1"/>
  <c r="A592" i="13"/>
  <c r="G570" i="3"/>
  <c r="B571" i="12"/>
  <c r="F571" i="19"/>
  <c r="G570" i="12" s="1"/>
  <c r="C572" i="19"/>
  <c r="L591" i="13" l="1"/>
  <c r="N592" i="13"/>
  <c r="M592" i="13" a="1"/>
  <c r="M592" i="13" s="1"/>
  <c r="K592" i="13"/>
  <c r="O592" i="13" s="1"/>
  <c r="P592" i="13"/>
  <c r="Q592" i="13" s="1"/>
  <c r="A593" i="13"/>
  <c r="G571" i="3"/>
  <c r="B572" i="12"/>
  <c r="F572" i="19"/>
  <c r="G571" i="12" s="1"/>
  <c r="C573" i="19"/>
  <c r="L592" i="13" l="1"/>
  <c r="N593" i="13"/>
  <c r="M593" i="13" a="1"/>
  <c r="M593" i="13" s="1"/>
  <c r="K593" i="13"/>
  <c r="P593" i="13"/>
  <c r="Q593" i="13" s="1"/>
  <c r="A594" i="13"/>
  <c r="G572" i="3"/>
  <c r="B573" i="12"/>
  <c r="F573" i="19"/>
  <c r="G572" i="12" s="1"/>
  <c r="C574" i="19"/>
  <c r="O593" i="13" l="1"/>
  <c r="L593" i="13"/>
  <c r="N594" i="13"/>
  <c r="M594" i="13" a="1"/>
  <c r="M594" i="13" s="1"/>
  <c r="K594" i="13"/>
  <c r="P594" i="13"/>
  <c r="Q594" i="13" s="1"/>
  <c r="A595" i="13"/>
  <c r="G573" i="3"/>
  <c r="B574" i="12"/>
  <c r="F574" i="19"/>
  <c r="G573" i="12" s="1"/>
  <c r="C575" i="19"/>
  <c r="O594" i="13" l="1"/>
  <c r="L594" i="13"/>
  <c r="N595" i="13"/>
  <c r="M595" i="13" a="1"/>
  <c r="M595" i="13" s="1"/>
  <c r="K595" i="13"/>
  <c r="P595" i="13"/>
  <c r="Q595" i="13" s="1"/>
  <c r="A596" i="13"/>
  <c r="G574" i="3"/>
  <c r="B575" i="12"/>
  <c r="F575" i="19"/>
  <c r="G574" i="12" s="1"/>
  <c r="C576" i="19"/>
  <c r="O595" i="13" l="1"/>
  <c r="L595" i="13"/>
  <c r="N596" i="13"/>
  <c r="M596" i="13" a="1"/>
  <c r="M596" i="13" s="1"/>
  <c r="K596" i="13"/>
  <c r="P596" i="13"/>
  <c r="Q596" i="13" s="1"/>
  <c r="A597" i="13"/>
  <c r="G575" i="3"/>
  <c r="B576" i="12"/>
  <c r="F576" i="19"/>
  <c r="G575" i="12" s="1"/>
  <c r="C577" i="19"/>
  <c r="O596" i="13" l="1"/>
  <c r="L596" i="13"/>
  <c r="N597" i="13"/>
  <c r="M597" i="13" a="1"/>
  <c r="M597" i="13" s="1"/>
  <c r="O597" i="13" s="1"/>
  <c r="K597" i="13"/>
  <c r="P597" i="13"/>
  <c r="Q597" i="13" s="1"/>
  <c r="A598" i="13"/>
  <c r="G576" i="3"/>
  <c r="B577" i="12"/>
  <c r="F577" i="19"/>
  <c r="G576" i="12" s="1"/>
  <c r="C578" i="19"/>
  <c r="L597" i="13" l="1"/>
  <c r="N598" i="13"/>
  <c r="M598" i="13" a="1"/>
  <c r="M598" i="13" s="1"/>
  <c r="K598" i="13"/>
  <c r="P598" i="13"/>
  <c r="Q598" i="13" s="1"/>
  <c r="A599" i="13"/>
  <c r="G577" i="3"/>
  <c r="B578" i="12"/>
  <c r="F578" i="19"/>
  <c r="G577" i="12" s="1"/>
  <c r="C579" i="19"/>
  <c r="O598" i="13" l="1"/>
  <c r="L598" i="13"/>
  <c r="N599" i="13"/>
  <c r="M599" i="13" a="1"/>
  <c r="M599" i="13" s="1"/>
  <c r="K599" i="13"/>
  <c r="P599" i="13"/>
  <c r="Q599" i="13" s="1"/>
  <c r="A600" i="13"/>
  <c r="G578" i="3"/>
  <c r="B579" i="12"/>
  <c r="F579" i="19"/>
  <c r="G578" i="12" s="1"/>
  <c r="C580" i="19"/>
  <c r="O599" i="13" l="1"/>
  <c r="L599" i="13"/>
  <c r="N600" i="13"/>
  <c r="M600" i="13" a="1"/>
  <c r="M600" i="13" s="1"/>
  <c r="K600" i="13"/>
  <c r="P600" i="13"/>
  <c r="Q600" i="13" s="1"/>
  <c r="A601" i="13"/>
  <c r="G579" i="3"/>
  <c r="B580" i="12"/>
  <c r="F580" i="19"/>
  <c r="G579" i="12" s="1"/>
  <c r="C581" i="19"/>
  <c r="O600" i="13" l="1"/>
  <c r="L600" i="13"/>
  <c r="N601" i="13"/>
  <c r="M601" i="13" a="1"/>
  <c r="M601" i="13" s="1"/>
  <c r="K601" i="13"/>
  <c r="P601" i="13"/>
  <c r="Q601" i="13" s="1"/>
  <c r="A602" i="13"/>
  <c r="G580" i="3"/>
  <c r="B581" i="12"/>
  <c r="F581" i="19"/>
  <c r="G580" i="12" s="1"/>
  <c r="C582" i="19"/>
  <c r="O601" i="13" l="1"/>
  <c r="L601" i="13"/>
  <c r="N602" i="13"/>
  <c r="M602" i="13" a="1"/>
  <c r="M602" i="13" s="1"/>
  <c r="K602" i="13"/>
  <c r="P602" i="13"/>
  <c r="Q602" i="13" s="1"/>
  <c r="A603" i="13"/>
  <c r="G581" i="3"/>
  <c r="B582" i="12"/>
  <c r="F582" i="19"/>
  <c r="G581" i="12" s="1"/>
  <c r="C583" i="19"/>
  <c r="O602" i="13" l="1"/>
  <c r="L602" i="13"/>
  <c r="N603" i="13"/>
  <c r="M603" i="13" a="1"/>
  <c r="M603" i="13" s="1"/>
  <c r="K603" i="13"/>
  <c r="P603" i="13"/>
  <c r="Q603" i="13" s="1"/>
  <c r="A604" i="13"/>
  <c r="G582" i="3"/>
  <c r="B583" i="12"/>
  <c r="F583" i="19"/>
  <c r="G582" i="12" s="1"/>
  <c r="C584" i="19"/>
  <c r="O603" i="13" l="1"/>
  <c r="L603" i="13"/>
  <c r="N604" i="13"/>
  <c r="M604" i="13" a="1"/>
  <c r="M604" i="13" s="1"/>
  <c r="K604" i="13"/>
  <c r="P604" i="13"/>
  <c r="Q604" i="13" s="1"/>
  <c r="A605" i="13"/>
  <c r="G583" i="3"/>
  <c r="B584" i="12"/>
  <c r="F584" i="19"/>
  <c r="G583" i="12" s="1"/>
  <c r="C585" i="19"/>
  <c r="O604" i="13" l="1"/>
  <c r="L604" i="13"/>
  <c r="N605" i="13"/>
  <c r="M605" i="13" a="1"/>
  <c r="M605" i="13" s="1"/>
  <c r="K605" i="13"/>
  <c r="P605" i="13"/>
  <c r="Q605" i="13" s="1"/>
  <c r="A606" i="13"/>
  <c r="G584" i="3"/>
  <c r="B585" i="12"/>
  <c r="F585" i="19"/>
  <c r="G584" i="12" s="1"/>
  <c r="C586" i="19"/>
  <c r="O605" i="13" l="1"/>
  <c r="L605" i="13"/>
  <c r="N606" i="13"/>
  <c r="M606" i="13" a="1"/>
  <c r="M606" i="13" s="1"/>
  <c r="K606" i="13"/>
  <c r="P606" i="13"/>
  <c r="Q606" i="13" s="1"/>
  <c r="A607" i="13"/>
  <c r="G585" i="3"/>
  <c r="B586" i="12"/>
  <c r="F586" i="19"/>
  <c r="G585" i="12" s="1"/>
  <c r="C587" i="19"/>
  <c r="O606" i="13" l="1"/>
  <c r="L606" i="13"/>
  <c r="N607" i="13"/>
  <c r="M607" i="13" a="1"/>
  <c r="M607" i="13" s="1"/>
  <c r="K607" i="13"/>
  <c r="O607" i="13" s="1"/>
  <c r="P607" i="13"/>
  <c r="Q607" i="13" s="1"/>
  <c r="A608" i="13"/>
  <c r="G586" i="3"/>
  <c r="B587" i="12"/>
  <c r="F587" i="19"/>
  <c r="G586" i="12" s="1"/>
  <c r="C588" i="19"/>
  <c r="L607" i="13" l="1"/>
  <c r="N608" i="13"/>
  <c r="M608" i="13" a="1"/>
  <c r="M608" i="13" s="1"/>
  <c r="K608" i="13"/>
  <c r="P608" i="13"/>
  <c r="Q608" i="13" s="1"/>
  <c r="A609" i="13"/>
  <c r="G587" i="3"/>
  <c r="B588" i="12"/>
  <c r="F588" i="19"/>
  <c r="G587" i="12" s="1"/>
  <c r="C589" i="19"/>
  <c r="O608" i="13" l="1"/>
  <c r="L608" i="13"/>
  <c r="N609" i="13"/>
  <c r="M609" i="13" a="1"/>
  <c r="M609" i="13" s="1"/>
  <c r="K609" i="13"/>
  <c r="P609" i="13"/>
  <c r="Q609" i="13" s="1"/>
  <c r="A610" i="13"/>
  <c r="G588" i="3"/>
  <c r="B589" i="12"/>
  <c r="F589" i="19"/>
  <c r="G588" i="12" s="1"/>
  <c r="C590" i="19"/>
  <c r="O609" i="13" l="1"/>
  <c r="L609" i="13"/>
  <c r="N610" i="13"/>
  <c r="M610" i="13" a="1"/>
  <c r="M610" i="13" s="1"/>
  <c r="K610" i="13"/>
  <c r="P610" i="13"/>
  <c r="Q610" i="13" s="1"/>
  <c r="A611" i="13"/>
  <c r="G589" i="3"/>
  <c r="B590" i="12"/>
  <c r="F590" i="19"/>
  <c r="G589" i="12" s="1"/>
  <c r="C591" i="19"/>
  <c r="O610" i="13" l="1"/>
  <c r="L610" i="13"/>
  <c r="N611" i="13"/>
  <c r="M611" i="13" a="1"/>
  <c r="M611" i="13" s="1"/>
  <c r="K611" i="13"/>
  <c r="P611" i="13"/>
  <c r="Q611" i="13" s="1"/>
  <c r="A612" i="13"/>
  <c r="G590" i="3"/>
  <c r="B591" i="12"/>
  <c r="F591" i="19"/>
  <c r="G590" i="12" s="1"/>
  <c r="C592" i="19"/>
  <c r="O611" i="13" l="1"/>
  <c r="L611" i="13"/>
  <c r="N612" i="13"/>
  <c r="M612" i="13" a="1"/>
  <c r="M612" i="13" s="1"/>
  <c r="K612" i="13"/>
  <c r="P612" i="13"/>
  <c r="Q612" i="13" s="1"/>
  <c r="A613" i="13"/>
  <c r="G591" i="3"/>
  <c r="B592" i="12"/>
  <c r="F592" i="19"/>
  <c r="G591" i="12" s="1"/>
  <c r="C593" i="19"/>
  <c r="O612" i="13" l="1"/>
  <c r="L612" i="13"/>
  <c r="N613" i="13"/>
  <c r="M613" i="13" a="1"/>
  <c r="M613" i="13" s="1"/>
  <c r="K613" i="13"/>
  <c r="P613" i="13"/>
  <c r="Q613" i="13" s="1"/>
  <c r="A614" i="13"/>
  <c r="G592" i="3"/>
  <c r="B593" i="12"/>
  <c r="F593" i="19"/>
  <c r="G592" i="12" s="1"/>
  <c r="C594" i="19"/>
  <c r="O613" i="13" l="1"/>
  <c r="L613" i="13"/>
  <c r="N614" i="13"/>
  <c r="M614" i="13" a="1"/>
  <c r="M614" i="13" s="1"/>
  <c r="K614" i="13"/>
  <c r="P614" i="13"/>
  <c r="Q614" i="13" s="1"/>
  <c r="A615" i="13"/>
  <c r="G593" i="3"/>
  <c r="B594" i="12"/>
  <c r="F594" i="19"/>
  <c r="G593" i="12" s="1"/>
  <c r="C595" i="19"/>
  <c r="O614" i="13" l="1"/>
  <c r="L614" i="13"/>
  <c r="N615" i="13"/>
  <c r="M615" i="13" a="1"/>
  <c r="M615" i="13" s="1"/>
  <c r="K615" i="13"/>
  <c r="O615" i="13" s="1"/>
  <c r="P615" i="13"/>
  <c r="Q615" i="13" s="1"/>
  <c r="A616" i="13"/>
  <c r="G594" i="3"/>
  <c r="B595" i="12"/>
  <c r="F595" i="19"/>
  <c r="G594" i="12" s="1"/>
  <c r="C596" i="19"/>
  <c r="L615" i="13" l="1"/>
  <c r="N616" i="13"/>
  <c r="M616" i="13" a="1"/>
  <c r="M616" i="13" s="1"/>
  <c r="K616" i="13"/>
  <c r="O616" i="13" s="1"/>
  <c r="P616" i="13"/>
  <c r="Q616" i="13" s="1"/>
  <c r="A617" i="13"/>
  <c r="G595" i="3"/>
  <c r="B596" i="12"/>
  <c r="F596" i="19"/>
  <c r="G595" i="12" s="1"/>
  <c r="C597" i="19"/>
  <c r="L616" i="13" l="1"/>
  <c r="N617" i="13"/>
  <c r="M617" i="13" a="1"/>
  <c r="M617" i="13" s="1"/>
  <c r="K617" i="13"/>
  <c r="P617" i="13"/>
  <c r="Q617" i="13" s="1"/>
  <c r="A618" i="13"/>
  <c r="G596" i="3"/>
  <c r="B597" i="12"/>
  <c r="F597" i="19"/>
  <c r="G596" i="12" s="1"/>
  <c r="C598" i="19"/>
  <c r="O617" i="13" l="1"/>
  <c r="L617" i="13"/>
  <c r="N618" i="13"/>
  <c r="M618" i="13" a="1"/>
  <c r="M618" i="13" s="1"/>
  <c r="K618" i="13"/>
  <c r="P618" i="13"/>
  <c r="Q618" i="13" s="1"/>
  <c r="A619" i="13"/>
  <c r="G597" i="3"/>
  <c r="B598" i="12"/>
  <c r="F598" i="19"/>
  <c r="G597" i="12" s="1"/>
  <c r="C599" i="19"/>
  <c r="O618" i="13" l="1"/>
  <c r="L618" i="13"/>
  <c r="N619" i="13"/>
  <c r="M619" i="13" a="1"/>
  <c r="M619" i="13" s="1"/>
  <c r="K619" i="13"/>
  <c r="P619" i="13"/>
  <c r="Q619" i="13" s="1"/>
  <c r="A620" i="13"/>
  <c r="G598" i="3"/>
  <c r="B599" i="12"/>
  <c r="F599" i="19"/>
  <c r="G598" i="12" s="1"/>
  <c r="C600" i="19"/>
  <c r="O619" i="13" l="1"/>
  <c r="L619" i="13"/>
  <c r="N620" i="13"/>
  <c r="M620" i="13" a="1"/>
  <c r="M620" i="13" s="1"/>
  <c r="K620" i="13"/>
  <c r="P620" i="13"/>
  <c r="Q620" i="13" s="1"/>
  <c r="A621" i="13"/>
  <c r="G599" i="3"/>
  <c r="B600" i="12"/>
  <c r="F600" i="19"/>
  <c r="G599" i="12" s="1"/>
  <c r="C601" i="19"/>
  <c r="O620" i="13" l="1"/>
  <c r="L620" i="13"/>
  <c r="N621" i="13"/>
  <c r="M621" i="13" a="1"/>
  <c r="M621" i="13" s="1"/>
  <c r="O621" i="13" s="1"/>
  <c r="K621" i="13"/>
  <c r="P621" i="13"/>
  <c r="Q621" i="13" s="1"/>
  <c r="A622" i="13"/>
  <c r="G600" i="3"/>
  <c r="B601" i="12"/>
  <c r="F601" i="19"/>
  <c r="G600" i="12" s="1"/>
  <c r="C602" i="19"/>
  <c r="L621" i="13" l="1"/>
  <c r="N622" i="13"/>
  <c r="M622" i="13" a="1"/>
  <c r="M622" i="13" s="1"/>
  <c r="K622" i="13"/>
  <c r="P622" i="13"/>
  <c r="Q622" i="13" s="1"/>
  <c r="A623" i="13"/>
  <c r="G601" i="3"/>
  <c r="B602" i="12"/>
  <c r="F602" i="19"/>
  <c r="G601" i="12" s="1"/>
  <c r="C603" i="19"/>
  <c r="O622" i="13" l="1"/>
  <c r="L622" i="13"/>
  <c r="N623" i="13"/>
  <c r="M623" i="13" a="1"/>
  <c r="M623" i="13" s="1"/>
  <c r="K623" i="13"/>
  <c r="O623" i="13" s="1"/>
  <c r="P623" i="13"/>
  <c r="Q623" i="13" s="1"/>
  <c r="A624" i="13"/>
  <c r="G602" i="3"/>
  <c r="B603" i="12"/>
  <c r="F603" i="19"/>
  <c r="G602" i="12" s="1"/>
  <c r="C604" i="19"/>
  <c r="L623" i="13" l="1"/>
  <c r="N624" i="13"/>
  <c r="M624" i="13" a="1"/>
  <c r="M624" i="13" s="1"/>
  <c r="K624" i="13"/>
  <c r="O624" i="13" s="1"/>
  <c r="P624" i="13"/>
  <c r="Q624" i="13" s="1"/>
  <c r="A625" i="13"/>
  <c r="G603" i="3"/>
  <c r="B604" i="12"/>
  <c r="F604" i="19"/>
  <c r="G603" i="12" s="1"/>
  <c r="C605" i="19"/>
  <c r="L624" i="13" l="1"/>
  <c r="N625" i="13"/>
  <c r="M625" i="13" a="1"/>
  <c r="M625" i="13" s="1"/>
  <c r="K625" i="13"/>
  <c r="P625" i="13"/>
  <c r="Q625" i="13" s="1"/>
  <c r="A626" i="13"/>
  <c r="G604" i="3"/>
  <c r="B605" i="12"/>
  <c r="F605" i="19"/>
  <c r="G604" i="12" s="1"/>
  <c r="C606" i="19"/>
  <c r="O625" i="13" l="1"/>
  <c r="L625" i="13"/>
  <c r="N626" i="13"/>
  <c r="M626" i="13" a="1"/>
  <c r="M626" i="13" s="1"/>
  <c r="K626" i="13"/>
  <c r="P626" i="13"/>
  <c r="Q626" i="13" s="1"/>
  <c r="A627" i="13"/>
  <c r="G605" i="3"/>
  <c r="B606" i="12"/>
  <c r="F606" i="19"/>
  <c r="G605" i="12" s="1"/>
  <c r="C607" i="19"/>
  <c r="O626" i="13" l="1"/>
  <c r="L626" i="13"/>
  <c r="N627" i="13"/>
  <c r="M627" i="13" a="1"/>
  <c r="M627" i="13" s="1"/>
  <c r="K627" i="13"/>
  <c r="P627" i="13"/>
  <c r="Q627" i="13" s="1"/>
  <c r="A628" i="13"/>
  <c r="G606" i="3"/>
  <c r="B607" i="12"/>
  <c r="F607" i="19"/>
  <c r="G606" i="12" s="1"/>
  <c r="C608" i="19"/>
  <c r="O627" i="13" l="1"/>
  <c r="L627" i="13"/>
  <c r="N628" i="13"/>
  <c r="M628" i="13" a="1"/>
  <c r="M628" i="13" s="1"/>
  <c r="K628" i="13"/>
  <c r="P628" i="13"/>
  <c r="Q628" i="13" s="1"/>
  <c r="A629" i="13"/>
  <c r="G607" i="3"/>
  <c r="B608" i="12"/>
  <c r="F608" i="19"/>
  <c r="G607" i="12" s="1"/>
  <c r="C609" i="19"/>
  <c r="O628" i="13" l="1"/>
  <c r="L628" i="13"/>
  <c r="N629" i="13"/>
  <c r="M629" i="13" a="1"/>
  <c r="M629" i="13" s="1"/>
  <c r="O629" i="13" s="1"/>
  <c r="K629" i="13"/>
  <c r="P629" i="13"/>
  <c r="Q629" i="13" s="1"/>
  <c r="A630" i="13"/>
  <c r="G608" i="3"/>
  <c r="B609" i="12"/>
  <c r="F609" i="19"/>
  <c r="G608" i="12" s="1"/>
  <c r="C610" i="19"/>
  <c r="L629" i="13" l="1"/>
  <c r="N630" i="13"/>
  <c r="M630" i="13" a="1"/>
  <c r="M630" i="13" s="1"/>
  <c r="K630" i="13"/>
  <c r="P630" i="13"/>
  <c r="Q630" i="13" s="1"/>
  <c r="A631" i="13"/>
  <c r="G609" i="3"/>
  <c r="B610" i="12"/>
  <c r="F610" i="19"/>
  <c r="G609" i="12" s="1"/>
  <c r="C611" i="19"/>
  <c r="O630" i="13" l="1"/>
  <c r="L630" i="13"/>
  <c r="N631" i="13"/>
  <c r="M631" i="13" a="1"/>
  <c r="M631" i="13" s="1"/>
  <c r="K631" i="13"/>
  <c r="O631" i="13" s="1"/>
  <c r="P631" i="13"/>
  <c r="Q631" i="13" s="1"/>
  <c r="A632" i="13"/>
  <c r="G610" i="3"/>
  <c r="B611" i="12"/>
  <c r="F611" i="19"/>
  <c r="G610" i="12" s="1"/>
  <c r="C612" i="19"/>
  <c r="L631" i="13" l="1"/>
  <c r="N632" i="13"/>
  <c r="M632" i="13" a="1"/>
  <c r="M632" i="13" s="1"/>
  <c r="K632" i="13"/>
  <c r="O632" i="13" s="1"/>
  <c r="P632" i="13"/>
  <c r="Q632" i="13" s="1"/>
  <c r="A633" i="13"/>
  <c r="G611" i="3"/>
  <c r="B612" i="12"/>
  <c r="F612" i="19"/>
  <c r="G611" i="12" s="1"/>
  <c r="C613" i="19"/>
  <c r="L632" i="13" l="1"/>
  <c r="N633" i="13"/>
  <c r="M633" i="13" a="1"/>
  <c r="M633" i="13" s="1"/>
  <c r="K633" i="13"/>
  <c r="P633" i="13"/>
  <c r="Q633" i="13" s="1"/>
  <c r="A634" i="13"/>
  <c r="G612" i="3"/>
  <c r="B613" i="12"/>
  <c r="F613" i="19"/>
  <c r="G612" i="12" s="1"/>
  <c r="C614" i="19"/>
  <c r="O633" i="13" l="1"/>
  <c r="L633" i="13"/>
  <c r="N634" i="13"/>
  <c r="M634" i="13" a="1"/>
  <c r="M634" i="13" s="1"/>
  <c r="K634" i="13"/>
  <c r="P634" i="13"/>
  <c r="Q634" i="13" s="1"/>
  <c r="A635" i="13"/>
  <c r="G613" i="3"/>
  <c r="B614" i="12"/>
  <c r="F614" i="19"/>
  <c r="G613" i="12" s="1"/>
  <c r="C615" i="19"/>
  <c r="O634" i="13" l="1"/>
  <c r="L634" i="13"/>
  <c r="N635" i="13"/>
  <c r="M635" i="13" a="1"/>
  <c r="M635" i="13" s="1"/>
  <c r="K635" i="13"/>
  <c r="P635" i="13"/>
  <c r="Q635" i="13" s="1"/>
  <c r="A636" i="13"/>
  <c r="G614" i="3"/>
  <c r="B615" i="12"/>
  <c r="F615" i="19"/>
  <c r="G614" i="12" s="1"/>
  <c r="C616" i="19"/>
  <c r="O635" i="13" l="1"/>
  <c r="L635" i="13"/>
  <c r="N636" i="13"/>
  <c r="M636" i="13" a="1"/>
  <c r="M636" i="13" s="1"/>
  <c r="K636" i="13"/>
  <c r="P636" i="13"/>
  <c r="Q636" i="13" s="1"/>
  <c r="A637" i="13"/>
  <c r="G615" i="3"/>
  <c r="B616" i="12"/>
  <c r="F616" i="19"/>
  <c r="G615" i="12" s="1"/>
  <c r="C617" i="19"/>
  <c r="O636" i="13" l="1"/>
  <c r="L636" i="13"/>
  <c r="N637" i="13"/>
  <c r="M637" i="13" a="1"/>
  <c r="M637" i="13" s="1"/>
  <c r="K637" i="13"/>
  <c r="P637" i="13"/>
  <c r="Q637" i="13" s="1"/>
  <c r="A638" i="13"/>
  <c r="G616" i="3"/>
  <c r="B617" i="12"/>
  <c r="F617" i="19"/>
  <c r="G616" i="12" s="1"/>
  <c r="C618" i="19"/>
  <c r="O637" i="13" l="1"/>
  <c r="L637" i="13"/>
  <c r="N638" i="13"/>
  <c r="M638" i="13" a="1"/>
  <c r="M638" i="13" s="1"/>
  <c r="K638" i="13"/>
  <c r="P638" i="13"/>
  <c r="Q638" i="13" s="1"/>
  <c r="A639" i="13"/>
  <c r="G617" i="3"/>
  <c r="B618" i="12"/>
  <c r="F618" i="19"/>
  <c r="G617" i="12" s="1"/>
  <c r="C619" i="19"/>
  <c r="O638" i="13" l="1"/>
  <c r="L638" i="13"/>
  <c r="N639" i="13"/>
  <c r="M639" i="13" a="1"/>
  <c r="M639" i="13" s="1"/>
  <c r="K639" i="13"/>
  <c r="O639" i="13" s="1"/>
  <c r="P639" i="13"/>
  <c r="Q639" i="13" s="1"/>
  <c r="A640" i="13"/>
  <c r="G618" i="3"/>
  <c r="B619" i="12"/>
  <c r="F619" i="19"/>
  <c r="G618" i="12" s="1"/>
  <c r="C620" i="19"/>
  <c r="L639" i="13" l="1"/>
  <c r="N640" i="13"/>
  <c r="M640" i="13" a="1"/>
  <c r="M640" i="13" s="1"/>
  <c r="K640" i="13"/>
  <c r="O640" i="13" s="1"/>
  <c r="P640" i="13"/>
  <c r="Q640" i="13" s="1"/>
  <c r="A641" i="13"/>
  <c r="G619" i="3"/>
  <c r="B620" i="12"/>
  <c r="F620" i="19"/>
  <c r="G619" i="12" s="1"/>
  <c r="C621" i="19"/>
  <c r="L640" i="13" l="1"/>
  <c r="N641" i="13"/>
  <c r="M641" i="13" a="1"/>
  <c r="M641" i="13" s="1"/>
  <c r="K641" i="13"/>
  <c r="P641" i="13"/>
  <c r="Q641" i="13" s="1"/>
  <c r="A642" i="13"/>
  <c r="G620" i="3"/>
  <c r="B621" i="12"/>
  <c r="F621" i="19"/>
  <c r="G620" i="12" s="1"/>
  <c r="C622" i="19"/>
  <c r="O641" i="13" l="1"/>
  <c r="L641" i="13"/>
  <c r="N642" i="13"/>
  <c r="M642" i="13" a="1"/>
  <c r="M642" i="13" s="1"/>
  <c r="K642" i="13"/>
  <c r="P642" i="13"/>
  <c r="Q642" i="13" s="1"/>
  <c r="A643" i="13"/>
  <c r="G621" i="3"/>
  <c r="B622" i="12"/>
  <c r="F622" i="19"/>
  <c r="G621" i="12" s="1"/>
  <c r="C623" i="19"/>
  <c r="O642" i="13" l="1"/>
  <c r="L642" i="13"/>
  <c r="N643" i="13"/>
  <c r="M643" i="13" a="1"/>
  <c r="M643" i="13" s="1"/>
  <c r="K643" i="13"/>
  <c r="P643" i="13"/>
  <c r="Q643" i="13" s="1"/>
  <c r="A644" i="13"/>
  <c r="G622" i="3"/>
  <c r="B623" i="12"/>
  <c r="F623" i="19"/>
  <c r="G622" i="12" s="1"/>
  <c r="C624" i="19"/>
  <c r="O643" i="13" l="1"/>
  <c r="L643" i="13"/>
  <c r="N644" i="13"/>
  <c r="M644" i="13" a="1"/>
  <c r="M644" i="13" s="1"/>
  <c r="O644" i="13" s="1"/>
  <c r="K644" i="13"/>
  <c r="P644" i="13"/>
  <c r="Q644" i="13" s="1"/>
  <c r="A645" i="13"/>
  <c r="G623" i="3"/>
  <c r="B624" i="12"/>
  <c r="F624" i="19"/>
  <c r="G623" i="12" s="1"/>
  <c r="C625" i="19"/>
  <c r="L644" i="13" l="1"/>
  <c r="N645" i="13"/>
  <c r="M645" i="13" a="1"/>
  <c r="M645" i="13" s="1"/>
  <c r="K645" i="13"/>
  <c r="P645" i="13"/>
  <c r="Q645" i="13" s="1"/>
  <c r="A646" i="13"/>
  <c r="G624" i="3"/>
  <c r="B625" i="12"/>
  <c r="F625" i="19"/>
  <c r="G624" i="12" s="1"/>
  <c r="C626" i="19"/>
  <c r="O645" i="13" l="1"/>
  <c r="L645" i="13"/>
  <c r="N646" i="13"/>
  <c r="M646" i="13" a="1"/>
  <c r="M646" i="13" s="1"/>
  <c r="K646" i="13"/>
  <c r="P646" i="13"/>
  <c r="Q646" i="13" s="1"/>
  <c r="A647" i="13"/>
  <c r="G625" i="3"/>
  <c r="B626" i="12"/>
  <c r="F626" i="19"/>
  <c r="G625" i="12" s="1"/>
  <c r="C627" i="19"/>
  <c r="O646" i="13" l="1"/>
  <c r="L646" i="13"/>
  <c r="N647" i="13"/>
  <c r="M647" i="13" a="1"/>
  <c r="M647" i="13" s="1"/>
  <c r="K647" i="13"/>
  <c r="P647" i="13"/>
  <c r="Q647" i="13" s="1"/>
  <c r="A648" i="13"/>
  <c r="G626" i="3"/>
  <c r="B627" i="12"/>
  <c r="F627" i="19"/>
  <c r="G626" i="12" s="1"/>
  <c r="C628" i="19"/>
  <c r="O647" i="13" l="1"/>
  <c r="L647" i="13"/>
  <c r="N648" i="13"/>
  <c r="M648" i="13" a="1"/>
  <c r="M648" i="13" s="1"/>
  <c r="K648" i="13"/>
  <c r="P648" i="13"/>
  <c r="Q648" i="13" s="1"/>
  <c r="A649" i="13"/>
  <c r="G627" i="3"/>
  <c r="B628" i="12"/>
  <c r="F628" i="19"/>
  <c r="G627" i="12" s="1"/>
  <c r="C629" i="19"/>
  <c r="O648" i="13" l="1"/>
  <c r="L648" i="13"/>
  <c r="N649" i="13"/>
  <c r="M649" i="13" a="1"/>
  <c r="M649" i="13" s="1"/>
  <c r="K649" i="13"/>
  <c r="P649" i="13"/>
  <c r="Q649" i="13" s="1"/>
  <c r="A650" i="13"/>
  <c r="G628" i="3"/>
  <c r="B629" i="12"/>
  <c r="F629" i="19"/>
  <c r="G628" i="12" s="1"/>
  <c r="C630" i="19"/>
  <c r="O649" i="13" l="1"/>
  <c r="L649" i="13"/>
  <c r="N650" i="13"/>
  <c r="M650" i="13" a="1"/>
  <c r="M650" i="13" s="1"/>
  <c r="K650" i="13"/>
  <c r="P650" i="13"/>
  <c r="Q650" i="13" s="1"/>
  <c r="A651" i="13"/>
  <c r="G629" i="3"/>
  <c r="B630" i="12"/>
  <c r="F630" i="19"/>
  <c r="G629" i="12" s="1"/>
  <c r="C631" i="19"/>
  <c r="O650" i="13" l="1"/>
  <c r="L650" i="13"/>
  <c r="N651" i="13"/>
  <c r="M651" i="13" a="1"/>
  <c r="M651" i="13" s="1"/>
  <c r="O651" i="13" s="1"/>
  <c r="K651" i="13"/>
  <c r="P651" i="13"/>
  <c r="Q651" i="13" s="1"/>
  <c r="A652" i="13"/>
  <c r="G630" i="3"/>
  <c r="B631" i="12"/>
  <c r="F631" i="19"/>
  <c r="G630" i="12" s="1"/>
  <c r="C632" i="19"/>
  <c r="L651" i="13" l="1"/>
  <c r="N652" i="13"/>
  <c r="M652" i="13" a="1"/>
  <c r="M652" i="13" s="1"/>
  <c r="K652" i="13"/>
  <c r="P652" i="13"/>
  <c r="Q652" i="13" s="1"/>
  <c r="A653" i="13"/>
  <c r="G631" i="3"/>
  <c r="B632" i="12"/>
  <c r="F632" i="19"/>
  <c r="G631" i="12" s="1"/>
  <c r="C633" i="19"/>
  <c r="O652" i="13" l="1"/>
  <c r="L652" i="13"/>
  <c r="N653" i="13"/>
  <c r="M653" i="13" a="1"/>
  <c r="M653" i="13" s="1"/>
  <c r="K653" i="13"/>
  <c r="P653" i="13"/>
  <c r="Q653" i="13" s="1"/>
  <c r="A654" i="13"/>
  <c r="G632" i="3"/>
  <c r="B633" i="12"/>
  <c r="F633" i="19"/>
  <c r="G632" i="12" s="1"/>
  <c r="C634" i="19"/>
  <c r="O653" i="13" l="1"/>
  <c r="L653" i="13"/>
  <c r="N654" i="13"/>
  <c r="M654" i="13" a="1"/>
  <c r="M654" i="13" s="1"/>
  <c r="K654" i="13"/>
  <c r="P654" i="13"/>
  <c r="Q654" i="13" s="1"/>
  <c r="A655" i="13"/>
  <c r="G633" i="3"/>
  <c r="B634" i="12"/>
  <c r="F634" i="19"/>
  <c r="G633" i="12" s="1"/>
  <c r="C635" i="19"/>
  <c r="O654" i="13" l="1"/>
  <c r="L654" i="13"/>
  <c r="N655" i="13"/>
  <c r="M655" i="13" a="1"/>
  <c r="M655" i="13" s="1"/>
  <c r="K655" i="13"/>
  <c r="P655" i="13"/>
  <c r="Q655" i="13" s="1"/>
  <c r="A656" i="13"/>
  <c r="G634" i="3"/>
  <c r="B635" i="12"/>
  <c r="F635" i="19"/>
  <c r="G634" i="12" s="1"/>
  <c r="C636" i="19"/>
  <c r="O655" i="13" l="1"/>
  <c r="L655" i="13"/>
  <c r="N656" i="13"/>
  <c r="M656" i="13" a="1"/>
  <c r="M656" i="13" s="1"/>
  <c r="K656" i="13"/>
  <c r="P656" i="13"/>
  <c r="Q656" i="13" s="1"/>
  <c r="A657" i="13"/>
  <c r="G635" i="3"/>
  <c r="B636" i="12"/>
  <c r="F636" i="19"/>
  <c r="G635" i="12" s="1"/>
  <c r="C637" i="19"/>
  <c r="O656" i="13" l="1"/>
  <c r="L656" i="13"/>
  <c r="N657" i="13"/>
  <c r="M657" i="13" a="1"/>
  <c r="M657" i="13" s="1"/>
  <c r="K657" i="13"/>
  <c r="P657" i="13"/>
  <c r="Q657" i="13" s="1"/>
  <c r="A658" i="13"/>
  <c r="G636" i="3"/>
  <c r="B637" i="12"/>
  <c r="F637" i="19"/>
  <c r="G636" i="12" s="1"/>
  <c r="C638" i="19"/>
  <c r="O657" i="13" l="1"/>
  <c r="L657" i="13"/>
  <c r="N658" i="13"/>
  <c r="M658" i="13" a="1"/>
  <c r="M658" i="13" s="1"/>
  <c r="K658" i="13"/>
  <c r="P658" i="13"/>
  <c r="Q658" i="13" s="1"/>
  <c r="A659" i="13"/>
  <c r="G637" i="3"/>
  <c r="B638" i="12"/>
  <c r="F638" i="19"/>
  <c r="G637" i="12" s="1"/>
  <c r="C639" i="19"/>
  <c r="O658" i="13" l="1"/>
  <c r="L658" i="13"/>
  <c r="N659" i="13"/>
  <c r="M659" i="13" a="1"/>
  <c r="M659" i="13" s="1"/>
  <c r="K659" i="13"/>
  <c r="P659" i="13"/>
  <c r="Q659" i="13" s="1"/>
  <c r="A660" i="13"/>
  <c r="G638" i="3"/>
  <c r="B639" i="12"/>
  <c r="F639" i="19"/>
  <c r="G638" i="12" s="1"/>
  <c r="C640" i="19"/>
  <c r="O659" i="13" l="1"/>
  <c r="L659" i="13"/>
  <c r="N660" i="13"/>
  <c r="M660" i="13" a="1"/>
  <c r="M660" i="13" s="1"/>
  <c r="K660" i="13"/>
  <c r="P660" i="13"/>
  <c r="Q660" i="13" s="1"/>
  <c r="A661" i="13"/>
  <c r="G639" i="3"/>
  <c r="B640" i="12"/>
  <c r="F640" i="19"/>
  <c r="G639" i="12" s="1"/>
  <c r="C641" i="19"/>
  <c r="O660" i="13" l="1"/>
  <c r="L660" i="13"/>
  <c r="N661" i="13"/>
  <c r="M661" i="13" a="1"/>
  <c r="M661" i="13" s="1"/>
  <c r="K661" i="13"/>
  <c r="P661" i="13"/>
  <c r="Q661" i="13" s="1"/>
  <c r="A662" i="13"/>
  <c r="G640" i="3"/>
  <c r="B641" i="12"/>
  <c r="F641" i="19"/>
  <c r="G640" i="12" s="1"/>
  <c r="C642" i="19"/>
  <c r="O661" i="13" l="1"/>
  <c r="L661" i="13"/>
  <c r="N662" i="13"/>
  <c r="M662" i="13" a="1"/>
  <c r="M662" i="13" s="1"/>
  <c r="K662" i="13"/>
  <c r="P662" i="13"/>
  <c r="Q662" i="13" s="1"/>
  <c r="A663" i="13"/>
  <c r="G641" i="3"/>
  <c r="B642" i="12"/>
  <c r="F642" i="19"/>
  <c r="G641" i="12" s="1"/>
  <c r="C643" i="19"/>
  <c r="O662" i="13" l="1"/>
  <c r="L662" i="13"/>
  <c r="N663" i="13"/>
  <c r="M663" i="13" a="1"/>
  <c r="M663" i="13" s="1"/>
  <c r="K663" i="13"/>
  <c r="P663" i="13"/>
  <c r="Q663" i="13" s="1"/>
  <c r="A664" i="13"/>
  <c r="G642" i="3"/>
  <c r="B643" i="12"/>
  <c r="F643" i="19"/>
  <c r="G642" i="12" s="1"/>
  <c r="C644" i="19"/>
  <c r="O663" i="13" l="1"/>
  <c r="L663" i="13"/>
  <c r="N664" i="13"/>
  <c r="M664" i="13" a="1"/>
  <c r="M664" i="13" s="1"/>
  <c r="K664" i="13"/>
  <c r="P664" i="13"/>
  <c r="Q664" i="13" s="1"/>
  <c r="A665" i="13"/>
  <c r="G643" i="3"/>
  <c r="B644" i="12"/>
  <c r="F644" i="19"/>
  <c r="G643" i="12" s="1"/>
  <c r="C645" i="19"/>
  <c r="O664" i="13" l="1"/>
  <c r="L664" i="13"/>
  <c r="N665" i="13"/>
  <c r="M665" i="13" a="1"/>
  <c r="M665" i="13" s="1"/>
  <c r="K665" i="13"/>
  <c r="P665" i="13"/>
  <c r="Q665" i="13" s="1"/>
  <c r="A666" i="13"/>
  <c r="G644" i="3"/>
  <c r="B645" i="12"/>
  <c r="F645" i="19"/>
  <c r="G644" i="12" s="1"/>
  <c r="C646" i="19"/>
  <c r="O665" i="13" l="1"/>
  <c r="L665" i="13"/>
  <c r="N666" i="13"/>
  <c r="M666" i="13" a="1"/>
  <c r="M666" i="13" s="1"/>
  <c r="K666" i="13"/>
  <c r="P666" i="13"/>
  <c r="Q666" i="13" s="1"/>
  <c r="A667" i="13"/>
  <c r="G645" i="3"/>
  <c r="B646" i="12"/>
  <c r="F646" i="19"/>
  <c r="G645" i="12" s="1"/>
  <c r="C647" i="19"/>
  <c r="O666" i="13" l="1"/>
  <c r="L666" i="13"/>
  <c r="N667" i="13"/>
  <c r="M667" i="13" a="1"/>
  <c r="M667" i="13" s="1"/>
  <c r="K667" i="13"/>
  <c r="P667" i="13"/>
  <c r="Q667" i="13" s="1"/>
  <c r="A668" i="13"/>
  <c r="G646" i="3"/>
  <c r="B647" i="12"/>
  <c r="F647" i="19"/>
  <c r="G646" i="12" s="1"/>
  <c r="C648" i="19"/>
  <c r="O667" i="13" l="1"/>
  <c r="L667" i="13"/>
  <c r="N668" i="13"/>
  <c r="M668" i="13" a="1"/>
  <c r="M668" i="13" s="1"/>
  <c r="K668" i="13"/>
  <c r="P668" i="13"/>
  <c r="Q668" i="13" s="1"/>
  <c r="A669" i="13"/>
  <c r="G647" i="3"/>
  <c r="B648" i="12"/>
  <c r="F648" i="19"/>
  <c r="G647" i="12" s="1"/>
  <c r="C649" i="19"/>
  <c r="O668" i="13" l="1"/>
  <c r="L668" i="13"/>
  <c r="N669" i="13"/>
  <c r="M669" i="13" a="1"/>
  <c r="M669" i="13" s="1"/>
  <c r="K669" i="13"/>
  <c r="P669" i="13"/>
  <c r="Q669" i="13" s="1"/>
  <c r="A670" i="13"/>
  <c r="G648" i="3"/>
  <c r="B649" i="12"/>
  <c r="F649" i="19"/>
  <c r="G648" i="12" s="1"/>
  <c r="C650" i="19"/>
  <c r="O669" i="13" l="1"/>
  <c r="L669" i="13"/>
  <c r="N670" i="13"/>
  <c r="M670" i="13" a="1"/>
  <c r="M670" i="13" s="1"/>
  <c r="K670" i="13"/>
  <c r="P670" i="13"/>
  <c r="Q670" i="13" s="1"/>
  <c r="A671" i="13"/>
  <c r="G649" i="3"/>
  <c r="B650" i="12"/>
  <c r="F650" i="19"/>
  <c r="G649" i="12" s="1"/>
  <c r="C651" i="19"/>
  <c r="O670" i="13" l="1"/>
  <c r="L670" i="13"/>
  <c r="N671" i="13"/>
  <c r="M671" i="13" a="1"/>
  <c r="M671" i="13" s="1"/>
  <c r="K671" i="13"/>
  <c r="P671" i="13"/>
  <c r="Q671" i="13" s="1"/>
  <c r="A672" i="13"/>
  <c r="G650" i="3"/>
  <c r="B651" i="12"/>
  <c r="F651" i="19"/>
  <c r="G650" i="12" s="1"/>
  <c r="C652" i="19"/>
  <c r="O671" i="13" l="1"/>
  <c r="L671" i="13"/>
  <c r="N672" i="13"/>
  <c r="M672" i="13" a="1"/>
  <c r="M672" i="13" s="1"/>
  <c r="O672" i="13" s="1"/>
  <c r="K672" i="13"/>
  <c r="P672" i="13"/>
  <c r="Q672" i="13" s="1"/>
  <c r="A673" i="13"/>
  <c r="G651" i="3"/>
  <c r="B652" i="12"/>
  <c r="F652" i="19"/>
  <c r="G651" i="12" s="1"/>
  <c r="C653" i="19"/>
  <c r="L672" i="13" l="1"/>
  <c r="N673" i="13"/>
  <c r="M673" i="13" a="1"/>
  <c r="M673" i="13" s="1"/>
  <c r="K673" i="13"/>
  <c r="P673" i="13"/>
  <c r="Q673" i="13" s="1"/>
  <c r="A674" i="13"/>
  <c r="G652" i="3"/>
  <c r="B653" i="12"/>
  <c r="F653" i="19"/>
  <c r="G652" i="12" s="1"/>
  <c r="C654" i="19"/>
  <c r="O673" i="13" l="1"/>
  <c r="L673" i="13"/>
  <c r="N674" i="13"/>
  <c r="M674" i="13" a="1"/>
  <c r="M674" i="13" s="1"/>
  <c r="K674" i="13"/>
  <c r="P674" i="13"/>
  <c r="Q674" i="13" s="1"/>
  <c r="A675" i="13"/>
  <c r="G653" i="3"/>
  <c r="B654" i="12"/>
  <c r="F654" i="19"/>
  <c r="G653" i="12" s="1"/>
  <c r="C655" i="19"/>
  <c r="O674" i="13" l="1"/>
  <c r="L674" i="13"/>
  <c r="N675" i="13"/>
  <c r="M675" i="13" a="1"/>
  <c r="M675" i="13" s="1"/>
  <c r="K675" i="13"/>
  <c r="P675" i="13"/>
  <c r="Q675" i="13" s="1"/>
  <c r="A676" i="13"/>
  <c r="G654" i="3"/>
  <c r="B655" i="12"/>
  <c r="F655" i="19"/>
  <c r="G654" i="12" s="1"/>
  <c r="C656" i="19"/>
  <c r="O675" i="13" l="1"/>
  <c r="L675" i="13"/>
  <c r="N676" i="13"/>
  <c r="M676" i="13" a="1"/>
  <c r="M676" i="13" s="1"/>
  <c r="K676" i="13"/>
  <c r="P676" i="13"/>
  <c r="Q676" i="13" s="1"/>
  <c r="A677" i="13"/>
  <c r="G655" i="3"/>
  <c r="B656" i="12"/>
  <c r="F656" i="19"/>
  <c r="G655" i="12" s="1"/>
  <c r="C657" i="19"/>
  <c r="O676" i="13" l="1"/>
  <c r="L676" i="13"/>
  <c r="N677" i="13"/>
  <c r="M677" i="13" a="1"/>
  <c r="M677" i="13" s="1"/>
  <c r="O677" i="13" s="1"/>
  <c r="K677" i="13"/>
  <c r="P677" i="13"/>
  <c r="Q677" i="13" s="1"/>
  <c r="A678" i="13"/>
  <c r="G656" i="3"/>
  <c r="B657" i="12"/>
  <c r="F657" i="19"/>
  <c r="G656" i="12" s="1"/>
  <c r="C658" i="19"/>
  <c r="L677" i="13" l="1"/>
  <c r="N678" i="13"/>
  <c r="M678" i="13" a="1"/>
  <c r="M678" i="13" s="1"/>
  <c r="K678" i="13"/>
  <c r="P678" i="13"/>
  <c r="Q678" i="13" s="1"/>
  <c r="A679" i="13"/>
  <c r="G657" i="3"/>
  <c r="B658" i="12"/>
  <c r="F658" i="19"/>
  <c r="G657" i="12" s="1"/>
  <c r="C659" i="19"/>
  <c r="O678" i="13" l="1"/>
  <c r="L678" i="13"/>
  <c r="N679" i="13"/>
  <c r="M679" i="13" a="1"/>
  <c r="M679" i="13" s="1"/>
  <c r="K679" i="13"/>
  <c r="P679" i="13"/>
  <c r="Q679" i="13" s="1"/>
  <c r="A680" i="13"/>
  <c r="G658" i="3"/>
  <c r="B659" i="12"/>
  <c r="F659" i="19"/>
  <c r="G658" i="12" s="1"/>
  <c r="C660" i="19"/>
  <c r="O679" i="13" l="1"/>
  <c r="L679" i="13"/>
  <c r="N680" i="13"/>
  <c r="M680" i="13" a="1"/>
  <c r="M680" i="13" s="1"/>
  <c r="K680" i="13"/>
  <c r="P680" i="13"/>
  <c r="Q680" i="13" s="1"/>
  <c r="A681" i="13"/>
  <c r="G659" i="3"/>
  <c r="B660" i="12"/>
  <c r="F660" i="19"/>
  <c r="G659" i="12" s="1"/>
  <c r="C661" i="19"/>
  <c r="O680" i="13" l="1"/>
  <c r="L680" i="13"/>
  <c r="N681" i="13"/>
  <c r="M681" i="13" a="1"/>
  <c r="M681" i="13" s="1"/>
  <c r="K681" i="13"/>
  <c r="P681" i="13"/>
  <c r="Q681" i="13" s="1"/>
  <c r="A682" i="13"/>
  <c r="G660" i="3"/>
  <c r="B661" i="12"/>
  <c r="F661" i="19"/>
  <c r="G660" i="12" s="1"/>
  <c r="C662" i="19"/>
  <c r="O681" i="13" l="1"/>
  <c r="L681" i="13"/>
  <c r="N682" i="13"/>
  <c r="M682" i="13" a="1"/>
  <c r="M682" i="13" s="1"/>
  <c r="O682" i="13" s="1"/>
  <c r="K682" i="13"/>
  <c r="P682" i="13"/>
  <c r="Q682" i="13" s="1"/>
  <c r="A683" i="13"/>
  <c r="G661" i="3"/>
  <c r="B662" i="12"/>
  <c r="F662" i="19"/>
  <c r="G661" i="12" s="1"/>
  <c r="C663" i="19"/>
  <c r="L682" i="13" l="1"/>
  <c r="N683" i="13"/>
  <c r="M683" i="13" a="1"/>
  <c r="M683" i="13" s="1"/>
  <c r="K683" i="13"/>
  <c r="P683" i="13"/>
  <c r="Q683" i="13" s="1"/>
  <c r="A684" i="13"/>
  <c r="G662" i="3"/>
  <c r="B663" i="12"/>
  <c r="F663" i="19"/>
  <c r="G662" i="12" s="1"/>
  <c r="C664" i="19"/>
  <c r="O683" i="13" l="1"/>
  <c r="L683" i="13"/>
  <c r="N684" i="13"/>
  <c r="M684" i="13" a="1"/>
  <c r="M684" i="13" s="1"/>
  <c r="K684" i="13"/>
  <c r="P684" i="13"/>
  <c r="Q684" i="13" s="1"/>
  <c r="A685" i="13"/>
  <c r="G663" i="3"/>
  <c r="B664" i="12"/>
  <c r="F664" i="19"/>
  <c r="G663" i="12" s="1"/>
  <c r="C665" i="19"/>
  <c r="O684" i="13" l="1"/>
  <c r="L684" i="13"/>
  <c r="N685" i="13"/>
  <c r="M685" i="13" a="1"/>
  <c r="M685" i="13" s="1"/>
  <c r="K685" i="13"/>
  <c r="P685" i="13"/>
  <c r="Q685" i="13" s="1"/>
  <c r="A686" i="13"/>
  <c r="G664" i="3"/>
  <c r="B665" i="12"/>
  <c r="F665" i="19"/>
  <c r="G664" i="12" s="1"/>
  <c r="C666" i="19"/>
  <c r="O685" i="13" l="1"/>
  <c r="L685" i="13"/>
  <c r="N686" i="13"/>
  <c r="M686" i="13" a="1"/>
  <c r="M686" i="13" s="1"/>
  <c r="K686" i="13"/>
  <c r="P686" i="13"/>
  <c r="Q686" i="13" s="1"/>
  <c r="A687" i="13"/>
  <c r="G665" i="3"/>
  <c r="B666" i="12"/>
  <c r="F666" i="19"/>
  <c r="G665" i="12" s="1"/>
  <c r="C667" i="19"/>
  <c r="O686" i="13" l="1"/>
  <c r="L686" i="13"/>
  <c r="N687" i="13"/>
  <c r="M687" i="13" a="1"/>
  <c r="M687" i="13" s="1"/>
  <c r="K687" i="13"/>
  <c r="P687" i="13"/>
  <c r="Q687" i="13" s="1"/>
  <c r="A688" i="13"/>
  <c r="G666" i="3"/>
  <c r="B667" i="12"/>
  <c r="F667" i="19"/>
  <c r="G666" i="12" s="1"/>
  <c r="C668" i="19"/>
  <c r="O687" i="13" l="1"/>
  <c r="L687" i="13"/>
  <c r="N688" i="13"/>
  <c r="M688" i="13" a="1"/>
  <c r="M688" i="13" s="1"/>
  <c r="K688" i="13"/>
  <c r="P688" i="13"/>
  <c r="Q688" i="13" s="1"/>
  <c r="A689" i="13"/>
  <c r="G667" i="3"/>
  <c r="B668" i="12"/>
  <c r="F668" i="19"/>
  <c r="G667" i="12" s="1"/>
  <c r="C669" i="19"/>
  <c r="O688" i="13" l="1"/>
  <c r="L688" i="13"/>
  <c r="N689" i="13"/>
  <c r="M689" i="13" a="1"/>
  <c r="M689" i="13" s="1"/>
  <c r="O689" i="13" s="1"/>
  <c r="K689" i="13"/>
  <c r="P689" i="13"/>
  <c r="Q689" i="13" s="1"/>
  <c r="A690" i="13"/>
  <c r="G668" i="3"/>
  <c r="B669" i="12"/>
  <c r="F669" i="19"/>
  <c r="G668" i="12" s="1"/>
  <c r="C670" i="19"/>
  <c r="L689" i="13" l="1"/>
  <c r="N690" i="13"/>
  <c r="M690" i="13" a="1"/>
  <c r="M690" i="13" s="1"/>
  <c r="K690" i="13"/>
  <c r="P690" i="13"/>
  <c r="Q690" i="13" s="1"/>
  <c r="A691" i="13"/>
  <c r="G669" i="3"/>
  <c r="B670" i="12"/>
  <c r="F670" i="19"/>
  <c r="G669" i="12" s="1"/>
  <c r="C671" i="19"/>
  <c r="O690" i="13" l="1"/>
  <c r="L690" i="13"/>
  <c r="N691" i="13"/>
  <c r="M691" i="13" a="1"/>
  <c r="M691" i="13" s="1"/>
  <c r="O691" i="13" s="1"/>
  <c r="K691" i="13"/>
  <c r="P691" i="13"/>
  <c r="Q691" i="13" s="1"/>
  <c r="A692" i="13"/>
  <c r="G670" i="3"/>
  <c r="B671" i="12"/>
  <c r="F671" i="19"/>
  <c r="G670" i="12" s="1"/>
  <c r="C672" i="19"/>
  <c r="L691" i="13" l="1"/>
  <c r="N692" i="13"/>
  <c r="M692" i="13" a="1"/>
  <c r="M692" i="13" s="1"/>
  <c r="K692" i="13"/>
  <c r="P692" i="13"/>
  <c r="Q692" i="13" s="1"/>
  <c r="A693" i="13"/>
  <c r="G671" i="3"/>
  <c r="B672" i="12"/>
  <c r="F672" i="19"/>
  <c r="G671" i="12" s="1"/>
  <c r="C673" i="19"/>
  <c r="O692" i="13" l="1"/>
  <c r="L692" i="13"/>
  <c r="N693" i="13"/>
  <c r="M693" i="13" a="1"/>
  <c r="M693" i="13" s="1"/>
  <c r="K693" i="13"/>
  <c r="P693" i="13"/>
  <c r="Q693" i="13" s="1"/>
  <c r="A694" i="13"/>
  <c r="G672" i="3"/>
  <c r="B673" i="12"/>
  <c r="F673" i="19"/>
  <c r="G672" i="12" s="1"/>
  <c r="C674" i="19"/>
  <c r="O693" i="13" l="1"/>
  <c r="L693" i="13"/>
  <c r="N694" i="13"/>
  <c r="M694" i="13" a="1"/>
  <c r="M694" i="13" s="1"/>
  <c r="O694" i="13" s="1"/>
  <c r="K694" i="13"/>
  <c r="P694" i="13"/>
  <c r="Q694" i="13" s="1"/>
  <c r="A695" i="13"/>
  <c r="G673" i="3"/>
  <c r="B674" i="12"/>
  <c r="F674" i="19"/>
  <c r="G673" i="12" s="1"/>
  <c r="C675" i="19"/>
  <c r="L694" i="13" l="1"/>
  <c r="N695" i="13"/>
  <c r="M695" i="13" a="1"/>
  <c r="M695" i="13" s="1"/>
  <c r="K695" i="13"/>
  <c r="P695" i="13"/>
  <c r="Q695" i="13" s="1"/>
  <c r="A696" i="13"/>
  <c r="G674" i="3"/>
  <c r="B675" i="12"/>
  <c r="F675" i="19"/>
  <c r="G674" i="12" s="1"/>
  <c r="C676" i="19"/>
  <c r="O695" i="13" l="1"/>
  <c r="L695" i="13"/>
  <c r="N696" i="13"/>
  <c r="M696" i="13" a="1"/>
  <c r="M696" i="13" s="1"/>
  <c r="K696" i="13"/>
  <c r="P696" i="13"/>
  <c r="Q696" i="13" s="1"/>
  <c r="A697" i="13"/>
  <c r="G675" i="3"/>
  <c r="B676" i="12"/>
  <c r="F676" i="19"/>
  <c r="G675" i="12" s="1"/>
  <c r="C677" i="19"/>
  <c r="O696" i="13" l="1"/>
  <c r="L696" i="13"/>
  <c r="N697" i="13"/>
  <c r="M697" i="13" a="1"/>
  <c r="M697" i="13" s="1"/>
  <c r="K697" i="13"/>
  <c r="P697" i="13"/>
  <c r="Q697" i="13" s="1"/>
  <c r="A698" i="13"/>
  <c r="G676" i="3"/>
  <c r="B677" i="12"/>
  <c r="F677" i="19"/>
  <c r="G676" i="12" s="1"/>
  <c r="C678" i="19"/>
  <c r="O697" i="13" l="1"/>
  <c r="L697" i="13"/>
  <c r="N698" i="13"/>
  <c r="M698" i="13" a="1"/>
  <c r="M698" i="13" s="1"/>
  <c r="K698" i="13"/>
  <c r="P698" i="13"/>
  <c r="Q698" i="13" s="1"/>
  <c r="A699" i="13"/>
  <c r="G677" i="3"/>
  <c r="B678" i="12"/>
  <c r="F678" i="19"/>
  <c r="G677" i="12" s="1"/>
  <c r="C679" i="19"/>
  <c r="O698" i="13" l="1"/>
  <c r="L698" i="13"/>
  <c r="N699" i="13"/>
  <c r="M699" i="13" a="1"/>
  <c r="M699" i="13" s="1"/>
  <c r="K699" i="13"/>
  <c r="P699" i="13"/>
  <c r="Q699" i="13" s="1"/>
  <c r="A700" i="13"/>
  <c r="G678" i="3"/>
  <c r="B679" i="12"/>
  <c r="F679" i="19"/>
  <c r="G678" i="12" s="1"/>
  <c r="C680" i="19"/>
  <c r="O699" i="13" l="1"/>
  <c r="L699" i="13"/>
  <c r="N700" i="13"/>
  <c r="M700" i="13" a="1"/>
  <c r="M700" i="13" s="1"/>
  <c r="K700" i="13"/>
  <c r="P700" i="13"/>
  <c r="Q700" i="13" s="1"/>
  <c r="A701" i="13"/>
  <c r="G679" i="3"/>
  <c r="B680" i="12"/>
  <c r="F680" i="19"/>
  <c r="G679" i="12" s="1"/>
  <c r="C681" i="19"/>
  <c r="O700" i="13" l="1"/>
  <c r="L700" i="13"/>
  <c r="N701" i="13"/>
  <c r="M701" i="13" a="1"/>
  <c r="M701" i="13" s="1"/>
  <c r="K701" i="13"/>
  <c r="P701" i="13"/>
  <c r="Q701" i="13" s="1"/>
  <c r="A702" i="13"/>
  <c r="G680" i="3"/>
  <c r="B681" i="12"/>
  <c r="F681" i="19"/>
  <c r="G680" i="12" s="1"/>
  <c r="C682" i="19"/>
  <c r="O701" i="13" l="1"/>
  <c r="L701" i="13"/>
  <c r="N702" i="13"/>
  <c r="M702" i="13" a="1"/>
  <c r="M702" i="13" s="1"/>
  <c r="K702" i="13"/>
  <c r="P702" i="13"/>
  <c r="Q702" i="13" s="1"/>
  <c r="A703" i="13"/>
  <c r="G681" i="3"/>
  <c r="B682" i="12"/>
  <c r="F682" i="19"/>
  <c r="G681" i="12" s="1"/>
  <c r="C683" i="19"/>
  <c r="O702" i="13" l="1"/>
  <c r="L702" i="13"/>
  <c r="N703" i="13"/>
  <c r="M703" i="13" a="1"/>
  <c r="M703" i="13" s="1"/>
  <c r="K703" i="13"/>
  <c r="P703" i="13"/>
  <c r="Q703" i="13" s="1"/>
  <c r="A704" i="13"/>
  <c r="G682" i="3"/>
  <c r="B683" i="12"/>
  <c r="F683" i="19"/>
  <c r="G682" i="12" s="1"/>
  <c r="C684" i="19"/>
  <c r="O703" i="13" l="1"/>
  <c r="L703" i="13"/>
  <c r="N704" i="13"/>
  <c r="M704" i="13" a="1"/>
  <c r="M704" i="13" s="1"/>
  <c r="K704" i="13"/>
  <c r="P704" i="13"/>
  <c r="Q704" i="13" s="1"/>
  <c r="A705" i="13"/>
  <c r="G683" i="3"/>
  <c r="B684" i="12"/>
  <c r="F684" i="19"/>
  <c r="G683" i="12" s="1"/>
  <c r="C685" i="19"/>
  <c r="O704" i="13" l="1"/>
  <c r="L704" i="13"/>
  <c r="N705" i="13"/>
  <c r="M705" i="13" a="1"/>
  <c r="M705" i="13" s="1"/>
  <c r="K705" i="13"/>
  <c r="P705" i="13"/>
  <c r="Q705" i="13" s="1"/>
  <c r="A706" i="13"/>
  <c r="G684" i="3"/>
  <c r="B685" i="12"/>
  <c r="F685" i="19"/>
  <c r="G684" i="12" s="1"/>
  <c r="C686" i="19"/>
  <c r="O705" i="13" l="1"/>
  <c r="L705" i="13"/>
  <c r="N706" i="13"/>
  <c r="M706" i="13" a="1"/>
  <c r="M706" i="13" s="1"/>
  <c r="K706" i="13"/>
  <c r="P706" i="13"/>
  <c r="Q706" i="13" s="1"/>
  <c r="A707" i="13"/>
  <c r="G685" i="3"/>
  <c r="B686" i="12"/>
  <c r="F686" i="19"/>
  <c r="G685" i="12" s="1"/>
  <c r="C687" i="19"/>
  <c r="O706" i="13" l="1"/>
  <c r="L706" i="13"/>
  <c r="N707" i="13"/>
  <c r="M707" i="13" a="1"/>
  <c r="M707" i="13" s="1"/>
  <c r="K707" i="13"/>
  <c r="P707" i="13"/>
  <c r="Q707" i="13" s="1"/>
  <c r="A708" i="13"/>
  <c r="G686" i="3"/>
  <c r="B687" i="12"/>
  <c r="F687" i="19"/>
  <c r="G686" i="12" s="1"/>
  <c r="C688" i="19"/>
  <c r="O707" i="13" l="1"/>
  <c r="L707" i="13"/>
  <c r="N708" i="13"/>
  <c r="M708" i="13" a="1"/>
  <c r="M708" i="13" s="1"/>
  <c r="K708" i="13"/>
  <c r="P708" i="13"/>
  <c r="Q708" i="13" s="1"/>
  <c r="A709" i="13"/>
  <c r="G687" i="3"/>
  <c r="B688" i="12"/>
  <c r="F688" i="19"/>
  <c r="G687" i="12" s="1"/>
  <c r="C689" i="19"/>
  <c r="O708" i="13" l="1"/>
  <c r="L708" i="13"/>
  <c r="N709" i="13"/>
  <c r="M709" i="13" a="1"/>
  <c r="M709" i="13" s="1"/>
  <c r="K709" i="13"/>
  <c r="P709" i="13"/>
  <c r="Q709" i="13" s="1"/>
  <c r="A710" i="13"/>
  <c r="G688" i="3"/>
  <c r="B689" i="12"/>
  <c r="F689" i="19"/>
  <c r="G688" i="12" s="1"/>
  <c r="C690" i="19"/>
  <c r="O709" i="13" l="1"/>
  <c r="L709" i="13"/>
  <c r="N710" i="13"/>
  <c r="M710" i="13" a="1"/>
  <c r="M710" i="13" s="1"/>
  <c r="K710" i="13"/>
  <c r="P710" i="13"/>
  <c r="Q710" i="13" s="1"/>
  <c r="A711" i="13"/>
  <c r="G689" i="3"/>
  <c r="B690" i="12"/>
  <c r="F690" i="19"/>
  <c r="G689" i="12" s="1"/>
  <c r="C691" i="19"/>
  <c r="O710" i="13" l="1"/>
  <c r="L710" i="13"/>
  <c r="N711" i="13"/>
  <c r="M711" i="13" a="1"/>
  <c r="M711" i="13" s="1"/>
  <c r="O711" i="13" s="1"/>
  <c r="K711" i="13"/>
  <c r="P711" i="13"/>
  <c r="Q711" i="13" s="1"/>
  <c r="A712" i="13"/>
  <c r="G690" i="3"/>
  <c r="B691" i="12"/>
  <c r="F691" i="19"/>
  <c r="G690" i="12" s="1"/>
  <c r="C692" i="19"/>
  <c r="L711" i="13" l="1"/>
  <c r="N712" i="13"/>
  <c r="M712" i="13" a="1"/>
  <c r="M712" i="13" s="1"/>
  <c r="K712" i="13"/>
  <c r="P712" i="13"/>
  <c r="Q712" i="13" s="1"/>
  <c r="A713" i="13"/>
  <c r="G691" i="3"/>
  <c r="B692" i="12"/>
  <c r="F692" i="19"/>
  <c r="G691" i="12" s="1"/>
  <c r="C693" i="19"/>
  <c r="O712" i="13" l="1"/>
  <c r="L712" i="13"/>
  <c r="N713" i="13"/>
  <c r="M713" i="13" a="1"/>
  <c r="M713" i="13" s="1"/>
  <c r="K713" i="13"/>
  <c r="P713" i="13"/>
  <c r="Q713" i="13" s="1"/>
  <c r="A714" i="13"/>
  <c r="G692" i="3"/>
  <c r="B693" i="12"/>
  <c r="F693" i="19"/>
  <c r="G692" i="12" s="1"/>
  <c r="C694" i="19"/>
  <c r="O713" i="13" l="1"/>
  <c r="L713" i="13"/>
  <c r="N714" i="13"/>
  <c r="M714" i="13" a="1"/>
  <c r="M714" i="13" s="1"/>
  <c r="K714" i="13"/>
  <c r="P714" i="13"/>
  <c r="Q714" i="13" s="1"/>
  <c r="A715" i="13"/>
  <c r="G693" i="3"/>
  <c r="B694" i="12"/>
  <c r="F694" i="19"/>
  <c r="G693" i="12" s="1"/>
  <c r="C695" i="19"/>
  <c r="O714" i="13" l="1"/>
  <c r="L714" i="13"/>
  <c r="N715" i="13"/>
  <c r="M715" i="13" a="1"/>
  <c r="M715" i="13" s="1"/>
  <c r="K715" i="13"/>
  <c r="P715" i="13"/>
  <c r="Q715" i="13" s="1"/>
  <c r="A716" i="13"/>
  <c r="G694" i="3"/>
  <c r="B695" i="12"/>
  <c r="F695" i="19"/>
  <c r="G694" i="12" s="1"/>
  <c r="C696" i="19"/>
  <c r="O715" i="13" l="1"/>
  <c r="L715" i="13"/>
  <c r="N716" i="13"/>
  <c r="M716" i="13" a="1"/>
  <c r="M716" i="13" s="1"/>
  <c r="K716" i="13"/>
  <c r="P716" i="13"/>
  <c r="Q716" i="13" s="1"/>
  <c r="A717" i="13"/>
  <c r="G695" i="3"/>
  <c r="B696" i="12"/>
  <c r="F696" i="19"/>
  <c r="G695" i="12" s="1"/>
  <c r="C697" i="19"/>
  <c r="O716" i="13" l="1"/>
  <c r="L716" i="13"/>
  <c r="N717" i="13"/>
  <c r="M717" i="13" a="1"/>
  <c r="M717" i="13" s="1"/>
  <c r="O717" i="13" s="1"/>
  <c r="K717" i="13"/>
  <c r="P717" i="13"/>
  <c r="Q717" i="13" s="1"/>
  <c r="A718" i="13"/>
  <c r="G696" i="3"/>
  <c r="B697" i="12"/>
  <c r="F697" i="19"/>
  <c r="G696" i="12" s="1"/>
  <c r="C698" i="19"/>
  <c r="L717" i="13" l="1"/>
  <c r="N718" i="13"/>
  <c r="M718" i="13" a="1"/>
  <c r="M718" i="13" s="1"/>
  <c r="K718" i="13"/>
  <c r="P718" i="13"/>
  <c r="Q718" i="13" s="1"/>
  <c r="A719" i="13"/>
  <c r="G697" i="3"/>
  <c r="B698" i="12"/>
  <c r="F698" i="19"/>
  <c r="G697" i="12" s="1"/>
  <c r="C699" i="19"/>
  <c r="O718" i="13" l="1"/>
  <c r="L718" i="13"/>
  <c r="N719" i="13"/>
  <c r="M719" i="13" a="1"/>
  <c r="M719" i="13" s="1"/>
  <c r="O719" i="13" s="1"/>
  <c r="K719" i="13"/>
  <c r="P719" i="13"/>
  <c r="Q719" i="13" s="1"/>
  <c r="A720" i="13"/>
  <c r="G698" i="3"/>
  <c r="B699" i="12"/>
  <c r="F699" i="19"/>
  <c r="G698" i="12" s="1"/>
  <c r="C700" i="19"/>
  <c r="L719" i="13" l="1"/>
  <c r="N720" i="13"/>
  <c r="M720" i="13" a="1"/>
  <c r="M720" i="13" s="1"/>
  <c r="K720" i="13"/>
  <c r="P720" i="13"/>
  <c r="Q720" i="13" s="1"/>
  <c r="A721" i="13"/>
  <c r="G699" i="3"/>
  <c r="B700" i="12"/>
  <c r="F700" i="19"/>
  <c r="G699" i="12" s="1"/>
  <c r="C701" i="19"/>
  <c r="O720" i="13" l="1"/>
  <c r="L720" i="13"/>
  <c r="N721" i="13"/>
  <c r="M721" i="13" a="1"/>
  <c r="M721" i="13" s="1"/>
  <c r="O721" i="13" s="1"/>
  <c r="K721" i="13"/>
  <c r="P721" i="13"/>
  <c r="Q721" i="13" s="1"/>
  <c r="A722" i="13"/>
  <c r="G700" i="3"/>
  <c r="B701" i="12"/>
  <c r="F701" i="19"/>
  <c r="G700" i="12" s="1"/>
  <c r="C702" i="19"/>
  <c r="L721" i="13" l="1"/>
  <c r="N722" i="13"/>
  <c r="M722" i="13" a="1"/>
  <c r="M722" i="13" s="1"/>
  <c r="K722" i="13"/>
  <c r="P722" i="13"/>
  <c r="Q722" i="13" s="1"/>
  <c r="A723" i="13"/>
  <c r="G701" i="3"/>
  <c r="B702" i="12"/>
  <c r="F702" i="19"/>
  <c r="G701" i="12" s="1"/>
  <c r="C703" i="19"/>
  <c r="O722" i="13" l="1"/>
  <c r="L722" i="13"/>
  <c r="N723" i="13"/>
  <c r="M723" i="13" a="1"/>
  <c r="M723" i="13" s="1"/>
  <c r="K723" i="13"/>
  <c r="P723" i="13"/>
  <c r="Q723" i="13" s="1"/>
  <c r="A724" i="13"/>
  <c r="G702" i="3"/>
  <c r="B703" i="12"/>
  <c r="F703" i="19"/>
  <c r="G702" i="12" s="1"/>
  <c r="C704" i="19"/>
  <c r="O723" i="13" l="1"/>
  <c r="L723" i="13"/>
  <c r="N724" i="13"/>
  <c r="M724" i="13" a="1"/>
  <c r="M724" i="13" s="1"/>
  <c r="K724" i="13"/>
  <c r="P724" i="13"/>
  <c r="Q724" i="13" s="1"/>
  <c r="A725" i="13"/>
  <c r="G703" i="3"/>
  <c r="B704" i="12"/>
  <c r="F704" i="19"/>
  <c r="G703" i="12" s="1"/>
  <c r="C705" i="19"/>
  <c r="O724" i="13" l="1"/>
  <c r="L724" i="13"/>
  <c r="N725" i="13"/>
  <c r="M725" i="13" a="1"/>
  <c r="M725" i="13" s="1"/>
  <c r="K725" i="13"/>
  <c r="P725" i="13"/>
  <c r="Q725" i="13" s="1"/>
  <c r="A726" i="13"/>
  <c r="G704" i="3"/>
  <c r="B705" i="12"/>
  <c r="F705" i="19"/>
  <c r="G704" i="12" s="1"/>
  <c r="C706" i="19"/>
  <c r="O725" i="13" l="1"/>
  <c r="L725" i="13"/>
  <c r="N726" i="13"/>
  <c r="M726" i="13" a="1"/>
  <c r="M726" i="13" s="1"/>
  <c r="K726" i="13"/>
  <c r="P726" i="13"/>
  <c r="Q726" i="13" s="1"/>
  <c r="A727" i="13"/>
  <c r="G705" i="3"/>
  <c r="B706" i="12"/>
  <c r="F706" i="19"/>
  <c r="G705" i="12" s="1"/>
  <c r="C707" i="19"/>
  <c r="O726" i="13" l="1"/>
  <c r="L726" i="13"/>
  <c r="N727" i="13"/>
  <c r="M727" i="13" a="1"/>
  <c r="M727" i="13" s="1"/>
  <c r="K727" i="13"/>
  <c r="P727" i="13"/>
  <c r="Q727" i="13" s="1"/>
  <c r="A728" i="13"/>
  <c r="G706" i="3"/>
  <c r="B707" i="12"/>
  <c r="F707" i="19"/>
  <c r="G706" i="12" s="1"/>
  <c r="C708" i="19"/>
  <c r="O727" i="13" l="1"/>
  <c r="L727" i="13"/>
  <c r="N728" i="13"/>
  <c r="M728" i="13" a="1"/>
  <c r="M728" i="13" s="1"/>
  <c r="K728" i="13"/>
  <c r="P728" i="13"/>
  <c r="Q728" i="13" s="1"/>
  <c r="A729" i="13"/>
  <c r="G707" i="3"/>
  <c r="B708" i="12"/>
  <c r="F708" i="19"/>
  <c r="G707" i="12" s="1"/>
  <c r="C709" i="19"/>
  <c r="O728" i="13" l="1"/>
  <c r="L728" i="13"/>
  <c r="N729" i="13"/>
  <c r="M729" i="13" a="1"/>
  <c r="M729" i="13" s="1"/>
  <c r="K729" i="13"/>
  <c r="P729" i="13"/>
  <c r="Q729" i="13" s="1"/>
  <c r="A730" i="13"/>
  <c r="G708" i="3"/>
  <c r="B709" i="12"/>
  <c r="F709" i="19"/>
  <c r="G708" i="12" s="1"/>
  <c r="C710" i="19"/>
  <c r="O729" i="13" l="1"/>
  <c r="L729" i="13"/>
  <c r="N730" i="13"/>
  <c r="M730" i="13" a="1"/>
  <c r="M730" i="13" s="1"/>
  <c r="K730" i="13"/>
  <c r="P730" i="13"/>
  <c r="Q730" i="13" s="1"/>
  <c r="A731" i="13"/>
  <c r="G709" i="3"/>
  <c r="B710" i="12"/>
  <c r="F710" i="19"/>
  <c r="G709" i="12" s="1"/>
  <c r="C711" i="19"/>
  <c r="O730" i="13" l="1"/>
  <c r="L730" i="13"/>
  <c r="N731" i="13"/>
  <c r="M731" i="13" a="1"/>
  <c r="M731" i="13" s="1"/>
  <c r="K731" i="13"/>
  <c r="P731" i="13"/>
  <c r="Q731" i="13" s="1"/>
  <c r="A732" i="13"/>
  <c r="G710" i="3"/>
  <c r="B711" i="12"/>
  <c r="F711" i="19"/>
  <c r="G710" i="12" s="1"/>
  <c r="C712" i="19"/>
  <c r="O731" i="13" l="1"/>
  <c r="L731" i="13"/>
  <c r="N732" i="13"/>
  <c r="M732" i="13" a="1"/>
  <c r="M732" i="13" s="1"/>
  <c r="K732" i="13"/>
  <c r="P732" i="13"/>
  <c r="Q732" i="13" s="1"/>
  <c r="A733" i="13"/>
  <c r="G711" i="3"/>
  <c r="B712" i="12"/>
  <c r="F712" i="19"/>
  <c r="G711" i="12" s="1"/>
  <c r="C713" i="19"/>
  <c r="O732" i="13" l="1"/>
  <c r="L732" i="13"/>
  <c r="N733" i="13"/>
  <c r="M733" i="13" a="1"/>
  <c r="M733" i="13" s="1"/>
  <c r="K733" i="13"/>
  <c r="P733" i="13"/>
  <c r="Q733" i="13" s="1"/>
  <c r="A734" i="13"/>
  <c r="G712" i="3"/>
  <c r="B713" i="12"/>
  <c r="F713" i="19"/>
  <c r="G712" i="12" s="1"/>
  <c r="C714" i="19"/>
  <c r="O733" i="13" l="1"/>
  <c r="L733" i="13"/>
  <c r="N734" i="13"/>
  <c r="M734" i="13" a="1"/>
  <c r="M734" i="13" s="1"/>
  <c r="O734" i="13" s="1"/>
  <c r="K734" i="13"/>
  <c r="P734" i="13"/>
  <c r="Q734" i="13" s="1"/>
  <c r="A735" i="13"/>
  <c r="G713" i="3"/>
  <c r="B714" i="12"/>
  <c r="F714" i="19"/>
  <c r="G713" i="12" s="1"/>
  <c r="C715" i="19"/>
  <c r="L734" i="13" l="1"/>
  <c r="N735" i="13"/>
  <c r="M735" i="13" a="1"/>
  <c r="M735" i="13" s="1"/>
  <c r="K735" i="13"/>
  <c r="P735" i="13"/>
  <c r="Q735" i="13" s="1"/>
  <c r="A736" i="13"/>
  <c r="G714" i="3"/>
  <c r="B715" i="12"/>
  <c r="F715" i="19"/>
  <c r="G714" i="12" s="1"/>
  <c r="C716" i="19"/>
  <c r="O735" i="13" l="1"/>
  <c r="L735" i="13"/>
  <c r="N736" i="13"/>
  <c r="M736" i="13" a="1"/>
  <c r="M736" i="13" s="1"/>
  <c r="K736" i="13"/>
  <c r="P736" i="13"/>
  <c r="Q736" i="13" s="1"/>
  <c r="A737" i="13"/>
  <c r="G715" i="3"/>
  <c r="B716" i="12"/>
  <c r="F716" i="19"/>
  <c r="G715" i="12" s="1"/>
  <c r="C717" i="19"/>
  <c r="O736" i="13" l="1"/>
  <c r="L736" i="13"/>
  <c r="N737" i="13"/>
  <c r="M737" i="13" a="1"/>
  <c r="M737" i="13" s="1"/>
  <c r="K737" i="13"/>
  <c r="P737" i="13"/>
  <c r="Q737" i="13" s="1"/>
  <c r="A738" i="13"/>
  <c r="G716" i="3"/>
  <c r="B717" i="12"/>
  <c r="F717" i="19"/>
  <c r="G716" i="12" s="1"/>
  <c r="C718" i="19"/>
  <c r="O737" i="13" l="1"/>
  <c r="L737" i="13"/>
  <c r="N738" i="13"/>
  <c r="M738" i="13" a="1"/>
  <c r="M738" i="13" s="1"/>
  <c r="K738" i="13"/>
  <c r="P738" i="13"/>
  <c r="Q738" i="13" s="1"/>
  <c r="A739" i="13"/>
  <c r="G717" i="3"/>
  <c r="B718" i="12"/>
  <c r="F718" i="19"/>
  <c r="G717" i="12" s="1"/>
  <c r="C719" i="19"/>
  <c r="O738" i="13" l="1"/>
  <c r="L738" i="13"/>
  <c r="N739" i="13"/>
  <c r="M739" i="13" a="1"/>
  <c r="M739" i="13" s="1"/>
  <c r="K739" i="13"/>
  <c r="P739" i="13"/>
  <c r="Q739" i="13" s="1"/>
  <c r="A740" i="13"/>
  <c r="G718" i="3"/>
  <c r="B719" i="12"/>
  <c r="F719" i="19"/>
  <c r="G718" i="12" s="1"/>
  <c r="C720" i="19"/>
  <c r="O739" i="13" l="1"/>
  <c r="L739" i="13"/>
  <c r="N740" i="13"/>
  <c r="M740" i="13" a="1"/>
  <c r="M740" i="13" s="1"/>
  <c r="K740" i="13"/>
  <c r="P740" i="13"/>
  <c r="Q740" i="13" s="1"/>
  <c r="A741" i="13"/>
  <c r="G719" i="3"/>
  <c r="B720" i="12"/>
  <c r="F720" i="19"/>
  <c r="G719" i="12" s="1"/>
  <c r="C721" i="19"/>
  <c r="O740" i="13" l="1"/>
  <c r="L740" i="13"/>
  <c r="N741" i="13"/>
  <c r="M741" i="13" a="1"/>
  <c r="M741" i="13" s="1"/>
  <c r="K741" i="13"/>
  <c r="P741" i="13"/>
  <c r="Q741" i="13" s="1"/>
  <c r="A742" i="13"/>
  <c r="G720" i="3"/>
  <c r="B721" i="12"/>
  <c r="F721" i="19"/>
  <c r="G720" i="12" s="1"/>
  <c r="C722" i="19"/>
  <c r="O741" i="13" l="1"/>
  <c r="L741" i="13"/>
  <c r="N742" i="13"/>
  <c r="M742" i="13" a="1"/>
  <c r="M742" i="13" s="1"/>
  <c r="K742" i="13"/>
  <c r="P742" i="13"/>
  <c r="Q742" i="13" s="1"/>
  <c r="A743" i="13"/>
  <c r="G721" i="3"/>
  <c r="B722" i="12"/>
  <c r="F722" i="19"/>
  <c r="G721" i="12" s="1"/>
  <c r="C723" i="19"/>
  <c r="O742" i="13" l="1"/>
  <c r="L742" i="13"/>
  <c r="N743" i="13"/>
  <c r="M743" i="13" a="1"/>
  <c r="M743" i="13" s="1"/>
  <c r="K743" i="13"/>
  <c r="P743" i="13"/>
  <c r="Q743" i="13" s="1"/>
  <c r="A744" i="13"/>
  <c r="G722" i="3"/>
  <c r="B723" i="12"/>
  <c r="F723" i="19"/>
  <c r="G722" i="12" s="1"/>
  <c r="C724" i="19"/>
  <c r="O743" i="13" l="1"/>
  <c r="L743" i="13"/>
  <c r="N744" i="13"/>
  <c r="M744" i="13" a="1"/>
  <c r="M744" i="13" s="1"/>
  <c r="K744" i="13"/>
  <c r="P744" i="13"/>
  <c r="Q744" i="13" s="1"/>
  <c r="A745" i="13"/>
  <c r="G723" i="3"/>
  <c r="B724" i="12"/>
  <c r="F724" i="19"/>
  <c r="G723" i="12" s="1"/>
  <c r="C725" i="19"/>
  <c r="O744" i="13" l="1"/>
  <c r="L744" i="13"/>
  <c r="N745" i="13"/>
  <c r="M745" i="13" a="1"/>
  <c r="M745" i="13" s="1"/>
  <c r="K745" i="13"/>
  <c r="P745" i="13"/>
  <c r="Q745" i="13" s="1"/>
  <c r="A746" i="13"/>
  <c r="G724" i="3"/>
  <c r="B725" i="12"/>
  <c r="F725" i="19"/>
  <c r="G724" i="12" s="1"/>
  <c r="C726" i="19"/>
  <c r="O745" i="13" l="1"/>
  <c r="L745" i="13"/>
  <c r="N746" i="13"/>
  <c r="M746" i="13" a="1"/>
  <c r="M746" i="13" s="1"/>
  <c r="K746" i="13"/>
  <c r="P746" i="13"/>
  <c r="Q746" i="13" s="1"/>
  <c r="A747" i="13"/>
  <c r="G725" i="3"/>
  <c r="B726" i="12"/>
  <c r="F726" i="19"/>
  <c r="G725" i="12" s="1"/>
  <c r="C727" i="19"/>
  <c r="O746" i="13" l="1"/>
  <c r="L746" i="13"/>
  <c r="N747" i="13"/>
  <c r="M747" i="13" a="1"/>
  <c r="M747" i="13" s="1"/>
  <c r="K747" i="13"/>
  <c r="P747" i="13"/>
  <c r="Q747" i="13" s="1"/>
  <c r="A748" i="13"/>
  <c r="G726" i="3"/>
  <c r="B727" i="12"/>
  <c r="F727" i="19"/>
  <c r="G726" i="12" s="1"/>
  <c r="C728" i="19"/>
  <c r="O747" i="13" l="1"/>
  <c r="L747" i="13"/>
  <c r="N748" i="13"/>
  <c r="M748" i="13" a="1"/>
  <c r="M748" i="13" s="1"/>
  <c r="K748" i="13"/>
  <c r="P748" i="13"/>
  <c r="Q748" i="13" s="1"/>
  <c r="A749" i="13"/>
  <c r="G727" i="3"/>
  <c r="B728" i="12"/>
  <c r="F728" i="19"/>
  <c r="G727" i="12" s="1"/>
  <c r="C729" i="19"/>
  <c r="O748" i="13" l="1"/>
  <c r="L748" i="13"/>
  <c r="N749" i="13"/>
  <c r="M749" i="13" a="1"/>
  <c r="M749" i="13" s="1"/>
  <c r="K749" i="13"/>
  <c r="P749" i="13"/>
  <c r="Q749" i="13" s="1"/>
  <c r="A750" i="13"/>
  <c r="G728" i="3"/>
  <c r="B729" i="12"/>
  <c r="F729" i="19"/>
  <c r="G728" i="12" s="1"/>
  <c r="C730" i="19"/>
  <c r="O749" i="13" l="1"/>
  <c r="L749" i="13"/>
  <c r="N750" i="13"/>
  <c r="M750" i="13" a="1"/>
  <c r="M750" i="13" s="1"/>
  <c r="K750" i="13"/>
  <c r="P750" i="13"/>
  <c r="Q750" i="13" s="1"/>
  <c r="A751" i="13"/>
  <c r="G729" i="3"/>
  <c r="B730" i="12"/>
  <c r="F730" i="19"/>
  <c r="G729" i="12" s="1"/>
  <c r="C731" i="19"/>
  <c r="O750" i="13" l="1"/>
  <c r="L750" i="13"/>
  <c r="N751" i="13"/>
  <c r="M751" i="13" a="1"/>
  <c r="M751" i="13" s="1"/>
  <c r="K751" i="13"/>
  <c r="P751" i="13"/>
  <c r="Q751" i="13" s="1"/>
  <c r="A752" i="13"/>
  <c r="G730" i="3"/>
  <c r="B731" i="12"/>
  <c r="F731" i="19"/>
  <c r="G730" i="12" s="1"/>
  <c r="C732" i="19"/>
  <c r="O751" i="13" l="1"/>
  <c r="L751" i="13"/>
  <c r="N752" i="13"/>
  <c r="M752" i="13" a="1"/>
  <c r="M752" i="13" s="1"/>
  <c r="K752" i="13"/>
  <c r="P752" i="13"/>
  <c r="Q752" i="13" s="1"/>
  <c r="A753" i="13"/>
  <c r="G731" i="3"/>
  <c r="B732" i="12"/>
  <c r="F732" i="19"/>
  <c r="G731" i="12" s="1"/>
  <c r="C733" i="19"/>
  <c r="O752" i="13" l="1"/>
  <c r="L752" i="13"/>
  <c r="N753" i="13"/>
  <c r="M753" i="13" a="1"/>
  <c r="M753" i="13" s="1"/>
  <c r="K753" i="13"/>
  <c r="P753" i="13"/>
  <c r="Q753" i="13" s="1"/>
  <c r="A754" i="13"/>
  <c r="G732" i="3"/>
  <c r="B733" i="12"/>
  <c r="F733" i="19"/>
  <c r="G732" i="12" s="1"/>
  <c r="C734" i="19"/>
  <c r="O753" i="13" l="1"/>
  <c r="L753" i="13"/>
  <c r="N754" i="13"/>
  <c r="M754" i="13" a="1"/>
  <c r="M754" i="13" s="1"/>
  <c r="O754" i="13" s="1"/>
  <c r="K754" i="13"/>
  <c r="P754" i="13"/>
  <c r="Q754" i="13" s="1"/>
  <c r="A755" i="13"/>
  <c r="G733" i="3"/>
  <c r="B734" i="12"/>
  <c r="F734" i="19"/>
  <c r="G733" i="12" s="1"/>
  <c r="C735" i="19"/>
  <c r="L754" i="13" l="1"/>
  <c r="N755" i="13"/>
  <c r="M755" i="13" a="1"/>
  <c r="M755" i="13" s="1"/>
  <c r="K755" i="13"/>
  <c r="P755" i="13"/>
  <c r="Q755" i="13" s="1"/>
  <c r="A756" i="13"/>
  <c r="G734" i="3"/>
  <c r="B735" i="12"/>
  <c r="F735" i="19"/>
  <c r="G734" i="12" s="1"/>
  <c r="C736" i="19"/>
  <c r="O755" i="13" l="1"/>
  <c r="L755" i="13"/>
  <c r="N756" i="13"/>
  <c r="M756" i="13" a="1"/>
  <c r="M756" i="13" s="1"/>
  <c r="K756" i="13"/>
  <c r="P756" i="13"/>
  <c r="Q756" i="13" s="1"/>
  <c r="A757" i="13"/>
  <c r="G735" i="3"/>
  <c r="B736" i="12"/>
  <c r="F736" i="19"/>
  <c r="G735" i="12" s="1"/>
  <c r="C737" i="19"/>
  <c r="O756" i="13" l="1"/>
  <c r="L756" i="13"/>
  <c r="N757" i="13"/>
  <c r="M757" i="13" a="1"/>
  <c r="M757" i="13" s="1"/>
  <c r="K757" i="13"/>
  <c r="P757" i="13"/>
  <c r="Q757" i="13" s="1"/>
  <c r="A758" i="13"/>
  <c r="G736" i="3"/>
  <c r="B737" i="12"/>
  <c r="F737" i="19"/>
  <c r="G736" i="12" s="1"/>
  <c r="C738" i="19"/>
  <c r="O757" i="13" l="1"/>
  <c r="L757" i="13"/>
  <c r="N758" i="13"/>
  <c r="M758" i="13" a="1"/>
  <c r="M758" i="13" s="1"/>
  <c r="K758" i="13"/>
  <c r="P758" i="13"/>
  <c r="Q758" i="13" s="1"/>
  <c r="A759" i="13"/>
  <c r="G737" i="3"/>
  <c r="B738" i="12"/>
  <c r="F738" i="19"/>
  <c r="G737" i="12" s="1"/>
  <c r="C739" i="19"/>
  <c r="O758" i="13" l="1"/>
  <c r="L758" i="13"/>
  <c r="N759" i="13"/>
  <c r="M759" i="13" a="1"/>
  <c r="M759" i="13" s="1"/>
  <c r="K759" i="13"/>
  <c r="P759" i="13"/>
  <c r="Q759" i="13" s="1"/>
  <c r="A760" i="13"/>
  <c r="G738" i="3"/>
  <c r="B739" i="12"/>
  <c r="F739" i="19"/>
  <c r="G738" i="12" s="1"/>
  <c r="C740" i="19"/>
  <c r="O759" i="13" l="1"/>
  <c r="L759" i="13"/>
  <c r="N760" i="13"/>
  <c r="M760" i="13" a="1"/>
  <c r="M760" i="13" s="1"/>
  <c r="K760" i="13"/>
  <c r="P760" i="13"/>
  <c r="Q760" i="13" s="1"/>
  <c r="A761" i="13"/>
  <c r="G739" i="3"/>
  <c r="B740" i="12"/>
  <c r="F740" i="19"/>
  <c r="G739" i="12" s="1"/>
  <c r="C741" i="19"/>
  <c r="O760" i="13" l="1"/>
  <c r="L760" i="13"/>
  <c r="N761" i="13"/>
  <c r="M761" i="13" a="1"/>
  <c r="M761" i="13" s="1"/>
  <c r="K761" i="13"/>
  <c r="P761" i="13"/>
  <c r="Q761" i="13" s="1"/>
  <c r="A762" i="13"/>
  <c r="G740" i="3"/>
  <c r="B741" i="12"/>
  <c r="F741" i="19"/>
  <c r="G740" i="12" s="1"/>
  <c r="C742" i="19"/>
  <c r="O761" i="13" l="1"/>
  <c r="L761" i="13"/>
  <c r="N762" i="13"/>
  <c r="M762" i="13" a="1"/>
  <c r="M762" i="13" s="1"/>
  <c r="K762" i="13"/>
  <c r="P762" i="13"/>
  <c r="Q762" i="13" s="1"/>
  <c r="A763" i="13"/>
  <c r="G741" i="3"/>
  <c r="B742" i="12"/>
  <c r="F742" i="19"/>
  <c r="G741" i="12" s="1"/>
  <c r="C743" i="19"/>
  <c r="O762" i="13" l="1"/>
  <c r="L762" i="13"/>
  <c r="N763" i="13"/>
  <c r="M763" i="13" a="1"/>
  <c r="M763" i="13" s="1"/>
  <c r="K763" i="13"/>
  <c r="P763" i="13"/>
  <c r="Q763" i="13" s="1"/>
  <c r="A764" i="13"/>
  <c r="G742" i="3"/>
  <c r="B743" i="12"/>
  <c r="F743" i="19"/>
  <c r="G742" i="12" s="1"/>
  <c r="C744" i="19"/>
  <c r="O763" i="13" l="1"/>
  <c r="L763" i="13"/>
  <c r="N764" i="13"/>
  <c r="M764" i="13" a="1"/>
  <c r="M764" i="13" s="1"/>
  <c r="O764" i="13" s="1"/>
  <c r="K764" i="13"/>
  <c r="P764" i="13"/>
  <c r="Q764" i="13" s="1"/>
  <c r="A765" i="13"/>
  <c r="G743" i="3"/>
  <c r="B744" i="12"/>
  <c r="F744" i="19"/>
  <c r="G743" i="12" s="1"/>
  <c r="C745" i="19"/>
  <c r="L764" i="13" l="1"/>
  <c r="N765" i="13"/>
  <c r="M765" i="13" a="1"/>
  <c r="M765" i="13" s="1"/>
  <c r="K765" i="13"/>
  <c r="P765" i="13"/>
  <c r="Q765" i="13" s="1"/>
  <c r="A766" i="13"/>
  <c r="G744" i="3"/>
  <c r="B745" i="12"/>
  <c r="F745" i="19"/>
  <c r="G744" i="12" s="1"/>
  <c r="C746" i="19"/>
  <c r="F746" i="19" s="1"/>
  <c r="G745" i="12" s="1"/>
  <c r="O765" i="13" l="1"/>
  <c r="L765" i="13"/>
  <c r="N16" i="31" a="1"/>
  <c r="N16" i="31" s="1"/>
  <c r="N766" i="13"/>
  <c r="M766" i="13" a="1"/>
  <c r="M766" i="13" s="1"/>
  <c r="K766" i="13"/>
  <c r="P766" i="13"/>
  <c r="Q766" i="13" s="1"/>
  <c r="A767" i="13"/>
  <c r="G748" i="3"/>
  <c r="O766" i="13" l="1"/>
  <c r="L766" i="13"/>
  <c r="K412" i="12"/>
  <c r="K605" i="12"/>
  <c r="K109" i="12"/>
  <c r="K652" i="12"/>
  <c r="K523" i="12"/>
  <c r="K344" i="12"/>
  <c r="K337" i="12"/>
  <c r="K192" i="12"/>
  <c r="K353" i="12"/>
  <c r="K735" i="12"/>
  <c r="K468" i="12"/>
  <c r="K269" i="12"/>
  <c r="K229" i="12"/>
  <c r="K394" i="12"/>
  <c r="K423" i="12"/>
  <c r="K359" i="12"/>
  <c r="K29" i="12"/>
  <c r="K279" i="12"/>
  <c r="K100" i="12"/>
  <c r="K617" i="12"/>
  <c r="K555" i="12"/>
  <c r="K221" i="12"/>
  <c r="K102" i="12"/>
  <c r="K316" i="12"/>
  <c r="K533" i="12"/>
  <c r="K733" i="12"/>
  <c r="K164" i="12"/>
  <c r="K678" i="12"/>
  <c r="K378" i="12"/>
  <c r="K23" i="12"/>
  <c r="K563" i="12"/>
  <c r="K374" i="12"/>
  <c r="K169" i="12"/>
  <c r="K58" i="12"/>
  <c r="K33" i="12"/>
  <c r="K361" i="12"/>
  <c r="K718" i="12"/>
  <c r="K476" i="12"/>
  <c r="K75" i="12"/>
  <c r="K65" i="12"/>
  <c r="K42" i="12"/>
  <c r="K491" i="12"/>
  <c r="K411" i="12"/>
  <c r="K589" i="12"/>
  <c r="K600" i="12"/>
  <c r="K440" i="12"/>
  <c r="K540" i="12"/>
  <c r="K224" i="12"/>
  <c r="K217" i="12"/>
  <c r="K200" i="12"/>
  <c r="K105" i="12"/>
  <c r="K85" i="12"/>
  <c r="K419" i="12"/>
  <c r="K124" i="12"/>
  <c r="K338" i="12"/>
  <c r="K185" i="12"/>
  <c r="K385" i="12"/>
  <c r="K614" i="12"/>
  <c r="K505" i="12"/>
  <c r="K141" i="12"/>
  <c r="K487" i="12"/>
  <c r="K689" i="12"/>
  <c r="K57" i="12"/>
  <c r="K307" i="12"/>
  <c r="K704" i="12"/>
  <c r="K237" i="12"/>
  <c r="K722" i="12"/>
  <c r="K520" i="12"/>
  <c r="K187" i="12"/>
  <c r="K248" i="12"/>
  <c r="K101" i="12"/>
  <c r="K264" i="12"/>
  <c r="K613" i="12"/>
  <c r="K222" i="12"/>
  <c r="K355" i="12"/>
  <c r="K17" i="12"/>
  <c r="K459" i="12"/>
  <c r="K742" i="12"/>
  <c r="K352" i="12"/>
  <c r="K283" i="12"/>
  <c r="K513" i="12"/>
  <c r="K271" i="12"/>
  <c r="K492" i="12"/>
  <c r="K311" i="12"/>
  <c r="K516" i="12"/>
  <c r="K488" i="12"/>
  <c r="K63" i="12"/>
  <c r="K300" i="12"/>
  <c r="K466" i="12"/>
  <c r="K327" i="12"/>
  <c r="K647" i="12"/>
  <c r="K225" i="12"/>
  <c r="K623" i="12"/>
  <c r="K432" i="12"/>
  <c r="K247" i="12"/>
  <c r="K166" i="12"/>
  <c r="K372" i="12"/>
  <c r="K629" i="12"/>
  <c r="K305" i="12"/>
  <c r="K346" i="12"/>
  <c r="K725" i="12"/>
  <c r="K197" i="12"/>
  <c r="K323" i="12"/>
  <c r="K673" i="12"/>
  <c r="K30" i="12"/>
  <c r="K522" i="12"/>
  <c r="K334" i="12"/>
  <c r="K481" i="12"/>
  <c r="K509" i="12"/>
  <c r="K13" i="12"/>
  <c r="K588" i="12"/>
  <c r="K34" i="12"/>
  <c r="K566" i="12"/>
  <c r="K138" i="12"/>
  <c r="K341" i="12"/>
  <c r="K445" i="12"/>
  <c r="K534" i="12"/>
  <c r="K709" i="12"/>
  <c r="K233" i="12"/>
  <c r="K631" i="12"/>
  <c r="K280" i="12"/>
  <c r="K556" i="12"/>
  <c r="K325" i="12"/>
  <c r="K329" i="12"/>
  <c r="K77" i="12"/>
  <c r="K610" i="12"/>
  <c r="K628" i="12"/>
  <c r="K480" i="12"/>
  <c r="K649" i="12"/>
  <c r="K163" i="12"/>
  <c r="K581" i="12"/>
  <c r="K69" i="12"/>
  <c r="K179" i="12"/>
  <c r="K400" i="12"/>
  <c r="K343" i="12"/>
  <c r="K24" i="12"/>
  <c r="K708" i="12"/>
  <c r="K496" i="12"/>
  <c r="K106" i="12"/>
  <c r="K257" i="12"/>
  <c r="K48" i="12"/>
  <c r="K528" i="12"/>
  <c r="K502" i="12"/>
  <c r="K236" i="12"/>
  <c r="K508" i="12"/>
  <c r="K531" i="12"/>
  <c r="K544" i="12"/>
  <c r="K245" i="12"/>
  <c r="K171" i="12"/>
  <c r="K308" i="12"/>
  <c r="K653" i="12"/>
  <c r="K173" i="12"/>
  <c r="K654" i="12"/>
  <c r="K136" i="12"/>
  <c r="K630" i="12"/>
  <c r="K439" i="12"/>
  <c r="K255" i="12"/>
  <c r="K68" i="12"/>
  <c r="K265" i="12"/>
  <c r="K698" i="12"/>
  <c r="K354" i="12"/>
  <c r="K21" i="12"/>
  <c r="K129" i="12"/>
  <c r="K291" i="12"/>
  <c r="K716" i="12"/>
  <c r="K424" i="12"/>
  <c r="K642" i="12"/>
  <c r="K436" i="12"/>
  <c r="K135" i="12"/>
  <c r="K682" i="12"/>
  <c r="K550" i="12"/>
  <c r="K635" i="12"/>
  <c r="K606" i="12"/>
  <c r="K230" i="12"/>
  <c r="K2" i="12"/>
  <c r="K447" i="12"/>
  <c r="K461" i="12"/>
  <c r="K728" i="12"/>
  <c r="K596" i="12"/>
  <c r="K218" i="12"/>
  <c r="K232" i="12"/>
  <c r="K201" i="12"/>
  <c r="K494" i="12"/>
  <c r="K472" i="12"/>
  <c r="K14" i="12"/>
  <c r="K561" i="12"/>
  <c r="K299" i="12"/>
  <c r="K315" i="12"/>
  <c r="K699" i="12"/>
  <c r="K9" i="12"/>
  <c r="K56" i="12"/>
  <c r="K89" i="12"/>
  <c r="K727" i="12"/>
  <c r="K592" i="12"/>
  <c r="K643" i="12"/>
  <c r="K49" i="12"/>
  <c r="K90" i="12"/>
  <c r="K683" i="12"/>
  <c r="K373" i="12"/>
  <c r="K219" i="12"/>
  <c r="K152" i="12"/>
  <c r="K646" i="12"/>
  <c r="K583" i="12"/>
  <c r="K273" i="12"/>
  <c r="K557" i="12"/>
  <c r="K379" i="12"/>
  <c r="K286" i="12"/>
  <c r="K79" i="12"/>
  <c r="K714" i="12"/>
  <c r="K700" i="12"/>
  <c r="K501" i="12"/>
  <c r="K242" i="12"/>
  <c r="K430" i="12"/>
  <c r="K358" i="12"/>
  <c r="K70" i="12"/>
  <c r="K405" i="12"/>
  <c r="K367" i="12"/>
  <c r="K268" i="12"/>
  <c r="K585" i="12"/>
  <c r="K712" i="12"/>
  <c r="K403" i="12"/>
  <c r="K383" i="12"/>
  <c r="K349" i="12"/>
  <c r="K107" i="12"/>
  <c r="K579" i="12"/>
  <c r="K303" i="12"/>
  <c r="K420" i="12"/>
  <c r="K122" i="12"/>
  <c r="K438" i="12"/>
  <c r="K94" i="12"/>
  <c r="K671" i="12"/>
  <c r="K254" i="12"/>
  <c r="K175" i="12"/>
  <c r="K470" i="12"/>
  <c r="K548" i="12"/>
  <c r="K677" i="12"/>
  <c r="K320" i="12"/>
  <c r="K73" i="12"/>
  <c r="K471" i="12"/>
  <c r="K612" i="12"/>
  <c r="K150" i="12"/>
  <c r="K692" i="12"/>
  <c r="K633" i="12"/>
  <c r="K214" i="12"/>
  <c r="K721" i="12"/>
  <c r="K389" i="12"/>
  <c r="K88" i="12"/>
  <c r="K384" i="12"/>
  <c r="K318" i="12"/>
  <c r="K272" i="12"/>
  <c r="K118" i="12"/>
  <c r="K398" i="12"/>
  <c r="K377" i="12"/>
  <c r="K155" i="12"/>
  <c r="K368" i="12"/>
  <c r="K149" i="12"/>
  <c r="K399" i="12"/>
  <c r="K277" i="12"/>
  <c r="K455" i="12"/>
  <c r="K418" i="12"/>
  <c r="K542" i="12"/>
  <c r="K161" i="12"/>
  <c r="K54" i="12"/>
  <c r="K490" i="12"/>
  <c r="K713" i="12"/>
  <c r="K703" i="12"/>
  <c r="K529" i="12"/>
  <c r="K409" i="12"/>
  <c r="K228" i="12"/>
  <c r="K130" i="12"/>
  <c r="K47" i="12"/>
  <c r="K148" i="12"/>
  <c r="K608" i="12"/>
  <c r="K62" i="12"/>
  <c r="K162" i="12"/>
  <c r="K203" i="12"/>
  <c r="K639" i="12"/>
  <c r="K276" i="12"/>
  <c r="K651" i="12"/>
  <c r="K595" i="12"/>
  <c r="K435" i="12"/>
  <c r="K191" i="12"/>
  <c r="K313" i="12"/>
  <c r="K314" i="12"/>
  <c r="K289" i="12"/>
  <c r="K202" i="12"/>
  <c r="K500" i="12"/>
  <c r="K456" i="12"/>
  <c r="K444" i="12"/>
  <c r="K178" i="12"/>
  <c r="K25" i="12"/>
  <c r="K194" i="12"/>
  <c r="K91" i="12"/>
  <c r="K493" i="12"/>
  <c r="K267" i="12"/>
  <c r="K26" i="12"/>
  <c r="K226" i="12"/>
  <c r="K275" i="12"/>
  <c r="K119" i="12"/>
  <c r="K55" i="12"/>
  <c r="K507" i="12"/>
  <c r="K672" i="12"/>
  <c r="K479" i="12"/>
  <c r="K143" i="12"/>
  <c r="K125" i="12"/>
  <c r="K562" i="12"/>
  <c r="K180" i="12"/>
  <c r="K504" i="12"/>
  <c r="K115" i="12"/>
  <c r="K51" i="12"/>
  <c r="K499" i="12"/>
  <c r="K239" i="12"/>
  <c r="K297" i="12"/>
  <c r="K515" i="12"/>
  <c r="K425" i="12"/>
  <c r="K687" i="12"/>
  <c r="K292" i="12"/>
  <c r="K393" i="12"/>
  <c r="K611" i="12"/>
  <c r="K676" i="12"/>
  <c r="K351" i="12"/>
  <c r="K571" i="12"/>
  <c r="K618" i="12"/>
  <c r="K680" i="12"/>
  <c r="K730" i="12"/>
  <c r="K18" i="12"/>
  <c r="K11" i="12"/>
  <c r="K281" i="12"/>
  <c r="K36" i="12"/>
  <c r="K568" i="12"/>
  <c r="K365" i="12"/>
  <c r="K580" i="12"/>
  <c r="K144" i="12"/>
  <c r="K638" i="12"/>
  <c r="K45" i="12"/>
  <c r="K251" i="12"/>
  <c r="K319" i="12"/>
  <c r="K240" i="12"/>
  <c r="K87" i="12"/>
  <c r="K302" i="12"/>
  <c r="K607" i="12"/>
  <c r="K134" i="12"/>
  <c r="K227" i="12"/>
  <c r="K406" i="12"/>
  <c r="K211" i="12"/>
  <c r="K421" i="12"/>
  <c r="K127" i="12"/>
  <c r="K92" i="12"/>
  <c r="K482" i="12"/>
  <c r="K256" i="12"/>
  <c r="K702" i="12"/>
  <c r="K530" i="12"/>
  <c r="K485" i="12"/>
  <c r="K330" i="12"/>
  <c r="K624" i="12"/>
  <c r="K369" i="12"/>
  <c r="K584" i="12"/>
  <c r="K457" i="12"/>
  <c r="K426" i="12"/>
  <c r="K53" i="12"/>
  <c r="K450" i="12"/>
  <c r="K84" i="12"/>
  <c r="K665" i="12"/>
  <c r="K39" i="12"/>
  <c r="K551" i="12"/>
  <c r="K120" i="12"/>
  <c r="K597" i="12"/>
  <c r="K176" i="12"/>
  <c r="K74" i="12"/>
  <c r="K333" i="12"/>
  <c r="K113" i="12"/>
  <c r="K116" i="12"/>
  <c r="K417" i="12"/>
  <c r="K739" i="12"/>
  <c r="K66" i="12"/>
  <c r="K208" i="12"/>
  <c r="K3" i="12"/>
  <c r="K659" i="12"/>
  <c r="K223" i="12"/>
  <c r="K98" i="12"/>
  <c r="K304" i="12"/>
  <c r="K156" i="12"/>
  <c r="K475" i="12"/>
  <c r="K552" i="12"/>
  <c r="K210" i="12"/>
  <c r="K621" i="12"/>
  <c r="K573" i="12"/>
  <c r="K97" i="12"/>
  <c r="K572" i="12"/>
  <c r="K137" i="12"/>
  <c r="K392" i="12"/>
  <c r="K715" i="12"/>
  <c r="K648" i="12"/>
  <c r="K694" i="12"/>
  <c r="K174" i="12"/>
  <c r="K80" i="12"/>
  <c r="K591" i="12"/>
  <c r="K478" i="12"/>
  <c r="K506" i="12"/>
  <c r="K10" i="12"/>
  <c r="K159" i="12"/>
  <c r="K443" i="12"/>
  <c r="K50" i="12"/>
  <c r="K284" i="12"/>
  <c r="K731" i="12"/>
  <c r="K371" i="12"/>
  <c r="K407" i="12"/>
  <c r="K331" i="12"/>
  <c r="K431" i="12"/>
  <c r="K645" i="12"/>
  <c r="K19" i="12"/>
  <c r="K288" i="12"/>
  <c r="K165" i="12"/>
  <c r="K463" i="12"/>
  <c r="K564" i="12"/>
  <c r="K388" i="12"/>
  <c r="K474" i="12"/>
  <c r="K170" i="12"/>
  <c r="K464" i="12"/>
  <c r="K650" i="12"/>
  <c r="K140" i="12"/>
  <c r="K744" i="12"/>
  <c r="K669" i="12"/>
  <c r="K204" i="12"/>
  <c r="K693" i="12"/>
  <c r="K745" i="12"/>
  <c r="K339" i="12"/>
  <c r="K154" i="12"/>
  <c r="K145" i="12"/>
  <c r="K186" i="12"/>
  <c r="K710" i="12"/>
  <c r="K414" i="12"/>
  <c r="K681" i="12"/>
  <c r="K146" i="12"/>
  <c r="K278" i="12"/>
  <c r="K736" i="12"/>
  <c r="K117" i="12"/>
  <c r="K458" i="12"/>
  <c r="K396" i="12"/>
  <c r="K437" i="12"/>
  <c r="K131" i="12"/>
  <c r="K103" i="12"/>
  <c r="K263" i="12"/>
  <c r="K312" i="12"/>
  <c r="K345" i="12"/>
  <c r="K43" i="12"/>
  <c r="K586" i="12"/>
  <c r="K397" i="12"/>
  <c r="K574" i="12"/>
  <c r="K451" i="12"/>
  <c r="K61" i="12"/>
  <c r="K587" i="12"/>
  <c r="K525" i="12"/>
  <c r="K670" i="12"/>
  <c r="K547" i="12"/>
  <c r="K422" i="12"/>
  <c r="K593" i="12"/>
  <c r="K28" i="12"/>
  <c r="K442" i="12"/>
  <c r="K598" i="12"/>
  <c r="K234" i="12"/>
  <c r="K565" i="12"/>
  <c r="K336" i="12"/>
  <c r="K429" i="12"/>
  <c r="K448" i="12"/>
  <c r="K376" i="12"/>
  <c r="K6" i="12"/>
  <c r="K546" i="12"/>
  <c r="K209" i="12"/>
  <c r="K347" i="12"/>
  <c r="K266" i="12"/>
  <c r="K503" i="12"/>
  <c r="K82" i="12"/>
  <c r="K538" i="12"/>
  <c r="K655" i="12"/>
  <c r="K664" i="12"/>
  <c r="K404" i="12"/>
  <c r="K512" i="12"/>
  <c r="K199" i="12"/>
  <c r="K724" i="12"/>
  <c r="K679" i="12"/>
  <c r="K441" i="12"/>
  <c r="K322" i="12"/>
  <c r="K675" i="12"/>
  <c r="K590" i="12"/>
  <c r="K294" i="12"/>
  <c r="K688" i="12"/>
  <c r="K151" i="12"/>
  <c r="K71" i="12"/>
  <c r="K96" i="12"/>
  <c r="K188" i="12"/>
  <c r="K449" i="12"/>
  <c r="K350" i="12"/>
  <c r="K357" i="12"/>
  <c r="K375" i="12"/>
  <c r="K560" i="12"/>
  <c r="K335" i="12"/>
  <c r="K212" i="12"/>
  <c r="K632" i="12"/>
  <c r="K309" i="12"/>
  <c r="K720" i="12"/>
  <c r="K332" i="12"/>
  <c r="K295" i="12"/>
  <c r="K663" i="12"/>
  <c r="K685" i="12"/>
  <c r="K734" i="12"/>
  <c r="K64" i="12"/>
  <c r="K517" i="12"/>
  <c r="K78" i="12"/>
  <c r="K260" i="12"/>
  <c r="K262" i="12"/>
  <c r="K390" i="12"/>
  <c r="K729" i="12"/>
  <c r="K723" i="12"/>
  <c r="K527" i="12"/>
  <c r="K243" i="12"/>
  <c r="K717" i="12"/>
  <c r="K626" i="12"/>
  <c r="K181" i="12"/>
  <c r="K250" i="12"/>
  <c r="K619" i="12"/>
  <c r="K577" i="12"/>
  <c r="K206" i="12"/>
  <c r="K157" i="12"/>
  <c r="K298" i="12"/>
  <c r="K132" i="12"/>
  <c r="K93" i="12"/>
  <c r="K189" i="12"/>
  <c r="K196" i="12"/>
  <c r="K662" i="12"/>
  <c r="K433" i="12"/>
  <c r="K252" i="12"/>
  <c r="K740" i="12"/>
  <c r="K395" i="12"/>
  <c r="K413" i="12"/>
  <c r="K32" i="12"/>
  <c r="K387" i="12"/>
  <c r="K99" i="12"/>
  <c r="K139" i="12"/>
  <c r="K497" i="12"/>
  <c r="K706" i="12"/>
  <c r="K27" i="12"/>
  <c r="K340" i="12"/>
  <c r="K489" i="12"/>
  <c r="K274" i="12"/>
  <c r="K67" i="12"/>
  <c r="K743" i="12"/>
  <c r="K690" i="12"/>
  <c r="K293" i="12"/>
  <c r="K601" i="12"/>
  <c r="K20" i="12"/>
  <c r="K177" i="12"/>
  <c r="K360" i="12"/>
  <c r="K60" i="12"/>
  <c r="K52" i="12"/>
  <c r="K133" i="12"/>
  <c r="K207" i="12"/>
  <c r="K123" i="12"/>
  <c r="K364" i="12"/>
  <c r="K205" i="12"/>
  <c r="K705" i="12"/>
  <c r="K695" i="12"/>
  <c r="K41" i="12"/>
  <c r="K270" i="12"/>
  <c r="K184" i="12"/>
  <c r="K549" i="12"/>
  <c r="K460" i="12"/>
  <c r="K128" i="12"/>
  <c r="K465" i="12"/>
  <c r="K296" i="12"/>
  <c r="K7" i="12"/>
  <c r="K126" i="12"/>
  <c r="K634" i="12"/>
  <c r="K22" i="12"/>
  <c r="K83" i="12"/>
  <c r="K391" i="12"/>
  <c r="K153" i="12"/>
  <c r="K46" i="12"/>
  <c r="K674" i="12"/>
  <c r="K15" i="12"/>
  <c r="K578" i="12"/>
  <c r="K382" i="12"/>
  <c r="K553" i="12"/>
  <c r="K427" i="12"/>
  <c r="K594" i="12"/>
  <c r="K609" i="12"/>
  <c r="K147" i="12"/>
  <c r="K627" i="12"/>
  <c r="K661" i="12"/>
  <c r="K183" i="12"/>
  <c r="K328" i="12"/>
  <c r="K348" i="12"/>
  <c r="K498" i="12"/>
  <c r="K324" i="12"/>
  <c r="K575" i="12"/>
  <c r="K660" i="12"/>
  <c r="K121" i="12"/>
  <c r="K514" i="12"/>
  <c r="K317" i="12"/>
  <c r="K543" i="12"/>
  <c r="K541" i="12"/>
  <c r="K741" i="12"/>
  <c r="K72" i="12"/>
  <c r="K259" i="12"/>
  <c r="K285" i="12"/>
  <c r="K559" i="12"/>
  <c r="K511" i="12"/>
  <c r="K535" i="12"/>
  <c r="K536" i="12"/>
  <c r="K215" i="12"/>
  <c r="K603" i="12"/>
  <c r="K40" i="12"/>
  <c r="K691" i="12"/>
  <c r="K362" i="12"/>
  <c r="K366" i="12"/>
  <c r="K711" i="12"/>
  <c r="K738" i="12"/>
  <c r="K231" i="12"/>
  <c r="K220" i="12"/>
  <c r="K668" i="12"/>
  <c r="K473" i="12"/>
  <c r="K524" i="12"/>
  <c r="K484" i="12"/>
  <c r="K142" i="12"/>
  <c r="K510" i="12"/>
  <c r="K12" i="12"/>
  <c r="K410" i="12"/>
  <c r="K726" i="12"/>
  <c r="K402" i="12"/>
  <c r="K667" i="12"/>
  <c r="K8" i="12"/>
  <c r="K616" i="12"/>
  <c r="K518" i="12"/>
  <c r="K216" i="12"/>
  <c r="K483" i="12"/>
  <c r="K532" i="12"/>
  <c r="K59" i="12"/>
  <c r="K158" i="12"/>
  <c r="K570" i="12"/>
  <c r="K238" i="12"/>
  <c r="K172" i="12"/>
  <c r="K658" i="12"/>
  <c r="K622" i="12"/>
  <c r="K453" i="12"/>
  <c r="K370" i="12"/>
  <c r="K686" i="12"/>
  <c r="K486" i="12"/>
  <c r="K602" i="12"/>
  <c r="K190" i="12"/>
  <c r="K707" i="12"/>
  <c r="K526" i="12"/>
  <c r="K287" i="12"/>
  <c r="K454" i="12"/>
  <c r="K167" i="12"/>
  <c r="K108" i="12"/>
  <c r="K521" i="12"/>
  <c r="K545" i="12"/>
  <c r="K235" i="12"/>
  <c r="K363" i="12"/>
  <c r="K381" i="12"/>
  <c r="K719" i="12"/>
  <c r="K737" i="12"/>
  <c r="K641" i="12"/>
  <c r="K301" i="12"/>
  <c r="K558" i="12"/>
  <c r="K195" i="12"/>
  <c r="K636" i="12"/>
  <c r="K241" i="12"/>
  <c r="K657" i="12"/>
  <c r="K81" i="12"/>
  <c r="K282" i="12"/>
  <c r="K446" i="12"/>
  <c r="K519" i="12"/>
  <c r="K644" i="12"/>
  <c r="K620" i="12"/>
  <c r="K452" i="12"/>
  <c r="K416" i="12"/>
  <c r="K462" i="12"/>
  <c r="K467" i="12"/>
  <c r="K697" i="12"/>
  <c r="K44" i="12"/>
  <c r="K356" i="12"/>
  <c r="K604" i="12"/>
  <c r="K258" i="12"/>
  <c r="K213" i="12"/>
  <c r="K342" i="12"/>
  <c r="K408" i="12"/>
  <c r="K732" i="12"/>
  <c r="K701" i="12"/>
  <c r="K306" i="12"/>
  <c r="K326" i="12"/>
  <c r="K637" i="12"/>
  <c r="K253" i="12"/>
  <c r="K111" i="12"/>
  <c r="K198" i="12"/>
  <c r="K193" i="12"/>
  <c r="K567" i="12"/>
  <c r="K5" i="12"/>
  <c r="K684" i="12"/>
  <c r="K582" i="12"/>
  <c r="K261" i="12"/>
  <c r="K640" i="12"/>
  <c r="K104" i="12"/>
  <c r="K386" i="12"/>
  <c r="K428" i="12"/>
  <c r="K112" i="12"/>
  <c r="K666" i="12"/>
  <c r="K477" i="12"/>
  <c r="K599" i="12"/>
  <c r="K434" i="12"/>
  <c r="K321" i="12"/>
  <c r="K31" i="12"/>
  <c r="K469" i="12"/>
  <c r="K38" i="12"/>
  <c r="K246" i="12"/>
  <c r="K168" i="12"/>
  <c r="K244" i="12"/>
  <c r="K569" i="12"/>
  <c r="K37" i="12"/>
  <c r="K401" i="12"/>
  <c r="K95" i="12"/>
  <c r="K110" i="12"/>
  <c r="K76" i="12"/>
  <c r="K656" i="12"/>
  <c r="K35" i="12"/>
  <c r="K114" i="12"/>
  <c r="K380" i="12"/>
  <c r="K576" i="12"/>
  <c r="K554" i="12"/>
  <c r="K310" i="12"/>
  <c r="K625" i="12"/>
  <c r="K537" i="12"/>
  <c r="K86" i="12"/>
  <c r="K290" i="12"/>
  <c r="K539" i="12"/>
  <c r="K615" i="12"/>
  <c r="K696" i="12"/>
  <c r="K182" i="12"/>
  <c r="K249" i="12"/>
  <c r="K16" i="12"/>
  <c r="K160" i="12"/>
  <c r="K415" i="12"/>
  <c r="K495" i="12"/>
  <c r="N767" i="13"/>
  <c r="M767" i="13" a="1"/>
  <c r="M767" i="13" s="1"/>
  <c r="K767" i="13"/>
  <c r="P767" i="13"/>
  <c r="Q767" i="13" s="1"/>
  <c r="Q7" i="13"/>
  <c r="Q4" i="13"/>
  <c r="Q5" i="13"/>
  <c r="Q9" i="13"/>
  <c r="Q8" i="13"/>
  <c r="Q10" i="13"/>
  <c r="Q11" i="13"/>
  <c r="Q12" i="13"/>
  <c r="Q13" i="13"/>
  <c r="Q14" i="13"/>
  <c r="Q15" i="13"/>
  <c r="Q16" i="13"/>
  <c r="Q17" i="13"/>
  <c r="Q18" i="13"/>
  <c r="Q19" i="13"/>
  <c r="Q20" i="13"/>
  <c r="Q21" i="13"/>
  <c r="Q22" i="13"/>
  <c r="Q23" i="13"/>
  <c r="Q24" i="13"/>
  <c r="Q25" i="13"/>
  <c r="Q26" i="13"/>
  <c r="Q27" i="13"/>
  <c r="Q28" i="13"/>
  <c r="Q29" i="13"/>
  <c r="A768" i="13"/>
  <c r="J10" i="12"/>
  <c r="J74" i="12"/>
  <c r="L74" i="12" s="1"/>
  <c r="J138" i="12"/>
  <c r="L138" i="12" s="1"/>
  <c r="J202" i="12"/>
  <c r="L202" i="12" s="1"/>
  <c r="J35" i="12"/>
  <c r="J99" i="12"/>
  <c r="J163" i="12"/>
  <c r="L163" i="12" s="1"/>
  <c r="J227" i="12"/>
  <c r="L227" i="12" s="1"/>
  <c r="J61" i="12"/>
  <c r="J125" i="12"/>
  <c r="L125" i="12" s="1"/>
  <c r="J189" i="12"/>
  <c r="L189" i="12" s="1"/>
  <c r="J22" i="12"/>
  <c r="J86" i="12"/>
  <c r="J150" i="12"/>
  <c r="L150" i="12" s="1"/>
  <c r="J214" i="12"/>
  <c r="L214" i="12" s="1"/>
  <c r="J278" i="12"/>
  <c r="L278" i="12" s="1"/>
  <c r="J39" i="12"/>
  <c r="J167" i="12"/>
  <c r="J267" i="12"/>
  <c r="J338" i="12"/>
  <c r="L338" i="12" s="1"/>
  <c r="J402" i="12"/>
  <c r="J466" i="12"/>
  <c r="L466" i="12" s="1"/>
  <c r="J530" i="12"/>
  <c r="J594" i="12"/>
  <c r="L594" i="12" s="1"/>
  <c r="J658" i="12"/>
  <c r="J722" i="12"/>
  <c r="L722" i="12" s="1"/>
  <c r="J88" i="12"/>
  <c r="L88" i="12" s="1"/>
  <c r="J216" i="12"/>
  <c r="J9" i="12"/>
  <c r="L9" i="12" s="1"/>
  <c r="J137" i="12"/>
  <c r="L137" i="12" s="1"/>
  <c r="J251" i="12"/>
  <c r="J324" i="12"/>
  <c r="J388" i="12"/>
  <c r="J60" i="12"/>
  <c r="J188" i="12"/>
  <c r="J280" i="12"/>
  <c r="L280" i="12" s="1"/>
  <c r="J349" i="12"/>
  <c r="L349" i="12" s="1"/>
  <c r="J413" i="12"/>
  <c r="J477" i="12"/>
  <c r="L477" i="12" s="1"/>
  <c r="J541" i="12"/>
  <c r="L541" i="12" s="1"/>
  <c r="J605" i="12"/>
  <c r="L605" i="12" s="1"/>
  <c r="J669" i="12"/>
  <c r="L669" i="12" s="1"/>
  <c r="J63" i="12"/>
  <c r="L63" i="12" s="1"/>
  <c r="J191" i="12"/>
  <c r="L191" i="12" s="1"/>
  <c r="J281" i="12"/>
  <c r="J350" i="12"/>
  <c r="J414" i="12"/>
  <c r="J478" i="12"/>
  <c r="L478" i="12" s="1"/>
  <c r="J542" i="12"/>
  <c r="J606" i="12"/>
  <c r="J670" i="12"/>
  <c r="J64" i="12"/>
  <c r="J36" i="12"/>
  <c r="L36" i="12" s="1"/>
  <c r="J65" i="12"/>
  <c r="L65" i="12" s="1"/>
  <c r="J344" i="12"/>
  <c r="L344" i="12" s="1"/>
  <c r="J463" i="12"/>
  <c r="L463" i="12" s="1"/>
  <c r="J564" i="12"/>
  <c r="J667" i="12"/>
  <c r="J81" i="12"/>
  <c r="J345" i="12"/>
  <c r="J464" i="12"/>
  <c r="J567" i="12"/>
  <c r="J668" i="12"/>
  <c r="L668" i="12" s="1"/>
  <c r="J97" i="12"/>
  <c r="J347" i="12"/>
  <c r="L347" i="12" s="1"/>
  <c r="J465" i="12"/>
  <c r="L465" i="12" s="1"/>
  <c r="J568" i="12"/>
  <c r="J671" i="12"/>
  <c r="L671" i="12" s="1"/>
  <c r="J113" i="12"/>
  <c r="J351" i="12"/>
  <c r="L351" i="12" s="1"/>
  <c r="J467" i="12"/>
  <c r="J569" i="12"/>
  <c r="J672" i="12"/>
  <c r="L672" i="12" s="1"/>
  <c r="J129" i="12"/>
  <c r="L129" i="12" s="1"/>
  <c r="J352" i="12"/>
  <c r="L352" i="12" s="1"/>
  <c r="J468" i="12"/>
  <c r="L468" i="12" s="1"/>
  <c r="J571" i="12"/>
  <c r="L571" i="12" s="1"/>
  <c r="J673" i="12"/>
  <c r="L673" i="12" s="1"/>
  <c r="J145" i="12"/>
  <c r="J353" i="12"/>
  <c r="L353" i="12" s="1"/>
  <c r="J239" i="12"/>
  <c r="J612" i="12"/>
  <c r="J403" i="12"/>
  <c r="J688" i="12"/>
  <c r="J484" i="12"/>
  <c r="J741" i="12"/>
  <c r="J560" i="12"/>
  <c r="J359" i="12"/>
  <c r="L359" i="12" s="1"/>
  <c r="J664" i="12"/>
  <c r="J497" i="12"/>
  <c r="J208" i="12"/>
  <c r="L208" i="12" s="1"/>
  <c r="J676" i="12"/>
  <c r="J601" i="12"/>
  <c r="J18" i="12"/>
  <c r="L18" i="12" s="1"/>
  <c r="J82" i="12"/>
  <c r="L82" i="12" s="1"/>
  <c r="J146" i="12"/>
  <c r="J210" i="12"/>
  <c r="L210" i="12" s="1"/>
  <c r="J43" i="12"/>
  <c r="L43" i="12" s="1"/>
  <c r="J107" i="12"/>
  <c r="L107" i="12" s="1"/>
  <c r="J171" i="12"/>
  <c r="J5" i="12"/>
  <c r="L5" i="12" s="1"/>
  <c r="J69" i="12"/>
  <c r="L69" i="12" s="1"/>
  <c r="J133" i="12"/>
  <c r="L133" i="12" s="1"/>
  <c r="J197" i="12"/>
  <c r="L197" i="12" s="1"/>
  <c r="J30" i="12"/>
  <c r="L30" i="12" s="1"/>
  <c r="J94" i="12"/>
  <c r="L94" i="12" s="1"/>
  <c r="J158" i="12"/>
  <c r="J222" i="12"/>
  <c r="L222" i="12" s="1"/>
  <c r="J286" i="12"/>
  <c r="L286" i="12" s="1"/>
  <c r="J55" i="12"/>
  <c r="L55" i="12" s="1"/>
  <c r="J183" i="12"/>
  <c r="J276" i="12"/>
  <c r="L276" i="12" s="1"/>
  <c r="J346" i="12"/>
  <c r="L346" i="12" s="1"/>
  <c r="J410" i="12"/>
  <c r="L410" i="12" s="1"/>
  <c r="J474" i="12"/>
  <c r="L474" i="12" s="1"/>
  <c r="J538" i="12"/>
  <c r="J602" i="12"/>
  <c r="J666" i="12"/>
  <c r="L666" i="12" s="1"/>
  <c r="J730" i="12"/>
  <c r="J104" i="12"/>
  <c r="J232" i="12"/>
  <c r="J25" i="12"/>
  <c r="L25" i="12" s="1"/>
  <c r="J153" i="12"/>
  <c r="L153" i="12" s="1"/>
  <c r="J260" i="12"/>
  <c r="J332" i="12"/>
  <c r="J396" i="12"/>
  <c r="J76" i="12"/>
  <c r="J204" i="12"/>
  <c r="L204" i="12" s="1"/>
  <c r="J289" i="12"/>
  <c r="J357" i="12"/>
  <c r="J421" i="12"/>
  <c r="J485" i="12"/>
  <c r="L485" i="12" s="1"/>
  <c r="J549" i="12"/>
  <c r="J613" i="12"/>
  <c r="L613" i="12" s="1"/>
  <c r="J677" i="12"/>
  <c r="L677" i="12" s="1"/>
  <c r="J79" i="12"/>
  <c r="L79" i="12" s="1"/>
  <c r="J207" i="12"/>
  <c r="J290" i="12"/>
  <c r="J358" i="12"/>
  <c r="L358" i="12" s="1"/>
  <c r="J422" i="12"/>
  <c r="J486" i="12"/>
  <c r="J550" i="12"/>
  <c r="L550" i="12" s="1"/>
  <c r="J614" i="12"/>
  <c r="L614" i="12" s="1"/>
  <c r="J678" i="12"/>
  <c r="L678" i="12" s="1"/>
  <c r="J80" i="12"/>
  <c r="L80" i="12" s="1"/>
  <c r="J52" i="12"/>
  <c r="L52" i="12" s="1"/>
  <c r="J164" i="12"/>
  <c r="L164" i="12" s="1"/>
  <c r="J360" i="12"/>
  <c r="L360" i="12" s="1"/>
  <c r="J475" i="12"/>
  <c r="J577" i="12"/>
  <c r="J680" i="12"/>
  <c r="L680" i="12" s="1"/>
  <c r="J176" i="12"/>
  <c r="L176" i="12" s="1"/>
  <c r="J361" i="12"/>
  <c r="L361" i="12" s="1"/>
  <c r="J476" i="12"/>
  <c r="L476" i="12" s="1"/>
  <c r="J579" i="12"/>
  <c r="L579" i="12" s="1"/>
  <c r="J681" i="12"/>
  <c r="L681" i="12" s="1"/>
  <c r="J177" i="12"/>
  <c r="J363" i="12"/>
  <c r="L363" i="12" s="1"/>
  <c r="J479" i="12"/>
  <c r="L479" i="12" s="1"/>
  <c r="J580" i="12"/>
  <c r="L580" i="12" s="1"/>
  <c r="J683" i="12"/>
  <c r="L683" i="12" s="1"/>
  <c r="J180" i="12"/>
  <c r="L180" i="12" s="1"/>
  <c r="J367" i="12"/>
  <c r="L367" i="12" s="1"/>
  <c r="J480" i="12"/>
  <c r="L480" i="12" s="1"/>
  <c r="J583" i="12"/>
  <c r="L583" i="12" s="1"/>
  <c r="J684" i="12"/>
  <c r="L684" i="12" s="1"/>
  <c r="J192" i="12"/>
  <c r="L192" i="12" s="1"/>
  <c r="J368" i="12"/>
  <c r="L368" i="12" s="1"/>
  <c r="J481" i="12"/>
  <c r="L481" i="12" s="1"/>
  <c r="J584" i="12"/>
  <c r="J687" i="12"/>
  <c r="L687" i="12" s="1"/>
  <c r="J193" i="12"/>
  <c r="J369" i="12"/>
  <c r="L369" i="12" s="1"/>
  <c r="J327" i="12"/>
  <c r="L327" i="12" s="1"/>
  <c r="J649" i="12"/>
  <c r="L649" i="12" s="1"/>
  <c r="J447" i="12"/>
  <c r="L447" i="12" s="1"/>
  <c r="J713" i="12"/>
  <c r="L713" i="12" s="1"/>
  <c r="J521" i="12"/>
  <c r="J160" i="12"/>
  <c r="J588" i="12"/>
  <c r="L588" i="12" s="1"/>
  <c r="J423" i="12"/>
  <c r="L423" i="12" s="1"/>
  <c r="J700" i="12"/>
  <c r="L700" i="12" s="1"/>
  <c r="J535" i="12"/>
  <c r="J508" i="12"/>
  <c r="L508" i="12" s="1"/>
  <c r="J433" i="12"/>
  <c r="J731" i="12"/>
  <c r="J26" i="12"/>
  <c r="L26" i="12" s="1"/>
  <c r="J90" i="12"/>
  <c r="J154" i="12"/>
  <c r="L154" i="12" s="1"/>
  <c r="J218" i="12"/>
  <c r="L218" i="12" s="1"/>
  <c r="J51" i="12"/>
  <c r="L51" i="12" s="1"/>
  <c r="J115" i="12"/>
  <c r="L115" i="12" s="1"/>
  <c r="J179" i="12"/>
  <c r="J13" i="12"/>
  <c r="L13" i="12" s="1"/>
  <c r="J77" i="12"/>
  <c r="J141" i="12"/>
  <c r="L141" i="12" s="1"/>
  <c r="J205" i="12"/>
  <c r="J38" i="12"/>
  <c r="J102" i="12"/>
  <c r="L102" i="12" s="1"/>
  <c r="J166" i="12"/>
  <c r="L166" i="12" s="1"/>
  <c r="J230" i="12"/>
  <c r="L230" i="12" s="1"/>
  <c r="J294" i="12"/>
  <c r="L294" i="12" s="1"/>
  <c r="J71" i="12"/>
  <c r="L71" i="12" s="1"/>
  <c r="J199" i="12"/>
  <c r="J285" i="12"/>
  <c r="J354" i="12"/>
  <c r="L354" i="12" s="1"/>
  <c r="J418" i="12"/>
  <c r="L418" i="12" s="1"/>
  <c r="J482" i="12"/>
  <c r="L482" i="12" s="1"/>
  <c r="J546" i="12"/>
  <c r="L546" i="12" s="1"/>
  <c r="J610" i="12"/>
  <c r="L610" i="12" s="1"/>
  <c r="J674" i="12"/>
  <c r="J738" i="12"/>
  <c r="L738" i="12" s="1"/>
  <c r="J120" i="12"/>
  <c r="J241" i="12"/>
  <c r="J41" i="12"/>
  <c r="L41" i="12" s="1"/>
  <c r="J169" i="12"/>
  <c r="L169" i="12" s="1"/>
  <c r="J269" i="12"/>
  <c r="L269" i="12" s="1"/>
  <c r="J340" i="12"/>
  <c r="L340" i="12" s="1"/>
  <c r="J404" i="12"/>
  <c r="J92" i="12"/>
  <c r="L92" i="12" s="1"/>
  <c r="J220" i="12"/>
  <c r="J298" i="12"/>
  <c r="J365" i="12"/>
  <c r="L365" i="12" s="1"/>
  <c r="J429" i="12"/>
  <c r="L429" i="12" s="1"/>
  <c r="J493" i="12"/>
  <c r="L493" i="12" s="1"/>
  <c r="J557" i="12"/>
  <c r="J621" i="12"/>
  <c r="J685" i="12"/>
  <c r="L685" i="12" s="1"/>
  <c r="J95" i="12"/>
  <c r="L95" i="12" s="1"/>
  <c r="J223" i="12"/>
  <c r="L223" i="12" s="1"/>
  <c r="J299" i="12"/>
  <c r="L299" i="12" s="1"/>
  <c r="J366" i="12"/>
  <c r="L366" i="12" s="1"/>
  <c r="J430" i="12"/>
  <c r="J494" i="12"/>
  <c r="L494" i="12" s="1"/>
  <c r="J558" i="12"/>
  <c r="J622" i="12"/>
  <c r="J686" i="12"/>
  <c r="J96" i="12"/>
  <c r="J68" i="12"/>
  <c r="L68" i="12" s="1"/>
  <c r="J209" i="12"/>
  <c r="L209" i="12" s="1"/>
  <c r="J376" i="12"/>
  <c r="J488" i="12"/>
  <c r="L488" i="12" s="1"/>
  <c r="J591" i="12"/>
  <c r="J692" i="12"/>
  <c r="L692" i="12" s="1"/>
  <c r="J212" i="12"/>
  <c r="L212" i="12" s="1"/>
  <c r="J377" i="12"/>
  <c r="J489" i="12"/>
  <c r="J592" i="12"/>
  <c r="L592" i="12" s="1"/>
  <c r="J695" i="12"/>
  <c r="J224" i="12"/>
  <c r="L224" i="12" s="1"/>
  <c r="J379" i="12"/>
  <c r="L379" i="12" s="1"/>
  <c r="J491" i="12"/>
  <c r="L491" i="12" s="1"/>
  <c r="J593" i="12"/>
  <c r="L593" i="12" s="1"/>
  <c r="J696" i="12"/>
  <c r="J225" i="12"/>
  <c r="L225" i="12" s="1"/>
  <c r="J383" i="12"/>
  <c r="L383" i="12" s="1"/>
  <c r="J492" i="12"/>
  <c r="L492" i="12" s="1"/>
  <c r="J595" i="12"/>
  <c r="L595" i="12" s="1"/>
  <c r="J697" i="12"/>
  <c r="L697" i="12" s="1"/>
  <c r="J228" i="12"/>
  <c r="J384" i="12"/>
  <c r="L384" i="12" s="1"/>
  <c r="J495" i="12"/>
  <c r="J596" i="12"/>
  <c r="L596" i="12" s="1"/>
  <c r="J699" i="12"/>
  <c r="L699" i="12" s="1"/>
  <c r="J236" i="12"/>
  <c r="L236" i="12" s="1"/>
  <c r="J385" i="12"/>
  <c r="L385" i="12" s="1"/>
  <c r="J391" i="12"/>
  <c r="L391" i="12" s="1"/>
  <c r="J679" i="12"/>
  <c r="L679" i="12" s="1"/>
  <c r="J483" i="12"/>
  <c r="J740" i="12"/>
  <c r="J551" i="12"/>
  <c r="J284" i="12"/>
  <c r="L284" i="12" s="1"/>
  <c r="J625" i="12"/>
  <c r="J459" i="12"/>
  <c r="J723" i="12"/>
  <c r="J563" i="12"/>
  <c r="L563" i="12" s="1"/>
  <c r="J640" i="12"/>
  <c r="J572" i="12"/>
  <c r="L2" i="12"/>
  <c r="J34" i="12"/>
  <c r="L34" i="12" s="1"/>
  <c r="J98" i="12"/>
  <c r="L98" i="12" s="1"/>
  <c r="J162" i="12"/>
  <c r="L162" i="12" s="1"/>
  <c r="J226" i="12"/>
  <c r="L226" i="12" s="1"/>
  <c r="J59" i="12"/>
  <c r="J123" i="12"/>
  <c r="J187" i="12"/>
  <c r="J21" i="12"/>
  <c r="L21" i="12" s="1"/>
  <c r="J85" i="12"/>
  <c r="L85" i="12" s="1"/>
  <c r="J149" i="12"/>
  <c r="L149" i="12" s="1"/>
  <c r="J213" i="12"/>
  <c r="J46" i="12"/>
  <c r="J110" i="12"/>
  <c r="J174" i="12"/>
  <c r="J238" i="12"/>
  <c r="J302" i="12"/>
  <c r="L302" i="12" s="1"/>
  <c r="J87" i="12"/>
  <c r="L87" i="12" s="1"/>
  <c r="J215" i="12"/>
  <c r="J295" i="12"/>
  <c r="L295" i="12" s="1"/>
  <c r="J362" i="12"/>
  <c r="J426" i="12"/>
  <c r="J490" i="12"/>
  <c r="L490" i="12" s="1"/>
  <c r="J554" i="12"/>
  <c r="J618" i="12"/>
  <c r="L618" i="12" s="1"/>
  <c r="J682" i="12"/>
  <c r="L682" i="12" s="1"/>
  <c r="J8" i="12"/>
  <c r="J136" i="12"/>
  <c r="L136" i="12" s="1"/>
  <c r="J250" i="12"/>
  <c r="L250" i="12" s="1"/>
  <c r="J57" i="12"/>
  <c r="L57" i="12" s="1"/>
  <c r="J185" i="12"/>
  <c r="L185" i="12" s="1"/>
  <c r="J279" i="12"/>
  <c r="L279" i="12" s="1"/>
  <c r="J348" i="12"/>
  <c r="J412" i="12"/>
  <c r="L412" i="12" s="1"/>
  <c r="J108" i="12"/>
  <c r="J234" i="12"/>
  <c r="J307" i="12"/>
  <c r="L307" i="12" s="1"/>
  <c r="J373" i="12"/>
  <c r="L373" i="12" s="1"/>
  <c r="J437" i="12"/>
  <c r="J501" i="12"/>
  <c r="L501" i="12" s="1"/>
  <c r="J565" i="12"/>
  <c r="J629" i="12"/>
  <c r="L629" i="12" s="1"/>
  <c r="J693" i="12"/>
  <c r="L693" i="12" s="1"/>
  <c r="J111" i="12"/>
  <c r="J235" i="12"/>
  <c r="J308" i="12"/>
  <c r="L308" i="12" s="1"/>
  <c r="J374" i="12"/>
  <c r="L374" i="12" s="1"/>
  <c r="J438" i="12"/>
  <c r="J502" i="12"/>
  <c r="L502" i="12" s="1"/>
  <c r="J566" i="12"/>
  <c r="L566" i="12" s="1"/>
  <c r="J630" i="12"/>
  <c r="L630" i="12" s="1"/>
  <c r="J694" i="12"/>
  <c r="J112" i="12"/>
  <c r="J84" i="12"/>
  <c r="L84" i="12" s="1"/>
  <c r="J245" i="12"/>
  <c r="L245" i="12" s="1"/>
  <c r="J392" i="12"/>
  <c r="L392" i="12" s="1"/>
  <c r="J500" i="12"/>
  <c r="L500" i="12" s="1"/>
  <c r="J603" i="12"/>
  <c r="L603" i="12" s="1"/>
  <c r="J705" i="12"/>
  <c r="L705" i="12" s="1"/>
  <c r="J247" i="12"/>
  <c r="L247" i="12" s="1"/>
  <c r="J393" i="12"/>
  <c r="J42" i="12"/>
  <c r="L42" i="12" s="1"/>
  <c r="J106" i="12"/>
  <c r="L106" i="12" s="1"/>
  <c r="J170" i="12"/>
  <c r="J3" i="12"/>
  <c r="L3" i="12" s="1"/>
  <c r="J67" i="12"/>
  <c r="J131" i="12"/>
  <c r="L131" i="12" s="1"/>
  <c r="J195" i="12"/>
  <c r="J29" i="12"/>
  <c r="L29" i="12" s="1"/>
  <c r="J93" i="12"/>
  <c r="J157" i="12"/>
  <c r="L157" i="12" s="1"/>
  <c r="J221" i="12"/>
  <c r="L221" i="12" s="1"/>
  <c r="J54" i="12"/>
  <c r="L54" i="12" s="1"/>
  <c r="J118" i="12"/>
  <c r="L118" i="12" s="1"/>
  <c r="J182" i="12"/>
  <c r="J246" i="12"/>
  <c r="L246" i="12" s="1"/>
  <c r="J310" i="12"/>
  <c r="J103" i="12"/>
  <c r="J231" i="12"/>
  <c r="L231" i="12" s="1"/>
  <c r="J304" i="12"/>
  <c r="J370" i="12"/>
  <c r="J434" i="12"/>
  <c r="J498" i="12"/>
  <c r="L498" i="12" s="1"/>
  <c r="J562" i="12"/>
  <c r="L562" i="12" s="1"/>
  <c r="J626" i="12"/>
  <c r="J690" i="12"/>
  <c r="L690" i="12" s="1"/>
  <c r="J24" i="12"/>
  <c r="L24" i="12" s="1"/>
  <c r="J152" i="12"/>
  <c r="L152" i="12" s="1"/>
  <c r="J259" i="12"/>
  <c r="L259" i="12" s="1"/>
  <c r="J73" i="12"/>
  <c r="L73" i="12" s="1"/>
  <c r="J201" i="12"/>
  <c r="L201" i="12" s="1"/>
  <c r="J288" i="12"/>
  <c r="L288" i="12" s="1"/>
  <c r="J356" i="12"/>
  <c r="J420" i="12"/>
  <c r="L420" i="12" s="1"/>
  <c r="J124" i="12"/>
  <c r="L124" i="12" s="1"/>
  <c r="J243" i="12"/>
  <c r="L243" i="12" s="1"/>
  <c r="J316" i="12"/>
  <c r="L316" i="12" s="1"/>
  <c r="J381" i="12"/>
  <c r="L381" i="12" s="1"/>
  <c r="J445" i="12"/>
  <c r="L445" i="12" s="1"/>
  <c r="J509" i="12"/>
  <c r="J573" i="12"/>
  <c r="J637" i="12"/>
  <c r="J701" i="12"/>
  <c r="L701" i="12" s="1"/>
  <c r="J127" i="12"/>
  <c r="L127" i="12" s="1"/>
  <c r="J244" i="12"/>
  <c r="J317" i="12"/>
  <c r="L317" i="12" s="1"/>
  <c r="J382" i="12"/>
  <c r="L382" i="12" s="1"/>
  <c r="J446" i="12"/>
  <c r="J510" i="12"/>
  <c r="L510" i="12" s="1"/>
  <c r="J574" i="12"/>
  <c r="L574" i="12" s="1"/>
  <c r="J638" i="12"/>
  <c r="L638" i="12" s="1"/>
  <c r="J702" i="12"/>
  <c r="L702" i="12" s="1"/>
  <c r="J128" i="12"/>
  <c r="J100" i="12"/>
  <c r="L100" i="12" s="1"/>
  <c r="J266" i="12"/>
  <c r="J408" i="12"/>
  <c r="L408" i="12" s="1"/>
  <c r="J513" i="12"/>
  <c r="L513" i="12" s="1"/>
  <c r="J616" i="12"/>
  <c r="J715" i="12"/>
  <c r="L715" i="12" s="1"/>
  <c r="J273" i="12"/>
  <c r="L273" i="12" s="1"/>
  <c r="J409" i="12"/>
  <c r="L409" i="12" s="1"/>
  <c r="J515" i="12"/>
  <c r="L515" i="12" s="1"/>
  <c r="J617" i="12"/>
  <c r="L617" i="12" s="1"/>
  <c r="J716" i="12"/>
  <c r="J274" i="12"/>
  <c r="L274" i="12" s="1"/>
  <c r="J411" i="12"/>
  <c r="L411" i="12" s="1"/>
  <c r="J516" i="12"/>
  <c r="J619" i="12"/>
  <c r="L619" i="12" s="1"/>
  <c r="J717" i="12"/>
  <c r="J275" i="12"/>
  <c r="L275" i="12" s="1"/>
  <c r="J415" i="12"/>
  <c r="L415" i="12" s="1"/>
  <c r="J519" i="12"/>
  <c r="L519" i="12" s="1"/>
  <c r="J620" i="12"/>
  <c r="J718" i="12"/>
  <c r="J282" i="12"/>
  <c r="J416" i="12"/>
  <c r="J520" i="12"/>
  <c r="L520" i="12" s="1"/>
  <c r="J623" i="12"/>
  <c r="L623" i="12" s="1"/>
  <c r="J719" i="12"/>
  <c r="J283" i="12"/>
  <c r="L283" i="12" s="1"/>
  <c r="J417" i="12"/>
  <c r="J473" i="12"/>
  <c r="J739" i="12"/>
  <c r="L739" i="12" s="1"/>
  <c r="J548" i="12"/>
  <c r="L548" i="12" s="1"/>
  <c r="J265" i="12"/>
  <c r="L265" i="12" s="1"/>
  <c r="J624" i="12"/>
  <c r="L624" i="12" s="1"/>
  <c r="J419" i="12"/>
  <c r="J691" i="12"/>
  <c r="J524" i="12"/>
  <c r="J305" i="12"/>
  <c r="L305" i="12" s="1"/>
  <c r="J636" i="12"/>
  <c r="J536" i="12"/>
  <c r="L536" i="12" s="1"/>
  <c r="J435" i="12"/>
  <c r="L435" i="12" s="1"/>
  <c r="J611" i="12"/>
  <c r="L611" i="12" s="1"/>
  <c r="J50" i="12"/>
  <c r="J114" i="12"/>
  <c r="J178" i="12"/>
  <c r="L178" i="12" s="1"/>
  <c r="J11" i="12"/>
  <c r="J75" i="12"/>
  <c r="L75" i="12" s="1"/>
  <c r="J139" i="12"/>
  <c r="L139" i="12" s="1"/>
  <c r="J203" i="12"/>
  <c r="L203" i="12" s="1"/>
  <c r="J37" i="12"/>
  <c r="L37" i="12" s="1"/>
  <c r="J101" i="12"/>
  <c r="L101" i="12" s="1"/>
  <c r="J165" i="12"/>
  <c r="J229" i="12"/>
  <c r="J62" i="12"/>
  <c r="L62" i="12" s="1"/>
  <c r="J126" i="12"/>
  <c r="J190" i="12"/>
  <c r="L190" i="12" s="1"/>
  <c r="J254" i="12"/>
  <c r="L254" i="12" s="1"/>
  <c r="J318" i="12"/>
  <c r="L318" i="12" s="1"/>
  <c r="J119" i="12"/>
  <c r="J240" i="12"/>
  <c r="L240" i="12" s="1"/>
  <c r="J313" i="12"/>
  <c r="L313" i="12" s="1"/>
  <c r="J378" i="12"/>
  <c r="J442" i="12"/>
  <c r="J506" i="12"/>
  <c r="L506" i="12" s="1"/>
  <c r="J570" i="12"/>
  <c r="J634" i="12"/>
  <c r="L634" i="12" s="1"/>
  <c r="J698" i="12"/>
  <c r="L698" i="12" s="1"/>
  <c r="J40" i="12"/>
  <c r="L40" i="12" s="1"/>
  <c r="J168" i="12"/>
  <c r="J268" i="12"/>
  <c r="L268" i="12" s="1"/>
  <c r="J89" i="12"/>
  <c r="L89" i="12" s="1"/>
  <c r="J217" i="12"/>
  <c r="L217" i="12" s="1"/>
  <c r="J297" i="12"/>
  <c r="L297" i="12" s="1"/>
  <c r="J364" i="12"/>
  <c r="L364" i="12" s="1"/>
  <c r="J12" i="12"/>
  <c r="J140" i="12"/>
  <c r="J252" i="12"/>
  <c r="L252" i="12" s="1"/>
  <c r="J325" i="12"/>
  <c r="L325" i="12" s="1"/>
  <c r="J389" i="12"/>
  <c r="L389" i="12" s="1"/>
  <c r="J453" i="12"/>
  <c r="L453" i="12" s="1"/>
  <c r="J517" i="12"/>
  <c r="L517" i="12" s="1"/>
  <c r="J581" i="12"/>
  <c r="L581" i="12" s="1"/>
  <c r="J645" i="12"/>
  <c r="L645" i="12" s="1"/>
  <c r="J15" i="12"/>
  <c r="L15" i="12" s="1"/>
  <c r="J143" i="12"/>
  <c r="L143" i="12" s="1"/>
  <c r="J253" i="12"/>
  <c r="J326" i="12"/>
  <c r="J390" i="12"/>
  <c r="L390" i="12" s="1"/>
  <c r="J454" i="12"/>
  <c r="J518" i="12"/>
  <c r="L518" i="12" s="1"/>
  <c r="J582" i="12"/>
  <c r="J646" i="12"/>
  <c r="L646" i="12" s="1"/>
  <c r="J16" i="12"/>
  <c r="J144" i="12"/>
  <c r="J116" i="12"/>
  <c r="L116" i="12" s="1"/>
  <c r="J292" i="12"/>
  <c r="J424" i="12"/>
  <c r="L424" i="12" s="1"/>
  <c r="J527" i="12"/>
  <c r="L527" i="12" s="1"/>
  <c r="J628" i="12"/>
  <c r="L628" i="12" s="1"/>
  <c r="J724" i="12"/>
  <c r="J293" i="12"/>
  <c r="J425" i="12"/>
  <c r="J528" i="12"/>
  <c r="L528" i="12" s="1"/>
  <c r="J631" i="12"/>
  <c r="L631" i="12" s="1"/>
  <c r="J725" i="12"/>
  <c r="J296" i="12"/>
  <c r="J427" i="12"/>
  <c r="J529" i="12"/>
  <c r="L529" i="12" s="1"/>
  <c r="J632" i="12"/>
  <c r="J726" i="12"/>
  <c r="J300" i="12"/>
  <c r="L300" i="12" s="1"/>
  <c r="J428" i="12"/>
  <c r="J531" i="12"/>
  <c r="L531" i="12" s="1"/>
  <c r="J633" i="12"/>
  <c r="L633" i="12" s="1"/>
  <c r="J727" i="12"/>
  <c r="L727" i="12" s="1"/>
  <c r="J301" i="12"/>
  <c r="J431" i="12"/>
  <c r="L431" i="12" s="1"/>
  <c r="J532" i="12"/>
  <c r="J635" i="12"/>
  <c r="L635" i="12" s="1"/>
  <c r="J728" i="12"/>
  <c r="L728" i="12" s="1"/>
  <c r="J303" i="12"/>
  <c r="L303" i="12" s="1"/>
  <c r="J237" i="12"/>
  <c r="L237" i="12" s="1"/>
  <c r="J511" i="12"/>
  <c r="J33" i="12"/>
  <c r="L33" i="12" s="1"/>
  <c r="J585" i="12"/>
  <c r="L585" i="12" s="1"/>
  <c r="J343" i="12"/>
  <c r="L343" i="12" s="1"/>
  <c r="J652" i="12"/>
  <c r="L652" i="12" s="1"/>
  <c r="J457" i="12"/>
  <c r="L457" i="12" s="1"/>
  <c r="J721" i="12"/>
  <c r="J561" i="12"/>
  <c r="L561" i="12" s="1"/>
  <c r="J371" i="12"/>
  <c r="L371" i="12" s="1"/>
  <c r="J665" i="12"/>
  <c r="L665" i="12" s="1"/>
  <c r="J675" i="12"/>
  <c r="L675" i="12" s="1"/>
  <c r="J575" i="12"/>
  <c r="J732" i="12"/>
  <c r="J66" i="12"/>
  <c r="L66" i="12" s="1"/>
  <c r="J130" i="12"/>
  <c r="L130" i="12" s="1"/>
  <c r="J194" i="12"/>
  <c r="L194" i="12" s="1"/>
  <c r="J27" i="12"/>
  <c r="L27" i="12" s="1"/>
  <c r="J91" i="12"/>
  <c r="J155" i="12"/>
  <c r="L155" i="12" s="1"/>
  <c r="J219" i="12"/>
  <c r="L219" i="12" s="1"/>
  <c r="J53" i="12"/>
  <c r="L53" i="12" s="1"/>
  <c r="J117" i="12"/>
  <c r="J181" i="12"/>
  <c r="J14" i="12"/>
  <c r="L14" i="12" s="1"/>
  <c r="J78" i="12"/>
  <c r="J142" i="12"/>
  <c r="J206" i="12"/>
  <c r="J270" i="12"/>
  <c r="L270" i="12" s="1"/>
  <c r="J23" i="12"/>
  <c r="L23" i="12" s="1"/>
  <c r="J151" i="12"/>
  <c r="L151" i="12" s="1"/>
  <c r="J258" i="12"/>
  <c r="L258" i="12" s="1"/>
  <c r="J330" i="12"/>
  <c r="L330" i="12" s="1"/>
  <c r="J394" i="12"/>
  <c r="L394" i="12" s="1"/>
  <c r="J458" i="12"/>
  <c r="L458" i="12" s="1"/>
  <c r="J522" i="12"/>
  <c r="L522" i="12" s="1"/>
  <c r="J586" i="12"/>
  <c r="J650" i="12"/>
  <c r="L650" i="12" s="1"/>
  <c r="J714" i="12"/>
  <c r="L714" i="12" s="1"/>
  <c r="J72" i="12"/>
  <c r="L72" i="12" s="1"/>
  <c r="J200" i="12"/>
  <c r="L200" i="12" s="1"/>
  <c r="J287" i="12"/>
  <c r="J121" i="12"/>
  <c r="J242" i="12"/>
  <c r="L242" i="12" s="1"/>
  <c r="J315" i="12"/>
  <c r="L315" i="12" s="1"/>
  <c r="J380" i="12"/>
  <c r="J44" i="12"/>
  <c r="L44" i="12" s="1"/>
  <c r="J172" i="12"/>
  <c r="L172" i="12" s="1"/>
  <c r="J271" i="12"/>
  <c r="L271" i="12" s="1"/>
  <c r="J341" i="12"/>
  <c r="L341" i="12" s="1"/>
  <c r="J405" i="12"/>
  <c r="L405" i="12" s="1"/>
  <c r="J469" i="12"/>
  <c r="J533" i="12"/>
  <c r="L533" i="12" s="1"/>
  <c r="J597" i="12"/>
  <c r="J661" i="12"/>
  <c r="J47" i="12"/>
  <c r="L47" i="12" s="1"/>
  <c r="J175" i="12"/>
  <c r="L175" i="12" s="1"/>
  <c r="J272" i="12"/>
  <c r="L272" i="12" s="1"/>
  <c r="J342" i="12"/>
  <c r="J406" i="12"/>
  <c r="L406" i="12" s="1"/>
  <c r="J470" i="12"/>
  <c r="L470" i="12" s="1"/>
  <c r="J534" i="12"/>
  <c r="J598" i="12"/>
  <c r="L598" i="12" s="1"/>
  <c r="J662" i="12"/>
  <c r="J48" i="12"/>
  <c r="L48" i="12" s="1"/>
  <c r="J20" i="12"/>
  <c r="J148" i="12"/>
  <c r="L148" i="12" s="1"/>
  <c r="J328" i="12"/>
  <c r="J449" i="12"/>
  <c r="L449" i="12" s="1"/>
  <c r="J552" i="12"/>
  <c r="L552" i="12" s="1"/>
  <c r="J655" i="12"/>
  <c r="L655" i="12" s="1"/>
  <c r="J742" i="12"/>
  <c r="L742" i="12" s="1"/>
  <c r="J329" i="12"/>
  <c r="L329" i="12" s="1"/>
  <c r="J451" i="12"/>
  <c r="L451" i="12" s="1"/>
  <c r="J553" i="12"/>
  <c r="L553" i="12" s="1"/>
  <c r="J656" i="12"/>
  <c r="J743" i="12"/>
  <c r="J331" i="12"/>
  <c r="L331" i="12" s="1"/>
  <c r="J452" i="12"/>
  <c r="L452" i="12" s="1"/>
  <c r="J555" i="12"/>
  <c r="J657" i="12"/>
  <c r="L657" i="12" s="1"/>
  <c r="J744" i="12"/>
  <c r="L744" i="12" s="1"/>
  <c r="J335" i="12"/>
  <c r="L335" i="12" s="1"/>
  <c r="J455" i="12"/>
  <c r="L455" i="12" s="1"/>
  <c r="J556" i="12"/>
  <c r="L556" i="12" s="1"/>
  <c r="J659" i="12"/>
  <c r="L659" i="12" s="1"/>
  <c r="J745" i="12"/>
  <c r="J336" i="12"/>
  <c r="L336" i="12" s="1"/>
  <c r="J456" i="12"/>
  <c r="L456" i="12" s="1"/>
  <c r="J559" i="12"/>
  <c r="L559" i="12" s="1"/>
  <c r="J660" i="12"/>
  <c r="L660" i="12" s="1"/>
  <c r="J17" i="12"/>
  <c r="L17" i="12" s="1"/>
  <c r="J337" i="12"/>
  <c r="L337" i="12" s="1"/>
  <c r="J387" i="12"/>
  <c r="L387" i="12" s="1"/>
  <c r="J576" i="12"/>
  <c r="L576" i="12" s="1"/>
  <c r="J339" i="12"/>
  <c r="L339" i="12" s="1"/>
  <c r="J651" i="12"/>
  <c r="J448" i="12"/>
  <c r="L448" i="12" s="1"/>
  <c r="J720" i="12"/>
  <c r="J58" i="12"/>
  <c r="L58" i="12" s="1"/>
  <c r="J109" i="12"/>
  <c r="L109" i="12" s="1"/>
  <c r="J135" i="12"/>
  <c r="L135" i="12" s="1"/>
  <c r="J706" i="12"/>
  <c r="J28" i="12"/>
  <c r="J653" i="12"/>
  <c r="L653" i="12" s="1"/>
  <c r="J590" i="12"/>
  <c r="J641" i="12"/>
  <c r="L641" i="12" s="1"/>
  <c r="J707" i="12"/>
  <c r="J607" i="12"/>
  <c r="J505" i="12"/>
  <c r="L505" i="12" s="1"/>
  <c r="J400" i="12"/>
  <c r="L400" i="12" s="1"/>
  <c r="J257" i="12"/>
  <c r="L257" i="12" s="1"/>
  <c r="J512" i="12"/>
  <c r="L512" i="12" s="1"/>
  <c r="J523" i="12"/>
  <c r="J432" i="12"/>
  <c r="L432" i="12" s="1"/>
  <c r="J704" i="12"/>
  <c r="L704" i="12" s="1"/>
  <c r="J525" i="12"/>
  <c r="J399" i="12"/>
  <c r="L399" i="12" s="1"/>
  <c r="J375" i="12"/>
  <c r="J122" i="12"/>
  <c r="L122" i="12" s="1"/>
  <c r="J173" i="12"/>
  <c r="L173" i="12" s="1"/>
  <c r="J249" i="12"/>
  <c r="J56" i="12"/>
  <c r="L56" i="12" s="1"/>
  <c r="J156" i="12"/>
  <c r="J31" i="12"/>
  <c r="J654" i="12"/>
  <c r="L654" i="12" s="1"/>
  <c r="J733" i="12"/>
  <c r="L733" i="12" s="1"/>
  <c r="J734" i="12"/>
  <c r="J644" i="12"/>
  <c r="J544" i="12"/>
  <c r="L544" i="12" s="1"/>
  <c r="J443" i="12"/>
  <c r="J321" i="12"/>
  <c r="J615" i="12"/>
  <c r="J663" i="12"/>
  <c r="J460" i="12"/>
  <c r="J711" i="12"/>
  <c r="J436" i="12"/>
  <c r="L436" i="12" s="1"/>
  <c r="J604" i="12"/>
  <c r="J710" i="12"/>
  <c r="L710" i="12" s="1"/>
  <c r="J186" i="12"/>
  <c r="J6" i="12"/>
  <c r="J322" i="12"/>
  <c r="J184" i="12"/>
  <c r="J261" i="12"/>
  <c r="J159" i="12"/>
  <c r="L159" i="12" s="1"/>
  <c r="J32" i="12"/>
  <c r="J312" i="12"/>
  <c r="L312" i="12" s="1"/>
  <c r="J248" i="12"/>
  <c r="L248" i="12" s="1"/>
  <c r="J708" i="12"/>
  <c r="L708" i="12" s="1"/>
  <c r="J608" i="12"/>
  <c r="L608" i="12" s="1"/>
  <c r="J507" i="12"/>
  <c r="J401" i="12"/>
  <c r="J49" i="12"/>
  <c r="L49" i="12" s="1"/>
  <c r="J161" i="12"/>
  <c r="L161" i="12" s="1"/>
  <c r="J600" i="12"/>
  <c r="J471" i="12"/>
  <c r="L471" i="12" s="1"/>
  <c r="J262" i="12"/>
  <c r="J712" i="12"/>
  <c r="L712" i="12" s="1"/>
  <c r="J19" i="12"/>
  <c r="L19" i="12" s="1"/>
  <c r="J70" i="12"/>
  <c r="L70" i="12" s="1"/>
  <c r="J386" i="12"/>
  <c r="L386" i="12" s="1"/>
  <c r="J277" i="12"/>
  <c r="L277" i="12" s="1"/>
  <c r="J333" i="12"/>
  <c r="L333" i="12" s="1"/>
  <c r="J263" i="12"/>
  <c r="J4" i="12"/>
  <c r="L4" i="12" s="1"/>
  <c r="J439" i="12"/>
  <c r="L439" i="12" s="1"/>
  <c r="J314" i="12"/>
  <c r="L314" i="12" s="1"/>
  <c r="J735" i="12"/>
  <c r="L735" i="12" s="1"/>
  <c r="J647" i="12"/>
  <c r="L647" i="12" s="1"/>
  <c r="J545" i="12"/>
  <c r="L545" i="12" s="1"/>
  <c r="J323" i="12"/>
  <c r="L323" i="12" s="1"/>
  <c r="J407" i="12"/>
  <c r="J291" i="12"/>
  <c r="L291" i="12" s="1"/>
  <c r="J703" i="12"/>
  <c r="L703" i="12" s="1"/>
  <c r="J472" i="12"/>
  <c r="L472" i="12" s="1"/>
  <c r="J306" i="12"/>
  <c r="J83" i="12"/>
  <c r="L83" i="12" s="1"/>
  <c r="J134" i="12"/>
  <c r="L134" i="12" s="1"/>
  <c r="J450" i="12"/>
  <c r="L450" i="12" s="1"/>
  <c r="J105" i="12"/>
  <c r="L105" i="12" s="1"/>
  <c r="J397" i="12"/>
  <c r="L397" i="12" s="1"/>
  <c r="J334" i="12"/>
  <c r="L334" i="12" s="1"/>
  <c r="J132" i="12"/>
  <c r="J503" i="12"/>
  <c r="L503" i="12" s="1"/>
  <c r="J395" i="12"/>
  <c r="J255" i="12"/>
  <c r="J709" i="12"/>
  <c r="L709" i="12" s="1"/>
  <c r="J609" i="12"/>
  <c r="J444" i="12"/>
  <c r="L444" i="12" s="1"/>
  <c r="J587" i="12"/>
  <c r="L587" i="12" s="1"/>
  <c r="J496" i="12"/>
  <c r="L496" i="12" s="1"/>
  <c r="J729" i="12"/>
  <c r="L729" i="12" s="1"/>
  <c r="J499" i="12"/>
  <c r="L499" i="12" s="1"/>
  <c r="J211" i="12"/>
  <c r="L211" i="12" s="1"/>
  <c r="J355" i="12"/>
  <c r="L355" i="12" s="1"/>
  <c r="J147" i="12"/>
  <c r="J198" i="12"/>
  <c r="J514" i="12"/>
  <c r="J233" i="12"/>
  <c r="L233" i="12" s="1"/>
  <c r="J461" i="12"/>
  <c r="L461" i="12" s="1"/>
  <c r="J398" i="12"/>
  <c r="L398" i="12" s="1"/>
  <c r="J311" i="12"/>
  <c r="L311" i="12" s="1"/>
  <c r="J540" i="12"/>
  <c r="L540" i="12" s="1"/>
  <c r="J440" i="12"/>
  <c r="L440" i="12" s="1"/>
  <c r="J319" i="12"/>
  <c r="L319" i="12" s="1"/>
  <c r="J736" i="12"/>
  <c r="L736" i="12" s="1"/>
  <c r="J648" i="12"/>
  <c r="L648" i="12" s="1"/>
  <c r="J547" i="12"/>
  <c r="L547" i="12" s="1"/>
  <c r="J689" i="12"/>
  <c r="L689" i="12" s="1"/>
  <c r="J599" i="12"/>
  <c r="J309" i="12"/>
  <c r="L309" i="12" s="1"/>
  <c r="J639" i="12"/>
  <c r="J578" i="12"/>
  <c r="J504" i="12"/>
  <c r="L504" i="12" s="1"/>
  <c r="J627" i="12"/>
  <c r="L627" i="12" s="1"/>
  <c r="J45" i="12"/>
  <c r="L45" i="12" s="1"/>
  <c r="J7" i="12"/>
  <c r="L7" i="12" s="1"/>
  <c r="J642" i="12"/>
  <c r="L642" i="12" s="1"/>
  <c r="J372" i="12"/>
  <c r="L372" i="12" s="1"/>
  <c r="J589" i="12"/>
  <c r="L589" i="12" s="1"/>
  <c r="J526" i="12"/>
  <c r="J539" i="12"/>
  <c r="J643" i="12"/>
  <c r="L643" i="12" s="1"/>
  <c r="J543" i="12"/>
  <c r="L543" i="12" s="1"/>
  <c r="J441" i="12"/>
  <c r="J320" i="12"/>
  <c r="J737" i="12"/>
  <c r="L737" i="12" s="1"/>
  <c r="J264" i="12"/>
  <c r="L264" i="12" s="1"/>
  <c r="J487" i="12"/>
  <c r="J196" i="12"/>
  <c r="L196" i="12" s="1"/>
  <c r="J537" i="12"/>
  <c r="L537" i="12" s="1"/>
  <c r="J462" i="12"/>
  <c r="J256" i="12"/>
  <c r="L256" i="12" s="1"/>
  <c r="K748" i="14"/>
  <c r="F10" i="16" s="1"/>
  <c r="O767" i="13" l="1"/>
  <c r="L441" i="12"/>
  <c r="L296" i="12"/>
  <c r="L146" i="12"/>
  <c r="L428" i="12"/>
  <c r="L469" i="12"/>
  <c r="L558" i="12"/>
  <c r="L104" i="12"/>
  <c r="L604" i="12"/>
  <c r="L249" i="12"/>
  <c r="L20" i="12"/>
  <c r="L287" i="12"/>
  <c r="L511" i="12"/>
  <c r="L582" i="12"/>
  <c r="L119" i="12"/>
  <c r="L50" i="12"/>
  <c r="L266" i="12"/>
  <c r="L108" i="12"/>
  <c r="L8" i="12"/>
  <c r="L625" i="12"/>
  <c r="L433" i="12"/>
  <c r="L564" i="12"/>
  <c r="L61" i="12"/>
  <c r="L181" i="12"/>
  <c r="L651" i="12"/>
  <c r="L570" i="12"/>
  <c r="L396" i="12"/>
  <c r="L322" i="12"/>
  <c r="L597" i="12"/>
  <c r="L326" i="12"/>
  <c r="L442" i="12"/>
  <c r="L126" i="12"/>
  <c r="L636" i="12"/>
  <c r="L282" i="12"/>
  <c r="L174" i="12"/>
  <c r="L483" i="12"/>
  <c r="L220" i="12"/>
  <c r="L475" i="12"/>
  <c r="L113" i="12"/>
  <c r="L464" i="12"/>
  <c r="L375" i="12"/>
  <c r="L526" i="12"/>
  <c r="L198" i="12"/>
  <c r="L262" i="12"/>
  <c r="L6" i="12"/>
  <c r="L743" i="12"/>
  <c r="L586" i="12"/>
  <c r="L575" i="12"/>
  <c r="L532" i="12"/>
  <c r="L726" i="12"/>
  <c r="L425" i="12"/>
  <c r="L11" i="12"/>
  <c r="L637" i="12"/>
  <c r="L93" i="12"/>
  <c r="L426" i="12"/>
  <c r="L622" i="12"/>
  <c r="L199" i="12"/>
  <c r="L688" i="12"/>
  <c r="L64" i="12"/>
  <c r="L460" i="12"/>
  <c r="L413" i="12"/>
  <c r="L147" i="12"/>
  <c r="L407" i="12"/>
  <c r="L263" i="12"/>
  <c r="L656" i="12"/>
  <c r="L328" i="12"/>
  <c r="L206" i="12"/>
  <c r="L632" i="12"/>
  <c r="L16" i="12"/>
  <c r="L168" i="12"/>
  <c r="L573" i="12"/>
  <c r="L188" i="12"/>
  <c r="L267" i="12"/>
  <c r="L12" i="12"/>
  <c r="L215" i="12"/>
  <c r="L695" i="12"/>
  <c r="L376" i="12"/>
  <c r="L658" i="12"/>
  <c r="L306" i="12"/>
  <c r="L734" i="12"/>
  <c r="L28" i="12"/>
  <c r="L662" i="12"/>
  <c r="L67" i="12"/>
  <c r="L324" i="12"/>
  <c r="L745" i="12"/>
  <c r="L170" i="12"/>
  <c r="L554" i="12"/>
  <c r="L696" i="12"/>
  <c r="L96" i="12"/>
  <c r="L577" i="12"/>
  <c r="L741" i="12"/>
  <c r="L99" i="12"/>
  <c r="L103" i="12"/>
  <c r="L609" i="12"/>
  <c r="L46" i="12"/>
  <c r="L723" i="12"/>
  <c r="L621" i="12"/>
  <c r="L421" i="12"/>
  <c r="L568" i="12"/>
  <c r="L538" i="12"/>
  <c r="L216" i="12"/>
  <c r="L443" i="12"/>
  <c r="L694" i="12"/>
  <c r="L60" i="12"/>
  <c r="L462" i="12"/>
  <c r="L565" i="12"/>
  <c r="L76" i="12"/>
  <c r="L183" i="12"/>
  <c r="L467" i="12"/>
  <c r="L569" i="12"/>
  <c r="L495" i="12"/>
  <c r="L123" i="12"/>
  <c r="L640" i="12"/>
  <c r="L686" i="12"/>
  <c r="L120" i="12"/>
  <c r="L486" i="12"/>
  <c r="L549" i="12"/>
  <c r="L332" i="12"/>
  <c r="L601" i="12"/>
  <c r="L484" i="12"/>
  <c r="L434" i="12"/>
  <c r="L260" i="12"/>
  <c r="L22" i="12"/>
  <c r="L395" i="12"/>
  <c r="L132" i="12"/>
  <c r="L539" i="12"/>
  <c r="L514" i="12"/>
  <c r="L380" i="12"/>
  <c r="L186" i="12"/>
  <c r="L321" i="12"/>
  <c r="L156" i="12"/>
  <c r="L524" i="12"/>
  <c r="L620" i="12"/>
  <c r="L626" i="12"/>
  <c r="L393" i="12"/>
  <c r="L362" i="12"/>
  <c r="L674" i="12"/>
  <c r="L158" i="12"/>
  <c r="L81" i="12"/>
  <c r="L670" i="12"/>
  <c r="L342" i="12"/>
  <c r="L114" i="12"/>
  <c r="L111" i="12"/>
  <c r="L290" i="12"/>
  <c r="L357" i="12"/>
  <c r="L667" i="12"/>
  <c r="L567" i="12"/>
  <c r="L229" i="12"/>
  <c r="L639" i="12"/>
  <c r="L167" i="12"/>
  <c r="L644" i="12"/>
  <c r="L97" i="12"/>
  <c r="L241" i="12"/>
  <c r="L38" i="12"/>
  <c r="L110" i="12"/>
  <c r="L356" i="12"/>
  <c r="L310" i="12"/>
  <c r="L112" i="12"/>
  <c r="L235" i="12"/>
  <c r="L707" i="12"/>
  <c r="L195" i="12"/>
  <c r="L497" i="12"/>
  <c r="L182" i="12"/>
  <c r="L664" i="12"/>
  <c r="L39" i="12"/>
  <c r="L401" i="12"/>
  <c r="L261" i="12"/>
  <c r="L711" i="12"/>
  <c r="L555" i="12"/>
  <c r="L721" i="12"/>
  <c r="L725" i="12"/>
  <c r="L454" i="12"/>
  <c r="L717" i="12"/>
  <c r="L128" i="12"/>
  <c r="L244" i="12"/>
  <c r="L370" i="12"/>
  <c r="L348" i="12"/>
  <c r="L551" i="12"/>
  <c r="L489" i="12"/>
  <c r="L535" i="12"/>
  <c r="L730" i="12"/>
  <c r="L560" i="12"/>
  <c r="L145" i="12"/>
  <c r="L414" i="12"/>
  <c r="L251" i="12"/>
  <c r="L530" i="12"/>
  <c r="L507" i="12"/>
  <c r="L706" i="12"/>
  <c r="L117" i="12"/>
  <c r="L292" i="12"/>
  <c r="L416" i="12"/>
  <c r="L304" i="12"/>
  <c r="L438" i="12"/>
  <c r="L238" i="12"/>
  <c r="L187" i="12"/>
  <c r="L572" i="12"/>
  <c r="L740" i="12"/>
  <c r="L377" i="12"/>
  <c r="L298" i="12"/>
  <c r="L350" i="12"/>
  <c r="L661" i="12"/>
  <c r="L663" i="12"/>
  <c r="L534" i="12"/>
  <c r="L732" i="12"/>
  <c r="L516" i="12"/>
  <c r="L437" i="12"/>
  <c r="L285" i="12"/>
  <c r="L205" i="12"/>
  <c r="L177" i="12"/>
  <c r="L602" i="12"/>
  <c r="L281" i="12"/>
  <c r="L402" i="12"/>
  <c r="L86" i="12"/>
  <c r="L35" i="12"/>
  <c r="L767" i="13"/>
  <c r="L184" i="12"/>
  <c r="L487" i="12"/>
  <c r="L578" i="12"/>
  <c r="L615" i="12"/>
  <c r="L31" i="12"/>
  <c r="L525" i="12"/>
  <c r="L607" i="12"/>
  <c r="L144" i="12"/>
  <c r="L253" i="12"/>
  <c r="L378" i="12"/>
  <c r="L473" i="12"/>
  <c r="L718" i="12"/>
  <c r="L616" i="12"/>
  <c r="L59" i="12"/>
  <c r="L228" i="12"/>
  <c r="L90" i="12"/>
  <c r="L193" i="12"/>
  <c r="L422" i="12"/>
  <c r="L171" i="12"/>
  <c r="L676" i="12"/>
  <c r="L345" i="12"/>
  <c r="L293" i="12"/>
  <c r="L417" i="12"/>
  <c r="L404" i="12"/>
  <c r="L77" i="12"/>
  <c r="L591" i="12"/>
  <c r="L160" i="12"/>
  <c r="L403" i="12"/>
  <c r="L600" i="12"/>
  <c r="L720" i="12"/>
  <c r="L121" i="12"/>
  <c r="L142" i="12"/>
  <c r="L91" i="12"/>
  <c r="L301" i="12"/>
  <c r="L724" i="12"/>
  <c r="L140" i="12"/>
  <c r="L165" i="12"/>
  <c r="L691" i="12"/>
  <c r="L716" i="12"/>
  <c r="L446" i="12"/>
  <c r="L509" i="12"/>
  <c r="L234" i="12"/>
  <c r="L213" i="12"/>
  <c r="L459" i="12"/>
  <c r="L557" i="12"/>
  <c r="L731" i="12"/>
  <c r="L521" i="12"/>
  <c r="L584" i="12"/>
  <c r="L612" i="12"/>
  <c r="L606" i="12"/>
  <c r="L320" i="12"/>
  <c r="L599" i="12"/>
  <c r="L255" i="12"/>
  <c r="L32" i="12"/>
  <c r="L523" i="12"/>
  <c r="L590" i="12"/>
  <c r="L78" i="12"/>
  <c r="L427" i="12"/>
  <c r="L419" i="12"/>
  <c r="L719" i="12"/>
  <c r="L430" i="12"/>
  <c r="L179" i="12"/>
  <c r="L207" i="12"/>
  <c r="L289" i="12"/>
  <c r="L232" i="12"/>
  <c r="L239" i="12"/>
  <c r="L542" i="12"/>
  <c r="L388" i="12"/>
  <c r="L10" i="12"/>
  <c r="N768" i="13"/>
  <c r="M768" i="13" a="1"/>
  <c r="M768" i="13" s="1"/>
  <c r="K768" i="13"/>
  <c r="P768" i="13"/>
  <c r="Q768" i="13" s="1"/>
  <c r="Q6" i="13"/>
  <c r="Q3" i="13"/>
  <c r="A769" i="13"/>
  <c r="I748" i="14"/>
  <c r="O768" i="13" l="1"/>
  <c r="L768" i="13"/>
  <c r="N769" i="13"/>
  <c r="M769" i="13" a="1"/>
  <c r="M769" i="13" s="1"/>
  <c r="K769" i="13"/>
  <c r="F4" i="16"/>
  <c r="P769" i="13"/>
  <c r="Q769" i="13" s="1"/>
  <c r="A770" i="13"/>
  <c r="O769" i="13" l="1"/>
  <c r="L769" i="13"/>
  <c r="N770" i="13"/>
  <c r="M770" i="13" a="1"/>
  <c r="M770" i="13" s="1"/>
  <c r="K770" i="13"/>
  <c r="P770" i="13"/>
  <c r="Q770" i="13" s="1"/>
  <c r="A771" i="13"/>
  <c r="E327" i="3"/>
  <c r="E339" i="3"/>
  <c r="E331" i="3"/>
  <c r="E347" i="3"/>
  <c r="E365" i="3"/>
  <c r="E333" i="3"/>
  <c r="E367" i="3"/>
  <c r="E325" i="3"/>
  <c r="E351" i="3"/>
  <c r="E361" i="3"/>
  <c r="E341" i="3"/>
  <c r="E337" i="3"/>
  <c r="E349" i="3"/>
  <c r="E345" i="3"/>
  <c r="E357" i="3"/>
  <c r="E329" i="3"/>
  <c r="E353" i="3"/>
  <c r="E359" i="3"/>
  <c r="E343" i="3"/>
  <c r="E335" i="3"/>
  <c r="E363" i="3"/>
  <c r="E323" i="3"/>
  <c r="E355" i="3"/>
  <c r="O770" i="13" l="1"/>
  <c r="L770" i="13"/>
  <c r="N771" i="13"/>
  <c r="M771" i="13" a="1"/>
  <c r="M771" i="13" s="1"/>
  <c r="K771" i="13"/>
  <c r="P771" i="13"/>
  <c r="Q771" i="13" s="1"/>
  <c r="A772" i="13"/>
  <c r="O771" i="13" l="1"/>
  <c r="L771" i="13"/>
  <c r="N772" i="13"/>
  <c r="M772" i="13" a="1"/>
  <c r="M772" i="13" s="1"/>
  <c r="K772" i="13"/>
  <c r="P772" i="13"/>
  <c r="Q772" i="13" s="1"/>
  <c r="A773" i="13"/>
  <c r="O772" i="13" l="1"/>
  <c r="L772" i="13"/>
  <c r="N773" i="13"/>
  <c r="M773" i="13" a="1"/>
  <c r="M773" i="13" s="1"/>
  <c r="K773" i="13"/>
  <c r="P773" i="13"/>
  <c r="Q773" i="13" s="1"/>
  <c r="A774" i="13"/>
  <c r="G83" i="19"/>
  <c r="G44" i="19"/>
  <c r="G68" i="19"/>
  <c r="G35" i="19"/>
  <c r="G78" i="19"/>
  <c r="G36" i="19"/>
  <c r="G65" i="19"/>
  <c r="G66" i="19"/>
  <c r="G56" i="19"/>
  <c r="G51" i="19"/>
  <c r="G80" i="19"/>
  <c r="G27" i="19"/>
  <c r="G29" i="19"/>
  <c r="G33" i="19"/>
  <c r="G32" i="19"/>
  <c r="G57" i="19"/>
  <c r="G46" i="19"/>
  <c r="G70" i="19"/>
  <c r="G14" i="19"/>
  <c r="G39" i="19"/>
  <c r="G42" i="19"/>
  <c r="G71" i="19"/>
  <c r="G55" i="19"/>
  <c r="G38" i="19"/>
  <c r="G85" i="19"/>
  <c r="G59" i="19"/>
  <c r="G10" i="19"/>
  <c r="G58" i="19"/>
  <c r="G81" i="19"/>
  <c r="G49" i="19"/>
  <c r="G31" i="19"/>
  <c r="G26" i="19"/>
  <c r="G52" i="19"/>
  <c r="G86" i="19"/>
  <c r="G43" i="19"/>
  <c r="G21" i="19"/>
  <c r="G30" i="19"/>
  <c r="G23" i="19"/>
  <c r="G12" i="19"/>
  <c r="G17" i="19"/>
  <c r="G28" i="19"/>
  <c r="G87" i="19"/>
  <c r="G20" i="19"/>
  <c r="G50" i="19"/>
  <c r="G45" i="19"/>
  <c r="G22" i="19"/>
  <c r="G11" i="19"/>
  <c r="G74" i="19"/>
  <c r="G61" i="19"/>
  <c r="G75" i="19"/>
  <c r="G13" i="19"/>
  <c r="G15" i="19"/>
  <c r="G62" i="19"/>
  <c r="G34" i="19"/>
  <c r="G88" i="19"/>
  <c r="G72" i="19"/>
  <c r="G41" i="19"/>
  <c r="G37" i="19"/>
  <c r="G18" i="19"/>
  <c r="G25" i="19"/>
  <c r="G76" i="19"/>
  <c r="G64" i="19"/>
  <c r="G48" i="19"/>
  <c r="G19" i="19"/>
  <c r="G79" i="19"/>
  <c r="G69" i="19"/>
  <c r="G67" i="19"/>
  <c r="G73" i="19"/>
  <c r="G16" i="19"/>
  <c r="G82" i="19"/>
  <c r="G77" i="19"/>
  <c r="G54" i="19"/>
  <c r="G53" i="19"/>
  <c r="G63" i="19"/>
  <c r="G40" i="19"/>
  <c r="G47" i="19"/>
  <c r="G84" i="19"/>
  <c r="G24" i="19"/>
  <c r="G60" i="19"/>
  <c r="O773" i="13" l="1"/>
  <c r="L773" i="13"/>
  <c r="N774" i="13"/>
  <c r="M774" i="13" a="1"/>
  <c r="M774" i="13" s="1"/>
  <c r="K774" i="13"/>
  <c r="P774" i="13"/>
  <c r="Q774" i="13" s="1"/>
  <c r="A775" i="13"/>
  <c r="E364" i="3"/>
  <c r="E193" i="3"/>
  <c r="E197" i="3"/>
  <c r="E58" i="3"/>
  <c r="E236" i="3"/>
  <c r="E57" i="3"/>
  <c r="E265" i="3"/>
  <c r="E208" i="3"/>
  <c r="E217" i="3"/>
  <c r="E291" i="3"/>
  <c r="E84" i="3"/>
  <c r="E286" i="3"/>
  <c r="E126" i="3"/>
  <c r="E186" i="3"/>
  <c r="E92" i="3"/>
  <c r="E188" i="3"/>
  <c r="E297" i="3"/>
  <c r="E281" i="3"/>
  <c r="E296" i="3"/>
  <c r="E83" i="3"/>
  <c r="E119" i="3"/>
  <c r="E96" i="3"/>
  <c r="E161" i="3"/>
  <c r="E60" i="3"/>
  <c r="E200" i="3"/>
  <c r="E196" i="3"/>
  <c r="E21" i="3"/>
  <c r="E239" i="3"/>
  <c r="E342" i="3"/>
  <c r="E75" i="3"/>
  <c r="E185" i="3"/>
  <c r="E181" i="3"/>
  <c r="E28" i="3"/>
  <c r="E175" i="3"/>
  <c r="E255" i="3"/>
  <c r="E168" i="3"/>
  <c r="E225" i="3"/>
  <c r="E191" i="3"/>
  <c r="E22" i="3"/>
  <c r="E309" i="3"/>
  <c r="E78" i="3"/>
  <c r="E366" i="3"/>
  <c r="E271" i="3"/>
  <c r="E319" i="3"/>
  <c r="E195" i="3"/>
  <c r="E23" i="3"/>
  <c r="E231" i="3"/>
  <c r="E368" i="3"/>
  <c r="E189" i="3"/>
  <c r="E157" i="3"/>
  <c r="E258" i="3"/>
  <c r="E228" i="3"/>
  <c r="E68" i="3"/>
  <c r="E209" i="3"/>
  <c r="E99" i="3"/>
  <c r="E287" i="3"/>
  <c r="E14" i="3"/>
  <c r="E260" i="3"/>
  <c r="E370" i="3"/>
  <c r="E59" i="3"/>
  <c r="E121" i="3"/>
  <c r="E140" i="3"/>
  <c r="E136" i="3"/>
  <c r="E113" i="3"/>
  <c r="E284" i="3"/>
  <c r="E69" i="3"/>
  <c r="E218" i="3"/>
  <c r="E80" i="3"/>
  <c r="E369" i="3"/>
  <c r="E51" i="3"/>
  <c r="E163" i="3"/>
  <c r="E135" i="3"/>
  <c r="E120" i="3"/>
  <c r="E275" i="3"/>
  <c r="E177" i="3"/>
  <c r="E312" i="3"/>
  <c r="E165" i="3"/>
  <c r="E360" i="3"/>
  <c r="E278" i="3"/>
  <c r="E47" i="3"/>
  <c r="E31" i="3"/>
  <c r="E155" i="3"/>
  <c r="E256" i="3"/>
  <c r="E307" i="3"/>
  <c r="E138" i="3"/>
  <c r="E264" i="3"/>
  <c r="E150" i="3"/>
  <c r="E249" i="3"/>
  <c r="E302" i="3"/>
  <c r="E233" i="3"/>
  <c r="E148" i="3"/>
  <c r="E301" i="3"/>
  <c r="E356" i="3"/>
  <c r="E303" i="3"/>
  <c r="E82" i="3"/>
  <c r="E178" i="3"/>
  <c r="E190" i="3"/>
  <c r="E152" i="3"/>
  <c r="E221" i="3"/>
  <c r="E132" i="3"/>
  <c r="E53" i="3"/>
  <c r="E87" i="3"/>
  <c r="E326" i="3"/>
  <c r="E243" i="3"/>
  <c r="E90" i="3"/>
  <c r="E311" i="3"/>
  <c r="E173" i="3"/>
  <c r="E257" i="3"/>
  <c r="E145" i="3"/>
  <c r="E159" i="3"/>
  <c r="E292" i="3"/>
  <c r="E242" i="3"/>
  <c r="E194" i="3"/>
  <c r="E128" i="3"/>
  <c r="E35" i="3"/>
  <c r="E182" i="3"/>
  <c r="E248" i="3"/>
  <c r="E332" i="3"/>
  <c r="E183" i="3"/>
  <c r="E344" i="3"/>
  <c r="E304" i="3"/>
  <c r="E202" i="3"/>
  <c r="E81" i="3"/>
  <c r="E93" i="3"/>
  <c r="E216" i="3"/>
  <c r="E254" i="3"/>
  <c r="E298" i="3"/>
  <c r="E263" i="3"/>
  <c r="E180" i="3"/>
  <c r="E26" i="3"/>
  <c r="E267" i="3"/>
  <c r="E70" i="3"/>
  <c r="E313" i="3"/>
  <c r="E151" i="3"/>
  <c r="E107" i="3"/>
  <c r="E52" i="3"/>
  <c r="E25" i="3"/>
  <c r="E49" i="3"/>
  <c r="E67" i="3"/>
  <c r="E184" i="3"/>
  <c r="E250" i="3"/>
  <c r="E115" i="3"/>
  <c r="E88" i="3"/>
  <c r="E305" i="3"/>
  <c r="E144" i="3"/>
  <c r="E280" i="3"/>
  <c r="E232" i="3"/>
  <c r="E16" i="3"/>
  <c r="E130" i="3"/>
  <c r="E212" i="3"/>
  <c r="E306" i="3"/>
  <c r="E29" i="3"/>
  <c r="E94" i="3"/>
  <c r="E137" i="3"/>
  <c r="E205" i="3"/>
  <c r="E141" i="3"/>
  <c r="E223" i="3"/>
  <c r="E358" i="3"/>
  <c r="E192" i="3"/>
  <c r="E167" i="3"/>
  <c r="E72" i="3"/>
  <c r="E330" i="3"/>
  <c r="E160" i="3"/>
  <c r="E226" i="3"/>
  <c r="E316" i="3"/>
  <c r="E73" i="3"/>
  <c r="E170" i="3"/>
  <c r="E268" i="3"/>
  <c r="E101" i="3"/>
  <c r="E318" i="3"/>
  <c r="E201" i="3"/>
  <c r="E131" i="3"/>
  <c r="E199" i="3"/>
  <c r="E43" i="3"/>
  <c r="E162" i="3"/>
  <c r="E146" i="3"/>
  <c r="E46" i="3"/>
  <c r="E74" i="3"/>
  <c r="E100" i="3"/>
  <c r="E11" i="3"/>
  <c r="E18" i="3"/>
  <c r="E234" i="3"/>
  <c r="E174" i="3"/>
  <c r="E20" i="3"/>
  <c r="E235" i="3"/>
  <c r="E172" i="3"/>
  <c r="E340" i="3"/>
  <c r="E240" i="3"/>
  <c r="E241" i="3"/>
  <c r="E282" i="3"/>
  <c r="E314" i="3"/>
  <c r="E63" i="3"/>
  <c r="E220" i="3"/>
  <c r="E45" i="3"/>
  <c r="E179" i="3"/>
  <c r="E348" i="3"/>
  <c r="E98" i="3"/>
  <c r="E322" i="3"/>
  <c r="E154" i="3"/>
  <c r="E207" i="3"/>
  <c r="E17" i="3"/>
  <c r="E272" i="3"/>
  <c r="E204" i="3"/>
  <c r="E300" i="3"/>
  <c r="E106" i="3"/>
  <c r="E129" i="3"/>
  <c r="E37" i="3"/>
  <c r="E143" i="3"/>
  <c r="E362" i="3"/>
  <c r="E295" i="3"/>
  <c r="E133" i="3"/>
  <c r="E310" i="3"/>
  <c r="E328" i="3"/>
  <c r="E123" i="3"/>
  <c r="E102" i="3"/>
  <c r="E42" i="3"/>
  <c r="E124" i="3"/>
  <c r="E171" i="3"/>
  <c r="E259" i="3"/>
  <c r="E127" i="3"/>
  <c r="E210" i="3"/>
  <c r="E276" i="3"/>
  <c r="E38" i="3"/>
  <c r="E34" i="3"/>
  <c r="E227" i="3"/>
  <c r="E153" i="3"/>
  <c r="E71" i="3"/>
  <c r="E277" i="3"/>
  <c r="E270" i="3"/>
  <c r="E149" i="3"/>
  <c r="E214" i="3"/>
  <c r="E350" i="3"/>
  <c r="E54" i="3"/>
  <c r="E224" i="3"/>
  <c r="E215" i="3"/>
  <c r="E50" i="3"/>
  <c r="E346" i="3"/>
  <c r="E237" i="3"/>
  <c r="E36" i="3"/>
  <c r="E308" i="3"/>
  <c r="E39" i="3"/>
  <c r="E354" i="3"/>
  <c r="E86" i="3"/>
  <c r="E156" i="3"/>
  <c r="E79" i="3"/>
  <c r="E317" i="3"/>
  <c r="E294" i="3"/>
  <c r="E253" i="3"/>
  <c r="E32" i="3"/>
  <c r="E114" i="3"/>
  <c r="E315" i="3"/>
  <c r="E283" i="3"/>
  <c r="E66" i="3"/>
  <c r="E238" i="3"/>
  <c r="E219" i="3"/>
  <c r="E13" i="3"/>
  <c r="E109" i="3"/>
  <c r="E64" i="3"/>
  <c r="E147" i="3"/>
  <c r="E247" i="3"/>
  <c r="E244" i="3"/>
  <c r="E41" i="3"/>
  <c r="E77" i="3"/>
  <c r="E274" i="3"/>
  <c r="E55" i="3"/>
  <c r="E321" i="3"/>
  <c r="E76" i="3"/>
  <c r="E48" i="3"/>
  <c r="E91" i="3"/>
  <c r="E108" i="3"/>
  <c r="E289" i="3"/>
  <c r="E246" i="3"/>
  <c r="E116" i="3"/>
  <c r="E125" i="3"/>
  <c r="E266" i="3"/>
  <c r="E89" i="3"/>
  <c r="E169" i="3"/>
  <c r="E338" i="3"/>
  <c r="E293" i="3"/>
  <c r="E40" i="3"/>
  <c r="E110" i="3"/>
  <c r="E122" i="3"/>
  <c r="E85" i="3"/>
  <c r="E62" i="3"/>
  <c r="E65" i="3"/>
  <c r="E279" i="3"/>
  <c r="E118" i="3"/>
  <c r="E104" i="3"/>
  <c r="E273" i="3"/>
  <c r="E334" i="3"/>
  <c r="E95" i="3"/>
  <c r="E112" i="3"/>
  <c r="E269" i="3"/>
  <c r="E56" i="3"/>
  <c r="E134" i="3"/>
  <c r="E230" i="3"/>
  <c r="E12" i="3"/>
  <c r="E176" i="3"/>
  <c r="E44" i="3"/>
  <c r="E111" i="3"/>
  <c r="E222" i="3"/>
  <c r="E19" i="3"/>
  <c r="E320" i="3"/>
  <c r="E164" i="3"/>
  <c r="E203" i="3"/>
  <c r="E103" i="3"/>
  <c r="E187" i="3"/>
  <c r="E61" i="3"/>
  <c r="E198" i="3"/>
  <c r="E285" i="3"/>
  <c r="E251" i="3"/>
  <c r="E33" i="3"/>
  <c r="E299" i="3"/>
  <c r="E117" i="3"/>
  <c r="E324" i="3"/>
  <c r="E206" i="3"/>
  <c r="E27" i="3"/>
  <c r="E139" i="3"/>
  <c r="E261" i="3"/>
  <c r="E97" i="3"/>
  <c r="E262" i="3"/>
  <c r="E252" i="3"/>
  <c r="E30" i="3"/>
  <c r="E213" i="3"/>
  <c r="E166" i="3"/>
  <c r="E24" i="3"/>
  <c r="E290" i="3"/>
  <c r="E15" i="3"/>
  <c r="E211" i="3"/>
  <c r="E336" i="3"/>
  <c r="E229" i="3"/>
  <c r="E105" i="3"/>
  <c r="E158" i="3"/>
  <c r="E142" i="3"/>
  <c r="E245" i="3"/>
  <c r="E352" i="3"/>
  <c r="E288" i="3"/>
  <c r="O774" i="13" l="1"/>
  <c r="L774" i="13"/>
  <c r="N775" i="13"/>
  <c r="M775" i="13" a="1"/>
  <c r="M775" i="13" s="1"/>
  <c r="K775" i="13"/>
  <c r="P775" i="13"/>
  <c r="Q775" i="13" s="1"/>
  <c r="A776" i="13"/>
  <c r="E10" i="3"/>
  <c r="O775" i="13" l="1"/>
  <c r="L775" i="13"/>
  <c r="N776" i="13"/>
  <c r="M776" i="13" a="1"/>
  <c r="M776" i="13" s="1"/>
  <c r="K776" i="13"/>
  <c r="P776" i="13"/>
  <c r="Q776" i="13" s="1"/>
  <c r="A777" i="13"/>
  <c r="E371" i="3"/>
  <c r="G89" i="19"/>
  <c r="O776" i="13" l="1"/>
  <c r="L776" i="13"/>
  <c r="N777" i="13"/>
  <c r="M777" i="13" a="1"/>
  <c r="M777" i="13" s="1"/>
  <c r="K777" i="13"/>
  <c r="P777" i="13"/>
  <c r="Q777" i="13" s="1"/>
  <c r="A778" i="13"/>
  <c r="O777" i="13" l="1"/>
  <c r="L777" i="13"/>
  <c r="N778" i="13"/>
  <c r="M778" i="13" a="1"/>
  <c r="M778" i="13" s="1"/>
  <c r="K778" i="13"/>
  <c r="P778" i="13"/>
  <c r="Q778" i="13" s="1"/>
  <c r="A779" i="13"/>
  <c r="E372" i="3"/>
  <c r="O778" i="13" l="1"/>
  <c r="L778" i="13"/>
  <c r="N779" i="13"/>
  <c r="M779" i="13" a="1"/>
  <c r="M779" i="13" s="1"/>
  <c r="K779" i="13"/>
  <c r="P779" i="13"/>
  <c r="Q779" i="13" s="1"/>
  <c r="A780" i="13"/>
  <c r="O779" i="13" l="1"/>
  <c r="L779" i="13"/>
  <c r="N780" i="13"/>
  <c r="M780" i="13" a="1"/>
  <c r="M780" i="13" s="1"/>
  <c r="K780" i="13"/>
  <c r="P780" i="13"/>
  <c r="Q780" i="13" s="1"/>
  <c r="A781" i="13"/>
  <c r="E373" i="3"/>
  <c r="O780" i="13" l="1"/>
  <c r="L780" i="13"/>
  <c r="N781" i="13"/>
  <c r="M781" i="13" a="1"/>
  <c r="M781" i="13" s="1"/>
  <c r="K781" i="13"/>
  <c r="P781" i="13"/>
  <c r="Q781" i="13" s="1"/>
  <c r="A782" i="13"/>
  <c r="O781" i="13" l="1"/>
  <c r="L781" i="13"/>
  <c r="N782" i="13"/>
  <c r="M782" i="13" a="1"/>
  <c r="M782" i="13" s="1"/>
  <c r="K782" i="13"/>
  <c r="P782" i="13"/>
  <c r="Q782" i="13" s="1"/>
  <c r="A783" i="13"/>
  <c r="E374" i="3"/>
  <c r="O782" i="13" l="1"/>
  <c r="L782" i="13"/>
  <c r="N783" i="13"/>
  <c r="M783" i="13" a="1"/>
  <c r="M783" i="13" s="1"/>
  <c r="K783" i="13"/>
  <c r="P783" i="13"/>
  <c r="Q783" i="13" s="1"/>
  <c r="A784" i="13"/>
  <c r="O783" i="13" l="1"/>
  <c r="L783" i="13"/>
  <c r="N784" i="13"/>
  <c r="M784" i="13" a="1"/>
  <c r="M784" i="13" s="1"/>
  <c r="K784" i="13"/>
  <c r="P784" i="13"/>
  <c r="Q784" i="13" s="1"/>
  <c r="A785" i="13"/>
  <c r="E375" i="3"/>
  <c r="O784" i="13" l="1"/>
  <c r="L784" i="13"/>
  <c r="N785" i="13"/>
  <c r="M785" i="13" a="1"/>
  <c r="M785" i="13" s="1"/>
  <c r="K785" i="13"/>
  <c r="P785" i="13"/>
  <c r="Q785" i="13" s="1"/>
  <c r="A786" i="13"/>
  <c r="G90" i="19"/>
  <c r="O785" i="13" l="1"/>
  <c r="L785" i="13"/>
  <c r="N786" i="13"/>
  <c r="M786" i="13" a="1"/>
  <c r="M786" i="13" s="1"/>
  <c r="K786" i="13"/>
  <c r="P786" i="13"/>
  <c r="Q786" i="13" s="1"/>
  <c r="A787" i="13"/>
  <c r="E376" i="3"/>
  <c r="O786" i="13" l="1"/>
  <c r="L786" i="13"/>
  <c r="N787" i="13"/>
  <c r="M787" i="13" a="1"/>
  <c r="M787" i="13" s="1"/>
  <c r="K787" i="13"/>
  <c r="P787" i="13"/>
  <c r="Q787" i="13" s="1"/>
  <c r="A788" i="13"/>
  <c r="O787" i="13" l="1"/>
  <c r="L787" i="13"/>
  <c r="N788" i="13"/>
  <c r="M788" i="13" a="1"/>
  <c r="M788" i="13" s="1"/>
  <c r="K788" i="13"/>
  <c r="P788" i="13"/>
  <c r="Q788" i="13" s="1"/>
  <c r="A789" i="13"/>
  <c r="E377" i="3"/>
  <c r="O788" i="13" l="1"/>
  <c r="L788" i="13"/>
  <c r="N789" i="13"/>
  <c r="M789" i="13" a="1"/>
  <c r="M789" i="13" s="1"/>
  <c r="K789" i="13"/>
  <c r="P789" i="13"/>
  <c r="Q789" i="13" s="1"/>
  <c r="A790" i="13"/>
  <c r="O789" i="13" l="1"/>
  <c r="L789" i="13"/>
  <c r="N790" i="13"/>
  <c r="M790" i="13" a="1"/>
  <c r="M790" i="13" s="1"/>
  <c r="K790" i="13"/>
  <c r="P790" i="13"/>
  <c r="Q790" i="13" s="1"/>
  <c r="A791" i="13"/>
  <c r="E378" i="3"/>
  <c r="O790" i="13" l="1"/>
  <c r="L790" i="13"/>
  <c r="N791" i="13"/>
  <c r="M791" i="13" a="1"/>
  <c r="M791" i="13" s="1"/>
  <c r="K791" i="13"/>
  <c r="P791" i="13"/>
  <c r="Q791" i="13" s="1"/>
  <c r="A792" i="13"/>
  <c r="O791" i="13" l="1"/>
  <c r="L791" i="13"/>
  <c r="N792" i="13"/>
  <c r="M792" i="13" a="1"/>
  <c r="M792" i="13" s="1"/>
  <c r="K792" i="13"/>
  <c r="P792" i="13"/>
  <c r="Q792" i="13" s="1"/>
  <c r="A793" i="13"/>
  <c r="E379" i="3"/>
  <c r="O792" i="13" l="1"/>
  <c r="L792" i="13"/>
  <c r="N793" i="13"/>
  <c r="M793" i="13" a="1"/>
  <c r="M793" i="13" s="1"/>
  <c r="K793" i="13"/>
  <c r="P793" i="13"/>
  <c r="Q793" i="13" s="1"/>
  <c r="A794" i="13"/>
  <c r="O793" i="13" l="1"/>
  <c r="L793" i="13"/>
  <c r="N794" i="13"/>
  <c r="M794" i="13" a="1"/>
  <c r="M794" i="13" s="1"/>
  <c r="K794" i="13"/>
  <c r="P794" i="13"/>
  <c r="Q794" i="13" s="1"/>
  <c r="A795" i="13"/>
  <c r="G91" i="19"/>
  <c r="O794" i="13" l="1"/>
  <c r="L794" i="13"/>
  <c r="N795" i="13"/>
  <c r="M795" i="13" a="1"/>
  <c r="M795" i="13" s="1"/>
  <c r="K795" i="13"/>
  <c r="P795" i="13"/>
  <c r="Q795" i="13" s="1"/>
  <c r="A796" i="13"/>
  <c r="E380" i="3"/>
  <c r="O795" i="13" l="1"/>
  <c r="L795" i="13"/>
  <c r="N796" i="13"/>
  <c r="M796" i="13" a="1"/>
  <c r="M796" i="13" s="1"/>
  <c r="K796" i="13"/>
  <c r="P796" i="13"/>
  <c r="Q796" i="13" s="1"/>
  <c r="A797" i="13"/>
  <c r="O796" i="13" l="1"/>
  <c r="L796" i="13"/>
  <c r="N797" i="13"/>
  <c r="M797" i="13" a="1"/>
  <c r="M797" i="13" s="1"/>
  <c r="K797" i="13"/>
  <c r="P797" i="13"/>
  <c r="Q797" i="13" s="1"/>
  <c r="A798" i="13"/>
  <c r="E381" i="3"/>
  <c r="O797" i="13" l="1"/>
  <c r="L797" i="13"/>
  <c r="N798" i="13"/>
  <c r="M798" i="13" a="1"/>
  <c r="M798" i="13" s="1"/>
  <c r="K798" i="13"/>
  <c r="P798" i="13"/>
  <c r="Q798" i="13" s="1"/>
  <c r="A799" i="13"/>
  <c r="O798" i="13" l="1"/>
  <c r="L798" i="13"/>
  <c r="N799" i="13"/>
  <c r="M799" i="13" a="1"/>
  <c r="M799" i="13" s="1"/>
  <c r="K799" i="13"/>
  <c r="P799" i="13"/>
  <c r="Q799" i="13" s="1"/>
  <c r="A800" i="13"/>
  <c r="E382" i="3"/>
  <c r="O799" i="13" l="1"/>
  <c r="L799" i="13"/>
  <c r="N800" i="13"/>
  <c r="M800" i="13" a="1"/>
  <c r="M800" i="13" s="1"/>
  <c r="K800" i="13"/>
  <c r="P800" i="13"/>
  <c r="Q800" i="13" s="1"/>
  <c r="A801" i="13"/>
  <c r="O800" i="13" l="1"/>
  <c r="L800" i="13"/>
  <c r="N801" i="13"/>
  <c r="M801" i="13" a="1"/>
  <c r="M801" i="13" s="1"/>
  <c r="K801" i="13"/>
  <c r="P801" i="13"/>
  <c r="Q801" i="13" s="1"/>
  <c r="A802" i="13"/>
  <c r="E383" i="3"/>
  <c r="O801" i="13" l="1"/>
  <c r="L801" i="13"/>
  <c r="N802" i="13"/>
  <c r="M802" i="13" a="1"/>
  <c r="M802" i="13" s="1"/>
  <c r="K802" i="13"/>
  <c r="P802" i="13"/>
  <c r="Q802" i="13" s="1"/>
  <c r="A803" i="13"/>
  <c r="O802" i="13" l="1"/>
  <c r="L802" i="13"/>
  <c r="N803" i="13"/>
  <c r="M803" i="13" a="1"/>
  <c r="M803" i="13" s="1"/>
  <c r="K803" i="13"/>
  <c r="P803" i="13"/>
  <c r="Q803" i="13" s="1"/>
  <c r="A804" i="13"/>
  <c r="E384" i="3"/>
  <c r="G92" i="19"/>
  <c r="O803" i="13" l="1"/>
  <c r="L803" i="13"/>
  <c r="N804" i="13"/>
  <c r="M804" i="13" a="1"/>
  <c r="M804" i="13" s="1"/>
  <c r="K804" i="13"/>
  <c r="P804" i="13"/>
  <c r="Q804" i="13" s="1"/>
  <c r="A805" i="13"/>
  <c r="O804" i="13" l="1"/>
  <c r="L804" i="13"/>
  <c r="N805" i="13"/>
  <c r="M805" i="13" a="1"/>
  <c r="M805" i="13" s="1"/>
  <c r="K805" i="13"/>
  <c r="P805" i="13"/>
  <c r="Q805" i="13" s="1"/>
  <c r="A806" i="13"/>
  <c r="E385" i="3"/>
  <c r="O805" i="13" l="1"/>
  <c r="L805" i="13"/>
  <c r="N806" i="13"/>
  <c r="M806" i="13" a="1"/>
  <c r="M806" i="13" s="1"/>
  <c r="K806" i="13"/>
  <c r="P806" i="13"/>
  <c r="Q806" i="13" s="1"/>
  <c r="A807" i="13"/>
  <c r="O806" i="13" l="1"/>
  <c r="L806" i="13"/>
  <c r="N807" i="13"/>
  <c r="M807" i="13" a="1"/>
  <c r="M807" i="13" s="1"/>
  <c r="K807" i="13"/>
  <c r="P807" i="13"/>
  <c r="Q807" i="13" s="1"/>
  <c r="A808" i="13"/>
  <c r="E386" i="3"/>
  <c r="O807" i="13" l="1"/>
  <c r="L807" i="13"/>
  <c r="N808" i="13"/>
  <c r="M808" i="13" a="1"/>
  <c r="M808" i="13" s="1"/>
  <c r="K808" i="13"/>
  <c r="P808" i="13"/>
  <c r="Q808" i="13" s="1"/>
  <c r="A809" i="13"/>
  <c r="O808" i="13" l="1"/>
  <c r="L808" i="13"/>
  <c r="N809" i="13"/>
  <c r="M809" i="13" a="1"/>
  <c r="M809" i="13" s="1"/>
  <c r="K809" i="13"/>
  <c r="P809" i="13"/>
  <c r="Q809" i="13" s="1"/>
  <c r="A810" i="13"/>
  <c r="E387" i="3"/>
  <c r="O809" i="13" l="1"/>
  <c r="L809" i="13"/>
  <c r="N810" i="13"/>
  <c r="M810" i="13" a="1"/>
  <c r="M810" i="13" s="1"/>
  <c r="K810" i="13"/>
  <c r="P810" i="13"/>
  <c r="Q810" i="13" s="1"/>
  <c r="A811" i="13"/>
  <c r="O810" i="13" l="1"/>
  <c r="L810" i="13"/>
  <c r="N811" i="13"/>
  <c r="M811" i="13" a="1"/>
  <c r="M811" i="13" s="1"/>
  <c r="K811" i="13"/>
  <c r="P811" i="13"/>
  <c r="Q811" i="13" s="1"/>
  <c r="A812" i="13"/>
  <c r="E388" i="3"/>
  <c r="O811" i="13" l="1"/>
  <c r="L811" i="13"/>
  <c r="N812" i="13"/>
  <c r="M812" i="13" a="1"/>
  <c r="M812" i="13" s="1"/>
  <c r="K812" i="13"/>
  <c r="P812" i="13"/>
  <c r="Q812" i="13" s="1"/>
  <c r="A813" i="13"/>
  <c r="G93" i="19"/>
  <c r="O812" i="13" l="1"/>
  <c r="L812" i="13"/>
  <c r="N813" i="13"/>
  <c r="M813" i="13" a="1"/>
  <c r="M813" i="13" s="1"/>
  <c r="O813" i="13" s="1"/>
  <c r="K813" i="13"/>
  <c r="P813" i="13"/>
  <c r="Q813" i="13" s="1"/>
  <c r="A814" i="13"/>
  <c r="E389" i="3"/>
  <c r="L813" i="13" l="1"/>
  <c r="N814" i="13"/>
  <c r="M814" i="13" a="1"/>
  <c r="M814" i="13" s="1"/>
  <c r="K814" i="13"/>
  <c r="P814" i="13"/>
  <c r="Q814" i="13" s="1"/>
  <c r="A815" i="13"/>
  <c r="O814" i="13" l="1"/>
  <c r="L814" i="13"/>
  <c r="N815" i="13"/>
  <c r="M815" i="13" a="1"/>
  <c r="M815" i="13" s="1"/>
  <c r="K815" i="13"/>
  <c r="P815" i="13"/>
  <c r="Q815" i="13" s="1"/>
  <c r="A816" i="13"/>
  <c r="E390" i="3"/>
  <c r="O815" i="13" l="1"/>
  <c r="L815" i="13"/>
  <c r="N816" i="13"/>
  <c r="M816" i="13" a="1"/>
  <c r="M816" i="13" s="1"/>
  <c r="K816" i="13"/>
  <c r="P816" i="13"/>
  <c r="Q816" i="13" s="1"/>
  <c r="A817" i="13"/>
  <c r="O816" i="13" l="1"/>
  <c r="L816" i="13"/>
  <c r="N817" i="13"/>
  <c r="M817" i="13" a="1"/>
  <c r="M817" i="13" s="1"/>
  <c r="K817" i="13"/>
  <c r="P817" i="13"/>
  <c r="Q817" i="13" s="1"/>
  <c r="A818" i="13"/>
  <c r="E391" i="3"/>
  <c r="O817" i="13" l="1"/>
  <c r="L817" i="13"/>
  <c r="N818" i="13"/>
  <c r="M818" i="13" a="1"/>
  <c r="M818" i="13" s="1"/>
  <c r="O818" i="13" s="1"/>
  <c r="K818" i="13"/>
  <c r="P818" i="13"/>
  <c r="Q818" i="13" s="1"/>
  <c r="A819" i="13"/>
  <c r="L818" i="13" l="1"/>
  <c r="N819" i="13"/>
  <c r="M819" i="13" a="1"/>
  <c r="M819" i="13" s="1"/>
  <c r="K819" i="13"/>
  <c r="P819" i="13"/>
  <c r="Q819" i="13" s="1"/>
  <c r="A820" i="13"/>
  <c r="E392" i="3"/>
  <c r="O819" i="13" l="1"/>
  <c r="L819" i="13"/>
  <c r="N820" i="13"/>
  <c r="M820" i="13" a="1"/>
  <c r="M820" i="13" s="1"/>
  <c r="K820" i="13"/>
  <c r="P820" i="13"/>
  <c r="Q820" i="13" s="1"/>
  <c r="A821" i="13"/>
  <c r="O820" i="13" l="1"/>
  <c r="L820" i="13"/>
  <c r="N821" i="13"/>
  <c r="M821" i="13" a="1"/>
  <c r="M821" i="13" s="1"/>
  <c r="K821" i="13"/>
  <c r="P821" i="13"/>
  <c r="Q821" i="13" s="1"/>
  <c r="A822" i="13"/>
  <c r="E393" i="3"/>
  <c r="G94" i="19"/>
  <c r="O821" i="13" l="1"/>
  <c r="L821" i="13"/>
  <c r="N822" i="13"/>
  <c r="M822" i="13" a="1"/>
  <c r="M822" i="13" s="1"/>
  <c r="K822" i="13"/>
  <c r="P822" i="13"/>
  <c r="Q822" i="13" s="1"/>
  <c r="A823" i="13"/>
  <c r="O822" i="13" l="1"/>
  <c r="L822" i="13"/>
  <c r="N823" i="13"/>
  <c r="M823" i="13" a="1"/>
  <c r="M823" i="13" s="1"/>
  <c r="K823" i="13"/>
  <c r="P823" i="13"/>
  <c r="Q823" i="13" s="1"/>
  <c r="A824" i="13"/>
  <c r="E394" i="3"/>
  <c r="O823" i="13" l="1"/>
  <c r="L823" i="13"/>
  <c r="N824" i="13"/>
  <c r="M824" i="13" a="1"/>
  <c r="M824" i="13" s="1"/>
  <c r="K824" i="13"/>
  <c r="P824" i="13"/>
  <c r="Q824" i="13" s="1"/>
  <c r="A825" i="13"/>
  <c r="O824" i="13" l="1"/>
  <c r="L824" i="13"/>
  <c r="N825" i="13"/>
  <c r="M825" i="13" a="1"/>
  <c r="M825" i="13" s="1"/>
  <c r="K825" i="13"/>
  <c r="P825" i="13"/>
  <c r="Q825" i="13" s="1"/>
  <c r="A826" i="13"/>
  <c r="E395" i="3"/>
  <c r="O825" i="13" l="1"/>
  <c r="L825" i="13"/>
  <c r="N826" i="13"/>
  <c r="M826" i="13" a="1"/>
  <c r="M826" i="13" s="1"/>
  <c r="K826" i="13"/>
  <c r="P826" i="13"/>
  <c r="Q826" i="13" s="1"/>
  <c r="A827" i="13"/>
  <c r="O826" i="13" l="1"/>
  <c r="L826" i="13"/>
  <c r="N827" i="13"/>
  <c r="M827" i="13" a="1"/>
  <c r="M827" i="13" s="1"/>
  <c r="K827" i="13"/>
  <c r="P827" i="13"/>
  <c r="Q827" i="13" s="1"/>
  <c r="A828" i="13"/>
  <c r="E396" i="3"/>
  <c r="O827" i="13" l="1"/>
  <c r="L827" i="13"/>
  <c r="N828" i="13"/>
  <c r="M828" i="13" a="1"/>
  <c r="M828" i="13" s="1"/>
  <c r="K828" i="13"/>
  <c r="P828" i="13"/>
  <c r="Q828" i="13" s="1"/>
  <c r="A829" i="13"/>
  <c r="O828" i="13" l="1"/>
  <c r="L828" i="13"/>
  <c r="N829" i="13"/>
  <c r="M829" i="13" a="1"/>
  <c r="M829" i="13" s="1"/>
  <c r="K829" i="13"/>
  <c r="P829" i="13"/>
  <c r="Q829" i="13" s="1"/>
  <c r="A830" i="13"/>
  <c r="E397" i="3"/>
  <c r="O829" i="13" l="1"/>
  <c r="L829" i="13"/>
  <c r="N830" i="13"/>
  <c r="M830" i="13" a="1"/>
  <c r="M830" i="13" s="1"/>
  <c r="K830" i="13"/>
  <c r="P830" i="13"/>
  <c r="Q830" i="13" s="1"/>
  <c r="A831" i="13"/>
  <c r="G95" i="19"/>
  <c r="O830" i="13" l="1"/>
  <c r="L830" i="13"/>
  <c r="N831" i="13"/>
  <c r="M831" i="13" a="1"/>
  <c r="M831" i="13" s="1"/>
  <c r="K831" i="13"/>
  <c r="P831" i="13"/>
  <c r="Q831" i="13" s="1"/>
  <c r="A832" i="13"/>
  <c r="E398" i="3"/>
  <c r="O831" i="13" l="1"/>
  <c r="L831" i="13"/>
  <c r="N832" i="13"/>
  <c r="M832" i="13" a="1"/>
  <c r="M832" i="13" s="1"/>
  <c r="K832" i="13"/>
  <c r="P832" i="13"/>
  <c r="Q832" i="13" s="1"/>
  <c r="A833" i="13"/>
  <c r="O832" i="13" l="1"/>
  <c r="L832" i="13"/>
  <c r="N833" i="13"/>
  <c r="M833" i="13" a="1"/>
  <c r="M833" i="13" s="1"/>
  <c r="K833" i="13"/>
  <c r="P833" i="13"/>
  <c r="Q833" i="13" s="1"/>
  <c r="A834" i="13"/>
  <c r="E399" i="3"/>
  <c r="O833" i="13" l="1"/>
  <c r="L833" i="13"/>
  <c r="N834" i="13"/>
  <c r="M834" i="13" a="1"/>
  <c r="M834" i="13" s="1"/>
  <c r="K834" i="13"/>
  <c r="P834" i="13"/>
  <c r="Q834" i="13" s="1"/>
  <c r="A835" i="13"/>
  <c r="O834" i="13" l="1"/>
  <c r="L834" i="13"/>
  <c r="N835" i="13"/>
  <c r="M835" i="13" a="1"/>
  <c r="M835" i="13" s="1"/>
  <c r="K835" i="13"/>
  <c r="P835" i="13"/>
  <c r="Q835" i="13" s="1"/>
  <c r="A836" i="13"/>
  <c r="E400" i="3"/>
  <c r="O835" i="13" l="1"/>
  <c r="L835" i="13"/>
  <c r="N836" i="13"/>
  <c r="M836" i="13" a="1"/>
  <c r="M836" i="13" s="1"/>
  <c r="K836" i="13"/>
  <c r="P836" i="13"/>
  <c r="Q836" i="13" s="1"/>
  <c r="A837" i="13"/>
  <c r="O836" i="13" l="1"/>
  <c r="L836" i="13"/>
  <c r="N837" i="13"/>
  <c r="M837" i="13" a="1"/>
  <c r="M837" i="13" s="1"/>
  <c r="K837" i="13"/>
  <c r="P837" i="13"/>
  <c r="Q837" i="13" s="1"/>
  <c r="A838" i="13"/>
  <c r="E401" i="3"/>
  <c r="O837" i="13" l="1"/>
  <c r="L837" i="13"/>
  <c r="N838" i="13"/>
  <c r="M838" i="13" a="1"/>
  <c r="M838" i="13" s="1"/>
  <c r="K838" i="13"/>
  <c r="P838" i="13"/>
  <c r="Q838" i="13" s="1"/>
  <c r="A839" i="13"/>
  <c r="O838" i="13" l="1"/>
  <c r="L838" i="13"/>
  <c r="N839" i="13"/>
  <c r="M839" i="13" a="1"/>
  <c r="M839" i="13" s="1"/>
  <c r="K839" i="13"/>
  <c r="P839" i="13"/>
  <c r="Q839" i="13" s="1"/>
  <c r="A840" i="13"/>
  <c r="E402" i="3"/>
  <c r="G96" i="19"/>
  <c r="O839" i="13" l="1"/>
  <c r="L839" i="13"/>
  <c r="N840" i="13"/>
  <c r="M840" i="13" a="1"/>
  <c r="M840" i="13" s="1"/>
  <c r="K840" i="13"/>
  <c r="P840" i="13"/>
  <c r="Q840" i="13" s="1"/>
  <c r="A841" i="13"/>
  <c r="O840" i="13" l="1"/>
  <c r="L840" i="13"/>
  <c r="N841" i="13"/>
  <c r="M841" i="13" a="1"/>
  <c r="M841" i="13" s="1"/>
  <c r="K841" i="13"/>
  <c r="P841" i="13"/>
  <c r="Q841" i="13" s="1"/>
  <c r="A842" i="13"/>
  <c r="E403" i="3"/>
  <c r="O841" i="13" l="1"/>
  <c r="L841" i="13"/>
  <c r="N842" i="13"/>
  <c r="M842" i="13" a="1"/>
  <c r="M842" i="13" s="1"/>
  <c r="K842" i="13"/>
  <c r="P842" i="13"/>
  <c r="Q842" i="13" s="1"/>
  <c r="A843" i="13"/>
  <c r="O842" i="13" l="1"/>
  <c r="L842" i="13"/>
  <c r="N843" i="13"/>
  <c r="M843" i="13" a="1"/>
  <c r="M843" i="13" s="1"/>
  <c r="O843" i="13" s="1"/>
  <c r="K843" i="13"/>
  <c r="P843" i="13"/>
  <c r="Q843" i="13" s="1"/>
  <c r="A844" i="13"/>
  <c r="E404" i="3"/>
  <c r="L843" i="13" l="1"/>
  <c r="N844" i="13"/>
  <c r="M844" i="13" a="1"/>
  <c r="M844" i="13" s="1"/>
  <c r="K844" i="13"/>
  <c r="P844" i="13"/>
  <c r="Q844" i="13" s="1"/>
  <c r="A845" i="13"/>
  <c r="O844" i="13" l="1"/>
  <c r="L844" i="13"/>
  <c r="N845" i="13"/>
  <c r="M845" i="13" a="1"/>
  <c r="M845" i="13" s="1"/>
  <c r="K845" i="13"/>
  <c r="P845" i="13"/>
  <c r="Q845" i="13" s="1"/>
  <c r="A846" i="13"/>
  <c r="E405" i="3"/>
  <c r="O845" i="13" l="1"/>
  <c r="L845" i="13"/>
  <c r="N846" i="13"/>
  <c r="M846" i="13" a="1"/>
  <c r="M846" i="13" s="1"/>
  <c r="K846" i="13"/>
  <c r="P846" i="13"/>
  <c r="Q846" i="13" s="1"/>
  <c r="A847" i="13"/>
  <c r="O846" i="13" l="1"/>
  <c r="L846" i="13"/>
  <c r="N847" i="13"/>
  <c r="M847" i="13" a="1"/>
  <c r="M847" i="13" s="1"/>
  <c r="O847" i="13" s="1"/>
  <c r="K847" i="13"/>
  <c r="P847" i="13"/>
  <c r="Q847" i="13" s="1"/>
  <c r="A848" i="13"/>
  <c r="E406" i="3"/>
  <c r="L847" i="13" l="1"/>
  <c r="N848" i="13"/>
  <c r="M848" i="13" a="1"/>
  <c r="M848" i="13" s="1"/>
  <c r="K848" i="13"/>
  <c r="P848" i="13"/>
  <c r="Q848" i="13" s="1"/>
  <c r="A849" i="13"/>
  <c r="G97" i="19"/>
  <c r="O848" i="13" l="1"/>
  <c r="L848" i="13"/>
  <c r="N849" i="13"/>
  <c r="M849" i="13" a="1"/>
  <c r="M849" i="13" s="1"/>
  <c r="K849" i="13"/>
  <c r="P849" i="13"/>
  <c r="Q849" i="13" s="1"/>
  <c r="A850" i="13"/>
  <c r="E407" i="3"/>
  <c r="O849" i="13" l="1"/>
  <c r="L849" i="13"/>
  <c r="N850" i="13"/>
  <c r="M850" i="13" a="1"/>
  <c r="M850" i="13" s="1"/>
  <c r="K850" i="13"/>
  <c r="P850" i="13"/>
  <c r="Q850" i="13" s="1"/>
  <c r="A851" i="13"/>
  <c r="O850" i="13" l="1"/>
  <c r="L850" i="13"/>
  <c r="N851" i="13"/>
  <c r="M851" i="13" a="1"/>
  <c r="M851" i="13" s="1"/>
  <c r="K851" i="13"/>
  <c r="P851" i="13"/>
  <c r="Q851" i="13" s="1"/>
  <c r="A852" i="13"/>
  <c r="E408" i="3"/>
  <c r="O851" i="13" l="1"/>
  <c r="L851" i="13"/>
  <c r="N852" i="13"/>
  <c r="M852" i="13" a="1"/>
  <c r="M852" i="13" s="1"/>
  <c r="K852" i="13"/>
  <c r="P852" i="13"/>
  <c r="Q852" i="13" s="1"/>
  <c r="A853" i="13"/>
  <c r="O852" i="13" l="1"/>
  <c r="L852" i="13"/>
  <c r="N853" i="13"/>
  <c r="M853" i="13" a="1"/>
  <c r="M853" i="13" s="1"/>
  <c r="K853" i="13"/>
  <c r="P853" i="13"/>
  <c r="Q853" i="13" s="1"/>
  <c r="A854" i="13"/>
  <c r="E409" i="3"/>
  <c r="O853" i="13" l="1"/>
  <c r="L853" i="13"/>
  <c r="N854" i="13"/>
  <c r="M854" i="13" a="1"/>
  <c r="M854" i="13" s="1"/>
  <c r="K854" i="13"/>
  <c r="P854" i="13"/>
  <c r="Q854" i="13" s="1"/>
  <c r="A855" i="13"/>
  <c r="O854" i="13" l="1"/>
  <c r="L854" i="13"/>
  <c r="N855" i="13"/>
  <c r="M855" i="13" a="1"/>
  <c r="M855" i="13" s="1"/>
  <c r="K855" i="13"/>
  <c r="P855" i="13"/>
  <c r="Q855" i="13" s="1"/>
  <c r="A856" i="13"/>
  <c r="E410" i="3"/>
  <c r="O855" i="13" l="1"/>
  <c r="L855" i="13"/>
  <c r="N856" i="13"/>
  <c r="M856" i="13" a="1"/>
  <c r="M856" i="13" s="1"/>
  <c r="K856" i="13"/>
  <c r="P856" i="13"/>
  <c r="Q856" i="13" s="1"/>
  <c r="A857" i="13"/>
  <c r="O856" i="13" l="1"/>
  <c r="L856" i="13"/>
  <c r="N857" i="13"/>
  <c r="M857" i="13" a="1"/>
  <c r="M857" i="13" s="1"/>
  <c r="K857" i="13"/>
  <c r="P857" i="13"/>
  <c r="Q857" i="13" s="1"/>
  <c r="A858" i="13"/>
  <c r="E411" i="3"/>
  <c r="G98" i="19"/>
  <c r="O857" i="13" l="1"/>
  <c r="L857" i="13"/>
  <c r="N858" i="13"/>
  <c r="M858" i="13" a="1"/>
  <c r="M858" i="13" s="1"/>
  <c r="K858" i="13"/>
  <c r="P858" i="13"/>
  <c r="Q858" i="13" s="1"/>
  <c r="A859" i="13"/>
  <c r="O858" i="13" l="1"/>
  <c r="L858" i="13"/>
  <c r="N859" i="13"/>
  <c r="M859" i="13" a="1"/>
  <c r="M859" i="13" s="1"/>
  <c r="K859" i="13"/>
  <c r="P859" i="13"/>
  <c r="Q859" i="13" s="1"/>
  <c r="A860" i="13"/>
  <c r="E412" i="3"/>
  <c r="O859" i="13" l="1"/>
  <c r="L859" i="13"/>
  <c r="N860" i="13"/>
  <c r="M860" i="13" a="1"/>
  <c r="M860" i="13" s="1"/>
  <c r="K860" i="13"/>
  <c r="P860" i="13"/>
  <c r="Q860" i="13" s="1"/>
  <c r="A861" i="13"/>
  <c r="O860" i="13" l="1"/>
  <c r="L860" i="13"/>
  <c r="N861" i="13"/>
  <c r="M861" i="13" a="1"/>
  <c r="M861" i="13" s="1"/>
  <c r="K861" i="13"/>
  <c r="P861" i="13"/>
  <c r="Q861" i="13" s="1"/>
  <c r="A862" i="13"/>
  <c r="E413" i="3"/>
  <c r="O861" i="13" l="1"/>
  <c r="L861" i="13"/>
  <c r="N862" i="13"/>
  <c r="M862" i="13" a="1"/>
  <c r="M862" i="13" s="1"/>
  <c r="K862" i="13"/>
  <c r="P862" i="13"/>
  <c r="Q862" i="13" s="1"/>
  <c r="A863" i="13"/>
  <c r="O862" i="13" l="1"/>
  <c r="L862" i="13"/>
  <c r="N863" i="13"/>
  <c r="M863" i="13" a="1"/>
  <c r="M863" i="13" s="1"/>
  <c r="K863" i="13"/>
  <c r="P863" i="13"/>
  <c r="Q863" i="13" s="1"/>
  <c r="A864" i="13"/>
  <c r="E414" i="3"/>
  <c r="O863" i="13" l="1"/>
  <c r="L863" i="13"/>
  <c r="N864" i="13"/>
  <c r="M864" i="13" a="1"/>
  <c r="M864" i="13" s="1"/>
  <c r="K864" i="13"/>
  <c r="P864" i="13"/>
  <c r="Q864" i="13" s="1"/>
  <c r="A865" i="13"/>
  <c r="O864" i="13" l="1"/>
  <c r="L864" i="13"/>
  <c r="N865" i="13"/>
  <c r="M865" i="13" a="1"/>
  <c r="M865" i="13" s="1"/>
  <c r="K865" i="13"/>
  <c r="P865" i="13"/>
  <c r="Q865" i="13" s="1"/>
  <c r="A866" i="13"/>
  <c r="E415" i="3"/>
  <c r="O865" i="13" l="1"/>
  <c r="L865" i="13"/>
  <c r="N866" i="13"/>
  <c r="M866" i="13" a="1"/>
  <c r="M866" i="13" s="1"/>
  <c r="O866" i="13" s="1"/>
  <c r="K866" i="13"/>
  <c r="P866" i="13"/>
  <c r="Q866" i="13" s="1"/>
  <c r="A867" i="13"/>
  <c r="G99" i="19"/>
  <c r="L866" i="13" l="1"/>
  <c r="N867" i="13"/>
  <c r="M867" i="13" a="1"/>
  <c r="M867" i="13" s="1"/>
  <c r="K867" i="13"/>
  <c r="P867" i="13"/>
  <c r="Q867" i="13" s="1"/>
  <c r="A868" i="13"/>
  <c r="E416" i="3"/>
  <c r="O867" i="13" l="1"/>
  <c r="L867" i="13"/>
  <c r="N868" i="13"/>
  <c r="M868" i="13" a="1"/>
  <c r="M868" i="13" s="1"/>
  <c r="K868" i="13"/>
  <c r="P868" i="13"/>
  <c r="Q868" i="13" s="1"/>
  <c r="A869" i="13"/>
  <c r="O868" i="13" l="1"/>
  <c r="L868" i="13"/>
  <c r="N869" i="13"/>
  <c r="M869" i="13" a="1"/>
  <c r="M869" i="13" s="1"/>
  <c r="K869" i="13"/>
  <c r="P869" i="13"/>
  <c r="Q869" i="13" s="1"/>
  <c r="A870" i="13"/>
  <c r="E417" i="3"/>
  <c r="O869" i="13" l="1"/>
  <c r="L869" i="13"/>
  <c r="N870" i="13"/>
  <c r="M870" i="13" a="1"/>
  <c r="M870" i="13" s="1"/>
  <c r="K870" i="13"/>
  <c r="P870" i="13"/>
  <c r="Q870" i="13" s="1"/>
  <c r="A871" i="13"/>
  <c r="O870" i="13" l="1"/>
  <c r="L870" i="13"/>
  <c r="N871" i="13"/>
  <c r="M871" i="13" a="1"/>
  <c r="M871" i="13" s="1"/>
  <c r="K871" i="13"/>
  <c r="P871" i="13"/>
  <c r="Q871" i="13" s="1"/>
  <c r="A872" i="13"/>
  <c r="E418" i="3"/>
  <c r="O871" i="13" l="1"/>
  <c r="L871" i="13"/>
  <c r="N872" i="13"/>
  <c r="M872" i="13" a="1"/>
  <c r="M872" i="13" s="1"/>
  <c r="K872" i="13"/>
  <c r="P872" i="13"/>
  <c r="Q872" i="13" s="1"/>
  <c r="A873" i="13"/>
  <c r="O872" i="13" l="1"/>
  <c r="L872" i="13"/>
  <c r="N873" i="13"/>
  <c r="M873" i="13" a="1"/>
  <c r="M873" i="13" s="1"/>
  <c r="K873" i="13"/>
  <c r="P873" i="13"/>
  <c r="Q873" i="13" s="1"/>
  <c r="A874" i="13"/>
  <c r="E419" i="3"/>
  <c r="O873" i="13" l="1"/>
  <c r="L873" i="13"/>
  <c r="N874" i="13"/>
  <c r="M874" i="13" a="1"/>
  <c r="M874" i="13" s="1"/>
  <c r="K874" i="13"/>
  <c r="P874" i="13"/>
  <c r="Q874" i="13" s="1"/>
  <c r="A875" i="13"/>
  <c r="O874" i="13" l="1"/>
  <c r="L874" i="13"/>
  <c r="N875" i="13"/>
  <c r="M875" i="13" a="1"/>
  <c r="M875" i="13" s="1"/>
  <c r="K875" i="13"/>
  <c r="P875" i="13"/>
  <c r="Q875" i="13" s="1"/>
  <c r="A876" i="13"/>
  <c r="E420" i="3"/>
  <c r="G100" i="19"/>
  <c r="O875" i="13" l="1"/>
  <c r="L875" i="13"/>
  <c r="N876" i="13"/>
  <c r="M876" i="13" a="1"/>
  <c r="M876" i="13" s="1"/>
  <c r="K876" i="13"/>
  <c r="P876" i="13"/>
  <c r="Q876" i="13" s="1"/>
  <c r="A877" i="13"/>
  <c r="O876" i="13" l="1"/>
  <c r="L876" i="13"/>
  <c r="N877" i="13"/>
  <c r="M877" i="13" a="1"/>
  <c r="M877" i="13" s="1"/>
  <c r="K877" i="13"/>
  <c r="P877" i="13"/>
  <c r="Q877" i="13" s="1"/>
  <c r="A878" i="13"/>
  <c r="E421" i="3"/>
  <c r="O877" i="13" l="1"/>
  <c r="L877" i="13"/>
  <c r="N878" i="13"/>
  <c r="M878" i="13" a="1"/>
  <c r="M878" i="13" s="1"/>
  <c r="K878" i="13"/>
  <c r="P878" i="13"/>
  <c r="Q878" i="13" s="1"/>
  <c r="A879" i="13"/>
  <c r="O878" i="13" l="1"/>
  <c r="L878" i="13"/>
  <c r="N879" i="13"/>
  <c r="M879" i="13" a="1"/>
  <c r="M879" i="13" s="1"/>
  <c r="K879" i="13"/>
  <c r="P879" i="13"/>
  <c r="Q879" i="13" s="1"/>
  <c r="A880" i="13"/>
  <c r="E422" i="3"/>
  <c r="O879" i="13" l="1"/>
  <c r="L879" i="13"/>
  <c r="N880" i="13"/>
  <c r="M880" i="13" a="1"/>
  <c r="M880" i="13" s="1"/>
  <c r="K880" i="13"/>
  <c r="P880" i="13"/>
  <c r="Q880" i="13" s="1"/>
  <c r="A881" i="13"/>
  <c r="O880" i="13" l="1"/>
  <c r="L880" i="13"/>
  <c r="N881" i="13"/>
  <c r="M881" i="13" a="1"/>
  <c r="M881" i="13" s="1"/>
  <c r="K881" i="13"/>
  <c r="P881" i="13"/>
  <c r="Q881" i="13" s="1"/>
  <c r="A882" i="13"/>
  <c r="E423" i="3"/>
  <c r="O881" i="13" l="1"/>
  <c r="L881" i="13"/>
  <c r="N882" i="13"/>
  <c r="M882" i="13" a="1"/>
  <c r="M882" i="13" s="1"/>
  <c r="K882" i="13"/>
  <c r="P882" i="13"/>
  <c r="Q882" i="13" s="1"/>
  <c r="A883" i="13"/>
  <c r="O882" i="13" l="1"/>
  <c r="L882" i="13"/>
  <c r="N883" i="13"/>
  <c r="M883" i="13" a="1"/>
  <c r="M883" i="13" s="1"/>
  <c r="K883" i="13"/>
  <c r="P883" i="13"/>
  <c r="Q883" i="13" s="1"/>
  <c r="A884" i="13"/>
  <c r="E424" i="3"/>
  <c r="O883" i="13" l="1"/>
  <c r="L883" i="13"/>
  <c r="N884" i="13"/>
  <c r="M884" i="13" a="1"/>
  <c r="M884" i="13" s="1"/>
  <c r="K884" i="13"/>
  <c r="P884" i="13"/>
  <c r="Q884" i="13" s="1"/>
  <c r="A885" i="13"/>
  <c r="G101" i="19"/>
  <c r="O884" i="13" l="1"/>
  <c r="L884" i="13"/>
  <c r="N885" i="13"/>
  <c r="M885" i="13" a="1"/>
  <c r="M885" i="13" s="1"/>
  <c r="O885" i="13" s="1"/>
  <c r="K885" i="13"/>
  <c r="P885" i="13"/>
  <c r="Q885" i="13" s="1"/>
  <c r="A886" i="13"/>
  <c r="E425" i="3"/>
  <c r="L885" i="13" l="1"/>
  <c r="N886" i="13"/>
  <c r="M886" i="13" a="1"/>
  <c r="M886" i="13" s="1"/>
  <c r="K886" i="13"/>
  <c r="P886" i="13"/>
  <c r="Q886" i="13" s="1"/>
  <c r="A887" i="13"/>
  <c r="O886" i="13" l="1"/>
  <c r="L886" i="13"/>
  <c r="N887" i="13"/>
  <c r="M887" i="13" a="1"/>
  <c r="M887" i="13" s="1"/>
  <c r="K887" i="13"/>
  <c r="P887" i="13"/>
  <c r="Q887" i="13" s="1"/>
  <c r="A888" i="13"/>
  <c r="E426" i="3"/>
  <c r="O887" i="13" l="1"/>
  <c r="L887" i="13"/>
  <c r="N888" i="13"/>
  <c r="M888" i="13" a="1"/>
  <c r="M888" i="13" s="1"/>
  <c r="K888" i="13"/>
  <c r="P888" i="13"/>
  <c r="Q888" i="13" s="1"/>
  <c r="A889" i="13"/>
  <c r="O888" i="13" l="1"/>
  <c r="L888" i="13"/>
  <c r="N889" i="13"/>
  <c r="M889" i="13" a="1"/>
  <c r="M889" i="13" s="1"/>
  <c r="K889" i="13"/>
  <c r="P889" i="13"/>
  <c r="Q889" i="13" s="1"/>
  <c r="A890" i="13"/>
  <c r="E427" i="3"/>
  <c r="O889" i="13" l="1"/>
  <c r="L889" i="13"/>
  <c r="N890" i="13"/>
  <c r="M890" i="13" a="1"/>
  <c r="M890" i="13" s="1"/>
  <c r="K890" i="13"/>
  <c r="P890" i="13"/>
  <c r="Q890" i="13" s="1"/>
  <c r="A891" i="13"/>
  <c r="O890" i="13" l="1"/>
  <c r="L890" i="13"/>
  <c r="N891" i="13"/>
  <c r="M891" i="13" a="1"/>
  <c r="M891" i="13" s="1"/>
  <c r="K891" i="13"/>
  <c r="P891" i="13"/>
  <c r="Q891" i="13" s="1"/>
  <c r="A892" i="13"/>
  <c r="E428" i="3"/>
  <c r="O891" i="13" l="1"/>
  <c r="L891" i="13"/>
  <c r="N892" i="13"/>
  <c r="M892" i="13" a="1"/>
  <c r="M892" i="13" s="1"/>
  <c r="K892" i="13"/>
  <c r="P892" i="13"/>
  <c r="Q892" i="13" s="1"/>
  <c r="A893" i="13"/>
  <c r="O892" i="13" l="1"/>
  <c r="L892" i="13"/>
  <c r="N893" i="13"/>
  <c r="M893" i="13" a="1"/>
  <c r="M893" i="13" s="1"/>
  <c r="K893" i="13"/>
  <c r="P893" i="13"/>
  <c r="Q893" i="13" s="1"/>
  <c r="A894" i="13"/>
  <c r="E429" i="3"/>
  <c r="G102" i="19"/>
  <c r="O893" i="13" l="1"/>
  <c r="L893" i="13"/>
  <c r="N894" i="13"/>
  <c r="M894" i="13" a="1"/>
  <c r="M894" i="13" s="1"/>
  <c r="K894" i="13"/>
  <c r="P894" i="13"/>
  <c r="Q894" i="13" s="1"/>
  <c r="A895" i="13"/>
  <c r="O894" i="13" l="1"/>
  <c r="L894" i="13"/>
  <c r="N895" i="13"/>
  <c r="M895" i="13" a="1"/>
  <c r="M895" i="13" s="1"/>
  <c r="K895" i="13"/>
  <c r="P895" i="13"/>
  <c r="Q895" i="13" s="1"/>
  <c r="A896" i="13"/>
  <c r="E430" i="3"/>
  <c r="O895" i="13" l="1"/>
  <c r="L895" i="13"/>
  <c r="N896" i="13"/>
  <c r="M896" i="13" a="1"/>
  <c r="M896" i="13" s="1"/>
  <c r="K896" i="13"/>
  <c r="P896" i="13"/>
  <c r="Q896" i="13" s="1"/>
  <c r="A897" i="13"/>
  <c r="O896" i="13" l="1"/>
  <c r="L896" i="13"/>
  <c r="N897" i="13"/>
  <c r="M897" i="13" a="1"/>
  <c r="M897" i="13" s="1"/>
  <c r="K897" i="13"/>
  <c r="P897" i="13"/>
  <c r="Q897" i="13" s="1"/>
  <c r="A898" i="13"/>
  <c r="E431" i="3"/>
  <c r="O897" i="13" l="1"/>
  <c r="L897" i="13"/>
  <c r="N898" i="13"/>
  <c r="M898" i="13" a="1"/>
  <c r="M898" i="13" s="1"/>
  <c r="K898" i="13"/>
  <c r="P898" i="13"/>
  <c r="Q898" i="13" s="1"/>
  <c r="A899" i="13"/>
  <c r="O898" i="13" l="1"/>
  <c r="L898" i="13"/>
  <c r="N899" i="13"/>
  <c r="M899" i="13" a="1"/>
  <c r="M899" i="13" s="1"/>
  <c r="K899" i="13"/>
  <c r="P899" i="13"/>
  <c r="Q899" i="13" s="1"/>
  <c r="A900" i="13"/>
  <c r="E432" i="3"/>
  <c r="O899" i="13" l="1"/>
  <c r="L899" i="13"/>
  <c r="N900" i="13"/>
  <c r="M900" i="13" a="1"/>
  <c r="M900" i="13" s="1"/>
  <c r="K900" i="13"/>
  <c r="P900" i="13"/>
  <c r="Q900" i="13" s="1"/>
  <c r="A901" i="13"/>
  <c r="O900" i="13" l="1"/>
  <c r="L900" i="13"/>
  <c r="N901" i="13"/>
  <c r="M901" i="13" a="1"/>
  <c r="M901" i="13" s="1"/>
  <c r="K901" i="13"/>
  <c r="P901" i="13"/>
  <c r="Q901" i="13" s="1"/>
  <c r="A902" i="13"/>
  <c r="E433" i="3"/>
  <c r="O901" i="13" l="1"/>
  <c r="L901" i="13"/>
  <c r="N902" i="13"/>
  <c r="M902" i="13" a="1"/>
  <c r="M902" i="13" s="1"/>
  <c r="O902" i="13" s="1"/>
  <c r="K902" i="13"/>
  <c r="P902" i="13"/>
  <c r="Q902" i="13" s="1"/>
  <c r="A903" i="13"/>
  <c r="G103" i="19"/>
  <c r="L902" i="13" l="1"/>
  <c r="N903" i="13"/>
  <c r="M903" i="13" a="1"/>
  <c r="M903" i="13" s="1"/>
  <c r="K903" i="13"/>
  <c r="P903" i="13"/>
  <c r="Q903" i="13" s="1"/>
  <c r="A904" i="13"/>
  <c r="E434" i="3"/>
  <c r="O903" i="13" l="1"/>
  <c r="L903" i="13"/>
  <c r="N904" i="13"/>
  <c r="M904" i="13" a="1"/>
  <c r="M904" i="13" s="1"/>
  <c r="K904" i="13"/>
  <c r="P904" i="13"/>
  <c r="Q904" i="13" s="1"/>
  <c r="A905" i="13"/>
  <c r="O904" i="13" l="1"/>
  <c r="L904" i="13"/>
  <c r="N905" i="13"/>
  <c r="M905" i="13" a="1"/>
  <c r="M905" i="13" s="1"/>
  <c r="K905" i="13"/>
  <c r="P905" i="13"/>
  <c r="Q905" i="13" s="1"/>
  <c r="A906" i="13"/>
  <c r="E435" i="3"/>
  <c r="O905" i="13" l="1"/>
  <c r="L905" i="13"/>
  <c r="N906" i="13"/>
  <c r="M906" i="13" a="1"/>
  <c r="M906" i="13" s="1"/>
  <c r="K906" i="13"/>
  <c r="P906" i="13"/>
  <c r="Q906" i="13" s="1"/>
  <c r="A907" i="13"/>
  <c r="O906" i="13" l="1"/>
  <c r="L906" i="13"/>
  <c r="N907" i="13"/>
  <c r="M907" i="13" a="1"/>
  <c r="M907" i="13" s="1"/>
  <c r="K907" i="13"/>
  <c r="P907" i="13"/>
  <c r="Q907" i="13" s="1"/>
  <c r="A908" i="13"/>
  <c r="E436" i="3"/>
  <c r="O907" i="13" l="1"/>
  <c r="L907" i="13"/>
  <c r="N908" i="13"/>
  <c r="M908" i="13" a="1"/>
  <c r="M908" i="13" s="1"/>
  <c r="K908" i="13"/>
  <c r="P908" i="13"/>
  <c r="Q908" i="13" s="1"/>
  <c r="A909" i="13"/>
  <c r="O908" i="13" l="1"/>
  <c r="L908" i="13"/>
  <c r="N909" i="13"/>
  <c r="M909" i="13" a="1"/>
  <c r="M909" i="13" s="1"/>
  <c r="K909" i="13"/>
  <c r="P909" i="13"/>
  <c r="Q909" i="13" s="1"/>
  <c r="A910" i="13"/>
  <c r="E437" i="3"/>
  <c r="O909" i="13" l="1"/>
  <c r="L909" i="13"/>
  <c r="N910" i="13"/>
  <c r="M910" i="13" a="1"/>
  <c r="M910" i="13" s="1"/>
  <c r="K910" i="13"/>
  <c r="P910" i="13"/>
  <c r="Q910" i="13" s="1"/>
  <c r="A911" i="13"/>
  <c r="O910" i="13" l="1"/>
  <c r="L910" i="13"/>
  <c r="N911" i="13"/>
  <c r="M911" i="13" a="1"/>
  <c r="M911" i="13" s="1"/>
  <c r="K911" i="13"/>
  <c r="P911" i="13"/>
  <c r="Q911" i="13" s="1"/>
  <c r="A912" i="13"/>
  <c r="E438" i="3"/>
  <c r="G104" i="19"/>
  <c r="O911" i="13" l="1"/>
  <c r="L911" i="13"/>
  <c r="N912" i="13"/>
  <c r="M912" i="13" a="1"/>
  <c r="M912" i="13" s="1"/>
  <c r="K912" i="13"/>
  <c r="P912" i="13"/>
  <c r="Q912" i="13" s="1"/>
  <c r="A913" i="13"/>
  <c r="O912" i="13" l="1"/>
  <c r="L912" i="13"/>
  <c r="N913" i="13"/>
  <c r="M913" i="13" a="1"/>
  <c r="M913" i="13" s="1"/>
  <c r="K913" i="13"/>
  <c r="P913" i="13"/>
  <c r="Q913" i="13" s="1"/>
  <c r="A914" i="13"/>
  <c r="E439" i="3"/>
  <c r="O913" i="13" l="1"/>
  <c r="L913" i="13"/>
  <c r="N914" i="13"/>
  <c r="M914" i="13" a="1"/>
  <c r="M914" i="13" s="1"/>
  <c r="K914" i="13"/>
  <c r="P914" i="13"/>
  <c r="Q914" i="13" s="1"/>
  <c r="A915" i="13"/>
  <c r="O914" i="13" l="1"/>
  <c r="L914" i="13"/>
  <c r="N915" i="13"/>
  <c r="M915" i="13" a="1"/>
  <c r="M915" i="13" s="1"/>
  <c r="K915" i="13"/>
  <c r="P915" i="13"/>
  <c r="Q915" i="13" s="1"/>
  <c r="A916" i="13"/>
  <c r="E440" i="3"/>
  <c r="O915" i="13" l="1"/>
  <c r="L915" i="13"/>
  <c r="N916" i="13"/>
  <c r="M916" i="13" a="1"/>
  <c r="M916" i="13" s="1"/>
  <c r="K916" i="13"/>
  <c r="P916" i="13"/>
  <c r="Q916" i="13" s="1"/>
  <c r="A917" i="13"/>
  <c r="O916" i="13" l="1"/>
  <c r="L916" i="13"/>
  <c r="N917" i="13"/>
  <c r="M917" i="13" a="1"/>
  <c r="M917" i="13" s="1"/>
  <c r="K917" i="13"/>
  <c r="P917" i="13"/>
  <c r="Q917" i="13" s="1"/>
  <c r="A918" i="13"/>
  <c r="E441" i="3"/>
  <c r="O917" i="13" l="1"/>
  <c r="L917" i="13"/>
  <c r="N918" i="13"/>
  <c r="M918" i="13" a="1"/>
  <c r="M918" i="13" s="1"/>
  <c r="K918" i="13"/>
  <c r="P918" i="13"/>
  <c r="Q918" i="13" s="1"/>
  <c r="A919" i="13"/>
  <c r="O918" i="13" l="1"/>
  <c r="L918" i="13"/>
  <c r="N919" i="13"/>
  <c r="M919" i="13" a="1"/>
  <c r="M919" i="13" s="1"/>
  <c r="K919" i="13"/>
  <c r="P919" i="13"/>
  <c r="Q919" i="13" s="1"/>
  <c r="A920" i="13"/>
  <c r="E442" i="3"/>
  <c r="O919" i="13" l="1"/>
  <c r="L919" i="13"/>
  <c r="N920" i="13"/>
  <c r="M920" i="13" a="1"/>
  <c r="M920" i="13" s="1"/>
  <c r="K920" i="13"/>
  <c r="P920" i="13"/>
  <c r="Q920" i="13" s="1"/>
  <c r="A921" i="13"/>
  <c r="G105" i="19"/>
  <c r="O920" i="13" l="1"/>
  <c r="L920" i="13"/>
  <c r="N921" i="13"/>
  <c r="M921" i="13" a="1"/>
  <c r="M921" i="13" s="1"/>
  <c r="K921" i="13"/>
  <c r="P921" i="13"/>
  <c r="Q921" i="13" s="1"/>
  <c r="A922" i="13"/>
  <c r="E443" i="3"/>
  <c r="O921" i="13" l="1"/>
  <c r="L921" i="13"/>
  <c r="N922" i="13"/>
  <c r="M922" i="13" a="1"/>
  <c r="M922" i="13" s="1"/>
  <c r="K922" i="13"/>
  <c r="P922" i="13"/>
  <c r="Q922" i="13" s="1"/>
  <c r="A923" i="13"/>
  <c r="O922" i="13" l="1"/>
  <c r="L922" i="13"/>
  <c r="N923" i="13"/>
  <c r="M923" i="13" a="1"/>
  <c r="M923" i="13" s="1"/>
  <c r="K923" i="13"/>
  <c r="P923" i="13"/>
  <c r="Q923" i="13" s="1"/>
  <c r="A924" i="13"/>
  <c r="E444" i="3"/>
  <c r="O923" i="13" l="1"/>
  <c r="L923" i="13"/>
  <c r="N924" i="13"/>
  <c r="M924" i="13" a="1"/>
  <c r="M924" i="13" s="1"/>
  <c r="K924" i="13"/>
  <c r="P924" i="13"/>
  <c r="Q924" i="13" s="1"/>
  <c r="A925" i="13"/>
  <c r="O924" i="13" l="1"/>
  <c r="L924" i="13"/>
  <c r="N925" i="13"/>
  <c r="M925" i="13" a="1"/>
  <c r="M925" i="13" s="1"/>
  <c r="K925" i="13"/>
  <c r="P925" i="13"/>
  <c r="Q925" i="13" s="1"/>
  <c r="A926" i="13"/>
  <c r="E445" i="3"/>
  <c r="O925" i="13" l="1"/>
  <c r="L925" i="13"/>
  <c r="N926" i="13"/>
  <c r="M926" i="13" a="1"/>
  <c r="M926" i="13" s="1"/>
  <c r="K926" i="13"/>
  <c r="P926" i="13"/>
  <c r="Q926" i="13" s="1"/>
  <c r="A927" i="13"/>
  <c r="O926" i="13" l="1"/>
  <c r="L926" i="13"/>
  <c r="N927" i="13"/>
  <c r="M927" i="13" a="1"/>
  <c r="M927" i="13" s="1"/>
  <c r="K927" i="13"/>
  <c r="P927" i="13"/>
  <c r="Q927" i="13" s="1"/>
  <c r="A928" i="13"/>
  <c r="E446" i="3"/>
  <c r="O927" i="13" l="1"/>
  <c r="L927" i="13"/>
  <c r="N928" i="13"/>
  <c r="M928" i="13" a="1"/>
  <c r="M928" i="13" s="1"/>
  <c r="K928" i="13"/>
  <c r="P928" i="13"/>
  <c r="Q928" i="13" s="1"/>
  <c r="A929" i="13"/>
  <c r="O928" i="13" l="1"/>
  <c r="L928" i="13"/>
  <c r="N929" i="13"/>
  <c r="M929" i="13" a="1"/>
  <c r="M929" i="13" s="1"/>
  <c r="O929" i="13" s="1"/>
  <c r="K929" i="13"/>
  <c r="P929" i="13"/>
  <c r="Q929" i="13" s="1"/>
  <c r="A930" i="13"/>
  <c r="E447" i="3"/>
  <c r="G106" i="19"/>
  <c r="L929" i="13" l="1"/>
  <c r="N930" i="13"/>
  <c r="M930" i="13" a="1"/>
  <c r="M930" i="13" s="1"/>
  <c r="K930" i="13"/>
  <c r="P930" i="13"/>
  <c r="Q930" i="13" s="1"/>
  <c r="A931" i="13"/>
  <c r="O930" i="13" l="1"/>
  <c r="L930" i="13"/>
  <c r="N931" i="13"/>
  <c r="M931" i="13" a="1"/>
  <c r="M931" i="13" s="1"/>
  <c r="K931" i="13"/>
  <c r="P931" i="13"/>
  <c r="Q931" i="13" s="1"/>
  <c r="A932" i="13"/>
  <c r="E448" i="3"/>
  <c r="O931" i="13" l="1"/>
  <c r="L931" i="13"/>
  <c r="N932" i="13"/>
  <c r="M932" i="13" a="1"/>
  <c r="M932" i="13" s="1"/>
  <c r="K932" i="13"/>
  <c r="P932" i="13"/>
  <c r="Q932" i="13" s="1"/>
  <c r="A933" i="13"/>
  <c r="O932" i="13" l="1"/>
  <c r="L932" i="13"/>
  <c r="N933" i="13"/>
  <c r="M933" i="13" a="1"/>
  <c r="M933" i="13" s="1"/>
  <c r="K933" i="13"/>
  <c r="P933" i="13"/>
  <c r="Q933" i="13" s="1"/>
  <c r="A934" i="13"/>
  <c r="E449" i="3"/>
  <c r="O933" i="13" l="1"/>
  <c r="L933" i="13"/>
  <c r="N934" i="13"/>
  <c r="M934" i="13" a="1"/>
  <c r="M934" i="13" s="1"/>
  <c r="K934" i="13"/>
  <c r="P934" i="13"/>
  <c r="Q934" i="13" s="1"/>
  <c r="A935" i="13"/>
  <c r="O934" i="13" l="1"/>
  <c r="L934" i="13"/>
  <c r="N935" i="13"/>
  <c r="M935" i="13" a="1"/>
  <c r="M935" i="13" s="1"/>
  <c r="K935" i="13"/>
  <c r="P935" i="13"/>
  <c r="Q935" i="13" s="1"/>
  <c r="A936" i="13"/>
  <c r="E450" i="3"/>
  <c r="O935" i="13" l="1"/>
  <c r="L935" i="13"/>
  <c r="N936" i="13"/>
  <c r="M936" i="13" a="1"/>
  <c r="M936" i="13" s="1"/>
  <c r="K936" i="13"/>
  <c r="P936" i="13"/>
  <c r="Q936" i="13" s="1"/>
  <c r="A937" i="13"/>
  <c r="O936" i="13" l="1"/>
  <c r="L936" i="13"/>
  <c r="N937" i="13"/>
  <c r="M937" i="13" a="1"/>
  <c r="M937" i="13" s="1"/>
  <c r="K937" i="13"/>
  <c r="P937" i="13"/>
  <c r="Q937" i="13" s="1"/>
  <c r="A938" i="13"/>
  <c r="E451" i="3"/>
  <c r="O937" i="13" l="1"/>
  <c r="L937" i="13"/>
  <c r="N938" i="13"/>
  <c r="M938" i="13" a="1"/>
  <c r="M938" i="13" s="1"/>
  <c r="K938" i="13"/>
  <c r="P938" i="13"/>
  <c r="Q938" i="13" s="1"/>
  <c r="A939" i="13"/>
  <c r="G107" i="19"/>
  <c r="O938" i="13" l="1"/>
  <c r="L938" i="13"/>
  <c r="N939" i="13"/>
  <c r="M939" i="13" a="1"/>
  <c r="M939" i="13" s="1"/>
  <c r="K939" i="13"/>
  <c r="P939" i="13"/>
  <c r="Q939" i="13" s="1"/>
  <c r="A940" i="13"/>
  <c r="E452" i="3"/>
  <c r="O939" i="13" l="1"/>
  <c r="L939" i="13"/>
  <c r="N940" i="13"/>
  <c r="M940" i="13" a="1"/>
  <c r="M940" i="13" s="1"/>
  <c r="K940" i="13"/>
  <c r="P940" i="13"/>
  <c r="Q940" i="13" s="1"/>
  <c r="A941" i="13"/>
  <c r="O940" i="13" l="1"/>
  <c r="L940" i="13"/>
  <c r="N941" i="13"/>
  <c r="M941" i="13" a="1"/>
  <c r="M941" i="13" s="1"/>
  <c r="K941" i="13"/>
  <c r="P941" i="13"/>
  <c r="Q941" i="13" s="1"/>
  <c r="A942" i="13"/>
  <c r="E453" i="3"/>
  <c r="O941" i="13" l="1"/>
  <c r="L941" i="13"/>
  <c r="N942" i="13"/>
  <c r="M942" i="13" a="1"/>
  <c r="M942" i="13" s="1"/>
  <c r="K942" i="13"/>
  <c r="P942" i="13"/>
  <c r="Q942" i="13" s="1"/>
  <c r="A943" i="13"/>
  <c r="O942" i="13" l="1"/>
  <c r="L942" i="13"/>
  <c r="N943" i="13"/>
  <c r="M943" i="13" a="1"/>
  <c r="M943" i="13" s="1"/>
  <c r="K943" i="13"/>
  <c r="P943" i="13"/>
  <c r="Q943" i="13" s="1"/>
  <c r="A944" i="13"/>
  <c r="O943" i="13" l="1"/>
  <c r="L943" i="13"/>
  <c r="N944" i="13"/>
  <c r="M944" i="13" a="1"/>
  <c r="M944" i="13" s="1"/>
  <c r="K944" i="13"/>
  <c r="P944" i="13"/>
  <c r="Q944" i="13" s="1"/>
  <c r="A945" i="13"/>
  <c r="E454" i="3"/>
  <c r="O944" i="13" l="1"/>
  <c r="L944" i="13"/>
  <c r="N945" i="13"/>
  <c r="M945" i="13" a="1"/>
  <c r="M945" i="13" s="1"/>
  <c r="K945" i="13"/>
  <c r="P945" i="13"/>
  <c r="Q945" i="13" s="1"/>
  <c r="A946" i="13"/>
  <c r="O945" i="13" l="1"/>
  <c r="L945" i="13"/>
  <c r="N946" i="13"/>
  <c r="M946" i="13" a="1"/>
  <c r="M946" i="13" s="1"/>
  <c r="K946" i="13"/>
  <c r="P946" i="13"/>
  <c r="Q946" i="13" s="1"/>
  <c r="A947" i="13"/>
  <c r="E455" i="3"/>
  <c r="O946" i="13" l="1"/>
  <c r="L946" i="13"/>
  <c r="N947" i="13"/>
  <c r="M947" i="13" a="1"/>
  <c r="M947" i="13" s="1"/>
  <c r="K947" i="13"/>
  <c r="P947" i="13"/>
  <c r="Q947" i="13" s="1"/>
  <c r="A948" i="13"/>
  <c r="G108" i="19"/>
  <c r="O947" i="13" l="1"/>
  <c r="L947" i="13"/>
  <c r="N948" i="13"/>
  <c r="M948" i="13" a="1"/>
  <c r="M948" i="13" s="1"/>
  <c r="K948" i="13"/>
  <c r="P948" i="13"/>
  <c r="Q948" i="13" s="1"/>
  <c r="A949" i="13"/>
  <c r="E456" i="3"/>
  <c r="O948" i="13" l="1"/>
  <c r="L948" i="13"/>
  <c r="N949" i="13"/>
  <c r="M949" i="13" a="1"/>
  <c r="M949" i="13" s="1"/>
  <c r="K949" i="13"/>
  <c r="P949" i="13"/>
  <c r="Q949" i="13" s="1"/>
  <c r="A950" i="13"/>
  <c r="O949" i="13" l="1"/>
  <c r="L949" i="13"/>
  <c r="N950" i="13"/>
  <c r="M950" i="13" a="1"/>
  <c r="M950" i="13" s="1"/>
  <c r="K950" i="13"/>
  <c r="P950" i="13"/>
  <c r="Q950" i="13" s="1"/>
  <c r="A951" i="13"/>
  <c r="E457" i="3"/>
  <c r="O950" i="13" l="1"/>
  <c r="L950" i="13"/>
  <c r="N951" i="13"/>
  <c r="M951" i="13" a="1"/>
  <c r="M951" i="13" s="1"/>
  <c r="K951" i="13"/>
  <c r="P951" i="13"/>
  <c r="Q951" i="13" s="1"/>
  <c r="A952" i="13"/>
  <c r="O951" i="13" l="1"/>
  <c r="L951" i="13"/>
  <c r="N952" i="13"/>
  <c r="M952" i="13" a="1"/>
  <c r="M952" i="13" s="1"/>
  <c r="K952" i="13"/>
  <c r="P952" i="13"/>
  <c r="Q952" i="13" s="1"/>
  <c r="A953" i="13"/>
  <c r="E458" i="3"/>
  <c r="O952" i="13" l="1"/>
  <c r="L952" i="13"/>
  <c r="N953" i="13"/>
  <c r="M953" i="13" a="1"/>
  <c r="M953" i="13" s="1"/>
  <c r="K953" i="13"/>
  <c r="P953" i="13"/>
  <c r="Q953" i="13" s="1"/>
  <c r="A954" i="13"/>
  <c r="O953" i="13" l="1"/>
  <c r="L953" i="13"/>
  <c r="N954" i="13"/>
  <c r="M954" i="13" a="1"/>
  <c r="M954" i="13" s="1"/>
  <c r="K954" i="13"/>
  <c r="P954" i="13"/>
  <c r="Q954" i="13" s="1"/>
  <c r="A955" i="13"/>
  <c r="E459" i="3"/>
  <c r="O954" i="13" l="1"/>
  <c r="L954" i="13"/>
  <c r="N955" i="13"/>
  <c r="M955" i="13" a="1"/>
  <c r="M955" i="13" s="1"/>
  <c r="K955" i="13"/>
  <c r="P955" i="13"/>
  <c r="Q955" i="13" s="1"/>
  <c r="A956" i="13"/>
  <c r="O955" i="13" l="1"/>
  <c r="L955" i="13"/>
  <c r="N956" i="13"/>
  <c r="M956" i="13" a="1"/>
  <c r="M956" i="13" s="1"/>
  <c r="K956" i="13"/>
  <c r="P956" i="13"/>
  <c r="Q956" i="13" s="1"/>
  <c r="A957" i="13"/>
  <c r="E460" i="3"/>
  <c r="G109" i="19"/>
  <c r="O956" i="13" l="1"/>
  <c r="L956" i="13"/>
  <c r="N957" i="13"/>
  <c r="M957" i="13" a="1"/>
  <c r="M957" i="13" s="1"/>
  <c r="K957" i="13"/>
  <c r="P957" i="13"/>
  <c r="Q957" i="13" s="1"/>
  <c r="A958" i="13"/>
  <c r="O957" i="13" l="1"/>
  <c r="L957" i="13"/>
  <c r="N958" i="13"/>
  <c r="M958" i="13" a="1"/>
  <c r="M958" i="13" s="1"/>
  <c r="K958" i="13"/>
  <c r="P958" i="13"/>
  <c r="Q958" i="13" s="1"/>
  <c r="A959" i="13"/>
  <c r="E461" i="3"/>
  <c r="O958" i="13" l="1"/>
  <c r="L958" i="13"/>
  <c r="N959" i="13"/>
  <c r="M959" i="13" a="1"/>
  <c r="M959" i="13" s="1"/>
  <c r="K959" i="13"/>
  <c r="P959" i="13"/>
  <c r="Q959" i="13" s="1"/>
  <c r="A960" i="13"/>
  <c r="O959" i="13" l="1"/>
  <c r="L959" i="13"/>
  <c r="N960" i="13"/>
  <c r="M960" i="13" a="1"/>
  <c r="M960" i="13" s="1"/>
  <c r="O960" i="13" s="1"/>
  <c r="K960" i="13"/>
  <c r="P960" i="13"/>
  <c r="Q960" i="13" s="1"/>
  <c r="A961" i="13"/>
  <c r="E462" i="3"/>
  <c r="L960" i="13" l="1"/>
  <c r="N961" i="13"/>
  <c r="M961" i="13" a="1"/>
  <c r="M961" i="13" s="1"/>
  <c r="K961" i="13"/>
  <c r="P961" i="13"/>
  <c r="Q961" i="13" s="1"/>
  <c r="A962" i="13"/>
  <c r="O961" i="13" l="1"/>
  <c r="L961" i="13"/>
  <c r="N962" i="13"/>
  <c r="M962" i="13" a="1"/>
  <c r="M962" i="13" s="1"/>
  <c r="K962" i="13"/>
  <c r="P962" i="13"/>
  <c r="Q962" i="13" s="1"/>
  <c r="A963" i="13"/>
  <c r="E463" i="3"/>
  <c r="O962" i="13" l="1"/>
  <c r="L962" i="13"/>
  <c r="N963" i="13"/>
  <c r="M963" i="13" a="1"/>
  <c r="M963" i="13" s="1"/>
  <c r="K963" i="13"/>
  <c r="P963" i="13"/>
  <c r="Q963" i="13" s="1"/>
  <c r="A964" i="13"/>
  <c r="O963" i="13" l="1"/>
  <c r="L963" i="13"/>
  <c r="N964" i="13"/>
  <c r="M964" i="13" a="1"/>
  <c r="M964" i="13" s="1"/>
  <c r="K964" i="13"/>
  <c r="P964" i="13"/>
  <c r="Q964" i="13" s="1"/>
  <c r="A965" i="13"/>
  <c r="E464" i="3"/>
  <c r="O964" i="13" l="1"/>
  <c r="L964" i="13"/>
  <c r="N965" i="13"/>
  <c r="M965" i="13" a="1"/>
  <c r="M965" i="13" s="1"/>
  <c r="K965" i="13"/>
  <c r="P965" i="13"/>
  <c r="Q965" i="13" s="1"/>
  <c r="A966" i="13"/>
  <c r="G110" i="19"/>
  <c r="O965" i="13" l="1"/>
  <c r="L965" i="13"/>
  <c r="N966" i="13"/>
  <c r="M966" i="13" a="1"/>
  <c r="M966" i="13" s="1"/>
  <c r="K966" i="13"/>
  <c r="P966" i="13"/>
  <c r="Q966" i="13" s="1"/>
  <c r="A967" i="13"/>
  <c r="E465" i="3"/>
  <c r="O966" i="13" l="1"/>
  <c r="L966" i="13"/>
  <c r="N967" i="13"/>
  <c r="M967" i="13" a="1"/>
  <c r="M967" i="13" s="1"/>
  <c r="K967" i="13"/>
  <c r="P967" i="13"/>
  <c r="Q967" i="13" s="1"/>
  <c r="A968" i="13"/>
  <c r="O967" i="13" l="1"/>
  <c r="L967" i="13"/>
  <c r="N968" i="13"/>
  <c r="M968" i="13" a="1"/>
  <c r="M968" i="13" s="1"/>
  <c r="K968" i="13"/>
  <c r="P968" i="13"/>
  <c r="Q968" i="13" s="1"/>
  <c r="A969" i="13"/>
  <c r="E466" i="3"/>
  <c r="O968" i="13" l="1"/>
  <c r="L968" i="13"/>
  <c r="N969" i="13"/>
  <c r="M969" i="13" a="1"/>
  <c r="M969" i="13" s="1"/>
  <c r="K969" i="13"/>
  <c r="P969" i="13"/>
  <c r="Q969" i="13" s="1"/>
  <c r="A970" i="13"/>
  <c r="O969" i="13" l="1"/>
  <c r="L969" i="13"/>
  <c r="N970" i="13"/>
  <c r="M970" i="13" a="1"/>
  <c r="M970" i="13" s="1"/>
  <c r="K970" i="13"/>
  <c r="P970" i="13"/>
  <c r="Q970" i="13" s="1"/>
  <c r="A971" i="13"/>
  <c r="E467" i="3"/>
  <c r="O970" i="13" l="1"/>
  <c r="L970" i="13"/>
  <c r="N971" i="13"/>
  <c r="M971" i="13" a="1"/>
  <c r="M971" i="13" s="1"/>
  <c r="K971" i="13"/>
  <c r="P971" i="13"/>
  <c r="Q971" i="13" s="1"/>
  <c r="A972" i="13"/>
  <c r="O971" i="13" l="1"/>
  <c r="L971" i="13"/>
  <c r="N972" i="13"/>
  <c r="M972" i="13" a="1"/>
  <c r="M972" i="13" s="1"/>
  <c r="K972" i="13"/>
  <c r="P972" i="13"/>
  <c r="Q972" i="13" s="1"/>
  <c r="A973" i="13"/>
  <c r="E468" i="3"/>
  <c r="O972" i="13" l="1"/>
  <c r="L972" i="13"/>
  <c r="N973" i="13"/>
  <c r="M973" i="13" a="1"/>
  <c r="M973" i="13" s="1"/>
  <c r="K973" i="13"/>
  <c r="P973" i="13"/>
  <c r="Q973" i="13" s="1"/>
  <c r="A974" i="13"/>
  <c r="O973" i="13" l="1"/>
  <c r="L973" i="13"/>
  <c r="N974" i="13"/>
  <c r="M974" i="13" a="1"/>
  <c r="M974" i="13" s="1"/>
  <c r="K974" i="13"/>
  <c r="P974" i="13"/>
  <c r="Q974" i="13" s="1"/>
  <c r="A975" i="13"/>
  <c r="E469" i="3"/>
  <c r="G111" i="19"/>
  <c r="O974" i="13" l="1"/>
  <c r="L974" i="13"/>
  <c r="N975" i="13"/>
  <c r="M975" i="13" a="1"/>
  <c r="M975" i="13" s="1"/>
  <c r="K975" i="13"/>
  <c r="P975" i="13"/>
  <c r="Q975" i="13" s="1"/>
  <c r="A976" i="13"/>
  <c r="O975" i="13" l="1"/>
  <c r="L975" i="13"/>
  <c r="N976" i="13"/>
  <c r="M976" i="13" a="1"/>
  <c r="M976" i="13" s="1"/>
  <c r="K976" i="13"/>
  <c r="P976" i="13"/>
  <c r="Q976" i="13" s="1"/>
  <c r="A977" i="13"/>
  <c r="E470" i="3"/>
  <c r="O976" i="13" l="1"/>
  <c r="L976" i="13"/>
  <c r="N977" i="13"/>
  <c r="M977" i="13" a="1"/>
  <c r="M977" i="13" s="1"/>
  <c r="K977" i="13"/>
  <c r="P977" i="13"/>
  <c r="Q977" i="13" s="1"/>
  <c r="A978" i="13"/>
  <c r="O977" i="13" l="1"/>
  <c r="L977" i="13"/>
  <c r="N978" i="13"/>
  <c r="M978" i="13" a="1"/>
  <c r="M978" i="13" s="1"/>
  <c r="K978" i="13"/>
  <c r="P978" i="13"/>
  <c r="Q978" i="13" s="1"/>
  <c r="A979" i="13"/>
  <c r="E471" i="3"/>
  <c r="O978" i="13" l="1"/>
  <c r="L978" i="13"/>
  <c r="N979" i="13"/>
  <c r="M979" i="13" a="1"/>
  <c r="M979" i="13" s="1"/>
  <c r="K979" i="13"/>
  <c r="P979" i="13"/>
  <c r="Q979" i="13" s="1"/>
  <c r="A980" i="13"/>
  <c r="O979" i="13" l="1"/>
  <c r="L979" i="13"/>
  <c r="N980" i="13"/>
  <c r="M980" i="13" a="1"/>
  <c r="M980" i="13" s="1"/>
  <c r="K980" i="13"/>
  <c r="P980" i="13"/>
  <c r="Q980" i="13" s="1"/>
  <c r="A981" i="13"/>
  <c r="E472" i="3"/>
  <c r="O980" i="13" l="1"/>
  <c r="L980" i="13"/>
  <c r="N981" i="13"/>
  <c r="M981" i="13" a="1"/>
  <c r="M981" i="13" s="1"/>
  <c r="K981" i="13"/>
  <c r="P981" i="13"/>
  <c r="Q981" i="13" s="1"/>
  <c r="A982" i="13"/>
  <c r="O981" i="13" l="1"/>
  <c r="L981" i="13"/>
  <c r="N982" i="13"/>
  <c r="M982" i="13" a="1"/>
  <c r="M982" i="13" s="1"/>
  <c r="K982" i="13"/>
  <c r="P982" i="13"/>
  <c r="Q982" i="13" s="1"/>
  <c r="A983" i="13"/>
  <c r="E473" i="3"/>
  <c r="O982" i="13" l="1"/>
  <c r="L982" i="13"/>
  <c r="N983" i="13"/>
  <c r="M983" i="13" a="1"/>
  <c r="M983" i="13" s="1"/>
  <c r="K983" i="13"/>
  <c r="P983" i="13"/>
  <c r="Q983" i="13" s="1"/>
  <c r="A984" i="13"/>
  <c r="G112" i="19"/>
  <c r="O983" i="13" l="1"/>
  <c r="L983" i="13"/>
  <c r="N984" i="13"/>
  <c r="M984" i="13" a="1"/>
  <c r="M984" i="13" s="1"/>
  <c r="K984" i="13"/>
  <c r="P984" i="13"/>
  <c r="Q984" i="13" s="1"/>
  <c r="A985" i="13"/>
  <c r="E474" i="3"/>
  <c r="O984" i="13" l="1"/>
  <c r="L984" i="13"/>
  <c r="N985" i="13"/>
  <c r="M985" i="13" a="1"/>
  <c r="M985" i="13" s="1"/>
  <c r="K985" i="13"/>
  <c r="P985" i="13"/>
  <c r="Q985" i="13" s="1"/>
  <c r="A986" i="13"/>
  <c r="O985" i="13" l="1"/>
  <c r="L985" i="13"/>
  <c r="N986" i="13"/>
  <c r="M986" i="13" a="1"/>
  <c r="M986" i="13" s="1"/>
  <c r="K986" i="13"/>
  <c r="P986" i="13"/>
  <c r="Q986" i="13" s="1"/>
  <c r="A987" i="13"/>
  <c r="E475" i="3"/>
  <c r="O986" i="13" l="1"/>
  <c r="L986" i="13"/>
  <c r="N987" i="13"/>
  <c r="M987" i="13" a="1"/>
  <c r="M987" i="13" s="1"/>
  <c r="K987" i="13"/>
  <c r="P987" i="13"/>
  <c r="Q987" i="13" s="1"/>
  <c r="A988" i="13"/>
  <c r="O987" i="13" l="1"/>
  <c r="L987" i="13"/>
  <c r="N988" i="13"/>
  <c r="M988" i="13" a="1"/>
  <c r="M988" i="13" s="1"/>
  <c r="K988" i="13"/>
  <c r="P988" i="13"/>
  <c r="Q988" i="13" s="1"/>
  <c r="A989" i="13"/>
  <c r="E476" i="3"/>
  <c r="O988" i="13" l="1"/>
  <c r="L988" i="13"/>
  <c r="N989" i="13"/>
  <c r="M989" i="13" a="1"/>
  <c r="M989" i="13" s="1"/>
  <c r="K989" i="13"/>
  <c r="P989" i="13"/>
  <c r="Q989" i="13" s="1"/>
  <c r="A990" i="13"/>
  <c r="O989" i="13" l="1"/>
  <c r="L989" i="13"/>
  <c r="N990" i="13"/>
  <c r="M990" i="13" a="1"/>
  <c r="M990" i="13" s="1"/>
  <c r="K990" i="13"/>
  <c r="P990" i="13"/>
  <c r="Q990" i="13" s="1"/>
  <c r="A991" i="13"/>
  <c r="E477" i="3"/>
  <c r="O990" i="13" l="1"/>
  <c r="L990" i="13"/>
  <c r="N991" i="13"/>
  <c r="M991" i="13" a="1"/>
  <c r="M991" i="13" s="1"/>
  <c r="K991" i="13"/>
  <c r="P991" i="13"/>
  <c r="Q991" i="13" s="1"/>
  <c r="A992" i="13"/>
  <c r="O991" i="13" l="1"/>
  <c r="L991" i="13"/>
  <c r="N992" i="13"/>
  <c r="M992" i="13" a="1"/>
  <c r="M992" i="13" s="1"/>
  <c r="K992" i="13"/>
  <c r="P992" i="13"/>
  <c r="Q992" i="13" s="1"/>
  <c r="A993" i="13"/>
  <c r="E478" i="3"/>
  <c r="G113" i="19"/>
  <c r="O992" i="13" l="1"/>
  <c r="L992" i="13"/>
  <c r="N993" i="13"/>
  <c r="M993" i="13" a="1"/>
  <c r="M993" i="13" s="1"/>
  <c r="K993" i="13"/>
  <c r="P993" i="13"/>
  <c r="Q993" i="13" s="1"/>
  <c r="A994" i="13"/>
  <c r="O993" i="13" l="1"/>
  <c r="L993" i="13"/>
  <c r="N994" i="13"/>
  <c r="M994" i="13" a="1"/>
  <c r="M994" i="13" s="1"/>
  <c r="K994" i="13"/>
  <c r="P994" i="13"/>
  <c r="Q994" i="13" s="1"/>
  <c r="A995" i="13"/>
  <c r="E479" i="3"/>
  <c r="O994" i="13" l="1"/>
  <c r="L994" i="13"/>
  <c r="N995" i="13"/>
  <c r="M995" i="13" a="1"/>
  <c r="M995" i="13" s="1"/>
  <c r="K995" i="13"/>
  <c r="P995" i="13"/>
  <c r="Q995" i="13" s="1"/>
  <c r="A996" i="13"/>
  <c r="O995" i="13" l="1"/>
  <c r="L995" i="13"/>
  <c r="N996" i="13"/>
  <c r="M996" i="13" a="1"/>
  <c r="M996" i="13" s="1"/>
  <c r="K996" i="13"/>
  <c r="P996" i="13"/>
  <c r="Q996" i="13" s="1"/>
  <c r="A997" i="13"/>
  <c r="E480" i="3"/>
  <c r="O996" i="13" l="1"/>
  <c r="L996" i="13"/>
  <c r="N997" i="13"/>
  <c r="M997" i="13" a="1"/>
  <c r="M997" i="13" s="1"/>
  <c r="K997" i="13"/>
  <c r="P997" i="13"/>
  <c r="Q997" i="13" s="1"/>
  <c r="A998" i="13"/>
  <c r="O997" i="13" l="1"/>
  <c r="L997" i="13"/>
  <c r="N998" i="13"/>
  <c r="M998" i="13" a="1"/>
  <c r="M998" i="13" s="1"/>
  <c r="K998" i="13"/>
  <c r="P998" i="13"/>
  <c r="Q998" i="13" s="1"/>
  <c r="A999" i="13"/>
  <c r="E481" i="3"/>
  <c r="O998" i="13" l="1"/>
  <c r="L998" i="13"/>
  <c r="N999" i="13"/>
  <c r="M999" i="13" a="1"/>
  <c r="M999" i="13" s="1"/>
  <c r="K999" i="13"/>
  <c r="P999" i="13"/>
  <c r="Q999" i="13" s="1"/>
  <c r="A1000" i="13"/>
  <c r="O999" i="13" l="1"/>
  <c r="L999" i="13"/>
  <c r="N1000" i="13"/>
  <c r="M1000" i="13" a="1"/>
  <c r="M1000" i="13" s="1"/>
  <c r="K1000" i="13"/>
  <c r="P1000" i="13"/>
  <c r="Q1000" i="13" s="1"/>
  <c r="A1001" i="13"/>
  <c r="E482" i="3"/>
  <c r="O1000" i="13" l="1"/>
  <c r="L1000" i="13"/>
  <c r="N1001" i="13"/>
  <c r="M1001" i="13" a="1"/>
  <c r="M1001" i="13" s="1"/>
  <c r="K1001" i="13"/>
  <c r="P1001" i="13"/>
  <c r="Q1001" i="13" s="1"/>
  <c r="A1002" i="13"/>
  <c r="G114" i="19"/>
  <c r="O1001" i="13" l="1"/>
  <c r="L1001" i="13"/>
  <c r="N1002" i="13"/>
  <c r="M1002" i="13" a="1"/>
  <c r="M1002" i="13" s="1"/>
  <c r="K1002" i="13"/>
  <c r="P1002" i="13"/>
  <c r="Q1002" i="13" s="1"/>
  <c r="A1003" i="13"/>
  <c r="E483" i="3"/>
  <c r="O1002" i="13" l="1"/>
  <c r="L1002" i="13"/>
  <c r="N1003" i="13"/>
  <c r="M1003" i="13" a="1"/>
  <c r="M1003" i="13" s="1"/>
  <c r="K1003" i="13"/>
  <c r="P1003" i="13"/>
  <c r="Q1003" i="13" s="1"/>
  <c r="A1004" i="13"/>
  <c r="O1003" i="13" l="1"/>
  <c r="L1003" i="13"/>
  <c r="N1004" i="13"/>
  <c r="M1004" i="13" a="1"/>
  <c r="M1004" i="13" s="1"/>
  <c r="O1004" i="13" s="1"/>
  <c r="K1004" i="13"/>
  <c r="P1004" i="13"/>
  <c r="Q1004" i="13" s="1"/>
  <c r="A1005" i="13"/>
  <c r="E484" i="3"/>
  <c r="L1004" i="13" l="1"/>
  <c r="N1005" i="13"/>
  <c r="M1005" i="13" a="1"/>
  <c r="M1005" i="13" s="1"/>
  <c r="K1005" i="13"/>
  <c r="P1005" i="13"/>
  <c r="Q1005" i="13" s="1"/>
  <c r="A1006" i="13"/>
  <c r="O1005" i="13" l="1"/>
  <c r="L1005" i="13"/>
  <c r="N1006" i="13"/>
  <c r="M1006" i="13" a="1"/>
  <c r="M1006" i="13" s="1"/>
  <c r="K1006" i="13"/>
  <c r="P1006" i="13"/>
  <c r="Q1006" i="13" s="1"/>
  <c r="A1007" i="13"/>
  <c r="E485" i="3"/>
  <c r="O1006" i="13" l="1"/>
  <c r="L1006" i="13"/>
  <c r="N1007" i="13"/>
  <c r="M1007" i="13" a="1"/>
  <c r="M1007" i="13" s="1"/>
  <c r="K1007" i="13"/>
  <c r="P1007" i="13"/>
  <c r="Q1007" i="13" s="1"/>
  <c r="A1008" i="13"/>
  <c r="O1007" i="13" l="1"/>
  <c r="L1007" i="13"/>
  <c r="N1008" i="13"/>
  <c r="M1008" i="13" a="1"/>
  <c r="M1008" i="13" s="1"/>
  <c r="K1008" i="13"/>
  <c r="P1008" i="13"/>
  <c r="Q1008" i="13" s="1"/>
  <c r="A1009" i="13"/>
  <c r="E486" i="3"/>
  <c r="O1008" i="13" l="1"/>
  <c r="L1008" i="13"/>
  <c r="N1009" i="13"/>
  <c r="M1009" i="13" a="1"/>
  <c r="M1009" i="13" s="1"/>
  <c r="O1009" i="13" s="1"/>
  <c r="K1009" i="13"/>
  <c r="P1009" i="13"/>
  <c r="Q1009" i="13" s="1"/>
  <c r="A1010" i="13"/>
  <c r="L1009" i="13" l="1"/>
  <c r="N1010" i="13"/>
  <c r="M1010" i="13" a="1"/>
  <c r="M1010" i="13" s="1"/>
  <c r="K1010" i="13"/>
  <c r="P1010" i="13"/>
  <c r="Q1010" i="13" s="1"/>
  <c r="A1011" i="13"/>
  <c r="E487" i="3"/>
  <c r="G115" i="19"/>
  <c r="O1010" i="13" l="1"/>
  <c r="L1010" i="13"/>
  <c r="N1011" i="13"/>
  <c r="M1011" i="13" a="1"/>
  <c r="M1011" i="13" s="1"/>
  <c r="K1011" i="13"/>
  <c r="P1011" i="13"/>
  <c r="Q1011" i="13" s="1"/>
  <c r="A1012" i="13"/>
  <c r="O1011" i="13" l="1"/>
  <c r="L1011" i="13"/>
  <c r="N1012" i="13"/>
  <c r="M1012" i="13" a="1"/>
  <c r="M1012" i="13" s="1"/>
  <c r="O1012" i="13" s="1"/>
  <c r="K1012" i="13"/>
  <c r="P1012" i="13"/>
  <c r="Q1012" i="13" s="1"/>
  <c r="A1013" i="13"/>
  <c r="E488" i="3"/>
  <c r="L1012" i="13" l="1"/>
  <c r="N1013" i="13"/>
  <c r="M1013" i="13" a="1"/>
  <c r="M1013" i="13" s="1"/>
  <c r="K1013" i="13"/>
  <c r="P1013" i="13"/>
  <c r="Q1013" i="13" s="1"/>
  <c r="A1014" i="13"/>
  <c r="O1013" i="13" l="1"/>
  <c r="L1013" i="13"/>
  <c r="N1014" i="13"/>
  <c r="M1014" i="13" a="1"/>
  <c r="M1014" i="13" s="1"/>
  <c r="K1014" i="13"/>
  <c r="P1014" i="13"/>
  <c r="Q1014" i="13" s="1"/>
  <c r="A1015" i="13"/>
  <c r="E489" i="3"/>
  <c r="O1014" i="13" l="1"/>
  <c r="L1014" i="13"/>
  <c r="N1015" i="13"/>
  <c r="M1015" i="13" a="1"/>
  <c r="M1015" i="13" s="1"/>
  <c r="K1015" i="13"/>
  <c r="P1015" i="13"/>
  <c r="Q1015" i="13" s="1"/>
  <c r="A1016" i="13"/>
  <c r="O1015" i="13" l="1"/>
  <c r="L1015" i="13"/>
  <c r="N1016" i="13"/>
  <c r="M1016" i="13" a="1"/>
  <c r="M1016" i="13" s="1"/>
  <c r="K1016" i="13"/>
  <c r="P1016" i="13"/>
  <c r="Q1016" i="13" s="1"/>
  <c r="A1017" i="13"/>
  <c r="E490" i="3"/>
  <c r="O1016" i="13" l="1"/>
  <c r="L1016" i="13"/>
  <c r="N1017" i="13"/>
  <c r="M1017" i="13" a="1"/>
  <c r="M1017" i="13" s="1"/>
  <c r="K1017" i="13"/>
  <c r="P1017" i="13"/>
  <c r="Q1017" i="13" s="1"/>
  <c r="A1018" i="13"/>
  <c r="O1017" i="13" l="1"/>
  <c r="L1017" i="13"/>
  <c r="N1018" i="13"/>
  <c r="M1018" i="13" a="1"/>
  <c r="M1018" i="13" s="1"/>
  <c r="K1018" i="13"/>
  <c r="P1018" i="13"/>
  <c r="Q1018" i="13" s="1"/>
  <c r="A1019" i="13"/>
  <c r="E491" i="3"/>
  <c r="O1018" i="13" l="1"/>
  <c r="L1018" i="13"/>
  <c r="N1019" i="13"/>
  <c r="M1019" i="13" a="1"/>
  <c r="M1019" i="13" s="1"/>
  <c r="K1019" i="13"/>
  <c r="P1019" i="13"/>
  <c r="Q1019" i="13" s="1"/>
  <c r="A1020" i="13"/>
  <c r="G116" i="19"/>
  <c r="O1019" i="13" l="1"/>
  <c r="L1019" i="13"/>
  <c r="N1020" i="13"/>
  <c r="M1020" i="13" a="1"/>
  <c r="M1020" i="13" s="1"/>
  <c r="K1020" i="13"/>
  <c r="P1020" i="13"/>
  <c r="Q1020" i="13" s="1"/>
  <c r="A1021" i="13"/>
  <c r="E492" i="3"/>
  <c r="O1020" i="13" l="1"/>
  <c r="L1020" i="13"/>
  <c r="N1021" i="13"/>
  <c r="M1021" i="13" a="1"/>
  <c r="M1021" i="13" s="1"/>
  <c r="K1021" i="13"/>
  <c r="P1021" i="13"/>
  <c r="Q1021" i="13" s="1"/>
  <c r="A1022" i="13"/>
  <c r="O1021" i="13" l="1"/>
  <c r="L1021" i="13"/>
  <c r="N1022" i="13"/>
  <c r="M1022" i="13" a="1"/>
  <c r="M1022" i="13" s="1"/>
  <c r="K1022" i="13"/>
  <c r="P1022" i="13"/>
  <c r="Q1022" i="13" s="1"/>
  <c r="A1023" i="13"/>
  <c r="E493" i="3"/>
  <c r="O1022" i="13" l="1"/>
  <c r="L1022" i="13"/>
  <c r="N1023" i="13"/>
  <c r="M1023" i="13" a="1"/>
  <c r="M1023" i="13" s="1"/>
  <c r="K1023" i="13"/>
  <c r="P1023" i="13"/>
  <c r="Q1023" i="13" s="1"/>
  <c r="A1024" i="13"/>
  <c r="O1023" i="13" l="1"/>
  <c r="L1023" i="13"/>
  <c r="N1024" i="13"/>
  <c r="M1024" i="13" a="1"/>
  <c r="M1024" i="13" s="1"/>
  <c r="K1024" i="13"/>
  <c r="P1024" i="13"/>
  <c r="Q1024" i="13" s="1"/>
  <c r="A1025" i="13"/>
  <c r="E494" i="3"/>
  <c r="O1024" i="13" l="1"/>
  <c r="L1024" i="13"/>
  <c r="N1025" i="13"/>
  <c r="M1025" i="13" a="1"/>
  <c r="M1025" i="13" s="1"/>
  <c r="K1025" i="13"/>
  <c r="P1025" i="13"/>
  <c r="Q1025" i="13" s="1"/>
  <c r="A1026" i="13"/>
  <c r="O1025" i="13" l="1"/>
  <c r="L1025" i="13"/>
  <c r="N1026" i="13"/>
  <c r="M1026" i="13" a="1"/>
  <c r="M1026" i="13" s="1"/>
  <c r="K1026" i="13"/>
  <c r="P1026" i="13"/>
  <c r="Q1026" i="13" s="1"/>
  <c r="A1027" i="13"/>
  <c r="E495" i="3"/>
  <c r="O1026" i="13" l="1"/>
  <c r="L1026" i="13"/>
  <c r="N1027" i="13"/>
  <c r="M1027" i="13" a="1"/>
  <c r="M1027" i="13" s="1"/>
  <c r="K1027" i="13"/>
  <c r="P1027" i="13"/>
  <c r="Q1027" i="13" s="1"/>
  <c r="A1028" i="13"/>
  <c r="O1027" i="13" l="1"/>
  <c r="L1027" i="13"/>
  <c r="N1028" i="13"/>
  <c r="M1028" i="13" a="1"/>
  <c r="M1028" i="13" s="1"/>
  <c r="O1028" i="13" s="1"/>
  <c r="K1028" i="13"/>
  <c r="P1028" i="13"/>
  <c r="Q1028" i="13" s="1"/>
  <c r="A1029" i="13"/>
  <c r="E496" i="3"/>
  <c r="G117" i="19"/>
  <c r="L1028" i="13" l="1"/>
  <c r="N1029" i="13"/>
  <c r="M1029" i="13" a="1"/>
  <c r="M1029" i="13" s="1"/>
  <c r="K1029" i="13"/>
  <c r="P1029" i="13"/>
  <c r="Q1029" i="13" s="1"/>
  <c r="A1030" i="13"/>
  <c r="O1029" i="13" l="1"/>
  <c r="L1029" i="13"/>
  <c r="N1030" i="13"/>
  <c r="M1030" i="13" a="1"/>
  <c r="M1030" i="13" s="1"/>
  <c r="K1030" i="13"/>
  <c r="P1030" i="13"/>
  <c r="Q1030" i="13" s="1"/>
  <c r="A1031" i="13"/>
  <c r="E497" i="3"/>
  <c r="O1030" i="13" l="1"/>
  <c r="L1030" i="13"/>
  <c r="N1031" i="13"/>
  <c r="M1031" i="13" a="1"/>
  <c r="M1031" i="13" s="1"/>
  <c r="K1031" i="13"/>
  <c r="P1031" i="13"/>
  <c r="Q1031" i="13" s="1"/>
  <c r="A1032" i="13"/>
  <c r="O1031" i="13" l="1"/>
  <c r="L1031" i="13"/>
  <c r="N1032" i="13"/>
  <c r="M1032" i="13" a="1"/>
  <c r="M1032" i="13" s="1"/>
  <c r="K1032" i="13"/>
  <c r="P1032" i="13"/>
  <c r="Q1032" i="13" s="1"/>
  <c r="A1033" i="13"/>
  <c r="E498" i="3"/>
  <c r="O1032" i="13" l="1"/>
  <c r="L1032" i="13"/>
  <c r="N1033" i="13"/>
  <c r="M1033" i="13" a="1"/>
  <c r="M1033" i="13" s="1"/>
  <c r="K1033" i="13"/>
  <c r="P1033" i="13"/>
  <c r="Q1033" i="13" s="1"/>
  <c r="A1034" i="13"/>
  <c r="O1033" i="13" l="1"/>
  <c r="L1033" i="13"/>
  <c r="N1034" i="13"/>
  <c r="M1034" i="13" a="1"/>
  <c r="M1034" i="13" s="1"/>
  <c r="K1034" i="13"/>
  <c r="P1034" i="13"/>
  <c r="Q1034" i="13" s="1"/>
  <c r="A1035" i="13"/>
  <c r="E499" i="3"/>
  <c r="O1034" i="13" l="1"/>
  <c r="L1034" i="13"/>
  <c r="N1035" i="13"/>
  <c r="M1035" i="13" a="1"/>
  <c r="M1035" i="13" s="1"/>
  <c r="K1035" i="13"/>
  <c r="P1035" i="13"/>
  <c r="Q1035" i="13" s="1"/>
  <c r="A1036" i="13"/>
  <c r="O1035" i="13" l="1"/>
  <c r="L1035" i="13"/>
  <c r="N1036" i="13"/>
  <c r="M1036" i="13" a="1"/>
  <c r="M1036" i="13" s="1"/>
  <c r="K1036" i="13"/>
  <c r="P1036" i="13"/>
  <c r="Q1036" i="13" s="1"/>
  <c r="A1037" i="13"/>
  <c r="E500" i="3"/>
  <c r="O1036" i="13" l="1"/>
  <c r="L1036" i="13"/>
  <c r="N1037" i="13"/>
  <c r="M1037" i="13" a="1"/>
  <c r="M1037" i="13" s="1"/>
  <c r="K1037" i="13"/>
  <c r="P1037" i="13"/>
  <c r="Q1037" i="13" s="1"/>
  <c r="A1038" i="13"/>
  <c r="G118" i="19"/>
  <c r="O1037" i="13" l="1"/>
  <c r="L1037" i="13"/>
  <c r="N1038" i="13"/>
  <c r="M1038" i="13" a="1"/>
  <c r="M1038" i="13" s="1"/>
  <c r="K1038" i="13"/>
  <c r="P1038" i="13"/>
  <c r="Q1038" i="13" s="1"/>
  <c r="A1039" i="13"/>
  <c r="E501" i="3"/>
  <c r="O1038" i="13" l="1"/>
  <c r="L1038" i="13"/>
  <c r="N1039" i="13"/>
  <c r="M1039" i="13" a="1"/>
  <c r="M1039" i="13" s="1"/>
  <c r="K1039" i="13"/>
  <c r="P1039" i="13"/>
  <c r="Q1039" i="13" s="1"/>
  <c r="A1040" i="13"/>
  <c r="O1039" i="13" l="1"/>
  <c r="L1039" i="13"/>
  <c r="N1040" i="13"/>
  <c r="M1040" i="13" a="1"/>
  <c r="M1040" i="13" s="1"/>
  <c r="K1040" i="13"/>
  <c r="P1040" i="13"/>
  <c r="Q1040" i="13" s="1"/>
  <c r="A1041" i="13"/>
  <c r="E502" i="3"/>
  <c r="O1040" i="13" l="1"/>
  <c r="L1040" i="13"/>
  <c r="N1041" i="13"/>
  <c r="M1041" i="13" a="1"/>
  <c r="M1041" i="13" s="1"/>
  <c r="K1041" i="13"/>
  <c r="P1041" i="13"/>
  <c r="Q1041" i="13" s="1"/>
  <c r="A1042" i="13"/>
  <c r="O1041" i="13" l="1"/>
  <c r="L1041" i="13"/>
  <c r="N1042" i="13"/>
  <c r="M1042" i="13" a="1"/>
  <c r="M1042" i="13" s="1"/>
  <c r="K1042" i="13"/>
  <c r="P1042" i="13"/>
  <c r="Q1042" i="13" s="1"/>
  <c r="A1043" i="13"/>
  <c r="E503" i="3"/>
  <c r="O1042" i="13" l="1"/>
  <c r="L1042" i="13"/>
  <c r="N1043" i="13"/>
  <c r="M1043" i="13" a="1"/>
  <c r="M1043" i="13" s="1"/>
  <c r="K1043" i="13"/>
  <c r="P1043" i="13"/>
  <c r="Q1043" i="13" s="1"/>
  <c r="A1044" i="13"/>
  <c r="O1043" i="13" l="1"/>
  <c r="L1043" i="13"/>
  <c r="N1044" i="13"/>
  <c r="M1044" i="13" a="1"/>
  <c r="M1044" i="13" s="1"/>
  <c r="K1044" i="13"/>
  <c r="P1044" i="13"/>
  <c r="Q1044" i="13" s="1"/>
  <c r="A1045" i="13"/>
  <c r="E504" i="3"/>
  <c r="O1044" i="13" l="1"/>
  <c r="L1044" i="13"/>
  <c r="N1045" i="13"/>
  <c r="M1045" i="13" a="1"/>
  <c r="M1045" i="13" s="1"/>
  <c r="K1045" i="13"/>
  <c r="P1045" i="13"/>
  <c r="Q1045" i="13" s="1"/>
  <c r="A1046" i="13"/>
  <c r="O1045" i="13" l="1"/>
  <c r="L1045" i="13"/>
  <c r="N1046" i="13"/>
  <c r="M1046" i="13" a="1"/>
  <c r="M1046" i="13" s="1"/>
  <c r="K1046" i="13"/>
  <c r="P1046" i="13"/>
  <c r="Q1046" i="13" s="1"/>
  <c r="A1047" i="13"/>
  <c r="E505" i="3"/>
  <c r="G119" i="19"/>
  <c r="O1046" i="13" l="1"/>
  <c r="L1046" i="13"/>
  <c r="N1047" i="13"/>
  <c r="M1047" i="13" a="1"/>
  <c r="M1047" i="13" s="1"/>
  <c r="K1047" i="13"/>
  <c r="P1047" i="13"/>
  <c r="Q1047" i="13" s="1"/>
  <c r="A1048" i="13"/>
  <c r="O1047" i="13" l="1"/>
  <c r="L1047" i="13"/>
  <c r="N1048" i="13"/>
  <c r="M1048" i="13" a="1"/>
  <c r="M1048" i="13" s="1"/>
  <c r="K1048" i="13"/>
  <c r="P1048" i="13"/>
  <c r="Q1048" i="13" s="1"/>
  <c r="A1049" i="13"/>
  <c r="E506" i="3"/>
  <c r="O1048" i="13" l="1"/>
  <c r="L1048" i="13"/>
  <c r="N1049" i="13"/>
  <c r="M1049" i="13" a="1"/>
  <c r="M1049" i="13" s="1"/>
  <c r="K1049" i="13"/>
  <c r="P1049" i="13"/>
  <c r="Q1049" i="13" s="1"/>
  <c r="A1050" i="13"/>
  <c r="O1049" i="13" l="1"/>
  <c r="L1049" i="13"/>
  <c r="N1050" i="13"/>
  <c r="M1050" i="13" a="1"/>
  <c r="M1050" i="13" s="1"/>
  <c r="K1050" i="13"/>
  <c r="P1050" i="13"/>
  <c r="Q1050" i="13" s="1"/>
  <c r="A1051" i="13"/>
  <c r="E507" i="3"/>
  <c r="O1050" i="13" l="1"/>
  <c r="L1050" i="13"/>
  <c r="N1051" i="13"/>
  <c r="M1051" i="13" a="1"/>
  <c r="M1051" i="13" s="1"/>
  <c r="K1051" i="13"/>
  <c r="P1051" i="13"/>
  <c r="Q1051" i="13" s="1"/>
  <c r="A1052" i="13"/>
  <c r="O1051" i="13" l="1"/>
  <c r="L1051" i="13"/>
  <c r="N1052" i="13"/>
  <c r="M1052" i="13" a="1"/>
  <c r="M1052" i="13" s="1"/>
  <c r="K1052" i="13"/>
  <c r="P1052" i="13"/>
  <c r="Q1052" i="13" s="1"/>
  <c r="A1053" i="13"/>
  <c r="E508" i="3"/>
  <c r="O1052" i="13" l="1"/>
  <c r="L1052" i="13"/>
  <c r="N1053" i="13"/>
  <c r="M1053" i="13" a="1"/>
  <c r="M1053" i="13" s="1"/>
  <c r="K1053" i="13"/>
  <c r="P1053" i="13"/>
  <c r="Q1053" i="13" s="1"/>
  <c r="A1054" i="13"/>
  <c r="O1053" i="13" l="1"/>
  <c r="L1053" i="13"/>
  <c r="N1054" i="13"/>
  <c r="M1054" i="13" a="1"/>
  <c r="M1054" i="13" s="1"/>
  <c r="K1054" i="13"/>
  <c r="P1054" i="13"/>
  <c r="Q1054" i="13" s="1"/>
  <c r="A1055" i="13"/>
  <c r="E509" i="3"/>
  <c r="O1054" i="13" l="1"/>
  <c r="L1054" i="13"/>
  <c r="N1055" i="13"/>
  <c r="M1055" i="13" a="1"/>
  <c r="M1055" i="13" s="1"/>
  <c r="K1055" i="13"/>
  <c r="P1055" i="13"/>
  <c r="Q1055" i="13" s="1"/>
  <c r="A1056" i="13"/>
  <c r="G120" i="19"/>
  <c r="O1055" i="13" l="1"/>
  <c r="L1055" i="13"/>
  <c r="N1056" i="13"/>
  <c r="M1056" i="13" a="1"/>
  <c r="M1056" i="13" s="1"/>
  <c r="O1056" i="13" s="1"/>
  <c r="K1056" i="13"/>
  <c r="P1056" i="13"/>
  <c r="Q1056" i="13" s="1"/>
  <c r="A1057" i="13"/>
  <c r="E510" i="3"/>
  <c r="L1056" i="13" l="1"/>
  <c r="N1057" i="13"/>
  <c r="M1057" i="13" a="1"/>
  <c r="M1057" i="13" s="1"/>
  <c r="K1057" i="13"/>
  <c r="P1057" i="13"/>
  <c r="Q1057" i="13" s="1"/>
  <c r="A1058" i="13"/>
  <c r="O1057" i="13" l="1"/>
  <c r="L1057" i="13"/>
  <c r="N1058" i="13"/>
  <c r="M1058" i="13" a="1"/>
  <c r="M1058" i="13" s="1"/>
  <c r="K1058" i="13"/>
  <c r="P1058" i="13"/>
  <c r="Q1058" i="13" s="1"/>
  <c r="A1059" i="13"/>
  <c r="E511" i="3"/>
  <c r="O1058" i="13" l="1"/>
  <c r="L1058" i="13"/>
  <c r="N1059" i="13"/>
  <c r="M1059" i="13" a="1"/>
  <c r="M1059" i="13" s="1"/>
  <c r="K1059" i="13"/>
  <c r="P1059" i="13"/>
  <c r="Q1059" i="13" s="1"/>
  <c r="A1060" i="13"/>
  <c r="O1059" i="13" l="1"/>
  <c r="L1059" i="13"/>
  <c r="N1060" i="13"/>
  <c r="M1060" i="13" a="1"/>
  <c r="M1060" i="13" s="1"/>
  <c r="K1060" i="13"/>
  <c r="P1060" i="13"/>
  <c r="Q1060" i="13" s="1"/>
  <c r="A1061" i="13"/>
  <c r="E512" i="3"/>
  <c r="O1060" i="13" l="1"/>
  <c r="L1060" i="13"/>
  <c r="N1061" i="13"/>
  <c r="M1061" i="13" a="1"/>
  <c r="M1061" i="13" s="1"/>
  <c r="K1061" i="13"/>
  <c r="P1061" i="13"/>
  <c r="Q1061" i="13" s="1"/>
  <c r="A1062" i="13"/>
  <c r="O1061" i="13" l="1"/>
  <c r="L1061" i="13"/>
  <c r="N1062" i="13"/>
  <c r="M1062" i="13" a="1"/>
  <c r="M1062" i="13" s="1"/>
  <c r="K1062" i="13"/>
  <c r="P1062" i="13"/>
  <c r="Q1062" i="13" s="1"/>
  <c r="A1063" i="13"/>
  <c r="E513" i="3"/>
  <c r="O1062" i="13" l="1"/>
  <c r="L1062" i="13"/>
  <c r="N1063" i="13"/>
  <c r="M1063" i="13" a="1"/>
  <c r="M1063" i="13" s="1"/>
  <c r="K1063" i="13"/>
  <c r="P1063" i="13"/>
  <c r="Q1063" i="13" s="1"/>
  <c r="A1064" i="13"/>
  <c r="O1063" i="13" l="1"/>
  <c r="L1063" i="13"/>
  <c r="N1064" i="13"/>
  <c r="M1064" i="13" a="1"/>
  <c r="M1064" i="13" s="1"/>
  <c r="K1064" i="13"/>
  <c r="P1064" i="13"/>
  <c r="Q1064" i="13" s="1"/>
  <c r="A1065" i="13"/>
  <c r="E514" i="3"/>
  <c r="G121" i="19"/>
  <c r="O1064" i="13" l="1"/>
  <c r="L1064" i="13"/>
  <c r="N1065" i="13"/>
  <c r="M1065" i="13" a="1"/>
  <c r="M1065" i="13" s="1"/>
  <c r="K1065" i="13"/>
  <c r="P1065" i="13"/>
  <c r="Q1065" i="13" s="1"/>
  <c r="A1066" i="13"/>
  <c r="O1065" i="13" l="1"/>
  <c r="L1065" i="13"/>
  <c r="N1066" i="13"/>
  <c r="M1066" i="13" a="1"/>
  <c r="M1066" i="13" s="1"/>
  <c r="K1066" i="13"/>
  <c r="P1066" i="13"/>
  <c r="Q1066" i="13" s="1"/>
  <c r="A1067" i="13"/>
  <c r="E515" i="3"/>
  <c r="O1066" i="13" l="1"/>
  <c r="L1066" i="13"/>
  <c r="N1067" i="13"/>
  <c r="M1067" i="13" a="1"/>
  <c r="M1067" i="13" s="1"/>
  <c r="K1067" i="13"/>
  <c r="P1067" i="13"/>
  <c r="Q1067" i="13" s="1"/>
  <c r="A1068" i="13"/>
  <c r="O1067" i="13" l="1"/>
  <c r="L1067" i="13"/>
  <c r="N1068" i="13"/>
  <c r="M1068" i="13" a="1"/>
  <c r="M1068" i="13" s="1"/>
  <c r="K1068" i="13"/>
  <c r="P1068" i="13"/>
  <c r="Q1068" i="13" s="1"/>
  <c r="A1069" i="13"/>
  <c r="E516" i="3"/>
  <c r="O1068" i="13" l="1"/>
  <c r="L1068" i="13"/>
  <c r="N1069" i="13"/>
  <c r="M1069" i="13" a="1"/>
  <c r="M1069" i="13" s="1"/>
  <c r="K1069" i="13"/>
  <c r="P1069" i="13"/>
  <c r="Q1069" i="13" s="1"/>
  <c r="A1070" i="13"/>
  <c r="O1069" i="13" l="1"/>
  <c r="L1069" i="13"/>
  <c r="N1070" i="13"/>
  <c r="M1070" i="13" a="1"/>
  <c r="M1070" i="13" s="1"/>
  <c r="K1070" i="13"/>
  <c r="P1070" i="13"/>
  <c r="Q1070" i="13" s="1"/>
  <c r="A1071" i="13"/>
  <c r="E517" i="3"/>
  <c r="O1070" i="13" l="1"/>
  <c r="L1070" i="13"/>
  <c r="N1071" i="13"/>
  <c r="M1071" i="13" a="1"/>
  <c r="M1071" i="13" s="1"/>
  <c r="K1071" i="13"/>
  <c r="P1071" i="13"/>
  <c r="Q1071" i="13" s="1"/>
  <c r="A1072" i="13"/>
  <c r="O1071" i="13" l="1"/>
  <c r="L1071" i="13"/>
  <c r="N1072" i="13"/>
  <c r="M1072" i="13" a="1"/>
  <c r="M1072" i="13" s="1"/>
  <c r="K1072" i="13"/>
  <c r="P1072" i="13"/>
  <c r="Q1072" i="13" s="1"/>
  <c r="A1073" i="13"/>
  <c r="E518" i="3"/>
  <c r="O1072" i="13" l="1"/>
  <c r="L1072" i="13"/>
  <c r="N1073" i="13"/>
  <c r="M1073" i="13" a="1"/>
  <c r="M1073" i="13" s="1"/>
  <c r="K1073" i="13"/>
  <c r="P1073" i="13"/>
  <c r="Q1073" i="13" s="1"/>
  <c r="A1074" i="13"/>
  <c r="G122" i="19"/>
  <c r="O1073" i="13" l="1"/>
  <c r="L1073" i="13"/>
  <c r="N1074" i="13"/>
  <c r="M1074" i="13" a="1"/>
  <c r="M1074" i="13" s="1"/>
  <c r="K1074" i="13"/>
  <c r="P1074" i="13"/>
  <c r="Q1074" i="13" s="1"/>
  <c r="A1075" i="13"/>
  <c r="E519" i="3"/>
  <c r="O1074" i="13" l="1"/>
  <c r="L1074" i="13"/>
  <c r="N1075" i="13"/>
  <c r="M1075" i="13" a="1"/>
  <c r="M1075" i="13" s="1"/>
  <c r="K1075" i="13"/>
  <c r="P1075" i="13"/>
  <c r="Q1075" i="13" s="1"/>
  <c r="A1076" i="13"/>
  <c r="O1075" i="13" l="1"/>
  <c r="L1075" i="13"/>
  <c r="N1076" i="13"/>
  <c r="M1076" i="13" a="1"/>
  <c r="M1076" i="13" s="1"/>
  <c r="K1076" i="13"/>
  <c r="P1076" i="13"/>
  <c r="Q1076" i="13" s="1"/>
  <c r="A1077" i="13"/>
  <c r="E520" i="3"/>
  <c r="O1076" i="13" l="1"/>
  <c r="L1076" i="13"/>
  <c r="N1077" i="13"/>
  <c r="M1077" i="13" a="1"/>
  <c r="M1077" i="13" s="1"/>
  <c r="K1077" i="13"/>
  <c r="P1077" i="13"/>
  <c r="Q1077" i="13" s="1"/>
  <c r="A1078" i="13"/>
  <c r="O1077" i="13" l="1"/>
  <c r="L1077" i="13"/>
  <c r="N1078" i="13"/>
  <c r="M1078" i="13" a="1"/>
  <c r="M1078" i="13" s="1"/>
  <c r="K1078" i="13"/>
  <c r="P1078" i="13"/>
  <c r="Q1078" i="13" s="1"/>
  <c r="A1079" i="13"/>
  <c r="E521" i="3"/>
  <c r="O1078" i="13" l="1"/>
  <c r="L1078" i="13"/>
  <c r="N1079" i="13"/>
  <c r="M1079" i="13" a="1"/>
  <c r="M1079" i="13" s="1"/>
  <c r="K1079" i="13"/>
  <c r="P1079" i="13"/>
  <c r="Q1079" i="13" s="1"/>
  <c r="A1080" i="13"/>
  <c r="O1079" i="13" l="1"/>
  <c r="L1079" i="13"/>
  <c r="N1080" i="13"/>
  <c r="M1080" i="13" a="1"/>
  <c r="M1080" i="13" s="1"/>
  <c r="K1080" i="13"/>
  <c r="P1080" i="13"/>
  <c r="Q1080" i="13" s="1"/>
  <c r="A1081" i="13"/>
  <c r="E522" i="3"/>
  <c r="O1080" i="13" l="1"/>
  <c r="L1080" i="13"/>
  <c r="N1081" i="13"/>
  <c r="M1081" i="13" a="1"/>
  <c r="M1081" i="13" s="1"/>
  <c r="K1081" i="13"/>
  <c r="P1081" i="13"/>
  <c r="Q1081" i="13" s="1"/>
  <c r="A1082" i="13"/>
  <c r="O1081" i="13" l="1"/>
  <c r="L1081" i="13"/>
  <c r="N1082" i="13"/>
  <c r="M1082" i="13" a="1"/>
  <c r="M1082" i="13" s="1"/>
  <c r="K1082" i="13"/>
  <c r="P1082" i="13"/>
  <c r="Q1082" i="13" s="1"/>
  <c r="A1083" i="13"/>
  <c r="E523" i="3"/>
  <c r="G123" i="19"/>
  <c r="O1082" i="13" l="1"/>
  <c r="L1082" i="13"/>
  <c r="N1083" i="13"/>
  <c r="M1083" i="13" a="1"/>
  <c r="M1083" i="13" s="1"/>
  <c r="K1083" i="13"/>
  <c r="P1083" i="13"/>
  <c r="Q1083" i="13" s="1"/>
  <c r="A1084" i="13"/>
  <c r="O1083" i="13" l="1"/>
  <c r="L1083" i="13"/>
  <c r="N1084" i="13"/>
  <c r="M1084" i="13" a="1"/>
  <c r="M1084" i="13" s="1"/>
  <c r="K1084" i="13"/>
  <c r="P1084" i="13"/>
  <c r="Q1084" i="13" s="1"/>
  <c r="A1085" i="13"/>
  <c r="E524" i="3"/>
  <c r="O1084" i="13" l="1"/>
  <c r="L1084" i="13"/>
  <c r="N1085" i="13"/>
  <c r="M1085" i="13" a="1"/>
  <c r="M1085" i="13" s="1"/>
  <c r="K1085" i="13"/>
  <c r="P1085" i="13"/>
  <c r="Q1085" i="13" s="1"/>
  <c r="A1086" i="13"/>
  <c r="O1085" i="13" l="1"/>
  <c r="L1085" i="13"/>
  <c r="N1086" i="13"/>
  <c r="M1086" i="13" a="1"/>
  <c r="M1086" i="13" s="1"/>
  <c r="K1086" i="13"/>
  <c r="P1086" i="13"/>
  <c r="Q1086" i="13" s="1"/>
  <c r="A1087" i="13"/>
  <c r="E525" i="3"/>
  <c r="O1086" i="13" l="1"/>
  <c r="L1086" i="13"/>
  <c r="N1087" i="13"/>
  <c r="M1087" i="13" a="1"/>
  <c r="M1087" i="13" s="1"/>
  <c r="K1087" i="13"/>
  <c r="P1087" i="13"/>
  <c r="Q1087" i="13" s="1"/>
  <c r="A1088" i="13"/>
  <c r="O1087" i="13" l="1"/>
  <c r="L1087" i="13"/>
  <c r="N1088" i="13"/>
  <c r="M1088" i="13" a="1"/>
  <c r="M1088" i="13" s="1"/>
  <c r="O1088" i="13" s="1"/>
  <c r="K1088" i="13"/>
  <c r="P1088" i="13"/>
  <c r="Q1088" i="13" s="1"/>
  <c r="A1089" i="13"/>
  <c r="E526" i="3"/>
  <c r="L1088" i="13" l="1"/>
  <c r="N1089" i="13"/>
  <c r="M1089" i="13" a="1"/>
  <c r="M1089" i="13" s="1"/>
  <c r="K1089" i="13"/>
  <c r="P1089" i="13"/>
  <c r="Q1089" i="13" s="1"/>
  <c r="A1090" i="13"/>
  <c r="O1089" i="13" l="1"/>
  <c r="L1089" i="13"/>
  <c r="N1090" i="13"/>
  <c r="M1090" i="13" a="1"/>
  <c r="M1090" i="13" s="1"/>
  <c r="K1090" i="13"/>
  <c r="P1090" i="13"/>
  <c r="Q1090" i="13" s="1"/>
  <c r="A1091" i="13"/>
  <c r="E527" i="3"/>
  <c r="O1090" i="13" l="1"/>
  <c r="L1090" i="13"/>
  <c r="N1091" i="13"/>
  <c r="M1091" i="13" a="1"/>
  <c r="M1091" i="13" s="1"/>
  <c r="K1091" i="13"/>
  <c r="P1091" i="13"/>
  <c r="Q1091" i="13" s="1"/>
  <c r="A1092" i="13"/>
  <c r="G124" i="19"/>
  <c r="O1091" i="13" l="1"/>
  <c r="L1091" i="13"/>
  <c r="N1092" i="13"/>
  <c r="M1092" i="13" a="1"/>
  <c r="M1092" i="13" s="1"/>
  <c r="K1092" i="13"/>
  <c r="P1092" i="13"/>
  <c r="Q1092" i="13" s="1"/>
  <c r="A1093" i="13"/>
  <c r="E528" i="3"/>
  <c r="O1092" i="13" l="1"/>
  <c r="L1092" i="13"/>
  <c r="N1093" i="13"/>
  <c r="M1093" i="13" a="1"/>
  <c r="M1093" i="13" s="1"/>
  <c r="K1093" i="13"/>
  <c r="P1093" i="13"/>
  <c r="Q1093" i="13" s="1"/>
  <c r="A1094" i="13"/>
  <c r="O1093" i="13" l="1"/>
  <c r="L1093" i="13"/>
  <c r="N1094" i="13"/>
  <c r="M1094" i="13" a="1"/>
  <c r="M1094" i="13" s="1"/>
  <c r="K1094" i="13"/>
  <c r="P1094" i="13"/>
  <c r="Q1094" i="13" s="1"/>
  <c r="A1095" i="13"/>
  <c r="E529" i="3"/>
  <c r="O1094" i="13" l="1"/>
  <c r="L1094" i="13"/>
  <c r="N1095" i="13"/>
  <c r="M1095" i="13" a="1"/>
  <c r="M1095" i="13" s="1"/>
  <c r="K1095" i="13"/>
  <c r="P1095" i="13"/>
  <c r="Q1095" i="13" s="1"/>
  <c r="A1096" i="13"/>
  <c r="O1095" i="13" l="1"/>
  <c r="L1095" i="13"/>
  <c r="N1096" i="13"/>
  <c r="M1096" i="13" a="1"/>
  <c r="M1096" i="13" s="1"/>
  <c r="O1096" i="13" s="1"/>
  <c r="K1096" i="13"/>
  <c r="P1096" i="13"/>
  <c r="Q1096" i="13" s="1"/>
  <c r="A1097" i="13"/>
  <c r="E530" i="3"/>
  <c r="L1096" i="13" l="1"/>
  <c r="N1097" i="13"/>
  <c r="M1097" i="13" a="1"/>
  <c r="M1097" i="13" s="1"/>
  <c r="K1097" i="13"/>
  <c r="P1097" i="13"/>
  <c r="Q1097" i="13" s="1"/>
  <c r="A1098" i="13"/>
  <c r="O1097" i="13" l="1"/>
  <c r="L1097" i="13"/>
  <c r="N1098" i="13"/>
  <c r="M1098" i="13" a="1"/>
  <c r="M1098" i="13" s="1"/>
  <c r="K1098" i="13"/>
  <c r="P1098" i="13"/>
  <c r="Q1098" i="13" s="1"/>
  <c r="A1099" i="13"/>
  <c r="E531" i="3"/>
  <c r="O1098" i="13" l="1"/>
  <c r="L1098" i="13"/>
  <c r="N1099" i="13"/>
  <c r="M1099" i="13" a="1"/>
  <c r="M1099" i="13" s="1"/>
  <c r="K1099" i="13"/>
  <c r="P1099" i="13"/>
  <c r="Q1099" i="13" s="1"/>
  <c r="A1100" i="13"/>
  <c r="O1099" i="13" l="1"/>
  <c r="L1099" i="13"/>
  <c r="N1100" i="13"/>
  <c r="M1100" i="13" a="1"/>
  <c r="M1100" i="13" s="1"/>
  <c r="K1100" i="13"/>
  <c r="P1100" i="13"/>
  <c r="Q1100" i="13" s="1"/>
  <c r="A1101" i="13"/>
  <c r="E532" i="3"/>
  <c r="G125" i="19"/>
  <c r="O1100" i="13" l="1"/>
  <c r="L1100" i="13"/>
  <c r="N1101" i="13"/>
  <c r="M1101" i="13" a="1"/>
  <c r="M1101" i="13" s="1"/>
  <c r="K1101" i="13"/>
  <c r="P1101" i="13"/>
  <c r="Q1101" i="13" s="1"/>
  <c r="A1102" i="13"/>
  <c r="O1101" i="13" l="1"/>
  <c r="L1101" i="13"/>
  <c r="N1102" i="13"/>
  <c r="M1102" i="13" a="1"/>
  <c r="M1102" i="13" s="1"/>
  <c r="K1102" i="13"/>
  <c r="P1102" i="13"/>
  <c r="Q1102" i="13" s="1"/>
  <c r="A1103" i="13"/>
  <c r="E533" i="3"/>
  <c r="O1102" i="13" l="1"/>
  <c r="L1102" i="13"/>
  <c r="N1103" i="13"/>
  <c r="M1103" i="13" a="1"/>
  <c r="M1103" i="13" s="1"/>
  <c r="K1103" i="13"/>
  <c r="P1103" i="13"/>
  <c r="Q1103" i="13" s="1"/>
  <c r="A1104" i="13"/>
  <c r="O1103" i="13" l="1"/>
  <c r="L1103" i="13"/>
  <c r="N1104" i="13"/>
  <c r="M1104" i="13" a="1"/>
  <c r="M1104" i="13" s="1"/>
  <c r="K1104" i="13"/>
  <c r="P1104" i="13"/>
  <c r="Q1104" i="13" s="1"/>
  <c r="A1105" i="13"/>
  <c r="E534" i="3"/>
  <c r="O1104" i="13" l="1"/>
  <c r="L1104" i="13"/>
  <c r="N1105" i="13"/>
  <c r="M1105" i="13" a="1"/>
  <c r="M1105" i="13" s="1"/>
  <c r="K1105" i="13"/>
  <c r="P1105" i="13"/>
  <c r="Q1105" i="13" s="1"/>
  <c r="A1106" i="13"/>
  <c r="O1105" i="13" l="1"/>
  <c r="L1105" i="13"/>
  <c r="N1106" i="13"/>
  <c r="M1106" i="13" a="1"/>
  <c r="M1106" i="13" s="1"/>
  <c r="K1106" i="13"/>
  <c r="P1106" i="13"/>
  <c r="Q1106" i="13" s="1"/>
  <c r="A1107" i="13"/>
  <c r="E535" i="3"/>
  <c r="O1106" i="13" l="1"/>
  <c r="L1106" i="13"/>
  <c r="N1107" i="13"/>
  <c r="M1107" i="13" a="1"/>
  <c r="M1107" i="13" s="1"/>
  <c r="K1107" i="13"/>
  <c r="P1107" i="13"/>
  <c r="Q1107" i="13" s="1"/>
  <c r="A1108" i="13"/>
  <c r="O1107" i="13" l="1"/>
  <c r="L1107" i="13"/>
  <c r="N1108" i="13"/>
  <c r="M1108" i="13" a="1"/>
  <c r="M1108" i="13" s="1"/>
  <c r="K1108" i="13"/>
  <c r="P1108" i="13"/>
  <c r="Q1108" i="13" s="1"/>
  <c r="A1109" i="13"/>
  <c r="E536" i="3"/>
  <c r="O1108" i="13" l="1"/>
  <c r="L1108" i="13"/>
  <c r="N1109" i="13"/>
  <c r="M1109" i="13" a="1"/>
  <c r="M1109" i="13" s="1"/>
  <c r="K1109" i="13"/>
  <c r="P1109" i="13"/>
  <c r="Q1109" i="13" s="1"/>
  <c r="A1110" i="13"/>
  <c r="G126" i="19"/>
  <c r="O1109" i="13" l="1"/>
  <c r="L1109" i="13"/>
  <c r="N1110" i="13"/>
  <c r="M1110" i="13" a="1"/>
  <c r="M1110" i="13" s="1"/>
  <c r="K1110" i="13"/>
  <c r="P1110" i="13"/>
  <c r="Q1110" i="13" s="1"/>
  <c r="A1111" i="13"/>
  <c r="E537" i="3"/>
  <c r="O1110" i="13" l="1"/>
  <c r="L1110" i="13"/>
  <c r="N1111" i="13"/>
  <c r="M1111" i="13" a="1"/>
  <c r="M1111" i="13" s="1"/>
  <c r="K1111" i="13"/>
  <c r="P1111" i="13"/>
  <c r="Q1111" i="13" s="1"/>
  <c r="A1112" i="13"/>
  <c r="O1111" i="13" l="1"/>
  <c r="L1111" i="13"/>
  <c r="N1112" i="13"/>
  <c r="M1112" i="13" a="1"/>
  <c r="M1112" i="13" s="1"/>
  <c r="K1112" i="13"/>
  <c r="P1112" i="13"/>
  <c r="Q1112" i="13" s="1"/>
  <c r="A1113" i="13"/>
  <c r="E538" i="3"/>
  <c r="O1112" i="13" l="1"/>
  <c r="L1112" i="13"/>
  <c r="N1113" i="13"/>
  <c r="M1113" i="13" a="1"/>
  <c r="M1113" i="13" s="1"/>
  <c r="K1113" i="13"/>
  <c r="P1113" i="13"/>
  <c r="Q1113" i="13" s="1"/>
  <c r="A1114" i="13"/>
  <c r="O1113" i="13" l="1"/>
  <c r="L1113" i="13"/>
  <c r="N1114" i="13"/>
  <c r="M1114" i="13" a="1"/>
  <c r="M1114" i="13" s="1"/>
  <c r="K1114" i="13"/>
  <c r="P1114" i="13"/>
  <c r="Q1114" i="13" s="1"/>
  <c r="A1115" i="13"/>
  <c r="E539" i="3"/>
  <c r="O1114" i="13" l="1"/>
  <c r="L1114" i="13"/>
  <c r="N1115" i="13"/>
  <c r="M1115" i="13" a="1"/>
  <c r="M1115" i="13" s="1"/>
  <c r="K1115" i="13"/>
  <c r="P1115" i="13"/>
  <c r="Q1115" i="13" s="1"/>
  <c r="A1116" i="13"/>
  <c r="O1115" i="13" l="1"/>
  <c r="L1115" i="13"/>
  <c r="N1116" i="13"/>
  <c r="M1116" i="13" a="1"/>
  <c r="M1116" i="13" s="1"/>
  <c r="O1116" i="13" s="1"/>
  <c r="K1116" i="13"/>
  <c r="P1116" i="13"/>
  <c r="Q1116" i="13" s="1"/>
  <c r="A1117" i="13"/>
  <c r="E540" i="3"/>
  <c r="L1116" i="13" l="1"/>
  <c r="N1117" i="13"/>
  <c r="M1117" i="13" a="1"/>
  <c r="M1117" i="13" s="1"/>
  <c r="K1117" i="13"/>
  <c r="P1117" i="13"/>
  <c r="Q1117" i="13" s="1"/>
  <c r="A1118" i="13"/>
  <c r="O1117" i="13" l="1"/>
  <c r="L1117" i="13"/>
  <c r="N1118" i="13"/>
  <c r="M1118" i="13" a="1"/>
  <c r="M1118" i="13" s="1"/>
  <c r="K1118" i="13"/>
  <c r="P1118" i="13"/>
  <c r="Q1118" i="13" s="1"/>
  <c r="A1119" i="13"/>
  <c r="E541" i="3"/>
  <c r="G127" i="19"/>
  <c r="O1118" i="13" l="1"/>
  <c r="L1118" i="13"/>
  <c r="N1119" i="13"/>
  <c r="M1119" i="13" a="1"/>
  <c r="M1119" i="13" s="1"/>
  <c r="K1119" i="13"/>
  <c r="P1119" i="13"/>
  <c r="Q1119" i="13" s="1"/>
  <c r="A1120" i="13"/>
  <c r="O1119" i="13" l="1"/>
  <c r="L1119" i="13"/>
  <c r="N1120" i="13"/>
  <c r="M1120" i="13" a="1"/>
  <c r="M1120" i="13" s="1"/>
  <c r="K1120" i="13"/>
  <c r="P1120" i="13"/>
  <c r="Q1120" i="13" s="1"/>
  <c r="A1121" i="13"/>
  <c r="E542" i="3"/>
  <c r="O1120" i="13" l="1"/>
  <c r="L1120" i="13"/>
  <c r="N1121" i="13"/>
  <c r="M1121" i="13" a="1"/>
  <c r="M1121" i="13" s="1"/>
  <c r="K1121" i="13"/>
  <c r="P1121" i="13"/>
  <c r="Q1121" i="13" s="1"/>
  <c r="A1122" i="13"/>
  <c r="O1121" i="13" l="1"/>
  <c r="L1121" i="13"/>
  <c r="N1122" i="13"/>
  <c r="M1122" i="13" a="1"/>
  <c r="M1122" i="13" s="1"/>
  <c r="O1122" i="13" s="1"/>
  <c r="K1122" i="13"/>
  <c r="P1122" i="13"/>
  <c r="Q1122" i="13" s="1"/>
  <c r="A1123" i="13"/>
  <c r="E543" i="3"/>
  <c r="L1122" i="13" l="1"/>
  <c r="N1123" i="13"/>
  <c r="M1123" i="13" a="1"/>
  <c r="M1123" i="13" s="1"/>
  <c r="K1123" i="13"/>
  <c r="P1123" i="13"/>
  <c r="Q1123" i="13" s="1"/>
  <c r="A1124" i="13"/>
  <c r="O1123" i="13" l="1"/>
  <c r="L1123" i="13"/>
  <c r="N1124" i="13"/>
  <c r="M1124" i="13" a="1"/>
  <c r="M1124" i="13" s="1"/>
  <c r="K1124" i="13"/>
  <c r="P1124" i="13"/>
  <c r="Q1124" i="13" s="1"/>
  <c r="A1125" i="13"/>
  <c r="E544" i="3"/>
  <c r="O1124" i="13" l="1"/>
  <c r="L1124" i="13"/>
  <c r="N1125" i="13"/>
  <c r="M1125" i="13" a="1"/>
  <c r="M1125" i="13" s="1"/>
  <c r="K1125" i="13"/>
  <c r="P1125" i="13"/>
  <c r="Q1125" i="13" s="1"/>
  <c r="A1126" i="13"/>
  <c r="O1125" i="13" l="1"/>
  <c r="L1125" i="13"/>
  <c r="N1126" i="13"/>
  <c r="M1126" i="13" a="1"/>
  <c r="M1126" i="13" s="1"/>
  <c r="K1126" i="13"/>
  <c r="P1126" i="13"/>
  <c r="Q1126" i="13" s="1"/>
  <c r="A1127" i="13"/>
  <c r="E545" i="3"/>
  <c r="O1126" i="13" l="1"/>
  <c r="L1126" i="13"/>
  <c r="N1127" i="13"/>
  <c r="M1127" i="13" a="1"/>
  <c r="M1127" i="13" s="1"/>
  <c r="K1127" i="13"/>
  <c r="P1127" i="13"/>
  <c r="Q1127" i="13" s="1"/>
  <c r="A1128" i="13"/>
  <c r="G128" i="19"/>
  <c r="O1127" i="13" l="1"/>
  <c r="L1127" i="13"/>
  <c r="N1128" i="13"/>
  <c r="M1128" i="13" a="1"/>
  <c r="M1128" i="13" s="1"/>
  <c r="K1128" i="13"/>
  <c r="P1128" i="13"/>
  <c r="Q1128" i="13" s="1"/>
  <c r="A1129" i="13"/>
  <c r="E546" i="3"/>
  <c r="O1128" i="13" l="1"/>
  <c r="L1128" i="13"/>
  <c r="N1129" i="13"/>
  <c r="M1129" i="13" a="1"/>
  <c r="M1129" i="13" s="1"/>
  <c r="K1129" i="13"/>
  <c r="P1129" i="13"/>
  <c r="Q1129" i="13" s="1"/>
  <c r="A1130" i="13"/>
  <c r="O1129" i="13" l="1"/>
  <c r="L1129" i="13"/>
  <c r="N1130" i="13"/>
  <c r="M1130" i="13" a="1"/>
  <c r="M1130" i="13" s="1"/>
  <c r="O1130" i="13" s="1"/>
  <c r="K1130" i="13"/>
  <c r="P1130" i="13"/>
  <c r="Q1130" i="13" s="1"/>
  <c r="A1131" i="13"/>
  <c r="E547" i="3"/>
  <c r="L1130" i="13" l="1"/>
  <c r="N1131" i="13"/>
  <c r="M1131" i="13" a="1"/>
  <c r="M1131" i="13" s="1"/>
  <c r="K1131" i="13"/>
  <c r="P1131" i="13"/>
  <c r="Q1131" i="13" s="1"/>
  <c r="A1132" i="13"/>
  <c r="O1131" i="13" l="1"/>
  <c r="L1131" i="13"/>
  <c r="N1132" i="13"/>
  <c r="M1132" i="13" a="1"/>
  <c r="M1132" i="13" s="1"/>
  <c r="K1132" i="13"/>
  <c r="P1132" i="13"/>
  <c r="Q1132" i="13" s="1"/>
  <c r="A1133" i="13"/>
  <c r="E548" i="3"/>
  <c r="O1132" i="13" l="1"/>
  <c r="L1132" i="13"/>
  <c r="N1133" i="13"/>
  <c r="M1133" i="13" a="1"/>
  <c r="M1133" i="13" s="1"/>
  <c r="K1133" i="13"/>
  <c r="P1133" i="13"/>
  <c r="Q1133" i="13" s="1"/>
  <c r="A1134" i="13"/>
  <c r="O1133" i="13" l="1"/>
  <c r="L1133" i="13"/>
  <c r="N1134" i="13"/>
  <c r="M1134" i="13" a="1"/>
  <c r="M1134" i="13" s="1"/>
  <c r="K1134" i="13"/>
  <c r="P1134" i="13"/>
  <c r="Q1134" i="13" s="1"/>
  <c r="A1135" i="13"/>
  <c r="E549" i="3"/>
  <c r="O1134" i="13" l="1"/>
  <c r="L1134" i="13"/>
  <c r="N1135" i="13"/>
  <c r="M1135" i="13" a="1"/>
  <c r="M1135" i="13" s="1"/>
  <c r="O1135" i="13" s="1"/>
  <c r="K1135" i="13"/>
  <c r="P1135" i="13"/>
  <c r="Q1135" i="13" s="1"/>
  <c r="A1136" i="13"/>
  <c r="L1135" i="13" l="1"/>
  <c r="N1136" i="13"/>
  <c r="M1136" i="13" a="1"/>
  <c r="M1136" i="13" s="1"/>
  <c r="K1136" i="13"/>
  <c r="P1136" i="13"/>
  <c r="Q1136" i="13" s="1"/>
  <c r="A1137" i="13"/>
  <c r="E550" i="3"/>
  <c r="G129" i="19"/>
  <c r="O1136" i="13" l="1"/>
  <c r="L1136" i="13"/>
  <c r="N1137" i="13"/>
  <c r="M1137" i="13" a="1"/>
  <c r="M1137" i="13" s="1"/>
  <c r="K1137" i="13"/>
  <c r="P1137" i="13"/>
  <c r="Q1137" i="13" s="1"/>
  <c r="A1138" i="13"/>
  <c r="O1137" i="13" l="1"/>
  <c r="L1137" i="13"/>
  <c r="N1138" i="13"/>
  <c r="M1138" i="13" a="1"/>
  <c r="M1138" i="13" s="1"/>
  <c r="K1138" i="13"/>
  <c r="P1138" i="13"/>
  <c r="Q1138" i="13" s="1"/>
  <c r="A1139" i="13"/>
  <c r="E551" i="3"/>
  <c r="O1138" i="13" l="1"/>
  <c r="L1138" i="13"/>
  <c r="N1139" i="13"/>
  <c r="M1139" i="13" a="1"/>
  <c r="M1139" i="13" s="1"/>
  <c r="K1139" i="13"/>
  <c r="P1139" i="13"/>
  <c r="Q1139" i="13" s="1"/>
  <c r="A1140" i="13"/>
  <c r="O1139" i="13" l="1"/>
  <c r="L1139" i="13"/>
  <c r="N1140" i="13"/>
  <c r="M1140" i="13" a="1"/>
  <c r="M1140" i="13" s="1"/>
  <c r="K1140" i="13"/>
  <c r="P1140" i="13"/>
  <c r="Q1140" i="13" s="1"/>
  <c r="A1141" i="13"/>
  <c r="E552" i="3"/>
  <c r="O1140" i="13" l="1"/>
  <c r="L1140" i="13"/>
  <c r="N1141" i="13"/>
  <c r="M1141" i="13" a="1"/>
  <c r="M1141" i="13" s="1"/>
  <c r="K1141" i="13"/>
  <c r="P1141" i="13"/>
  <c r="Q1141" i="13" s="1"/>
  <c r="A1142" i="13"/>
  <c r="O1141" i="13" l="1"/>
  <c r="L1141" i="13"/>
  <c r="N1142" i="13"/>
  <c r="M1142" i="13" a="1"/>
  <c r="M1142" i="13" s="1"/>
  <c r="K1142" i="13"/>
  <c r="P1142" i="13"/>
  <c r="Q1142" i="13" s="1"/>
  <c r="A1143" i="13"/>
  <c r="E553" i="3"/>
  <c r="O1142" i="13" l="1"/>
  <c r="L1142" i="13"/>
  <c r="N1143" i="13"/>
  <c r="M1143" i="13" a="1"/>
  <c r="M1143" i="13" s="1"/>
  <c r="K1143" i="13"/>
  <c r="P1143" i="13"/>
  <c r="Q1143" i="13" s="1"/>
  <c r="A1144" i="13"/>
  <c r="O1143" i="13" l="1"/>
  <c r="L1143" i="13"/>
  <c r="N1144" i="13"/>
  <c r="M1144" i="13" a="1"/>
  <c r="M1144" i="13" s="1"/>
  <c r="K1144" i="13"/>
  <c r="P1144" i="13"/>
  <c r="Q1144" i="13" s="1"/>
  <c r="A1145" i="13"/>
  <c r="E554" i="3"/>
  <c r="O1144" i="13" l="1"/>
  <c r="L1144" i="13"/>
  <c r="N1145" i="13"/>
  <c r="M1145" i="13" a="1"/>
  <c r="M1145" i="13" s="1"/>
  <c r="K1145" i="13"/>
  <c r="P1145" i="13"/>
  <c r="Q1145" i="13" s="1"/>
  <c r="A1146" i="13"/>
  <c r="G130" i="19"/>
  <c r="O1145" i="13" l="1"/>
  <c r="L1145" i="13"/>
  <c r="N1146" i="13"/>
  <c r="M1146" i="13" a="1"/>
  <c r="M1146" i="13" s="1"/>
  <c r="K1146" i="13"/>
  <c r="P1146" i="13"/>
  <c r="Q1146" i="13" s="1"/>
  <c r="A1147" i="13"/>
  <c r="E555" i="3"/>
  <c r="O1146" i="13" l="1"/>
  <c r="L1146" i="13"/>
  <c r="N1147" i="13"/>
  <c r="M1147" i="13" a="1"/>
  <c r="M1147" i="13" s="1"/>
  <c r="K1147" i="13"/>
  <c r="P1147" i="13"/>
  <c r="Q1147" i="13" s="1"/>
  <c r="A1148" i="13"/>
  <c r="L747" i="12"/>
  <c r="O1147" i="13" l="1"/>
  <c r="L1147" i="13"/>
  <c r="N1148" i="13"/>
  <c r="M1148" i="13" a="1"/>
  <c r="M1148" i="13" s="1"/>
  <c r="K1148" i="13"/>
  <c r="P1148" i="13"/>
  <c r="Q1148" i="13" s="1"/>
  <c r="A1149" i="13"/>
  <c r="O1148" i="13" l="1"/>
  <c r="L1148" i="13"/>
  <c r="N1149" i="13"/>
  <c r="M1149" i="13" a="1"/>
  <c r="M1149" i="13" s="1"/>
  <c r="K1149" i="13"/>
  <c r="P1149" i="13"/>
  <c r="Q1149" i="13" s="1"/>
  <c r="A1150" i="13"/>
  <c r="E556" i="3"/>
  <c r="O1149" i="13" l="1"/>
  <c r="L1149" i="13"/>
  <c r="N1150" i="13"/>
  <c r="M1150" i="13" a="1"/>
  <c r="M1150" i="13" s="1"/>
  <c r="K1150" i="13"/>
  <c r="P1150" i="13"/>
  <c r="Q1150" i="13" s="1"/>
  <c r="A1151" i="13"/>
  <c r="O1150" i="13" l="1"/>
  <c r="L1150" i="13"/>
  <c r="N1151" i="13"/>
  <c r="M1151" i="13" a="1"/>
  <c r="M1151" i="13" s="1"/>
  <c r="K1151" i="13"/>
  <c r="P1151" i="13"/>
  <c r="Q1151" i="13" s="1"/>
  <c r="A1152" i="13"/>
  <c r="E557" i="3"/>
  <c r="O1151" i="13" l="1"/>
  <c r="L1151" i="13"/>
  <c r="N1152" i="13"/>
  <c r="M1152" i="13" a="1"/>
  <c r="M1152" i="13" s="1"/>
  <c r="K1152" i="13"/>
  <c r="P1152" i="13"/>
  <c r="Q1152" i="13" s="1"/>
  <c r="A1153" i="13"/>
  <c r="O1152" i="13" l="1"/>
  <c r="L1152" i="13"/>
  <c r="N1153" i="13"/>
  <c r="M1153" i="13" a="1"/>
  <c r="M1153" i="13" s="1"/>
  <c r="K1153" i="13"/>
  <c r="P1153" i="13"/>
  <c r="Q1153" i="13" s="1"/>
  <c r="A1154" i="13"/>
  <c r="E558" i="3"/>
  <c r="O1153" i="13" l="1"/>
  <c r="L1153" i="13"/>
  <c r="N1154" i="13"/>
  <c r="M1154" i="13" a="1"/>
  <c r="M1154" i="13" s="1"/>
  <c r="K1154" i="13"/>
  <c r="P1154" i="13"/>
  <c r="Q1154" i="13" s="1"/>
  <c r="A1155" i="13"/>
  <c r="G131" i="19"/>
  <c r="O1154" i="13" l="1"/>
  <c r="L1154" i="13"/>
  <c r="N1155" i="13"/>
  <c r="M1155" i="13" a="1"/>
  <c r="M1155" i="13" s="1"/>
  <c r="K1155" i="13"/>
  <c r="P1155" i="13"/>
  <c r="Q1155" i="13" s="1"/>
  <c r="A1156" i="13"/>
  <c r="E559" i="3"/>
  <c r="O1155" i="13" l="1"/>
  <c r="L1155" i="13"/>
  <c r="N1156" i="13"/>
  <c r="M1156" i="13" a="1"/>
  <c r="M1156" i="13" s="1"/>
  <c r="K1156" i="13"/>
  <c r="P1156" i="13"/>
  <c r="Q1156" i="13" s="1"/>
  <c r="A1157" i="13"/>
  <c r="O1156" i="13" l="1"/>
  <c r="L1156" i="13"/>
  <c r="N1157" i="13"/>
  <c r="M1157" i="13" a="1"/>
  <c r="M1157" i="13" s="1"/>
  <c r="K1157" i="13"/>
  <c r="P1157" i="13"/>
  <c r="Q1157" i="13" s="1"/>
  <c r="A1158" i="13"/>
  <c r="E560" i="3"/>
  <c r="O1157" i="13" l="1"/>
  <c r="L1157" i="13"/>
  <c r="N1158" i="13"/>
  <c r="M1158" i="13" a="1"/>
  <c r="M1158" i="13" s="1"/>
  <c r="K1158" i="13"/>
  <c r="P1158" i="13"/>
  <c r="Q1158" i="13" s="1"/>
  <c r="A1159" i="13"/>
  <c r="O1158" i="13" l="1"/>
  <c r="L1158" i="13"/>
  <c r="N1159" i="13"/>
  <c r="M1159" i="13" a="1"/>
  <c r="M1159" i="13" s="1"/>
  <c r="K1159" i="13"/>
  <c r="P1159" i="13"/>
  <c r="Q1159" i="13" s="1"/>
  <c r="A1160" i="13"/>
  <c r="E561" i="3"/>
  <c r="O1159" i="13" l="1"/>
  <c r="L1159" i="13"/>
  <c r="N1160" i="13"/>
  <c r="M1160" i="13" a="1"/>
  <c r="M1160" i="13" s="1"/>
  <c r="K1160" i="13"/>
  <c r="P1160" i="13"/>
  <c r="Q1160" i="13" s="1"/>
  <c r="A1161" i="13"/>
  <c r="O1160" i="13" l="1"/>
  <c r="L1160" i="13"/>
  <c r="N1161" i="13"/>
  <c r="M1161" i="13" a="1"/>
  <c r="M1161" i="13" s="1"/>
  <c r="K1161" i="13"/>
  <c r="P1161" i="13"/>
  <c r="Q1161" i="13" s="1"/>
  <c r="A1162" i="13"/>
  <c r="E562" i="3"/>
  <c r="O1161" i="13" l="1"/>
  <c r="L1161" i="13"/>
  <c r="N1162" i="13"/>
  <c r="M1162" i="13" a="1"/>
  <c r="M1162" i="13" s="1"/>
  <c r="K1162" i="13"/>
  <c r="P1162" i="13"/>
  <c r="Q1162" i="13" s="1"/>
  <c r="A1163" i="13"/>
  <c r="O1162" i="13" l="1"/>
  <c r="L1162" i="13"/>
  <c r="N1163" i="13"/>
  <c r="M1163" i="13" a="1"/>
  <c r="M1163" i="13" s="1"/>
  <c r="K1163" i="13"/>
  <c r="P1163" i="13"/>
  <c r="Q1163" i="13" s="1"/>
  <c r="A1164" i="13"/>
  <c r="E563" i="3"/>
  <c r="G132" i="19"/>
  <c r="O1163" i="13" l="1"/>
  <c r="L1163" i="13"/>
  <c r="N1164" i="13"/>
  <c r="M1164" i="13" a="1"/>
  <c r="M1164" i="13" s="1"/>
  <c r="O1164" i="13" s="1"/>
  <c r="K1164" i="13"/>
  <c r="P1164" i="13"/>
  <c r="Q1164" i="13" s="1"/>
  <c r="A1165" i="13"/>
  <c r="L1164" i="13" l="1"/>
  <c r="N1165" i="13"/>
  <c r="M1165" i="13" a="1"/>
  <c r="M1165" i="13" s="1"/>
  <c r="K1165" i="13"/>
  <c r="P1165" i="13"/>
  <c r="Q1165" i="13" s="1"/>
  <c r="A1166" i="13"/>
  <c r="E564" i="3"/>
  <c r="O1165" i="13" l="1"/>
  <c r="L1165" i="13"/>
  <c r="N1166" i="13"/>
  <c r="M1166" i="13" a="1"/>
  <c r="M1166" i="13" s="1"/>
  <c r="K1166" i="13"/>
  <c r="P1166" i="13"/>
  <c r="Q1166" i="13" s="1"/>
  <c r="A1167" i="13"/>
  <c r="O1166" i="13" l="1"/>
  <c r="L1166" i="13"/>
  <c r="N1167" i="13"/>
  <c r="M1167" i="13" a="1"/>
  <c r="M1167" i="13" s="1"/>
  <c r="K1167" i="13"/>
  <c r="P1167" i="13"/>
  <c r="Q1167" i="13" s="1"/>
  <c r="A1168" i="13"/>
  <c r="E565" i="3"/>
  <c r="O1167" i="13" l="1"/>
  <c r="L1167" i="13"/>
  <c r="N1168" i="13"/>
  <c r="M1168" i="13" a="1"/>
  <c r="M1168" i="13" s="1"/>
  <c r="K1168" i="13"/>
  <c r="P1168" i="13"/>
  <c r="Q1168" i="13" s="1"/>
  <c r="A1169" i="13"/>
  <c r="O1168" i="13" l="1"/>
  <c r="L1168" i="13"/>
  <c r="N1169" i="13"/>
  <c r="M1169" i="13" a="1"/>
  <c r="M1169" i="13" s="1"/>
  <c r="K1169" i="13"/>
  <c r="P1169" i="13"/>
  <c r="Q1169" i="13" s="1"/>
  <c r="A1170" i="13"/>
  <c r="E566" i="3"/>
  <c r="O1169" i="13" l="1"/>
  <c r="L1169" i="13"/>
  <c r="N1170" i="13"/>
  <c r="M1170" i="13" a="1"/>
  <c r="M1170" i="13" s="1"/>
  <c r="K1170" i="13"/>
  <c r="P1170" i="13"/>
  <c r="Q1170" i="13" s="1"/>
  <c r="A1171" i="13"/>
  <c r="O1170" i="13" l="1"/>
  <c r="L1170" i="13"/>
  <c r="N1171" i="13"/>
  <c r="M1171" i="13" a="1"/>
  <c r="M1171" i="13" s="1"/>
  <c r="K1171" i="13"/>
  <c r="P1171" i="13"/>
  <c r="Q1171" i="13" s="1"/>
  <c r="A1172" i="13"/>
  <c r="E567" i="3"/>
  <c r="O1171" i="13" l="1"/>
  <c r="L1171" i="13"/>
  <c r="N1172" i="13"/>
  <c r="M1172" i="13" a="1"/>
  <c r="M1172" i="13" s="1"/>
  <c r="K1172" i="13"/>
  <c r="P1172" i="13"/>
  <c r="Q1172" i="13" s="1"/>
  <c r="A1173" i="13"/>
  <c r="G133" i="19"/>
  <c r="O1172" i="13" l="1"/>
  <c r="L1172" i="13"/>
  <c r="N1173" i="13"/>
  <c r="M1173" i="13" a="1"/>
  <c r="M1173" i="13" s="1"/>
  <c r="K1173" i="13"/>
  <c r="P1173" i="13"/>
  <c r="Q1173" i="13" s="1"/>
  <c r="A1174" i="13"/>
  <c r="E568" i="3"/>
  <c r="O1173" i="13" l="1"/>
  <c r="L1173" i="13"/>
  <c r="N1174" i="13"/>
  <c r="M1174" i="13" a="1"/>
  <c r="M1174" i="13" s="1"/>
  <c r="K1174" i="13"/>
  <c r="P1174" i="13"/>
  <c r="Q1174" i="13" s="1"/>
  <c r="A1175" i="13"/>
  <c r="O1174" i="13" l="1"/>
  <c r="L1174" i="13"/>
  <c r="N1175" i="13"/>
  <c r="M1175" i="13" a="1"/>
  <c r="M1175" i="13" s="1"/>
  <c r="K1175" i="13"/>
  <c r="P1175" i="13"/>
  <c r="Q1175" i="13" s="1"/>
  <c r="A1176" i="13"/>
  <c r="E569" i="3"/>
  <c r="O1175" i="13" l="1"/>
  <c r="L1175" i="13"/>
  <c r="N1176" i="13"/>
  <c r="M1176" i="13" a="1"/>
  <c r="M1176" i="13" s="1"/>
  <c r="K1176" i="13"/>
  <c r="P1176" i="13"/>
  <c r="Q1176" i="13" s="1"/>
  <c r="A1177" i="13"/>
  <c r="O1176" i="13" l="1"/>
  <c r="L1176" i="13"/>
  <c r="N1177" i="13"/>
  <c r="M1177" i="13" a="1"/>
  <c r="M1177" i="13" s="1"/>
  <c r="K1177" i="13"/>
  <c r="P1177" i="13"/>
  <c r="Q1177" i="13" s="1"/>
  <c r="A1178" i="13"/>
  <c r="E570" i="3"/>
  <c r="O1177" i="13" l="1"/>
  <c r="L1177" i="13"/>
  <c r="N1178" i="13"/>
  <c r="M1178" i="13" a="1"/>
  <c r="M1178" i="13" s="1"/>
  <c r="K1178" i="13"/>
  <c r="P1178" i="13"/>
  <c r="Q1178" i="13" s="1"/>
  <c r="A1179" i="13"/>
  <c r="O1178" i="13" l="1"/>
  <c r="L1178" i="13"/>
  <c r="N1179" i="13"/>
  <c r="M1179" i="13" a="1"/>
  <c r="M1179" i="13" s="1"/>
  <c r="O1179" i="13" s="1"/>
  <c r="K1179" i="13"/>
  <c r="P1179" i="13"/>
  <c r="Q1179" i="13" s="1"/>
  <c r="A1180" i="13"/>
  <c r="E571" i="3"/>
  <c r="L1179" i="13" l="1"/>
  <c r="N1180" i="13"/>
  <c r="M1180" i="13" a="1"/>
  <c r="M1180" i="13" s="1"/>
  <c r="K1180" i="13"/>
  <c r="P1180" i="13"/>
  <c r="Q1180" i="13" s="1"/>
  <c r="A1181" i="13"/>
  <c r="O1180" i="13" l="1"/>
  <c r="L1180" i="13"/>
  <c r="N1181" i="13"/>
  <c r="M1181" i="13" a="1"/>
  <c r="M1181" i="13" s="1"/>
  <c r="K1181" i="13"/>
  <c r="P1181" i="13"/>
  <c r="Q1181" i="13" s="1"/>
  <c r="A1182" i="13"/>
  <c r="E572" i="3"/>
  <c r="G134" i="19"/>
  <c r="O1181" i="13" l="1"/>
  <c r="L1181" i="13"/>
  <c r="N1182" i="13"/>
  <c r="M1182" i="13" a="1"/>
  <c r="M1182" i="13" s="1"/>
  <c r="K1182" i="13"/>
  <c r="P1182" i="13"/>
  <c r="Q1182" i="13" s="1"/>
  <c r="A1183" i="13"/>
  <c r="O1182" i="13" l="1"/>
  <c r="L1182" i="13"/>
  <c r="N1183" i="13"/>
  <c r="M1183" i="13" a="1"/>
  <c r="M1183" i="13" s="1"/>
  <c r="K1183" i="13"/>
  <c r="P1183" i="13"/>
  <c r="Q1183" i="13" s="1"/>
  <c r="A1184" i="13"/>
  <c r="E573" i="3"/>
  <c r="O1183" i="13" l="1"/>
  <c r="L1183" i="13"/>
  <c r="N1184" i="13"/>
  <c r="M1184" i="13" a="1"/>
  <c r="M1184" i="13" s="1"/>
  <c r="K1184" i="13"/>
  <c r="P1184" i="13"/>
  <c r="Q1184" i="13" s="1"/>
  <c r="A1185" i="13"/>
  <c r="O1184" i="13" l="1"/>
  <c r="L1184" i="13"/>
  <c r="N1185" i="13"/>
  <c r="M1185" i="13" a="1"/>
  <c r="M1185" i="13" s="1"/>
  <c r="K1185" i="13"/>
  <c r="P1185" i="13"/>
  <c r="Q1185" i="13" s="1"/>
  <c r="A1186" i="13"/>
  <c r="E574" i="3"/>
  <c r="O1185" i="13" l="1"/>
  <c r="L1185" i="13"/>
  <c r="N1186" i="13"/>
  <c r="M1186" i="13" a="1"/>
  <c r="M1186" i="13" s="1"/>
  <c r="K1186" i="13"/>
  <c r="P1186" i="13"/>
  <c r="Q1186" i="13" s="1"/>
  <c r="A1187" i="13"/>
  <c r="O1186" i="13" l="1"/>
  <c r="L1186" i="13"/>
  <c r="N1187" i="13"/>
  <c r="M1187" i="13" a="1"/>
  <c r="M1187" i="13" s="1"/>
  <c r="K1187" i="13"/>
  <c r="P1187" i="13"/>
  <c r="Q1187" i="13" s="1"/>
  <c r="A1188" i="13"/>
  <c r="E575" i="3"/>
  <c r="O1187" i="13" l="1"/>
  <c r="L1187" i="13"/>
  <c r="N1188" i="13"/>
  <c r="M1188" i="13" a="1"/>
  <c r="M1188" i="13" s="1"/>
  <c r="K1188" i="13"/>
  <c r="P1188" i="13"/>
  <c r="Q1188" i="13" s="1"/>
  <c r="A1189" i="13"/>
  <c r="O1188" i="13" l="1"/>
  <c r="L1188" i="13"/>
  <c r="N1189" i="13"/>
  <c r="M1189" i="13" a="1"/>
  <c r="M1189" i="13" s="1"/>
  <c r="K1189" i="13"/>
  <c r="P1189" i="13"/>
  <c r="Q1189" i="13" s="1"/>
  <c r="A1190" i="13"/>
  <c r="E576" i="3"/>
  <c r="O1189" i="13" l="1"/>
  <c r="L1189" i="13"/>
  <c r="N1190" i="13"/>
  <c r="M1190" i="13" a="1"/>
  <c r="M1190" i="13" s="1"/>
  <c r="K1190" i="13"/>
  <c r="P1190" i="13"/>
  <c r="Q1190" i="13" s="1"/>
  <c r="A1191" i="13"/>
  <c r="G135" i="19"/>
  <c r="O1190" i="13" l="1"/>
  <c r="L1190" i="13"/>
  <c r="N1191" i="13"/>
  <c r="M1191" i="13" a="1"/>
  <c r="M1191" i="13" s="1"/>
  <c r="K1191" i="13"/>
  <c r="P1191" i="13"/>
  <c r="Q1191" i="13" s="1"/>
  <c r="A1192" i="13"/>
  <c r="E577" i="3"/>
  <c r="O1191" i="13" l="1"/>
  <c r="L1191" i="13"/>
  <c r="N1192" i="13"/>
  <c r="M1192" i="13" a="1"/>
  <c r="M1192" i="13" s="1"/>
  <c r="K1192" i="13"/>
  <c r="P1192" i="13"/>
  <c r="Q1192" i="13" s="1"/>
  <c r="A1193" i="13"/>
  <c r="O1192" i="13" l="1"/>
  <c r="L1192" i="13"/>
  <c r="N1193" i="13"/>
  <c r="M1193" i="13" a="1"/>
  <c r="M1193" i="13" s="1"/>
  <c r="K1193" i="13"/>
  <c r="P1193" i="13"/>
  <c r="Q1193" i="13" s="1"/>
  <c r="A1194" i="13"/>
  <c r="E578" i="3"/>
  <c r="O1193" i="13" l="1"/>
  <c r="L1193" i="13"/>
  <c r="N1194" i="13"/>
  <c r="M1194" i="13" a="1"/>
  <c r="M1194" i="13" s="1"/>
  <c r="K1194" i="13"/>
  <c r="P1194" i="13"/>
  <c r="Q1194" i="13" s="1"/>
  <c r="A1195" i="13"/>
  <c r="O1194" i="13" l="1"/>
  <c r="L1194" i="13"/>
  <c r="N1195" i="13"/>
  <c r="M1195" i="13" a="1"/>
  <c r="M1195" i="13" s="1"/>
  <c r="K1195" i="13"/>
  <c r="P1195" i="13"/>
  <c r="Q1195" i="13" s="1"/>
  <c r="A1196" i="13"/>
  <c r="E579" i="3"/>
  <c r="O1195" i="13" l="1"/>
  <c r="L1195" i="13"/>
  <c r="N1196" i="13"/>
  <c r="M1196" i="13" a="1"/>
  <c r="M1196" i="13" s="1"/>
  <c r="K1196" i="13"/>
  <c r="P1196" i="13"/>
  <c r="Q1196" i="13" s="1"/>
  <c r="A1197" i="13"/>
  <c r="O1196" i="13" l="1"/>
  <c r="L1196" i="13"/>
  <c r="N1197" i="13"/>
  <c r="M1197" i="13" a="1"/>
  <c r="M1197" i="13" s="1"/>
  <c r="K1197" i="13"/>
  <c r="P1197" i="13"/>
  <c r="Q1197" i="13" s="1"/>
  <c r="A1198" i="13"/>
  <c r="E580" i="3"/>
  <c r="O1197" i="13" l="1"/>
  <c r="L1197" i="13"/>
  <c r="N1198" i="13"/>
  <c r="M1198" i="13" a="1"/>
  <c r="M1198" i="13" s="1"/>
  <c r="K1198" i="13"/>
  <c r="P1198" i="13"/>
  <c r="Q1198" i="13" s="1"/>
  <c r="A1199" i="13"/>
  <c r="O1198" i="13" l="1"/>
  <c r="L1198" i="13"/>
  <c r="N1199" i="13"/>
  <c r="M1199" i="13" a="1"/>
  <c r="M1199" i="13" s="1"/>
  <c r="K1199" i="13"/>
  <c r="P1199" i="13"/>
  <c r="Q1199" i="13" s="1"/>
  <c r="A1200" i="13"/>
  <c r="E581" i="3"/>
  <c r="G136" i="19"/>
  <c r="O1199" i="13" l="1"/>
  <c r="L1199" i="13"/>
  <c r="N1200" i="13"/>
  <c r="M1200" i="13" a="1"/>
  <c r="M1200" i="13" s="1"/>
  <c r="K1200" i="13"/>
  <c r="P1200" i="13"/>
  <c r="Q1200" i="13" s="1"/>
  <c r="A1201" i="13"/>
  <c r="O1200" i="13" l="1"/>
  <c r="L1200" i="13"/>
  <c r="N1201" i="13"/>
  <c r="M1201" i="13" a="1"/>
  <c r="M1201" i="13" s="1"/>
  <c r="K1201" i="13"/>
  <c r="P1201" i="13"/>
  <c r="Q1201" i="13" s="1"/>
  <c r="A1202" i="13"/>
  <c r="E582" i="3"/>
  <c r="O1201" i="13" l="1"/>
  <c r="L1201" i="13"/>
  <c r="N1202" i="13"/>
  <c r="M1202" i="13" a="1"/>
  <c r="M1202" i="13" s="1"/>
  <c r="K1202" i="13"/>
  <c r="P1202" i="13"/>
  <c r="Q1202" i="13" s="1"/>
  <c r="A1203" i="13"/>
  <c r="O1202" i="13" l="1"/>
  <c r="L1202" i="13"/>
  <c r="N1203" i="13"/>
  <c r="M1203" i="13" a="1"/>
  <c r="M1203" i="13" s="1"/>
  <c r="K1203" i="13"/>
  <c r="P1203" i="13"/>
  <c r="Q1203" i="13" s="1"/>
  <c r="A1204" i="13"/>
  <c r="E583" i="3"/>
  <c r="O1203" i="13" l="1"/>
  <c r="L1203" i="13"/>
  <c r="N1204" i="13"/>
  <c r="M1204" i="13" a="1"/>
  <c r="M1204" i="13" s="1"/>
  <c r="K1204" i="13"/>
  <c r="P1204" i="13"/>
  <c r="Q1204" i="13" s="1"/>
  <c r="A1205" i="13"/>
  <c r="O1204" i="13" l="1"/>
  <c r="L1204" i="13"/>
  <c r="N1205" i="13"/>
  <c r="M1205" i="13" a="1"/>
  <c r="M1205" i="13" s="1"/>
  <c r="K1205" i="13"/>
  <c r="P1205" i="13"/>
  <c r="Q1205" i="13" s="1"/>
  <c r="A1206" i="13"/>
  <c r="E584" i="3"/>
  <c r="O1205" i="13" l="1"/>
  <c r="L1205" i="13"/>
  <c r="N1206" i="13"/>
  <c r="M1206" i="13" a="1"/>
  <c r="M1206" i="13" s="1"/>
  <c r="K1206" i="13"/>
  <c r="P1206" i="13"/>
  <c r="Q1206" i="13" s="1"/>
  <c r="A1207" i="13"/>
  <c r="O1206" i="13" l="1"/>
  <c r="L1206" i="13"/>
  <c r="N1207" i="13"/>
  <c r="M1207" i="13" a="1"/>
  <c r="M1207" i="13" s="1"/>
  <c r="K1207" i="13"/>
  <c r="P1207" i="13"/>
  <c r="Q1207" i="13" s="1"/>
  <c r="A1208" i="13"/>
  <c r="E585" i="3"/>
  <c r="O1207" i="13" l="1"/>
  <c r="L1207" i="13"/>
  <c r="N1208" i="13"/>
  <c r="M1208" i="13" a="1"/>
  <c r="M1208" i="13" s="1"/>
  <c r="K1208" i="13"/>
  <c r="P1208" i="13"/>
  <c r="Q1208" i="13" s="1"/>
  <c r="A1209" i="13"/>
  <c r="G137" i="19"/>
  <c r="O1208" i="13" l="1"/>
  <c r="L1208" i="13"/>
  <c r="N1209" i="13"/>
  <c r="M1209" i="13" a="1"/>
  <c r="M1209" i="13" s="1"/>
  <c r="K1209" i="13"/>
  <c r="P1209" i="13"/>
  <c r="Q1209" i="13" s="1"/>
  <c r="A1210" i="13"/>
  <c r="E586" i="3"/>
  <c r="O1209" i="13" l="1"/>
  <c r="L1209" i="13"/>
  <c r="N1210" i="13"/>
  <c r="M1210" i="13" a="1"/>
  <c r="M1210" i="13" s="1"/>
  <c r="K1210" i="13"/>
  <c r="P1210" i="13"/>
  <c r="Q1210" i="13" s="1"/>
  <c r="A1211" i="13"/>
  <c r="O1210" i="13" l="1"/>
  <c r="L1210" i="13"/>
  <c r="N1211" i="13"/>
  <c r="M1211" i="13" a="1"/>
  <c r="M1211" i="13" s="1"/>
  <c r="K1211" i="13"/>
  <c r="P1211" i="13"/>
  <c r="Q1211" i="13" s="1"/>
  <c r="A1212" i="13"/>
  <c r="E587" i="3"/>
  <c r="O1211" i="13" l="1"/>
  <c r="L1211" i="13"/>
  <c r="N1212" i="13"/>
  <c r="M1212" i="13" a="1"/>
  <c r="M1212" i="13" s="1"/>
  <c r="K1212" i="13"/>
  <c r="P1212" i="13"/>
  <c r="Q1212" i="13" s="1"/>
  <c r="A1213" i="13"/>
  <c r="O1212" i="13" l="1"/>
  <c r="L1212" i="13"/>
  <c r="N1213" i="13"/>
  <c r="M1213" i="13" a="1"/>
  <c r="M1213" i="13" s="1"/>
  <c r="K1213" i="13"/>
  <c r="P1213" i="13"/>
  <c r="Q1213" i="13" s="1"/>
  <c r="A1214" i="13"/>
  <c r="E588" i="3"/>
  <c r="O1213" i="13" l="1"/>
  <c r="L1213" i="13"/>
  <c r="N1214" i="13"/>
  <c r="M1214" i="13" a="1"/>
  <c r="M1214" i="13" s="1"/>
  <c r="K1214" i="13"/>
  <c r="P1214" i="13"/>
  <c r="Q1214" i="13" s="1"/>
  <c r="A1215" i="13"/>
  <c r="O1214" i="13" l="1"/>
  <c r="L1214" i="13"/>
  <c r="N1215" i="13"/>
  <c r="M1215" i="13" a="1"/>
  <c r="M1215" i="13" s="1"/>
  <c r="K1215" i="13"/>
  <c r="P1215" i="13"/>
  <c r="Q1215" i="13" s="1"/>
  <c r="A1216" i="13"/>
  <c r="E589" i="3"/>
  <c r="O1215" i="13" l="1"/>
  <c r="L1215" i="13"/>
  <c r="N1216" i="13"/>
  <c r="M1216" i="13" a="1"/>
  <c r="M1216" i="13" s="1"/>
  <c r="K1216" i="13"/>
  <c r="P1216" i="13"/>
  <c r="Q1216" i="13" s="1"/>
  <c r="A1217" i="13"/>
  <c r="O1216" i="13" l="1"/>
  <c r="L1216" i="13"/>
  <c r="N1217" i="13"/>
  <c r="M1217" i="13" a="1"/>
  <c r="M1217" i="13" s="1"/>
  <c r="K1217" i="13"/>
  <c r="P1217" i="13"/>
  <c r="Q1217" i="13" s="1"/>
  <c r="A1218" i="13"/>
  <c r="E590" i="3"/>
  <c r="J747" i="12"/>
  <c r="G138" i="19"/>
  <c r="O1217" i="13" l="1"/>
  <c r="L1217" i="13"/>
  <c r="N1218" i="13"/>
  <c r="M1218" i="13" a="1"/>
  <c r="M1218" i="13" s="1"/>
  <c r="K1218" i="13"/>
  <c r="P1218" i="13"/>
  <c r="Q1218" i="13" s="1"/>
  <c r="A1219" i="13"/>
  <c r="O1218" i="13" l="1"/>
  <c r="L1218" i="13"/>
  <c r="N1219" i="13"/>
  <c r="M1219" i="13" a="1"/>
  <c r="M1219" i="13" s="1"/>
  <c r="K1219" i="13"/>
  <c r="P1219" i="13"/>
  <c r="Q1219" i="13" s="1"/>
  <c r="A1220" i="13"/>
  <c r="E591" i="3"/>
  <c r="O1219" i="13" l="1"/>
  <c r="L1219" i="13"/>
  <c r="N1220" i="13"/>
  <c r="M1220" i="13" a="1"/>
  <c r="M1220" i="13" s="1"/>
  <c r="K1220" i="13"/>
  <c r="P1220" i="13"/>
  <c r="Q1220" i="13" s="1"/>
  <c r="A1221" i="13"/>
  <c r="O1220" i="13" l="1"/>
  <c r="L1220" i="13"/>
  <c r="N1221" i="13"/>
  <c r="M1221" i="13" a="1"/>
  <c r="M1221" i="13" s="1"/>
  <c r="K1221" i="13"/>
  <c r="P1221" i="13"/>
  <c r="Q1221" i="13" s="1"/>
  <c r="A1222" i="13"/>
  <c r="E592" i="3"/>
  <c r="O1221" i="13" l="1"/>
  <c r="L1221" i="13"/>
  <c r="N1222" i="13"/>
  <c r="M1222" i="13" a="1"/>
  <c r="M1222" i="13" s="1"/>
  <c r="O1222" i="13" s="1"/>
  <c r="K1222" i="13"/>
  <c r="P1222" i="13"/>
  <c r="Q1222" i="13" s="1"/>
  <c r="A1223" i="13"/>
  <c r="L1222" i="13" l="1"/>
  <c r="N1223" i="13"/>
  <c r="M1223" i="13" a="1"/>
  <c r="M1223" i="13" s="1"/>
  <c r="K1223" i="13"/>
  <c r="P1223" i="13"/>
  <c r="Q1223" i="13" s="1"/>
  <c r="A1224" i="13"/>
  <c r="E593" i="3"/>
  <c r="O1223" i="13" l="1"/>
  <c r="L1223" i="13"/>
  <c r="N1224" i="13"/>
  <c r="M1224" i="13" a="1"/>
  <c r="M1224" i="13" s="1"/>
  <c r="K1224" i="13"/>
  <c r="P1224" i="13"/>
  <c r="Q1224" i="13" s="1"/>
  <c r="A1225" i="13"/>
  <c r="O1224" i="13" l="1"/>
  <c r="L1224" i="13"/>
  <c r="N1225" i="13"/>
  <c r="M1225" i="13" a="1"/>
  <c r="M1225" i="13" s="1"/>
  <c r="K1225" i="13"/>
  <c r="P1225" i="13"/>
  <c r="Q1225" i="13" s="1"/>
  <c r="A1226" i="13"/>
  <c r="E594" i="3"/>
  <c r="O1225" i="13" l="1"/>
  <c r="L1225" i="13"/>
  <c r="N1226" i="13"/>
  <c r="M1226" i="13" a="1"/>
  <c r="M1226" i="13" s="1"/>
  <c r="K1226" i="13"/>
  <c r="P1226" i="13"/>
  <c r="Q1226" i="13" s="1"/>
  <c r="A1227" i="13"/>
  <c r="G139" i="19"/>
  <c r="O1226" i="13" l="1"/>
  <c r="L1226" i="13"/>
  <c r="N1227" i="13"/>
  <c r="M1227" i="13" a="1"/>
  <c r="M1227" i="13" s="1"/>
  <c r="O1227" i="13" s="1"/>
  <c r="K1227" i="13"/>
  <c r="P1227" i="13"/>
  <c r="Q1227" i="13" s="1"/>
  <c r="A1228" i="13"/>
  <c r="E595" i="3"/>
  <c r="L1227" i="13" l="1"/>
  <c r="N1228" i="13"/>
  <c r="M1228" i="13" a="1"/>
  <c r="M1228" i="13" s="1"/>
  <c r="K1228" i="13"/>
  <c r="P1228" i="13"/>
  <c r="Q1228" i="13" s="1"/>
  <c r="A1229" i="13"/>
  <c r="O1228" i="13" l="1"/>
  <c r="L1228" i="13"/>
  <c r="N1229" i="13"/>
  <c r="M1229" i="13" a="1"/>
  <c r="M1229" i="13" s="1"/>
  <c r="K1229" i="13"/>
  <c r="P1229" i="13"/>
  <c r="Q1229" i="13" s="1"/>
  <c r="A1230" i="13"/>
  <c r="E596" i="3"/>
  <c r="O1229" i="13" l="1"/>
  <c r="L1229" i="13"/>
  <c r="N1230" i="13"/>
  <c r="M1230" i="13" a="1"/>
  <c r="M1230" i="13" s="1"/>
  <c r="K1230" i="13"/>
  <c r="P1230" i="13"/>
  <c r="Q1230" i="13" s="1"/>
  <c r="A1231" i="13"/>
  <c r="O1230" i="13" l="1"/>
  <c r="L1230" i="13"/>
  <c r="N1231" i="13"/>
  <c r="M1231" i="13" a="1"/>
  <c r="M1231" i="13" s="1"/>
  <c r="K1231" i="13"/>
  <c r="P1231" i="13"/>
  <c r="Q1231" i="13" s="1"/>
  <c r="A1232" i="13"/>
  <c r="E597" i="3"/>
  <c r="O1231" i="13" l="1"/>
  <c r="L1231" i="13"/>
  <c r="N1232" i="13"/>
  <c r="M1232" i="13" a="1"/>
  <c r="M1232" i="13" s="1"/>
  <c r="K1232" i="13"/>
  <c r="P1232" i="13"/>
  <c r="Q1232" i="13" s="1"/>
  <c r="A1233" i="13"/>
  <c r="O1232" i="13" l="1"/>
  <c r="L1232" i="13"/>
  <c r="N1233" i="13"/>
  <c r="M1233" i="13" a="1"/>
  <c r="M1233" i="13" s="1"/>
  <c r="K1233" i="13"/>
  <c r="P1233" i="13"/>
  <c r="Q1233" i="13" s="1"/>
  <c r="A1234" i="13"/>
  <c r="E598" i="3"/>
  <c r="O1233" i="13" l="1"/>
  <c r="L1233" i="13"/>
  <c r="N1234" i="13"/>
  <c r="M1234" i="13" a="1"/>
  <c r="M1234" i="13" s="1"/>
  <c r="K1234" i="13"/>
  <c r="P1234" i="13"/>
  <c r="Q1234" i="13" s="1"/>
  <c r="A1235" i="13"/>
  <c r="O1234" i="13" l="1"/>
  <c r="L1234" i="13"/>
  <c r="N1235" i="13"/>
  <c r="M1235" i="13" a="1"/>
  <c r="M1235" i="13" s="1"/>
  <c r="K1235" i="13"/>
  <c r="P1235" i="13"/>
  <c r="Q1235" i="13" s="1"/>
  <c r="A1236" i="13"/>
  <c r="E599" i="3"/>
  <c r="G140" i="19"/>
  <c r="O1235" i="13" l="1"/>
  <c r="L1235" i="13"/>
  <c r="N1236" i="13"/>
  <c r="M1236" i="13" a="1"/>
  <c r="M1236" i="13" s="1"/>
  <c r="K1236" i="13"/>
  <c r="P1236" i="13"/>
  <c r="Q1236" i="13" s="1"/>
  <c r="A1237" i="13"/>
  <c r="O1236" i="13" l="1"/>
  <c r="L1236" i="13"/>
  <c r="N1237" i="13"/>
  <c r="M1237" i="13" a="1"/>
  <c r="M1237" i="13" s="1"/>
  <c r="K1237" i="13"/>
  <c r="P1237" i="13"/>
  <c r="Q1237" i="13" s="1"/>
  <c r="A1238" i="13"/>
  <c r="E600" i="3"/>
  <c r="O1237" i="13" l="1"/>
  <c r="L1237" i="13"/>
  <c r="N1238" i="13"/>
  <c r="M1238" i="13" a="1"/>
  <c r="M1238" i="13" s="1"/>
  <c r="K1238" i="13"/>
  <c r="P1238" i="13"/>
  <c r="Q1238" i="13" s="1"/>
  <c r="A1239" i="13"/>
  <c r="O1238" i="13" l="1"/>
  <c r="L1238" i="13"/>
  <c r="N1239" i="13"/>
  <c r="M1239" i="13" a="1"/>
  <c r="M1239" i="13" s="1"/>
  <c r="K1239" i="13"/>
  <c r="P1239" i="13"/>
  <c r="Q1239" i="13" s="1"/>
  <c r="A1240" i="13"/>
  <c r="E601" i="3"/>
  <c r="O1239" i="13" l="1"/>
  <c r="L1239" i="13"/>
  <c r="N1240" i="13"/>
  <c r="M1240" i="13" a="1"/>
  <c r="M1240" i="13" s="1"/>
  <c r="K1240" i="13"/>
  <c r="P1240" i="13"/>
  <c r="Q1240" i="13" s="1"/>
  <c r="A1241" i="13"/>
  <c r="O1240" i="13" l="1"/>
  <c r="L1240" i="13"/>
  <c r="N1241" i="13"/>
  <c r="M1241" i="13" a="1"/>
  <c r="M1241" i="13" s="1"/>
  <c r="K1241" i="13"/>
  <c r="P1241" i="13"/>
  <c r="Q1241" i="13" s="1"/>
  <c r="A1242" i="13"/>
  <c r="E602" i="3"/>
  <c r="O1241" i="13" l="1"/>
  <c r="L1241" i="13"/>
  <c r="N1242" i="13"/>
  <c r="M1242" i="13" a="1"/>
  <c r="M1242" i="13" s="1"/>
  <c r="K1242" i="13"/>
  <c r="P1242" i="13"/>
  <c r="Q1242" i="13" s="1"/>
  <c r="A1243" i="13"/>
  <c r="O1242" i="13" l="1"/>
  <c r="L1242" i="13"/>
  <c r="N1243" i="13"/>
  <c r="M1243" i="13" a="1"/>
  <c r="M1243" i="13" s="1"/>
  <c r="K1243" i="13"/>
  <c r="P1243" i="13"/>
  <c r="Q1243" i="13" s="1"/>
  <c r="A1244" i="13"/>
  <c r="E603" i="3"/>
  <c r="O1243" i="13" l="1"/>
  <c r="L1243" i="13"/>
  <c r="N1244" i="13"/>
  <c r="M1244" i="13" a="1"/>
  <c r="M1244" i="13" s="1"/>
  <c r="K1244" i="13"/>
  <c r="P1244" i="13"/>
  <c r="Q1244" i="13" s="1"/>
  <c r="A1245" i="13"/>
  <c r="G141" i="19"/>
  <c r="O1244" i="13" l="1"/>
  <c r="L1244" i="13"/>
  <c r="N1245" i="13"/>
  <c r="M1245" i="13" a="1"/>
  <c r="M1245" i="13" s="1"/>
  <c r="K1245" i="13"/>
  <c r="P1245" i="13"/>
  <c r="Q1245" i="13" s="1"/>
  <c r="A1246" i="13"/>
  <c r="E604" i="3"/>
  <c r="O1245" i="13" l="1"/>
  <c r="L1245" i="13"/>
  <c r="N1246" i="13"/>
  <c r="M1246" i="13" a="1"/>
  <c r="M1246" i="13" s="1"/>
  <c r="K1246" i="13"/>
  <c r="P1246" i="13"/>
  <c r="Q1246" i="13" s="1"/>
  <c r="A1247" i="13"/>
  <c r="O1246" i="13" l="1"/>
  <c r="L1246" i="13"/>
  <c r="N1247" i="13"/>
  <c r="M1247" i="13" a="1"/>
  <c r="M1247" i="13" s="1"/>
  <c r="K1247" i="13"/>
  <c r="P1247" i="13"/>
  <c r="Q1247" i="13" s="1"/>
  <c r="A1248" i="13"/>
  <c r="E605" i="3"/>
  <c r="O1247" i="13" l="1"/>
  <c r="L1247" i="13"/>
  <c r="N1248" i="13"/>
  <c r="M1248" i="13" a="1"/>
  <c r="M1248" i="13" s="1"/>
  <c r="K1248" i="13"/>
  <c r="P1248" i="13"/>
  <c r="Q1248" i="13" s="1"/>
  <c r="A1249" i="13"/>
  <c r="O1248" i="13" l="1"/>
  <c r="L1248" i="13"/>
  <c r="N1249" i="13"/>
  <c r="M1249" i="13" a="1"/>
  <c r="M1249" i="13" s="1"/>
  <c r="K1249" i="13"/>
  <c r="P1249" i="13"/>
  <c r="Q1249" i="13" s="1"/>
  <c r="A1250" i="13"/>
  <c r="E606" i="3"/>
  <c r="O1249" i="13" l="1"/>
  <c r="L1249" i="13"/>
  <c r="N1250" i="13"/>
  <c r="M1250" i="13" a="1"/>
  <c r="M1250" i="13" s="1"/>
  <c r="K1250" i="13"/>
  <c r="P1250" i="13"/>
  <c r="Q1250" i="13" s="1"/>
  <c r="A1251" i="13"/>
  <c r="O1250" i="13" l="1"/>
  <c r="L1250" i="13"/>
  <c r="N1251" i="13"/>
  <c r="M1251" i="13" a="1"/>
  <c r="M1251" i="13" s="1"/>
  <c r="K1251" i="13"/>
  <c r="P1251" i="13"/>
  <c r="Q1251" i="13" s="1"/>
  <c r="A1252" i="13"/>
  <c r="E607" i="3"/>
  <c r="O1251" i="13" l="1"/>
  <c r="L1251" i="13"/>
  <c r="N1252" i="13"/>
  <c r="M1252" i="13" a="1"/>
  <c r="M1252" i="13" s="1"/>
  <c r="K1252" i="13"/>
  <c r="P1252" i="13"/>
  <c r="Q1252" i="13" s="1"/>
  <c r="A1253" i="13"/>
  <c r="O1252" i="13" l="1"/>
  <c r="L1252" i="13"/>
  <c r="N1253" i="13"/>
  <c r="M1253" i="13" a="1"/>
  <c r="M1253" i="13" s="1"/>
  <c r="K1253" i="13"/>
  <c r="P1253" i="13"/>
  <c r="Q1253" i="13" s="1"/>
  <c r="A1254" i="13"/>
  <c r="E608" i="3"/>
  <c r="G142" i="19"/>
  <c r="O1253" i="13" l="1"/>
  <c r="L1253" i="13"/>
  <c r="N1254" i="13"/>
  <c r="M1254" i="13" a="1"/>
  <c r="M1254" i="13" s="1"/>
  <c r="O1254" i="13" s="1"/>
  <c r="K1254" i="13"/>
  <c r="P1254" i="13"/>
  <c r="Q1254" i="13" s="1"/>
  <c r="A1255" i="13"/>
  <c r="L1254" i="13" l="1"/>
  <c r="N1255" i="13"/>
  <c r="M1255" i="13" a="1"/>
  <c r="M1255" i="13" s="1"/>
  <c r="K1255" i="13"/>
  <c r="P1255" i="13"/>
  <c r="Q1255" i="13" s="1"/>
  <c r="A1256" i="13"/>
  <c r="E609" i="3"/>
  <c r="O1255" i="13" l="1"/>
  <c r="L1255" i="13"/>
  <c r="N1256" i="13"/>
  <c r="M1256" i="13" a="1"/>
  <c r="M1256" i="13" s="1"/>
  <c r="K1256" i="13"/>
  <c r="P1256" i="13"/>
  <c r="Q1256" i="13" s="1"/>
  <c r="A1257" i="13"/>
  <c r="O1256" i="13" l="1"/>
  <c r="L1256" i="13"/>
  <c r="N1257" i="13"/>
  <c r="M1257" i="13" a="1"/>
  <c r="M1257" i="13" s="1"/>
  <c r="K1257" i="13"/>
  <c r="P1257" i="13"/>
  <c r="Q1257" i="13" s="1"/>
  <c r="A1258" i="13"/>
  <c r="E610" i="3"/>
  <c r="O1257" i="13" l="1"/>
  <c r="L1257" i="13"/>
  <c r="N1258" i="13"/>
  <c r="M1258" i="13" a="1"/>
  <c r="M1258" i="13" s="1"/>
  <c r="K1258" i="13"/>
  <c r="P1258" i="13"/>
  <c r="Q1258" i="13" s="1"/>
  <c r="A1259" i="13"/>
  <c r="O1258" i="13" l="1"/>
  <c r="L1258" i="13"/>
  <c r="N1259" i="13"/>
  <c r="M1259" i="13" a="1"/>
  <c r="M1259" i="13" s="1"/>
  <c r="K1259" i="13"/>
  <c r="P1259" i="13"/>
  <c r="Q1259" i="13" s="1"/>
  <c r="A1260" i="13"/>
  <c r="E611" i="3"/>
  <c r="O1259" i="13" l="1"/>
  <c r="L1259" i="13"/>
  <c r="N1260" i="13"/>
  <c r="M1260" i="13" a="1"/>
  <c r="M1260" i="13" s="1"/>
  <c r="K1260" i="13"/>
  <c r="P1260" i="13"/>
  <c r="Q1260" i="13" s="1"/>
  <c r="A1261" i="13"/>
  <c r="O1260" i="13" l="1"/>
  <c r="L1260" i="13"/>
  <c r="N1261" i="13"/>
  <c r="M1261" i="13" a="1"/>
  <c r="M1261" i="13" s="1"/>
  <c r="K1261" i="13"/>
  <c r="P1261" i="13"/>
  <c r="Q1261" i="13" s="1"/>
  <c r="A1262" i="13"/>
  <c r="E612" i="3"/>
  <c r="O1261" i="13" l="1"/>
  <c r="L1261" i="13"/>
  <c r="N1262" i="13"/>
  <c r="M1262" i="13" a="1"/>
  <c r="M1262" i="13" s="1"/>
  <c r="K1262" i="13"/>
  <c r="P1262" i="13"/>
  <c r="Q1262" i="13" s="1"/>
  <c r="A1263" i="13"/>
  <c r="G143" i="19"/>
  <c r="O1262" i="13" l="1"/>
  <c r="L1262" i="13"/>
  <c r="N1263" i="13"/>
  <c r="M1263" i="13" a="1"/>
  <c r="M1263" i="13" s="1"/>
  <c r="O1263" i="13" s="1"/>
  <c r="K1263" i="13"/>
  <c r="P1263" i="13"/>
  <c r="Q1263" i="13" s="1"/>
  <c r="A1264" i="13"/>
  <c r="E613" i="3"/>
  <c r="L1263" i="13" l="1"/>
  <c r="N1264" i="13"/>
  <c r="M1264" i="13" a="1"/>
  <c r="M1264" i="13" s="1"/>
  <c r="O1264" i="13" s="1"/>
  <c r="K1264" i="13"/>
  <c r="P1264" i="13"/>
  <c r="Q1264" i="13" s="1"/>
  <c r="A1265" i="13"/>
  <c r="L1264" i="13" l="1"/>
  <c r="N1265" i="13"/>
  <c r="M1265" i="13" a="1"/>
  <c r="M1265" i="13" s="1"/>
  <c r="K1265" i="13"/>
  <c r="P1265" i="13"/>
  <c r="Q1265" i="13" s="1"/>
  <c r="A1266" i="13"/>
  <c r="E614" i="3"/>
  <c r="O1265" i="13" l="1"/>
  <c r="L1265" i="13"/>
  <c r="N1266" i="13"/>
  <c r="M1266" i="13" a="1"/>
  <c r="M1266" i="13" s="1"/>
  <c r="K1266" i="13"/>
  <c r="P1266" i="13"/>
  <c r="Q1266" i="13" s="1"/>
  <c r="A1267" i="13"/>
  <c r="O1266" i="13" l="1"/>
  <c r="L1266" i="13"/>
  <c r="N1267" i="13"/>
  <c r="M1267" i="13" a="1"/>
  <c r="M1267" i="13" s="1"/>
  <c r="K1267" i="13"/>
  <c r="P1267" i="13"/>
  <c r="Q1267" i="13" s="1"/>
  <c r="A1268" i="13"/>
  <c r="E615" i="3"/>
  <c r="O1267" i="13" l="1"/>
  <c r="L1267" i="13"/>
  <c r="N1268" i="13"/>
  <c r="M1268" i="13" a="1"/>
  <c r="M1268" i="13" s="1"/>
  <c r="K1268" i="13"/>
  <c r="P1268" i="13"/>
  <c r="Q1268" i="13" s="1"/>
  <c r="A1269" i="13"/>
  <c r="O1268" i="13" l="1"/>
  <c r="L1268" i="13"/>
  <c r="N1269" i="13"/>
  <c r="M1269" i="13" a="1"/>
  <c r="M1269" i="13" s="1"/>
  <c r="K1269" i="13"/>
  <c r="P1269" i="13"/>
  <c r="Q1269" i="13" s="1"/>
  <c r="A1270" i="13"/>
  <c r="E616" i="3"/>
  <c r="O1269" i="13" l="1"/>
  <c r="L1269" i="13"/>
  <c r="N1270" i="13"/>
  <c r="M1270" i="13" a="1"/>
  <c r="M1270" i="13" s="1"/>
  <c r="K1270" i="13"/>
  <c r="P1270" i="13"/>
  <c r="Q1270" i="13" s="1"/>
  <c r="A1271" i="13"/>
  <c r="O1270" i="13" l="1"/>
  <c r="L1270" i="13"/>
  <c r="N1271" i="13"/>
  <c r="M1271" i="13" a="1"/>
  <c r="M1271" i="13" s="1"/>
  <c r="K1271" i="13"/>
  <c r="P1271" i="13"/>
  <c r="Q1271" i="13" s="1"/>
  <c r="A1272" i="13"/>
  <c r="E617" i="3"/>
  <c r="G144" i="19"/>
  <c r="O1271" i="13" l="1"/>
  <c r="L1271" i="13"/>
  <c r="N1272" i="13"/>
  <c r="M1272" i="13" a="1"/>
  <c r="M1272" i="13" s="1"/>
  <c r="K1272" i="13"/>
  <c r="P1272" i="13"/>
  <c r="Q1272" i="13" s="1"/>
  <c r="A1273" i="13"/>
  <c r="O1272" i="13" l="1"/>
  <c r="L1272" i="13"/>
  <c r="N1273" i="13"/>
  <c r="M1273" i="13" a="1"/>
  <c r="M1273" i="13" s="1"/>
  <c r="K1273" i="13"/>
  <c r="P1273" i="13"/>
  <c r="Q1273" i="13" s="1"/>
  <c r="A1274" i="13"/>
  <c r="E618" i="3"/>
  <c r="O1273" i="13" l="1"/>
  <c r="L1273" i="13"/>
  <c r="N1274" i="13"/>
  <c r="M1274" i="13" a="1"/>
  <c r="M1274" i="13" s="1"/>
  <c r="K1274" i="13"/>
  <c r="P1274" i="13"/>
  <c r="Q1274" i="13" s="1"/>
  <c r="A1275" i="13"/>
  <c r="O1274" i="13" l="1"/>
  <c r="L1274" i="13"/>
  <c r="N1275" i="13"/>
  <c r="M1275" i="13" a="1"/>
  <c r="M1275" i="13" s="1"/>
  <c r="K1275" i="13"/>
  <c r="P1275" i="13"/>
  <c r="Q1275" i="13" s="1"/>
  <c r="A1276" i="13"/>
  <c r="E619" i="3"/>
  <c r="O1275" i="13" l="1"/>
  <c r="L1275" i="13"/>
  <c r="N1276" i="13"/>
  <c r="M1276" i="13" a="1"/>
  <c r="M1276" i="13" s="1"/>
  <c r="K1276" i="13"/>
  <c r="P1276" i="13"/>
  <c r="Q1276" i="13" s="1"/>
  <c r="A1277" i="13"/>
  <c r="O1276" i="13" l="1"/>
  <c r="L1276" i="13"/>
  <c r="N1277" i="13"/>
  <c r="M1277" i="13" a="1"/>
  <c r="M1277" i="13" s="1"/>
  <c r="K1277" i="13"/>
  <c r="P1277" i="13"/>
  <c r="Q1277" i="13" s="1"/>
  <c r="A1278" i="13"/>
  <c r="E620" i="3"/>
  <c r="O1277" i="13" l="1"/>
  <c r="L1277" i="13"/>
  <c r="N1278" i="13"/>
  <c r="M1278" i="13" a="1"/>
  <c r="M1278" i="13" s="1"/>
  <c r="K1278" i="13"/>
  <c r="P1278" i="13"/>
  <c r="Q1278" i="13" s="1"/>
  <c r="A1279" i="13"/>
  <c r="O1278" i="13" l="1"/>
  <c r="L1278" i="13"/>
  <c r="N1279" i="13"/>
  <c r="M1279" i="13" a="1"/>
  <c r="M1279" i="13" s="1"/>
  <c r="K1279" i="13"/>
  <c r="P1279" i="13"/>
  <c r="Q1279" i="13" s="1"/>
  <c r="A1280" i="13"/>
  <c r="E621" i="3"/>
  <c r="O1279" i="13" l="1"/>
  <c r="L1279" i="13"/>
  <c r="N1280" i="13"/>
  <c r="M1280" i="13" a="1"/>
  <c r="M1280" i="13" s="1"/>
  <c r="K1280" i="13"/>
  <c r="P1280" i="13"/>
  <c r="Q1280" i="13" s="1"/>
  <c r="A1281" i="13"/>
  <c r="G145" i="19"/>
  <c r="O1280" i="13" l="1"/>
  <c r="L1280" i="13"/>
  <c r="N1281" i="13"/>
  <c r="M1281" i="13" a="1"/>
  <c r="M1281" i="13" s="1"/>
  <c r="K1281" i="13"/>
  <c r="P1281" i="13"/>
  <c r="Q1281" i="13" s="1"/>
  <c r="A1282" i="13"/>
  <c r="E622" i="3"/>
  <c r="O1281" i="13" l="1"/>
  <c r="L1281" i="13"/>
  <c r="N1282" i="13"/>
  <c r="M1282" i="13" a="1"/>
  <c r="M1282" i="13" s="1"/>
  <c r="K1282" i="13"/>
  <c r="P1282" i="13"/>
  <c r="Q1282" i="13" s="1"/>
  <c r="A1283" i="13"/>
  <c r="O1282" i="13" l="1"/>
  <c r="L1282" i="13"/>
  <c r="N1283" i="13"/>
  <c r="M1283" i="13" a="1"/>
  <c r="M1283" i="13" s="1"/>
  <c r="K1283" i="13"/>
  <c r="P1283" i="13"/>
  <c r="Q1283" i="13" s="1"/>
  <c r="A1284" i="13"/>
  <c r="E623" i="3"/>
  <c r="O1283" i="13" l="1"/>
  <c r="L1283" i="13"/>
  <c r="N1284" i="13"/>
  <c r="M1284" i="13" a="1"/>
  <c r="M1284" i="13" s="1"/>
  <c r="K1284" i="13"/>
  <c r="P1284" i="13"/>
  <c r="Q1284" i="13" s="1"/>
  <c r="A1285" i="13"/>
  <c r="O1284" i="13" l="1"/>
  <c r="L1284" i="13"/>
  <c r="N1285" i="13"/>
  <c r="M1285" i="13" a="1"/>
  <c r="M1285" i="13" s="1"/>
  <c r="O1285" i="13" s="1"/>
  <c r="K1285" i="13"/>
  <c r="P1285" i="13"/>
  <c r="Q1285" i="13" s="1"/>
  <c r="A1286" i="13"/>
  <c r="E624" i="3"/>
  <c r="L1285" i="13" l="1"/>
  <c r="N1286" i="13"/>
  <c r="M1286" i="13" a="1"/>
  <c r="M1286" i="13" s="1"/>
  <c r="K1286" i="13"/>
  <c r="P1286" i="13"/>
  <c r="Q1286" i="13" s="1"/>
  <c r="A1287" i="13"/>
  <c r="O1286" i="13" l="1"/>
  <c r="L1286" i="13"/>
  <c r="N1287" i="13"/>
  <c r="M1287" i="13" a="1"/>
  <c r="M1287" i="13" s="1"/>
  <c r="K1287" i="13"/>
  <c r="P1287" i="13"/>
  <c r="Q1287" i="13" s="1"/>
  <c r="A1288" i="13"/>
  <c r="E625" i="3"/>
  <c r="O1287" i="13" l="1"/>
  <c r="L1287" i="13"/>
  <c r="N1288" i="13"/>
  <c r="M1288" i="13" a="1"/>
  <c r="M1288" i="13" s="1"/>
  <c r="K1288" i="13"/>
  <c r="P1288" i="13"/>
  <c r="Q1288" i="13" s="1"/>
  <c r="A1289" i="13"/>
  <c r="O1288" i="13" l="1"/>
  <c r="L1288" i="13"/>
  <c r="N1289" i="13"/>
  <c r="M1289" i="13" a="1"/>
  <c r="M1289" i="13" s="1"/>
  <c r="K1289" i="13"/>
  <c r="P1289" i="13"/>
  <c r="Q1289" i="13" s="1"/>
  <c r="A1290" i="13"/>
  <c r="E626" i="3"/>
  <c r="G146" i="19"/>
  <c r="O1289" i="13" l="1"/>
  <c r="L1289" i="13"/>
  <c r="N1290" i="13"/>
  <c r="M1290" i="13" a="1"/>
  <c r="M1290" i="13" s="1"/>
  <c r="K1290" i="13"/>
  <c r="P1290" i="13"/>
  <c r="Q1290" i="13" s="1"/>
  <c r="A1291" i="13"/>
  <c r="O1290" i="13" l="1"/>
  <c r="L1290" i="13"/>
  <c r="N1291" i="13"/>
  <c r="M1291" i="13" a="1"/>
  <c r="M1291" i="13" s="1"/>
  <c r="K1291" i="13"/>
  <c r="P1291" i="13"/>
  <c r="Q1291" i="13" s="1"/>
  <c r="A1292" i="13"/>
  <c r="E627" i="3"/>
  <c r="O1291" i="13" l="1"/>
  <c r="L1291" i="13"/>
  <c r="N1292" i="13"/>
  <c r="M1292" i="13" a="1"/>
  <c r="M1292" i="13" s="1"/>
  <c r="K1292" i="13"/>
  <c r="P1292" i="13"/>
  <c r="Q1292" i="13" s="1"/>
  <c r="A1293" i="13"/>
  <c r="O1292" i="13" l="1"/>
  <c r="L1292" i="13"/>
  <c r="N1293" i="13"/>
  <c r="M1293" i="13" a="1"/>
  <c r="M1293" i="13" s="1"/>
  <c r="K1293" i="13"/>
  <c r="P1293" i="13"/>
  <c r="Q1293" i="13" s="1"/>
  <c r="A1294" i="13"/>
  <c r="E628" i="3"/>
  <c r="O1293" i="13" l="1"/>
  <c r="L1293" i="13"/>
  <c r="N1294" i="13"/>
  <c r="M1294" i="13" a="1"/>
  <c r="M1294" i="13" s="1"/>
  <c r="O1294" i="13" s="1"/>
  <c r="K1294" i="13"/>
  <c r="P1294" i="13"/>
  <c r="Q1294" i="13" s="1"/>
  <c r="A1295" i="13"/>
  <c r="L1294" i="13" l="1"/>
  <c r="N1295" i="13"/>
  <c r="M1295" i="13" a="1"/>
  <c r="M1295" i="13" s="1"/>
  <c r="K1295" i="13"/>
  <c r="P1295" i="13"/>
  <c r="Q1295" i="13" s="1"/>
  <c r="A1296" i="13"/>
  <c r="E629" i="3"/>
  <c r="O1295" i="13" l="1"/>
  <c r="L1295" i="13"/>
  <c r="N1296" i="13"/>
  <c r="M1296" i="13" a="1"/>
  <c r="M1296" i="13" s="1"/>
  <c r="K1296" i="13"/>
  <c r="P1296" i="13"/>
  <c r="Q1296" i="13" s="1"/>
  <c r="A1297" i="13"/>
  <c r="O1296" i="13" l="1"/>
  <c r="L1296" i="13"/>
  <c r="N1297" i="13"/>
  <c r="M1297" i="13" a="1"/>
  <c r="M1297" i="13" s="1"/>
  <c r="K1297" i="13"/>
  <c r="P1297" i="13"/>
  <c r="Q1297" i="13" s="1"/>
  <c r="A1298" i="13"/>
  <c r="E630" i="3"/>
  <c r="O1297" i="13" l="1"/>
  <c r="L1297" i="13"/>
  <c r="N1298" i="13"/>
  <c r="M1298" i="13" a="1"/>
  <c r="M1298" i="13" s="1"/>
  <c r="K1298" i="13"/>
  <c r="P1298" i="13"/>
  <c r="Q1298" i="13" s="1"/>
  <c r="A1299" i="13"/>
  <c r="G147" i="19"/>
  <c r="O1298" i="13" l="1"/>
  <c r="L1298" i="13"/>
  <c r="N1299" i="13"/>
  <c r="M1299" i="13" a="1"/>
  <c r="M1299" i="13" s="1"/>
  <c r="K1299" i="13"/>
  <c r="P1299" i="13"/>
  <c r="Q1299" i="13" s="1"/>
  <c r="A1300" i="13"/>
  <c r="E631" i="3"/>
  <c r="O1299" i="13" l="1"/>
  <c r="L1299" i="13"/>
  <c r="N1300" i="13"/>
  <c r="M1300" i="13" a="1"/>
  <c r="M1300" i="13" s="1"/>
  <c r="K1300" i="13"/>
  <c r="P1300" i="13"/>
  <c r="Q1300" i="13" s="1"/>
  <c r="A1301" i="13"/>
  <c r="O1300" i="13" l="1"/>
  <c r="L1300" i="13"/>
  <c r="N1301" i="13"/>
  <c r="M1301" i="13" a="1"/>
  <c r="M1301" i="13" s="1"/>
  <c r="K1301" i="13"/>
  <c r="P1301" i="13"/>
  <c r="Q1301" i="13" s="1"/>
  <c r="A1302" i="13"/>
  <c r="E632" i="3"/>
  <c r="O1301" i="13" l="1"/>
  <c r="L1301" i="13"/>
  <c r="N1302" i="13"/>
  <c r="M1302" i="13" a="1"/>
  <c r="M1302" i="13" s="1"/>
  <c r="K1302" i="13"/>
  <c r="P1302" i="13"/>
  <c r="Q1302" i="13" s="1"/>
  <c r="A1303" i="13"/>
  <c r="O1302" i="13" l="1"/>
  <c r="L1302" i="13"/>
  <c r="N1303" i="13"/>
  <c r="M1303" i="13" a="1"/>
  <c r="M1303" i="13" s="1"/>
  <c r="K1303" i="13"/>
  <c r="P1303" i="13"/>
  <c r="Q1303" i="13" s="1"/>
  <c r="A1304" i="13"/>
  <c r="E633" i="3"/>
  <c r="O1303" i="13" l="1"/>
  <c r="L1303" i="13"/>
  <c r="N1304" i="13"/>
  <c r="M1304" i="13" a="1"/>
  <c r="M1304" i="13" s="1"/>
  <c r="K1304" i="13"/>
  <c r="P1304" i="13"/>
  <c r="Q1304" i="13" s="1"/>
  <c r="A1305" i="13"/>
  <c r="O1304" i="13" l="1"/>
  <c r="L1304" i="13"/>
  <c r="N1305" i="13"/>
  <c r="M1305" i="13" a="1"/>
  <c r="M1305" i="13" s="1"/>
  <c r="K1305" i="13"/>
  <c r="P1305" i="13"/>
  <c r="Q1305" i="13" s="1"/>
  <c r="A1306" i="13"/>
  <c r="E634" i="3"/>
  <c r="O1305" i="13" l="1"/>
  <c r="L1305" i="13"/>
  <c r="N1306" i="13"/>
  <c r="M1306" i="13" a="1"/>
  <c r="M1306" i="13" s="1"/>
  <c r="O1306" i="13" s="1"/>
  <c r="K1306" i="13"/>
  <c r="P1306" i="13"/>
  <c r="Q1306" i="13" s="1"/>
  <c r="A1307" i="13"/>
  <c r="L1306" i="13" l="1"/>
  <c r="N1307" i="13"/>
  <c r="M1307" i="13" a="1"/>
  <c r="M1307" i="13" s="1"/>
  <c r="K1307" i="13"/>
  <c r="P1307" i="13"/>
  <c r="Q1307" i="13" s="1"/>
  <c r="A1308" i="13"/>
  <c r="E635" i="3"/>
  <c r="G148" i="19"/>
  <c r="O1307" i="13" l="1"/>
  <c r="L1307" i="13"/>
  <c r="N1308" i="13"/>
  <c r="M1308" i="13" a="1"/>
  <c r="M1308" i="13" s="1"/>
  <c r="K1308" i="13"/>
  <c r="P1308" i="13"/>
  <c r="Q1308" i="13" s="1"/>
  <c r="A1309" i="13"/>
  <c r="O1308" i="13" l="1"/>
  <c r="L1308" i="13"/>
  <c r="N1309" i="13"/>
  <c r="M1309" i="13" a="1"/>
  <c r="M1309" i="13" s="1"/>
  <c r="K1309" i="13"/>
  <c r="P1309" i="13"/>
  <c r="Q1309" i="13" s="1"/>
  <c r="A1310" i="13"/>
  <c r="E636" i="3"/>
  <c r="O1309" i="13" l="1"/>
  <c r="L1309" i="13"/>
  <c r="N1310" i="13"/>
  <c r="M1310" i="13" a="1"/>
  <c r="M1310" i="13" s="1"/>
  <c r="K1310" i="13"/>
  <c r="P1310" i="13"/>
  <c r="Q1310" i="13" s="1"/>
  <c r="A1311" i="13"/>
  <c r="O1310" i="13" l="1"/>
  <c r="L1310" i="13"/>
  <c r="N1311" i="13"/>
  <c r="M1311" i="13" a="1"/>
  <c r="M1311" i="13" s="1"/>
  <c r="K1311" i="13"/>
  <c r="P1311" i="13"/>
  <c r="Q1311" i="13" s="1"/>
  <c r="A1312" i="13"/>
  <c r="E637" i="3"/>
  <c r="O1311" i="13" l="1"/>
  <c r="L1311" i="13"/>
  <c r="N1312" i="13"/>
  <c r="M1312" i="13" a="1"/>
  <c r="M1312" i="13" s="1"/>
  <c r="K1312" i="13"/>
  <c r="P1312" i="13"/>
  <c r="Q1312" i="13" s="1"/>
  <c r="A1313" i="13"/>
  <c r="O1312" i="13" l="1"/>
  <c r="L1312" i="13"/>
  <c r="N1313" i="13"/>
  <c r="M1313" i="13" a="1"/>
  <c r="M1313" i="13" s="1"/>
  <c r="K1313" i="13"/>
  <c r="P1313" i="13"/>
  <c r="Q1313" i="13" s="1"/>
  <c r="A1314" i="13"/>
  <c r="E638" i="3"/>
  <c r="O1313" i="13" l="1"/>
  <c r="L1313" i="13"/>
  <c r="N1314" i="13"/>
  <c r="M1314" i="13" a="1"/>
  <c r="M1314" i="13" s="1"/>
  <c r="K1314" i="13"/>
  <c r="P1314" i="13"/>
  <c r="Q1314" i="13" s="1"/>
  <c r="A1315" i="13"/>
  <c r="O1314" i="13" l="1"/>
  <c r="L1314" i="13"/>
  <c r="N1315" i="13"/>
  <c r="M1315" i="13" a="1"/>
  <c r="M1315" i="13" s="1"/>
  <c r="K1315" i="13"/>
  <c r="P1315" i="13"/>
  <c r="Q1315" i="13" s="1"/>
  <c r="A1316" i="13"/>
  <c r="E639" i="3"/>
  <c r="O1315" i="13" l="1"/>
  <c r="L1315" i="13"/>
  <c r="N1316" i="13"/>
  <c r="M1316" i="13" a="1"/>
  <c r="M1316" i="13" s="1"/>
  <c r="K1316" i="13"/>
  <c r="P1316" i="13"/>
  <c r="Q1316" i="13" s="1"/>
  <c r="A1317" i="13"/>
  <c r="G149" i="19"/>
  <c r="O1316" i="13" l="1"/>
  <c r="L1316" i="13"/>
  <c r="N1317" i="13"/>
  <c r="M1317" i="13" a="1"/>
  <c r="M1317" i="13" s="1"/>
  <c r="K1317" i="13"/>
  <c r="P1317" i="13"/>
  <c r="Q1317" i="13" s="1"/>
  <c r="A1318" i="13"/>
  <c r="E640" i="3"/>
  <c r="O1317" i="13" l="1"/>
  <c r="L1317" i="13"/>
  <c r="N1318" i="13"/>
  <c r="M1318" i="13" a="1"/>
  <c r="M1318" i="13" s="1"/>
  <c r="K1318" i="13"/>
  <c r="P1318" i="13"/>
  <c r="Q1318" i="13" s="1"/>
  <c r="A1319" i="13"/>
  <c r="O1318" i="13" l="1"/>
  <c r="L1318" i="13"/>
  <c r="N1319" i="13"/>
  <c r="M1319" i="13" a="1"/>
  <c r="M1319" i="13" s="1"/>
  <c r="K1319" i="13"/>
  <c r="P1319" i="13"/>
  <c r="Q1319" i="13" s="1"/>
  <c r="A1320" i="13"/>
  <c r="E641" i="3"/>
  <c r="O1319" i="13" l="1"/>
  <c r="L1319" i="13"/>
  <c r="N1320" i="13"/>
  <c r="M1320" i="13" a="1"/>
  <c r="M1320" i="13" s="1"/>
  <c r="K1320" i="13"/>
  <c r="P1320" i="13"/>
  <c r="Q1320" i="13" s="1"/>
  <c r="A1321" i="13"/>
  <c r="O1320" i="13" l="1"/>
  <c r="L1320" i="13"/>
  <c r="N1321" i="13"/>
  <c r="M1321" i="13" a="1"/>
  <c r="M1321" i="13" s="1"/>
  <c r="K1321" i="13"/>
  <c r="P1321" i="13"/>
  <c r="Q1321" i="13" s="1"/>
  <c r="A1322" i="13"/>
  <c r="E642" i="3"/>
  <c r="O1321" i="13" l="1"/>
  <c r="L1321" i="13"/>
  <c r="N1322" i="13"/>
  <c r="M1322" i="13" a="1"/>
  <c r="M1322" i="13" s="1"/>
  <c r="O1322" i="13" s="1"/>
  <c r="K1322" i="13"/>
  <c r="P1322" i="13"/>
  <c r="Q1322" i="13" s="1"/>
  <c r="A1323" i="13"/>
  <c r="L1322" i="13" l="1"/>
  <c r="N1323" i="13"/>
  <c r="M1323" i="13" a="1"/>
  <c r="M1323" i="13" s="1"/>
  <c r="K1323" i="13"/>
  <c r="P1323" i="13"/>
  <c r="Q1323" i="13" s="1"/>
  <c r="A1324" i="13"/>
  <c r="E643" i="3"/>
  <c r="O1323" i="13" l="1"/>
  <c r="L1323" i="13"/>
  <c r="N1324" i="13"/>
  <c r="M1324" i="13" a="1"/>
  <c r="M1324" i="13" s="1"/>
  <c r="K1324" i="13"/>
  <c r="P1324" i="13"/>
  <c r="Q1324" i="13" s="1"/>
  <c r="A1325" i="13"/>
  <c r="O1324" i="13" l="1"/>
  <c r="L1324" i="13"/>
  <c r="N1325" i="13"/>
  <c r="M1325" i="13" a="1"/>
  <c r="M1325" i="13" s="1"/>
  <c r="K1325" i="13"/>
  <c r="P1325" i="13"/>
  <c r="Q1325" i="13" s="1"/>
  <c r="A1326" i="13"/>
  <c r="E644" i="3"/>
  <c r="G150" i="19"/>
  <c r="O1325" i="13" l="1"/>
  <c r="L1325" i="13"/>
  <c r="N1326" i="13"/>
  <c r="M1326" i="13" a="1"/>
  <c r="M1326" i="13" s="1"/>
  <c r="K1326" i="13"/>
  <c r="P1326" i="13"/>
  <c r="Q1326" i="13" s="1"/>
  <c r="A1327" i="13"/>
  <c r="O1326" i="13" l="1"/>
  <c r="L1326" i="13"/>
  <c r="N1327" i="13"/>
  <c r="M1327" i="13" a="1"/>
  <c r="M1327" i="13" s="1"/>
  <c r="K1327" i="13"/>
  <c r="P1327" i="13"/>
  <c r="Q1327" i="13" s="1"/>
  <c r="A1328" i="13"/>
  <c r="E645" i="3"/>
  <c r="O1327" i="13" l="1"/>
  <c r="L1327" i="13"/>
  <c r="N1328" i="13"/>
  <c r="M1328" i="13" a="1"/>
  <c r="M1328" i="13" s="1"/>
  <c r="K1328" i="13"/>
  <c r="P1328" i="13"/>
  <c r="Q1328" i="13" s="1"/>
  <c r="A1329" i="13"/>
  <c r="O1328" i="13" l="1"/>
  <c r="L1328" i="13"/>
  <c r="N1329" i="13"/>
  <c r="M1329" i="13" a="1"/>
  <c r="M1329" i="13" s="1"/>
  <c r="K1329" i="13"/>
  <c r="P1329" i="13"/>
  <c r="Q1329" i="13" s="1"/>
  <c r="A1330" i="13"/>
  <c r="E646" i="3"/>
  <c r="O1329" i="13" l="1"/>
  <c r="L1329" i="13"/>
  <c r="N1330" i="13"/>
  <c r="M1330" i="13" a="1"/>
  <c r="M1330" i="13" s="1"/>
  <c r="K1330" i="13"/>
  <c r="P1330" i="13"/>
  <c r="Q1330" i="13" s="1"/>
  <c r="A1331" i="13"/>
  <c r="O1330" i="13" l="1"/>
  <c r="L1330" i="13"/>
  <c r="N1331" i="13"/>
  <c r="M1331" i="13" a="1"/>
  <c r="M1331" i="13" s="1"/>
  <c r="K1331" i="13"/>
  <c r="P1331" i="13"/>
  <c r="Q1331" i="13" s="1"/>
  <c r="A1332" i="13"/>
  <c r="E647" i="3"/>
  <c r="O1331" i="13" l="1"/>
  <c r="L1331" i="13"/>
  <c r="N1332" i="13"/>
  <c r="M1332" i="13" a="1"/>
  <c r="M1332" i="13" s="1"/>
  <c r="K1332" i="13"/>
  <c r="P1332" i="13"/>
  <c r="Q1332" i="13" s="1"/>
  <c r="A1333" i="13"/>
  <c r="O1332" i="13" l="1"/>
  <c r="L1332" i="13"/>
  <c r="N1333" i="13"/>
  <c r="M1333" i="13" a="1"/>
  <c r="M1333" i="13" s="1"/>
  <c r="K1333" i="13"/>
  <c r="P1333" i="13"/>
  <c r="Q1333" i="13" s="1"/>
  <c r="A1334" i="13"/>
  <c r="E648" i="3"/>
  <c r="O1333" i="13" l="1"/>
  <c r="L1333" i="13"/>
  <c r="N1334" i="13"/>
  <c r="M1334" i="13" a="1"/>
  <c r="M1334" i="13" s="1"/>
  <c r="K1334" i="13"/>
  <c r="P1334" i="13"/>
  <c r="Q1334" i="13" s="1"/>
  <c r="A1335" i="13"/>
  <c r="G151" i="19"/>
  <c r="O1334" i="13" l="1"/>
  <c r="L1334" i="13"/>
  <c r="N1335" i="13"/>
  <c r="M1335" i="13" a="1"/>
  <c r="M1335" i="13" s="1"/>
  <c r="K1335" i="13"/>
  <c r="P1335" i="13"/>
  <c r="Q1335" i="13" s="1"/>
  <c r="A1336" i="13"/>
  <c r="E649" i="3"/>
  <c r="O1335" i="13" l="1"/>
  <c r="L1335" i="13"/>
  <c r="N1336" i="13"/>
  <c r="M1336" i="13" a="1"/>
  <c r="M1336" i="13" s="1"/>
  <c r="K1336" i="13"/>
  <c r="P1336" i="13"/>
  <c r="Q1336" i="13" s="1"/>
  <c r="A1337" i="13"/>
  <c r="O1336" i="13" l="1"/>
  <c r="L1336" i="13"/>
  <c r="N1337" i="13"/>
  <c r="M1337" i="13" a="1"/>
  <c r="M1337" i="13" s="1"/>
  <c r="K1337" i="13"/>
  <c r="P1337" i="13"/>
  <c r="Q1337" i="13" s="1"/>
  <c r="A1338" i="13"/>
  <c r="E650" i="3"/>
  <c r="O1337" i="13" l="1"/>
  <c r="L1337" i="13"/>
  <c r="N1338" i="13"/>
  <c r="M1338" i="13" a="1"/>
  <c r="M1338" i="13" s="1"/>
  <c r="K1338" i="13"/>
  <c r="P1338" i="13"/>
  <c r="Q1338" i="13" s="1"/>
  <c r="A1339" i="13"/>
  <c r="O1338" i="13" l="1"/>
  <c r="L1338" i="13"/>
  <c r="N1339" i="13"/>
  <c r="M1339" i="13" a="1"/>
  <c r="M1339" i="13" s="1"/>
  <c r="K1339" i="13"/>
  <c r="P1339" i="13"/>
  <c r="Q1339" i="13" s="1"/>
  <c r="A1340" i="13"/>
  <c r="E651" i="3"/>
  <c r="O1339" i="13" l="1"/>
  <c r="L1339" i="13"/>
  <c r="N1340" i="13"/>
  <c r="M1340" i="13" a="1"/>
  <c r="M1340" i="13" s="1"/>
  <c r="K1340" i="13"/>
  <c r="P1340" i="13"/>
  <c r="Q1340" i="13" s="1"/>
  <c r="A1341" i="13"/>
  <c r="O1340" i="13" l="1"/>
  <c r="L1340" i="13"/>
  <c r="N1341" i="13"/>
  <c r="M1341" i="13" a="1"/>
  <c r="M1341" i="13" s="1"/>
  <c r="K1341" i="13"/>
  <c r="P1341" i="13"/>
  <c r="Q1341" i="13" s="1"/>
  <c r="A1342" i="13"/>
  <c r="E652" i="3"/>
  <c r="O1341" i="13" l="1"/>
  <c r="L1341" i="13"/>
  <c r="N1342" i="13"/>
  <c r="M1342" i="13" a="1"/>
  <c r="M1342" i="13" s="1"/>
  <c r="K1342" i="13"/>
  <c r="P1342" i="13"/>
  <c r="Q1342" i="13" s="1"/>
  <c r="A1343" i="13"/>
  <c r="O1342" i="13" l="1"/>
  <c r="L1342" i="13"/>
  <c r="N1343" i="13"/>
  <c r="M1343" i="13" a="1"/>
  <c r="M1343" i="13" s="1"/>
  <c r="K1343" i="13"/>
  <c r="P1343" i="13"/>
  <c r="Q1343" i="13" s="1"/>
  <c r="A1344" i="13"/>
  <c r="E653" i="3"/>
  <c r="G152" i="19"/>
  <c r="O1343" i="13" l="1"/>
  <c r="L1343" i="13"/>
  <c r="N1344" i="13"/>
  <c r="M1344" i="13" a="1"/>
  <c r="M1344" i="13" s="1"/>
  <c r="K1344" i="13"/>
  <c r="P1344" i="13"/>
  <c r="Q1344" i="13" s="1"/>
  <c r="A1345" i="13"/>
  <c r="O1344" i="13" l="1"/>
  <c r="L1344" i="13"/>
  <c r="N1345" i="13"/>
  <c r="M1345" i="13" a="1"/>
  <c r="M1345" i="13" s="1"/>
  <c r="K1345" i="13"/>
  <c r="P1345" i="13"/>
  <c r="Q1345" i="13" s="1"/>
  <c r="A1346" i="13"/>
  <c r="E654" i="3"/>
  <c r="O1345" i="13" l="1"/>
  <c r="L1345" i="13"/>
  <c r="N1346" i="13"/>
  <c r="M1346" i="13" a="1"/>
  <c r="M1346" i="13" s="1"/>
  <c r="K1346" i="13"/>
  <c r="P1346" i="13"/>
  <c r="Q1346" i="13" s="1"/>
  <c r="A1347" i="13"/>
  <c r="O1346" i="13" l="1"/>
  <c r="L1346" i="13"/>
  <c r="N1347" i="13"/>
  <c r="M1347" i="13" a="1"/>
  <c r="M1347" i="13" s="1"/>
  <c r="K1347" i="13"/>
  <c r="P1347" i="13"/>
  <c r="Q1347" i="13" s="1"/>
  <c r="A1348" i="13"/>
  <c r="E655" i="3"/>
  <c r="O1347" i="13" l="1"/>
  <c r="L1347" i="13"/>
  <c r="N1348" i="13"/>
  <c r="M1348" i="13" a="1"/>
  <c r="M1348" i="13" s="1"/>
  <c r="K1348" i="13"/>
  <c r="P1348" i="13"/>
  <c r="Q1348" i="13" s="1"/>
  <c r="A1349" i="13"/>
  <c r="O1348" i="13" l="1"/>
  <c r="L1348" i="13"/>
  <c r="N1349" i="13"/>
  <c r="M1349" i="13" a="1"/>
  <c r="M1349" i="13" s="1"/>
  <c r="K1349" i="13"/>
  <c r="P1349" i="13"/>
  <c r="Q1349" i="13" s="1"/>
  <c r="A1350" i="13"/>
  <c r="E656" i="3"/>
  <c r="O1349" i="13" l="1"/>
  <c r="L1349" i="13"/>
  <c r="N1350" i="13"/>
  <c r="M1350" i="13" a="1"/>
  <c r="M1350" i="13" s="1"/>
  <c r="K1350" i="13"/>
  <c r="P1350" i="13"/>
  <c r="Q1350" i="13" s="1"/>
  <c r="A1351" i="13"/>
  <c r="O1350" i="13" l="1"/>
  <c r="L1350" i="13"/>
  <c r="N1351" i="13"/>
  <c r="M1351" i="13" a="1"/>
  <c r="M1351" i="13" s="1"/>
  <c r="K1351" i="13"/>
  <c r="P1351" i="13"/>
  <c r="Q1351" i="13" s="1"/>
  <c r="A1352" i="13"/>
  <c r="E657" i="3"/>
  <c r="O1351" i="13" l="1"/>
  <c r="L1351" i="13"/>
  <c r="N1352" i="13"/>
  <c r="M1352" i="13" a="1"/>
  <c r="M1352" i="13" s="1"/>
  <c r="K1352" i="13"/>
  <c r="P1352" i="13"/>
  <c r="Q1352" i="13" s="1"/>
  <c r="A1353" i="13"/>
  <c r="G153" i="19"/>
  <c r="O1352" i="13" l="1"/>
  <c r="L1352" i="13"/>
  <c r="N1353" i="13"/>
  <c r="M1353" i="13" a="1"/>
  <c r="M1353" i="13" s="1"/>
  <c r="K1353" i="13"/>
  <c r="P1353" i="13"/>
  <c r="Q1353" i="13" s="1"/>
  <c r="A1354" i="13"/>
  <c r="E658" i="3"/>
  <c r="O1353" i="13" l="1"/>
  <c r="L1353" i="13"/>
  <c r="N1354" i="13"/>
  <c r="M1354" i="13" a="1"/>
  <c r="M1354" i="13" s="1"/>
  <c r="K1354" i="13"/>
  <c r="P1354" i="13"/>
  <c r="Q1354" i="13" s="1"/>
  <c r="A1355" i="13"/>
  <c r="O1354" i="13" l="1"/>
  <c r="L1354" i="13"/>
  <c r="N1355" i="13"/>
  <c r="M1355" i="13" a="1"/>
  <c r="M1355" i="13" s="1"/>
  <c r="K1355" i="13"/>
  <c r="P1355" i="13"/>
  <c r="Q1355" i="13" s="1"/>
  <c r="A1356" i="13"/>
  <c r="E659" i="3"/>
  <c r="O1355" i="13" l="1"/>
  <c r="L1355" i="13"/>
  <c r="N1356" i="13"/>
  <c r="M1356" i="13" a="1"/>
  <c r="M1356" i="13" s="1"/>
  <c r="K1356" i="13"/>
  <c r="P1356" i="13"/>
  <c r="Q1356" i="13" s="1"/>
  <c r="A1357" i="13"/>
  <c r="O1356" i="13" l="1"/>
  <c r="L1356" i="13"/>
  <c r="N1357" i="13"/>
  <c r="M1357" i="13" a="1"/>
  <c r="M1357" i="13" s="1"/>
  <c r="K1357" i="13"/>
  <c r="P1357" i="13"/>
  <c r="Q1357" i="13" s="1"/>
  <c r="A1358" i="13"/>
  <c r="E660" i="3"/>
  <c r="O1357" i="13" l="1"/>
  <c r="L1357" i="13"/>
  <c r="N1358" i="13"/>
  <c r="M1358" i="13" a="1"/>
  <c r="M1358" i="13" s="1"/>
  <c r="K1358" i="13"/>
  <c r="P1358" i="13"/>
  <c r="Q1358" i="13" s="1"/>
  <c r="A1359" i="13"/>
  <c r="O1358" i="13" l="1"/>
  <c r="L1358" i="13"/>
  <c r="N1359" i="13"/>
  <c r="M1359" i="13" a="1"/>
  <c r="M1359" i="13" s="1"/>
  <c r="K1359" i="13"/>
  <c r="P1359" i="13"/>
  <c r="Q1359" i="13" s="1"/>
  <c r="A1360" i="13"/>
  <c r="E661" i="3"/>
  <c r="O1359" i="13" l="1"/>
  <c r="L1359" i="13"/>
  <c r="N1360" i="13"/>
  <c r="M1360" i="13" a="1"/>
  <c r="M1360" i="13" s="1"/>
  <c r="K1360" i="13"/>
  <c r="P1360" i="13"/>
  <c r="Q1360" i="13" s="1"/>
  <c r="A1361" i="13"/>
  <c r="O1360" i="13" l="1"/>
  <c r="L1360" i="13"/>
  <c r="N1361" i="13"/>
  <c r="M1361" i="13" a="1"/>
  <c r="M1361" i="13" s="1"/>
  <c r="K1361" i="13"/>
  <c r="P1361" i="13"/>
  <c r="Q1361" i="13" s="1"/>
  <c r="A1362" i="13"/>
  <c r="E662" i="3"/>
  <c r="G154" i="19"/>
  <c r="O1361" i="13" l="1"/>
  <c r="L1361" i="13"/>
  <c r="N1362" i="13"/>
  <c r="M1362" i="13" a="1"/>
  <c r="M1362" i="13" s="1"/>
  <c r="K1362" i="13"/>
  <c r="P1362" i="13"/>
  <c r="Q1362" i="13" s="1"/>
  <c r="A1363" i="13"/>
  <c r="O1362" i="13" l="1"/>
  <c r="L1362" i="13"/>
  <c r="N1363" i="13"/>
  <c r="M1363" i="13" a="1"/>
  <c r="M1363" i="13" s="1"/>
  <c r="K1363" i="13"/>
  <c r="P1363" i="13"/>
  <c r="Q1363" i="13" s="1"/>
  <c r="A1364" i="13"/>
  <c r="E663" i="3"/>
  <c r="O1363" i="13" l="1"/>
  <c r="L1363" i="13"/>
  <c r="N1364" i="13"/>
  <c r="M1364" i="13" a="1"/>
  <c r="M1364" i="13" s="1"/>
  <c r="K1364" i="13"/>
  <c r="P1364" i="13"/>
  <c r="Q1364" i="13" s="1"/>
  <c r="A1365" i="13"/>
  <c r="O1364" i="13" l="1"/>
  <c r="L1364" i="13"/>
  <c r="N1365" i="13"/>
  <c r="M1365" i="13" a="1"/>
  <c r="M1365" i="13" s="1"/>
  <c r="O1365" i="13" s="1"/>
  <c r="K1365" i="13"/>
  <c r="P1365" i="13"/>
  <c r="Q1365" i="13" s="1"/>
  <c r="A1366" i="13"/>
  <c r="E664" i="3"/>
  <c r="L1365" i="13" l="1"/>
  <c r="N1366" i="13"/>
  <c r="M1366" i="13" a="1"/>
  <c r="M1366" i="13" s="1"/>
  <c r="K1366" i="13"/>
  <c r="P1366" i="13"/>
  <c r="Q1366" i="13" s="1"/>
  <c r="A1367" i="13"/>
  <c r="O1366" i="13" l="1"/>
  <c r="L1366" i="13"/>
  <c r="N1367" i="13"/>
  <c r="M1367" i="13" a="1"/>
  <c r="M1367" i="13" s="1"/>
  <c r="K1367" i="13"/>
  <c r="P1367" i="13"/>
  <c r="Q1367" i="13" s="1"/>
  <c r="A1368" i="13"/>
  <c r="E665" i="3"/>
  <c r="O1367" i="13" l="1"/>
  <c r="L1367" i="13"/>
  <c r="N1368" i="13"/>
  <c r="M1368" i="13" a="1"/>
  <c r="M1368" i="13" s="1"/>
  <c r="K1368" i="13"/>
  <c r="P1368" i="13"/>
  <c r="Q1368" i="13" s="1"/>
  <c r="A1369" i="13"/>
  <c r="O1368" i="13" l="1"/>
  <c r="L1368" i="13"/>
  <c r="N1369" i="13"/>
  <c r="M1369" i="13" a="1"/>
  <c r="M1369" i="13" s="1"/>
  <c r="K1369" i="13"/>
  <c r="P1369" i="13"/>
  <c r="Q1369" i="13" s="1"/>
  <c r="A1370" i="13"/>
  <c r="E666" i="3"/>
  <c r="O1369" i="13" l="1"/>
  <c r="L1369" i="13"/>
  <c r="N1370" i="13"/>
  <c r="M1370" i="13" a="1"/>
  <c r="M1370" i="13" s="1"/>
  <c r="O1370" i="13" s="1"/>
  <c r="K1370" i="13"/>
  <c r="P1370" i="13"/>
  <c r="Q1370" i="13" s="1"/>
  <c r="A1371" i="13"/>
  <c r="G155" i="19"/>
  <c r="L1370" i="13" l="1"/>
  <c r="N1371" i="13"/>
  <c r="M1371" i="13" a="1"/>
  <c r="M1371" i="13" s="1"/>
  <c r="K1371" i="13"/>
  <c r="P1371" i="13"/>
  <c r="Q1371" i="13" s="1"/>
  <c r="A1372" i="13"/>
  <c r="E667" i="3"/>
  <c r="O1371" i="13" l="1"/>
  <c r="L1371" i="13"/>
  <c r="N1372" i="13"/>
  <c r="M1372" i="13" a="1"/>
  <c r="M1372" i="13" s="1"/>
  <c r="K1372" i="13"/>
  <c r="P1372" i="13"/>
  <c r="Q1372" i="13" s="1"/>
  <c r="A1373" i="13"/>
  <c r="O1372" i="13" l="1"/>
  <c r="L1372" i="13"/>
  <c r="N1373" i="13"/>
  <c r="M1373" i="13" a="1"/>
  <c r="M1373" i="13" s="1"/>
  <c r="K1373" i="13"/>
  <c r="P1373" i="13"/>
  <c r="Q1373" i="13" s="1"/>
  <c r="A1374" i="13"/>
  <c r="E668" i="3"/>
  <c r="O1373" i="13" l="1"/>
  <c r="L1373" i="13"/>
  <c r="N1374" i="13"/>
  <c r="M1374" i="13" a="1"/>
  <c r="M1374" i="13" s="1"/>
  <c r="K1374" i="13"/>
  <c r="P1374" i="13"/>
  <c r="Q1374" i="13" s="1"/>
  <c r="A1375" i="13"/>
  <c r="O1374" i="13" l="1"/>
  <c r="L1374" i="13"/>
  <c r="N1375" i="13"/>
  <c r="M1375" i="13" a="1"/>
  <c r="M1375" i="13" s="1"/>
  <c r="K1375" i="13"/>
  <c r="P1375" i="13"/>
  <c r="Q1375" i="13" s="1"/>
  <c r="A1376" i="13"/>
  <c r="E669" i="3"/>
  <c r="O1375" i="13" l="1"/>
  <c r="L1375" i="13"/>
  <c r="N1376" i="13"/>
  <c r="M1376" i="13" a="1"/>
  <c r="M1376" i="13" s="1"/>
  <c r="K1376" i="13"/>
  <c r="P1376" i="13"/>
  <c r="Q1376" i="13" s="1"/>
  <c r="A1377" i="13"/>
  <c r="O1376" i="13" l="1"/>
  <c r="L1376" i="13"/>
  <c r="N1377" i="13"/>
  <c r="M1377" i="13" a="1"/>
  <c r="M1377" i="13" s="1"/>
  <c r="K1377" i="13"/>
  <c r="P1377" i="13"/>
  <c r="Q1377" i="13" s="1"/>
  <c r="A1378" i="13"/>
  <c r="E670" i="3"/>
  <c r="O1377" i="13" l="1"/>
  <c r="L1377" i="13"/>
  <c r="N1378" i="13"/>
  <c r="M1378" i="13" a="1"/>
  <c r="M1378" i="13" s="1"/>
  <c r="K1378" i="13"/>
  <c r="P1378" i="13"/>
  <c r="Q1378" i="13" s="1"/>
  <c r="A1379" i="13"/>
  <c r="O1378" i="13" l="1"/>
  <c r="L1378" i="13"/>
  <c r="N1379" i="13"/>
  <c r="M1379" i="13" a="1"/>
  <c r="M1379" i="13" s="1"/>
  <c r="K1379" i="13"/>
  <c r="P1379" i="13"/>
  <c r="Q1379" i="13" s="1"/>
  <c r="A1380" i="13"/>
  <c r="E671" i="3"/>
  <c r="G156" i="19"/>
  <c r="O1379" i="13" l="1"/>
  <c r="L1379" i="13"/>
  <c r="N1380" i="13"/>
  <c r="M1380" i="13" a="1"/>
  <c r="M1380" i="13" s="1"/>
  <c r="K1380" i="13"/>
  <c r="P1380" i="13"/>
  <c r="Q1380" i="13" s="1"/>
  <c r="A1381" i="13"/>
  <c r="O1380" i="13" l="1"/>
  <c r="L1380" i="13"/>
  <c r="N1381" i="13"/>
  <c r="M1381" i="13" a="1"/>
  <c r="M1381" i="13" s="1"/>
  <c r="K1381" i="13"/>
  <c r="P1381" i="13"/>
  <c r="Q1381" i="13" s="1"/>
  <c r="A1382" i="13"/>
  <c r="E672" i="3"/>
  <c r="O1381" i="13" l="1"/>
  <c r="L1381" i="13"/>
  <c r="N1382" i="13"/>
  <c r="M1382" i="13" a="1"/>
  <c r="M1382" i="13" s="1"/>
  <c r="K1382" i="13"/>
  <c r="P1382" i="13"/>
  <c r="Q1382" i="13" s="1"/>
  <c r="A1383" i="13"/>
  <c r="O1382" i="13" l="1"/>
  <c r="L1382" i="13"/>
  <c r="N1383" i="13"/>
  <c r="M1383" i="13" a="1"/>
  <c r="M1383" i="13" s="1"/>
  <c r="K1383" i="13"/>
  <c r="P1383" i="13"/>
  <c r="Q1383" i="13" s="1"/>
  <c r="A1384" i="13"/>
  <c r="E673" i="3"/>
  <c r="O1383" i="13" l="1"/>
  <c r="L1383" i="13"/>
  <c r="N1384" i="13"/>
  <c r="M1384" i="13" a="1"/>
  <c r="M1384" i="13" s="1"/>
  <c r="K1384" i="13"/>
  <c r="P1384" i="13"/>
  <c r="Q1384" i="13" s="1"/>
  <c r="A1385" i="13"/>
  <c r="O1384" i="13" l="1"/>
  <c r="L1384" i="13"/>
  <c r="N1385" i="13"/>
  <c r="M1385" i="13" a="1"/>
  <c r="M1385" i="13" s="1"/>
  <c r="K1385" i="13"/>
  <c r="P1385" i="13"/>
  <c r="Q1385" i="13" s="1"/>
  <c r="A1386" i="13"/>
  <c r="E674" i="3"/>
  <c r="O1385" i="13" l="1"/>
  <c r="L1385" i="13"/>
  <c r="N1386" i="13"/>
  <c r="M1386" i="13" a="1"/>
  <c r="M1386" i="13" s="1"/>
  <c r="K1386" i="13"/>
  <c r="P1386" i="13"/>
  <c r="Q1386" i="13" s="1"/>
  <c r="A1387" i="13"/>
  <c r="O1386" i="13" l="1"/>
  <c r="L1386" i="13"/>
  <c r="N1387" i="13"/>
  <c r="M1387" i="13" a="1"/>
  <c r="M1387" i="13" s="1"/>
  <c r="K1387" i="13"/>
  <c r="P1387" i="13"/>
  <c r="Q1387" i="13" s="1"/>
  <c r="A1388" i="13"/>
  <c r="E675" i="3"/>
  <c r="O1387" i="13" l="1"/>
  <c r="L1387" i="13"/>
  <c r="N1388" i="13"/>
  <c r="M1388" i="13" a="1"/>
  <c r="M1388" i="13" s="1"/>
  <c r="K1388" i="13"/>
  <c r="P1388" i="13"/>
  <c r="Q1388" i="13" s="1"/>
  <c r="A1389" i="13"/>
  <c r="G157" i="19"/>
  <c r="O1388" i="13" l="1"/>
  <c r="L1388" i="13"/>
  <c r="N1389" i="13"/>
  <c r="M1389" i="13" a="1"/>
  <c r="M1389" i="13" s="1"/>
  <c r="K1389" i="13"/>
  <c r="P1389" i="13"/>
  <c r="Q1389" i="13" s="1"/>
  <c r="A1390" i="13"/>
  <c r="E676" i="3"/>
  <c r="O1389" i="13" l="1"/>
  <c r="L1389" i="13"/>
  <c r="N1390" i="13"/>
  <c r="M1390" i="13" a="1"/>
  <c r="M1390" i="13" s="1"/>
  <c r="K1390" i="13"/>
  <c r="P1390" i="13"/>
  <c r="Q1390" i="13" s="1"/>
  <c r="A1391" i="13"/>
  <c r="O1390" i="13" l="1"/>
  <c r="L1390" i="13"/>
  <c r="N1391" i="13"/>
  <c r="M1391" i="13" a="1"/>
  <c r="M1391" i="13" s="1"/>
  <c r="K1391" i="13"/>
  <c r="P1391" i="13"/>
  <c r="Q1391" i="13" s="1"/>
  <c r="A1392" i="13"/>
  <c r="E677" i="3"/>
  <c r="O1391" i="13" l="1"/>
  <c r="L1391" i="13"/>
  <c r="N1392" i="13"/>
  <c r="M1392" i="13" a="1"/>
  <c r="M1392" i="13" s="1"/>
  <c r="K1392" i="13"/>
  <c r="P1392" i="13"/>
  <c r="Q1392" i="13" s="1"/>
  <c r="A1393" i="13"/>
  <c r="O1392" i="13" l="1"/>
  <c r="L1392" i="13"/>
  <c r="N1393" i="13"/>
  <c r="M1393" i="13" a="1"/>
  <c r="M1393" i="13" s="1"/>
  <c r="K1393" i="13"/>
  <c r="P1393" i="13"/>
  <c r="Q1393" i="13" s="1"/>
  <c r="A1394" i="13"/>
  <c r="E678" i="3"/>
  <c r="O1393" i="13" l="1"/>
  <c r="L1393" i="13"/>
  <c r="N1394" i="13"/>
  <c r="M1394" i="13" a="1"/>
  <c r="M1394" i="13" s="1"/>
  <c r="K1394" i="13"/>
  <c r="P1394" i="13"/>
  <c r="Q1394" i="13" s="1"/>
  <c r="A1395" i="13"/>
  <c r="O1394" i="13" l="1"/>
  <c r="L1394" i="13"/>
  <c r="N1395" i="13"/>
  <c r="M1395" i="13" a="1"/>
  <c r="M1395" i="13" s="1"/>
  <c r="K1395" i="13"/>
  <c r="P1395" i="13"/>
  <c r="Q1395" i="13" s="1"/>
  <c r="A1396" i="13"/>
  <c r="E679" i="3"/>
  <c r="O1395" i="13" l="1"/>
  <c r="L1395" i="13"/>
  <c r="N1396" i="13"/>
  <c r="M1396" i="13" a="1"/>
  <c r="M1396" i="13" s="1"/>
  <c r="K1396" i="13"/>
  <c r="P1396" i="13"/>
  <c r="Q1396" i="13" s="1"/>
  <c r="A1397" i="13"/>
  <c r="O1396" i="13" l="1"/>
  <c r="L1396" i="13"/>
  <c r="N1397" i="13"/>
  <c r="M1397" i="13" a="1"/>
  <c r="M1397" i="13" s="1"/>
  <c r="K1397" i="13"/>
  <c r="P1397" i="13"/>
  <c r="Q1397" i="13" s="1"/>
  <c r="A1398" i="13"/>
  <c r="E680" i="3"/>
  <c r="G158" i="19"/>
  <c r="O1397" i="13" l="1"/>
  <c r="L1397" i="13"/>
  <c r="N1398" i="13"/>
  <c r="M1398" i="13" a="1"/>
  <c r="M1398" i="13" s="1"/>
  <c r="K1398" i="13"/>
  <c r="P1398" i="13"/>
  <c r="Q1398" i="13" s="1"/>
  <c r="A1399" i="13"/>
  <c r="O1398" i="13" l="1"/>
  <c r="L1398" i="13"/>
  <c r="N1399" i="13"/>
  <c r="M1399" i="13" a="1"/>
  <c r="M1399" i="13" s="1"/>
  <c r="K1399" i="13"/>
  <c r="P1399" i="13"/>
  <c r="Q1399" i="13" s="1"/>
  <c r="A1400" i="13"/>
  <c r="E681" i="3"/>
  <c r="O1399" i="13" l="1"/>
  <c r="L1399" i="13"/>
  <c r="N1400" i="13"/>
  <c r="M1400" i="13" a="1"/>
  <c r="M1400" i="13" s="1"/>
  <c r="K1400" i="13"/>
  <c r="P1400" i="13"/>
  <c r="Q1400" i="13" s="1"/>
  <c r="A1401" i="13"/>
  <c r="O1400" i="13" l="1"/>
  <c r="L1400" i="13"/>
  <c r="N1401" i="13"/>
  <c r="M1401" i="13" a="1"/>
  <c r="M1401" i="13" s="1"/>
  <c r="K1401" i="13"/>
  <c r="P1401" i="13"/>
  <c r="Q1401" i="13" s="1"/>
  <c r="A1402" i="13"/>
  <c r="E682" i="3"/>
  <c r="O1401" i="13" l="1"/>
  <c r="L1401" i="13"/>
  <c r="N1402" i="13"/>
  <c r="M1402" i="13" a="1"/>
  <c r="M1402" i="13" s="1"/>
  <c r="K1402" i="13"/>
  <c r="P1402" i="13"/>
  <c r="Q1402" i="13" s="1"/>
  <c r="A1403" i="13"/>
  <c r="O1402" i="13" l="1"/>
  <c r="L1402" i="13"/>
  <c r="N1403" i="13"/>
  <c r="M1403" i="13" a="1"/>
  <c r="M1403" i="13" s="1"/>
  <c r="K1403" i="13"/>
  <c r="P1403" i="13"/>
  <c r="Q1403" i="13" s="1"/>
  <c r="A1404" i="13"/>
  <c r="E683" i="3"/>
  <c r="O1403" i="13" l="1"/>
  <c r="L1403" i="13"/>
  <c r="N1404" i="13"/>
  <c r="M1404" i="13" a="1"/>
  <c r="M1404" i="13" s="1"/>
  <c r="K1404" i="13"/>
  <c r="P1404" i="13"/>
  <c r="Q1404" i="13" s="1"/>
  <c r="A1405" i="13"/>
  <c r="O1404" i="13" l="1"/>
  <c r="L1404" i="13"/>
  <c r="N1405" i="13"/>
  <c r="M1405" i="13" a="1"/>
  <c r="M1405" i="13" s="1"/>
  <c r="K1405" i="13"/>
  <c r="P1405" i="13"/>
  <c r="Q1405" i="13" s="1"/>
  <c r="A1406" i="13"/>
  <c r="E684" i="3"/>
  <c r="O1405" i="13" l="1"/>
  <c r="L1405" i="13"/>
  <c r="N1406" i="13"/>
  <c r="M1406" i="13" a="1"/>
  <c r="M1406" i="13" s="1"/>
  <c r="K1406" i="13"/>
  <c r="P1406" i="13"/>
  <c r="Q1406" i="13" s="1"/>
  <c r="A1407" i="13"/>
  <c r="G159" i="19"/>
  <c r="O1406" i="13" l="1"/>
  <c r="L1406" i="13"/>
  <c r="N1407" i="13"/>
  <c r="M1407" i="13" a="1"/>
  <c r="M1407" i="13" s="1"/>
  <c r="K1407" i="13"/>
  <c r="P1407" i="13"/>
  <c r="Q1407" i="13" s="1"/>
  <c r="A1408" i="13"/>
  <c r="E685" i="3"/>
  <c r="O1407" i="13" l="1"/>
  <c r="L1407" i="13"/>
  <c r="N1408" i="13"/>
  <c r="M1408" i="13" a="1"/>
  <c r="M1408" i="13" s="1"/>
  <c r="K1408" i="13"/>
  <c r="P1408" i="13"/>
  <c r="Q1408" i="13" s="1"/>
  <c r="A1409" i="13"/>
  <c r="O1408" i="13" l="1"/>
  <c r="L1408" i="13"/>
  <c r="N1409" i="13"/>
  <c r="M1409" i="13" a="1"/>
  <c r="M1409" i="13" s="1"/>
  <c r="K1409" i="13"/>
  <c r="P1409" i="13"/>
  <c r="Q1409" i="13" s="1"/>
  <c r="A1410" i="13"/>
  <c r="E686" i="3"/>
  <c r="O1409" i="13" l="1"/>
  <c r="L1409" i="13"/>
  <c r="N1410" i="13"/>
  <c r="M1410" i="13" a="1"/>
  <c r="M1410" i="13" s="1"/>
  <c r="K1410" i="13"/>
  <c r="P1410" i="13"/>
  <c r="Q1410" i="13" s="1"/>
  <c r="A1411" i="13"/>
  <c r="O1410" i="13" l="1"/>
  <c r="L1410" i="13"/>
  <c r="N1411" i="13"/>
  <c r="M1411" i="13" a="1"/>
  <c r="M1411" i="13" s="1"/>
  <c r="K1411" i="13"/>
  <c r="P1411" i="13"/>
  <c r="Q1411" i="13" s="1"/>
  <c r="A1412" i="13"/>
  <c r="E687" i="3"/>
  <c r="O1411" i="13" l="1"/>
  <c r="L1411" i="13"/>
  <c r="N1412" i="13"/>
  <c r="M1412" i="13" a="1"/>
  <c r="M1412" i="13" s="1"/>
  <c r="K1412" i="13"/>
  <c r="P1412" i="13"/>
  <c r="Q1412" i="13" s="1"/>
  <c r="A1413" i="13"/>
  <c r="O1412" i="13" l="1"/>
  <c r="L1412" i="13"/>
  <c r="N1413" i="13"/>
  <c r="M1413" i="13" a="1"/>
  <c r="M1413" i="13" s="1"/>
  <c r="K1413" i="13"/>
  <c r="P1413" i="13"/>
  <c r="Q1413" i="13" s="1"/>
  <c r="A1414" i="13"/>
  <c r="E688" i="3"/>
  <c r="O1413" i="13" l="1"/>
  <c r="L1413" i="13"/>
  <c r="N1414" i="13"/>
  <c r="M1414" i="13" a="1"/>
  <c r="M1414" i="13" s="1"/>
  <c r="K1414" i="13"/>
  <c r="P1414" i="13"/>
  <c r="Q1414" i="13" s="1"/>
  <c r="A1415" i="13"/>
  <c r="O1414" i="13" l="1"/>
  <c r="L1414" i="13"/>
  <c r="N1415" i="13"/>
  <c r="M1415" i="13" a="1"/>
  <c r="M1415" i="13" s="1"/>
  <c r="K1415" i="13"/>
  <c r="P1415" i="13"/>
  <c r="Q1415" i="13" s="1"/>
  <c r="A1416" i="13"/>
  <c r="E689" i="3"/>
  <c r="G160" i="19"/>
  <c r="O1415" i="13" l="1"/>
  <c r="L1415" i="13"/>
  <c r="N1416" i="13"/>
  <c r="M1416" i="13" a="1"/>
  <c r="M1416" i="13" s="1"/>
  <c r="K1416" i="13"/>
  <c r="P1416" i="13"/>
  <c r="Q1416" i="13" s="1"/>
  <c r="A1417" i="13"/>
  <c r="O1416" i="13" l="1"/>
  <c r="L1416" i="13"/>
  <c r="N1417" i="13"/>
  <c r="M1417" i="13" a="1"/>
  <c r="M1417" i="13" s="1"/>
  <c r="K1417" i="13"/>
  <c r="P1417" i="13"/>
  <c r="Q1417" i="13" s="1"/>
  <c r="A1418" i="13"/>
  <c r="E690" i="3"/>
  <c r="O1417" i="13" l="1"/>
  <c r="L1417" i="13"/>
  <c r="N1418" i="13"/>
  <c r="M1418" i="13" a="1"/>
  <c r="M1418" i="13" s="1"/>
  <c r="K1418" i="13"/>
  <c r="P1418" i="13"/>
  <c r="Q1418" i="13" s="1"/>
  <c r="A1419" i="13"/>
  <c r="O1418" i="13" l="1"/>
  <c r="L1418" i="13"/>
  <c r="N1419" i="13"/>
  <c r="M1419" i="13" a="1"/>
  <c r="M1419" i="13" s="1"/>
  <c r="K1419" i="13"/>
  <c r="P1419" i="13"/>
  <c r="Q1419" i="13" s="1"/>
  <c r="A1420" i="13"/>
  <c r="E691" i="3"/>
  <c r="O1419" i="13" l="1"/>
  <c r="L1419" i="13"/>
  <c r="N1420" i="13"/>
  <c r="M1420" i="13" a="1"/>
  <c r="M1420" i="13" s="1"/>
  <c r="K1420" i="13"/>
  <c r="P1420" i="13"/>
  <c r="Q1420" i="13" s="1"/>
  <c r="A1421" i="13"/>
  <c r="O1420" i="13" l="1"/>
  <c r="L1420" i="13"/>
  <c r="N1421" i="13"/>
  <c r="M1421" i="13" a="1"/>
  <c r="M1421" i="13" s="1"/>
  <c r="K1421" i="13"/>
  <c r="P1421" i="13"/>
  <c r="Q1421" i="13" s="1"/>
  <c r="A1422" i="13"/>
  <c r="E692" i="3"/>
  <c r="O1421" i="13" l="1"/>
  <c r="L1421" i="13"/>
  <c r="N1422" i="13"/>
  <c r="M1422" i="13" a="1"/>
  <c r="M1422" i="13" s="1"/>
  <c r="K1422" i="13"/>
  <c r="P1422" i="13"/>
  <c r="Q1422" i="13" s="1"/>
  <c r="A1423" i="13"/>
  <c r="O1422" i="13" l="1"/>
  <c r="L1422" i="13"/>
  <c r="N1423" i="13"/>
  <c r="M1423" i="13" a="1"/>
  <c r="M1423" i="13" s="1"/>
  <c r="O1423" i="13" s="1"/>
  <c r="K1423" i="13"/>
  <c r="P1423" i="13"/>
  <c r="Q1423" i="13" s="1"/>
  <c r="A1424" i="13"/>
  <c r="E693" i="3"/>
  <c r="L1423" i="13" l="1"/>
  <c r="N1424" i="13"/>
  <c r="M1424" i="13" a="1"/>
  <c r="M1424" i="13" s="1"/>
  <c r="K1424" i="13"/>
  <c r="P1424" i="13"/>
  <c r="Q1424" i="13" s="1"/>
  <c r="A1425" i="13"/>
  <c r="G161" i="19"/>
  <c r="O1424" i="13" l="1"/>
  <c r="L1424" i="13"/>
  <c r="N1425" i="13"/>
  <c r="M1425" i="13" a="1"/>
  <c r="M1425" i="13" s="1"/>
  <c r="K1425" i="13"/>
  <c r="P1425" i="13"/>
  <c r="Q1425" i="13" s="1"/>
  <c r="A1426" i="13"/>
  <c r="E694" i="3"/>
  <c r="O1425" i="13" l="1"/>
  <c r="L1425" i="13"/>
  <c r="N1426" i="13"/>
  <c r="M1426" i="13" a="1"/>
  <c r="M1426" i="13" s="1"/>
  <c r="K1426" i="13"/>
  <c r="P1426" i="13"/>
  <c r="Q1426" i="13" s="1"/>
  <c r="A1427" i="13"/>
  <c r="O1426" i="13" l="1"/>
  <c r="L1426" i="13"/>
  <c r="N1427" i="13"/>
  <c r="M1427" i="13" a="1"/>
  <c r="M1427" i="13" s="1"/>
  <c r="K1427" i="13"/>
  <c r="P1427" i="13"/>
  <c r="Q1427" i="13" s="1"/>
  <c r="A1428" i="13"/>
  <c r="E695" i="3"/>
  <c r="O1427" i="13" l="1"/>
  <c r="L1427" i="13"/>
  <c r="N1428" i="13"/>
  <c r="M1428" i="13" a="1"/>
  <c r="M1428" i="13" s="1"/>
  <c r="K1428" i="13"/>
  <c r="P1428" i="13"/>
  <c r="Q1428" i="13" s="1"/>
  <c r="A1429" i="13"/>
  <c r="O1428" i="13" l="1"/>
  <c r="L1428" i="13"/>
  <c r="N1429" i="13"/>
  <c r="M1429" i="13" a="1"/>
  <c r="M1429" i="13" s="1"/>
  <c r="K1429" i="13"/>
  <c r="P1429" i="13"/>
  <c r="Q1429" i="13" s="1"/>
  <c r="A1430" i="13"/>
  <c r="E696" i="3"/>
  <c r="O1429" i="13" l="1"/>
  <c r="L1429" i="13"/>
  <c r="N1430" i="13"/>
  <c r="M1430" i="13" a="1"/>
  <c r="M1430" i="13" s="1"/>
  <c r="K1430" i="13"/>
  <c r="P1430" i="13"/>
  <c r="Q1430" i="13" s="1"/>
  <c r="A1431" i="13"/>
  <c r="O1430" i="13" l="1"/>
  <c r="L1430" i="13"/>
  <c r="N1431" i="13"/>
  <c r="M1431" i="13" a="1"/>
  <c r="M1431" i="13" s="1"/>
  <c r="K1431" i="13"/>
  <c r="P1431" i="13"/>
  <c r="Q1431" i="13" s="1"/>
  <c r="A1432" i="13"/>
  <c r="E697" i="3"/>
  <c r="O1431" i="13" l="1"/>
  <c r="L1431" i="13"/>
  <c r="N1432" i="13"/>
  <c r="M1432" i="13" a="1"/>
  <c r="M1432" i="13" s="1"/>
  <c r="K1432" i="13"/>
  <c r="P1432" i="13"/>
  <c r="Q1432" i="13" s="1"/>
  <c r="A1433" i="13"/>
  <c r="O1432" i="13" l="1"/>
  <c r="L1432" i="13"/>
  <c r="N1433" i="13"/>
  <c r="M1433" i="13" a="1"/>
  <c r="M1433" i="13" s="1"/>
  <c r="K1433" i="13"/>
  <c r="P1433" i="13"/>
  <c r="Q1433" i="13" s="1"/>
  <c r="A1434" i="13"/>
  <c r="E698" i="3"/>
  <c r="G162" i="19"/>
  <c r="O1433" i="13" l="1"/>
  <c r="L1433" i="13"/>
  <c r="N1434" i="13"/>
  <c r="M1434" i="13" a="1"/>
  <c r="M1434" i="13" s="1"/>
  <c r="O1434" i="13" s="1"/>
  <c r="K1434" i="13"/>
  <c r="P1434" i="13"/>
  <c r="Q1434" i="13" s="1"/>
  <c r="A1435" i="13"/>
  <c r="L1434" i="13" l="1"/>
  <c r="N1435" i="13"/>
  <c r="M1435" i="13" a="1"/>
  <c r="M1435" i="13" s="1"/>
  <c r="K1435" i="13"/>
  <c r="P1435" i="13"/>
  <c r="Q1435" i="13" s="1"/>
  <c r="A1436" i="13"/>
  <c r="E699" i="3"/>
  <c r="O1435" i="13" l="1"/>
  <c r="L1435" i="13"/>
  <c r="N1436" i="13"/>
  <c r="M1436" i="13" a="1"/>
  <c r="M1436" i="13" s="1"/>
  <c r="K1436" i="13"/>
  <c r="P1436" i="13"/>
  <c r="Q1436" i="13" s="1"/>
  <c r="A1437" i="13"/>
  <c r="O1436" i="13" l="1"/>
  <c r="L1436" i="13"/>
  <c r="N1437" i="13"/>
  <c r="M1437" i="13" a="1"/>
  <c r="M1437" i="13" s="1"/>
  <c r="K1437" i="13"/>
  <c r="P1437" i="13"/>
  <c r="Q1437" i="13" s="1"/>
  <c r="A1438" i="13"/>
  <c r="E700" i="3"/>
  <c r="O1437" i="13" l="1"/>
  <c r="L1437" i="13"/>
  <c r="N1438" i="13"/>
  <c r="M1438" i="13" a="1"/>
  <c r="M1438" i="13" s="1"/>
  <c r="K1438" i="13"/>
  <c r="P1438" i="13"/>
  <c r="Q1438" i="13" s="1"/>
  <c r="A1439" i="13"/>
  <c r="O1438" i="13" l="1"/>
  <c r="L1438" i="13"/>
  <c r="N1439" i="13"/>
  <c r="M1439" i="13" a="1"/>
  <c r="M1439" i="13" s="1"/>
  <c r="K1439" i="13"/>
  <c r="P1439" i="13"/>
  <c r="Q1439" i="13" s="1"/>
  <c r="A1440" i="13"/>
  <c r="E701" i="3"/>
  <c r="O1439" i="13" l="1"/>
  <c r="L1439" i="13"/>
  <c r="N1440" i="13"/>
  <c r="M1440" i="13" a="1"/>
  <c r="M1440" i="13" s="1"/>
  <c r="K1440" i="13"/>
  <c r="P1440" i="13"/>
  <c r="Q1440" i="13" s="1"/>
  <c r="A1441" i="13"/>
  <c r="O1440" i="13" l="1"/>
  <c r="L1440" i="13"/>
  <c r="N1441" i="13"/>
  <c r="M1441" i="13" a="1"/>
  <c r="M1441" i="13" s="1"/>
  <c r="O1441" i="13" s="1"/>
  <c r="K1441" i="13"/>
  <c r="P1441" i="13"/>
  <c r="Q1441" i="13" s="1"/>
  <c r="A1442" i="13"/>
  <c r="E702" i="3"/>
  <c r="L1441" i="13" l="1"/>
  <c r="N1442" i="13"/>
  <c r="M1442" i="13" a="1"/>
  <c r="M1442" i="13" s="1"/>
  <c r="K1442" i="13"/>
  <c r="P1442" i="13"/>
  <c r="Q1442" i="13" s="1"/>
  <c r="A1443" i="13"/>
  <c r="G163" i="19"/>
  <c r="O1442" i="13" l="1"/>
  <c r="L1442" i="13"/>
  <c r="N1443" i="13"/>
  <c r="M1443" i="13" a="1"/>
  <c r="M1443" i="13" s="1"/>
  <c r="K1443" i="13"/>
  <c r="P1443" i="13"/>
  <c r="Q1443" i="13" s="1"/>
  <c r="A1444" i="13"/>
  <c r="E703" i="3"/>
  <c r="O1443" i="13" l="1"/>
  <c r="L1443" i="13"/>
  <c r="N1444" i="13"/>
  <c r="M1444" i="13" a="1"/>
  <c r="M1444" i="13" s="1"/>
  <c r="K1444" i="13"/>
  <c r="P1444" i="13"/>
  <c r="Q1444" i="13" s="1"/>
  <c r="A1445" i="13"/>
  <c r="O1444" i="13" l="1"/>
  <c r="L1444" i="13"/>
  <c r="N1445" i="13"/>
  <c r="M1445" i="13" a="1"/>
  <c r="M1445" i="13" s="1"/>
  <c r="K1445" i="13"/>
  <c r="P1445" i="13"/>
  <c r="Q1445" i="13" s="1"/>
  <c r="A1446" i="13"/>
  <c r="E704" i="3"/>
  <c r="O1445" i="13" l="1"/>
  <c r="L1445" i="13"/>
  <c r="N1446" i="13"/>
  <c r="M1446" i="13" a="1"/>
  <c r="M1446" i="13" s="1"/>
  <c r="K1446" i="13"/>
  <c r="P1446" i="13"/>
  <c r="Q1446" i="13" s="1"/>
  <c r="A1447" i="13"/>
  <c r="O1446" i="13" l="1"/>
  <c r="L1446" i="13"/>
  <c r="N1447" i="13"/>
  <c r="M1447" i="13" a="1"/>
  <c r="M1447" i="13" s="1"/>
  <c r="O1447" i="13" s="1"/>
  <c r="K1447" i="13"/>
  <c r="P1447" i="13"/>
  <c r="Q1447" i="13" s="1"/>
  <c r="A1448" i="13"/>
  <c r="E705" i="3"/>
  <c r="L1447" i="13" l="1"/>
  <c r="N1448" i="13"/>
  <c r="M1448" i="13" a="1"/>
  <c r="M1448" i="13" s="1"/>
  <c r="K1448" i="13"/>
  <c r="P1448" i="13"/>
  <c r="Q1448" i="13" s="1"/>
  <c r="A1449" i="13"/>
  <c r="O1448" i="13" l="1"/>
  <c r="L1448" i="13"/>
  <c r="N1449" i="13"/>
  <c r="M1449" i="13" a="1"/>
  <c r="M1449" i="13" s="1"/>
  <c r="K1449" i="13"/>
  <c r="P1449" i="13"/>
  <c r="Q1449" i="13" s="1"/>
  <c r="A1450" i="13"/>
  <c r="E706" i="3"/>
  <c r="O1449" i="13" l="1"/>
  <c r="L1449" i="13"/>
  <c r="N1450" i="13"/>
  <c r="M1450" i="13" a="1"/>
  <c r="M1450" i="13" s="1"/>
  <c r="K1450" i="13"/>
  <c r="P1450" i="13"/>
  <c r="Q1450" i="13" s="1"/>
  <c r="A1451" i="13"/>
  <c r="O1450" i="13" l="1"/>
  <c r="L1450" i="13"/>
  <c r="N1451" i="13"/>
  <c r="M1451" i="13" a="1"/>
  <c r="M1451" i="13" s="1"/>
  <c r="K1451" i="13"/>
  <c r="P1451" i="13"/>
  <c r="Q1451" i="13" s="1"/>
  <c r="A1452" i="13"/>
  <c r="E707" i="3"/>
  <c r="G164" i="19"/>
  <c r="O1451" i="13" l="1"/>
  <c r="L1451" i="13"/>
  <c r="N1452" i="13"/>
  <c r="M1452" i="13" a="1"/>
  <c r="M1452" i="13" s="1"/>
  <c r="K1452" i="13"/>
  <c r="P1452" i="13"/>
  <c r="Q1452" i="13" s="1"/>
  <c r="A1453" i="13"/>
  <c r="O1452" i="13" l="1"/>
  <c r="L1452" i="13"/>
  <c r="N1453" i="13"/>
  <c r="M1453" i="13" a="1"/>
  <c r="M1453" i="13" s="1"/>
  <c r="K1453" i="13"/>
  <c r="P1453" i="13"/>
  <c r="Q1453" i="13" s="1"/>
  <c r="A1454" i="13"/>
  <c r="E708" i="3"/>
  <c r="O1453" i="13" l="1"/>
  <c r="L1453" i="13"/>
  <c r="N1454" i="13"/>
  <c r="M1454" i="13" a="1"/>
  <c r="M1454" i="13" s="1"/>
  <c r="K1454" i="13"/>
  <c r="P1454" i="13"/>
  <c r="Q1454" i="13" s="1"/>
  <c r="A1455" i="13"/>
  <c r="O1454" i="13" l="1"/>
  <c r="L1454" i="13"/>
  <c r="N1455" i="13"/>
  <c r="M1455" i="13" a="1"/>
  <c r="M1455" i="13" s="1"/>
  <c r="K1455" i="13"/>
  <c r="P1455" i="13"/>
  <c r="Q1455" i="13" s="1"/>
  <c r="A1456" i="13"/>
  <c r="E709" i="3"/>
  <c r="O1455" i="13" l="1"/>
  <c r="L1455" i="13"/>
  <c r="N1456" i="13"/>
  <c r="M1456" i="13" a="1"/>
  <c r="M1456" i="13" s="1"/>
  <c r="K1456" i="13"/>
  <c r="P1456" i="13"/>
  <c r="Q1456" i="13" s="1"/>
  <c r="A1457" i="13"/>
  <c r="O1456" i="13" l="1"/>
  <c r="L1456" i="13"/>
  <c r="N1457" i="13"/>
  <c r="M1457" i="13" a="1"/>
  <c r="M1457" i="13" s="1"/>
  <c r="K1457" i="13"/>
  <c r="P1457" i="13"/>
  <c r="Q1457" i="13" s="1"/>
  <c r="A1458" i="13"/>
  <c r="E710" i="3"/>
  <c r="O1457" i="13" l="1"/>
  <c r="L1457" i="13"/>
  <c r="N1458" i="13"/>
  <c r="M1458" i="13" a="1"/>
  <c r="M1458" i="13" s="1"/>
  <c r="K1458" i="13"/>
  <c r="P1458" i="13"/>
  <c r="Q1458" i="13" s="1"/>
  <c r="A1459" i="13"/>
  <c r="O1458" i="13" l="1"/>
  <c r="L1458" i="13"/>
  <c r="N1459" i="13"/>
  <c r="M1459" i="13" a="1"/>
  <c r="M1459" i="13" s="1"/>
  <c r="K1459" i="13"/>
  <c r="P1459" i="13"/>
  <c r="Q1459" i="13" s="1"/>
  <c r="A1460" i="13"/>
  <c r="E711" i="3"/>
  <c r="O1459" i="13" l="1"/>
  <c r="L1459" i="13"/>
  <c r="N1460" i="13"/>
  <c r="M1460" i="13" a="1"/>
  <c r="M1460" i="13" s="1"/>
  <c r="K1460" i="13"/>
  <c r="P1460" i="13"/>
  <c r="Q1460" i="13" s="1"/>
  <c r="A1461" i="13"/>
  <c r="G165" i="19"/>
  <c r="O1460" i="13" l="1"/>
  <c r="L1460" i="13"/>
  <c r="N1461" i="13"/>
  <c r="M1461" i="13" a="1"/>
  <c r="M1461" i="13" s="1"/>
  <c r="K1461" i="13"/>
  <c r="P1461" i="13"/>
  <c r="Q1461" i="13" s="1"/>
  <c r="A1462" i="13"/>
  <c r="E712" i="3"/>
  <c r="O1461" i="13" l="1"/>
  <c r="L1461" i="13"/>
  <c r="N1462" i="13"/>
  <c r="M1462" i="13" a="1"/>
  <c r="M1462" i="13" s="1"/>
  <c r="K1462" i="13"/>
  <c r="P1462" i="13"/>
  <c r="Q1462" i="13" s="1"/>
  <c r="A1463" i="13"/>
  <c r="O1462" i="13" l="1"/>
  <c r="L1462" i="13"/>
  <c r="N1463" i="13"/>
  <c r="M1463" i="13" a="1"/>
  <c r="M1463" i="13" s="1"/>
  <c r="K1463" i="13"/>
  <c r="P1463" i="13"/>
  <c r="Q1463" i="13" s="1"/>
  <c r="A1464" i="13"/>
  <c r="E713" i="3"/>
  <c r="O1463" i="13" l="1"/>
  <c r="L1463" i="13"/>
  <c r="N1464" i="13"/>
  <c r="M1464" i="13" a="1"/>
  <c r="M1464" i="13" s="1"/>
  <c r="K1464" i="13"/>
  <c r="P1464" i="13"/>
  <c r="Q1464" i="13" s="1"/>
  <c r="A1465" i="13"/>
  <c r="O1464" i="13" l="1"/>
  <c r="L1464" i="13"/>
  <c r="N1465" i="13"/>
  <c r="M1465" i="13" a="1"/>
  <c r="M1465" i="13" s="1"/>
  <c r="K1465" i="13"/>
  <c r="P1465" i="13"/>
  <c r="Q1465" i="13" s="1"/>
  <c r="A1466" i="13"/>
  <c r="E714" i="3"/>
  <c r="O1465" i="13" l="1"/>
  <c r="L1465" i="13"/>
  <c r="N1466" i="13"/>
  <c r="M1466" i="13" a="1"/>
  <c r="M1466" i="13" s="1"/>
  <c r="K1466" i="13"/>
  <c r="P1466" i="13"/>
  <c r="Q1466" i="13" s="1"/>
  <c r="A1467" i="13"/>
  <c r="O1466" i="13" l="1"/>
  <c r="L1466" i="13"/>
  <c r="N1467" i="13"/>
  <c r="M1467" i="13" a="1"/>
  <c r="M1467" i="13" s="1"/>
  <c r="K1467" i="13"/>
  <c r="P1467" i="13"/>
  <c r="Q1467" i="13" s="1"/>
  <c r="A1468" i="13"/>
  <c r="E715" i="3"/>
  <c r="O1467" i="13" l="1"/>
  <c r="L1467" i="13"/>
  <c r="N1468" i="13"/>
  <c r="M1468" i="13" a="1"/>
  <c r="M1468" i="13" s="1"/>
  <c r="K1468" i="13"/>
  <c r="P1468" i="13"/>
  <c r="Q1468" i="13" s="1"/>
  <c r="A1469" i="13"/>
  <c r="O1468" i="13" l="1"/>
  <c r="L1468" i="13"/>
  <c r="N1469" i="13"/>
  <c r="M1469" i="13" a="1"/>
  <c r="M1469" i="13" s="1"/>
  <c r="K1469" i="13"/>
  <c r="P1469" i="13"/>
  <c r="Q1469" i="13" s="1"/>
  <c r="A1470" i="13"/>
  <c r="E716" i="3"/>
  <c r="G166" i="19"/>
  <c r="O1469" i="13" l="1"/>
  <c r="L1469" i="13"/>
  <c r="N1470" i="13"/>
  <c r="M1470" i="13" a="1"/>
  <c r="M1470" i="13" s="1"/>
  <c r="K1470" i="13"/>
  <c r="P1470" i="13"/>
  <c r="Q1470" i="13" s="1"/>
  <c r="A1471" i="13"/>
  <c r="O1470" i="13" l="1"/>
  <c r="L1470" i="13"/>
  <c r="N1471" i="13"/>
  <c r="M1471" i="13" a="1"/>
  <c r="M1471" i="13" s="1"/>
  <c r="K1471" i="13"/>
  <c r="P1471" i="13"/>
  <c r="Q1471" i="13" s="1"/>
  <c r="A1472" i="13"/>
  <c r="E717" i="3"/>
  <c r="O1471" i="13" l="1"/>
  <c r="L1471" i="13"/>
  <c r="N1472" i="13"/>
  <c r="M1472" i="13" a="1"/>
  <c r="M1472" i="13" s="1"/>
  <c r="K1472" i="13"/>
  <c r="P1472" i="13"/>
  <c r="Q1472" i="13" s="1"/>
  <c r="A1473" i="13"/>
  <c r="O1472" i="13" l="1"/>
  <c r="L1472" i="13"/>
  <c r="N1473" i="13"/>
  <c r="M1473" i="13" a="1"/>
  <c r="M1473" i="13" s="1"/>
  <c r="K1473" i="13"/>
  <c r="P1473" i="13"/>
  <c r="Q1473" i="13" s="1"/>
  <c r="A1474" i="13"/>
  <c r="E718" i="3"/>
  <c r="O1473" i="13" l="1"/>
  <c r="L1473" i="13"/>
  <c r="N1474" i="13"/>
  <c r="M1474" i="13" a="1"/>
  <c r="M1474" i="13" s="1"/>
  <c r="K1474" i="13"/>
  <c r="P1474" i="13"/>
  <c r="Q1474" i="13" s="1"/>
  <c r="A1475" i="13"/>
  <c r="O1474" i="13" l="1"/>
  <c r="L1474" i="13"/>
  <c r="N1475" i="13"/>
  <c r="M1475" i="13" a="1"/>
  <c r="M1475" i="13" s="1"/>
  <c r="K1475" i="13"/>
  <c r="P1475" i="13"/>
  <c r="Q1475" i="13" s="1"/>
  <c r="A1476" i="13"/>
  <c r="E719" i="3"/>
  <c r="O1475" i="13" l="1"/>
  <c r="L1475" i="13"/>
  <c r="N1476" i="13"/>
  <c r="M1476" i="13" a="1"/>
  <c r="M1476" i="13" s="1"/>
  <c r="K1476" i="13"/>
  <c r="P1476" i="13"/>
  <c r="Q1476" i="13" s="1"/>
  <c r="A1477" i="13"/>
  <c r="O1476" i="13" l="1"/>
  <c r="L1476" i="13"/>
  <c r="N1477" i="13"/>
  <c r="M1477" i="13" a="1"/>
  <c r="M1477" i="13" s="1"/>
  <c r="K1477" i="13"/>
  <c r="P1477" i="13"/>
  <c r="Q1477" i="13" s="1"/>
  <c r="A1478" i="13"/>
  <c r="E720" i="3"/>
  <c r="O1477" i="13" l="1"/>
  <c r="L1477" i="13"/>
  <c r="N1478" i="13"/>
  <c r="M1478" i="13" a="1"/>
  <c r="M1478" i="13" s="1"/>
  <c r="K1478" i="13"/>
  <c r="P1478" i="13"/>
  <c r="Q1478" i="13" s="1"/>
  <c r="A1479" i="13"/>
  <c r="G167" i="19"/>
  <c r="O1478" i="13" l="1"/>
  <c r="L1478" i="13"/>
  <c r="N1479" i="13"/>
  <c r="M1479" i="13" a="1"/>
  <c r="M1479" i="13" s="1"/>
  <c r="K1479" i="13"/>
  <c r="P1479" i="13"/>
  <c r="Q1479" i="13" s="1"/>
  <c r="A1480" i="13"/>
  <c r="E721" i="3"/>
  <c r="O1479" i="13" l="1"/>
  <c r="L1479" i="13"/>
  <c r="N1480" i="13"/>
  <c r="M1480" i="13" a="1"/>
  <c r="M1480" i="13" s="1"/>
  <c r="K1480" i="13"/>
  <c r="P1480" i="13"/>
  <c r="Q1480" i="13" s="1"/>
  <c r="A1481" i="13"/>
  <c r="O1480" i="13" l="1"/>
  <c r="L1480" i="13"/>
  <c r="N1481" i="13"/>
  <c r="M1481" i="13" a="1"/>
  <c r="M1481" i="13" s="1"/>
  <c r="K1481" i="13"/>
  <c r="P1481" i="13"/>
  <c r="Q1481" i="13" s="1"/>
  <c r="A1482" i="13"/>
  <c r="E722" i="3"/>
  <c r="O1481" i="13" l="1"/>
  <c r="L1481" i="13"/>
  <c r="N1482" i="13"/>
  <c r="M1482" i="13" a="1"/>
  <c r="M1482" i="13" s="1"/>
  <c r="K1482" i="13"/>
  <c r="P1482" i="13"/>
  <c r="Q1482" i="13" s="1"/>
  <c r="A1483" i="13"/>
  <c r="O1482" i="13" l="1"/>
  <c r="L1482" i="13"/>
  <c r="N1483" i="13"/>
  <c r="M1483" i="13" a="1"/>
  <c r="M1483" i="13" s="1"/>
  <c r="K1483" i="13"/>
  <c r="P1483" i="13"/>
  <c r="Q1483" i="13" s="1"/>
  <c r="A1484" i="13"/>
  <c r="E723" i="3"/>
  <c r="O1483" i="13" l="1"/>
  <c r="L1483" i="13"/>
  <c r="N1484" i="13"/>
  <c r="M1484" i="13" a="1"/>
  <c r="M1484" i="13" s="1"/>
  <c r="K1484" i="13"/>
  <c r="P1484" i="13"/>
  <c r="Q1484" i="13" s="1"/>
  <c r="A1485" i="13"/>
  <c r="O1484" i="13" l="1"/>
  <c r="L1484" i="13"/>
  <c r="N1485" i="13"/>
  <c r="M1485" i="13" a="1"/>
  <c r="M1485" i="13" s="1"/>
  <c r="K1485" i="13"/>
  <c r="P1485" i="13"/>
  <c r="Q1485" i="13" s="1"/>
  <c r="A1486" i="13"/>
  <c r="E724" i="3"/>
  <c r="O1485" i="13" l="1"/>
  <c r="L1485" i="13"/>
  <c r="N1486" i="13"/>
  <c r="M1486" i="13" a="1"/>
  <c r="M1486" i="13" s="1"/>
  <c r="K1486" i="13"/>
  <c r="P1486" i="13"/>
  <c r="Q1486" i="13" s="1"/>
  <c r="A1487" i="13"/>
  <c r="O1486" i="13" l="1"/>
  <c r="L1486" i="13"/>
  <c r="N1487" i="13"/>
  <c r="M1487" i="13" a="1"/>
  <c r="M1487" i="13" s="1"/>
  <c r="K1487" i="13"/>
  <c r="P1487" i="13"/>
  <c r="Q1487" i="13" s="1"/>
  <c r="A1488" i="13"/>
  <c r="E725" i="3"/>
  <c r="G168" i="19"/>
  <c r="O1487" i="13" l="1"/>
  <c r="L1487" i="13"/>
  <c r="N1488" i="13"/>
  <c r="M1488" i="13" a="1"/>
  <c r="M1488" i="13" s="1"/>
  <c r="K1488" i="13"/>
  <c r="P1488" i="13"/>
  <c r="Q1488" i="13" s="1"/>
  <c r="A1489" i="13"/>
  <c r="O1488" i="13" l="1"/>
  <c r="L1488" i="13"/>
  <c r="N1489" i="13"/>
  <c r="M1489" i="13" a="1"/>
  <c r="M1489" i="13" s="1"/>
  <c r="K1489" i="13"/>
  <c r="P1489" i="13"/>
  <c r="Q1489" i="13" s="1"/>
  <c r="A1490" i="13"/>
  <c r="E726" i="3"/>
  <c r="O1489" i="13" l="1"/>
  <c r="L1489" i="13"/>
  <c r="N1490" i="13"/>
  <c r="M1490" i="13" a="1"/>
  <c r="M1490" i="13" s="1"/>
  <c r="K1490" i="13"/>
  <c r="P1490" i="13"/>
  <c r="Q1490" i="13" s="1"/>
  <c r="A1491" i="13"/>
  <c r="O1490" i="13" l="1"/>
  <c r="L1490" i="13"/>
  <c r="N1491" i="13"/>
  <c r="M1491" i="13" a="1"/>
  <c r="M1491" i="13" s="1"/>
  <c r="K1491" i="13"/>
  <c r="P1491" i="13"/>
  <c r="Q1491" i="13" s="1"/>
  <c r="A1492" i="13"/>
  <c r="E727" i="3"/>
  <c r="O1491" i="13" l="1"/>
  <c r="L1491" i="13"/>
  <c r="N1492" i="13"/>
  <c r="M1492" i="13" a="1"/>
  <c r="M1492" i="13" s="1"/>
  <c r="K1492" i="13"/>
  <c r="P1492" i="13"/>
  <c r="Q1492" i="13" s="1"/>
  <c r="A1493" i="13"/>
  <c r="O1492" i="13" l="1"/>
  <c r="L1492" i="13"/>
  <c r="N1493" i="13"/>
  <c r="M1493" i="13" a="1"/>
  <c r="M1493" i="13" s="1"/>
  <c r="O1493" i="13" s="1"/>
  <c r="K1493" i="13"/>
  <c r="P1493" i="13"/>
  <c r="Q1493" i="13" s="1"/>
  <c r="A1494" i="13"/>
  <c r="E728" i="3"/>
  <c r="L1493" i="13" l="1"/>
  <c r="N1494" i="13"/>
  <c r="M1494" i="13" a="1"/>
  <c r="M1494" i="13" s="1"/>
  <c r="K1494" i="13"/>
  <c r="P1494" i="13"/>
  <c r="Q1494" i="13" s="1"/>
  <c r="A1495" i="13"/>
  <c r="O1494" i="13" l="1"/>
  <c r="L1494" i="13"/>
  <c r="N1495" i="13"/>
  <c r="M1495" i="13" a="1"/>
  <c r="M1495" i="13" s="1"/>
  <c r="K1495" i="13"/>
  <c r="P1495" i="13"/>
  <c r="Q1495" i="13" s="1"/>
  <c r="A1496" i="13"/>
  <c r="E729" i="3"/>
  <c r="O1495" i="13" l="1"/>
  <c r="L1495" i="13"/>
  <c r="N1496" i="13"/>
  <c r="M1496" i="13" a="1"/>
  <c r="M1496" i="13" s="1"/>
  <c r="K1496" i="13"/>
  <c r="P1496" i="13"/>
  <c r="Q1496" i="13" s="1"/>
  <c r="A1497" i="13"/>
  <c r="G169" i="19"/>
  <c r="O1496" i="13" l="1"/>
  <c r="L1496" i="13"/>
  <c r="N1497" i="13"/>
  <c r="M1497" i="13" a="1"/>
  <c r="M1497" i="13" s="1"/>
  <c r="K1497" i="13"/>
  <c r="P1497" i="13"/>
  <c r="Q1497" i="13" s="1"/>
  <c r="A1498" i="13"/>
  <c r="E730" i="3"/>
  <c r="O1497" i="13" l="1"/>
  <c r="L1497" i="13"/>
  <c r="N1498" i="13"/>
  <c r="M1498" i="13" a="1"/>
  <c r="M1498" i="13" s="1"/>
  <c r="K1498" i="13"/>
  <c r="P1498" i="13"/>
  <c r="Q1498" i="13" s="1"/>
  <c r="A1499" i="13"/>
  <c r="O1498" i="13" l="1"/>
  <c r="L1498" i="13"/>
  <c r="N1499" i="13"/>
  <c r="M1499" i="13" a="1"/>
  <c r="M1499" i="13" s="1"/>
  <c r="K1499" i="13"/>
  <c r="P1499" i="13"/>
  <c r="Q1499" i="13" s="1"/>
  <c r="A1500" i="13"/>
  <c r="E731" i="3"/>
  <c r="O1499" i="13" l="1"/>
  <c r="L1499" i="13"/>
  <c r="N1500" i="13"/>
  <c r="M1500" i="13" a="1"/>
  <c r="M1500" i="13" s="1"/>
  <c r="K1500" i="13"/>
  <c r="P1500" i="13"/>
  <c r="Q1500" i="13" s="1"/>
  <c r="A1501" i="13"/>
  <c r="O1500" i="13" l="1"/>
  <c r="L1500" i="13"/>
  <c r="N1501" i="13"/>
  <c r="M1501" i="13" a="1"/>
  <c r="M1501" i="13" s="1"/>
  <c r="K1501" i="13"/>
  <c r="P1501" i="13"/>
  <c r="Q1501" i="13" s="1"/>
  <c r="A1502" i="13"/>
  <c r="E732" i="3"/>
  <c r="O1501" i="13" l="1"/>
  <c r="L1501" i="13"/>
  <c r="N1502" i="13"/>
  <c r="M1502" i="13" a="1"/>
  <c r="M1502" i="13" s="1"/>
  <c r="K1502" i="13"/>
  <c r="P1502" i="13"/>
  <c r="Q1502" i="13" s="1"/>
  <c r="A1503" i="13"/>
  <c r="O1502" i="13" l="1"/>
  <c r="L1502" i="13"/>
  <c r="N1503" i="13"/>
  <c r="M1503" i="13" a="1"/>
  <c r="M1503" i="13" s="1"/>
  <c r="K1503" i="13"/>
  <c r="P1503" i="13"/>
  <c r="Q1503" i="13" s="1"/>
  <c r="A1504" i="13"/>
  <c r="E733" i="3"/>
  <c r="O1503" i="13" l="1"/>
  <c r="L1503" i="13"/>
  <c r="N1504" i="13"/>
  <c r="M1504" i="13" a="1"/>
  <c r="M1504" i="13" s="1"/>
  <c r="K1504" i="13"/>
  <c r="P1504" i="13"/>
  <c r="Q1504" i="13" s="1"/>
  <c r="A1505" i="13"/>
  <c r="O1504" i="13" l="1"/>
  <c r="L1504" i="13"/>
  <c r="N1505" i="13"/>
  <c r="M1505" i="13" a="1"/>
  <c r="M1505" i="13" s="1"/>
  <c r="K1505" i="13"/>
  <c r="P1505" i="13"/>
  <c r="Q1505" i="13" s="1"/>
  <c r="A1506" i="13"/>
  <c r="E734" i="3"/>
  <c r="G170" i="19"/>
  <c r="O1505" i="13" l="1"/>
  <c r="L1505" i="13"/>
  <c r="N1506" i="13"/>
  <c r="M1506" i="13" a="1"/>
  <c r="M1506" i="13" s="1"/>
  <c r="K1506" i="13"/>
  <c r="P1506" i="13"/>
  <c r="Q1506" i="13" s="1"/>
  <c r="A1507" i="13"/>
  <c r="O1506" i="13" l="1"/>
  <c r="L1506" i="13"/>
  <c r="N1507" i="13"/>
  <c r="M1507" i="13" a="1"/>
  <c r="M1507" i="13" s="1"/>
  <c r="K1507" i="13"/>
  <c r="P1507" i="13"/>
  <c r="Q1507" i="13" s="1"/>
  <c r="A1508" i="13"/>
  <c r="E735" i="3"/>
  <c r="O1507" i="13" l="1"/>
  <c r="L1507" i="13"/>
  <c r="N1508" i="13"/>
  <c r="M1508" i="13" a="1"/>
  <c r="M1508" i="13" s="1"/>
  <c r="K1508" i="13"/>
  <c r="P1508" i="13"/>
  <c r="Q1508" i="13" s="1"/>
  <c r="A1509" i="13"/>
  <c r="O1508" i="13" l="1"/>
  <c r="L1508" i="13"/>
  <c r="N1509" i="13"/>
  <c r="M1509" i="13" a="1"/>
  <c r="M1509" i="13" s="1"/>
  <c r="K1509" i="13"/>
  <c r="P1509" i="13"/>
  <c r="Q1509" i="13" s="1"/>
  <c r="A1510" i="13"/>
  <c r="E736" i="3"/>
  <c r="O1509" i="13" l="1"/>
  <c r="L1509" i="13"/>
  <c r="N1510" i="13"/>
  <c r="M1510" i="13" a="1"/>
  <c r="M1510" i="13" s="1"/>
  <c r="K1510" i="13"/>
  <c r="P1510" i="13"/>
  <c r="Q1510" i="13" s="1"/>
  <c r="A1511" i="13"/>
  <c r="O1510" i="13" l="1"/>
  <c r="L1510" i="13"/>
  <c r="N1511" i="13"/>
  <c r="M1511" i="13" a="1"/>
  <c r="M1511" i="13" s="1"/>
  <c r="K1511" i="13"/>
  <c r="P1511" i="13"/>
  <c r="Q1511" i="13" s="1"/>
  <c r="A1512" i="13"/>
  <c r="E737" i="3"/>
  <c r="O1511" i="13" l="1"/>
  <c r="L1511" i="13"/>
  <c r="N1512" i="13"/>
  <c r="M1512" i="13" a="1"/>
  <c r="M1512" i="13" s="1"/>
  <c r="K1512" i="13"/>
  <c r="P1512" i="13"/>
  <c r="Q1512" i="13" s="1"/>
  <c r="A1513" i="13"/>
  <c r="O1512" i="13" l="1"/>
  <c r="L1512" i="13"/>
  <c r="N1513" i="13"/>
  <c r="M1513" i="13" a="1"/>
  <c r="M1513" i="13" s="1"/>
  <c r="K1513" i="13"/>
  <c r="P1513" i="13"/>
  <c r="Q1513" i="13" s="1"/>
  <c r="A1514" i="13"/>
  <c r="E738" i="3"/>
  <c r="O1513" i="13" l="1"/>
  <c r="L1513" i="13"/>
  <c r="N1514" i="13"/>
  <c r="M1514" i="13" a="1"/>
  <c r="M1514" i="13" s="1"/>
  <c r="O1514" i="13" s="1"/>
  <c r="K1514" i="13"/>
  <c r="P1514" i="13"/>
  <c r="Q1514" i="13" s="1"/>
  <c r="A1515" i="13"/>
  <c r="G171" i="19"/>
  <c r="L1514" i="13" l="1"/>
  <c r="N1515" i="13"/>
  <c r="M1515" i="13" a="1"/>
  <c r="M1515" i="13" s="1"/>
  <c r="K1515" i="13"/>
  <c r="P1515" i="13"/>
  <c r="Q1515" i="13" s="1"/>
  <c r="A1516" i="13"/>
  <c r="E739" i="3"/>
  <c r="O1515" i="13" l="1"/>
  <c r="L1515" i="13"/>
  <c r="N1516" i="13"/>
  <c r="M1516" i="13" a="1"/>
  <c r="M1516" i="13" s="1"/>
  <c r="K1516" i="13"/>
  <c r="P1516" i="13"/>
  <c r="Q1516" i="13" s="1"/>
  <c r="A1517" i="13"/>
  <c r="O1516" i="13" l="1"/>
  <c r="L1516" i="13"/>
  <c r="N1517" i="13"/>
  <c r="M1517" i="13" a="1"/>
  <c r="M1517" i="13" s="1"/>
  <c r="K1517" i="13"/>
  <c r="P1517" i="13"/>
  <c r="Q1517" i="13" s="1"/>
  <c r="A1518" i="13"/>
  <c r="E740" i="3"/>
  <c r="O1517" i="13" l="1"/>
  <c r="L1517" i="13"/>
  <c r="N1518" i="13"/>
  <c r="M1518" i="13" a="1"/>
  <c r="M1518" i="13" s="1"/>
  <c r="K1518" i="13"/>
  <c r="P1518" i="13"/>
  <c r="Q1518" i="13" s="1"/>
  <c r="A1519" i="13"/>
  <c r="O1518" i="13" l="1"/>
  <c r="L1518" i="13"/>
  <c r="N1519" i="13"/>
  <c r="M1519" i="13" a="1"/>
  <c r="M1519" i="13" s="1"/>
  <c r="K1519" i="13"/>
  <c r="P1519" i="13"/>
  <c r="Q1519" i="13" s="1"/>
  <c r="A1520" i="13"/>
  <c r="E741" i="3"/>
  <c r="O1519" i="13" l="1"/>
  <c r="L1519" i="13"/>
  <c r="N1520" i="13"/>
  <c r="M1520" i="13" a="1"/>
  <c r="M1520" i="13" s="1"/>
  <c r="K1520" i="13"/>
  <c r="P1520" i="13"/>
  <c r="Q1520" i="13" s="1"/>
  <c r="A1521" i="13"/>
  <c r="O1520" i="13" l="1"/>
  <c r="L1520" i="13"/>
  <c r="N1521" i="13"/>
  <c r="M1521" i="13" a="1"/>
  <c r="M1521" i="13" s="1"/>
  <c r="K1521" i="13"/>
  <c r="P1521" i="13"/>
  <c r="Q1521" i="13" s="1"/>
  <c r="A1522" i="13"/>
  <c r="E742" i="3"/>
  <c r="O1521" i="13" l="1"/>
  <c r="L1521" i="13"/>
  <c r="N1522" i="13"/>
  <c r="M1522" i="13" a="1"/>
  <c r="M1522" i="13" s="1"/>
  <c r="K1522" i="13"/>
  <c r="P1522" i="13"/>
  <c r="Q1522" i="13" s="1"/>
  <c r="A1523" i="13"/>
  <c r="O1522" i="13" l="1"/>
  <c r="L1522" i="13"/>
  <c r="N1523" i="13"/>
  <c r="M1523" i="13" a="1"/>
  <c r="M1523" i="13" s="1"/>
  <c r="K1523" i="13"/>
  <c r="P1523" i="13"/>
  <c r="Q1523" i="13" s="1"/>
  <c r="A1524" i="13"/>
  <c r="E743" i="3"/>
  <c r="G172" i="19"/>
  <c r="O1523" i="13" l="1"/>
  <c r="L1523" i="13"/>
  <c r="N1524" i="13"/>
  <c r="M1524" i="13" a="1"/>
  <c r="M1524" i="13" s="1"/>
  <c r="K1524" i="13"/>
  <c r="P1524" i="13"/>
  <c r="Q1524" i="13" s="1"/>
  <c r="A1525" i="13"/>
  <c r="O1524" i="13" l="1"/>
  <c r="L1524" i="13"/>
  <c r="N1525" i="13"/>
  <c r="M1525" i="13" a="1"/>
  <c r="M1525" i="13" s="1"/>
  <c r="K1525" i="13"/>
  <c r="P1525" i="13"/>
  <c r="Q1525" i="13" s="1"/>
  <c r="A1526" i="13"/>
  <c r="E744" i="3"/>
  <c r="O1525" i="13" l="1"/>
  <c r="L1525" i="13"/>
  <c r="N1526" i="13"/>
  <c r="M1526" i="13" a="1"/>
  <c r="M1526" i="13" s="1"/>
  <c r="K1526" i="13"/>
  <c r="P1526" i="13"/>
  <c r="Q1526" i="13" s="1"/>
  <c r="A1527" i="13"/>
  <c r="O1526" i="13" l="1"/>
  <c r="L1526" i="13"/>
  <c r="N1527" i="13"/>
  <c r="M1527" i="13" a="1"/>
  <c r="M1527" i="13" s="1"/>
  <c r="K1527" i="13"/>
  <c r="P1527" i="13"/>
  <c r="Q1527" i="13" s="1"/>
  <c r="A1528" i="13"/>
  <c r="E745" i="3"/>
  <c r="O1527" i="13" l="1"/>
  <c r="L1527" i="13"/>
  <c r="N1528" i="13"/>
  <c r="M1528" i="13" a="1"/>
  <c r="M1528" i="13" s="1"/>
  <c r="K1528" i="13"/>
  <c r="P1528" i="13"/>
  <c r="Q1528" i="13" s="1"/>
  <c r="A1529" i="13"/>
  <c r="B4" i="16"/>
  <c r="F747" i="12"/>
  <c r="O1528" i="13" l="1"/>
  <c r="L1528" i="13"/>
  <c r="N1529" i="13"/>
  <c r="M1529" i="13" a="1"/>
  <c r="M1529" i="13" s="1"/>
  <c r="K1529" i="13"/>
  <c r="P1529" i="13"/>
  <c r="Q1529" i="13" s="1"/>
  <c r="A1530" i="13"/>
  <c r="F3" i="16"/>
  <c r="H747" i="12"/>
  <c r="E746" i="3"/>
  <c r="E748" i="3"/>
  <c r="O1529" i="13" l="1"/>
  <c r="L1529" i="13"/>
  <c r="N1530" i="13"/>
  <c r="M1530" i="13" a="1"/>
  <c r="M1530" i="13" s="1"/>
  <c r="K1530" i="13"/>
  <c r="P1530" i="13"/>
  <c r="Q1530" i="13" s="1"/>
  <c r="A1531" i="13"/>
  <c r="I747" i="12"/>
  <c r="O1530" i="13" l="1"/>
  <c r="L1530" i="13"/>
  <c r="N1531" i="13"/>
  <c r="M1531" i="13" a="1"/>
  <c r="M1531" i="13" s="1"/>
  <c r="K1531" i="13"/>
  <c r="P1531" i="13"/>
  <c r="Q1531" i="13" s="1"/>
  <c r="A1532" i="13"/>
  <c r="O1531" i="13" l="1"/>
  <c r="L1531" i="13"/>
  <c r="N1532" i="13"/>
  <c r="M1532" i="13" a="1"/>
  <c r="M1532" i="13" s="1"/>
  <c r="K1532" i="13"/>
  <c r="P1532" i="13"/>
  <c r="Q1532" i="13" s="1"/>
  <c r="A1533" i="13"/>
  <c r="G173" i="19"/>
  <c r="O1532" i="13" l="1"/>
  <c r="L1532" i="13"/>
  <c r="N1533" i="13"/>
  <c r="M1533" i="13" a="1"/>
  <c r="M1533" i="13" s="1"/>
  <c r="K1533" i="13"/>
  <c r="P1533" i="13"/>
  <c r="Q1533" i="13" s="1"/>
  <c r="A1534" i="13"/>
  <c r="O1533" i="13" l="1"/>
  <c r="L1533" i="13"/>
  <c r="N1534" i="13"/>
  <c r="M1534" i="13" a="1"/>
  <c r="M1534" i="13" s="1"/>
  <c r="K1534" i="13"/>
  <c r="P1534" i="13"/>
  <c r="Q1534" i="13" s="1"/>
  <c r="A1535" i="13"/>
  <c r="O1534" i="13" l="1"/>
  <c r="L1534" i="13"/>
  <c r="N1535" i="13"/>
  <c r="M1535" i="13" a="1"/>
  <c r="M1535" i="13" s="1"/>
  <c r="K1535" i="13"/>
  <c r="P1535" i="13"/>
  <c r="Q1535" i="13" s="1"/>
  <c r="A1536" i="13"/>
  <c r="O1535" i="13" l="1"/>
  <c r="L1535" i="13"/>
  <c r="N1536" i="13"/>
  <c r="M1536" i="13" a="1"/>
  <c r="M1536" i="13" s="1"/>
  <c r="K1536" i="13"/>
  <c r="P1536" i="13"/>
  <c r="Q1536" i="13" s="1"/>
  <c r="A1537" i="13"/>
  <c r="O1536" i="13" l="1"/>
  <c r="L1536" i="13"/>
  <c r="N1537" i="13"/>
  <c r="M1537" i="13" a="1"/>
  <c r="M1537" i="13" s="1"/>
  <c r="K1537" i="13"/>
  <c r="P1537" i="13"/>
  <c r="Q1537" i="13" s="1"/>
  <c r="A1538" i="13"/>
  <c r="O1537" i="13" l="1"/>
  <c r="L1537" i="13"/>
  <c r="N1538" i="13"/>
  <c r="M1538" i="13" a="1"/>
  <c r="M1538" i="13" s="1"/>
  <c r="K1538" i="13"/>
  <c r="P1538" i="13"/>
  <c r="Q1538" i="13" s="1"/>
  <c r="A1539" i="13"/>
  <c r="O1538" i="13" l="1"/>
  <c r="L1538" i="13"/>
  <c r="N1539" i="13"/>
  <c r="M1539" i="13" a="1"/>
  <c r="M1539" i="13" s="1"/>
  <c r="K1539" i="13"/>
  <c r="P1539" i="13"/>
  <c r="Q1539" i="13" s="1"/>
  <c r="A1540" i="13"/>
  <c r="O1539" i="13" l="1"/>
  <c r="L1539" i="13"/>
  <c r="N1540" i="13"/>
  <c r="M1540" i="13" a="1"/>
  <c r="M1540" i="13" s="1"/>
  <c r="K1540" i="13"/>
  <c r="P1540" i="13"/>
  <c r="Q1540" i="13" s="1"/>
  <c r="A1541" i="13"/>
  <c r="O1540" i="13" l="1"/>
  <c r="L1540" i="13"/>
  <c r="N1541" i="13"/>
  <c r="M1541" i="13" a="1"/>
  <c r="M1541" i="13" s="1"/>
  <c r="K1541" i="13"/>
  <c r="P1541" i="13"/>
  <c r="Q1541" i="13" s="1"/>
  <c r="A1542" i="13"/>
  <c r="G174" i="19"/>
  <c r="O1541" i="13" l="1"/>
  <c r="L1541" i="13"/>
  <c r="N1542" i="13"/>
  <c r="M1542" i="13" a="1"/>
  <c r="M1542" i="13" s="1"/>
  <c r="K1542" i="13"/>
  <c r="P1542" i="13"/>
  <c r="Q1542" i="13" s="1"/>
  <c r="A1543" i="13"/>
  <c r="O1542" i="13" l="1"/>
  <c r="L1542" i="13"/>
  <c r="N1543" i="13"/>
  <c r="M1543" i="13" a="1"/>
  <c r="M1543" i="13" s="1"/>
  <c r="K1543" i="13"/>
  <c r="P1543" i="13"/>
  <c r="Q1543" i="13" s="1"/>
  <c r="A1544" i="13"/>
  <c r="O1543" i="13" l="1"/>
  <c r="L1543" i="13"/>
  <c r="N1544" i="13"/>
  <c r="M1544" i="13" a="1"/>
  <c r="M1544" i="13" s="1"/>
  <c r="K1544" i="13"/>
  <c r="P1544" i="13"/>
  <c r="Q1544" i="13" s="1"/>
  <c r="A1545" i="13"/>
  <c r="O1544" i="13" l="1"/>
  <c r="L1544" i="13"/>
  <c r="N1545" i="13"/>
  <c r="M1545" i="13" a="1"/>
  <c r="M1545" i="13" s="1"/>
  <c r="K1545" i="13"/>
  <c r="P1545" i="13"/>
  <c r="Q1545" i="13" s="1"/>
  <c r="A1546" i="13"/>
  <c r="O1545" i="13" l="1"/>
  <c r="L1545" i="13"/>
  <c r="N1546" i="13"/>
  <c r="M1546" i="13" a="1"/>
  <c r="M1546" i="13" s="1"/>
  <c r="K1546" i="13"/>
  <c r="P1546" i="13"/>
  <c r="Q1546" i="13" s="1"/>
  <c r="A1547" i="13"/>
  <c r="O1546" i="13" l="1"/>
  <c r="L1546" i="13"/>
  <c r="N1547" i="13"/>
  <c r="M1547" i="13" a="1"/>
  <c r="M1547" i="13" s="1"/>
  <c r="K1547" i="13"/>
  <c r="P1547" i="13"/>
  <c r="Q1547" i="13" s="1"/>
  <c r="A1548" i="13"/>
  <c r="O1547" i="13" l="1"/>
  <c r="L1547" i="13"/>
  <c r="N1548" i="13"/>
  <c r="M1548" i="13" a="1"/>
  <c r="M1548" i="13" s="1"/>
  <c r="K1548" i="13"/>
  <c r="P1548" i="13"/>
  <c r="Q1548" i="13" s="1"/>
  <c r="A1549" i="13"/>
  <c r="O1548" i="13" l="1"/>
  <c r="L1548" i="13"/>
  <c r="N1549" i="13"/>
  <c r="M1549" i="13" a="1"/>
  <c r="M1549" i="13" s="1"/>
  <c r="K1549" i="13"/>
  <c r="P1549" i="13"/>
  <c r="Q1549" i="13" s="1"/>
  <c r="A1550" i="13"/>
  <c r="O1549" i="13" l="1"/>
  <c r="L1549" i="13"/>
  <c r="N1550" i="13"/>
  <c r="M1550" i="13" a="1"/>
  <c r="M1550" i="13" s="1"/>
  <c r="K1550" i="13"/>
  <c r="P1550" i="13"/>
  <c r="Q1550" i="13" s="1"/>
  <c r="A1551" i="13"/>
  <c r="G175" i="19"/>
  <c r="O1550" i="13" l="1"/>
  <c r="L1550" i="13"/>
  <c r="N1551" i="13"/>
  <c r="M1551" i="13" a="1"/>
  <c r="M1551" i="13" s="1"/>
  <c r="K1551" i="13"/>
  <c r="P1551" i="13"/>
  <c r="Q1551" i="13" s="1"/>
  <c r="A1552" i="13"/>
  <c r="O1551" i="13" l="1"/>
  <c r="L1551" i="13"/>
  <c r="N1552" i="13"/>
  <c r="M1552" i="13" a="1"/>
  <c r="M1552" i="13" s="1"/>
  <c r="K1552" i="13"/>
  <c r="P1552" i="13"/>
  <c r="Q1552" i="13" s="1"/>
  <c r="A1553" i="13"/>
  <c r="O1552" i="13" l="1"/>
  <c r="L1552" i="13"/>
  <c r="N1553" i="13"/>
  <c r="M1553" i="13" a="1"/>
  <c r="M1553" i="13" s="1"/>
  <c r="K1553" i="13"/>
  <c r="P1553" i="13"/>
  <c r="Q1553" i="13" s="1"/>
  <c r="A1554" i="13"/>
  <c r="O1553" i="13" l="1"/>
  <c r="L1553" i="13"/>
  <c r="N1554" i="13"/>
  <c r="M1554" i="13" a="1"/>
  <c r="M1554" i="13" s="1"/>
  <c r="K1554" i="13"/>
  <c r="P1554" i="13"/>
  <c r="Q1554" i="13" s="1"/>
  <c r="A1555" i="13"/>
  <c r="O1554" i="13" l="1"/>
  <c r="L1554" i="13"/>
  <c r="N1555" i="13"/>
  <c r="M1555" i="13" a="1"/>
  <c r="M1555" i="13" s="1"/>
  <c r="K1555" i="13"/>
  <c r="P1555" i="13"/>
  <c r="Q1555" i="13" s="1"/>
  <c r="A1556" i="13"/>
  <c r="O1555" i="13" l="1"/>
  <c r="L1555" i="13"/>
  <c r="N1556" i="13"/>
  <c r="M1556" i="13" a="1"/>
  <c r="M1556" i="13" s="1"/>
  <c r="K1556" i="13"/>
  <c r="P1556" i="13"/>
  <c r="Q1556" i="13" s="1"/>
  <c r="A1557" i="13"/>
  <c r="O1556" i="13" l="1"/>
  <c r="L1556" i="13"/>
  <c r="N1557" i="13"/>
  <c r="M1557" i="13" a="1"/>
  <c r="M1557" i="13" s="1"/>
  <c r="K1557" i="13"/>
  <c r="P1557" i="13"/>
  <c r="Q1557" i="13" s="1"/>
  <c r="A1558" i="13"/>
  <c r="O1557" i="13" l="1"/>
  <c r="L1557" i="13"/>
  <c r="N1558" i="13"/>
  <c r="M1558" i="13" a="1"/>
  <c r="M1558" i="13" s="1"/>
  <c r="K1558" i="13"/>
  <c r="P1558" i="13"/>
  <c r="Q1558" i="13" s="1"/>
  <c r="A1559" i="13"/>
  <c r="O1558" i="13" l="1"/>
  <c r="L1558" i="13"/>
  <c r="N1559" i="13"/>
  <c r="M1559" i="13" a="1"/>
  <c r="M1559" i="13" s="1"/>
  <c r="K1559" i="13"/>
  <c r="P1559" i="13"/>
  <c r="Q1559" i="13" s="1"/>
  <c r="A1560" i="13"/>
  <c r="G176" i="19"/>
  <c r="O1559" i="13" l="1"/>
  <c r="L1559" i="13"/>
  <c r="N1560" i="13"/>
  <c r="M1560" i="13" a="1"/>
  <c r="M1560" i="13" s="1"/>
  <c r="K1560" i="13"/>
  <c r="P1560" i="13"/>
  <c r="Q1560" i="13" s="1"/>
  <c r="A1561" i="13"/>
  <c r="O1560" i="13" l="1"/>
  <c r="L1560" i="13"/>
  <c r="N1561" i="13"/>
  <c r="M1561" i="13" a="1"/>
  <c r="M1561" i="13" s="1"/>
  <c r="K1561" i="13"/>
  <c r="P1561" i="13"/>
  <c r="Q1561" i="13" s="1"/>
  <c r="A1562" i="13"/>
  <c r="O1561" i="13" l="1"/>
  <c r="L1561" i="13"/>
  <c r="N1562" i="13"/>
  <c r="M1562" i="13" a="1"/>
  <c r="M1562" i="13" s="1"/>
  <c r="K1562" i="13"/>
  <c r="P1562" i="13"/>
  <c r="Q1562" i="13" s="1"/>
  <c r="A1563" i="13"/>
  <c r="O1562" i="13" l="1"/>
  <c r="L1562" i="13"/>
  <c r="N1563" i="13"/>
  <c r="M1563" i="13" a="1"/>
  <c r="M1563" i="13" s="1"/>
  <c r="K1563" i="13"/>
  <c r="P1563" i="13"/>
  <c r="Q1563" i="13" s="1"/>
  <c r="A1564" i="13"/>
  <c r="O1563" i="13" l="1"/>
  <c r="L1563" i="13"/>
  <c r="N1564" i="13"/>
  <c r="M1564" i="13" a="1"/>
  <c r="M1564" i="13" s="1"/>
  <c r="K1564" i="13"/>
  <c r="P1564" i="13"/>
  <c r="Q1564" i="13" s="1"/>
  <c r="A1565" i="13"/>
  <c r="O1564" i="13" l="1"/>
  <c r="L1564" i="13"/>
  <c r="N1565" i="13"/>
  <c r="M1565" i="13" a="1"/>
  <c r="M1565" i="13" s="1"/>
  <c r="K1565" i="13"/>
  <c r="P1565" i="13"/>
  <c r="Q1565" i="13" s="1"/>
  <c r="A1566" i="13"/>
  <c r="O1565" i="13" l="1"/>
  <c r="L1565" i="13"/>
  <c r="N1566" i="13"/>
  <c r="M1566" i="13" a="1"/>
  <c r="M1566" i="13" s="1"/>
  <c r="K1566" i="13"/>
  <c r="P1566" i="13"/>
  <c r="Q1566" i="13" s="1"/>
  <c r="A1567" i="13"/>
  <c r="O1566" i="13" l="1"/>
  <c r="L1566" i="13"/>
  <c r="N1567" i="13"/>
  <c r="M1567" i="13" a="1"/>
  <c r="M1567" i="13" s="1"/>
  <c r="K1567" i="13"/>
  <c r="P1567" i="13"/>
  <c r="Q1567" i="13" s="1"/>
  <c r="A1568" i="13"/>
  <c r="O1567" i="13" l="1"/>
  <c r="L1567" i="13"/>
  <c r="N1568" i="13"/>
  <c r="M1568" i="13" a="1"/>
  <c r="M1568" i="13" s="1"/>
  <c r="K1568" i="13"/>
  <c r="P1568" i="13"/>
  <c r="Q1568" i="13" s="1"/>
  <c r="A1569" i="13"/>
  <c r="G177" i="19"/>
  <c r="O1568" i="13" l="1"/>
  <c r="L1568" i="13"/>
  <c r="N1569" i="13"/>
  <c r="M1569" i="13" a="1"/>
  <c r="M1569" i="13" s="1"/>
  <c r="K1569" i="13"/>
  <c r="P1569" i="13"/>
  <c r="Q1569" i="13" s="1"/>
  <c r="A1570" i="13"/>
  <c r="O1569" i="13" l="1"/>
  <c r="L1569" i="13"/>
  <c r="N1570" i="13"/>
  <c r="M1570" i="13" a="1"/>
  <c r="M1570" i="13" s="1"/>
  <c r="K1570" i="13"/>
  <c r="P1570" i="13"/>
  <c r="Q1570" i="13" s="1"/>
  <c r="A1571" i="13"/>
  <c r="O1570" i="13" l="1"/>
  <c r="L1570" i="13"/>
  <c r="N1571" i="13"/>
  <c r="M1571" i="13" a="1"/>
  <c r="M1571" i="13" s="1"/>
  <c r="K1571" i="13"/>
  <c r="P1571" i="13"/>
  <c r="Q1571" i="13" s="1"/>
  <c r="A1572" i="13"/>
  <c r="O1571" i="13" l="1"/>
  <c r="L1571" i="13"/>
  <c r="N1572" i="13"/>
  <c r="M1572" i="13" a="1"/>
  <c r="M1572" i="13" s="1"/>
  <c r="K1572" i="13"/>
  <c r="P1572" i="13"/>
  <c r="Q1572" i="13" s="1"/>
  <c r="A1573" i="13"/>
  <c r="O1572" i="13" l="1"/>
  <c r="L1572" i="13"/>
  <c r="N1573" i="13"/>
  <c r="M1573" i="13" a="1"/>
  <c r="M1573" i="13" s="1"/>
  <c r="K1573" i="13"/>
  <c r="P1573" i="13"/>
  <c r="Q1573" i="13" s="1"/>
  <c r="A1574" i="13"/>
  <c r="O1573" i="13" l="1"/>
  <c r="L1573" i="13"/>
  <c r="N1574" i="13"/>
  <c r="M1574" i="13" a="1"/>
  <c r="M1574" i="13" s="1"/>
  <c r="K1574" i="13"/>
  <c r="P1574" i="13"/>
  <c r="Q1574" i="13" s="1"/>
  <c r="A1575" i="13"/>
  <c r="O1574" i="13" l="1"/>
  <c r="L1574" i="13"/>
  <c r="N1575" i="13"/>
  <c r="M1575" i="13" a="1"/>
  <c r="M1575" i="13" s="1"/>
  <c r="K1575" i="13"/>
  <c r="P1575" i="13"/>
  <c r="Q1575" i="13" s="1"/>
  <c r="A1576" i="13"/>
  <c r="O1575" i="13" l="1"/>
  <c r="L1575" i="13"/>
  <c r="N1576" i="13"/>
  <c r="M1576" i="13" a="1"/>
  <c r="M1576" i="13" s="1"/>
  <c r="K1576" i="13"/>
  <c r="P1576" i="13"/>
  <c r="Q1576" i="13" s="1"/>
  <c r="A1577" i="13"/>
  <c r="O1576" i="13" l="1"/>
  <c r="L1576" i="13"/>
  <c r="N1577" i="13"/>
  <c r="M1577" i="13" a="1"/>
  <c r="M1577" i="13" s="1"/>
  <c r="K1577" i="13"/>
  <c r="P1577" i="13"/>
  <c r="Q1577" i="13" s="1"/>
  <c r="A1578" i="13"/>
  <c r="G178" i="19"/>
  <c r="O1577" i="13" l="1"/>
  <c r="L1577" i="13"/>
  <c r="N1578" i="13"/>
  <c r="M1578" i="13" a="1"/>
  <c r="M1578" i="13" s="1"/>
  <c r="O1578" i="13" s="1"/>
  <c r="K1578" i="13"/>
  <c r="P1578" i="13"/>
  <c r="Q1578" i="13" s="1"/>
  <c r="A1579" i="13"/>
  <c r="L1578" i="13" l="1"/>
  <c r="N1579" i="13"/>
  <c r="M1579" i="13" a="1"/>
  <c r="M1579" i="13" s="1"/>
  <c r="K1579" i="13"/>
  <c r="P1579" i="13"/>
  <c r="Q1579" i="13" s="1"/>
  <c r="A1580" i="13"/>
  <c r="O1579" i="13" l="1"/>
  <c r="L1579" i="13"/>
  <c r="N1580" i="13"/>
  <c r="M1580" i="13" a="1"/>
  <c r="M1580" i="13" s="1"/>
  <c r="K1580" i="13"/>
  <c r="P1580" i="13"/>
  <c r="Q1580" i="13" s="1"/>
  <c r="A1581" i="13"/>
  <c r="O1580" i="13" l="1"/>
  <c r="L1580" i="13"/>
  <c r="N1581" i="13"/>
  <c r="M1581" i="13" a="1"/>
  <c r="M1581" i="13" s="1"/>
  <c r="K1581" i="13"/>
  <c r="P1581" i="13"/>
  <c r="Q1581" i="13" s="1"/>
  <c r="A1582" i="13"/>
  <c r="O1581" i="13" l="1"/>
  <c r="L1581" i="13"/>
  <c r="N1582" i="13"/>
  <c r="M1582" i="13" a="1"/>
  <c r="M1582" i="13" s="1"/>
  <c r="K1582" i="13"/>
  <c r="P1582" i="13"/>
  <c r="Q1582" i="13" s="1"/>
  <c r="A1583" i="13"/>
  <c r="O1582" i="13" l="1"/>
  <c r="L1582" i="13"/>
  <c r="N1583" i="13"/>
  <c r="M1583" i="13" a="1"/>
  <c r="M1583" i="13" s="1"/>
  <c r="K1583" i="13"/>
  <c r="P1583" i="13"/>
  <c r="Q1583" i="13" s="1"/>
  <c r="A1584" i="13"/>
  <c r="O1583" i="13" l="1"/>
  <c r="L1583" i="13"/>
  <c r="N1584" i="13"/>
  <c r="M1584" i="13" a="1"/>
  <c r="M1584" i="13" s="1"/>
  <c r="K1584" i="13"/>
  <c r="P1584" i="13"/>
  <c r="Q1584" i="13" s="1"/>
  <c r="A1585" i="13"/>
  <c r="O1584" i="13" l="1"/>
  <c r="L1584" i="13"/>
  <c r="N1585" i="13"/>
  <c r="M1585" i="13" a="1"/>
  <c r="M1585" i="13" s="1"/>
  <c r="K1585" i="13"/>
  <c r="P1585" i="13"/>
  <c r="Q1585" i="13" s="1"/>
  <c r="A1586" i="13"/>
  <c r="O1585" i="13" l="1"/>
  <c r="L1585" i="13"/>
  <c r="N1586" i="13"/>
  <c r="M1586" i="13" a="1"/>
  <c r="M1586" i="13" s="1"/>
  <c r="K1586" i="13"/>
  <c r="P1586" i="13"/>
  <c r="Q1586" i="13" s="1"/>
  <c r="A1587" i="13"/>
  <c r="G179" i="19"/>
  <c r="O1586" i="13" l="1"/>
  <c r="L1586" i="13"/>
  <c r="N1587" i="13"/>
  <c r="M1587" i="13" a="1"/>
  <c r="M1587" i="13" s="1"/>
  <c r="K1587" i="13"/>
  <c r="P1587" i="13"/>
  <c r="Q1587" i="13" s="1"/>
  <c r="A1588" i="13"/>
  <c r="O1587" i="13" l="1"/>
  <c r="L1587" i="13"/>
  <c r="N1588" i="13"/>
  <c r="M1588" i="13" a="1"/>
  <c r="M1588" i="13" s="1"/>
  <c r="K1588" i="13"/>
  <c r="P1588" i="13"/>
  <c r="Q1588" i="13" s="1"/>
  <c r="A1589" i="13"/>
  <c r="O1588" i="13" l="1"/>
  <c r="L1588" i="13"/>
  <c r="N1589" i="13"/>
  <c r="M1589" i="13" a="1"/>
  <c r="M1589" i="13" s="1"/>
  <c r="K1589" i="13"/>
  <c r="P1589" i="13"/>
  <c r="Q1589" i="13" s="1"/>
  <c r="A1590" i="13"/>
  <c r="O1589" i="13" l="1"/>
  <c r="L1589" i="13"/>
  <c r="N1590" i="13"/>
  <c r="M1590" i="13" a="1"/>
  <c r="M1590" i="13" s="1"/>
  <c r="K1590" i="13"/>
  <c r="P1590" i="13"/>
  <c r="Q1590" i="13" s="1"/>
  <c r="A1591" i="13"/>
  <c r="O1590" i="13" l="1"/>
  <c r="L1590" i="13"/>
  <c r="N1591" i="13"/>
  <c r="M1591" i="13" a="1"/>
  <c r="M1591" i="13" s="1"/>
  <c r="K1591" i="13"/>
  <c r="P1591" i="13"/>
  <c r="Q1591" i="13" s="1"/>
  <c r="A1592" i="13"/>
  <c r="O1591" i="13" l="1"/>
  <c r="L1591" i="13"/>
  <c r="N1592" i="13"/>
  <c r="M1592" i="13" a="1"/>
  <c r="M1592" i="13" s="1"/>
  <c r="K1592" i="13"/>
  <c r="P1592" i="13"/>
  <c r="Q1592" i="13" s="1"/>
  <c r="A1593" i="13"/>
  <c r="O1592" i="13" l="1"/>
  <c r="L1592" i="13"/>
  <c r="N1593" i="13"/>
  <c r="M1593" i="13" a="1"/>
  <c r="M1593" i="13" s="1"/>
  <c r="K1593" i="13"/>
  <c r="P1593" i="13"/>
  <c r="Q1593" i="13" s="1"/>
  <c r="A1594" i="13"/>
  <c r="O1593" i="13" l="1"/>
  <c r="L1593" i="13"/>
  <c r="N1594" i="13"/>
  <c r="M1594" i="13" a="1"/>
  <c r="M1594" i="13" s="1"/>
  <c r="K1594" i="13"/>
  <c r="P1594" i="13"/>
  <c r="Q1594" i="13" s="1"/>
  <c r="A1595" i="13"/>
  <c r="O1594" i="13" l="1"/>
  <c r="L1594" i="13"/>
  <c r="N1595" i="13"/>
  <c r="M1595" i="13" a="1"/>
  <c r="M1595" i="13" s="1"/>
  <c r="K1595" i="13"/>
  <c r="P1595" i="13"/>
  <c r="Q1595" i="13" s="1"/>
  <c r="A1596" i="13"/>
  <c r="G180" i="19"/>
  <c r="O1595" i="13" l="1"/>
  <c r="L1595" i="13"/>
  <c r="N1596" i="13"/>
  <c r="M1596" i="13" a="1"/>
  <c r="M1596" i="13" s="1"/>
  <c r="K1596" i="13"/>
  <c r="P1596" i="13"/>
  <c r="Q1596" i="13" s="1"/>
  <c r="A1597" i="13"/>
  <c r="O1596" i="13" l="1"/>
  <c r="L1596" i="13"/>
  <c r="N1597" i="13"/>
  <c r="M1597" i="13" a="1"/>
  <c r="M1597" i="13" s="1"/>
  <c r="K1597" i="13"/>
  <c r="P1597" i="13"/>
  <c r="Q1597" i="13" s="1"/>
  <c r="A1598" i="13"/>
  <c r="O1597" i="13" l="1"/>
  <c r="L1597" i="13"/>
  <c r="N1598" i="13"/>
  <c r="M1598" i="13" a="1"/>
  <c r="M1598" i="13" s="1"/>
  <c r="K1598" i="13"/>
  <c r="P1598" i="13"/>
  <c r="Q1598" i="13" s="1"/>
  <c r="A1599" i="13"/>
  <c r="O1598" i="13" l="1"/>
  <c r="L1598" i="13"/>
  <c r="N1599" i="13"/>
  <c r="M1599" i="13" a="1"/>
  <c r="M1599" i="13" s="1"/>
  <c r="K1599" i="13"/>
  <c r="P1599" i="13"/>
  <c r="Q1599" i="13" s="1"/>
  <c r="A1600" i="13"/>
  <c r="O1599" i="13" l="1"/>
  <c r="L1599" i="13"/>
  <c r="N1600" i="13"/>
  <c r="M1600" i="13" a="1"/>
  <c r="M1600" i="13" s="1"/>
  <c r="K1600" i="13"/>
  <c r="P1600" i="13"/>
  <c r="Q1600" i="13" s="1"/>
  <c r="A1601" i="13"/>
  <c r="O1600" i="13" l="1"/>
  <c r="L1600" i="13"/>
  <c r="N1601" i="13"/>
  <c r="M1601" i="13" a="1"/>
  <c r="M1601" i="13" s="1"/>
  <c r="K1601" i="13"/>
  <c r="P1601" i="13"/>
  <c r="Q1601" i="13" s="1"/>
  <c r="A1602" i="13"/>
  <c r="O1601" i="13" l="1"/>
  <c r="L1601" i="13"/>
  <c r="N1602" i="13"/>
  <c r="M1602" i="13" a="1"/>
  <c r="M1602" i="13" s="1"/>
  <c r="K1602" i="13"/>
  <c r="P1602" i="13"/>
  <c r="Q1602" i="13" s="1"/>
  <c r="A1603" i="13"/>
  <c r="O1602" i="13" l="1"/>
  <c r="L1602" i="13"/>
  <c r="N1603" i="13"/>
  <c r="M1603" i="13" a="1"/>
  <c r="M1603" i="13" s="1"/>
  <c r="K1603" i="13"/>
  <c r="P1603" i="13"/>
  <c r="Q1603" i="13" s="1"/>
  <c r="A1604" i="13"/>
  <c r="O1603" i="13" l="1"/>
  <c r="L1603" i="13"/>
  <c r="N1604" i="13"/>
  <c r="M1604" i="13" a="1"/>
  <c r="M1604" i="13" s="1"/>
  <c r="K1604" i="13"/>
  <c r="P1604" i="13"/>
  <c r="Q1604" i="13" s="1"/>
  <c r="A1605" i="13"/>
  <c r="G181" i="19"/>
  <c r="O1604" i="13" l="1"/>
  <c r="L1604" i="13"/>
  <c r="N1605" i="13"/>
  <c r="M1605" i="13" a="1"/>
  <c r="M1605" i="13" s="1"/>
  <c r="K1605" i="13"/>
  <c r="P1605" i="13"/>
  <c r="Q1605" i="13" s="1"/>
  <c r="A1606" i="13"/>
  <c r="O1605" i="13" l="1"/>
  <c r="L1605" i="13"/>
  <c r="N1606" i="13"/>
  <c r="M1606" i="13" a="1"/>
  <c r="M1606" i="13" s="1"/>
  <c r="K1606" i="13"/>
  <c r="P1606" i="13"/>
  <c r="Q1606" i="13" s="1"/>
  <c r="A1607" i="13"/>
  <c r="O1606" i="13" l="1"/>
  <c r="L1606" i="13"/>
  <c r="N1607" i="13"/>
  <c r="M1607" i="13" a="1"/>
  <c r="M1607" i="13" s="1"/>
  <c r="K1607" i="13"/>
  <c r="P1607" i="13"/>
  <c r="Q1607" i="13" s="1"/>
  <c r="A1608" i="13"/>
  <c r="O1607" i="13" l="1"/>
  <c r="L1607" i="13"/>
  <c r="N1608" i="13"/>
  <c r="M1608" i="13" a="1"/>
  <c r="M1608" i="13" s="1"/>
  <c r="K1608" i="13"/>
  <c r="P1608" i="13"/>
  <c r="Q1608" i="13" s="1"/>
  <c r="A1609" i="13"/>
  <c r="O1608" i="13" l="1"/>
  <c r="L1608" i="13"/>
  <c r="N1609" i="13"/>
  <c r="M1609" i="13" a="1"/>
  <c r="M1609" i="13" s="1"/>
  <c r="K1609" i="13"/>
  <c r="P1609" i="13"/>
  <c r="Q1609" i="13" s="1"/>
  <c r="A1610" i="13"/>
  <c r="O1609" i="13" l="1"/>
  <c r="L1609" i="13"/>
  <c r="N1610" i="13"/>
  <c r="M1610" i="13" a="1"/>
  <c r="M1610" i="13" s="1"/>
  <c r="O1610" i="13" s="1"/>
  <c r="K1610" i="13"/>
  <c r="P1610" i="13"/>
  <c r="Q1610" i="13" s="1"/>
  <c r="A1611" i="13"/>
  <c r="L1610" i="13" l="1"/>
  <c r="N1611" i="13"/>
  <c r="M1611" i="13" a="1"/>
  <c r="M1611" i="13" s="1"/>
  <c r="K1611" i="13"/>
  <c r="P1611" i="13"/>
  <c r="Q1611" i="13" s="1"/>
  <c r="A1612" i="13"/>
  <c r="O1611" i="13" l="1"/>
  <c r="L1611" i="13"/>
  <c r="N1612" i="13"/>
  <c r="M1612" i="13" a="1"/>
  <c r="M1612" i="13" s="1"/>
  <c r="K1612" i="13"/>
  <c r="P1612" i="13"/>
  <c r="Q1612" i="13" s="1"/>
  <c r="A1613" i="13"/>
  <c r="O1612" i="13" l="1"/>
  <c r="L1612" i="13"/>
  <c r="N1613" i="13"/>
  <c r="M1613" i="13" a="1"/>
  <c r="M1613" i="13" s="1"/>
  <c r="K1613" i="13"/>
  <c r="P1613" i="13"/>
  <c r="Q1613" i="13" s="1"/>
  <c r="A1614" i="13"/>
  <c r="G182" i="19"/>
  <c r="O1613" i="13" l="1"/>
  <c r="L1613" i="13"/>
  <c r="N1614" i="13"/>
  <c r="M1614" i="13" a="1"/>
  <c r="M1614" i="13" s="1"/>
  <c r="K1614" i="13"/>
  <c r="P1614" i="13"/>
  <c r="Q1614" i="13" s="1"/>
  <c r="A1615" i="13"/>
  <c r="O1614" i="13" l="1"/>
  <c r="L1614" i="13"/>
  <c r="N1615" i="13"/>
  <c r="M1615" i="13" a="1"/>
  <c r="M1615" i="13" s="1"/>
  <c r="K1615" i="13"/>
  <c r="P1615" i="13"/>
  <c r="Q1615" i="13" s="1"/>
  <c r="A1616" i="13"/>
  <c r="O1615" i="13" l="1"/>
  <c r="L1615" i="13"/>
  <c r="N1616" i="13"/>
  <c r="M1616" i="13" a="1"/>
  <c r="M1616" i="13" s="1"/>
  <c r="K1616" i="13"/>
  <c r="P1616" i="13"/>
  <c r="Q1616" i="13" s="1"/>
  <c r="A1617" i="13"/>
  <c r="O1616" i="13" l="1"/>
  <c r="L1616" i="13"/>
  <c r="N1617" i="13"/>
  <c r="M1617" i="13" a="1"/>
  <c r="M1617" i="13" s="1"/>
  <c r="K1617" i="13"/>
  <c r="P1617" i="13"/>
  <c r="Q1617" i="13" s="1"/>
  <c r="A1618" i="13"/>
  <c r="O1617" i="13" l="1"/>
  <c r="L1617" i="13"/>
  <c r="N1618" i="13"/>
  <c r="M1618" i="13" a="1"/>
  <c r="M1618" i="13" s="1"/>
  <c r="K1618" i="13"/>
  <c r="P1618" i="13"/>
  <c r="Q1618" i="13" s="1"/>
  <c r="A1619" i="13"/>
  <c r="O1618" i="13" l="1"/>
  <c r="L1618" i="13"/>
  <c r="N1619" i="13"/>
  <c r="M1619" i="13" a="1"/>
  <c r="M1619" i="13" s="1"/>
  <c r="K1619" i="13"/>
  <c r="P1619" i="13"/>
  <c r="Q1619" i="13" s="1"/>
  <c r="A1620" i="13"/>
  <c r="O1619" i="13" l="1"/>
  <c r="L1619" i="13"/>
  <c r="N1620" i="13"/>
  <c r="M1620" i="13" a="1"/>
  <c r="M1620" i="13" s="1"/>
  <c r="K1620" i="13"/>
  <c r="P1620" i="13"/>
  <c r="Q1620" i="13" s="1"/>
  <c r="A1621" i="13"/>
  <c r="O1620" i="13" l="1"/>
  <c r="L1620" i="13"/>
  <c r="N1621" i="13"/>
  <c r="M1621" i="13" a="1"/>
  <c r="M1621" i="13" s="1"/>
  <c r="K1621" i="13"/>
  <c r="P1621" i="13"/>
  <c r="Q1621" i="13" s="1"/>
  <c r="A1622" i="13"/>
  <c r="O1621" i="13" l="1"/>
  <c r="L1621" i="13"/>
  <c r="N1622" i="13"/>
  <c r="M1622" i="13" a="1"/>
  <c r="M1622" i="13" s="1"/>
  <c r="K1622" i="13"/>
  <c r="P1622" i="13"/>
  <c r="Q1622" i="13" s="1"/>
  <c r="A1623" i="13"/>
  <c r="G183" i="19"/>
  <c r="O1622" i="13" l="1"/>
  <c r="L1622" i="13"/>
  <c r="N1623" i="13"/>
  <c r="M1623" i="13" a="1"/>
  <c r="M1623" i="13" s="1"/>
  <c r="K1623" i="13"/>
  <c r="P1623" i="13"/>
  <c r="Q1623" i="13" s="1"/>
  <c r="A1624" i="13"/>
  <c r="O1623" i="13" l="1"/>
  <c r="L1623" i="13"/>
  <c r="N1624" i="13"/>
  <c r="M1624" i="13" a="1"/>
  <c r="M1624" i="13" s="1"/>
  <c r="K1624" i="13"/>
  <c r="P1624" i="13"/>
  <c r="Q1624" i="13" s="1"/>
  <c r="A1625" i="13"/>
  <c r="O1624" i="13" l="1"/>
  <c r="L1624" i="13"/>
  <c r="N1625" i="13"/>
  <c r="M1625" i="13" a="1"/>
  <c r="M1625" i="13" s="1"/>
  <c r="K1625" i="13"/>
  <c r="P1625" i="13"/>
  <c r="Q1625" i="13" s="1"/>
  <c r="A1626" i="13"/>
  <c r="O1625" i="13" l="1"/>
  <c r="L1625" i="13"/>
  <c r="N1626" i="13"/>
  <c r="M1626" i="13" a="1"/>
  <c r="M1626" i="13" s="1"/>
  <c r="K1626" i="13"/>
  <c r="P1626" i="13"/>
  <c r="Q1626" i="13" s="1"/>
  <c r="A1627" i="13"/>
  <c r="O1626" i="13" l="1"/>
  <c r="L1626" i="13"/>
  <c r="N1627" i="13"/>
  <c r="M1627" i="13" a="1"/>
  <c r="M1627" i="13" s="1"/>
  <c r="K1627" i="13"/>
  <c r="P1627" i="13"/>
  <c r="Q1627" i="13" s="1"/>
  <c r="A1628" i="13"/>
  <c r="O1627" i="13" l="1"/>
  <c r="L1627" i="13"/>
  <c r="N1628" i="13"/>
  <c r="M1628" i="13" a="1"/>
  <c r="M1628" i="13" s="1"/>
  <c r="K1628" i="13"/>
  <c r="P1628" i="13"/>
  <c r="Q1628" i="13" s="1"/>
  <c r="A1629" i="13"/>
  <c r="O1628" i="13" l="1"/>
  <c r="L1628" i="13"/>
  <c r="N1629" i="13"/>
  <c r="M1629" i="13" a="1"/>
  <c r="M1629" i="13" s="1"/>
  <c r="K1629" i="13"/>
  <c r="P1629" i="13"/>
  <c r="Q1629" i="13" s="1"/>
  <c r="A1630" i="13"/>
  <c r="O1629" i="13" l="1"/>
  <c r="L1629" i="13"/>
  <c r="N1630" i="13"/>
  <c r="M1630" i="13" a="1"/>
  <c r="M1630" i="13" s="1"/>
  <c r="K1630" i="13"/>
  <c r="P1630" i="13"/>
  <c r="Q1630" i="13" s="1"/>
  <c r="A1631" i="13"/>
  <c r="O1630" i="13" l="1"/>
  <c r="L1630" i="13"/>
  <c r="N1631" i="13"/>
  <c r="M1631" i="13" a="1"/>
  <c r="M1631" i="13" s="1"/>
  <c r="K1631" i="13"/>
  <c r="P1631" i="13"/>
  <c r="Q1631" i="13" s="1"/>
  <c r="A1632" i="13"/>
  <c r="G184" i="19"/>
  <c r="O1631" i="13" l="1"/>
  <c r="L1631" i="13"/>
  <c r="N1632" i="13"/>
  <c r="M1632" i="13" a="1"/>
  <c r="M1632" i="13" s="1"/>
  <c r="K1632" i="13"/>
  <c r="P1632" i="13"/>
  <c r="Q1632" i="13" s="1"/>
  <c r="A1633" i="13"/>
  <c r="O1632" i="13" l="1"/>
  <c r="L1632" i="13"/>
  <c r="N1633" i="13"/>
  <c r="M1633" i="13" a="1"/>
  <c r="M1633" i="13" s="1"/>
  <c r="K1633" i="13"/>
  <c r="P1633" i="13"/>
  <c r="Q1633" i="13" s="1"/>
  <c r="A1634" i="13"/>
  <c r="O1633" i="13" l="1"/>
  <c r="L1633" i="13"/>
  <c r="N1634" i="13"/>
  <c r="M1634" i="13" a="1"/>
  <c r="M1634" i="13" s="1"/>
  <c r="K1634" i="13"/>
  <c r="P1634" i="13"/>
  <c r="Q1634" i="13" s="1"/>
  <c r="A1635" i="13"/>
  <c r="O1634" i="13" l="1"/>
  <c r="L1634" i="13"/>
  <c r="N1635" i="13"/>
  <c r="M1635" i="13" a="1"/>
  <c r="M1635" i="13" s="1"/>
  <c r="K1635" i="13"/>
  <c r="P1635" i="13"/>
  <c r="Q1635" i="13" s="1"/>
  <c r="A1636" i="13"/>
  <c r="O1635" i="13" l="1"/>
  <c r="L1635" i="13"/>
  <c r="N1636" i="13"/>
  <c r="M1636" i="13" a="1"/>
  <c r="M1636" i="13" s="1"/>
  <c r="K1636" i="13"/>
  <c r="P1636" i="13"/>
  <c r="Q1636" i="13" s="1"/>
  <c r="A1637" i="13"/>
  <c r="O1636" i="13" l="1"/>
  <c r="L1636" i="13"/>
  <c r="N1637" i="13"/>
  <c r="M1637" i="13" a="1"/>
  <c r="M1637" i="13" s="1"/>
  <c r="K1637" i="13"/>
  <c r="P1637" i="13"/>
  <c r="Q1637" i="13" s="1"/>
  <c r="A1638" i="13"/>
  <c r="O1637" i="13" l="1"/>
  <c r="L1637" i="13"/>
  <c r="N1638" i="13"/>
  <c r="M1638" i="13" a="1"/>
  <c r="M1638" i="13" s="1"/>
  <c r="K1638" i="13"/>
  <c r="P1638" i="13"/>
  <c r="Q1638" i="13" s="1"/>
  <c r="A1639" i="13"/>
  <c r="O1638" i="13" l="1"/>
  <c r="L1638" i="13"/>
  <c r="N1639" i="13"/>
  <c r="M1639" i="13" a="1"/>
  <c r="M1639" i="13" s="1"/>
  <c r="K1639" i="13"/>
  <c r="P1639" i="13"/>
  <c r="Q1639" i="13" s="1"/>
  <c r="A1640" i="13"/>
  <c r="O1639" i="13" l="1"/>
  <c r="L1639" i="13"/>
  <c r="N1640" i="13"/>
  <c r="M1640" i="13" a="1"/>
  <c r="M1640" i="13" s="1"/>
  <c r="K1640" i="13"/>
  <c r="P1640" i="13"/>
  <c r="Q1640" i="13" s="1"/>
  <c r="A1641" i="13"/>
  <c r="G185" i="19"/>
  <c r="O1640" i="13" l="1"/>
  <c r="L1640" i="13"/>
  <c r="N1641" i="13"/>
  <c r="M1641" i="13" a="1"/>
  <c r="M1641" i="13" s="1"/>
  <c r="K1641" i="13"/>
  <c r="P1641" i="13"/>
  <c r="Q1641" i="13" s="1"/>
  <c r="A1642" i="13"/>
  <c r="O1641" i="13" l="1"/>
  <c r="L1641" i="13"/>
  <c r="N1642" i="13"/>
  <c r="M1642" i="13" a="1"/>
  <c r="M1642" i="13" s="1"/>
  <c r="K1642" i="13"/>
  <c r="P1642" i="13"/>
  <c r="Q1642" i="13" s="1"/>
  <c r="A1643" i="13"/>
  <c r="O1642" i="13" l="1"/>
  <c r="L1642" i="13"/>
  <c r="N1643" i="13"/>
  <c r="M1643" i="13" a="1"/>
  <c r="M1643" i="13" s="1"/>
  <c r="K1643" i="13"/>
  <c r="P1643" i="13"/>
  <c r="Q1643" i="13" s="1"/>
  <c r="A1644" i="13"/>
  <c r="O1643" i="13" l="1"/>
  <c r="L1643" i="13"/>
  <c r="N1644" i="13"/>
  <c r="M1644" i="13" a="1"/>
  <c r="M1644" i="13" s="1"/>
  <c r="K1644" i="13"/>
  <c r="P1644" i="13"/>
  <c r="Q1644" i="13" s="1"/>
  <c r="A1645" i="13"/>
  <c r="O1644" i="13" l="1"/>
  <c r="L1644" i="13"/>
  <c r="N1645" i="13"/>
  <c r="M1645" i="13" a="1"/>
  <c r="M1645" i="13" s="1"/>
  <c r="K1645" i="13"/>
  <c r="P1645" i="13"/>
  <c r="Q1645" i="13" s="1"/>
  <c r="A1646" i="13"/>
  <c r="O1645" i="13" l="1"/>
  <c r="L1645" i="13"/>
  <c r="N1646" i="13"/>
  <c r="M1646" i="13" a="1"/>
  <c r="M1646" i="13" s="1"/>
  <c r="K1646" i="13"/>
  <c r="P1646" i="13"/>
  <c r="Q1646" i="13" s="1"/>
  <c r="A1647" i="13"/>
  <c r="O1646" i="13" l="1"/>
  <c r="L1646" i="13"/>
  <c r="N1647" i="13"/>
  <c r="M1647" i="13" a="1"/>
  <c r="M1647" i="13" s="1"/>
  <c r="K1647" i="13"/>
  <c r="P1647" i="13"/>
  <c r="Q1647" i="13" s="1"/>
  <c r="A1648" i="13"/>
  <c r="O1647" i="13" l="1"/>
  <c r="L1647" i="13"/>
  <c r="N1648" i="13"/>
  <c r="M1648" i="13" a="1"/>
  <c r="M1648" i="13" s="1"/>
  <c r="K1648" i="13"/>
  <c r="P1648" i="13"/>
  <c r="Q1648" i="13" s="1"/>
  <c r="A1649" i="13"/>
  <c r="O1648" i="13" l="1"/>
  <c r="L1648" i="13"/>
  <c r="N1649" i="13"/>
  <c r="M1649" i="13" a="1"/>
  <c r="M1649" i="13" s="1"/>
  <c r="K1649" i="13"/>
  <c r="P1649" i="13"/>
  <c r="Q1649" i="13" s="1"/>
  <c r="A1650" i="13"/>
  <c r="G186" i="19"/>
  <c r="O1649" i="13" l="1"/>
  <c r="L1649" i="13"/>
  <c r="N1650" i="13"/>
  <c r="M1650" i="13" a="1"/>
  <c r="M1650" i="13" s="1"/>
  <c r="K1650" i="13"/>
  <c r="P1650" i="13"/>
  <c r="Q1650" i="13" s="1"/>
  <c r="A1651" i="13"/>
  <c r="O1650" i="13" l="1"/>
  <c r="L1650" i="13"/>
  <c r="N1651" i="13"/>
  <c r="M1651" i="13" a="1"/>
  <c r="M1651" i="13" s="1"/>
  <c r="K1651" i="13"/>
  <c r="P1651" i="13"/>
  <c r="Q1651" i="13" s="1"/>
  <c r="A1652" i="13"/>
  <c r="O1651" i="13" l="1"/>
  <c r="L1651" i="13"/>
  <c r="N1652" i="13"/>
  <c r="M1652" i="13" a="1"/>
  <c r="M1652" i="13" s="1"/>
  <c r="K1652" i="13"/>
  <c r="P1652" i="13"/>
  <c r="Q1652" i="13" s="1"/>
  <c r="A1653" i="13"/>
  <c r="O1652" i="13" l="1"/>
  <c r="L1652" i="13"/>
  <c r="N1653" i="13"/>
  <c r="M1653" i="13" a="1"/>
  <c r="M1653" i="13" s="1"/>
  <c r="K1653" i="13"/>
  <c r="P1653" i="13"/>
  <c r="Q1653" i="13" s="1"/>
  <c r="A1654" i="13"/>
  <c r="O1653" i="13" l="1"/>
  <c r="L1653" i="13"/>
  <c r="N1654" i="13"/>
  <c r="M1654" i="13" a="1"/>
  <c r="M1654" i="13" s="1"/>
  <c r="K1654" i="13"/>
  <c r="P1654" i="13"/>
  <c r="Q1654" i="13" s="1"/>
  <c r="A1655" i="13"/>
  <c r="O1654" i="13" l="1"/>
  <c r="L1654" i="13"/>
  <c r="N1655" i="13"/>
  <c r="M1655" i="13" a="1"/>
  <c r="M1655" i="13" s="1"/>
  <c r="K1655" i="13"/>
  <c r="P1655" i="13"/>
  <c r="Q1655" i="13" s="1"/>
  <c r="A1656" i="13"/>
  <c r="O1655" i="13" l="1"/>
  <c r="L1655" i="13"/>
  <c r="N1656" i="13"/>
  <c r="M1656" i="13" a="1"/>
  <c r="M1656" i="13" s="1"/>
  <c r="K1656" i="13"/>
  <c r="P1656" i="13"/>
  <c r="Q1656" i="13" s="1"/>
  <c r="A1657" i="13"/>
  <c r="O1656" i="13" l="1"/>
  <c r="L1656" i="13"/>
  <c r="N1657" i="13"/>
  <c r="M1657" i="13" a="1"/>
  <c r="M1657" i="13" s="1"/>
  <c r="K1657" i="13"/>
  <c r="P1657" i="13"/>
  <c r="Q1657" i="13" s="1"/>
  <c r="A1658" i="13"/>
  <c r="O1657" i="13" l="1"/>
  <c r="L1657" i="13"/>
  <c r="N1658" i="13"/>
  <c r="M1658" i="13" a="1"/>
  <c r="M1658" i="13" s="1"/>
  <c r="K1658" i="13"/>
  <c r="P1658" i="13"/>
  <c r="Q1658" i="13" s="1"/>
  <c r="A1659" i="13"/>
  <c r="G187" i="19"/>
  <c r="O1658" i="13" l="1"/>
  <c r="L1658" i="13"/>
  <c r="N1659" i="13"/>
  <c r="M1659" i="13" a="1"/>
  <c r="M1659" i="13" s="1"/>
  <c r="K1659" i="13"/>
  <c r="P1659" i="13"/>
  <c r="Q1659" i="13" s="1"/>
  <c r="A1660" i="13"/>
  <c r="O1659" i="13" l="1"/>
  <c r="L1659" i="13"/>
  <c r="N1660" i="13"/>
  <c r="M1660" i="13" a="1"/>
  <c r="M1660" i="13" s="1"/>
  <c r="K1660" i="13"/>
  <c r="P1660" i="13"/>
  <c r="Q1660" i="13" s="1"/>
  <c r="A1661" i="13"/>
  <c r="O1660" i="13" l="1"/>
  <c r="L1660" i="13"/>
  <c r="N1661" i="13"/>
  <c r="M1661" i="13" a="1"/>
  <c r="M1661" i="13" s="1"/>
  <c r="K1661" i="13"/>
  <c r="P1661" i="13"/>
  <c r="Q1661" i="13" s="1"/>
  <c r="A1662" i="13"/>
  <c r="O1661" i="13" l="1"/>
  <c r="L1661" i="13"/>
  <c r="N1662" i="13"/>
  <c r="M1662" i="13" a="1"/>
  <c r="M1662" i="13" s="1"/>
  <c r="K1662" i="13"/>
  <c r="P1662" i="13"/>
  <c r="Q1662" i="13" s="1"/>
  <c r="A1663" i="13"/>
  <c r="O1662" i="13" l="1"/>
  <c r="L1662" i="13"/>
  <c r="N1663" i="13"/>
  <c r="M1663" i="13" a="1"/>
  <c r="M1663" i="13" s="1"/>
  <c r="K1663" i="13"/>
  <c r="P1663" i="13"/>
  <c r="Q1663" i="13" s="1"/>
  <c r="A1664" i="13"/>
  <c r="O1663" i="13" l="1"/>
  <c r="L1663" i="13"/>
  <c r="N1664" i="13"/>
  <c r="M1664" i="13" a="1"/>
  <c r="M1664" i="13" s="1"/>
  <c r="K1664" i="13"/>
  <c r="P1664" i="13"/>
  <c r="Q1664" i="13" s="1"/>
  <c r="A1665" i="13"/>
  <c r="O1664" i="13" l="1"/>
  <c r="L1664" i="13"/>
  <c r="N1665" i="13"/>
  <c r="M1665" i="13" a="1"/>
  <c r="M1665" i="13" s="1"/>
  <c r="K1665" i="13"/>
  <c r="P1665" i="13"/>
  <c r="Q1665" i="13" s="1"/>
  <c r="A1666" i="13"/>
  <c r="O1665" i="13" l="1"/>
  <c r="L1665" i="13"/>
  <c r="N1666" i="13"/>
  <c r="M1666" i="13" a="1"/>
  <c r="M1666" i="13" s="1"/>
  <c r="K1666" i="13"/>
  <c r="P1666" i="13"/>
  <c r="Q1666" i="13" s="1"/>
  <c r="A1667" i="13"/>
  <c r="O1666" i="13" l="1"/>
  <c r="L1666" i="13"/>
  <c r="N1667" i="13"/>
  <c r="M1667" i="13" a="1"/>
  <c r="M1667" i="13" s="1"/>
  <c r="K1667" i="13"/>
  <c r="P1667" i="13"/>
  <c r="Q1667" i="13" s="1"/>
  <c r="A1668" i="13"/>
  <c r="G188" i="19"/>
  <c r="O1667" i="13" l="1"/>
  <c r="L1667" i="13"/>
  <c r="N1668" i="13"/>
  <c r="M1668" i="13" a="1"/>
  <c r="M1668" i="13" s="1"/>
  <c r="K1668" i="13"/>
  <c r="P1668" i="13"/>
  <c r="Q1668" i="13" s="1"/>
  <c r="A1669" i="13"/>
  <c r="O1668" i="13" l="1"/>
  <c r="L1668" i="13"/>
  <c r="N1669" i="13"/>
  <c r="M1669" i="13" a="1"/>
  <c r="M1669" i="13" s="1"/>
  <c r="K1669" i="13"/>
  <c r="P1669" i="13"/>
  <c r="Q1669" i="13" s="1"/>
  <c r="A1670" i="13"/>
  <c r="O1669" i="13" l="1"/>
  <c r="L1669" i="13"/>
  <c r="N1670" i="13"/>
  <c r="M1670" i="13" a="1"/>
  <c r="M1670" i="13" s="1"/>
  <c r="K1670" i="13"/>
  <c r="P1670" i="13"/>
  <c r="Q1670" i="13" s="1"/>
  <c r="A1671" i="13"/>
  <c r="O1670" i="13" l="1"/>
  <c r="L1670" i="13"/>
  <c r="N1671" i="13"/>
  <c r="M1671" i="13" a="1"/>
  <c r="M1671" i="13" s="1"/>
  <c r="K1671" i="13"/>
  <c r="P1671" i="13"/>
  <c r="Q1671" i="13" s="1"/>
  <c r="A1672" i="13"/>
  <c r="O1671" i="13" l="1"/>
  <c r="L1671" i="13"/>
  <c r="N1672" i="13"/>
  <c r="M1672" i="13" a="1"/>
  <c r="M1672" i="13" s="1"/>
  <c r="K1672" i="13"/>
  <c r="P1672" i="13"/>
  <c r="Q1672" i="13" s="1"/>
  <c r="A1673" i="13"/>
  <c r="O1672" i="13" l="1"/>
  <c r="L1672" i="13"/>
  <c r="N1673" i="13"/>
  <c r="M1673" i="13" a="1"/>
  <c r="M1673" i="13" s="1"/>
  <c r="K1673" i="13"/>
  <c r="P1673" i="13"/>
  <c r="Q1673" i="13" s="1"/>
  <c r="A1674" i="13"/>
  <c r="O1673" i="13" l="1"/>
  <c r="L1673" i="13"/>
  <c r="N1674" i="13"/>
  <c r="M1674" i="13" a="1"/>
  <c r="M1674" i="13" s="1"/>
  <c r="K1674" i="13"/>
  <c r="P1674" i="13"/>
  <c r="Q1674" i="13" s="1"/>
  <c r="A1675" i="13"/>
  <c r="O1674" i="13" l="1"/>
  <c r="L1674" i="13"/>
  <c r="N1675" i="13"/>
  <c r="M1675" i="13" a="1"/>
  <c r="M1675" i="13" s="1"/>
  <c r="K1675" i="13"/>
  <c r="P1675" i="13"/>
  <c r="Q1675" i="13" s="1"/>
  <c r="A1676" i="13"/>
  <c r="O1675" i="13" l="1"/>
  <c r="L1675" i="13"/>
  <c r="N1676" i="13"/>
  <c r="M1676" i="13" a="1"/>
  <c r="M1676" i="13" s="1"/>
  <c r="K1676" i="13"/>
  <c r="P1676" i="13"/>
  <c r="Q1676" i="13" s="1"/>
  <c r="A1677" i="13"/>
  <c r="G189" i="19"/>
  <c r="O1676" i="13" l="1"/>
  <c r="L1676" i="13"/>
  <c r="N1677" i="13"/>
  <c r="M1677" i="13" a="1"/>
  <c r="M1677" i="13" s="1"/>
  <c r="O1677" i="13" s="1"/>
  <c r="K1677" i="13"/>
  <c r="P1677" i="13"/>
  <c r="Q1677" i="13" s="1"/>
  <c r="A1678" i="13"/>
  <c r="L1677" i="13" l="1"/>
  <c r="N1678" i="13"/>
  <c r="M1678" i="13" a="1"/>
  <c r="M1678" i="13" s="1"/>
  <c r="K1678" i="13"/>
  <c r="P1678" i="13"/>
  <c r="Q1678" i="13" s="1"/>
  <c r="A1679" i="13"/>
  <c r="O1678" i="13" l="1"/>
  <c r="L1678" i="13"/>
  <c r="N1679" i="13"/>
  <c r="M1679" i="13" a="1"/>
  <c r="M1679" i="13" s="1"/>
  <c r="K1679" i="13"/>
  <c r="P1679" i="13"/>
  <c r="Q1679" i="13" s="1"/>
  <c r="A1680" i="13"/>
  <c r="O1679" i="13" l="1"/>
  <c r="L1679" i="13"/>
  <c r="N1680" i="13"/>
  <c r="M1680" i="13" a="1"/>
  <c r="M1680" i="13" s="1"/>
  <c r="K1680" i="13"/>
  <c r="P1680" i="13"/>
  <c r="Q1680" i="13" s="1"/>
  <c r="A1681" i="13"/>
  <c r="O1680" i="13" l="1"/>
  <c r="L1680" i="13"/>
  <c r="N1681" i="13"/>
  <c r="M1681" i="13" a="1"/>
  <c r="M1681" i="13" s="1"/>
  <c r="K1681" i="13"/>
  <c r="P1681" i="13"/>
  <c r="Q1681" i="13" s="1"/>
  <c r="A1682" i="13"/>
  <c r="O1681" i="13" l="1"/>
  <c r="L1681" i="13"/>
  <c r="N1682" i="13"/>
  <c r="M1682" i="13" a="1"/>
  <c r="M1682" i="13" s="1"/>
  <c r="K1682" i="13"/>
  <c r="P1682" i="13"/>
  <c r="Q1682" i="13" s="1"/>
  <c r="A1683" i="13"/>
  <c r="O1682" i="13" l="1"/>
  <c r="L1682" i="13"/>
  <c r="N1683" i="13"/>
  <c r="M1683" i="13" a="1"/>
  <c r="M1683" i="13" s="1"/>
  <c r="K1683" i="13"/>
  <c r="P1683" i="13"/>
  <c r="Q1683" i="13" s="1"/>
  <c r="A1684" i="13"/>
  <c r="O1683" i="13" l="1"/>
  <c r="L1683" i="13"/>
  <c r="N1684" i="13"/>
  <c r="M1684" i="13" a="1"/>
  <c r="M1684" i="13" s="1"/>
  <c r="K1684" i="13"/>
  <c r="P1684" i="13"/>
  <c r="Q1684" i="13" s="1"/>
  <c r="A1685" i="13"/>
  <c r="O1684" i="13" l="1"/>
  <c r="L1684" i="13"/>
  <c r="N1685" i="13"/>
  <c r="M1685" i="13" a="1"/>
  <c r="M1685" i="13" s="1"/>
  <c r="K1685" i="13"/>
  <c r="P1685" i="13"/>
  <c r="Q1685" i="13" s="1"/>
  <c r="A1686" i="13"/>
  <c r="G190" i="19"/>
  <c r="O1685" i="13" l="1"/>
  <c r="L1685" i="13"/>
  <c r="N1686" i="13"/>
  <c r="M1686" i="13" a="1"/>
  <c r="M1686" i="13" s="1"/>
  <c r="K1686" i="13"/>
  <c r="P1686" i="13"/>
  <c r="Q1686" i="13" s="1"/>
  <c r="A1687" i="13"/>
  <c r="O1686" i="13" l="1"/>
  <c r="L1686" i="13"/>
  <c r="N1687" i="13"/>
  <c r="M1687" i="13" a="1"/>
  <c r="M1687" i="13" s="1"/>
  <c r="K1687" i="13"/>
  <c r="P1687" i="13"/>
  <c r="Q1687" i="13" s="1"/>
  <c r="A1688" i="13"/>
  <c r="O1687" i="13" l="1"/>
  <c r="L1687" i="13"/>
  <c r="N1688" i="13"/>
  <c r="M1688" i="13" a="1"/>
  <c r="M1688" i="13" s="1"/>
  <c r="K1688" i="13"/>
  <c r="P1688" i="13"/>
  <c r="Q1688" i="13" s="1"/>
  <c r="A1689" i="13"/>
  <c r="O1688" i="13" l="1"/>
  <c r="L1688" i="13"/>
  <c r="N1689" i="13"/>
  <c r="M1689" i="13" a="1"/>
  <c r="M1689" i="13" s="1"/>
  <c r="K1689" i="13"/>
  <c r="P1689" i="13"/>
  <c r="Q1689" i="13" s="1"/>
  <c r="A1690" i="13"/>
  <c r="O1689" i="13" l="1"/>
  <c r="L1689" i="13"/>
  <c r="N1690" i="13"/>
  <c r="M1690" i="13" a="1"/>
  <c r="M1690" i="13" s="1"/>
  <c r="K1690" i="13"/>
  <c r="P1690" i="13"/>
  <c r="Q1690" i="13" s="1"/>
  <c r="A1691" i="13"/>
  <c r="O1690" i="13" l="1"/>
  <c r="L1690" i="13"/>
  <c r="N1691" i="13"/>
  <c r="M1691" i="13" a="1"/>
  <c r="M1691" i="13" s="1"/>
  <c r="K1691" i="13"/>
  <c r="P1691" i="13"/>
  <c r="Q1691" i="13" s="1"/>
  <c r="A1692" i="13"/>
  <c r="O1691" i="13" l="1"/>
  <c r="L1691" i="13"/>
  <c r="N1692" i="13"/>
  <c r="M1692" i="13" a="1"/>
  <c r="M1692" i="13" s="1"/>
  <c r="K1692" i="13"/>
  <c r="P1692" i="13"/>
  <c r="Q1692" i="13" s="1"/>
  <c r="A1693" i="13"/>
  <c r="O1692" i="13" l="1"/>
  <c r="L1692" i="13"/>
  <c r="N1693" i="13"/>
  <c r="M1693" i="13" a="1"/>
  <c r="M1693" i="13" s="1"/>
  <c r="K1693" i="13"/>
  <c r="P1693" i="13"/>
  <c r="Q1693" i="13" s="1"/>
  <c r="A1694" i="13"/>
  <c r="O1693" i="13" l="1"/>
  <c r="L1693" i="13"/>
  <c r="N1694" i="13"/>
  <c r="M1694" i="13" a="1"/>
  <c r="M1694" i="13" s="1"/>
  <c r="K1694" i="13"/>
  <c r="P1694" i="13"/>
  <c r="Q1694" i="13" s="1"/>
  <c r="A1695" i="13"/>
  <c r="G191" i="19"/>
  <c r="O1694" i="13" l="1"/>
  <c r="L1694" i="13"/>
  <c r="N1695" i="13"/>
  <c r="M1695" i="13" a="1"/>
  <c r="M1695" i="13" s="1"/>
  <c r="K1695" i="13"/>
  <c r="P1695" i="13"/>
  <c r="Q1695" i="13" s="1"/>
  <c r="A1696" i="13"/>
  <c r="O1695" i="13" l="1"/>
  <c r="L1695" i="13"/>
  <c r="N1696" i="13"/>
  <c r="M1696" i="13" a="1"/>
  <c r="M1696" i="13" s="1"/>
  <c r="K1696" i="13"/>
  <c r="P1696" i="13"/>
  <c r="Q1696" i="13" s="1"/>
  <c r="A1697" i="13"/>
  <c r="O1696" i="13" l="1"/>
  <c r="L1696" i="13"/>
  <c r="N1697" i="13"/>
  <c r="M1697" i="13" a="1"/>
  <c r="M1697" i="13" s="1"/>
  <c r="K1697" i="13"/>
  <c r="P1697" i="13"/>
  <c r="Q1697" i="13" s="1"/>
  <c r="A1698" i="13"/>
  <c r="O1697" i="13" l="1"/>
  <c r="L1697" i="13"/>
  <c r="N1698" i="13"/>
  <c r="M1698" i="13" a="1"/>
  <c r="M1698" i="13" s="1"/>
  <c r="K1698" i="13"/>
  <c r="P1698" i="13"/>
  <c r="Q1698" i="13" s="1"/>
  <c r="A1699" i="13"/>
  <c r="O1698" i="13" l="1"/>
  <c r="L1698" i="13"/>
  <c r="N1699" i="13"/>
  <c r="M1699" i="13" a="1"/>
  <c r="M1699" i="13" s="1"/>
  <c r="K1699" i="13"/>
  <c r="P1699" i="13"/>
  <c r="Q1699" i="13" s="1"/>
  <c r="A1700" i="13"/>
  <c r="O1699" i="13" l="1"/>
  <c r="L1699" i="13"/>
  <c r="N1700" i="13"/>
  <c r="M1700" i="13" a="1"/>
  <c r="M1700" i="13" s="1"/>
  <c r="K1700" i="13"/>
  <c r="P1700" i="13"/>
  <c r="Q1700" i="13" s="1"/>
  <c r="A1701" i="13"/>
  <c r="O1700" i="13" l="1"/>
  <c r="L1700" i="13"/>
  <c r="N1701" i="13"/>
  <c r="M1701" i="13" a="1"/>
  <c r="M1701" i="13" s="1"/>
  <c r="K1701" i="13"/>
  <c r="P1701" i="13"/>
  <c r="Q1701" i="13" s="1"/>
  <c r="A1702" i="13"/>
  <c r="O1701" i="13" l="1"/>
  <c r="L1701" i="13"/>
  <c r="N1702" i="13"/>
  <c r="M1702" i="13" a="1"/>
  <c r="M1702" i="13" s="1"/>
  <c r="K1702" i="13"/>
  <c r="P1702" i="13"/>
  <c r="Q1702" i="13" s="1"/>
  <c r="A1703" i="13"/>
  <c r="O1702" i="13" l="1"/>
  <c r="L1702" i="13"/>
  <c r="N1703" i="13"/>
  <c r="M1703" i="13" a="1"/>
  <c r="M1703" i="13" s="1"/>
  <c r="K1703" i="13"/>
  <c r="P1703" i="13"/>
  <c r="Q1703" i="13" s="1"/>
  <c r="A1704" i="13"/>
  <c r="G192" i="19"/>
  <c r="O1703" i="13" l="1"/>
  <c r="L1703" i="13"/>
  <c r="N1704" i="13"/>
  <c r="M1704" i="13" a="1"/>
  <c r="M1704" i="13" s="1"/>
  <c r="K1704" i="13"/>
  <c r="P1704" i="13"/>
  <c r="Q1704" i="13" s="1"/>
  <c r="A1705" i="13"/>
  <c r="O1704" i="13" l="1"/>
  <c r="L1704" i="13"/>
  <c r="N1705" i="13"/>
  <c r="M1705" i="13" a="1"/>
  <c r="M1705" i="13" s="1"/>
  <c r="K1705" i="13"/>
  <c r="P1705" i="13"/>
  <c r="Q1705" i="13" s="1"/>
  <c r="A1706" i="13"/>
  <c r="O1705" i="13" l="1"/>
  <c r="L1705" i="13"/>
  <c r="N1706" i="13"/>
  <c r="M1706" i="13" a="1"/>
  <c r="M1706" i="13" s="1"/>
  <c r="K1706" i="13"/>
  <c r="P1706" i="13"/>
  <c r="Q1706" i="13" s="1"/>
  <c r="A1707" i="13"/>
  <c r="O1706" i="13" l="1"/>
  <c r="L1706" i="13"/>
  <c r="N1707" i="13"/>
  <c r="M1707" i="13" a="1"/>
  <c r="M1707" i="13" s="1"/>
  <c r="K1707" i="13"/>
  <c r="P1707" i="13"/>
  <c r="Q1707" i="13" s="1"/>
  <c r="A1708" i="13"/>
  <c r="O1707" i="13" l="1"/>
  <c r="L1707" i="13"/>
  <c r="N1708" i="13"/>
  <c r="M1708" i="13" a="1"/>
  <c r="M1708" i="13" s="1"/>
  <c r="K1708" i="13"/>
  <c r="P1708" i="13"/>
  <c r="Q1708" i="13" s="1"/>
  <c r="A1709" i="13"/>
  <c r="O1708" i="13" l="1"/>
  <c r="L1708" i="13"/>
  <c r="N1709" i="13"/>
  <c r="M1709" i="13" a="1"/>
  <c r="M1709" i="13" s="1"/>
  <c r="K1709" i="13"/>
  <c r="P1709" i="13"/>
  <c r="Q1709" i="13" s="1"/>
  <c r="A1710" i="13"/>
  <c r="O1709" i="13" l="1"/>
  <c r="L1709" i="13"/>
  <c r="N1710" i="13"/>
  <c r="M1710" i="13" a="1"/>
  <c r="M1710" i="13" s="1"/>
  <c r="K1710" i="13"/>
  <c r="P1710" i="13"/>
  <c r="Q1710" i="13" s="1"/>
  <c r="A1711" i="13"/>
  <c r="O1710" i="13" l="1"/>
  <c r="L1710" i="13"/>
  <c r="N1711" i="13"/>
  <c r="M1711" i="13" a="1"/>
  <c r="M1711" i="13" s="1"/>
  <c r="K1711" i="13"/>
  <c r="P1711" i="13"/>
  <c r="Q1711" i="13" s="1"/>
  <c r="A1712" i="13"/>
  <c r="O1711" i="13" l="1"/>
  <c r="L1711" i="13"/>
  <c r="N1712" i="13"/>
  <c r="M1712" i="13" a="1"/>
  <c r="M1712" i="13" s="1"/>
  <c r="K1712" i="13"/>
  <c r="P1712" i="13"/>
  <c r="Q1712" i="13" s="1"/>
  <c r="A1713" i="13"/>
  <c r="G193" i="19"/>
  <c r="O1712" i="13" l="1"/>
  <c r="L1712" i="13"/>
  <c r="N1713" i="13"/>
  <c r="M1713" i="13" a="1"/>
  <c r="M1713" i="13" s="1"/>
  <c r="K1713" i="13"/>
  <c r="P1713" i="13"/>
  <c r="Q1713" i="13" s="1"/>
  <c r="A1714" i="13"/>
  <c r="O1713" i="13" l="1"/>
  <c r="L1713" i="13"/>
  <c r="N1714" i="13"/>
  <c r="M1714" i="13" a="1"/>
  <c r="M1714" i="13" s="1"/>
  <c r="K1714" i="13"/>
  <c r="P1714" i="13"/>
  <c r="Q1714" i="13" s="1"/>
  <c r="A1715" i="13"/>
  <c r="O1714" i="13" l="1"/>
  <c r="L1714" i="13"/>
  <c r="N1715" i="13"/>
  <c r="M1715" i="13" a="1"/>
  <c r="M1715" i="13" s="1"/>
  <c r="K1715" i="13"/>
  <c r="P1715" i="13"/>
  <c r="Q1715" i="13" s="1"/>
  <c r="A1716" i="13"/>
  <c r="O1715" i="13" l="1"/>
  <c r="L1715" i="13"/>
  <c r="N1716" i="13"/>
  <c r="M1716" i="13" a="1"/>
  <c r="M1716" i="13" s="1"/>
  <c r="K1716" i="13"/>
  <c r="P1716" i="13"/>
  <c r="Q1716" i="13" s="1"/>
  <c r="A1717" i="13"/>
  <c r="O1716" i="13" l="1"/>
  <c r="L1716" i="13"/>
  <c r="N1717" i="13"/>
  <c r="M1717" i="13" a="1"/>
  <c r="M1717" i="13" s="1"/>
  <c r="K1717" i="13"/>
  <c r="P1717" i="13"/>
  <c r="Q1717" i="13" s="1"/>
  <c r="A1718" i="13"/>
  <c r="O1717" i="13" l="1"/>
  <c r="L1717" i="13"/>
  <c r="N1718" i="13"/>
  <c r="M1718" i="13" a="1"/>
  <c r="M1718" i="13" s="1"/>
  <c r="K1718" i="13"/>
  <c r="P1718" i="13"/>
  <c r="Q1718" i="13" s="1"/>
  <c r="A1719" i="13"/>
  <c r="O1718" i="13" l="1"/>
  <c r="L1718" i="13"/>
  <c r="N1719" i="13"/>
  <c r="M1719" i="13" a="1"/>
  <c r="M1719" i="13" s="1"/>
  <c r="K1719" i="13"/>
  <c r="P1719" i="13"/>
  <c r="Q1719" i="13" s="1"/>
  <c r="A1720" i="13"/>
  <c r="O1719" i="13" l="1"/>
  <c r="L1719" i="13"/>
  <c r="N1720" i="13"/>
  <c r="M1720" i="13" a="1"/>
  <c r="M1720" i="13" s="1"/>
  <c r="K1720" i="13"/>
  <c r="P1720" i="13"/>
  <c r="Q1720" i="13" s="1"/>
  <c r="A1721" i="13"/>
  <c r="O1720" i="13" l="1"/>
  <c r="L1720" i="13"/>
  <c r="N1721" i="13"/>
  <c r="M1721" i="13" a="1"/>
  <c r="M1721" i="13" s="1"/>
  <c r="K1721" i="13"/>
  <c r="P1721" i="13"/>
  <c r="Q1721" i="13" s="1"/>
  <c r="A1722" i="13"/>
  <c r="G194" i="19"/>
  <c r="O1721" i="13" l="1"/>
  <c r="L1721" i="13"/>
  <c r="N1722" i="13"/>
  <c r="M1722" i="13" a="1"/>
  <c r="M1722" i="13" s="1"/>
  <c r="K1722" i="13"/>
  <c r="P1722" i="13"/>
  <c r="Q1722" i="13" s="1"/>
  <c r="A1723" i="13"/>
  <c r="O1722" i="13" l="1"/>
  <c r="L1722" i="13"/>
  <c r="N1723" i="13"/>
  <c r="M1723" i="13" a="1"/>
  <c r="M1723" i="13" s="1"/>
  <c r="K1723" i="13"/>
  <c r="P1723" i="13"/>
  <c r="Q1723" i="13" s="1"/>
  <c r="A1724" i="13"/>
  <c r="O1723" i="13" l="1"/>
  <c r="L1723" i="13"/>
  <c r="N1724" i="13"/>
  <c r="M1724" i="13" a="1"/>
  <c r="M1724" i="13" s="1"/>
  <c r="K1724" i="13"/>
  <c r="P1724" i="13"/>
  <c r="Q1724" i="13" s="1"/>
  <c r="A1725" i="13"/>
  <c r="O1724" i="13" l="1"/>
  <c r="L1724" i="13"/>
  <c r="N1725" i="13"/>
  <c r="M1725" i="13" a="1"/>
  <c r="M1725" i="13" s="1"/>
  <c r="K1725" i="13"/>
  <c r="P1725" i="13"/>
  <c r="Q1725" i="13" s="1"/>
  <c r="A1726" i="13"/>
  <c r="O1725" i="13" l="1"/>
  <c r="L1725" i="13"/>
  <c r="N1726" i="13"/>
  <c r="M1726" i="13" a="1"/>
  <c r="M1726" i="13" s="1"/>
  <c r="K1726" i="13"/>
  <c r="P1726" i="13"/>
  <c r="Q1726" i="13" s="1"/>
  <c r="A1727" i="13"/>
  <c r="O1726" i="13" l="1"/>
  <c r="L1726" i="13"/>
  <c r="N1727" i="13"/>
  <c r="M1727" i="13" a="1"/>
  <c r="M1727" i="13" s="1"/>
  <c r="K1727" i="13"/>
  <c r="P1727" i="13"/>
  <c r="Q1727" i="13" s="1"/>
  <c r="A1728" i="13"/>
  <c r="O1727" i="13" l="1"/>
  <c r="L1727" i="13"/>
  <c r="N1728" i="13"/>
  <c r="M1728" i="13" a="1"/>
  <c r="M1728" i="13" s="1"/>
  <c r="K1728" i="13"/>
  <c r="P1728" i="13"/>
  <c r="Q1728" i="13" s="1"/>
  <c r="A1729" i="13"/>
  <c r="O1728" i="13" l="1"/>
  <c r="L1728" i="13"/>
  <c r="N1729" i="13"/>
  <c r="M1729" i="13" a="1"/>
  <c r="M1729" i="13" s="1"/>
  <c r="K1729" i="13"/>
  <c r="P1729" i="13"/>
  <c r="Q1729" i="13" s="1"/>
  <c r="A1730" i="13"/>
  <c r="O1729" i="13" l="1"/>
  <c r="L1729" i="13"/>
  <c r="N1730" i="13"/>
  <c r="M1730" i="13" a="1"/>
  <c r="M1730" i="13" s="1"/>
  <c r="K1730" i="13"/>
  <c r="P1730" i="13"/>
  <c r="Q1730" i="13" s="1"/>
  <c r="A1731" i="13"/>
  <c r="G195" i="19"/>
  <c r="O1730" i="13" l="1"/>
  <c r="L1730" i="13"/>
  <c r="N1731" i="13"/>
  <c r="M1731" i="13" a="1"/>
  <c r="M1731" i="13" s="1"/>
  <c r="K1731" i="13"/>
  <c r="P1731" i="13"/>
  <c r="Q1731" i="13" s="1"/>
  <c r="A1732" i="13"/>
  <c r="O1731" i="13" l="1"/>
  <c r="L1731" i="13"/>
  <c r="N1732" i="13"/>
  <c r="M1732" i="13" a="1"/>
  <c r="M1732" i="13" s="1"/>
  <c r="K1732" i="13"/>
  <c r="P1732" i="13"/>
  <c r="Q1732" i="13" s="1"/>
  <c r="A1733" i="13"/>
  <c r="O1732" i="13" l="1"/>
  <c r="L1732" i="13"/>
  <c r="N1733" i="13"/>
  <c r="M1733" i="13" a="1"/>
  <c r="M1733" i="13" s="1"/>
  <c r="K1733" i="13"/>
  <c r="P1733" i="13"/>
  <c r="Q1733" i="13" s="1"/>
  <c r="A1734" i="13"/>
  <c r="O1733" i="13" l="1"/>
  <c r="L1733" i="13"/>
  <c r="N1734" i="13"/>
  <c r="M1734" i="13" a="1"/>
  <c r="M1734" i="13" s="1"/>
  <c r="K1734" i="13"/>
  <c r="P1734" i="13"/>
  <c r="Q1734" i="13" s="1"/>
  <c r="A1735" i="13"/>
  <c r="O1734" i="13" l="1"/>
  <c r="L1734" i="13"/>
  <c r="N1735" i="13"/>
  <c r="M1735" i="13" a="1"/>
  <c r="M1735" i="13" s="1"/>
  <c r="K1735" i="13"/>
  <c r="P1735" i="13"/>
  <c r="Q1735" i="13" s="1"/>
  <c r="A1736" i="13"/>
  <c r="O1735" i="13" l="1"/>
  <c r="L1735" i="13"/>
  <c r="N1736" i="13"/>
  <c r="M1736" i="13" a="1"/>
  <c r="M1736" i="13" s="1"/>
  <c r="K1736" i="13"/>
  <c r="P1736" i="13"/>
  <c r="Q1736" i="13" s="1"/>
  <c r="A1737" i="13"/>
  <c r="O1736" i="13" l="1"/>
  <c r="L1736" i="13"/>
  <c r="N1737" i="13"/>
  <c r="M1737" i="13" a="1"/>
  <c r="M1737" i="13" s="1"/>
  <c r="K1737" i="13"/>
  <c r="P1737" i="13"/>
  <c r="Q1737" i="13" s="1"/>
  <c r="A1738" i="13"/>
  <c r="O1737" i="13" l="1"/>
  <c r="L1737" i="13"/>
  <c r="N1738" i="13"/>
  <c r="M1738" i="13" a="1"/>
  <c r="M1738" i="13" s="1"/>
  <c r="K1738" i="13"/>
  <c r="P1738" i="13"/>
  <c r="Q1738" i="13" s="1"/>
  <c r="A1739" i="13"/>
  <c r="O1738" i="13" l="1"/>
  <c r="L1738" i="13"/>
  <c r="N1739" i="13"/>
  <c r="M1739" i="13" a="1"/>
  <c r="M1739" i="13" s="1"/>
  <c r="K1739" i="13"/>
  <c r="P1739" i="13"/>
  <c r="Q1739" i="13" s="1"/>
  <c r="A1740" i="13"/>
  <c r="G196" i="19"/>
  <c r="O1739" i="13" l="1"/>
  <c r="L1739" i="13"/>
  <c r="N1740" i="13"/>
  <c r="M1740" i="13" a="1"/>
  <c r="M1740" i="13" s="1"/>
  <c r="K1740" i="13"/>
  <c r="P1740" i="13"/>
  <c r="Q1740" i="13" s="1"/>
  <c r="A1741" i="13"/>
  <c r="O1740" i="13" l="1"/>
  <c r="L1740" i="13"/>
  <c r="N1741" i="13"/>
  <c r="M1741" i="13" a="1"/>
  <c r="M1741" i="13" s="1"/>
  <c r="K1741" i="13"/>
  <c r="P1741" i="13"/>
  <c r="Q1741" i="13" s="1"/>
  <c r="A1742" i="13"/>
  <c r="O1741" i="13" l="1"/>
  <c r="L1741" i="13"/>
  <c r="N1742" i="13"/>
  <c r="M1742" i="13" a="1"/>
  <c r="M1742" i="13" s="1"/>
  <c r="K1742" i="13"/>
  <c r="P1742" i="13"/>
  <c r="Q1742" i="13" s="1"/>
  <c r="A1743" i="13"/>
  <c r="O1742" i="13" l="1"/>
  <c r="L1742" i="13"/>
  <c r="N1743" i="13"/>
  <c r="M1743" i="13" a="1"/>
  <c r="M1743" i="13" s="1"/>
  <c r="K1743" i="13"/>
  <c r="P1743" i="13"/>
  <c r="Q1743" i="13" s="1"/>
  <c r="A1744" i="13"/>
  <c r="O1743" i="13" l="1"/>
  <c r="L1743" i="13"/>
  <c r="N1744" i="13"/>
  <c r="M1744" i="13" a="1"/>
  <c r="M1744" i="13" s="1"/>
  <c r="K1744" i="13"/>
  <c r="P1744" i="13"/>
  <c r="Q1744" i="13" s="1"/>
  <c r="A1745" i="13"/>
  <c r="O1744" i="13" l="1"/>
  <c r="L1744" i="13"/>
  <c r="N1745" i="13"/>
  <c r="M1745" i="13" a="1"/>
  <c r="M1745" i="13" s="1"/>
  <c r="K1745" i="13"/>
  <c r="P1745" i="13"/>
  <c r="Q1745" i="13" s="1"/>
  <c r="A1746" i="13"/>
  <c r="O1745" i="13" l="1"/>
  <c r="L1745" i="13"/>
  <c r="N1746" i="13"/>
  <c r="M1746" i="13" a="1"/>
  <c r="M1746" i="13" s="1"/>
  <c r="K1746" i="13"/>
  <c r="P1746" i="13"/>
  <c r="Q1746" i="13" s="1"/>
  <c r="A1747" i="13"/>
  <c r="O1746" i="13" l="1"/>
  <c r="L1746" i="13"/>
  <c r="N1747" i="13"/>
  <c r="M1747" i="13" a="1"/>
  <c r="M1747" i="13" s="1"/>
  <c r="K1747" i="13"/>
  <c r="P1747" i="13"/>
  <c r="Q1747" i="13" s="1"/>
  <c r="A1748" i="13"/>
  <c r="O1747" i="13" l="1"/>
  <c r="L1747" i="13"/>
  <c r="N1748" i="13"/>
  <c r="M1748" i="13" a="1"/>
  <c r="M1748" i="13" s="1"/>
  <c r="K1748" i="13"/>
  <c r="P1748" i="13"/>
  <c r="Q1748" i="13" s="1"/>
  <c r="A1749" i="13"/>
  <c r="G197" i="19"/>
  <c r="O1748" i="13" l="1"/>
  <c r="L1748" i="13"/>
  <c r="N1749" i="13"/>
  <c r="M1749" i="13" a="1"/>
  <c r="M1749" i="13" s="1"/>
  <c r="K1749" i="13"/>
  <c r="P1749" i="13"/>
  <c r="Q1749" i="13" s="1"/>
  <c r="A1750" i="13"/>
  <c r="O1749" i="13" l="1"/>
  <c r="L1749" i="13"/>
  <c r="N1750" i="13"/>
  <c r="M1750" i="13" a="1"/>
  <c r="M1750" i="13" s="1"/>
  <c r="K1750" i="13"/>
  <c r="P1750" i="13"/>
  <c r="Q1750" i="13" s="1"/>
  <c r="A1751" i="13"/>
  <c r="O1750" i="13" l="1"/>
  <c r="L1750" i="13"/>
  <c r="N1751" i="13"/>
  <c r="M1751" i="13" a="1"/>
  <c r="M1751" i="13" s="1"/>
  <c r="K1751" i="13"/>
  <c r="P1751" i="13"/>
  <c r="Q1751" i="13" s="1"/>
  <c r="A1752" i="13"/>
  <c r="O1751" i="13" l="1"/>
  <c r="L1751" i="13"/>
  <c r="N1752" i="13"/>
  <c r="M1752" i="13" a="1"/>
  <c r="M1752" i="13" s="1"/>
  <c r="K1752" i="13"/>
  <c r="P1752" i="13"/>
  <c r="Q1752" i="13" s="1"/>
  <c r="A1753" i="13"/>
  <c r="O1752" i="13" l="1"/>
  <c r="L1752" i="13"/>
  <c r="N1753" i="13"/>
  <c r="M1753" i="13" a="1"/>
  <c r="M1753" i="13" s="1"/>
  <c r="K1753" i="13"/>
  <c r="P1753" i="13"/>
  <c r="Q1753" i="13" s="1"/>
  <c r="A1754" i="13"/>
  <c r="O1753" i="13" l="1"/>
  <c r="L1753" i="13"/>
  <c r="N1754" i="13"/>
  <c r="M1754" i="13" a="1"/>
  <c r="M1754" i="13" s="1"/>
  <c r="K1754" i="13"/>
  <c r="P1754" i="13"/>
  <c r="Q1754" i="13" s="1"/>
  <c r="A1755" i="13"/>
  <c r="O1754" i="13" l="1"/>
  <c r="L1754" i="13"/>
  <c r="N1755" i="13"/>
  <c r="M1755" i="13" a="1"/>
  <c r="M1755" i="13" s="1"/>
  <c r="K1755" i="13"/>
  <c r="P1755" i="13"/>
  <c r="Q1755" i="13" s="1"/>
  <c r="A1756" i="13"/>
  <c r="O1755" i="13" l="1"/>
  <c r="L1755" i="13"/>
  <c r="N1756" i="13"/>
  <c r="M1756" i="13" a="1"/>
  <c r="M1756" i="13" s="1"/>
  <c r="K1756" i="13"/>
  <c r="P1756" i="13"/>
  <c r="Q1756" i="13" s="1"/>
  <c r="A1757" i="13"/>
  <c r="O1756" i="13" l="1"/>
  <c r="L1756" i="13"/>
  <c r="N1757" i="13"/>
  <c r="M1757" i="13" a="1"/>
  <c r="M1757" i="13" s="1"/>
  <c r="K1757" i="13"/>
  <c r="P1757" i="13"/>
  <c r="Q1757" i="13" s="1"/>
  <c r="A1758" i="13"/>
  <c r="G198" i="19"/>
  <c r="O1757" i="13" l="1"/>
  <c r="L1757" i="13"/>
  <c r="N1758" i="13"/>
  <c r="M1758" i="13" a="1"/>
  <c r="M1758" i="13" s="1"/>
  <c r="K1758" i="13"/>
  <c r="P1758" i="13"/>
  <c r="Q1758" i="13" s="1"/>
  <c r="A1759" i="13"/>
  <c r="O1758" i="13" l="1"/>
  <c r="L1758" i="13"/>
  <c r="N1759" i="13"/>
  <c r="M1759" i="13" a="1"/>
  <c r="M1759" i="13" s="1"/>
  <c r="K1759" i="13"/>
  <c r="P1759" i="13"/>
  <c r="Q1759" i="13" s="1"/>
  <c r="A1760" i="13"/>
  <c r="O1759" i="13" l="1"/>
  <c r="L1759" i="13"/>
  <c r="N1760" i="13"/>
  <c r="M1760" i="13" a="1"/>
  <c r="M1760" i="13" s="1"/>
  <c r="K1760" i="13"/>
  <c r="P1760" i="13"/>
  <c r="Q1760" i="13" s="1"/>
  <c r="A1761" i="13"/>
  <c r="O1760" i="13" l="1"/>
  <c r="L1760" i="13"/>
  <c r="N1761" i="13"/>
  <c r="M1761" i="13" a="1"/>
  <c r="M1761" i="13" s="1"/>
  <c r="K1761" i="13"/>
  <c r="P1761" i="13"/>
  <c r="Q1761" i="13" s="1"/>
  <c r="A1762" i="13"/>
  <c r="O1761" i="13" l="1"/>
  <c r="L1761" i="13"/>
  <c r="N1762" i="13"/>
  <c r="M1762" i="13" a="1"/>
  <c r="M1762" i="13" s="1"/>
  <c r="K1762" i="13"/>
  <c r="P1762" i="13"/>
  <c r="Q1762" i="13" s="1"/>
  <c r="A1763" i="13"/>
  <c r="O1762" i="13" l="1"/>
  <c r="L1762" i="13"/>
  <c r="N1763" i="13"/>
  <c r="M1763" i="13" a="1"/>
  <c r="M1763" i="13" s="1"/>
  <c r="K1763" i="13"/>
  <c r="P1763" i="13"/>
  <c r="Q1763" i="13" s="1"/>
  <c r="A1764" i="13"/>
  <c r="O1763" i="13" l="1"/>
  <c r="L1763" i="13"/>
  <c r="N1764" i="13"/>
  <c r="M1764" i="13" a="1"/>
  <c r="M1764" i="13" s="1"/>
  <c r="K1764" i="13"/>
  <c r="P1764" i="13"/>
  <c r="Q1764" i="13" s="1"/>
  <c r="A1765" i="13"/>
  <c r="O1764" i="13" l="1"/>
  <c r="L1764" i="13"/>
  <c r="N1765" i="13"/>
  <c r="M1765" i="13" a="1"/>
  <c r="M1765" i="13" s="1"/>
  <c r="K1765" i="13"/>
  <c r="P1765" i="13"/>
  <c r="Q1765" i="13" s="1"/>
  <c r="A1766" i="13"/>
  <c r="O1765" i="13" l="1"/>
  <c r="L1765" i="13"/>
  <c r="N1766" i="13"/>
  <c r="M1766" i="13" a="1"/>
  <c r="M1766" i="13" s="1"/>
  <c r="K1766" i="13"/>
  <c r="P1766" i="13"/>
  <c r="Q1766" i="13" s="1"/>
  <c r="A1767" i="13"/>
  <c r="G199" i="19"/>
  <c r="O1766" i="13" l="1"/>
  <c r="L1766" i="13"/>
  <c r="N1767" i="13"/>
  <c r="M1767" i="13" a="1"/>
  <c r="M1767" i="13" s="1"/>
  <c r="O1767" i="13" s="1"/>
  <c r="K1767" i="13"/>
  <c r="P1767" i="13"/>
  <c r="Q1767" i="13" s="1"/>
  <c r="A1768" i="13"/>
  <c r="L1767" i="13" l="1"/>
  <c r="N1768" i="13"/>
  <c r="M1768" i="13" a="1"/>
  <c r="M1768" i="13" s="1"/>
  <c r="K1768" i="13"/>
  <c r="P1768" i="13"/>
  <c r="Q1768" i="13" s="1"/>
  <c r="A1769" i="13"/>
  <c r="O1768" i="13" l="1"/>
  <c r="L1768" i="13"/>
  <c r="N1769" i="13"/>
  <c r="M1769" i="13" a="1"/>
  <c r="M1769" i="13" s="1"/>
  <c r="K1769" i="13"/>
  <c r="P1769" i="13"/>
  <c r="Q1769" i="13" s="1"/>
  <c r="A1770" i="13"/>
  <c r="O1769" i="13" l="1"/>
  <c r="L1769" i="13"/>
  <c r="N1770" i="13"/>
  <c r="M1770" i="13" a="1"/>
  <c r="M1770" i="13" s="1"/>
  <c r="K1770" i="13"/>
  <c r="P1770" i="13"/>
  <c r="Q1770" i="13" s="1"/>
  <c r="A1771" i="13"/>
  <c r="O1770" i="13" l="1"/>
  <c r="L1770" i="13"/>
  <c r="N1771" i="13"/>
  <c r="M1771" i="13" a="1"/>
  <c r="M1771" i="13" s="1"/>
  <c r="O1771" i="13" s="1"/>
  <c r="K1771" i="13"/>
  <c r="P1771" i="13"/>
  <c r="Q1771" i="13" s="1"/>
  <c r="A1772" i="13"/>
  <c r="L1771" i="13" l="1"/>
  <c r="N1772" i="13"/>
  <c r="M1772" i="13" a="1"/>
  <c r="M1772" i="13" s="1"/>
  <c r="K1772" i="13"/>
  <c r="P1772" i="13"/>
  <c r="Q1772" i="13" s="1"/>
  <c r="A1773" i="13"/>
  <c r="O1772" i="13" l="1"/>
  <c r="L1772" i="13"/>
  <c r="N1773" i="13"/>
  <c r="M1773" i="13" a="1"/>
  <c r="M1773" i="13" s="1"/>
  <c r="K1773" i="13"/>
  <c r="P1773" i="13"/>
  <c r="Q1773" i="13" s="1"/>
  <c r="A1774" i="13"/>
  <c r="O1773" i="13" l="1"/>
  <c r="L1773" i="13"/>
  <c r="N1774" i="13"/>
  <c r="M1774" i="13" a="1"/>
  <c r="M1774" i="13" s="1"/>
  <c r="K1774" i="13"/>
  <c r="P1774" i="13"/>
  <c r="Q1774" i="13" s="1"/>
  <c r="A1775" i="13"/>
  <c r="O1774" i="13" l="1"/>
  <c r="L1774" i="13"/>
  <c r="N1775" i="13"/>
  <c r="M1775" i="13" a="1"/>
  <c r="M1775" i="13" s="1"/>
  <c r="K1775" i="13"/>
  <c r="P1775" i="13"/>
  <c r="Q1775" i="13" s="1"/>
  <c r="A1776" i="13"/>
  <c r="G200" i="19"/>
  <c r="O1775" i="13" l="1"/>
  <c r="L1775" i="13"/>
  <c r="N1776" i="13"/>
  <c r="M1776" i="13" a="1"/>
  <c r="M1776" i="13" s="1"/>
  <c r="K1776" i="13"/>
  <c r="P1776" i="13"/>
  <c r="Q1776" i="13" s="1"/>
  <c r="A1777" i="13"/>
  <c r="O1776" i="13" l="1"/>
  <c r="L1776" i="13"/>
  <c r="N1777" i="13"/>
  <c r="M1777" i="13" a="1"/>
  <c r="M1777" i="13" s="1"/>
  <c r="K1777" i="13"/>
  <c r="P1777" i="13"/>
  <c r="Q1777" i="13" s="1"/>
  <c r="A1778" i="13"/>
  <c r="O1777" i="13" l="1"/>
  <c r="L1777" i="13"/>
  <c r="N1778" i="13"/>
  <c r="M1778" i="13" a="1"/>
  <c r="M1778" i="13" s="1"/>
  <c r="K1778" i="13"/>
  <c r="P1778" i="13"/>
  <c r="Q1778" i="13" s="1"/>
  <c r="A1779" i="13"/>
  <c r="O1778" i="13" l="1"/>
  <c r="L1778" i="13"/>
  <c r="N1779" i="13"/>
  <c r="M1779" i="13" a="1"/>
  <c r="M1779" i="13" s="1"/>
  <c r="O1779" i="13" s="1"/>
  <c r="K1779" i="13"/>
  <c r="P1779" i="13"/>
  <c r="Q1779" i="13" s="1"/>
  <c r="A1780" i="13"/>
  <c r="L1779" i="13" l="1"/>
  <c r="N1780" i="13"/>
  <c r="M1780" i="13" a="1"/>
  <c r="M1780" i="13" s="1"/>
  <c r="K1780" i="13"/>
  <c r="P1780" i="13"/>
  <c r="Q1780" i="13" s="1"/>
  <c r="A1781" i="13"/>
  <c r="O1780" i="13" l="1"/>
  <c r="L1780" i="13"/>
  <c r="N1781" i="13"/>
  <c r="M1781" i="13" a="1"/>
  <c r="M1781" i="13" s="1"/>
  <c r="K1781" i="13"/>
  <c r="P1781" i="13"/>
  <c r="Q1781" i="13" s="1"/>
  <c r="A1782" i="13"/>
  <c r="O1781" i="13" l="1"/>
  <c r="L1781" i="13"/>
  <c r="N1782" i="13"/>
  <c r="M1782" i="13" a="1"/>
  <c r="M1782" i="13" s="1"/>
  <c r="K1782" i="13"/>
  <c r="P1782" i="13"/>
  <c r="Q1782" i="13" s="1"/>
  <c r="A1783" i="13"/>
  <c r="O1782" i="13" l="1"/>
  <c r="L1782" i="13"/>
  <c r="N1783" i="13"/>
  <c r="M1783" i="13" a="1"/>
  <c r="M1783" i="13" s="1"/>
  <c r="K1783" i="13"/>
  <c r="P1783" i="13"/>
  <c r="Q1783" i="13" s="1"/>
  <c r="A1784" i="13"/>
  <c r="O1783" i="13" l="1"/>
  <c r="L1783" i="13"/>
  <c r="N1784" i="13"/>
  <c r="M1784" i="13" a="1"/>
  <c r="M1784" i="13" s="1"/>
  <c r="K1784" i="13"/>
  <c r="P1784" i="13"/>
  <c r="Q1784" i="13" s="1"/>
  <c r="A1785" i="13"/>
  <c r="G201" i="19"/>
  <c r="O1784" i="13" l="1"/>
  <c r="L1784" i="13"/>
  <c r="N1785" i="13"/>
  <c r="M1785" i="13" a="1"/>
  <c r="M1785" i="13" s="1"/>
  <c r="K1785" i="13"/>
  <c r="P1785" i="13"/>
  <c r="Q1785" i="13" s="1"/>
  <c r="A1786" i="13"/>
  <c r="O1785" i="13" l="1"/>
  <c r="L1785" i="13"/>
  <c r="N1786" i="13"/>
  <c r="M1786" i="13" a="1"/>
  <c r="M1786" i="13" s="1"/>
  <c r="K1786" i="13"/>
  <c r="P1786" i="13"/>
  <c r="Q1786" i="13" s="1"/>
  <c r="A1787" i="13"/>
  <c r="O1786" i="13" l="1"/>
  <c r="L1786" i="13"/>
  <c r="N1787" i="13"/>
  <c r="M1787" i="13" a="1"/>
  <c r="M1787" i="13" s="1"/>
  <c r="K1787" i="13"/>
  <c r="P1787" i="13"/>
  <c r="Q1787" i="13" s="1"/>
  <c r="A1788" i="13"/>
  <c r="O1787" i="13" l="1"/>
  <c r="L1787" i="13"/>
  <c r="N1788" i="13"/>
  <c r="M1788" i="13" a="1"/>
  <c r="M1788" i="13" s="1"/>
  <c r="K1788" i="13"/>
  <c r="P1788" i="13"/>
  <c r="Q1788" i="13" s="1"/>
  <c r="A1789" i="13"/>
  <c r="O1788" i="13" l="1"/>
  <c r="L1788" i="13"/>
  <c r="N1789" i="13"/>
  <c r="M1789" i="13" a="1"/>
  <c r="M1789" i="13" s="1"/>
  <c r="K1789" i="13"/>
  <c r="P1789" i="13"/>
  <c r="Q1789" i="13" s="1"/>
  <c r="A1790" i="13"/>
  <c r="O1789" i="13" l="1"/>
  <c r="L1789" i="13"/>
  <c r="N1790" i="13"/>
  <c r="M1790" i="13" a="1"/>
  <c r="M1790" i="13" s="1"/>
  <c r="K1790" i="13"/>
  <c r="P1790" i="13"/>
  <c r="Q1790" i="13" s="1"/>
  <c r="A1791" i="13"/>
  <c r="O1790" i="13" l="1"/>
  <c r="L1790" i="13"/>
  <c r="N1791" i="13"/>
  <c r="M1791" i="13" a="1"/>
  <c r="M1791" i="13" s="1"/>
  <c r="K1791" i="13"/>
  <c r="P1791" i="13"/>
  <c r="Q1791" i="13" s="1"/>
  <c r="A1792" i="13"/>
  <c r="O1791" i="13" l="1"/>
  <c r="L1791" i="13"/>
  <c r="N1792" i="13"/>
  <c r="M1792" i="13" a="1"/>
  <c r="M1792" i="13" s="1"/>
  <c r="K1792" i="13"/>
  <c r="P1792" i="13"/>
  <c r="Q1792" i="13" s="1"/>
  <c r="A1793" i="13"/>
  <c r="O1792" i="13" l="1"/>
  <c r="L1792" i="13"/>
  <c r="N1793" i="13"/>
  <c r="M1793" i="13" a="1"/>
  <c r="M1793" i="13" s="1"/>
  <c r="K1793" i="13"/>
  <c r="P1793" i="13"/>
  <c r="Q1793" i="13" s="1"/>
  <c r="A1794" i="13"/>
  <c r="G202" i="19"/>
  <c r="O1793" i="13" l="1"/>
  <c r="L1793" i="13"/>
  <c r="N1794" i="13"/>
  <c r="M1794" i="13" a="1"/>
  <c r="M1794" i="13" s="1"/>
  <c r="K1794" i="13"/>
  <c r="P1794" i="13"/>
  <c r="Q1794" i="13" s="1"/>
  <c r="A1795" i="13"/>
  <c r="O1794" i="13" l="1"/>
  <c r="L1794" i="13"/>
  <c r="N1795" i="13"/>
  <c r="M1795" i="13" a="1"/>
  <c r="M1795" i="13" s="1"/>
  <c r="K1795" i="13"/>
  <c r="P1795" i="13"/>
  <c r="Q1795" i="13" s="1"/>
  <c r="A1796" i="13"/>
  <c r="O1795" i="13" l="1"/>
  <c r="L1795" i="13"/>
  <c r="N1796" i="13"/>
  <c r="M1796" i="13" a="1"/>
  <c r="M1796" i="13" s="1"/>
  <c r="K1796" i="13"/>
  <c r="P1796" i="13"/>
  <c r="Q1796" i="13" s="1"/>
  <c r="A1797" i="13"/>
  <c r="O1796" i="13" l="1"/>
  <c r="L1796" i="13"/>
  <c r="N1797" i="13"/>
  <c r="M1797" i="13" a="1"/>
  <c r="M1797" i="13" s="1"/>
  <c r="K1797" i="13"/>
  <c r="P1797" i="13"/>
  <c r="Q1797" i="13" s="1"/>
  <c r="A1798" i="13"/>
  <c r="O1797" i="13" l="1"/>
  <c r="L1797" i="13"/>
  <c r="N1798" i="13"/>
  <c r="M1798" i="13" a="1"/>
  <c r="M1798" i="13" s="1"/>
  <c r="K1798" i="13"/>
  <c r="P1798" i="13"/>
  <c r="Q1798" i="13" s="1"/>
  <c r="A1799" i="13"/>
  <c r="O1798" i="13" l="1"/>
  <c r="L1798" i="13"/>
  <c r="N1799" i="13"/>
  <c r="M1799" i="13" a="1"/>
  <c r="M1799" i="13" s="1"/>
  <c r="K1799" i="13"/>
  <c r="P1799" i="13"/>
  <c r="Q1799" i="13" s="1"/>
  <c r="A1800" i="13"/>
  <c r="O1799" i="13" l="1"/>
  <c r="L1799" i="13"/>
  <c r="N1800" i="13"/>
  <c r="M1800" i="13" a="1"/>
  <c r="M1800" i="13" s="1"/>
  <c r="K1800" i="13"/>
  <c r="P1800" i="13"/>
  <c r="Q1800" i="13" s="1"/>
  <c r="A1801" i="13"/>
  <c r="O1800" i="13" l="1"/>
  <c r="L1800" i="13"/>
  <c r="N1801" i="13"/>
  <c r="M1801" i="13" a="1"/>
  <c r="M1801" i="13" s="1"/>
  <c r="K1801" i="13"/>
  <c r="P1801" i="13"/>
  <c r="Q1801" i="13" s="1"/>
  <c r="A1802" i="13"/>
  <c r="O1801" i="13" l="1"/>
  <c r="L1801" i="13"/>
  <c r="N1802" i="13"/>
  <c r="M1802" i="13" a="1"/>
  <c r="M1802" i="13" s="1"/>
  <c r="K1802" i="13"/>
  <c r="P1802" i="13"/>
  <c r="Q1802" i="13" s="1"/>
  <c r="A1803" i="13"/>
  <c r="G203" i="19"/>
  <c r="O1802" i="13" l="1"/>
  <c r="L1802" i="13"/>
  <c r="N1803" i="13"/>
  <c r="M1803" i="13" a="1"/>
  <c r="M1803" i="13" s="1"/>
  <c r="K1803" i="13"/>
  <c r="P1803" i="13"/>
  <c r="Q1803" i="13" s="1"/>
  <c r="A1804" i="13"/>
  <c r="O1803" i="13" l="1"/>
  <c r="L1803" i="13"/>
  <c r="N1804" i="13"/>
  <c r="M1804" i="13" a="1"/>
  <c r="M1804" i="13" s="1"/>
  <c r="K1804" i="13"/>
  <c r="P1804" i="13"/>
  <c r="Q1804" i="13" s="1"/>
  <c r="A1805" i="13"/>
  <c r="O1804" i="13" l="1"/>
  <c r="L1804" i="13"/>
  <c r="N1805" i="13"/>
  <c r="M1805" i="13" a="1"/>
  <c r="M1805" i="13" s="1"/>
  <c r="K1805" i="13"/>
  <c r="P1805" i="13"/>
  <c r="Q1805" i="13" s="1"/>
  <c r="A1806" i="13"/>
  <c r="O1805" i="13" l="1"/>
  <c r="L1805" i="13"/>
  <c r="N1806" i="13"/>
  <c r="M1806" i="13" a="1"/>
  <c r="M1806" i="13" s="1"/>
  <c r="K1806" i="13"/>
  <c r="P1806" i="13"/>
  <c r="Q1806" i="13" s="1"/>
  <c r="A1807" i="13"/>
  <c r="O1806" i="13" l="1"/>
  <c r="L1806" i="13"/>
  <c r="N1807" i="13"/>
  <c r="M1807" i="13" a="1"/>
  <c r="M1807" i="13" s="1"/>
  <c r="K1807" i="13"/>
  <c r="P1807" i="13"/>
  <c r="Q1807" i="13" s="1"/>
  <c r="A1808" i="13"/>
  <c r="O1807" i="13" l="1"/>
  <c r="L1807" i="13"/>
  <c r="N1808" i="13"/>
  <c r="M1808" i="13" a="1"/>
  <c r="M1808" i="13" s="1"/>
  <c r="K1808" i="13"/>
  <c r="P1808" i="13"/>
  <c r="Q1808" i="13" s="1"/>
  <c r="A1809" i="13"/>
  <c r="O1808" i="13" l="1"/>
  <c r="L1808" i="13"/>
  <c r="N1809" i="13"/>
  <c r="M1809" i="13" a="1"/>
  <c r="M1809" i="13" s="1"/>
  <c r="K1809" i="13"/>
  <c r="P1809" i="13"/>
  <c r="Q1809" i="13" s="1"/>
  <c r="A1810" i="13"/>
  <c r="O1809" i="13" l="1"/>
  <c r="L1809" i="13"/>
  <c r="N1810" i="13"/>
  <c r="M1810" i="13" a="1"/>
  <c r="M1810" i="13" s="1"/>
  <c r="K1810" i="13"/>
  <c r="P1810" i="13"/>
  <c r="Q1810" i="13" s="1"/>
  <c r="A1811" i="13"/>
  <c r="O1810" i="13" l="1"/>
  <c r="L1810" i="13"/>
  <c r="N1811" i="13"/>
  <c r="M1811" i="13" a="1"/>
  <c r="M1811" i="13" s="1"/>
  <c r="K1811" i="13"/>
  <c r="P1811" i="13"/>
  <c r="Q1811" i="13" s="1"/>
  <c r="A1812" i="13"/>
  <c r="G204" i="19"/>
  <c r="O1811" i="13" l="1"/>
  <c r="L1811" i="13"/>
  <c r="N1812" i="13"/>
  <c r="M1812" i="13" a="1"/>
  <c r="M1812" i="13" s="1"/>
  <c r="K1812" i="13"/>
  <c r="P1812" i="13"/>
  <c r="Q1812" i="13" s="1"/>
  <c r="A1813" i="13"/>
  <c r="O1812" i="13" l="1"/>
  <c r="L1812" i="13"/>
  <c r="N1813" i="13"/>
  <c r="M1813" i="13" a="1"/>
  <c r="M1813" i="13" s="1"/>
  <c r="K1813" i="13"/>
  <c r="P1813" i="13"/>
  <c r="Q1813" i="13" s="1"/>
  <c r="A1814" i="13"/>
  <c r="O1813" i="13" l="1"/>
  <c r="L1813" i="13"/>
  <c r="N1814" i="13"/>
  <c r="M1814" i="13" a="1"/>
  <c r="M1814" i="13" s="1"/>
  <c r="K1814" i="13"/>
  <c r="P1814" i="13"/>
  <c r="Q1814" i="13" s="1"/>
  <c r="A1815" i="13"/>
  <c r="O1814" i="13" l="1"/>
  <c r="L1814" i="13"/>
  <c r="N1815" i="13"/>
  <c r="M1815" i="13" a="1"/>
  <c r="M1815" i="13" s="1"/>
  <c r="O1815" i="13" s="1"/>
  <c r="K1815" i="13"/>
  <c r="P1815" i="13"/>
  <c r="Q1815" i="13" s="1"/>
  <c r="A1816" i="13"/>
  <c r="L1815" i="13" l="1"/>
  <c r="N1816" i="13"/>
  <c r="M1816" i="13" a="1"/>
  <c r="M1816" i="13" s="1"/>
  <c r="K1816" i="13"/>
  <c r="P1816" i="13"/>
  <c r="Q1816" i="13" s="1"/>
  <c r="A1817" i="13"/>
  <c r="O1816" i="13" l="1"/>
  <c r="L1816" i="13"/>
  <c r="N1817" i="13"/>
  <c r="M1817" i="13" a="1"/>
  <c r="M1817" i="13" s="1"/>
  <c r="K1817" i="13"/>
  <c r="P1817" i="13"/>
  <c r="Q1817" i="13" s="1"/>
  <c r="A1818" i="13"/>
  <c r="O1817" i="13" l="1"/>
  <c r="L1817" i="13"/>
  <c r="N1818" i="13"/>
  <c r="M1818" i="13" a="1"/>
  <c r="M1818" i="13" s="1"/>
  <c r="K1818" i="13"/>
  <c r="P1818" i="13"/>
  <c r="Q1818" i="13" s="1"/>
  <c r="A1819" i="13"/>
  <c r="O1818" i="13" l="1"/>
  <c r="L1818" i="13"/>
  <c r="N1819" i="13"/>
  <c r="M1819" i="13" a="1"/>
  <c r="M1819" i="13" s="1"/>
  <c r="K1819" i="13"/>
  <c r="P1819" i="13"/>
  <c r="Q1819" i="13" s="1"/>
  <c r="A1820" i="13"/>
  <c r="O1819" i="13" l="1"/>
  <c r="L1819" i="13"/>
  <c r="N1820" i="13"/>
  <c r="M1820" i="13" a="1"/>
  <c r="M1820" i="13" s="1"/>
  <c r="K1820" i="13"/>
  <c r="P1820" i="13"/>
  <c r="Q1820" i="13" s="1"/>
  <c r="A1821" i="13"/>
  <c r="G205" i="19"/>
  <c r="O1820" i="13" l="1"/>
  <c r="L1820" i="13"/>
  <c r="N1821" i="13"/>
  <c r="M1821" i="13" a="1"/>
  <c r="M1821" i="13" s="1"/>
  <c r="K1821" i="13"/>
  <c r="P1821" i="13"/>
  <c r="Q1821" i="13" s="1"/>
  <c r="A1822" i="13"/>
  <c r="O1821" i="13" l="1"/>
  <c r="L1821" i="13"/>
  <c r="N1822" i="13"/>
  <c r="M1822" i="13" a="1"/>
  <c r="M1822" i="13" s="1"/>
  <c r="K1822" i="13"/>
  <c r="P1822" i="13"/>
  <c r="Q1822" i="13" s="1"/>
  <c r="A1823" i="13"/>
  <c r="O1822" i="13" l="1"/>
  <c r="L1822" i="13"/>
  <c r="N1823" i="13"/>
  <c r="M1823" i="13" a="1"/>
  <c r="M1823" i="13" s="1"/>
  <c r="K1823" i="13"/>
  <c r="P1823" i="13"/>
  <c r="Q1823" i="13" s="1"/>
  <c r="A1824" i="13"/>
  <c r="O1823" i="13" l="1"/>
  <c r="L1823" i="13"/>
  <c r="N1824" i="13"/>
  <c r="M1824" i="13" a="1"/>
  <c r="M1824" i="13" s="1"/>
  <c r="K1824" i="13"/>
  <c r="P1824" i="13"/>
  <c r="Q1824" i="13" s="1"/>
  <c r="A1825" i="13"/>
  <c r="O1824" i="13" l="1"/>
  <c r="L1824" i="13"/>
  <c r="N1825" i="13"/>
  <c r="M1825" i="13" a="1"/>
  <c r="M1825" i="13" s="1"/>
  <c r="K1825" i="13"/>
  <c r="P1825" i="13"/>
  <c r="Q1825" i="13" s="1"/>
  <c r="A1826" i="13"/>
  <c r="O1825" i="13" l="1"/>
  <c r="L1825" i="13"/>
  <c r="N1826" i="13"/>
  <c r="M1826" i="13" a="1"/>
  <c r="M1826" i="13" s="1"/>
  <c r="K1826" i="13"/>
  <c r="P1826" i="13"/>
  <c r="Q1826" i="13" s="1"/>
  <c r="A1827" i="13"/>
  <c r="O1826" i="13" l="1"/>
  <c r="L1826" i="13"/>
  <c r="N1827" i="13"/>
  <c r="M1827" i="13" a="1"/>
  <c r="M1827" i="13" s="1"/>
  <c r="K1827" i="13"/>
  <c r="P1827" i="13"/>
  <c r="Q1827" i="13" s="1"/>
  <c r="A1828" i="13"/>
  <c r="O1827" i="13" l="1"/>
  <c r="L1827" i="13"/>
  <c r="N1828" i="13"/>
  <c r="M1828" i="13" a="1"/>
  <c r="M1828" i="13" s="1"/>
  <c r="K1828" i="13"/>
  <c r="P1828" i="13"/>
  <c r="Q1828" i="13" s="1"/>
  <c r="A1829" i="13"/>
  <c r="O1828" i="13" l="1"/>
  <c r="L1828" i="13"/>
  <c r="N1829" i="13"/>
  <c r="M1829" i="13" a="1"/>
  <c r="M1829" i="13" s="1"/>
  <c r="K1829" i="13"/>
  <c r="P1829" i="13"/>
  <c r="Q1829" i="13" s="1"/>
  <c r="A1830" i="13"/>
  <c r="G206" i="19"/>
  <c r="O1829" i="13" l="1"/>
  <c r="L1829" i="13"/>
  <c r="N1830" i="13"/>
  <c r="M1830" i="13" a="1"/>
  <c r="M1830" i="13" s="1"/>
  <c r="K1830" i="13"/>
  <c r="P1830" i="13"/>
  <c r="Q1830" i="13" s="1"/>
  <c r="A1831" i="13"/>
  <c r="O1830" i="13" l="1"/>
  <c r="L1830" i="13"/>
  <c r="N1831" i="13"/>
  <c r="M1831" i="13" a="1"/>
  <c r="M1831" i="13" s="1"/>
  <c r="K1831" i="13"/>
  <c r="P1831" i="13"/>
  <c r="Q1831" i="13" s="1"/>
  <c r="A1832" i="13"/>
  <c r="O1831" i="13" l="1"/>
  <c r="L1831" i="13"/>
  <c r="N1832" i="13"/>
  <c r="M1832" i="13" a="1"/>
  <c r="M1832" i="13" s="1"/>
  <c r="K1832" i="13"/>
  <c r="P1832" i="13"/>
  <c r="Q1832" i="13" s="1"/>
  <c r="A1833" i="13"/>
  <c r="O1832" i="13" l="1"/>
  <c r="L1832" i="13"/>
  <c r="N1833" i="13"/>
  <c r="M1833" i="13" a="1"/>
  <c r="M1833" i="13" s="1"/>
  <c r="K1833" i="13"/>
  <c r="P1833" i="13"/>
  <c r="Q1833" i="13" s="1"/>
  <c r="A1834" i="13"/>
  <c r="O1833" i="13" l="1"/>
  <c r="L1833" i="13"/>
  <c r="N1834" i="13"/>
  <c r="M1834" i="13" a="1"/>
  <c r="M1834" i="13" s="1"/>
  <c r="K1834" i="13"/>
  <c r="P1834" i="13"/>
  <c r="Q1834" i="13" s="1"/>
  <c r="A1835" i="13"/>
  <c r="O1834" i="13" l="1"/>
  <c r="L1834" i="13"/>
  <c r="N1835" i="13"/>
  <c r="M1835" i="13" a="1"/>
  <c r="M1835" i="13" s="1"/>
  <c r="K1835" i="13"/>
  <c r="P1835" i="13"/>
  <c r="Q1835" i="13" s="1"/>
  <c r="A1836" i="13"/>
  <c r="O1835" i="13" l="1"/>
  <c r="L1835" i="13"/>
  <c r="N1836" i="13"/>
  <c r="M1836" i="13" a="1"/>
  <c r="M1836" i="13" s="1"/>
  <c r="K1836" i="13"/>
  <c r="P1836" i="13"/>
  <c r="Q1836" i="13" s="1"/>
  <c r="A1837" i="13"/>
  <c r="O1836" i="13" l="1"/>
  <c r="L1836" i="13"/>
  <c r="N1837" i="13"/>
  <c r="M1837" i="13" a="1"/>
  <c r="M1837" i="13" s="1"/>
  <c r="K1837" i="13"/>
  <c r="P1837" i="13"/>
  <c r="Q1837" i="13" s="1"/>
  <c r="A1838" i="13"/>
  <c r="O1837" i="13" l="1"/>
  <c r="L1837" i="13"/>
  <c r="N1838" i="13"/>
  <c r="M1838" i="13" a="1"/>
  <c r="M1838" i="13" s="1"/>
  <c r="K1838" i="13"/>
  <c r="P1838" i="13"/>
  <c r="Q1838" i="13" s="1"/>
  <c r="A1839" i="13"/>
  <c r="G207" i="19"/>
  <c r="O1838" i="13" l="1"/>
  <c r="L1838" i="13"/>
  <c r="N1839" i="13"/>
  <c r="M1839" i="13" a="1"/>
  <c r="M1839" i="13" s="1"/>
  <c r="K1839" i="13"/>
  <c r="P1839" i="13"/>
  <c r="Q1839" i="13" s="1"/>
  <c r="A1840" i="13"/>
  <c r="O1839" i="13" l="1"/>
  <c r="L1839" i="13"/>
  <c r="N1840" i="13"/>
  <c r="M1840" i="13" a="1"/>
  <c r="M1840" i="13" s="1"/>
  <c r="K1840" i="13"/>
  <c r="P1840" i="13"/>
  <c r="Q1840" i="13" s="1"/>
  <c r="A1841" i="13"/>
  <c r="O1840" i="13" l="1"/>
  <c r="L1840" i="13"/>
  <c r="N1841" i="13"/>
  <c r="M1841" i="13" a="1"/>
  <c r="M1841" i="13" s="1"/>
  <c r="K1841" i="13"/>
  <c r="P1841" i="13"/>
  <c r="Q1841" i="13" s="1"/>
  <c r="A1842" i="13"/>
  <c r="O1841" i="13" l="1"/>
  <c r="L1841" i="13"/>
  <c r="N1842" i="13"/>
  <c r="M1842" i="13" a="1"/>
  <c r="M1842" i="13" s="1"/>
  <c r="K1842" i="13"/>
  <c r="P1842" i="13"/>
  <c r="Q1842" i="13" s="1"/>
  <c r="A1843" i="13"/>
  <c r="O1842" i="13" l="1"/>
  <c r="L1842" i="13"/>
  <c r="N1843" i="13"/>
  <c r="M1843" i="13" a="1"/>
  <c r="M1843" i="13" s="1"/>
  <c r="K1843" i="13"/>
  <c r="P1843" i="13"/>
  <c r="Q1843" i="13" s="1"/>
  <c r="A1844" i="13"/>
  <c r="O1843" i="13" l="1"/>
  <c r="L1843" i="13"/>
  <c r="N1844" i="13"/>
  <c r="M1844" i="13" a="1"/>
  <c r="M1844" i="13" s="1"/>
  <c r="K1844" i="13"/>
  <c r="P1844" i="13"/>
  <c r="Q1844" i="13" s="1"/>
  <c r="A1845" i="13"/>
  <c r="O1844" i="13" l="1"/>
  <c r="L1844" i="13"/>
  <c r="N1845" i="13"/>
  <c r="M1845" i="13" a="1"/>
  <c r="M1845" i="13" s="1"/>
  <c r="K1845" i="13"/>
  <c r="P1845" i="13"/>
  <c r="Q1845" i="13" s="1"/>
  <c r="A1846" i="13"/>
  <c r="O1845" i="13" l="1"/>
  <c r="L1845" i="13"/>
  <c r="N1846" i="13"/>
  <c r="M1846" i="13" a="1"/>
  <c r="M1846" i="13" s="1"/>
  <c r="K1846" i="13"/>
  <c r="P1846" i="13"/>
  <c r="Q1846" i="13" s="1"/>
  <c r="A1847" i="13"/>
  <c r="O1846" i="13" l="1"/>
  <c r="L1846" i="13"/>
  <c r="N1847" i="13"/>
  <c r="M1847" i="13" a="1"/>
  <c r="M1847" i="13" s="1"/>
  <c r="K1847" i="13"/>
  <c r="P1847" i="13"/>
  <c r="Q1847" i="13" s="1"/>
  <c r="A1848" i="13"/>
  <c r="G208" i="19"/>
  <c r="O1847" i="13" l="1"/>
  <c r="L1847" i="13"/>
  <c r="N1848" i="13"/>
  <c r="M1848" i="13" a="1"/>
  <c r="M1848" i="13" s="1"/>
  <c r="K1848" i="13"/>
  <c r="P1848" i="13"/>
  <c r="Q1848" i="13" s="1"/>
  <c r="A1849" i="13"/>
  <c r="O1848" i="13" l="1"/>
  <c r="L1848" i="13"/>
  <c r="N1849" i="13"/>
  <c r="M1849" i="13" a="1"/>
  <c r="M1849" i="13" s="1"/>
  <c r="K1849" i="13"/>
  <c r="P1849" i="13"/>
  <c r="Q1849" i="13" s="1"/>
  <c r="A1850" i="13"/>
  <c r="O1849" i="13" l="1"/>
  <c r="L1849" i="13"/>
  <c r="N1850" i="13"/>
  <c r="M1850" i="13" a="1"/>
  <c r="M1850" i="13" s="1"/>
  <c r="K1850" i="13"/>
  <c r="P1850" i="13"/>
  <c r="Q1850" i="13" s="1"/>
  <c r="A1851" i="13"/>
  <c r="O1850" i="13" l="1"/>
  <c r="L1850" i="13"/>
  <c r="N1851" i="13"/>
  <c r="M1851" i="13" a="1"/>
  <c r="M1851" i="13" s="1"/>
  <c r="K1851" i="13"/>
  <c r="P1851" i="13"/>
  <c r="Q1851" i="13" s="1"/>
  <c r="A1852" i="13"/>
  <c r="O1851" i="13" l="1"/>
  <c r="L1851" i="13"/>
  <c r="N1852" i="13"/>
  <c r="M1852" i="13" a="1"/>
  <c r="M1852" i="13" s="1"/>
  <c r="K1852" i="13"/>
  <c r="P1852" i="13"/>
  <c r="Q1852" i="13" s="1"/>
  <c r="A1853" i="13"/>
  <c r="O1852" i="13" l="1"/>
  <c r="L1852" i="13"/>
  <c r="N1853" i="13"/>
  <c r="M1853" i="13" a="1"/>
  <c r="M1853" i="13" s="1"/>
  <c r="K1853" i="13"/>
  <c r="P1853" i="13"/>
  <c r="Q1853" i="13" s="1"/>
  <c r="A1854" i="13"/>
  <c r="O1853" i="13" l="1"/>
  <c r="L1853" i="13"/>
  <c r="N1854" i="13"/>
  <c r="M1854" i="13" a="1"/>
  <c r="M1854" i="13" s="1"/>
  <c r="K1854" i="13"/>
  <c r="P1854" i="13"/>
  <c r="Q1854" i="13" s="1"/>
  <c r="A1855" i="13"/>
  <c r="O1854" i="13" l="1"/>
  <c r="L1854" i="13"/>
  <c r="N1855" i="13"/>
  <c r="M1855" i="13" a="1"/>
  <c r="M1855" i="13" s="1"/>
  <c r="K1855" i="13"/>
  <c r="P1855" i="13"/>
  <c r="Q1855" i="13" s="1"/>
  <c r="A1856" i="13"/>
  <c r="O1855" i="13" l="1"/>
  <c r="L1855" i="13"/>
  <c r="N1856" i="13"/>
  <c r="M1856" i="13" a="1"/>
  <c r="M1856" i="13" s="1"/>
  <c r="K1856" i="13"/>
  <c r="P1856" i="13"/>
  <c r="Q1856" i="13" s="1"/>
  <c r="A1857" i="13"/>
  <c r="G209" i="19"/>
  <c r="O1856" i="13" l="1"/>
  <c r="L1856" i="13"/>
  <c r="N1857" i="13"/>
  <c r="M1857" i="13" a="1"/>
  <c r="M1857" i="13" s="1"/>
  <c r="K1857" i="13"/>
  <c r="P1857" i="13"/>
  <c r="Q1857" i="13" s="1"/>
  <c r="A1858" i="13"/>
  <c r="O1857" i="13" l="1"/>
  <c r="L1857" i="13"/>
  <c r="N1858" i="13"/>
  <c r="M1858" i="13" a="1"/>
  <c r="M1858" i="13" s="1"/>
  <c r="K1858" i="13"/>
  <c r="P1858" i="13"/>
  <c r="Q1858" i="13" s="1"/>
  <c r="A1859" i="13"/>
  <c r="O1858" i="13" l="1"/>
  <c r="L1858" i="13"/>
  <c r="N1859" i="13"/>
  <c r="M1859" i="13" a="1"/>
  <c r="M1859" i="13" s="1"/>
  <c r="K1859" i="13"/>
  <c r="P1859" i="13"/>
  <c r="Q1859" i="13" s="1"/>
  <c r="A1860" i="13"/>
  <c r="O1859" i="13" l="1"/>
  <c r="L1859" i="13"/>
  <c r="N1860" i="13"/>
  <c r="M1860" i="13" a="1"/>
  <c r="M1860" i="13" s="1"/>
  <c r="K1860" i="13"/>
  <c r="P1860" i="13"/>
  <c r="Q1860" i="13" s="1"/>
  <c r="A1861" i="13"/>
  <c r="O1860" i="13" l="1"/>
  <c r="L1860" i="13"/>
  <c r="N1861" i="13"/>
  <c r="M1861" i="13" a="1"/>
  <c r="M1861" i="13" s="1"/>
  <c r="K1861" i="13"/>
  <c r="P1861" i="13"/>
  <c r="Q1861" i="13" s="1"/>
  <c r="A1862" i="13"/>
  <c r="O1861" i="13" l="1"/>
  <c r="L1861" i="13"/>
  <c r="N1862" i="13"/>
  <c r="M1862" i="13" a="1"/>
  <c r="M1862" i="13" s="1"/>
  <c r="K1862" i="13"/>
  <c r="P1862" i="13"/>
  <c r="Q1862" i="13" s="1"/>
  <c r="A1863" i="13"/>
  <c r="O1862" i="13" l="1"/>
  <c r="L1862" i="13"/>
  <c r="N1863" i="13"/>
  <c r="M1863" i="13" a="1"/>
  <c r="M1863" i="13" s="1"/>
  <c r="K1863" i="13"/>
  <c r="P1863" i="13"/>
  <c r="Q1863" i="13" s="1"/>
  <c r="A1864" i="13"/>
  <c r="O1863" i="13" l="1"/>
  <c r="L1863" i="13"/>
  <c r="N1864" i="13"/>
  <c r="M1864" i="13" a="1"/>
  <c r="M1864" i="13" s="1"/>
  <c r="K1864" i="13"/>
  <c r="P1864" i="13"/>
  <c r="Q1864" i="13" s="1"/>
  <c r="A1865" i="13"/>
  <c r="O1864" i="13" l="1"/>
  <c r="L1864" i="13"/>
  <c r="N1865" i="13"/>
  <c r="M1865" i="13" a="1"/>
  <c r="M1865" i="13" s="1"/>
  <c r="K1865" i="13"/>
  <c r="P1865" i="13"/>
  <c r="Q1865" i="13" s="1"/>
  <c r="A1866" i="13"/>
  <c r="G210" i="19"/>
  <c r="O1865" i="13" l="1"/>
  <c r="L1865" i="13"/>
  <c r="N1866" i="13"/>
  <c r="M1866" i="13" a="1"/>
  <c r="M1866" i="13" s="1"/>
  <c r="K1866" i="13"/>
  <c r="P1866" i="13"/>
  <c r="Q1866" i="13" s="1"/>
  <c r="A1867" i="13"/>
  <c r="O1866" i="13" l="1"/>
  <c r="L1866" i="13"/>
  <c r="N1867" i="13"/>
  <c r="M1867" i="13" a="1"/>
  <c r="M1867" i="13" s="1"/>
  <c r="K1867" i="13"/>
  <c r="P1867" i="13"/>
  <c r="Q1867" i="13" s="1"/>
  <c r="A1868" i="13"/>
  <c r="O1867" i="13" l="1"/>
  <c r="L1867" i="13"/>
  <c r="N1868" i="13"/>
  <c r="M1868" i="13" a="1"/>
  <c r="M1868" i="13" s="1"/>
  <c r="K1868" i="13"/>
  <c r="P1868" i="13"/>
  <c r="Q1868" i="13" s="1"/>
  <c r="A1869" i="13"/>
  <c r="O1868" i="13" l="1"/>
  <c r="L1868" i="13"/>
  <c r="N1869" i="13"/>
  <c r="M1869" i="13" a="1"/>
  <c r="M1869" i="13" s="1"/>
  <c r="K1869" i="13"/>
  <c r="P1869" i="13"/>
  <c r="Q1869" i="13" s="1"/>
  <c r="A1870" i="13"/>
  <c r="O1869" i="13" l="1"/>
  <c r="L1869" i="13"/>
  <c r="N1870" i="13"/>
  <c r="M1870" i="13" a="1"/>
  <c r="M1870" i="13" s="1"/>
  <c r="K1870" i="13"/>
  <c r="P1870" i="13"/>
  <c r="Q1870" i="13" s="1"/>
  <c r="A1871" i="13"/>
  <c r="O1870" i="13" l="1"/>
  <c r="L1870" i="13"/>
  <c r="N1871" i="13"/>
  <c r="M1871" i="13" a="1"/>
  <c r="M1871" i="13" s="1"/>
  <c r="K1871" i="13"/>
  <c r="P1871" i="13"/>
  <c r="Q1871" i="13" s="1"/>
  <c r="A1872" i="13"/>
  <c r="O1871" i="13" l="1"/>
  <c r="L1871" i="13"/>
  <c r="N1872" i="13"/>
  <c r="M1872" i="13" a="1"/>
  <c r="M1872" i="13" s="1"/>
  <c r="K1872" i="13"/>
  <c r="P1872" i="13"/>
  <c r="Q1872" i="13" s="1"/>
  <c r="A1873" i="13"/>
  <c r="O1872" i="13" l="1"/>
  <c r="L1872" i="13"/>
  <c r="N1873" i="13"/>
  <c r="M1873" i="13" a="1"/>
  <c r="M1873" i="13" s="1"/>
  <c r="K1873" i="13"/>
  <c r="P1873" i="13"/>
  <c r="Q1873" i="13" s="1"/>
  <c r="A1874" i="13"/>
  <c r="O1873" i="13" l="1"/>
  <c r="L1873" i="13"/>
  <c r="N1874" i="13"/>
  <c r="M1874" i="13" a="1"/>
  <c r="M1874" i="13" s="1"/>
  <c r="K1874" i="13"/>
  <c r="P1874" i="13"/>
  <c r="Q1874" i="13" s="1"/>
  <c r="A1875" i="13"/>
  <c r="G211" i="19"/>
  <c r="O1874" i="13" l="1"/>
  <c r="L1874" i="13"/>
  <c r="N1875" i="13"/>
  <c r="M1875" i="13" a="1"/>
  <c r="M1875" i="13" s="1"/>
  <c r="O1875" i="13" s="1"/>
  <c r="K1875" i="13"/>
  <c r="P1875" i="13"/>
  <c r="Q1875" i="13" s="1"/>
  <c r="A1876" i="13"/>
  <c r="L1875" i="13" l="1"/>
  <c r="N1876" i="13"/>
  <c r="M1876" i="13" a="1"/>
  <c r="M1876" i="13" s="1"/>
  <c r="K1876" i="13"/>
  <c r="P1876" i="13"/>
  <c r="Q1876" i="13" s="1"/>
  <c r="A1877" i="13"/>
  <c r="O1876" i="13" l="1"/>
  <c r="L1876" i="13"/>
  <c r="N1877" i="13"/>
  <c r="M1877" i="13" a="1"/>
  <c r="M1877" i="13" s="1"/>
  <c r="K1877" i="13"/>
  <c r="P1877" i="13"/>
  <c r="Q1877" i="13" s="1"/>
  <c r="A1878" i="13"/>
  <c r="O1877" i="13" l="1"/>
  <c r="L1877" i="13"/>
  <c r="N1878" i="13"/>
  <c r="M1878" i="13" a="1"/>
  <c r="M1878" i="13" s="1"/>
  <c r="K1878" i="13"/>
  <c r="P1878" i="13"/>
  <c r="Q1878" i="13" s="1"/>
  <c r="A1879" i="13"/>
  <c r="O1878" i="13" l="1"/>
  <c r="L1878" i="13"/>
  <c r="N1879" i="13"/>
  <c r="M1879" i="13" a="1"/>
  <c r="M1879" i="13" s="1"/>
  <c r="K1879" i="13"/>
  <c r="P1879" i="13"/>
  <c r="Q1879" i="13" s="1"/>
  <c r="A1880" i="13"/>
  <c r="O1879" i="13" l="1"/>
  <c r="L1879" i="13"/>
  <c r="N1880" i="13"/>
  <c r="M1880" i="13" a="1"/>
  <c r="M1880" i="13" s="1"/>
  <c r="K1880" i="13"/>
  <c r="P1880" i="13"/>
  <c r="Q1880" i="13" s="1"/>
  <c r="A1881" i="13"/>
  <c r="O1880" i="13" l="1"/>
  <c r="L1880" i="13"/>
  <c r="N1881" i="13"/>
  <c r="M1881" i="13" a="1"/>
  <c r="M1881" i="13" s="1"/>
  <c r="K1881" i="13"/>
  <c r="P1881" i="13"/>
  <c r="Q1881" i="13" s="1"/>
  <c r="A1882" i="13"/>
  <c r="O1881" i="13" l="1"/>
  <c r="L1881" i="13"/>
  <c r="N1882" i="13"/>
  <c r="M1882" i="13" a="1"/>
  <c r="M1882" i="13" s="1"/>
  <c r="K1882" i="13"/>
  <c r="P1882" i="13"/>
  <c r="Q1882" i="13" s="1"/>
  <c r="A1883" i="13"/>
  <c r="O1882" i="13" l="1"/>
  <c r="L1882" i="13"/>
  <c r="N1883" i="13"/>
  <c r="M1883" i="13" a="1"/>
  <c r="M1883" i="13" s="1"/>
  <c r="K1883" i="13"/>
  <c r="P1883" i="13"/>
  <c r="Q1883" i="13" s="1"/>
  <c r="A1884" i="13"/>
  <c r="G212" i="19"/>
  <c r="O1883" i="13" l="1"/>
  <c r="L1883" i="13"/>
  <c r="N1884" i="13"/>
  <c r="M1884" i="13" a="1"/>
  <c r="M1884" i="13" s="1"/>
  <c r="K1884" i="13"/>
  <c r="P1884" i="13"/>
  <c r="Q1884" i="13" s="1"/>
  <c r="A1885" i="13"/>
  <c r="O1884" i="13" l="1"/>
  <c r="L1884" i="13"/>
  <c r="N1885" i="13"/>
  <c r="M1885" i="13" a="1"/>
  <c r="M1885" i="13" s="1"/>
  <c r="K1885" i="13"/>
  <c r="P1885" i="13"/>
  <c r="Q1885" i="13" s="1"/>
  <c r="A1886" i="13"/>
  <c r="O1885" i="13" l="1"/>
  <c r="L1885" i="13"/>
  <c r="N1886" i="13"/>
  <c r="M1886" i="13" a="1"/>
  <c r="M1886" i="13" s="1"/>
  <c r="K1886" i="13"/>
  <c r="P1886" i="13"/>
  <c r="Q1886" i="13" s="1"/>
  <c r="A1887" i="13"/>
  <c r="O1886" i="13" l="1"/>
  <c r="L1886" i="13"/>
  <c r="N1887" i="13"/>
  <c r="M1887" i="13" a="1"/>
  <c r="M1887" i="13" s="1"/>
  <c r="K1887" i="13"/>
  <c r="P1887" i="13"/>
  <c r="Q1887" i="13" s="1"/>
  <c r="A1888" i="13"/>
  <c r="O1887" i="13" l="1"/>
  <c r="L1887" i="13"/>
  <c r="N1888" i="13"/>
  <c r="M1888" i="13" a="1"/>
  <c r="M1888" i="13" s="1"/>
  <c r="K1888" i="13"/>
  <c r="P1888" i="13"/>
  <c r="Q1888" i="13" s="1"/>
  <c r="A1889" i="13"/>
  <c r="O1888" i="13" l="1"/>
  <c r="L1888" i="13"/>
  <c r="N1889" i="13"/>
  <c r="M1889" i="13" a="1"/>
  <c r="M1889" i="13" s="1"/>
  <c r="K1889" i="13"/>
  <c r="P1889" i="13"/>
  <c r="Q1889" i="13" s="1"/>
  <c r="A1890" i="13"/>
  <c r="O1889" i="13" l="1"/>
  <c r="L1889" i="13"/>
  <c r="N1890" i="13"/>
  <c r="M1890" i="13" a="1"/>
  <c r="M1890" i="13" s="1"/>
  <c r="K1890" i="13"/>
  <c r="P1890" i="13"/>
  <c r="Q1890" i="13" s="1"/>
  <c r="A1891" i="13"/>
  <c r="O1890" i="13" l="1"/>
  <c r="L1890" i="13"/>
  <c r="N1891" i="13"/>
  <c r="M1891" i="13" a="1"/>
  <c r="M1891" i="13" s="1"/>
  <c r="K1891" i="13"/>
  <c r="P1891" i="13"/>
  <c r="Q1891" i="13" s="1"/>
  <c r="A1892" i="13"/>
  <c r="O1891" i="13" l="1"/>
  <c r="L1891" i="13"/>
  <c r="N1892" i="13"/>
  <c r="M1892" i="13" a="1"/>
  <c r="M1892" i="13" s="1"/>
  <c r="K1892" i="13"/>
  <c r="P1892" i="13"/>
  <c r="Q1892" i="13" s="1"/>
  <c r="A1893" i="13"/>
  <c r="G213" i="19"/>
  <c r="O1892" i="13" l="1"/>
  <c r="L1892" i="13"/>
  <c r="N1893" i="13"/>
  <c r="M1893" i="13" a="1"/>
  <c r="M1893" i="13" s="1"/>
  <c r="K1893" i="13"/>
  <c r="P1893" i="13"/>
  <c r="Q1893" i="13" s="1"/>
  <c r="A1894" i="13"/>
  <c r="O1893" i="13" l="1"/>
  <c r="L1893" i="13"/>
  <c r="N1894" i="13"/>
  <c r="M1894" i="13" a="1"/>
  <c r="M1894" i="13" s="1"/>
  <c r="K1894" i="13"/>
  <c r="P1894" i="13"/>
  <c r="Q1894" i="13" s="1"/>
  <c r="A1895" i="13"/>
  <c r="O1894" i="13" l="1"/>
  <c r="L1894" i="13"/>
  <c r="N1895" i="13"/>
  <c r="M1895" i="13" a="1"/>
  <c r="M1895" i="13" s="1"/>
  <c r="K1895" i="13"/>
  <c r="P1895" i="13"/>
  <c r="Q1895" i="13" s="1"/>
  <c r="A1896" i="13"/>
  <c r="O1895" i="13" l="1"/>
  <c r="L1895" i="13"/>
  <c r="N1896" i="13"/>
  <c r="M1896" i="13" a="1"/>
  <c r="M1896" i="13" s="1"/>
  <c r="K1896" i="13"/>
  <c r="P1896" i="13"/>
  <c r="Q1896" i="13" s="1"/>
  <c r="A1897" i="13"/>
  <c r="O1896" i="13" l="1"/>
  <c r="L1896" i="13"/>
  <c r="N1897" i="13"/>
  <c r="M1897" i="13" a="1"/>
  <c r="M1897" i="13" s="1"/>
  <c r="K1897" i="13"/>
  <c r="P1897" i="13"/>
  <c r="Q1897" i="13" s="1"/>
  <c r="A1898" i="13"/>
  <c r="O1897" i="13" l="1"/>
  <c r="L1897" i="13"/>
  <c r="N1898" i="13"/>
  <c r="M1898" i="13" a="1"/>
  <c r="M1898" i="13" s="1"/>
  <c r="K1898" i="13"/>
  <c r="P1898" i="13"/>
  <c r="Q1898" i="13" s="1"/>
  <c r="A1899" i="13"/>
  <c r="O1898" i="13" l="1"/>
  <c r="L1898" i="13"/>
  <c r="N1899" i="13"/>
  <c r="M1899" i="13" a="1"/>
  <c r="M1899" i="13" s="1"/>
  <c r="K1899" i="13"/>
  <c r="P1899" i="13"/>
  <c r="Q1899" i="13" s="1"/>
  <c r="A1900" i="13"/>
  <c r="O1899" i="13" l="1"/>
  <c r="L1899" i="13"/>
  <c r="N1900" i="13"/>
  <c r="M1900" i="13" a="1"/>
  <c r="M1900" i="13" s="1"/>
  <c r="K1900" i="13"/>
  <c r="P1900" i="13"/>
  <c r="Q1900" i="13" s="1"/>
  <c r="A1901" i="13"/>
  <c r="O1900" i="13" l="1"/>
  <c r="L1900" i="13"/>
  <c r="N1901" i="13"/>
  <c r="M1901" i="13" a="1"/>
  <c r="M1901" i="13" s="1"/>
  <c r="K1901" i="13"/>
  <c r="P1901" i="13"/>
  <c r="Q1901" i="13" s="1"/>
  <c r="A1902" i="13"/>
  <c r="G214" i="19"/>
  <c r="O1901" i="13" l="1"/>
  <c r="L1901" i="13"/>
  <c r="N1902" i="13"/>
  <c r="M1902" i="13" a="1"/>
  <c r="M1902" i="13" s="1"/>
  <c r="K1902" i="13"/>
  <c r="P1902" i="13"/>
  <c r="Q1902" i="13" s="1"/>
  <c r="A1903" i="13"/>
  <c r="O1902" i="13" l="1"/>
  <c r="L1902" i="13"/>
  <c r="N1903" i="13"/>
  <c r="M1903" i="13" a="1"/>
  <c r="M1903" i="13" s="1"/>
  <c r="K1903" i="13"/>
  <c r="P1903" i="13"/>
  <c r="Q1903" i="13" s="1"/>
  <c r="A1904" i="13"/>
  <c r="O1903" i="13" l="1"/>
  <c r="L1903" i="13"/>
  <c r="N1904" i="13"/>
  <c r="M1904" i="13" a="1"/>
  <c r="M1904" i="13" s="1"/>
  <c r="K1904" i="13"/>
  <c r="P1904" i="13"/>
  <c r="Q1904" i="13" s="1"/>
  <c r="A1905" i="13"/>
  <c r="O1904" i="13" l="1"/>
  <c r="L1904" i="13"/>
  <c r="N1905" i="13"/>
  <c r="M1905" i="13" a="1"/>
  <c r="M1905" i="13" s="1"/>
  <c r="K1905" i="13"/>
  <c r="P1905" i="13"/>
  <c r="Q1905" i="13" s="1"/>
  <c r="A1906" i="13"/>
  <c r="O1905" i="13" l="1"/>
  <c r="L1905" i="13"/>
  <c r="N1906" i="13"/>
  <c r="M1906" i="13" a="1"/>
  <c r="M1906" i="13" s="1"/>
  <c r="O1906" i="13" s="1"/>
  <c r="K1906" i="13"/>
  <c r="P1906" i="13"/>
  <c r="Q1906" i="13" s="1"/>
  <c r="A1907" i="13"/>
  <c r="L1906" i="13" l="1"/>
  <c r="N1907" i="13"/>
  <c r="M1907" i="13" a="1"/>
  <c r="M1907" i="13" s="1"/>
  <c r="K1907" i="13"/>
  <c r="P1907" i="13"/>
  <c r="Q1907" i="13" s="1"/>
  <c r="A1908" i="13"/>
  <c r="O1907" i="13" l="1"/>
  <c r="L1907" i="13"/>
  <c r="N1908" i="13"/>
  <c r="M1908" i="13" a="1"/>
  <c r="M1908" i="13" s="1"/>
  <c r="K1908" i="13"/>
  <c r="P1908" i="13"/>
  <c r="Q1908" i="13" s="1"/>
  <c r="A1909" i="13"/>
  <c r="O1908" i="13" l="1"/>
  <c r="L1908" i="13"/>
  <c r="N1909" i="13"/>
  <c r="M1909" i="13" a="1"/>
  <c r="M1909" i="13" s="1"/>
  <c r="K1909" i="13"/>
  <c r="P1909" i="13"/>
  <c r="Q1909" i="13" s="1"/>
  <c r="A1910" i="13"/>
  <c r="O1909" i="13" l="1"/>
  <c r="L1909" i="13"/>
  <c r="N1910" i="13"/>
  <c r="M1910" i="13" a="1"/>
  <c r="M1910" i="13" s="1"/>
  <c r="K1910" i="13"/>
  <c r="P1910" i="13"/>
  <c r="Q1910" i="13" s="1"/>
  <c r="A1911" i="13"/>
  <c r="G215" i="19"/>
  <c r="O1910" i="13" l="1"/>
  <c r="L1910" i="13"/>
  <c r="N1911" i="13"/>
  <c r="M1911" i="13" a="1"/>
  <c r="M1911" i="13" s="1"/>
  <c r="K1911" i="13"/>
  <c r="P1911" i="13"/>
  <c r="Q1911" i="13" s="1"/>
  <c r="A1912" i="13"/>
  <c r="O1911" i="13" l="1"/>
  <c r="L1911" i="13"/>
  <c r="N1912" i="13"/>
  <c r="M1912" i="13" a="1"/>
  <c r="M1912" i="13" s="1"/>
  <c r="K1912" i="13"/>
  <c r="P1912" i="13"/>
  <c r="Q1912" i="13" s="1"/>
  <c r="A1913" i="13"/>
  <c r="O1912" i="13" l="1"/>
  <c r="L1912" i="13"/>
  <c r="N1913" i="13"/>
  <c r="M1913" i="13" a="1"/>
  <c r="M1913" i="13" s="1"/>
  <c r="K1913" i="13"/>
  <c r="P1913" i="13"/>
  <c r="Q1913" i="13" s="1"/>
  <c r="A1914" i="13"/>
  <c r="O1913" i="13" l="1"/>
  <c r="L1913" i="13"/>
  <c r="N1914" i="13"/>
  <c r="M1914" i="13" a="1"/>
  <c r="M1914" i="13" s="1"/>
  <c r="K1914" i="13"/>
  <c r="P1914" i="13"/>
  <c r="Q1914" i="13" s="1"/>
  <c r="A1915" i="13"/>
  <c r="O1914" i="13" l="1"/>
  <c r="L1914" i="13"/>
  <c r="N1915" i="13"/>
  <c r="M1915" i="13" a="1"/>
  <c r="M1915" i="13" s="1"/>
  <c r="K1915" i="13"/>
  <c r="P1915" i="13"/>
  <c r="Q1915" i="13" s="1"/>
  <c r="A1916" i="13"/>
  <c r="O1915" i="13" l="1"/>
  <c r="L1915" i="13"/>
  <c r="N1916" i="13"/>
  <c r="M1916" i="13" a="1"/>
  <c r="M1916" i="13" s="1"/>
  <c r="K1916" i="13"/>
  <c r="P1916" i="13"/>
  <c r="Q1916" i="13" s="1"/>
  <c r="A1917" i="13"/>
  <c r="O1916" i="13" l="1"/>
  <c r="L1916" i="13"/>
  <c r="N1917" i="13"/>
  <c r="M1917" i="13" a="1"/>
  <c r="M1917" i="13" s="1"/>
  <c r="K1917" i="13"/>
  <c r="P1917" i="13"/>
  <c r="Q1917" i="13" s="1"/>
  <c r="A1918" i="13"/>
  <c r="O1917" i="13" l="1"/>
  <c r="L1917" i="13"/>
  <c r="N1918" i="13"/>
  <c r="M1918" i="13" a="1"/>
  <c r="M1918" i="13" s="1"/>
  <c r="K1918" i="13"/>
  <c r="P1918" i="13"/>
  <c r="Q1918" i="13" s="1"/>
  <c r="A1919" i="13"/>
  <c r="O1918" i="13" l="1"/>
  <c r="L1918" i="13"/>
  <c r="N1919" i="13"/>
  <c r="M1919" i="13" a="1"/>
  <c r="M1919" i="13" s="1"/>
  <c r="K1919" i="13"/>
  <c r="P1919" i="13"/>
  <c r="Q1919" i="13" s="1"/>
  <c r="A1920" i="13"/>
  <c r="G216" i="19"/>
  <c r="O1919" i="13" l="1"/>
  <c r="L1919" i="13"/>
  <c r="N1920" i="13"/>
  <c r="M1920" i="13" a="1"/>
  <c r="M1920" i="13" s="1"/>
  <c r="K1920" i="13"/>
  <c r="P1920" i="13"/>
  <c r="Q1920" i="13" s="1"/>
  <c r="A1921" i="13"/>
  <c r="O1920" i="13" l="1"/>
  <c r="L1920" i="13"/>
  <c r="N1921" i="13"/>
  <c r="M1921" i="13" a="1"/>
  <c r="M1921" i="13" s="1"/>
  <c r="K1921" i="13"/>
  <c r="P1921" i="13"/>
  <c r="Q1921" i="13" s="1"/>
  <c r="A1922" i="13"/>
  <c r="O1921" i="13" l="1"/>
  <c r="L1921" i="13"/>
  <c r="N1922" i="13"/>
  <c r="M1922" i="13" a="1"/>
  <c r="M1922" i="13" s="1"/>
  <c r="K1922" i="13"/>
  <c r="P1922" i="13"/>
  <c r="Q1922" i="13" s="1"/>
  <c r="A1923" i="13"/>
  <c r="O1922" i="13" l="1"/>
  <c r="L1922" i="13"/>
  <c r="N1923" i="13"/>
  <c r="M1923" i="13" a="1"/>
  <c r="M1923" i="13" s="1"/>
  <c r="K1923" i="13"/>
  <c r="P1923" i="13"/>
  <c r="Q1923" i="13" s="1"/>
  <c r="A1924" i="13"/>
  <c r="O1923" i="13" l="1"/>
  <c r="L1923" i="13"/>
  <c r="N1924" i="13"/>
  <c r="M1924" i="13" a="1"/>
  <c r="M1924" i="13" s="1"/>
  <c r="K1924" i="13"/>
  <c r="P1924" i="13"/>
  <c r="Q1924" i="13" s="1"/>
  <c r="A1925" i="13"/>
  <c r="O1924" i="13" l="1"/>
  <c r="L1924" i="13"/>
  <c r="N1925" i="13"/>
  <c r="M1925" i="13" a="1"/>
  <c r="M1925" i="13" s="1"/>
  <c r="K1925" i="13"/>
  <c r="P1925" i="13"/>
  <c r="Q1925" i="13" s="1"/>
  <c r="A1926" i="13"/>
  <c r="O1925" i="13" l="1"/>
  <c r="L1925" i="13"/>
  <c r="N1926" i="13"/>
  <c r="M1926" i="13" a="1"/>
  <c r="M1926" i="13" s="1"/>
  <c r="K1926" i="13"/>
  <c r="P1926" i="13"/>
  <c r="Q1926" i="13" s="1"/>
  <c r="A1927" i="13"/>
  <c r="O1926" i="13" l="1"/>
  <c r="L1926" i="13"/>
  <c r="N1927" i="13"/>
  <c r="M1927" i="13" a="1"/>
  <c r="M1927" i="13" s="1"/>
  <c r="K1927" i="13"/>
  <c r="P1927" i="13"/>
  <c r="Q1927" i="13" s="1"/>
  <c r="A1928" i="13"/>
  <c r="O1927" i="13" l="1"/>
  <c r="L1927" i="13"/>
  <c r="N1928" i="13"/>
  <c r="M1928" i="13" a="1"/>
  <c r="M1928" i="13" s="1"/>
  <c r="K1928" i="13"/>
  <c r="P1928" i="13"/>
  <c r="Q1928" i="13" s="1"/>
  <c r="A1929" i="13"/>
  <c r="G217" i="19"/>
  <c r="O1928" i="13" l="1"/>
  <c r="L1928" i="13"/>
  <c r="N1929" i="13"/>
  <c r="M1929" i="13" a="1"/>
  <c r="M1929" i="13" s="1"/>
  <c r="K1929" i="13"/>
  <c r="P1929" i="13"/>
  <c r="Q1929" i="13" s="1"/>
  <c r="A1930" i="13"/>
  <c r="O1929" i="13" l="1"/>
  <c r="L1929" i="13"/>
  <c r="N1930" i="13"/>
  <c r="M1930" i="13" a="1"/>
  <c r="M1930" i="13" s="1"/>
  <c r="K1930" i="13"/>
  <c r="P1930" i="13"/>
  <c r="Q1930" i="13" s="1"/>
  <c r="A1931" i="13"/>
  <c r="O1930" i="13" l="1"/>
  <c r="L1930" i="13"/>
  <c r="N1931" i="13"/>
  <c r="M1931" i="13" a="1"/>
  <c r="M1931" i="13" s="1"/>
  <c r="K1931" i="13"/>
  <c r="P1931" i="13"/>
  <c r="Q1931" i="13" s="1"/>
  <c r="A1932" i="13"/>
  <c r="O1931" i="13" l="1"/>
  <c r="L1931" i="13"/>
  <c r="N1932" i="13"/>
  <c r="M1932" i="13" a="1"/>
  <c r="M1932" i="13" s="1"/>
  <c r="K1932" i="13"/>
  <c r="P1932" i="13"/>
  <c r="Q1932" i="13" s="1"/>
  <c r="A1933" i="13"/>
  <c r="O1932" i="13" l="1"/>
  <c r="L1932" i="13"/>
  <c r="N1933" i="13"/>
  <c r="M1933" i="13" a="1"/>
  <c r="M1933" i="13" s="1"/>
  <c r="K1933" i="13"/>
  <c r="P1933" i="13"/>
  <c r="Q1933" i="13" s="1"/>
  <c r="A1934" i="13"/>
  <c r="O1933" i="13" l="1"/>
  <c r="L1933" i="13"/>
  <c r="N1934" i="13"/>
  <c r="M1934" i="13" a="1"/>
  <c r="M1934" i="13" s="1"/>
  <c r="K1934" i="13"/>
  <c r="P1934" i="13"/>
  <c r="Q1934" i="13" s="1"/>
  <c r="A1935" i="13"/>
  <c r="O1934" i="13" l="1"/>
  <c r="L1934" i="13"/>
  <c r="N1935" i="13"/>
  <c r="M1935" i="13" a="1"/>
  <c r="M1935" i="13" s="1"/>
  <c r="K1935" i="13"/>
  <c r="P1935" i="13"/>
  <c r="Q1935" i="13" s="1"/>
  <c r="A1936" i="13"/>
  <c r="O1935" i="13" l="1"/>
  <c r="L1935" i="13"/>
  <c r="N1936" i="13"/>
  <c r="M1936" i="13" a="1"/>
  <c r="M1936" i="13" s="1"/>
  <c r="K1936" i="13"/>
  <c r="P1936" i="13"/>
  <c r="Q1936" i="13" s="1"/>
  <c r="A1937" i="13"/>
  <c r="O1936" i="13" l="1"/>
  <c r="L1936" i="13"/>
  <c r="N1937" i="13"/>
  <c r="M1937" i="13" a="1"/>
  <c r="M1937" i="13" s="1"/>
  <c r="K1937" i="13"/>
  <c r="P1937" i="13"/>
  <c r="Q1937" i="13" s="1"/>
  <c r="A1938" i="13"/>
  <c r="G218" i="19"/>
  <c r="O1937" i="13" l="1"/>
  <c r="L1937" i="13"/>
  <c r="N1938" i="13"/>
  <c r="M1938" i="13" a="1"/>
  <c r="M1938" i="13" s="1"/>
  <c r="K1938" i="13"/>
  <c r="P1938" i="13"/>
  <c r="Q1938" i="13" s="1"/>
  <c r="A1939" i="13"/>
  <c r="O1938" i="13" l="1"/>
  <c r="L1938" i="13"/>
  <c r="N1939" i="13"/>
  <c r="M1939" i="13" a="1"/>
  <c r="M1939" i="13" s="1"/>
  <c r="K1939" i="13"/>
  <c r="P1939" i="13"/>
  <c r="Q1939" i="13" s="1"/>
  <c r="A1940" i="13"/>
  <c r="O1939" i="13" l="1"/>
  <c r="L1939" i="13"/>
  <c r="N1940" i="13"/>
  <c r="M1940" i="13" a="1"/>
  <c r="M1940" i="13" s="1"/>
  <c r="K1940" i="13"/>
  <c r="P1940" i="13"/>
  <c r="Q1940" i="13" s="1"/>
  <c r="A1941" i="13"/>
  <c r="O1940" i="13" l="1"/>
  <c r="L1940" i="13"/>
  <c r="N1941" i="13"/>
  <c r="M1941" i="13" a="1"/>
  <c r="M1941" i="13" s="1"/>
  <c r="K1941" i="13"/>
  <c r="P1941" i="13"/>
  <c r="Q1941" i="13" s="1"/>
  <c r="A1942" i="13"/>
  <c r="O1941" i="13" l="1"/>
  <c r="L1941" i="13"/>
  <c r="N1942" i="13"/>
  <c r="M1942" i="13" a="1"/>
  <c r="M1942" i="13" s="1"/>
  <c r="K1942" i="13"/>
  <c r="P1942" i="13"/>
  <c r="Q1942" i="13" s="1"/>
  <c r="A1943" i="13"/>
  <c r="O1942" i="13" l="1"/>
  <c r="L1942" i="13"/>
  <c r="N1943" i="13"/>
  <c r="M1943" i="13" a="1"/>
  <c r="M1943" i="13" s="1"/>
  <c r="K1943" i="13"/>
  <c r="P1943" i="13"/>
  <c r="Q1943" i="13" s="1"/>
  <c r="A1944" i="13"/>
  <c r="O1943" i="13" l="1"/>
  <c r="L1943" i="13"/>
  <c r="N1944" i="13"/>
  <c r="M1944" i="13" a="1"/>
  <c r="M1944" i="13" s="1"/>
  <c r="K1944" i="13"/>
  <c r="P1944" i="13"/>
  <c r="Q1944" i="13" s="1"/>
  <c r="A1945" i="13"/>
  <c r="O1944" i="13" l="1"/>
  <c r="L1944" i="13"/>
  <c r="N1945" i="13"/>
  <c r="M1945" i="13" a="1"/>
  <c r="M1945" i="13" s="1"/>
  <c r="K1945" i="13"/>
  <c r="P1945" i="13"/>
  <c r="Q1945" i="13" s="1"/>
  <c r="A1946" i="13"/>
  <c r="O1945" i="13" l="1"/>
  <c r="L1945" i="13"/>
  <c r="N1946" i="13"/>
  <c r="M1946" i="13" a="1"/>
  <c r="M1946" i="13" s="1"/>
  <c r="K1946" i="13"/>
  <c r="P1946" i="13"/>
  <c r="Q1946" i="13" s="1"/>
  <c r="A1947" i="13"/>
  <c r="G219" i="19"/>
  <c r="O1946" i="13" l="1"/>
  <c r="L1946" i="13"/>
  <c r="N1947" i="13"/>
  <c r="M1947" i="13" a="1"/>
  <c r="M1947" i="13" s="1"/>
  <c r="K1947" i="13"/>
  <c r="P1947" i="13"/>
  <c r="Q1947" i="13" s="1"/>
  <c r="A1948" i="13"/>
  <c r="O1947" i="13" l="1"/>
  <c r="L1947" i="13"/>
  <c r="N1948" i="13"/>
  <c r="M1948" i="13" a="1"/>
  <c r="M1948" i="13" s="1"/>
  <c r="K1948" i="13"/>
  <c r="P1948" i="13"/>
  <c r="Q1948" i="13" s="1"/>
  <c r="A1949" i="13"/>
  <c r="O1948" i="13" l="1"/>
  <c r="L1948" i="13"/>
  <c r="N1949" i="13"/>
  <c r="M1949" i="13" a="1"/>
  <c r="M1949" i="13" s="1"/>
  <c r="K1949" i="13"/>
  <c r="P1949" i="13"/>
  <c r="Q1949" i="13" s="1"/>
  <c r="A1950" i="13"/>
  <c r="O1949" i="13" l="1"/>
  <c r="L1949" i="13"/>
  <c r="N1950" i="13"/>
  <c r="M1950" i="13" a="1"/>
  <c r="M1950" i="13" s="1"/>
  <c r="K1950" i="13"/>
  <c r="P1950" i="13"/>
  <c r="Q1950" i="13" s="1"/>
  <c r="A1951" i="13"/>
  <c r="O1950" i="13" l="1"/>
  <c r="L1950" i="13"/>
  <c r="N1951" i="13"/>
  <c r="M1951" i="13" a="1"/>
  <c r="M1951" i="13" s="1"/>
  <c r="K1951" i="13"/>
  <c r="P1951" i="13"/>
  <c r="Q1951" i="13" s="1"/>
  <c r="A1952" i="13"/>
  <c r="O1951" i="13" l="1"/>
  <c r="L1951" i="13"/>
  <c r="N1952" i="13"/>
  <c r="M1952" i="13" a="1"/>
  <c r="M1952" i="13" s="1"/>
  <c r="K1952" i="13"/>
  <c r="P1952" i="13"/>
  <c r="Q1952" i="13" s="1"/>
  <c r="A1953" i="13"/>
  <c r="O1952" i="13" l="1"/>
  <c r="L1952" i="13"/>
  <c r="N1953" i="13"/>
  <c r="M1953" i="13" a="1"/>
  <c r="M1953" i="13" s="1"/>
  <c r="K1953" i="13"/>
  <c r="P1953" i="13"/>
  <c r="Q1953" i="13" s="1"/>
  <c r="A1954" i="13"/>
  <c r="O1953" i="13" l="1"/>
  <c r="L1953" i="13"/>
  <c r="N1954" i="13"/>
  <c r="M1954" i="13" a="1"/>
  <c r="M1954" i="13" s="1"/>
  <c r="K1954" i="13"/>
  <c r="P1954" i="13"/>
  <c r="Q1954" i="13" s="1"/>
  <c r="A1955" i="13"/>
  <c r="O1954" i="13" l="1"/>
  <c r="L1954" i="13"/>
  <c r="N1955" i="13"/>
  <c r="M1955" i="13" a="1"/>
  <c r="M1955" i="13" s="1"/>
  <c r="K1955" i="13"/>
  <c r="P1955" i="13"/>
  <c r="Q1955" i="13" s="1"/>
  <c r="A1956" i="13"/>
  <c r="G220" i="19"/>
  <c r="O1955" i="13" l="1"/>
  <c r="L1955" i="13"/>
  <c r="N1956" i="13"/>
  <c r="M1956" i="13" a="1"/>
  <c r="M1956" i="13" s="1"/>
  <c r="K1956" i="13"/>
  <c r="P1956" i="13"/>
  <c r="Q1956" i="13" s="1"/>
  <c r="A1957" i="13"/>
  <c r="O1956" i="13" l="1"/>
  <c r="L1956" i="13"/>
  <c r="N1957" i="13"/>
  <c r="M1957" i="13" a="1"/>
  <c r="M1957" i="13" s="1"/>
  <c r="K1957" i="13"/>
  <c r="P1957" i="13"/>
  <c r="Q1957" i="13" s="1"/>
  <c r="A1958" i="13"/>
  <c r="O1957" i="13" l="1"/>
  <c r="L1957" i="13"/>
  <c r="N1958" i="13"/>
  <c r="M1958" i="13" a="1"/>
  <c r="M1958" i="13" s="1"/>
  <c r="K1958" i="13"/>
  <c r="P1958" i="13"/>
  <c r="Q1958" i="13" s="1"/>
  <c r="A1959" i="13"/>
  <c r="O1958" i="13" l="1"/>
  <c r="L1958" i="13"/>
  <c r="N1959" i="13"/>
  <c r="M1959" i="13" a="1"/>
  <c r="M1959" i="13" s="1"/>
  <c r="K1959" i="13"/>
  <c r="P1959" i="13"/>
  <c r="Q1959" i="13" s="1"/>
  <c r="A1960" i="13"/>
  <c r="O1959" i="13" l="1"/>
  <c r="L1959" i="13"/>
  <c r="N1960" i="13"/>
  <c r="M1960" i="13" a="1"/>
  <c r="M1960" i="13" s="1"/>
  <c r="K1960" i="13"/>
  <c r="P1960" i="13"/>
  <c r="Q1960" i="13" s="1"/>
  <c r="A1961" i="13"/>
  <c r="O1960" i="13" l="1"/>
  <c r="L1960" i="13"/>
  <c r="N1961" i="13"/>
  <c r="M1961" i="13" a="1"/>
  <c r="M1961" i="13" s="1"/>
  <c r="K1961" i="13"/>
  <c r="P1961" i="13"/>
  <c r="Q1961" i="13" s="1"/>
  <c r="A1962" i="13"/>
  <c r="O1961" i="13" l="1"/>
  <c r="L1961" i="13"/>
  <c r="N1962" i="13"/>
  <c r="M1962" i="13" a="1"/>
  <c r="M1962" i="13" s="1"/>
  <c r="K1962" i="13"/>
  <c r="P1962" i="13"/>
  <c r="Q1962" i="13" s="1"/>
  <c r="A1963" i="13"/>
  <c r="O1962" i="13" l="1"/>
  <c r="L1962" i="13"/>
  <c r="N1963" i="13"/>
  <c r="M1963" i="13" a="1"/>
  <c r="M1963" i="13" s="1"/>
  <c r="K1963" i="13"/>
  <c r="P1963" i="13"/>
  <c r="Q1963" i="13" s="1"/>
  <c r="A1964" i="13"/>
  <c r="O1963" i="13" l="1"/>
  <c r="L1963" i="13"/>
  <c r="N1964" i="13"/>
  <c r="M1964" i="13" a="1"/>
  <c r="M1964" i="13" s="1"/>
  <c r="K1964" i="13"/>
  <c r="P1964" i="13"/>
  <c r="Q1964" i="13" s="1"/>
  <c r="A1965" i="13"/>
  <c r="G221" i="19"/>
  <c r="O1964" i="13" l="1"/>
  <c r="L1964" i="13"/>
  <c r="N1965" i="13"/>
  <c r="M1965" i="13" a="1"/>
  <c r="M1965" i="13" s="1"/>
  <c r="K1965" i="13"/>
  <c r="P1965" i="13"/>
  <c r="Q1965" i="13" s="1"/>
  <c r="A1966" i="13"/>
  <c r="O1965" i="13" l="1"/>
  <c r="L1965" i="13"/>
  <c r="N1966" i="13"/>
  <c r="M1966" i="13" a="1"/>
  <c r="M1966" i="13" s="1"/>
  <c r="K1966" i="13"/>
  <c r="P1966" i="13"/>
  <c r="Q1966" i="13" s="1"/>
  <c r="A1967" i="13"/>
  <c r="O1966" i="13" l="1"/>
  <c r="L1966" i="13"/>
  <c r="N1967" i="13"/>
  <c r="M1967" i="13" a="1"/>
  <c r="M1967" i="13" s="1"/>
  <c r="K1967" i="13"/>
  <c r="P1967" i="13"/>
  <c r="Q1967" i="13" s="1"/>
  <c r="A1968" i="13"/>
  <c r="O1967" i="13" l="1"/>
  <c r="L1967" i="13"/>
  <c r="N1968" i="13"/>
  <c r="M1968" i="13" a="1"/>
  <c r="M1968" i="13" s="1"/>
  <c r="K1968" i="13"/>
  <c r="P1968" i="13"/>
  <c r="Q1968" i="13" s="1"/>
  <c r="A1969" i="13"/>
  <c r="O1968" i="13" l="1"/>
  <c r="L1968" i="13"/>
  <c r="N1969" i="13"/>
  <c r="M1969" i="13" a="1"/>
  <c r="M1969" i="13" s="1"/>
  <c r="K1969" i="13"/>
  <c r="P1969" i="13"/>
  <c r="Q1969" i="13" s="1"/>
  <c r="A1970" i="13"/>
  <c r="O1969" i="13" l="1"/>
  <c r="L1969" i="13"/>
  <c r="N1970" i="13"/>
  <c r="M1970" i="13" a="1"/>
  <c r="M1970" i="13" s="1"/>
  <c r="K1970" i="13"/>
  <c r="P1970" i="13"/>
  <c r="Q1970" i="13" s="1"/>
  <c r="A1971" i="13"/>
  <c r="O1970" i="13" l="1"/>
  <c r="L1970" i="13"/>
  <c r="N1971" i="13"/>
  <c r="M1971" i="13" a="1"/>
  <c r="M1971" i="13" s="1"/>
  <c r="K1971" i="13"/>
  <c r="P1971" i="13"/>
  <c r="Q1971" i="13" s="1"/>
  <c r="A1972" i="13"/>
  <c r="O1971" i="13" l="1"/>
  <c r="L1971" i="13"/>
  <c r="N1972" i="13"/>
  <c r="M1972" i="13" a="1"/>
  <c r="M1972" i="13" s="1"/>
  <c r="K1972" i="13"/>
  <c r="P1972" i="13"/>
  <c r="Q1972" i="13" s="1"/>
  <c r="A1973" i="13"/>
  <c r="O1972" i="13" l="1"/>
  <c r="L1972" i="13"/>
  <c r="N1973" i="13"/>
  <c r="M1973" i="13" a="1"/>
  <c r="M1973" i="13" s="1"/>
  <c r="K1973" i="13"/>
  <c r="P1973" i="13"/>
  <c r="Q1973" i="13" s="1"/>
  <c r="A1974" i="13"/>
  <c r="G222" i="19"/>
  <c r="O1973" i="13" l="1"/>
  <c r="L1973" i="13"/>
  <c r="N1974" i="13"/>
  <c r="M1974" i="13" a="1"/>
  <c r="M1974" i="13" s="1"/>
  <c r="K1974" i="13"/>
  <c r="P1974" i="13"/>
  <c r="Q1974" i="13" s="1"/>
  <c r="A1975" i="13"/>
  <c r="O1974" i="13" l="1"/>
  <c r="L1974" i="13"/>
  <c r="N1975" i="13"/>
  <c r="M1975" i="13" a="1"/>
  <c r="M1975" i="13" s="1"/>
  <c r="K1975" i="13"/>
  <c r="P1975" i="13"/>
  <c r="Q1975" i="13" s="1"/>
  <c r="A1976" i="13"/>
  <c r="O1975" i="13" l="1"/>
  <c r="L1975" i="13"/>
  <c r="N1976" i="13"/>
  <c r="M1976" i="13" a="1"/>
  <c r="M1976" i="13" s="1"/>
  <c r="K1976" i="13"/>
  <c r="P1976" i="13"/>
  <c r="Q1976" i="13" s="1"/>
  <c r="A1977" i="13"/>
  <c r="O1976" i="13" l="1"/>
  <c r="L1976" i="13"/>
  <c r="N1977" i="13"/>
  <c r="M1977" i="13" a="1"/>
  <c r="M1977" i="13" s="1"/>
  <c r="K1977" i="13"/>
  <c r="P1977" i="13"/>
  <c r="Q1977" i="13" s="1"/>
  <c r="A1978" i="13"/>
  <c r="O1977" i="13" l="1"/>
  <c r="L1977" i="13"/>
  <c r="N1978" i="13"/>
  <c r="M1978" i="13" a="1"/>
  <c r="M1978" i="13" s="1"/>
  <c r="K1978" i="13"/>
  <c r="P1978" i="13"/>
  <c r="Q1978" i="13" s="1"/>
  <c r="A1979" i="13"/>
  <c r="O1978" i="13" l="1"/>
  <c r="L1978" i="13"/>
  <c r="N1979" i="13"/>
  <c r="M1979" i="13" a="1"/>
  <c r="M1979" i="13" s="1"/>
  <c r="K1979" i="13"/>
  <c r="P1979" i="13"/>
  <c r="Q1979" i="13" s="1"/>
  <c r="A1980" i="13"/>
  <c r="O1979" i="13" l="1"/>
  <c r="L1979" i="13"/>
  <c r="N1980" i="13"/>
  <c r="M1980" i="13" a="1"/>
  <c r="M1980" i="13" s="1"/>
  <c r="K1980" i="13"/>
  <c r="P1980" i="13"/>
  <c r="Q1980" i="13" s="1"/>
  <c r="A1981" i="13"/>
  <c r="O1980" i="13" l="1"/>
  <c r="L1980" i="13"/>
  <c r="N1981" i="13"/>
  <c r="M1981" i="13" a="1"/>
  <c r="M1981" i="13" s="1"/>
  <c r="K1981" i="13"/>
  <c r="P1981" i="13"/>
  <c r="Q1981" i="13" s="1"/>
  <c r="A1982" i="13"/>
  <c r="O1981" i="13" l="1"/>
  <c r="L1981" i="13"/>
  <c r="N1982" i="13"/>
  <c r="M1982" i="13" a="1"/>
  <c r="M1982" i="13" s="1"/>
  <c r="K1982" i="13"/>
  <c r="P1982" i="13"/>
  <c r="Q1982" i="13" s="1"/>
  <c r="A1983" i="13"/>
  <c r="G223" i="19"/>
  <c r="O1982" i="13" l="1"/>
  <c r="L1982" i="13"/>
  <c r="N1983" i="13"/>
  <c r="M1983" i="13" a="1"/>
  <c r="M1983" i="13" s="1"/>
  <c r="K1983" i="13"/>
  <c r="P1983" i="13"/>
  <c r="Q1983" i="13" s="1"/>
  <c r="A1984" i="13"/>
  <c r="O1983" i="13" l="1"/>
  <c r="L1983" i="13"/>
  <c r="N1984" i="13"/>
  <c r="M1984" i="13" a="1"/>
  <c r="M1984" i="13" s="1"/>
  <c r="K1984" i="13"/>
  <c r="P1984" i="13"/>
  <c r="Q1984" i="13" s="1"/>
  <c r="A1985" i="13"/>
  <c r="O1984" i="13" l="1"/>
  <c r="L1984" i="13"/>
  <c r="N1985" i="13"/>
  <c r="M1985" i="13" a="1"/>
  <c r="M1985" i="13" s="1"/>
  <c r="K1985" i="13"/>
  <c r="P1985" i="13"/>
  <c r="Q1985" i="13" s="1"/>
  <c r="A1986" i="13"/>
  <c r="O1985" i="13" l="1"/>
  <c r="L1985" i="13"/>
  <c r="N1986" i="13"/>
  <c r="M1986" i="13" a="1"/>
  <c r="M1986" i="13" s="1"/>
  <c r="K1986" i="13"/>
  <c r="P1986" i="13"/>
  <c r="Q1986" i="13" s="1"/>
  <c r="A1987" i="13"/>
  <c r="O1986" i="13" l="1"/>
  <c r="L1986" i="13"/>
  <c r="N1987" i="13"/>
  <c r="M1987" i="13" a="1"/>
  <c r="M1987" i="13" s="1"/>
  <c r="K1987" i="13"/>
  <c r="P1987" i="13"/>
  <c r="Q1987" i="13" s="1"/>
  <c r="A1988" i="13"/>
  <c r="O1987" i="13" l="1"/>
  <c r="L1987" i="13"/>
  <c r="N1988" i="13"/>
  <c r="M1988" i="13" a="1"/>
  <c r="M1988" i="13" s="1"/>
  <c r="K1988" i="13"/>
  <c r="P1988" i="13"/>
  <c r="Q1988" i="13" s="1"/>
  <c r="A1989" i="13"/>
  <c r="O1988" i="13" l="1"/>
  <c r="L1988" i="13"/>
  <c r="N1989" i="13"/>
  <c r="M1989" i="13" a="1"/>
  <c r="M1989" i="13" s="1"/>
  <c r="K1989" i="13"/>
  <c r="P1989" i="13"/>
  <c r="Q1989" i="13" s="1"/>
  <c r="A1990" i="13"/>
  <c r="O1989" i="13" l="1"/>
  <c r="L1989" i="13"/>
  <c r="N1990" i="13"/>
  <c r="M1990" i="13" a="1"/>
  <c r="M1990" i="13" s="1"/>
  <c r="K1990" i="13"/>
  <c r="P1990" i="13"/>
  <c r="Q1990" i="13" s="1"/>
  <c r="A1991" i="13"/>
  <c r="O1990" i="13" l="1"/>
  <c r="L1990" i="13"/>
  <c r="N1991" i="13"/>
  <c r="M1991" i="13" a="1"/>
  <c r="M1991" i="13" s="1"/>
  <c r="K1991" i="13"/>
  <c r="P1991" i="13"/>
  <c r="Q1991" i="13" s="1"/>
  <c r="A1992" i="13"/>
  <c r="G224" i="19"/>
  <c r="O1991" i="13" l="1"/>
  <c r="L1991" i="13"/>
  <c r="N1992" i="13"/>
  <c r="M1992" i="13" a="1"/>
  <c r="M1992" i="13" s="1"/>
  <c r="O1992" i="13" s="1"/>
  <c r="K1992" i="13"/>
  <c r="P1992" i="13"/>
  <c r="Q1992" i="13" s="1"/>
  <c r="A1993" i="13"/>
  <c r="L1992" i="13" l="1"/>
  <c r="N1993" i="13"/>
  <c r="M1993" i="13" a="1"/>
  <c r="M1993" i="13" s="1"/>
  <c r="O1993" i="13" s="1"/>
  <c r="K1993" i="13"/>
  <c r="P1993" i="13"/>
  <c r="Q1993" i="13" s="1"/>
  <c r="A1994" i="13"/>
  <c r="L1993" i="13" l="1"/>
  <c r="N1994" i="13"/>
  <c r="M1994" i="13" a="1"/>
  <c r="M1994" i="13" s="1"/>
  <c r="K1994" i="13"/>
  <c r="P1994" i="13"/>
  <c r="Q1994" i="13" s="1"/>
  <c r="A1995" i="13"/>
  <c r="O1994" i="13" l="1"/>
  <c r="L1994" i="13"/>
  <c r="N1995" i="13"/>
  <c r="M1995" i="13" a="1"/>
  <c r="M1995" i="13" s="1"/>
  <c r="K1995" i="13"/>
  <c r="P1995" i="13"/>
  <c r="Q1995" i="13" s="1"/>
  <c r="A1996" i="13"/>
  <c r="O1995" i="13" l="1"/>
  <c r="L1995" i="13"/>
  <c r="N1996" i="13"/>
  <c r="M1996" i="13" a="1"/>
  <c r="M1996" i="13" s="1"/>
  <c r="K1996" i="13"/>
  <c r="P1996" i="13"/>
  <c r="Q1996" i="13" s="1"/>
  <c r="A1997" i="13"/>
  <c r="O1996" i="13" l="1"/>
  <c r="L1996" i="13"/>
  <c r="N1997" i="13"/>
  <c r="M1997" i="13" a="1"/>
  <c r="M1997" i="13" s="1"/>
  <c r="K1997" i="13"/>
  <c r="P1997" i="13"/>
  <c r="Q1997" i="13" s="1"/>
  <c r="A1998" i="13"/>
  <c r="O1997" i="13" l="1"/>
  <c r="L1997" i="13"/>
  <c r="N1998" i="13"/>
  <c r="M1998" i="13" a="1"/>
  <c r="M1998" i="13" s="1"/>
  <c r="K1998" i="13"/>
  <c r="P1998" i="13"/>
  <c r="Q1998" i="13" s="1"/>
  <c r="A1999" i="13"/>
  <c r="O1998" i="13" l="1"/>
  <c r="L1998" i="13"/>
  <c r="N1999" i="13"/>
  <c r="M1999" i="13" a="1"/>
  <c r="M1999" i="13" s="1"/>
  <c r="K1999" i="13"/>
  <c r="P1999" i="13"/>
  <c r="Q1999" i="13" s="1"/>
  <c r="A2000" i="13"/>
  <c r="O1999" i="13" l="1"/>
  <c r="L1999" i="13"/>
  <c r="N2000" i="13"/>
  <c r="M2000" i="13" a="1"/>
  <c r="M2000" i="13" s="1"/>
  <c r="K2000" i="13"/>
  <c r="P2000" i="13"/>
  <c r="Q2000" i="13" s="1"/>
  <c r="A2001" i="13"/>
  <c r="G225" i="19"/>
  <c r="O2000" i="13" l="1"/>
  <c r="L2000" i="13"/>
  <c r="N2001" i="13"/>
  <c r="M2001" i="13" a="1"/>
  <c r="M2001" i="13" s="1"/>
  <c r="K2001" i="13"/>
  <c r="P2001" i="13"/>
  <c r="Q2001" i="13" s="1"/>
  <c r="A2002" i="13"/>
  <c r="O2001" i="13" l="1"/>
  <c r="L2001" i="13"/>
  <c r="N2002" i="13"/>
  <c r="M2002" i="13" a="1"/>
  <c r="M2002" i="13" s="1"/>
  <c r="K2002" i="13"/>
  <c r="P2002" i="13"/>
  <c r="Q2002" i="13" s="1"/>
  <c r="A2003" i="13"/>
  <c r="O2002" i="13" l="1"/>
  <c r="L2002" i="13"/>
  <c r="N2003" i="13"/>
  <c r="M2003" i="13" a="1"/>
  <c r="M2003" i="13" s="1"/>
  <c r="K2003" i="13"/>
  <c r="P2003" i="13"/>
  <c r="Q2003" i="13" s="1"/>
  <c r="A2004" i="13"/>
  <c r="O2003" i="13" l="1"/>
  <c r="L2003" i="13"/>
  <c r="N2004" i="13"/>
  <c r="M2004" i="13" a="1"/>
  <c r="M2004" i="13" s="1"/>
  <c r="K2004" i="13"/>
  <c r="P2004" i="13"/>
  <c r="Q2004" i="13" s="1"/>
  <c r="A2005" i="13"/>
  <c r="O2004" i="13" l="1"/>
  <c r="L2004" i="13"/>
  <c r="N2005" i="13"/>
  <c r="M2005" i="13" a="1"/>
  <c r="M2005" i="13" s="1"/>
  <c r="K2005" i="13"/>
  <c r="P2005" i="13"/>
  <c r="Q2005" i="13" s="1"/>
  <c r="A2006" i="13"/>
  <c r="O2005" i="13" l="1"/>
  <c r="L2005" i="13"/>
  <c r="N2006" i="13"/>
  <c r="M2006" i="13" a="1"/>
  <c r="M2006" i="13" s="1"/>
  <c r="K2006" i="13"/>
  <c r="P2006" i="13"/>
  <c r="Q2006" i="13" s="1"/>
  <c r="A2007" i="13"/>
  <c r="O2006" i="13" l="1"/>
  <c r="L2006" i="13"/>
  <c r="N2007" i="13"/>
  <c r="M2007" i="13" a="1"/>
  <c r="M2007" i="13" s="1"/>
  <c r="K2007" i="13"/>
  <c r="P2007" i="13"/>
  <c r="Q2007" i="13" s="1"/>
  <c r="A2008" i="13"/>
  <c r="O2007" i="13" l="1"/>
  <c r="L2007" i="13"/>
  <c r="N2008" i="13"/>
  <c r="M2008" i="13" a="1"/>
  <c r="M2008" i="13" s="1"/>
  <c r="K2008" i="13"/>
  <c r="P2008" i="13"/>
  <c r="Q2008" i="13" s="1"/>
  <c r="A2009" i="13"/>
  <c r="O2008" i="13" l="1"/>
  <c r="L2008" i="13"/>
  <c r="N2009" i="13"/>
  <c r="M2009" i="13" a="1"/>
  <c r="M2009" i="13" s="1"/>
  <c r="K2009" i="13"/>
  <c r="P2009" i="13"/>
  <c r="Q2009" i="13" s="1"/>
  <c r="A2010" i="13"/>
  <c r="G226" i="19"/>
  <c r="O2009" i="13" l="1"/>
  <c r="L2009" i="13"/>
  <c r="N2010" i="13"/>
  <c r="M2010" i="13" a="1"/>
  <c r="M2010" i="13" s="1"/>
  <c r="K2010" i="13"/>
  <c r="P2010" i="13"/>
  <c r="Q2010" i="13" s="1"/>
  <c r="A2011" i="13"/>
  <c r="O2010" i="13" l="1"/>
  <c r="L2010" i="13"/>
  <c r="N2011" i="13"/>
  <c r="M2011" i="13" a="1"/>
  <c r="M2011" i="13" s="1"/>
  <c r="K2011" i="13"/>
  <c r="P2011" i="13"/>
  <c r="Q2011" i="13" s="1"/>
  <c r="A2012" i="13"/>
  <c r="O2011" i="13" l="1"/>
  <c r="L2011" i="13"/>
  <c r="N2012" i="13"/>
  <c r="M2012" i="13" a="1"/>
  <c r="M2012" i="13" s="1"/>
  <c r="K2012" i="13"/>
  <c r="P2012" i="13"/>
  <c r="Q2012" i="13" s="1"/>
  <c r="A2013" i="13"/>
  <c r="O2012" i="13" l="1"/>
  <c r="L2012" i="13"/>
  <c r="N2013" i="13"/>
  <c r="M2013" i="13" a="1"/>
  <c r="M2013" i="13" s="1"/>
  <c r="K2013" i="13"/>
  <c r="P2013" i="13"/>
  <c r="Q2013" i="13" s="1"/>
  <c r="A2014" i="13"/>
  <c r="O2013" i="13" l="1"/>
  <c r="L2013" i="13"/>
  <c r="N2014" i="13"/>
  <c r="M2014" i="13" a="1"/>
  <c r="M2014" i="13" s="1"/>
  <c r="K2014" i="13"/>
  <c r="P2014" i="13"/>
  <c r="Q2014" i="13" s="1"/>
  <c r="A2015" i="13"/>
  <c r="O2014" i="13" l="1"/>
  <c r="L2014" i="13"/>
  <c r="N2015" i="13"/>
  <c r="M2015" i="13" a="1"/>
  <c r="M2015" i="13" s="1"/>
  <c r="K2015" i="13"/>
  <c r="P2015" i="13"/>
  <c r="Q2015" i="13" s="1"/>
  <c r="A2016" i="13"/>
  <c r="O2015" i="13" l="1"/>
  <c r="L2015" i="13"/>
  <c r="N2016" i="13"/>
  <c r="M2016" i="13" a="1"/>
  <c r="M2016" i="13" s="1"/>
  <c r="K2016" i="13"/>
  <c r="P2016" i="13"/>
  <c r="Q2016" i="13" s="1"/>
  <c r="A2017" i="13"/>
  <c r="O2016" i="13" l="1"/>
  <c r="L2016" i="13"/>
  <c r="N2017" i="13"/>
  <c r="M2017" i="13" a="1"/>
  <c r="M2017" i="13" s="1"/>
  <c r="K2017" i="13"/>
  <c r="P2017" i="13"/>
  <c r="Q2017" i="13" s="1"/>
  <c r="A2018" i="13"/>
  <c r="O2017" i="13" l="1"/>
  <c r="L2017" i="13"/>
  <c r="N2018" i="13"/>
  <c r="M2018" i="13" a="1"/>
  <c r="M2018" i="13" s="1"/>
  <c r="K2018" i="13"/>
  <c r="P2018" i="13"/>
  <c r="Q2018" i="13" s="1"/>
  <c r="A2019" i="13"/>
  <c r="G227" i="19"/>
  <c r="O2018" i="13" l="1"/>
  <c r="L2018" i="13"/>
  <c r="N2019" i="13"/>
  <c r="M2019" i="13" a="1"/>
  <c r="M2019" i="13" s="1"/>
  <c r="K2019" i="13"/>
  <c r="P2019" i="13"/>
  <c r="Q2019" i="13" s="1"/>
  <c r="A2020" i="13"/>
  <c r="O2019" i="13" l="1"/>
  <c r="L2019" i="13"/>
  <c r="N2020" i="13"/>
  <c r="M2020" i="13" a="1"/>
  <c r="M2020" i="13" s="1"/>
  <c r="K2020" i="13"/>
  <c r="P2020" i="13"/>
  <c r="Q2020" i="13" s="1"/>
  <c r="A2021" i="13"/>
  <c r="O2020" i="13" l="1"/>
  <c r="L2020" i="13"/>
  <c r="N2021" i="13"/>
  <c r="M2021" i="13" a="1"/>
  <c r="M2021" i="13" s="1"/>
  <c r="K2021" i="13"/>
  <c r="P2021" i="13"/>
  <c r="Q2021" i="13" s="1"/>
  <c r="A2022" i="13"/>
  <c r="O2021" i="13" l="1"/>
  <c r="L2021" i="13"/>
  <c r="N2022" i="13"/>
  <c r="M2022" i="13" a="1"/>
  <c r="M2022" i="13" s="1"/>
  <c r="K2022" i="13"/>
  <c r="P2022" i="13"/>
  <c r="Q2022" i="13" s="1"/>
  <c r="A2023" i="13"/>
  <c r="O2022" i="13" l="1"/>
  <c r="L2022" i="13"/>
  <c r="N2023" i="13"/>
  <c r="M2023" i="13" a="1"/>
  <c r="M2023" i="13" s="1"/>
  <c r="K2023" i="13"/>
  <c r="P2023" i="13"/>
  <c r="Q2023" i="13" s="1"/>
  <c r="A2024" i="13"/>
  <c r="O2023" i="13" l="1"/>
  <c r="L2023" i="13"/>
  <c r="N2024" i="13"/>
  <c r="M2024" i="13" a="1"/>
  <c r="M2024" i="13" s="1"/>
  <c r="K2024" i="13"/>
  <c r="P2024" i="13"/>
  <c r="Q2024" i="13" s="1"/>
  <c r="A2025" i="13"/>
  <c r="O2024" i="13" l="1"/>
  <c r="L2024" i="13"/>
  <c r="N2025" i="13"/>
  <c r="M2025" i="13" a="1"/>
  <c r="M2025" i="13" s="1"/>
  <c r="K2025" i="13"/>
  <c r="P2025" i="13"/>
  <c r="Q2025" i="13" s="1"/>
  <c r="A2026" i="13"/>
  <c r="O2025" i="13" l="1"/>
  <c r="L2025" i="13"/>
  <c r="N2026" i="13"/>
  <c r="M2026" i="13" a="1"/>
  <c r="M2026" i="13" s="1"/>
  <c r="K2026" i="13"/>
  <c r="P2026" i="13"/>
  <c r="Q2026" i="13" s="1"/>
  <c r="A2027" i="13"/>
  <c r="O2026" i="13" l="1"/>
  <c r="L2026" i="13"/>
  <c r="N2027" i="13"/>
  <c r="M2027" i="13" a="1"/>
  <c r="M2027" i="13" s="1"/>
  <c r="K2027" i="13"/>
  <c r="P2027" i="13"/>
  <c r="Q2027" i="13" s="1"/>
  <c r="A2028" i="13"/>
  <c r="G228" i="19"/>
  <c r="O2027" i="13" l="1"/>
  <c r="L2027" i="13"/>
  <c r="N2028" i="13"/>
  <c r="M2028" i="13" a="1"/>
  <c r="M2028" i="13" s="1"/>
  <c r="K2028" i="13"/>
  <c r="P2028" i="13"/>
  <c r="Q2028" i="13" s="1"/>
  <c r="A2029" i="13"/>
  <c r="O2028" i="13" l="1"/>
  <c r="L2028" i="13"/>
  <c r="N2029" i="13"/>
  <c r="M2029" i="13" a="1"/>
  <c r="M2029" i="13" s="1"/>
  <c r="K2029" i="13"/>
  <c r="P2029" i="13"/>
  <c r="Q2029" i="13" s="1"/>
  <c r="A2030" i="13"/>
  <c r="O2029" i="13" l="1"/>
  <c r="L2029" i="13"/>
  <c r="N2030" i="13"/>
  <c r="M2030" i="13" a="1"/>
  <c r="M2030" i="13" s="1"/>
  <c r="K2030" i="13"/>
  <c r="P2030" i="13"/>
  <c r="Q2030" i="13" s="1"/>
  <c r="A2031" i="13"/>
  <c r="O2030" i="13" l="1"/>
  <c r="L2030" i="13"/>
  <c r="N2031" i="13"/>
  <c r="M2031" i="13" a="1"/>
  <c r="M2031" i="13" s="1"/>
  <c r="K2031" i="13"/>
  <c r="P2031" i="13"/>
  <c r="Q2031" i="13" s="1"/>
  <c r="A2032" i="13"/>
  <c r="O2031" i="13" l="1"/>
  <c r="L2031" i="13"/>
  <c r="N2032" i="13"/>
  <c r="M2032" i="13" a="1"/>
  <c r="M2032" i="13" s="1"/>
  <c r="K2032" i="13"/>
  <c r="P2032" i="13"/>
  <c r="Q2032" i="13" s="1"/>
  <c r="A2033" i="13"/>
  <c r="O2032" i="13" l="1"/>
  <c r="L2032" i="13"/>
  <c r="N2033" i="13"/>
  <c r="M2033" i="13" a="1"/>
  <c r="M2033" i="13" s="1"/>
  <c r="K2033" i="13"/>
  <c r="P2033" i="13"/>
  <c r="Q2033" i="13" s="1"/>
  <c r="A2034" i="13"/>
  <c r="O2033" i="13" l="1"/>
  <c r="L2033" i="13"/>
  <c r="N2034" i="13"/>
  <c r="M2034" i="13" a="1"/>
  <c r="M2034" i="13" s="1"/>
  <c r="K2034" i="13"/>
  <c r="P2034" i="13"/>
  <c r="Q2034" i="13" s="1"/>
  <c r="A2035" i="13"/>
  <c r="O2034" i="13" l="1"/>
  <c r="L2034" i="13"/>
  <c r="N2035" i="13"/>
  <c r="M2035" i="13" a="1"/>
  <c r="M2035" i="13" s="1"/>
  <c r="K2035" i="13"/>
  <c r="P2035" i="13"/>
  <c r="Q2035" i="13" s="1"/>
  <c r="A2036" i="13"/>
  <c r="O2035" i="13" l="1"/>
  <c r="L2035" i="13"/>
  <c r="N2036" i="13"/>
  <c r="M2036" i="13" a="1"/>
  <c r="M2036" i="13" s="1"/>
  <c r="K2036" i="13"/>
  <c r="P2036" i="13"/>
  <c r="Q2036" i="13" s="1"/>
  <c r="A2037" i="13"/>
  <c r="G229" i="19"/>
  <c r="O2036" i="13" l="1"/>
  <c r="L2036" i="13"/>
  <c r="N2037" i="13"/>
  <c r="M2037" i="13" a="1"/>
  <c r="M2037" i="13" s="1"/>
  <c r="K2037" i="13"/>
  <c r="P2037" i="13"/>
  <c r="Q2037" i="13" s="1"/>
  <c r="A2038" i="13"/>
  <c r="O2037" i="13" l="1"/>
  <c r="L2037" i="13"/>
  <c r="N2038" i="13"/>
  <c r="M2038" i="13" a="1"/>
  <c r="M2038" i="13" s="1"/>
  <c r="K2038" i="13"/>
  <c r="P2038" i="13"/>
  <c r="Q2038" i="13" s="1"/>
  <c r="A2039" i="13"/>
  <c r="O2038" i="13" l="1"/>
  <c r="L2038" i="13"/>
  <c r="N2039" i="13"/>
  <c r="M2039" i="13" a="1"/>
  <c r="M2039" i="13" s="1"/>
  <c r="K2039" i="13"/>
  <c r="P2039" i="13"/>
  <c r="Q2039" i="13" s="1"/>
  <c r="A2040" i="13"/>
  <c r="O2039" i="13" l="1"/>
  <c r="L2039" i="13"/>
  <c r="N2040" i="13"/>
  <c r="M2040" i="13" a="1"/>
  <c r="M2040" i="13" s="1"/>
  <c r="K2040" i="13"/>
  <c r="P2040" i="13"/>
  <c r="Q2040" i="13" s="1"/>
  <c r="A2041" i="13"/>
  <c r="O2040" i="13" l="1"/>
  <c r="L2040" i="13"/>
  <c r="N2041" i="13"/>
  <c r="M2041" i="13" a="1"/>
  <c r="M2041" i="13" s="1"/>
  <c r="K2041" i="13"/>
  <c r="P2041" i="13"/>
  <c r="Q2041" i="13" s="1"/>
  <c r="A2042" i="13"/>
  <c r="O2041" i="13" l="1"/>
  <c r="L2041" i="13"/>
  <c r="N2042" i="13"/>
  <c r="M2042" i="13" a="1"/>
  <c r="M2042" i="13" s="1"/>
  <c r="K2042" i="13"/>
  <c r="P2042" i="13"/>
  <c r="Q2042" i="13" s="1"/>
  <c r="A2043" i="13"/>
  <c r="O2042" i="13" l="1"/>
  <c r="L2042" i="13"/>
  <c r="N2043" i="13"/>
  <c r="M2043" i="13" a="1"/>
  <c r="M2043" i="13" s="1"/>
  <c r="K2043" i="13"/>
  <c r="P2043" i="13"/>
  <c r="Q2043" i="13" s="1"/>
  <c r="A2044" i="13"/>
  <c r="O2043" i="13" l="1"/>
  <c r="L2043" i="13"/>
  <c r="N2044" i="13"/>
  <c r="M2044" i="13" a="1"/>
  <c r="M2044" i="13" s="1"/>
  <c r="K2044" i="13"/>
  <c r="P2044" i="13"/>
  <c r="Q2044" i="13" s="1"/>
  <c r="A2045" i="13"/>
  <c r="O2044" i="13" l="1"/>
  <c r="L2044" i="13"/>
  <c r="N2045" i="13"/>
  <c r="M2045" i="13" a="1"/>
  <c r="M2045" i="13" s="1"/>
  <c r="K2045" i="13"/>
  <c r="P2045" i="13"/>
  <c r="Q2045" i="13" s="1"/>
  <c r="A2046" i="13"/>
  <c r="G230" i="19"/>
  <c r="O2045" i="13" l="1"/>
  <c r="L2045" i="13"/>
  <c r="N2046" i="13"/>
  <c r="M2046" i="13" a="1"/>
  <c r="M2046" i="13" s="1"/>
  <c r="K2046" i="13"/>
  <c r="P2046" i="13"/>
  <c r="Q2046" i="13" s="1"/>
  <c r="A2047" i="13"/>
  <c r="O2046" i="13" l="1"/>
  <c r="L2046" i="13"/>
  <c r="N2047" i="13"/>
  <c r="M2047" i="13" a="1"/>
  <c r="M2047" i="13" s="1"/>
  <c r="K2047" i="13"/>
  <c r="P2047" i="13"/>
  <c r="Q2047" i="13" s="1"/>
  <c r="A2048" i="13"/>
  <c r="O2047" i="13" l="1"/>
  <c r="L2047" i="13"/>
  <c r="N2048" i="13"/>
  <c r="M2048" i="13" a="1"/>
  <c r="M2048" i="13" s="1"/>
  <c r="K2048" i="13"/>
  <c r="P2048" i="13"/>
  <c r="Q2048" i="13" s="1"/>
  <c r="A2049" i="13"/>
  <c r="O2048" i="13" l="1"/>
  <c r="L2048" i="13"/>
  <c r="N2049" i="13"/>
  <c r="M2049" i="13" a="1"/>
  <c r="M2049" i="13" s="1"/>
  <c r="K2049" i="13"/>
  <c r="P2049" i="13"/>
  <c r="Q2049" i="13" s="1"/>
  <c r="A2050" i="13"/>
  <c r="O2049" i="13" l="1"/>
  <c r="L2049" i="13"/>
  <c r="N2050" i="13"/>
  <c r="M2050" i="13" a="1"/>
  <c r="M2050" i="13" s="1"/>
  <c r="K2050" i="13"/>
  <c r="P2050" i="13"/>
  <c r="Q2050" i="13" s="1"/>
  <c r="A2051" i="13"/>
  <c r="O2050" i="13" l="1"/>
  <c r="L2050" i="13"/>
  <c r="N2051" i="13"/>
  <c r="M2051" i="13" a="1"/>
  <c r="M2051" i="13" s="1"/>
  <c r="K2051" i="13"/>
  <c r="P2051" i="13"/>
  <c r="Q2051" i="13" s="1"/>
  <c r="A2052" i="13"/>
  <c r="O2051" i="13" l="1"/>
  <c r="L2051" i="13"/>
  <c r="N2052" i="13"/>
  <c r="M2052" i="13" a="1"/>
  <c r="M2052" i="13" s="1"/>
  <c r="K2052" i="13"/>
  <c r="P2052" i="13"/>
  <c r="Q2052" i="13" s="1"/>
  <c r="A2053" i="13"/>
  <c r="O2052" i="13" l="1"/>
  <c r="L2052" i="13"/>
  <c r="N2053" i="13"/>
  <c r="M2053" i="13" a="1"/>
  <c r="M2053" i="13" s="1"/>
  <c r="K2053" i="13"/>
  <c r="P2053" i="13"/>
  <c r="Q2053" i="13" s="1"/>
  <c r="A2054" i="13"/>
  <c r="O2053" i="13" l="1"/>
  <c r="L2053" i="13"/>
  <c r="N2054" i="13"/>
  <c r="M2054" i="13" a="1"/>
  <c r="M2054" i="13" s="1"/>
  <c r="K2054" i="13"/>
  <c r="P2054" i="13"/>
  <c r="Q2054" i="13" s="1"/>
  <c r="A2055" i="13"/>
  <c r="G231" i="19"/>
  <c r="O2054" i="13" l="1"/>
  <c r="L2054" i="13"/>
  <c r="N2055" i="13"/>
  <c r="M2055" i="13" a="1"/>
  <c r="M2055" i="13" s="1"/>
  <c r="K2055" i="13"/>
  <c r="P2055" i="13"/>
  <c r="Q2055" i="13" s="1"/>
  <c r="A2056" i="13"/>
  <c r="O2055" i="13" l="1"/>
  <c r="L2055" i="13"/>
  <c r="N2056" i="13"/>
  <c r="M2056" i="13" a="1"/>
  <c r="M2056" i="13" s="1"/>
  <c r="K2056" i="13"/>
  <c r="P2056" i="13"/>
  <c r="Q2056" i="13" s="1"/>
  <c r="A2057" i="13"/>
  <c r="O2056" i="13" l="1"/>
  <c r="L2056" i="13"/>
  <c r="N2057" i="13"/>
  <c r="M2057" i="13" a="1"/>
  <c r="M2057" i="13" s="1"/>
  <c r="O2057" i="13" s="1"/>
  <c r="K2057" i="13"/>
  <c r="P2057" i="13"/>
  <c r="Q2057" i="13" s="1"/>
  <c r="A2058" i="13"/>
  <c r="L2057" i="13" l="1"/>
  <c r="N2058" i="13"/>
  <c r="M2058" i="13" a="1"/>
  <c r="M2058" i="13" s="1"/>
  <c r="K2058" i="13"/>
  <c r="P2058" i="13"/>
  <c r="Q2058" i="13" s="1"/>
  <c r="A2059" i="13"/>
  <c r="O2058" i="13" l="1"/>
  <c r="L2058" i="13"/>
  <c r="N2059" i="13"/>
  <c r="M2059" i="13" a="1"/>
  <c r="M2059" i="13" s="1"/>
  <c r="K2059" i="13"/>
  <c r="P2059" i="13"/>
  <c r="Q2059" i="13" s="1"/>
  <c r="A2060" i="13"/>
  <c r="O2059" i="13" l="1"/>
  <c r="L2059" i="13"/>
  <c r="N2060" i="13"/>
  <c r="M2060" i="13" a="1"/>
  <c r="M2060" i="13" s="1"/>
  <c r="K2060" i="13"/>
  <c r="P2060" i="13"/>
  <c r="Q2060" i="13" s="1"/>
  <c r="A2061" i="13"/>
  <c r="O2060" i="13" l="1"/>
  <c r="L2060" i="13"/>
  <c r="N2061" i="13"/>
  <c r="M2061" i="13" a="1"/>
  <c r="M2061" i="13" s="1"/>
  <c r="K2061" i="13"/>
  <c r="P2061" i="13"/>
  <c r="Q2061" i="13" s="1"/>
  <c r="A2062" i="13"/>
  <c r="O2061" i="13" l="1"/>
  <c r="L2061" i="13"/>
  <c r="N2062" i="13"/>
  <c r="M2062" i="13" a="1"/>
  <c r="M2062" i="13" s="1"/>
  <c r="K2062" i="13"/>
  <c r="P2062" i="13"/>
  <c r="Q2062" i="13" s="1"/>
  <c r="A2063" i="13"/>
  <c r="O2062" i="13" l="1"/>
  <c r="L2062" i="13"/>
  <c r="N2063" i="13"/>
  <c r="M2063" i="13" a="1"/>
  <c r="M2063" i="13" s="1"/>
  <c r="K2063" i="13"/>
  <c r="P2063" i="13"/>
  <c r="Q2063" i="13" s="1"/>
  <c r="A2064" i="13"/>
  <c r="G232" i="19"/>
  <c r="O2063" i="13" l="1"/>
  <c r="L2063" i="13"/>
  <c r="N2064" i="13"/>
  <c r="M2064" i="13" a="1"/>
  <c r="M2064" i="13" s="1"/>
  <c r="K2064" i="13"/>
  <c r="P2064" i="13"/>
  <c r="Q2064" i="13" s="1"/>
  <c r="A2065" i="13"/>
  <c r="O2064" i="13" l="1"/>
  <c r="L2064" i="13"/>
  <c r="N2065" i="13"/>
  <c r="M2065" i="13" a="1"/>
  <c r="M2065" i="13" s="1"/>
  <c r="K2065" i="13"/>
  <c r="P2065" i="13"/>
  <c r="Q2065" i="13" s="1"/>
  <c r="A2066" i="13"/>
  <c r="O2065" i="13" l="1"/>
  <c r="L2065" i="13"/>
  <c r="N2066" i="13"/>
  <c r="M2066" i="13" a="1"/>
  <c r="M2066" i="13" s="1"/>
  <c r="K2066" i="13"/>
  <c r="P2066" i="13"/>
  <c r="Q2066" i="13" s="1"/>
  <c r="A2067" i="13"/>
  <c r="O2066" i="13" l="1"/>
  <c r="L2066" i="13"/>
  <c r="N2067" i="13"/>
  <c r="M2067" i="13" a="1"/>
  <c r="M2067" i="13" s="1"/>
  <c r="K2067" i="13"/>
  <c r="P2067" i="13"/>
  <c r="Q2067" i="13" s="1"/>
  <c r="A2068" i="13"/>
  <c r="O2067" i="13" l="1"/>
  <c r="L2067" i="13"/>
  <c r="N2068" i="13"/>
  <c r="M2068" i="13" a="1"/>
  <c r="M2068" i="13" s="1"/>
  <c r="K2068" i="13"/>
  <c r="P2068" i="13"/>
  <c r="Q2068" i="13" s="1"/>
  <c r="A2069" i="13"/>
  <c r="O2068" i="13" l="1"/>
  <c r="L2068" i="13"/>
  <c r="N2069" i="13"/>
  <c r="M2069" i="13" a="1"/>
  <c r="M2069" i="13" s="1"/>
  <c r="K2069" i="13"/>
  <c r="P2069" i="13"/>
  <c r="Q2069" i="13" s="1"/>
  <c r="A2070" i="13"/>
  <c r="O2069" i="13" l="1"/>
  <c r="L2069" i="13"/>
  <c r="N2070" i="13"/>
  <c r="M2070" i="13" a="1"/>
  <c r="M2070" i="13" s="1"/>
  <c r="K2070" i="13"/>
  <c r="P2070" i="13"/>
  <c r="Q2070" i="13" s="1"/>
  <c r="A2071" i="13"/>
  <c r="O2070" i="13" l="1"/>
  <c r="L2070" i="13"/>
  <c r="N2071" i="13"/>
  <c r="M2071" i="13" a="1"/>
  <c r="M2071" i="13" s="1"/>
  <c r="K2071" i="13"/>
  <c r="P2071" i="13"/>
  <c r="Q2071" i="13" s="1"/>
  <c r="A2072" i="13"/>
  <c r="O2071" i="13" l="1"/>
  <c r="L2071" i="13"/>
  <c r="N2072" i="13"/>
  <c r="M2072" i="13" a="1"/>
  <c r="M2072" i="13" s="1"/>
  <c r="K2072" i="13"/>
  <c r="P2072" i="13"/>
  <c r="Q2072" i="13" s="1"/>
  <c r="A2073" i="13"/>
  <c r="G233" i="19"/>
  <c r="O2072" i="13" l="1"/>
  <c r="L2072" i="13"/>
  <c r="N2073" i="13"/>
  <c r="M2073" i="13" a="1"/>
  <c r="M2073" i="13" s="1"/>
  <c r="K2073" i="13"/>
  <c r="P2073" i="13"/>
  <c r="Q2073" i="13" s="1"/>
  <c r="A2074" i="13"/>
  <c r="O2073" i="13" l="1"/>
  <c r="L2073" i="13"/>
  <c r="N2074" i="13"/>
  <c r="M2074" i="13" a="1"/>
  <c r="M2074" i="13" s="1"/>
  <c r="K2074" i="13"/>
  <c r="P2074" i="13"/>
  <c r="Q2074" i="13" s="1"/>
  <c r="A2075" i="13"/>
  <c r="O2074" i="13" l="1"/>
  <c r="L2074" i="13"/>
  <c r="N2075" i="13"/>
  <c r="M2075" i="13" a="1"/>
  <c r="M2075" i="13" s="1"/>
  <c r="K2075" i="13"/>
  <c r="P2075" i="13"/>
  <c r="Q2075" i="13" s="1"/>
  <c r="A2076" i="13"/>
  <c r="O2075" i="13" l="1"/>
  <c r="L2075" i="13"/>
  <c r="N2076" i="13"/>
  <c r="M2076" i="13" a="1"/>
  <c r="M2076" i="13" s="1"/>
  <c r="K2076" i="13"/>
  <c r="P2076" i="13"/>
  <c r="Q2076" i="13" s="1"/>
  <c r="A2077" i="13"/>
  <c r="O2076" i="13" l="1"/>
  <c r="L2076" i="13"/>
  <c r="N2077" i="13"/>
  <c r="M2077" i="13" a="1"/>
  <c r="M2077" i="13" s="1"/>
  <c r="K2077" i="13"/>
  <c r="P2077" i="13"/>
  <c r="Q2077" i="13" s="1"/>
  <c r="A2078" i="13"/>
  <c r="O2077" i="13" l="1"/>
  <c r="L2077" i="13"/>
  <c r="N2078" i="13"/>
  <c r="M2078" i="13" a="1"/>
  <c r="M2078" i="13" s="1"/>
  <c r="K2078" i="13"/>
  <c r="P2078" i="13"/>
  <c r="Q2078" i="13" s="1"/>
  <c r="A2079" i="13"/>
  <c r="O2078" i="13" l="1"/>
  <c r="L2078" i="13"/>
  <c r="N2079" i="13"/>
  <c r="M2079" i="13" a="1"/>
  <c r="M2079" i="13" s="1"/>
  <c r="K2079" i="13"/>
  <c r="P2079" i="13"/>
  <c r="Q2079" i="13" s="1"/>
  <c r="A2080" i="13"/>
  <c r="O2079" i="13" l="1"/>
  <c r="L2079" i="13"/>
  <c r="N2080" i="13"/>
  <c r="M2080" i="13" a="1"/>
  <c r="M2080" i="13" s="1"/>
  <c r="K2080" i="13"/>
  <c r="P2080" i="13"/>
  <c r="Q2080" i="13" s="1"/>
  <c r="A2081" i="13"/>
  <c r="O2080" i="13" l="1"/>
  <c r="L2080" i="13"/>
  <c r="N2081" i="13"/>
  <c r="M2081" i="13" a="1"/>
  <c r="M2081" i="13" s="1"/>
  <c r="O2081" i="13" s="1"/>
  <c r="K2081" i="13"/>
  <c r="P2081" i="13"/>
  <c r="Q2081" i="13" s="1"/>
  <c r="A2082" i="13"/>
  <c r="G234" i="19"/>
  <c r="L2081" i="13" l="1"/>
  <c r="N2082" i="13"/>
  <c r="M2082" i="13" a="1"/>
  <c r="M2082" i="13" s="1"/>
  <c r="K2082" i="13"/>
  <c r="P2082" i="13"/>
  <c r="Q2082" i="13" s="1"/>
  <c r="A2083" i="13"/>
  <c r="O2082" i="13" l="1"/>
  <c r="L2082" i="13"/>
  <c r="N2083" i="13"/>
  <c r="M2083" i="13" a="1"/>
  <c r="M2083" i="13" s="1"/>
  <c r="K2083" i="13"/>
  <c r="P2083" i="13"/>
  <c r="Q2083" i="13" s="1"/>
  <c r="A2084" i="13"/>
  <c r="O2083" i="13" l="1"/>
  <c r="L2083" i="13"/>
  <c r="N2084" i="13"/>
  <c r="M2084" i="13" a="1"/>
  <c r="M2084" i="13" s="1"/>
  <c r="K2084" i="13"/>
  <c r="P2084" i="13"/>
  <c r="Q2084" i="13" s="1"/>
  <c r="A2085" i="13"/>
  <c r="O2084" i="13" l="1"/>
  <c r="L2084" i="13"/>
  <c r="N2085" i="13"/>
  <c r="M2085" i="13" a="1"/>
  <c r="M2085" i="13" s="1"/>
  <c r="K2085" i="13"/>
  <c r="P2085" i="13"/>
  <c r="Q2085" i="13" s="1"/>
  <c r="A2086" i="13"/>
  <c r="O2085" i="13" l="1"/>
  <c r="L2085" i="13"/>
  <c r="N2086" i="13"/>
  <c r="M2086" i="13" a="1"/>
  <c r="M2086" i="13" s="1"/>
  <c r="K2086" i="13"/>
  <c r="P2086" i="13"/>
  <c r="Q2086" i="13" s="1"/>
  <c r="A2087" i="13"/>
  <c r="O2086" i="13" l="1"/>
  <c r="L2086" i="13"/>
  <c r="N2087" i="13"/>
  <c r="M2087" i="13" a="1"/>
  <c r="M2087" i="13" s="1"/>
  <c r="K2087" i="13"/>
  <c r="P2087" i="13"/>
  <c r="Q2087" i="13" s="1"/>
  <c r="A2088" i="13"/>
  <c r="O2087" i="13" l="1"/>
  <c r="L2087" i="13"/>
  <c r="N2088" i="13"/>
  <c r="M2088" i="13" a="1"/>
  <c r="M2088" i="13" s="1"/>
  <c r="K2088" i="13"/>
  <c r="P2088" i="13"/>
  <c r="Q2088" i="13" s="1"/>
  <c r="A2089" i="13"/>
  <c r="O2088" i="13" l="1"/>
  <c r="L2088" i="13"/>
  <c r="N2089" i="13"/>
  <c r="M2089" i="13" a="1"/>
  <c r="M2089" i="13" s="1"/>
  <c r="K2089" i="13"/>
  <c r="P2089" i="13"/>
  <c r="Q2089" i="13" s="1"/>
  <c r="A2090" i="13"/>
  <c r="O2089" i="13" l="1"/>
  <c r="L2089" i="13"/>
  <c r="N2090" i="13"/>
  <c r="M2090" i="13" a="1"/>
  <c r="M2090" i="13" s="1"/>
  <c r="K2090" i="13"/>
  <c r="P2090" i="13"/>
  <c r="Q2090" i="13" s="1"/>
  <c r="A2091" i="13"/>
  <c r="G235" i="19"/>
  <c r="O2090" i="13" l="1"/>
  <c r="L2090" i="13"/>
  <c r="N2091" i="13"/>
  <c r="M2091" i="13" a="1"/>
  <c r="M2091" i="13" s="1"/>
  <c r="K2091" i="13"/>
  <c r="P2091" i="13"/>
  <c r="Q2091" i="13" s="1"/>
  <c r="A2092" i="13"/>
  <c r="O2091" i="13" l="1"/>
  <c r="L2091" i="13"/>
  <c r="N2092" i="13"/>
  <c r="M2092" i="13" a="1"/>
  <c r="M2092" i="13" s="1"/>
  <c r="O2092" i="13" s="1"/>
  <c r="K2092" i="13"/>
  <c r="P2092" i="13"/>
  <c r="Q2092" i="13" s="1"/>
  <c r="A2093" i="13"/>
  <c r="L2092" i="13" l="1"/>
  <c r="N2093" i="13"/>
  <c r="M2093" i="13" a="1"/>
  <c r="M2093" i="13" s="1"/>
  <c r="K2093" i="13"/>
  <c r="P2093" i="13"/>
  <c r="Q2093" i="13" s="1"/>
  <c r="A2094" i="13"/>
  <c r="O2093" i="13" l="1"/>
  <c r="L2093" i="13"/>
  <c r="N2094" i="13"/>
  <c r="M2094" i="13" a="1"/>
  <c r="M2094" i="13" s="1"/>
  <c r="K2094" i="13"/>
  <c r="P2094" i="13"/>
  <c r="Q2094" i="13" s="1"/>
  <c r="A2095" i="13"/>
  <c r="O2094" i="13" l="1"/>
  <c r="L2094" i="13"/>
  <c r="N2095" i="13"/>
  <c r="M2095" i="13" a="1"/>
  <c r="M2095" i="13" s="1"/>
  <c r="K2095" i="13"/>
  <c r="P2095" i="13"/>
  <c r="Q2095" i="13" s="1"/>
  <c r="A2096" i="13"/>
  <c r="O2095" i="13" l="1"/>
  <c r="L2095" i="13"/>
  <c r="N2096" i="13"/>
  <c r="M2096" i="13" a="1"/>
  <c r="M2096" i="13" s="1"/>
  <c r="K2096" i="13"/>
  <c r="P2096" i="13"/>
  <c r="Q2096" i="13" s="1"/>
  <c r="A2097" i="13"/>
  <c r="O2096" i="13" l="1"/>
  <c r="L2096" i="13"/>
  <c r="N2097" i="13"/>
  <c r="M2097" i="13" a="1"/>
  <c r="M2097" i="13" s="1"/>
  <c r="O2097" i="13" s="1"/>
  <c r="K2097" i="13"/>
  <c r="P2097" i="13"/>
  <c r="Q2097" i="13" s="1"/>
  <c r="A2098" i="13"/>
  <c r="L2097" i="13" l="1"/>
  <c r="N2098" i="13"/>
  <c r="M2098" i="13" a="1"/>
  <c r="M2098" i="13" s="1"/>
  <c r="K2098" i="13"/>
  <c r="P2098" i="13"/>
  <c r="Q2098" i="13" s="1"/>
  <c r="A2099" i="13"/>
  <c r="O2098" i="13" l="1"/>
  <c r="L2098" i="13"/>
  <c r="N2099" i="13"/>
  <c r="M2099" i="13" a="1"/>
  <c r="M2099" i="13" s="1"/>
  <c r="K2099" i="13"/>
  <c r="P2099" i="13"/>
  <c r="Q2099" i="13" s="1"/>
  <c r="A2100" i="13"/>
  <c r="G236" i="19"/>
  <c r="O2099" i="13" l="1"/>
  <c r="L2099" i="13"/>
  <c r="N2100" i="13"/>
  <c r="M2100" i="13" a="1"/>
  <c r="M2100" i="13" s="1"/>
  <c r="K2100" i="13"/>
  <c r="P2100" i="13"/>
  <c r="Q2100" i="13" s="1"/>
  <c r="A2101" i="13"/>
  <c r="O2100" i="13" l="1"/>
  <c r="L2100" i="13"/>
  <c r="N2101" i="13"/>
  <c r="M2101" i="13" a="1"/>
  <c r="M2101" i="13" s="1"/>
  <c r="K2101" i="13"/>
  <c r="P2101" i="13"/>
  <c r="Q2101" i="13" s="1"/>
  <c r="A2102" i="13"/>
  <c r="O2101" i="13" l="1"/>
  <c r="L2101" i="13"/>
  <c r="N2102" i="13"/>
  <c r="M2102" i="13" a="1"/>
  <c r="M2102" i="13" s="1"/>
  <c r="K2102" i="13"/>
  <c r="P2102" i="13"/>
  <c r="Q2102" i="13" s="1"/>
  <c r="A2103" i="13"/>
  <c r="O2102" i="13" l="1"/>
  <c r="L2102" i="13"/>
  <c r="N2103" i="13"/>
  <c r="M2103" i="13" a="1"/>
  <c r="M2103" i="13" s="1"/>
  <c r="K2103" i="13"/>
  <c r="P2103" i="13"/>
  <c r="Q2103" i="13" s="1"/>
  <c r="A2104" i="13"/>
  <c r="O2103" i="13" l="1"/>
  <c r="L2103" i="13"/>
  <c r="N2104" i="13"/>
  <c r="M2104" i="13" a="1"/>
  <c r="M2104" i="13" s="1"/>
  <c r="K2104" i="13"/>
  <c r="P2104" i="13"/>
  <c r="Q2104" i="13" s="1"/>
  <c r="A2105" i="13"/>
  <c r="O2104" i="13" l="1"/>
  <c r="L2104" i="13"/>
  <c r="N2105" i="13"/>
  <c r="M2105" i="13" a="1"/>
  <c r="M2105" i="13" s="1"/>
  <c r="K2105" i="13"/>
  <c r="P2105" i="13"/>
  <c r="Q2105" i="13" s="1"/>
  <c r="A2106" i="13"/>
  <c r="O2105" i="13" l="1"/>
  <c r="L2105" i="13"/>
  <c r="N2106" i="13"/>
  <c r="M2106" i="13" a="1"/>
  <c r="M2106" i="13" s="1"/>
  <c r="K2106" i="13"/>
  <c r="P2106" i="13"/>
  <c r="Q2106" i="13" s="1"/>
  <c r="A2107" i="13"/>
  <c r="O2106" i="13" l="1"/>
  <c r="L2106" i="13"/>
  <c r="N2107" i="13"/>
  <c r="M2107" i="13" a="1"/>
  <c r="M2107" i="13" s="1"/>
  <c r="K2107" i="13"/>
  <c r="P2107" i="13"/>
  <c r="Q2107" i="13" s="1"/>
  <c r="A2108" i="13"/>
  <c r="O2107" i="13" l="1"/>
  <c r="L2107" i="13"/>
  <c r="N2108" i="13"/>
  <c r="M2108" i="13" a="1"/>
  <c r="M2108" i="13" s="1"/>
  <c r="K2108" i="13"/>
  <c r="P2108" i="13"/>
  <c r="Q2108" i="13" s="1"/>
  <c r="A2109" i="13"/>
  <c r="G237" i="19"/>
  <c r="O2108" i="13" l="1"/>
  <c r="L2108" i="13"/>
  <c r="N2109" i="13"/>
  <c r="M2109" i="13" a="1"/>
  <c r="M2109" i="13" s="1"/>
  <c r="K2109" i="13"/>
  <c r="P2109" i="13"/>
  <c r="Q2109" i="13" s="1"/>
  <c r="A2110" i="13"/>
  <c r="O2109" i="13" l="1"/>
  <c r="L2109" i="13"/>
  <c r="N2110" i="13"/>
  <c r="M2110" i="13" a="1"/>
  <c r="M2110" i="13" s="1"/>
  <c r="K2110" i="13"/>
  <c r="P2110" i="13"/>
  <c r="Q2110" i="13" s="1"/>
  <c r="A2111" i="13"/>
  <c r="O2110" i="13" l="1"/>
  <c r="L2110" i="13"/>
  <c r="N2111" i="13"/>
  <c r="M2111" i="13" a="1"/>
  <c r="M2111" i="13" s="1"/>
  <c r="K2111" i="13"/>
  <c r="P2111" i="13"/>
  <c r="Q2111" i="13" s="1"/>
  <c r="A2112" i="13"/>
  <c r="O2111" i="13" l="1"/>
  <c r="L2111" i="13"/>
  <c r="N2112" i="13"/>
  <c r="M2112" i="13" a="1"/>
  <c r="M2112" i="13" s="1"/>
  <c r="K2112" i="13"/>
  <c r="P2112" i="13"/>
  <c r="Q2112" i="13" s="1"/>
  <c r="A2113" i="13"/>
  <c r="O2112" i="13" l="1"/>
  <c r="L2112" i="13"/>
  <c r="N2113" i="13"/>
  <c r="M2113" i="13" a="1"/>
  <c r="M2113" i="13" s="1"/>
  <c r="K2113" i="13"/>
  <c r="P2113" i="13"/>
  <c r="Q2113" i="13" s="1"/>
  <c r="A2114" i="13"/>
  <c r="O2113" i="13" l="1"/>
  <c r="L2113" i="13"/>
  <c r="N2114" i="13"/>
  <c r="M2114" i="13" a="1"/>
  <c r="M2114" i="13" s="1"/>
  <c r="K2114" i="13"/>
  <c r="P2114" i="13"/>
  <c r="Q2114" i="13" s="1"/>
  <c r="A2115" i="13"/>
  <c r="O2114" i="13" l="1"/>
  <c r="L2114" i="13"/>
  <c r="N2115" i="13"/>
  <c r="M2115" i="13" a="1"/>
  <c r="M2115" i="13" s="1"/>
  <c r="K2115" i="13"/>
  <c r="P2115" i="13"/>
  <c r="Q2115" i="13" s="1"/>
  <c r="A2116" i="13"/>
  <c r="O2115" i="13" l="1"/>
  <c r="L2115" i="13"/>
  <c r="N2116" i="13"/>
  <c r="M2116" i="13" a="1"/>
  <c r="M2116" i="13" s="1"/>
  <c r="K2116" i="13"/>
  <c r="P2116" i="13"/>
  <c r="Q2116" i="13" s="1"/>
  <c r="A2117" i="13"/>
  <c r="O2116" i="13" l="1"/>
  <c r="L2116" i="13"/>
  <c r="N2117" i="13"/>
  <c r="M2117" i="13" a="1"/>
  <c r="M2117" i="13" s="1"/>
  <c r="K2117" i="13"/>
  <c r="P2117" i="13"/>
  <c r="Q2117" i="13" s="1"/>
  <c r="A2118" i="13"/>
  <c r="G238" i="19"/>
  <c r="O2117" i="13" l="1"/>
  <c r="L2117" i="13"/>
  <c r="N2118" i="13"/>
  <c r="M2118" i="13" a="1"/>
  <c r="M2118" i="13" s="1"/>
  <c r="K2118" i="13"/>
  <c r="P2118" i="13"/>
  <c r="Q2118" i="13" s="1"/>
  <c r="A2119" i="13"/>
  <c r="O2118" i="13" l="1"/>
  <c r="L2118" i="13"/>
  <c r="N2119" i="13"/>
  <c r="M2119" i="13" a="1"/>
  <c r="M2119" i="13" s="1"/>
  <c r="K2119" i="13"/>
  <c r="P2119" i="13"/>
  <c r="Q2119" i="13" s="1"/>
  <c r="A2120" i="13"/>
  <c r="O2119" i="13" l="1"/>
  <c r="L2119" i="13"/>
  <c r="N2120" i="13"/>
  <c r="M2120" i="13" a="1"/>
  <c r="M2120" i="13" s="1"/>
  <c r="K2120" i="13"/>
  <c r="P2120" i="13"/>
  <c r="Q2120" i="13" s="1"/>
  <c r="A2121" i="13"/>
  <c r="O2120" i="13" l="1"/>
  <c r="L2120" i="13"/>
  <c r="N2121" i="13"/>
  <c r="M2121" i="13" a="1"/>
  <c r="M2121" i="13" s="1"/>
  <c r="K2121" i="13"/>
  <c r="P2121" i="13"/>
  <c r="Q2121" i="13" s="1"/>
  <c r="A2122" i="13"/>
  <c r="O2121" i="13" l="1"/>
  <c r="L2121" i="13"/>
  <c r="N2122" i="13"/>
  <c r="M2122" i="13" a="1"/>
  <c r="M2122" i="13" s="1"/>
  <c r="K2122" i="13"/>
  <c r="P2122" i="13"/>
  <c r="Q2122" i="13" s="1"/>
  <c r="A2123" i="13"/>
  <c r="O2122" i="13" l="1"/>
  <c r="L2122" i="13"/>
  <c r="N2123" i="13"/>
  <c r="M2123" i="13" a="1"/>
  <c r="M2123" i="13" s="1"/>
  <c r="K2123" i="13"/>
  <c r="P2123" i="13"/>
  <c r="Q2123" i="13" s="1"/>
  <c r="A2124" i="13"/>
  <c r="O2123" i="13" l="1"/>
  <c r="L2123" i="13"/>
  <c r="N2124" i="13"/>
  <c r="M2124" i="13" a="1"/>
  <c r="M2124" i="13" s="1"/>
  <c r="K2124" i="13"/>
  <c r="P2124" i="13"/>
  <c r="Q2124" i="13" s="1"/>
  <c r="A2125" i="13"/>
  <c r="O2124" i="13" l="1"/>
  <c r="L2124" i="13"/>
  <c r="N2125" i="13"/>
  <c r="M2125" i="13" a="1"/>
  <c r="M2125" i="13" s="1"/>
  <c r="K2125" i="13"/>
  <c r="P2125" i="13"/>
  <c r="Q2125" i="13" s="1"/>
  <c r="A2126" i="13"/>
  <c r="O2125" i="13" l="1"/>
  <c r="L2125" i="13"/>
  <c r="N2126" i="13"/>
  <c r="M2126" i="13" a="1"/>
  <c r="M2126" i="13" s="1"/>
  <c r="K2126" i="13"/>
  <c r="P2126" i="13"/>
  <c r="Q2126" i="13" s="1"/>
  <c r="A2127" i="13"/>
  <c r="G239" i="19"/>
  <c r="O2126" i="13" l="1"/>
  <c r="L2126" i="13"/>
  <c r="N2127" i="13"/>
  <c r="M2127" i="13" a="1"/>
  <c r="M2127" i="13" s="1"/>
  <c r="K2127" i="13"/>
  <c r="P2127" i="13"/>
  <c r="Q2127" i="13" s="1"/>
  <c r="A2128" i="13"/>
  <c r="O2127" i="13" l="1"/>
  <c r="L2127" i="13"/>
  <c r="N2128" i="13"/>
  <c r="M2128" i="13" a="1"/>
  <c r="M2128" i="13" s="1"/>
  <c r="K2128" i="13"/>
  <c r="P2128" i="13"/>
  <c r="Q2128" i="13" s="1"/>
  <c r="A2129" i="13"/>
  <c r="O2128" i="13" l="1"/>
  <c r="L2128" i="13"/>
  <c r="N2129" i="13"/>
  <c r="M2129" i="13" a="1"/>
  <c r="M2129" i="13" s="1"/>
  <c r="K2129" i="13"/>
  <c r="P2129" i="13"/>
  <c r="Q2129" i="13" s="1"/>
  <c r="A2130" i="13"/>
  <c r="O2129" i="13" l="1"/>
  <c r="L2129" i="13"/>
  <c r="N2130" i="13"/>
  <c r="M2130" i="13" a="1"/>
  <c r="M2130" i="13" s="1"/>
  <c r="K2130" i="13"/>
  <c r="P2130" i="13"/>
  <c r="Q2130" i="13" s="1"/>
  <c r="A2131" i="13"/>
  <c r="O2130" i="13" l="1"/>
  <c r="L2130" i="13"/>
  <c r="N2131" i="13"/>
  <c r="M2131" i="13" a="1"/>
  <c r="M2131" i="13" s="1"/>
  <c r="K2131" i="13"/>
  <c r="P2131" i="13"/>
  <c r="Q2131" i="13" s="1"/>
  <c r="A2132" i="13"/>
  <c r="O2131" i="13" l="1"/>
  <c r="L2131" i="13"/>
  <c r="N2132" i="13"/>
  <c r="M2132" i="13" a="1"/>
  <c r="M2132" i="13" s="1"/>
  <c r="K2132" i="13"/>
  <c r="P2132" i="13"/>
  <c r="Q2132" i="13" s="1"/>
  <c r="A2133" i="13"/>
  <c r="O2132" i="13" l="1"/>
  <c r="L2132" i="13"/>
  <c r="N2133" i="13"/>
  <c r="M2133" i="13" a="1"/>
  <c r="M2133" i="13" s="1"/>
  <c r="K2133" i="13"/>
  <c r="P2133" i="13"/>
  <c r="Q2133" i="13" s="1"/>
  <c r="A2134" i="13"/>
  <c r="O2133" i="13" l="1"/>
  <c r="L2133" i="13"/>
  <c r="N2134" i="13"/>
  <c r="M2134" i="13" a="1"/>
  <c r="M2134" i="13" s="1"/>
  <c r="K2134" i="13"/>
  <c r="P2134" i="13"/>
  <c r="Q2134" i="13" s="1"/>
  <c r="A2135" i="13"/>
  <c r="O2134" i="13" l="1"/>
  <c r="L2134" i="13"/>
  <c r="N2135" i="13"/>
  <c r="M2135" i="13" a="1"/>
  <c r="M2135" i="13" s="1"/>
  <c r="K2135" i="13"/>
  <c r="P2135" i="13"/>
  <c r="Q2135" i="13" s="1"/>
  <c r="A2136" i="13"/>
  <c r="G240" i="19"/>
  <c r="O2135" i="13" l="1"/>
  <c r="L2135" i="13"/>
  <c r="N2136" i="13"/>
  <c r="M2136" i="13" a="1"/>
  <c r="M2136" i="13" s="1"/>
  <c r="K2136" i="13"/>
  <c r="P2136" i="13"/>
  <c r="Q2136" i="13" s="1"/>
  <c r="A2137" i="13"/>
  <c r="O2136" i="13" l="1"/>
  <c r="L2136" i="13"/>
  <c r="N2137" i="13"/>
  <c r="M2137" i="13" a="1"/>
  <c r="M2137" i="13" s="1"/>
  <c r="K2137" i="13"/>
  <c r="P2137" i="13"/>
  <c r="Q2137" i="13" s="1"/>
  <c r="A2138" i="13"/>
  <c r="O2137" i="13" l="1"/>
  <c r="L2137" i="13"/>
  <c r="N2138" i="13"/>
  <c r="M2138" i="13" a="1"/>
  <c r="M2138" i="13" s="1"/>
  <c r="K2138" i="13"/>
  <c r="P2138" i="13"/>
  <c r="Q2138" i="13" s="1"/>
  <c r="A2139" i="13"/>
  <c r="O2138" i="13" l="1"/>
  <c r="L2138" i="13"/>
  <c r="N2139" i="13"/>
  <c r="M2139" i="13" a="1"/>
  <c r="M2139" i="13" s="1"/>
  <c r="O2139" i="13" s="1"/>
  <c r="K2139" i="13"/>
  <c r="P2139" i="13"/>
  <c r="Q2139" i="13" s="1"/>
  <c r="A2140" i="13"/>
  <c r="L2139" i="13" l="1"/>
  <c r="N2140" i="13"/>
  <c r="M2140" i="13" a="1"/>
  <c r="M2140" i="13" s="1"/>
  <c r="K2140" i="13"/>
  <c r="P2140" i="13"/>
  <c r="Q2140" i="13" s="1"/>
  <c r="A2141" i="13"/>
  <c r="O2140" i="13" l="1"/>
  <c r="L2140" i="13"/>
  <c r="N2141" i="13"/>
  <c r="M2141" i="13" a="1"/>
  <c r="M2141" i="13" s="1"/>
  <c r="K2141" i="13"/>
  <c r="P2141" i="13"/>
  <c r="Q2141" i="13" s="1"/>
  <c r="A2142" i="13"/>
  <c r="O2141" i="13" l="1"/>
  <c r="L2141" i="13"/>
  <c r="N2142" i="13"/>
  <c r="M2142" i="13" a="1"/>
  <c r="M2142" i="13" s="1"/>
  <c r="K2142" i="13"/>
  <c r="P2142" i="13"/>
  <c r="Q2142" i="13" s="1"/>
  <c r="A2143" i="13"/>
  <c r="O2142" i="13" l="1"/>
  <c r="L2142" i="13"/>
  <c r="N2143" i="13"/>
  <c r="M2143" i="13" a="1"/>
  <c r="M2143" i="13" s="1"/>
  <c r="K2143" i="13"/>
  <c r="P2143" i="13"/>
  <c r="Q2143" i="13" s="1"/>
  <c r="A2144" i="13"/>
  <c r="O2143" i="13" l="1"/>
  <c r="L2143" i="13"/>
  <c r="N2144" i="13"/>
  <c r="M2144" i="13" a="1"/>
  <c r="M2144" i="13" s="1"/>
  <c r="O2144" i="13" s="1"/>
  <c r="K2144" i="13"/>
  <c r="P2144" i="13"/>
  <c r="Q2144" i="13" s="1"/>
  <c r="A2145" i="13"/>
  <c r="G241" i="19"/>
  <c r="L2144" i="13" l="1"/>
  <c r="N2145" i="13"/>
  <c r="M2145" i="13" a="1"/>
  <c r="M2145" i="13" s="1"/>
  <c r="K2145" i="13"/>
  <c r="P2145" i="13"/>
  <c r="Q2145" i="13" s="1"/>
  <c r="A2146" i="13"/>
  <c r="O2145" i="13" l="1"/>
  <c r="L2145" i="13"/>
  <c r="N2146" i="13"/>
  <c r="M2146" i="13" a="1"/>
  <c r="M2146" i="13" s="1"/>
  <c r="K2146" i="13"/>
  <c r="P2146" i="13"/>
  <c r="Q2146" i="13" s="1"/>
  <c r="A2147" i="13"/>
  <c r="O2146" i="13" l="1"/>
  <c r="L2146" i="13"/>
  <c r="N2147" i="13"/>
  <c r="M2147" i="13" a="1"/>
  <c r="M2147" i="13" s="1"/>
  <c r="K2147" i="13"/>
  <c r="P2147" i="13"/>
  <c r="Q2147" i="13" s="1"/>
  <c r="A2148" i="13"/>
  <c r="O2147" i="13" l="1"/>
  <c r="L2147" i="13"/>
  <c r="N2148" i="13"/>
  <c r="M2148" i="13" a="1"/>
  <c r="M2148" i="13" s="1"/>
  <c r="K2148" i="13"/>
  <c r="P2148" i="13"/>
  <c r="Q2148" i="13" s="1"/>
  <c r="A2149" i="13"/>
  <c r="O2148" i="13" l="1"/>
  <c r="L2148" i="13"/>
  <c r="N2149" i="13"/>
  <c r="M2149" i="13" a="1"/>
  <c r="M2149" i="13" s="1"/>
  <c r="K2149" i="13"/>
  <c r="P2149" i="13"/>
  <c r="Q2149" i="13" s="1"/>
  <c r="A2150" i="13"/>
  <c r="O2149" i="13" l="1"/>
  <c r="L2149" i="13"/>
  <c r="N2150" i="13"/>
  <c r="M2150" i="13" a="1"/>
  <c r="M2150" i="13" s="1"/>
  <c r="K2150" i="13"/>
  <c r="P2150" i="13"/>
  <c r="Q2150" i="13" s="1"/>
  <c r="A2151" i="13"/>
  <c r="O2150" i="13" l="1"/>
  <c r="L2150" i="13"/>
  <c r="N2151" i="13"/>
  <c r="M2151" i="13" a="1"/>
  <c r="M2151" i="13" s="1"/>
  <c r="K2151" i="13"/>
  <c r="P2151" i="13"/>
  <c r="Q2151" i="13" s="1"/>
  <c r="A2152" i="13"/>
  <c r="O2151" i="13" l="1"/>
  <c r="L2151" i="13"/>
  <c r="N2152" i="13"/>
  <c r="M2152" i="13" a="1"/>
  <c r="M2152" i="13" s="1"/>
  <c r="K2152" i="13"/>
  <c r="P2152" i="13"/>
  <c r="Q2152" i="13" s="1"/>
  <c r="A2153" i="13"/>
  <c r="O2152" i="13" l="1"/>
  <c r="L2152" i="13"/>
  <c r="N2153" i="13"/>
  <c r="M2153" i="13" a="1"/>
  <c r="M2153" i="13" s="1"/>
  <c r="K2153" i="13"/>
  <c r="P2153" i="13"/>
  <c r="Q2153" i="13" s="1"/>
  <c r="A2154" i="13"/>
  <c r="G242" i="19"/>
  <c r="O2153" i="13" l="1"/>
  <c r="L2153" i="13"/>
  <c r="N2154" i="13"/>
  <c r="M2154" i="13" a="1"/>
  <c r="M2154" i="13" s="1"/>
  <c r="K2154" i="13"/>
  <c r="P2154" i="13"/>
  <c r="Q2154" i="13" s="1"/>
  <c r="A2155" i="13"/>
  <c r="O2154" i="13" l="1"/>
  <c r="L2154" i="13"/>
  <c r="N2155" i="13"/>
  <c r="M2155" i="13" a="1"/>
  <c r="M2155" i="13" s="1"/>
  <c r="K2155" i="13"/>
  <c r="P2155" i="13"/>
  <c r="Q2155" i="13" s="1"/>
  <c r="A2156" i="13"/>
  <c r="O2155" i="13" l="1"/>
  <c r="L2155" i="13"/>
  <c r="N2156" i="13"/>
  <c r="M2156" i="13" a="1"/>
  <c r="M2156" i="13" s="1"/>
  <c r="K2156" i="13"/>
  <c r="P2156" i="13"/>
  <c r="Q2156" i="13" s="1"/>
  <c r="A2157" i="13"/>
  <c r="O2156" i="13" l="1"/>
  <c r="L2156" i="13"/>
  <c r="N2157" i="13"/>
  <c r="M2157" i="13" a="1"/>
  <c r="M2157" i="13" s="1"/>
  <c r="K2157" i="13"/>
  <c r="P2157" i="13"/>
  <c r="Q2157" i="13" s="1"/>
  <c r="A2158" i="13"/>
  <c r="O2157" i="13" l="1"/>
  <c r="L2157" i="13"/>
  <c r="N2158" i="13"/>
  <c r="M2158" i="13" a="1"/>
  <c r="M2158" i="13" s="1"/>
  <c r="K2158" i="13"/>
  <c r="P2158" i="13"/>
  <c r="Q2158" i="13" s="1"/>
  <c r="A2159" i="13"/>
  <c r="O2158" i="13" l="1"/>
  <c r="L2158" i="13"/>
  <c r="N2159" i="13"/>
  <c r="M2159" i="13" a="1"/>
  <c r="M2159" i="13" s="1"/>
  <c r="K2159" i="13"/>
  <c r="P2159" i="13"/>
  <c r="Q2159" i="13" s="1"/>
  <c r="A2160" i="13"/>
  <c r="O2159" i="13" l="1"/>
  <c r="L2159" i="13"/>
  <c r="N2160" i="13"/>
  <c r="M2160" i="13" a="1"/>
  <c r="M2160" i="13" s="1"/>
  <c r="K2160" i="13"/>
  <c r="P2160" i="13"/>
  <c r="Q2160" i="13" s="1"/>
  <c r="A2161" i="13"/>
  <c r="O2160" i="13" l="1"/>
  <c r="L2160" i="13"/>
  <c r="N2161" i="13"/>
  <c r="M2161" i="13" a="1"/>
  <c r="M2161" i="13" s="1"/>
  <c r="K2161" i="13"/>
  <c r="P2161" i="13"/>
  <c r="Q2161" i="13" s="1"/>
  <c r="A2162" i="13"/>
  <c r="O2161" i="13" l="1"/>
  <c r="L2161" i="13"/>
  <c r="N2162" i="13"/>
  <c r="M2162" i="13" a="1"/>
  <c r="M2162" i="13" s="1"/>
  <c r="K2162" i="13"/>
  <c r="P2162" i="13"/>
  <c r="Q2162" i="13" s="1"/>
  <c r="A2163" i="13"/>
  <c r="G243" i="19"/>
  <c r="O2162" i="13" l="1"/>
  <c r="L2162" i="13"/>
  <c r="N2163" i="13"/>
  <c r="M2163" i="13" a="1"/>
  <c r="M2163" i="13" s="1"/>
  <c r="K2163" i="13"/>
  <c r="P2163" i="13"/>
  <c r="Q2163" i="13" s="1"/>
  <c r="A2164" i="13"/>
  <c r="O2163" i="13" l="1"/>
  <c r="L2163" i="13"/>
  <c r="N2164" i="13"/>
  <c r="M2164" i="13" a="1"/>
  <c r="M2164" i="13" s="1"/>
  <c r="K2164" i="13"/>
  <c r="P2164" i="13"/>
  <c r="Q2164" i="13" s="1"/>
  <c r="A2165" i="13"/>
  <c r="O2164" i="13" l="1"/>
  <c r="L2164" i="13"/>
  <c r="N2165" i="13"/>
  <c r="M2165" i="13" a="1"/>
  <c r="M2165" i="13" s="1"/>
  <c r="K2165" i="13"/>
  <c r="P2165" i="13"/>
  <c r="Q2165" i="13" s="1"/>
  <c r="A2166" i="13"/>
  <c r="O2165" i="13" l="1"/>
  <c r="L2165" i="13"/>
  <c r="N2166" i="13"/>
  <c r="M2166" i="13" a="1"/>
  <c r="M2166" i="13" s="1"/>
  <c r="K2166" i="13"/>
  <c r="P2166" i="13"/>
  <c r="Q2166" i="13" s="1"/>
  <c r="A2167" i="13"/>
  <c r="O2166" i="13" l="1"/>
  <c r="L2166" i="13"/>
  <c r="N2167" i="13"/>
  <c r="M2167" i="13" a="1"/>
  <c r="M2167" i="13" s="1"/>
  <c r="K2167" i="13"/>
  <c r="P2167" i="13"/>
  <c r="Q2167" i="13" s="1"/>
  <c r="A2168" i="13"/>
  <c r="O2167" i="13" l="1"/>
  <c r="L2167" i="13"/>
  <c r="N2168" i="13"/>
  <c r="M2168" i="13" a="1"/>
  <c r="M2168" i="13" s="1"/>
  <c r="K2168" i="13"/>
  <c r="P2168" i="13"/>
  <c r="Q2168" i="13" s="1"/>
  <c r="A2169" i="13"/>
  <c r="O2168" i="13" l="1"/>
  <c r="L2168" i="13"/>
  <c r="N2169" i="13"/>
  <c r="M2169" i="13" a="1"/>
  <c r="M2169" i="13" s="1"/>
  <c r="K2169" i="13"/>
  <c r="P2169" i="13"/>
  <c r="Q2169" i="13" s="1"/>
  <c r="A2170" i="13"/>
  <c r="O2169" i="13" l="1"/>
  <c r="L2169" i="13"/>
  <c r="N2170" i="13"/>
  <c r="M2170" i="13" a="1"/>
  <c r="M2170" i="13" s="1"/>
  <c r="K2170" i="13"/>
  <c r="P2170" i="13"/>
  <c r="Q2170" i="13" s="1"/>
  <c r="A2171" i="13"/>
  <c r="O2170" i="13" l="1"/>
  <c r="L2170" i="13"/>
  <c r="N2171" i="13"/>
  <c r="M2171" i="13" a="1"/>
  <c r="M2171" i="13" s="1"/>
  <c r="K2171" i="13"/>
  <c r="P2171" i="13"/>
  <c r="Q2171" i="13" s="1"/>
  <c r="A2172" i="13"/>
  <c r="G244" i="19"/>
  <c r="O2171" i="13" l="1"/>
  <c r="L2171" i="13"/>
  <c r="N2172" i="13"/>
  <c r="M2172" i="13" a="1"/>
  <c r="M2172" i="13" s="1"/>
  <c r="K2172" i="13"/>
  <c r="P2172" i="13"/>
  <c r="Q2172" i="13" s="1"/>
  <c r="A2173" i="13"/>
  <c r="O2172" i="13" l="1"/>
  <c r="L2172" i="13"/>
  <c r="N2173" i="13"/>
  <c r="M2173" i="13" a="1"/>
  <c r="M2173" i="13" s="1"/>
  <c r="K2173" i="13"/>
  <c r="P2173" i="13"/>
  <c r="Q2173" i="13" s="1"/>
  <c r="A2174" i="13"/>
  <c r="O2173" i="13" l="1"/>
  <c r="L2173" i="13"/>
  <c r="N2174" i="13"/>
  <c r="M2174" i="13" a="1"/>
  <c r="M2174" i="13" s="1"/>
  <c r="K2174" i="13"/>
  <c r="P2174" i="13"/>
  <c r="Q2174" i="13" s="1"/>
  <c r="A2175" i="13"/>
  <c r="O2174" i="13" l="1"/>
  <c r="L2174" i="13"/>
  <c r="N2175" i="13"/>
  <c r="M2175" i="13" a="1"/>
  <c r="M2175" i="13" s="1"/>
  <c r="K2175" i="13"/>
  <c r="P2175" i="13"/>
  <c r="Q2175" i="13" s="1"/>
  <c r="A2176" i="13"/>
  <c r="O2175" i="13" l="1"/>
  <c r="L2175" i="13"/>
  <c r="N2176" i="13"/>
  <c r="M2176" i="13" a="1"/>
  <c r="M2176" i="13" s="1"/>
  <c r="K2176" i="13"/>
  <c r="P2176" i="13"/>
  <c r="Q2176" i="13" s="1"/>
  <c r="A2177" i="13"/>
  <c r="O2176" i="13" l="1"/>
  <c r="L2176" i="13"/>
  <c r="N2177" i="13"/>
  <c r="M2177" i="13" a="1"/>
  <c r="M2177" i="13" s="1"/>
  <c r="K2177" i="13"/>
  <c r="P2177" i="13"/>
  <c r="Q2177" i="13" s="1"/>
  <c r="A2178" i="13"/>
  <c r="O2177" i="13" l="1"/>
  <c r="L2177" i="13"/>
  <c r="N2178" i="13"/>
  <c r="M2178" i="13" a="1"/>
  <c r="M2178" i="13" s="1"/>
  <c r="K2178" i="13"/>
  <c r="P2178" i="13"/>
  <c r="Q2178" i="13" s="1"/>
  <c r="A2179" i="13"/>
  <c r="O2178" i="13" l="1"/>
  <c r="L2178" i="13"/>
  <c r="N2179" i="13"/>
  <c r="M2179" i="13" a="1"/>
  <c r="M2179" i="13" s="1"/>
  <c r="K2179" i="13"/>
  <c r="P2179" i="13"/>
  <c r="Q2179" i="13" s="1"/>
  <c r="A2180" i="13"/>
  <c r="O2179" i="13" l="1"/>
  <c r="L2179" i="13"/>
  <c r="N2180" i="13"/>
  <c r="M2180" i="13" a="1"/>
  <c r="M2180" i="13" s="1"/>
  <c r="K2180" i="13"/>
  <c r="P2180" i="13"/>
  <c r="Q2180" i="13" s="1"/>
  <c r="A2181" i="13"/>
  <c r="G245" i="19"/>
  <c r="O2180" i="13" l="1"/>
  <c r="L2180" i="13"/>
  <c r="N2181" i="13"/>
  <c r="M2181" i="13" a="1"/>
  <c r="M2181" i="13" s="1"/>
  <c r="K2181" i="13"/>
  <c r="P2181" i="13"/>
  <c r="Q2181" i="13" s="1"/>
  <c r="A2182" i="13"/>
  <c r="O2181" i="13" l="1"/>
  <c r="L2181" i="13"/>
  <c r="N2182" i="13"/>
  <c r="M2182" i="13" a="1"/>
  <c r="M2182" i="13" s="1"/>
  <c r="K2182" i="13"/>
  <c r="P2182" i="13"/>
  <c r="Q2182" i="13" s="1"/>
  <c r="A2183" i="13"/>
  <c r="O2182" i="13" l="1"/>
  <c r="L2182" i="13"/>
  <c r="N2183" i="13"/>
  <c r="M2183" i="13" a="1"/>
  <c r="M2183" i="13" s="1"/>
  <c r="K2183" i="13"/>
  <c r="P2183" i="13"/>
  <c r="Q2183" i="13" s="1"/>
  <c r="A2184" i="13"/>
  <c r="O2183" i="13" l="1"/>
  <c r="L2183" i="13"/>
  <c r="N2184" i="13"/>
  <c r="M2184" i="13" a="1"/>
  <c r="M2184" i="13" s="1"/>
  <c r="K2184" i="13"/>
  <c r="P2184" i="13"/>
  <c r="Q2184" i="13" s="1"/>
  <c r="A2185" i="13"/>
  <c r="O2184" i="13" l="1"/>
  <c r="L2184" i="13"/>
  <c r="N2185" i="13"/>
  <c r="M2185" i="13" a="1"/>
  <c r="M2185" i="13" s="1"/>
  <c r="K2185" i="13"/>
  <c r="P2185" i="13"/>
  <c r="Q2185" i="13" s="1"/>
  <c r="A2186" i="13"/>
  <c r="O2185" i="13" l="1"/>
  <c r="L2185" i="13"/>
  <c r="N2186" i="13"/>
  <c r="M2186" i="13" a="1"/>
  <c r="M2186" i="13" s="1"/>
  <c r="K2186" i="13"/>
  <c r="P2186" i="13"/>
  <c r="Q2186" i="13" s="1"/>
  <c r="A2187" i="13"/>
  <c r="O2186" i="13" l="1"/>
  <c r="L2186" i="13"/>
  <c r="N2187" i="13"/>
  <c r="M2187" i="13" a="1"/>
  <c r="M2187" i="13" s="1"/>
  <c r="K2187" i="13"/>
  <c r="P2187" i="13"/>
  <c r="Q2187" i="13" s="1"/>
  <c r="A2188" i="13"/>
  <c r="O2187" i="13" l="1"/>
  <c r="L2187" i="13"/>
  <c r="N2188" i="13"/>
  <c r="M2188" i="13" a="1"/>
  <c r="M2188" i="13" s="1"/>
  <c r="K2188" i="13"/>
  <c r="P2188" i="13"/>
  <c r="Q2188" i="13" s="1"/>
  <c r="A2189" i="13"/>
  <c r="O2188" i="13" l="1"/>
  <c r="L2188" i="13"/>
  <c r="N2189" i="13"/>
  <c r="M2189" i="13" a="1"/>
  <c r="M2189" i="13" s="1"/>
  <c r="K2189" i="13"/>
  <c r="P2189" i="13"/>
  <c r="Q2189" i="13" s="1"/>
  <c r="A2190" i="13"/>
  <c r="G246" i="19"/>
  <c r="O2189" i="13" l="1"/>
  <c r="L2189" i="13"/>
  <c r="N2190" i="13"/>
  <c r="M2190" i="13" a="1"/>
  <c r="M2190" i="13" s="1"/>
  <c r="K2190" i="13"/>
  <c r="P2190" i="13"/>
  <c r="Q2190" i="13" s="1"/>
  <c r="A2191" i="13"/>
  <c r="O2190" i="13" l="1"/>
  <c r="L2190" i="13"/>
  <c r="N2191" i="13"/>
  <c r="M2191" i="13" a="1"/>
  <c r="M2191" i="13" s="1"/>
  <c r="K2191" i="13"/>
  <c r="P2191" i="13"/>
  <c r="Q2191" i="13" s="1"/>
  <c r="A2192" i="13"/>
  <c r="O2191" i="13" l="1"/>
  <c r="L2191" i="13"/>
  <c r="N2192" i="13"/>
  <c r="M2192" i="13" a="1"/>
  <c r="M2192" i="13" s="1"/>
  <c r="K2192" i="13"/>
  <c r="P2192" i="13"/>
  <c r="Q2192" i="13" s="1"/>
  <c r="A2193" i="13"/>
  <c r="O2192" i="13" l="1"/>
  <c r="L2192" i="13"/>
  <c r="N2193" i="13"/>
  <c r="M2193" i="13" a="1"/>
  <c r="M2193" i="13" s="1"/>
  <c r="K2193" i="13"/>
  <c r="P2193" i="13"/>
  <c r="Q2193" i="13" s="1"/>
  <c r="A2194" i="13"/>
  <c r="O2193" i="13" l="1"/>
  <c r="L2193" i="13"/>
  <c r="N2194" i="13"/>
  <c r="M2194" i="13" a="1"/>
  <c r="M2194" i="13" s="1"/>
  <c r="K2194" i="13"/>
  <c r="P2194" i="13"/>
  <c r="Q2194" i="13" s="1"/>
  <c r="A2195" i="13"/>
  <c r="O2194" i="13" l="1"/>
  <c r="L2194" i="13"/>
  <c r="N2195" i="13"/>
  <c r="M2195" i="13" a="1"/>
  <c r="M2195" i="13" s="1"/>
  <c r="K2195" i="13"/>
  <c r="P2195" i="13"/>
  <c r="Q2195" i="13" s="1"/>
  <c r="A2196" i="13"/>
  <c r="O2195" i="13" l="1"/>
  <c r="L2195" i="13"/>
  <c r="N2196" i="13"/>
  <c r="M2196" i="13" a="1"/>
  <c r="M2196" i="13" s="1"/>
  <c r="K2196" i="13"/>
  <c r="P2196" i="13"/>
  <c r="Q2196" i="13" s="1"/>
  <c r="A2197" i="13"/>
  <c r="O2196" i="13" l="1"/>
  <c r="L2196" i="13"/>
  <c r="N2197" i="13"/>
  <c r="M2197" i="13" a="1"/>
  <c r="M2197" i="13" s="1"/>
  <c r="K2197" i="13"/>
  <c r="P2197" i="13"/>
  <c r="Q2197" i="13" s="1"/>
  <c r="A2198" i="13"/>
  <c r="O2197" i="13" l="1"/>
  <c r="L2197" i="13"/>
  <c r="N2198" i="13"/>
  <c r="M2198" i="13" a="1"/>
  <c r="M2198" i="13" s="1"/>
  <c r="K2198" i="13"/>
  <c r="P2198" i="13"/>
  <c r="Q2198" i="13" s="1"/>
  <c r="A2199" i="13"/>
  <c r="G247" i="19"/>
  <c r="O2198" i="13" l="1"/>
  <c r="L2198" i="13"/>
  <c r="N2199" i="13"/>
  <c r="M2199" i="13" a="1"/>
  <c r="M2199" i="13" s="1"/>
  <c r="K2199" i="13"/>
  <c r="P2199" i="13"/>
  <c r="Q2199" i="13" s="1"/>
  <c r="A2200" i="13"/>
  <c r="O2199" i="13" l="1"/>
  <c r="L2199" i="13"/>
  <c r="N2200" i="13"/>
  <c r="M2200" i="13" a="1"/>
  <c r="M2200" i="13" s="1"/>
  <c r="K2200" i="13"/>
  <c r="P2200" i="13"/>
  <c r="Q2200" i="13" s="1"/>
  <c r="A2201" i="13"/>
  <c r="O2200" i="13" l="1"/>
  <c r="L2200" i="13"/>
  <c r="N2201" i="13"/>
  <c r="M2201" i="13" a="1"/>
  <c r="M2201" i="13" s="1"/>
  <c r="K2201" i="13"/>
  <c r="P2201" i="13"/>
  <c r="Q2201" i="13" s="1"/>
  <c r="A2202" i="13"/>
  <c r="O2201" i="13" l="1"/>
  <c r="L2201" i="13"/>
  <c r="N2202" i="13"/>
  <c r="M2202" i="13" a="1"/>
  <c r="M2202" i="13" s="1"/>
  <c r="K2202" i="13"/>
  <c r="P2202" i="13"/>
  <c r="Q2202" i="13" s="1"/>
  <c r="A2203" i="13"/>
  <c r="O2202" i="13" l="1"/>
  <c r="L2202" i="13"/>
  <c r="N2203" i="13"/>
  <c r="M2203" i="13" a="1"/>
  <c r="M2203" i="13" s="1"/>
  <c r="K2203" i="13"/>
  <c r="P2203" i="13"/>
  <c r="Q2203" i="13" s="1"/>
  <c r="A2204" i="13"/>
  <c r="O2203" i="13" l="1"/>
  <c r="L2203" i="13"/>
  <c r="N2204" i="13"/>
  <c r="M2204" i="13" a="1"/>
  <c r="M2204" i="13" s="1"/>
  <c r="K2204" i="13"/>
  <c r="P2204" i="13"/>
  <c r="Q2204" i="13" s="1"/>
  <c r="A2205" i="13"/>
  <c r="O2204" i="13" l="1"/>
  <c r="L2204" i="13"/>
  <c r="N2205" i="13"/>
  <c r="M2205" i="13" a="1"/>
  <c r="M2205" i="13" s="1"/>
  <c r="K2205" i="13"/>
  <c r="P2205" i="13"/>
  <c r="Q2205" i="13" s="1"/>
  <c r="A2206" i="13"/>
  <c r="O2205" i="13" l="1"/>
  <c r="L2205" i="13"/>
  <c r="N2206" i="13"/>
  <c r="M2206" i="13" a="1"/>
  <c r="M2206" i="13" s="1"/>
  <c r="K2206" i="13"/>
  <c r="P2206" i="13"/>
  <c r="Q2206" i="13" s="1"/>
  <c r="A2207" i="13"/>
  <c r="O2206" i="13" l="1"/>
  <c r="L2206" i="13"/>
  <c r="N2207" i="13"/>
  <c r="M2207" i="13" a="1"/>
  <c r="M2207" i="13" s="1"/>
  <c r="K2207" i="13"/>
  <c r="P2207" i="13"/>
  <c r="Q2207" i="13" s="1"/>
  <c r="A2208" i="13"/>
  <c r="G248" i="19"/>
  <c r="O2207" i="13" l="1"/>
  <c r="L2207" i="13"/>
  <c r="N2208" i="13"/>
  <c r="M2208" i="13" a="1"/>
  <c r="M2208" i="13" s="1"/>
  <c r="K2208" i="13"/>
  <c r="P2208" i="13"/>
  <c r="Q2208" i="13" s="1"/>
  <c r="A2209" i="13"/>
  <c r="O2208" i="13" l="1"/>
  <c r="L2208" i="13"/>
  <c r="N2209" i="13"/>
  <c r="M2209" i="13" a="1"/>
  <c r="M2209" i="13" s="1"/>
  <c r="K2209" i="13"/>
  <c r="P2209" i="13"/>
  <c r="Q2209" i="13" s="1"/>
  <c r="A2210" i="13"/>
  <c r="O2209" i="13" l="1"/>
  <c r="L2209" i="13"/>
  <c r="N2210" i="13"/>
  <c r="M2210" i="13" a="1"/>
  <c r="M2210" i="13" s="1"/>
  <c r="K2210" i="13"/>
  <c r="P2210" i="13"/>
  <c r="Q2210" i="13" s="1"/>
  <c r="A2211" i="13"/>
  <c r="O2210" i="13" l="1"/>
  <c r="L2210" i="13"/>
  <c r="N2211" i="13"/>
  <c r="M2211" i="13" a="1"/>
  <c r="M2211" i="13" s="1"/>
  <c r="K2211" i="13"/>
  <c r="P2211" i="13"/>
  <c r="Q2211" i="13" s="1"/>
  <c r="A2212" i="13"/>
  <c r="O2211" i="13" l="1"/>
  <c r="L2211" i="13"/>
  <c r="N2212" i="13"/>
  <c r="M2212" i="13" a="1"/>
  <c r="M2212" i="13" s="1"/>
  <c r="K2212" i="13"/>
  <c r="P2212" i="13"/>
  <c r="Q2212" i="13" s="1"/>
  <c r="A2213" i="13"/>
  <c r="O2212" i="13" l="1"/>
  <c r="L2212" i="13"/>
  <c r="N2213" i="13"/>
  <c r="M2213" i="13" a="1"/>
  <c r="M2213" i="13" s="1"/>
  <c r="K2213" i="13"/>
  <c r="P2213" i="13"/>
  <c r="Q2213" i="13" s="1"/>
  <c r="A2214" i="13"/>
  <c r="O2213" i="13" l="1"/>
  <c r="L2213" i="13"/>
  <c r="N2214" i="13"/>
  <c r="M2214" i="13" a="1"/>
  <c r="M2214" i="13" s="1"/>
  <c r="K2214" i="13"/>
  <c r="P2214" i="13"/>
  <c r="Q2214" i="13" s="1"/>
  <c r="A2215" i="13"/>
  <c r="O2214" i="13" l="1"/>
  <c r="L2214" i="13"/>
  <c r="N2215" i="13"/>
  <c r="M2215" i="13" a="1"/>
  <c r="M2215" i="13" s="1"/>
  <c r="K2215" i="13"/>
  <c r="P2215" i="13"/>
  <c r="Q2215" i="13" s="1"/>
  <c r="A2216" i="13"/>
  <c r="O2215" i="13" l="1"/>
  <c r="L2215" i="13"/>
  <c r="N2216" i="13"/>
  <c r="M2216" i="13" a="1"/>
  <c r="M2216" i="13" s="1"/>
  <c r="O2216" i="13" s="1"/>
  <c r="K2216" i="13"/>
  <c r="P2216" i="13"/>
  <c r="Q2216" i="13" s="1"/>
  <c r="A2217" i="13"/>
  <c r="G249" i="19"/>
  <c r="L2216" i="13" l="1"/>
  <c r="N2217" i="13"/>
  <c r="M2217" i="13" a="1"/>
  <c r="M2217" i="13" s="1"/>
  <c r="K2217" i="13"/>
  <c r="P2217" i="13"/>
  <c r="Q2217" i="13" s="1"/>
  <c r="A2218" i="13"/>
  <c r="O2217" i="13" l="1"/>
  <c r="L2217" i="13"/>
  <c r="N2218" i="13"/>
  <c r="M2218" i="13" a="1"/>
  <c r="M2218" i="13" s="1"/>
  <c r="K2218" i="13"/>
  <c r="P2218" i="13"/>
  <c r="Q2218" i="13" s="1"/>
  <c r="A2219" i="13"/>
  <c r="O2218" i="13" l="1"/>
  <c r="L2218" i="13"/>
  <c r="N2219" i="13"/>
  <c r="M2219" i="13" a="1"/>
  <c r="M2219" i="13" s="1"/>
  <c r="K2219" i="13"/>
  <c r="P2219" i="13"/>
  <c r="Q2219" i="13" s="1"/>
  <c r="A2220" i="13"/>
  <c r="O2219" i="13" l="1"/>
  <c r="L2219" i="13"/>
  <c r="N2220" i="13"/>
  <c r="M2220" i="13" a="1"/>
  <c r="M2220" i="13" s="1"/>
  <c r="O2220" i="13" s="1"/>
  <c r="K2220" i="13"/>
  <c r="P2220" i="13"/>
  <c r="Q2220" i="13" s="1"/>
  <c r="A2221" i="13"/>
  <c r="L2220" i="13" l="1"/>
  <c r="N2221" i="13"/>
  <c r="M2221" i="13" a="1"/>
  <c r="M2221" i="13" s="1"/>
  <c r="K2221" i="13"/>
  <c r="P2221" i="13"/>
  <c r="Q2221" i="13" s="1"/>
  <c r="A2222" i="13"/>
  <c r="O2221" i="13" l="1"/>
  <c r="L2221" i="13"/>
  <c r="N2222" i="13"/>
  <c r="M2222" i="13" a="1"/>
  <c r="M2222" i="13" s="1"/>
  <c r="K2222" i="13"/>
  <c r="P2222" i="13"/>
  <c r="Q2222" i="13" s="1"/>
  <c r="A2223" i="13"/>
  <c r="O2222" i="13" l="1"/>
  <c r="L2222" i="13"/>
  <c r="N2223" i="13"/>
  <c r="M2223" i="13" a="1"/>
  <c r="M2223" i="13" s="1"/>
  <c r="K2223" i="13"/>
  <c r="P2223" i="13"/>
  <c r="Q2223" i="13" s="1"/>
  <c r="A2224" i="13"/>
  <c r="O2223" i="13" l="1"/>
  <c r="L2223" i="13"/>
  <c r="N2224" i="13"/>
  <c r="M2224" i="13" a="1"/>
  <c r="M2224" i="13" s="1"/>
  <c r="K2224" i="13"/>
  <c r="P2224" i="13"/>
  <c r="Q2224" i="13" s="1"/>
  <c r="A2225" i="13"/>
  <c r="O2224" i="13" l="1"/>
  <c r="L2224" i="13"/>
  <c r="N2225" i="13"/>
  <c r="M2225" i="13" a="1"/>
  <c r="M2225" i="13" s="1"/>
  <c r="O2225" i="13" s="1"/>
  <c r="K2225" i="13"/>
  <c r="P2225" i="13"/>
  <c r="Q2225" i="13" s="1"/>
  <c r="A2226" i="13"/>
  <c r="G250" i="19"/>
  <c r="L2225" i="13" l="1"/>
  <c r="N2226" i="13"/>
  <c r="M2226" i="13" a="1"/>
  <c r="M2226" i="13" s="1"/>
  <c r="K2226" i="13"/>
  <c r="P2226" i="13"/>
  <c r="Q2226" i="13" s="1"/>
  <c r="A2227" i="13"/>
  <c r="O2226" i="13" l="1"/>
  <c r="L2226" i="13"/>
  <c r="N2227" i="13"/>
  <c r="M2227" i="13" a="1"/>
  <c r="M2227" i="13" s="1"/>
  <c r="K2227" i="13"/>
  <c r="P2227" i="13"/>
  <c r="Q2227" i="13" s="1"/>
  <c r="A2228" i="13"/>
  <c r="O2227" i="13" l="1"/>
  <c r="L2227" i="13"/>
  <c r="N2228" i="13"/>
  <c r="M2228" i="13" a="1"/>
  <c r="M2228" i="13" s="1"/>
  <c r="K2228" i="13"/>
  <c r="P2228" i="13"/>
  <c r="Q2228" i="13" s="1"/>
  <c r="A2229" i="13"/>
  <c r="O2228" i="13" l="1"/>
  <c r="L2228" i="13"/>
  <c r="N2229" i="13"/>
  <c r="M2229" i="13" a="1"/>
  <c r="M2229" i="13" s="1"/>
  <c r="K2229" i="13"/>
  <c r="P2229" i="13"/>
  <c r="Q2229" i="13" s="1"/>
  <c r="A2230" i="13"/>
  <c r="O2229" i="13" l="1"/>
  <c r="L2229" i="13"/>
  <c r="N2230" i="13"/>
  <c r="M2230" i="13" a="1"/>
  <c r="M2230" i="13" s="1"/>
  <c r="K2230" i="13"/>
  <c r="P2230" i="13"/>
  <c r="Q2230" i="13" s="1"/>
  <c r="A2231" i="13"/>
  <c r="O2230" i="13" l="1"/>
  <c r="L2230" i="13"/>
  <c r="N2231" i="13"/>
  <c r="M2231" i="13" a="1"/>
  <c r="M2231" i="13" s="1"/>
  <c r="K2231" i="13"/>
  <c r="P2231" i="13"/>
  <c r="Q2231" i="13" s="1"/>
  <c r="A2232" i="13"/>
  <c r="O2231" i="13" l="1"/>
  <c r="L2231" i="13"/>
  <c r="N2232" i="13"/>
  <c r="M2232" i="13" a="1"/>
  <c r="M2232" i="13" s="1"/>
  <c r="K2232" i="13"/>
  <c r="P2232" i="13"/>
  <c r="Q2232" i="13" s="1"/>
  <c r="A2233" i="13"/>
  <c r="O2232" i="13" l="1"/>
  <c r="L2232" i="13"/>
  <c r="N2233" i="13"/>
  <c r="M2233" i="13" a="1"/>
  <c r="M2233" i="13" s="1"/>
  <c r="K2233" i="13"/>
  <c r="P2233" i="13"/>
  <c r="Q2233" i="13" s="1"/>
  <c r="A2234" i="13"/>
  <c r="O2233" i="13" l="1"/>
  <c r="L2233" i="13"/>
  <c r="N2234" i="13"/>
  <c r="M2234" i="13" a="1"/>
  <c r="M2234" i="13" s="1"/>
  <c r="K2234" i="13"/>
  <c r="P2234" i="13"/>
  <c r="Q2234" i="13" s="1"/>
  <c r="A2235" i="13"/>
  <c r="G251" i="19"/>
  <c r="O2234" i="13" l="1"/>
  <c r="L2234" i="13"/>
  <c r="N2235" i="13"/>
  <c r="M2235" i="13" a="1"/>
  <c r="M2235" i="13" s="1"/>
  <c r="K2235" i="13"/>
  <c r="P2235" i="13"/>
  <c r="Q2235" i="13" s="1"/>
  <c r="A2236" i="13"/>
  <c r="O2235" i="13" l="1"/>
  <c r="L2235" i="13"/>
  <c r="N2236" i="13"/>
  <c r="M2236" i="13" a="1"/>
  <c r="M2236" i="13" s="1"/>
  <c r="K2236" i="13"/>
  <c r="P2236" i="13"/>
  <c r="Q2236" i="13" s="1"/>
  <c r="A2237" i="13"/>
  <c r="O2236" i="13" l="1"/>
  <c r="L2236" i="13"/>
  <c r="N2237" i="13"/>
  <c r="M2237" i="13" a="1"/>
  <c r="M2237" i="13" s="1"/>
  <c r="K2237" i="13"/>
  <c r="P2237" i="13"/>
  <c r="Q2237" i="13" s="1"/>
  <c r="A2238" i="13"/>
  <c r="O2237" i="13" l="1"/>
  <c r="L2237" i="13"/>
  <c r="N2238" i="13"/>
  <c r="M2238" i="13" a="1"/>
  <c r="M2238" i="13" s="1"/>
  <c r="K2238" i="13"/>
  <c r="P2238" i="13"/>
  <c r="Q2238" i="13" s="1"/>
  <c r="A2239" i="13"/>
  <c r="O2238" i="13" l="1"/>
  <c r="L2238" i="13"/>
  <c r="N2239" i="13"/>
  <c r="M2239" i="13" a="1"/>
  <c r="M2239" i="13" s="1"/>
  <c r="K2239" i="13"/>
  <c r="P2239" i="13"/>
  <c r="Q2239" i="13" s="1"/>
  <c r="A2240" i="13"/>
  <c r="O2239" i="13" l="1"/>
  <c r="L2239" i="13"/>
  <c r="N2240" i="13"/>
  <c r="M2240" i="13" a="1"/>
  <c r="M2240" i="13" s="1"/>
  <c r="K2240" i="13"/>
  <c r="P2240" i="13"/>
  <c r="Q2240" i="13" s="1"/>
  <c r="A2241" i="13"/>
  <c r="O2240" i="13" l="1"/>
  <c r="L2240" i="13"/>
  <c r="N2241" i="13"/>
  <c r="M2241" i="13" a="1"/>
  <c r="M2241" i="13" s="1"/>
  <c r="K2241" i="13"/>
  <c r="P2241" i="13"/>
  <c r="Q2241" i="13" s="1"/>
  <c r="A2242" i="13"/>
  <c r="O2241" i="13" l="1"/>
  <c r="L2241" i="13"/>
  <c r="N2242" i="13"/>
  <c r="M2242" i="13" a="1"/>
  <c r="M2242" i="13" s="1"/>
  <c r="K2242" i="13"/>
  <c r="P2242" i="13"/>
  <c r="Q2242" i="13" s="1"/>
  <c r="A2243" i="13"/>
  <c r="O2242" i="13" l="1"/>
  <c r="L2242" i="13"/>
  <c r="N2243" i="13"/>
  <c r="M2243" i="13" a="1"/>
  <c r="M2243" i="13" s="1"/>
  <c r="K2243" i="13"/>
  <c r="P2243" i="13"/>
  <c r="Q2243" i="13" s="1"/>
  <c r="A2244" i="13"/>
  <c r="G252" i="19"/>
  <c r="O2243" i="13" l="1"/>
  <c r="L2243" i="13"/>
  <c r="N2244" i="13"/>
  <c r="M2244" i="13" a="1"/>
  <c r="M2244" i="13" s="1"/>
  <c r="K2244" i="13"/>
  <c r="P2244" i="13"/>
  <c r="Q2244" i="13" s="1"/>
  <c r="A2245" i="13"/>
  <c r="O2244" i="13" l="1"/>
  <c r="L2244" i="13"/>
  <c r="N2245" i="13"/>
  <c r="M2245" i="13" a="1"/>
  <c r="M2245" i="13" s="1"/>
  <c r="K2245" i="13"/>
  <c r="P2245" i="13"/>
  <c r="Q2245" i="13" s="1"/>
  <c r="A2246" i="13"/>
  <c r="O2245" i="13" l="1"/>
  <c r="L2245" i="13"/>
  <c r="N2246" i="13"/>
  <c r="M2246" i="13" a="1"/>
  <c r="M2246" i="13" s="1"/>
  <c r="K2246" i="13"/>
  <c r="P2246" i="13"/>
  <c r="Q2246" i="13" s="1"/>
  <c r="A2247" i="13"/>
  <c r="O2246" i="13" l="1"/>
  <c r="L2246" i="13"/>
  <c r="N2247" i="13"/>
  <c r="M2247" i="13" a="1"/>
  <c r="M2247" i="13" s="1"/>
  <c r="K2247" i="13"/>
  <c r="P2247" i="13"/>
  <c r="Q2247" i="13" s="1"/>
  <c r="A2248" i="13"/>
  <c r="O2247" i="13" l="1"/>
  <c r="L2247" i="13"/>
  <c r="N2248" i="13"/>
  <c r="M2248" i="13" a="1"/>
  <c r="M2248" i="13" s="1"/>
  <c r="K2248" i="13"/>
  <c r="P2248" i="13"/>
  <c r="Q2248" i="13" s="1"/>
  <c r="A2249" i="13"/>
  <c r="O2248" i="13" l="1"/>
  <c r="L2248" i="13"/>
  <c r="N2249" i="13"/>
  <c r="M2249" i="13" a="1"/>
  <c r="M2249" i="13" s="1"/>
  <c r="K2249" i="13"/>
  <c r="P2249" i="13"/>
  <c r="Q2249" i="13" s="1"/>
  <c r="A2250" i="13"/>
  <c r="O2249" i="13" l="1"/>
  <c r="L2249" i="13"/>
  <c r="N2250" i="13"/>
  <c r="M2250" i="13" a="1"/>
  <c r="M2250" i="13" s="1"/>
  <c r="K2250" i="13"/>
  <c r="P2250" i="13"/>
  <c r="Q2250" i="13" s="1"/>
  <c r="A2251" i="13"/>
  <c r="O2250" i="13" l="1"/>
  <c r="L2250" i="13"/>
  <c r="N2251" i="13"/>
  <c r="M2251" i="13" a="1"/>
  <c r="M2251" i="13" s="1"/>
  <c r="K2251" i="13"/>
  <c r="P2251" i="13"/>
  <c r="Q2251" i="13" s="1"/>
  <c r="A2252" i="13"/>
  <c r="O2251" i="13" l="1"/>
  <c r="L2251" i="13"/>
  <c r="N2252" i="13"/>
  <c r="M2252" i="13" a="1"/>
  <c r="M2252" i="13" s="1"/>
  <c r="K2252" i="13"/>
  <c r="P2252" i="13"/>
  <c r="Q2252" i="13" s="1"/>
  <c r="A2253" i="13"/>
  <c r="G253" i="19"/>
  <c r="O2252" i="13" l="1"/>
  <c r="L2252" i="13"/>
  <c r="N2253" i="13"/>
  <c r="M2253" i="13" a="1"/>
  <c r="M2253" i="13" s="1"/>
  <c r="K2253" i="13"/>
  <c r="P2253" i="13"/>
  <c r="Q2253" i="13" s="1"/>
  <c r="A2254" i="13"/>
  <c r="O2253" i="13" l="1"/>
  <c r="L2253" i="13"/>
  <c r="N2254" i="13"/>
  <c r="M2254" i="13" a="1"/>
  <c r="M2254" i="13" s="1"/>
  <c r="K2254" i="13"/>
  <c r="P2254" i="13"/>
  <c r="Q2254" i="13" s="1"/>
  <c r="A2255" i="13"/>
  <c r="O2254" i="13" l="1"/>
  <c r="L2254" i="13"/>
  <c r="N2255" i="13"/>
  <c r="M2255" i="13" a="1"/>
  <c r="M2255" i="13" s="1"/>
  <c r="K2255" i="13"/>
  <c r="P2255" i="13"/>
  <c r="Q2255" i="13" s="1"/>
  <c r="A2256" i="13"/>
  <c r="O2255" i="13" l="1"/>
  <c r="L2255" i="13"/>
  <c r="N2256" i="13"/>
  <c r="M2256" i="13" a="1"/>
  <c r="M2256" i="13" s="1"/>
  <c r="K2256" i="13"/>
  <c r="P2256" i="13"/>
  <c r="Q2256" i="13" s="1"/>
  <c r="A2257" i="13"/>
  <c r="O2256" i="13" l="1"/>
  <c r="L2256" i="13"/>
  <c r="N2257" i="13"/>
  <c r="M2257" i="13" a="1"/>
  <c r="M2257" i="13" s="1"/>
  <c r="K2257" i="13"/>
  <c r="P2257" i="13"/>
  <c r="Q2257" i="13" s="1"/>
  <c r="A2258" i="13"/>
  <c r="O2257" i="13" l="1"/>
  <c r="L2257" i="13"/>
  <c r="N2258" i="13"/>
  <c r="M2258" i="13" a="1"/>
  <c r="M2258" i="13" s="1"/>
  <c r="K2258" i="13"/>
  <c r="P2258" i="13"/>
  <c r="Q2258" i="13" s="1"/>
  <c r="A2259" i="13"/>
  <c r="O2258" i="13" l="1"/>
  <c r="L2258" i="13"/>
  <c r="N2259" i="13"/>
  <c r="M2259" i="13" a="1"/>
  <c r="M2259" i="13" s="1"/>
  <c r="K2259" i="13"/>
  <c r="P2259" i="13"/>
  <c r="Q2259" i="13" s="1"/>
  <c r="A2260" i="13"/>
  <c r="O2259" i="13" l="1"/>
  <c r="L2259" i="13"/>
  <c r="N2260" i="13"/>
  <c r="M2260" i="13" a="1"/>
  <c r="M2260" i="13" s="1"/>
  <c r="K2260" i="13"/>
  <c r="P2260" i="13"/>
  <c r="Q2260" i="13" s="1"/>
  <c r="A2261" i="13"/>
  <c r="O2260" i="13" l="1"/>
  <c r="L2260" i="13"/>
  <c r="N2261" i="13"/>
  <c r="M2261" i="13" a="1"/>
  <c r="M2261" i="13" s="1"/>
  <c r="K2261" i="13"/>
  <c r="P2261" i="13"/>
  <c r="Q2261" i="13" s="1"/>
  <c r="A2262" i="13"/>
  <c r="G254" i="19"/>
  <c r="O2261" i="13" l="1"/>
  <c r="L2261" i="13"/>
  <c r="N2262" i="13"/>
  <c r="M2262" i="13" a="1"/>
  <c r="M2262" i="13" s="1"/>
  <c r="K2262" i="13"/>
  <c r="P2262" i="13"/>
  <c r="Q2262" i="13" s="1"/>
  <c r="A2263" i="13"/>
  <c r="O2262" i="13" l="1"/>
  <c r="L2262" i="13"/>
  <c r="N2263" i="13"/>
  <c r="M2263" i="13" a="1"/>
  <c r="M2263" i="13" s="1"/>
  <c r="K2263" i="13"/>
  <c r="P2263" i="13"/>
  <c r="Q2263" i="13" s="1"/>
  <c r="A2264" i="13"/>
  <c r="O2263" i="13" l="1"/>
  <c r="L2263" i="13"/>
  <c r="N2264" i="13"/>
  <c r="M2264" i="13" a="1"/>
  <c r="M2264" i="13" s="1"/>
  <c r="K2264" i="13"/>
  <c r="P2264" i="13"/>
  <c r="Q2264" i="13" s="1"/>
  <c r="A2265" i="13"/>
  <c r="O2264" i="13" l="1"/>
  <c r="L2264" i="13"/>
  <c r="N2265" i="13"/>
  <c r="M2265" i="13" a="1"/>
  <c r="M2265" i="13" s="1"/>
  <c r="K2265" i="13"/>
  <c r="P2265" i="13"/>
  <c r="Q2265" i="13" s="1"/>
  <c r="A2266" i="13"/>
  <c r="O2265" i="13" l="1"/>
  <c r="L2265" i="13"/>
  <c r="N2266" i="13"/>
  <c r="M2266" i="13" a="1"/>
  <c r="M2266" i="13" s="1"/>
  <c r="K2266" i="13"/>
  <c r="P2266" i="13"/>
  <c r="Q2266" i="13" s="1"/>
  <c r="A2267" i="13"/>
  <c r="O2266" i="13" l="1"/>
  <c r="L2266" i="13"/>
  <c r="N2267" i="13"/>
  <c r="M2267" i="13" a="1"/>
  <c r="M2267" i="13" s="1"/>
  <c r="K2267" i="13"/>
  <c r="P2267" i="13"/>
  <c r="Q2267" i="13" s="1"/>
  <c r="A2268" i="13"/>
  <c r="O2267" i="13" l="1"/>
  <c r="L2267" i="13"/>
  <c r="N2268" i="13"/>
  <c r="M2268" i="13" a="1"/>
  <c r="M2268" i="13" s="1"/>
  <c r="K2268" i="13"/>
  <c r="P2268" i="13"/>
  <c r="Q2268" i="13" s="1"/>
  <c r="A2269" i="13"/>
  <c r="O2268" i="13" l="1"/>
  <c r="L2268" i="13"/>
  <c r="N2269" i="13"/>
  <c r="M2269" i="13" a="1"/>
  <c r="M2269" i="13" s="1"/>
  <c r="K2269" i="13"/>
  <c r="P2269" i="13"/>
  <c r="Q2269" i="13" s="1"/>
  <c r="A2270" i="13"/>
  <c r="O2269" i="13" l="1"/>
  <c r="L2269" i="13"/>
  <c r="N2270" i="13"/>
  <c r="M2270" i="13" a="1"/>
  <c r="M2270" i="13" s="1"/>
  <c r="K2270" i="13"/>
  <c r="P2270" i="13"/>
  <c r="Q2270" i="13" s="1"/>
  <c r="A2271" i="13"/>
  <c r="G255" i="19"/>
  <c r="O2270" i="13" l="1"/>
  <c r="L2270" i="13"/>
  <c r="N2271" i="13"/>
  <c r="M2271" i="13" a="1"/>
  <c r="M2271" i="13" s="1"/>
  <c r="K2271" i="13"/>
  <c r="P2271" i="13"/>
  <c r="Q2271" i="13" s="1"/>
  <c r="A2272" i="13"/>
  <c r="O2271" i="13" l="1"/>
  <c r="L2271" i="13"/>
  <c r="N2272" i="13"/>
  <c r="M2272" i="13" a="1"/>
  <c r="M2272" i="13" s="1"/>
  <c r="K2272" i="13"/>
  <c r="P2272" i="13"/>
  <c r="Q2272" i="13" s="1"/>
  <c r="A2273" i="13"/>
  <c r="O2272" i="13" l="1"/>
  <c r="L2272" i="13"/>
  <c r="N2273" i="13"/>
  <c r="M2273" i="13" a="1"/>
  <c r="M2273" i="13" s="1"/>
  <c r="K2273" i="13"/>
  <c r="P2273" i="13"/>
  <c r="Q2273" i="13" s="1"/>
  <c r="A2274" i="13"/>
  <c r="O2273" i="13" l="1"/>
  <c r="L2273" i="13"/>
  <c r="N2274" i="13"/>
  <c r="M2274" i="13" a="1"/>
  <c r="M2274" i="13" s="1"/>
  <c r="K2274" i="13"/>
  <c r="P2274" i="13"/>
  <c r="Q2274" i="13" s="1"/>
  <c r="A2275" i="13"/>
  <c r="O2274" i="13" l="1"/>
  <c r="L2274" i="13"/>
  <c r="N2275" i="13"/>
  <c r="M2275" i="13" a="1"/>
  <c r="M2275" i="13" s="1"/>
  <c r="O2275" i="13" s="1"/>
  <c r="K2275" i="13"/>
  <c r="P2275" i="13"/>
  <c r="Q2275" i="13" s="1"/>
  <c r="A2276" i="13"/>
  <c r="L2275" i="13" l="1"/>
  <c r="N2276" i="13"/>
  <c r="M2276" i="13" a="1"/>
  <c r="M2276" i="13" s="1"/>
  <c r="K2276" i="13"/>
  <c r="P2276" i="13"/>
  <c r="Q2276" i="13" s="1"/>
  <c r="A2277" i="13"/>
  <c r="O2276" i="13" l="1"/>
  <c r="L2276" i="13"/>
  <c r="N2277" i="13"/>
  <c r="M2277" i="13" a="1"/>
  <c r="M2277" i="13" s="1"/>
  <c r="K2277" i="13"/>
  <c r="P2277" i="13"/>
  <c r="Q2277" i="13" s="1"/>
  <c r="A2278" i="13"/>
  <c r="O2277" i="13" l="1"/>
  <c r="L2277" i="13"/>
  <c r="N2278" i="13"/>
  <c r="M2278" i="13" a="1"/>
  <c r="M2278" i="13" s="1"/>
  <c r="K2278" i="13"/>
  <c r="P2278" i="13"/>
  <c r="Q2278" i="13" s="1"/>
  <c r="A2279" i="13"/>
  <c r="O2278" i="13" l="1"/>
  <c r="L2278" i="13"/>
  <c r="N2279" i="13"/>
  <c r="M2279" i="13" a="1"/>
  <c r="M2279" i="13" s="1"/>
  <c r="K2279" i="13"/>
  <c r="P2279" i="13"/>
  <c r="Q2279" i="13" s="1"/>
  <c r="A2280" i="13"/>
  <c r="G256" i="19"/>
  <c r="O2279" i="13" l="1"/>
  <c r="L2279" i="13"/>
  <c r="N2280" i="13"/>
  <c r="M2280" i="13" a="1"/>
  <c r="M2280" i="13" s="1"/>
  <c r="K2280" i="13"/>
  <c r="P2280" i="13"/>
  <c r="Q2280" i="13" s="1"/>
  <c r="A2281" i="13"/>
  <c r="O2280" i="13" l="1"/>
  <c r="L2280" i="13"/>
  <c r="N2281" i="13"/>
  <c r="M2281" i="13" a="1"/>
  <c r="M2281" i="13" s="1"/>
  <c r="K2281" i="13"/>
  <c r="P2281" i="13"/>
  <c r="Q2281" i="13" s="1"/>
  <c r="A2282" i="13"/>
  <c r="O2281" i="13" l="1"/>
  <c r="L2281" i="13"/>
  <c r="N2282" i="13"/>
  <c r="M2282" i="13" a="1"/>
  <c r="M2282" i="13" s="1"/>
  <c r="K2282" i="13"/>
  <c r="P2282" i="13"/>
  <c r="Q2282" i="13" s="1"/>
  <c r="A2283" i="13"/>
  <c r="O2282" i="13" l="1"/>
  <c r="L2282" i="13"/>
  <c r="N2283" i="13"/>
  <c r="M2283" i="13" a="1"/>
  <c r="M2283" i="13" s="1"/>
  <c r="K2283" i="13"/>
  <c r="P2283" i="13"/>
  <c r="Q2283" i="13" s="1"/>
  <c r="A2284" i="13"/>
  <c r="O2283" i="13" l="1"/>
  <c r="L2283" i="13"/>
  <c r="N2284" i="13"/>
  <c r="M2284" i="13" a="1"/>
  <c r="M2284" i="13" s="1"/>
  <c r="K2284" i="13"/>
  <c r="P2284" i="13"/>
  <c r="Q2284" i="13" s="1"/>
  <c r="A2285" i="13"/>
  <c r="O2284" i="13" l="1"/>
  <c r="L2284" i="13"/>
  <c r="N2285" i="13"/>
  <c r="M2285" i="13" a="1"/>
  <c r="M2285" i="13" s="1"/>
  <c r="K2285" i="13"/>
  <c r="P2285" i="13"/>
  <c r="Q2285" i="13" s="1"/>
  <c r="A2286" i="13"/>
  <c r="O2285" i="13" l="1"/>
  <c r="L2285" i="13"/>
  <c r="N2286" i="13"/>
  <c r="M2286" i="13" a="1"/>
  <c r="M2286" i="13" s="1"/>
  <c r="K2286" i="13"/>
  <c r="P2286" i="13"/>
  <c r="Q2286" i="13" s="1"/>
  <c r="A2287" i="13"/>
  <c r="O2286" i="13" l="1"/>
  <c r="L2286" i="13"/>
  <c r="N2287" i="13"/>
  <c r="M2287" i="13" a="1"/>
  <c r="M2287" i="13" s="1"/>
  <c r="K2287" i="13"/>
  <c r="P2287" i="13"/>
  <c r="Q2287" i="13" s="1"/>
  <c r="A2288" i="13"/>
  <c r="O2287" i="13" l="1"/>
  <c r="L2287" i="13"/>
  <c r="N2288" i="13"/>
  <c r="M2288" i="13" a="1"/>
  <c r="M2288" i="13" s="1"/>
  <c r="K2288" i="13"/>
  <c r="P2288" i="13"/>
  <c r="Q2288" i="13" s="1"/>
  <c r="A2289" i="13"/>
  <c r="G257" i="19"/>
  <c r="O2288" i="13" l="1"/>
  <c r="L2288" i="13"/>
  <c r="N2289" i="13"/>
  <c r="M2289" i="13" a="1"/>
  <c r="M2289" i="13" s="1"/>
  <c r="K2289" i="13"/>
  <c r="P2289" i="13"/>
  <c r="Q2289" i="13" s="1"/>
  <c r="A2290" i="13"/>
  <c r="O2289" i="13" l="1"/>
  <c r="L2289" i="13"/>
  <c r="N2290" i="13"/>
  <c r="M2290" i="13" a="1"/>
  <c r="M2290" i="13" s="1"/>
  <c r="K2290" i="13"/>
  <c r="P2290" i="13"/>
  <c r="Q2290" i="13" s="1"/>
  <c r="A2291" i="13"/>
  <c r="O2290" i="13" l="1"/>
  <c r="L2290" i="13"/>
  <c r="N2291" i="13"/>
  <c r="M2291" i="13" a="1"/>
  <c r="M2291" i="13" s="1"/>
  <c r="K2291" i="13"/>
  <c r="P2291" i="13"/>
  <c r="Q2291" i="13" s="1"/>
  <c r="A2292" i="13"/>
  <c r="O2291" i="13" l="1"/>
  <c r="L2291" i="13"/>
  <c r="N2292" i="13"/>
  <c r="M2292" i="13" a="1"/>
  <c r="M2292" i="13" s="1"/>
  <c r="K2292" i="13"/>
  <c r="P2292" i="13"/>
  <c r="Q2292" i="13" s="1"/>
  <c r="A2293" i="13"/>
  <c r="O2292" i="13" l="1"/>
  <c r="L2292" i="13"/>
  <c r="N2293" i="13"/>
  <c r="M2293" i="13" a="1"/>
  <c r="M2293" i="13" s="1"/>
  <c r="K2293" i="13"/>
  <c r="P2293" i="13"/>
  <c r="Q2293" i="13" s="1"/>
  <c r="A2294" i="13"/>
  <c r="O2293" i="13" l="1"/>
  <c r="L2293" i="13"/>
  <c r="N2294" i="13"/>
  <c r="M2294" i="13" a="1"/>
  <c r="M2294" i="13" s="1"/>
  <c r="K2294" i="13"/>
  <c r="P2294" i="13"/>
  <c r="Q2294" i="13" s="1"/>
  <c r="A2295" i="13"/>
  <c r="O2294" i="13" l="1"/>
  <c r="L2294" i="13"/>
  <c r="N2295" i="13"/>
  <c r="M2295" i="13" a="1"/>
  <c r="M2295" i="13" s="1"/>
  <c r="K2295" i="13"/>
  <c r="P2295" i="13"/>
  <c r="Q2295" i="13" s="1"/>
  <c r="A2296" i="13"/>
  <c r="O2295" i="13" l="1"/>
  <c r="L2295" i="13"/>
  <c r="N2296" i="13"/>
  <c r="M2296" i="13" a="1"/>
  <c r="M2296" i="13" s="1"/>
  <c r="K2296" i="13"/>
  <c r="P2296" i="13"/>
  <c r="Q2296" i="13" s="1"/>
  <c r="A2297" i="13"/>
  <c r="O2296" i="13" l="1"/>
  <c r="L2296" i="13"/>
  <c r="N2297" i="13"/>
  <c r="M2297" i="13" a="1"/>
  <c r="M2297" i="13" s="1"/>
  <c r="K2297" i="13"/>
  <c r="P2297" i="13"/>
  <c r="Q2297" i="13" s="1"/>
  <c r="A2298" i="13"/>
  <c r="G258" i="19"/>
  <c r="O2297" i="13" l="1"/>
  <c r="L2297" i="13"/>
  <c r="N2298" i="13"/>
  <c r="M2298" i="13" a="1"/>
  <c r="M2298" i="13" s="1"/>
  <c r="K2298" i="13"/>
  <c r="P2298" i="13"/>
  <c r="Q2298" i="13" s="1"/>
  <c r="A2299" i="13"/>
  <c r="O2298" i="13" l="1"/>
  <c r="L2298" i="13"/>
  <c r="N2299" i="13"/>
  <c r="M2299" i="13" a="1"/>
  <c r="M2299" i="13" s="1"/>
  <c r="K2299" i="13"/>
  <c r="P2299" i="13"/>
  <c r="Q2299" i="13" s="1"/>
  <c r="A2300" i="13"/>
  <c r="O2299" i="13" l="1"/>
  <c r="L2299" i="13"/>
  <c r="N2300" i="13"/>
  <c r="M2300" i="13" a="1"/>
  <c r="M2300" i="13" s="1"/>
  <c r="K2300" i="13"/>
  <c r="P2300" i="13"/>
  <c r="Q2300" i="13" s="1"/>
  <c r="A2301" i="13"/>
  <c r="O2300" i="13" l="1"/>
  <c r="L2300" i="13"/>
  <c r="N2301" i="13"/>
  <c r="M2301" i="13" a="1"/>
  <c r="M2301" i="13" s="1"/>
  <c r="K2301" i="13"/>
  <c r="P2301" i="13"/>
  <c r="Q2301" i="13" s="1"/>
  <c r="A2302" i="13"/>
  <c r="O2301" i="13" l="1"/>
  <c r="L2301" i="13"/>
  <c r="N2302" i="13"/>
  <c r="M2302" i="13" a="1"/>
  <c r="M2302" i="13" s="1"/>
  <c r="K2302" i="13"/>
  <c r="P2302" i="13"/>
  <c r="Q2302" i="13" s="1"/>
  <c r="A2303" i="13"/>
  <c r="O2302" i="13" l="1"/>
  <c r="L2302" i="13"/>
  <c r="N2303" i="13"/>
  <c r="M2303" i="13" a="1"/>
  <c r="M2303" i="13" s="1"/>
  <c r="K2303" i="13"/>
  <c r="P2303" i="13"/>
  <c r="Q2303" i="13" s="1"/>
  <c r="A2304" i="13"/>
  <c r="O2303" i="13" l="1"/>
  <c r="L2303" i="13"/>
  <c r="N2304" i="13"/>
  <c r="M2304" i="13" a="1"/>
  <c r="M2304" i="13" s="1"/>
  <c r="K2304" i="13"/>
  <c r="P2304" i="13"/>
  <c r="Q2304" i="13" s="1"/>
  <c r="A2305" i="13"/>
  <c r="O2304" i="13" l="1"/>
  <c r="L2304" i="13"/>
  <c r="N2305" i="13"/>
  <c r="M2305" i="13" a="1"/>
  <c r="M2305" i="13" s="1"/>
  <c r="K2305" i="13"/>
  <c r="P2305" i="13"/>
  <c r="Q2305" i="13" s="1"/>
  <c r="A2306" i="13"/>
  <c r="O2305" i="13" l="1"/>
  <c r="L2305" i="13"/>
  <c r="N2306" i="13"/>
  <c r="M2306" i="13" a="1"/>
  <c r="M2306" i="13" s="1"/>
  <c r="K2306" i="13"/>
  <c r="P2306" i="13"/>
  <c r="Q2306" i="13" s="1"/>
  <c r="A2307" i="13"/>
  <c r="G259" i="19"/>
  <c r="O2306" i="13" l="1"/>
  <c r="L2306" i="13"/>
  <c r="N2307" i="13"/>
  <c r="M2307" i="13" a="1"/>
  <c r="M2307" i="13" s="1"/>
  <c r="K2307" i="13"/>
  <c r="P2307" i="13"/>
  <c r="Q2307" i="13" s="1"/>
  <c r="A2308" i="13"/>
  <c r="O2307" i="13" l="1"/>
  <c r="L2307" i="13"/>
  <c r="N2308" i="13"/>
  <c r="M2308" i="13" a="1"/>
  <c r="M2308" i="13" s="1"/>
  <c r="K2308" i="13"/>
  <c r="P2308" i="13"/>
  <c r="Q2308" i="13" s="1"/>
  <c r="A2309" i="13"/>
  <c r="O2308" i="13" l="1"/>
  <c r="L2308" i="13"/>
  <c r="N2309" i="13"/>
  <c r="M2309" i="13" a="1"/>
  <c r="M2309" i="13" s="1"/>
  <c r="K2309" i="13"/>
  <c r="P2309" i="13"/>
  <c r="Q2309" i="13" s="1"/>
  <c r="A2310" i="13"/>
  <c r="O2309" i="13" l="1"/>
  <c r="L2309" i="13"/>
  <c r="N2310" i="13"/>
  <c r="M2310" i="13" a="1"/>
  <c r="M2310" i="13" s="1"/>
  <c r="K2310" i="13"/>
  <c r="P2310" i="13"/>
  <c r="Q2310" i="13" s="1"/>
  <c r="A2311" i="13"/>
  <c r="O2310" i="13" l="1"/>
  <c r="L2310" i="13"/>
  <c r="N2311" i="13"/>
  <c r="M2311" i="13" a="1"/>
  <c r="M2311" i="13" s="1"/>
  <c r="K2311" i="13"/>
  <c r="P2311" i="13"/>
  <c r="Q2311" i="13" s="1"/>
  <c r="A2312" i="13"/>
  <c r="O2311" i="13" l="1"/>
  <c r="L2311" i="13"/>
  <c r="N2312" i="13"/>
  <c r="M2312" i="13" a="1"/>
  <c r="M2312" i="13" s="1"/>
  <c r="K2312" i="13"/>
  <c r="P2312" i="13"/>
  <c r="Q2312" i="13" s="1"/>
  <c r="A2313" i="13"/>
  <c r="O2312" i="13" l="1"/>
  <c r="L2312" i="13"/>
  <c r="N2313" i="13"/>
  <c r="M2313" i="13" a="1"/>
  <c r="M2313" i="13" s="1"/>
  <c r="K2313" i="13"/>
  <c r="P2313" i="13"/>
  <c r="Q2313" i="13" s="1"/>
  <c r="A2314" i="13"/>
  <c r="O2313" i="13" l="1"/>
  <c r="L2313" i="13"/>
  <c r="N2314" i="13"/>
  <c r="M2314" i="13" a="1"/>
  <c r="M2314" i="13" s="1"/>
  <c r="K2314" i="13"/>
  <c r="P2314" i="13"/>
  <c r="Q2314" i="13" s="1"/>
  <c r="A2315" i="13"/>
  <c r="O2314" i="13" l="1"/>
  <c r="L2314" i="13"/>
  <c r="N2315" i="13"/>
  <c r="M2315" i="13" a="1"/>
  <c r="M2315" i="13" s="1"/>
  <c r="K2315" i="13"/>
  <c r="P2315" i="13"/>
  <c r="Q2315" i="13" s="1"/>
  <c r="A2316" i="13"/>
  <c r="G260" i="19"/>
  <c r="O2315" i="13" l="1"/>
  <c r="L2315" i="13"/>
  <c r="N2316" i="13"/>
  <c r="M2316" i="13" a="1"/>
  <c r="M2316" i="13" s="1"/>
  <c r="K2316" i="13"/>
  <c r="P2316" i="13"/>
  <c r="Q2316" i="13" s="1"/>
  <c r="A2317" i="13"/>
  <c r="O2316" i="13" l="1"/>
  <c r="L2316" i="13"/>
  <c r="N2317" i="13"/>
  <c r="M2317" i="13" a="1"/>
  <c r="M2317" i="13" s="1"/>
  <c r="K2317" i="13"/>
  <c r="P2317" i="13"/>
  <c r="Q2317" i="13" s="1"/>
  <c r="A2318" i="13"/>
  <c r="O2317" i="13" l="1"/>
  <c r="L2317" i="13"/>
  <c r="N2318" i="13"/>
  <c r="M2318" i="13" a="1"/>
  <c r="M2318" i="13" s="1"/>
  <c r="K2318" i="13"/>
  <c r="P2318" i="13"/>
  <c r="Q2318" i="13" s="1"/>
  <c r="A2319" i="13"/>
  <c r="O2318" i="13" l="1"/>
  <c r="L2318" i="13"/>
  <c r="N2319" i="13"/>
  <c r="M2319" i="13" a="1"/>
  <c r="M2319" i="13" s="1"/>
  <c r="K2319" i="13"/>
  <c r="P2319" i="13"/>
  <c r="Q2319" i="13" s="1"/>
  <c r="A2320" i="13"/>
  <c r="O2319" i="13" l="1"/>
  <c r="L2319" i="13"/>
  <c r="N2320" i="13"/>
  <c r="M2320" i="13" a="1"/>
  <c r="M2320" i="13" s="1"/>
  <c r="K2320" i="13"/>
  <c r="P2320" i="13"/>
  <c r="Q2320" i="13" s="1"/>
  <c r="A2321" i="13"/>
  <c r="O2320" i="13" l="1"/>
  <c r="L2320" i="13"/>
  <c r="N2321" i="13"/>
  <c r="M2321" i="13" a="1"/>
  <c r="M2321" i="13" s="1"/>
  <c r="K2321" i="13"/>
  <c r="P2321" i="13"/>
  <c r="Q2321" i="13" s="1"/>
  <c r="A2322" i="13"/>
  <c r="O2321" i="13" l="1"/>
  <c r="L2321" i="13"/>
  <c r="N2322" i="13"/>
  <c r="M2322" i="13" a="1"/>
  <c r="M2322" i="13" s="1"/>
  <c r="K2322" i="13"/>
  <c r="P2322" i="13"/>
  <c r="Q2322" i="13" s="1"/>
  <c r="A2323" i="13"/>
  <c r="O2322" i="13" l="1"/>
  <c r="L2322" i="13"/>
  <c r="N2323" i="13"/>
  <c r="M2323" i="13" a="1"/>
  <c r="M2323" i="13" s="1"/>
  <c r="K2323" i="13"/>
  <c r="P2323" i="13"/>
  <c r="Q2323" i="13" s="1"/>
  <c r="A2324" i="13"/>
  <c r="O2323" i="13" l="1"/>
  <c r="L2323" i="13"/>
  <c r="N2324" i="13"/>
  <c r="M2324" i="13" a="1"/>
  <c r="M2324" i="13" s="1"/>
  <c r="K2324" i="13"/>
  <c r="P2324" i="13"/>
  <c r="Q2324" i="13" s="1"/>
  <c r="A2325" i="13"/>
  <c r="G261" i="19"/>
  <c r="O2324" i="13" l="1"/>
  <c r="L2324" i="13"/>
  <c r="N2325" i="13"/>
  <c r="M2325" i="13" a="1"/>
  <c r="M2325" i="13" s="1"/>
  <c r="K2325" i="13"/>
  <c r="P2325" i="13"/>
  <c r="Q2325" i="13" s="1"/>
  <c r="A2326" i="13"/>
  <c r="O2325" i="13" l="1"/>
  <c r="L2325" i="13"/>
  <c r="N2326" i="13"/>
  <c r="M2326" i="13" a="1"/>
  <c r="M2326" i="13" s="1"/>
  <c r="K2326" i="13"/>
  <c r="P2326" i="13"/>
  <c r="Q2326" i="13" s="1"/>
  <c r="A2327" i="13"/>
  <c r="O2326" i="13" l="1"/>
  <c r="L2326" i="13"/>
  <c r="N2327" i="13"/>
  <c r="M2327" i="13" a="1"/>
  <c r="M2327" i="13" s="1"/>
  <c r="K2327" i="13"/>
  <c r="P2327" i="13"/>
  <c r="Q2327" i="13" s="1"/>
  <c r="A2328" i="13"/>
  <c r="O2327" i="13" l="1"/>
  <c r="L2327" i="13"/>
  <c r="N2328" i="13"/>
  <c r="M2328" i="13" a="1"/>
  <c r="M2328" i="13" s="1"/>
  <c r="K2328" i="13"/>
  <c r="P2328" i="13"/>
  <c r="Q2328" i="13" s="1"/>
  <c r="A2329" i="13"/>
  <c r="O2328" i="13" l="1"/>
  <c r="L2328" i="13"/>
  <c r="N2329" i="13"/>
  <c r="M2329" i="13" a="1"/>
  <c r="M2329" i="13" s="1"/>
  <c r="K2329" i="13"/>
  <c r="P2329" i="13"/>
  <c r="Q2329" i="13" s="1"/>
  <c r="A2330" i="13"/>
  <c r="O2329" i="13" l="1"/>
  <c r="L2329" i="13"/>
  <c r="N2330" i="13"/>
  <c r="M2330" i="13" a="1"/>
  <c r="M2330" i="13" s="1"/>
  <c r="K2330" i="13"/>
  <c r="P2330" i="13"/>
  <c r="Q2330" i="13" s="1"/>
  <c r="A2331" i="13"/>
  <c r="O2330" i="13" l="1"/>
  <c r="L2330" i="13"/>
  <c r="N2331" i="13"/>
  <c r="M2331" i="13" a="1"/>
  <c r="M2331" i="13" s="1"/>
  <c r="K2331" i="13"/>
  <c r="P2331" i="13"/>
  <c r="Q2331" i="13" s="1"/>
  <c r="A2332" i="13"/>
  <c r="O2331" i="13" l="1"/>
  <c r="L2331" i="13"/>
  <c r="N2332" i="13"/>
  <c r="M2332" i="13" a="1"/>
  <c r="M2332" i="13" s="1"/>
  <c r="K2332" i="13"/>
  <c r="P2332" i="13"/>
  <c r="Q2332" i="13" s="1"/>
  <c r="A2333" i="13"/>
  <c r="O2332" i="13" l="1"/>
  <c r="L2332" i="13"/>
  <c r="N2333" i="13"/>
  <c r="M2333" i="13" a="1"/>
  <c r="M2333" i="13" s="1"/>
  <c r="K2333" i="13"/>
  <c r="P2333" i="13"/>
  <c r="Q2333" i="13" s="1"/>
  <c r="A2334" i="13"/>
  <c r="G262" i="19"/>
  <c r="O2333" i="13" l="1"/>
  <c r="L2333" i="13"/>
  <c r="N2334" i="13"/>
  <c r="M2334" i="13" a="1"/>
  <c r="M2334" i="13" s="1"/>
  <c r="K2334" i="13"/>
  <c r="P2334" i="13"/>
  <c r="Q2334" i="13" s="1"/>
  <c r="A2335" i="13"/>
  <c r="O2334" i="13" l="1"/>
  <c r="L2334" i="13"/>
  <c r="N2335" i="13"/>
  <c r="M2335" i="13" a="1"/>
  <c r="M2335" i="13" s="1"/>
  <c r="K2335" i="13"/>
  <c r="P2335" i="13"/>
  <c r="Q2335" i="13" s="1"/>
  <c r="A2336" i="13"/>
  <c r="O2335" i="13" l="1"/>
  <c r="L2335" i="13"/>
  <c r="N2336" i="13"/>
  <c r="M2336" i="13" a="1"/>
  <c r="M2336" i="13" s="1"/>
  <c r="K2336" i="13"/>
  <c r="P2336" i="13"/>
  <c r="Q2336" i="13" s="1"/>
  <c r="A2337" i="13"/>
  <c r="O2336" i="13" l="1"/>
  <c r="L2336" i="13"/>
  <c r="N2337" i="13"/>
  <c r="M2337" i="13" a="1"/>
  <c r="M2337" i="13" s="1"/>
  <c r="K2337" i="13"/>
  <c r="P2337" i="13"/>
  <c r="Q2337" i="13" s="1"/>
  <c r="A2338" i="13"/>
  <c r="O2337" i="13" l="1"/>
  <c r="L2337" i="13"/>
  <c r="N2338" i="13"/>
  <c r="M2338" i="13" a="1"/>
  <c r="M2338" i="13" s="1"/>
  <c r="O2338" i="13" s="1"/>
  <c r="K2338" i="13"/>
  <c r="P2338" i="13"/>
  <c r="Q2338" i="13" s="1"/>
  <c r="A2339" i="13"/>
  <c r="L2338" i="13" l="1"/>
  <c r="N2339" i="13"/>
  <c r="M2339" i="13" a="1"/>
  <c r="M2339" i="13" s="1"/>
  <c r="K2339" i="13"/>
  <c r="P2339" i="13"/>
  <c r="Q2339" i="13" s="1"/>
  <c r="A2340" i="13"/>
  <c r="O2339" i="13" l="1"/>
  <c r="L2339" i="13"/>
  <c r="N2340" i="13"/>
  <c r="M2340" i="13" a="1"/>
  <c r="M2340" i="13" s="1"/>
  <c r="K2340" i="13"/>
  <c r="P2340" i="13"/>
  <c r="Q2340" i="13" s="1"/>
  <c r="A2341" i="13"/>
  <c r="O2340" i="13" l="1"/>
  <c r="L2340" i="13"/>
  <c r="N2341" i="13"/>
  <c r="M2341" i="13" a="1"/>
  <c r="M2341" i="13" s="1"/>
  <c r="O2341" i="13" s="1"/>
  <c r="K2341" i="13"/>
  <c r="P2341" i="13"/>
  <c r="Q2341" i="13" s="1"/>
  <c r="A2342" i="13"/>
  <c r="L2341" i="13" l="1"/>
  <c r="N2342" i="13"/>
  <c r="M2342" i="13" a="1"/>
  <c r="M2342" i="13" s="1"/>
  <c r="K2342" i="13"/>
  <c r="P2342" i="13"/>
  <c r="Q2342" i="13" s="1"/>
  <c r="A2343" i="13"/>
  <c r="G263" i="19"/>
  <c r="O2342" i="13" l="1"/>
  <c r="L2342" i="13"/>
  <c r="N2343" i="13"/>
  <c r="M2343" i="13" a="1"/>
  <c r="M2343" i="13" s="1"/>
  <c r="K2343" i="13"/>
  <c r="P2343" i="13"/>
  <c r="Q2343" i="13" s="1"/>
  <c r="A2344" i="13"/>
  <c r="O2343" i="13" l="1"/>
  <c r="L2343" i="13"/>
  <c r="N2344" i="13"/>
  <c r="M2344" i="13" a="1"/>
  <c r="M2344" i="13" s="1"/>
  <c r="K2344" i="13"/>
  <c r="P2344" i="13"/>
  <c r="Q2344" i="13" s="1"/>
  <c r="A2345" i="13"/>
  <c r="O2344" i="13" l="1"/>
  <c r="L2344" i="13"/>
  <c r="N2345" i="13"/>
  <c r="M2345" i="13" a="1"/>
  <c r="M2345" i="13" s="1"/>
  <c r="K2345" i="13"/>
  <c r="P2345" i="13"/>
  <c r="Q2345" i="13" s="1"/>
  <c r="A2346" i="13"/>
  <c r="O2345" i="13" l="1"/>
  <c r="L2345" i="13"/>
  <c r="N2346" i="13"/>
  <c r="M2346" i="13" a="1"/>
  <c r="M2346" i="13" s="1"/>
  <c r="K2346" i="13"/>
  <c r="P2346" i="13"/>
  <c r="Q2346" i="13" s="1"/>
  <c r="A2347" i="13"/>
  <c r="O2346" i="13" l="1"/>
  <c r="L2346" i="13"/>
  <c r="N2347" i="13"/>
  <c r="M2347" i="13" a="1"/>
  <c r="M2347" i="13" s="1"/>
  <c r="K2347" i="13"/>
  <c r="P2347" i="13"/>
  <c r="Q2347" i="13" s="1"/>
  <c r="A2348" i="13"/>
  <c r="O2347" i="13" l="1"/>
  <c r="L2347" i="13"/>
  <c r="N2348" i="13"/>
  <c r="M2348" i="13" a="1"/>
  <c r="M2348" i="13" s="1"/>
  <c r="O2348" i="13" s="1"/>
  <c r="K2348" i="13"/>
  <c r="P2348" i="13"/>
  <c r="Q2348" i="13" s="1"/>
  <c r="A2349" i="13"/>
  <c r="L2348" i="13" l="1"/>
  <c r="N2349" i="13"/>
  <c r="M2349" i="13" a="1"/>
  <c r="M2349" i="13" s="1"/>
  <c r="K2349" i="13"/>
  <c r="P2349" i="13"/>
  <c r="Q2349" i="13" s="1"/>
  <c r="A2350" i="13"/>
  <c r="O2349" i="13" l="1"/>
  <c r="L2349" i="13"/>
  <c r="N2350" i="13"/>
  <c r="M2350" i="13" a="1"/>
  <c r="M2350" i="13" s="1"/>
  <c r="K2350" i="13"/>
  <c r="P2350" i="13"/>
  <c r="Q2350" i="13" s="1"/>
  <c r="A2351" i="13"/>
  <c r="O2350" i="13" l="1"/>
  <c r="L2350" i="13"/>
  <c r="N2351" i="13"/>
  <c r="M2351" i="13" a="1"/>
  <c r="M2351" i="13" s="1"/>
  <c r="O2351" i="13" s="1"/>
  <c r="K2351" i="13"/>
  <c r="P2351" i="13"/>
  <c r="Q2351" i="13" s="1"/>
  <c r="A2352" i="13"/>
  <c r="G264" i="19"/>
  <c r="L2351" i="13" l="1"/>
  <c r="N2352" i="13"/>
  <c r="M2352" i="13" a="1"/>
  <c r="M2352" i="13" s="1"/>
  <c r="K2352" i="13"/>
  <c r="P2352" i="13"/>
  <c r="Q2352" i="13" s="1"/>
  <c r="A2353" i="13"/>
  <c r="O2352" i="13" l="1"/>
  <c r="L2352" i="13"/>
  <c r="N2353" i="13"/>
  <c r="M2353" i="13" a="1"/>
  <c r="M2353" i="13" s="1"/>
  <c r="K2353" i="13"/>
  <c r="P2353" i="13"/>
  <c r="Q2353" i="13" s="1"/>
  <c r="A2354" i="13"/>
  <c r="O2353" i="13" l="1"/>
  <c r="L2353" i="13"/>
  <c r="N2354" i="13"/>
  <c r="M2354" i="13" a="1"/>
  <c r="M2354" i="13" s="1"/>
  <c r="K2354" i="13"/>
  <c r="P2354" i="13"/>
  <c r="Q2354" i="13" s="1"/>
  <c r="A2355" i="13"/>
  <c r="O2354" i="13" l="1"/>
  <c r="L2354" i="13"/>
  <c r="N2355" i="13"/>
  <c r="M2355" i="13" a="1"/>
  <c r="M2355" i="13" s="1"/>
  <c r="K2355" i="13"/>
  <c r="P2355" i="13"/>
  <c r="Q2355" i="13" s="1"/>
  <c r="A2356" i="13"/>
  <c r="O2355" i="13" l="1"/>
  <c r="L2355" i="13"/>
  <c r="N2356" i="13"/>
  <c r="M2356" i="13" a="1"/>
  <c r="M2356" i="13" s="1"/>
  <c r="K2356" i="13"/>
  <c r="P2356" i="13"/>
  <c r="Q2356" i="13" s="1"/>
  <c r="A2357" i="13"/>
  <c r="O2356" i="13" l="1"/>
  <c r="L2356" i="13"/>
  <c r="N2357" i="13"/>
  <c r="M2357" i="13" a="1"/>
  <c r="M2357" i="13" s="1"/>
  <c r="K2357" i="13"/>
  <c r="P2357" i="13"/>
  <c r="Q2357" i="13" s="1"/>
  <c r="A2358" i="13"/>
  <c r="O2357" i="13" l="1"/>
  <c r="L2357" i="13"/>
  <c r="N2358" i="13"/>
  <c r="M2358" i="13" a="1"/>
  <c r="M2358" i="13" s="1"/>
  <c r="K2358" i="13"/>
  <c r="P2358" i="13"/>
  <c r="Q2358" i="13" s="1"/>
  <c r="A2359" i="13"/>
  <c r="O2358" i="13" l="1"/>
  <c r="L2358" i="13"/>
  <c r="N2359" i="13"/>
  <c r="M2359" i="13" a="1"/>
  <c r="M2359" i="13" s="1"/>
  <c r="K2359" i="13"/>
  <c r="P2359" i="13"/>
  <c r="Q2359" i="13" s="1"/>
  <c r="A2360" i="13"/>
  <c r="O2359" i="13" l="1"/>
  <c r="L2359" i="13"/>
  <c r="N2360" i="13"/>
  <c r="M2360" i="13" a="1"/>
  <c r="M2360" i="13" s="1"/>
  <c r="K2360" i="13"/>
  <c r="P2360" i="13"/>
  <c r="Q2360" i="13" s="1"/>
  <c r="A2361" i="13"/>
  <c r="G265" i="19"/>
  <c r="O2360" i="13" l="1"/>
  <c r="L2360" i="13"/>
  <c r="N2361" i="13"/>
  <c r="M2361" i="13" a="1"/>
  <c r="M2361" i="13" s="1"/>
  <c r="K2361" i="13"/>
  <c r="P2361" i="13"/>
  <c r="Q2361" i="13" s="1"/>
  <c r="A2362" i="13"/>
  <c r="O2361" i="13" l="1"/>
  <c r="L2361" i="13"/>
  <c r="N2362" i="13"/>
  <c r="M2362" i="13" a="1"/>
  <c r="M2362" i="13" s="1"/>
  <c r="K2362" i="13"/>
  <c r="P2362" i="13"/>
  <c r="Q2362" i="13" s="1"/>
  <c r="A2363" i="13"/>
  <c r="O2362" i="13" l="1"/>
  <c r="L2362" i="13"/>
  <c r="N2363" i="13"/>
  <c r="M2363" i="13" a="1"/>
  <c r="M2363" i="13" s="1"/>
  <c r="K2363" i="13"/>
  <c r="P2363" i="13"/>
  <c r="Q2363" i="13" s="1"/>
  <c r="A2364" i="13"/>
  <c r="O2363" i="13" l="1"/>
  <c r="L2363" i="13"/>
  <c r="N2364" i="13"/>
  <c r="M2364" i="13" a="1"/>
  <c r="M2364" i="13" s="1"/>
  <c r="K2364" i="13"/>
  <c r="P2364" i="13"/>
  <c r="Q2364" i="13" s="1"/>
  <c r="A2365" i="13"/>
  <c r="O2364" i="13" l="1"/>
  <c r="L2364" i="13"/>
  <c r="N2365" i="13"/>
  <c r="M2365" i="13" a="1"/>
  <c r="M2365" i="13" s="1"/>
  <c r="K2365" i="13"/>
  <c r="P2365" i="13"/>
  <c r="Q2365" i="13" s="1"/>
  <c r="A2366" i="13"/>
  <c r="O2365" i="13" l="1"/>
  <c r="L2365" i="13"/>
  <c r="N2366" i="13"/>
  <c r="M2366" i="13" a="1"/>
  <c r="M2366" i="13" s="1"/>
  <c r="K2366" i="13"/>
  <c r="P2366" i="13"/>
  <c r="Q2366" i="13" s="1"/>
  <c r="A2367" i="13"/>
  <c r="O2366" i="13" l="1"/>
  <c r="L2366" i="13"/>
  <c r="N2367" i="13"/>
  <c r="M2367" i="13" a="1"/>
  <c r="M2367" i="13" s="1"/>
  <c r="K2367" i="13"/>
  <c r="P2367" i="13"/>
  <c r="Q2367" i="13" s="1"/>
  <c r="A2368" i="13"/>
  <c r="O2367" i="13" l="1"/>
  <c r="L2367" i="13"/>
  <c r="N2368" i="13"/>
  <c r="M2368" i="13" a="1"/>
  <c r="M2368" i="13" s="1"/>
  <c r="K2368" i="13"/>
  <c r="P2368" i="13"/>
  <c r="Q2368" i="13" s="1"/>
  <c r="A2369" i="13"/>
  <c r="O2368" i="13" l="1"/>
  <c r="L2368" i="13"/>
  <c r="N2369" i="13"/>
  <c r="M2369" i="13" a="1"/>
  <c r="M2369" i="13" s="1"/>
  <c r="K2369" i="13"/>
  <c r="P2369" i="13"/>
  <c r="Q2369" i="13" s="1"/>
  <c r="A2370" i="13"/>
  <c r="G266" i="19"/>
  <c r="O2369" i="13" l="1"/>
  <c r="L2369" i="13"/>
  <c r="N2370" i="13"/>
  <c r="M2370" i="13" a="1"/>
  <c r="M2370" i="13" s="1"/>
  <c r="K2370" i="13"/>
  <c r="P2370" i="13"/>
  <c r="Q2370" i="13" s="1"/>
  <c r="A2371" i="13"/>
  <c r="O2370" i="13" l="1"/>
  <c r="L2370" i="13"/>
  <c r="N2371" i="13"/>
  <c r="M2371" i="13" a="1"/>
  <c r="M2371" i="13" s="1"/>
  <c r="K2371" i="13"/>
  <c r="P2371" i="13"/>
  <c r="Q2371" i="13" s="1"/>
  <c r="A2372" i="13"/>
  <c r="O2371" i="13" l="1"/>
  <c r="L2371" i="13"/>
  <c r="N2372" i="13"/>
  <c r="M2372" i="13" a="1"/>
  <c r="M2372" i="13" s="1"/>
  <c r="K2372" i="13"/>
  <c r="P2372" i="13"/>
  <c r="Q2372" i="13" s="1"/>
  <c r="A2373" i="13"/>
  <c r="O2372" i="13" l="1"/>
  <c r="L2372" i="13"/>
  <c r="N2373" i="13"/>
  <c r="M2373" i="13" a="1"/>
  <c r="M2373" i="13" s="1"/>
  <c r="K2373" i="13"/>
  <c r="P2373" i="13"/>
  <c r="Q2373" i="13" s="1"/>
  <c r="A2374" i="13"/>
  <c r="O2373" i="13" l="1"/>
  <c r="L2373" i="13"/>
  <c r="N2374" i="13"/>
  <c r="M2374" i="13" a="1"/>
  <c r="M2374" i="13" s="1"/>
  <c r="K2374" i="13"/>
  <c r="P2374" i="13"/>
  <c r="Q2374" i="13" s="1"/>
  <c r="A2375" i="13"/>
  <c r="O2374" i="13" l="1"/>
  <c r="L2374" i="13"/>
  <c r="N2375" i="13"/>
  <c r="M2375" i="13" a="1"/>
  <c r="M2375" i="13" s="1"/>
  <c r="K2375" i="13"/>
  <c r="P2375" i="13"/>
  <c r="Q2375" i="13" s="1"/>
  <c r="A2376" i="13"/>
  <c r="O2375" i="13" l="1"/>
  <c r="L2375" i="13"/>
  <c r="N2376" i="13"/>
  <c r="M2376" i="13" a="1"/>
  <c r="M2376" i="13" s="1"/>
  <c r="K2376" i="13"/>
  <c r="P2376" i="13"/>
  <c r="Q2376" i="13" s="1"/>
  <c r="A2377" i="13"/>
  <c r="O2376" i="13" l="1"/>
  <c r="L2376" i="13"/>
  <c r="N2377" i="13"/>
  <c r="M2377" i="13" a="1"/>
  <c r="M2377" i="13" s="1"/>
  <c r="K2377" i="13"/>
  <c r="P2377" i="13"/>
  <c r="Q2377" i="13" s="1"/>
  <c r="A2378" i="13"/>
  <c r="O2377" i="13" l="1"/>
  <c r="L2377" i="13"/>
  <c r="N2378" i="13"/>
  <c r="M2378" i="13" a="1"/>
  <c r="M2378" i="13" s="1"/>
  <c r="K2378" i="13"/>
  <c r="P2378" i="13"/>
  <c r="Q2378" i="13" s="1"/>
  <c r="A2379" i="13"/>
  <c r="G267" i="19"/>
  <c r="O2378" i="13" l="1"/>
  <c r="L2378" i="13"/>
  <c r="N2379" i="13"/>
  <c r="M2379" i="13" a="1"/>
  <c r="M2379" i="13" s="1"/>
  <c r="K2379" i="13"/>
  <c r="P2379" i="13"/>
  <c r="Q2379" i="13" s="1"/>
  <c r="A2380" i="13"/>
  <c r="O2379" i="13" l="1"/>
  <c r="L2379" i="13"/>
  <c r="N2380" i="13"/>
  <c r="M2380" i="13" a="1"/>
  <c r="M2380" i="13" s="1"/>
  <c r="K2380" i="13"/>
  <c r="P2380" i="13"/>
  <c r="Q2380" i="13" s="1"/>
  <c r="A2381" i="13"/>
  <c r="O2380" i="13" l="1"/>
  <c r="L2380" i="13"/>
  <c r="N2381" i="13"/>
  <c r="M2381" i="13" a="1"/>
  <c r="M2381" i="13" s="1"/>
  <c r="K2381" i="13"/>
  <c r="P2381" i="13"/>
  <c r="Q2381" i="13" s="1"/>
  <c r="A2382" i="13"/>
  <c r="O2381" i="13" l="1"/>
  <c r="L2381" i="13"/>
  <c r="N2382" i="13"/>
  <c r="M2382" i="13" a="1"/>
  <c r="M2382" i="13" s="1"/>
  <c r="K2382" i="13"/>
  <c r="P2382" i="13"/>
  <c r="Q2382" i="13" s="1"/>
  <c r="A2383" i="13"/>
  <c r="O2382" i="13" l="1"/>
  <c r="L2382" i="13"/>
  <c r="N2383" i="13"/>
  <c r="M2383" i="13" a="1"/>
  <c r="M2383" i="13" s="1"/>
  <c r="K2383" i="13"/>
  <c r="P2383" i="13"/>
  <c r="Q2383" i="13" s="1"/>
  <c r="A2384" i="13"/>
  <c r="O2383" i="13" l="1"/>
  <c r="L2383" i="13"/>
  <c r="N2384" i="13"/>
  <c r="M2384" i="13" a="1"/>
  <c r="M2384" i="13" s="1"/>
  <c r="K2384" i="13"/>
  <c r="P2384" i="13"/>
  <c r="Q2384" i="13" s="1"/>
  <c r="A2385" i="13"/>
  <c r="O2384" i="13" l="1"/>
  <c r="L2384" i="13"/>
  <c r="N2385" i="13"/>
  <c r="M2385" i="13" a="1"/>
  <c r="M2385" i="13" s="1"/>
  <c r="O2385" i="13" s="1"/>
  <c r="K2385" i="13"/>
  <c r="P2385" i="13"/>
  <c r="Q2385" i="13" s="1"/>
  <c r="A2386" i="13"/>
  <c r="L2385" i="13" l="1"/>
  <c r="N2386" i="13"/>
  <c r="M2386" i="13" a="1"/>
  <c r="M2386" i="13" s="1"/>
  <c r="K2386" i="13"/>
  <c r="P2386" i="13"/>
  <c r="Q2386" i="13" s="1"/>
  <c r="A2387" i="13"/>
  <c r="O2386" i="13" l="1"/>
  <c r="L2386" i="13"/>
  <c r="N2387" i="13"/>
  <c r="M2387" i="13" a="1"/>
  <c r="M2387" i="13" s="1"/>
  <c r="K2387" i="13"/>
  <c r="P2387" i="13"/>
  <c r="Q2387" i="13" s="1"/>
  <c r="A2388" i="13"/>
  <c r="G268" i="19"/>
  <c r="O2387" i="13" l="1"/>
  <c r="L2387" i="13"/>
  <c r="N2388" i="13"/>
  <c r="M2388" i="13" a="1"/>
  <c r="M2388" i="13" s="1"/>
  <c r="K2388" i="13"/>
  <c r="P2388" i="13"/>
  <c r="Q2388" i="13" s="1"/>
  <c r="A2389" i="13"/>
  <c r="O2388" i="13" l="1"/>
  <c r="L2388" i="13"/>
  <c r="N2389" i="13"/>
  <c r="M2389" i="13" a="1"/>
  <c r="M2389" i="13" s="1"/>
  <c r="K2389" i="13"/>
  <c r="P2389" i="13"/>
  <c r="Q2389" i="13" s="1"/>
  <c r="A2390" i="13"/>
  <c r="O2389" i="13" l="1"/>
  <c r="L2389" i="13"/>
  <c r="N2390" i="13"/>
  <c r="M2390" i="13" a="1"/>
  <c r="M2390" i="13" s="1"/>
  <c r="K2390" i="13"/>
  <c r="P2390" i="13"/>
  <c r="Q2390" i="13" s="1"/>
  <c r="A2391" i="13"/>
  <c r="O2390" i="13" l="1"/>
  <c r="L2390" i="13"/>
  <c r="N2391" i="13"/>
  <c r="M2391" i="13" a="1"/>
  <c r="M2391" i="13" s="1"/>
  <c r="K2391" i="13"/>
  <c r="P2391" i="13"/>
  <c r="Q2391" i="13" s="1"/>
  <c r="A2392" i="13"/>
  <c r="O2391" i="13" l="1"/>
  <c r="L2391" i="13"/>
  <c r="N2392" i="13"/>
  <c r="M2392" i="13" a="1"/>
  <c r="M2392" i="13" s="1"/>
  <c r="K2392" i="13"/>
  <c r="P2392" i="13"/>
  <c r="Q2392" i="13" s="1"/>
  <c r="A2393" i="13"/>
  <c r="O2392" i="13" l="1"/>
  <c r="L2392" i="13"/>
  <c r="N2393" i="13"/>
  <c r="M2393" i="13" a="1"/>
  <c r="M2393" i="13" s="1"/>
  <c r="K2393" i="13"/>
  <c r="P2393" i="13"/>
  <c r="Q2393" i="13" s="1"/>
  <c r="A2394" i="13"/>
  <c r="O2393" i="13" l="1"/>
  <c r="L2393" i="13"/>
  <c r="N2394" i="13"/>
  <c r="M2394" i="13" a="1"/>
  <c r="M2394" i="13" s="1"/>
  <c r="K2394" i="13"/>
  <c r="P2394" i="13"/>
  <c r="Q2394" i="13" s="1"/>
  <c r="A2395" i="13"/>
  <c r="O2394" i="13" l="1"/>
  <c r="L2394" i="13"/>
  <c r="N2395" i="13"/>
  <c r="M2395" i="13" a="1"/>
  <c r="M2395" i="13" s="1"/>
  <c r="K2395" i="13"/>
  <c r="P2395" i="13"/>
  <c r="Q2395" i="13" s="1"/>
  <c r="A2396" i="13"/>
  <c r="O2395" i="13" l="1"/>
  <c r="L2395" i="13"/>
  <c r="N2396" i="13"/>
  <c r="M2396" i="13" a="1"/>
  <c r="M2396" i="13" s="1"/>
  <c r="K2396" i="13"/>
  <c r="P2396" i="13"/>
  <c r="Q2396" i="13" s="1"/>
  <c r="A2397" i="13"/>
  <c r="G269" i="19"/>
  <c r="O2396" i="13" l="1"/>
  <c r="L2396" i="13"/>
  <c r="N2397" i="13"/>
  <c r="M2397" i="13" a="1"/>
  <c r="M2397" i="13" s="1"/>
  <c r="K2397" i="13"/>
  <c r="P2397" i="13"/>
  <c r="Q2397" i="13" s="1"/>
  <c r="A2398" i="13"/>
  <c r="O2397" i="13" l="1"/>
  <c r="L2397" i="13"/>
  <c r="N2398" i="13"/>
  <c r="M2398" i="13" a="1"/>
  <c r="M2398" i="13" s="1"/>
  <c r="K2398" i="13"/>
  <c r="P2398" i="13"/>
  <c r="Q2398" i="13" s="1"/>
  <c r="A2399" i="13"/>
  <c r="O2398" i="13" l="1"/>
  <c r="L2398" i="13"/>
  <c r="N2399" i="13"/>
  <c r="M2399" i="13" a="1"/>
  <c r="M2399" i="13" s="1"/>
  <c r="K2399" i="13"/>
  <c r="P2399" i="13"/>
  <c r="Q2399" i="13" s="1"/>
  <c r="A2400" i="13"/>
  <c r="O2399" i="13" l="1"/>
  <c r="L2399" i="13"/>
  <c r="N2400" i="13"/>
  <c r="M2400" i="13" a="1"/>
  <c r="M2400" i="13" s="1"/>
  <c r="K2400" i="13"/>
  <c r="P2400" i="13"/>
  <c r="Q2400" i="13" s="1"/>
  <c r="A2401" i="13"/>
  <c r="O2400" i="13" l="1"/>
  <c r="L2400" i="13"/>
  <c r="N2401" i="13"/>
  <c r="M2401" i="13" a="1"/>
  <c r="M2401" i="13" s="1"/>
  <c r="K2401" i="13"/>
  <c r="P2401" i="13"/>
  <c r="Q2401" i="13" s="1"/>
  <c r="A2402" i="13"/>
  <c r="O2401" i="13" l="1"/>
  <c r="L2401" i="13"/>
  <c r="N2402" i="13"/>
  <c r="M2402" i="13" a="1"/>
  <c r="M2402" i="13" s="1"/>
  <c r="K2402" i="13"/>
  <c r="P2402" i="13"/>
  <c r="Q2402" i="13" s="1"/>
  <c r="A2403" i="13"/>
  <c r="O2402" i="13" l="1"/>
  <c r="L2402" i="13"/>
  <c r="N2403" i="13"/>
  <c r="M2403" i="13" a="1"/>
  <c r="M2403" i="13" s="1"/>
  <c r="K2403" i="13"/>
  <c r="P2403" i="13"/>
  <c r="Q2403" i="13" s="1"/>
  <c r="A2404" i="13"/>
  <c r="O2403" i="13" l="1"/>
  <c r="L2403" i="13"/>
  <c r="N2404" i="13"/>
  <c r="M2404" i="13" a="1"/>
  <c r="M2404" i="13" s="1"/>
  <c r="K2404" i="13"/>
  <c r="P2404" i="13"/>
  <c r="Q2404" i="13" s="1"/>
  <c r="A2405" i="13"/>
  <c r="O2404" i="13" l="1"/>
  <c r="L2404" i="13"/>
  <c r="N2405" i="13"/>
  <c r="M2405" i="13" a="1"/>
  <c r="M2405" i="13" s="1"/>
  <c r="K2405" i="13"/>
  <c r="P2405" i="13"/>
  <c r="Q2405" i="13" s="1"/>
  <c r="A2406" i="13"/>
  <c r="G270" i="19"/>
  <c r="O2405" i="13" l="1"/>
  <c r="L2405" i="13"/>
  <c r="N2406" i="13"/>
  <c r="M2406" i="13" a="1"/>
  <c r="M2406" i="13" s="1"/>
  <c r="K2406" i="13"/>
  <c r="P2406" i="13"/>
  <c r="Q2406" i="13" s="1"/>
  <c r="A2407" i="13"/>
  <c r="O2406" i="13" l="1"/>
  <c r="L2406" i="13"/>
  <c r="N2407" i="13"/>
  <c r="M2407" i="13" a="1"/>
  <c r="M2407" i="13" s="1"/>
  <c r="K2407" i="13"/>
  <c r="P2407" i="13"/>
  <c r="Q2407" i="13" s="1"/>
  <c r="A2408" i="13"/>
  <c r="O2407" i="13" l="1"/>
  <c r="L2407" i="13"/>
  <c r="N2408" i="13"/>
  <c r="M2408" i="13" a="1"/>
  <c r="M2408" i="13" s="1"/>
  <c r="K2408" i="13"/>
  <c r="P2408" i="13"/>
  <c r="Q2408" i="13" s="1"/>
  <c r="A2409" i="13"/>
  <c r="O2408" i="13" l="1"/>
  <c r="L2408" i="13"/>
  <c r="N2409" i="13"/>
  <c r="M2409" i="13" a="1"/>
  <c r="M2409" i="13" s="1"/>
  <c r="K2409" i="13"/>
  <c r="P2409" i="13"/>
  <c r="Q2409" i="13" s="1"/>
  <c r="A2410" i="13"/>
  <c r="O2409" i="13" l="1"/>
  <c r="L2409" i="13"/>
  <c r="N2410" i="13"/>
  <c r="M2410" i="13" a="1"/>
  <c r="M2410" i="13" s="1"/>
  <c r="K2410" i="13"/>
  <c r="P2410" i="13"/>
  <c r="Q2410" i="13" s="1"/>
  <c r="A2411" i="13"/>
  <c r="O2410" i="13" l="1"/>
  <c r="L2410" i="13"/>
  <c r="N2411" i="13"/>
  <c r="M2411" i="13" a="1"/>
  <c r="M2411" i="13" s="1"/>
  <c r="K2411" i="13"/>
  <c r="P2411" i="13"/>
  <c r="Q2411" i="13" s="1"/>
  <c r="A2412" i="13"/>
  <c r="O2411" i="13" l="1"/>
  <c r="L2411" i="13"/>
  <c r="N2412" i="13"/>
  <c r="M2412" i="13" a="1"/>
  <c r="M2412" i="13" s="1"/>
  <c r="K2412" i="13"/>
  <c r="P2412" i="13"/>
  <c r="Q2412" i="13" s="1"/>
  <c r="A2413" i="13"/>
  <c r="O2412" i="13" l="1"/>
  <c r="L2412" i="13"/>
  <c r="N2413" i="13"/>
  <c r="M2413" i="13" a="1"/>
  <c r="M2413" i="13" s="1"/>
  <c r="K2413" i="13"/>
  <c r="P2413" i="13"/>
  <c r="Q2413" i="13" s="1"/>
  <c r="A2414" i="13"/>
  <c r="O2413" i="13" l="1"/>
  <c r="L2413" i="13"/>
  <c r="N2414" i="13"/>
  <c r="M2414" i="13" a="1"/>
  <c r="M2414" i="13" s="1"/>
  <c r="K2414" i="13"/>
  <c r="P2414" i="13"/>
  <c r="Q2414" i="13" s="1"/>
  <c r="A2415" i="13"/>
  <c r="G271" i="19"/>
  <c r="O2414" i="13" l="1"/>
  <c r="L2414" i="13"/>
  <c r="N2415" i="13"/>
  <c r="M2415" i="13" a="1"/>
  <c r="M2415" i="13" s="1"/>
  <c r="K2415" i="13"/>
  <c r="P2415" i="13"/>
  <c r="Q2415" i="13" s="1"/>
  <c r="A2416" i="13"/>
  <c r="O2415" i="13" l="1"/>
  <c r="L2415" i="13"/>
  <c r="N2416" i="13"/>
  <c r="M2416" i="13" a="1"/>
  <c r="M2416" i="13" s="1"/>
  <c r="K2416" i="13"/>
  <c r="P2416" i="13"/>
  <c r="Q2416" i="13" s="1"/>
  <c r="A2417" i="13"/>
  <c r="O2416" i="13" l="1"/>
  <c r="L2416" i="13"/>
  <c r="N2417" i="13"/>
  <c r="M2417" i="13" a="1"/>
  <c r="M2417" i="13" s="1"/>
  <c r="K2417" i="13"/>
  <c r="P2417" i="13"/>
  <c r="Q2417" i="13" s="1"/>
  <c r="A2418" i="13"/>
  <c r="O2417" i="13" l="1"/>
  <c r="L2417" i="13"/>
  <c r="N2418" i="13"/>
  <c r="M2418" i="13" a="1"/>
  <c r="M2418" i="13" s="1"/>
  <c r="K2418" i="13"/>
  <c r="P2418" i="13"/>
  <c r="Q2418" i="13" s="1"/>
  <c r="A2419" i="13"/>
  <c r="O2418" i="13" l="1"/>
  <c r="L2418" i="13"/>
  <c r="N2419" i="13"/>
  <c r="M2419" i="13" a="1"/>
  <c r="M2419" i="13" s="1"/>
  <c r="K2419" i="13"/>
  <c r="P2419" i="13"/>
  <c r="Q2419" i="13" s="1"/>
  <c r="A2420" i="13"/>
  <c r="O2419" i="13" l="1"/>
  <c r="L2419" i="13"/>
  <c r="N2420" i="13"/>
  <c r="M2420" i="13" a="1"/>
  <c r="M2420" i="13" s="1"/>
  <c r="K2420" i="13"/>
  <c r="P2420" i="13"/>
  <c r="Q2420" i="13" s="1"/>
  <c r="A2421" i="13"/>
  <c r="O2420" i="13" l="1"/>
  <c r="L2420" i="13"/>
  <c r="N2421" i="13"/>
  <c r="M2421" i="13" a="1"/>
  <c r="M2421" i="13" s="1"/>
  <c r="K2421" i="13"/>
  <c r="P2421" i="13"/>
  <c r="Q2421" i="13" s="1"/>
  <c r="A2422" i="13"/>
  <c r="O2421" i="13" l="1"/>
  <c r="L2421" i="13"/>
  <c r="N2422" i="13"/>
  <c r="M2422" i="13" a="1"/>
  <c r="M2422" i="13" s="1"/>
  <c r="O2422" i="13" s="1"/>
  <c r="K2422" i="13"/>
  <c r="P2422" i="13"/>
  <c r="Q2422" i="13" s="1"/>
  <c r="A2423" i="13"/>
  <c r="L2422" i="13" l="1"/>
  <c r="N2423" i="13"/>
  <c r="M2423" i="13" a="1"/>
  <c r="M2423" i="13" s="1"/>
  <c r="K2423" i="13"/>
  <c r="P2423" i="13"/>
  <c r="Q2423" i="13" s="1"/>
  <c r="A2424" i="13"/>
  <c r="G272" i="19"/>
  <c r="O2423" i="13" l="1"/>
  <c r="L2423" i="13"/>
  <c r="N2424" i="13"/>
  <c r="M2424" i="13" a="1"/>
  <c r="M2424" i="13" s="1"/>
  <c r="K2424" i="13"/>
  <c r="P2424" i="13"/>
  <c r="Q2424" i="13" s="1"/>
  <c r="A2425" i="13"/>
  <c r="O2424" i="13" l="1"/>
  <c r="L2424" i="13"/>
  <c r="N2425" i="13"/>
  <c r="M2425" i="13" a="1"/>
  <c r="M2425" i="13" s="1"/>
  <c r="K2425" i="13"/>
  <c r="P2425" i="13"/>
  <c r="Q2425" i="13" s="1"/>
  <c r="A2426" i="13"/>
  <c r="O2425" i="13" l="1"/>
  <c r="L2425" i="13"/>
  <c r="N2426" i="13"/>
  <c r="M2426" i="13" a="1"/>
  <c r="M2426" i="13" s="1"/>
  <c r="K2426" i="13"/>
  <c r="P2426" i="13"/>
  <c r="Q2426" i="13" s="1"/>
  <c r="A2427" i="13"/>
  <c r="O2426" i="13" l="1"/>
  <c r="L2426" i="13"/>
  <c r="N2427" i="13"/>
  <c r="M2427" i="13" a="1"/>
  <c r="M2427" i="13" s="1"/>
  <c r="K2427" i="13"/>
  <c r="P2427" i="13"/>
  <c r="Q2427" i="13" s="1"/>
  <c r="A2428" i="13"/>
  <c r="O2427" i="13" l="1"/>
  <c r="L2427" i="13"/>
  <c r="N2428" i="13"/>
  <c r="M2428" i="13" a="1"/>
  <c r="M2428" i="13" s="1"/>
  <c r="K2428" i="13"/>
  <c r="P2428" i="13"/>
  <c r="Q2428" i="13" s="1"/>
  <c r="A2429" i="13"/>
  <c r="O2428" i="13" l="1"/>
  <c r="L2428" i="13"/>
  <c r="N2429" i="13"/>
  <c r="M2429" i="13" a="1"/>
  <c r="M2429" i="13" s="1"/>
  <c r="K2429" i="13"/>
  <c r="P2429" i="13"/>
  <c r="Q2429" i="13" s="1"/>
  <c r="A2430" i="13"/>
  <c r="O2429" i="13" l="1"/>
  <c r="L2429" i="13"/>
  <c r="N2430" i="13"/>
  <c r="M2430" i="13" a="1"/>
  <c r="M2430" i="13" s="1"/>
  <c r="K2430" i="13"/>
  <c r="P2430" i="13"/>
  <c r="Q2430" i="13" s="1"/>
  <c r="A2431" i="13"/>
  <c r="O2430" i="13" l="1"/>
  <c r="L2430" i="13"/>
  <c r="N2431" i="13"/>
  <c r="M2431" i="13" a="1"/>
  <c r="M2431" i="13" s="1"/>
  <c r="K2431" i="13"/>
  <c r="P2431" i="13"/>
  <c r="Q2431" i="13" s="1"/>
  <c r="A2432" i="13"/>
  <c r="O2431" i="13" l="1"/>
  <c r="L2431" i="13"/>
  <c r="N2432" i="13"/>
  <c r="M2432" i="13" a="1"/>
  <c r="M2432" i="13" s="1"/>
  <c r="O2432" i="13" s="1"/>
  <c r="K2432" i="13"/>
  <c r="P2432" i="13"/>
  <c r="Q2432" i="13" s="1"/>
  <c r="A2433" i="13"/>
  <c r="G273" i="19"/>
  <c r="L2432" i="13" l="1"/>
  <c r="N2433" i="13"/>
  <c r="M2433" i="13" a="1"/>
  <c r="M2433" i="13" s="1"/>
  <c r="K2433" i="13"/>
  <c r="P2433" i="13"/>
  <c r="Q2433" i="13" s="1"/>
  <c r="A2434" i="13"/>
  <c r="O2433" i="13" l="1"/>
  <c r="L2433" i="13"/>
  <c r="N2434" i="13"/>
  <c r="M2434" i="13" a="1"/>
  <c r="M2434" i="13" s="1"/>
  <c r="K2434" i="13"/>
  <c r="P2434" i="13"/>
  <c r="Q2434" i="13" s="1"/>
  <c r="A2435" i="13"/>
  <c r="O2434" i="13" l="1"/>
  <c r="L2434" i="13"/>
  <c r="N2435" i="13"/>
  <c r="M2435" i="13" a="1"/>
  <c r="M2435" i="13" s="1"/>
  <c r="K2435" i="13"/>
  <c r="P2435" i="13"/>
  <c r="Q2435" i="13" s="1"/>
  <c r="A2436" i="13"/>
  <c r="O2435" i="13" l="1"/>
  <c r="L2435" i="13"/>
  <c r="N2436" i="13"/>
  <c r="M2436" i="13" a="1"/>
  <c r="M2436" i="13" s="1"/>
  <c r="K2436" i="13"/>
  <c r="P2436" i="13"/>
  <c r="Q2436" i="13" s="1"/>
  <c r="A2437" i="13"/>
  <c r="O2436" i="13" l="1"/>
  <c r="L2436" i="13"/>
  <c r="N2437" i="13"/>
  <c r="M2437" i="13" a="1"/>
  <c r="M2437" i="13" s="1"/>
  <c r="K2437" i="13"/>
  <c r="P2437" i="13"/>
  <c r="Q2437" i="13" s="1"/>
  <c r="A2438" i="13"/>
  <c r="O2437" i="13" l="1"/>
  <c r="L2437" i="13"/>
  <c r="N2438" i="13"/>
  <c r="M2438" i="13" a="1"/>
  <c r="M2438" i="13" s="1"/>
  <c r="K2438" i="13"/>
  <c r="P2438" i="13"/>
  <c r="Q2438" i="13" s="1"/>
  <c r="A2439" i="13"/>
  <c r="O2438" i="13" l="1"/>
  <c r="L2438" i="13"/>
  <c r="N2439" i="13"/>
  <c r="M2439" i="13" a="1"/>
  <c r="M2439" i="13" s="1"/>
  <c r="K2439" i="13"/>
  <c r="P2439" i="13"/>
  <c r="Q2439" i="13" s="1"/>
  <c r="A2440" i="13"/>
  <c r="O2439" i="13" l="1"/>
  <c r="L2439" i="13"/>
  <c r="N2440" i="13"/>
  <c r="M2440" i="13" a="1"/>
  <c r="M2440" i="13" s="1"/>
  <c r="K2440" i="13"/>
  <c r="P2440" i="13"/>
  <c r="Q2440" i="13" s="1"/>
  <c r="A2441" i="13"/>
  <c r="O2440" i="13" l="1"/>
  <c r="L2440" i="13"/>
  <c r="N2441" i="13"/>
  <c r="M2441" i="13" a="1"/>
  <c r="M2441" i="13" s="1"/>
  <c r="K2441" i="13"/>
  <c r="P2441" i="13"/>
  <c r="Q2441" i="13" s="1"/>
  <c r="A2442" i="13"/>
  <c r="G274" i="19"/>
  <c r="O2441" i="13" l="1"/>
  <c r="L2441" i="13"/>
  <c r="N2442" i="13"/>
  <c r="M2442" i="13" a="1"/>
  <c r="M2442" i="13" s="1"/>
  <c r="K2442" i="13"/>
  <c r="P2442" i="13"/>
  <c r="Q2442" i="13" s="1"/>
  <c r="A2443" i="13"/>
  <c r="O2442" i="13" l="1"/>
  <c r="L2442" i="13"/>
  <c r="N2443" i="13"/>
  <c r="M2443" i="13" a="1"/>
  <c r="M2443" i="13" s="1"/>
  <c r="K2443" i="13"/>
  <c r="P2443" i="13"/>
  <c r="Q2443" i="13" s="1"/>
  <c r="A2444" i="13"/>
  <c r="O2443" i="13" l="1"/>
  <c r="L2443" i="13"/>
  <c r="N2444" i="13"/>
  <c r="M2444" i="13" a="1"/>
  <c r="M2444" i="13" s="1"/>
  <c r="K2444" i="13"/>
  <c r="P2444" i="13"/>
  <c r="Q2444" i="13" s="1"/>
  <c r="A2445" i="13"/>
  <c r="O2444" i="13" l="1"/>
  <c r="L2444" i="13"/>
  <c r="N2445" i="13"/>
  <c r="M2445" i="13" a="1"/>
  <c r="M2445" i="13" s="1"/>
  <c r="O2445" i="13" s="1"/>
  <c r="K2445" i="13"/>
  <c r="P2445" i="13"/>
  <c r="Q2445" i="13" s="1"/>
  <c r="A2446" i="13"/>
  <c r="L2445" i="13" l="1"/>
  <c r="N2446" i="13"/>
  <c r="M2446" i="13" a="1"/>
  <c r="M2446" i="13" s="1"/>
  <c r="K2446" i="13"/>
  <c r="P2446" i="13"/>
  <c r="Q2446" i="13" s="1"/>
  <c r="A2447" i="13"/>
  <c r="O2446" i="13" l="1"/>
  <c r="L2446" i="13"/>
  <c r="N2447" i="13"/>
  <c r="M2447" i="13" a="1"/>
  <c r="M2447" i="13" s="1"/>
  <c r="K2447" i="13"/>
  <c r="P2447" i="13"/>
  <c r="Q2447" i="13" s="1"/>
  <c r="A2448" i="13"/>
  <c r="O2447" i="13" l="1"/>
  <c r="L2447" i="13"/>
  <c r="N2448" i="13"/>
  <c r="M2448" i="13" a="1"/>
  <c r="M2448" i="13" s="1"/>
  <c r="K2448" i="13"/>
  <c r="P2448" i="13"/>
  <c r="Q2448" i="13" s="1"/>
  <c r="A2449" i="13"/>
  <c r="O2448" i="13" l="1"/>
  <c r="L2448" i="13"/>
  <c r="N2449" i="13"/>
  <c r="M2449" i="13" a="1"/>
  <c r="M2449" i="13" s="1"/>
  <c r="K2449" i="13"/>
  <c r="P2449" i="13"/>
  <c r="Q2449" i="13" s="1"/>
  <c r="A2450" i="13"/>
  <c r="O2449" i="13" l="1"/>
  <c r="L2449" i="13"/>
  <c r="N2450" i="13"/>
  <c r="M2450" i="13" a="1"/>
  <c r="M2450" i="13" s="1"/>
  <c r="K2450" i="13"/>
  <c r="P2450" i="13"/>
  <c r="Q2450" i="13" s="1"/>
  <c r="A2451" i="13"/>
  <c r="G275" i="19"/>
  <c r="O2450" i="13" l="1"/>
  <c r="L2450" i="13"/>
  <c r="N2451" i="13"/>
  <c r="M2451" i="13" a="1"/>
  <c r="M2451" i="13" s="1"/>
  <c r="K2451" i="13"/>
  <c r="P2451" i="13"/>
  <c r="Q2451" i="13" s="1"/>
  <c r="A2452" i="13"/>
  <c r="O2451" i="13" l="1"/>
  <c r="L2451" i="13"/>
  <c r="N2452" i="13"/>
  <c r="M2452" i="13" a="1"/>
  <c r="M2452" i="13" s="1"/>
  <c r="K2452" i="13"/>
  <c r="P2452" i="13"/>
  <c r="Q2452" i="13" s="1"/>
  <c r="A2453" i="13"/>
  <c r="O2452" i="13" l="1"/>
  <c r="L2452" i="13"/>
  <c r="N2453" i="13"/>
  <c r="M2453" i="13" a="1"/>
  <c r="M2453" i="13" s="1"/>
  <c r="K2453" i="13"/>
  <c r="P2453" i="13"/>
  <c r="Q2453" i="13" s="1"/>
  <c r="A2454" i="13"/>
  <c r="O2453" i="13" l="1"/>
  <c r="L2453" i="13"/>
  <c r="N2454" i="13"/>
  <c r="M2454" i="13" a="1"/>
  <c r="M2454" i="13" s="1"/>
  <c r="O2454" i="13" s="1"/>
  <c r="K2454" i="13"/>
  <c r="P2454" i="13"/>
  <c r="Q2454" i="13" s="1"/>
  <c r="A2455" i="13"/>
  <c r="L2454" i="13" l="1"/>
  <c r="N2455" i="13"/>
  <c r="M2455" i="13" a="1"/>
  <c r="M2455" i="13" s="1"/>
  <c r="K2455" i="13"/>
  <c r="P2455" i="13"/>
  <c r="Q2455" i="13" s="1"/>
  <c r="A2456" i="13"/>
  <c r="O2455" i="13" l="1"/>
  <c r="L2455" i="13"/>
  <c r="N2456" i="13"/>
  <c r="M2456" i="13" a="1"/>
  <c r="M2456" i="13" s="1"/>
  <c r="K2456" i="13"/>
  <c r="P2456" i="13"/>
  <c r="Q2456" i="13" s="1"/>
  <c r="A2457" i="13"/>
  <c r="O2456" i="13" l="1"/>
  <c r="L2456" i="13"/>
  <c r="N2457" i="13"/>
  <c r="M2457" i="13" a="1"/>
  <c r="M2457" i="13" s="1"/>
  <c r="K2457" i="13"/>
  <c r="P2457" i="13"/>
  <c r="Q2457" i="13" s="1"/>
  <c r="A2458" i="13"/>
  <c r="O2457" i="13" l="1"/>
  <c r="L2457" i="13"/>
  <c r="N2458" i="13"/>
  <c r="M2458" i="13" a="1"/>
  <c r="M2458" i="13" s="1"/>
  <c r="K2458" i="13"/>
  <c r="P2458" i="13"/>
  <c r="Q2458" i="13" s="1"/>
  <c r="A2459" i="13"/>
  <c r="O2458" i="13" l="1"/>
  <c r="L2458" i="13"/>
  <c r="N2459" i="13"/>
  <c r="M2459" i="13" a="1"/>
  <c r="M2459" i="13" s="1"/>
  <c r="K2459" i="13"/>
  <c r="P2459" i="13"/>
  <c r="Q2459" i="13" s="1"/>
  <c r="A2460" i="13"/>
  <c r="G276" i="19"/>
  <c r="O2459" i="13" l="1"/>
  <c r="L2459" i="13"/>
  <c r="N2460" i="13"/>
  <c r="M2460" i="13" a="1"/>
  <c r="M2460" i="13" s="1"/>
  <c r="K2460" i="13"/>
  <c r="P2460" i="13"/>
  <c r="Q2460" i="13" s="1"/>
  <c r="A2461" i="13"/>
  <c r="O2460" i="13" l="1"/>
  <c r="L2460" i="13"/>
  <c r="N2461" i="13"/>
  <c r="M2461" i="13" a="1"/>
  <c r="M2461" i="13" s="1"/>
  <c r="K2461" i="13"/>
  <c r="P2461" i="13"/>
  <c r="Q2461" i="13" s="1"/>
  <c r="A2462" i="13"/>
  <c r="O2461" i="13" l="1"/>
  <c r="L2461" i="13"/>
  <c r="N2462" i="13"/>
  <c r="M2462" i="13" a="1"/>
  <c r="M2462" i="13" s="1"/>
  <c r="K2462" i="13"/>
  <c r="P2462" i="13"/>
  <c r="Q2462" i="13" s="1"/>
  <c r="A2463" i="13"/>
  <c r="O2462" i="13" l="1"/>
  <c r="L2462" i="13"/>
  <c r="N2463" i="13"/>
  <c r="M2463" i="13" a="1"/>
  <c r="M2463" i="13" s="1"/>
  <c r="K2463" i="13"/>
  <c r="P2463" i="13"/>
  <c r="Q2463" i="13" s="1"/>
  <c r="A2464" i="13"/>
  <c r="O2463" i="13" l="1"/>
  <c r="L2463" i="13"/>
  <c r="N2464" i="13"/>
  <c r="M2464" i="13" a="1"/>
  <c r="M2464" i="13" s="1"/>
  <c r="K2464" i="13"/>
  <c r="P2464" i="13"/>
  <c r="Q2464" i="13" s="1"/>
  <c r="A2465" i="13"/>
  <c r="O2464" i="13" l="1"/>
  <c r="L2464" i="13"/>
  <c r="N2465" i="13"/>
  <c r="M2465" i="13" a="1"/>
  <c r="M2465" i="13" s="1"/>
  <c r="K2465" i="13"/>
  <c r="P2465" i="13"/>
  <c r="Q2465" i="13" s="1"/>
  <c r="A2466" i="13"/>
  <c r="O2465" i="13" l="1"/>
  <c r="L2465" i="13"/>
  <c r="N2466" i="13"/>
  <c r="M2466" i="13" a="1"/>
  <c r="M2466" i="13" s="1"/>
  <c r="K2466" i="13"/>
  <c r="P2466" i="13"/>
  <c r="Q2466" i="13" s="1"/>
  <c r="A2467" i="13"/>
  <c r="O2466" i="13" l="1"/>
  <c r="L2466" i="13"/>
  <c r="N2467" i="13"/>
  <c r="M2467" i="13" a="1"/>
  <c r="M2467" i="13" s="1"/>
  <c r="K2467" i="13"/>
  <c r="P2467" i="13"/>
  <c r="Q2467" i="13" s="1"/>
  <c r="A2468" i="13"/>
  <c r="O2467" i="13" l="1"/>
  <c r="L2467" i="13"/>
  <c r="N2468" i="13"/>
  <c r="M2468" i="13" a="1"/>
  <c r="M2468" i="13" s="1"/>
  <c r="K2468" i="13"/>
  <c r="P2468" i="13"/>
  <c r="Q2468" i="13" s="1"/>
  <c r="A2469" i="13"/>
  <c r="G277" i="19"/>
  <c r="O2468" i="13" l="1"/>
  <c r="L2468" i="13"/>
  <c r="N2469" i="13"/>
  <c r="M2469" i="13" a="1"/>
  <c r="M2469" i="13" s="1"/>
  <c r="K2469" i="13"/>
  <c r="P2469" i="13"/>
  <c r="Q2469" i="13" s="1"/>
  <c r="A2470" i="13"/>
  <c r="O2469" i="13" l="1"/>
  <c r="L2469" i="13"/>
  <c r="N2470" i="13"/>
  <c r="M2470" i="13" a="1"/>
  <c r="M2470" i="13" s="1"/>
  <c r="K2470" i="13"/>
  <c r="P2470" i="13"/>
  <c r="Q2470" i="13" s="1"/>
  <c r="A2471" i="13"/>
  <c r="O2470" i="13" l="1"/>
  <c r="L2470" i="13"/>
  <c r="N2471" i="13"/>
  <c r="M2471" i="13" a="1"/>
  <c r="M2471" i="13" s="1"/>
  <c r="K2471" i="13"/>
  <c r="P2471" i="13"/>
  <c r="Q2471" i="13" s="1"/>
  <c r="A2472" i="13"/>
  <c r="O2471" i="13" l="1"/>
  <c r="L2471" i="13"/>
  <c r="N2472" i="13"/>
  <c r="M2472" i="13" a="1"/>
  <c r="M2472" i="13" s="1"/>
  <c r="K2472" i="13"/>
  <c r="P2472" i="13"/>
  <c r="Q2472" i="13" s="1"/>
  <c r="A2473" i="13"/>
  <c r="O2472" i="13" l="1"/>
  <c r="L2472" i="13"/>
  <c r="N2473" i="13"/>
  <c r="M2473" i="13" a="1"/>
  <c r="M2473" i="13" s="1"/>
  <c r="K2473" i="13"/>
  <c r="P2473" i="13"/>
  <c r="Q2473" i="13" s="1"/>
  <c r="A2474" i="13"/>
  <c r="O2473" i="13" l="1"/>
  <c r="L2473" i="13"/>
  <c r="N2474" i="13"/>
  <c r="M2474" i="13" a="1"/>
  <c r="M2474" i="13" s="1"/>
  <c r="K2474" i="13"/>
  <c r="P2474" i="13"/>
  <c r="Q2474" i="13" s="1"/>
  <c r="A2475" i="13"/>
  <c r="O2474" i="13" l="1"/>
  <c r="L2474" i="13"/>
  <c r="N2475" i="13"/>
  <c r="M2475" i="13" a="1"/>
  <c r="M2475" i="13" s="1"/>
  <c r="K2475" i="13"/>
  <c r="P2475" i="13"/>
  <c r="Q2475" i="13" s="1"/>
  <c r="A2476" i="13"/>
  <c r="O2475" i="13" l="1"/>
  <c r="L2475" i="13"/>
  <c r="N2476" i="13"/>
  <c r="M2476" i="13" a="1"/>
  <c r="M2476" i="13" s="1"/>
  <c r="K2476" i="13"/>
  <c r="P2476" i="13"/>
  <c r="Q2476" i="13" s="1"/>
  <c r="A2477" i="13"/>
  <c r="O2476" i="13" l="1"/>
  <c r="L2476" i="13"/>
  <c r="N2477" i="13"/>
  <c r="M2477" i="13" a="1"/>
  <c r="M2477" i="13" s="1"/>
  <c r="K2477" i="13"/>
  <c r="P2477" i="13"/>
  <c r="Q2477" i="13" s="1"/>
  <c r="A2478" i="13"/>
  <c r="G278" i="19"/>
  <c r="O2477" i="13" l="1"/>
  <c r="L2477" i="13"/>
  <c r="N2478" i="13"/>
  <c r="M2478" i="13" a="1"/>
  <c r="M2478" i="13" s="1"/>
  <c r="K2478" i="13"/>
  <c r="P2478" i="13"/>
  <c r="Q2478" i="13" s="1"/>
  <c r="A2479" i="13"/>
  <c r="O2478" i="13" l="1"/>
  <c r="L2478" i="13"/>
  <c r="N2479" i="13"/>
  <c r="M2479" i="13" a="1"/>
  <c r="M2479" i="13" s="1"/>
  <c r="K2479" i="13"/>
  <c r="P2479" i="13"/>
  <c r="Q2479" i="13" s="1"/>
  <c r="A2480" i="13"/>
  <c r="O2479" i="13" l="1"/>
  <c r="L2479" i="13"/>
  <c r="N2480" i="13"/>
  <c r="M2480" i="13" a="1"/>
  <c r="M2480" i="13" s="1"/>
  <c r="K2480" i="13"/>
  <c r="P2480" i="13"/>
  <c r="Q2480" i="13" s="1"/>
  <c r="A2481" i="13"/>
  <c r="O2480" i="13" l="1"/>
  <c r="L2480" i="13"/>
  <c r="N2481" i="13"/>
  <c r="M2481" i="13" a="1"/>
  <c r="M2481" i="13" s="1"/>
  <c r="K2481" i="13"/>
  <c r="P2481" i="13"/>
  <c r="Q2481" i="13" s="1"/>
  <c r="A2482" i="13"/>
  <c r="O2481" i="13" l="1"/>
  <c r="L2481" i="13"/>
  <c r="N2482" i="13"/>
  <c r="M2482" i="13" a="1"/>
  <c r="M2482" i="13" s="1"/>
  <c r="K2482" i="13"/>
  <c r="P2482" i="13"/>
  <c r="Q2482" i="13" s="1"/>
  <c r="A2483" i="13"/>
  <c r="O2482" i="13" l="1"/>
  <c r="L2482" i="13"/>
  <c r="N2483" i="13"/>
  <c r="M2483" i="13" a="1"/>
  <c r="M2483" i="13" s="1"/>
  <c r="K2483" i="13"/>
  <c r="P2483" i="13"/>
  <c r="Q2483" i="13" s="1"/>
  <c r="A2484" i="13"/>
  <c r="O2483" i="13" l="1"/>
  <c r="L2483" i="13"/>
  <c r="N2484" i="13"/>
  <c r="M2484" i="13" a="1"/>
  <c r="M2484" i="13" s="1"/>
  <c r="O2484" i="13" s="1"/>
  <c r="K2484" i="13"/>
  <c r="P2484" i="13"/>
  <c r="Q2484" i="13" s="1"/>
  <c r="A2485" i="13"/>
  <c r="L2484" i="13" l="1"/>
  <c r="N2485" i="13"/>
  <c r="M2485" i="13" a="1"/>
  <c r="M2485" i="13" s="1"/>
  <c r="K2485" i="13"/>
  <c r="P2485" i="13"/>
  <c r="Q2485" i="13" s="1"/>
  <c r="A2486" i="13"/>
  <c r="O2485" i="13" l="1"/>
  <c r="L2485" i="13"/>
  <c r="N2486" i="13"/>
  <c r="M2486" i="13" a="1"/>
  <c r="M2486" i="13" s="1"/>
  <c r="K2486" i="13"/>
  <c r="P2486" i="13"/>
  <c r="Q2486" i="13" s="1"/>
  <c r="A2487" i="13"/>
  <c r="G279" i="19"/>
  <c r="O2486" i="13" l="1"/>
  <c r="L2486" i="13"/>
  <c r="N2487" i="13"/>
  <c r="M2487" i="13" a="1"/>
  <c r="M2487" i="13" s="1"/>
  <c r="K2487" i="13"/>
  <c r="P2487" i="13"/>
  <c r="Q2487" i="13" s="1"/>
  <c r="A2488" i="13"/>
  <c r="O2487" i="13" l="1"/>
  <c r="L2487" i="13"/>
  <c r="N2488" i="13"/>
  <c r="M2488" i="13" a="1"/>
  <c r="M2488" i="13" s="1"/>
  <c r="K2488" i="13"/>
  <c r="P2488" i="13"/>
  <c r="Q2488" i="13" s="1"/>
  <c r="A2489" i="13"/>
  <c r="O2488" i="13" l="1"/>
  <c r="L2488" i="13"/>
  <c r="N2489" i="13"/>
  <c r="M2489" i="13" a="1"/>
  <c r="M2489" i="13" s="1"/>
  <c r="K2489" i="13"/>
  <c r="P2489" i="13"/>
  <c r="Q2489" i="13" s="1"/>
  <c r="A2490" i="13"/>
  <c r="O2489" i="13" l="1"/>
  <c r="L2489" i="13"/>
  <c r="N2490" i="13"/>
  <c r="M2490" i="13" a="1"/>
  <c r="M2490" i="13" s="1"/>
  <c r="K2490" i="13"/>
  <c r="P2490" i="13"/>
  <c r="Q2490" i="13" s="1"/>
  <c r="A2491" i="13"/>
  <c r="O2490" i="13" l="1"/>
  <c r="L2490" i="13"/>
  <c r="N2491" i="13"/>
  <c r="M2491" i="13" a="1"/>
  <c r="M2491" i="13" s="1"/>
  <c r="K2491" i="13"/>
  <c r="P2491" i="13"/>
  <c r="Q2491" i="13" s="1"/>
  <c r="A2492" i="13"/>
  <c r="O2491" i="13" l="1"/>
  <c r="L2491" i="13"/>
  <c r="N2492" i="13"/>
  <c r="M2492" i="13" a="1"/>
  <c r="M2492" i="13" s="1"/>
  <c r="K2492" i="13"/>
  <c r="P2492" i="13"/>
  <c r="Q2492" i="13" s="1"/>
  <c r="A2493" i="13"/>
  <c r="O2492" i="13" l="1"/>
  <c r="L2492" i="13"/>
  <c r="N2493" i="13"/>
  <c r="M2493" i="13" a="1"/>
  <c r="M2493" i="13" s="1"/>
  <c r="K2493" i="13"/>
  <c r="P2493" i="13"/>
  <c r="Q2493" i="13" s="1"/>
  <c r="A2494" i="13"/>
  <c r="O2493" i="13" l="1"/>
  <c r="L2493" i="13"/>
  <c r="N2494" i="13"/>
  <c r="M2494" i="13" a="1"/>
  <c r="M2494" i="13" s="1"/>
  <c r="K2494" i="13"/>
  <c r="P2494" i="13"/>
  <c r="Q2494" i="13" s="1"/>
  <c r="A2495" i="13"/>
  <c r="O2494" i="13" l="1"/>
  <c r="L2494" i="13"/>
  <c r="N2495" i="13"/>
  <c r="M2495" i="13" a="1"/>
  <c r="M2495" i="13" s="1"/>
  <c r="K2495" i="13"/>
  <c r="P2495" i="13"/>
  <c r="Q2495" i="13" s="1"/>
  <c r="A2496" i="13"/>
  <c r="G280" i="19"/>
  <c r="O2495" i="13" l="1"/>
  <c r="L2495" i="13"/>
  <c r="N2496" i="13"/>
  <c r="M2496" i="13" a="1"/>
  <c r="M2496" i="13" s="1"/>
  <c r="K2496" i="13"/>
  <c r="P2496" i="13"/>
  <c r="Q2496" i="13" s="1"/>
  <c r="A2497" i="13"/>
  <c r="O2496" i="13" l="1"/>
  <c r="L2496" i="13"/>
  <c r="N2497" i="13"/>
  <c r="M2497" i="13" a="1"/>
  <c r="M2497" i="13" s="1"/>
  <c r="K2497" i="13"/>
  <c r="P2497" i="13"/>
  <c r="Q2497" i="13" s="1"/>
  <c r="A2498" i="13"/>
  <c r="O2497" i="13" l="1"/>
  <c r="L2497" i="13"/>
  <c r="N2498" i="13"/>
  <c r="M2498" i="13" a="1"/>
  <c r="M2498" i="13" s="1"/>
  <c r="K2498" i="13"/>
  <c r="P2498" i="13"/>
  <c r="Q2498" i="13" s="1"/>
  <c r="A2499" i="13"/>
  <c r="O2498" i="13" l="1"/>
  <c r="L2498" i="13"/>
  <c r="N2499" i="13"/>
  <c r="M2499" i="13" a="1"/>
  <c r="M2499" i="13" s="1"/>
  <c r="K2499" i="13"/>
  <c r="P2499" i="13"/>
  <c r="Q2499" i="13" s="1"/>
  <c r="A2500" i="13"/>
  <c r="O2499" i="13" l="1"/>
  <c r="L2499" i="13"/>
  <c r="N2500" i="13"/>
  <c r="M2500" i="13" a="1"/>
  <c r="M2500" i="13" s="1"/>
  <c r="K2500" i="13"/>
  <c r="P2500" i="13"/>
  <c r="Q2500" i="13" s="1"/>
  <c r="A2501" i="13"/>
  <c r="O2500" i="13" l="1"/>
  <c r="L2500" i="13"/>
  <c r="N2501" i="13"/>
  <c r="M2501" i="13" a="1"/>
  <c r="M2501" i="13" s="1"/>
  <c r="K2501" i="13"/>
  <c r="P2501" i="13"/>
  <c r="Q2501" i="13" s="1"/>
  <c r="A2502" i="13"/>
  <c r="O2501" i="13" l="1"/>
  <c r="L2501" i="13"/>
  <c r="N2502" i="13"/>
  <c r="M2502" i="13" a="1"/>
  <c r="M2502" i="13" s="1"/>
  <c r="K2502" i="13"/>
  <c r="P2502" i="13"/>
  <c r="Q2502" i="13" s="1"/>
  <c r="A2503" i="13"/>
  <c r="O2502" i="13" l="1"/>
  <c r="L2502" i="13"/>
  <c r="N2503" i="13"/>
  <c r="M2503" i="13" a="1"/>
  <c r="M2503" i="13" s="1"/>
  <c r="K2503" i="13"/>
  <c r="P2503" i="13"/>
  <c r="Q2503" i="13" s="1"/>
  <c r="A2504" i="13"/>
  <c r="O2503" i="13" l="1"/>
  <c r="L2503" i="13"/>
  <c r="N2504" i="13"/>
  <c r="M2504" i="13" a="1"/>
  <c r="M2504" i="13" s="1"/>
  <c r="K2504" i="13"/>
  <c r="P2504" i="13"/>
  <c r="Q2504" i="13" s="1"/>
  <c r="A2505" i="13"/>
  <c r="G281" i="19"/>
  <c r="O2504" i="13" l="1"/>
  <c r="L2504" i="13"/>
  <c r="N2505" i="13"/>
  <c r="M2505" i="13" a="1"/>
  <c r="M2505" i="13" s="1"/>
  <c r="K2505" i="13"/>
  <c r="P2505" i="13"/>
  <c r="Q2505" i="13" s="1"/>
  <c r="A2506" i="13"/>
  <c r="O2505" i="13" l="1"/>
  <c r="L2505" i="13"/>
  <c r="N2506" i="13"/>
  <c r="M2506" i="13" a="1"/>
  <c r="M2506" i="13" s="1"/>
  <c r="K2506" i="13"/>
  <c r="P2506" i="13"/>
  <c r="Q2506" i="13" s="1"/>
  <c r="A2507" i="13"/>
  <c r="O2506" i="13" l="1"/>
  <c r="L2506" i="13"/>
  <c r="N2507" i="13"/>
  <c r="M2507" i="13" a="1"/>
  <c r="M2507" i="13" s="1"/>
  <c r="K2507" i="13"/>
  <c r="P2507" i="13"/>
  <c r="Q2507" i="13" s="1"/>
  <c r="A2508" i="13"/>
  <c r="O2507" i="13" l="1"/>
  <c r="L2507" i="13"/>
  <c r="N2508" i="13"/>
  <c r="M2508" i="13" a="1"/>
  <c r="M2508" i="13" s="1"/>
  <c r="K2508" i="13"/>
  <c r="P2508" i="13"/>
  <c r="Q2508" i="13" s="1"/>
  <c r="A2509" i="13"/>
  <c r="O2508" i="13" l="1"/>
  <c r="L2508" i="13"/>
  <c r="N2509" i="13"/>
  <c r="M2509" i="13" a="1"/>
  <c r="M2509" i="13" s="1"/>
  <c r="K2509" i="13"/>
  <c r="P2509" i="13"/>
  <c r="Q2509" i="13" s="1"/>
  <c r="A2510" i="13"/>
  <c r="O2509" i="13" l="1"/>
  <c r="L2509" i="13"/>
  <c r="N2510" i="13"/>
  <c r="M2510" i="13" a="1"/>
  <c r="M2510" i="13" s="1"/>
  <c r="K2510" i="13"/>
  <c r="P2510" i="13"/>
  <c r="Q2510" i="13" s="1"/>
  <c r="A2511" i="13"/>
  <c r="O2510" i="13" l="1"/>
  <c r="L2510" i="13"/>
  <c r="N2511" i="13"/>
  <c r="M2511" i="13" a="1"/>
  <c r="M2511" i="13" s="1"/>
  <c r="K2511" i="13"/>
  <c r="P2511" i="13"/>
  <c r="Q2511" i="13" s="1"/>
  <c r="A2512" i="13"/>
  <c r="O2511" i="13" l="1"/>
  <c r="L2511" i="13"/>
  <c r="N2512" i="13"/>
  <c r="M2512" i="13" a="1"/>
  <c r="M2512" i="13" s="1"/>
  <c r="K2512" i="13"/>
  <c r="P2512" i="13"/>
  <c r="Q2512" i="13" s="1"/>
  <c r="A2513" i="13"/>
  <c r="O2512" i="13" l="1"/>
  <c r="L2512" i="13"/>
  <c r="N2513" i="13"/>
  <c r="M2513" i="13" a="1"/>
  <c r="M2513" i="13" s="1"/>
  <c r="K2513" i="13"/>
  <c r="P2513" i="13"/>
  <c r="Q2513" i="13" s="1"/>
  <c r="A2514" i="13"/>
  <c r="G282" i="19"/>
  <c r="O2513" i="13" l="1"/>
  <c r="L2513" i="13"/>
  <c r="N2514" i="13"/>
  <c r="M2514" i="13" a="1"/>
  <c r="M2514" i="13" s="1"/>
  <c r="K2514" i="13"/>
  <c r="P2514" i="13"/>
  <c r="Q2514" i="13" s="1"/>
  <c r="A2515" i="13"/>
  <c r="O2514" i="13" l="1"/>
  <c r="L2514" i="13"/>
  <c r="N2515" i="13"/>
  <c r="M2515" i="13" a="1"/>
  <c r="M2515" i="13" s="1"/>
  <c r="K2515" i="13"/>
  <c r="P2515" i="13"/>
  <c r="Q2515" i="13" s="1"/>
  <c r="A2516" i="13"/>
  <c r="O2515" i="13" l="1"/>
  <c r="L2515" i="13"/>
  <c r="N2516" i="13"/>
  <c r="M2516" i="13" a="1"/>
  <c r="M2516" i="13" s="1"/>
  <c r="K2516" i="13"/>
  <c r="P2516" i="13"/>
  <c r="Q2516" i="13" s="1"/>
  <c r="A2517" i="13"/>
  <c r="O2516" i="13" l="1"/>
  <c r="L2516" i="13"/>
  <c r="N2517" i="13"/>
  <c r="M2517" i="13" a="1"/>
  <c r="M2517" i="13" s="1"/>
  <c r="K2517" i="13"/>
  <c r="P2517" i="13"/>
  <c r="Q2517" i="13" s="1"/>
  <c r="A2518" i="13"/>
  <c r="O2517" i="13" l="1"/>
  <c r="L2517" i="13"/>
  <c r="N2518" i="13"/>
  <c r="M2518" i="13" a="1"/>
  <c r="M2518" i="13" s="1"/>
  <c r="K2518" i="13"/>
  <c r="P2518" i="13"/>
  <c r="Q2518" i="13" s="1"/>
  <c r="A2519" i="13"/>
  <c r="O2518" i="13" l="1"/>
  <c r="L2518" i="13"/>
  <c r="N2519" i="13"/>
  <c r="M2519" i="13" a="1"/>
  <c r="M2519" i="13" s="1"/>
  <c r="K2519" i="13"/>
  <c r="P2519" i="13"/>
  <c r="Q2519" i="13" s="1"/>
  <c r="A2520" i="13"/>
  <c r="O2519" i="13" l="1"/>
  <c r="L2519" i="13"/>
  <c r="N2520" i="13"/>
  <c r="M2520" i="13" a="1"/>
  <c r="M2520" i="13" s="1"/>
  <c r="K2520" i="13"/>
  <c r="P2520" i="13"/>
  <c r="Q2520" i="13" s="1"/>
  <c r="A2521" i="13"/>
  <c r="O2520" i="13" l="1"/>
  <c r="L2520" i="13"/>
  <c r="N2521" i="13"/>
  <c r="M2521" i="13" a="1"/>
  <c r="M2521" i="13" s="1"/>
  <c r="K2521" i="13"/>
  <c r="P2521" i="13"/>
  <c r="Q2521" i="13" s="1"/>
  <c r="A2522" i="13"/>
  <c r="O2521" i="13" l="1"/>
  <c r="L2521" i="13"/>
  <c r="N2522" i="13"/>
  <c r="M2522" i="13" a="1"/>
  <c r="M2522" i="13" s="1"/>
  <c r="K2522" i="13"/>
  <c r="P2522" i="13"/>
  <c r="Q2522" i="13" s="1"/>
  <c r="A2523" i="13"/>
  <c r="G283" i="19"/>
  <c r="O2522" i="13" l="1"/>
  <c r="L2522" i="13"/>
  <c r="N2523" i="13"/>
  <c r="M2523" i="13" a="1"/>
  <c r="M2523" i="13" s="1"/>
  <c r="K2523" i="13"/>
  <c r="P2523" i="13"/>
  <c r="Q2523" i="13" s="1"/>
  <c r="A2524" i="13"/>
  <c r="O2523" i="13" l="1"/>
  <c r="L2523" i="13"/>
  <c r="N2524" i="13"/>
  <c r="M2524" i="13" a="1"/>
  <c r="M2524" i="13" s="1"/>
  <c r="K2524" i="13"/>
  <c r="P2524" i="13"/>
  <c r="Q2524" i="13" s="1"/>
  <c r="A2525" i="13"/>
  <c r="O2524" i="13" l="1"/>
  <c r="L2524" i="13"/>
  <c r="N2525" i="13"/>
  <c r="M2525" i="13" a="1"/>
  <c r="M2525" i="13" s="1"/>
  <c r="K2525" i="13"/>
  <c r="P2525" i="13"/>
  <c r="Q2525" i="13" s="1"/>
  <c r="A2526" i="13"/>
  <c r="O2525" i="13" l="1"/>
  <c r="L2525" i="13"/>
  <c r="N2526" i="13"/>
  <c r="M2526" i="13" a="1"/>
  <c r="M2526" i="13" s="1"/>
  <c r="K2526" i="13"/>
  <c r="P2526" i="13"/>
  <c r="Q2526" i="13" s="1"/>
  <c r="A2527" i="13"/>
  <c r="O2526" i="13" l="1"/>
  <c r="L2526" i="13"/>
  <c r="N2527" i="13"/>
  <c r="M2527" i="13" a="1"/>
  <c r="M2527" i="13" s="1"/>
  <c r="K2527" i="13"/>
  <c r="P2527" i="13"/>
  <c r="Q2527" i="13" s="1"/>
  <c r="A2528" i="13"/>
  <c r="O2527" i="13" l="1"/>
  <c r="L2527" i="13"/>
  <c r="N2528" i="13"/>
  <c r="M2528" i="13" a="1"/>
  <c r="M2528" i="13" s="1"/>
  <c r="K2528" i="13"/>
  <c r="P2528" i="13"/>
  <c r="Q2528" i="13" s="1"/>
  <c r="A2529" i="13"/>
  <c r="O2528" i="13" l="1"/>
  <c r="L2528" i="13"/>
  <c r="N2529" i="13"/>
  <c r="M2529" i="13" a="1"/>
  <c r="M2529" i="13" s="1"/>
  <c r="K2529" i="13"/>
  <c r="P2529" i="13"/>
  <c r="Q2529" i="13" s="1"/>
  <c r="A2530" i="13"/>
  <c r="O2529" i="13" l="1"/>
  <c r="L2529" i="13"/>
  <c r="N2530" i="13"/>
  <c r="M2530" i="13" a="1"/>
  <c r="M2530" i="13" s="1"/>
  <c r="K2530" i="13"/>
  <c r="P2530" i="13"/>
  <c r="Q2530" i="13" s="1"/>
  <c r="A2531" i="13"/>
  <c r="O2530" i="13" l="1"/>
  <c r="L2530" i="13"/>
  <c r="N2531" i="13"/>
  <c r="M2531" i="13" a="1"/>
  <c r="M2531" i="13" s="1"/>
  <c r="K2531" i="13"/>
  <c r="P2531" i="13"/>
  <c r="Q2531" i="13" s="1"/>
  <c r="A2532" i="13"/>
  <c r="G284" i="19"/>
  <c r="O2531" i="13" l="1"/>
  <c r="L2531" i="13"/>
  <c r="N2532" i="13"/>
  <c r="M2532" i="13" a="1"/>
  <c r="M2532" i="13" s="1"/>
  <c r="K2532" i="13"/>
  <c r="P2532" i="13"/>
  <c r="Q2532" i="13" s="1"/>
  <c r="A2533" i="13"/>
  <c r="O2532" i="13" l="1"/>
  <c r="L2532" i="13"/>
  <c r="N2533" i="13"/>
  <c r="M2533" i="13" a="1"/>
  <c r="M2533" i="13" s="1"/>
  <c r="K2533" i="13"/>
  <c r="P2533" i="13"/>
  <c r="Q2533" i="13" s="1"/>
  <c r="A2534" i="13"/>
  <c r="O2533" i="13" l="1"/>
  <c r="L2533" i="13"/>
  <c r="N2534" i="13"/>
  <c r="M2534" i="13" a="1"/>
  <c r="M2534" i="13" s="1"/>
  <c r="K2534" i="13"/>
  <c r="P2534" i="13"/>
  <c r="Q2534" i="13" s="1"/>
  <c r="A2535" i="13"/>
  <c r="O2534" i="13" l="1"/>
  <c r="L2534" i="13"/>
  <c r="N2535" i="13"/>
  <c r="M2535" i="13" a="1"/>
  <c r="M2535" i="13" s="1"/>
  <c r="K2535" i="13"/>
  <c r="P2535" i="13"/>
  <c r="Q2535" i="13" s="1"/>
  <c r="A2536" i="13"/>
  <c r="O2535" i="13" l="1"/>
  <c r="L2535" i="13"/>
  <c r="N2536" i="13"/>
  <c r="M2536" i="13" a="1"/>
  <c r="M2536" i="13" s="1"/>
  <c r="K2536" i="13"/>
  <c r="P2536" i="13"/>
  <c r="Q2536" i="13" s="1"/>
  <c r="A2537" i="13"/>
  <c r="O2536" i="13" l="1"/>
  <c r="L2536" i="13"/>
  <c r="N2537" i="13"/>
  <c r="M2537" i="13" a="1"/>
  <c r="M2537" i="13" s="1"/>
  <c r="O2537" i="13" s="1"/>
  <c r="K2537" i="13"/>
  <c r="P2537" i="13"/>
  <c r="Q2537" i="13" s="1"/>
  <c r="A2538" i="13"/>
  <c r="L2537" i="13" l="1"/>
  <c r="N2538" i="13"/>
  <c r="M2538" i="13" a="1"/>
  <c r="M2538" i="13" s="1"/>
  <c r="K2538" i="13"/>
  <c r="P2538" i="13"/>
  <c r="Q2538" i="13" s="1"/>
  <c r="A2539" i="13"/>
  <c r="O2538" i="13" l="1"/>
  <c r="L2538" i="13"/>
  <c r="N2539" i="13"/>
  <c r="M2539" i="13" a="1"/>
  <c r="M2539" i="13" s="1"/>
  <c r="K2539" i="13"/>
  <c r="P2539" i="13"/>
  <c r="Q2539" i="13" s="1"/>
  <c r="A2540" i="13"/>
  <c r="O2539" i="13" l="1"/>
  <c r="L2539" i="13"/>
  <c r="N2540" i="13"/>
  <c r="M2540" i="13" a="1"/>
  <c r="M2540" i="13" s="1"/>
  <c r="K2540" i="13"/>
  <c r="P2540" i="13"/>
  <c r="Q2540" i="13" s="1"/>
  <c r="A2541" i="13"/>
  <c r="G285" i="19"/>
  <c r="O2540" i="13" l="1"/>
  <c r="L2540" i="13"/>
  <c r="N2541" i="13"/>
  <c r="M2541" i="13" a="1"/>
  <c r="M2541" i="13" s="1"/>
  <c r="O2541" i="13" s="1"/>
  <c r="K2541" i="13"/>
  <c r="P2541" i="13"/>
  <c r="Q2541" i="13" s="1"/>
  <c r="A2542" i="13"/>
  <c r="L2541" i="13" l="1"/>
  <c r="N2542" i="13"/>
  <c r="M2542" i="13" a="1"/>
  <c r="M2542" i="13" s="1"/>
  <c r="K2542" i="13"/>
  <c r="P2542" i="13"/>
  <c r="Q2542" i="13" s="1"/>
  <c r="A2543" i="13"/>
  <c r="O2542" i="13" l="1"/>
  <c r="L2542" i="13"/>
  <c r="N2543" i="13"/>
  <c r="M2543" i="13" a="1"/>
  <c r="M2543" i="13" s="1"/>
  <c r="K2543" i="13"/>
  <c r="P2543" i="13"/>
  <c r="Q2543" i="13" s="1"/>
  <c r="A2544" i="13"/>
  <c r="O2543" i="13" l="1"/>
  <c r="L2543" i="13"/>
  <c r="N2544" i="13"/>
  <c r="M2544" i="13" a="1"/>
  <c r="M2544" i="13" s="1"/>
  <c r="K2544" i="13"/>
  <c r="P2544" i="13"/>
  <c r="Q2544" i="13" s="1"/>
  <c r="A2545" i="13"/>
  <c r="O2544" i="13" l="1"/>
  <c r="L2544" i="13"/>
  <c r="N2545" i="13"/>
  <c r="M2545" i="13" a="1"/>
  <c r="M2545" i="13" s="1"/>
  <c r="K2545" i="13"/>
  <c r="P2545" i="13"/>
  <c r="Q2545" i="13" s="1"/>
  <c r="A2546" i="13"/>
  <c r="O2545" i="13" l="1"/>
  <c r="L2545" i="13"/>
  <c r="N2546" i="13"/>
  <c r="M2546" i="13" a="1"/>
  <c r="M2546" i="13" s="1"/>
  <c r="K2546" i="13"/>
  <c r="P2546" i="13"/>
  <c r="Q2546" i="13" s="1"/>
  <c r="A2547" i="13"/>
  <c r="O2546" i="13" l="1"/>
  <c r="L2546" i="13"/>
  <c r="N2547" i="13"/>
  <c r="M2547" i="13" a="1"/>
  <c r="M2547" i="13" s="1"/>
  <c r="K2547" i="13"/>
  <c r="P2547" i="13"/>
  <c r="Q2547" i="13" s="1"/>
  <c r="A2548" i="13"/>
  <c r="O2547" i="13" l="1"/>
  <c r="L2547" i="13"/>
  <c r="N2548" i="13"/>
  <c r="M2548" i="13" a="1"/>
  <c r="M2548" i="13" s="1"/>
  <c r="K2548" i="13"/>
  <c r="P2548" i="13"/>
  <c r="Q2548" i="13" s="1"/>
  <c r="A2549" i="13"/>
  <c r="O2548" i="13" l="1"/>
  <c r="L2548" i="13"/>
  <c r="N2549" i="13"/>
  <c r="M2549" i="13" a="1"/>
  <c r="M2549" i="13" s="1"/>
  <c r="K2549" i="13"/>
  <c r="P2549" i="13"/>
  <c r="Q2549" i="13" s="1"/>
  <c r="A2550" i="13"/>
  <c r="G286" i="19"/>
  <c r="O2549" i="13" l="1"/>
  <c r="L2549" i="13"/>
  <c r="N2550" i="13"/>
  <c r="M2550" i="13" a="1"/>
  <c r="M2550" i="13" s="1"/>
  <c r="K2550" i="13"/>
  <c r="P2550" i="13"/>
  <c r="Q2550" i="13" s="1"/>
  <c r="A2551" i="13"/>
  <c r="O2550" i="13" l="1"/>
  <c r="L2550" i="13"/>
  <c r="N2551" i="13"/>
  <c r="M2551" i="13" a="1"/>
  <c r="M2551" i="13" s="1"/>
  <c r="K2551" i="13"/>
  <c r="P2551" i="13"/>
  <c r="Q2551" i="13" s="1"/>
  <c r="A2552" i="13"/>
  <c r="O2551" i="13" l="1"/>
  <c r="L2551" i="13"/>
  <c r="N2552" i="13"/>
  <c r="M2552" i="13" a="1"/>
  <c r="M2552" i="13" s="1"/>
  <c r="K2552" i="13"/>
  <c r="P2552" i="13"/>
  <c r="Q2552" i="13" s="1"/>
  <c r="A2553" i="13"/>
  <c r="O2552" i="13" l="1"/>
  <c r="L2552" i="13"/>
  <c r="N2553" i="13"/>
  <c r="M2553" i="13" a="1"/>
  <c r="M2553" i="13" s="1"/>
  <c r="K2553" i="13"/>
  <c r="P2553" i="13"/>
  <c r="Q2553" i="13" s="1"/>
  <c r="A2554" i="13"/>
  <c r="O2553" i="13" l="1"/>
  <c r="L2553" i="13"/>
  <c r="N2554" i="13"/>
  <c r="M2554" i="13" a="1"/>
  <c r="M2554" i="13" s="1"/>
  <c r="K2554" i="13"/>
  <c r="P2554" i="13"/>
  <c r="Q2554" i="13" s="1"/>
  <c r="A2555" i="13"/>
  <c r="O2554" i="13" l="1"/>
  <c r="L2554" i="13"/>
  <c r="N2555" i="13"/>
  <c r="M2555" i="13" a="1"/>
  <c r="M2555" i="13" s="1"/>
  <c r="K2555" i="13"/>
  <c r="P2555" i="13"/>
  <c r="Q2555" i="13" s="1"/>
  <c r="A2556" i="13"/>
  <c r="O2555" i="13" l="1"/>
  <c r="L2555" i="13"/>
  <c r="N2556" i="13"/>
  <c r="M2556" i="13" a="1"/>
  <c r="M2556" i="13" s="1"/>
  <c r="K2556" i="13"/>
  <c r="P2556" i="13"/>
  <c r="Q2556" i="13" s="1"/>
  <c r="A2557" i="13"/>
  <c r="O2556" i="13" l="1"/>
  <c r="L2556" i="13"/>
  <c r="N2557" i="13"/>
  <c r="M2557" i="13" a="1"/>
  <c r="M2557" i="13" s="1"/>
  <c r="K2557" i="13"/>
  <c r="P2557" i="13"/>
  <c r="Q2557" i="13" s="1"/>
  <c r="A2558" i="13"/>
  <c r="O2557" i="13" l="1"/>
  <c r="L2557" i="13"/>
  <c r="N2558" i="13"/>
  <c r="M2558" i="13" a="1"/>
  <c r="M2558" i="13" s="1"/>
  <c r="K2558" i="13"/>
  <c r="P2558" i="13"/>
  <c r="Q2558" i="13" s="1"/>
  <c r="A2559" i="13"/>
  <c r="G287" i="19"/>
  <c r="O2558" i="13" l="1"/>
  <c r="L2558" i="13"/>
  <c r="N2559" i="13"/>
  <c r="M2559" i="13" a="1"/>
  <c r="M2559" i="13" s="1"/>
  <c r="K2559" i="13"/>
  <c r="P2559" i="13"/>
  <c r="Q2559" i="13" s="1"/>
  <c r="A2560" i="13"/>
  <c r="O2559" i="13" l="1"/>
  <c r="L2559" i="13"/>
  <c r="N2560" i="13"/>
  <c r="M2560" i="13" a="1"/>
  <c r="M2560" i="13" s="1"/>
  <c r="K2560" i="13"/>
  <c r="P2560" i="13"/>
  <c r="Q2560" i="13" s="1"/>
  <c r="A2561" i="13"/>
  <c r="O2560" i="13" l="1"/>
  <c r="L2560" i="13"/>
  <c r="N2561" i="13"/>
  <c r="M2561" i="13" a="1"/>
  <c r="M2561" i="13" s="1"/>
  <c r="K2561" i="13"/>
  <c r="P2561" i="13"/>
  <c r="Q2561" i="13" s="1"/>
  <c r="A2562" i="13"/>
  <c r="O2561" i="13" l="1"/>
  <c r="L2561" i="13"/>
  <c r="N2562" i="13"/>
  <c r="M2562" i="13" a="1"/>
  <c r="M2562" i="13" s="1"/>
  <c r="K2562" i="13"/>
  <c r="P2562" i="13"/>
  <c r="Q2562" i="13" s="1"/>
  <c r="A2563" i="13"/>
  <c r="O2562" i="13" l="1"/>
  <c r="L2562" i="13"/>
  <c r="N2563" i="13"/>
  <c r="M2563" i="13" a="1"/>
  <c r="M2563" i="13" s="1"/>
  <c r="K2563" i="13"/>
  <c r="P2563" i="13"/>
  <c r="Q2563" i="13" s="1"/>
  <c r="A2564" i="13"/>
  <c r="O2563" i="13" l="1"/>
  <c r="L2563" i="13"/>
  <c r="N2564" i="13"/>
  <c r="M2564" i="13" a="1"/>
  <c r="M2564" i="13" s="1"/>
  <c r="K2564" i="13"/>
  <c r="P2564" i="13"/>
  <c r="Q2564" i="13" s="1"/>
  <c r="A2565" i="13"/>
  <c r="O2564" i="13" l="1"/>
  <c r="L2564" i="13"/>
  <c r="N2565" i="13"/>
  <c r="M2565" i="13" a="1"/>
  <c r="M2565" i="13" s="1"/>
  <c r="K2565" i="13"/>
  <c r="P2565" i="13"/>
  <c r="Q2565" i="13" s="1"/>
  <c r="A2566" i="13"/>
  <c r="O2565" i="13" l="1"/>
  <c r="L2565" i="13"/>
  <c r="N2566" i="13"/>
  <c r="M2566" i="13" a="1"/>
  <c r="M2566" i="13" s="1"/>
  <c r="K2566" i="13"/>
  <c r="P2566" i="13"/>
  <c r="Q2566" i="13" s="1"/>
  <c r="A2567" i="13"/>
  <c r="O2566" i="13" l="1"/>
  <c r="L2566" i="13"/>
  <c r="N2567" i="13"/>
  <c r="M2567" i="13" a="1"/>
  <c r="M2567" i="13" s="1"/>
  <c r="K2567" i="13"/>
  <c r="P2567" i="13"/>
  <c r="Q2567" i="13" s="1"/>
  <c r="A2568" i="13"/>
  <c r="G288" i="19"/>
  <c r="O2567" i="13" l="1"/>
  <c r="L2567" i="13"/>
  <c r="N2568" i="13"/>
  <c r="M2568" i="13" a="1"/>
  <c r="M2568" i="13" s="1"/>
  <c r="K2568" i="13"/>
  <c r="P2568" i="13"/>
  <c r="Q2568" i="13" s="1"/>
  <c r="A2569" i="13"/>
  <c r="O2568" i="13" l="1"/>
  <c r="L2568" i="13"/>
  <c r="N2569" i="13"/>
  <c r="M2569" i="13" a="1"/>
  <c r="M2569" i="13" s="1"/>
  <c r="O2569" i="13" s="1"/>
  <c r="K2569" i="13"/>
  <c r="P2569" i="13"/>
  <c r="Q2569" i="13" s="1"/>
  <c r="A2570" i="13"/>
  <c r="L2569" i="13" l="1"/>
  <c r="N2570" i="13"/>
  <c r="M2570" i="13" a="1"/>
  <c r="M2570" i="13" s="1"/>
  <c r="K2570" i="13"/>
  <c r="P2570" i="13"/>
  <c r="Q2570" i="13" s="1"/>
  <c r="A2571" i="13"/>
  <c r="O2570" i="13" l="1"/>
  <c r="L2570" i="13"/>
  <c r="N2571" i="13"/>
  <c r="M2571" i="13" a="1"/>
  <c r="M2571" i="13" s="1"/>
  <c r="K2571" i="13"/>
  <c r="P2571" i="13"/>
  <c r="Q2571" i="13" s="1"/>
  <c r="A2572" i="13"/>
  <c r="O2571" i="13" l="1"/>
  <c r="L2571" i="13"/>
  <c r="N2572" i="13"/>
  <c r="M2572" i="13" a="1"/>
  <c r="M2572" i="13" s="1"/>
  <c r="K2572" i="13"/>
  <c r="P2572" i="13"/>
  <c r="Q2572" i="13" s="1"/>
  <c r="A2573" i="13"/>
  <c r="O2572" i="13" l="1"/>
  <c r="L2572" i="13"/>
  <c r="N2573" i="13"/>
  <c r="M2573" i="13" a="1"/>
  <c r="M2573" i="13" s="1"/>
  <c r="K2573" i="13"/>
  <c r="P2573" i="13"/>
  <c r="Q2573" i="13" s="1"/>
  <c r="A2574" i="13"/>
  <c r="O2573" i="13" l="1"/>
  <c r="L2573" i="13"/>
  <c r="N2574" i="13"/>
  <c r="M2574" i="13" a="1"/>
  <c r="M2574" i="13" s="1"/>
  <c r="K2574" i="13"/>
  <c r="P2574" i="13"/>
  <c r="Q2574" i="13" s="1"/>
  <c r="A2575" i="13"/>
  <c r="O2574" i="13" l="1"/>
  <c r="L2574" i="13"/>
  <c r="N2575" i="13"/>
  <c r="M2575" i="13" a="1"/>
  <c r="M2575" i="13" s="1"/>
  <c r="K2575" i="13"/>
  <c r="P2575" i="13"/>
  <c r="Q2575" i="13" s="1"/>
  <c r="A2576" i="13"/>
  <c r="O2575" i="13" l="1"/>
  <c r="L2575" i="13"/>
  <c r="N2576" i="13"/>
  <c r="M2576" i="13" a="1"/>
  <c r="M2576" i="13" s="1"/>
  <c r="K2576" i="13"/>
  <c r="P2576" i="13"/>
  <c r="Q2576" i="13" s="1"/>
  <c r="A2577" i="13"/>
  <c r="G289" i="19"/>
  <c r="O2576" i="13" l="1"/>
  <c r="L2576" i="13"/>
  <c r="N2577" i="13"/>
  <c r="M2577" i="13" a="1"/>
  <c r="M2577" i="13" s="1"/>
  <c r="K2577" i="13"/>
  <c r="P2577" i="13"/>
  <c r="Q2577" i="13" s="1"/>
  <c r="A2578" i="13"/>
  <c r="O2577" i="13" l="1"/>
  <c r="L2577" i="13"/>
  <c r="N2578" i="13"/>
  <c r="M2578" i="13" a="1"/>
  <c r="M2578" i="13" s="1"/>
  <c r="K2578" i="13"/>
  <c r="P2578" i="13"/>
  <c r="Q2578" i="13" s="1"/>
  <c r="A2579" i="13"/>
  <c r="O2578" i="13" l="1"/>
  <c r="L2578" i="13"/>
  <c r="N2579" i="13"/>
  <c r="M2579" i="13" a="1"/>
  <c r="M2579" i="13" s="1"/>
  <c r="K2579" i="13"/>
  <c r="P2579" i="13"/>
  <c r="Q2579" i="13" s="1"/>
  <c r="A2580" i="13"/>
  <c r="O2579" i="13" l="1"/>
  <c r="L2579" i="13"/>
  <c r="N2580" i="13"/>
  <c r="M2580" i="13" a="1"/>
  <c r="M2580" i="13" s="1"/>
  <c r="K2580" i="13"/>
  <c r="P2580" i="13"/>
  <c r="Q2580" i="13" s="1"/>
  <c r="A2581" i="13"/>
  <c r="O2580" i="13" l="1"/>
  <c r="L2580" i="13"/>
  <c r="N2581" i="13"/>
  <c r="M2581" i="13" a="1"/>
  <c r="M2581" i="13" s="1"/>
  <c r="K2581" i="13"/>
  <c r="P2581" i="13"/>
  <c r="Q2581" i="13" s="1"/>
  <c r="A2582" i="13"/>
  <c r="O2581" i="13" l="1"/>
  <c r="L2581" i="13"/>
  <c r="N2582" i="13"/>
  <c r="M2582" i="13" a="1"/>
  <c r="M2582" i="13" s="1"/>
  <c r="K2582" i="13"/>
  <c r="P2582" i="13"/>
  <c r="Q2582" i="13" s="1"/>
  <c r="A2583" i="13"/>
  <c r="O2582" i="13" l="1"/>
  <c r="L2582" i="13"/>
  <c r="N2583" i="13"/>
  <c r="M2583" i="13" a="1"/>
  <c r="M2583" i="13" s="1"/>
  <c r="K2583" i="13"/>
  <c r="P2583" i="13"/>
  <c r="Q2583" i="13" s="1"/>
  <c r="A2584" i="13"/>
  <c r="O2583" i="13" l="1"/>
  <c r="L2583" i="13"/>
  <c r="N2584" i="13"/>
  <c r="M2584" i="13" a="1"/>
  <c r="M2584" i="13" s="1"/>
  <c r="K2584" i="13"/>
  <c r="P2584" i="13"/>
  <c r="Q2584" i="13" s="1"/>
  <c r="A2585" i="13"/>
  <c r="O2584" i="13" l="1"/>
  <c r="L2584" i="13"/>
  <c r="N2585" i="13"/>
  <c r="M2585" i="13" a="1"/>
  <c r="M2585" i="13" s="1"/>
  <c r="K2585" i="13"/>
  <c r="P2585" i="13"/>
  <c r="Q2585" i="13" s="1"/>
  <c r="A2586" i="13"/>
  <c r="G290" i="19"/>
  <c r="O2585" i="13" l="1"/>
  <c r="L2585" i="13"/>
  <c r="N2586" i="13"/>
  <c r="M2586" i="13" a="1"/>
  <c r="M2586" i="13" s="1"/>
  <c r="K2586" i="13"/>
  <c r="P2586" i="13"/>
  <c r="Q2586" i="13" s="1"/>
  <c r="A2587" i="13"/>
  <c r="O2586" i="13" l="1"/>
  <c r="L2586" i="13"/>
  <c r="N2587" i="13"/>
  <c r="M2587" i="13" a="1"/>
  <c r="M2587" i="13" s="1"/>
  <c r="K2587" i="13"/>
  <c r="P2587" i="13"/>
  <c r="Q2587" i="13" s="1"/>
  <c r="A2588" i="13"/>
  <c r="O2587" i="13" l="1"/>
  <c r="L2587" i="13"/>
  <c r="N2588" i="13"/>
  <c r="M2588" i="13" a="1"/>
  <c r="M2588" i="13" s="1"/>
  <c r="K2588" i="13"/>
  <c r="P2588" i="13"/>
  <c r="Q2588" i="13" s="1"/>
  <c r="A2589" i="13"/>
  <c r="O2588" i="13" l="1"/>
  <c r="L2588" i="13"/>
  <c r="N2589" i="13"/>
  <c r="M2589" i="13" a="1"/>
  <c r="M2589" i="13" s="1"/>
  <c r="K2589" i="13"/>
  <c r="P2589" i="13"/>
  <c r="Q2589" i="13" s="1"/>
  <c r="A2590" i="13"/>
  <c r="O2589" i="13" l="1"/>
  <c r="L2589" i="13"/>
  <c r="N2590" i="13"/>
  <c r="M2590" i="13" a="1"/>
  <c r="M2590" i="13" s="1"/>
  <c r="O2590" i="13" s="1"/>
  <c r="K2590" i="13"/>
  <c r="P2590" i="13"/>
  <c r="Q2590" i="13" s="1"/>
  <c r="A2591" i="13"/>
  <c r="L2590" i="13" l="1"/>
  <c r="N2591" i="13"/>
  <c r="M2591" i="13" a="1"/>
  <c r="M2591" i="13" s="1"/>
  <c r="K2591" i="13"/>
  <c r="P2591" i="13"/>
  <c r="Q2591" i="13" s="1"/>
  <c r="A2592" i="13"/>
  <c r="O2591" i="13" l="1"/>
  <c r="L2591" i="13"/>
  <c r="N2592" i="13"/>
  <c r="M2592" i="13" a="1"/>
  <c r="M2592" i="13" s="1"/>
  <c r="K2592" i="13"/>
  <c r="P2592" i="13"/>
  <c r="Q2592" i="13" s="1"/>
  <c r="A2593" i="13"/>
  <c r="O2592" i="13" l="1"/>
  <c r="L2592" i="13"/>
  <c r="N2593" i="13"/>
  <c r="M2593" i="13" a="1"/>
  <c r="M2593" i="13" s="1"/>
  <c r="K2593" i="13"/>
  <c r="P2593" i="13"/>
  <c r="Q2593" i="13" s="1"/>
  <c r="A2594" i="13"/>
  <c r="O2593" i="13" l="1"/>
  <c r="L2593" i="13"/>
  <c r="N2594" i="13"/>
  <c r="M2594" i="13" a="1"/>
  <c r="M2594" i="13" s="1"/>
  <c r="K2594" i="13"/>
  <c r="P2594" i="13"/>
  <c r="Q2594" i="13" s="1"/>
  <c r="A2595" i="13"/>
  <c r="G291" i="19"/>
  <c r="O2594" i="13" l="1"/>
  <c r="L2594" i="13"/>
  <c r="N2595" i="13"/>
  <c r="M2595" i="13" a="1"/>
  <c r="M2595" i="13" s="1"/>
  <c r="K2595" i="13"/>
  <c r="P2595" i="13"/>
  <c r="Q2595" i="13" s="1"/>
  <c r="A2596" i="13"/>
  <c r="O2595" i="13" l="1"/>
  <c r="L2595" i="13"/>
  <c r="N2596" i="13"/>
  <c r="M2596" i="13" a="1"/>
  <c r="M2596" i="13" s="1"/>
  <c r="K2596" i="13"/>
  <c r="P2596" i="13"/>
  <c r="Q2596" i="13" s="1"/>
  <c r="A2597" i="13"/>
  <c r="O2596" i="13" l="1"/>
  <c r="L2596" i="13"/>
  <c r="N2597" i="13"/>
  <c r="M2597" i="13" a="1"/>
  <c r="M2597" i="13" s="1"/>
  <c r="K2597" i="13"/>
  <c r="P2597" i="13"/>
  <c r="Q2597" i="13" s="1"/>
  <c r="A2598" i="13"/>
  <c r="O2597" i="13" l="1"/>
  <c r="L2597" i="13"/>
  <c r="N2598" i="13"/>
  <c r="M2598" i="13" a="1"/>
  <c r="M2598" i="13" s="1"/>
  <c r="K2598" i="13"/>
  <c r="P2598" i="13"/>
  <c r="Q2598" i="13" s="1"/>
  <c r="A2599" i="13"/>
  <c r="O2598" i="13" l="1"/>
  <c r="L2598" i="13"/>
  <c r="N2599" i="13"/>
  <c r="M2599" i="13" a="1"/>
  <c r="M2599" i="13" s="1"/>
  <c r="K2599" i="13"/>
  <c r="P2599" i="13"/>
  <c r="Q2599" i="13" s="1"/>
  <c r="A2600" i="13"/>
  <c r="O2599" i="13" l="1"/>
  <c r="L2599" i="13"/>
  <c r="N2600" i="13"/>
  <c r="M2600" i="13" a="1"/>
  <c r="M2600" i="13" s="1"/>
  <c r="K2600" i="13"/>
  <c r="P2600" i="13"/>
  <c r="Q2600" i="13" s="1"/>
  <c r="A2601" i="13"/>
  <c r="O2600" i="13" l="1"/>
  <c r="L2600" i="13"/>
  <c r="N2601" i="13"/>
  <c r="M2601" i="13" a="1"/>
  <c r="M2601" i="13" s="1"/>
  <c r="K2601" i="13"/>
  <c r="P2601" i="13"/>
  <c r="Q2601" i="13" s="1"/>
  <c r="A2602" i="13"/>
  <c r="O2601" i="13" l="1"/>
  <c r="L2601" i="13"/>
  <c r="N2602" i="13"/>
  <c r="M2602" i="13" a="1"/>
  <c r="M2602" i="13" s="1"/>
  <c r="K2602" i="13"/>
  <c r="P2602" i="13"/>
  <c r="Q2602" i="13" s="1"/>
  <c r="A2603" i="13"/>
  <c r="O2602" i="13" l="1"/>
  <c r="L2602" i="13"/>
  <c r="N2603" i="13"/>
  <c r="M2603" i="13" a="1"/>
  <c r="M2603" i="13" s="1"/>
  <c r="K2603" i="13"/>
  <c r="P2603" i="13"/>
  <c r="Q2603" i="13" s="1"/>
  <c r="A2604" i="13"/>
  <c r="G292" i="19"/>
  <c r="O2603" i="13" l="1"/>
  <c r="L2603" i="13"/>
  <c r="N2604" i="13"/>
  <c r="M2604" i="13" a="1"/>
  <c r="M2604" i="13" s="1"/>
  <c r="K2604" i="13"/>
  <c r="P2604" i="13"/>
  <c r="Q2604" i="13" s="1"/>
  <c r="A2605" i="13"/>
  <c r="O2604" i="13" l="1"/>
  <c r="L2604" i="13"/>
  <c r="N2605" i="13"/>
  <c r="M2605" i="13" a="1"/>
  <c r="M2605" i="13" s="1"/>
  <c r="K2605" i="13"/>
  <c r="P2605" i="13"/>
  <c r="Q2605" i="13" s="1"/>
  <c r="A2606" i="13"/>
  <c r="O2605" i="13" l="1"/>
  <c r="L2605" i="13"/>
  <c r="N2606" i="13"/>
  <c r="M2606" i="13" a="1"/>
  <c r="M2606" i="13" s="1"/>
  <c r="K2606" i="13"/>
  <c r="P2606" i="13"/>
  <c r="Q2606" i="13" s="1"/>
  <c r="A2607" i="13"/>
  <c r="O2606" i="13" l="1"/>
  <c r="L2606" i="13"/>
  <c r="N2607" i="13"/>
  <c r="M2607" i="13" a="1"/>
  <c r="M2607" i="13" s="1"/>
  <c r="O2607" i="13" s="1"/>
  <c r="K2607" i="13"/>
  <c r="P2607" i="13"/>
  <c r="Q2607" i="13" s="1"/>
  <c r="A2608" i="13"/>
  <c r="L2607" i="13" l="1"/>
  <c r="N2608" i="13"/>
  <c r="M2608" i="13" a="1"/>
  <c r="M2608" i="13" s="1"/>
  <c r="K2608" i="13"/>
  <c r="P2608" i="13"/>
  <c r="Q2608" i="13" s="1"/>
  <c r="A2609" i="13"/>
  <c r="O2608" i="13" l="1"/>
  <c r="L2608" i="13"/>
  <c r="N2609" i="13"/>
  <c r="M2609" i="13" a="1"/>
  <c r="M2609" i="13" s="1"/>
  <c r="K2609" i="13"/>
  <c r="P2609" i="13"/>
  <c r="Q2609" i="13" s="1"/>
  <c r="A2610" i="13"/>
  <c r="O2609" i="13" l="1"/>
  <c r="L2609" i="13"/>
  <c r="N2610" i="13"/>
  <c r="M2610" i="13" a="1"/>
  <c r="M2610" i="13" s="1"/>
  <c r="O2610" i="13" s="1"/>
  <c r="K2610" i="13"/>
  <c r="P2610" i="13"/>
  <c r="Q2610" i="13" s="1"/>
  <c r="A2611" i="13"/>
  <c r="L2610" i="13" l="1"/>
  <c r="N2611" i="13"/>
  <c r="M2611" i="13" a="1"/>
  <c r="M2611" i="13" s="1"/>
  <c r="K2611" i="13"/>
  <c r="P2611" i="13"/>
  <c r="Q2611" i="13" s="1"/>
  <c r="A2612" i="13"/>
  <c r="O2611" i="13" l="1"/>
  <c r="L2611" i="13"/>
  <c r="N2612" i="13"/>
  <c r="M2612" i="13" a="1"/>
  <c r="M2612" i="13" s="1"/>
  <c r="K2612" i="13"/>
  <c r="P2612" i="13"/>
  <c r="Q2612" i="13" s="1"/>
  <c r="A2613" i="13"/>
  <c r="G293" i="19"/>
  <c r="O2612" i="13" l="1"/>
  <c r="L2612" i="13"/>
  <c r="N2613" i="13"/>
  <c r="M2613" i="13" a="1"/>
  <c r="M2613" i="13" s="1"/>
  <c r="K2613" i="13"/>
  <c r="P2613" i="13"/>
  <c r="Q2613" i="13" s="1"/>
  <c r="A2614" i="13"/>
  <c r="O2613" i="13" l="1"/>
  <c r="L2613" i="13"/>
  <c r="N2614" i="13"/>
  <c r="M2614" i="13" a="1"/>
  <c r="M2614" i="13" s="1"/>
  <c r="K2614" i="13"/>
  <c r="P2614" i="13"/>
  <c r="Q2614" i="13" s="1"/>
  <c r="A2615" i="13"/>
  <c r="O2614" i="13" l="1"/>
  <c r="L2614" i="13"/>
  <c r="N2615" i="13"/>
  <c r="M2615" i="13" a="1"/>
  <c r="M2615" i="13" s="1"/>
  <c r="K2615" i="13"/>
  <c r="P2615" i="13"/>
  <c r="Q2615" i="13" s="1"/>
  <c r="A2616" i="13"/>
  <c r="O2615" i="13" l="1"/>
  <c r="L2615" i="13"/>
  <c r="N2616" i="13"/>
  <c r="M2616" i="13" a="1"/>
  <c r="M2616" i="13" s="1"/>
  <c r="K2616" i="13"/>
  <c r="P2616" i="13"/>
  <c r="Q2616" i="13" s="1"/>
  <c r="A2617" i="13"/>
  <c r="O2616" i="13" l="1"/>
  <c r="L2616" i="13"/>
  <c r="N2617" i="13"/>
  <c r="M2617" i="13" a="1"/>
  <c r="M2617" i="13" s="1"/>
  <c r="K2617" i="13"/>
  <c r="P2617" i="13"/>
  <c r="Q2617" i="13" s="1"/>
  <c r="A2618" i="13"/>
  <c r="O2617" i="13" l="1"/>
  <c r="L2617" i="13"/>
  <c r="N2618" i="13"/>
  <c r="M2618" i="13" a="1"/>
  <c r="M2618" i="13" s="1"/>
  <c r="O2618" i="13" s="1"/>
  <c r="K2618" i="13"/>
  <c r="P2618" i="13"/>
  <c r="Q2618" i="13" s="1"/>
  <c r="A2619" i="13"/>
  <c r="L2618" i="13" l="1"/>
  <c r="N2619" i="13"/>
  <c r="M2619" i="13" a="1"/>
  <c r="M2619" i="13" s="1"/>
  <c r="K2619" i="13"/>
  <c r="P2619" i="13"/>
  <c r="Q2619" i="13" s="1"/>
  <c r="A2620" i="13"/>
  <c r="O2619" i="13" l="1"/>
  <c r="L2619" i="13"/>
  <c r="N2620" i="13"/>
  <c r="M2620" i="13" a="1"/>
  <c r="M2620" i="13" s="1"/>
  <c r="K2620" i="13"/>
  <c r="P2620" i="13"/>
  <c r="Q2620" i="13" s="1"/>
  <c r="A2621" i="13"/>
  <c r="O2620" i="13" l="1"/>
  <c r="L2620" i="13"/>
  <c r="N2621" i="13"/>
  <c r="M2621" i="13" a="1"/>
  <c r="M2621" i="13" s="1"/>
  <c r="K2621" i="13"/>
  <c r="P2621" i="13"/>
  <c r="Q2621" i="13" s="1"/>
  <c r="A2622" i="13"/>
  <c r="G294" i="19"/>
  <c r="O2621" i="13" l="1"/>
  <c r="L2621" i="13"/>
  <c r="N2622" i="13"/>
  <c r="M2622" i="13" a="1"/>
  <c r="M2622" i="13" s="1"/>
  <c r="K2622" i="13"/>
  <c r="P2622" i="13"/>
  <c r="Q2622" i="13" s="1"/>
  <c r="A2623" i="13"/>
  <c r="O2622" i="13" l="1"/>
  <c r="L2622" i="13"/>
  <c r="N2623" i="13"/>
  <c r="M2623" i="13" a="1"/>
  <c r="M2623" i="13" s="1"/>
  <c r="O2623" i="13" s="1"/>
  <c r="K2623" i="13"/>
  <c r="P2623" i="13"/>
  <c r="Q2623" i="13" s="1"/>
  <c r="A2624" i="13"/>
  <c r="L2623" i="13" l="1"/>
  <c r="N2624" i="13"/>
  <c r="M2624" i="13" a="1"/>
  <c r="M2624" i="13" s="1"/>
  <c r="K2624" i="13"/>
  <c r="P2624" i="13"/>
  <c r="Q2624" i="13" s="1"/>
  <c r="A2625" i="13"/>
  <c r="O2624" i="13" l="1"/>
  <c r="L2624" i="13"/>
  <c r="N2625" i="13"/>
  <c r="M2625" i="13" a="1"/>
  <c r="M2625" i="13" s="1"/>
  <c r="K2625" i="13"/>
  <c r="P2625" i="13"/>
  <c r="Q2625" i="13" s="1"/>
  <c r="A2626" i="13"/>
  <c r="O2625" i="13" l="1"/>
  <c r="L2625" i="13"/>
  <c r="N2626" i="13"/>
  <c r="M2626" i="13" a="1"/>
  <c r="M2626" i="13" s="1"/>
  <c r="K2626" i="13"/>
  <c r="P2626" i="13"/>
  <c r="Q2626" i="13" s="1"/>
  <c r="A2627" i="13"/>
  <c r="O2626" i="13" l="1"/>
  <c r="L2626" i="13"/>
  <c r="N2627" i="13"/>
  <c r="M2627" i="13" a="1"/>
  <c r="M2627" i="13" s="1"/>
  <c r="K2627" i="13"/>
  <c r="P2627" i="13"/>
  <c r="Q2627" i="13" s="1"/>
  <c r="A2628" i="13"/>
  <c r="O2627" i="13" l="1"/>
  <c r="L2627" i="13"/>
  <c r="N2628" i="13"/>
  <c r="M2628" i="13" a="1"/>
  <c r="M2628" i="13" s="1"/>
  <c r="K2628" i="13"/>
  <c r="P2628" i="13"/>
  <c r="Q2628" i="13" s="1"/>
  <c r="A2629" i="13"/>
  <c r="O2628" i="13" l="1"/>
  <c r="L2628" i="13"/>
  <c r="N2629" i="13"/>
  <c r="M2629" i="13" a="1"/>
  <c r="M2629" i="13" s="1"/>
  <c r="K2629" i="13"/>
  <c r="P2629" i="13"/>
  <c r="Q2629" i="13" s="1"/>
  <c r="A2630" i="13"/>
  <c r="O2629" i="13" l="1"/>
  <c r="L2629" i="13"/>
  <c r="N2630" i="13"/>
  <c r="M2630" i="13" a="1"/>
  <c r="M2630" i="13" s="1"/>
  <c r="K2630" i="13"/>
  <c r="P2630" i="13"/>
  <c r="Q2630" i="13" s="1"/>
  <c r="A2631" i="13"/>
  <c r="G295" i="19"/>
  <c r="O2630" i="13" l="1"/>
  <c r="L2630" i="13"/>
  <c r="N2631" i="13"/>
  <c r="M2631" i="13" a="1"/>
  <c r="M2631" i="13" s="1"/>
  <c r="K2631" i="13"/>
  <c r="P2631" i="13"/>
  <c r="Q2631" i="13" s="1"/>
  <c r="A2632" i="13"/>
  <c r="O2631" i="13" l="1"/>
  <c r="L2631" i="13"/>
  <c r="N2632" i="13"/>
  <c r="M2632" i="13" a="1"/>
  <c r="M2632" i="13" s="1"/>
  <c r="K2632" i="13"/>
  <c r="P2632" i="13"/>
  <c r="Q2632" i="13" s="1"/>
  <c r="A2633" i="13"/>
  <c r="O2632" i="13" l="1"/>
  <c r="L2632" i="13"/>
  <c r="N2633" i="13"/>
  <c r="M2633" i="13" a="1"/>
  <c r="M2633" i="13" s="1"/>
  <c r="K2633" i="13"/>
  <c r="P2633" i="13"/>
  <c r="Q2633" i="13" s="1"/>
  <c r="A2634" i="13"/>
  <c r="O2633" i="13" l="1"/>
  <c r="L2633" i="13"/>
  <c r="N2634" i="13"/>
  <c r="M2634" i="13" a="1"/>
  <c r="M2634" i="13" s="1"/>
  <c r="K2634" i="13"/>
  <c r="P2634" i="13"/>
  <c r="Q2634" i="13" s="1"/>
  <c r="A2635" i="13"/>
  <c r="O2634" i="13" l="1"/>
  <c r="L2634" i="13"/>
  <c r="N2635" i="13"/>
  <c r="M2635" i="13" a="1"/>
  <c r="M2635" i="13" s="1"/>
  <c r="K2635" i="13"/>
  <c r="P2635" i="13"/>
  <c r="Q2635" i="13" s="1"/>
  <c r="A2636" i="13"/>
  <c r="O2635" i="13" l="1"/>
  <c r="L2635" i="13"/>
  <c r="N2636" i="13"/>
  <c r="M2636" i="13" a="1"/>
  <c r="M2636" i="13" s="1"/>
  <c r="K2636" i="13"/>
  <c r="P2636" i="13"/>
  <c r="Q2636" i="13" s="1"/>
  <c r="A2637" i="13"/>
  <c r="O2636" i="13" l="1"/>
  <c r="L2636" i="13"/>
  <c r="N2637" i="13"/>
  <c r="M2637" i="13" a="1"/>
  <c r="M2637" i="13" s="1"/>
  <c r="K2637" i="13"/>
  <c r="P2637" i="13"/>
  <c r="Q2637" i="13" s="1"/>
  <c r="A2638" i="13"/>
  <c r="O2637" i="13" l="1"/>
  <c r="L2637" i="13"/>
  <c r="N2638" i="13"/>
  <c r="M2638" i="13" a="1"/>
  <c r="M2638" i="13" s="1"/>
  <c r="K2638" i="13"/>
  <c r="P2638" i="13"/>
  <c r="Q2638" i="13" s="1"/>
  <c r="A2639" i="13"/>
  <c r="O2638" i="13" l="1"/>
  <c r="L2638" i="13"/>
  <c r="N2639" i="13"/>
  <c r="M2639" i="13" a="1"/>
  <c r="M2639" i="13" s="1"/>
  <c r="K2639" i="13"/>
  <c r="P2639" i="13"/>
  <c r="Q2639" i="13" s="1"/>
  <c r="A2640" i="13"/>
  <c r="G296" i="19"/>
  <c r="O2639" i="13" l="1"/>
  <c r="L2639" i="13"/>
  <c r="N2640" i="13"/>
  <c r="M2640" i="13" a="1"/>
  <c r="M2640" i="13" s="1"/>
  <c r="K2640" i="13"/>
  <c r="P2640" i="13"/>
  <c r="Q2640" i="13" s="1"/>
  <c r="A2641" i="13"/>
  <c r="O2640" i="13" l="1"/>
  <c r="L2640" i="13"/>
  <c r="N2641" i="13"/>
  <c r="M2641" i="13" a="1"/>
  <c r="M2641" i="13" s="1"/>
  <c r="K2641" i="13"/>
  <c r="P2641" i="13"/>
  <c r="Q2641" i="13" s="1"/>
  <c r="A2642" i="13"/>
  <c r="O2641" i="13" l="1"/>
  <c r="L2641" i="13"/>
  <c r="N2642" i="13"/>
  <c r="M2642" i="13" a="1"/>
  <c r="M2642" i="13" s="1"/>
  <c r="K2642" i="13"/>
  <c r="P2642" i="13"/>
  <c r="Q2642" i="13" s="1"/>
  <c r="A2643" i="13"/>
  <c r="O2642" i="13" l="1"/>
  <c r="L2642" i="13"/>
  <c r="N2643" i="13"/>
  <c r="M2643" i="13" a="1"/>
  <c r="M2643" i="13" s="1"/>
  <c r="K2643" i="13"/>
  <c r="P2643" i="13"/>
  <c r="Q2643" i="13" s="1"/>
  <c r="A2644" i="13"/>
  <c r="O2643" i="13" l="1"/>
  <c r="L2643" i="13"/>
  <c r="N2644" i="13"/>
  <c r="M2644" i="13" a="1"/>
  <c r="M2644" i="13" s="1"/>
  <c r="O2644" i="13" s="1"/>
  <c r="K2644" i="13"/>
  <c r="P2644" i="13"/>
  <c r="Q2644" i="13" s="1"/>
  <c r="A2645" i="13"/>
  <c r="L2644" i="13" l="1"/>
  <c r="N2645" i="13"/>
  <c r="M2645" i="13" a="1"/>
  <c r="M2645" i="13" s="1"/>
  <c r="K2645" i="13"/>
  <c r="P2645" i="13"/>
  <c r="Q2645" i="13" s="1"/>
  <c r="A2646" i="13"/>
  <c r="O2645" i="13" l="1"/>
  <c r="L2645" i="13"/>
  <c r="N2646" i="13"/>
  <c r="M2646" i="13" a="1"/>
  <c r="M2646" i="13" s="1"/>
  <c r="K2646" i="13"/>
  <c r="P2646" i="13"/>
  <c r="Q2646" i="13" s="1"/>
  <c r="A2647" i="13"/>
  <c r="O2646" i="13" l="1"/>
  <c r="L2646" i="13"/>
  <c r="N2647" i="13"/>
  <c r="M2647" i="13" a="1"/>
  <c r="M2647" i="13" s="1"/>
  <c r="K2647" i="13"/>
  <c r="P2647" i="13"/>
  <c r="Q2647" i="13" s="1"/>
  <c r="A2648" i="13"/>
  <c r="O2647" i="13" l="1"/>
  <c r="L2647" i="13"/>
  <c r="N2648" i="13"/>
  <c r="M2648" i="13" a="1"/>
  <c r="M2648" i="13" s="1"/>
  <c r="K2648" i="13"/>
  <c r="P2648" i="13"/>
  <c r="Q2648" i="13" s="1"/>
  <c r="A2649" i="13"/>
  <c r="G297" i="19"/>
  <c r="O2648" i="13" l="1"/>
  <c r="L2648" i="13"/>
  <c r="N2649" i="13"/>
  <c r="M2649" i="13" a="1"/>
  <c r="M2649" i="13" s="1"/>
  <c r="K2649" i="13"/>
  <c r="P2649" i="13"/>
  <c r="Q2649" i="13" s="1"/>
  <c r="A2650" i="13"/>
  <c r="O2649" i="13" l="1"/>
  <c r="L2649" i="13"/>
  <c r="N2650" i="13"/>
  <c r="M2650" i="13" a="1"/>
  <c r="M2650" i="13" s="1"/>
  <c r="K2650" i="13"/>
  <c r="P2650" i="13"/>
  <c r="Q2650" i="13" s="1"/>
  <c r="A2651" i="13"/>
  <c r="O2650" i="13" l="1"/>
  <c r="L2650" i="13"/>
  <c r="N2651" i="13"/>
  <c r="M2651" i="13" a="1"/>
  <c r="M2651" i="13" s="1"/>
  <c r="K2651" i="13"/>
  <c r="P2651" i="13"/>
  <c r="Q2651" i="13" s="1"/>
  <c r="A2652" i="13"/>
  <c r="O2651" i="13" l="1"/>
  <c r="L2651" i="13"/>
  <c r="N2652" i="13"/>
  <c r="M2652" i="13" a="1"/>
  <c r="M2652" i="13" s="1"/>
  <c r="K2652" i="13"/>
  <c r="P2652" i="13"/>
  <c r="Q2652" i="13" s="1"/>
  <c r="A2653" i="13"/>
  <c r="O2652" i="13" l="1"/>
  <c r="L2652" i="13"/>
  <c r="N2653" i="13"/>
  <c r="M2653" i="13" a="1"/>
  <c r="M2653" i="13" s="1"/>
  <c r="K2653" i="13"/>
  <c r="P2653" i="13"/>
  <c r="Q2653" i="13" s="1"/>
  <c r="A2654" i="13"/>
  <c r="O2653" i="13" l="1"/>
  <c r="L2653" i="13"/>
  <c r="N2654" i="13"/>
  <c r="M2654" i="13" a="1"/>
  <c r="M2654" i="13" s="1"/>
  <c r="K2654" i="13"/>
  <c r="P2654" i="13"/>
  <c r="Q2654" i="13" s="1"/>
  <c r="A2655" i="13"/>
  <c r="O2654" i="13" l="1"/>
  <c r="L2654" i="13"/>
  <c r="N2655" i="13"/>
  <c r="M2655" i="13" a="1"/>
  <c r="M2655" i="13" s="1"/>
  <c r="K2655" i="13"/>
  <c r="P2655" i="13"/>
  <c r="Q2655" i="13" s="1"/>
  <c r="A2656" i="13"/>
  <c r="O2655" i="13" l="1"/>
  <c r="L2655" i="13"/>
  <c r="N2656" i="13"/>
  <c r="M2656" i="13" a="1"/>
  <c r="M2656" i="13" s="1"/>
  <c r="K2656" i="13"/>
  <c r="P2656" i="13"/>
  <c r="Q2656" i="13" s="1"/>
  <c r="A2657" i="13"/>
  <c r="O2656" i="13" l="1"/>
  <c r="L2656" i="13"/>
  <c r="N2657" i="13"/>
  <c r="M2657" i="13" a="1"/>
  <c r="M2657" i="13" s="1"/>
  <c r="K2657" i="13"/>
  <c r="P2657" i="13"/>
  <c r="Q2657" i="13" s="1"/>
  <c r="A2658" i="13"/>
  <c r="G298" i="19"/>
  <c r="O2657" i="13" l="1"/>
  <c r="L2657" i="13"/>
  <c r="N2658" i="13"/>
  <c r="M2658" i="13" a="1"/>
  <c r="M2658" i="13" s="1"/>
  <c r="K2658" i="13"/>
  <c r="P2658" i="13"/>
  <c r="Q2658" i="13" s="1"/>
  <c r="A2659" i="13"/>
  <c r="O2658" i="13" l="1"/>
  <c r="L2658" i="13"/>
  <c r="N2659" i="13"/>
  <c r="M2659" i="13" a="1"/>
  <c r="M2659" i="13" s="1"/>
  <c r="K2659" i="13"/>
  <c r="P2659" i="13"/>
  <c r="Q2659" i="13" s="1"/>
  <c r="A2660" i="13"/>
  <c r="O2659" i="13" l="1"/>
  <c r="L2659" i="13"/>
  <c r="N2660" i="13"/>
  <c r="M2660" i="13" a="1"/>
  <c r="M2660" i="13" s="1"/>
  <c r="K2660" i="13"/>
  <c r="P2660" i="13"/>
  <c r="Q2660" i="13" s="1"/>
  <c r="A2661" i="13"/>
  <c r="O2660" i="13" l="1"/>
  <c r="L2660" i="13"/>
  <c r="N2661" i="13"/>
  <c r="M2661" i="13" a="1"/>
  <c r="M2661" i="13" s="1"/>
  <c r="K2661" i="13"/>
  <c r="P2661" i="13"/>
  <c r="Q2661" i="13" s="1"/>
  <c r="A2662" i="13"/>
  <c r="O2661" i="13" l="1"/>
  <c r="L2661" i="13"/>
  <c r="N2662" i="13"/>
  <c r="M2662" i="13" a="1"/>
  <c r="M2662" i="13" s="1"/>
  <c r="K2662" i="13"/>
  <c r="P2662" i="13"/>
  <c r="Q2662" i="13" s="1"/>
  <c r="A2663" i="13"/>
  <c r="O2662" i="13" l="1"/>
  <c r="L2662" i="13"/>
  <c r="N2663" i="13"/>
  <c r="M2663" i="13" a="1"/>
  <c r="M2663" i="13" s="1"/>
  <c r="K2663" i="13"/>
  <c r="P2663" i="13"/>
  <c r="Q2663" i="13" s="1"/>
  <c r="A2664" i="13"/>
  <c r="O2663" i="13" l="1"/>
  <c r="L2663" i="13"/>
  <c r="N2664" i="13"/>
  <c r="M2664" i="13" a="1"/>
  <c r="M2664" i="13" s="1"/>
  <c r="K2664" i="13"/>
  <c r="P2664" i="13"/>
  <c r="Q2664" i="13" s="1"/>
  <c r="A2665" i="13"/>
  <c r="O2664" i="13" l="1"/>
  <c r="L2664" i="13"/>
  <c r="N2665" i="13"/>
  <c r="M2665" i="13" a="1"/>
  <c r="M2665" i="13" s="1"/>
  <c r="O2665" i="13" s="1"/>
  <c r="K2665" i="13"/>
  <c r="P2665" i="13"/>
  <c r="Q2665" i="13" s="1"/>
  <c r="A2666" i="13"/>
  <c r="L2665" i="13" l="1"/>
  <c r="N2666" i="13"/>
  <c r="M2666" i="13" a="1"/>
  <c r="M2666" i="13" s="1"/>
  <c r="K2666" i="13"/>
  <c r="P2666" i="13"/>
  <c r="Q2666" i="13" s="1"/>
  <c r="A2667" i="13"/>
  <c r="G299" i="19"/>
  <c r="O2666" i="13" l="1"/>
  <c r="L2666" i="13"/>
  <c r="N2667" i="13"/>
  <c r="M2667" i="13" a="1"/>
  <c r="M2667" i="13" s="1"/>
  <c r="K2667" i="13"/>
  <c r="P2667" i="13"/>
  <c r="Q2667" i="13" s="1"/>
  <c r="A2668" i="13"/>
  <c r="O2667" i="13" l="1"/>
  <c r="L2667" i="13"/>
  <c r="N2668" i="13"/>
  <c r="M2668" i="13" a="1"/>
  <c r="M2668" i="13" s="1"/>
  <c r="K2668" i="13"/>
  <c r="P2668" i="13"/>
  <c r="Q2668" i="13" s="1"/>
  <c r="A2669" i="13"/>
  <c r="O2668" i="13" l="1"/>
  <c r="L2668" i="13"/>
  <c r="N2669" i="13"/>
  <c r="M2669" i="13" a="1"/>
  <c r="M2669" i="13" s="1"/>
  <c r="K2669" i="13"/>
  <c r="P2669" i="13"/>
  <c r="Q2669" i="13" s="1"/>
  <c r="A2670" i="13"/>
  <c r="O2669" i="13" l="1"/>
  <c r="L2669" i="13"/>
  <c r="N2670" i="13"/>
  <c r="M2670" i="13" a="1"/>
  <c r="M2670" i="13" s="1"/>
  <c r="K2670" i="13"/>
  <c r="P2670" i="13"/>
  <c r="Q2670" i="13" s="1"/>
  <c r="A2671" i="13"/>
  <c r="O2670" i="13" l="1"/>
  <c r="L2670" i="13"/>
  <c r="N2671" i="13"/>
  <c r="M2671" i="13" a="1"/>
  <c r="M2671" i="13" s="1"/>
  <c r="K2671" i="13"/>
  <c r="P2671" i="13"/>
  <c r="Q2671" i="13" s="1"/>
  <c r="A2672" i="13"/>
  <c r="O2671" i="13" l="1"/>
  <c r="L2671" i="13"/>
  <c r="N2672" i="13"/>
  <c r="M2672" i="13" a="1"/>
  <c r="M2672" i="13" s="1"/>
  <c r="K2672" i="13"/>
  <c r="P2672" i="13"/>
  <c r="Q2672" i="13" s="1"/>
  <c r="A2673" i="13"/>
  <c r="O2672" i="13" l="1"/>
  <c r="L2672" i="13"/>
  <c r="N2673" i="13"/>
  <c r="M2673" i="13" a="1"/>
  <c r="M2673" i="13" s="1"/>
  <c r="K2673" i="13"/>
  <c r="P2673" i="13"/>
  <c r="Q2673" i="13" s="1"/>
  <c r="A2674" i="13"/>
  <c r="O2673" i="13" l="1"/>
  <c r="L2673" i="13"/>
  <c r="N2674" i="13"/>
  <c r="M2674" i="13" a="1"/>
  <c r="M2674" i="13" s="1"/>
  <c r="O2674" i="13" s="1"/>
  <c r="K2674" i="13"/>
  <c r="P2674" i="13"/>
  <c r="Q2674" i="13" s="1"/>
  <c r="A2675" i="13"/>
  <c r="L2674" i="13" l="1"/>
  <c r="N2675" i="13"/>
  <c r="M2675" i="13" a="1"/>
  <c r="M2675" i="13" s="1"/>
  <c r="K2675" i="13"/>
  <c r="P2675" i="13"/>
  <c r="Q2675" i="13" s="1"/>
  <c r="A2676" i="13"/>
  <c r="G300" i="19"/>
  <c r="O2675" i="13" l="1"/>
  <c r="L2675" i="13"/>
  <c r="N2676" i="13"/>
  <c r="M2676" i="13" a="1"/>
  <c r="M2676" i="13" s="1"/>
  <c r="K2676" i="13"/>
  <c r="P2676" i="13"/>
  <c r="Q2676" i="13" s="1"/>
  <c r="A2677" i="13"/>
  <c r="O2676" i="13" l="1"/>
  <c r="L2676" i="13"/>
  <c r="N2677" i="13"/>
  <c r="M2677" i="13" a="1"/>
  <c r="M2677" i="13" s="1"/>
  <c r="K2677" i="13"/>
  <c r="P2677" i="13"/>
  <c r="Q2677" i="13" s="1"/>
  <c r="A2678" i="13"/>
  <c r="O2677" i="13" l="1"/>
  <c r="L2677" i="13"/>
  <c r="N2678" i="13"/>
  <c r="M2678" i="13" a="1"/>
  <c r="M2678" i="13" s="1"/>
  <c r="K2678" i="13"/>
  <c r="P2678" i="13"/>
  <c r="Q2678" i="13" s="1"/>
  <c r="A2679" i="13"/>
  <c r="O2678" i="13" l="1"/>
  <c r="L2678" i="13"/>
  <c r="N2679" i="13"/>
  <c r="M2679" i="13" a="1"/>
  <c r="M2679" i="13" s="1"/>
  <c r="K2679" i="13"/>
  <c r="P2679" i="13"/>
  <c r="Q2679" i="13" s="1"/>
  <c r="A2680" i="13"/>
  <c r="O2679" i="13" l="1"/>
  <c r="L2679" i="13"/>
  <c r="N2680" i="13"/>
  <c r="M2680" i="13" a="1"/>
  <c r="M2680" i="13" s="1"/>
  <c r="K2680" i="13"/>
  <c r="P2680" i="13"/>
  <c r="Q2680" i="13" s="1"/>
  <c r="A2681" i="13"/>
  <c r="O2680" i="13" l="1"/>
  <c r="L2680" i="13"/>
  <c r="N2681" i="13"/>
  <c r="M2681" i="13" a="1"/>
  <c r="M2681" i="13" s="1"/>
  <c r="K2681" i="13"/>
  <c r="P2681" i="13"/>
  <c r="Q2681" i="13" s="1"/>
  <c r="A2682" i="13"/>
  <c r="O2681" i="13" l="1"/>
  <c r="L2681" i="13"/>
  <c r="N2682" i="13"/>
  <c r="M2682" i="13" a="1"/>
  <c r="M2682" i="13" s="1"/>
  <c r="K2682" i="13"/>
  <c r="P2682" i="13"/>
  <c r="Q2682" i="13" s="1"/>
  <c r="A2683" i="13"/>
  <c r="O2682" i="13" l="1"/>
  <c r="L2682" i="13"/>
  <c r="N2683" i="13"/>
  <c r="M2683" i="13" a="1"/>
  <c r="M2683" i="13" s="1"/>
  <c r="K2683" i="13"/>
  <c r="P2683" i="13"/>
  <c r="Q2683" i="13" s="1"/>
  <c r="A2684" i="13"/>
  <c r="O2683" i="13" l="1"/>
  <c r="L2683" i="13"/>
  <c r="N2684" i="13"/>
  <c r="M2684" i="13" a="1"/>
  <c r="M2684" i="13" s="1"/>
  <c r="K2684" i="13"/>
  <c r="P2684" i="13"/>
  <c r="Q2684" i="13" s="1"/>
  <c r="A2685" i="13"/>
  <c r="G301" i="19"/>
  <c r="O2684" i="13" l="1"/>
  <c r="L2684" i="13"/>
  <c r="N2685" i="13"/>
  <c r="M2685" i="13" a="1"/>
  <c r="M2685" i="13" s="1"/>
  <c r="K2685" i="13"/>
  <c r="P2685" i="13"/>
  <c r="Q2685" i="13" s="1"/>
  <c r="A2686" i="13"/>
  <c r="O2685" i="13" l="1"/>
  <c r="L2685" i="13"/>
  <c r="N2686" i="13"/>
  <c r="M2686" i="13" a="1"/>
  <c r="M2686" i="13" s="1"/>
  <c r="K2686" i="13"/>
  <c r="P2686" i="13"/>
  <c r="Q2686" i="13" s="1"/>
  <c r="A2687" i="13"/>
  <c r="O2686" i="13" l="1"/>
  <c r="L2686" i="13"/>
  <c r="N2687" i="13"/>
  <c r="M2687" i="13" a="1"/>
  <c r="M2687" i="13" s="1"/>
  <c r="K2687" i="13"/>
  <c r="P2687" i="13"/>
  <c r="Q2687" i="13" s="1"/>
  <c r="A2688" i="13"/>
  <c r="O2687" i="13" l="1"/>
  <c r="L2687" i="13"/>
  <c r="N2688" i="13"/>
  <c r="M2688" i="13" a="1"/>
  <c r="M2688" i="13" s="1"/>
  <c r="K2688" i="13"/>
  <c r="P2688" i="13"/>
  <c r="Q2688" i="13" s="1"/>
  <c r="A2689" i="13"/>
  <c r="O2688" i="13" l="1"/>
  <c r="L2688" i="13"/>
  <c r="N2689" i="13"/>
  <c r="M2689" i="13" a="1"/>
  <c r="M2689" i="13" s="1"/>
  <c r="K2689" i="13"/>
  <c r="P2689" i="13"/>
  <c r="Q2689" i="13" s="1"/>
  <c r="A2690" i="13"/>
  <c r="O2689" i="13" l="1"/>
  <c r="L2689" i="13"/>
  <c r="N2690" i="13"/>
  <c r="M2690" i="13" a="1"/>
  <c r="M2690" i="13" s="1"/>
  <c r="K2690" i="13"/>
  <c r="P2690" i="13"/>
  <c r="Q2690" i="13" s="1"/>
  <c r="A2691" i="13"/>
  <c r="O2690" i="13" l="1"/>
  <c r="L2690" i="13"/>
  <c r="N2691" i="13"/>
  <c r="M2691" i="13" a="1"/>
  <c r="M2691" i="13" s="1"/>
  <c r="K2691" i="13"/>
  <c r="P2691" i="13"/>
  <c r="Q2691" i="13" s="1"/>
  <c r="A2692" i="13"/>
  <c r="O2691" i="13" l="1"/>
  <c r="L2691" i="13"/>
  <c r="N2692" i="13"/>
  <c r="M2692" i="13" a="1"/>
  <c r="M2692" i="13" s="1"/>
  <c r="K2692" i="13"/>
  <c r="P2692" i="13"/>
  <c r="Q2692" i="13" s="1"/>
  <c r="A2693" i="13"/>
  <c r="O2692" i="13" l="1"/>
  <c r="L2692" i="13"/>
  <c r="N2693" i="13"/>
  <c r="M2693" i="13" a="1"/>
  <c r="M2693" i="13" s="1"/>
  <c r="K2693" i="13"/>
  <c r="P2693" i="13"/>
  <c r="Q2693" i="13" s="1"/>
  <c r="A2694" i="13"/>
  <c r="G302" i="19"/>
  <c r="O2693" i="13" l="1"/>
  <c r="L2693" i="13"/>
  <c r="N2694" i="13"/>
  <c r="M2694" i="13" a="1"/>
  <c r="M2694" i="13" s="1"/>
  <c r="K2694" i="13"/>
  <c r="P2694" i="13"/>
  <c r="Q2694" i="13" s="1"/>
  <c r="A2695" i="13"/>
  <c r="O2694" i="13" l="1"/>
  <c r="L2694" i="13"/>
  <c r="N2695" i="13"/>
  <c r="M2695" i="13" a="1"/>
  <c r="M2695" i="13" s="1"/>
  <c r="K2695" i="13"/>
  <c r="P2695" i="13"/>
  <c r="Q2695" i="13" s="1"/>
  <c r="A2696" i="13"/>
  <c r="O2695" i="13" l="1"/>
  <c r="L2695" i="13"/>
  <c r="N2696" i="13"/>
  <c r="M2696" i="13" a="1"/>
  <c r="M2696" i="13" s="1"/>
  <c r="K2696" i="13"/>
  <c r="P2696" i="13"/>
  <c r="Q2696" i="13" s="1"/>
  <c r="A2697" i="13"/>
  <c r="O2696" i="13" l="1"/>
  <c r="L2696" i="13"/>
  <c r="N2697" i="13"/>
  <c r="M2697" i="13" a="1"/>
  <c r="M2697" i="13" s="1"/>
  <c r="K2697" i="13"/>
  <c r="P2697" i="13"/>
  <c r="Q2697" i="13" s="1"/>
  <c r="A2698" i="13"/>
  <c r="O2697" i="13" l="1"/>
  <c r="L2697" i="13"/>
  <c r="N2698" i="13"/>
  <c r="M2698" i="13" a="1"/>
  <c r="M2698" i="13" s="1"/>
  <c r="K2698" i="13"/>
  <c r="P2698" i="13"/>
  <c r="Q2698" i="13" s="1"/>
  <c r="A2699" i="13"/>
  <c r="O2698" i="13" l="1"/>
  <c r="L2698" i="13"/>
  <c r="N2699" i="13"/>
  <c r="M2699" i="13" a="1"/>
  <c r="M2699" i="13" s="1"/>
  <c r="K2699" i="13"/>
  <c r="P2699" i="13"/>
  <c r="Q2699" i="13" s="1"/>
  <c r="A2700" i="13"/>
  <c r="O2699" i="13" l="1"/>
  <c r="L2699" i="13"/>
  <c r="N2700" i="13"/>
  <c r="M2700" i="13" a="1"/>
  <c r="M2700" i="13" s="1"/>
  <c r="K2700" i="13"/>
  <c r="P2700" i="13"/>
  <c r="Q2700" i="13" s="1"/>
  <c r="A2701" i="13"/>
  <c r="O2700" i="13" l="1"/>
  <c r="L2700" i="13"/>
  <c r="N2701" i="13"/>
  <c r="M2701" i="13" a="1"/>
  <c r="M2701" i="13" s="1"/>
  <c r="K2701" i="13"/>
  <c r="P2701" i="13"/>
  <c r="Q2701" i="13" s="1"/>
  <c r="A2702" i="13"/>
  <c r="O2701" i="13" l="1"/>
  <c r="L2701" i="13"/>
  <c r="N2702" i="13"/>
  <c r="M2702" i="13" a="1"/>
  <c r="M2702" i="13" s="1"/>
  <c r="K2702" i="13"/>
  <c r="P2702" i="13"/>
  <c r="Q2702" i="13" s="1"/>
  <c r="A2703" i="13"/>
  <c r="G303" i="19"/>
  <c r="O2702" i="13" l="1"/>
  <c r="L2702" i="13"/>
  <c r="N2703" i="13"/>
  <c r="M2703" i="13" a="1"/>
  <c r="M2703" i="13" s="1"/>
  <c r="K2703" i="13"/>
  <c r="P2703" i="13"/>
  <c r="Q2703" i="13" s="1"/>
  <c r="A2704" i="13"/>
  <c r="O2703" i="13" l="1"/>
  <c r="L2703" i="13"/>
  <c r="N2704" i="13"/>
  <c r="M2704" i="13" a="1"/>
  <c r="M2704" i="13" s="1"/>
  <c r="K2704" i="13"/>
  <c r="P2704" i="13"/>
  <c r="Q2704" i="13" s="1"/>
  <c r="A2705" i="13"/>
  <c r="O2704" i="13" l="1"/>
  <c r="L2704" i="13"/>
  <c r="N2705" i="13"/>
  <c r="M2705" i="13" a="1"/>
  <c r="M2705" i="13" s="1"/>
  <c r="K2705" i="13"/>
  <c r="P2705" i="13"/>
  <c r="Q2705" i="13" s="1"/>
  <c r="A2706" i="13"/>
  <c r="O2705" i="13" l="1"/>
  <c r="L2705" i="13"/>
  <c r="N2706" i="13"/>
  <c r="M2706" i="13" a="1"/>
  <c r="M2706" i="13" s="1"/>
  <c r="K2706" i="13"/>
  <c r="P2706" i="13"/>
  <c r="Q2706" i="13" s="1"/>
  <c r="A2707" i="13"/>
  <c r="O2706" i="13" l="1"/>
  <c r="L2706" i="13"/>
  <c r="N2707" i="13"/>
  <c r="M2707" i="13" a="1"/>
  <c r="M2707" i="13" s="1"/>
  <c r="K2707" i="13"/>
  <c r="P2707" i="13"/>
  <c r="Q2707" i="13" s="1"/>
  <c r="A2708" i="13"/>
  <c r="O2707" i="13" l="1"/>
  <c r="L2707" i="13"/>
  <c r="N2708" i="13"/>
  <c r="M2708" i="13" a="1"/>
  <c r="M2708" i="13" s="1"/>
  <c r="O2708" i="13" s="1"/>
  <c r="K2708" i="13"/>
  <c r="P2708" i="13"/>
  <c r="Q2708" i="13" s="1"/>
  <c r="A2709" i="13"/>
  <c r="L2708" i="13" l="1"/>
  <c r="N2709" i="13"/>
  <c r="M2709" i="13" a="1"/>
  <c r="M2709" i="13" s="1"/>
  <c r="K2709" i="13"/>
  <c r="P2709" i="13"/>
  <c r="Q2709" i="13" s="1"/>
  <c r="A2710" i="13"/>
  <c r="O2709" i="13" l="1"/>
  <c r="L2709" i="13"/>
  <c r="N2710" i="13"/>
  <c r="M2710" i="13" a="1"/>
  <c r="M2710" i="13" s="1"/>
  <c r="K2710" i="13"/>
  <c r="P2710" i="13"/>
  <c r="Q2710" i="13" s="1"/>
  <c r="A2711" i="13"/>
  <c r="O2710" i="13" l="1"/>
  <c r="L2710" i="13"/>
  <c r="N2711" i="13"/>
  <c r="M2711" i="13" a="1"/>
  <c r="M2711" i="13" s="1"/>
  <c r="K2711" i="13"/>
  <c r="P2711" i="13"/>
  <c r="Q2711" i="13" s="1"/>
  <c r="A2712" i="13"/>
  <c r="G304" i="19"/>
  <c r="O2711" i="13" l="1"/>
  <c r="L2711" i="13"/>
  <c r="N2712" i="13"/>
  <c r="M2712" i="13" a="1"/>
  <c r="M2712" i="13" s="1"/>
  <c r="K2712" i="13"/>
  <c r="P2712" i="13"/>
  <c r="Q2712" i="13" s="1"/>
  <c r="A2713" i="13"/>
  <c r="O2712" i="13" l="1"/>
  <c r="L2712" i="13"/>
  <c r="N2713" i="13"/>
  <c r="M2713" i="13" a="1"/>
  <c r="M2713" i="13" s="1"/>
  <c r="K2713" i="13"/>
  <c r="P2713" i="13"/>
  <c r="Q2713" i="13" s="1"/>
  <c r="A2714" i="13"/>
  <c r="O2713" i="13" l="1"/>
  <c r="L2713" i="13"/>
  <c r="N2714" i="13"/>
  <c r="M2714" i="13" a="1"/>
  <c r="M2714" i="13" s="1"/>
  <c r="K2714" i="13"/>
  <c r="P2714" i="13"/>
  <c r="Q2714" i="13" s="1"/>
  <c r="A2715" i="13"/>
  <c r="O2714" i="13" l="1"/>
  <c r="L2714" i="13"/>
  <c r="N2715" i="13"/>
  <c r="M2715" i="13" a="1"/>
  <c r="M2715" i="13" s="1"/>
  <c r="K2715" i="13"/>
  <c r="P2715" i="13"/>
  <c r="Q2715" i="13" s="1"/>
  <c r="A2716" i="13"/>
  <c r="O2715" i="13" l="1"/>
  <c r="L2715" i="13"/>
  <c r="N2716" i="13"/>
  <c r="M2716" i="13" a="1"/>
  <c r="M2716" i="13" s="1"/>
  <c r="K2716" i="13"/>
  <c r="P2716" i="13"/>
  <c r="Q2716" i="13" s="1"/>
  <c r="A2717" i="13"/>
  <c r="O2716" i="13" l="1"/>
  <c r="L2716" i="13"/>
  <c r="N2717" i="13"/>
  <c r="M2717" i="13" a="1"/>
  <c r="M2717" i="13" s="1"/>
  <c r="K2717" i="13"/>
  <c r="P2717" i="13"/>
  <c r="Q2717" i="13" s="1"/>
  <c r="A2718" i="13"/>
  <c r="O2717" i="13" l="1"/>
  <c r="L2717" i="13"/>
  <c r="N2718" i="13"/>
  <c r="M2718" i="13" a="1"/>
  <c r="M2718" i="13" s="1"/>
  <c r="K2718" i="13"/>
  <c r="P2718" i="13"/>
  <c r="Q2718" i="13" s="1"/>
  <c r="A2719" i="13"/>
  <c r="O2718" i="13" l="1"/>
  <c r="L2718" i="13"/>
  <c r="N2719" i="13"/>
  <c r="M2719" i="13" a="1"/>
  <c r="M2719" i="13" s="1"/>
  <c r="K2719" i="13"/>
  <c r="P2719" i="13"/>
  <c r="Q2719" i="13" s="1"/>
  <c r="A2720" i="13"/>
  <c r="O2719" i="13" l="1"/>
  <c r="L2719" i="13"/>
  <c r="N2720" i="13"/>
  <c r="M2720" i="13" a="1"/>
  <c r="M2720" i="13" s="1"/>
  <c r="K2720" i="13"/>
  <c r="P2720" i="13"/>
  <c r="Q2720" i="13" s="1"/>
  <c r="A2721" i="13"/>
  <c r="G305" i="19"/>
  <c r="O2720" i="13" l="1"/>
  <c r="L2720" i="13"/>
  <c r="N2721" i="13"/>
  <c r="M2721" i="13" a="1"/>
  <c r="M2721" i="13" s="1"/>
  <c r="K2721" i="13"/>
  <c r="P2721" i="13"/>
  <c r="Q2721" i="13" s="1"/>
  <c r="A2722" i="13"/>
  <c r="O2721" i="13" l="1"/>
  <c r="L2721" i="13"/>
  <c r="N2722" i="13"/>
  <c r="M2722" i="13" a="1"/>
  <c r="M2722" i="13" s="1"/>
  <c r="K2722" i="13"/>
  <c r="P2722" i="13"/>
  <c r="Q2722" i="13" s="1"/>
  <c r="A2723" i="13"/>
  <c r="O2722" i="13" l="1"/>
  <c r="L2722" i="13"/>
  <c r="N2723" i="13"/>
  <c r="M2723" i="13" a="1"/>
  <c r="M2723" i="13" s="1"/>
  <c r="K2723" i="13"/>
  <c r="P2723" i="13"/>
  <c r="Q2723" i="13" s="1"/>
  <c r="A2724" i="13"/>
  <c r="O2723" i="13" l="1"/>
  <c r="L2723" i="13"/>
  <c r="N2724" i="13"/>
  <c r="M2724" i="13" a="1"/>
  <c r="M2724" i="13" s="1"/>
  <c r="K2724" i="13"/>
  <c r="P2724" i="13"/>
  <c r="Q2724" i="13" s="1"/>
  <c r="A2725" i="13"/>
  <c r="O2724" i="13" l="1"/>
  <c r="L2724" i="13"/>
  <c r="N2725" i="13"/>
  <c r="M2725" i="13" a="1"/>
  <c r="M2725" i="13" s="1"/>
  <c r="K2725" i="13"/>
  <c r="P2725" i="13"/>
  <c r="Q2725" i="13" s="1"/>
  <c r="A2726" i="13"/>
  <c r="O2725" i="13" l="1"/>
  <c r="L2725" i="13"/>
  <c r="N2726" i="13"/>
  <c r="M2726" i="13" a="1"/>
  <c r="M2726" i="13" s="1"/>
  <c r="K2726" i="13"/>
  <c r="P2726" i="13"/>
  <c r="Q2726" i="13" s="1"/>
  <c r="A2727" i="13"/>
  <c r="O2726" i="13" l="1"/>
  <c r="L2726" i="13"/>
  <c r="N2727" i="13"/>
  <c r="M2727" i="13" a="1"/>
  <c r="M2727" i="13" s="1"/>
  <c r="O2727" i="13" s="1"/>
  <c r="K2727" i="13"/>
  <c r="P2727" i="13"/>
  <c r="Q2727" i="13" s="1"/>
  <c r="A2728" i="13"/>
  <c r="L2727" i="13" l="1"/>
  <c r="N2728" i="13"/>
  <c r="M2728" i="13" a="1"/>
  <c r="M2728" i="13" s="1"/>
  <c r="K2728" i="13"/>
  <c r="P2728" i="13"/>
  <c r="Q2728" i="13" s="1"/>
  <c r="A2729" i="13"/>
  <c r="O2728" i="13" l="1"/>
  <c r="L2728" i="13"/>
  <c r="N2729" i="13"/>
  <c r="M2729" i="13" a="1"/>
  <c r="M2729" i="13" s="1"/>
  <c r="K2729" i="13"/>
  <c r="P2729" i="13"/>
  <c r="Q2729" i="13" s="1"/>
  <c r="A2730" i="13"/>
  <c r="G306" i="19"/>
  <c r="O2729" i="13" l="1"/>
  <c r="L2729" i="13"/>
  <c r="N2730" i="13"/>
  <c r="M2730" i="13" a="1"/>
  <c r="M2730" i="13" s="1"/>
  <c r="K2730" i="13"/>
  <c r="P2730" i="13"/>
  <c r="Q2730" i="13" s="1"/>
  <c r="A2731" i="13"/>
  <c r="O2730" i="13" l="1"/>
  <c r="L2730" i="13"/>
  <c r="N2731" i="13"/>
  <c r="M2731" i="13" a="1"/>
  <c r="M2731" i="13" s="1"/>
  <c r="K2731" i="13"/>
  <c r="P2731" i="13"/>
  <c r="Q2731" i="13" s="1"/>
  <c r="A2732" i="13"/>
  <c r="O2731" i="13" l="1"/>
  <c r="L2731" i="13"/>
  <c r="N2732" i="13"/>
  <c r="M2732" i="13" a="1"/>
  <c r="M2732" i="13" s="1"/>
  <c r="K2732" i="13"/>
  <c r="P2732" i="13"/>
  <c r="Q2732" i="13" s="1"/>
  <c r="A2733" i="13"/>
  <c r="O2732" i="13" l="1"/>
  <c r="L2732" i="13"/>
  <c r="N2733" i="13"/>
  <c r="M2733" i="13" a="1"/>
  <c r="M2733" i="13" s="1"/>
  <c r="K2733" i="13"/>
  <c r="P2733" i="13"/>
  <c r="Q2733" i="13" s="1"/>
  <c r="A2734" i="13"/>
  <c r="O2733" i="13" l="1"/>
  <c r="L2733" i="13"/>
  <c r="N2734" i="13"/>
  <c r="M2734" i="13" a="1"/>
  <c r="M2734" i="13" s="1"/>
  <c r="K2734" i="13"/>
  <c r="P2734" i="13"/>
  <c r="Q2734" i="13" s="1"/>
  <c r="A2735" i="13"/>
  <c r="O2734" i="13" l="1"/>
  <c r="L2734" i="13"/>
  <c r="N2735" i="13"/>
  <c r="M2735" i="13" a="1"/>
  <c r="M2735" i="13" s="1"/>
  <c r="K2735" i="13"/>
  <c r="P2735" i="13"/>
  <c r="Q2735" i="13" s="1"/>
  <c r="A2736" i="13"/>
  <c r="O2735" i="13" l="1"/>
  <c r="L2735" i="13"/>
  <c r="N2736" i="13"/>
  <c r="M2736" i="13" a="1"/>
  <c r="M2736" i="13" s="1"/>
  <c r="K2736" i="13"/>
  <c r="P2736" i="13"/>
  <c r="Q2736" i="13" s="1"/>
  <c r="A2737" i="13"/>
  <c r="O2736" i="13" l="1"/>
  <c r="L2736" i="13"/>
  <c r="N2737" i="13"/>
  <c r="M2737" i="13" a="1"/>
  <c r="M2737" i="13" s="1"/>
  <c r="K2737" i="13"/>
  <c r="P2737" i="13"/>
  <c r="Q2737" i="13" s="1"/>
  <c r="A2738" i="13"/>
  <c r="O2737" i="13" l="1"/>
  <c r="L2737" i="13"/>
  <c r="N2738" i="13"/>
  <c r="M2738" i="13" a="1"/>
  <c r="M2738" i="13" s="1"/>
  <c r="K2738" i="13"/>
  <c r="P2738" i="13"/>
  <c r="Q2738" i="13" s="1"/>
  <c r="A2739" i="13"/>
  <c r="G307" i="19"/>
  <c r="O2738" i="13" l="1"/>
  <c r="L2738" i="13"/>
  <c r="N2739" i="13"/>
  <c r="M2739" i="13" a="1"/>
  <c r="M2739" i="13" s="1"/>
  <c r="K2739" i="13"/>
  <c r="P2739" i="13"/>
  <c r="Q2739" i="13" s="1"/>
  <c r="A2740" i="13"/>
  <c r="O2739" i="13" l="1"/>
  <c r="L2739" i="13"/>
  <c r="N2740" i="13"/>
  <c r="M2740" i="13" a="1"/>
  <c r="M2740" i="13" s="1"/>
  <c r="K2740" i="13"/>
  <c r="P2740" i="13"/>
  <c r="Q2740" i="13" s="1"/>
  <c r="A2741" i="13"/>
  <c r="O2740" i="13" l="1"/>
  <c r="L2740" i="13"/>
  <c r="N2741" i="13"/>
  <c r="M2741" i="13" a="1"/>
  <c r="M2741" i="13" s="1"/>
  <c r="K2741" i="13"/>
  <c r="P2741" i="13"/>
  <c r="Q2741" i="13" s="1"/>
  <c r="A2742" i="13"/>
  <c r="O2741" i="13" l="1"/>
  <c r="L2741" i="13"/>
  <c r="N2742" i="13"/>
  <c r="M2742" i="13" a="1"/>
  <c r="M2742" i="13" s="1"/>
  <c r="K2742" i="13"/>
  <c r="P2742" i="13"/>
  <c r="Q2742" i="13" s="1"/>
  <c r="A2743" i="13"/>
  <c r="O2742" i="13" l="1"/>
  <c r="L2742" i="13"/>
  <c r="N2743" i="13"/>
  <c r="M2743" i="13" a="1"/>
  <c r="M2743" i="13" s="1"/>
  <c r="K2743" i="13"/>
  <c r="P2743" i="13"/>
  <c r="Q2743" i="13" s="1"/>
  <c r="A2744" i="13"/>
  <c r="O2743" i="13" l="1"/>
  <c r="L2743" i="13"/>
  <c r="N2744" i="13"/>
  <c r="M2744" i="13" a="1"/>
  <c r="M2744" i="13" s="1"/>
  <c r="K2744" i="13"/>
  <c r="P2744" i="13"/>
  <c r="Q2744" i="13" s="1"/>
  <c r="A2745" i="13"/>
  <c r="O2744" i="13" l="1"/>
  <c r="L2744" i="13"/>
  <c r="N2745" i="13"/>
  <c r="M2745" i="13" a="1"/>
  <c r="M2745" i="13" s="1"/>
  <c r="K2745" i="13"/>
  <c r="P2745" i="13"/>
  <c r="Q2745" i="13" s="1"/>
  <c r="A2746" i="13"/>
  <c r="O2745" i="13" l="1"/>
  <c r="L2745" i="13"/>
  <c r="N2746" i="13"/>
  <c r="M2746" i="13" a="1"/>
  <c r="M2746" i="13" s="1"/>
  <c r="K2746" i="13"/>
  <c r="P2746" i="13"/>
  <c r="Q2746" i="13" s="1"/>
  <c r="A2747" i="13"/>
  <c r="O2746" i="13" l="1"/>
  <c r="L2746" i="13"/>
  <c r="N2747" i="13"/>
  <c r="M2747" i="13" a="1"/>
  <c r="M2747" i="13" s="1"/>
  <c r="K2747" i="13"/>
  <c r="P2747" i="13"/>
  <c r="Q2747" i="13" s="1"/>
  <c r="A2748" i="13"/>
  <c r="G308" i="19"/>
  <c r="O2747" i="13" l="1"/>
  <c r="L2747" i="13"/>
  <c r="N2748" i="13"/>
  <c r="M2748" i="13" a="1"/>
  <c r="M2748" i="13" s="1"/>
  <c r="K2748" i="13"/>
  <c r="P2748" i="13"/>
  <c r="Q2748" i="13" s="1"/>
  <c r="A2749" i="13"/>
  <c r="O2748" i="13" l="1"/>
  <c r="L2748" i="13"/>
  <c r="N2749" i="13"/>
  <c r="M2749" i="13" a="1"/>
  <c r="M2749" i="13" s="1"/>
  <c r="K2749" i="13"/>
  <c r="P2749" i="13"/>
  <c r="Q2749" i="13" s="1"/>
  <c r="A2750" i="13"/>
  <c r="O2749" i="13" l="1"/>
  <c r="L2749" i="13"/>
  <c r="N2750" i="13"/>
  <c r="M2750" i="13" a="1"/>
  <c r="M2750" i="13" s="1"/>
  <c r="K2750" i="13"/>
  <c r="P2750" i="13"/>
  <c r="Q2750" i="13" s="1"/>
  <c r="A2751" i="13"/>
  <c r="O2750" i="13" l="1"/>
  <c r="L2750" i="13"/>
  <c r="N2751" i="13"/>
  <c r="M2751" i="13" a="1"/>
  <c r="M2751" i="13" s="1"/>
  <c r="K2751" i="13"/>
  <c r="P2751" i="13"/>
  <c r="Q2751" i="13" s="1"/>
  <c r="A2752" i="13"/>
  <c r="O2751" i="13" l="1"/>
  <c r="L2751" i="13"/>
  <c r="N2752" i="13"/>
  <c r="M2752" i="13" a="1"/>
  <c r="M2752" i="13" s="1"/>
  <c r="K2752" i="13"/>
  <c r="P2752" i="13"/>
  <c r="Q2752" i="13" s="1"/>
  <c r="A2753" i="13"/>
  <c r="O2752" i="13" l="1"/>
  <c r="L2752" i="13"/>
  <c r="N2753" i="13"/>
  <c r="M2753" i="13" a="1"/>
  <c r="M2753" i="13" s="1"/>
  <c r="K2753" i="13"/>
  <c r="P2753" i="13"/>
  <c r="Q2753" i="13" s="1"/>
  <c r="A2754" i="13"/>
  <c r="O2753" i="13" l="1"/>
  <c r="L2753" i="13"/>
  <c r="N2754" i="13"/>
  <c r="M2754" i="13" a="1"/>
  <c r="M2754" i="13" s="1"/>
  <c r="K2754" i="13"/>
  <c r="P2754" i="13"/>
  <c r="Q2754" i="13" s="1"/>
  <c r="A2755" i="13"/>
  <c r="O2754" i="13" l="1"/>
  <c r="L2754" i="13"/>
  <c r="N2755" i="13"/>
  <c r="M2755" i="13" a="1"/>
  <c r="M2755" i="13" s="1"/>
  <c r="O2755" i="13" s="1"/>
  <c r="K2755" i="13"/>
  <c r="P2755" i="13"/>
  <c r="Q2755" i="13" s="1"/>
  <c r="A2756" i="13"/>
  <c r="L2755" i="13" l="1"/>
  <c r="N2756" i="13"/>
  <c r="M2756" i="13" a="1"/>
  <c r="M2756" i="13" s="1"/>
  <c r="K2756" i="13"/>
  <c r="P2756" i="13"/>
  <c r="Q2756" i="13" s="1"/>
  <c r="A2757" i="13"/>
  <c r="G309" i="19"/>
  <c r="O2756" i="13" l="1"/>
  <c r="L2756" i="13"/>
  <c r="N2757" i="13"/>
  <c r="M2757" i="13" a="1"/>
  <c r="M2757" i="13" s="1"/>
  <c r="K2757" i="13"/>
  <c r="P2757" i="13"/>
  <c r="Q2757" i="13" s="1"/>
  <c r="A2758" i="13"/>
  <c r="O2757" i="13" l="1"/>
  <c r="L2757" i="13"/>
  <c r="N2758" i="13"/>
  <c r="M2758" i="13" a="1"/>
  <c r="M2758" i="13" s="1"/>
  <c r="K2758" i="13"/>
  <c r="P2758" i="13"/>
  <c r="Q2758" i="13" s="1"/>
  <c r="A2759" i="13"/>
  <c r="O2758" i="13" l="1"/>
  <c r="L2758" i="13"/>
  <c r="N2759" i="13"/>
  <c r="M2759" i="13" a="1"/>
  <c r="M2759" i="13" s="1"/>
  <c r="K2759" i="13"/>
  <c r="P2759" i="13"/>
  <c r="Q2759" i="13" s="1"/>
  <c r="A2760" i="13"/>
  <c r="O2759" i="13" l="1"/>
  <c r="L2759" i="13"/>
  <c r="N2760" i="13"/>
  <c r="M2760" i="13" a="1"/>
  <c r="M2760" i="13" s="1"/>
  <c r="K2760" i="13"/>
  <c r="P2760" i="13"/>
  <c r="Q2760" i="13" s="1"/>
  <c r="A2761" i="13"/>
  <c r="O2760" i="13" l="1"/>
  <c r="L2760" i="13"/>
  <c r="N2761" i="13"/>
  <c r="M2761" i="13" a="1"/>
  <c r="M2761" i="13" s="1"/>
  <c r="K2761" i="13"/>
  <c r="P2761" i="13"/>
  <c r="Q2761" i="13" s="1"/>
  <c r="A2762" i="13"/>
  <c r="O2761" i="13" l="1"/>
  <c r="L2761" i="13"/>
  <c r="N2762" i="13"/>
  <c r="M2762" i="13" a="1"/>
  <c r="M2762" i="13" s="1"/>
  <c r="K2762" i="13"/>
  <c r="P2762" i="13"/>
  <c r="Q2762" i="13" s="1"/>
  <c r="A2763" i="13"/>
  <c r="O2762" i="13" l="1"/>
  <c r="L2762" i="13"/>
  <c r="N2763" i="13"/>
  <c r="M2763" i="13" a="1"/>
  <c r="M2763" i="13" s="1"/>
  <c r="K2763" i="13"/>
  <c r="P2763" i="13"/>
  <c r="Q2763" i="13" s="1"/>
  <c r="A2764" i="13"/>
  <c r="O2763" i="13" l="1"/>
  <c r="L2763" i="13"/>
  <c r="N2764" i="13"/>
  <c r="M2764" i="13" a="1"/>
  <c r="M2764" i="13" s="1"/>
  <c r="O2764" i="13" s="1"/>
  <c r="K2764" i="13"/>
  <c r="P2764" i="13"/>
  <c r="Q2764" i="13" s="1"/>
  <c r="A2765" i="13"/>
  <c r="L2764" i="13" l="1"/>
  <c r="N2765" i="13"/>
  <c r="M2765" i="13" a="1"/>
  <c r="M2765" i="13" s="1"/>
  <c r="K2765" i="13"/>
  <c r="P2765" i="13"/>
  <c r="Q2765" i="13" s="1"/>
  <c r="A2766" i="13"/>
  <c r="G310" i="19"/>
  <c r="O2765" i="13" l="1"/>
  <c r="L2765" i="13"/>
  <c r="N2766" i="13"/>
  <c r="M2766" i="13" a="1"/>
  <c r="M2766" i="13" s="1"/>
  <c r="K2766" i="13"/>
  <c r="P2766" i="13"/>
  <c r="Q2766" i="13" s="1"/>
  <c r="A2767" i="13"/>
  <c r="O2766" i="13" l="1"/>
  <c r="L2766" i="13"/>
  <c r="N2767" i="13"/>
  <c r="M2767" i="13" a="1"/>
  <c r="M2767" i="13" s="1"/>
  <c r="K2767" i="13"/>
  <c r="P2767" i="13"/>
  <c r="Q2767" i="13" s="1"/>
  <c r="A2768" i="13"/>
  <c r="O2767" i="13" l="1"/>
  <c r="L2767" i="13"/>
  <c r="N2768" i="13"/>
  <c r="M2768" i="13" a="1"/>
  <c r="M2768" i="13" s="1"/>
  <c r="K2768" i="13"/>
  <c r="P2768" i="13"/>
  <c r="Q2768" i="13" s="1"/>
  <c r="A2769" i="13"/>
  <c r="O2768" i="13" l="1"/>
  <c r="L2768" i="13"/>
  <c r="N2769" i="13"/>
  <c r="M2769" i="13" a="1"/>
  <c r="M2769" i="13" s="1"/>
  <c r="K2769" i="13"/>
  <c r="P2769" i="13"/>
  <c r="Q2769" i="13" s="1"/>
  <c r="A2770" i="13"/>
  <c r="O2769" i="13" l="1"/>
  <c r="L2769" i="13"/>
  <c r="N2770" i="13"/>
  <c r="M2770" i="13" a="1"/>
  <c r="M2770" i="13" s="1"/>
  <c r="K2770" i="13"/>
  <c r="P2770" i="13"/>
  <c r="Q2770" i="13" s="1"/>
  <c r="A2771" i="13"/>
  <c r="O2770" i="13" l="1"/>
  <c r="L2770" i="13"/>
  <c r="N2771" i="13"/>
  <c r="M2771" i="13" a="1"/>
  <c r="M2771" i="13" s="1"/>
  <c r="K2771" i="13"/>
  <c r="P2771" i="13"/>
  <c r="Q2771" i="13" s="1"/>
  <c r="A2772" i="13"/>
  <c r="O2771" i="13" l="1"/>
  <c r="L2771" i="13"/>
  <c r="N2772" i="13"/>
  <c r="M2772" i="13" a="1"/>
  <c r="M2772" i="13" s="1"/>
  <c r="K2772" i="13"/>
  <c r="P2772" i="13"/>
  <c r="Q2772" i="13" s="1"/>
  <c r="A2773" i="13"/>
  <c r="O2772" i="13" l="1"/>
  <c r="L2772" i="13"/>
  <c r="N2773" i="13"/>
  <c r="M2773" i="13" a="1"/>
  <c r="M2773" i="13" s="1"/>
  <c r="K2773" i="13"/>
  <c r="P2773" i="13"/>
  <c r="Q2773" i="13" s="1"/>
  <c r="A2774" i="13"/>
  <c r="O2773" i="13" l="1"/>
  <c r="L2773" i="13"/>
  <c r="N2774" i="13"/>
  <c r="M2774" i="13" a="1"/>
  <c r="M2774" i="13" s="1"/>
  <c r="K2774" i="13"/>
  <c r="P2774" i="13"/>
  <c r="Q2774" i="13" s="1"/>
  <c r="A2775" i="13"/>
  <c r="G311" i="19"/>
  <c r="O2774" i="13" l="1"/>
  <c r="L2774" i="13"/>
  <c r="N2775" i="13"/>
  <c r="M2775" i="13" a="1"/>
  <c r="M2775" i="13" s="1"/>
  <c r="K2775" i="13"/>
  <c r="P2775" i="13"/>
  <c r="Q2775" i="13" s="1"/>
  <c r="A2776" i="13"/>
  <c r="O2775" i="13" l="1"/>
  <c r="L2775" i="13"/>
  <c r="N2776" i="13"/>
  <c r="M2776" i="13" a="1"/>
  <c r="M2776" i="13" s="1"/>
  <c r="K2776" i="13"/>
  <c r="P2776" i="13"/>
  <c r="Q2776" i="13" s="1"/>
  <c r="A2777" i="13"/>
  <c r="O2776" i="13" l="1"/>
  <c r="L2776" i="13"/>
  <c r="N2777" i="13"/>
  <c r="M2777" i="13" a="1"/>
  <c r="M2777" i="13" s="1"/>
  <c r="K2777" i="13"/>
  <c r="P2777" i="13"/>
  <c r="Q2777" i="13" s="1"/>
  <c r="A2778" i="13"/>
  <c r="O2777" i="13" l="1"/>
  <c r="L2777" i="13"/>
  <c r="N2778" i="13"/>
  <c r="M2778" i="13" a="1"/>
  <c r="M2778" i="13" s="1"/>
  <c r="K2778" i="13"/>
  <c r="P2778" i="13"/>
  <c r="Q2778" i="13" s="1"/>
  <c r="A2779" i="13"/>
  <c r="O2778" i="13" l="1"/>
  <c r="L2778" i="13"/>
  <c r="N2779" i="13"/>
  <c r="M2779" i="13" a="1"/>
  <c r="M2779" i="13" s="1"/>
  <c r="K2779" i="13"/>
  <c r="P2779" i="13"/>
  <c r="Q2779" i="13" s="1"/>
  <c r="A2780" i="13"/>
  <c r="O2779" i="13" l="1"/>
  <c r="L2779" i="13"/>
  <c r="N2780" i="13"/>
  <c r="M2780" i="13" a="1"/>
  <c r="M2780" i="13" s="1"/>
  <c r="K2780" i="13"/>
  <c r="P2780" i="13"/>
  <c r="Q2780" i="13" s="1"/>
  <c r="A2781" i="13"/>
  <c r="O2780" i="13" l="1"/>
  <c r="L2780" i="13"/>
  <c r="N2781" i="13"/>
  <c r="M2781" i="13" a="1"/>
  <c r="M2781" i="13" s="1"/>
  <c r="K2781" i="13"/>
  <c r="P2781" i="13"/>
  <c r="Q2781" i="13" s="1"/>
  <c r="A2782" i="13"/>
  <c r="O2781" i="13" l="1"/>
  <c r="L2781" i="13"/>
  <c r="N2782" i="13"/>
  <c r="M2782" i="13" a="1"/>
  <c r="M2782" i="13" s="1"/>
  <c r="K2782" i="13"/>
  <c r="P2782" i="13"/>
  <c r="Q2782" i="13" s="1"/>
  <c r="A2783" i="13"/>
  <c r="O2782" i="13" l="1"/>
  <c r="L2782" i="13"/>
  <c r="N2783" i="13"/>
  <c r="M2783" i="13" a="1"/>
  <c r="M2783" i="13" s="1"/>
  <c r="K2783" i="13"/>
  <c r="P2783" i="13"/>
  <c r="Q2783" i="13" s="1"/>
  <c r="A2784" i="13"/>
  <c r="G312" i="19"/>
  <c r="O2783" i="13" l="1"/>
  <c r="L2783" i="13"/>
  <c r="N2784" i="13"/>
  <c r="M2784" i="13" a="1"/>
  <c r="M2784" i="13" s="1"/>
  <c r="K2784" i="13"/>
  <c r="P2784" i="13"/>
  <c r="Q2784" i="13" s="1"/>
  <c r="A2785" i="13"/>
  <c r="O2784" i="13" l="1"/>
  <c r="L2784" i="13"/>
  <c r="N2785" i="13"/>
  <c r="M2785" i="13" a="1"/>
  <c r="M2785" i="13" s="1"/>
  <c r="K2785" i="13"/>
  <c r="P2785" i="13"/>
  <c r="Q2785" i="13" s="1"/>
  <c r="A2786" i="13"/>
  <c r="O2785" i="13" l="1"/>
  <c r="L2785" i="13"/>
  <c r="N2786" i="13"/>
  <c r="M2786" i="13" a="1"/>
  <c r="M2786" i="13" s="1"/>
  <c r="K2786" i="13"/>
  <c r="P2786" i="13"/>
  <c r="Q2786" i="13" s="1"/>
  <c r="A2787" i="13"/>
  <c r="O2786" i="13" l="1"/>
  <c r="L2786" i="13"/>
  <c r="N2787" i="13"/>
  <c r="M2787" i="13" a="1"/>
  <c r="M2787" i="13" s="1"/>
  <c r="K2787" i="13"/>
  <c r="P2787" i="13"/>
  <c r="Q2787" i="13" s="1"/>
  <c r="A2788" i="13"/>
  <c r="O2787" i="13" l="1"/>
  <c r="L2787" i="13"/>
  <c r="N2788" i="13"/>
  <c r="M2788" i="13" a="1"/>
  <c r="M2788" i="13" s="1"/>
  <c r="K2788" i="13"/>
  <c r="P2788" i="13"/>
  <c r="Q2788" i="13" s="1"/>
  <c r="A2789" i="13"/>
  <c r="O2788" i="13" l="1"/>
  <c r="L2788" i="13"/>
  <c r="N2789" i="13"/>
  <c r="M2789" i="13" a="1"/>
  <c r="M2789" i="13" s="1"/>
  <c r="K2789" i="13"/>
  <c r="P2789" i="13"/>
  <c r="Q2789" i="13" s="1"/>
  <c r="A2790" i="13"/>
  <c r="O2789" i="13" l="1"/>
  <c r="L2789" i="13"/>
  <c r="N2790" i="13"/>
  <c r="M2790" i="13" a="1"/>
  <c r="M2790" i="13" s="1"/>
  <c r="O2790" i="13" s="1"/>
  <c r="K2790" i="13"/>
  <c r="P2790" i="13"/>
  <c r="Q2790" i="13" s="1"/>
  <c r="A2791" i="13"/>
  <c r="L2790" i="13" l="1"/>
  <c r="N2791" i="13"/>
  <c r="M2791" i="13" a="1"/>
  <c r="M2791" i="13" s="1"/>
  <c r="K2791" i="13"/>
  <c r="P2791" i="13"/>
  <c r="Q2791" i="13" s="1"/>
  <c r="A2792" i="13"/>
  <c r="O2791" i="13" l="1"/>
  <c r="L2791" i="13"/>
  <c r="N2792" i="13"/>
  <c r="M2792" i="13" a="1"/>
  <c r="M2792" i="13" s="1"/>
  <c r="K2792" i="13"/>
  <c r="P2792" i="13"/>
  <c r="Q2792" i="13" s="1"/>
  <c r="A2793" i="13"/>
  <c r="G313" i="19"/>
  <c r="O2792" i="13" l="1"/>
  <c r="L2792" i="13"/>
  <c r="N2793" i="13"/>
  <c r="M2793" i="13" a="1"/>
  <c r="M2793" i="13" s="1"/>
  <c r="K2793" i="13"/>
  <c r="P2793" i="13"/>
  <c r="Q2793" i="13" s="1"/>
  <c r="A2794" i="13"/>
  <c r="O2793" i="13" l="1"/>
  <c r="L2793" i="13"/>
  <c r="N2794" i="13"/>
  <c r="M2794" i="13" a="1"/>
  <c r="M2794" i="13" s="1"/>
  <c r="K2794" i="13"/>
  <c r="P2794" i="13"/>
  <c r="Q2794" i="13" s="1"/>
  <c r="A2795" i="13"/>
  <c r="O2794" i="13" l="1"/>
  <c r="L2794" i="13"/>
  <c r="N2795" i="13"/>
  <c r="M2795" i="13" a="1"/>
  <c r="M2795" i="13" s="1"/>
  <c r="K2795" i="13"/>
  <c r="P2795" i="13"/>
  <c r="Q2795" i="13" s="1"/>
  <c r="A2796" i="13"/>
  <c r="O2795" i="13" l="1"/>
  <c r="L2795" i="13"/>
  <c r="N2796" i="13"/>
  <c r="M2796" i="13" a="1"/>
  <c r="M2796" i="13" s="1"/>
  <c r="K2796" i="13"/>
  <c r="P2796" i="13"/>
  <c r="Q2796" i="13" s="1"/>
  <c r="A2797" i="13"/>
  <c r="O2796" i="13" l="1"/>
  <c r="L2796" i="13"/>
  <c r="N2797" i="13"/>
  <c r="M2797" i="13" a="1"/>
  <c r="M2797" i="13" s="1"/>
  <c r="K2797" i="13"/>
  <c r="P2797" i="13"/>
  <c r="Q2797" i="13" s="1"/>
  <c r="A2798" i="13"/>
  <c r="O2797" i="13" l="1"/>
  <c r="L2797" i="13"/>
  <c r="N2798" i="13"/>
  <c r="M2798" i="13" a="1"/>
  <c r="M2798" i="13" s="1"/>
  <c r="K2798" i="13"/>
  <c r="P2798" i="13"/>
  <c r="Q2798" i="13" s="1"/>
  <c r="A2799" i="13"/>
  <c r="O2798" i="13" l="1"/>
  <c r="L2798" i="13"/>
  <c r="N2799" i="13"/>
  <c r="M2799" i="13" a="1"/>
  <c r="M2799" i="13" s="1"/>
  <c r="K2799" i="13"/>
  <c r="P2799" i="13"/>
  <c r="Q2799" i="13" s="1"/>
  <c r="A2800" i="13"/>
  <c r="O2799" i="13" l="1"/>
  <c r="L2799" i="13"/>
  <c r="N2800" i="13"/>
  <c r="M2800" i="13" a="1"/>
  <c r="M2800" i="13" s="1"/>
  <c r="K2800" i="13"/>
  <c r="P2800" i="13"/>
  <c r="Q2800" i="13" s="1"/>
  <c r="A2801" i="13"/>
  <c r="O2800" i="13" l="1"/>
  <c r="L2800" i="13"/>
  <c r="N2801" i="13"/>
  <c r="M2801" i="13" a="1"/>
  <c r="M2801" i="13" s="1"/>
  <c r="K2801" i="13"/>
  <c r="P2801" i="13"/>
  <c r="Q2801" i="13" s="1"/>
  <c r="A2802" i="13"/>
  <c r="G314" i="19"/>
  <c r="O2801" i="13" l="1"/>
  <c r="L2801" i="13"/>
  <c r="N2802" i="13"/>
  <c r="M2802" i="13" a="1"/>
  <c r="M2802" i="13" s="1"/>
  <c r="K2802" i="13"/>
  <c r="P2802" i="13"/>
  <c r="Q2802" i="13" s="1"/>
  <c r="A2803" i="13"/>
  <c r="O2802" i="13" l="1"/>
  <c r="L2802" i="13"/>
  <c r="N2803" i="13"/>
  <c r="M2803" i="13" a="1"/>
  <c r="M2803" i="13" s="1"/>
  <c r="K2803" i="13"/>
  <c r="P2803" i="13"/>
  <c r="Q2803" i="13" s="1"/>
  <c r="A2804" i="13"/>
  <c r="O2803" i="13" l="1"/>
  <c r="L2803" i="13"/>
  <c r="N2804" i="13"/>
  <c r="M2804" i="13" a="1"/>
  <c r="M2804" i="13" s="1"/>
  <c r="K2804" i="13"/>
  <c r="P2804" i="13"/>
  <c r="Q2804" i="13" s="1"/>
  <c r="A2805" i="13"/>
  <c r="O2804" i="13" l="1"/>
  <c r="L2804" i="13"/>
  <c r="N2805" i="13"/>
  <c r="M2805" i="13" a="1"/>
  <c r="M2805" i="13" s="1"/>
  <c r="K2805" i="13"/>
  <c r="P2805" i="13"/>
  <c r="Q2805" i="13" s="1"/>
  <c r="A2806" i="13"/>
  <c r="O2805" i="13" l="1"/>
  <c r="L2805" i="13"/>
  <c r="N2806" i="13"/>
  <c r="M2806" i="13" a="1"/>
  <c r="M2806" i="13" s="1"/>
  <c r="K2806" i="13"/>
  <c r="P2806" i="13"/>
  <c r="Q2806" i="13" s="1"/>
  <c r="A2807" i="13"/>
  <c r="O2806" i="13" l="1"/>
  <c r="L2806" i="13"/>
  <c r="N2807" i="13"/>
  <c r="M2807" i="13" a="1"/>
  <c r="M2807" i="13" s="1"/>
  <c r="K2807" i="13"/>
  <c r="P2807" i="13"/>
  <c r="Q2807" i="13" s="1"/>
  <c r="A2808" i="13"/>
  <c r="O2807" i="13" l="1"/>
  <c r="L2807" i="13"/>
  <c r="N2808" i="13"/>
  <c r="M2808" i="13" a="1"/>
  <c r="M2808" i="13" s="1"/>
  <c r="K2808" i="13"/>
  <c r="P2808" i="13"/>
  <c r="Q2808" i="13" s="1"/>
  <c r="A2809" i="13"/>
  <c r="O2808" i="13" l="1"/>
  <c r="L2808" i="13"/>
  <c r="N2809" i="13"/>
  <c r="M2809" i="13" a="1"/>
  <c r="M2809" i="13" s="1"/>
  <c r="K2809" i="13"/>
  <c r="P2809" i="13"/>
  <c r="Q2809" i="13" s="1"/>
  <c r="A2810" i="13"/>
  <c r="O2809" i="13" l="1"/>
  <c r="L2809" i="13"/>
  <c r="N2810" i="13"/>
  <c r="M2810" i="13" a="1"/>
  <c r="M2810" i="13" s="1"/>
  <c r="K2810" i="13"/>
  <c r="P2810" i="13"/>
  <c r="Q2810" i="13" s="1"/>
  <c r="A2811" i="13"/>
  <c r="G315" i="19"/>
  <c r="O2810" i="13" l="1"/>
  <c r="L2810" i="13"/>
  <c r="N2811" i="13"/>
  <c r="M2811" i="13" a="1"/>
  <c r="M2811" i="13" s="1"/>
  <c r="K2811" i="13"/>
  <c r="P2811" i="13"/>
  <c r="Q2811" i="13" s="1"/>
  <c r="A2812" i="13"/>
  <c r="O2811" i="13" l="1"/>
  <c r="L2811" i="13"/>
  <c r="N2812" i="13"/>
  <c r="M2812" i="13" a="1"/>
  <c r="M2812" i="13" s="1"/>
  <c r="K2812" i="13"/>
  <c r="P2812" i="13"/>
  <c r="Q2812" i="13" s="1"/>
  <c r="A2813" i="13"/>
  <c r="O2812" i="13" l="1"/>
  <c r="L2812" i="13"/>
  <c r="N2813" i="13"/>
  <c r="M2813" i="13" a="1"/>
  <c r="M2813" i="13" s="1"/>
  <c r="K2813" i="13"/>
  <c r="P2813" i="13"/>
  <c r="Q2813" i="13" s="1"/>
  <c r="A2814" i="13"/>
  <c r="O2813" i="13" l="1"/>
  <c r="L2813" i="13"/>
  <c r="N2814" i="13"/>
  <c r="M2814" i="13" a="1"/>
  <c r="M2814" i="13" s="1"/>
  <c r="K2814" i="13"/>
  <c r="P2814" i="13"/>
  <c r="Q2814" i="13" s="1"/>
  <c r="A2815" i="13"/>
  <c r="O2814" i="13" l="1"/>
  <c r="L2814" i="13"/>
  <c r="N2815" i="13"/>
  <c r="M2815" i="13" a="1"/>
  <c r="M2815" i="13" s="1"/>
  <c r="K2815" i="13"/>
  <c r="P2815" i="13"/>
  <c r="Q2815" i="13" s="1"/>
  <c r="A2816" i="13"/>
  <c r="O2815" i="13" l="1"/>
  <c r="L2815" i="13"/>
  <c r="N2816" i="13"/>
  <c r="M2816" i="13" a="1"/>
  <c r="M2816" i="13" s="1"/>
  <c r="K2816" i="13"/>
  <c r="P2816" i="13"/>
  <c r="Q2816" i="13" s="1"/>
  <c r="A2817" i="13"/>
  <c r="O2816" i="13" l="1"/>
  <c r="L2816" i="13"/>
  <c r="N2817" i="13"/>
  <c r="M2817" i="13" a="1"/>
  <c r="M2817" i="13" s="1"/>
  <c r="K2817" i="13"/>
  <c r="P2817" i="13"/>
  <c r="Q2817" i="13" s="1"/>
  <c r="A2818" i="13"/>
  <c r="O2817" i="13" l="1"/>
  <c r="L2817" i="13"/>
  <c r="N2818" i="13"/>
  <c r="M2818" i="13" a="1"/>
  <c r="M2818" i="13" s="1"/>
  <c r="K2818" i="13"/>
  <c r="P2818" i="13"/>
  <c r="Q2818" i="13" s="1"/>
  <c r="A2819" i="13"/>
  <c r="O2818" i="13" l="1"/>
  <c r="L2818" i="13"/>
  <c r="N2819" i="13"/>
  <c r="M2819" i="13" a="1"/>
  <c r="M2819" i="13" s="1"/>
  <c r="K2819" i="13"/>
  <c r="P2819" i="13"/>
  <c r="Q2819" i="13" s="1"/>
  <c r="A2820" i="13"/>
  <c r="G316" i="19"/>
  <c r="O2819" i="13" l="1"/>
  <c r="L2819" i="13"/>
  <c r="N2820" i="13"/>
  <c r="M2820" i="13" a="1"/>
  <c r="M2820" i="13" s="1"/>
  <c r="K2820" i="13"/>
  <c r="P2820" i="13"/>
  <c r="Q2820" i="13" s="1"/>
  <c r="A2821" i="13"/>
  <c r="O2820" i="13" l="1"/>
  <c r="L2820" i="13"/>
  <c r="N2821" i="13"/>
  <c r="M2821" i="13" a="1"/>
  <c r="M2821" i="13" s="1"/>
  <c r="O2821" i="13" s="1"/>
  <c r="K2821" i="13"/>
  <c r="P2821" i="13"/>
  <c r="Q2821" i="13" s="1"/>
  <c r="A2822" i="13"/>
  <c r="L2821" i="13" l="1"/>
  <c r="N2822" i="13"/>
  <c r="M2822" i="13" a="1"/>
  <c r="M2822" i="13" s="1"/>
  <c r="K2822" i="13"/>
  <c r="P2822" i="13"/>
  <c r="Q2822" i="13" s="1"/>
  <c r="A2823" i="13"/>
  <c r="O2822" i="13" l="1"/>
  <c r="L2822" i="13"/>
  <c r="N2823" i="13"/>
  <c r="M2823" i="13" a="1"/>
  <c r="M2823" i="13" s="1"/>
  <c r="K2823" i="13"/>
  <c r="P2823" i="13"/>
  <c r="Q2823" i="13" s="1"/>
  <c r="A2824" i="13"/>
  <c r="O2823" i="13" l="1"/>
  <c r="L2823" i="13"/>
  <c r="N2824" i="13"/>
  <c r="M2824" i="13" a="1"/>
  <c r="M2824" i="13" s="1"/>
  <c r="K2824" i="13"/>
  <c r="P2824" i="13"/>
  <c r="Q2824" i="13" s="1"/>
  <c r="A2825" i="13"/>
  <c r="O2824" i="13" l="1"/>
  <c r="L2824" i="13"/>
  <c r="N2825" i="13"/>
  <c r="M2825" i="13" a="1"/>
  <c r="M2825" i="13" s="1"/>
  <c r="K2825" i="13"/>
  <c r="P2825" i="13"/>
  <c r="Q2825" i="13" s="1"/>
  <c r="A2826" i="13"/>
  <c r="O2825" i="13" l="1"/>
  <c r="L2825" i="13"/>
  <c r="N2826" i="13"/>
  <c r="M2826" i="13" a="1"/>
  <c r="M2826" i="13" s="1"/>
  <c r="K2826" i="13"/>
  <c r="P2826" i="13"/>
  <c r="Q2826" i="13" s="1"/>
  <c r="A2827" i="13"/>
  <c r="O2826" i="13" l="1"/>
  <c r="L2826" i="13"/>
  <c r="N2827" i="13"/>
  <c r="M2827" i="13" a="1"/>
  <c r="M2827" i="13" s="1"/>
  <c r="K2827" i="13"/>
  <c r="P2827" i="13"/>
  <c r="Q2827" i="13" s="1"/>
  <c r="A2828" i="13"/>
  <c r="O2827" i="13" l="1"/>
  <c r="L2827" i="13"/>
  <c r="N2828" i="13"/>
  <c r="M2828" i="13" a="1"/>
  <c r="M2828" i="13" s="1"/>
  <c r="K2828" i="13"/>
  <c r="P2828" i="13"/>
  <c r="Q2828" i="13" s="1"/>
  <c r="A2829" i="13"/>
  <c r="G317" i="19"/>
  <c r="O2828" i="13" l="1"/>
  <c r="L2828" i="13"/>
  <c r="N2829" i="13"/>
  <c r="M2829" i="13" a="1"/>
  <c r="M2829" i="13" s="1"/>
  <c r="K2829" i="13"/>
  <c r="P2829" i="13"/>
  <c r="Q2829" i="13" s="1"/>
  <c r="A2830" i="13"/>
  <c r="O2829" i="13" l="1"/>
  <c r="L2829" i="13"/>
  <c r="N2830" i="13"/>
  <c r="M2830" i="13" a="1"/>
  <c r="M2830" i="13" s="1"/>
  <c r="K2830" i="13"/>
  <c r="P2830" i="13"/>
  <c r="Q2830" i="13" s="1"/>
  <c r="A2831" i="13"/>
  <c r="O2830" i="13" l="1"/>
  <c r="L2830" i="13"/>
  <c r="N2831" i="13"/>
  <c r="M2831" i="13" a="1"/>
  <c r="M2831" i="13" s="1"/>
  <c r="K2831" i="13"/>
  <c r="P2831" i="13"/>
  <c r="Q2831" i="13" s="1"/>
  <c r="A2832" i="13"/>
  <c r="O2831" i="13" l="1"/>
  <c r="L2831" i="13"/>
  <c r="N2832" i="13"/>
  <c r="M2832" i="13" a="1"/>
  <c r="M2832" i="13" s="1"/>
  <c r="K2832" i="13"/>
  <c r="P2832" i="13"/>
  <c r="Q2832" i="13" s="1"/>
  <c r="A2833" i="13"/>
  <c r="O2832" i="13" l="1"/>
  <c r="L2832" i="13"/>
  <c r="N2833" i="13"/>
  <c r="M2833" i="13" a="1"/>
  <c r="M2833" i="13" s="1"/>
  <c r="K2833" i="13"/>
  <c r="P2833" i="13"/>
  <c r="Q2833" i="13" s="1"/>
  <c r="A2834" i="13"/>
  <c r="O2833" i="13" l="1"/>
  <c r="L2833" i="13"/>
  <c r="N2834" i="13"/>
  <c r="M2834" i="13" a="1"/>
  <c r="M2834" i="13" s="1"/>
  <c r="K2834" i="13"/>
  <c r="P2834" i="13"/>
  <c r="Q2834" i="13" s="1"/>
  <c r="A2835" i="13"/>
  <c r="O2834" i="13" l="1"/>
  <c r="L2834" i="13"/>
  <c r="N2835" i="13"/>
  <c r="M2835" i="13" a="1"/>
  <c r="M2835" i="13" s="1"/>
  <c r="O2835" i="13" s="1"/>
  <c r="K2835" i="13"/>
  <c r="P2835" i="13"/>
  <c r="Q2835" i="13" s="1"/>
  <c r="A2836" i="13"/>
  <c r="L2835" i="13" l="1"/>
  <c r="N2836" i="13"/>
  <c r="M2836" i="13" a="1"/>
  <c r="M2836" i="13" s="1"/>
  <c r="K2836" i="13"/>
  <c r="P2836" i="13"/>
  <c r="Q2836" i="13" s="1"/>
  <c r="A2837" i="13"/>
  <c r="O2836" i="13" l="1"/>
  <c r="L2836" i="13"/>
  <c r="N2837" i="13"/>
  <c r="M2837" i="13" a="1"/>
  <c r="M2837" i="13" s="1"/>
  <c r="K2837" i="13"/>
  <c r="P2837" i="13"/>
  <c r="Q2837" i="13" s="1"/>
  <c r="A2838" i="13"/>
  <c r="G318" i="19"/>
  <c r="O2837" i="13" l="1"/>
  <c r="L2837" i="13"/>
  <c r="N2838" i="13"/>
  <c r="M2838" i="13" a="1"/>
  <c r="M2838" i="13" s="1"/>
  <c r="K2838" i="13"/>
  <c r="P2838" i="13"/>
  <c r="Q2838" i="13" s="1"/>
  <c r="A2839" i="13"/>
  <c r="O2838" i="13" l="1"/>
  <c r="L2838" i="13"/>
  <c r="N2839" i="13"/>
  <c r="M2839" i="13" a="1"/>
  <c r="M2839" i="13" s="1"/>
  <c r="K2839" i="13"/>
  <c r="P2839" i="13"/>
  <c r="Q2839" i="13" s="1"/>
  <c r="A2840" i="13"/>
  <c r="O2839" i="13" l="1"/>
  <c r="L2839" i="13"/>
  <c r="N2840" i="13"/>
  <c r="M2840" i="13" a="1"/>
  <c r="M2840" i="13" s="1"/>
  <c r="K2840" i="13"/>
  <c r="P2840" i="13"/>
  <c r="Q2840" i="13" s="1"/>
  <c r="A2841" i="13"/>
  <c r="O2840" i="13" l="1"/>
  <c r="L2840" i="13"/>
  <c r="N2841" i="13"/>
  <c r="M2841" i="13" a="1"/>
  <c r="M2841" i="13" s="1"/>
  <c r="K2841" i="13"/>
  <c r="P2841" i="13"/>
  <c r="Q2841" i="13" s="1"/>
  <c r="A2842" i="13"/>
  <c r="O2841" i="13" l="1"/>
  <c r="L2841" i="13"/>
  <c r="N2842" i="13"/>
  <c r="M2842" i="13" a="1"/>
  <c r="M2842" i="13" s="1"/>
  <c r="K2842" i="13"/>
  <c r="P2842" i="13"/>
  <c r="Q2842" i="13" s="1"/>
  <c r="A2843" i="13"/>
  <c r="O2842" i="13" l="1"/>
  <c r="L2842" i="13"/>
  <c r="N2843" i="13"/>
  <c r="M2843" i="13" a="1"/>
  <c r="M2843" i="13" s="1"/>
  <c r="O2843" i="13" s="1"/>
  <c r="K2843" i="13"/>
  <c r="P2843" i="13"/>
  <c r="Q2843" i="13" s="1"/>
  <c r="A2844" i="13"/>
  <c r="L2843" i="13" l="1"/>
  <c r="N2844" i="13"/>
  <c r="M2844" i="13" a="1"/>
  <c r="M2844" i="13" s="1"/>
  <c r="K2844" i="13"/>
  <c r="P2844" i="13"/>
  <c r="Q2844" i="13" s="1"/>
  <c r="A2845" i="13"/>
  <c r="O2844" i="13" l="1"/>
  <c r="L2844" i="13"/>
  <c r="N2845" i="13"/>
  <c r="M2845" i="13" a="1"/>
  <c r="M2845" i="13" s="1"/>
  <c r="K2845" i="13"/>
  <c r="P2845" i="13"/>
  <c r="Q2845" i="13" s="1"/>
  <c r="A2846" i="13"/>
  <c r="O2845" i="13" l="1"/>
  <c r="L2845" i="13"/>
  <c r="N2846" i="13"/>
  <c r="M2846" i="13" a="1"/>
  <c r="M2846" i="13" s="1"/>
  <c r="K2846" i="13"/>
  <c r="P2846" i="13"/>
  <c r="Q2846" i="13" s="1"/>
  <c r="A2847" i="13"/>
  <c r="G319" i="19"/>
  <c r="O2846" i="13" l="1"/>
  <c r="L2846" i="13"/>
  <c r="N2847" i="13"/>
  <c r="M2847" i="13" a="1"/>
  <c r="M2847" i="13" s="1"/>
  <c r="K2847" i="13"/>
  <c r="P2847" i="13"/>
  <c r="Q2847" i="13" s="1"/>
  <c r="A2848" i="13"/>
  <c r="O2847" i="13" l="1"/>
  <c r="L2847" i="13"/>
  <c r="N2848" i="13"/>
  <c r="M2848" i="13" a="1"/>
  <c r="M2848" i="13" s="1"/>
  <c r="K2848" i="13"/>
  <c r="P2848" i="13"/>
  <c r="Q2848" i="13" s="1"/>
  <c r="A2849" i="13"/>
  <c r="O2848" i="13" l="1"/>
  <c r="L2848" i="13"/>
  <c r="N2849" i="13"/>
  <c r="M2849" i="13" a="1"/>
  <c r="M2849" i="13" s="1"/>
  <c r="K2849" i="13"/>
  <c r="P2849" i="13"/>
  <c r="Q2849" i="13" s="1"/>
  <c r="A2850" i="13"/>
  <c r="O2849" i="13" l="1"/>
  <c r="L2849" i="13"/>
  <c r="N2850" i="13"/>
  <c r="M2850" i="13" a="1"/>
  <c r="M2850" i="13" s="1"/>
  <c r="K2850" i="13"/>
  <c r="P2850" i="13"/>
  <c r="Q2850" i="13" s="1"/>
  <c r="A2851" i="13"/>
  <c r="O2850" i="13" l="1"/>
  <c r="L2850" i="13"/>
  <c r="N2851" i="13"/>
  <c r="M2851" i="13" a="1"/>
  <c r="M2851" i="13" s="1"/>
  <c r="K2851" i="13"/>
  <c r="P2851" i="13"/>
  <c r="Q2851" i="13" s="1"/>
  <c r="A2852" i="13"/>
  <c r="O2851" i="13" l="1"/>
  <c r="L2851" i="13"/>
  <c r="N2852" i="13"/>
  <c r="M2852" i="13" a="1"/>
  <c r="M2852" i="13" s="1"/>
  <c r="K2852" i="13"/>
  <c r="P2852" i="13"/>
  <c r="Q2852" i="13" s="1"/>
  <c r="A2853" i="13"/>
  <c r="O2852" i="13" l="1"/>
  <c r="L2852" i="13"/>
  <c r="N2853" i="13"/>
  <c r="M2853" i="13" a="1"/>
  <c r="M2853" i="13" s="1"/>
  <c r="K2853" i="13"/>
  <c r="P2853" i="13"/>
  <c r="Q2853" i="13" s="1"/>
  <c r="A2854" i="13"/>
  <c r="O2853" i="13" l="1"/>
  <c r="L2853" i="13"/>
  <c r="N2854" i="13"/>
  <c r="M2854" i="13" a="1"/>
  <c r="M2854" i="13" s="1"/>
  <c r="K2854" i="13"/>
  <c r="P2854" i="13"/>
  <c r="Q2854" i="13" s="1"/>
  <c r="A2855" i="13"/>
  <c r="O2854" i="13" l="1"/>
  <c r="L2854" i="13"/>
  <c r="N2855" i="13"/>
  <c r="M2855" i="13" a="1"/>
  <c r="M2855" i="13" s="1"/>
  <c r="K2855" i="13"/>
  <c r="P2855" i="13"/>
  <c r="Q2855" i="13" s="1"/>
  <c r="A2856" i="13"/>
  <c r="G320" i="19"/>
  <c r="O2855" i="13" l="1"/>
  <c r="L2855" i="13"/>
  <c r="N2856" i="13"/>
  <c r="M2856" i="13" a="1"/>
  <c r="M2856" i="13" s="1"/>
  <c r="K2856" i="13"/>
  <c r="P2856" i="13"/>
  <c r="Q2856" i="13" s="1"/>
  <c r="A2857" i="13"/>
  <c r="O2856" i="13" l="1"/>
  <c r="L2856" i="13"/>
  <c r="N2857" i="13"/>
  <c r="M2857" i="13" a="1"/>
  <c r="M2857" i="13" s="1"/>
  <c r="K2857" i="13"/>
  <c r="P2857" i="13"/>
  <c r="Q2857" i="13" s="1"/>
  <c r="A2858" i="13"/>
  <c r="O2857" i="13" l="1"/>
  <c r="L2857" i="13"/>
  <c r="N2858" i="13"/>
  <c r="M2858" i="13" a="1"/>
  <c r="M2858" i="13" s="1"/>
  <c r="K2858" i="13"/>
  <c r="P2858" i="13"/>
  <c r="Q2858" i="13" s="1"/>
  <c r="A2859" i="13"/>
  <c r="O2858" i="13" l="1"/>
  <c r="L2858" i="13"/>
  <c r="N2859" i="13"/>
  <c r="M2859" i="13" a="1"/>
  <c r="M2859" i="13" s="1"/>
  <c r="K2859" i="13"/>
  <c r="P2859" i="13"/>
  <c r="Q2859" i="13" s="1"/>
  <c r="A2860" i="13"/>
  <c r="O2859" i="13" l="1"/>
  <c r="L2859" i="13"/>
  <c r="N2860" i="13"/>
  <c r="M2860" i="13" a="1"/>
  <c r="M2860" i="13" s="1"/>
  <c r="K2860" i="13"/>
  <c r="P2860" i="13"/>
  <c r="Q2860" i="13" s="1"/>
  <c r="A2861" i="13"/>
  <c r="O2860" i="13" l="1"/>
  <c r="L2860" i="13"/>
  <c r="N2861" i="13"/>
  <c r="M2861" i="13" a="1"/>
  <c r="M2861" i="13" s="1"/>
  <c r="K2861" i="13"/>
  <c r="P2861" i="13"/>
  <c r="Q2861" i="13" s="1"/>
  <c r="A2862" i="13"/>
  <c r="O2861" i="13" l="1"/>
  <c r="L2861" i="13"/>
  <c r="N2862" i="13"/>
  <c r="M2862" i="13" a="1"/>
  <c r="M2862" i="13" s="1"/>
  <c r="K2862" i="13"/>
  <c r="P2862" i="13"/>
  <c r="Q2862" i="13" s="1"/>
  <c r="A2863" i="13"/>
  <c r="O2862" i="13" l="1"/>
  <c r="L2862" i="13"/>
  <c r="N2863" i="13"/>
  <c r="M2863" i="13" a="1"/>
  <c r="M2863" i="13" s="1"/>
  <c r="K2863" i="13"/>
  <c r="P2863" i="13"/>
  <c r="Q2863" i="13" s="1"/>
  <c r="A2864" i="13"/>
  <c r="O2863" i="13" l="1"/>
  <c r="L2863" i="13"/>
  <c r="N2864" i="13"/>
  <c r="M2864" i="13" a="1"/>
  <c r="M2864" i="13" s="1"/>
  <c r="K2864" i="13"/>
  <c r="P2864" i="13"/>
  <c r="Q2864" i="13" s="1"/>
  <c r="A2865" i="13"/>
  <c r="G321" i="19"/>
  <c r="O2864" i="13" l="1"/>
  <c r="L2864" i="13"/>
  <c r="N2865" i="13"/>
  <c r="M2865" i="13" a="1"/>
  <c r="M2865" i="13" s="1"/>
  <c r="K2865" i="13"/>
  <c r="P2865" i="13"/>
  <c r="Q2865" i="13" s="1"/>
  <c r="A2866" i="13"/>
  <c r="O2865" i="13" l="1"/>
  <c r="L2865" i="13"/>
  <c r="N2866" i="13"/>
  <c r="M2866" i="13" a="1"/>
  <c r="M2866" i="13" s="1"/>
  <c r="K2866" i="13"/>
  <c r="P2866" i="13"/>
  <c r="Q2866" i="13" s="1"/>
  <c r="A2867" i="13"/>
  <c r="O2866" i="13" l="1"/>
  <c r="L2866" i="13"/>
  <c r="N2867" i="13"/>
  <c r="M2867" i="13" a="1"/>
  <c r="M2867" i="13" s="1"/>
  <c r="K2867" i="13"/>
  <c r="P2867" i="13"/>
  <c r="Q2867" i="13" s="1"/>
  <c r="A2868" i="13"/>
  <c r="O2867" i="13" l="1"/>
  <c r="L2867" i="13"/>
  <c r="N2868" i="13"/>
  <c r="M2868" i="13" a="1"/>
  <c r="M2868" i="13" s="1"/>
  <c r="K2868" i="13"/>
  <c r="P2868" i="13"/>
  <c r="Q2868" i="13" s="1"/>
  <c r="A2869" i="13"/>
  <c r="O2868" i="13" l="1"/>
  <c r="L2868" i="13"/>
  <c r="N2869" i="13"/>
  <c r="M2869" i="13" a="1"/>
  <c r="M2869" i="13" s="1"/>
  <c r="K2869" i="13"/>
  <c r="P2869" i="13"/>
  <c r="Q2869" i="13" s="1"/>
  <c r="A2870" i="13"/>
  <c r="O2869" i="13" l="1"/>
  <c r="L2869" i="13"/>
  <c r="N2870" i="13"/>
  <c r="M2870" i="13" a="1"/>
  <c r="M2870" i="13" s="1"/>
  <c r="K2870" i="13"/>
  <c r="P2870" i="13"/>
  <c r="Q2870" i="13" s="1"/>
  <c r="A2871" i="13"/>
  <c r="O2870" i="13" l="1"/>
  <c r="L2870" i="13"/>
  <c r="N2871" i="13"/>
  <c r="M2871" i="13" a="1"/>
  <c r="M2871" i="13" s="1"/>
  <c r="K2871" i="13"/>
  <c r="P2871" i="13"/>
  <c r="Q2871" i="13" s="1"/>
  <c r="A2872" i="13"/>
  <c r="O2871" i="13" l="1"/>
  <c r="L2871" i="13"/>
  <c r="N2872" i="13"/>
  <c r="M2872" i="13" a="1"/>
  <c r="M2872" i="13" s="1"/>
  <c r="K2872" i="13"/>
  <c r="P2872" i="13"/>
  <c r="Q2872" i="13" s="1"/>
  <c r="A2873" i="13"/>
  <c r="O2872" i="13" l="1"/>
  <c r="L2872" i="13"/>
  <c r="N2873" i="13"/>
  <c r="M2873" i="13" a="1"/>
  <c r="M2873" i="13" s="1"/>
  <c r="K2873" i="13"/>
  <c r="P2873" i="13"/>
  <c r="Q2873" i="13" s="1"/>
  <c r="A2874" i="13"/>
  <c r="G322" i="19"/>
  <c r="O2873" i="13" l="1"/>
  <c r="L2873" i="13"/>
  <c r="N2874" i="13"/>
  <c r="M2874" i="13" a="1"/>
  <c r="M2874" i="13" s="1"/>
  <c r="K2874" i="13"/>
  <c r="P2874" i="13"/>
  <c r="Q2874" i="13" s="1"/>
  <c r="A2875" i="13"/>
  <c r="O2874" i="13" l="1"/>
  <c r="L2874" i="13"/>
  <c r="N2875" i="13"/>
  <c r="M2875" i="13" a="1"/>
  <c r="M2875" i="13" s="1"/>
  <c r="K2875" i="13"/>
  <c r="P2875" i="13"/>
  <c r="Q2875" i="13" s="1"/>
  <c r="A2876" i="13"/>
  <c r="O2875" i="13" l="1"/>
  <c r="L2875" i="13"/>
  <c r="N2876" i="13"/>
  <c r="M2876" i="13" a="1"/>
  <c r="M2876" i="13" s="1"/>
  <c r="K2876" i="13"/>
  <c r="P2876" i="13"/>
  <c r="Q2876" i="13" s="1"/>
  <c r="A2877" i="13"/>
  <c r="O2876" i="13" l="1"/>
  <c r="L2876" i="13"/>
  <c r="N2877" i="13"/>
  <c r="M2877" i="13" a="1"/>
  <c r="M2877" i="13" s="1"/>
  <c r="K2877" i="13"/>
  <c r="P2877" i="13"/>
  <c r="Q2877" i="13" s="1"/>
  <c r="A2878" i="13"/>
  <c r="O2877" i="13" l="1"/>
  <c r="L2877" i="13"/>
  <c r="N2878" i="13"/>
  <c r="M2878" i="13" a="1"/>
  <c r="M2878" i="13" s="1"/>
  <c r="O2878" i="13" s="1"/>
  <c r="K2878" i="13"/>
  <c r="P2878" i="13"/>
  <c r="Q2878" i="13" s="1"/>
  <c r="A2879" i="13"/>
  <c r="L2878" i="13" l="1"/>
  <c r="N2879" i="13"/>
  <c r="M2879" i="13" a="1"/>
  <c r="M2879" i="13" s="1"/>
  <c r="K2879" i="13"/>
  <c r="P2879" i="13"/>
  <c r="Q2879" i="13" s="1"/>
  <c r="A2880" i="13"/>
  <c r="O2879" i="13" l="1"/>
  <c r="L2879" i="13"/>
  <c r="N2880" i="13"/>
  <c r="M2880" i="13" a="1"/>
  <c r="M2880" i="13" s="1"/>
  <c r="K2880" i="13"/>
  <c r="P2880" i="13"/>
  <c r="Q2880" i="13" s="1"/>
  <c r="A2881" i="13"/>
  <c r="O2880" i="13" l="1"/>
  <c r="L2880" i="13"/>
  <c r="N2881" i="13"/>
  <c r="M2881" i="13" a="1"/>
  <c r="M2881" i="13" s="1"/>
  <c r="K2881" i="13"/>
  <c r="P2881" i="13"/>
  <c r="Q2881" i="13" s="1"/>
  <c r="A2882" i="13"/>
  <c r="O2881" i="13" l="1"/>
  <c r="L2881" i="13"/>
  <c r="N2882" i="13"/>
  <c r="M2882" i="13" a="1"/>
  <c r="M2882" i="13" s="1"/>
  <c r="K2882" i="13"/>
  <c r="P2882" i="13"/>
  <c r="Q2882" i="13" s="1"/>
  <c r="A2883" i="13"/>
  <c r="G323" i="19"/>
  <c r="O2882" i="13" l="1"/>
  <c r="L2882" i="13"/>
  <c r="N2883" i="13"/>
  <c r="M2883" i="13" a="1"/>
  <c r="M2883" i="13" s="1"/>
  <c r="K2883" i="13"/>
  <c r="P2883" i="13"/>
  <c r="Q2883" i="13" s="1"/>
  <c r="A2884" i="13"/>
  <c r="O2883" i="13" l="1"/>
  <c r="L2883" i="13"/>
  <c r="N2884" i="13"/>
  <c r="M2884" i="13" a="1"/>
  <c r="M2884" i="13" s="1"/>
  <c r="K2884" i="13"/>
  <c r="P2884" i="13"/>
  <c r="Q2884" i="13" s="1"/>
  <c r="A2885" i="13"/>
  <c r="O2884" i="13" l="1"/>
  <c r="L2884" i="13"/>
  <c r="N2885" i="13"/>
  <c r="M2885" i="13" a="1"/>
  <c r="M2885" i="13" s="1"/>
  <c r="K2885" i="13"/>
  <c r="P2885" i="13"/>
  <c r="Q2885" i="13" s="1"/>
  <c r="A2886" i="13"/>
  <c r="O2885" i="13" l="1"/>
  <c r="L2885" i="13"/>
  <c r="N2886" i="13"/>
  <c r="M2886" i="13" a="1"/>
  <c r="M2886" i="13" s="1"/>
  <c r="K2886" i="13"/>
  <c r="P2886" i="13"/>
  <c r="Q2886" i="13" s="1"/>
  <c r="A2887" i="13"/>
  <c r="O2886" i="13" l="1"/>
  <c r="L2886" i="13"/>
  <c r="N2887" i="13"/>
  <c r="M2887" i="13" a="1"/>
  <c r="M2887" i="13" s="1"/>
  <c r="K2887" i="13"/>
  <c r="P2887" i="13"/>
  <c r="Q2887" i="13" s="1"/>
  <c r="A2888" i="13"/>
  <c r="O2887" i="13" l="1"/>
  <c r="L2887" i="13"/>
  <c r="N2888" i="13"/>
  <c r="M2888" i="13" a="1"/>
  <c r="M2888" i="13" s="1"/>
  <c r="K2888" i="13"/>
  <c r="P2888" i="13"/>
  <c r="Q2888" i="13" s="1"/>
  <c r="A2889" i="13"/>
  <c r="O2888" i="13" l="1"/>
  <c r="L2888" i="13"/>
  <c r="N2889" i="13"/>
  <c r="M2889" i="13" a="1"/>
  <c r="M2889" i="13" s="1"/>
  <c r="K2889" i="13"/>
  <c r="P2889" i="13"/>
  <c r="Q2889" i="13" s="1"/>
  <c r="A2890" i="13"/>
  <c r="O2889" i="13" l="1"/>
  <c r="L2889" i="13"/>
  <c r="N2890" i="13"/>
  <c r="M2890" i="13" a="1"/>
  <c r="M2890" i="13" s="1"/>
  <c r="K2890" i="13"/>
  <c r="P2890" i="13"/>
  <c r="Q2890" i="13" s="1"/>
  <c r="A2891" i="13"/>
  <c r="O2890" i="13" l="1"/>
  <c r="L2890" i="13"/>
  <c r="N2891" i="13"/>
  <c r="M2891" i="13" a="1"/>
  <c r="M2891" i="13" s="1"/>
  <c r="K2891" i="13"/>
  <c r="P2891" i="13"/>
  <c r="Q2891" i="13" s="1"/>
  <c r="A2892" i="13"/>
  <c r="G324" i="19"/>
  <c r="O2891" i="13" l="1"/>
  <c r="L2891" i="13"/>
  <c r="N2892" i="13"/>
  <c r="M2892" i="13" a="1"/>
  <c r="M2892" i="13" s="1"/>
  <c r="K2892" i="13"/>
  <c r="P2892" i="13"/>
  <c r="Q2892" i="13" s="1"/>
  <c r="A2893" i="13"/>
  <c r="O2892" i="13" l="1"/>
  <c r="L2892" i="13"/>
  <c r="N2893" i="13"/>
  <c r="M2893" i="13" a="1"/>
  <c r="M2893" i="13" s="1"/>
  <c r="K2893" i="13"/>
  <c r="P2893" i="13"/>
  <c r="Q2893" i="13" s="1"/>
  <c r="A2894" i="13"/>
  <c r="O2893" i="13" l="1"/>
  <c r="L2893" i="13"/>
  <c r="N2894" i="13"/>
  <c r="M2894" i="13" a="1"/>
  <c r="M2894" i="13" s="1"/>
  <c r="K2894" i="13"/>
  <c r="P2894" i="13"/>
  <c r="Q2894" i="13" s="1"/>
  <c r="A2895" i="13"/>
  <c r="O2894" i="13" l="1"/>
  <c r="L2894" i="13"/>
  <c r="N2895" i="13"/>
  <c r="M2895" i="13" a="1"/>
  <c r="M2895" i="13" s="1"/>
  <c r="K2895" i="13"/>
  <c r="P2895" i="13"/>
  <c r="Q2895" i="13" s="1"/>
  <c r="A2896" i="13"/>
  <c r="O2895" i="13" l="1"/>
  <c r="L2895" i="13"/>
  <c r="N2896" i="13"/>
  <c r="M2896" i="13" a="1"/>
  <c r="M2896" i="13" s="1"/>
  <c r="K2896" i="13"/>
  <c r="P2896" i="13"/>
  <c r="Q2896" i="13" s="1"/>
  <c r="A2897" i="13"/>
  <c r="O2896" i="13" l="1"/>
  <c r="L2896" i="13"/>
  <c r="N2897" i="13"/>
  <c r="M2897" i="13" a="1"/>
  <c r="M2897" i="13" s="1"/>
  <c r="K2897" i="13"/>
  <c r="P2897" i="13"/>
  <c r="Q2897" i="13" s="1"/>
  <c r="A2898" i="13"/>
  <c r="O2897" i="13" l="1"/>
  <c r="L2897" i="13"/>
  <c r="N2898" i="13"/>
  <c r="M2898" i="13" a="1"/>
  <c r="M2898" i="13" s="1"/>
  <c r="K2898" i="13"/>
  <c r="P2898" i="13"/>
  <c r="Q2898" i="13" s="1"/>
  <c r="A2899" i="13"/>
  <c r="O2898" i="13" l="1"/>
  <c r="L2898" i="13"/>
  <c r="N2899" i="13"/>
  <c r="M2899" i="13" a="1"/>
  <c r="M2899" i="13" s="1"/>
  <c r="K2899" i="13"/>
  <c r="P2899" i="13"/>
  <c r="Q2899" i="13" s="1"/>
  <c r="A2900" i="13"/>
  <c r="O2899" i="13" l="1"/>
  <c r="L2899" i="13"/>
  <c r="N2900" i="13"/>
  <c r="M2900" i="13" a="1"/>
  <c r="M2900" i="13" s="1"/>
  <c r="K2900" i="13"/>
  <c r="P2900" i="13"/>
  <c r="Q2900" i="13" s="1"/>
  <c r="A2901" i="13"/>
  <c r="G325" i="19"/>
  <c r="O2900" i="13" l="1"/>
  <c r="L2900" i="13"/>
  <c r="N2901" i="13"/>
  <c r="M2901" i="13" a="1"/>
  <c r="M2901" i="13" s="1"/>
  <c r="K2901" i="13"/>
  <c r="P2901" i="13"/>
  <c r="Q2901" i="13" s="1"/>
  <c r="A2902" i="13"/>
  <c r="O2901" i="13" l="1"/>
  <c r="L2901" i="13"/>
  <c r="N2902" i="13"/>
  <c r="M2902" i="13" a="1"/>
  <c r="M2902" i="13" s="1"/>
  <c r="K2902" i="13"/>
  <c r="P2902" i="13"/>
  <c r="Q2902" i="13" s="1"/>
  <c r="A2903" i="13"/>
  <c r="O2902" i="13" l="1"/>
  <c r="L2902" i="13"/>
  <c r="N2903" i="13"/>
  <c r="M2903" i="13" a="1"/>
  <c r="M2903" i="13" s="1"/>
  <c r="K2903" i="13"/>
  <c r="P2903" i="13"/>
  <c r="Q2903" i="13" s="1"/>
  <c r="A2904" i="13"/>
  <c r="O2903" i="13" l="1"/>
  <c r="L2903" i="13"/>
  <c r="N2904" i="13"/>
  <c r="M2904" i="13" a="1"/>
  <c r="M2904" i="13" s="1"/>
  <c r="K2904" i="13"/>
  <c r="P2904" i="13"/>
  <c r="Q2904" i="13" s="1"/>
  <c r="A2905" i="13"/>
  <c r="O2904" i="13" l="1"/>
  <c r="L2904" i="13"/>
  <c r="N2905" i="13"/>
  <c r="M2905" i="13" a="1"/>
  <c r="M2905" i="13" s="1"/>
  <c r="K2905" i="13"/>
  <c r="P2905" i="13"/>
  <c r="Q2905" i="13" s="1"/>
  <c r="A2906" i="13"/>
  <c r="O2905" i="13" l="1"/>
  <c r="L2905" i="13"/>
  <c r="N2906" i="13"/>
  <c r="M2906" i="13" a="1"/>
  <c r="M2906" i="13" s="1"/>
  <c r="K2906" i="13"/>
  <c r="P2906" i="13"/>
  <c r="Q2906" i="13" s="1"/>
  <c r="A2907" i="13"/>
  <c r="O2906" i="13" l="1"/>
  <c r="L2906" i="13"/>
  <c r="N2907" i="13"/>
  <c r="M2907" i="13" a="1"/>
  <c r="M2907" i="13" s="1"/>
  <c r="K2907" i="13"/>
  <c r="P2907" i="13"/>
  <c r="Q2907" i="13" s="1"/>
  <c r="A2908" i="13"/>
  <c r="O2907" i="13" l="1"/>
  <c r="L2907" i="13"/>
  <c r="N2908" i="13"/>
  <c r="M2908" i="13" a="1"/>
  <c r="M2908" i="13" s="1"/>
  <c r="K2908" i="13"/>
  <c r="P2908" i="13"/>
  <c r="Q2908" i="13" s="1"/>
  <c r="A2909" i="13"/>
  <c r="O2908" i="13" l="1"/>
  <c r="L2908" i="13"/>
  <c r="N2909" i="13"/>
  <c r="M2909" i="13" a="1"/>
  <c r="M2909" i="13" s="1"/>
  <c r="K2909" i="13"/>
  <c r="P2909" i="13"/>
  <c r="Q2909" i="13" s="1"/>
  <c r="A2910" i="13"/>
  <c r="G326" i="19"/>
  <c r="O2909" i="13" l="1"/>
  <c r="L2909" i="13"/>
  <c r="N2910" i="13"/>
  <c r="M2910" i="13" a="1"/>
  <c r="M2910" i="13" s="1"/>
  <c r="K2910" i="13"/>
  <c r="P2910" i="13"/>
  <c r="Q2910" i="13" s="1"/>
  <c r="A2911" i="13"/>
  <c r="O2910" i="13" l="1"/>
  <c r="L2910" i="13"/>
  <c r="N2911" i="13"/>
  <c r="M2911" i="13" a="1"/>
  <c r="M2911" i="13" s="1"/>
  <c r="K2911" i="13"/>
  <c r="P2911" i="13"/>
  <c r="Q2911" i="13" s="1"/>
  <c r="A2912" i="13"/>
  <c r="O2911" i="13" l="1"/>
  <c r="L2911" i="13"/>
  <c r="N2912" i="13"/>
  <c r="M2912" i="13" a="1"/>
  <c r="M2912" i="13" s="1"/>
  <c r="K2912" i="13"/>
  <c r="P2912" i="13"/>
  <c r="Q2912" i="13" s="1"/>
  <c r="A2913" i="13"/>
  <c r="O2912" i="13" l="1"/>
  <c r="L2912" i="13"/>
  <c r="N2913" i="13"/>
  <c r="M2913" i="13" a="1"/>
  <c r="M2913" i="13" s="1"/>
  <c r="K2913" i="13"/>
  <c r="P2913" i="13"/>
  <c r="Q2913" i="13" s="1"/>
  <c r="A2914" i="13"/>
  <c r="O2913" i="13" l="1"/>
  <c r="L2913" i="13"/>
  <c r="N2914" i="13"/>
  <c r="M2914" i="13" a="1"/>
  <c r="M2914" i="13" s="1"/>
  <c r="K2914" i="13"/>
  <c r="P2914" i="13"/>
  <c r="Q2914" i="13" s="1"/>
  <c r="A2915" i="13"/>
  <c r="O2914" i="13" l="1"/>
  <c r="L2914" i="13"/>
  <c r="N2915" i="13"/>
  <c r="M2915" i="13" a="1"/>
  <c r="M2915" i="13" s="1"/>
  <c r="O2915" i="13" s="1"/>
  <c r="K2915" i="13"/>
  <c r="P2915" i="13"/>
  <c r="Q2915" i="13" s="1"/>
  <c r="A2916" i="13"/>
  <c r="L2915" i="13" l="1"/>
  <c r="N2916" i="13"/>
  <c r="M2916" i="13" a="1"/>
  <c r="M2916" i="13" s="1"/>
  <c r="K2916" i="13"/>
  <c r="P2916" i="13"/>
  <c r="Q2916" i="13" s="1"/>
  <c r="A2917" i="13"/>
  <c r="O2916" i="13" l="1"/>
  <c r="L2916" i="13"/>
  <c r="N2917" i="13"/>
  <c r="M2917" i="13" a="1"/>
  <c r="M2917" i="13" s="1"/>
  <c r="K2917" i="13"/>
  <c r="P2917" i="13"/>
  <c r="Q2917" i="13" s="1"/>
  <c r="A2918" i="13"/>
  <c r="O2917" i="13" l="1"/>
  <c r="L2917" i="13"/>
  <c r="N2918" i="13"/>
  <c r="M2918" i="13" a="1"/>
  <c r="M2918" i="13" s="1"/>
  <c r="K2918" i="13"/>
  <c r="P2918" i="13"/>
  <c r="Q2918" i="13" s="1"/>
  <c r="A2919" i="13"/>
  <c r="G327" i="19"/>
  <c r="O2918" i="13" l="1"/>
  <c r="L2918" i="13"/>
  <c r="N2919" i="13"/>
  <c r="M2919" i="13" a="1"/>
  <c r="M2919" i="13" s="1"/>
  <c r="K2919" i="13"/>
  <c r="P2919" i="13"/>
  <c r="Q2919" i="13" s="1"/>
  <c r="A2920" i="13"/>
  <c r="O2919" i="13" l="1"/>
  <c r="L2919" i="13"/>
  <c r="N2920" i="13"/>
  <c r="M2920" i="13" a="1"/>
  <c r="M2920" i="13" s="1"/>
  <c r="K2920" i="13"/>
  <c r="P2920" i="13"/>
  <c r="Q2920" i="13" s="1"/>
  <c r="A2921" i="13"/>
  <c r="O2920" i="13" l="1"/>
  <c r="L2920" i="13"/>
  <c r="N2921" i="13"/>
  <c r="M2921" i="13" a="1"/>
  <c r="M2921" i="13" s="1"/>
  <c r="K2921" i="13"/>
  <c r="P2921" i="13"/>
  <c r="Q2921" i="13" s="1"/>
  <c r="A2922" i="13"/>
  <c r="O2921" i="13" l="1"/>
  <c r="L2921" i="13"/>
  <c r="N2922" i="13"/>
  <c r="M2922" i="13" a="1"/>
  <c r="M2922" i="13" s="1"/>
  <c r="K2922" i="13"/>
  <c r="P2922" i="13"/>
  <c r="Q2922" i="13" s="1"/>
  <c r="A2923" i="13"/>
  <c r="O2922" i="13" l="1"/>
  <c r="L2922" i="13"/>
  <c r="N2923" i="13"/>
  <c r="M2923" i="13" a="1"/>
  <c r="M2923" i="13" s="1"/>
  <c r="K2923" i="13"/>
  <c r="P2923" i="13"/>
  <c r="Q2923" i="13" s="1"/>
  <c r="A2924" i="13"/>
  <c r="O2923" i="13" l="1"/>
  <c r="L2923" i="13"/>
  <c r="N2924" i="13"/>
  <c r="M2924" i="13" a="1"/>
  <c r="M2924" i="13" s="1"/>
  <c r="K2924" i="13"/>
  <c r="P2924" i="13"/>
  <c r="Q2924" i="13" s="1"/>
  <c r="A2925" i="13"/>
  <c r="O2924" i="13" l="1"/>
  <c r="L2924" i="13"/>
  <c r="N2925" i="13"/>
  <c r="M2925" i="13" a="1"/>
  <c r="M2925" i="13" s="1"/>
  <c r="O2925" i="13" s="1"/>
  <c r="K2925" i="13"/>
  <c r="P2925" i="13"/>
  <c r="Q2925" i="13" s="1"/>
  <c r="A2926" i="13"/>
  <c r="L2925" i="13" l="1"/>
  <c r="N2926" i="13"/>
  <c r="M2926" i="13" a="1"/>
  <c r="M2926" i="13" s="1"/>
  <c r="K2926" i="13"/>
  <c r="P2926" i="13"/>
  <c r="Q2926" i="13" s="1"/>
  <c r="A2927" i="13"/>
  <c r="O2926" i="13" l="1"/>
  <c r="L2926" i="13"/>
  <c r="N2927" i="13"/>
  <c r="M2927" i="13" a="1"/>
  <c r="M2927" i="13" s="1"/>
  <c r="O2927" i="13" s="1"/>
  <c r="K2927" i="13"/>
  <c r="P2927" i="13"/>
  <c r="Q2927" i="13" s="1"/>
  <c r="A2928" i="13"/>
  <c r="G328" i="19"/>
  <c r="L2927" i="13" l="1"/>
  <c r="N2928" i="13"/>
  <c r="M2928" i="13" a="1"/>
  <c r="M2928" i="13" s="1"/>
  <c r="K2928" i="13"/>
  <c r="P2928" i="13"/>
  <c r="Q2928" i="13" s="1"/>
  <c r="A2929" i="13"/>
  <c r="O2928" i="13" l="1"/>
  <c r="L2928" i="13"/>
  <c r="N2929" i="13"/>
  <c r="M2929" i="13" a="1"/>
  <c r="M2929" i="13" s="1"/>
  <c r="K2929" i="13"/>
  <c r="P2929" i="13"/>
  <c r="Q2929" i="13" s="1"/>
  <c r="A2930" i="13"/>
  <c r="O2929" i="13" l="1"/>
  <c r="L2929" i="13"/>
  <c r="N2930" i="13"/>
  <c r="M2930" i="13" a="1"/>
  <c r="M2930" i="13" s="1"/>
  <c r="K2930" i="13"/>
  <c r="P2930" i="13"/>
  <c r="Q2930" i="13" s="1"/>
  <c r="A2931" i="13"/>
  <c r="O2930" i="13" l="1"/>
  <c r="L2930" i="13"/>
  <c r="N2931" i="13"/>
  <c r="M2931" i="13" a="1"/>
  <c r="M2931" i="13" s="1"/>
  <c r="K2931" i="13"/>
  <c r="P2931" i="13"/>
  <c r="Q2931" i="13" s="1"/>
  <c r="A2932" i="13"/>
  <c r="O2931" i="13" l="1"/>
  <c r="L2931" i="13"/>
  <c r="N2932" i="13"/>
  <c r="M2932" i="13" a="1"/>
  <c r="M2932" i="13" s="1"/>
  <c r="K2932" i="13"/>
  <c r="P2932" i="13"/>
  <c r="Q2932" i="13" s="1"/>
  <c r="A2933" i="13"/>
  <c r="O2932" i="13" l="1"/>
  <c r="L2932" i="13"/>
  <c r="N2933" i="13"/>
  <c r="M2933" i="13" a="1"/>
  <c r="M2933" i="13" s="1"/>
  <c r="K2933" i="13"/>
  <c r="P2933" i="13"/>
  <c r="Q2933" i="13" s="1"/>
  <c r="A2934" i="13"/>
  <c r="O2933" i="13" l="1"/>
  <c r="L2933" i="13"/>
  <c r="N2934" i="13"/>
  <c r="M2934" i="13" a="1"/>
  <c r="M2934" i="13" s="1"/>
  <c r="K2934" i="13"/>
  <c r="P2934" i="13"/>
  <c r="Q2934" i="13" s="1"/>
  <c r="A2935" i="13"/>
  <c r="O2934" i="13" l="1"/>
  <c r="L2934" i="13"/>
  <c r="N2935" i="13"/>
  <c r="M2935" i="13" a="1"/>
  <c r="M2935" i="13" s="1"/>
  <c r="K2935" i="13"/>
  <c r="P2935" i="13"/>
  <c r="Q2935" i="13" s="1"/>
  <c r="A2936" i="13"/>
  <c r="O2935" i="13" l="1"/>
  <c r="L2935" i="13"/>
  <c r="N2936" i="13"/>
  <c r="M2936" i="13" a="1"/>
  <c r="M2936" i="13" s="1"/>
  <c r="K2936" i="13"/>
  <c r="P2936" i="13"/>
  <c r="Q2936" i="13" s="1"/>
  <c r="A2937" i="13"/>
  <c r="G329" i="19"/>
  <c r="O2936" i="13" l="1"/>
  <c r="L2936" i="13"/>
  <c r="N2937" i="13"/>
  <c r="M2937" i="13" a="1"/>
  <c r="M2937" i="13" s="1"/>
  <c r="K2937" i="13"/>
  <c r="P2937" i="13"/>
  <c r="Q2937" i="13" s="1"/>
  <c r="A2938" i="13"/>
  <c r="O2937" i="13" l="1"/>
  <c r="L2937" i="13"/>
  <c r="N2938" i="13"/>
  <c r="M2938" i="13" a="1"/>
  <c r="M2938" i="13" s="1"/>
  <c r="K2938" i="13"/>
  <c r="P2938" i="13"/>
  <c r="Q2938" i="13" s="1"/>
  <c r="A2939" i="13"/>
  <c r="O2938" i="13" l="1"/>
  <c r="L2938" i="13"/>
  <c r="N2939" i="13"/>
  <c r="M2939" i="13" a="1"/>
  <c r="M2939" i="13" s="1"/>
  <c r="K2939" i="13"/>
  <c r="P2939" i="13"/>
  <c r="Q2939" i="13" s="1"/>
  <c r="A2940" i="13"/>
  <c r="O2939" i="13" l="1"/>
  <c r="L2939" i="13"/>
  <c r="N2940" i="13"/>
  <c r="M2940" i="13" a="1"/>
  <c r="M2940" i="13" s="1"/>
  <c r="K2940" i="13"/>
  <c r="P2940" i="13"/>
  <c r="Q2940" i="13" s="1"/>
  <c r="A2941" i="13"/>
  <c r="O2940" i="13" l="1"/>
  <c r="L2940" i="13"/>
  <c r="N2941" i="13"/>
  <c r="M2941" i="13" a="1"/>
  <c r="M2941" i="13" s="1"/>
  <c r="K2941" i="13"/>
  <c r="P2941" i="13"/>
  <c r="Q2941" i="13" s="1"/>
  <c r="A2942" i="13"/>
  <c r="O2941" i="13" l="1"/>
  <c r="L2941" i="13"/>
  <c r="N2942" i="13"/>
  <c r="M2942" i="13" a="1"/>
  <c r="M2942" i="13" s="1"/>
  <c r="K2942" i="13"/>
  <c r="P2942" i="13"/>
  <c r="Q2942" i="13" s="1"/>
  <c r="A2943" i="13"/>
  <c r="O2942" i="13" l="1"/>
  <c r="L2942" i="13"/>
  <c r="N2943" i="13"/>
  <c r="M2943" i="13" a="1"/>
  <c r="M2943" i="13" s="1"/>
  <c r="K2943" i="13"/>
  <c r="P2943" i="13"/>
  <c r="Q2943" i="13" s="1"/>
  <c r="A2944" i="13"/>
  <c r="O2943" i="13" l="1"/>
  <c r="L2943" i="13"/>
  <c r="N2944" i="13"/>
  <c r="M2944" i="13" a="1"/>
  <c r="M2944" i="13" s="1"/>
  <c r="K2944" i="13"/>
  <c r="P2944" i="13"/>
  <c r="Q2944" i="13" s="1"/>
  <c r="A2945" i="13"/>
  <c r="O2944" i="13" l="1"/>
  <c r="L2944" i="13"/>
  <c r="N2945" i="13"/>
  <c r="M2945" i="13" a="1"/>
  <c r="M2945" i="13" s="1"/>
  <c r="K2945" i="13"/>
  <c r="P2945" i="13"/>
  <c r="Q2945" i="13" s="1"/>
  <c r="A2946" i="13"/>
  <c r="G330" i="19"/>
  <c r="O2945" i="13" l="1"/>
  <c r="L2945" i="13"/>
  <c r="N2946" i="13"/>
  <c r="M2946" i="13" a="1"/>
  <c r="M2946" i="13" s="1"/>
  <c r="K2946" i="13"/>
  <c r="P2946" i="13"/>
  <c r="Q2946" i="13" s="1"/>
  <c r="A2947" i="13"/>
  <c r="O2946" i="13" l="1"/>
  <c r="L2946" i="13"/>
  <c r="N2947" i="13"/>
  <c r="M2947" i="13" a="1"/>
  <c r="M2947" i="13" s="1"/>
  <c r="K2947" i="13"/>
  <c r="P2947" i="13"/>
  <c r="Q2947" i="13" s="1"/>
  <c r="A2948" i="13"/>
  <c r="O2947" i="13" l="1"/>
  <c r="L2947" i="13"/>
  <c r="N2948" i="13"/>
  <c r="M2948" i="13" a="1"/>
  <c r="M2948" i="13" s="1"/>
  <c r="K2948" i="13"/>
  <c r="P2948" i="13"/>
  <c r="Q2948" i="13" s="1"/>
  <c r="A2949" i="13"/>
  <c r="O2948" i="13" l="1"/>
  <c r="L2948" i="13"/>
  <c r="N2949" i="13"/>
  <c r="M2949" i="13" a="1"/>
  <c r="M2949" i="13" s="1"/>
  <c r="K2949" i="13"/>
  <c r="P2949" i="13"/>
  <c r="Q2949" i="13" s="1"/>
  <c r="A2950" i="13"/>
  <c r="O2949" i="13" l="1"/>
  <c r="L2949" i="13"/>
  <c r="N2950" i="13"/>
  <c r="M2950" i="13" a="1"/>
  <c r="M2950" i="13" s="1"/>
  <c r="K2950" i="13"/>
  <c r="P2950" i="13"/>
  <c r="Q2950" i="13" s="1"/>
  <c r="A2951" i="13"/>
  <c r="O2950" i="13" l="1"/>
  <c r="L2950" i="13"/>
  <c r="N2951" i="13"/>
  <c r="M2951" i="13" a="1"/>
  <c r="M2951" i="13" s="1"/>
  <c r="K2951" i="13"/>
  <c r="P2951" i="13"/>
  <c r="Q2951" i="13" s="1"/>
  <c r="A2952" i="13"/>
  <c r="O2951" i="13" l="1"/>
  <c r="L2951" i="13"/>
  <c r="N2952" i="13"/>
  <c r="M2952" i="13" a="1"/>
  <c r="M2952" i="13" s="1"/>
  <c r="K2952" i="13"/>
  <c r="P2952" i="13"/>
  <c r="Q2952" i="13" s="1"/>
  <c r="A2953" i="13"/>
  <c r="O2952" i="13" l="1"/>
  <c r="L2952" i="13"/>
  <c r="N2953" i="13"/>
  <c r="M2953" i="13" a="1"/>
  <c r="M2953" i="13" s="1"/>
  <c r="K2953" i="13"/>
  <c r="P2953" i="13"/>
  <c r="Q2953" i="13" s="1"/>
  <c r="A2954" i="13"/>
  <c r="O2953" i="13" l="1"/>
  <c r="L2953" i="13"/>
  <c r="N2954" i="13"/>
  <c r="M2954" i="13" a="1"/>
  <c r="M2954" i="13" s="1"/>
  <c r="K2954" i="13"/>
  <c r="P2954" i="13"/>
  <c r="Q2954" i="13" s="1"/>
  <c r="A2955" i="13"/>
  <c r="G331" i="19"/>
  <c r="O2954" i="13" l="1"/>
  <c r="L2954" i="13"/>
  <c r="N2955" i="13"/>
  <c r="M2955" i="13" a="1"/>
  <c r="M2955" i="13" s="1"/>
  <c r="K2955" i="13"/>
  <c r="P2955" i="13"/>
  <c r="Q2955" i="13" s="1"/>
  <c r="A2956" i="13"/>
  <c r="O2955" i="13" l="1"/>
  <c r="L2955" i="13"/>
  <c r="N2956" i="13"/>
  <c r="M2956" i="13" a="1"/>
  <c r="M2956" i="13" s="1"/>
  <c r="K2956" i="13"/>
  <c r="P2956" i="13"/>
  <c r="Q2956" i="13" s="1"/>
  <c r="A2957" i="13"/>
  <c r="O2956" i="13" l="1"/>
  <c r="L2956" i="13"/>
  <c r="N2957" i="13"/>
  <c r="M2957" i="13" a="1"/>
  <c r="M2957" i="13" s="1"/>
  <c r="K2957" i="13"/>
  <c r="P2957" i="13"/>
  <c r="Q2957" i="13" s="1"/>
  <c r="A2958" i="13"/>
  <c r="O2957" i="13" l="1"/>
  <c r="L2957" i="13"/>
  <c r="N2958" i="13"/>
  <c r="M2958" i="13" a="1"/>
  <c r="M2958" i="13" s="1"/>
  <c r="K2958" i="13"/>
  <c r="P2958" i="13"/>
  <c r="Q2958" i="13" s="1"/>
  <c r="A2959" i="13"/>
  <c r="O2958" i="13" l="1"/>
  <c r="L2958" i="13"/>
  <c r="N2959" i="13"/>
  <c r="M2959" i="13" a="1"/>
  <c r="M2959" i="13" s="1"/>
  <c r="K2959" i="13"/>
  <c r="P2959" i="13"/>
  <c r="Q2959" i="13" s="1"/>
  <c r="A2960" i="13"/>
  <c r="O2959" i="13" l="1"/>
  <c r="L2959" i="13"/>
  <c r="N2960" i="13"/>
  <c r="M2960" i="13" a="1"/>
  <c r="M2960" i="13" s="1"/>
  <c r="K2960" i="13"/>
  <c r="P2960" i="13"/>
  <c r="Q2960" i="13" s="1"/>
  <c r="A2961" i="13"/>
  <c r="O2960" i="13" l="1"/>
  <c r="L2960" i="13"/>
  <c r="N2961" i="13"/>
  <c r="M2961" i="13" a="1"/>
  <c r="M2961" i="13" s="1"/>
  <c r="K2961" i="13"/>
  <c r="P2961" i="13"/>
  <c r="Q2961" i="13" s="1"/>
  <c r="A2962" i="13"/>
  <c r="O2961" i="13" l="1"/>
  <c r="L2961" i="13"/>
  <c r="N2962" i="13"/>
  <c r="M2962" i="13" a="1"/>
  <c r="M2962" i="13" s="1"/>
  <c r="K2962" i="13"/>
  <c r="P2962" i="13"/>
  <c r="Q2962" i="13" s="1"/>
  <c r="A2963" i="13"/>
  <c r="O2962" i="13" l="1"/>
  <c r="L2962" i="13"/>
  <c r="N2963" i="13"/>
  <c r="M2963" i="13" a="1"/>
  <c r="M2963" i="13" s="1"/>
  <c r="K2963" i="13"/>
  <c r="P2963" i="13"/>
  <c r="Q2963" i="13" s="1"/>
  <c r="A2964" i="13"/>
  <c r="G332" i="19"/>
  <c r="O2963" i="13" l="1"/>
  <c r="L2963" i="13"/>
  <c r="N2964" i="13"/>
  <c r="M2964" i="13" a="1"/>
  <c r="M2964" i="13" s="1"/>
  <c r="K2964" i="13"/>
  <c r="P2964" i="13"/>
  <c r="Q2964" i="13" s="1"/>
  <c r="A2965" i="13"/>
  <c r="O2964" i="13" l="1"/>
  <c r="L2964" i="13"/>
  <c r="N2965" i="13"/>
  <c r="M2965" i="13" a="1"/>
  <c r="M2965" i="13" s="1"/>
  <c r="K2965" i="13"/>
  <c r="P2965" i="13"/>
  <c r="Q2965" i="13" s="1"/>
  <c r="A2966" i="13"/>
  <c r="O2965" i="13" l="1"/>
  <c r="L2965" i="13"/>
  <c r="N2966" i="13"/>
  <c r="M2966" i="13" a="1"/>
  <c r="M2966" i="13" s="1"/>
  <c r="K2966" i="13"/>
  <c r="P2966" i="13"/>
  <c r="Q2966" i="13" s="1"/>
  <c r="A2967" i="13"/>
  <c r="O2966" i="13" l="1"/>
  <c r="L2966" i="13"/>
  <c r="N2967" i="13"/>
  <c r="M2967" i="13" a="1"/>
  <c r="M2967" i="13" s="1"/>
  <c r="K2967" i="13"/>
  <c r="P2967" i="13"/>
  <c r="Q2967" i="13" s="1"/>
  <c r="A2968" i="13"/>
  <c r="O2967" i="13" l="1"/>
  <c r="L2967" i="13"/>
  <c r="N2968" i="13"/>
  <c r="M2968" i="13" a="1"/>
  <c r="M2968" i="13" s="1"/>
  <c r="K2968" i="13"/>
  <c r="P2968" i="13"/>
  <c r="Q2968" i="13" s="1"/>
  <c r="A2969" i="13"/>
  <c r="O2968" i="13" l="1"/>
  <c r="L2968" i="13"/>
  <c r="N2969" i="13"/>
  <c r="M2969" i="13" a="1"/>
  <c r="M2969" i="13" s="1"/>
  <c r="K2969" i="13"/>
  <c r="P2969" i="13"/>
  <c r="Q2969" i="13" s="1"/>
  <c r="A2970" i="13"/>
  <c r="O2969" i="13" l="1"/>
  <c r="L2969" i="13"/>
  <c r="N2970" i="13"/>
  <c r="M2970" i="13" a="1"/>
  <c r="M2970" i="13" s="1"/>
  <c r="K2970" i="13"/>
  <c r="P2970" i="13"/>
  <c r="Q2970" i="13" s="1"/>
  <c r="A2971" i="13"/>
  <c r="O2970" i="13" l="1"/>
  <c r="L2970" i="13"/>
  <c r="N2971" i="13"/>
  <c r="M2971" i="13" a="1"/>
  <c r="M2971" i="13" s="1"/>
  <c r="K2971" i="13"/>
  <c r="P2971" i="13"/>
  <c r="Q2971" i="13" s="1"/>
  <c r="A2972" i="13"/>
  <c r="O2971" i="13" l="1"/>
  <c r="L2971" i="13"/>
  <c r="N2972" i="13"/>
  <c r="M2972" i="13" a="1"/>
  <c r="M2972" i="13" s="1"/>
  <c r="K2972" i="13"/>
  <c r="P2972" i="13"/>
  <c r="Q2972" i="13" s="1"/>
  <c r="A2973" i="13"/>
  <c r="G333" i="19"/>
  <c r="O2972" i="13" l="1"/>
  <c r="L2972" i="13"/>
  <c r="N2973" i="13"/>
  <c r="M2973" i="13" a="1"/>
  <c r="M2973" i="13" s="1"/>
  <c r="K2973" i="13"/>
  <c r="P2973" i="13"/>
  <c r="Q2973" i="13" s="1"/>
  <c r="A2974" i="13"/>
  <c r="O2973" i="13" l="1"/>
  <c r="L2973" i="13"/>
  <c r="N2974" i="13"/>
  <c r="M2974" i="13" a="1"/>
  <c r="M2974" i="13" s="1"/>
  <c r="O2974" i="13" s="1"/>
  <c r="K2974" i="13"/>
  <c r="P2974" i="13"/>
  <c r="Q2974" i="13" s="1"/>
  <c r="A2975" i="13"/>
  <c r="L2974" i="13" l="1"/>
  <c r="N2975" i="13"/>
  <c r="M2975" i="13" a="1"/>
  <c r="M2975" i="13" s="1"/>
  <c r="K2975" i="13"/>
  <c r="P2975" i="13"/>
  <c r="Q2975" i="13" s="1"/>
  <c r="A2976" i="13"/>
  <c r="O2975" i="13" l="1"/>
  <c r="L2975" i="13"/>
  <c r="N2976" i="13"/>
  <c r="M2976" i="13" a="1"/>
  <c r="M2976" i="13" s="1"/>
  <c r="O2976" i="13" s="1"/>
  <c r="K2976" i="13"/>
  <c r="P2976" i="13"/>
  <c r="Q2976" i="13" s="1"/>
  <c r="A2977" i="13"/>
  <c r="L2976" i="13" l="1"/>
  <c r="N2977" i="13"/>
  <c r="M2977" i="13" a="1"/>
  <c r="M2977" i="13" s="1"/>
  <c r="K2977" i="13"/>
  <c r="P2977" i="13"/>
  <c r="Q2977" i="13" s="1"/>
  <c r="A2978" i="13"/>
  <c r="O2977" i="13" l="1"/>
  <c r="L2977" i="13"/>
  <c r="N2978" i="13"/>
  <c r="M2978" i="13" a="1"/>
  <c r="M2978" i="13" s="1"/>
  <c r="K2978" i="13"/>
  <c r="P2978" i="13"/>
  <c r="Q2978" i="13" s="1"/>
  <c r="A2979" i="13"/>
  <c r="O2978" i="13" l="1"/>
  <c r="L2978" i="13"/>
  <c r="N2979" i="13"/>
  <c r="M2979" i="13" a="1"/>
  <c r="M2979" i="13" s="1"/>
  <c r="K2979" i="13"/>
  <c r="P2979" i="13"/>
  <c r="Q2979" i="13" s="1"/>
  <c r="A2980" i="13"/>
  <c r="O2979" i="13" l="1"/>
  <c r="L2979" i="13"/>
  <c r="N2980" i="13"/>
  <c r="M2980" i="13" a="1"/>
  <c r="M2980" i="13" s="1"/>
  <c r="K2980" i="13"/>
  <c r="P2980" i="13"/>
  <c r="Q2980" i="13" s="1"/>
  <c r="A2981" i="13"/>
  <c r="O2980" i="13" l="1"/>
  <c r="L2980" i="13"/>
  <c r="N2981" i="13"/>
  <c r="M2981" i="13" a="1"/>
  <c r="M2981" i="13" s="1"/>
  <c r="K2981" i="13"/>
  <c r="P2981" i="13"/>
  <c r="Q2981" i="13" s="1"/>
  <c r="A2982" i="13"/>
  <c r="G334" i="19"/>
  <c r="O2981" i="13" l="1"/>
  <c r="L2981" i="13"/>
  <c r="N2982" i="13"/>
  <c r="M2982" i="13" a="1"/>
  <c r="M2982" i="13" s="1"/>
  <c r="K2982" i="13"/>
  <c r="P2982" i="13"/>
  <c r="Q2982" i="13" s="1"/>
  <c r="A2983" i="13"/>
  <c r="O2982" i="13" l="1"/>
  <c r="L2982" i="13"/>
  <c r="N2983" i="13"/>
  <c r="M2983" i="13" a="1"/>
  <c r="M2983" i="13" s="1"/>
  <c r="K2983" i="13"/>
  <c r="P2983" i="13"/>
  <c r="Q2983" i="13" s="1"/>
  <c r="A2984" i="13"/>
  <c r="O2983" i="13" l="1"/>
  <c r="L2983" i="13"/>
  <c r="N2984" i="13"/>
  <c r="M2984" i="13" a="1"/>
  <c r="M2984" i="13" s="1"/>
  <c r="O2984" i="13" s="1"/>
  <c r="K2984" i="13"/>
  <c r="P2984" i="13"/>
  <c r="Q2984" i="13" s="1"/>
  <c r="A2985" i="13"/>
  <c r="L2984" i="13" l="1"/>
  <c r="N2985" i="13"/>
  <c r="M2985" i="13" a="1"/>
  <c r="M2985" i="13" s="1"/>
  <c r="K2985" i="13"/>
  <c r="P2985" i="13"/>
  <c r="Q2985" i="13" s="1"/>
  <c r="A2986" i="13"/>
  <c r="O2985" i="13" l="1"/>
  <c r="L2985" i="13"/>
  <c r="N2986" i="13"/>
  <c r="M2986" i="13" a="1"/>
  <c r="M2986" i="13" s="1"/>
  <c r="K2986" i="13"/>
  <c r="P2986" i="13"/>
  <c r="Q2986" i="13" s="1"/>
  <c r="A2987" i="13"/>
  <c r="O2986" i="13" l="1"/>
  <c r="L2986" i="13"/>
  <c r="N2987" i="13"/>
  <c r="M2987" i="13" a="1"/>
  <c r="M2987" i="13" s="1"/>
  <c r="K2987" i="13"/>
  <c r="P2987" i="13"/>
  <c r="Q2987" i="13" s="1"/>
  <c r="A2988" i="13"/>
  <c r="O2987" i="13" l="1"/>
  <c r="L2987" i="13"/>
  <c r="N2988" i="13"/>
  <c r="M2988" i="13" a="1"/>
  <c r="M2988" i="13" s="1"/>
  <c r="O2988" i="13" s="1"/>
  <c r="K2988" i="13"/>
  <c r="P2988" i="13"/>
  <c r="Q2988" i="13" s="1"/>
  <c r="A2989" i="13"/>
  <c r="L2988" i="13" l="1"/>
  <c r="N2989" i="13"/>
  <c r="M2989" i="13" a="1"/>
  <c r="M2989" i="13" s="1"/>
  <c r="K2989" i="13"/>
  <c r="P2989" i="13"/>
  <c r="Q2989" i="13" s="1"/>
  <c r="A2990" i="13"/>
  <c r="O2989" i="13" l="1"/>
  <c r="L2989" i="13"/>
  <c r="N2990" i="13"/>
  <c r="M2990" i="13" a="1"/>
  <c r="M2990" i="13" s="1"/>
  <c r="K2990" i="13"/>
  <c r="P2990" i="13"/>
  <c r="Q2990" i="13" s="1"/>
  <c r="A2991" i="13"/>
  <c r="G335" i="19"/>
  <c r="O2990" i="13" l="1"/>
  <c r="L2990" i="13"/>
  <c r="N2991" i="13"/>
  <c r="M2991" i="13" a="1"/>
  <c r="M2991" i="13" s="1"/>
  <c r="K2991" i="13"/>
  <c r="P2991" i="13"/>
  <c r="Q2991" i="13" s="1"/>
  <c r="A2992" i="13"/>
  <c r="O2991" i="13" l="1"/>
  <c r="L2991" i="13"/>
  <c r="N2992" i="13"/>
  <c r="M2992" i="13" a="1"/>
  <c r="M2992" i="13" s="1"/>
  <c r="K2992" i="13"/>
  <c r="P2992" i="13"/>
  <c r="Q2992" i="13" s="1"/>
  <c r="A2993" i="13"/>
  <c r="O2992" i="13" l="1"/>
  <c r="L2992" i="13"/>
  <c r="N2993" i="13"/>
  <c r="M2993" i="13" a="1"/>
  <c r="M2993" i="13" s="1"/>
  <c r="K2993" i="13"/>
  <c r="P2993" i="13"/>
  <c r="Q2993" i="13" s="1"/>
  <c r="A2994" i="13"/>
  <c r="O2993" i="13" l="1"/>
  <c r="L2993" i="13"/>
  <c r="N2994" i="13"/>
  <c r="M2994" i="13" a="1"/>
  <c r="M2994" i="13" s="1"/>
  <c r="O2994" i="13" s="1"/>
  <c r="K2994" i="13"/>
  <c r="P2994" i="13"/>
  <c r="Q2994" i="13" s="1"/>
  <c r="A2995" i="13"/>
  <c r="L2994" i="13" l="1"/>
  <c r="N2995" i="13"/>
  <c r="M2995" i="13" a="1"/>
  <c r="M2995" i="13" s="1"/>
  <c r="K2995" i="13"/>
  <c r="P2995" i="13"/>
  <c r="Q2995" i="13" s="1"/>
  <c r="A2996" i="13"/>
  <c r="O2995" i="13" l="1"/>
  <c r="L2995" i="13"/>
  <c r="N2996" i="13"/>
  <c r="M2996" i="13" a="1"/>
  <c r="M2996" i="13" s="1"/>
  <c r="K2996" i="13"/>
  <c r="P2996" i="13"/>
  <c r="Q2996" i="13" s="1"/>
  <c r="A2997" i="13"/>
  <c r="O2996" i="13" l="1"/>
  <c r="L2996" i="13"/>
  <c r="N2997" i="13"/>
  <c r="M2997" i="13" a="1"/>
  <c r="M2997" i="13" s="1"/>
  <c r="K2997" i="13"/>
  <c r="P2997" i="13"/>
  <c r="Q2997" i="13" s="1"/>
  <c r="A2998" i="13"/>
  <c r="O2997" i="13" l="1"/>
  <c r="L2997" i="13"/>
  <c r="N2998" i="13"/>
  <c r="M2998" i="13" a="1"/>
  <c r="M2998" i="13" s="1"/>
  <c r="K2998" i="13"/>
  <c r="P2998" i="13"/>
  <c r="Q2998" i="13" s="1"/>
  <c r="A2999" i="13"/>
  <c r="O2998" i="13" l="1"/>
  <c r="L2998" i="13"/>
  <c r="N2999" i="13"/>
  <c r="M2999" i="13" a="1"/>
  <c r="M2999" i="13" s="1"/>
  <c r="K2999" i="13"/>
  <c r="P2999" i="13"/>
  <c r="Q2999" i="13" s="1"/>
  <c r="A3000" i="13"/>
  <c r="G336" i="19"/>
  <c r="O2999" i="13" l="1"/>
  <c r="L2999" i="13"/>
  <c r="N3000" i="13"/>
  <c r="M3000" i="13" a="1"/>
  <c r="M3000" i="13" s="1"/>
  <c r="K3000" i="13"/>
  <c r="P3000" i="13"/>
  <c r="Q3000" i="13" s="1"/>
  <c r="A3001" i="13"/>
  <c r="O3000" i="13" l="1"/>
  <c r="L3000" i="13"/>
  <c r="N3001" i="13"/>
  <c r="M3001" i="13" a="1"/>
  <c r="M3001" i="13" s="1"/>
  <c r="K3001" i="13"/>
  <c r="P3001" i="13"/>
  <c r="Q3001" i="13" s="1"/>
  <c r="A3002" i="13"/>
  <c r="O3001" i="13" l="1"/>
  <c r="L3001" i="13"/>
  <c r="N3002" i="13"/>
  <c r="M3002" i="13" a="1"/>
  <c r="M3002" i="13" s="1"/>
  <c r="K3002" i="13"/>
  <c r="P3002" i="13"/>
  <c r="Q3002" i="13" s="1"/>
  <c r="A3003" i="13"/>
  <c r="O3002" i="13" l="1"/>
  <c r="L3002" i="13"/>
  <c r="N3003" i="13"/>
  <c r="M3003" i="13" a="1"/>
  <c r="M3003" i="13" s="1"/>
  <c r="K3003" i="13"/>
  <c r="P3003" i="13"/>
  <c r="Q3003" i="13" s="1"/>
  <c r="A3004" i="13"/>
  <c r="O3003" i="13" l="1"/>
  <c r="L3003" i="13"/>
  <c r="N3004" i="13"/>
  <c r="M3004" i="13" a="1"/>
  <c r="M3004" i="13" s="1"/>
  <c r="K3004" i="13"/>
  <c r="P3004" i="13"/>
  <c r="Q3004" i="13" s="1"/>
  <c r="A3005" i="13"/>
  <c r="O3004" i="13" l="1"/>
  <c r="L3004" i="13"/>
  <c r="N3005" i="13"/>
  <c r="M3005" i="13" a="1"/>
  <c r="M3005" i="13" s="1"/>
  <c r="K3005" i="13"/>
  <c r="P3005" i="13"/>
  <c r="Q3005" i="13" s="1"/>
  <c r="A3006" i="13"/>
  <c r="O3005" i="13" l="1"/>
  <c r="L3005" i="13"/>
  <c r="N3006" i="13"/>
  <c r="M3006" i="13" a="1"/>
  <c r="M3006" i="13" s="1"/>
  <c r="K3006" i="13"/>
  <c r="P3006" i="13"/>
  <c r="Q3006" i="13" s="1"/>
  <c r="A3007" i="13"/>
  <c r="O3006" i="13" l="1"/>
  <c r="L3006" i="13"/>
  <c r="N3007" i="13"/>
  <c r="M3007" i="13" a="1"/>
  <c r="M3007" i="13" s="1"/>
  <c r="K3007" i="13"/>
  <c r="P3007" i="13"/>
  <c r="Q3007" i="13" s="1"/>
  <c r="A3008" i="13"/>
  <c r="O3007" i="13" l="1"/>
  <c r="L3007" i="13"/>
  <c r="N3008" i="13"/>
  <c r="M3008" i="13" a="1"/>
  <c r="M3008" i="13" s="1"/>
  <c r="K3008" i="13"/>
  <c r="P3008" i="13"/>
  <c r="Q3008" i="13" s="1"/>
  <c r="A3009" i="13"/>
  <c r="G337" i="19"/>
  <c r="O3008" i="13" l="1"/>
  <c r="L3008" i="13"/>
  <c r="N3009" i="13"/>
  <c r="M3009" i="13" a="1"/>
  <c r="M3009" i="13" s="1"/>
  <c r="K3009" i="13"/>
  <c r="P3009" i="13"/>
  <c r="Q3009" i="13" s="1"/>
  <c r="A3010" i="13"/>
  <c r="O3009" i="13" l="1"/>
  <c r="L3009" i="13"/>
  <c r="N3010" i="13"/>
  <c r="M3010" i="13" a="1"/>
  <c r="M3010" i="13" s="1"/>
  <c r="K3010" i="13"/>
  <c r="P3010" i="13"/>
  <c r="Q3010" i="13" s="1"/>
  <c r="A3011" i="13"/>
  <c r="O3010" i="13" l="1"/>
  <c r="L3010" i="13"/>
  <c r="N3011" i="13"/>
  <c r="M3011" i="13" a="1"/>
  <c r="M3011" i="13" s="1"/>
  <c r="K3011" i="13"/>
  <c r="P3011" i="13"/>
  <c r="Q3011" i="13" s="1"/>
  <c r="A3012" i="13"/>
  <c r="O3011" i="13" l="1"/>
  <c r="L3011" i="13"/>
  <c r="N3012" i="13"/>
  <c r="M3012" i="13" a="1"/>
  <c r="M3012" i="13" s="1"/>
  <c r="K3012" i="13"/>
  <c r="P3012" i="13"/>
  <c r="Q3012" i="13" s="1"/>
  <c r="A3013" i="13"/>
  <c r="O3012" i="13" l="1"/>
  <c r="L3012" i="13"/>
  <c r="N3013" i="13"/>
  <c r="M3013" i="13" a="1"/>
  <c r="M3013" i="13" s="1"/>
  <c r="K3013" i="13"/>
  <c r="P3013" i="13"/>
  <c r="Q3013" i="13" s="1"/>
  <c r="A3014" i="13"/>
  <c r="O3013" i="13" l="1"/>
  <c r="L3013" i="13"/>
  <c r="N3014" i="13"/>
  <c r="M3014" i="13" a="1"/>
  <c r="M3014" i="13" s="1"/>
  <c r="K3014" i="13"/>
  <c r="P3014" i="13"/>
  <c r="Q3014" i="13" s="1"/>
  <c r="A3015" i="13"/>
  <c r="O3014" i="13" l="1"/>
  <c r="L3014" i="13"/>
  <c r="N3015" i="13"/>
  <c r="M3015" i="13" a="1"/>
  <c r="M3015" i="13" s="1"/>
  <c r="K3015" i="13"/>
  <c r="P3015" i="13"/>
  <c r="Q3015" i="13" s="1"/>
  <c r="A3016" i="13"/>
  <c r="O3015" i="13" l="1"/>
  <c r="L3015" i="13"/>
  <c r="N3016" i="13"/>
  <c r="M3016" i="13" a="1"/>
  <c r="M3016" i="13" s="1"/>
  <c r="K3016" i="13"/>
  <c r="P3016" i="13"/>
  <c r="Q3016" i="13" s="1"/>
  <c r="A3017" i="13"/>
  <c r="O3016" i="13" l="1"/>
  <c r="L3016" i="13"/>
  <c r="N3017" i="13"/>
  <c r="M3017" i="13" a="1"/>
  <c r="M3017" i="13" s="1"/>
  <c r="K3017" i="13"/>
  <c r="P3017" i="13"/>
  <c r="Q3017" i="13" s="1"/>
  <c r="A3018" i="13"/>
  <c r="G338" i="19"/>
  <c r="O3017" i="13" l="1"/>
  <c r="L3017" i="13"/>
  <c r="N3018" i="13"/>
  <c r="M3018" i="13" a="1"/>
  <c r="M3018" i="13" s="1"/>
  <c r="K3018" i="13"/>
  <c r="P3018" i="13"/>
  <c r="Q3018" i="13" s="1"/>
  <c r="A3019" i="13"/>
  <c r="O3018" i="13" l="1"/>
  <c r="L3018" i="13"/>
  <c r="N3019" i="13"/>
  <c r="M3019" i="13" a="1"/>
  <c r="M3019" i="13" s="1"/>
  <c r="K3019" i="13"/>
  <c r="P3019" i="13"/>
  <c r="Q3019" i="13" s="1"/>
  <c r="A3020" i="13"/>
  <c r="O3019" i="13" l="1"/>
  <c r="L3019" i="13"/>
  <c r="N3020" i="13"/>
  <c r="M3020" i="13" a="1"/>
  <c r="M3020" i="13" s="1"/>
  <c r="K3020" i="13"/>
  <c r="P3020" i="13"/>
  <c r="Q3020" i="13" s="1"/>
  <c r="A3021" i="13"/>
  <c r="O3020" i="13" l="1"/>
  <c r="L3020" i="13"/>
  <c r="N3021" i="13"/>
  <c r="M3021" i="13" a="1"/>
  <c r="M3021" i="13" s="1"/>
  <c r="K3021" i="13"/>
  <c r="P3021" i="13"/>
  <c r="Q3021" i="13" s="1"/>
  <c r="A3022" i="13"/>
  <c r="O3021" i="13" l="1"/>
  <c r="L3021" i="13"/>
  <c r="N3022" i="13"/>
  <c r="M3022" i="13" a="1"/>
  <c r="M3022" i="13" s="1"/>
  <c r="K3022" i="13"/>
  <c r="P3022" i="13"/>
  <c r="Q3022" i="13" s="1"/>
  <c r="A3023" i="13"/>
  <c r="O3022" i="13" l="1"/>
  <c r="L3022" i="13"/>
  <c r="N3023" i="13"/>
  <c r="M3023" i="13" a="1"/>
  <c r="M3023" i="13" s="1"/>
  <c r="K3023" i="13"/>
  <c r="P3023" i="13"/>
  <c r="Q3023" i="13" s="1"/>
  <c r="A3024" i="13"/>
  <c r="O3023" i="13" l="1"/>
  <c r="L3023" i="13"/>
  <c r="N3024" i="13"/>
  <c r="M3024" i="13" a="1"/>
  <c r="M3024" i="13" s="1"/>
  <c r="K3024" i="13"/>
  <c r="P3024" i="13"/>
  <c r="Q3024" i="13" s="1"/>
  <c r="A3025" i="13"/>
  <c r="O3024" i="13" l="1"/>
  <c r="L3024" i="13"/>
  <c r="N3025" i="13"/>
  <c r="M3025" i="13" a="1"/>
  <c r="M3025" i="13" s="1"/>
  <c r="K3025" i="13"/>
  <c r="P3025" i="13"/>
  <c r="Q3025" i="13" s="1"/>
  <c r="A3026" i="13"/>
  <c r="O3025" i="13" l="1"/>
  <c r="L3025" i="13"/>
  <c r="N3026" i="13"/>
  <c r="M3026" i="13" a="1"/>
  <c r="M3026" i="13" s="1"/>
  <c r="K3026" i="13"/>
  <c r="P3026" i="13"/>
  <c r="Q3026" i="13" s="1"/>
  <c r="A3027" i="13"/>
  <c r="G339" i="19"/>
  <c r="O3026" i="13" l="1"/>
  <c r="L3026" i="13"/>
  <c r="N3027" i="13"/>
  <c r="M3027" i="13" a="1"/>
  <c r="M3027" i="13" s="1"/>
  <c r="K3027" i="13"/>
  <c r="P3027" i="13"/>
  <c r="Q3027" i="13" s="1"/>
  <c r="A3028" i="13"/>
  <c r="O3027" i="13" l="1"/>
  <c r="L3027" i="13"/>
  <c r="N3028" i="13"/>
  <c r="M3028" i="13" a="1"/>
  <c r="M3028" i="13" s="1"/>
  <c r="K3028" i="13"/>
  <c r="P3028" i="13"/>
  <c r="Q3028" i="13" s="1"/>
  <c r="A3029" i="13"/>
  <c r="O3028" i="13" l="1"/>
  <c r="L3028" i="13"/>
  <c r="N3029" i="13"/>
  <c r="M3029" i="13" a="1"/>
  <c r="M3029" i="13" s="1"/>
  <c r="K3029" i="13"/>
  <c r="P3029" i="13"/>
  <c r="Q3029" i="13" s="1"/>
  <c r="A3030" i="13"/>
  <c r="O3029" i="13" l="1"/>
  <c r="L3029" i="13"/>
  <c r="N3030" i="13"/>
  <c r="M3030" i="13" a="1"/>
  <c r="M3030" i="13" s="1"/>
  <c r="K3030" i="13"/>
  <c r="P3030" i="13"/>
  <c r="Q3030" i="13" s="1"/>
  <c r="A3031" i="13"/>
  <c r="O3030" i="13" l="1"/>
  <c r="L3030" i="13"/>
  <c r="N3031" i="13"/>
  <c r="M3031" i="13" a="1"/>
  <c r="M3031" i="13" s="1"/>
  <c r="K3031" i="13"/>
  <c r="P3031" i="13"/>
  <c r="Q3031" i="13" s="1"/>
  <c r="A3032" i="13"/>
  <c r="O3031" i="13" l="1"/>
  <c r="L3031" i="13"/>
  <c r="N3032" i="13"/>
  <c r="M3032" i="13" a="1"/>
  <c r="M3032" i="13" s="1"/>
  <c r="K3032" i="13"/>
  <c r="P3032" i="13"/>
  <c r="Q3032" i="13" s="1"/>
  <c r="A3033" i="13"/>
  <c r="O3032" i="13" l="1"/>
  <c r="L3032" i="13"/>
  <c r="N3033" i="13"/>
  <c r="M3033" i="13" a="1"/>
  <c r="M3033" i="13" s="1"/>
  <c r="K3033" i="13"/>
  <c r="P3033" i="13"/>
  <c r="Q3033" i="13" s="1"/>
  <c r="A3034" i="13"/>
  <c r="O3033" i="13" l="1"/>
  <c r="L3033" i="13"/>
  <c r="N3034" i="13"/>
  <c r="M3034" i="13" a="1"/>
  <c r="M3034" i="13" s="1"/>
  <c r="K3034" i="13"/>
  <c r="P3034" i="13"/>
  <c r="Q3034" i="13" s="1"/>
  <c r="A3035" i="13"/>
  <c r="O3034" i="13" l="1"/>
  <c r="L3034" i="13"/>
  <c r="N3035" i="13"/>
  <c r="M3035" i="13" a="1"/>
  <c r="M3035" i="13" s="1"/>
  <c r="K3035" i="13"/>
  <c r="P3035" i="13"/>
  <c r="Q3035" i="13" s="1"/>
  <c r="A3036" i="13"/>
  <c r="G340" i="19"/>
  <c r="O3035" i="13" l="1"/>
  <c r="L3035" i="13"/>
  <c r="N3036" i="13"/>
  <c r="M3036" i="13" a="1"/>
  <c r="M3036" i="13" s="1"/>
  <c r="K3036" i="13"/>
  <c r="P3036" i="13"/>
  <c r="Q3036" i="13" s="1"/>
  <c r="A3037" i="13"/>
  <c r="O3036" i="13" l="1"/>
  <c r="L3036" i="13"/>
  <c r="N3037" i="13"/>
  <c r="M3037" i="13" a="1"/>
  <c r="M3037" i="13" s="1"/>
  <c r="K3037" i="13"/>
  <c r="P3037" i="13"/>
  <c r="Q3037" i="13" s="1"/>
  <c r="A3038" i="13"/>
  <c r="O3037" i="13" l="1"/>
  <c r="L3037" i="13"/>
  <c r="N3038" i="13"/>
  <c r="M3038" i="13" a="1"/>
  <c r="M3038" i="13" s="1"/>
  <c r="K3038" i="13"/>
  <c r="P3038" i="13"/>
  <c r="Q3038" i="13" s="1"/>
  <c r="A3039" i="13"/>
  <c r="O3038" i="13" l="1"/>
  <c r="L3038" i="13"/>
  <c r="N3039" i="13"/>
  <c r="M3039" i="13" a="1"/>
  <c r="M3039" i="13" s="1"/>
  <c r="K3039" i="13"/>
  <c r="P3039" i="13"/>
  <c r="Q3039" i="13" s="1"/>
  <c r="A3040" i="13"/>
  <c r="O3039" i="13" l="1"/>
  <c r="L3039" i="13"/>
  <c r="N3040" i="13"/>
  <c r="M3040" i="13" a="1"/>
  <c r="M3040" i="13" s="1"/>
  <c r="K3040" i="13"/>
  <c r="P3040" i="13"/>
  <c r="Q3040" i="13" s="1"/>
  <c r="A3041" i="13"/>
  <c r="O3040" i="13" l="1"/>
  <c r="L3040" i="13"/>
  <c r="N3041" i="13"/>
  <c r="M3041" i="13" a="1"/>
  <c r="M3041" i="13" s="1"/>
  <c r="K3041" i="13"/>
  <c r="P3041" i="13"/>
  <c r="Q3041" i="13" s="1"/>
  <c r="A3042" i="13"/>
  <c r="O3041" i="13" l="1"/>
  <c r="L3041" i="13"/>
  <c r="N3042" i="13"/>
  <c r="M3042" i="13" a="1"/>
  <c r="M3042" i="13" s="1"/>
  <c r="K3042" i="13"/>
  <c r="P3042" i="13"/>
  <c r="Q3042" i="13" s="1"/>
  <c r="A3043" i="13"/>
  <c r="O3042" i="13" l="1"/>
  <c r="L3042" i="13"/>
  <c r="N3043" i="13"/>
  <c r="M3043" i="13" a="1"/>
  <c r="M3043" i="13" s="1"/>
  <c r="K3043" i="13"/>
  <c r="P3043" i="13"/>
  <c r="Q3043" i="13" s="1"/>
  <c r="A3044" i="13"/>
  <c r="O3043" i="13" l="1"/>
  <c r="L3043" i="13"/>
  <c r="N3044" i="13"/>
  <c r="M3044" i="13" a="1"/>
  <c r="M3044" i="13" s="1"/>
  <c r="K3044" i="13"/>
  <c r="P3044" i="13"/>
  <c r="Q3044" i="13" s="1"/>
  <c r="A3045" i="13"/>
  <c r="G341" i="19"/>
  <c r="O3044" i="13" l="1"/>
  <c r="L3044" i="13"/>
  <c r="N3045" i="13"/>
  <c r="M3045" i="13" a="1"/>
  <c r="M3045" i="13" s="1"/>
  <c r="K3045" i="13"/>
  <c r="P3045" i="13"/>
  <c r="Q3045" i="13" s="1"/>
  <c r="A3046" i="13"/>
  <c r="O3045" i="13" l="1"/>
  <c r="L3045" i="13"/>
  <c r="N3046" i="13"/>
  <c r="M3046" i="13" a="1"/>
  <c r="M3046" i="13" s="1"/>
  <c r="K3046" i="13"/>
  <c r="P3046" i="13"/>
  <c r="Q3046" i="13" s="1"/>
  <c r="A3047" i="13"/>
  <c r="O3046" i="13" l="1"/>
  <c r="L3046" i="13"/>
  <c r="N3047" i="13"/>
  <c r="M3047" i="13" a="1"/>
  <c r="M3047" i="13" s="1"/>
  <c r="K3047" i="13"/>
  <c r="P3047" i="13"/>
  <c r="Q3047" i="13" s="1"/>
  <c r="A3048" i="13"/>
  <c r="O3047" i="13" l="1"/>
  <c r="L3047" i="13"/>
  <c r="N3048" i="13"/>
  <c r="M3048" i="13" a="1"/>
  <c r="M3048" i="13" s="1"/>
  <c r="K3048" i="13"/>
  <c r="P3048" i="13"/>
  <c r="Q3048" i="13" s="1"/>
  <c r="A3049" i="13"/>
  <c r="O3048" i="13" l="1"/>
  <c r="L3048" i="13"/>
  <c r="N3049" i="13"/>
  <c r="M3049" i="13" a="1"/>
  <c r="M3049" i="13" s="1"/>
  <c r="K3049" i="13"/>
  <c r="P3049" i="13"/>
  <c r="Q3049" i="13" s="1"/>
  <c r="A3050" i="13"/>
  <c r="O3049" i="13" l="1"/>
  <c r="L3049" i="13"/>
  <c r="N3050" i="13"/>
  <c r="M3050" i="13" a="1"/>
  <c r="M3050" i="13" s="1"/>
  <c r="O3050" i="13" s="1"/>
  <c r="K3050" i="13"/>
  <c r="P3050" i="13"/>
  <c r="Q3050" i="13" s="1"/>
  <c r="A3051" i="13"/>
  <c r="L3050" i="13" l="1"/>
  <c r="N3051" i="13"/>
  <c r="M3051" i="13" a="1"/>
  <c r="M3051" i="13" s="1"/>
  <c r="K3051" i="13"/>
  <c r="P3051" i="13"/>
  <c r="Q3051" i="13" s="1"/>
  <c r="A3052" i="13"/>
  <c r="O3051" i="13" l="1"/>
  <c r="L3051" i="13"/>
  <c r="N3052" i="13"/>
  <c r="M3052" i="13" a="1"/>
  <c r="M3052" i="13" s="1"/>
  <c r="K3052" i="13"/>
  <c r="P3052" i="13"/>
  <c r="Q3052" i="13" s="1"/>
  <c r="A3053" i="13"/>
  <c r="O3052" i="13" l="1"/>
  <c r="L3052" i="13"/>
  <c r="N3053" i="13"/>
  <c r="M3053" i="13" a="1"/>
  <c r="M3053" i="13" s="1"/>
  <c r="K3053" i="13"/>
  <c r="P3053" i="13"/>
  <c r="Q3053" i="13" s="1"/>
  <c r="A3054" i="13"/>
  <c r="G342" i="19"/>
  <c r="O3053" i="13" l="1"/>
  <c r="L3053" i="13"/>
  <c r="N3054" i="13"/>
  <c r="M3054" i="13" a="1"/>
  <c r="M3054" i="13" s="1"/>
  <c r="K3054" i="13"/>
  <c r="P3054" i="13"/>
  <c r="Q3054" i="13" s="1"/>
  <c r="A3055" i="13"/>
  <c r="O3054" i="13" l="1"/>
  <c r="L3054" i="13"/>
  <c r="N3055" i="13"/>
  <c r="M3055" i="13" a="1"/>
  <c r="M3055" i="13" s="1"/>
  <c r="O3055" i="13" s="1"/>
  <c r="K3055" i="13"/>
  <c r="P3055" i="13"/>
  <c r="Q3055" i="13" s="1"/>
  <c r="A3056" i="13"/>
  <c r="L3055" i="13" l="1"/>
  <c r="N3056" i="13"/>
  <c r="M3056" i="13" a="1"/>
  <c r="M3056" i="13" s="1"/>
  <c r="K3056" i="13"/>
  <c r="P3056" i="13"/>
  <c r="Q3056" i="13" s="1"/>
  <c r="A3057" i="13"/>
  <c r="O3056" i="13" l="1"/>
  <c r="L3056" i="13"/>
  <c r="N3057" i="13"/>
  <c r="M3057" i="13" a="1"/>
  <c r="M3057" i="13" s="1"/>
  <c r="K3057" i="13"/>
  <c r="P3057" i="13"/>
  <c r="Q3057" i="13" s="1"/>
  <c r="A3058" i="13"/>
  <c r="O3057" i="13" l="1"/>
  <c r="L3057" i="13"/>
  <c r="N3058" i="13"/>
  <c r="M3058" i="13" a="1"/>
  <c r="M3058" i="13" s="1"/>
  <c r="K3058" i="13"/>
  <c r="P3058" i="13"/>
  <c r="Q3058" i="13" s="1"/>
  <c r="A3059" i="13"/>
  <c r="O3058" i="13" l="1"/>
  <c r="L3058" i="13"/>
  <c r="N3059" i="13"/>
  <c r="M3059" i="13" a="1"/>
  <c r="M3059" i="13" s="1"/>
  <c r="K3059" i="13"/>
  <c r="P3059" i="13"/>
  <c r="Q3059" i="13" s="1"/>
  <c r="A3060" i="13"/>
  <c r="O3059" i="13" l="1"/>
  <c r="L3059" i="13"/>
  <c r="N3060" i="13"/>
  <c r="M3060" i="13" a="1"/>
  <c r="M3060" i="13" s="1"/>
  <c r="K3060" i="13"/>
  <c r="P3060" i="13"/>
  <c r="Q3060" i="13" s="1"/>
  <c r="A3061" i="13"/>
  <c r="O3060" i="13" l="1"/>
  <c r="L3060" i="13"/>
  <c r="N3061" i="13"/>
  <c r="M3061" i="13" a="1"/>
  <c r="M3061" i="13" s="1"/>
  <c r="K3061" i="13"/>
  <c r="P3061" i="13"/>
  <c r="Q3061" i="13" s="1"/>
  <c r="A3062" i="13"/>
  <c r="O3061" i="13" l="1"/>
  <c r="L3061" i="13"/>
  <c r="N3062" i="13"/>
  <c r="M3062" i="13" a="1"/>
  <c r="M3062" i="13" s="1"/>
  <c r="K3062" i="13"/>
  <c r="P3062" i="13"/>
  <c r="Q3062" i="13" s="1"/>
  <c r="A3063" i="13"/>
  <c r="G343" i="19"/>
  <c r="O3062" i="13" l="1"/>
  <c r="L3062" i="13"/>
  <c r="N3063" i="13"/>
  <c r="M3063" i="13" a="1"/>
  <c r="M3063" i="13" s="1"/>
  <c r="K3063" i="13"/>
  <c r="P3063" i="13"/>
  <c r="Q3063" i="13" s="1"/>
  <c r="A3064" i="13"/>
  <c r="O3063" i="13" l="1"/>
  <c r="L3063" i="13"/>
  <c r="N3064" i="13"/>
  <c r="M3064" i="13" a="1"/>
  <c r="M3064" i="13" s="1"/>
  <c r="K3064" i="13"/>
  <c r="P3064" i="13"/>
  <c r="Q3064" i="13" s="1"/>
  <c r="A3065" i="13"/>
  <c r="O3064" i="13" l="1"/>
  <c r="L3064" i="13"/>
  <c r="N3065" i="13"/>
  <c r="M3065" i="13" a="1"/>
  <c r="M3065" i="13" s="1"/>
  <c r="K3065" i="13"/>
  <c r="P3065" i="13"/>
  <c r="Q3065" i="13" s="1"/>
  <c r="A3066" i="13"/>
  <c r="O3065" i="13" l="1"/>
  <c r="L3065" i="13"/>
  <c r="N3066" i="13"/>
  <c r="M3066" i="13" a="1"/>
  <c r="M3066" i="13" s="1"/>
  <c r="K3066" i="13"/>
  <c r="P3066" i="13"/>
  <c r="Q3066" i="13" s="1"/>
  <c r="A3067" i="13"/>
  <c r="O3066" i="13" l="1"/>
  <c r="L3066" i="13"/>
  <c r="N3067" i="13"/>
  <c r="M3067" i="13" a="1"/>
  <c r="M3067" i="13" s="1"/>
  <c r="K3067" i="13"/>
  <c r="P3067" i="13"/>
  <c r="Q3067" i="13" s="1"/>
  <c r="A3068" i="13"/>
  <c r="O3067" i="13" l="1"/>
  <c r="L3067" i="13"/>
  <c r="N3068" i="13"/>
  <c r="M3068" i="13" a="1"/>
  <c r="M3068" i="13" s="1"/>
  <c r="K3068" i="13"/>
  <c r="P3068" i="13"/>
  <c r="Q3068" i="13" s="1"/>
  <c r="A3069" i="13"/>
  <c r="O3068" i="13" l="1"/>
  <c r="L3068" i="13"/>
  <c r="N3069" i="13"/>
  <c r="M3069" i="13" a="1"/>
  <c r="M3069" i="13" s="1"/>
  <c r="K3069" i="13"/>
  <c r="P3069" i="13"/>
  <c r="Q3069" i="13" s="1"/>
  <c r="A3070" i="13"/>
  <c r="O3069" i="13" l="1"/>
  <c r="L3069" i="13"/>
  <c r="N3070" i="13"/>
  <c r="M3070" i="13" a="1"/>
  <c r="M3070" i="13" s="1"/>
  <c r="K3070" i="13"/>
  <c r="P3070" i="13"/>
  <c r="Q3070" i="13" s="1"/>
  <c r="A3071" i="13"/>
  <c r="O3070" i="13" l="1"/>
  <c r="L3070" i="13"/>
  <c r="N3071" i="13"/>
  <c r="M3071" i="13" a="1"/>
  <c r="M3071" i="13" s="1"/>
  <c r="K3071" i="13"/>
  <c r="P3071" i="13"/>
  <c r="Q3071" i="13" s="1"/>
  <c r="A3072" i="13"/>
  <c r="G344" i="19"/>
  <c r="O3071" i="13" l="1"/>
  <c r="L3071" i="13"/>
  <c r="N3072" i="13"/>
  <c r="M3072" i="13" a="1"/>
  <c r="M3072" i="13" s="1"/>
  <c r="K3072" i="13"/>
  <c r="P3072" i="13"/>
  <c r="Q3072" i="13" s="1"/>
  <c r="A3073" i="13"/>
  <c r="O3072" i="13" l="1"/>
  <c r="L3072" i="13"/>
  <c r="N3073" i="13"/>
  <c r="M3073" i="13" a="1"/>
  <c r="M3073" i="13" s="1"/>
  <c r="K3073" i="13"/>
  <c r="P3073" i="13"/>
  <c r="Q3073" i="13" s="1"/>
  <c r="A3074" i="13"/>
  <c r="O3073" i="13" l="1"/>
  <c r="L3073" i="13"/>
  <c r="N3074" i="13"/>
  <c r="M3074" i="13" a="1"/>
  <c r="M3074" i="13" s="1"/>
  <c r="K3074" i="13"/>
  <c r="P3074" i="13"/>
  <c r="Q3074" i="13" s="1"/>
  <c r="A3075" i="13"/>
  <c r="O3074" i="13" l="1"/>
  <c r="L3074" i="13"/>
  <c r="N3075" i="13"/>
  <c r="M3075" i="13" a="1"/>
  <c r="M3075" i="13" s="1"/>
  <c r="K3075" i="13"/>
  <c r="P3075" i="13"/>
  <c r="Q3075" i="13" s="1"/>
  <c r="A3076" i="13"/>
  <c r="O3075" i="13" l="1"/>
  <c r="L3075" i="13"/>
  <c r="N3076" i="13"/>
  <c r="M3076" i="13" a="1"/>
  <c r="M3076" i="13" s="1"/>
  <c r="K3076" i="13"/>
  <c r="P3076" i="13"/>
  <c r="Q3076" i="13" s="1"/>
  <c r="A3077" i="13"/>
  <c r="O3076" i="13" l="1"/>
  <c r="L3076" i="13"/>
  <c r="N3077" i="13"/>
  <c r="M3077" i="13" a="1"/>
  <c r="M3077" i="13" s="1"/>
  <c r="K3077" i="13"/>
  <c r="P3077" i="13"/>
  <c r="Q3077" i="13" s="1"/>
  <c r="A3078" i="13"/>
  <c r="O3077" i="13" l="1"/>
  <c r="L3077" i="13"/>
  <c r="N3078" i="13"/>
  <c r="M3078" i="13" a="1"/>
  <c r="M3078" i="13" s="1"/>
  <c r="K3078" i="13"/>
  <c r="P3078" i="13"/>
  <c r="Q3078" i="13" s="1"/>
  <c r="A3079" i="13"/>
  <c r="O3078" i="13" l="1"/>
  <c r="L3078" i="13"/>
  <c r="N3079" i="13"/>
  <c r="M3079" i="13" a="1"/>
  <c r="M3079" i="13" s="1"/>
  <c r="K3079" i="13"/>
  <c r="P3079" i="13"/>
  <c r="Q3079" i="13" s="1"/>
  <c r="A3080" i="13"/>
  <c r="O3079" i="13" l="1"/>
  <c r="L3079" i="13"/>
  <c r="N3080" i="13"/>
  <c r="M3080" i="13" a="1"/>
  <c r="M3080" i="13" s="1"/>
  <c r="K3080" i="13"/>
  <c r="P3080" i="13"/>
  <c r="Q3080" i="13" s="1"/>
  <c r="A3081" i="13"/>
  <c r="G345" i="19"/>
  <c r="O3080" i="13" l="1"/>
  <c r="L3080" i="13"/>
  <c r="N3081" i="13"/>
  <c r="M3081" i="13" a="1"/>
  <c r="M3081" i="13" s="1"/>
  <c r="K3081" i="13"/>
  <c r="P3081" i="13"/>
  <c r="Q3081" i="13" s="1"/>
  <c r="A3082" i="13"/>
  <c r="O3081" i="13" l="1"/>
  <c r="L3081" i="13"/>
  <c r="N3082" i="13"/>
  <c r="M3082" i="13" a="1"/>
  <c r="M3082" i="13" s="1"/>
  <c r="K3082" i="13"/>
  <c r="P3082" i="13"/>
  <c r="Q3082" i="13" s="1"/>
  <c r="A3083" i="13"/>
  <c r="O3082" i="13" l="1"/>
  <c r="L3082" i="13"/>
  <c r="N3083" i="13"/>
  <c r="M3083" i="13" a="1"/>
  <c r="M3083" i="13" s="1"/>
  <c r="K3083" i="13"/>
  <c r="P3083" i="13"/>
  <c r="Q3083" i="13" s="1"/>
  <c r="A3084" i="13"/>
  <c r="O3083" i="13" l="1"/>
  <c r="L3083" i="13"/>
  <c r="N3084" i="13"/>
  <c r="M3084" i="13" a="1"/>
  <c r="M3084" i="13" s="1"/>
  <c r="K3084" i="13"/>
  <c r="P3084" i="13"/>
  <c r="Q3084" i="13" s="1"/>
  <c r="A3085" i="13"/>
  <c r="O3084" i="13" l="1"/>
  <c r="L3084" i="13"/>
  <c r="N3085" i="13"/>
  <c r="M3085" i="13" a="1"/>
  <c r="M3085" i="13" s="1"/>
  <c r="K3085" i="13"/>
  <c r="P3085" i="13"/>
  <c r="Q3085" i="13" s="1"/>
  <c r="A3086" i="13"/>
  <c r="O3085" i="13" l="1"/>
  <c r="L3085" i="13"/>
  <c r="N3086" i="13"/>
  <c r="M3086" i="13" a="1"/>
  <c r="M3086" i="13" s="1"/>
  <c r="K3086" i="13"/>
  <c r="P3086" i="13"/>
  <c r="Q3086" i="13" s="1"/>
  <c r="A3087" i="13"/>
  <c r="O3086" i="13" l="1"/>
  <c r="L3086" i="13"/>
  <c r="N3087" i="13"/>
  <c r="M3087" i="13" a="1"/>
  <c r="M3087" i="13" s="1"/>
  <c r="K3087" i="13"/>
  <c r="P3087" i="13"/>
  <c r="Q3087" i="13" s="1"/>
  <c r="A3088" i="13"/>
  <c r="O3087" i="13" l="1"/>
  <c r="L3087" i="13"/>
  <c r="N3088" i="13"/>
  <c r="M3088" i="13" a="1"/>
  <c r="M3088" i="13" s="1"/>
  <c r="K3088" i="13"/>
  <c r="P3088" i="13"/>
  <c r="Q3088" i="13" s="1"/>
  <c r="A3089" i="13"/>
  <c r="O3088" i="13" l="1"/>
  <c r="L3088" i="13"/>
  <c r="N3089" i="13"/>
  <c r="M3089" i="13" a="1"/>
  <c r="M3089" i="13" s="1"/>
  <c r="K3089" i="13"/>
  <c r="P3089" i="13"/>
  <c r="Q3089" i="13" s="1"/>
  <c r="A3090" i="13"/>
  <c r="G346" i="19"/>
  <c r="O3089" i="13" l="1"/>
  <c r="L3089" i="13"/>
  <c r="N3090" i="13"/>
  <c r="M3090" i="13" a="1"/>
  <c r="M3090" i="13" s="1"/>
  <c r="K3090" i="13"/>
  <c r="P3090" i="13"/>
  <c r="Q3090" i="13" s="1"/>
  <c r="A3091" i="13"/>
  <c r="O3090" i="13" l="1"/>
  <c r="L3090" i="13"/>
  <c r="N3091" i="13"/>
  <c r="M3091" i="13" a="1"/>
  <c r="M3091" i="13" s="1"/>
  <c r="K3091" i="13"/>
  <c r="P3091" i="13"/>
  <c r="Q3091" i="13" s="1"/>
  <c r="A3092" i="13"/>
  <c r="O3091" i="13" l="1"/>
  <c r="L3091" i="13"/>
  <c r="N3092" i="13"/>
  <c r="M3092" i="13" a="1"/>
  <c r="M3092" i="13" s="1"/>
  <c r="K3092" i="13"/>
  <c r="P3092" i="13"/>
  <c r="Q3092" i="13" s="1"/>
  <c r="A3093" i="13"/>
  <c r="O3092" i="13" l="1"/>
  <c r="L3092" i="13"/>
  <c r="N3093" i="13"/>
  <c r="M3093" i="13" a="1"/>
  <c r="M3093" i="13" s="1"/>
  <c r="K3093" i="13"/>
  <c r="P3093" i="13"/>
  <c r="Q3093" i="13" s="1"/>
  <c r="A3094" i="13"/>
  <c r="O3093" i="13" l="1"/>
  <c r="L3093" i="13"/>
  <c r="N3094" i="13"/>
  <c r="M3094" i="13" a="1"/>
  <c r="M3094" i="13" s="1"/>
  <c r="K3094" i="13"/>
  <c r="P3094" i="13"/>
  <c r="Q3094" i="13" s="1"/>
  <c r="A3095" i="13"/>
  <c r="O3094" i="13" l="1"/>
  <c r="L3094" i="13"/>
  <c r="N3095" i="13"/>
  <c r="M3095" i="13" a="1"/>
  <c r="M3095" i="13" s="1"/>
  <c r="K3095" i="13"/>
  <c r="P3095" i="13"/>
  <c r="Q3095" i="13" s="1"/>
  <c r="A3096" i="13"/>
  <c r="O3095" i="13" l="1"/>
  <c r="L3095" i="13"/>
  <c r="N3096" i="13"/>
  <c r="M3096" i="13" a="1"/>
  <c r="M3096" i="13" s="1"/>
  <c r="K3096" i="13"/>
  <c r="P3096" i="13"/>
  <c r="Q3096" i="13" s="1"/>
  <c r="A3097" i="13"/>
  <c r="O3096" i="13" l="1"/>
  <c r="L3096" i="13"/>
  <c r="N3097" i="13"/>
  <c r="M3097" i="13" a="1"/>
  <c r="M3097" i="13" s="1"/>
  <c r="K3097" i="13"/>
  <c r="P3097" i="13"/>
  <c r="Q3097" i="13" s="1"/>
  <c r="A3098" i="13"/>
  <c r="O3097" i="13" l="1"/>
  <c r="L3097" i="13"/>
  <c r="N3098" i="13"/>
  <c r="M3098" i="13" a="1"/>
  <c r="M3098" i="13" s="1"/>
  <c r="K3098" i="13"/>
  <c r="P3098" i="13"/>
  <c r="Q3098" i="13" s="1"/>
  <c r="A3099" i="13"/>
  <c r="G347" i="19"/>
  <c r="O3098" i="13" l="1"/>
  <c r="L3098" i="13"/>
  <c r="N3099" i="13"/>
  <c r="M3099" i="13" a="1"/>
  <c r="M3099" i="13" s="1"/>
  <c r="K3099" i="13"/>
  <c r="P3099" i="13"/>
  <c r="Q3099" i="13" s="1"/>
  <c r="A3100" i="13"/>
  <c r="O3099" i="13" l="1"/>
  <c r="L3099" i="13"/>
  <c r="N3100" i="13"/>
  <c r="M3100" i="13" a="1"/>
  <c r="M3100" i="13" s="1"/>
  <c r="K3100" i="13"/>
  <c r="P3100" i="13"/>
  <c r="Q3100" i="13" s="1"/>
  <c r="A3101" i="13"/>
  <c r="O3100" i="13" l="1"/>
  <c r="L3100" i="13"/>
  <c r="N3101" i="13"/>
  <c r="M3101" i="13" a="1"/>
  <c r="M3101" i="13" s="1"/>
  <c r="K3101" i="13"/>
  <c r="P3101" i="13"/>
  <c r="Q3101" i="13" s="1"/>
  <c r="A3102" i="13"/>
  <c r="O3101" i="13" l="1"/>
  <c r="L3101" i="13"/>
  <c r="N3102" i="13"/>
  <c r="M3102" i="13" a="1"/>
  <c r="M3102" i="13" s="1"/>
  <c r="K3102" i="13"/>
  <c r="P3102" i="13"/>
  <c r="Q3102" i="13" s="1"/>
  <c r="A3103" i="13"/>
  <c r="O3102" i="13" l="1"/>
  <c r="L3102" i="13"/>
  <c r="N3103" i="13"/>
  <c r="M3103" i="13" a="1"/>
  <c r="M3103" i="13" s="1"/>
  <c r="K3103" i="13"/>
  <c r="P3103" i="13"/>
  <c r="Q3103" i="13" s="1"/>
  <c r="A3104" i="13"/>
  <c r="O3103" i="13" l="1"/>
  <c r="L3103" i="13"/>
  <c r="N3104" i="13"/>
  <c r="M3104" i="13" a="1"/>
  <c r="M3104" i="13" s="1"/>
  <c r="K3104" i="13"/>
  <c r="P3104" i="13"/>
  <c r="Q3104" i="13" s="1"/>
  <c r="A3105" i="13"/>
  <c r="O3104" i="13" l="1"/>
  <c r="L3104" i="13"/>
  <c r="N3105" i="13"/>
  <c r="M3105" i="13" a="1"/>
  <c r="M3105" i="13" s="1"/>
  <c r="K3105" i="13"/>
  <c r="P3105" i="13"/>
  <c r="Q3105" i="13" s="1"/>
  <c r="A3106" i="13"/>
  <c r="O3105" i="13" l="1"/>
  <c r="L3105" i="13"/>
  <c r="N3106" i="13"/>
  <c r="M3106" i="13" a="1"/>
  <c r="M3106" i="13" s="1"/>
  <c r="K3106" i="13"/>
  <c r="P3106" i="13"/>
  <c r="Q3106" i="13" s="1"/>
  <c r="A3107" i="13"/>
  <c r="O3106" i="13" l="1"/>
  <c r="L3106" i="13"/>
  <c r="N3107" i="13"/>
  <c r="M3107" i="13" a="1"/>
  <c r="M3107" i="13" s="1"/>
  <c r="K3107" i="13"/>
  <c r="P3107" i="13"/>
  <c r="Q3107" i="13" s="1"/>
  <c r="A3108" i="13"/>
  <c r="G348" i="19"/>
  <c r="O3107" i="13" l="1"/>
  <c r="L3107" i="13"/>
  <c r="N3108" i="13"/>
  <c r="M3108" i="13" a="1"/>
  <c r="M3108" i="13" s="1"/>
  <c r="K3108" i="13"/>
  <c r="P3108" i="13"/>
  <c r="Q3108" i="13" s="1"/>
  <c r="A3109" i="13"/>
  <c r="O3108" i="13" l="1"/>
  <c r="L3108" i="13"/>
  <c r="N3109" i="13"/>
  <c r="M3109" i="13" a="1"/>
  <c r="M3109" i="13" s="1"/>
  <c r="K3109" i="13"/>
  <c r="P3109" i="13"/>
  <c r="Q3109" i="13" s="1"/>
  <c r="A3110" i="13"/>
  <c r="O3109" i="13" l="1"/>
  <c r="L3109" i="13"/>
  <c r="N3110" i="13"/>
  <c r="M3110" i="13" a="1"/>
  <c r="M3110" i="13" s="1"/>
  <c r="K3110" i="13"/>
  <c r="P3110" i="13"/>
  <c r="Q3110" i="13" s="1"/>
  <c r="A3111" i="13"/>
  <c r="O3110" i="13" l="1"/>
  <c r="L3110" i="13"/>
  <c r="N3111" i="13"/>
  <c r="M3111" i="13" a="1"/>
  <c r="M3111" i="13" s="1"/>
  <c r="K3111" i="13"/>
  <c r="P3111" i="13"/>
  <c r="Q3111" i="13" s="1"/>
  <c r="A3112" i="13"/>
  <c r="O3111" i="13" l="1"/>
  <c r="L3111" i="13"/>
  <c r="N3112" i="13"/>
  <c r="M3112" i="13" a="1"/>
  <c r="M3112" i="13" s="1"/>
  <c r="K3112" i="13"/>
  <c r="P3112" i="13"/>
  <c r="Q3112" i="13" s="1"/>
  <c r="A3113" i="13"/>
  <c r="O3112" i="13" l="1"/>
  <c r="L3112" i="13"/>
  <c r="N3113" i="13"/>
  <c r="M3113" i="13" a="1"/>
  <c r="M3113" i="13" s="1"/>
  <c r="K3113" i="13"/>
  <c r="P3113" i="13"/>
  <c r="Q3113" i="13" s="1"/>
  <c r="A3114" i="13"/>
  <c r="O3113" i="13" l="1"/>
  <c r="L3113" i="13"/>
  <c r="N3114" i="13"/>
  <c r="M3114" i="13" a="1"/>
  <c r="M3114" i="13" s="1"/>
  <c r="K3114" i="13"/>
  <c r="P3114" i="13"/>
  <c r="Q3114" i="13" s="1"/>
  <c r="A3115" i="13"/>
  <c r="O3114" i="13" l="1"/>
  <c r="L3114" i="13"/>
  <c r="N3115" i="13"/>
  <c r="M3115" i="13" a="1"/>
  <c r="M3115" i="13" s="1"/>
  <c r="K3115" i="13"/>
  <c r="P3115" i="13"/>
  <c r="Q3115" i="13" s="1"/>
  <c r="A3116" i="13"/>
  <c r="O3115" i="13" l="1"/>
  <c r="L3115" i="13"/>
  <c r="N3116" i="13"/>
  <c r="M3116" i="13" a="1"/>
  <c r="M3116" i="13" s="1"/>
  <c r="O3116" i="13" s="1"/>
  <c r="K3116" i="13"/>
  <c r="P3116" i="13"/>
  <c r="Q3116" i="13" s="1"/>
  <c r="A3117" i="13"/>
  <c r="G349" i="19"/>
  <c r="L3116" i="13" l="1"/>
  <c r="N3117" i="13"/>
  <c r="M3117" i="13" a="1"/>
  <c r="M3117" i="13" s="1"/>
  <c r="K3117" i="13"/>
  <c r="P3117" i="13"/>
  <c r="Q3117" i="13" s="1"/>
  <c r="A3118" i="13"/>
  <c r="O3117" i="13" l="1"/>
  <c r="L3117" i="13"/>
  <c r="N3118" i="13"/>
  <c r="M3118" i="13" a="1"/>
  <c r="M3118" i="13" s="1"/>
  <c r="K3118" i="13"/>
  <c r="P3118" i="13"/>
  <c r="Q3118" i="13" s="1"/>
  <c r="A3119" i="13"/>
  <c r="O3118" i="13" l="1"/>
  <c r="L3118" i="13"/>
  <c r="N3119" i="13"/>
  <c r="M3119" i="13" a="1"/>
  <c r="M3119" i="13" s="1"/>
  <c r="K3119" i="13"/>
  <c r="P3119" i="13"/>
  <c r="Q3119" i="13" s="1"/>
  <c r="A3120" i="13"/>
  <c r="O3119" i="13" l="1"/>
  <c r="L3119" i="13"/>
  <c r="N3120" i="13"/>
  <c r="M3120" i="13" a="1"/>
  <c r="M3120" i="13" s="1"/>
  <c r="K3120" i="13"/>
  <c r="P3120" i="13"/>
  <c r="Q3120" i="13" s="1"/>
  <c r="A3121" i="13"/>
  <c r="O3120" i="13" l="1"/>
  <c r="L3120" i="13"/>
  <c r="N3121" i="13"/>
  <c r="M3121" i="13" a="1"/>
  <c r="M3121" i="13" s="1"/>
  <c r="K3121" i="13"/>
  <c r="P3121" i="13"/>
  <c r="Q3121" i="13" s="1"/>
  <c r="A3122" i="13"/>
  <c r="O3121" i="13" l="1"/>
  <c r="L3121" i="13"/>
  <c r="N3122" i="13"/>
  <c r="M3122" i="13" a="1"/>
  <c r="M3122" i="13" s="1"/>
  <c r="K3122" i="13"/>
  <c r="P3122" i="13"/>
  <c r="Q3122" i="13" s="1"/>
  <c r="A3123" i="13"/>
  <c r="O3122" i="13" l="1"/>
  <c r="L3122" i="13"/>
  <c r="N3123" i="13"/>
  <c r="M3123" i="13" a="1"/>
  <c r="M3123" i="13" s="1"/>
  <c r="K3123" i="13"/>
  <c r="P3123" i="13"/>
  <c r="Q3123" i="13" s="1"/>
  <c r="A3124" i="13"/>
  <c r="O3123" i="13" l="1"/>
  <c r="L3123" i="13"/>
  <c r="N3124" i="13"/>
  <c r="M3124" i="13" a="1"/>
  <c r="M3124" i="13" s="1"/>
  <c r="K3124" i="13"/>
  <c r="P3124" i="13"/>
  <c r="Q3124" i="13" s="1"/>
  <c r="A3125" i="13"/>
  <c r="O3124" i="13" l="1"/>
  <c r="L3124" i="13"/>
  <c r="N3125" i="13"/>
  <c r="M3125" i="13" a="1"/>
  <c r="M3125" i="13" s="1"/>
  <c r="K3125" i="13"/>
  <c r="P3125" i="13"/>
  <c r="Q3125" i="13" s="1"/>
  <c r="A3126" i="13"/>
  <c r="G350" i="19"/>
  <c r="O3125" i="13" l="1"/>
  <c r="L3125" i="13"/>
  <c r="N3126" i="13"/>
  <c r="M3126" i="13" a="1"/>
  <c r="M3126" i="13" s="1"/>
  <c r="K3126" i="13"/>
  <c r="P3126" i="13"/>
  <c r="Q3126" i="13" s="1"/>
  <c r="A3127" i="13"/>
  <c r="O3126" i="13" l="1"/>
  <c r="L3126" i="13"/>
  <c r="N3127" i="13"/>
  <c r="M3127" i="13" a="1"/>
  <c r="M3127" i="13" s="1"/>
  <c r="K3127" i="13"/>
  <c r="P3127" i="13"/>
  <c r="Q3127" i="13" s="1"/>
  <c r="A3128" i="13"/>
  <c r="O3127" i="13" l="1"/>
  <c r="L3127" i="13"/>
  <c r="N3128" i="13"/>
  <c r="M3128" i="13" a="1"/>
  <c r="M3128" i="13" s="1"/>
  <c r="K3128" i="13"/>
  <c r="P3128" i="13"/>
  <c r="Q3128" i="13" s="1"/>
  <c r="A3129" i="13"/>
  <c r="O3128" i="13" l="1"/>
  <c r="L3128" i="13"/>
  <c r="N3129" i="13"/>
  <c r="M3129" i="13" a="1"/>
  <c r="M3129" i="13" s="1"/>
  <c r="K3129" i="13"/>
  <c r="P3129" i="13"/>
  <c r="Q3129" i="13" s="1"/>
  <c r="A3130" i="13"/>
  <c r="O3129" i="13" l="1"/>
  <c r="L3129" i="13"/>
  <c r="N3130" i="13"/>
  <c r="M3130" i="13" a="1"/>
  <c r="M3130" i="13" s="1"/>
  <c r="K3130" i="13"/>
  <c r="P3130" i="13"/>
  <c r="Q3130" i="13" s="1"/>
  <c r="A3131" i="13"/>
  <c r="O3130" i="13" l="1"/>
  <c r="L3130" i="13"/>
  <c r="N3131" i="13"/>
  <c r="M3131" i="13" a="1"/>
  <c r="M3131" i="13" s="1"/>
  <c r="K3131" i="13"/>
  <c r="P3131" i="13"/>
  <c r="Q3131" i="13" s="1"/>
  <c r="A3132" i="13"/>
  <c r="O3131" i="13" l="1"/>
  <c r="L3131" i="13"/>
  <c r="N3132" i="13"/>
  <c r="M3132" i="13" a="1"/>
  <c r="M3132" i="13" s="1"/>
  <c r="K3132" i="13"/>
  <c r="P3132" i="13"/>
  <c r="Q3132" i="13" s="1"/>
  <c r="A3133" i="13"/>
  <c r="O3132" i="13" l="1"/>
  <c r="L3132" i="13"/>
  <c r="N3133" i="13"/>
  <c r="M3133" i="13" a="1"/>
  <c r="M3133" i="13" s="1"/>
  <c r="K3133" i="13"/>
  <c r="P3133" i="13"/>
  <c r="Q3133" i="13" s="1"/>
  <c r="A3134" i="13"/>
  <c r="O3133" i="13" l="1"/>
  <c r="L3133" i="13"/>
  <c r="N3134" i="13"/>
  <c r="M3134" i="13" a="1"/>
  <c r="M3134" i="13" s="1"/>
  <c r="K3134" i="13"/>
  <c r="P3134" i="13"/>
  <c r="Q3134" i="13" s="1"/>
  <c r="A3135" i="13"/>
  <c r="G351" i="19"/>
  <c r="O3134" i="13" l="1"/>
  <c r="L3134" i="13"/>
  <c r="N3135" i="13"/>
  <c r="M3135" i="13" a="1"/>
  <c r="M3135" i="13" s="1"/>
  <c r="K3135" i="13"/>
  <c r="P3135" i="13"/>
  <c r="Q3135" i="13" s="1"/>
  <c r="A3136" i="13"/>
  <c r="O3135" i="13" l="1"/>
  <c r="L3135" i="13"/>
  <c r="N3136" i="13"/>
  <c r="M3136" i="13" a="1"/>
  <c r="M3136" i="13" s="1"/>
  <c r="K3136" i="13"/>
  <c r="P3136" i="13"/>
  <c r="Q3136" i="13" s="1"/>
  <c r="A3137" i="13"/>
  <c r="O3136" i="13" l="1"/>
  <c r="L3136" i="13"/>
  <c r="N3137" i="13"/>
  <c r="M3137" i="13" a="1"/>
  <c r="M3137" i="13" s="1"/>
  <c r="K3137" i="13"/>
  <c r="P3137" i="13"/>
  <c r="Q3137" i="13" s="1"/>
  <c r="A3138" i="13"/>
  <c r="O3137" i="13" l="1"/>
  <c r="L3137" i="13"/>
  <c r="N3138" i="13"/>
  <c r="M3138" i="13" a="1"/>
  <c r="M3138" i="13" s="1"/>
  <c r="K3138" i="13"/>
  <c r="P3138" i="13"/>
  <c r="Q3138" i="13" s="1"/>
  <c r="A3139" i="13"/>
  <c r="O3138" i="13" l="1"/>
  <c r="L3138" i="13"/>
  <c r="N3139" i="13"/>
  <c r="M3139" i="13" a="1"/>
  <c r="M3139" i="13" s="1"/>
  <c r="K3139" i="13"/>
  <c r="P3139" i="13"/>
  <c r="Q3139" i="13" s="1"/>
  <c r="A3140" i="13"/>
  <c r="O3139" i="13" l="1"/>
  <c r="L3139" i="13"/>
  <c r="N3140" i="13"/>
  <c r="M3140" i="13" a="1"/>
  <c r="M3140" i="13" s="1"/>
  <c r="K3140" i="13"/>
  <c r="P3140" i="13"/>
  <c r="Q3140" i="13" s="1"/>
  <c r="A3141" i="13"/>
  <c r="O3140" i="13" l="1"/>
  <c r="L3140" i="13"/>
  <c r="N3141" i="13"/>
  <c r="M3141" i="13" a="1"/>
  <c r="M3141" i="13" s="1"/>
  <c r="K3141" i="13"/>
  <c r="P3141" i="13"/>
  <c r="Q3141" i="13" s="1"/>
  <c r="A3142" i="13"/>
  <c r="O3141" i="13" l="1"/>
  <c r="L3141" i="13"/>
  <c r="N3142" i="13"/>
  <c r="M3142" i="13" a="1"/>
  <c r="M3142" i="13" s="1"/>
  <c r="K3142" i="13"/>
  <c r="P3142" i="13"/>
  <c r="Q3142" i="13" s="1"/>
  <c r="A3143" i="13"/>
  <c r="O3142" i="13" l="1"/>
  <c r="L3142" i="13"/>
  <c r="N3143" i="13"/>
  <c r="M3143" i="13" a="1"/>
  <c r="M3143" i="13" s="1"/>
  <c r="K3143" i="13"/>
  <c r="P3143" i="13"/>
  <c r="Q3143" i="13" s="1"/>
  <c r="A3144" i="13"/>
  <c r="G352" i="19"/>
  <c r="O3143" i="13" l="1"/>
  <c r="L3143" i="13"/>
  <c r="N3144" i="13"/>
  <c r="M3144" i="13" a="1"/>
  <c r="M3144" i="13" s="1"/>
  <c r="K3144" i="13"/>
  <c r="P3144" i="13"/>
  <c r="Q3144" i="13" s="1"/>
  <c r="A3145" i="13"/>
  <c r="O3144" i="13" l="1"/>
  <c r="L3144" i="13"/>
  <c r="N3145" i="13"/>
  <c r="M3145" i="13" a="1"/>
  <c r="M3145" i="13" s="1"/>
  <c r="K3145" i="13"/>
  <c r="P3145" i="13"/>
  <c r="Q3145" i="13" s="1"/>
  <c r="A3146" i="13"/>
  <c r="O3145" i="13" l="1"/>
  <c r="L3145" i="13"/>
  <c r="N3146" i="13"/>
  <c r="M3146" i="13" a="1"/>
  <c r="M3146" i="13" s="1"/>
  <c r="K3146" i="13"/>
  <c r="P3146" i="13"/>
  <c r="Q3146" i="13" s="1"/>
  <c r="A3147" i="13"/>
  <c r="O3146" i="13" l="1"/>
  <c r="L3146" i="13"/>
  <c r="N3147" i="13"/>
  <c r="M3147" i="13" a="1"/>
  <c r="M3147" i="13" s="1"/>
  <c r="K3147" i="13"/>
  <c r="P3147" i="13"/>
  <c r="Q3147" i="13" s="1"/>
  <c r="A3148" i="13"/>
  <c r="O3147" i="13" l="1"/>
  <c r="L3147" i="13"/>
  <c r="N3148" i="13"/>
  <c r="M3148" i="13" a="1"/>
  <c r="M3148" i="13" s="1"/>
  <c r="K3148" i="13"/>
  <c r="P3148" i="13"/>
  <c r="Q3148" i="13" s="1"/>
  <c r="A3149" i="13"/>
  <c r="O3148" i="13" l="1"/>
  <c r="L3148" i="13"/>
  <c r="N3149" i="13"/>
  <c r="M3149" i="13" a="1"/>
  <c r="M3149" i="13" s="1"/>
  <c r="K3149" i="13"/>
  <c r="P3149" i="13"/>
  <c r="Q3149" i="13" s="1"/>
  <c r="A3150" i="13"/>
  <c r="O3149" i="13" l="1"/>
  <c r="L3149" i="13"/>
  <c r="N3150" i="13"/>
  <c r="M3150" i="13" a="1"/>
  <c r="M3150" i="13" s="1"/>
  <c r="K3150" i="13"/>
  <c r="P3150" i="13"/>
  <c r="Q3150" i="13" s="1"/>
  <c r="A3151" i="13"/>
  <c r="O3150" i="13" l="1"/>
  <c r="L3150" i="13"/>
  <c r="N3151" i="13"/>
  <c r="M3151" i="13" a="1"/>
  <c r="M3151" i="13" s="1"/>
  <c r="K3151" i="13"/>
  <c r="P3151" i="13"/>
  <c r="Q3151" i="13" s="1"/>
  <c r="A3152" i="13"/>
  <c r="O3151" i="13" l="1"/>
  <c r="L3151" i="13"/>
  <c r="N3152" i="13"/>
  <c r="M3152" i="13" a="1"/>
  <c r="M3152" i="13" s="1"/>
  <c r="K3152" i="13"/>
  <c r="P3152" i="13"/>
  <c r="Q3152" i="13" s="1"/>
  <c r="A3153" i="13"/>
  <c r="G353" i="19"/>
  <c r="O3152" i="13" l="1"/>
  <c r="L3152" i="13"/>
  <c r="N3153" i="13"/>
  <c r="M3153" i="13" a="1"/>
  <c r="M3153" i="13" s="1"/>
  <c r="O3153" i="13" s="1"/>
  <c r="K3153" i="13"/>
  <c r="P3153" i="13"/>
  <c r="Q3153" i="13" s="1"/>
  <c r="A3154" i="13"/>
  <c r="L3153" i="13" l="1"/>
  <c r="N3154" i="13"/>
  <c r="M3154" i="13" a="1"/>
  <c r="M3154" i="13" s="1"/>
  <c r="K3154" i="13"/>
  <c r="P3154" i="13"/>
  <c r="Q3154" i="13" s="1"/>
  <c r="A3155" i="13"/>
  <c r="O3154" i="13" l="1"/>
  <c r="L3154" i="13"/>
  <c r="N3155" i="13"/>
  <c r="M3155" i="13" a="1"/>
  <c r="M3155" i="13" s="1"/>
  <c r="K3155" i="13"/>
  <c r="P3155" i="13"/>
  <c r="Q3155" i="13" s="1"/>
  <c r="A3156" i="13"/>
  <c r="O3155" i="13" l="1"/>
  <c r="L3155" i="13"/>
  <c r="N3156" i="13"/>
  <c r="M3156" i="13" a="1"/>
  <c r="M3156" i="13" s="1"/>
  <c r="K3156" i="13"/>
  <c r="P3156" i="13"/>
  <c r="Q3156" i="13" s="1"/>
  <c r="A3157" i="13"/>
  <c r="O3156" i="13" l="1"/>
  <c r="L3156" i="13"/>
  <c r="N3157" i="13"/>
  <c r="M3157" i="13" a="1"/>
  <c r="M3157" i="13" s="1"/>
  <c r="K3157" i="13"/>
  <c r="P3157" i="13"/>
  <c r="Q3157" i="13" s="1"/>
  <c r="A3158" i="13"/>
  <c r="O3157" i="13" l="1"/>
  <c r="L3157" i="13"/>
  <c r="N3158" i="13"/>
  <c r="M3158" i="13" a="1"/>
  <c r="M3158" i="13" s="1"/>
  <c r="O3158" i="13" s="1"/>
  <c r="K3158" i="13"/>
  <c r="P3158" i="13"/>
  <c r="Q3158" i="13" s="1"/>
  <c r="A3159" i="13"/>
  <c r="L3158" i="13" l="1"/>
  <c r="N3159" i="13"/>
  <c r="M3159" i="13" a="1"/>
  <c r="M3159" i="13" s="1"/>
  <c r="K3159" i="13"/>
  <c r="P3159" i="13"/>
  <c r="Q3159" i="13" s="1"/>
  <c r="A3160" i="13"/>
  <c r="O3159" i="13" l="1"/>
  <c r="L3159" i="13"/>
  <c r="N3160" i="13"/>
  <c r="M3160" i="13" a="1"/>
  <c r="M3160" i="13" s="1"/>
  <c r="K3160" i="13"/>
  <c r="P3160" i="13"/>
  <c r="Q3160" i="13" s="1"/>
  <c r="A3161" i="13"/>
  <c r="O3160" i="13" l="1"/>
  <c r="L3160" i="13"/>
  <c r="N3161" i="13"/>
  <c r="M3161" i="13" a="1"/>
  <c r="M3161" i="13" s="1"/>
  <c r="O3161" i="13" s="1"/>
  <c r="K3161" i="13"/>
  <c r="P3161" i="13"/>
  <c r="Q3161" i="13" s="1"/>
  <c r="A3162" i="13"/>
  <c r="G354" i="19"/>
  <c r="L3161" i="13" l="1"/>
  <c r="N3162" i="13"/>
  <c r="M3162" i="13" a="1"/>
  <c r="M3162" i="13" s="1"/>
  <c r="K3162" i="13"/>
  <c r="P3162" i="13"/>
  <c r="Q3162" i="13" s="1"/>
  <c r="A3163" i="13"/>
  <c r="O3162" i="13" l="1"/>
  <c r="L3162" i="13"/>
  <c r="N3163" i="13"/>
  <c r="M3163" i="13" a="1"/>
  <c r="M3163" i="13" s="1"/>
  <c r="K3163" i="13"/>
  <c r="P3163" i="13"/>
  <c r="Q3163" i="13" s="1"/>
  <c r="A3164" i="13"/>
  <c r="O3163" i="13" l="1"/>
  <c r="L3163" i="13"/>
  <c r="N3164" i="13"/>
  <c r="M3164" i="13" a="1"/>
  <c r="M3164" i="13" s="1"/>
  <c r="K3164" i="13"/>
  <c r="P3164" i="13"/>
  <c r="Q3164" i="13" s="1"/>
  <c r="A3165" i="13"/>
  <c r="O3164" i="13" l="1"/>
  <c r="L3164" i="13"/>
  <c r="N3165" i="13"/>
  <c r="M3165" i="13" a="1"/>
  <c r="M3165" i="13" s="1"/>
  <c r="K3165" i="13"/>
  <c r="P3165" i="13"/>
  <c r="Q3165" i="13" s="1"/>
  <c r="A3166" i="13"/>
  <c r="O3165" i="13" l="1"/>
  <c r="L3165" i="13"/>
  <c r="N3166" i="13"/>
  <c r="M3166" i="13" a="1"/>
  <c r="M3166" i="13" s="1"/>
  <c r="K3166" i="13"/>
  <c r="P3166" i="13"/>
  <c r="Q3166" i="13" s="1"/>
  <c r="A3167" i="13"/>
  <c r="O3166" i="13" l="1"/>
  <c r="L3166" i="13"/>
  <c r="N3167" i="13"/>
  <c r="M3167" i="13" a="1"/>
  <c r="M3167" i="13" s="1"/>
  <c r="K3167" i="13"/>
  <c r="P3167" i="13"/>
  <c r="Q3167" i="13" s="1"/>
  <c r="A3168" i="13"/>
  <c r="O3167" i="13" l="1"/>
  <c r="L3167" i="13"/>
  <c r="N3168" i="13"/>
  <c r="M3168" i="13" a="1"/>
  <c r="M3168" i="13" s="1"/>
  <c r="K3168" i="13"/>
  <c r="P3168" i="13"/>
  <c r="Q3168" i="13" s="1"/>
  <c r="A3169" i="13"/>
  <c r="O3168" i="13" l="1"/>
  <c r="L3168" i="13"/>
  <c r="N3169" i="13"/>
  <c r="M3169" i="13" a="1"/>
  <c r="M3169" i="13" s="1"/>
  <c r="O3169" i="13" s="1"/>
  <c r="K3169" i="13"/>
  <c r="P3169" i="13"/>
  <c r="Q3169" i="13" s="1"/>
  <c r="A3170" i="13"/>
  <c r="L3169" i="13" l="1"/>
  <c r="N3170" i="13"/>
  <c r="M3170" i="13" a="1"/>
  <c r="M3170" i="13" s="1"/>
  <c r="K3170" i="13"/>
  <c r="P3170" i="13"/>
  <c r="Q3170" i="13" s="1"/>
  <c r="A3171" i="13"/>
  <c r="G355" i="19"/>
  <c r="O3170" i="13" l="1"/>
  <c r="L3170" i="13"/>
  <c r="N3171" i="13"/>
  <c r="M3171" i="13" a="1"/>
  <c r="M3171" i="13" s="1"/>
  <c r="K3171" i="13"/>
  <c r="P3171" i="13"/>
  <c r="Q3171" i="13" s="1"/>
  <c r="A3172" i="13"/>
  <c r="O3171" i="13" l="1"/>
  <c r="L3171" i="13"/>
  <c r="N3172" i="13"/>
  <c r="M3172" i="13" a="1"/>
  <c r="M3172" i="13" s="1"/>
  <c r="K3172" i="13"/>
  <c r="P3172" i="13"/>
  <c r="Q3172" i="13" s="1"/>
  <c r="A3173" i="13"/>
  <c r="O3172" i="13" l="1"/>
  <c r="L3172" i="13"/>
  <c r="N3173" i="13"/>
  <c r="M3173" i="13" a="1"/>
  <c r="M3173" i="13" s="1"/>
  <c r="K3173" i="13"/>
  <c r="P3173" i="13"/>
  <c r="Q3173" i="13" s="1"/>
  <c r="A3174" i="13"/>
  <c r="O3173" i="13" l="1"/>
  <c r="L3173" i="13"/>
  <c r="N3174" i="13"/>
  <c r="M3174" i="13" a="1"/>
  <c r="M3174" i="13" s="1"/>
  <c r="K3174" i="13"/>
  <c r="P3174" i="13"/>
  <c r="Q3174" i="13" s="1"/>
  <c r="A3175" i="13"/>
  <c r="O3174" i="13" l="1"/>
  <c r="L3174" i="13"/>
  <c r="N3175" i="13"/>
  <c r="M3175" i="13" a="1"/>
  <c r="M3175" i="13" s="1"/>
  <c r="K3175" i="13"/>
  <c r="P3175" i="13"/>
  <c r="Q3175" i="13" s="1"/>
  <c r="A3176" i="13"/>
  <c r="O3175" i="13" l="1"/>
  <c r="L3175" i="13"/>
  <c r="N3176" i="13"/>
  <c r="M3176" i="13" a="1"/>
  <c r="M3176" i="13" s="1"/>
  <c r="K3176" i="13"/>
  <c r="P3176" i="13"/>
  <c r="Q3176" i="13" s="1"/>
  <c r="A3177" i="13"/>
  <c r="O3176" i="13" l="1"/>
  <c r="L3176" i="13"/>
  <c r="N3177" i="13"/>
  <c r="M3177" i="13" a="1"/>
  <c r="M3177" i="13" s="1"/>
  <c r="K3177" i="13"/>
  <c r="P3177" i="13"/>
  <c r="Q3177" i="13" s="1"/>
  <c r="A3178" i="13"/>
  <c r="O3177" i="13" l="1"/>
  <c r="L3177" i="13"/>
  <c r="N3178" i="13"/>
  <c r="M3178" i="13" a="1"/>
  <c r="M3178" i="13" s="1"/>
  <c r="K3178" i="13"/>
  <c r="P3178" i="13"/>
  <c r="Q3178" i="13" s="1"/>
  <c r="A3179" i="13"/>
  <c r="O3178" i="13" l="1"/>
  <c r="L3178" i="13"/>
  <c r="N3179" i="13"/>
  <c r="M3179" i="13" a="1"/>
  <c r="M3179" i="13" s="1"/>
  <c r="K3179" i="13"/>
  <c r="P3179" i="13"/>
  <c r="Q3179" i="13" s="1"/>
  <c r="A3180" i="13"/>
  <c r="G356" i="19"/>
  <c r="O3179" i="13" l="1"/>
  <c r="L3179" i="13"/>
  <c r="N3180" i="13"/>
  <c r="M3180" i="13" a="1"/>
  <c r="M3180" i="13" s="1"/>
  <c r="K3180" i="13"/>
  <c r="P3180" i="13"/>
  <c r="Q3180" i="13" s="1"/>
  <c r="A3181" i="13"/>
  <c r="O3180" i="13" l="1"/>
  <c r="L3180" i="13"/>
  <c r="N3181" i="13"/>
  <c r="M3181" i="13" a="1"/>
  <c r="M3181" i="13" s="1"/>
  <c r="K3181" i="13"/>
  <c r="P3181" i="13"/>
  <c r="Q3181" i="13" s="1"/>
  <c r="A3182" i="13"/>
  <c r="O3181" i="13" l="1"/>
  <c r="L3181" i="13"/>
  <c r="N3182" i="13"/>
  <c r="M3182" i="13" a="1"/>
  <c r="M3182" i="13" s="1"/>
  <c r="K3182" i="13"/>
  <c r="P3182" i="13"/>
  <c r="Q3182" i="13" s="1"/>
  <c r="A3183" i="13"/>
  <c r="O3182" i="13" l="1"/>
  <c r="L3182" i="13"/>
  <c r="N3183" i="13"/>
  <c r="M3183" i="13" a="1"/>
  <c r="M3183" i="13" s="1"/>
  <c r="K3183" i="13"/>
  <c r="P3183" i="13"/>
  <c r="Q3183" i="13" s="1"/>
  <c r="A3184" i="13"/>
  <c r="O3183" i="13" l="1"/>
  <c r="L3183" i="13"/>
  <c r="N3184" i="13"/>
  <c r="M3184" i="13" a="1"/>
  <c r="M3184" i="13" s="1"/>
  <c r="K3184" i="13"/>
  <c r="P3184" i="13"/>
  <c r="Q3184" i="13" s="1"/>
  <c r="A3185" i="13"/>
  <c r="O3184" i="13" l="1"/>
  <c r="L3184" i="13"/>
  <c r="N3185" i="13"/>
  <c r="M3185" i="13" a="1"/>
  <c r="M3185" i="13" s="1"/>
  <c r="K3185" i="13"/>
  <c r="P3185" i="13"/>
  <c r="Q3185" i="13" s="1"/>
  <c r="A3186" i="13"/>
  <c r="O3185" i="13" l="1"/>
  <c r="L3185" i="13"/>
  <c r="N3186" i="13"/>
  <c r="M3186" i="13" a="1"/>
  <c r="M3186" i="13" s="1"/>
  <c r="K3186" i="13"/>
  <c r="P3186" i="13"/>
  <c r="Q3186" i="13" s="1"/>
  <c r="A3187" i="13"/>
  <c r="O3186" i="13" l="1"/>
  <c r="L3186" i="13"/>
  <c r="N3187" i="13"/>
  <c r="M3187" i="13" a="1"/>
  <c r="M3187" i="13" s="1"/>
  <c r="K3187" i="13"/>
  <c r="P3187" i="13"/>
  <c r="Q3187" i="13" s="1"/>
  <c r="A3188" i="13"/>
  <c r="O3187" i="13" l="1"/>
  <c r="L3187" i="13"/>
  <c r="N3188" i="13"/>
  <c r="M3188" i="13" a="1"/>
  <c r="M3188" i="13" s="1"/>
  <c r="K3188" i="13"/>
  <c r="P3188" i="13"/>
  <c r="Q3188" i="13" s="1"/>
  <c r="A3189" i="13"/>
  <c r="G357" i="19"/>
  <c r="O3188" i="13" l="1"/>
  <c r="L3188" i="13"/>
  <c r="N3189" i="13"/>
  <c r="M3189" i="13" a="1"/>
  <c r="M3189" i="13" s="1"/>
  <c r="K3189" i="13"/>
  <c r="P3189" i="13"/>
  <c r="Q3189" i="13" s="1"/>
  <c r="A3190" i="13"/>
  <c r="O3189" i="13" l="1"/>
  <c r="L3189" i="13"/>
  <c r="N3190" i="13"/>
  <c r="M3190" i="13" a="1"/>
  <c r="M3190" i="13" s="1"/>
  <c r="K3190" i="13"/>
  <c r="P3190" i="13"/>
  <c r="Q3190" i="13" s="1"/>
  <c r="A3191" i="13"/>
  <c r="O3190" i="13" l="1"/>
  <c r="L3190" i="13"/>
  <c r="N3191" i="13"/>
  <c r="M3191" i="13" a="1"/>
  <c r="M3191" i="13" s="1"/>
  <c r="K3191" i="13"/>
  <c r="P3191" i="13"/>
  <c r="Q3191" i="13" s="1"/>
  <c r="A3192" i="13"/>
  <c r="O3191" i="13" l="1"/>
  <c r="L3191" i="13"/>
  <c r="N3192" i="13"/>
  <c r="M3192" i="13" a="1"/>
  <c r="M3192" i="13" s="1"/>
  <c r="K3192" i="13"/>
  <c r="P3192" i="13"/>
  <c r="Q3192" i="13" s="1"/>
  <c r="A3193" i="13"/>
  <c r="O3192" i="13" l="1"/>
  <c r="L3192" i="13"/>
  <c r="N3193" i="13"/>
  <c r="M3193" i="13" a="1"/>
  <c r="M3193" i="13" s="1"/>
  <c r="O3193" i="13" s="1"/>
  <c r="K3193" i="13"/>
  <c r="P3193" i="13"/>
  <c r="Q3193" i="13" s="1"/>
  <c r="A3194" i="13"/>
  <c r="L3193" i="13" l="1"/>
  <c r="N3194" i="13"/>
  <c r="M3194" i="13" a="1"/>
  <c r="M3194" i="13" s="1"/>
  <c r="K3194" i="13"/>
  <c r="P3194" i="13"/>
  <c r="Q3194" i="13" s="1"/>
  <c r="A3195" i="13"/>
  <c r="O3194" i="13" l="1"/>
  <c r="L3194" i="13"/>
  <c r="N3195" i="13"/>
  <c r="M3195" i="13" a="1"/>
  <c r="M3195" i="13" s="1"/>
  <c r="K3195" i="13"/>
  <c r="P3195" i="13"/>
  <c r="Q3195" i="13" s="1"/>
  <c r="A3196" i="13"/>
  <c r="O3195" i="13" l="1"/>
  <c r="L3195" i="13"/>
  <c r="N3196" i="13"/>
  <c r="M3196" i="13" a="1"/>
  <c r="M3196" i="13" s="1"/>
  <c r="K3196" i="13"/>
  <c r="P3196" i="13"/>
  <c r="Q3196" i="13" s="1"/>
  <c r="A3197" i="13"/>
  <c r="O3196" i="13" l="1"/>
  <c r="L3196" i="13"/>
  <c r="N3197" i="13"/>
  <c r="M3197" i="13" a="1"/>
  <c r="M3197" i="13" s="1"/>
  <c r="K3197" i="13"/>
  <c r="P3197" i="13"/>
  <c r="Q3197" i="13" s="1"/>
  <c r="A3198" i="13"/>
  <c r="G358" i="19"/>
  <c r="O3197" i="13" l="1"/>
  <c r="L3197" i="13"/>
  <c r="N3198" i="13"/>
  <c r="M3198" i="13" a="1"/>
  <c r="M3198" i="13" s="1"/>
  <c r="K3198" i="13"/>
  <c r="P3198" i="13"/>
  <c r="Q3198" i="13" s="1"/>
  <c r="A3199" i="13"/>
  <c r="O3198" i="13" l="1"/>
  <c r="L3198" i="13"/>
  <c r="N3199" i="13"/>
  <c r="M3199" i="13" a="1"/>
  <c r="M3199" i="13" s="1"/>
  <c r="K3199" i="13"/>
  <c r="P3199" i="13"/>
  <c r="Q3199" i="13" s="1"/>
  <c r="A3200" i="13"/>
  <c r="O3199" i="13" l="1"/>
  <c r="L3199" i="13"/>
  <c r="N3200" i="13"/>
  <c r="M3200" i="13" a="1"/>
  <c r="M3200" i="13" s="1"/>
  <c r="K3200" i="13"/>
  <c r="P3200" i="13"/>
  <c r="Q3200" i="13" s="1"/>
  <c r="A3201" i="13"/>
  <c r="O3200" i="13" l="1"/>
  <c r="L3200" i="13"/>
  <c r="N3201" i="13"/>
  <c r="M3201" i="13" a="1"/>
  <c r="M3201" i="13" s="1"/>
  <c r="K3201" i="13"/>
  <c r="P3201" i="13"/>
  <c r="Q3201" i="13" s="1"/>
  <c r="A3202" i="13"/>
  <c r="O3201" i="13" l="1"/>
  <c r="L3201" i="13"/>
  <c r="N3202" i="13"/>
  <c r="M3202" i="13" a="1"/>
  <c r="M3202" i="13" s="1"/>
  <c r="K3202" i="13"/>
  <c r="P3202" i="13"/>
  <c r="Q3202" i="13" s="1"/>
  <c r="A3203" i="13"/>
  <c r="O3202" i="13" l="1"/>
  <c r="L3202" i="13"/>
  <c r="N3203" i="13"/>
  <c r="M3203" i="13" a="1"/>
  <c r="M3203" i="13" s="1"/>
  <c r="K3203" i="13"/>
  <c r="P3203" i="13"/>
  <c r="Q3203" i="13" s="1"/>
  <c r="A3204" i="13"/>
  <c r="O3203" i="13" l="1"/>
  <c r="L3203" i="13"/>
  <c r="N3204" i="13"/>
  <c r="M3204" i="13" a="1"/>
  <c r="M3204" i="13" s="1"/>
  <c r="K3204" i="13"/>
  <c r="P3204" i="13"/>
  <c r="Q3204" i="13" s="1"/>
  <c r="A3205" i="13"/>
  <c r="O3204" i="13" l="1"/>
  <c r="L3204" i="13"/>
  <c r="N3205" i="13"/>
  <c r="M3205" i="13" a="1"/>
  <c r="M3205" i="13" s="1"/>
  <c r="K3205" i="13"/>
  <c r="P3205" i="13"/>
  <c r="Q3205" i="13" s="1"/>
  <c r="A3206" i="13"/>
  <c r="O3205" i="13" l="1"/>
  <c r="L3205" i="13"/>
  <c r="N3206" i="13"/>
  <c r="M3206" i="13" a="1"/>
  <c r="M3206" i="13" s="1"/>
  <c r="K3206" i="13"/>
  <c r="P3206" i="13"/>
  <c r="Q3206" i="13" s="1"/>
  <c r="A3207" i="13"/>
  <c r="G359" i="19"/>
  <c r="O3206" i="13" l="1"/>
  <c r="L3206" i="13"/>
  <c r="N3207" i="13"/>
  <c r="M3207" i="13" a="1"/>
  <c r="M3207" i="13" s="1"/>
  <c r="K3207" i="13"/>
  <c r="P3207" i="13"/>
  <c r="Q3207" i="13" s="1"/>
  <c r="A3208" i="13"/>
  <c r="O3207" i="13" l="1"/>
  <c r="L3207" i="13"/>
  <c r="N3208" i="13"/>
  <c r="M3208" i="13" a="1"/>
  <c r="M3208" i="13" s="1"/>
  <c r="K3208" i="13"/>
  <c r="P3208" i="13"/>
  <c r="Q3208" i="13" s="1"/>
  <c r="A3209" i="13"/>
  <c r="O3208" i="13" l="1"/>
  <c r="L3208" i="13"/>
  <c r="N3209" i="13"/>
  <c r="M3209" i="13" a="1"/>
  <c r="M3209" i="13" s="1"/>
  <c r="K3209" i="13"/>
  <c r="P3209" i="13"/>
  <c r="Q3209" i="13" s="1"/>
  <c r="A3210" i="13"/>
  <c r="O3209" i="13" l="1"/>
  <c r="L3209" i="13"/>
  <c r="N3210" i="13"/>
  <c r="M3210" i="13" a="1"/>
  <c r="M3210" i="13" s="1"/>
  <c r="K3210" i="13"/>
  <c r="P3210" i="13"/>
  <c r="Q3210" i="13" s="1"/>
  <c r="A3211" i="13"/>
  <c r="O3210" i="13" l="1"/>
  <c r="L3210" i="13"/>
  <c r="N3211" i="13"/>
  <c r="M3211" i="13" a="1"/>
  <c r="M3211" i="13" s="1"/>
  <c r="K3211" i="13"/>
  <c r="P3211" i="13"/>
  <c r="Q3211" i="13" s="1"/>
  <c r="A3212" i="13"/>
  <c r="O3211" i="13" l="1"/>
  <c r="L3211" i="13"/>
  <c r="N3212" i="13"/>
  <c r="M3212" i="13" a="1"/>
  <c r="M3212" i="13" s="1"/>
  <c r="K3212" i="13"/>
  <c r="P3212" i="13"/>
  <c r="Q3212" i="13" s="1"/>
  <c r="A3213" i="13"/>
  <c r="O3212" i="13" l="1"/>
  <c r="L3212" i="13"/>
  <c r="N3213" i="13"/>
  <c r="M3213" i="13" a="1"/>
  <c r="M3213" i="13" s="1"/>
  <c r="K3213" i="13"/>
  <c r="P3213" i="13"/>
  <c r="Q3213" i="13" s="1"/>
  <c r="A3214" i="13"/>
  <c r="O3213" i="13" l="1"/>
  <c r="L3213" i="13"/>
  <c r="N3214" i="13"/>
  <c r="M3214" i="13" a="1"/>
  <c r="M3214" i="13" s="1"/>
  <c r="K3214" i="13"/>
  <c r="P3214" i="13"/>
  <c r="Q3214" i="13" s="1"/>
  <c r="A3215" i="13"/>
  <c r="O3214" i="13" l="1"/>
  <c r="L3214" i="13"/>
  <c r="N3215" i="13"/>
  <c r="M3215" i="13" a="1"/>
  <c r="M3215" i="13" s="1"/>
  <c r="K3215" i="13"/>
  <c r="P3215" i="13"/>
  <c r="Q3215" i="13" s="1"/>
  <c r="A3216" i="13"/>
  <c r="G360" i="19"/>
  <c r="O3215" i="13" l="1"/>
  <c r="L3215" i="13"/>
  <c r="N3216" i="13"/>
  <c r="M3216" i="13" a="1"/>
  <c r="M3216" i="13" s="1"/>
  <c r="K3216" i="13"/>
  <c r="P3216" i="13"/>
  <c r="Q3216" i="13" s="1"/>
  <c r="A3217" i="13"/>
  <c r="O3216" i="13" l="1"/>
  <c r="L3216" i="13"/>
  <c r="N3217" i="13"/>
  <c r="M3217" i="13" a="1"/>
  <c r="M3217" i="13" s="1"/>
  <c r="K3217" i="13"/>
  <c r="P3217" i="13"/>
  <c r="Q3217" i="13" s="1"/>
  <c r="A3218" i="13"/>
  <c r="O3217" i="13" l="1"/>
  <c r="L3217" i="13"/>
  <c r="N3218" i="13"/>
  <c r="M3218" i="13" a="1"/>
  <c r="M3218" i="13" s="1"/>
  <c r="K3218" i="13"/>
  <c r="P3218" i="13"/>
  <c r="Q3218" i="13" s="1"/>
  <c r="A3219" i="13"/>
  <c r="O3218" i="13" l="1"/>
  <c r="L3218" i="13"/>
  <c r="N3219" i="13"/>
  <c r="M3219" i="13" a="1"/>
  <c r="M3219" i="13" s="1"/>
  <c r="K3219" i="13"/>
  <c r="P3219" i="13"/>
  <c r="Q3219" i="13" s="1"/>
  <c r="A3220" i="13"/>
  <c r="O3219" i="13" l="1"/>
  <c r="L3219" i="13"/>
  <c r="N3220" i="13"/>
  <c r="M3220" i="13" a="1"/>
  <c r="M3220" i="13" s="1"/>
  <c r="K3220" i="13"/>
  <c r="P3220" i="13"/>
  <c r="Q3220" i="13" s="1"/>
  <c r="A3221" i="13"/>
  <c r="O3220" i="13" l="1"/>
  <c r="L3220" i="13"/>
  <c r="N3221" i="13"/>
  <c r="M3221" i="13" a="1"/>
  <c r="M3221" i="13" s="1"/>
  <c r="O3221" i="13" s="1"/>
  <c r="K3221" i="13"/>
  <c r="P3221" i="13"/>
  <c r="Q3221" i="13" s="1"/>
  <c r="A3222" i="13"/>
  <c r="L3221" i="13" l="1"/>
  <c r="N3222" i="13"/>
  <c r="M3222" i="13" a="1"/>
  <c r="M3222" i="13" s="1"/>
  <c r="K3222" i="13"/>
  <c r="P3222" i="13"/>
  <c r="Q3222" i="13" s="1"/>
  <c r="A3223" i="13"/>
  <c r="O3222" i="13" l="1"/>
  <c r="L3222" i="13"/>
  <c r="N3223" i="13"/>
  <c r="M3223" i="13" a="1"/>
  <c r="M3223" i="13" s="1"/>
  <c r="K3223" i="13"/>
  <c r="P3223" i="13"/>
  <c r="Q3223" i="13" s="1"/>
  <c r="A3224" i="13"/>
  <c r="O3223" i="13" l="1"/>
  <c r="L3223" i="13"/>
  <c r="N3224" i="13"/>
  <c r="M3224" i="13" a="1"/>
  <c r="M3224" i="13" s="1"/>
  <c r="K3224" i="13"/>
  <c r="P3224" i="13"/>
  <c r="Q3224" i="13" s="1"/>
  <c r="A3225" i="13"/>
  <c r="G361" i="19"/>
  <c r="O3224" i="13" l="1"/>
  <c r="L3224" i="13"/>
  <c r="N3225" i="13"/>
  <c r="M3225" i="13" a="1"/>
  <c r="M3225" i="13" s="1"/>
  <c r="K3225" i="13"/>
  <c r="P3225" i="13"/>
  <c r="Q3225" i="13" s="1"/>
  <c r="A3226" i="13"/>
  <c r="O3225" i="13" l="1"/>
  <c r="L3225" i="13"/>
  <c r="N3226" i="13"/>
  <c r="M3226" i="13" a="1"/>
  <c r="M3226" i="13" s="1"/>
  <c r="K3226" i="13"/>
  <c r="P3226" i="13"/>
  <c r="Q3226" i="13" s="1"/>
  <c r="A3227" i="13"/>
  <c r="O3226" i="13" l="1"/>
  <c r="L3226" i="13"/>
  <c r="N3227" i="13"/>
  <c r="M3227" i="13" a="1"/>
  <c r="M3227" i="13" s="1"/>
  <c r="K3227" i="13"/>
  <c r="P3227" i="13"/>
  <c r="Q3227" i="13" s="1"/>
  <c r="A3228" i="13"/>
  <c r="O3227" i="13" l="1"/>
  <c r="L3227" i="13"/>
  <c r="N3228" i="13"/>
  <c r="M3228" i="13" a="1"/>
  <c r="M3228" i="13" s="1"/>
  <c r="K3228" i="13"/>
  <c r="P3228" i="13"/>
  <c r="Q3228" i="13" s="1"/>
  <c r="A3229" i="13"/>
  <c r="O3228" i="13" l="1"/>
  <c r="L3228" i="13"/>
  <c r="N3229" i="13"/>
  <c r="M3229" i="13" a="1"/>
  <c r="M3229" i="13" s="1"/>
  <c r="K3229" i="13"/>
  <c r="P3229" i="13"/>
  <c r="Q3229" i="13" s="1"/>
  <c r="A3230" i="13"/>
  <c r="O3229" i="13" l="1"/>
  <c r="L3229" i="13"/>
  <c r="N3230" i="13"/>
  <c r="M3230" i="13" a="1"/>
  <c r="M3230" i="13" s="1"/>
  <c r="K3230" i="13"/>
  <c r="P3230" i="13"/>
  <c r="Q3230" i="13" s="1"/>
  <c r="A3231" i="13"/>
  <c r="O3230" i="13" l="1"/>
  <c r="L3230" i="13"/>
  <c r="N3231" i="13"/>
  <c r="M3231" i="13" a="1"/>
  <c r="M3231" i="13" s="1"/>
  <c r="K3231" i="13"/>
  <c r="P3231" i="13"/>
  <c r="Q3231" i="13" s="1"/>
  <c r="A3232" i="13"/>
  <c r="O3231" i="13" l="1"/>
  <c r="L3231" i="13"/>
  <c r="N3232" i="13"/>
  <c r="M3232" i="13" a="1"/>
  <c r="M3232" i="13" s="1"/>
  <c r="K3232" i="13"/>
  <c r="P3232" i="13"/>
  <c r="Q3232" i="13" s="1"/>
  <c r="A3233" i="13"/>
  <c r="O3232" i="13" l="1"/>
  <c r="L3232" i="13"/>
  <c r="N3233" i="13"/>
  <c r="M3233" i="13" a="1"/>
  <c r="M3233" i="13" s="1"/>
  <c r="K3233" i="13"/>
  <c r="P3233" i="13"/>
  <c r="Q3233" i="13" s="1"/>
  <c r="A3234" i="13"/>
  <c r="G362" i="19"/>
  <c r="O3233" i="13" l="1"/>
  <c r="L3233" i="13"/>
  <c r="N3234" i="13"/>
  <c r="M3234" i="13" a="1"/>
  <c r="M3234" i="13" s="1"/>
  <c r="K3234" i="13"/>
  <c r="P3234" i="13"/>
  <c r="Q3234" i="13" s="1"/>
  <c r="A3235" i="13"/>
  <c r="O3234" i="13" l="1"/>
  <c r="L3234" i="13"/>
  <c r="N3235" i="13"/>
  <c r="M3235" i="13" a="1"/>
  <c r="M3235" i="13" s="1"/>
  <c r="K3235" i="13"/>
  <c r="P3235" i="13"/>
  <c r="Q3235" i="13" s="1"/>
  <c r="A3236" i="13"/>
  <c r="O3235" i="13" l="1"/>
  <c r="L3235" i="13"/>
  <c r="N3236" i="13"/>
  <c r="M3236" i="13" a="1"/>
  <c r="M3236" i="13" s="1"/>
  <c r="K3236" i="13"/>
  <c r="P3236" i="13"/>
  <c r="Q3236" i="13" s="1"/>
  <c r="A3237" i="13"/>
  <c r="O3236" i="13" l="1"/>
  <c r="L3236" i="13"/>
  <c r="N3237" i="13"/>
  <c r="M3237" i="13" a="1"/>
  <c r="M3237" i="13" s="1"/>
  <c r="K3237" i="13"/>
  <c r="P3237" i="13"/>
  <c r="Q3237" i="13" s="1"/>
  <c r="A3238" i="13"/>
  <c r="O3237" i="13" l="1"/>
  <c r="L3237" i="13"/>
  <c r="N3238" i="13"/>
  <c r="M3238" i="13" a="1"/>
  <c r="M3238" i="13" s="1"/>
  <c r="K3238" i="13"/>
  <c r="P3238" i="13"/>
  <c r="Q3238" i="13" s="1"/>
  <c r="A3239" i="13"/>
  <c r="O3238" i="13" l="1"/>
  <c r="L3238" i="13"/>
  <c r="N3239" i="13"/>
  <c r="M3239" i="13" a="1"/>
  <c r="M3239" i="13" s="1"/>
  <c r="K3239" i="13"/>
  <c r="P3239" i="13"/>
  <c r="Q3239" i="13" s="1"/>
  <c r="A3240" i="13"/>
  <c r="O3239" i="13" l="1"/>
  <c r="L3239" i="13"/>
  <c r="N3240" i="13"/>
  <c r="M3240" i="13" a="1"/>
  <c r="M3240" i="13" s="1"/>
  <c r="K3240" i="13"/>
  <c r="P3240" i="13"/>
  <c r="Q3240" i="13" s="1"/>
  <c r="A3241" i="13"/>
  <c r="O3240" i="13" l="1"/>
  <c r="L3240" i="13"/>
  <c r="N3241" i="13"/>
  <c r="M3241" i="13" a="1"/>
  <c r="M3241" i="13" s="1"/>
  <c r="K3241" i="13"/>
  <c r="P3241" i="13"/>
  <c r="Q3241" i="13" s="1"/>
  <c r="A3242" i="13"/>
  <c r="O3241" i="13" l="1"/>
  <c r="L3241" i="13"/>
  <c r="N3242" i="13"/>
  <c r="M3242" i="13" a="1"/>
  <c r="M3242" i="13" s="1"/>
  <c r="K3242" i="13"/>
  <c r="P3242" i="13"/>
  <c r="Q3242" i="13" s="1"/>
  <c r="A3243" i="13"/>
  <c r="G363" i="19"/>
  <c r="O3242" i="13" l="1"/>
  <c r="L3242" i="13"/>
  <c r="N3243" i="13"/>
  <c r="M3243" i="13" a="1"/>
  <c r="M3243" i="13" s="1"/>
  <c r="K3243" i="13"/>
  <c r="P3243" i="13"/>
  <c r="Q3243" i="13" s="1"/>
  <c r="A3244" i="13"/>
  <c r="O3243" i="13" l="1"/>
  <c r="L3243" i="13"/>
  <c r="N3244" i="13"/>
  <c r="M3244" i="13" a="1"/>
  <c r="M3244" i="13" s="1"/>
  <c r="K3244" i="13"/>
  <c r="P3244" i="13"/>
  <c r="Q3244" i="13" s="1"/>
  <c r="A3245" i="13"/>
  <c r="O3244" i="13" l="1"/>
  <c r="L3244" i="13"/>
  <c r="N3245" i="13"/>
  <c r="M3245" i="13" a="1"/>
  <c r="M3245" i="13" s="1"/>
  <c r="K3245" i="13"/>
  <c r="P3245" i="13"/>
  <c r="Q3245" i="13" s="1"/>
  <c r="A3246" i="13"/>
  <c r="O3245" i="13" l="1"/>
  <c r="L3245" i="13"/>
  <c r="N3246" i="13"/>
  <c r="M3246" i="13" a="1"/>
  <c r="M3246" i="13" s="1"/>
  <c r="K3246" i="13"/>
  <c r="P3246" i="13"/>
  <c r="Q3246" i="13" s="1"/>
  <c r="A3247" i="13"/>
  <c r="O3246" i="13" l="1"/>
  <c r="L3246" i="13"/>
  <c r="N3247" i="13"/>
  <c r="M3247" i="13" a="1"/>
  <c r="M3247" i="13" s="1"/>
  <c r="K3247" i="13"/>
  <c r="P3247" i="13"/>
  <c r="Q3247" i="13" s="1"/>
  <c r="A3248" i="13"/>
  <c r="O3247" i="13" l="1"/>
  <c r="L3247" i="13"/>
  <c r="N3248" i="13"/>
  <c r="M3248" i="13" a="1"/>
  <c r="M3248" i="13" s="1"/>
  <c r="K3248" i="13"/>
  <c r="P3248" i="13"/>
  <c r="Q3248" i="13" s="1"/>
  <c r="A3249" i="13"/>
  <c r="O3248" i="13" l="1"/>
  <c r="L3248" i="13"/>
  <c r="N3249" i="13"/>
  <c r="M3249" i="13" a="1"/>
  <c r="M3249" i="13" s="1"/>
  <c r="K3249" i="13"/>
  <c r="P3249" i="13"/>
  <c r="Q3249" i="13" s="1"/>
  <c r="A3250" i="13"/>
  <c r="O3249" i="13" l="1"/>
  <c r="L3249" i="13"/>
  <c r="N3250" i="13"/>
  <c r="M3250" i="13" a="1"/>
  <c r="M3250" i="13" s="1"/>
  <c r="K3250" i="13"/>
  <c r="P3250" i="13"/>
  <c r="Q3250" i="13" s="1"/>
  <c r="A3251" i="13"/>
  <c r="O3250" i="13" l="1"/>
  <c r="L3250" i="13"/>
  <c r="N3251" i="13"/>
  <c r="M3251" i="13" a="1"/>
  <c r="M3251" i="13" s="1"/>
  <c r="K3251" i="13"/>
  <c r="P3251" i="13"/>
  <c r="Q3251" i="13" s="1"/>
  <c r="A3252" i="13"/>
  <c r="G364" i="19"/>
  <c r="O3251" i="13" l="1"/>
  <c r="L3251" i="13"/>
  <c r="N3252" i="13"/>
  <c r="M3252" i="13" a="1"/>
  <c r="M3252" i="13" s="1"/>
  <c r="K3252" i="13"/>
  <c r="P3252" i="13"/>
  <c r="Q3252" i="13" s="1"/>
  <c r="A3253" i="13"/>
  <c r="O3252" i="13" l="1"/>
  <c r="L3252" i="13"/>
  <c r="N3253" i="13"/>
  <c r="M3253" i="13" a="1"/>
  <c r="M3253" i="13" s="1"/>
  <c r="K3253" i="13"/>
  <c r="P3253" i="13"/>
  <c r="Q3253" i="13" s="1"/>
  <c r="A3254" i="13"/>
  <c r="O3253" i="13" l="1"/>
  <c r="L3253" i="13"/>
  <c r="N3254" i="13"/>
  <c r="M3254" i="13" a="1"/>
  <c r="M3254" i="13" s="1"/>
  <c r="K3254" i="13"/>
  <c r="P3254" i="13"/>
  <c r="Q3254" i="13" s="1"/>
  <c r="A3255" i="13"/>
  <c r="O3254" i="13" l="1"/>
  <c r="L3254" i="13"/>
  <c r="N3255" i="13"/>
  <c r="M3255" i="13" a="1"/>
  <c r="M3255" i="13" s="1"/>
  <c r="O3255" i="13" s="1"/>
  <c r="K3255" i="13"/>
  <c r="P3255" i="13"/>
  <c r="Q3255" i="13" s="1"/>
  <c r="A3256" i="13"/>
  <c r="L3255" i="13" l="1"/>
  <c r="N3256" i="13"/>
  <c r="M3256" i="13" a="1"/>
  <c r="M3256" i="13" s="1"/>
  <c r="K3256" i="13"/>
  <c r="P3256" i="13"/>
  <c r="Q3256" i="13" s="1"/>
  <c r="A3257" i="13"/>
  <c r="O3256" i="13" l="1"/>
  <c r="L3256" i="13"/>
  <c r="N3257" i="13"/>
  <c r="M3257" i="13" a="1"/>
  <c r="M3257" i="13" s="1"/>
  <c r="K3257" i="13"/>
  <c r="P3257" i="13"/>
  <c r="Q3257" i="13" s="1"/>
  <c r="A3258" i="13"/>
  <c r="O3257" i="13" l="1"/>
  <c r="L3257" i="13"/>
  <c r="N3258" i="13"/>
  <c r="M3258" i="13" a="1"/>
  <c r="M3258" i="13" s="1"/>
  <c r="K3258" i="13"/>
  <c r="P3258" i="13"/>
  <c r="Q3258" i="13" s="1"/>
  <c r="A3259" i="13"/>
  <c r="O3258" i="13" l="1"/>
  <c r="L3258" i="13"/>
  <c r="N3259" i="13"/>
  <c r="M3259" i="13" a="1"/>
  <c r="M3259" i="13" s="1"/>
  <c r="K3259" i="13"/>
  <c r="P3259" i="13"/>
  <c r="Q3259" i="13" s="1"/>
  <c r="A3260" i="13"/>
  <c r="O3259" i="13" l="1"/>
  <c r="L3259" i="13"/>
  <c r="N3260" i="13"/>
  <c r="M3260" i="13" a="1"/>
  <c r="M3260" i="13" s="1"/>
  <c r="K3260" i="13"/>
  <c r="P3260" i="13"/>
  <c r="Q3260" i="13" s="1"/>
  <c r="A3261" i="13"/>
  <c r="G365" i="19"/>
  <c r="O3260" i="13" l="1"/>
  <c r="L3260" i="13"/>
  <c r="N3261" i="13"/>
  <c r="M3261" i="13" a="1"/>
  <c r="M3261" i="13" s="1"/>
  <c r="K3261" i="13"/>
  <c r="P3261" i="13"/>
  <c r="Q3261" i="13" s="1"/>
  <c r="A3262" i="13"/>
  <c r="O3261" i="13" l="1"/>
  <c r="L3261" i="13"/>
  <c r="N3262" i="13"/>
  <c r="M3262" i="13" a="1"/>
  <c r="M3262" i="13" s="1"/>
  <c r="K3262" i="13"/>
  <c r="P3262" i="13"/>
  <c r="Q3262" i="13" s="1"/>
  <c r="A3263" i="13"/>
  <c r="O3262" i="13" l="1"/>
  <c r="L3262" i="13"/>
  <c r="N3263" i="13"/>
  <c r="M3263" i="13" a="1"/>
  <c r="M3263" i="13" s="1"/>
  <c r="K3263" i="13"/>
  <c r="P3263" i="13"/>
  <c r="Q3263" i="13" s="1"/>
  <c r="A3264" i="13"/>
  <c r="O3263" i="13" l="1"/>
  <c r="L3263" i="13"/>
  <c r="N3264" i="13"/>
  <c r="M3264" i="13" a="1"/>
  <c r="M3264" i="13" s="1"/>
  <c r="K3264" i="13"/>
  <c r="P3264" i="13"/>
  <c r="Q3264" i="13" s="1"/>
  <c r="A3265" i="13"/>
  <c r="O3264" i="13" l="1"/>
  <c r="L3264" i="13"/>
  <c r="N3265" i="13"/>
  <c r="M3265" i="13" a="1"/>
  <c r="M3265" i="13" s="1"/>
  <c r="K3265" i="13"/>
  <c r="P3265" i="13"/>
  <c r="Q3265" i="13" s="1"/>
  <c r="A3266" i="13"/>
  <c r="O3265" i="13" l="1"/>
  <c r="L3265" i="13"/>
  <c r="N3266" i="13"/>
  <c r="M3266" i="13" a="1"/>
  <c r="M3266" i="13" s="1"/>
  <c r="K3266" i="13"/>
  <c r="P3266" i="13"/>
  <c r="Q3266" i="13" s="1"/>
  <c r="A3267" i="13"/>
  <c r="O3266" i="13" l="1"/>
  <c r="L3266" i="13"/>
  <c r="N3267" i="13"/>
  <c r="M3267" i="13" a="1"/>
  <c r="M3267" i="13" s="1"/>
  <c r="K3267" i="13"/>
  <c r="P3267" i="13"/>
  <c r="Q3267" i="13" s="1"/>
  <c r="A3268" i="13"/>
  <c r="O3267" i="13" l="1"/>
  <c r="L3267" i="13"/>
  <c r="N3268" i="13"/>
  <c r="M3268" i="13" a="1"/>
  <c r="M3268" i="13" s="1"/>
  <c r="K3268" i="13"/>
  <c r="P3268" i="13"/>
  <c r="Q3268" i="13" s="1"/>
  <c r="A3269" i="13"/>
  <c r="O3268" i="13" l="1"/>
  <c r="L3268" i="13"/>
  <c r="N3269" i="13"/>
  <c r="M3269" i="13" a="1"/>
  <c r="M3269" i="13" s="1"/>
  <c r="K3269" i="13"/>
  <c r="P3269" i="13"/>
  <c r="Q3269" i="13" s="1"/>
  <c r="A3270" i="13"/>
  <c r="G366" i="19"/>
  <c r="O3269" i="13" l="1"/>
  <c r="L3269" i="13"/>
  <c r="N3270" i="13"/>
  <c r="M3270" i="13" a="1"/>
  <c r="M3270" i="13" s="1"/>
  <c r="O3270" i="13" s="1"/>
  <c r="K3270" i="13"/>
  <c r="P3270" i="13"/>
  <c r="Q3270" i="13" s="1"/>
  <c r="A3271" i="13"/>
  <c r="L3270" i="13" l="1"/>
  <c r="N3271" i="13"/>
  <c r="M3271" i="13" a="1"/>
  <c r="M3271" i="13" s="1"/>
  <c r="K3271" i="13"/>
  <c r="P3271" i="13"/>
  <c r="Q3271" i="13" s="1"/>
  <c r="A3272" i="13"/>
  <c r="O3271" i="13" l="1"/>
  <c r="L3271" i="13"/>
  <c r="N3272" i="13"/>
  <c r="M3272" i="13" a="1"/>
  <c r="M3272" i="13" s="1"/>
  <c r="K3272" i="13"/>
  <c r="P3272" i="13"/>
  <c r="Q3272" i="13" s="1"/>
  <c r="A3273" i="13"/>
  <c r="O3272" i="13" l="1"/>
  <c r="L3272" i="13"/>
  <c r="N3273" i="13"/>
  <c r="M3273" i="13" a="1"/>
  <c r="M3273" i="13" s="1"/>
  <c r="K3273" i="13"/>
  <c r="P3273" i="13"/>
  <c r="Q3273" i="13" s="1"/>
  <c r="A3274" i="13"/>
  <c r="O3273" i="13" l="1"/>
  <c r="L3273" i="13"/>
  <c r="N3274" i="13"/>
  <c r="M3274" i="13" a="1"/>
  <c r="M3274" i="13" s="1"/>
  <c r="K3274" i="13"/>
  <c r="P3274" i="13"/>
  <c r="Q3274" i="13" s="1"/>
  <c r="A3275" i="13"/>
  <c r="O3274" i="13" l="1"/>
  <c r="L3274" i="13"/>
  <c r="N3275" i="13"/>
  <c r="M3275" i="13" a="1"/>
  <c r="M3275" i="13" s="1"/>
  <c r="K3275" i="13"/>
  <c r="P3275" i="13"/>
  <c r="Q3275" i="13" s="1"/>
  <c r="A3276" i="13"/>
  <c r="O3275" i="13" l="1"/>
  <c r="L3275" i="13"/>
  <c r="N3276" i="13"/>
  <c r="M3276" i="13" a="1"/>
  <c r="M3276" i="13" s="1"/>
  <c r="K3276" i="13"/>
  <c r="P3276" i="13"/>
  <c r="Q3276" i="13" s="1"/>
  <c r="A3277" i="13"/>
  <c r="O3276" i="13" l="1"/>
  <c r="L3276" i="13"/>
  <c r="N3277" i="13"/>
  <c r="M3277" i="13" a="1"/>
  <c r="M3277" i="13" s="1"/>
  <c r="K3277" i="13"/>
  <c r="P3277" i="13"/>
  <c r="Q3277" i="13" s="1"/>
  <c r="A3278" i="13"/>
  <c r="O3277" i="13" l="1"/>
  <c r="L3277" i="13"/>
  <c r="N3278" i="13"/>
  <c r="M3278" i="13" a="1"/>
  <c r="M3278" i="13" s="1"/>
  <c r="K3278" i="13"/>
  <c r="P3278" i="13"/>
  <c r="Q3278" i="13" s="1"/>
  <c r="A3279" i="13"/>
  <c r="G367" i="19"/>
  <c r="O3278" i="13" l="1"/>
  <c r="L3278" i="13"/>
  <c r="N3279" i="13"/>
  <c r="M3279" i="13" a="1"/>
  <c r="M3279" i="13" s="1"/>
  <c r="K3279" i="13"/>
  <c r="P3279" i="13"/>
  <c r="Q3279" i="13" s="1"/>
  <c r="A3280" i="13"/>
  <c r="O3279" i="13" l="1"/>
  <c r="L3279" i="13"/>
  <c r="N3280" i="13"/>
  <c r="M3280" i="13" a="1"/>
  <c r="M3280" i="13" s="1"/>
  <c r="K3280" i="13"/>
  <c r="P3280" i="13"/>
  <c r="Q3280" i="13" s="1"/>
  <c r="A3281" i="13"/>
  <c r="O3280" i="13" l="1"/>
  <c r="L3280" i="13"/>
  <c r="N3281" i="13"/>
  <c r="M3281" i="13" a="1"/>
  <c r="M3281" i="13" s="1"/>
  <c r="K3281" i="13"/>
  <c r="P3281" i="13"/>
  <c r="Q3281" i="13" s="1"/>
  <c r="A3282" i="13"/>
  <c r="O3281" i="13" l="1"/>
  <c r="L3281" i="13"/>
  <c r="N3282" i="13"/>
  <c r="M3282" i="13" a="1"/>
  <c r="M3282" i="13" s="1"/>
  <c r="K3282" i="13"/>
  <c r="P3282" i="13"/>
  <c r="Q3282" i="13" s="1"/>
  <c r="A3283" i="13"/>
  <c r="O3282" i="13" l="1"/>
  <c r="L3282" i="13"/>
  <c r="N3283" i="13"/>
  <c r="M3283" i="13" a="1"/>
  <c r="M3283" i="13" s="1"/>
  <c r="K3283" i="13"/>
  <c r="P3283" i="13"/>
  <c r="Q3283" i="13" s="1"/>
  <c r="A3284" i="13"/>
  <c r="O3283" i="13" l="1"/>
  <c r="L3283" i="13"/>
  <c r="N3284" i="13"/>
  <c r="M3284" i="13" a="1"/>
  <c r="M3284" i="13" s="1"/>
  <c r="O3284" i="13" s="1"/>
  <c r="K3284" i="13"/>
  <c r="P3284" i="13"/>
  <c r="Q3284" i="13" s="1"/>
  <c r="A3285" i="13"/>
  <c r="L3284" i="13" l="1"/>
  <c r="N3285" i="13"/>
  <c r="M3285" i="13" a="1"/>
  <c r="M3285" i="13" s="1"/>
  <c r="K3285" i="13"/>
  <c r="P3285" i="13"/>
  <c r="Q3285" i="13" s="1"/>
  <c r="A3286" i="13"/>
  <c r="O3285" i="13" l="1"/>
  <c r="L3285" i="13"/>
  <c r="N3286" i="13"/>
  <c r="M3286" i="13" a="1"/>
  <c r="M3286" i="13" s="1"/>
  <c r="K3286" i="13"/>
  <c r="P3286" i="13"/>
  <c r="Q3286" i="13" s="1"/>
  <c r="A3287" i="13"/>
  <c r="O3286" i="13" l="1"/>
  <c r="L3286" i="13"/>
  <c r="N3287" i="13"/>
  <c r="M3287" i="13" a="1"/>
  <c r="M3287" i="13" s="1"/>
  <c r="O3287" i="13" s="1"/>
  <c r="K3287" i="13"/>
  <c r="P3287" i="13"/>
  <c r="Q3287" i="13" s="1"/>
  <c r="A3288" i="13"/>
  <c r="G368" i="19"/>
  <c r="L3287" i="13" l="1"/>
  <c r="N3288" i="13"/>
  <c r="M3288" i="13" a="1"/>
  <c r="M3288" i="13" s="1"/>
  <c r="K3288" i="13"/>
  <c r="P3288" i="13"/>
  <c r="Q3288" i="13" s="1"/>
  <c r="A3289" i="13"/>
  <c r="O3288" i="13" l="1"/>
  <c r="L3288" i="13"/>
  <c r="N3289" i="13"/>
  <c r="M3289" i="13" a="1"/>
  <c r="M3289" i="13" s="1"/>
  <c r="K3289" i="13"/>
  <c r="P3289" i="13"/>
  <c r="Q3289" i="13" s="1"/>
  <c r="A3290" i="13"/>
  <c r="O3289" i="13" l="1"/>
  <c r="L3289" i="13"/>
  <c r="N3290" i="13"/>
  <c r="M3290" i="13" a="1"/>
  <c r="M3290" i="13" s="1"/>
  <c r="K3290" i="13"/>
  <c r="P3290" i="13"/>
  <c r="Q3290" i="13" s="1"/>
  <c r="A3291" i="13"/>
  <c r="O3290" i="13" l="1"/>
  <c r="L3290" i="13"/>
  <c r="N3291" i="13"/>
  <c r="M3291" i="13" a="1"/>
  <c r="M3291" i="13" s="1"/>
  <c r="K3291" i="13"/>
  <c r="P3291" i="13"/>
  <c r="Q3291" i="13" s="1"/>
  <c r="A3292" i="13"/>
  <c r="O3291" i="13" l="1"/>
  <c r="L3291" i="13"/>
  <c r="N3292" i="13"/>
  <c r="M3292" i="13" a="1"/>
  <c r="M3292" i="13" s="1"/>
  <c r="O3292" i="13" s="1"/>
  <c r="K3292" i="13"/>
  <c r="P3292" i="13"/>
  <c r="Q3292" i="13" s="1"/>
  <c r="A3293" i="13"/>
  <c r="L3292" i="13" l="1"/>
  <c r="N3293" i="13"/>
  <c r="M3293" i="13" a="1"/>
  <c r="M3293" i="13" s="1"/>
  <c r="K3293" i="13"/>
  <c r="P3293" i="13"/>
  <c r="Q3293" i="13" s="1"/>
  <c r="A3294" i="13"/>
  <c r="O3293" i="13" l="1"/>
  <c r="L3293" i="13"/>
  <c r="N3294" i="13"/>
  <c r="M3294" i="13" a="1"/>
  <c r="M3294" i="13" s="1"/>
  <c r="K3294" i="13"/>
  <c r="P3294" i="13"/>
  <c r="Q3294" i="13" s="1"/>
  <c r="A3295" i="13"/>
  <c r="O3294" i="13" l="1"/>
  <c r="L3294" i="13"/>
  <c r="N3295" i="13"/>
  <c r="M3295" i="13" a="1"/>
  <c r="M3295" i="13" s="1"/>
  <c r="K3295" i="13"/>
  <c r="P3295" i="13"/>
  <c r="Q3295" i="13" s="1"/>
  <c r="A3296" i="13"/>
  <c r="O3295" i="13" l="1"/>
  <c r="L3295" i="13"/>
  <c r="N3296" i="13"/>
  <c r="M3296" i="13" a="1"/>
  <c r="M3296" i="13" s="1"/>
  <c r="K3296" i="13"/>
  <c r="P3296" i="13"/>
  <c r="Q3296" i="13" s="1"/>
  <c r="A3297" i="13"/>
  <c r="G369" i="19"/>
  <c r="O3296" i="13" l="1"/>
  <c r="L3296" i="13"/>
  <c r="N3297" i="13"/>
  <c r="M3297" i="13" a="1"/>
  <c r="M3297" i="13" s="1"/>
  <c r="K3297" i="13"/>
  <c r="P3297" i="13"/>
  <c r="Q3297" i="13" s="1"/>
  <c r="A3298" i="13"/>
  <c r="O3297" i="13" l="1"/>
  <c r="L3297" i="13"/>
  <c r="N3298" i="13"/>
  <c r="M3298" i="13" a="1"/>
  <c r="M3298" i="13" s="1"/>
  <c r="K3298" i="13"/>
  <c r="P3298" i="13"/>
  <c r="Q3298" i="13" s="1"/>
  <c r="A3299" i="13"/>
  <c r="O3298" i="13" l="1"/>
  <c r="L3298" i="13"/>
  <c r="N3299" i="13"/>
  <c r="M3299" i="13" a="1"/>
  <c r="M3299" i="13" s="1"/>
  <c r="K3299" i="13"/>
  <c r="P3299" i="13"/>
  <c r="Q3299" i="13" s="1"/>
  <c r="A3300" i="13"/>
  <c r="O3299" i="13" l="1"/>
  <c r="L3299" i="13"/>
  <c r="N3300" i="13"/>
  <c r="M3300" i="13" a="1"/>
  <c r="M3300" i="13" s="1"/>
  <c r="K3300" i="13"/>
  <c r="P3300" i="13"/>
  <c r="Q3300" i="13" s="1"/>
  <c r="A3301" i="13"/>
  <c r="O3300" i="13" l="1"/>
  <c r="L3300" i="13"/>
  <c r="N3301" i="13"/>
  <c r="M3301" i="13" a="1"/>
  <c r="M3301" i="13" s="1"/>
  <c r="K3301" i="13"/>
  <c r="P3301" i="13"/>
  <c r="Q3301" i="13" s="1"/>
  <c r="A3302" i="13"/>
  <c r="O3301" i="13" l="1"/>
  <c r="L3301" i="13"/>
  <c r="N3302" i="13"/>
  <c r="M3302" i="13" a="1"/>
  <c r="M3302" i="13" s="1"/>
  <c r="K3302" i="13"/>
  <c r="P3302" i="13"/>
  <c r="Q3302" i="13" s="1"/>
  <c r="A3303" i="13"/>
  <c r="O3302" i="13" l="1"/>
  <c r="L3302" i="13"/>
  <c r="N3303" i="13"/>
  <c r="M3303" i="13" a="1"/>
  <c r="M3303" i="13" s="1"/>
  <c r="K3303" i="13"/>
  <c r="P3303" i="13"/>
  <c r="Q3303" i="13" s="1"/>
  <c r="A3304" i="13"/>
  <c r="O3303" i="13" l="1"/>
  <c r="L3303" i="13"/>
  <c r="N3304" i="13"/>
  <c r="M3304" i="13" a="1"/>
  <c r="M3304" i="13" s="1"/>
  <c r="K3304" i="13"/>
  <c r="P3304" i="13"/>
  <c r="Q3304" i="13" s="1"/>
  <c r="A3305" i="13"/>
  <c r="O3304" i="13" l="1"/>
  <c r="L3304" i="13"/>
  <c r="N3305" i="13"/>
  <c r="M3305" i="13" a="1"/>
  <c r="M3305" i="13" s="1"/>
  <c r="K3305" i="13"/>
  <c r="P3305" i="13"/>
  <c r="Q3305" i="13" s="1"/>
  <c r="A3306" i="13"/>
  <c r="G370" i="19"/>
  <c r="O3305" i="13" l="1"/>
  <c r="L3305" i="13"/>
  <c r="N3306" i="13"/>
  <c r="M3306" i="13" a="1"/>
  <c r="M3306" i="13" s="1"/>
  <c r="K3306" i="13"/>
  <c r="P3306" i="13"/>
  <c r="Q3306" i="13" s="1"/>
  <c r="A3307" i="13"/>
  <c r="O3306" i="13" l="1"/>
  <c r="L3306" i="13"/>
  <c r="N3307" i="13"/>
  <c r="M3307" i="13" a="1"/>
  <c r="M3307" i="13" s="1"/>
  <c r="O3307" i="13" s="1"/>
  <c r="K3307" i="13"/>
  <c r="P3307" i="13"/>
  <c r="Q3307" i="13" s="1"/>
  <c r="A3308" i="13"/>
  <c r="L3307" i="13" l="1"/>
  <c r="N3308" i="13"/>
  <c r="M3308" i="13" a="1"/>
  <c r="M3308" i="13" s="1"/>
  <c r="K3308" i="13"/>
  <c r="P3308" i="13"/>
  <c r="Q3308" i="13" s="1"/>
  <c r="A3309" i="13"/>
  <c r="O3308" i="13" l="1"/>
  <c r="L3308" i="13"/>
  <c r="N3309" i="13"/>
  <c r="M3309" i="13" a="1"/>
  <c r="M3309" i="13" s="1"/>
  <c r="K3309" i="13"/>
  <c r="P3309" i="13"/>
  <c r="Q3309" i="13" s="1"/>
  <c r="A3310" i="13"/>
  <c r="O3309" i="13" l="1"/>
  <c r="L3309" i="13"/>
  <c r="N3310" i="13"/>
  <c r="M3310" i="13" a="1"/>
  <c r="M3310" i="13" s="1"/>
  <c r="K3310" i="13"/>
  <c r="P3310" i="13"/>
  <c r="Q3310" i="13" s="1"/>
  <c r="A3311" i="13"/>
  <c r="O3310" i="13" l="1"/>
  <c r="L3310" i="13"/>
  <c r="N3311" i="13"/>
  <c r="M3311" i="13" a="1"/>
  <c r="M3311" i="13" s="1"/>
  <c r="K3311" i="13"/>
  <c r="P3311" i="13"/>
  <c r="Q3311" i="13" s="1"/>
  <c r="A3312" i="13"/>
  <c r="O3311" i="13" l="1"/>
  <c r="L3311" i="13"/>
  <c r="N3312" i="13"/>
  <c r="M3312" i="13" a="1"/>
  <c r="M3312" i="13" s="1"/>
  <c r="K3312" i="13"/>
  <c r="P3312" i="13"/>
  <c r="Q3312" i="13" s="1"/>
  <c r="A3313" i="13"/>
  <c r="O3312" i="13" l="1"/>
  <c r="L3312" i="13"/>
  <c r="N3313" i="13"/>
  <c r="M3313" i="13" a="1"/>
  <c r="M3313" i="13" s="1"/>
  <c r="K3313" i="13"/>
  <c r="P3313" i="13"/>
  <c r="Q3313" i="13" s="1"/>
  <c r="A3314" i="13"/>
  <c r="O3313" i="13" l="1"/>
  <c r="L3313" i="13"/>
  <c r="N3314" i="13"/>
  <c r="M3314" i="13" a="1"/>
  <c r="M3314" i="13" s="1"/>
  <c r="K3314" i="13"/>
  <c r="P3314" i="13"/>
  <c r="Q3314" i="13" s="1"/>
  <c r="A3315" i="13"/>
  <c r="G371" i="19"/>
  <c r="O3314" i="13" l="1"/>
  <c r="L3314" i="13"/>
  <c r="N3315" i="13"/>
  <c r="M3315" i="13" a="1"/>
  <c r="M3315" i="13" s="1"/>
  <c r="K3315" i="13"/>
  <c r="P3315" i="13"/>
  <c r="Q3315" i="13" s="1"/>
  <c r="A3316" i="13"/>
  <c r="O3315" i="13" l="1"/>
  <c r="L3315" i="13"/>
  <c r="N3316" i="13"/>
  <c r="M3316" i="13" a="1"/>
  <c r="M3316" i="13" s="1"/>
  <c r="K3316" i="13"/>
  <c r="P3316" i="13"/>
  <c r="Q3316" i="13" s="1"/>
  <c r="A3317" i="13"/>
  <c r="O3316" i="13" l="1"/>
  <c r="L3316" i="13"/>
  <c r="N3317" i="13"/>
  <c r="M3317" i="13" a="1"/>
  <c r="M3317" i="13" s="1"/>
  <c r="K3317" i="13"/>
  <c r="P3317" i="13"/>
  <c r="Q3317" i="13" s="1"/>
  <c r="A3318" i="13"/>
  <c r="O3317" i="13" l="1"/>
  <c r="L3317" i="13"/>
  <c r="N3318" i="13"/>
  <c r="M3318" i="13" a="1"/>
  <c r="M3318" i="13" s="1"/>
  <c r="K3318" i="13"/>
  <c r="P3318" i="13"/>
  <c r="Q3318" i="13" s="1"/>
  <c r="A3319" i="13"/>
  <c r="O3318" i="13" l="1"/>
  <c r="L3318" i="13"/>
  <c r="N3319" i="13"/>
  <c r="M3319" i="13" a="1"/>
  <c r="M3319" i="13" s="1"/>
  <c r="K3319" i="13"/>
  <c r="P3319" i="13"/>
  <c r="Q3319" i="13" s="1"/>
  <c r="A3320" i="13"/>
  <c r="O3319" i="13" l="1"/>
  <c r="L3319" i="13"/>
  <c r="N3320" i="13"/>
  <c r="M3320" i="13" a="1"/>
  <c r="M3320" i="13" s="1"/>
  <c r="K3320" i="13"/>
  <c r="P3320" i="13"/>
  <c r="Q3320" i="13" s="1"/>
  <c r="A3321" i="13"/>
  <c r="O3320" i="13" l="1"/>
  <c r="L3320" i="13"/>
  <c r="N3321" i="13"/>
  <c r="M3321" i="13" a="1"/>
  <c r="M3321" i="13" s="1"/>
  <c r="K3321" i="13"/>
  <c r="P3321" i="13"/>
  <c r="Q3321" i="13" s="1"/>
  <c r="A3322" i="13"/>
  <c r="O3321" i="13" l="1"/>
  <c r="L3321" i="13"/>
  <c r="N3322" i="13"/>
  <c r="M3322" i="13" a="1"/>
  <c r="M3322" i="13" s="1"/>
  <c r="K3322" i="13"/>
  <c r="P3322" i="13"/>
  <c r="Q3322" i="13" s="1"/>
  <c r="A3323" i="13"/>
  <c r="O3322" i="13" l="1"/>
  <c r="L3322" i="13"/>
  <c r="N3323" i="13"/>
  <c r="M3323" i="13" a="1"/>
  <c r="M3323" i="13" s="1"/>
  <c r="O3323" i="13" s="1"/>
  <c r="K3323" i="13"/>
  <c r="P3323" i="13"/>
  <c r="Q3323" i="13" s="1"/>
  <c r="A3324" i="13"/>
  <c r="G372" i="19"/>
  <c r="L3323" i="13" l="1"/>
  <c r="N3324" i="13"/>
  <c r="M3324" i="13" a="1"/>
  <c r="M3324" i="13" s="1"/>
  <c r="K3324" i="13"/>
  <c r="P3324" i="13"/>
  <c r="Q3324" i="13" s="1"/>
  <c r="A3325" i="13"/>
  <c r="O3324" i="13" l="1"/>
  <c r="L3324" i="13"/>
  <c r="N3325" i="13"/>
  <c r="M3325" i="13" a="1"/>
  <c r="M3325" i="13" s="1"/>
  <c r="K3325" i="13"/>
  <c r="P3325" i="13"/>
  <c r="Q3325" i="13" s="1"/>
  <c r="A3326" i="13"/>
  <c r="O3325" i="13" l="1"/>
  <c r="L3325" i="13"/>
  <c r="N3326" i="13"/>
  <c r="M3326" i="13" a="1"/>
  <c r="M3326" i="13" s="1"/>
  <c r="O3326" i="13" s="1"/>
  <c r="K3326" i="13"/>
  <c r="P3326" i="13"/>
  <c r="Q3326" i="13" s="1"/>
  <c r="A3327" i="13"/>
  <c r="L3326" i="13" l="1"/>
  <c r="N3327" i="13"/>
  <c r="M3327" i="13" a="1"/>
  <c r="M3327" i="13" s="1"/>
  <c r="K3327" i="13"/>
  <c r="P3327" i="13"/>
  <c r="Q3327" i="13" s="1"/>
  <c r="A3328" i="13"/>
  <c r="O3327" i="13" l="1"/>
  <c r="L3327" i="13"/>
  <c r="N3328" i="13"/>
  <c r="M3328" i="13" a="1"/>
  <c r="M3328" i="13" s="1"/>
  <c r="K3328" i="13"/>
  <c r="P3328" i="13"/>
  <c r="Q3328" i="13" s="1"/>
  <c r="A3329" i="13"/>
  <c r="O3328" i="13" l="1"/>
  <c r="L3328" i="13"/>
  <c r="N3329" i="13"/>
  <c r="M3329" i="13" a="1"/>
  <c r="M3329" i="13" s="1"/>
  <c r="K3329" i="13"/>
  <c r="P3329" i="13"/>
  <c r="Q3329" i="13" s="1"/>
  <c r="A3330" i="13"/>
  <c r="O3329" i="13" l="1"/>
  <c r="L3329" i="13"/>
  <c r="N3330" i="13"/>
  <c r="M3330" i="13" a="1"/>
  <c r="M3330" i="13" s="1"/>
  <c r="K3330" i="13"/>
  <c r="P3330" i="13"/>
  <c r="Q3330" i="13" s="1"/>
  <c r="A3331" i="13"/>
  <c r="O3330" i="13" l="1"/>
  <c r="L3330" i="13"/>
  <c r="N3331" i="13"/>
  <c r="M3331" i="13" a="1"/>
  <c r="M3331" i="13" s="1"/>
  <c r="K3331" i="13"/>
  <c r="P3331" i="13"/>
  <c r="Q3331" i="13" s="1"/>
  <c r="A3332" i="13"/>
  <c r="O3331" i="13" l="1"/>
  <c r="L3331" i="13"/>
  <c r="N3332" i="13"/>
  <c r="M3332" i="13" a="1"/>
  <c r="M3332" i="13" s="1"/>
  <c r="K3332" i="13"/>
  <c r="P3332" i="13"/>
  <c r="Q3332" i="13" s="1"/>
  <c r="A3333" i="13"/>
  <c r="G373" i="19"/>
  <c r="O3332" i="13" l="1"/>
  <c r="L3332" i="13"/>
  <c r="N3333" i="13"/>
  <c r="M3333" i="13" a="1"/>
  <c r="M3333" i="13" s="1"/>
  <c r="K3333" i="13"/>
  <c r="P3333" i="13"/>
  <c r="Q3333" i="13" s="1"/>
  <c r="A3334" i="13"/>
  <c r="O3333" i="13" l="1"/>
  <c r="L3333" i="13"/>
  <c r="N3334" i="13"/>
  <c r="M3334" i="13" a="1"/>
  <c r="M3334" i="13" s="1"/>
  <c r="K3334" i="13"/>
  <c r="P3334" i="13"/>
  <c r="Q3334" i="13" s="1"/>
  <c r="A3335" i="13"/>
  <c r="O3334" i="13" l="1"/>
  <c r="L3334" i="13"/>
  <c r="N3335" i="13"/>
  <c r="M3335" i="13" a="1"/>
  <c r="M3335" i="13" s="1"/>
  <c r="K3335" i="13"/>
  <c r="P3335" i="13"/>
  <c r="Q3335" i="13" s="1"/>
  <c r="A3336" i="13"/>
  <c r="O3335" i="13" l="1"/>
  <c r="L3335" i="13"/>
  <c r="N3336" i="13"/>
  <c r="M3336" i="13" a="1"/>
  <c r="M3336" i="13" s="1"/>
  <c r="K3336" i="13"/>
  <c r="P3336" i="13"/>
  <c r="Q3336" i="13" s="1"/>
  <c r="A3337" i="13"/>
  <c r="O3336" i="13" l="1"/>
  <c r="L3336" i="13"/>
  <c r="N3337" i="13"/>
  <c r="M3337" i="13" a="1"/>
  <c r="M3337" i="13" s="1"/>
  <c r="K3337" i="13"/>
  <c r="P3337" i="13"/>
  <c r="Q3337" i="13" s="1"/>
  <c r="A3338" i="13"/>
  <c r="O3337" i="13" l="1"/>
  <c r="L3337" i="13"/>
  <c r="N3338" i="13"/>
  <c r="M3338" i="13" a="1"/>
  <c r="M3338" i="13" s="1"/>
  <c r="K3338" i="13"/>
  <c r="P3338" i="13"/>
  <c r="Q3338" i="13" s="1"/>
  <c r="A3339" i="13"/>
  <c r="O3338" i="13" l="1"/>
  <c r="L3338" i="13"/>
  <c r="N3339" i="13"/>
  <c r="M3339" i="13" a="1"/>
  <c r="M3339" i="13" s="1"/>
  <c r="K3339" i="13"/>
  <c r="P3339" i="13"/>
  <c r="Q3339" i="13" s="1"/>
  <c r="A3340" i="13"/>
  <c r="O3339" i="13" l="1"/>
  <c r="L3339" i="13"/>
  <c r="N3340" i="13"/>
  <c r="M3340" i="13" a="1"/>
  <c r="M3340" i="13" s="1"/>
  <c r="K3340" i="13"/>
  <c r="P3340" i="13"/>
  <c r="Q3340" i="13" s="1"/>
  <c r="A3341" i="13"/>
  <c r="O3340" i="13" l="1"/>
  <c r="L3340" i="13"/>
  <c r="N3341" i="13"/>
  <c r="M3341" i="13" a="1"/>
  <c r="M3341" i="13" s="1"/>
  <c r="K3341" i="13"/>
  <c r="P3341" i="13"/>
  <c r="Q3341" i="13" s="1"/>
  <c r="A3342" i="13"/>
  <c r="G374" i="19"/>
  <c r="O3341" i="13" l="1"/>
  <c r="L3341" i="13"/>
  <c r="N3342" i="13"/>
  <c r="M3342" i="13" a="1"/>
  <c r="M3342" i="13" s="1"/>
  <c r="K3342" i="13"/>
  <c r="P3342" i="13"/>
  <c r="Q3342" i="13" s="1"/>
  <c r="A3343" i="13"/>
  <c r="O3342" i="13" l="1"/>
  <c r="L3342" i="13"/>
  <c r="N3343" i="13"/>
  <c r="M3343" i="13" a="1"/>
  <c r="M3343" i="13" s="1"/>
  <c r="K3343" i="13"/>
  <c r="P3343" i="13"/>
  <c r="Q3343" i="13" s="1"/>
  <c r="A3344" i="13"/>
  <c r="O3343" i="13" l="1"/>
  <c r="L3343" i="13"/>
  <c r="N3344" i="13"/>
  <c r="M3344" i="13" a="1"/>
  <c r="M3344" i="13" s="1"/>
  <c r="K3344" i="13"/>
  <c r="P3344" i="13"/>
  <c r="Q3344" i="13" s="1"/>
  <c r="A3345" i="13"/>
  <c r="O3344" i="13" l="1"/>
  <c r="L3344" i="13"/>
  <c r="N3345" i="13"/>
  <c r="M3345" i="13" a="1"/>
  <c r="M3345" i="13" s="1"/>
  <c r="K3345" i="13"/>
  <c r="P3345" i="13"/>
  <c r="Q3345" i="13" s="1"/>
  <c r="A3346" i="13"/>
  <c r="O3345" i="13" l="1"/>
  <c r="L3345" i="13"/>
  <c r="N3346" i="13"/>
  <c r="M3346" i="13" a="1"/>
  <c r="M3346" i="13" s="1"/>
  <c r="K3346" i="13"/>
  <c r="P3346" i="13"/>
  <c r="Q3346" i="13" s="1"/>
  <c r="A3347" i="13"/>
  <c r="O3346" i="13" l="1"/>
  <c r="L3346" i="13"/>
  <c r="N3347" i="13"/>
  <c r="M3347" i="13" a="1"/>
  <c r="M3347" i="13" s="1"/>
  <c r="K3347" i="13"/>
  <c r="P3347" i="13"/>
  <c r="Q3347" i="13" s="1"/>
  <c r="A3348" i="13"/>
  <c r="O3347" i="13" l="1"/>
  <c r="L3347" i="13"/>
  <c r="N3348" i="13"/>
  <c r="M3348" i="13" a="1"/>
  <c r="M3348" i="13" s="1"/>
  <c r="K3348" i="13"/>
  <c r="P3348" i="13"/>
  <c r="Q3348" i="13" s="1"/>
  <c r="A3349" i="13"/>
  <c r="O3348" i="13" l="1"/>
  <c r="L3348" i="13"/>
  <c r="N3349" i="13"/>
  <c r="M3349" i="13" a="1"/>
  <c r="M3349" i="13" s="1"/>
  <c r="K3349" i="13"/>
  <c r="P3349" i="13"/>
  <c r="Q3349" i="13" s="1"/>
  <c r="A3350" i="13"/>
  <c r="O3349" i="13" l="1"/>
  <c r="L3349" i="13"/>
  <c r="N3350" i="13"/>
  <c r="M3350" i="13" a="1"/>
  <c r="M3350" i="13" s="1"/>
  <c r="K3350" i="13"/>
  <c r="P3350" i="13"/>
  <c r="Q3350" i="13" s="1"/>
  <c r="A3351" i="13"/>
  <c r="G375" i="19"/>
  <c r="O3350" i="13" l="1"/>
  <c r="L3350" i="13"/>
  <c r="N3351" i="13"/>
  <c r="M3351" i="13" a="1"/>
  <c r="M3351" i="13" s="1"/>
  <c r="K3351" i="13"/>
  <c r="P3351" i="13"/>
  <c r="Q3351" i="13" s="1"/>
  <c r="A3352" i="13"/>
  <c r="O3351" i="13" l="1"/>
  <c r="L3351" i="13"/>
  <c r="N3352" i="13"/>
  <c r="M3352" i="13" a="1"/>
  <c r="M3352" i="13" s="1"/>
  <c r="K3352" i="13"/>
  <c r="P3352" i="13"/>
  <c r="Q3352" i="13" s="1"/>
  <c r="A3353" i="13"/>
  <c r="O3352" i="13" l="1"/>
  <c r="L3352" i="13"/>
  <c r="N3353" i="13"/>
  <c r="M3353" i="13" a="1"/>
  <c r="M3353" i="13" s="1"/>
  <c r="K3353" i="13"/>
  <c r="P3353" i="13"/>
  <c r="Q3353" i="13" s="1"/>
  <c r="A3354" i="13"/>
  <c r="O3353" i="13" l="1"/>
  <c r="L3353" i="13"/>
  <c r="N3354" i="13"/>
  <c r="M3354" i="13" a="1"/>
  <c r="M3354" i="13" s="1"/>
  <c r="K3354" i="13"/>
  <c r="P3354" i="13"/>
  <c r="Q3354" i="13" s="1"/>
  <c r="A3355" i="13"/>
  <c r="O3354" i="13" l="1"/>
  <c r="L3354" i="13"/>
  <c r="N3355" i="13"/>
  <c r="M3355" i="13" a="1"/>
  <c r="M3355" i="13" s="1"/>
  <c r="K3355" i="13"/>
  <c r="P3355" i="13"/>
  <c r="Q3355" i="13" s="1"/>
  <c r="A3356" i="13"/>
  <c r="O3355" i="13" l="1"/>
  <c r="L3355" i="13"/>
  <c r="N3356" i="13"/>
  <c r="M3356" i="13" a="1"/>
  <c r="M3356" i="13" s="1"/>
  <c r="K3356" i="13"/>
  <c r="P3356" i="13"/>
  <c r="Q3356" i="13" s="1"/>
  <c r="A3357" i="13"/>
  <c r="O3356" i="13" l="1"/>
  <c r="L3356" i="13"/>
  <c r="N3357" i="13"/>
  <c r="M3357" i="13" a="1"/>
  <c r="M3357" i="13" s="1"/>
  <c r="K3357" i="13"/>
  <c r="P3357" i="13"/>
  <c r="Q3357" i="13" s="1"/>
  <c r="A3358" i="13"/>
  <c r="O3357" i="13" l="1"/>
  <c r="L3357" i="13"/>
  <c r="N3358" i="13"/>
  <c r="M3358" i="13" a="1"/>
  <c r="M3358" i="13" s="1"/>
  <c r="K3358" i="13"/>
  <c r="P3358" i="13"/>
  <c r="Q3358" i="13" s="1"/>
  <c r="A3359" i="13"/>
  <c r="O3358" i="13" l="1"/>
  <c r="L3358" i="13"/>
  <c r="N3359" i="13"/>
  <c r="M3359" i="13" a="1"/>
  <c r="M3359" i="13" s="1"/>
  <c r="K3359" i="13"/>
  <c r="P3359" i="13"/>
  <c r="Q3359" i="13" s="1"/>
  <c r="A3360" i="13"/>
  <c r="G376" i="19"/>
  <c r="O3359" i="13" l="1"/>
  <c r="L3359" i="13"/>
  <c r="N3360" i="13"/>
  <c r="M3360" i="13" a="1"/>
  <c r="M3360" i="13" s="1"/>
  <c r="K3360" i="13"/>
  <c r="P3360" i="13"/>
  <c r="Q3360" i="13" s="1"/>
  <c r="A3361" i="13"/>
  <c r="O3360" i="13" l="1"/>
  <c r="L3360" i="13"/>
  <c r="N3361" i="13"/>
  <c r="M3361" i="13" a="1"/>
  <c r="M3361" i="13" s="1"/>
  <c r="K3361" i="13"/>
  <c r="P3361" i="13"/>
  <c r="Q3361" i="13" s="1"/>
  <c r="A3362" i="13"/>
  <c r="O3361" i="13" l="1"/>
  <c r="L3361" i="13"/>
  <c r="N3362" i="13"/>
  <c r="M3362" i="13" a="1"/>
  <c r="M3362" i="13" s="1"/>
  <c r="K3362" i="13"/>
  <c r="P3362" i="13"/>
  <c r="Q3362" i="13" s="1"/>
  <c r="A3363" i="13"/>
  <c r="O3362" i="13" l="1"/>
  <c r="L3362" i="13"/>
  <c r="N3363" i="13"/>
  <c r="M3363" i="13" a="1"/>
  <c r="M3363" i="13" s="1"/>
  <c r="K3363" i="13"/>
  <c r="P3363" i="13"/>
  <c r="Q3363" i="13" s="1"/>
  <c r="A3364" i="13"/>
  <c r="O3363" i="13" l="1"/>
  <c r="L3363" i="13"/>
  <c r="N3364" i="13"/>
  <c r="M3364" i="13" a="1"/>
  <c r="M3364" i="13" s="1"/>
  <c r="K3364" i="13"/>
  <c r="P3364" i="13"/>
  <c r="Q3364" i="13" s="1"/>
  <c r="A3365" i="13"/>
  <c r="O3364" i="13" l="1"/>
  <c r="L3364" i="13"/>
  <c r="N3365" i="13"/>
  <c r="M3365" i="13" a="1"/>
  <c r="M3365" i="13" s="1"/>
  <c r="K3365" i="13"/>
  <c r="P3365" i="13"/>
  <c r="Q3365" i="13" s="1"/>
  <c r="A3366" i="13"/>
  <c r="O3365" i="13" l="1"/>
  <c r="L3365" i="13"/>
  <c r="N3366" i="13"/>
  <c r="M3366" i="13" a="1"/>
  <c r="M3366" i="13" s="1"/>
  <c r="O3366" i="13" s="1"/>
  <c r="K3366" i="13"/>
  <c r="P3366" i="13"/>
  <c r="Q3366" i="13" s="1"/>
  <c r="A3367" i="13"/>
  <c r="L3366" i="13" l="1"/>
  <c r="N3367" i="13"/>
  <c r="M3367" i="13" a="1"/>
  <c r="M3367" i="13" s="1"/>
  <c r="K3367" i="13"/>
  <c r="P3367" i="13"/>
  <c r="Q3367" i="13" s="1"/>
  <c r="A3368" i="13"/>
  <c r="O3367" i="13" l="1"/>
  <c r="L3367" i="13"/>
  <c r="N3368" i="13"/>
  <c r="M3368" i="13" a="1"/>
  <c r="M3368" i="13" s="1"/>
  <c r="O3368" i="13" s="1"/>
  <c r="K3368" i="13"/>
  <c r="P3368" i="13"/>
  <c r="Q3368" i="13" s="1"/>
  <c r="A3369" i="13"/>
  <c r="G377" i="19"/>
  <c r="L3368" i="13" l="1"/>
  <c r="N3369" i="13"/>
  <c r="M3369" i="13" a="1"/>
  <c r="M3369" i="13" s="1"/>
  <c r="K3369" i="13"/>
  <c r="P3369" i="13"/>
  <c r="Q3369" i="13" s="1"/>
  <c r="A3370" i="13"/>
  <c r="O3369" i="13" l="1"/>
  <c r="L3369" i="13"/>
  <c r="N3370" i="13"/>
  <c r="M3370" i="13" a="1"/>
  <c r="M3370" i="13" s="1"/>
  <c r="K3370" i="13"/>
  <c r="P3370" i="13"/>
  <c r="Q3370" i="13" s="1"/>
  <c r="A3371" i="13"/>
  <c r="O3370" i="13" l="1"/>
  <c r="L3370" i="13"/>
  <c r="N3371" i="13"/>
  <c r="M3371" i="13" a="1"/>
  <c r="M3371" i="13" s="1"/>
  <c r="O3371" i="13" s="1"/>
  <c r="K3371" i="13"/>
  <c r="P3371" i="13"/>
  <c r="Q3371" i="13" s="1"/>
  <c r="A3372" i="13"/>
  <c r="L3371" i="13" l="1"/>
  <c r="N3372" i="13"/>
  <c r="M3372" i="13" a="1"/>
  <c r="M3372" i="13" s="1"/>
  <c r="K3372" i="13"/>
  <c r="P3372" i="13"/>
  <c r="Q3372" i="13" s="1"/>
  <c r="A3373" i="13"/>
  <c r="O3372" i="13" l="1"/>
  <c r="L3372" i="13"/>
  <c r="N3373" i="13"/>
  <c r="M3373" i="13" a="1"/>
  <c r="M3373" i="13" s="1"/>
  <c r="K3373" i="13"/>
  <c r="P3373" i="13"/>
  <c r="Q3373" i="13" s="1"/>
  <c r="A3374" i="13"/>
  <c r="O3373" i="13" l="1"/>
  <c r="L3373" i="13"/>
  <c r="N3374" i="13"/>
  <c r="M3374" i="13" a="1"/>
  <c r="M3374" i="13" s="1"/>
  <c r="K3374" i="13"/>
  <c r="P3374" i="13"/>
  <c r="Q3374" i="13" s="1"/>
  <c r="A3375" i="13"/>
  <c r="O3374" i="13" l="1"/>
  <c r="L3374" i="13"/>
  <c r="N3375" i="13"/>
  <c r="M3375" i="13" a="1"/>
  <c r="M3375" i="13" s="1"/>
  <c r="K3375" i="13"/>
  <c r="P3375" i="13"/>
  <c r="Q3375" i="13" s="1"/>
  <c r="A3376" i="13"/>
  <c r="O3375" i="13" l="1"/>
  <c r="L3375" i="13"/>
  <c r="N3376" i="13"/>
  <c r="M3376" i="13" a="1"/>
  <c r="M3376" i="13" s="1"/>
  <c r="K3376" i="13"/>
  <c r="P3376" i="13"/>
  <c r="Q3376" i="13" s="1"/>
  <c r="A3377" i="13"/>
  <c r="O3376" i="13" l="1"/>
  <c r="L3376" i="13"/>
  <c r="N3377" i="13"/>
  <c r="M3377" i="13" a="1"/>
  <c r="M3377" i="13" s="1"/>
  <c r="O3377" i="13" s="1"/>
  <c r="K3377" i="13"/>
  <c r="P3377" i="13"/>
  <c r="Q3377" i="13" s="1"/>
  <c r="A3378" i="13"/>
  <c r="G378" i="19"/>
  <c r="L3377" i="13" l="1"/>
  <c r="N3378" i="13"/>
  <c r="M3378" i="13" a="1"/>
  <c r="M3378" i="13" s="1"/>
  <c r="K3378" i="13"/>
  <c r="P3378" i="13"/>
  <c r="Q3378" i="13" s="1"/>
  <c r="A3379" i="13"/>
  <c r="O3378" i="13" l="1"/>
  <c r="L3378" i="13"/>
  <c r="N3379" i="13"/>
  <c r="M3379" i="13" a="1"/>
  <c r="M3379" i="13" s="1"/>
  <c r="K3379" i="13"/>
  <c r="P3379" i="13"/>
  <c r="Q3379" i="13" s="1"/>
  <c r="A3380" i="13"/>
  <c r="O3379" i="13" l="1"/>
  <c r="L3379" i="13"/>
  <c r="N3380" i="13"/>
  <c r="M3380" i="13" a="1"/>
  <c r="M3380" i="13" s="1"/>
  <c r="K3380" i="13"/>
  <c r="P3380" i="13"/>
  <c r="Q3380" i="13" s="1"/>
  <c r="A3381" i="13"/>
  <c r="O3380" i="13" l="1"/>
  <c r="L3380" i="13"/>
  <c r="N3381" i="13"/>
  <c r="M3381" i="13" a="1"/>
  <c r="M3381" i="13" s="1"/>
  <c r="K3381" i="13"/>
  <c r="P3381" i="13"/>
  <c r="Q3381" i="13" s="1"/>
  <c r="A3382" i="13"/>
  <c r="O3381" i="13" l="1"/>
  <c r="L3381" i="13"/>
  <c r="N3382" i="13"/>
  <c r="M3382" i="13" a="1"/>
  <c r="M3382" i="13" s="1"/>
  <c r="K3382" i="13"/>
  <c r="P3382" i="13"/>
  <c r="Q3382" i="13" s="1"/>
  <c r="A3383" i="13"/>
  <c r="O3382" i="13" l="1"/>
  <c r="L3382" i="13"/>
  <c r="N3383" i="13"/>
  <c r="M3383" i="13" a="1"/>
  <c r="M3383" i="13" s="1"/>
  <c r="K3383" i="13"/>
  <c r="P3383" i="13"/>
  <c r="Q3383" i="13" s="1"/>
  <c r="A3384" i="13"/>
  <c r="O3383" i="13" l="1"/>
  <c r="L3383" i="13"/>
  <c r="N3384" i="13"/>
  <c r="M3384" i="13" a="1"/>
  <c r="M3384" i="13" s="1"/>
  <c r="K3384" i="13"/>
  <c r="P3384" i="13"/>
  <c r="Q3384" i="13" s="1"/>
  <c r="A3385" i="13"/>
  <c r="O3384" i="13" l="1"/>
  <c r="L3384" i="13"/>
  <c r="N3385" i="13"/>
  <c r="M3385" i="13" a="1"/>
  <c r="M3385" i="13" s="1"/>
  <c r="K3385" i="13"/>
  <c r="P3385" i="13"/>
  <c r="Q3385" i="13" s="1"/>
  <c r="A3386" i="13"/>
  <c r="O3385" i="13" l="1"/>
  <c r="L3385" i="13"/>
  <c r="N3386" i="13"/>
  <c r="M3386" i="13" a="1"/>
  <c r="M3386" i="13" s="1"/>
  <c r="K3386" i="13"/>
  <c r="P3386" i="13"/>
  <c r="Q3386" i="13" s="1"/>
  <c r="A3387" i="13"/>
  <c r="G379" i="19"/>
  <c r="O3386" i="13" l="1"/>
  <c r="L3386" i="13"/>
  <c r="N3387" i="13"/>
  <c r="M3387" i="13" a="1"/>
  <c r="M3387" i="13" s="1"/>
  <c r="O3387" i="13" s="1"/>
  <c r="K3387" i="13"/>
  <c r="P3387" i="13"/>
  <c r="Q3387" i="13" s="1"/>
  <c r="A3388" i="13"/>
  <c r="L3387" i="13" l="1"/>
  <c r="N3388" i="13"/>
  <c r="M3388" i="13" a="1"/>
  <c r="M3388" i="13" s="1"/>
  <c r="K3388" i="13"/>
  <c r="P3388" i="13"/>
  <c r="Q3388" i="13" s="1"/>
  <c r="A3389" i="13"/>
  <c r="O3388" i="13" l="1"/>
  <c r="L3388" i="13"/>
  <c r="N3389" i="13"/>
  <c r="M3389" i="13" a="1"/>
  <c r="M3389" i="13" s="1"/>
  <c r="K3389" i="13"/>
  <c r="P3389" i="13"/>
  <c r="Q3389" i="13" s="1"/>
  <c r="A3390" i="13"/>
  <c r="O3389" i="13" l="1"/>
  <c r="L3389" i="13"/>
  <c r="N3390" i="13"/>
  <c r="M3390" i="13" a="1"/>
  <c r="M3390" i="13" s="1"/>
  <c r="K3390" i="13"/>
  <c r="P3390" i="13"/>
  <c r="Q3390" i="13" s="1"/>
  <c r="A3391" i="13"/>
  <c r="O3390" i="13" l="1"/>
  <c r="L3390" i="13"/>
  <c r="N3391" i="13"/>
  <c r="M3391" i="13" a="1"/>
  <c r="M3391" i="13" s="1"/>
  <c r="K3391" i="13"/>
  <c r="P3391" i="13"/>
  <c r="Q3391" i="13" s="1"/>
  <c r="A3392" i="13"/>
  <c r="O3391" i="13" l="1"/>
  <c r="L3391" i="13"/>
  <c r="N3392" i="13"/>
  <c r="M3392" i="13" a="1"/>
  <c r="M3392" i="13" s="1"/>
  <c r="K3392" i="13"/>
  <c r="P3392" i="13"/>
  <c r="Q3392" i="13" s="1"/>
  <c r="A3393" i="13"/>
  <c r="O3392" i="13" l="1"/>
  <c r="L3392" i="13"/>
  <c r="N3393" i="13"/>
  <c r="M3393" i="13" a="1"/>
  <c r="M3393" i="13" s="1"/>
  <c r="K3393" i="13"/>
  <c r="P3393" i="13"/>
  <c r="Q3393" i="13" s="1"/>
  <c r="A3394" i="13"/>
  <c r="O3393" i="13" l="1"/>
  <c r="L3393" i="13"/>
  <c r="N3394" i="13"/>
  <c r="M3394" i="13" a="1"/>
  <c r="M3394" i="13" s="1"/>
  <c r="K3394" i="13"/>
  <c r="P3394" i="13"/>
  <c r="Q3394" i="13" s="1"/>
  <c r="A3395" i="13"/>
  <c r="O3394" i="13" l="1"/>
  <c r="L3394" i="13"/>
  <c r="N3395" i="13"/>
  <c r="M3395" i="13" a="1"/>
  <c r="M3395" i="13" s="1"/>
  <c r="K3395" i="13"/>
  <c r="P3395" i="13"/>
  <c r="Q3395" i="13" s="1"/>
  <c r="A3396" i="13"/>
  <c r="G380" i="19"/>
  <c r="O3395" i="13" l="1"/>
  <c r="L3395" i="13"/>
  <c r="N3396" i="13"/>
  <c r="M3396" i="13" a="1"/>
  <c r="M3396" i="13" s="1"/>
  <c r="K3396" i="13"/>
  <c r="P3396" i="13"/>
  <c r="Q3396" i="13" s="1"/>
  <c r="A3397" i="13"/>
  <c r="O3396" i="13" l="1"/>
  <c r="L3396" i="13"/>
  <c r="N3397" i="13"/>
  <c r="M3397" i="13" a="1"/>
  <c r="M3397" i="13" s="1"/>
  <c r="K3397" i="13"/>
  <c r="P3397" i="13"/>
  <c r="Q3397" i="13" s="1"/>
  <c r="A3398" i="13"/>
  <c r="O3397" i="13" l="1"/>
  <c r="L3397" i="13"/>
  <c r="N3398" i="13"/>
  <c r="M3398" i="13" a="1"/>
  <c r="M3398" i="13" s="1"/>
  <c r="K3398" i="13"/>
  <c r="P3398" i="13"/>
  <c r="Q3398" i="13" s="1"/>
  <c r="A3399" i="13"/>
  <c r="O3398" i="13" l="1"/>
  <c r="L3398" i="13"/>
  <c r="N3399" i="13"/>
  <c r="M3399" i="13" a="1"/>
  <c r="M3399" i="13" s="1"/>
  <c r="K3399" i="13"/>
  <c r="P3399" i="13"/>
  <c r="Q3399" i="13" s="1"/>
  <c r="A3400" i="13"/>
  <c r="O3399" i="13" l="1"/>
  <c r="L3399" i="13"/>
  <c r="N3400" i="13"/>
  <c r="M3400" i="13" a="1"/>
  <c r="M3400" i="13" s="1"/>
  <c r="K3400" i="13"/>
  <c r="P3400" i="13"/>
  <c r="Q3400" i="13" s="1"/>
  <c r="A3401" i="13"/>
  <c r="O3400" i="13" l="1"/>
  <c r="L3400" i="13"/>
  <c r="N3401" i="13"/>
  <c r="M3401" i="13" a="1"/>
  <c r="M3401" i="13" s="1"/>
  <c r="K3401" i="13"/>
  <c r="P3401" i="13"/>
  <c r="Q3401" i="13" s="1"/>
  <c r="A3402" i="13"/>
  <c r="O3401" i="13" l="1"/>
  <c r="L3401" i="13"/>
  <c r="N3402" i="13"/>
  <c r="M3402" i="13" a="1"/>
  <c r="M3402" i="13" s="1"/>
  <c r="K3402" i="13"/>
  <c r="P3402" i="13"/>
  <c r="Q3402" i="13" s="1"/>
  <c r="A3403" i="13"/>
  <c r="O3402" i="13" l="1"/>
  <c r="L3402" i="13"/>
  <c r="N3403" i="13"/>
  <c r="M3403" i="13" a="1"/>
  <c r="M3403" i="13" s="1"/>
  <c r="K3403" i="13"/>
  <c r="P3403" i="13"/>
  <c r="Q3403" i="13" s="1"/>
  <c r="A3404" i="13"/>
  <c r="O3403" i="13" l="1"/>
  <c r="L3403" i="13"/>
  <c r="N3404" i="13"/>
  <c r="M3404" i="13" a="1"/>
  <c r="M3404" i="13" s="1"/>
  <c r="K3404" i="13"/>
  <c r="P3404" i="13"/>
  <c r="Q3404" i="13" s="1"/>
  <c r="A3405" i="13"/>
  <c r="G381" i="19"/>
  <c r="O3404" i="13" l="1"/>
  <c r="L3404" i="13"/>
  <c r="N3405" i="13"/>
  <c r="M3405" i="13" a="1"/>
  <c r="M3405" i="13" s="1"/>
  <c r="K3405" i="13"/>
  <c r="P3405" i="13"/>
  <c r="Q3405" i="13" s="1"/>
  <c r="A3406" i="13"/>
  <c r="O3405" i="13" l="1"/>
  <c r="L3405" i="13"/>
  <c r="N3406" i="13"/>
  <c r="M3406" i="13" a="1"/>
  <c r="M3406" i="13" s="1"/>
  <c r="K3406" i="13"/>
  <c r="P3406" i="13"/>
  <c r="Q3406" i="13" s="1"/>
  <c r="A3407" i="13"/>
  <c r="O3406" i="13" l="1"/>
  <c r="L3406" i="13"/>
  <c r="N3407" i="13"/>
  <c r="M3407" i="13" a="1"/>
  <c r="M3407" i="13" s="1"/>
  <c r="K3407" i="13"/>
  <c r="P3407" i="13"/>
  <c r="Q3407" i="13" s="1"/>
  <c r="A3408" i="13"/>
  <c r="O3407" i="13" l="1"/>
  <c r="L3407" i="13"/>
  <c r="N3408" i="13"/>
  <c r="M3408" i="13" a="1"/>
  <c r="M3408" i="13" s="1"/>
  <c r="K3408" i="13"/>
  <c r="P3408" i="13"/>
  <c r="Q3408" i="13" s="1"/>
  <c r="A3409" i="13"/>
  <c r="O3408" i="13" l="1"/>
  <c r="L3408" i="13"/>
  <c r="N3409" i="13"/>
  <c r="M3409" i="13" a="1"/>
  <c r="M3409" i="13" s="1"/>
  <c r="O3409" i="13" s="1"/>
  <c r="K3409" i="13"/>
  <c r="P3409" i="13"/>
  <c r="Q3409" i="13" s="1"/>
  <c r="A3410" i="13"/>
  <c r="L3409" i="13" l="1"/>
  <c r="N3410" i="13"/>
  <c r="M3410" i="13" a="1"/>
  <c r="M3410" i="13" s="1"/>
  <c r="K3410" i="13"/>
  <c r="P3410" i="13"/>
  <c r="Q3410" i="13" s="1"/>
  <c r="A3411" i="13"/>
  <c r="O3410" i="13" l="1"/>
  <c r="L3410" i="13"/>
  <c r="N3411" i="13"/>
  <c r="M3411" i="13" a="1"/>
  <c r="M3411" i="13" s="1"/>
  <c r="K3411" i="13"/>
  <c r="P3411" i="13"/>
  <c r="Q3411" i="13" s="1"/>
  <c r="A3412" i="13"/>
  <c r="O3411" i="13" l="1"/>
  <c r="L3411" i="13"/>
  <c r="N3412" i="13"/>
  <c r="M3412" i="13" a="1"/>
  <c r="M3412" i="13" s="1"/>
  <c r="K3412" i="13"/>
  <c r="P3412" i="13"/>
  <c r="Q3412" i="13" s="1"/>
  <c r="A3413" i="13"/>
  <c r="O3412" i="13" l="1"/>
  <c r="L3412" i="13"/>
  <c r="N3413" i="13"/>
  <c r="M3413" i="13" a="1"/>
  <c r="M3413" i="13" s="1"/>
  <c r="K3413" i="13"/>
  <c r="P3413" i="13"/>
  <c r="Q3413" i="13" s="1"/>
  <c r="A3414" i="13"/>
  <c r="G382" i="19"/>
  <c r="O3413" i="13" l="1"/>
  <c r="L3413" i="13"/>
  <c r="N3414" i="13"/>
  <c r="M3414" i="13" a="1"/>
  <c r="M3414" i="13" s="1"/>
  <c r="K3414" i="13"/>
  <c r="P3414" i="13"/>
  <c r="Q3414" i="13" s="1"/>
  <c r="A3415" i="13"/>
  <c r="O3414" i="13" l="1"/>
  <c r="L3414" i="13"/>
  <c r="N3415" i="13"/>
  <c r="M3415" i="13" a="1"/>
  <c r="M3415" i="13" s="1"/>
  <c r="K3415" i="13"/>
  <c r="P3415" i="13"/>
  <c r="Q3415" i="13" s="1"/>
  <c r="A3416" i="13"/>
  <c r="O3415" i="13" l="1"/>
  <c r="L3415" i="13"/>
  <c r="N3416" i="13"/>
  <c r="M3416" i="13" a="1"/>
  <c r="M3416" i="13" s="1"/>
  <c r="K3416" i="13"/>
  <c r="P3416" i="13"/>
  <c r="Q3416" i="13" s="1"/>
  <c r="A3417" i="13"/>
  <c r="O3416" i="13" l="1"/>
  <c r="L3416" i="13"/>
  <c r="N3417" i="13"/>
  <c r="M3417" i="13" a="1"/>
  <c r="M3417" i="13" s="1"/>
  <c r="K3417" i="13"/>
  <c r="P3417" i="13"/>
  <c r="Q3417" i="13" s="1"/>
  <c r="A3418" i="13"/>
  <c r="O3417" i="13" l="1"/>
  <c r="L3417" i="13"/>
  <c r="N3418" i="13"/>
  <c r="M3418" i="13" a="1"/>
  <c r="M3418" i="13" s="1"/>
  <c r="K3418" i="13"/>
  <c r="P3418" i="13"/>
  <c r="Q3418" i="13" s="1"/>
  <c r="A3419" i="13"/>
  <c r="O3418" i="13" l="1"/>
  <c r="L3418" i="13"/>
  <c r="N3419" i="13"/>
  <c r="M3419" i="13" a="1"/>
  <c r="M3419" i="13" s="1"/>
  <c r="K3419" i="13"/>
  <c r="P3419" i="13"/>
  <c r="Q3419" i="13" s="1"/>
  <c r="A3420" i="13"/>
  <c r="O3419" i="13" l="1"/>
  <c r="L3419" i="13"/>
  <c r="N3420" i="13"/>
  <c r="M3420" i="13" a="1"/>
  <c r="M3420" i="13" s="1"/>
  <c r="K3420" i="13"/>
  <c r="P3420" i="13"/>
  <c r="Q3420" i="13" s="1"/>
  <c r="A3421" i="13"/>
  <c r="O3420" i="13" l="1"/>
  <c r="L3420" i="13"/>
  <c r="N3421" i="13"/>
  <c r="M3421" i="13" a="1"/>
  <c r="M3421" i="13" s="1"/>
  <c r="K3421" i="13"/>
  <c r="P3421" i="13"/>
  <c r="Q3421" i="13" s="1"/>
  <c r="A3422" i="13"/>
  <c r="O3421" i="13" l="1"/>
  <c r="L3421" i="13"/>
  <c r="N3422" i="13"/>
  <c r="M3422" i="13" a="1"/>
  <c r="M3422" i="13" s="1"/>
  <c r="K3422" i="13"/>
  <c r="P3422" i="13"/>
  <c r="Q3422" i="13" s="1"/>
  <c r="A3423" i="13"/>
  <c r="G383" i="19"/>
  <c r="O3422" i="13" l="1"/>
  <c r="L3422" i="13"/>
  <c r="N3423" i="13"/>
  <c r="M3423" i="13" a="1"/>
  <c r="M3423" i="13" s="1"/>
  <c r="K3423" i="13"/>
  <c r="P3423" i="13"/>
  <c r="Q3423" i="13" s="1"/>
  <c r="A3424" i="13"/>
  <c r="O3423" i="13" l="1"/>
  <c r="L3423" i="13"/>
  <c r="N3424" i="13"/>
  <c r="M3424" i="13" a="1"/>
  <c r="M3424" i="13" s="1"/>
  <c r="K3424" i="13"/>
  <c r="P3424" i="13"/>
  <c r="Q3424" i="13" s="1"/>
  <c r="A3425" i="13"/>
  <c r="O3424" i="13" l="1"/>
  <c r="L3424" i="13"/>
  <c r="N3425" i="13"/>
  <c r="M3425" i="13" a="1"/>
  <c r="M3425" i="13" s="1"/>
  <c r="K3425" i="13"/>
  <c r="P3425" i="13"/>
  <c r="Q3425" i="13" s="1"/>
  <c r="A3426" i="13"/>
  <c r="O3425" i="13" l="1"/>
  <c r="L3425" i="13"/>
  <c r="N3426" i="13"/>
  <c r="M3426" i="13" a="1"/>
  <c r="M3426" i="13" s="1"/>
  <c r="K3426" i="13"/>
  <c r="P3426" i="13"/>
  <c r="Q3426" i="13" s="1"/>
  <c r="A3427" i="13"/>
  <c r="O3426" i="13" l="1"/>
  <c r="L3426" i="13"/>
  <c r="N3427" i="13"/>
  <c r="M3427" i="13" a="1"/>
  <c r="M3427" i="13" s="1"/>
  <c r="K3427" i="13"/>
  <c r="P3427" i="13"/>
  <c r="Q3427" i="13" s="1"/>
  <c r="A3428" i="13"/>
  <c r="O3427" i="13" l="1"/>
  <c r="L3427" i="13"/>
  <c r="N3428" i="13"/>
  <c r="M3428" i="13" a="1"/>
  <c r="M3428" i="13" s="1"/>
  <c r="K3428" i="13"/>
  <c r="P3428" i="13"/>
  <c r="Q3428" i="13" s="1"/>
  <c r="A3429" i="13"/>
  <c r="O3428" i="13" l="1"/>
  <c r="L3428" i="13"/>
  <c r="N3429" i="13"/>
  <c r="M3429" i="13" a="1"/>
  <c r="M3429" i="13" s="1"/>
  <c r="O3429" i="13" s="1"/>
  <c r="K3429" i="13"/>
  <c r="P3429" i="13"/>
  <c r="Q3429" i="13" s="1"/>
  <c r="A3430" i="13"/>
  <c r="L3429" i="13" l="1"/>
  <c r="N3430" i="13"/>
  <c r="M3430" i="13" a="1"/>
  <c r="M3430" i="13" s="1"/>
  <c r="K3430" i="13"/>
  <c r="P3430" i="13"/>
  <c r="Q3430" i="13" s="1"/>
  <c r="A3431" i="13"/>
  <c r="O3430" i="13" l="1"/>
  <c r="L3430" i="13"/>
  <c r="N3431" i="13"/>
  <c r="M3431" i="13" a="1"/>
  <c r="M3431" i="13" s="1"/>
  <c r="K3431" i="13"/>
  <c r="P3431" i="13"/>
  <c r="Q3431" i="13" s="1"/>
  <c r="A3432" i="13"/>
  <c r="G384" i="19"/>
  <c r="O3431" i="13" l="1"/>
  <c r="L3431" i="13"/>
  <c r="N3432" i="13"/>
  <c r="M3432" i="13" a="1"/>
  <c r="M3432" i="13" s="1"/>
  <c r="K3432" i="13"/>
  <c r="P3432" i="13"/>
  <c r="Q3432" i="13" s="1"/>
  <c r="A3433" i="13"/>
  <c r="O3432" i="13" l="1"/>
  <c r="L3432" i="13"/>
  <c r="N3433" i="13"/>
  <c r="M3433" i="13" a="1"/>
  <c r="M3433" i="13" s="1"/>
  <c r="K3433" i="13"/>
  <c r="P3433" i="13"/>
  <c r="Q3433" i="13" s="1"/>
  <c r="A3434" i="13"/>
  <c r="O3433" i="13" l="1"/>
  <c r="L3433" i="13"/>
  <c r="N3434" i="13"/>
  <c r="M3434" i="13" a="1"/>
  <c r="M3434" i="13" s="1"/>
  <c r="K3434" i="13"/>
  <c r="P3434" i="13"/>
  <c r="Q3434" i="13" s="1"/>
  <c r="A3435" i="13"/>
  <c r="O3434" i="13" l="1"/>
  <c r="L3434" i="13"/>
  <c r="N3435" i="13"/>
  <c r="M3435" i="13" a="1"/>
  <c r="M3435" i="13" s="1"/>
  <c r="K3435" i="13"/>
  <c r="P3435" i="13"/>
  <c r="Q3435" i="13" s="1"/>
  <c r="A3436" i="13"/>
  <c r="O3435" i="13" l="1"/>
  <c r="L3435" i="13"/>
  <c r="N3436" i="13"/>
  <c r="M3436" i="13" a="1"/>
  <c r="M3436" i="13" s="1"/>
  <c r="K3436" i="13"/>
  <c r="P3436" i="13"/>
  <c r="Q3436" i="13" s="1"/>
  <c r="A3437" i="13"/>
  <c r="O3436" i="13" l="1"/>
  <c r="L3436" i="13"/>
  <c r="N3437" i="13"/>
  <c r="M3437" i="13" a="1"/>
  <c r="M3437" i="13" s="1"/>
  <c r="K3437" i="13"/>
  <c r="P3437" i="13"/>
  <c r="Q3437" i="13" s="1"/>
  <c r="A3438" i="13"/>
  <c r="O3437" i="13" l="1"/>
  <c r="L3437" i="13"/>
  <c r="N3438" i="13"/>
  <c r="M3438" i="13" a="1"/>
  <c r="M3438" i="13" s="1"/>
  <c r="K3438" i="13"/>
  <c r="P3438" i="13"/>
  <c r="Q3438" i="13" s="1"/>
  <c r="A3439" i="13"/>
  <c r="O3438" i="13" l="1"/>
  <c r="L3438" i="13"/>
  <c r="N3439" i="13"/>
  <c r="M3439" i="13" a="1"/>
  <c r="M3439" i="13" s="1"/>
  <c r="K3439" i="13"/>
  <c r="P3439" i="13"/>
  <c r="Q3439" i="13" s="1"/>
  <c r="A3440" i="13"/>
  <c r="O3439" i="13" l="1"/>
  <c r="L3439" i="13"/>
  <c r="N3440" i="13"/>
  <c r="M3440" i="13" a="1"/>
  <c r="M3440" i="13" s="1"/>
  <c r="K3440" i="13"/>
  <c r="P3440" i="13"/>
  <c r="Q3440" i="13" s="1"/>
  <c r="A3441" i="13"/>
  <c r="G385" i="19"/>
  <c r="O3440" i="13" l="1"/>
  <c r="L3440" i="13"/>
  <c r="N3441" i="13"/>
  <c r="M3441" i="13" a="1"/>
  <c r="M3441" i="13" s="1"/>
  <c r="K3441" i="13"/>
  <c r="P3441" i="13"/>
  <c r="Q3441" i="13" s="1"/>
  <c r="A3442" i="13"/>
  <c r="O3441" i="13" l="1"/>
  <c r="L3441" i="13"/>
  <c r="N3442" i="13"/>
  <c r="M3442" i="13" a="1"/>
  <c r="M3442" i="13" s="1"/>
  <c r="K3442" i="13"/>
  <c r="P3442" i="13"/>
  <c r="Q3442" i="13" s="1"/>
  <c r="A3443" i="13"/>
  <c r="O3442" i="13" l="1"/>
  <c r="L3442" i="13"/>
  <c r="N3443" i="13"/>
  <c r="M3443" i="13" a="1"/>
  <c r="M3443" i="13" s="1"/>
  <c r="K3443" i="13"/>
  <c r="P3443" i="13"/>
  <c r="Q3443" i="13" s="1"/>
  <c r="A3444" i="13"/>
  <c r="O3443" i="13" l="1"/>
  <c r="L3443" i="13"/>
  <c r="N3444" i="13"/>
  <c r="M3444" i="13" a="1"/>
  <c r="M3444" i="13" s="1"/>
  <c r="K3444" i="13"/>
  <c r="P3444" i="13"/>
  <c r="Q3444" i="13" s="1"/>
  <c r="A3445" i="13"/>
  <c r="O3444" i="13" l="1"/>
  <c r="L3444" i="13"/>
  <c r="N3445" i="13"/>
  <c r="M3445" i="13" a="1"/>
  <c r="M3445" i="13" s="1"/>
  <c r="K3445" i="13"/>
  <c r="P3445" i="13"/>
  <c r="Q3445" i="13" s="1"/>
  <c r="A3446" i="13"/>
  <c r="O3445" i="13" l="1"/>
  <c r="L3445" i="13"/>
  <c r="N3446" i="13"/>
  <c r="M3446" i="13" a="1"/>
  <c r="M3446" i="13" s="1"/>
  <c r="K3446" i="13"/>
  <c r="P3446" i="13"/>
  <c r="Q3446" i="13" s="1"/>
  <c r="A3447" i="13"/>
  <c r="O3446" i="13" l="1"/>
  <c r="L3446" i="13"/>
  <c r="N3447" i="13"/>
  <c r="M3447" i="13" a="1"/>
  <c r="M3447" i="13" s="1"/>
  <c r="K3447" i="13"/>
  <c r="P3447" i="13"/>
  <c r="Q3447" i="13" s="1"/>
  <c r="A3448" i="13"/>
  <c r="O3447" i="13" l="1"/>
  <c r="L3447" i="13"/>
  <c r="N3448" i="13"/>
  <c r="M3448" i="13" a="1"/>
  <c r="M3448" i="13" s="1"/>
  <c r="K3448" i="13"/>
  <c r="P3448" i="13"/>
  <c r="Q3448" i="13" s="1"/>
  <c r="A3449" i="13"/>
  <c r="O3448" i="13" l="1"/>
  <c r="L3448" i="13"/>
  <c r="N3449" i="13"/>
  <c r="M3449" i="13" a="1"/>
  <c r="M3449" i="13" s="1"/>
  <c r="K3449" i="13"/>
  <c r="P3449" i="13"/>
  <c r="Q3449" i="13" s="1"/>
  <c r="A3450" i="13"/>
  <c r="G386" i="19"/>
  <c r="O3449" i="13" l="1"/>
  <c r="L3449" i="13"/>
  <c r="N3450" i="13"/>
  <c r="M3450" i="13" a="1"/>
  <c r="M3450" i="13" s="1"/>
  <c r="O3450" i="13" s="1"/>
  <c r="K3450" i="13"/>
  <c r="P3450" i="13"/>
  <c r="Q3450" i="13" s="1"/>
  <c r="A3451" i="13"/>
  <c r="L3450" i="13" l="1"/>
  <c r="N3451" i="13"/>
  <c r="M3451" i="13" a="1"/>
  <c r="M3451" i="13" s="1"/>
  <c r="K3451" i="13"/>
  <c r="P3451" i="13"/>
  <c r="Q3451" i="13" s="1"/>
  <c r="A3452" i="13"/>
  <c r="O3451" i="13" l="1"/>
  <c r="L3451" i="13"/>
  <c r="N3452" i="13"/>
  <c r="M3452" i="13" a="1"/>
  <c r="M3452" i="13" s="1"/>
  <c r="K3452" i="13"/>
  <c r="P3452" i="13"/>
  <c r="Q3452" i="13" s="1"/>
  <c r="A3453" i="13"/>
  <c r="O3452" i="13" l="1"/>
  <c r="L3452" i="13"/>
  <c r="N3453" i="13"/>
  <c r="M3453" i="13" a="1"/>
  <c r="M3453" i="13" s="1"/>
  <c r="K3453" i="13"/>
  <c r="P3453" i="13"/>
  <c r="Q3453" i="13" s="1"/>
  <c r="A3454" i="13"/>
  <c r="O3453" i="13" l="1"/>
  <c r="L3453" i="13"/>
  <c r="N3454" i="13"/>
  <c r="M3454" i="13" a="1"/>
  <c r="M3454" i="13" s="1"/>
  <c r="K3454" i="13"/>
  <c r="P3454" i="13"/>
  <c r="Q3454" i="13" s="1"/>
  <c r="A3455" i="13"/>
  <c r="O3454" i="13" l="1"/>
  <c r="L3454" i="13"/>
  <c r="N3455" i="13"/>
  <c r="M3455" i="13" a="1"/>
  <c r="M3455" i="13" s="1"/>
  <c r="K3455" i="13"/>
  <c r="P3455" i="13"/>
  <c r="Q3455" i="13" s="1"/>
  <c r="A3456" i="13"/>
  <c r="O3455" i="13" l="1"/>
  <c r="L3455" i="13"/>
  <c r="N3456" i="13"/>
  <c r="M3456" i="13" a="1"/>
  <c r="M3456" i="13" s="1"/>
  <c r="K3456" i="13"/>
  <c r="P3456" i="13"/>
  <c r="Q3456" i="13" s="1"/>
  <c r="A3457" i="13"/>
  <c r="O3456" i="13" l="1"/>
  <c r="L3456" i="13"/>
  <c r="N3457" i="13"/>
  <c r="M3457" i="13" a="1"/>
  <c r="M3457" i="13" s="1"/>
  <c r="O3457" i="13" s="1"/>
  <c r="K3457" i="13"/>
  <c r="P3457" i="13"/>
  <c r="Q3457" i="13" s="1"/>
  <c r="A3458" i="13"/>
  <c r="L3457" i="13" l="1"/>
  <c r="N3458" i="13"/>
  <c r="M3458" i="13" a="1"/>
  <c r="M3458" i="13" s="1"/>
  <c r="K3458" i="13"/>
  <c r="P3458" i="13"/>
  <c r="Q3458" i="13" s="1"/>
  <c r="A3459" i="13"/>
  <c r="G387" i="19"/>
  <c r="O3458" i="13" l="1"/>
  <c r="L3458" i="13"/>
  <c r="N3459" i="13"/>
  <c r="M3459" i="13" a="1"/>
  <c r="M3459" i="13" s="1"/>
  <c r="K3459" i="13"/>
  <c r="P3459" i="13"/>
  <c r="Q3459" i="13" s="1"/>
  <c r="A3460" i="13"/>
  <c r="O3459" i="13" l="1"/>
  <c r="L3459" i="13"/>
  <c r="N3460" i="13"/>
  <c r="M3460" i="13" a="1"/>
  <c r="M3460" i="13" s="1"/>
  <c r="K3460" i="13"/>
  <c r="P3460" i="13"/>
  <c r="Q3460" i="13" s="1"/>
  <c r="A3461" i="13"/>
  <c r="O3460" i="13" l="1"/>
  <c r="L3460" i="13"/>
  <c r="N3461" i="13"/>
  <c r="M3461" i="13" a="1"/>
  <c r="M3461" i="13" s="1"/>
  <c r="K3461" i="13"/>
  <c r="P3461" i="13"/>
  <c r="Q3461" i="13" s="1"/>
  <c r="A3462" i="13"/>
  <c r="O3461" i="13" l="1"/>
  <c r="L3461" i="13"/>
  <c r="N3462" i="13"/>
  <c r="M3462" i="13" a="1"/>
  <c r="M3462" i="13" s="1"/>
  <c r="K3462" i="13"/>
  <c r="P3462" i="13"/>
  <c r="Q3462" i="13" s="1"/>
  <c r="A3463" i="13"/>
  <c r="O3462" i="13" l="1"/>
  <c r="L3462" i="13"/>
  <c r="N3463" i="13"/>
  <c r="M3463" i="13" a="1"/>
  <c r="M3463" i="13" s="1"/>
  <c r="K3463" i="13"/>
  <c r="P3463" i="13"/>
  <c r="Q3463" i="13" s="1"/>
  <c r="A3464" i="13"/>
  <c r="O3463" i="13" l="1"/>
  <c r="L3463" i="13"/>
  <c r="N3464" i="13"/>
  <c r="M3464" i="13" a="1"/>
  <c r="M3464" i="13" s="1"/>
  <c r="K3464" i="13"/>
  <c r="P3464" i="13"/>
  <c r="Q3464" i="13" s="1"/>
  <c r="A3465" i="13"/>
  <c r="O3464" i="13" l="1"/>
  <c r="L3464" i="13"/>
  <c r="N3465" i="13"/>
  <c r="M3465" i="13" a="1"/>
  <c r="M3465" i="13" s="1"/>
  <c r="K3465" i="13"/>
  <c r="P3465" i="13"/>
  <c r="Q3465" i="13" s="1"/>
  <c r="A3466" i="13"/>
  <c r="O3465" i="13" l="1"/>
  <c r="L3465" i="13"/>
  <c r="N3466" i="13"/>
  <c r="M3466" i="13" a="1"/>
  <c r="M3466" i="13" s="1"/>
  <c r="K3466" i="13"/>
  <c r="P3466" i="13"/>
  <c r="Q3466" i="13" s="1"/>
  <c r="A3467" i="13"/>
  <c r="O3466" i="13" l="1"/>
  <c r="L3466" i="13"/>
  <c r="N3467" i="13"/>
  <c r="M3467" i="13" a="1"/>
  <c r="M3467" i="13" s="1"/>
  <c r="K3467" i="13"/>
  <c r="P3467" i="13"/>
  <c r="Q3467" i="13" s="1"/>
  <c r="A3468" i="13"/>
  <c r="G388" i="19"/>
  <c r="O3467" i="13" l="1"/>
  <c r="L3467" i="13"/>
  <c r="N3468" i="13"/>
  <c r="M3468" i="13" a="1"/>
  <c r="M3468" i="13" s="1"/>
  <c r="K3468" i="13"/>
  <c r="P3468" i="13"/>
  <c r="Q3468" i="13" s="1"/>
  <c r="A3469" i="13"/>
  <c r="O3468" i="13" l="1"/>
  <c r="L3468" i="13"/>
  <c r="N3469" i="13"/>
  <c r="M3469" i="13" a="1"/>
  <c r="M3469" i="13" s="1"/>
  <c r="K3469" i="13"/>
  <c r="P3469" i="13"/>
  <c r="Q3469" i="13" s="1"/>
  <c r="A3470" i="13"/>
  <c r="O3469" i="13" l="1"/>
  <c r="L3469" i="13"/>
  <c r="N3470" i="13"/>
  <c r="M3470" i="13" a="1"/>
  <c r="M3470" i="13" s="1"/>
  <c r="K3470" i="13"/>
  <c r="P3470" i="13"/>
  <c r="Q3470" i="13" s="1"/>
  <c r="A3471" i="13"/>
  <c r="O3470" i="13" l="1"/>
  <c r="L3470" i="13"/>
  <c r="N3471" i="13"/>
  <c r="M3471" i="13" a="1"/>
  <c r="M3471" i="13" s="1"/>
  <c r="K3471" i="13"/>
  <c r="P3471" i="13"/>
  <c r="Q3471" i="13" s="1"/>
  <c r="A3472" i="13"/>
  <c r="O3471" i="13" l="1"/>
  <c r="L3471" i="13"/>
  <c r="N3472" i="13"/>
  <c r="M3472" i="13" a="1"/>
  <c r="M3472" i="13" s="1"/>
  <c r="K3472" i="13"/>
  <c r="P3472" i="13"/>
  <c r="Q3472" i="13" s="1"/>
  <c r="A3473" i="13"/>
  <c r="O3472" i="13" l="1"/>
  <c r="L3472" i="13"/>
  <c r="N3473" i="13"/>
  <c r="M3473" i="13" a="1"/>
  <c r="M3473" i="13" s="1"/>
  <c r="O3473" i="13" s="1"/>
  <c r="K3473" i="13"/>
  <c r="P3473" i="13"/>
  <c r="Q3473" i="13" s="1"/>
  <c r="A3474" i="13"/>
  <c r="L3473" i="13" l="1"/>
  <c r="N3474" i="13"/>
  <c r="M3474" i="13" a="1"/>
  <c r="M3474" i="13" s="1"/>
  <c r="K3474" i="13"/>
  <c r="P3474" i="13"/>
  <c r="Q3474" i="13" s="1"/>
  <c r="A3475" i="13"/>
  <c r="O3474" i="13" l="1"/>
  <c r="L3474" i="13"/>
  <c r="N3475" i="13"/>
  <c r="M3475" i="13" a="1"/>
  <c r="M3475" i="13" s="1"/>
  <c r="K3475" i="13"/>
  <c r="P3475" i="13"/>
  <c r="Q3475" i="13" s="1"/>
  <c r="A3476" i="13"/>
  <c r="O3475" i="13" l="1"/>
  <c r="L3475" i="13"/>
  <c r="N3476" i="13"/>
  <c r="M3476" i="13" a="1"/>
  <c r="M3476" i="13" s="1"/>
  <c r="K3476" i="13"/>
  <c r="P3476" i="13"/>
  <c r="Q3476" i="13" s="1"/>
  <c r="A3477" i="13"/>
  <c r="G389" i="19"/>
  <c r="O3476" i="13" l="1"/>
  <c r="L3476" i="13"/>
  <c r="N3477" i="13"/>
  <c r="M3477" i="13" a="1"/>
  <c r="M3477" i="13" s="1"/>
  <c r="K3477" i="13"/>
  <c r="P3477" i="13"/>
  <c r="Q3477" i="13" s="1"/>
  <c r="A3478" i="13"/>
  <c r="O3477" i="13" l="1"/>
  <c r="L3477" i="13"/>
  <c r="N3478" i="13"/>
  <c r="M3478" i="13" a="1"/>
  <c r="M3478" i="13" s="1"/>
  <c r="K3478" i="13"/>
  <c r="P3478" i="13"/>
  <c r="Q3478" i="13" s="1"/>
  <c r="A3479" i="13"/>
  <c r="O3478" i="13" l="1"/>
  <c r="L3478" i="13"/>
  <c r="N3479" i="13"/>
  <c r="M3479" i="13" a="1"/>
  <c r="M3479" i="13" s="1"/>
  <c r="K3479" i="13"/>
  <c r="P3479" i="13"/>
  <c r="Q3479" i="13" s="1"/>
  <c r="A3480" i="13"/>
  <c r="O3479" i="13" l="1"/>
  <c r="L3479" i="13"/>
  <c r="N3480" i="13"/>
  <c r="M3480" i="13" a="1"/>
  <c r="M3480" i="13" s="1"/>
  <c r="K3480" i="13"/>
  <c r="P3480" i="13"/>
  <c r="Q3480" i="13" s="1"/>
  <c r="A3481" i="13"/>
  <c r="O3480" i="13" l="1"/>
  <c r="L3480" i="13"/>
  <c r="N3481" i="13"/>
  <c r="M3481" i="13" a="1"/>
  <c r="M3481" i="13" s="1"/>
  <c r="K3481" i="13"/>
  <c r="P3481" i="13"/>
  <c r="Q3481" i="13" s="1"/>
  <c r="A3482" i="13"/>
  <c r="O3481" i="13" l="1"/>
  <c r="L3481" i="13"/>
  <c r="N3482" i="13"/>
  <c r="M3482" i="13" a="1"/>
  <c r="M3482" i="13" s="1"/>
  <c r="O3482" i="13" s="1"/>
  <c r="K3482" i="13"/>
  <c r="P3482" i="13"/>
  <c r="Q3482" i="13" s="1"/>
  <c r="A3483" i="13"/>
  <c r="L3482" i="13" l="1"/>
  <c r="N3483" i="13"/>
  <c r="M3483" i="13" a="1"/>
  <c r="M3483" i="13" s="1"/>
  <c r="K3483" i="13"/>
  <c r="P3483" i="13"/>
  <c r="Q3483" i="13" s="1"/>
  <c r="A3484" i="13"/>
  <c r="O3483" i="13" l="1"/>
  <c r="L3483" i="13"/>
  <c r="N3484" i="13"/>
  <c r="M3484" i="13" a="1"/>
  <c r="M3484" i="13" s="1"/>
  <c r="K3484" i="13"/>
  <c r="P3484" i="13"/>
  <c r="Q3484" i="13" s="1"/>
  <c r="A3485" i="13"/>
  <c r="O3484" i="13" l="1"/>
  <c r="L3484" i="13"/>
  <c r="N3485" i="13"/>
  <c r="M3485" i="13" a="1"/>
  <c r="M3485" i="13" s="1"/>
  <c r="K3485" i="13"/>
  <c r="P3485" i="13"/>
  <c r="Q3485" i="13" s="1"/>
  <c r="A3486" i="13"/>
  <c r="G390" i="19"/>
  <c r="O3485" i="13" l="1"/>
  <c r="L3485" i="13"/>
  <c r="N3486" i="13"/>
  <c r="M3486" i="13" a="1"/>
  <c r="M3486" i="13" s="1"/>
  <c r="K3486" i="13"/>
  <c r="P3486" i="13"/>
  <c r="Q3486" i="13" s="1"/>
  <c r="A3487" i="13"/>
  <c r="O3486" i="13" l="1"/>
  <c r="L3486" i="13"/>
  <c r="N3487" i="13"/>
  <c r="M3487" i="13" a="1"/>
  <c r="M3487" i="13" s="1"/>
  <c r="K3487" i="13"/>
  <c r="P3487" i="13"/>
  <c r="Q3487" i="13" s="1"/>
  <c r="A3488" i="13"/>
  <c r="O3487" i="13" l="1"/>
  <c r="L3487" i="13"/>
  <c r="N3488" i="13"/>
  <c r="M3488" i="13" a="1"/>
  <c r="M3488" i="13" s="1"/>
  <c r="K3488" i="13"/>
  <c r="P3488" i="13"/>
  <c r="Q3488" i="13" s="1"/>
  <c r="A3489" i="13"/>
  <c r="O3488" i="13" l="1"/>
  <c r="L3488" i="13"/>
  <c r="N3489" i="13"/>
  <c r="M3489" i="13" a="1"/>
  <c r="M3489" i="13" s="1"/>
  <c r="K3489" i="13"/>
  <c r="P3489" i="13"/>
  <c r="Q3489" i="13" s="1"/>
  <c r="A3490" i="13"/>
  <c r="O3489" i="13" l="1"/>
  <c r="L3489" i="13"/>
  <c r="N3490" i="13"/>
  <c r="M3490" i="13" a="1"/>
  <c r="M3490" i="13" s="1"/>
  <c r="K3490" i="13"/>
  <c r="P3490" i="13"/>
  <c r="Q3490" i="13" s="1"/>
  <c r="A3491" i="13"/>
  <c r="O3490" i="13" l="1"/>
  <c r="L3490" i="13"/>
  <c r="N3491" i="13"/>
  <c r="M3491" i="13" a="1"/>
  <c r="M3491" i="13" s="1"/>
  <c r="K3491" i="13"/>
  <c r="P3491" i="13"/>
  <c r="Q3491" i="13" s="1"/>
  <c r="A3492" i="13"/>
  <c r="O3491" i="13" l="1"/>
  <c r="L3491" i="13"/>
  <c r="N3492" i="13"/>
  <c r="M3492" i="13" a="1"/>
  <c r="M3492" i="13" s="1"/>
  <c r="K3492" i="13"/>
  <c r="P3492" i="13"/>
  <c r="Q3492" i="13" s="1"/>
  <c r="A3493" i="13"/>
  <c r="O3492" i="13" l="1"/>
  <c r="L3492" i="13"/>
  <c r="N3493" i="13"/>
  <c r="M3493" i="13" a="1"/>
  <c r="M3493" i="13" s="1"/>
  <c r="K3493" i="13"/>
  <c r="P3493" i="13"/>
  <c r="Q3493" i="13" s="1"/>
  <c r="A3494" i="13"/>
  <c r="O3493" i="13" l="1"/>
  <c r="L3493" i="13"/>
  <c r="N3494" i="13"/>
  <c r="M3494" i="13" a="1"/>
  <c r="M3494" i="13" s="1"/>
  <c r="K3494" i="13"/>
  <c r="P3494" i="13"/>
  <c r="Q3494" i="13" s="1"/>
  <c r="A3495" i="13"/>
  <c r="G391" i="19"/>
  <c r="O3494" i="13" l="1"/>
  <c r="L3494" i="13"/>
  <c r="N3495" i="13"/>
  <c r="M3495" i="13" a="1"/>
  <c r="M3495" i="13" s="1"/>
  <c r="K3495" i="13"/>
  <c r="P3495" i="13"/>
  <c r="Q3495" i="13" s="1"/>
  <c r="A3496" i="13"/>
  <c r="O3495" i="13" l="1"/>
  <c r="L3495" i="13"/>
  <c r="N3496" i="13"/>
  <c r="M3496" i="13" a="1"/>
  <c r="M3496" i="13" s="1"/>
  <c r="K3496" i="13"/>
  <c r="P3496" i="13"/>
  <c r="Q3496" i="13" s="1"/>
  <c r="A3497" i="13"/>
  <c r="O3496" i="13" l="1"/>
  <c r="L3496" i="13"/>
  <c r="N3497" i="13"/>
  <c r="M3497" i="13" a="1"/>
  <c r="M3497" i="13" s="1"/>
  <c r="K3497" i="13"/>
  <c r="P3497" i="13"/>
  <c r="Q3497" i="13" s="1"/>
  <c r="A3498" i="13"/>
  <c r="O3497" i="13" l="1"/>
  <c r="L3497" i="13"/>
  <c r="N3498" i="13"/>
  <c r="M3498" i="13" a="1"/>
  <c r="M3498" i="13" s="1"/>
  <c r="K3498" i="13"/>
  <c r="P3498" i="13"/>
  <c r="Q3498" i="13" s="1"/>
  <c r="A3499" i="13"/>
  <c r="O3498" i="13" l="1"/>
  <c r="L3498" i="13"/>
  <c r="N3499" i="13"/>
  <c r="M3499" i="13" a="1"/>
  <c r="M3499" i="13" s="1"/>
  <c r="K3499" i="13"/>
  <c r="P3499" i="13"/>
  <c r="Q3499" i="13" s="1"/>
  <c r="A3500" i="13"/>
  <c r="O3499" i="13" l="1"/>
  <c r="L3499" i="13"/>
  <c r="N3500" i="13"/>
  <c r="M3500" i="13" a="1"/>
  <c r="M3500" i="13" s="1"/>
  <c r="K3500" i="13"/>
  <c r="P3500" i="13"/>
  <c r="Q3500" i="13" s="1"/>
  <c r="A3501" i="13"/>
  <c r="O3500" i="13" l="1"/>
  <c r="L3500" i="13"/>
  <c r="N3501" i="13"/>
  <c r="M3501" i="13" a="1"/>
  <c r="M3501" i="13" s="1"/>
  <c r="K3501" i="13"/>
  <c r="P3501" i="13"/>
  <c r="Q3501" i="13" s="1"/>
  <c r="A3502" i="13"/>
  <c r="O3501" i="13" l="1"/>
  <c r="L3501" i="13"/>
  <c r="N3502" i="13"/>
  <c r="M3502" i="13" a="1"/>
  <c r="M3502" i="13" s="1"/>
  <c r="K3502" i="13"/>
  <c r="P3502" i="13"/>
  <c r="Q3502" i="13" s="1"/>
  <c r="A3503" i="13"/>
  <c r="O3502" i="13" l="1"/>
  <c r="L3502" i="13"/>
  <c r="N3503" i="13"/>
  <c r="M3503" i="13" a="1"/>
  <c r="M3503" i="13" s="1"/>
  <c r="K3503" i="13"/>
  <c r="P3503" i="13"/>
  <c r="Q3503" i="13" s="1"/>
  <c r="A3504" i="13"/>
  <c r="G392" i="19"/>
  <c r="O3503" i="13" l="1"/>
  <c r="L3503" i="13"/>
  <c r="N3504" i="13"/>
  <c r="M3504" i="13" a="1"/>
  <c r="M3504" i="13" s="1"/>
  <c r="K3504" i="13"/>
  <c r="P3504" i="13"/>
  <c r="Q3504" i="13" s="1"/>
  <c r="A3505" i="13"/>
  <c r="O3504" i="13" l="1"/>
  <c r="L3504" i="13"/>
  <c r="N3505" i="13"/>
  <c r="M3505" i="13" a="1"/>
  <c r="M3505" i="13" s="1"/>
  <c r="K3505" i="13"/>
  <c r="P3505" i="13"/>
  <c r="Q3505" i="13" s="1"/>
  <c r="A3506" i="13"/>
  <c r="O3505" i="13" l="1"/>
  <c r="L3505" i="13"/>
  <c r="N3506" i="13"/>
  <c r="M3506" i="13" a="1"/>
  <c r="M3506" i="13" s="1"/>
  <c r="K3506" i="13"/>
  <c r="P3506" i="13"/>
  <c r="Q3506" i="13" s="1"/>
  <c r="A3507" i="13"/>
  <c r="O3506" i="13" l="1"/>
  <c r="L3506" i="13"/>
  <c r="N3507" i="13"/>
  <c r="M3507" i="13" a="1"/>
  <c r="M3507" i="13" s="1"/>
  <c r="K3507" i="13"/>
  <c r="P3507" i="13"/>
  <c r="Q3507" i="13" s="1"/>
  <c r="A3508" i="13"/>
  <c r="O3507" i="13" l="1"/>
  <c r="L3507" i="13"/>
  <c r="N3508" i="13"/>
  <c r="M3508" i="13" a="1"/>
  <c r="M3508" i="13" s="1"/>
  <c r="K3508" i="13"/>
  <c r="P3508" i="13"/>
  <c r="Q3508" i="13" s="1"/>
  <c r="A3509" i="13"/>
  <c r="O3508" i="13" l="1"/>
  <c r="L3508" i="13"/>
  <c r="N3509" i="13"/>
  <c r="M3509" i="13" a="1"/>
  <c r="M3509" i="13" s="1"/>
  <c r="O3509" i="13" s="1"/>
  <c r="K3509" i="13"/>
  <c r="P3509" i="13"/>
  <c r="Q3509" i="13" s="1"/>
  <c r="A3510" i="13"/>
  <c r="L3509" i="13" l="1"/>
  <c r="N3510" i="13"/>
  <c r="M3510" i="13" a="1"/>
  <c r="M3510" i="13" s="1"/>
  <c r="K3510" i="13"/>
  <c r="P3510" i="13"/>
  <c r="Q3510" i="13" s="1"/>
  <c r="A3511" i="13"/>
  <c r="O3510" i="13" l="1"/>
  <c r="L3510" i="13"/>
  <c r="N3511" i="13"/>
  <c r="M3511" i="13" a="1"/>
  <c r="M3511" i="13" s="1"/>
  <c r="K3511" i="13"/>
  <c r="P3511" i="13"/>
  <c r="Q3511" i="13" s="1"/>
  <c r="A3512" i="13"/>
  <c r="O3511" i="13" l="1"/>
  <c r="L3511" i="13"/>
  <c r="N3512" i="13"/>
  <c r="M3512" i="13" a="1"/>
  <c r="M3512" i="13" s="1"/>
  <c r="K3512" i="13"/>
  <c r="P3512" i="13"/>
  <c r="Q3512" i="13" s="1"/>
  <c r="A3513" i="13"/>
  <c r="G393" i="19"/>
  <c r="O3512" i="13" l="1"/>
  <c r="L3512" i="13"/>
  <c r="N3513" i="13"/>
  <c r="M3513" i="13" a="1"/>
  <c r="M3513" i="13" s="1"/>
  <c r="K3513" i="13"/>
  <c r="P3513" i="13"/>
  <c r="Q3513" i="13" s="1"/>
  <c r="A3514" i="13"/>
  <c r="O3513" i="13" l="1"/>
  <c r="L3513" i="13"/>
  <c r="N3514" i="13"/>
  <c r="M3514" i="13" a="1"/>
  <c r="M3514" i="13" s="1"/>
  <c r="K3514" i="13"/>
  <c r="P3514" i="13"/>
  <c r="Q3514" i="13" s="1"/>
  <c r="A3515" i="13"/>
  <c r="O3514" i="13" l="1"/>
  <c r="L3514" i="13"/>
  <c r="N3515" i="13"/>
  <c r="M3515" i="13" a="1"/>
  <c r="M3515" i="13" s="1"/>
  <c r="K3515" i="13"/>
  <c r="P3515" i="13"/>
  <c r="Q3515" i="13" s="1"/>
  <c r="A3516" i="13"/>
  <c r="O3515" i="13" l="1"/>
  <c r="L3515" i="13"/>
  <c r="N3516" i="13"/>
  <c r="M3516" i="13" a="1"/>
  <c r="M3516" i="13" s="1"/>
  <c r="K3516" i="13"/>
  <c r="P3516" i="13"/>
  <c r="Q3516" i="13" s="1"/>
  <c r="A3517" i="13"/>
  <c r="O3516" i="13" l="1"/>
  <c r="L3516" i="13"/>
  <c r="N3517" i="13"/>
  <c r="M3517" i="13" a="1"/>
  <c r="M3517" i="13" s="1"/>
  <c r="K3517" i="13"/>
  <c r="P3517" i="13"/>
  <c r="Q3517" i="13" s="1"/>
  <c r="A3518" i="13"/>
  <c r="O3517" i="13" l="1"/>
  <c r="L3517" i="13"/>
  <c r="N3518" i="13"/>
  <c r="M3518" i="13" a="1"/>
  <c r="M3518" i="13" s="1"/>
  <c r="K3518" i="13"/>
  <c r="P3518" i="13"/>
  <c r="Q3518" i="13" s="1"/>
  <c r="A3519" i="13"/>
  <c r="O3518" i="13" l="1"/>
  <c r="L3518" i="13"/>
  <c r="N3519" i="13"/>
  <c r="M3519" i="13" a="1"/>
  <c r="M3519" i="13" s="1"/>
  <c r="K3519" i="13"/>
  <c r="P3519" i="13"/>
  <c r="Q3519" i="13" s="1"/>
  <c r="A3520" i="13"/>
  <c r="O3519" i="13" l="1"/>
  <c r="L3519" i="13"/>
  <c r="N3520" i="13"/>
  <c r="M3520" i="13" a="1"/>
  <c r="M3520" i="13" s="1"/>
  <c r="K3520" i="13"/>
  <c r="P3520" i="13"/>
  <c r="Q3520" i="13" s="1"/>
  <c r="A3521" i="13"/>
  <c r="O3520" i="13" l="1"/>
  <c r="L3520" i="13"/>
  <c r="N3521" i="13"/>
  <c r="M3521" i="13" a="1"/>
  <c r="M3521" i="13" s="1"/>
  <c r="K3521" i="13"/>
  <c r="P3521" i="13"/>
  <c r="Q3521" i="13" s="1"/>
  <c r="A3522" i="13"/>
  <c r="G394" i="19"/>
  <c r="O3521" i="13" l="1"/>
  <c r="L3521" i="13"/>
  <c r="N3522" i="13"/>
  <c r="M3522" i="13" a="1"/>
  <c r="M3522" i="13" s="1"/>
  <c r="K3522" i="13"/>
  <c r="P3522" i="13"/>
  <c r="Q3522" i="13" s="1"/>
  <c r="A3523" i="13"/>
  <c r="O3522" i="13" l="1"/>
  <c r="L3522" i="13"/>
  <c r="N3523" i="13"/>
  <c r="M3523" i="13" a="1"/>
  <c r="M3523" i="13" s="1"/>
  <c r="K3523" i="13"/>
  <c r="P3523" i="13"/>
  <c r="Q3523" i="13" s="1"/>
  <c r="A3524" i="13"/>
  <c r="O3523" i="13" l="1"/>
  <c r="L3523" i="13"/>
  <c r="N3524" i="13"/>
  <c r="M3524" i="13" a="1"/>
  <c r="M3524" i="13" s="1"/>
  <c r="K3524" i="13"/>
  <c r="P3524" i="13"/>
  <c r="Q3524" i="13" s="1"/>
  <c r="A3525" i="13"/>
  <c r="O3524" i="13" l="1"/>
  <c r="L3524" i="13"/>
  <c r="N3525" i="13"/>
  <c r="M3525" i="13" a="1"/>
  <c r="M3525" i="13" s="1"/>
  <c r="K3525" i="13"/>
  <c r="P3525" i="13"/>
  <c r="Q3525" i="13" s="1"/>
  <c r="A3526" i="13"/>
  <c r="O3525" i="13" l="1"/>
  <c r="L3525" i="13"/>
  <c r="N3526" i="13"/>
  <c r="M3526" i="13" a="1"/>
  <c r="M3526" i="13" s="1"/>
  <c r="K3526" i="13"/>
  <c r="P3526" i="13"/>
  <c r="Q3526" i="13" s="1"/>
  <c r="A3527" i="13"/>
  <c r="O3526" i="13" l="1"/>
  <c r="L3526" i="13"/>
  <c r="N3527" i="13"/>
  <c r="M3527" i="13" a="1"/>
  <c r="M3527" i="13" s="1"/>
  <c r="K3527" i="13"/>
  <c r="P3527" i="13"/>
  <c r="Q3527" i="13" s="1"/>
  <c r="A3528" i="13"/>
  <c r="O3527" i="13" l="1"/>
  <c r="L3527" i="13"/>
  <c r="N3528" i="13"/>
  <c r="M3528" i="13" a="1"/>
  <c r="M3528" i="13" s="1"/>
  <c r="K3528" i="13"/>
  <c r="P3528" i="13"/>
  <c r="Q3528" i="13" s="1"/>
  <c r="A3529" i="13"/>
  <c r="O3528" i="13" l="1"/>
  <c r="L3528" i="13"/>
  <c r="N3529" i="13"/>
  <c r="M3529" i="13" a="1"/>
  <c r="M3529" i="13" s="1"/>
  <c r="K3529" i="13"/>
  <c r="P3529" i="13"/>
  <c r="Q3529" i="13" s="1"/>
  <c r="A3530" i="13"/>
  <c r="O3529" i="13" l="1"/>
  <c r="L3529" i="13"/>
  <c r="N3530" i="13"/>
  <c r="M3530" i="13" a="1"/>
  <c r="M3530" i="13" s="1"/>
  <c r="O3530" i="13" s="1"/>
  <c r="K3530" i="13"/>
  <c r="P3530" i="13"/>
  <c r="Q3530" i="13" s="1"/>
  <c r="A3531" i="13"/>
  <c r="G395" i="19"/>
  <c r="L3530" i="13" l="1"/>
  <c r="N3531" i="13"/>
  <c r="M3531" i="13" a="1"/>
  <c r="M3531" i="13" s="1"/>
  <c r="K3531" i="13"/>
  <c r="P3531" i="13"/>
  <c r="Q3531" i="13" s="1"/>
  <c r="A3532" i="13"/>
  <c r="O3531" i="13" l="1"/>
  <c r="L3531" i="13"/>
  <c r="N3532" i="13"/>
  <c r="M3532" i="13" a="1"/>
  <c r="M3532" i="13" s="1"/>
  <c r="K3532" i="13"/>
  <c r="P3532" i="13"/>
  <c r="Q3532" i="13" s="1"/>
  <c r="A3533" i="13"/>
  <c r="O3532" i="13" l="1"/>
  <c r="L3532" i="13"/>
  <c r="N3533" i="13"/>
  <c r="M3533" i="13" a="1"/>
  <c r="M3533" i="13" s="1"/>
  <c r="K3533" i="13"/>
  <c r="P3533" i="13"/>
  <c r="Q3533" i="13" s="1"/>
  <c r="A3534" i="13"/>
  <c r="O3533" i="13" l="1"/>
  <c r="L3533" i="13"/>
  <c r="N3534" i="13"/>
  <c r="M3534" i="13" a="1"/>
  <c r="M3534" i="13" s="1"/>
  <c r="K3534" i="13"/>
  <c r="P3534" i="13"/>
  <c r="Q3534" i="13" s="1"/>
  <c r="A3535" i="13"/>
  <c r="O3534" i="13" l="1"/>
  <c r="L3534" i="13"/>
  <c r="N3535" i="13"/>
  <c r="M3535" i="13" a="1"/>
  <c r="M3535" i="13" s="1"/>
  <c r="K3535" i="13"/>
  <c r="P3535" i="13"/>
  <c r="Q3535" i="13" s="1"/>
  <c r="A3536" i="13"/>
  <c r="O3535" i="13" l="1"/>
  <c r="L3535" i="13"/>
  <c r="N3536" i="13"/>
  <c r="M3536" i="13" a="1"/>
  <c r="M3536" i="13" s="1"/>
  <c r="K3536" i="13"/>
  <c r="P3536" i="13"/>
  <c r="Q3536" i="13" s="1"/>
  <c r="A3537" i="13"/>
  <c r="O3536" i="13" l="1"/>
  <c r="L3536" i="13"/>
  <c r="N3537" i="13"/>
  <c r="M3537" i="13" a="1"/>
  <c r="M3537" i="13" s="1"/>
  <c r="K3537" i="13"/>
  <c r="P3537" i="13"/>
  <c r="Q3537" i="13" s="1"/>
  <c r="A3538" i="13"/>
  <c r="O3537" i="13" l="1"/>
  <c r="L3537" i="13"/>
  <c r="N3538" i="13"/>
  <c r="M3538" i="13" a="1"/>
  <c r="M3538" i="13" s="1"/>
  <c r="K3538" i="13"/>
  <c r="P3538" i="13"/>
  <c r="Q3538" i="13" s="1"/>
  <c r="A3539" i="13"/>
  <c r="O3538" i="13" l="1"/>
  <c r="L3538" i="13"/>
  <c r="N3539" i="13"/>
  <c r="M3539" i="13" a="1"/>
  <c r="M3539" i="13" s="1"/>
  <c r="K3539" i="13"/>
  <c r="P3539" i="13"/>
  <c r="Q3539" i="13" s="1"/>
  <c r="A3540" i="13"/>
  <c r="G396" i="19"/>
  <c r="O3539" i="13" l="1"/>
  <c r="L3539" i="13"/>
  <c r="N3540" i="13"/>
  <c r="M3540" i="13" a="1"/>
  <c r="M3540" i="13" s="1"/>
  <c r="K3540" i="13"/>
  <c r="P3540" i="13"/>
  <c r="Q3540" i="13" s="1"/>
  <c r="A3541" i="13"/>
  <c r="O3540" i="13" l="1"/>
  <c r="L3540" i="13"/>
  <c r="N3541" i="13"/>
  <c r="M3541" i="13" a="1"/>
  <c r="M3541" i="13" s="1"/>
  <c r="K3541" i="13"/>
  <c r="P3541" i="13"/>
  <c r="Q3541" i="13" s="1"/>
  <c r="A3542" i="13"/>
  <c r="O3541" i="13" l="1"/>
  <c r="L3541" i="13"/>
  <c r="N3542" i="13"/>
  <c r="M3542" i="13" a="1"/>
  <c r="M3542" i="13" s="1"/>
  <c r="K3542" i="13"/>
  <c r="P3542" i="13"/>
  <c r="Q3542" i="13" s="1"/>
  <c r="A3543" i="13"/>
  <c r="O3542" i="13" l="1"/>
  <c r="L3542" i="13"/>
  <c r="N3543" i="13"/>
  <c r="M3543" i="13" a="1"/>
  <c r="M3543" i="13" s="1"/>
  <c r="K3543" i="13"/>
  <c r="P3543" i="13"/>
  <c r="Q3543" i="13" s="1"/>
  <c r="A3544" i="13"/>
  <c r="O3543" i="13" l="1"/>
  <c r="L3543" i="13"/>
  <c r="N3544" i="13"/>
  <c r="M3544" i="13" a="1"/>
  <c r="M3544" i="13" s="1"/>
  <c r="K3544" i="13"/>
  <c r="P3544" i="13"/>
  <c r="Q3544" i="13" s="1"/>
  <c r="A3545" i="13"/>
  <c r="O3544" i="13" l="1"/>
  <c r="L3544" i="13"/>
  <c r="N3545" i="13"/>
  <c r="M3545" i="13" a="1"/>
  <c r="M3545" i="13" s="1"/>
  <c r="K3545" i="13"/>
  <c r="P3545" i="13"/>
  <c r="Q3545" i="13" s="1"/>
  <c r="A3546" i="13"/>
  <c r="O3545" i="13" l="1"/>
  <c r="L3545" i="13"/>
  <c r="N3546" i="13"/>
  <c r="M3546" i="13" a="1"/>
  <c r="M3546" i="13" s="1"/>
  <c r="K3546" i="13"/>
  <c r="P3546" i="13"/>
  <c r="Q3546" i="13" s="1"/>
  <c r="A3547" i="13"/>
  <c r="O3546" i="13" l="1"/>
  <c r="L3546" i="13"/>
  <c r="N3547" i="13"/>
  <c r="M3547" i="13" a="1"/>
  <c r="M3547" i="13" s="1"/>
  <c r="K3547" i="13"/>
  <c r="P3547" i="13"/>
  <c r="Q3547" i="13" s="1"/>
  <c r="A3548" i="13"/>
  <c r="O3547" i="13" l="1"/>
  <c r="L3547" i="13"/>
  <c r="N3548" i="13"/>
  <c r="M3548" i="13" a="1"/>
  <c r="M3548" i="13" s="1"/>
  <c r="K3548" i="13"/>
  <c r="P3548" i="13"/>
  <c r="Q3548" i="13" s="1"/>
  <c r="A3549" i="13"/>
  <c r="G397" i="19"/>
  <c r="O3548" i="13" l="1"/>
  <c r="L3548" i="13"/>
  <c r="N3549" i="13"/>
  <c r="M3549" i="13" a="1"/>
  <c r="M3549" i="13" s="1"/>
  <c r="K3549" i="13"/>
  <c r="P3549" i="13"/>
  <c r="Q3549" i="13" s="1"/>
  <c r="A3550" i="13"/>
  <c r="O3549" i="13" l="1"/>
  <c r="L3549" i="13"/>
  <c r="N3550" i="13"/>
  <c r="M3550" i="13" a="1"/>
  <c r="M3550" i="13" s="1"/>
  <c r="K3550" i="13"/>
  <c r="P3550" i="13"/>
  <c r="Q3550" i="13" s="1"/>
  <c r="A3551" i="13"/>
  <c r="O3550" i="13" l="1"/>
  <c r="L3550" i="13"/>
  <c r="N3551" i="13"/>
  <c r="M3551" i="13" a="1"/>
  <c r="M3551" i="13" s="1"/>
  <c r="K3551" i="13"/>
  <c r="P3551" i="13"/>
  <c r="Q3551" i="13" s="1"/>
  <c r="A3552" i="13"/>
  <c r="O3551" i="13" l="1"/>
  <c r="L3551" i="13"/>
  <c r="N3552" i="13"/>
  <c r="M3552" i="13" a="1"/>
  <c r="M3552" i="13" s="1"/>
  <c r="K3552" i="13"/>
  <c r="P3552" i="13"/>
  <c r="Q3552" i="13" s="1"/>
  <c r="A3553" i="13"/>
  <c r="O3552" i="13" l="1"/>
  <c r="L3552" i="13"/>
  <c r="N3553" i="13"/>
  <c r="M3553" i="13" a="1"/>
  <c r="M3553" i="13" s="1"/>
  <c r="K3553" i="13"/>
  <c r="P3553" i="13"/>
  <c r="Q3553" i="13" s="1"/>
  <c r="A3554" i="13"/>
  <c r="O3553" i="13" l="1"/>
  <c r="L3553" i="13"/>
  <c r="N3554" i="13"/>
  <c r="M3554" i="13" a="1"/>
  <c r="M3554" i="13" s="1"/>
  <c r="K3554" i="13"/>
  <c r="P3554" i="13"/>
  <c r="Q3554" i="13" s="1"/>
  <c r="A3555" i="13"/>
  <c r="O3554" i="13" l="1"/>
  <c r="L3554" i="13"/>
  <c r="N3555" i="13"/>
  <c r="M3555" i="13" a="1"/>
  <c r="M3555" i="13" s="1"/>
  <c r="O3555" i="13" s="1"/>
  <c r="K3555" i="13"/>
  <c r="P3555" i="13"/>
  <c r="Q3555" i="13" s="1"/>
  <c r="A3556" i="13"/>
  <c r="L3555" i="13" l="1"/>
  <c r="N3556" i="13"/>
  <c r="M3556" i="13" a="1"/>
  <c r="M3556" i="13" s="1"/>
  <c r="K3556" i="13"/>
  <c r="P3556" i="13"/>
  <c r="Q3556" i="13" s="1"/>
  <c r="A3557" i="13"/>
  <c r="O3556" i="13" l="1"/>
  <c r="L3556" i="13"/>
  <c r="N3557" i="13"/>
  <c r="M3557" i="13" a="1"/>
  <c r="M3557" i="13" s="1"/>
  <c r="K3557" i="13"/>
  <c r="P3557" i="13"/>
  <c r="Q3557" i="13" s="1"/>
  <c r="A3558" i="13"/>
  <c r="G398" i="19"/>
  <c r="O3557" i="13" l="1"/>
  <c r="L3557" i="13"/>
  <c r="N3558" i="13"/>
  <c r="M3558" i="13" a="1"/>
  <c r="M3558" i="13" s="1"/>
  <c r="K3558" i="13"/>
  <c r="P3558" i="13"/>
  <c r="Q3558" i="13" s="1"/>
  <c r="A3559" i="13"/>
  <c r="O3558" i="13" l="1"/>
  <c r="L3558" i="13"/>
  <c r="N3559" i="13"/>
  <c r="M3559" i="13" a="1"/>
  <c r="M3559" i="13" s="1"/>
  <c r="K3559" i="13"/>
  <c r="P3559" i="13"/>
  <c r="Q3559" i="13" s="1"/>
  <c r="A3560" i="13"/>
  <c r="O3559" i="13" l="1"/>
  <c r="L3559" i="13"/>
  <c r="N3560" i="13"/>
  <c r="M3560" i="13" a="1"/>
  <c r="M3560" i="13" s="1"/>
  <c r="K3560" i="13"/>
  <c r="P3560" i="13"/>
  <c r="Q3560" i="13" s="1"/>
  <c r="A3561" i="13"/>
  <c r="O3560" i="13" l="1"/>
  <c r="L3560" i="13"/>
  <c r="N3561" i="13"/>
  <c r="M3561" i="13" a="1"/>
  <c r="M3561" i="13" s="1"/>
  <c r="K3561" i="13"/>
  <c r="P3561" i="13"/>
  <c r="Q3561" i="13" s="1"/>
  <c r="A3562" i="13"/>
  <c r="O3561" i="13" l="1"/>
  <c r="L3561" i="13"/>
  <c r="N3562" i="13"/>
  <c r="M3562" i="13" a="1"/>
  <c r="M3562" i="13" s="1"/>
  <c r="K3562" i="13"/>
  <c r="P3562" i="13"/>
  <c r="Q3562" i="13" s="1"/>
  <c r="A3563" i="13"/>
  <c r="O3562" i="13" l="1"/>
  <c r="L3562" i="13"/>
  <c r="N3563" i="13"/>
  <c r="M3563" i="13" a="1"/>
  <c r="M3563" i="13" s="1"/>
  <c r="K3563" i="13"/>
  <c r="P3563" i="13"/>
  <c r="Q3563" i="13" s="1"/>
  <c r="A3564" i="13"/>
  <c r="O3563" i="13" l="1"/>
  <c r="L3563" i="13"/>
  <c r="N3564" i="13"/>
  <c r="M3564" i="13" a="1"/>
  <c r="M3564" i="13" s="1"/>
  <c r="K3564" i="13"/>
  <c r="P3564" i="13"/>
  <c r="Q3564" i="13" s="1"/>
  <c r="A3565" i="13"/>
  <c r="O3564" i="13" l="1"/>
  <c r="L3564" i="13"/>
  <c r="N3565" i="13"/>
  <c r="M3565" i="13" a="1"/>
  <c r="M3565" i="13" s="1"/>
  <c r="K3565" i="13"/>
  <c r="P3565" i="13"/>
  <c r="Q3565" i="13" s="1"/>
  <c r="A3566" i="13"/>
  <c r="O3565" i="13" l="1"/>
  <c r="L3565" i="13"/>
  <c r="N3566" i="13"/>
  <c r="M3566" i="13" a="1"/>
  <c r="M3566" i="13" s="1"/>
  <c r="K3566" i="13"/>
  <c r="P3566" i="13"/>
  <c r="Q3566" i="13" s="1"/>
  <c r="A3567" i="13"/>
  <c r="G399" i="19"/>
  <c r="O3566" i="13" l="1"/>
  <c r="L3566" i="13"/>
  <c r="N3567" i="13"/>
  <c r="M3567" i="13" a="1"/>
  <c r="M3567" i="13" s="1"/>
  <c r="K3567" i="13"/>
  <c r="P3567" i="13"/>
  <c r="Q3567" i="13" s="1"/>
  <c r="A3568" i="13"/>
  <c r="O3567" i="13" l="1"/>
  <c r="L3567" i="13"/>
  <c r="N3568" i="13"/>
  <c r="M3568" i="13" a="1"/>
  <c r="M3568" i="13" s="1"/>
  <c r="K3568" i="13"/>
  <c r="P3568" i="13"/>
  <c r="Q3568" i="13" s="1"/>
  <c r="A3569" i="13"/>
  <c r="O3568" i="13" l="1"/>
  <c r="L3568" i="13"/>
  <c r="N3569" i="13"/>
  <c r="M3569" i="13" a="1"/>
  <c r="M3569" i="13" s="1"/>
  <c r="K3569" i="13"/>
  <c r="P3569" i="13"/>
  <c r="Q3569" i="13" s="1"/>
  <c r="A3570" i="13"/>
  <c r="O3569" i="13" l="1"/>
  <c r="L3569" i="13"/>
  <c r="N3570" i="13"/>
  <c r="M3570" i="13" a="1"/>
  <c r="M3570" i="13" s="1"/>
  <c r="O3570" i="13" s="1"/>
  <c r="K3570" i="13"/>
  <c r="P3570" i="13"/>
  <c r="Q3570" i="13" s="1"/>
  <c r="A3571" i="13"/>
  <c r="L3570" i="13" l="1"/>
  <c r="N3571" i="13"/>
  <c r="M3571" i="13" a="1"/>
  <c r="M3571" i="13" s="1"/>
  <c r="K3571" i="13"/>
  <c r="P3571" i="13"/>
  <c r="Q3571" i="13" s="1"/>
  <c r="A3572" i="13"/>
  <c r="O3571" i="13" l="1"/>
  <c r="L3571" i="13"/>
  <c r="N3572" i="13"/>
  <c r="M3572" i="13" a="1"/>
  <c r="M3572" i="13" s="1"/>
  <c r="K3572" i="13"/>
  <c r="P3572" i="13"/>
  <c r="Q3572" i="13" s="1"/>
  <c r="A3573" i="13"/>
  <c r="O3572" i="13" l="1"/>
  <c r="L3572" i="13"/>
  <c r="N3573" i="13"/>
  <c r="M3573" i="13" a="1"/>
  <c r="M3573" i="13" s="1"/>
  <c r="K3573" i="13"/>
  <c r="P3573" i="13"/>
  <c r="Q3573" i="13" s="1"/>
  <c r="A3574" i="13"/>
  <c r="O3573" i="13" l="1"/>
  <c r="L3573" i="13"/>
  <c r="N3574" i="13"/>
  <c r="M3574" i="13" a="1"/>
  <c r="M3574" i="13" s="1"/>
  <c r="K3574" i="13"/>
  <c r="P3574" i="13"/>
  <c r="Q3574" i="13" s="1"/>
  <c r="A3575" i="13"/>
  <c r="O3574" i="13" l="1"/>
  <c r="L3574" i="13"/>
  <c r="N3575" i="13"/>
  <c r="M3575" i="13" a="1"/>
  <c r="M3575" i="13" s="1"/>
  <c r="K3575" i="13"/>
  <c r="P3575" i="13"/>
  <c r="Q3575" i="13" s="1"/>
  <c r="A3576" i="13"/>
  <c r="G400" i="19"/>
  <c r="O3575" i="13" l="1"/>
  <c r="L3575" i="13"/>
  <c r="N3576" i="13"/>
  <c r="M3576" i="13" a="1"/>
  <c r="M3576" i="13" s="1"/>
  <c r="K3576" i="13"/>
  <c r="P3576" i="13"/>
  <c r="Q3576" i="13" s="1"/>
  <c r="A3577" i="13"/>
  <c r="O3576" i="13" l="1"/>
  <c r="L3576" i="13"/>
  <c r="N3577" i="13"/>
  <c r="M3577" i="13" a="1"/>
  <c r="M3577" i="13" s="1"/>
  <c r="K3577" i="13"/>
  <c r="P3577" i="13"/>
  <c r="Q3577" i="13" s="1"/>
  <c r="A3578" i="13"/>
  <c r="O3577" i="13" l="1"/>
  <c r="L3577" i="13"/>
  <c r="N3578" i="13"/>
  <c r="M3578" i="13" a="1"/>
  <c r="M3578" i="13" s="1"/>
  <c r="O3578" i="13" s="1"/>
  <c r="K3578" i="13"/>
  <c r="P3578" i="13"/>
  <c r="Q3578" i="13" s="1"/>
  <c r="A3579" i="13"/>
  <c r="L3578" i="13" l="1"/>
  <c r="N3579" i="13"/>
  <c r="M3579" i="13" a="1"/>
  <c r="M3579" i="13" s="1"/>
  <c r="K3579" i="13"/>
  <c r="P3579" i="13"/>
  <c r="Q3579" i="13" s="1"/>
  <c r="A3580" i="13"/>
  <c r="O3579" i="13" l="1"/>
  <c r="L3579" i="13"/>
  <c r="N3580" i="13"/>
  <c r="M3580" i="13" a="1"/>
  <c r="M3580" i="13" s="1"/>
  <c r="K3580" i="13"/>
  <c r="P3580" i="13"/>
  <c r="Q3580" i="13" s="1"/>
  <c r="A3581" i="13"/>
  <c r="O3580" i="13" l="1"/>
  <c r="L3580" i="13"/>
  <c r="N3581" i="13"/>
  <c r="M3581" i="13" a="1"/>
  <c r="M3581" i="13" s="1"/>
  <c r="K3581" i="13"/>
  <c r="P3581" i="13"/>
  <c r="Q3581" i="13" s="1"/>
  <c r="A3582" i="13"/>
  <c r="O3581" i="13" l="1"/>
  <c r="L3581" i="13"/>
  <c r="N3582" i="13"/>
  <c r="M3582" i="13" a="1"/>
  <c r="M3582" i="13" s="1"/>
  <c r="K3582" i="13"/>
  <c r="P3582" i="13"/>
  <c r="Q3582" i="13" s="1"/>
  <c r="A3583" i="13"/>
  <c r="O3582" i="13" l="1"/>
  <c r="L3582" i="13"/>
  <c r="N3583" i="13"/>
  <c r="M3583" i="13" a="1"/>
  <c r="M3583" i="13" s="1"/>
  <c r="O3583" i="13" s="1"/>
  <c r="K3583" i="13"/>
  <c r="P3583" i="13"/>
  <c r="Q3583" i="13" s="1"/>
  <c r="A3584" i="13"/>
  <c r="L3583" i="13" l="1"/>
  <c r="N3584" i="13"/>
  <c r="M3584" i="13" a="1"/>
  <c r="M3584" i="13" s="1"/>
  <c r="K3584" i="13"/>
  <c r="P3584" i="13"/>
  <c r="Q3584" i="13" s="1"/>
  <c r="A3585" i="13"/>
  <c r="G401" i="19"/>
  <c r="O3584" i="13" l="1"/>
  <c r="L3584" i="13"/>
  <c r="N3585" i="13"/>
  <c r="M3585" i="13" a="1"/>
  <c r="M3585" i="13" s="1"/>
  <c r="K3585" i="13"/>
  <c r="P3585" i="13"/>
  <c r="Q3585" i="13" s="1"/>
  <c r="A3586" i="13"/>
  <c r="O3585" i="13" l="1"/>
  <c r="L3585" i="13"/>
  <c r="N3586" i="13"/>
  <c r="M3586" i="13" a="1"/>
  <c r="M3586" i="13" s="1"/>
  <c r="K3586" i="13"/>
  <c r="P3586" i="13"/>
  <c r="Q3586" i="13" s="1"/>
  <c r="A3587" i="13"/>
  <c r="O3586" i="13" l="1"/>
  <c r="L3586" i="13"/>
  <c r="N3587" i="13"/>
  <c r="M3587" i="13" a="1"/>
  <c r="M3587" i="13" s="1"/>
  <c r="K3587" i="13"/>
  <c r="P3587" i="13"/>
  <c r="Q3587" i="13" s="1"/>
  <c r="A3588" i="13"/>
  <c r="O3587" i="13" l="1"/>
  <c r="L3587" i="13"/>
  <c r="N3588" i="13"/>
  <c r="M3588" i="13" a="1"/>
  <c r="M3588" i="13" s="1"/>
  <c r="O3588" i="13" s="1"/>
  <c r="K3588" i="13"/>
  <c r="P3588" i="13"/>
  <c r="Q3588" i="13" s="1"/>
  <c r="A3589" i="13"/>
  <c r="L3588" i="13" l="1"/>
  <c r="N3589" i="13"/>
  <c r="M3589" i="13" a="1"/>
  <c r="M3589" i="13" s="1"/>
  <c r="K3589" i="13"/>
  <c r="P3589" i="13"/>
  <c r="Q3589" i="13" s="1"/>
  <c r="A3590" i="13"/>
  <c r="O3589" i="13" l="1"/>
  <c r="L3589" i="13"/>
  <c r="N3590" i="13"/>
  <c r="M3590" i="13" a="1"/>
  <c r="M3590" i="13" s="1"/>
  <c r="K3590" i="13"/>
  <c r="P3590" i="13"/>
  <c r="Q3590" i="13" s="1"/>
  <c r="A3591" i="13"/>
  <c r="O3590" i="13" l="1"/>
  <c r="L3590" i="13"/>
  <c r="N3591" i="13"/>
  <c r="M3591" i="13" a="1"/>
  <c r="M3591" i="13" s="1"/>
  <c r="K3591" i="13"/>
  <c r="P3591" i="13"/>
  <c r="Q3591" i="13" s="1"/>
  <c r="A3592" i="13"/>
  <c r="O3591" i="13" l="1"/>
  <c r="L3591" i="13"/>
  <c r="N3592" i="13"/>
  <c r="M3592" i="13" a="1"/>
  <c r="M3592" i="13" s="1"/>
  <c r="K3592" i="13"/>
  <c r="P3592" i="13"/>
  <c r="Q3592" i="13" s="1"/>
  <c r="A3593" i="13"/>
  <c r="O3592" i="13" l="1"/>
  <c r="L3592" i="13"/>
  <c r="N3593" i="13"/>
  <c r="M3593" i="13" a="1"/>
  <c r="M3593" i="13" s="1"/>
  <c r="K3593" i="13"/>
  <c r="P3593" i="13"/>
  <c r="Q3593" i="13" s="1"/>
  <c r="A3594" i="13"/>
  <c r="G402" i="19"/>
  <c r="O3593" i="13" l="1"/>
  <c r="L3593" i="13"/>
  <c r="N3594" i="13"/>
  <c r="M3594" i="13" a="1"/>
  <c r="M3594" i="13" s="1"/>
  <c r="K3594" i="13"/>
  <c r="P3594" i="13"/>
  <c r="Q3594" i="13" s="1"/>
  <c r="A3595" i="13"/>
  <c r="O3594" i="13" l="1"/>
  <c r="L3594" i="13"/>
  <c r="N3595" i="13"/>
  <c r="M3595" i="13" a="1"/>
  <c r="M3595" i="13" s="1"/>
  <c r="O3595" i="13" s="1"/>
  <c r="K3595" i="13"/>
  <c r="P3595" i="13"/>
  <c r="Q3595" i="13" s="1"/>
  <c r="A3596" i="13"/>
  <c r="L3595" i="13" l="1"/>
  <c r="N3596" i="13"/>
  <c r="M3596" i="13" a="1"/>
  <c r="M3596" i="13" s="1"/>
  <c r="K3596" i="13"/>
  <c r="P3596" i="13"/>
  <c r="Q3596" i="13" s="1"/>
  <c r="A3597" i="13"/>
  <c r="O3596" i="13" l="1"/>
  <c r="L3596" i="13"/>
  <c r="N3597" i="13"/>
  <c r="M3597" i="13" a="1"/>
  <c r="M3597" i="13" s="1"/>
  <c r="K3597" i="13"/>
  <c r="P3597" i="13"/>
  <c r="Q3597" i="13" s="1"/>
  <c r="A3598" i="13"/>
  <c r="O3597" i="13" l="1"/>
  <c r="L3597" i="13"/>
  <c r="N3598" i="13"/>
  <c r="M3598" i="13" a="1"/>
  <c r="M3598" i="13" s="1"/>
  <c r="K3598" i="13"/>
  <c r="P3598" i="13"/>
  <c r="Q3598" i="13" s="1"/>
  <c r="A3599" i="13"/>
  <c r="O3598" i="13" l="1"/>
  <c r="L3598" i="13"/>
  <c r="N3599" i="13"/>
  <c r="M3599" i="13" a="1"/>
  <c r="M3599" i="13" s="1"/>
  <c r="K3599" i="13"/>
  <c r="P3599" i="13"/>
  <c r="Q3599" i="13" s="1"/>
  <c r="A3600" i="13"/>
  <c r="O3599" i="13" l="1"/>
  <c r="L3599" i="13"/>
  <c r="N3600" i="13"/>
  <c r="M3600" i="13" a="1"/>
  <c r="M3600" i="13" s="1"/>
  <c r="K3600" i="13"/>
  <c r="P3600" i="13"/>
  <c r="Q3600" i="13" s="1"/>
  <c r="A3601" i="13"/>
  <c r="O3600" i="13" l="1"/>
  <c r="L3600" i="13"/>
  <c r="N3601" i="13"/>
  <c r="M3601" i="13" a="1"/>
  <c r="M3601" i="13" s="1"/>
  <c r="K3601" i="13"/>
  <c r="P3601" i="13"/>
  <c r="Q3601" i="13" s="1"/>
  <c r="A3602" i="13"/>
  <c r="O3601" i="13" l="1"/>
  <c r="L3601" i="13"/>
  <c r="N3602" i="13"/>
  <c r="M3602" i="13" a="1"/>
  <c r="M3602" i="13" s="1"/>
  <c r="K3602" i="13"/>
  <c r="P3602" i="13"/>
  <c r="Q3602" i="13" s="1"/>
  <c r="A3603" i="13"/>
  <c r="G403" i="19"/>
  <c r="O3602" i="13" l="1"/>
  <c r="L3602" i="13"/>
  <c r="N3603" i="13"/>
  <c r="M3603" i="13" a="1"/>
  <c r="M3603" i="13" s="1"/>
  <c r="K3603" i="13"/>
  <c r="P3603" i="13"/>
  <c r="Q3603" i="13" s="1"/>
  <c r="A3604" i="13"/>
  <c r="O3603" i="13" l="1"/>
  <c r="L3603" i="13"/>
  <c r="N3604" i="13"/>
  <c r="M3604" i="13" a="1"/>
  <c r="M3604" i="13" s="1"/>
  <c r="O3604" i="13" s="1"/>
  <c r="K3604" i="13"/>
  <c r="P3604" i="13"/>
  <c r="Q3604" i="13" s="1"/>
  <c r="A3605" i="13"/>
  <c r="L3604" i="13" l="1"/>
  <c r="N3605" i="13"/>
  <c r="M3605" i="13" a="1"/>
  <c r="M3605" i="13" s="1"/>
  <c r="K3605" i="13"/>
  <c r="P3605" i="13"/>
  <c r="Q3605" i="13" s="1"/>
  <c r="A3606" i="13"/>
  <c r="O3605" i="13" l="1"/>
  <c r="L3605" i="13"/>
  <c r="N3606" i="13"/>
  <c r="M3606" i="13" a="1"/>
  <c r="M3606" i="13" s="1"/>
  <c r="K3606" i="13"/>
  <c r="P3606" i="13"/>
  <c r="Q3606" i="13" s="1"/>
  <c r="A3607" i="13"/>
  <c r="O3606" i="13" l="1"/>
  <c r="L3606" i="13"/>
  <c r="N3607" i="13"/>
  <c r="M3607" i="13" a="1"/>
  <c r="M3607" i="13" s="1"/>
  <c r="K3607" i="13"/>
  <c r="P3607" i="13"/>
  <c r="Q3607" i="13" s="1"/>
  <c r="A3608" i="13"/>
  <c r="O3607" i="13" l="1"/>
  <c r="L3607" i="13"/>
  <c r="N3608" i="13"/>
  <c r="M3608" i="13" a="1"/>
  <c r="M3608" i="13" s="1"/>
  <c r="K3608" i="13"/>
  <c r="P3608" i="13"/>
  <c r="Q3608" i="13" s="1"/>
  <c r="A3609" i="13"/>
  <c r="O3608" i="13" l="1"/>
  <c r="L3608" i="13"/>
  <c r="N3609" i="13"/>
  <c r="M3609" i="13" a="1"/>
  <c r="M3609" i="13" s="1"/>
  <c r="O3609" i="13" s="1"/>
  <c r="K3609" i="13"/>
  <c r="P3609" i="13"/>
  <c r="Q3609" i="13" s="1"/>
  <c r="A3610" i="13"/>
  <c r="L3609" i="13" l="1"/>
  <c r="N3610" i="13"/>
  <c r="M3610" i="13" a="1"/>
  <c r="M3610" i="13" s="1"/>
  <c r="K3610" i="13"/>
  <c r="P3610" i="13"/>
  <c r="Q3610" i="13" s="1"/>
  <c r="A3611" i="13"/>
  <c r="O3610" i="13" l="1"/>
  <c r="L3610" i="13"/>
  <c r="N3611" i="13"/>
  <c r="M3611" i="13" a="1"/>
  <c r="M3611" i="13" s="1"/>
  <c r="K3611" i="13"/>
  <c r="P3611" i="13"/>
  <c r="Q3611" i="13" s="1"/>
  <c r="A3612" i="13"/>
  <c r="G404" i="19"/>
  <c r="O3611" i="13" l="1"/>
  <c r="L3611" i="13"/>
  <c r="N3612" i="13"/>
  <c r="M3612" i="13" a="1"/>
  <c r="M3612" i="13" s="1"/>
  <c r="K3612" i="13"/>
  <c r="P3612" i="13"/>
  <c r="Q3612" i="13" s="1"/>
  <c r="A3613" i="13"/>
  <c r="O3612" i="13" l="1"/>
  <c r="L3612" i="13"/>
  <c r="N3613" i="13"/>
  <c r="M3613" i="13" a="1"/>
  <c r="M3613" i="13" s="1"/>
  <c r="K3613" i="13"/>
  <c r="P3613" i="13"/>
  <c r="Q3613" i="13" s="1"/>
  <c r="A3614" i="13"/>
  <c r="O3613" i="13" l="1"/>
  <c r="L3613" i="13"/>
  <c r="N3614" i="13"/>
  <c r="M3614" i="13" a="1"/>
  <c r="M3614" i="13" s="1"/>
  <c r="K3614" i="13"/>
  <c r="P3614" i="13"/>
  <c r="Q3614" i="13" s="1"/>
  <c r="A3615" i="13"/>
  <c r="O3614" i="13" l="1"/>
  <c r="L3614" i="13"/>
  <c r="N3615" i="13"/>
  <c r="M3615" i="13" a="1"/>
  <c r="M3615" i="13" s="1"/>
  <c r="K3615" i="13"/>
  <c r="P3615" i="13"/>
  <c r="Q3615" i="13" s="1"/>
  <c r="A3616" i="13"/>
  <c r="O3615" i="13" l="1"/>
  <c r="L3615" i="13"/>
  <c r="N3616" i="13"/>
  <c r="M3616" i="13" a="1"/>
  <c r="M3616" i="13" s="1"/>
  <c r="K3616" i="13"/>
  <c r="P3616" i="13"/>
  <c r="Q3616" i="13" s="1"/>
  <c r="A3617" i="13"/>
  <c r="O3616" i="13" l="1"/>
  <c r="L3616" i="13"/>
  <c r="N3617" i="13"/>
  <c r="M3617" i="13" a="1"/>
  <c r="M3617" i="13" s="1"/>
  <c r="K3617" i="13"/>
  <c r="P3617" i="13"/>
  <c r="Q3617" i="13" s="1"/>
  <c r="A3618" i="13"/>
  <c r="O3617" i="13" l="1"/>
  <c r="L3617" i="13"/>
  <c r="N3618" i="13"/>
  <c r="M3618" i="13" a="1"/>
  <c r="M3618" i="13" s="1"/>
  <c r="K3618" i="13"/>
  <c r="P3618" i="13"/>
  <c r="Q3618" i="13" s="1"/>
  <c r="A3619" i="13"/>
  <c r="O3618" i="13" l="1"/>
  <c r="L3618" i="13"/>
  <c r="N3619" i="13"/>
  <c r="M3619" i="13" a="1"/>
  <c r="M3619" i="13" s="1"/>
  <c r="K3619" i="13"/>
  <c r="P3619" i="13"/>
  <c r="Q3619" i="13" s="1"/>
  <c r="A3620" i="13"/>
  <c r="O3619" i="13" l="1"/>
  <c r="L3619" i="13"/>
  <c r="N3620" i="13"/>
  <c r="M3620" i="13" a="1"/>
  <c r="M3620" i="13" s="1"/>
  <c r="K3620" i="13"/>
  <c r="P3620" i="13"/>
  <c r="Q3620" i="13" s="1"/>
  <c r="A3621" i="13"/>
  <c r="G405" i="19"/>
  <c r="O3620" i="13" l="1"/>
  <c r="L3620" i="13"/>
  <c r="N3621" i="13"/>
  <c r="M3621" i="13" a="1"/>
  <c r="M3621" i="13" s="1"/>
  <c r="K3621" i="13"/>
  <c r="P3621" i="13"/>
  <c r="Q3621" i="13" s="1"/>
  <c r="A3622" i="13"/>
  <c r="O3621" i="13" l="1"/>
  <c r="L3621" i="13"/>
  <c r="N3622" i="13"/>
  <c r="M3622" i="13" a="1"/>
  <c r="M3622" i="13" s="1"/>
  <c r="K3622" i="13"/>
  <c r="P3622" i="13"/>
  <c r="Q3622" i="13" s="1"/>
  <c r="A3623" i="13"/>
  <c r="O3622" i="13" l="1"/>
  <c r="L3622" i="13"/>
  <c r="N3623" i="13"/>
  <c r="M3623" i="13" a="1"/>
  <c r="M3623" i="13" s="1"/>
  <c r="K3623" i="13"/>
  <c r="P3623" i="13"/>
  <c r="Q3623" i="13" s="1"/>
  <c r="A3624" i="13"/>
  <c r="O3623" i="13" l="1"/>
  <c r="L3623" i="13"/>
  <c r="N3624" i="13"/>
  <c r="M3624" i="13" a="1"/>
  <c r="M3624" i="13" s="1"/>
  <c r="K3624" i="13"/>
  <c r="P3624" i="13"/>
  <c r="Q3624" i="13" s="1"/>
  <c r="A3625" i="13"/>
  <c r="O3624" i="13" l="1"/>
  <c r="L3624" i="13"/>
  <c r="N3625" i="13"/>
  <c r="M3625" i="13" a="1"/>
  <c r="M3625" i="13" s="1"/>
  <c r="K3625" i="13"/>
  <c r="P3625" i="13"/>
  <c r="Q3625" i="13" s="1"/>
  <c r="A3626" i="13"/>
  <c r="O3625" i="13" l="1"/>
  <c r="L3625" i="13"/>
  <c r="N3626" i="13"/>
  <c r="M3626" i="13" a="1"/>
  <c r="M3626" i="13" s="1"/>
  <c r="K3626" i="13"/>
  <c r="P3626" i="13"/>
  <c r="Q3626" i="13" s="1"/>
  <c r="A3627" i="13"/>
  <c r="O3626" i="13" l="1"/>
  <c r="L3626" i="13"/>
  <c r="N3627" i="13"/>
  <c r="M3627" i="13" a="1"/>
  <c r="M3627" i="13" s="1"/>
  <c r="O3627" i="13" s="1"/>
  <c r="K3627" i="13"/>
  <c r="P3627" i="13"/>
  <c r="Q3627" i="13" s="1"/>
  <c r="A3628" i="13"/>
  <c r="L3627" i="13" l="1"/>
  <c r="N3628" i="13"/>
  <c r="M3628" i="13" a="1"/>
  <c r="M3628" i="13" s="1"/>
  <c r="K3628" i="13"/>
  <c r="P3628" i="13"/>
  <c r="Q3628" i="13" s="1"/>
  <c r="A3629" i="13"/>
  <c r="O3628" i="13" l="1"/>
  <c r="L3628" i="13"/>
  <c r="N3629" i="13"/>
  <c r="M3629" i="13" a="1"/>
  <c r="M3629" i="13" s="1"/>
  <c r="K3629" i="13"/>
  <c r="P3629" i="13"/>
  <c r="Q3629" i="13" s="1"/>
  <c r="A3630" i="13"/>
  <c r="G406" i="19"/>
  <c r="O3629" i="13" l="1"/>
  <c r="L3629" i="13"/>
  <c r="N3630" i="13"/>
  <c r="M3630" i="13" a="1"/>
  <c r="M3630" i="13" s="1"/>
  <c r="K3630" i="13"/>
  <c r="P3630" i="13"/>
  <c r="Q3630" i="13" s="1"/>
  <c r="A3631" i="13"/>
  <c r="O3630" i="13" l="1"/>
  <c r="L3630" i="13"/>
  <c r="N3631" i="13"/>
  <c r="M3631" i="13" a="1"/>
  <c r="M3631" i="13" s="1"/>
  <c r="K3631" i="13"/>
  <c r="P3631" i="13"/>
  <c r="Q3631" i="13" s="1"/>
  <c r="A3632" i="13"/>
  <c r="O3631" i="13" l="1"/>
  <c r="L3631" i="13"/>
  <c r="N3632" i="13"/>
  <c r="M3632" i="13" a="1"/>
  <c r="M3632" i="13" s="1"/>
  <c r="K3632" i="13"/>
  <c r="P3632" i="13"/>
  <c r="Q3632" i="13" s="1"/>
  <c r="A3633" i="13"/>
  <c r="O3632" i="13" l="1"/>
  <c r="L3632" i="13"/>
  <c r="N3633" i="13"/>
  <c r="M3633" i="13" a="1"/>
  <c r="M3633" i="13" s="1"/>
  <c r="K3633" i="13"/>
  <c r="P3633" i="13"/>
  <c r="Q3633" i="13" s="1"/>
  <c r="A3634" i="13"/>
  <c r="O3633" i="13" l="1"/>
  <c r="L3633" i="13"/>
  <c r="N3634" i="13"/>
  <c r="M3634" i="13" a="1"/>
  <c r="M3634" i="13" s="1"/>
  <c r="K3634" i="13"/>
  <c r="P3634" i="13"/>
  <c r="Q3634" i="13" s="1"/>
  <c r="A3635" i="13"/>
  <c r="O3634" i="13" l="1"/>
  <c r="L3634" i="13"/>
  <c r="N3635" i="13"/>
  <c r="M3635" i="13" a="1"/>
  <c r="M3635" i="13" s="1"/>
  <c r="K3635" i="13"/>
  <c r="P3635" i="13"/>
  <c r="Q3635" i="13" s="1"/>
  <c r="A3636" i="13"/>
  <c r="O3635" i="13" l="1"/>
  <c r="L3635" i="13"/>
  <c r="N3636" i="13"/>
  <c r="M3636" i="13" a="1"/>
  <c r="M3636" i="13" s="1"/>
  <c r="K3636" i="13"/>
  <c r="P3636" i="13"/>
  <c r="Q3636" i="13" s="1"/>
  <c r="A3637" i="13"/>
  <c r="O3636" i="13" l="1"/>
  <c r="L3636" i="13"/>
  <c r="N3637" i="13"/>
  <c r="M3637" i="13" a="1"/>
  <c r="M3637" i="13" s="1"/>
  <c r="K3637" i="13"/>
  <c r="P3637" i="13"/>
  <c r="Q3637" i="13" s="1"/>
  <c r="A3638" i="13"/>
  <c r="O3637" i="13" l="1"/>
  <c r="L3637" i="13"/>
  <c r="N3638" i="13"/>
  <c r="M3638" i="13" a="1"/>
  <c r="M3638" i="13" s="1"/>
  <c r="K3638" i="13"/>
  <c r="P3638" i="13"/>
  <c r="Q3638" i="13" s="1"/>
  <c r="A3639" i="13"/>
  <c r="G407" i="19"/>
  <c r="O3638" i="13" l="1"/>
  <c r="L3638" i="13"/>
  <c r="N3639" i="13"/>
  <c r="M3639" i="13" a="1"/>
  <c r="M3639" i="13" s="1"/>
  <c r="K3639" i="13"/>
  <c r="P3639" i="13"/>
  <c r="Q3639" i="13" s="1"/>
  <c r="A3640" i="13"/>
  <c r="O3639" i="13" l="1"/>
  <c r="L3639" i="13"/>
  <c r="N3640" i="13"/>
  <c r="M3640" i="13" a="1"/>
  <c r="M3640" i="13" s="1"/>
  <c r="K3640" i="13"/>
  <c r="P3640" i="13"/>
  <c r="Q3640" i="13" s="1"/>
  <c r="A3641" i="13"/>
  <c r="O3640" i="13" l="1"/>
  <c r="L3640" i="13"/>
  <c r="N3641" i="13"/>
  <c r="M3641" i="13" a="1"/>
  <c r="M3641" i="13" s="1"/>
  <c r="K3641" i="13"/>
  <c r="P3641" i="13"/>
  <c r="Q3641" i="13" s="1"/>
  <c r="A3642" i="13"/>
  <c r="O3641" i="13" l="1"/>
  <c r="L3641" i="13"/>
  <c r="N3642" i="13"/>
  <c r="M3642" i="13" a="1"/>
  <c r="M3642" i="13" s="1"/>
  <c r="K3642" i="13"/>
  <c r="P3642" i="13"/>
  <c r="Q3642" i="13" s="1"/>
  <c r="A3643" i="13"/>
  <c r="O3642" i="13" l="1"/>
  <c r="L3642" i="13"/>
  <c r="N3643" i="13"/>
  <c r="M3643" i="13" a="1"/>
  <c r="M3643" i="13" s="1"/>
  <c r="K3643" i="13"/>
  <c r="P3643" i="13"/>
  <c r="Q3643" i="13" s="1"/>
  <c r="A3644" i="13"/>
  <c r="O3643" i="13" l="1"/>
  <c r="L3643" i="13"/>
  <c r="N3644" i="13"/>
  <c r="M3644" i="13" a="1"/>
  <c r="M3644" i="13" s="1"/>
  <c r="K3644" i="13"/>
  <c r="P3644" i="13"/>
  <c r="Q3644" i="13" s="1"/>
  <c r="A3645" i="13"/>
  <c r="O3644" i="13" l="1"/>
  <c r="L3644" i="13"/>
  <c r="N3645" i="13"/>
  <c r="M3645" i="13" a="1"/>
  <c r="M3645" i="13" s="1"/>
  <c r="K3645" i="13"/>
  <c r="P3645" i="13"/>
  <c r="Q3645" i="13" s="1"/>
  <c r="A3646" i="13"/>
  <c r="O3645" i="13" l="1"/>
  <c r="L3645" i="13"/>
  <c r="N3646" i="13"/>
  <c r="M3646" i="13" a="1"/>
  <c r="M3646" i="13" s="1"/>
  <c r="K3646" i="13"/>
  <c r="P3646" i="13"/>
  <c r="Q3646" i="13" s="1"/>
  <c r="A3647" i="13"/>
  <c r="O3646" i="13" l="1"/>
  <c r="L3646" i="13"/>
  <c r="N3647" i="13"/>
  <c r="M3647" i="13" a="1"/>
  <c r="M3647" i="13" s="1"/>
  <c r="K3647" i="13"/>
  <c r="P3647" i="13"/>
  <c r="Q3647" i="13" s="1"/>
  <c r="A3648" i="13"/>
  <c r="G408" i="19"/>
  <c r="O3647" i="13" l="1"/>
  <c r="L3647" i="13"/>
  <c r="N3648" i="13"/>
  <c r="M3648" i="13" a="1"/>
  <c r="M3648" i="13" s="1"/>
  <c r="K3648" i="13"/>
  <c r="P3648" i="13"/>
  <c r="Q3648" i="13" s="1"/>
  <c r="A3649" i="13"/>
  <c r="O3648" i="13" l="1"/>
  <c r="L3648" i="13"/>
  <c r="N3649" i="13"/>
  <c r="M3649" i="13" a="1"/>
  <c r="M3649" i="13" s="1"/>
  <c r="K3649" i="13"/>
  <c r="P3649" i="13"/>
  <c r="Q3649" i="13" s="1"/>
  <c r="A3650" i="13"/>
  <c r="O3649" i="13" l="1"/>
  <c r="L3649" i="13"/>
  <c r="N3650" i="13"/>
  <c r="M3650" i="13" a="1"/>
  <c r="M3650" i="13" s="1"/>
  <c r="K3650" i="13"/>
  <c r="P3650" i="13"/>
  <c r="Q3650" i="13" s="1"/>
  <c r="A3651" i="13"/>
  <c r="O3650" i="13" l="1"/>
  <c r="L3650" i="13"/>
  <c r="N3651" i="13"/>
  <c r="M3651" i="13" a="1"/>
  <c r="M3651" i="13" s="1"/>
  <c r="K3651" i="13"/>
  <c r="P3651" i="13"/>
  <c r="Q3651" i="13" s="1"/>
  <c r="A3652" i="13"/>
  <c r="O3651" i="13" l="1"/>
  <c r="L3651" i="13"/>
  <c r="N3652" i="13"/>
  <c r="M3652" i="13" a="1"/>
  <c r="M3652" i="13" s="1"/>
  <c r="K3652" i="13"/>
  <c r="P3652" i="13"/>
  <c r="Q3652" i="13" s="1"/>
  <c r="A3653" i="13"/>
  <c r="O3652" i="13" l="1"/>
  <c r="L3652" i="13"/>
  <c r="N3653" i="13"/>
  <c r="M3653" i="13" a="1"/>
  <c r="M3653" i="13" s="1"/>
  <c r="K3653" i="13"/>
  <c r="P3653" i="13"/>
  <c r="Q3653" i="13" s="1"/>
  <c r="A3654" i="13"/>
  <c r="O3653" i="13" l="1"/>
  <c r="L3653" i="13"/>
  <c r="N3654" i="13"/>
  <c r="M3654" i="13" a="1"/>
  <c r="M3654" i="13" s="1"/>
  <c r="K3654" i="13"/>
  <c r="P3654" i="13"/>
  <c r="Q3654" i="13" s="1"/>
  <c r="A3655" i="13"/>
  <c r="O3654" i="13" l="1"/>
  <c r="L3654" i="13"/>
  <c r="N3655" i="13"/>
  <c r="M3655" i="13" a="1"/>
  <c r="M3655" i="13" s="1"/>
  <c r="K3655" i="13"/>
  <c r="P3655" i="13"/>
  <c r="Q3655" i="13" s="1"/>
  <c r="A3656" i="13"/>
  <c r="O3655" i="13" l="1"/>
  <c r="L3655" i="13"/>
  <c r="N3656" i="13"/>
  <c r="M3656" i="13" a="1"/>
  <c r="M3656" i="13" s="1"/>
  <c r="K3656" i="13"/>
  <c r="P3656" i="13"/>
  <c r="Q3656" i="13" s="1"/>
  <c r="A3657" i="13"/>
  <c r="G409" i="19"/>
  <c r="O3656" i="13" l="1"/>
  <c r="L3656" i="13"/>
  <c r="N3657" i="13"/>
  <c r="M3657" i="13" a="1"/>
  <c r="M3657" i="13" s="1"/>
  <c r="K3657" i="13"/>
  <c r="P3657" i="13"/>
  <c r="Q3657" i="13" s="1"/>
  <c r="A3658" i="13"/>
  <c r="O3657" i="13" l="1"/>
  <c r="L3657" i="13"/>
  <c r="N3658" i="13"/>
  <c r="M3658" i="13" a="1"/>
  <c r="M3658" i="13" s="1"/>
  <c r="K3658" i="13"/>
  <c r="P3658" i="13"/>
  <c r="Q3658" i="13" s="1"/>
  <c r="A3659" i="13"/>
  <c r="O3658" i="13" l="1"/>
  <c r="L3658" i="13"/>
  <c r="N3659" i="13"/>
  <c r="M3659" i="13" a="1"/>
  <c r="M3659" i="13" s="1"/>
  <c r="K3659" i="13"/>
  <c r="P3659" i="13"/>
  <c r="Q3659" i="13" s="1"/>
  <c r="A3660" i="13"/>
  <c r="O3659" i="13" l="1"/>
  <c r="L3659" i="13"/>
  <c r="N3660" i="13"/>
  <c r="M3660" i="13" a="1"/>
  <c r="M3660" i="13" s="1"/>
  <c r="K3660" i="13"/>
  <c r="P3660" i="13"/>
  <c r="Q3660" i="13" s="1"/>
  <c r="A3661" i="13"/>
  <c r="O3660" i="13" l="1"/>
  <c r="L3660" i="13"/>
  <c r="N3661" i="13"/>
  <c r="M3661" i="13" a="1"/>
  <c r="M3661" i="13" s="1"/>
  <c r="K3661" i="13"/>
  <c r="P3661" i="13"/>
  <c r="Q3661" i="13" s="1"/>
  <c r="A3662" i="13"/>
  <c r="O3661" i="13" l="1"/>
  <c r="L3661" i="13"/>
  <c r="N3662" i="13"/>
  <c r="M3662" i="13" a="1"/>
  <c r="M3662" i="13" s="1"/>
  <c r="K3662" i="13"/>
  <c r="P3662" i="13"/>
  <c r="Q3662" i="13" s="1"/>
  <c r="A3663" i="13"/>
  <c r="O3662" i="13" l="1"/>
  <c r="L3662" i="13"/>
  <c r="N3663" i="13"/>
  <c r="M3663" i="13" a="1"/>
  <c r="M3663" i="13" s="1"/>
  <c r="K3663" i="13"/>
  <c r="P3663" i="13"/>
  <c r="Q3663" i="13" s="1"/>
  <c r="A3664" i="13"/>
  <c r="O3663" i="13" l="1"/>
  <c r="L3663" i="13"/>
  <c r="N3664" i="13"/>
  <c r="M3664" i="13" a="1"/>
  <c r="M3664" i="13" s="1"/>
  <c r="K3664" i="13"/>
  <c r="P3664" i="13"/>
  <c r="Q3664" i="13" s="1"/>
  <c r="A3665" i="13"/>
  <c r="O3664" i="13" l="1"/>
  <c r="L3664" i="13"/>
  <c r="N3665" i="13"/>
  <c r="M3665" i="13" a="1"/>
  <c r="M3665" i="13" s="1"/>
  <c r="K3665" i="13"/>
  <c r="P3665" i="13"/>
  <c r="Q3665" i="13" s="1"/>
  <c r="A3666" i="13"/>
  <c r="G410" i="19"/>
  <c r="O3665" i="13" l="1"/>
  <c r="L3665" i="13"/>
  <c r="N3666" i="13"/>
  <c r="M3666" i="13" a="1"/>
  <c r="M3666" i="13" s="1"/>
  <c r="K3666" i="13"/>
  <c r="P3666" i="13"/>
  <c r="Q3666" i="13" s="1"/>
  <c r="A3667" i="13"/>
  <c r="O3666" i="13" l="1"/>
  <c r="L3666" i="13"/>
  <c r="N3667" i="13"/>
  <c r="M3667" i="13" a="1"/>
  <c r="M3667" i="13" s="1"/>
  <c r="K3667" i="13"/>
  <c r="P3667" i="13"/>
  <c r="Q3667" i="13" s="1"/>
  <c r="A3668" i="13"/>
  <c r="O3667" i="13" l="1"/>
  <c r="L3667" i="13"/>
  <c r="N3668" i="13"/>
  <c r="M3668" i="13" a="1"/>
  <c r="M3668" i="13" s="1"/>
  <c r="K3668" i="13"/>
  <c r="P3668" i="13"/>
  <c r="Q3668" i="13" s="1"/>
  <c r="A3669" i="13"/>
  <c r="O3668" i="13" l="1"/>
  <c r="L3668" i="13"/>
  <c r="N3669" i="13"/>
  <c r="M3669" i="13" a="1"/>
  <c r="M3669" i="13" s="1"/>
  <c r="K3669" i="13"/>
  <c r="P3669" i="13"/>
  <c r="Q3669" i="13" s="1"/>
  <c r="A3670" i="13"/>
  <c r="O3669" i="13" l="1"/>
  <c r="L3669" i="13"/>
  <c r="N3670" i="13"/>
  <c r="M3670" i="13" a="1"/>
  <c r="M3670" i="13" s="1"/>
  <c r="K3670" i="13"/>
  <c r="P3670" i="13"/>
  <c r="Q3670" i="13" s="1"/>
  <c r="A3671" i="13"/>
  <c r="O3670" i="13" l="1"/>
  <c r="L3670" i="13"/>
  <c r="N3671" i="13"/>
  <c r="M3671" i="13" a="1"/>
  <c r="M3671" i="13" s="1"/>
  <c r="K3671" i="13"/>
  <c r="P3671" i="13"/>
  <c r="Q3671" i="13" s="1"/>
  <c r="A3672" i="13"/>
  <c r="O3671" i="13" l="1"/>
  <c r="L3671" i="13"/>
  <c r="N3672" i="13"/>
  <c r="M3672" i="13" a="1"/>
  <c r="M3672" i="13" s="1"/>
  <c r="K3672" i="13"/>
  <c r="P3672" i="13"/>
  <c r="Q3672" i="13" s="1"/>
  <c r="A3673" i="13"/>
  <c r="O3672" i="13" l="1"/>
  <c r="L3672" i="13"/>
  <c r="N3673" i="13"/>
  <c r="M3673" i="13" a="1"/>
  <c r="M3673" i="13" s="1"/>
  <c r="K3673" i="13"/>
  <c r="P3673" i="13"/>
  <c r="Q3673" i="13" s="1"/>
  <c r="A3674" i="13"/>
  <c r="O3673" i="13" l="1"/>
  <c r="L3673" i="13"/>
  <c r="N3674" i="13"/>
  <c r="M3674" i="13" a="1"/>
  <c r="M3674" i="13" s="1"/>
  <c r="K3674" i="13"/>
  <c r="P3674" i="13"/>
  <c r="Q3674" i="13" s="1"/>
  <c r="A3675" i="13"/>
  <c r="G411" i="19"/>
  <c r="O3674" i="13" l="1"/>
  <c r="L3674" i="13"/>
  <c r="N3675" i="13"/>
  <c r="M3675" i="13" a="1"/>
  <c r="M3675" i="13" s="1"/>
  <c r="O3675" i="13" s="1"/>
  <c r="K3675" i="13"/>
  <c r="P3675" i="13"/>
  <c r="Q3675" i="13" s="1"/>
  <c r="A3676" i="13"/>
  <c r="L3675" i="13" l="1"/>
  <c r="N3676" i="13"/>
  <c r="M3676" i="13" a="1"/>
  <c r="M3676" i="13" s="1"/>
  <c r="K3676" i="13"/>
  <c r="P3676" i="13"/>
  <c r="Q3676" i="13" s="1"/>
  <c r="A3677" i="13"/>
  <c r="O3676" i="13" l="1"/>
  <c r="L3676" i="13"/>
  <c r="N3677" i="13"/>
  <c r="M3677" i="13" a="1"/>
  <c r="M3677" i="13" s="1"/>
  <c r="K3677" i="13"/>
  <c r="P3677" i="13"/>
  <c r="Q3677" i="13" s="1"/>
  <c r="A3678" i="13"/>
  <c r="O3677" i="13" l="1"/>
  <c r="L3677" i="13"/>
  <c r="N3678" i="13"/>
  <c r="M3678" i="13" a="1"/>
  <c r="M3678" i="13" s="1"/>
  <c r="K3678" i="13"/>
  <c r="P3678" i="13"/>
  <c r="Q3678" i="13" s="1"/>
  <c r="A3679" i="13"/>
  <c r="O3678" i="13" l="1"/>
  <c r="L3678" i="13"/>
  <c r="N3679" i="13"/>
  <c r="M3679" i="13" a="1"/>
  <c r="M3679" i="13" s="1"/>
  <c r="K3679" i="13"/>
  <c r="P3679" i="13"/>
  <c r="Q3679" i="13" s="1"/>
  <c r="A3680" i="13"/>
  <c r="O3679" i="13" l="1"/>
  <c r="L3679" i="13"/>
  <c r="N3680" i="13"/>
  <c r="M3680" i="13" a="1"/>
  <c r="M3680" i="13" s="1"/>
  <c r="K3680" i="13"/>
  <c r="P3680" i="13"/>
  <c r="Q3680" i="13" s="1"/>
  <c r="A3681" i="13"/>
  <c r="O3680" i="13" l="1"/>
  <c r="L3680" i="13"/>
  <c r="N3681" i="13"/>
  <c r="M3681" i="13" a="1"/>
  <c r="M3681" i="13" s="1"/>
  <c r="K3681" i="13"/>
  <c r="P3681" i="13"/>
  <c r="Q3681" i="13" s="1"/>
  <c r="A3682" i="13"/>
  <c r="O3681" i="13" l="1"/>
  <c r="L3681" i="13"/>
  <c r="N3682" i="13"/>
  <c r="M3682" i="13" a="1"/>
  <c r="M3682" i="13" s="1"/>
  <c r="K3682" i="13"/>
  <c r="P3682" i="13"/>
  <c r="Q3682" i="13" s="1"/>
  <c r="A3683" i="13"/>
  <c r="O3682" i="13" l="1"/>
  <c r="L3682" i="13"/>
  <c r="N3683" i="13"/>
  <c r="M3683" i="13" a="1"/>
  <c r="M3683" i="13" s="1"/>
  <c r="K3683" i="13"/>
  <c r="P3683" i="13"/>
  <c r="Q3683" i="13" s="1"/>
  <c r="A3684" i="13"/>
  <c r="G412" i="19"/>
  <c r="O3683" i="13" l="1"/>
  <c r="L3683" i="13"/>
  <c r="N3684" i="13"/>
  <c r="M3684" i="13" a="1"/>
  <c r="M3684" i="13" s="1"/>
  <c r="K3684" i="13"/>
  <c r="P3684" i="13"/>
  <c r="Q3684" i="13" s="1"/>
  <c r="A3685" i="13"/>
  <c r="O3684" i="13" l="1"/>
  <c r="L3684" i="13"/>
  <c r="N3685" i="13"/>
  <c r="M3685" i="13" a="1"/>
  <c r="M3685" i="13" s="1"/>
  <c r="K3685" i="13"/>
  <c r="P3685" i="13"/>
  <c r="Q3685" i="13" s="1"/>
  <c r="A3686" i="13"/>
  <c r="O3685" i="13" l="1"/>
  <c r="L3685" i="13"/>
  <c r="N3686" i="13"/>
  <c r="M3686" i="13" a="1"/>
  <c r="M3686" i="13" s="1"/>
  <c r="K3686" i="13"/>
  <c r="P3686" i="13"/>
  <c r="Q3686" i="13" s="1"/>
  <c r="A3687" i="13"/>
  <c r="O3686" i="13" l="1"/>
  <c r="L3686" i="13"/>
  <c r="N3687" i="13"/>
  <c r="M3687" i="13" a="1"/>
  <c r="M3687" i="13" s="1"/>
  <c r="K3687" i="13"/>
  <c r="P3687" i="13"/>
  <c r="Q3687" i="13" s="1"/>
  <c r="A3688" i="13"/>
  <c r="O3687" i="13" l="1"/>
  <c r="L3687" i="13"/>
  <c r="N3688" i="13"/>
  <c r="M3688" i="13" a="1"/>
  <c r="M3688" i="13" s="1"/>
  <c r="K3688" i="13"/>
  <c r="P3688" i="13"/>
  <c r="Q3688" i="13" s="1"/>
  <c r="A3689" i="13"/>
  <c r="O3688" i="13" l="1"/>
  <c r="L3688" i="13"/>
  <c r="N3689" i="13"/>
  <c r="M3689" i="13" a="1"/>
  <c r="M3689" i="13" s="1"/>
  <c r="K3689" i="13"/>
  <c r="P3689" i="13"/>
  <c r="Q3689" i="13" s="1"/>
  <c r="A3690" i="13"/>
  <c r="O3689" i="13" l="1"/>
  <c r="L3689" i="13"/>
  <c r="N3690" i="13"/>
  <c r="M3690" i="13" a="1"/>
  <c r="M3690" i="13" s="1"/>
  <c r="K3690" i="13"/>
  <c r="P3690" i="13"/>
  <c r="Q3690" i="13" s="1"/>
  <c r="A3691" i="13"/>
  <c r="O3690" i="13" l="1"/>
  <c r="L3690" i="13"/>
  <c r="N3691" i="13"/>
  <c r="M3691" i="13" a="1"/>
  <c r="M3691" i="13" s="1"/>
  <c r="K3691" i="13"/>
  <c r="P3691" i="13"/>
  <c r="Q3691" i="13" s="1"/>
  <c r="A3692" i="13"/>
  <c r="O3691" i="13" l="1"/>
  <c r="L3691" i="13"/>
  <c r="N3692" i="13"/>
  <c r="M3692" i="13" a="1"/>
  <c r="M3692" i="13" s="1"/>
  <c r="K3692" i="13"/>
  <c r="P3692" i="13"/>
  <c r="Q3692" i="13" s="1"/>
  <c r="A3693" i="13"/>
  <c r="G413" i="19"/>
  <c r="O3692" i="13" l="1"/>
  <c r="L3692" i="13"/>
  <c r="N3693" i="13"/>
  <c r="M3693" i="13" a="1"/>
  <c r="M3693" i="13" s="1"/>
  <c r="K3693" i="13"/>
  <c r="P3693" i="13"/>
  <c r="Q3693" i="13" s="1"/>
  <c r="A3694" i="13"/>
  <c r="O3693" i="13" l="1"/>
  <c r="L3693" i="13"/>
  <c r="N3694" i="13"/>
  <c r="M3694" i="13" a="1"/>
  <c r="M3694" i="13" s="1"/>
  <c r="K3694" i="13"/>
  <c r="P3694" i="13"/>
  <c r="Q3694" i="13" s="1"/>
  <c r="A3695" i="13"/>
  <c r="O3694" i="13" l="1"/>
  <c r="L3694" i="13"/>
  <c r="N3695" i="13"/>
  <c r="M3695" i="13" a="1"/>
  <c r="M3695" i="13" s="1"/>
  <c r="K3695" i="13"/>
  <c r="P3695" i="13"/>
  <c r="Q3695" i="13" s="1"/>
  <c r="A3696" i="13"/>
  <c r="O3695" i="13" l="1"/>
  <c r="L3695" i="13"/>
  <c r="N3696" i="13"/>
  <c r="M3696" i="13" a="1"/>
  <c r="M3696" i="13" s="1"/>
  <c r="K3696" i="13"/>
  <c r="P3696" i="13"/>
  <c r="Q3696" i="13" s="1"/>
  <c r="A3697" i="13"/>
  <c r="O3696" i="13" l="1"/>
  <c r="L3696" i="13"/>
  <c r="N3697" i="13"/>
  <c r="M3697" i="13" a="1"/>
  <c r="M3697" i="13" s="1"/>
  <c r="K3697" i="13"/>
  <c r="P3697" i="13"/>
  <c r="Q3697" i="13" s="1"/>
  <c r="A3698" i="13"/>
  <c r="O3697" i="13" l="1"/>
  <c r="L3697" i="13"/>
  <c r="N3698" i="13"/>
  <c r="M3698" i="13" a="1"/>
  <c r="M3698" i="13" s="1"/>
  <c r="K3698" i="13"/>
  <c r="P3698" i="13"/>
  <c r="Q3698" i="13" s="1"/>
  <c r="A3699" i="13"/>
  <c r="O3698" i="13" l="1"/>
  <c r="L3698" i="13"/>
  <c r="N3699" i="13"/>
  <c r="M3699" i="13" a="1"/>
  <c r="M3699" i="13" s="1"/>
  <c r="K3699" i="13"/>
  <c r="P3699" i="13"/>
  <c r="Q3699" i="13" s="1"/>
  <c r="A3700" i="13"/>
  <c r="O3699" i="13" l="1"/>
  <c r="L3699" i="13"/>
  <c r="N3700" i="13"/>
  <c r="M3700" i="13" a="1"/>
  <c r="M3700" i="13" s="1"/>
  <c r="K3700" i="13"/>
  <c r="P3700" i="13"/>
  <c r="Q3700" i="13" s="1"/>
  <c r="A3701" i="13"/>
  <c r="O3700" i="13" l="1"/>
  <c r="L3700" i="13"/>
  <c r="N3701" i="13"/>
  <c r="M3701" i="13" a="1"/>
  <c r="M3701" i="13" s="1"/>
  <c r="O3701" i="13" s="1"/>
  <c r="K3701" i="13"/>
  <c r="P3701" i="13"/>
  <c r="Q3701" i="13" s="1"/>
  <c r="A3702" i="13"/>
  <c r="G414" i="19"/>
  <c r="L3701" i="13" l="1"/>
  <c r="N3702" i="13"/>
  <c r="M3702" i="13" a="1"/>
  <c r="M3702" i="13" s="1"/>
  <c r="K3702" i="13"/>
  <c r="P3702" i="13"/>
  <c r="Q3702" i="13" s="1"/>
  <c r="A3703" i="13"/>
  <c r="O3702" i="13" l="1"/>
  <c r="L3702" i="13"/>
  <c r="N3703" i="13"/>
  <c r="M3703" i="13" a="1"/>
  <c r="M3703" i="13" s="1"/>
  <c r="K3703" i="13"/>
  <c r="P3703" i="13"/>
  <c r="Q3703" i="13" s="1"/>
  <c r="A3704" i="13"/>
  <c r="O3703" i="13" l="1"/>
  <c r="L3703" i="13"/>
  <c r="N3704" i="13"/>
  <c r="M3704" i="13" a="1"/>
  <c r="M3704" i="13" s="1"/>
  <c r="K3704" i="13"/>
  <c r="P3704" i="13"/>
  <c r="Q3704" i="13" s="1"/>
  <c r="A3705" i="13"/>
  <c r="O3704" i="13" l="1"/>
  <c r="L3704" i="13"/>
  <c r="N3705" i="13"/>
  <c r="M3705" i="13" a="1"/>
  <c r="M3705" i="13" s="1"/>
  <c r="O3705" i="13" s="1"/>
  <c r="K3705" i="13"/>
  <c r="P3705" i="13"/>
  <c r="Q3705" i="13" s="1"/>
  <c r="A3706" i="13"/>
  <c r="L3705" i="13" l="1"/>
  <c r="N3706" i="13"/>
  <c r="M3706" i="13" a="1"/>
  <c r="M3706" i="13" s="1"/>
  <c r="K3706" i="13"/>
  <c r="P3706" i="13"/>
  <c r="Q3706" i="13" s="1"/>
  <c r="A3707" i="13"/>
  <c r="O3706" i="13" l="1"/>
  <c r="L3706" i="13"/>
  <c r="N3707" i="13"/>
  <c r="M3707" i="13" a="1"/>
  <c r="M3707" i="13" s="1"/>
  <c r="K3707" i="13"/>
  <c r="P3707" i="13"/>
  <c r="Q3707" i="13" s="1"/>
  <c r="A3708" i="13"/>
  <c r="O3707" i="13" l="1"/>
  <c r="L3707" i="13"/>
  <c r="N3708" i="13"/>
  <c r="M3708" i="13" a="1"/>
  <c r="M3708" i="13" s="1"/>
  <c r="K3708" i="13"/>
  <c r="P3708" i="13"/>
  <c r="Q3708" i="13" s="1"/>
  <c r="A3709" i="13"/>
  <c r="O3708" i="13" l="1"/>
  <c r="L3708" i="13"/>
  <c r="N3709" i="13"/>
  <c r="M3709" i="13" a="1"/>
  <c r="M3709" i="13" s="1"/>
  <c r="K3709" i="13"/>
  <c r="P3709" i="13"/>
  <c r="Q3709" i="13" s="1"/>
  <c r="A3710" i="13"/>
  <c r="O3709" i="13" l="1"/>
  <c r="L3709" i="13"/>
  <c r="N3710" i="13"/>
  <c r="M3710" i="13" a="1"/>
  <c r="M3710" i="13" s="1"/>
  <c r="K3710" i="13"/>
  <c r="P3710" i="13"/>
  <c r="Q3710" i="13" s="1"/>
  <c r="A3711" i="13"/>
  <c r="G415" i="19"/>
  <c r="O3710" i="13" l="1"/>
  <c r="L3710" i="13"/>
  <c r="N3711" i="13"/>
  <c r="M3711" i="13" a="1"/>
  <c r="M3711" i="13" s="1"/>
  <c r="K3711" i="13"/>
  <c r="P3711" i="13"/>
  <c r="Q3711" i="13" s="1"/>
  <c r="A3712" i="13"/>
  <c r="O3711" i="13" l="1"/>
  <c r="L3711" i="13"/>
  <c r="N3712" i="13"/>
  <c r="M3712" i="13" a="1"/>
  <c r="M3712" i="13" s="1"/>
  <c r="O3712" i="13" s="1"/>
  <c r="K3712" i="13"/>
  <c r="P3712" i="13"/>
  <c r="Q3712" i="13" s="1"/>
  <c r="A3713" i="13"/>
  <c r="L3712" i="13" l="1"/>
  <c r="N3713" i="13"/>
  <c r="M3713" i="13" a="1"/>
  <c r="M3713" i="13" s="1"/>
  <c r="K3713" i="13"/>
  <c r="P3713" i="13"/>
  <c r="Q3713" i="13" s="1"/>
  <c r="A3714" i="13"/>
  <c r="O3713" i="13" l="1"/>
  <c r="L3713" i="13"/>
  <c r="N3714" i="13"/>
  <c r="M3714" i="13" a="1"/>
  <c r="M3714" i="13" s="1"/>
  <c r="K3714" i="13"/>
  <c r="P3714" i="13"/>
  <c r="Q3714" i="13" s="1"/>
  <c r="A3715" i="13"/>
  <c r="O3714" i="13" l="1"/>
  <c r="L3714" i="13"/>
  <c r="N3715" i="13"/>
  <c r="M3715" i="13" a="1"/>
  <c r="M3715" i="13" s="1"/>
  <c r="K3715" i="13"/>
  <c r="P3715" i="13"/>
  <c r="Q3715" i="13" s="1"/>
  <c r="A3716" i="13"/>
  <c r="O3715" i="13" l="1"/>
  <c r="L3715" i="13"/>
  <c r="N3716" i="13"/>
  <c r="M3716" i="13" a="1"/>
  <c r="M3716" i="13" s="1"/>
  <c r="K3716" i="13"/>
  <c r="P3716" i="13"/>
  <c r="Q3716" i="13" s="1"/>
  <c r="A3717" i="13"/>
  <c r="O3716" i="13" l="1"/>
  <c r="L3716" i="13"/>
  <c r="N3717" i="13"/>
  <c r="M3717" i="13" a="1"/>
  <c r="M3717" i="13" s="1"/>
  <c r="K3717" i="13"/>
  <c r="P3717" i="13"/>
  <c r="Q3717" i="13" s="1"/>
  <c r="A3718" i="13"/>
  <c r="O3717" i="13" l="1"/>
  <c r="L3717" i="13"/>
  <c r="N3718" i="13"/>
  <c r="M3718" i="13" a="1"/>
  <c r="M3718" i="13" s="1"/>
  <c r="K3718" i="13"/>
  <c r="P3718" i="13"/>
  <c r="Q3718" i="13" s="1"/>
  <c r="A3719" i="13"/>
  <c r="O3718" i="13" l="1"/>
  <c r="L3718" i="13"/>
  <c r="N3719" i="13"/>
  <c r="M3719" i="13" a="1"/>
  <c r="M3719" i="13" s="1"/>
  <c r="K3719" i="13"/>
  <c r="P3719" i="13"/>
  <c r="Q3719" i="13" s="1"/>
  <c r="A3720" i="13"/>
  <c r="G416" i="19"/>
  <c r="O3719" i="13" l="1"/>
  <c r="L3719" i="13"/>
  <c r="N3720" i="13"/>
  <c r="M3720" i="13" a="1"/>
  <c r="M3720" i="13" s="1"/>
  <c r="K3720" i="13"/>
  <c r="P3720" i="13"/>
  <c r="Q3720" i="13" s="1"/>
  <c r="A3721" i="13"/>
  <c r="O3720" i="13" l="1"/>
  <c r="L3720" i="13"/>
  <c r="N3721" i="13"/>
  <c r="M3721" i="13" a="1"/>
  <c r="M3721" i="13" s="1"/>
  <c r="K3721" i="13"/>
  <c r="P3721" i="13"/>
  <c r="Q3721" i="13" s="1"/>
  <c r="A3722" i="13"/>
  <c r="O3721" i="13" l="1"/>
  <c r="L3721" i="13"/>
  <c r="N3722" i="13"/>
  <c r="M3722" i="13" a="1"/>
  <c r="M3722" i="13" s="1"/>
  <c r="K3722" i="13"/>
  <c r="P3722" i="13"/>
  <c r="Q3722" i="13" s="1"/>
  <c r="A3723" i="13"/>
  <c r="O3722" i="13" l="1"/>
  <c r="L3722" i="13"/>
  <c r="N3723" i="13"/>
  <c r="M3723" i="13" a="1"/>
  <c r="M3723" i="13" s="1"/>
  <c r="K3723" i="13"/>
  <c r="P3723" i="13"/>
  <c r="Q3723" i="13" s="1"/>
  <c r="A3724" i="13"/>
  <c r="O3723" i="13" l="1"/>
  <c r="L3723" i="13"/>
  <c r="N3724" i="13"/>
  <c r="M3724" i="13" a="1"/>
  <c r="M3724" i="13" s="1"/>
  <c r="K3724" i="13"/>
  <c r="P3724" i="13"/>
  <c r="Q3724" i="13" s="1"/>
  <c r="A3725" i="13"/>
  <c r="O3724" i="13" l="1"/>
  <c r="L3724" i="13"/>
  <c r="N3725" i="13"/>
  <c r="M3725" i="13" a="1"/>
  <c r="M3725" i="13" s="1"/>
  <c r="K3725" i="13"/>
  <c r="P3725" i="13"/>
  <c r="Q3725" i="13" s="1"/>
  <c r="A3726" i="13"/>
  <c r="O3725" i="13" l="1"/>
  <c r="L3725" i="13"/>
  <c r="N3726" i="13"/>
  <c r="M3726" i="13" a="1"/>
  <c r="M3726" i="13" s="1"/>
  <c r="O3726" i="13" s="1"/>
  <c r="K3726" i="13"/>
  <c r="P3726" i="13"/>
  <c r="Q3726" i="13" s="1"/>
  <c r="A3727" i="13"/>
  <c r="L3726" i="13" l="1"/>
  <c r="N3727" i="13"/>
  <c r="M3727" i="13" a="1"/>
  <c r="M3727" i="13" s="1"/>
  <c r="K3727" i="13"/>
  <c r="P3727" i="13"/>
  <c r="Q3727" i="13" s="1"/>
  <c r="A3728" i="13"/>
  <c r="O3727" i="13" l="1"/>
  <c r="L3727" i="13"/>
  <c r="N3728" i="13"/>
  <c r="M3728" i="13" a="1"/>
  <c r="M3728" i="13" s="1"/>
  <c r="K3728" i="13"/>
  <c r="P3728" i="13"/>
  <c r="Q3728" i="13" s="1"/>
  <c r="A3729" i="13"/>
  <c r="G417" i="19"/>
  <c r="O3728" i="13" l="1"/>
  <c r="L3728" i="13"/>
  <c r="N3729" i="13"/>
  <c r="M3729" i="13" a="1"/>
  <c r="M3729" i="13" s="1"/>
  <c r="K3729" i="13"/>
  <c r="P3729" i="13"/>
  <c r="Q3729" i="13" s="1"/>
  <c r="A3730" i="13"/>
  <c r="O3729" i="13" l="1"/>
  <c r="L3729" i="13"/>
  <c r="N3730" i="13"/>
  <c r="M3730" i="13" a="1"/>
  <c r="M3730" i="13" s="1"/>
  <c r="K3730" i="13"/>
  <c r="P3730" i="13"/>
  <c r="Q3730" i="13" s="1"/>
  <c r="A3731" i="13"/>
  <c r="O3730" i="13" l="1"/>
  <c r="L3730" i="13"/>
  <c r="N3731" i="13"/>
  <c r="M3731" i="13" a="1"/>
  <c r="M3731" i="13" s="1"/>
  <c r="O3731" i="13" s="1"/>
  <c r="K3731" i="13"/>
  <c r="P3731" i="13"/>
  <c r="Q3731" i="13" s="1"/>
  <c r="A3732" i="13"/>
  <c r="L3731" i="13" l="1"/>
  <c r="N3732" i="13"/>
  <c r="M3732" i="13" a="1"/>
  <c r="M3732" i="13" s="1"/>
  <c r="K3732" i="13"/>
  <c r="P3732" i="13"/>
  <c r="Q3732" i="13" s="1"/>
  <c r="A3733" i="13"/>
  <c r="O3732" i="13" l="1"/>
  <c r="L3732" i="13"/>
  <c r="N3733" i="13"/>
  <c r="M3733" i="13" a="1"/>
  <c r="M3733" i="13" s="1"/>
  <c r="K3733" i="13"/>
  <c r="P3733" i="13"/>
  <c r="Q3733" i="13" s="1"/>
  <c r="A3734" i="13"/>
  <c r="O3733" i="13" l="1"/>
  <c r="L3733" i="13"/>
  <c r="N3734" i="13"/>
  <c r="M3734" i="13" a="1"/>
  <c r="M3734" i="13" s="1"/>
  <c r="K3734" i="13"/>
  <c r="P3734" i="13"/>
  <c r="Q3734" i="13" s="1"/>
  <c r="A3735" i="13"/>
  <c r="O3734" i="13" l="1"/>
  <c r="L3734" i="13"/>
  <c r="N3735" i="13"/>
  <c r="M3735" i="13" a="1"/>
  <c r="M3735" i="13" s="1"/>
  <c r="K3735" i="13"/>
  <c r="P3735" i="13"/>
  <c r="Q3735" i="13" s="1"/>
  <c r="A3736" i="13"/>
  <c r="O3735" i="13" l="1"/>
  <c r="L3735" i="13"/>
  <c r="N3736" i="13"/>
  <c r="M3736" i="13" a="1"/>
  <c r="M3736" i="13" s="1"/>
  <c r="O3736" i="13" s="1"/>
  <c r="K3736" i="13"/>
  <c r="P3736" i="13"/>
  <c r="Q3736" i="13" s="1"/>
  <c r="A3737" i="13"/>
  <c r="L3736" i="13" l="1"/>
  <c r="N3737" i="13"/>
  <c r="M3737" i="13" a="1"/>
  <c r="M3737" i="13" s="1"/>
  <c r="K3737" i="13"/>
  <c r="P3737" i="13"/>
  <c r="Q3737" i="13" s="1"/>
  <c r="A3738" i="13"/>
  <c r="G418" i="19"/>
  <c r="O3737" i="13" l="1"/>
  <c r="L3737" i="13"/>
  <c r="N3738" i="13"/>
  <c r="M3738" i="13" a="1"/>
  <c r="M3738" i="13" s="1"/>
  <c r="K3738" i="13"/>
  <c r="P3738" i="13"/>
  <c r="Q3738" i="13" s="1"/>
  <c r="A3739" i="13"/>
  <c r="O3738" i="13" l="1"/>
  <c r="L3738" i="13"/>
  <c r="N3739" i="13"/>
  <c r="M3739" i="13" a="1"/>
  <c r="M3739" i="13" s="1"/>
  <c r="K3739" i="13"/>
  <c r="P3739" i="13"/>
  <c r="Q3739" i="13" s="1"/>
  <c r="A3740" i="13"/>
  <c r="O3739" i="13" l="1"/>
  <c r="L3739" i="13"/>
  <c r="N3740" i="13"/>
  <c r="M3740" i="13" a="1"/>
  <c r="M3740" i="13" s="1"/>
  <c r="K3740" i="13"/>
  <c r="P3740" i="13"/>
  <c r="Q3740" i="13" s="1"/>
  <c r="A3741" i="13"/>
  <c r="O3740" i="13" l="1"/>
  <c r="L3740" i="13"/>
  <c r="N3741" i="13"/>
  <c r="M3741" i="13" a="1"/>
  <c r="M3741" i="13" s="1"/>
  <c r="K3741" i="13"/>
  <c r="P3741" i="13"/>
  <c r="Q3741" i="13" s="1"/>
  <c r="A3742" i="13"/>
  <c r="O3741" i="13" l="1"/>
  <c r="L3741" i="13"/>
  <c r="N3742" i="13"/>
  <c r="M3742" i="13" a="1"/>
  <c r="M3742" i="13" s="1"/>
  <c r="K3742" i="13"/>
  <c r="P3742" i="13"/>
  <c r="Q3742" i="13" s="1"/>
  <c r="A3743" i="13"/>
  <c r="O3742" i="13" l="1"/>
  <c r="L3742" i="13"/>
  <c r="N3743" i="13"/>
  <c r="M3743" i="13" a="1"/>
  <c r="M3743" i="13" s="1"/>
  <c r="K3743" i="13"/>
  <c r="P3743" i="13"/>
  <c r="Q3743" i="13" s="1"/>
  <c r="A3744" i="13"/>
  <c r="O3743" i="13" l="1"/>
  <c r="L3743" i="13"/>
  <c r="N3744" i="13"/>
  <c r="M3744" i="13" a="1"/>
  <c r="M3744" i="13" s="1"/>
  <c r="K3744" i="13"/>
  <c r="P3744" i="13"/>
  <c r="Q3744" i="13" s="1"/>
  <c r="A3745" i="13"/>
  <c r="O3744" i="13" l="1"/>
  <c r="L3744" i="13"/>
  <c r="N3745" i="13"/>
  <c r="M3745" i="13" a="1"/>
  <c r="M3745" i="13" s="1"/>
  <c r="K3745" i="13"/>
  <c r="P3745" i="13"/>
  <c r="Q3745" i="13" s="1"/>
  <c r="A3746" i="13"/>
  <c r="O3745" i="13" l="1"/>
  <c r="L3745" i="13"/>
  <c r="N3746" i="13"/>
  <c r="M3746" i="13" a="1"/>
  <c r="M3746" i="13" s="1"/>
  <c r="K3746" i="13"/>
  <c r="P3746" i="13"/>
  <c r="Q3746" i="13" s="1"/>
  <c r="A3747" i="13"/>
  <c r="G419" i="19"/>
  <c r="O3746" i="13" l="1"/>
  <c r="L3746" i="13"/>
  <c r="N3747" i="13"/>
  <c r="M3747" i="13" a="1"/>
  <c r="M3747" i="13" s="1"/>
  <c r="K3747" i="13"/>
  <c r="P3747" i="13"/>
  <c r="Q3747" i="13" s="1"/>
  <c r="A3748" i="13"/>
  <c r="O3747" i="13" l="1"/>
  <c r="L3747" i="13"/>
  <c r="N3748" i="13"/>
  <c r="M3748" i="13" a="1"/>
  <c r="M3748" i="13" s="1"/>
  <c r="O3748" i="13" s="1"/>
  <c r="K3748" i="13"/>
  <c r="P3748" i="13"/>
  <c r="Q3748" i="13" s="1"/>
  <c r="A3749" i="13"/>
  <c r="L3748" i="13" l="1"/>
  <c r="N3749" i="13"/>
  <c r="M3749" i="13" a="1"/>
  <c r="M3749" i="13" s="1"/>
  <c r="K3749" i="13"/>
  <c r="P3749" i="13"/>
  <c r="Q3749" i="13" s="1"/>
  <c r="A3750" i="13"/>
  <c r="O3749" i="13" l="1"/>
  <c r="L3749" i="13"/>
  <c r="N3750" i="13"/>
  <c r="M3750" i="13" a="1"/>
  <c r="M3750" i="13" s="1"/>
  <c r="K3750" i="13"/>
  <c r="P3750" i="13"/>
  <c r="Q3750" i="13" s="1"/>
  <c r="A3751" i="13"/>
  <c r="O3750" i="13" l="1"/>
  <c r="L3750" i="13"/>
  <c r="N3751" i="13"/>
  <c r="M3751" i="13" a="1"/>
  <c r="M3751" i="13" s="1"/>
  <c r="K3751" i="13"/>
  <c r="P3751" i="13"/>
  <c r="Q3751" i="13" s="1"/>
  <c r="A3752" i="13"/>
  <c r="O3751" i="13" l="1"/>
  <c r="L3751" i="13"/>
  <c r="N3752" i="13"/>
  <c r="M3752" i="13" a="1"/>
  <c r="M3752" i="13" s="1"/>
  <c r="K3752" i="13"/>
  <c r="P3752" i="13"/>
  <c r="Q3752" i="13" s="1"/>
  <c r="A3753" i="13"/>
  <c r="O3752" i="13" l="1"/>
  <c r="L3752" i="13"/>
  <c r="N3753" i="13"/>
  <c r="M3753" i="13" a="1"/>
  <c r="M3753" i="13" s="1"/>
  <c r="O3753" i="13" s="1"/>
  <c r="K3753" i="13"/>
  <c r="P3753" i="13"/>
  <c r="Q3753" i="13" s="1"/>
  <c r="A3754" i="13"/>
  <c r="L3753" i="13" l="1"/>
  <c r="N3754" i="13"/>
  <c r="M3754" i="13" a="1"/>
  <c r="M3754" i="13" s="1"/>
  <c r="K3754" i="13"/>
  <c r="P3754" i="13"/>
  <c r="Q3754" i="13" s="1"/>
  <c r="A3755" i="13"/>
  <c r="O3754" i="13" l="1"/>
  <c r="L3754" i="13"/>
  <c r="N3755" i="13"/>
  <c r="M3755" i="13" a="1"/>
  <c r="M3755" i="13" s="1"/>
  <c r="K3755" i="13"/>
  <c r="P3755" i="13"/>
  <c r="Q3755" i="13" s="1"/>
  <c r="A3756" i="13"/>
  <c r="G420" i="19"/>
  <c r="O3755" i="13" l="1"/>
  <c r="L3755" i="13"/>
  <c r="N3756" i="13"/>
  <c r="M3756" i="13" a="1"/>
  <c r="M3756" i="13" s="1"/>
  <c r="K3756" i="13"/>
  <c r="P3756" i="13"/>
  <c r="Q3756" i="13" s="1"/>
  <c r="A3757" i="13"/>
  <c r="O3756" i="13" l="1"/>
  <c r="L3756" i="13"/>
  <c r="N3757" i="13"/>
  <c r="M3757" i="13" a="1"/>
  <c r="M3757" i="13" s="1"/>
  <c r="K3757" i="13"/>
  <c r="P3757" i="13"/>
  <c r="Q3757" i="13" s="1"/>
  <c r="A3758" i="13"/>
  <c r="O3757" i="13" l="1"/>
  <c r="L3757" i="13"/>
  <c r="N3758" i="13"/>
  <c r="M3758" i="13" a="1"/>
  <c r="M3758" i="13" s="1"/>
  <c r="K3758" i="13"/>
  <c r="P3758" i="13"/>
  <c r="Q3758" i="13" s="1"/>
  <c r="A3759" i="13"/>
  <c r="O3758" i="13" l="1"/>
  <c r="L3758" i="13"/>
  <c r="N3759" i="13"/>
  <c r="M3759" i="13" a="1"/>
  <c r="M3759" i="13" s="1"/>
  <c r="O3759" i="13" s="1"/>
  <c r="K3759" i="13"/>
  <c r="P3759" i="13"/>
  <c r="Q3759" i="13" s="1"/>
  <c r="A3760" i="13"/>
  <c r="L3759" i="13" l="1"/>
  <c r="N3760" i="13"/>
  <c r="M3760" i="13" a="1"/>
  <c r="M3760" i="13" s="1"/>
  <c r="K3760" i="13"/>
  <c r="P3760" i="13"/>
  <c r="Q3760" i="13" s="1"/>
  <c r="A3761" i="13"/>
  <c r="O3760" i="13" l="1"/>
  <c r="L3760" i="13"/>
  <c r="N3761" i="13"/>
  <c r="M3761" i="13" a="1"/>
  <c r="M3761" i="13" s="1"/>
  <c r="K3761" i="13"/>
  <c r="P3761" i="13"/>
  <c r="Q3761" i="13" s="1"/>
  <c r="A3762" i="13"/>
  <c r="O3761" i="13" l="1"/>
  <c r="L3761" i="13"/>
  <c r="N3762" i="13"/>
  <c r="M3762" i="13" a="1"/>
  <c r="M3762" i="13" s="1"/>
  <c r="K3762" i="13"/>
  <c r="P3762" i="13"/>
  <c r="Q3762" i="13" s="1"/>
  <c r="A3763" i="13"/>
  <c r="O3762" i="13" l="1"/>
  <c r="L3762" i="13"/>
  <c r="N3763" i="13"/>
  <c r="M3763" i="13" a="1"/>
  <c r="M3763" i="13" s="1"/>
  <c r="K3763" i="13"/>
  <c r="P3763" i="13"/>
  <c r="Q3763" i="13" s="1"/>
  <c r="A3764" i="13"/>
  <c r="O3763" i="13" l="1"/>
  <c r="L3763" i="13"/>
  <c r="N3764" i="13"/>
  <c r="M3764" i="13" a="1"/>
  <c r="M3764" i="13" s="1"/>
  <c r="O3764" i="13" s="1"/>
  <c r="K3764" i="13"/>
  <c r="P3764" i="13"/>
  <c r="Q3764" i="13" s="1"/>
  <c r="A3765" i="13"/>
  <c r="G421" i="19"/>
  <c r="L3764" i="13" l="1"/>
  <c r="N3765" i="13"/>
  <c r="M3765" i="13" a="1"/>
  <c r="M3765" i="13" s="1"/>
  <c r="K3765" i="13"/>
  <c r="P3765" i="13"/>
  <c r="Q3765" i="13" s="1"/>
  <c r="A3766" i="13"/>
  <c r="O3765" i="13" l="1"/>
  <c r="L3765" i="13"/>
  <c r="N3766" i="13"/>
  <c r="M3766" i="13" a="1"/>
  <c r="M3766" i="13" s="1"/>
  <c r="K3766" i="13"/>
  <c r="P3766" i="13"/>
  <c r="Q3766" i="13" s="1"/>
  <c r="A3767" i="13"/>
  <c r="O3766" i="13" l="1"/>
  <c r="L3766" i="13"/>
  <c r="N3767" i="13"/>
  <c r="M3767" i="13" a="1"/>
  <c r="M3767" i="13" s="1"/>
  <c r="K3767" i="13"/>
  <c r="P3767" i="13"/>
  <c r="Q3767" i="13" s="1"/>
  <c r="A3768" i="13"/>
  <c r="O3767" i="13" l="1"/>
  <c r="L3767" i="13"/>
  <c r="N3768" i="13"/>
  <c r="M3768" i="13" a="1"/>
  <c r="M3768" i="13" s="1"/>
  <c r="K3768" i="13"/>
  <c r="P3768" i="13"/>
  <c r="Q3768" i="13" s="1"/>
  <c r="A3769" i="13"/>
  <c r="O3768" i="13" l="1"/>
  <c r="L3768" i="13"/>
  <c r="N3769" i="13"/>
  <c r="M3769" i="13" a="1"/>
  <c r="M3769" i="13" s="1"/>
  <c r="K3769" i="13"/>
  <c r="P3769" i="13"/>
  <c r="Q3769" i="13" s="1"/>
  <c r="A3770" i="13"/>
  <c r="O3769" i="13" l="1"/>
  <c r="L3769" i="13"/>
  <c r="N3770" i="13"/>
  <c r="M3770" i="13" a="1"/>
  <c r="M3770" i="13" s="1"/>
  <c r="K3770" i="13"/>
  <c r="P3770" i="13"/>
  <c r="Q3770" i="13" s="1"/>
  <c r="A3771" i="13"/>
  <c r="O3770" i="13" l="1"/>
  <c r="L3770" i="13"/>
  <c r="N3771" i="13"/>
  <c r="M3771" i="13" a="1"/>
  <c r="M3771" i="13" s="1"/>
  <c r="K3771" i="13"/>
  <c r="P3771" i="13"/>
  <c r="Q3771" i="13" s="1"/>
  <c r="A3772" i="13"/>
  <c r="O3771" i="13" l="1"/>
  <c r="L3771" i="13"/>
  <c r="N3772" i="13"/>
  <c r="M3772" i="13" a="1"/>
  <c r="M3772" i="13" s="1"/>
  <c r="K3772" i="13"/>
  <c r="P3772" i="13"/>
  <c r="Q3772" i="13" s="1"/>
  <c r="A3773" i="13"/>
  <c r="O3772" i="13" l="1"/>
  <c r="L3772" i="13"/>
  <c r="N3773" i="13"/>
  <c r="M3773" i="13" a="1"/>
  <c r="M3773" i="13" s="1"/>
  <c r="K3773" i="13"/>
  <c r="P3773" i="13"/>
  <c r="Q3773" i="13" s="1"/>
  <c r="A3774" i="13"/>
  <c r="G422" i="19"/>
  <c r="O3773" i="13" l="1"/>
  <c r="L3773" i="13"/>
  <c r="N3774" i="13"/>
  <c r="M3774" i="13" a="1"/>
  <c r="M3774" i="13" s="1"/>
  <c r="K3774" i="13"/>
  <c r="P3774" i="13"/>
  <c r="Q3774" i="13" s="1"/>
  <c r="A3775" i="13"/>
  <c r="O3774" i="13" l="1"/>
  <c r="L3774" i="13"/>
  <c r="N3775" i="13"/>
  <c r="M3775" i="13" a="1"/>
  <c r="M3775" i="13" s="1"/>
  <c r="K3775" i="13"/>
  <c r="P3775" i="13"/>
  <c r="Q3775" i="13" s="1"/>
  <c r="A3776" i="13"/>
  <c r="O3775" i="13" l="1"/>
  <c r="L3775" i="13"/>
  <c r="N3776" i="13"/>
  <c r="M3776" i="13" a="1"/>
  <c r="M3776" i="13" s="1"/>
  <c r="K3776" i="13"/>
  <c r="P3776" i="13"/>
  <c r="Q3776" i="13" s="1"/>
  <c r="A3777" i="13"/>
  <c r="O3776" i="13" l="1"/>
  <c r="L3776" i="13"/>
  <c r="N3777" i="13"/>
  <c r="M3777" i="13" a="1"/>
  <c r="M3777" i="13" s="1"/>
  <c r="K3777" i="13"/>
  <c r="P3777" i="13"/>
  <c r="Q3777" i="13" s="1"/>
  <c r="A3778" i="13"/>
  <c r="O3777" i="13" l="1"/>
  <c r="L3777" i="13"/>
  <c r="N3778" i="13"/>
  <c r="M3778" i="13" a="1"/>
  <c r="M3778" i="13" s="1"/>
  <c r="K3778" i="13"/>
  <c r="P3778" i="13"/>
  <c r="Q3778" i="13" s="1"/>
  <c r="A3779" i="13"/>
  <c r="O3778" i="13" l="1"/>
  <c r="L3778" i="13"/>
  <c r="N3779" i="13"/>
  <c r="M3779" i="13" a="1"/>
  <c r="M3779" i="13" s="1"/>
  <c r="K3779" i="13"/>
  <c r="P3779" i="13"/>
  <c r="Q3779" i="13" s="1"/>
  <c r="A3780" i="13"/>
  <c r="O3779" i="13" l="1"/>
  <c r="L3779" i="13"/>
  <c r="N3780" i="13"/>
  <c r="M3780" i="13" a="1"/>
  <c r="M3780" i="13" s="1"/>
  <c r="K3780" i="13"/>
  <c r="P3780" i="13"/>
  <c r="Q3780" i="13" s="1"/>
  <c r="A3781" i="13"/>
  <c r="O3780" i="13" l="1"/>
  <c r="L3780" i="13"/>
  <c r="N3781" i="13"/>
  <c r="M3781" i="13" a="1"/>
  <c r="M3781" i="13" s="1"/>
  <c r="K3781" i="13"/>
  <c r="P3781" i="13"/>
  <c r="Q3781" i="13" s="1"/>
  <c r="A3782" i="13"/>
  <c r="O3781" i="13" l="1"/>
  <c r="L3781" i="13"/>
  <c r="N3782" i="13"/>
  <c r="M3782" i="13" a="1"/>
  <c r="M3782" i="13" s="1"/>
  <c r="K3782" i="13"/>
  <c r="P3782" i="13"/>
  <c r="Q3782" i="13" s="1"/>
  <c r="A3783" i="13"/>
  <c r="G423" i="19"/>
  <c r="O3782" i="13" l="1"/>
  <c r="L3782" i="13"/>
  <c r="N3783" i="13"/>
  <c r="M3783" i="13" a="1"/>
  <c r="M3783" i="13" s="1"/>
  <c r="K3783" i="13"/>
  <c r="P3783" i="13"/>
  <c r="Q3783" i="13" s="1"/>
  <c r="A3784" i="13"/>
  <c r="O3783" i="13" l="1"/>
  <c r="L3783" i="13"/>
  <c r="N3784" i="13"/>
  <c r="M3784" i="13" a="1"/>
  <c r="M3784" i="13" s="1"/>
  <c r="K3784" i="13"/>
  <c r="P3784" i="13"/>
  <c r="Q3784" i="13" s="1"/>
  <c r="A3785" i="13"/>
  <c r="O3784" i="13" l="1"/>
  <c r="L3784" i="13"/>
  <c r="N3785" i="13"/>
  <c r="M3785" i="13" a="1"/>
  <c r="M3785" i="13" s="1"/>
  <c r="K3785" i="13"/>
  <c r="P3785" i="13"/>
  <c r="Q3785" i="13" s="1"/>
  <c r="A3786" i="13"/>
  <c r="O3785" i="13" l="1"/>
  <c r="L3785" i="13"/>
  <c r="N3786" i="13"/>
  <c r="M3786" i="13" a="1"/>
  <c r="M3786" i="13" s="1"/>
  <c r="K3786" i="13"/>
  <c r="P3786" i="13"/>
  <c r="Q3786" i="13" s="1"/>
  <c r="A3787" i="13"/>
  <c r="O3786" i="13" l="1"/>
  <c r="L3786" i="13"/>
  <c r="N3787" i="13"/>
  <c r="M3787" i="13" a="1"/>
  <c r="M3787" i="13" s="1"/>
  <c r="K3787" i="13"/>
  <c r="P3787" i="13"/>
  <c r="Q3787" i="13" s="1"/>
  <c r="A3788" i="13"/>
  <c r="O3787" i="13" l="1"/>
  <c r="L3787" i="13"/>
  <c r="N3788" i="13"/>
  <c r="M3788" i="13" a="1"/>
  <c r="M3788" i="13" s="1"/>
  <c r="K3788" i="13"/>
  <c r="P3788" i="13"/>
  <c r="Q3788" i="13" s="1"/>
  <c r="A3789" i="13"/>
  <c r="O3788" i="13" l="1"/>
  <c r="L3788" i="13"/>
  <c r="N3789" i="13"/>
  <c r="M3789" i="13" a="1"/>
  <c r="M3789" i="13" s="1"/>
  <c r="K3789" i="13"/>
  <c r="P3789" i="13"/>
  <c r="Q3789" i="13" s="1"/>
  <c r="A3790" i="13"/>
  <c r="O3789" i="13" l="1"/>
  <c r="L3789" i="13"/>
  <c r="N3790" i="13"/>
  <c r="M3790" i="13" a="1"/>
  <c r="M3790" i="13" s="1"/>
  <c r="K3790" i="13"/>
  <c r="P3790" i="13"/>
  <c r="Q3790" i="13" s="1"/>
  <c r="A3791" i="13"/>
  <c r="O3790" i="13" l="1"/>
  <c r="L3790" i="13"/>
  <c r="N3791" i="13"/>
  <c r="M3791" i="13" a="1"/>
  <c r="M3791" i="13" s="1"/>
  <c r="K3791" i="13"/>
  <c r="P3791" i="13"/>
  <c r="Q3791" i="13" s="1"/>
  <c r="A3792" i="13"/>
  <c r="G424" i="19"/>
  <c r="O3791" i="13" l="1"/>
  <c r="L3791" i="13"/>
  <c r="N3792" i="13"/>
  <c r="M3792" i="13" a="1"/>
  <c r="M3792" i="13" s="1"/>
  <c r="K3792" i="13"/>
  <c r="P3792" i="13"/>
  <c r="Q3792" i="13" s="1"/>
  <c r="A3793" i="13"/>
  <c r="O3792" i="13" l="1"/>
  <c r="L3792" i="13"/>
  <c r="N3793" i="13"/>
  <c r="M3793" i="13" a="1"/>
  <c r="M3793" i="13" s="1"/>
  <c r="K3793" i="13"/>
  <c r="P3793" i="13"/>
  <c r="Q3793" i="13" s="1"/>
  <c r="A3794" i="13"/>
  <c r="O3793" i="13" l="1"/>
  <c r="L3793" i="13"/>
  <c r="N3794" i="13"/>
  <c r="M3794" i="13" a="1"/>
  <c r="M3794" i="13" s="1"/>
  <c r="O3794" i="13" s="1"/>
  <c r="K3794" i="13"/>
  <c r="P3794" i="13"/>
  <c r="Q3794" i="13" s="1"/>
  <c r="A3795" i="13"/>
  <c r="L3794" i="13" l="1"/>
  <c r="N3795" i="13"/>
  <c r="M3795" i="13" a="1"/>
  <c r="M3795" i="13" s="1"/>
  <c r="K3795" i="13"/>
  <c r="P3795" i="13"/>
  <c r="Q3795" i="13" s="1"/>
  <c r="A3796" i="13"/>
  <c r="O3795" i="13" l="1"/>
  <c r="L3795" i="13"/>
  <c r="N3796" i="13"/>
  <c r="M3796" i="13" a="1"/>
  <c r="M3796" i="13" s="1"/>
  <c r="O3796" i="13" s="1"/>
  <c r="K3796" i="13"/>
  <c r="P3796" i="13"/>
  <c r="Q3796" i="13" s="1"/>
  <c r="A3797" i="13"/>
  <c r="L3796" i="13" l="1"/>
  <c r="N3797" i="13"/>
  <c r="M3797" i="13" a="1"/>
  <c r="M3797" i="13" s="1"/>
  <c r="K3797" i="13"/>
  <c r="P3797" i="13"/>
  <c r="Q3797" i="13" s="1"/>
  <c r="A3798" i="13"/>
  <c r="O3797" i="13" l="1"/>
  <c r="L3797" i="13"/>
  <c r="N3798" i="13"/>
  <c r="M3798" i="13" a="1"/>
  <c r="M3798" i="13" s="1"/>
  <c r="K3798" i="13"/>
  <c r="P3798" i="13"/>
  <c r="Q3798" i="13" s="1"/>
  <c r="A3799" i="13"/>
  <c r="O3798" i="13" l="1"/>
  <c r="L3798" i="13"/>
  <c r="N3799" i="13"/>
  <c r="M3799" i="13" a="1"/>
  <c r="M3799" i="13" s="1"/>
  <c r="K3799" i="13"/>
  <c r="P3799" i="13"/>
  <c r="Q3799" i="13" s="1"/>
  <c r="A3800" i="13"/>
  <c r="O3799" i="13" l="1"/>
  <c r="L3799" i="13"/>
  <c r="N3800" i="13"/>
  <c r="M3800" i="13" a="1"/>
  <c r="M3800" i="13" s="1"/>
  <c r="K3800" i="13"/>
  <c r="P3800" i="13"/>
  <c r="Q3800" i="13" s="1"/>
  <c r="A3801" i="13"/>
  <c r="G425" i="19"/>
  <c r="O3800" i="13" l="1"/>
  <c r="L3800" i="13"/>
  <c r="N3801" i="13"/>
  <c r="M3801" i="13" a="1"/>
  <c r="M3801" i="13" s="1"/>
  <c r="K3801" i="13"/>
  <c r="P3801" i="13"/>
  <c r="Q3801" i="13" s="1"/>
  <c r="A3802" i="13"/>
  <c r="O3801" i="13" l="1"/>
  <c r="L3801" i="13"/>
  <c r="N3802" i="13"/>
  <c r="M3802" i="13" a="1"/>
  <c r="M3802" i="13" s="1"/>
  <c r="K3802" i="13"/>
  <c r="P3802" i="13"/>
  <c r="Q3802" i="13" s="1"/>
  <c r="A3803" i="13"/>
  <c r="O3802" i="13" l="1"/>
  <c r="L3802" i="13"/>
  <c r="N3803" i="13"/>
  <c r="M3803" i="13" a="1"/>
  <c r="M3803" i="13" s="1"/>
  <c r="K3803" i="13"/>
  <c r="P3803" i="13"/>
  <c r="Q3803" i="13" s="1"/>
  <c r="A3804" i="13"/>
  <c r="O3803" i="13" l="1"/>
  <c r="L3803" i="13"/>
  <c r="N3804" i="13"/>
  <c r="M3804" i="13" a="1"/>
  <c r="M3804" i="13" s="1"/>
  <c r="K3804" i="13"/>
  <c r="P3804" i="13"/>
  <c r="Q3804" i="13" s="1"/>
  <c r="A3805" i="13"/>
  <c r="O3804" i="13" l="1"/>
  <c r="L3804" i="13"/>
  <c r="N3805" i="13"/>
  <c r="M3805" i="13" a="1"/>
  <c r="M3805" i="13" s="1"/>
  <c r="K3805" i="13"/>
  <c r="P3805" i="13"/>
  <c r="Q3805" i="13" s="1"/>
  <c r="A3806" i="13"/>
  <c r="O3805" i="13" l="1"/>
  <c r="L3805" i="13"/>
  <c r="N3806" i="13"/>
  <c r="M3806" i="13" a="1"/>
  <c r="M3806" i="13" s="1"/>
  <c r="K3806" i="13"/>
  <c r="P3806" i="13"/>
  <c r="Q3806" i="13" s="1"/>
  <c r="A3807" i="13"/>
  <c r="O3806" i="13" l="1"/>
  <c r="L3806" i="13"/>
  <c r="N3807" i="13"/>
  <c r="M3807" i="13" a="1"/>
  <c r="M3807" i="13" s="1"/>
  <c r="O3807" i="13" s="1"/>
  <c r="K3807" i="13"/>
  <c r="P3807" i="13"/>
  <c r="Q3807" i="13" s="1"/>
  <c r="A3808" i="13"/>
  <c r="L3807" i="13" l="1"/>
  <c r="N3808" i="13"/>
  <c r="M3808" i="13" a="1"/>
  <c r="M3808" i="13" s="1"/>
  <c r="K3808" i="13"/>
  <c r="P3808" i="13"/>
  <c r="Q3808" i="13" s="1"/>
  <c r="A3809" i="13"/>
  <c r="O3808" i="13" l="1"/>
  <c r="L3808" i="13"/>
  <c r="N3809" i="13"/>
  <c r="M3809" i="13" a="1"/>
  <c r="M3809" i="13" s="1"/>
  <c r="K3809" i="13"/>
  <c r="P3809" i="13"/>
  <c r="Q3809" i="13" s="1"/>
  <c r="A3810" i="13"/>
  <c r="G426" i="19"/>
  <c r="O3809" i="13" l="1"/>
  <c r="L3809" i="13"/>
  <c r="N3810" i="13"/>
  <c r="M3810" i="13" a="1"/>
  <c r="M3810" i="13" s="1"/>
  <c r="K3810" i="13"/>
  <c r="P3810" i="13"/>
  <c r="Q3810" i="13" s="1"/>
  <c r="A3811" i="13"/>
  <c r="O3810" i="13" l="1"/>
  <c r="L3810" i="13"/>
  <c r="N3811" i="13"/>
  <c r="M3811" i="13" a="1"/>
  <c r="M3811" i="13" s="1"/>
  <c r="K3811" i="13"/>
  <c r="P3811" i="13"/>
  <c r="Q3811" i="13" s="1"/>
  <c r="A3812" i="13"/>
  <c r="O3811" i="13" l="1"/>
  <c r="L3811" i="13"/>
  <c r="N3812" i="13"/>
  <c r="M3812" i="13" a="1"/>
  <c r="M3812" i="13" s="1"/>
  <c r="O3812" i="13" s="1"/>
  <c r="K3812" i="13"/>
  <c r="P3812" i="13"/>
  <c r="Q3812" i="13" s="1"/>
  <c r="A3813" i="13"/>
  <c r="L3812" i="13" l="1"/>
  <c r="N3813" i="13"/>
  <c r="M3813" i="13" a="1"/>
  <c r="M3813" i="13" s="1"/>
  <c r="K3813" i="13"/>
  <c r="P3813" i="13"/>
  <c r="Q3813" i="13" s="1"/>
  <c r="A3814" i="13"/>
  <c r="O3813" i="13" l="1"/>
  <c r="L3813" i="13"/>
  <c r="N3814" i="13"/>
  <c r="M3814" i="13" a="1"/>
  <c r="M3814" i="13" s="1"/>
  <c r="K3814" i="13"/>
  <c r="P3814" i="13"/>
  <c r="Q3814" i="13" s="1"/>
  <c r="A3815" i="13"/>
  <c r="O3814" i="13" l="1"/>
  <c r="L3814" i="13"/>
  <c r="N3815" i="13"/>
  <c r="M3815" i="13" a="1"/>
  <c r="M3815" i="13" s="1"/>
  <c r="K3815" i="13"/>
  <c r="P3815" i="13"/>
  <c r="Q3815" i="13" s="1"/>
  <c r="A3816" i="13"/>
  <c r="O3815" i="13" l="1"/>
  <c r="L3815" i="13"/>
  <c r="N3816" i="13"/>
  <c r="M3816" i="13" a="1"/>
  <c r="M3816" i="13" s="1"/>
  <c r="K3816" i="13"/>
  <c r="P3816" i="13"/>
  <c r="Q3816" i="13" s="1"/>
  <c r="A3817" i="13"/>
  <c r="O3816" i="13" l="1"/>
  <c r="L3816" i="13"/>
  <c r="N3817" i="13"/>
  <c r="M3817" i="13" a="1"/>
  <c r="M3817" i="13" s="1"/>
  <c r="K3817" i="13"/>
  <c r="P3817" i="13"/>
  <c r="Q3817" i="13" s="1"/>
  <c r="A3818" i="13"/>
  <c r="O3817" i="13" l="1"/>
  <c r="L3817" i="13"/>
  <c r="N3818" i="13"/>
  <c r="M3818" i="13" a="1"/>
  <c r="M3818" i="13" s="1"/>
  <c r="K3818" i="13"/>
  <c r="P3818" i="13"/>
  <c r="Q3818" i="13" s="1"/>
  <c r="A3819" i="13"/>
  <c r="G427" i="19"/>
  <c r="O3818" i="13" l="1"/>
  <c r="L3818" i="13"/>
  <c r="N3819" i="13"/>
  <c r="M3819" i="13" a="1"/>
  <c r="M3819" i="13" s="1"/>
  <c r="K3819" i="13"/>
  <c r="P3819" i="13"/>
  <c r="Q3819" i="13" s="1"/>
  <c r="A3820" i="13"/>
  <c r="O3819" i="13" l="1"/>
  <c r="L3819" i="13"/>
  <c r="N3820" i="13"/>
  <c r="M3820" i="13" a="1"/>
  <c r="M3820" i="13" s="1"/>
  <c r="K3820" i="13"/>
  <c r="P3820" i="13"/>
  <c r="Q3820" i="13" s="1"/>
  <c r="A3821" i="13"/>
  <c r="O3820" i="13" l="1"/>
  <c r="L3820" i="13"/>
  <c r="N3821" i="13"/>
  <c r="M3821" i="13" a="1"/>
  <c r="M3821" i="13" s="1"/>
  <c r="K3821" i="13"/>
  <c r="P3821" i="13"/>
  <c r="Q3821" i="13" s="1"/>
  <c r="A3822" i="13"/>
  <c r="O3821" i="13" l="1"/>
  <c r="L3821" i="13"/>
  <c r="N3822" i="13"/>
  <c r="M3822" i="13" a="1"/>
  <c r="M3822" i="13" s="1"/>
  <c r="K3822" i="13"/>
  <c r="P3822" i="13"/>
  <c r="Q3822" i="13" s="1"/>
  <c r="A3823" i="13"/>
  <c r="O3822" i="13" l="1"/>
  <c r="L3822" i="13"/>
  <c r="N3823" i="13"/>
  <c r="M3823" i="13" a="1"/>
  <c r="M3823" i="13" s="1"/>
  <c r="K3823" i="13"/>
  <c r="P3823" i="13"/>
  <c r="Q3823" i="13" s="1"/>
  <c r="A3824" i="13"/>
  <c r="O3823" i="13" l="1"/>
  <c r="L3823" i="13"/>
  <c r="N3824" i="13"/>
  <c r="M3824" i="13" a="1"/>
  <c r="M3824" i="13" s="1"/>
  <c r="K3824" i="13"/>
  <c r="P3824" i="13"/>
  <c r="Q3824" i="13" s="1"/>
  <c r="A3825" i="13"/>
  <c r="O3824" i="13" l="1"/>
  <c r="L3824" i="13"/>
  <c r="N3825" i="13"/>
  <c r="M3825" i="13" a="1"/>
  <c r="M3825" i="13" s="1"/>
  <c r="K3825" i="13"/>
  <c r="P3825" i="13"/>
  <c r="Q3825" i="13" s="1"/>
  <c r="A3826" i="13"/>
  <c r="O3825" i="13" l="1"/>
  <c r="L3825" i="13"/>
  <c r="N3826" i="13"/>
  <c r="M3826" i="13" a="1"/>
  <c r="M3826" i="13" s="1"/>
  <c r="K3826" i="13"/>
  <c r="P3826" i="13"/>
  <c r="Q3826" i="13" s="1"/>
  <c r="A3827" i="13"/>
  <c r="O3826" i="13" l="1"/>
  <c r="L3826" i="13"/>
  <c r="N3827" i="13"/>
  <c r="M3827" i="13" a="1"/>
  <c r="M3827" i="13" s="1"/>
  <c r="K3827" i="13"/>
  <c r="P3827" i="13"/>
  <c r="Q3827" i="13" s="1"/>
  <c r="A3828" i="13"/>
  <c r="G428" i="19"/>
  <c r="O3827" i="13" l="1"/>
  <c r="L3827" i="13"/>
  <c r="N3828" i="13"/>
  <c r="M3828" i="13" a="1"/>
  <c r="M3828" i="13" s="1"/>
  <c r="K3828" i="13"/>
  <c r="P3828" i="13"/>
  <c r="Q3828" i="13" s="1"/>
  <c r="A3829" i="13"/>
  <c r="O3828" i="13" l="1"/>
  <c r="L3828" i="13"/>
  <c r="N3829" i="13"/>
  <c r="M3829" i="13" a="1"/>
  <c r="M3829" i="13" s="1"/>
  <c r="K3829" i="13"/>
  <c r="P3829" i="13"/>
  <c r="Q3829" i="13" s="1"/>
  <c r="A3830" i="13"/>
  <c r="O3829" i="13" l="1"/>
  <c r="L3829" i="13"/>
  <c r="N3830" i="13"/>
  <c r="M3830" i="13" a="1"/>
  <c r="M3830" i="13" s="1"/>
  <c r="O3830" i="13" s="1"/>
  <c r="K3830" i="13"/>
  <c r="P3830" i="13"/>
  <c r="Q3830" i="13" s="1"/>
  <c r="A3831" i="13"/>
  <c r="L3830" i="13" l="1"/>
  <c r="N3831" i="13"/>
  <c r="M3831" i="13" a="1"/>
  <c r="M3831" i="13" s="1"/>
  <c r="K3831" i="13"/>
  <c r="P3831" i="13"/>
  <c r="Q3831" i="13" s="1"/>
  <c r="A3832" i="13"/>
  <c r="O3831" i="13" l="1"/>
  <c r="L3831" i="13"/>
  <c r="N3832" i="13"/>
  <c r="M3832" i="13" a="1"/>
  <c r="M3832" i="13" s="1"/>
  <c r="K3832" i="13"/>
  <c r="P3832" i="13"/>
  <c r="Q3832" i="13" s="1"/>
  <c r="A3833" i="13"/>
  <c r="O3832" i="13" l="1"/>
  <c r="L3832" i="13"/>
  <c r="N3833" i="13"/>
  <c r="M3833" i="13" a="1"/>
  <c r="M3833" i="13" s="1"/>
  <c r="K3833" i="13"/>
  <c r="P3833" i="13"/>
  <c r="Q3833" i="13" s="1"/>
  <c r="A3834" i="13"/>
  <c r="O3833" i="13" l="1"/>
  <c r="L3833" i="13"/>
  <c r="N3834" i="13"/>
  <c r="M3834" i="13" a="1"/>
  <c r="M3834" i="13" s="1"/>
  <c r="K3834" i="13"/>
  <c r="P3834" i="13"/>
  <c r="Q3834" i="13" s="1"/>
  <c r="A3835" i="13"/>
  <c r="O3834" i="13" l="1"/>
  <c r="L3834" i="13"/>
  <c r="N3835" i="13"/>
  <c r="M3835" i="13" a="1"/>
  <c r="M3835" i="13" s="1"/>
  <c r="K3835" i="13"/>
  <c r="P3835" i="13"/>
  <c r="Q3835" i="13" s="1"/>
  <c r="A3836" i="13"/>
  <c r="O3835" i="13" l="1"/>
  <c r="L3835" i="13"/>
  <c r="N3836" i="13"/>
  <c r="M3836" i="13" a="1"/>
  <c r="M3836" i="13" s="1"/>
  <c r="K3836" i="13"/>
  <c r="P3836" i="13"/>
  <c r="Q3836" i="13" s="1"/>
  <c r="A3837" i="13"/>
  <c r="G429" i="19"/>
  <c r="O3836" i="13" l="1"/>
  <c r="L3836" i="13"/>
  <c r="N3837" i="13"/>
  <c r="M3837" i="13" a="1"/>
  <c r="M3837" i="13" s="1"/>
  <c r="K3837" i="13"/>
  <c r="P3837" i="13"/>
  <c r="Q3837" i="13" s="1"/>
  <c r="A3838" i="13"/>
  <c r="O3837" i="13" l="1"/>
  <c r="L3837" i="13"/>
  <c r="N3838" i="13"/>
  <c r="M3838" i="13" a="1"/>
  <c r="M3838" i="13" s="1"/>
  <c r="K3838" i="13"/>
  <c r="P3838" i="13"/>
  <c r="Q3838" i="13" s="1"/>
  <c r="A3839" i="13"/>
  <c r="O3838" i="13" l="1"/>
  <c r="L3838" i="13"/>
  <c r="N3839" i="13"/>
  <c r="M3839" i="13" a="1"/>
  <c r="M3839" i="13" s="1"/>
  <c r="K3839" i="13"/>
  <c r="P3839" i="13"/>
  <c r="Q3839" i="13" s="1"/>
  <c r="A3840" i="13"/>
  <c r="O3839" i="13" l="1"/>
  <c r="L3839" i="13"/>
  <c r="N3840" i="13"/>
  <c r="M3840" i="13" a="1"/>
  <c r="M3840" i="13" s="1"/>
  <c r="K3840" i="13"/>
  <c r="P3840" i="13"/>
  <c r="Q3840" i="13" s="1"/>
  <c r="A3841" i="13"/>
  <c r="O3840" i="13" l="1"/>
  <c r="L3840" i="13"/>
  <c r="N3841" i="13"/>
  <c r="M3841" i="13" a="1"/>
  <c r="M3841" i="13" s="1"/>
  <c r="K3841" i="13"/>
  <c r="P3841" i="13"/>
  <c r="Q3841" i="13" s="1"/>
  <c r="A3842" i="13"/>
  <c r="O3841" i="13" l="1"/>
  <c r="L3841" i="13"/>
  <c r="N3842" i="13"/>
  <c r="M3842" i="13" a="1"/>
  <c r="M3842" i="13" s="1"/>
  <c r="K3842" i="13"/>
  <c r="P3842" i="13"/>
  <c r="Q3842" i="13" s="1"/>
  <c r="A3843" i="13"/>
  <c r="O3842" i="13" l="1"/>
  <c r="L3842" i="13"/>
  <c r="N3843" i="13"/>
  <c r="M3843" i="13" a="1"/>
  <c r="M3843" i="13" s="1"/>
  <c r="K3843" i="13"/>
  <c r="P3843" i="13"/>
  <c r="Q3843" i="13" s="1"/>
  <c r="A3844" i="13"/>
  <c r="O3843" i="13" l="1"/>
  <c r="L3843" i="13"/>
  <c r="N3844" i="13"/>
  <c r="M3844" i="13" a="1"/>
  <c r="M3844" i="13" s="1"/>
  <c r="K3844" i="13"/>
  <c r="P3844" i="13"/>
  <c r="Q3844" i="13" s="1"/>
  <c r="A3845" i="13"/>
  <c r="O3844" i="13" l="1"/>
  <c r="L3844" i="13"/>
  <c r="N3845" i="13"/>
  <c r="M3845" i="13" a="1"/>
  <c r="M3845" i="13" s="1"/>
  <c r="K3845" i="13"/>
  <c r="P3845" i="13"/>
  <c r="Q3845" i="13" s="1"/>
  <c r="A3846" i="13"/>
  <c r="G430" i="19"/>
  <c r="O3845" i="13" l="1"/>
  <c r="L3845" i="13"/>
  <c r="N3846" i="13"/>
  <c r="M3846" i="13" a="1"/>
  <c r="M3846" i="13" s="1"/>
  <c r="K3846" i="13"/>
  <c r="P3846" i="13"/>
  <c r="Q3846" i="13" s="1"/>
  <c r="A3847" i="13"/>
  <c r="O3846" i="13" l="1"/>
  <c r="L3846" i="13"/>
  <c r="N3847" i="13"/>
  <c r="M3847" i="13" a="1"/>
  <c r="M3847" i="13" s="1"/>
  <c r="K3847" i="13"/>
  <c r="P3847" i="13"/>
  <c r="Q3847" i="13" s="1"/>
  <c r="A3848" i="13"/>
  <c r="O3847" i="13" l="1"/>
  <c r="L3847" i="13"/>
  <c r="N3848" i="13"/>
  <c r="M3848" i="13" a="1"/>
  <c r="M3848" i="13" s="1"/>
  <c r="K3848" i="13"/>
  <c r="P3848" i="13"/>
  <c r="Q3848" i="13" s="1"/>
  <c r="A3849" i="13"/>
  <c r="O3848" i="13" l="1"/>
  <c r="L3848" i="13"/>
  <c r="N3849" i="13"/>
  <c r="M3849" i="13" a="1"/>
  <c r="M3849" i="13" s="1"/>
  <c r="K3849" i="13"/>
  <c r="P3849" i="13"/>
  <c r="Q3849" i="13" s="1"/>
  <c r="A3850" i="13"/>
  <c r="O3849" i="13" l="1"/>
  <c r="L3849" i="13"/>
  <c r="N3850" i="13"/>
  <c r="M3850" i="13" a="1"/>
  <c r="M3850" i="13" s="1"/>
  <c r="K3850" i="13"/>
  <c r="P3850" i="13"/>
  <c r="Q3850" i="13" s="1"/>
  <c r="A3851" i="13"/>
  <c r="O3850" i="13" l="1"/>
  <c r="L3850" i="13"/>
  <c r="N3851" i="13"/>
  <c r="M3851" i="13" a="1"/>
  <c r="M3851" i="13" s="1"/>
  <c r="K3851" i="13"/>
  <c r="P3851" i="13"/>
  <c r="Q3851" i="13" s="1"/>
  <c r="A3852" i="13"/>
  <c r="O3851" i="13" l="1"/>
  <c r="L3851" i="13"/>
  <c r="N3852" i="13"/>
  <c r="M3852" i="13" a="1"/>
  <c r="M3852" i="13" s="1"/>
  <c r="K3852" i="13"/>
  <c r="P3852" i="13"/>
  <c r="Q3852" i="13" s="1"/>
  <c r="A3853" i="13"/>
  <c r="O3852" i="13" l="1"/>
  <c r="L3852" i="13"/>
  <c r="N3853" i="13"/>
  <c r="M3853" i="13" a="1"/>
  <c r="M3853" i="13" s="1"/>
  <c r="O3853" i="13" s="1"/>
  <c r="K3853" i="13"/>
  <c r="P3853" i="13"/>
  <c r="Q3853" i="13" s="1"/>
  <c r="A3854" i="13"/>
  <c r="L3853" i="13" l="1"/>
  <c r="N3854" i="13"/>
  <c r="M3854" i="13" a="1"/>
  <c r="M3854" i="13" s="1"/>
  <c r="K3854" i="13"/>
  <c r="P3854" i="13"/>
  <c r="Q3854" i="13" s="1"/>
  <c r="A3855" i="13"/>
  <c r="G431" i="19"/>
  <c r="O3854" i="13" l="1"/>
  <c r="L3854" i="13"/>
  <c r="N3855" i="13"/>
  <c r="M3855" i="13" a="1"/>
  <c r="M3855" i="13" s="1"/>
  <c r="K3855" i="13"/>
  <c r="P3855" i="13"/>
  <c r="Q3855" i="13" s="1"/>
  <c r="A3856" i="13"/>
  <c r="O3855" i="13" l="1"/>
  <c r="L3855" i="13"/>
  <c r="N3856" i="13"/>
  <c r="M3856" i="13" a="1"/>
  <c r="M3856" i="13" s="1"/>
  <c r="K3856" i="13"/>
  <c r="P3856" i="13"/>
  <c r="Q3856" i="13" s="1"/>
  <c r="A3857" i="13"/>
  <c r="O3856" i="13" l="1"/>
  <c r="L3856" i="13"/>
  <c r="N3857" i="13"/>
  <c r="M3857" i="13" a="1"/>
  <c r="M3857" i="13" s="1"/>
  <c r="K3857" i="13"/>
  <c r="P3857" i="13"/>
  <c r="Q3857" i="13" s="1"/>
  <c r="A3858" i="13"/>
  <c r="O3857" i="13" l="1"/>
  <c r="L3857" i="13"/>
  <c r="N3858" i="13"/>
  <c r="M3858" i="13" a="1"/>
  <c r="M3858" i="13" s="1"/>
  <c r="K3858" i="13"/>
  <c r="P3858" i="13"/>
  <c r="Q3858" i="13" s="1"/>
  <c r="A3859" i="13"/>
  <c r="O3858" i="13" l="1"/>
  <c r="L3858" i="13"/>
  <c r="N3859" i="13"/>
  <c r="M3859" i="13" a="1"/>
  <c r="M3859" i="13" s="1"/>
  <c r="K3859" i="13"/>
  <c r="P3859" i="13"/>
  <c r="Q3859" i="13" s="1"/>
  <c r="A3860" i="13"/>
  <c r="O3859" i="13" l="1"/>
  <c r="L3859" i="13"/>
  <c r="N3860" i="13"/>
  <c r="M3860" i="13" a="1"/>
  <c r="M3860" i="13" s="1"/>
  <c r="K3860" i="13"/>
  <c r="P3860" i="13"/>
  <c r="Q3860" i="13" s="1"/>
  <c r="A3861" i="13"/>
  <c r="O3860" i="13" l="1"/>
  <c r="L3860" i="13"/>
  <c r="N3861" i="13"/>
  <c r="M3861" i="13" a="1"/>
  <c r="M3861" i="13" s="1"/>
  <c r="K3861" i="13"/>
  <c r="P3861" i="13"/>
  <c r="Q3861" i="13" s="1"/>
  <c r="A3862" i="13"/>
  <c r="O3861" i="13" l="1"/>
  <c r="L3861" i="13"/>
  <c r="N3862" i="13"/>
  <c r="M3862" i="13" a="1"/>
  <c r="M3862" i="13" s="1"/>
  <c r="K3862" i="13"/>
  <c r="P3862" i="13"/>
  <c r="Q3862" i="13" s="1"/>
  <c r="A3863" i="13"/>
  <c r="O3862" i="13" l="1"/>
  <c r="L3862" i="13"/>
  <c r="N3863" i="13"/>
  <c r="M3863" i="13" a="1"/>
  <c r="M3863" i="13" s="1"/>
  <c r="K3863" i="13"/>
  <c r="P3863" i="13"/>
  <c r="Q3863" i="13" s="1"/>
  <c r="A3864" i="13"/>
  <c r="G432" i="19"/>
  <c r="O3863" i="13" l="1"/>
  <c r="L3863" i="13"/>
  <c r="N3864" i="13"/>
  <c r="M3864" i="13" a="1"/>
  <c r="M3864" i="13" s="1"/>
  <c r="K3864" i="13"/>
  <c r="P3864" i="13"/>
  <c r="Q3864" i="13" s="1"/>
  <c r="A3865" i="13"/>
  <c r="O3864" i="13" l="1"/>
  <c r="L3864" i="13"/>
  <c r="N3865" i="13"/>
  <c r="M3865" i="13" a="1"/>
  <c r="M3865" i="13" s="1"/>
  <c r="K3865" i="13"/>
  <c r="P3865" i="13"/>
  <c r="Q3865" i="13" s="1"/>
  <c r="A3866" i="13"/>
  <c r="O3865" i="13" l="1"/>
  <c r="L3865" i="13"/>
  <c r="N3866" i="13"/>
  <c r="M3866" i="13" a="1"/>
  <c r="M3866" i="13" s="1"/>
  <c r="K3866" i="13"/>
  <c r="P3866" i="13"/>
  <c r="Q3866" i="13" s="1"/>
  <c r="A3867" i="13"/>
  <c r="O3866" i="13" l="1"/>
  <c r="L3866" i="13"/>
  <c r="N3867" i="13"/>
  <c r="M3867" i="13" a="1"/>
  <c r="M3867" i="13" s="1"/>
  <c r="K3867" i="13"/>
  <c r="P3867" i="13"/>
  <c r="Q3867" i="13" s="1"/>
  <c r="A3868" i="13"/>
  <c r="O3867" i="13" l="1"/>
  <c r="L3867" i="13"/>
  <c r="N3868" i="13"/>
  <c r="M3868" i="13" a="1"/>
  <c r="M3868" i="13" s="1"/>
  <c r="K3868" i="13"/>
  <c r="P3868" i="13"/>
  <c r="Q3868" i="13" s="1"/>
  <c r="A3869" i="13"/>
  <c r="O3868" i="13" l="1"/>
  <c r="L3868" i="13"/>
  <c r="N3869" i="13"/>
  <c r="M3869" i="13" a="1"/>
  <c r="M3869" i="13" s="1"/>
  <c r="K3869" i="13"/>
  <c r="P3869" i="13"/>
  <c r="Q3869" i="13" s="1"/>
  <c r="A3870" i="13"/>
  <c r="O3869" i="13" l="1"/>
  <c r="L3869" i="13"/>
  <c r="N3870" i="13"/>
  <c r="M3870" i="13" a="1"/>
  <c r="M3870" i="13" s="1"/>
  <c r="K3870" i="13"/>
  <c r="P3870" i="13"/>
  <c r="Q3870" i="13" s="1"/>
  <c r="A3871" i="13"/>
  <c r="O3870" i="13" l="1"/>
  <c r="L3870" i="13"/>
  <c r="N3871" i="13"/>
  <c r="M3871" i="13" a="1"/>
  <c r="M3871" i="13" s="1"/>
  <c r="K3871" i="13"/>
  <c r="P3871" i="13"/>
  <c r="Q3871" i="13" s="1"/>
  <c r="A3872" i="13"/>
  <c r="O3871" i="13" l="1"/>
  <c r="L3871" i="13"/>
  <c r="N3872" i="13"/>
  <c r="M3872" i="13" a="1"/>
  <c r="M3872" i="13" s="1"/>
  <c r="K3872" i="13"/>
  <c r="P3872" i="13"/>
  <c r="Q3872" i="13" s="1"/>
  <c r="A3873" i="13"/>
  <c r="G433" i="19"/>
  <c r="O3872" i="13" l="1"/>
  <c r="L3872" i="13"/>
  <c r="N3873" i="13"/>
  <c r="M3873" i="13" a="1"/>
  <c r="M3873" i="13" s="1"/>
  <c r="K3873" i="13"/>
  <c r="P3873" i="13"/>
  <c r="Q3873" i="13" s="1"/>
  <c r="A3874" i="13"/>
  <c r="O3873" i="13" l="1"/>
  <c r="L3873" i="13"/>
  <c r="N3874" i="13"/>
  <c r="M3874" i="13" a="1"/>
  <c r="M3874" i="13" s="1"/>
  <c r="K3874" i="13"/>
  <c r="P3874" i="13"/>
  <c r="Q3874" i="13" s="1"/>
  <c r="A3875" i="13"/>
  <c r="O3874" i="13" l="1"/>
  <c r="L3874" i="13"/>
  <c r="N3875" i="13"/>
  <c r="M3875" i="13" a="1"/>
  <c r="M3875" i="13" s="1"/>
  <c r="K3875" i="13"/>
  <c r="P3875" i="13"/>
  <c r="Q3875" i="13" s="1"/>
  <c r="A3876" i="13"/>
  <c r="O3875" i="13" l="1"/>
  <c r="L3875" i="13"/>
  <c r="N3876" i="13"/>
  <c r="M3876" i="13" a="1"/>
  <c r="M3876" i="13" s="1"/>
  <c r="K3876" i="13"/>
  <c r="P3876" i="13"/>
  <c r="Q3876" i="13" s="1"/>
  <c r="A3877" i="13"/>
  <c r="O3876" i="13" l="1"/>
  <c r="L3876" i="13"/>
  <c r="N3877" i="13"/>
  <c r="M3877" i="13" a="1"/>
  <c r="M3877" i="13" s="1"/>
  <c r="K3877" i="13"/>
  <c r="P3877" i="13"/>
  <c r="Q3877" i="13" s="1"/>
  <c r="A3878" i="13"/>
  <c r="O3877" i="13" l="1"/>
  <c r="L3877" i="13"/>
  <c r="N3878" i="13"/>
  <c r="M3878" i="13" a="1"/>
  <c r="M3878" i="13" s="1"/>
  <c r="K3878" i="13"/>
  <c r="P3878" i="13"/>
  <c r="Q3878" i="13" s="1"/>
  <c r="A3879" i="13"/>
  <c r="O3878" i="13" l="1"/>
  <c r="L3878" i="13"/>
  <c r="N3879" i="13"/>
  <c r="M3879" i="13" a="1"/>
  <c r="M3879" i="13" s="1"/>
  <c r="K3879" i="13"/>
  <c r="P3879" i="13"/>
  <c r="Q3879" i="13" s="1"/>
  <c r="A3880" i="13"/>
  <c r="O3879" i="13" l="1"/>
  <c r="L3879" i="13"/>
  <c r="N3880" i="13"/>
  <c r="M3880" i="13" a="1"/>
  <c r="M3880" i="13" s="1"/>
  <c r="K3880" i="13"/>
  <c r="P3880" i="13"/>
  <c r="Q3880" i="13" s="1"/>
  <c r="A3881" i="13"/>
  <c r="O3880" i="13" l="1"/>
  <c r="L3880" i="13"/>
  <c r="N3881" i="13"/>
  <c r="M3881" i="13" a="1"/>
  <c r="M3881" i="13" s="1"/>
  <c r="K3881" i="13"/>
  <c r="P3881" i="13"/>
  <c r="Q3881" i="13" s="1"/>
  <c r="A3882" i="13"/>
  <c r="G434" i="19"/>
  <c r="O3881" i="13" l="1"/>
  <c r="L3881" i="13"/>
  <c r="N3882" i="13"/>
  <c r="M3882" i="13" a="1"/>
  <c r="M3882" i="13" s="1"/>
  <c r="K3882" i="13"/>
  <c r="P3882" i="13"/>
  <c r="Q3882" i="13" s="1"/>
  <c r="A3883" i="13"/>
  <c r="O3882" i="13" l="1"/>
  <c r="L3882" i="13"/>
  <c r="N3883" i="13"/>
  <c r="M3883" i="13" a="1"/>
  <c r="M3883" i="13" s="1"/>
  <c r="K3883" i="13"/>
  <c r="P3883" i="13"/>
  <c r="Q3883" i="13" s="1"/>
  <c r="A3884" i="13"/>
  <c r="O3883" i="13" l="1"/>
  <c r="L3883" i="13"/>
  <c r="N3884" i="13"/>
  <c r="M3884" i="13" a="1"/>
  <c r="M3884" i="13" s="1"/>
  <c r="K3884" i="13"/>
  <c r="P3884" i="13"/>
  <c r="Q3884" i="13" s="1"/>
  <c r="A3885" i="13"/>
  <c r="O3884" i="13" l="1"/>
  <c r="L3884" i="13"/>
  <c r="N3885" i="13"/>
  <c r="M3885" i="13" a="1"/>
  <c r="M3885" i="13" s="1"/>
  <c r="K3885" i="13"/>
  <c r="P3885" i="13"/>
  <c r="Q3885" i="13" s="1"/>
  <c r="A3886" i="13"/>
  <c r="O3885" i="13" l="1"/>
  <c r="L3885" i="13"/>
  <c r="N3886" i="13"/>
  <c r="M3886" i="13" a="1"/>
  <c r="M3886" i="13" s="1"/>
  <c r="K3886" i="13"/>
  <c r="P3886" i="13"/>
  <c r="Q3886" i="13" s="1"/>
  <c r="A3887" i="13"/>
  <c r="O3886" i="13" l="1"/>
  <c r="L3886" i="13"/>
  <c r="N3887" i="13"/>
  <c r="M3887" i="13" a="1"/>
  <c r="M3887" i="13" s="1"/>
  <c r="K3887" i="13"/>
  <c r="P3887" i="13"/>
  <c r="Q3887" i="13" s="1"/>
  <c r="A3888" i="13"/>
  <c r="O3887" i="13" l="1"/>
  <c r="L3887" i="13"/>
  <c r="N3888" i="13"/>
  <c r="M3888" i="13" a="1"/>
  <c r="M3888" i="13" s="1"/>
  <c r="K3888" i="13"/>
  <c r="P3888" i="13"/>
  <c r="Q3888" i="13" s="1"/>
  <c r="A3889" i="13"/>
  <c r="O3888" i="13" l="1"/>
  <c r="L3888" i="13"/>
  <c r="N3889" i="13"/>
  <c r="M3889" i="13" a="1"/>
  <c r="M3889" i="13" s="1"/>
  <c r="K3889" i="13"/>
  <c r="P3889" i="13"/>
  <c r="Q3889" i="13" s="1"/>
  <c r="A3890" i="13"/>
  <c r="O3889" i="13" l="1"/>
  <c r="L3889" i="13"/>
  <c r="N3890" i="13"/>
  <c r="M3890" i="13" a="1"/>
  <c r="M3890" i="13" s="1"/>
  <c r="K3890" i="13"/>
  <c r="P3890" i="13"/>
  <c r="Q3890" i="13" s="1"/>
  <c r="A3891" i="13"/>
  <c r="G435" i="19"/>
  <c r="O3890" i="13" l="1"/>
  <c r="L3890" i="13"/>
  <c r="N3891" i="13"/>
  <c r="M3891" i="13" a="1"/>
  <c r="M3891" i="13" s="1"/>
  <c r="O3891" i="13" s="1"/>
  <c r="K3891" i="13"/>
  <c r="P3891" i="13"/>
  <c r="Q3891" i="13" s="1"/>
  <c r="A3892" i="13"/>
  <c r="L3891" i="13" l="1"/>
  <c r="N3892" i="13"/>
  <c r="M3892" i="13" a="1"/>
  <c r="M3892" i="13" s="1"/>
  <c r="K3892" i="13"/>
  <c r="P3892" i="13"/>
  <c r="Q3892" i="13" s="1"/>
  <c r="A3893" i="13"/>
  <c r="O3892" i="13" l="1"/>
  <c r="L3892" i="13"/>
  <c r="N3893" i="13"/>
  <c r="M3893" i="13" a="1"/>
  <c r="M3893" i="13" s="1"/>
  <c r="K3893" i="13"/>
  <c r="P3893" i="13"/>
  <c r="Q3893" i="13" s="1"/>
  <c r="A3894" i="13"/>
  <c r="O3893" i="13" l="1"/>
  <c r="L3893" i="13"/>
  <c r="N3894" i="13"/>
  <c r="M3894" i="13" a="1"/>
  <c r="M3894" i="13" s="1"/>
  <c r="K3894" i="13"/>
  <c r="P3894" i="13"/>
  <c r="Q3894" i="13" s="1"/>
  <c r="A3895" i="13"/>
  <c r="O3894" i="13" l="1"/>
  <c r="L3894" i="13"/>
  <c r="N3895" i="13"/>
  <c r="M3895" i="13" a="1"/>
  <c r="M3895" i="13" s="1"/>
  <c r="O3895" i="13" s="1"/>
  <c r="K3895" i="13"/>
  <c r="P3895" i="13"/>
  <c r="Q3895" i="13" s="1"/>
  <c r="A3896" i="13"/>
  <c r="L3895" i="13" l="1"/>
  <c r="N3896" i="13"/>
  <c r="M3896" i="13" a="1"/>
  <c r="M3896" i="13" s="1"/>
  <c r="K3896" i="13"/>
  <c r="P3896" i="13"/>
  <c r="Q3896" i="13" s="1"/>
  <c r="A3897" i="13"/>
  <c r="O3896" i="13" l="1"/>
  <c r="L3896" i="13"/>
  <c r="N3897" i="13"/>
  <c r="M3897" i="13" a="1"/>
  <c r="M3897" i="13" s="1"/>
  <c r="K3897" i="13"/>
  <c r="P3897" i="13"/>
  <c r="Q3897" i="13" s="1"/>
  <c r="A3898" i="13"/>
  <c r="O3897" i="13" l="1"/>
  <c r="L3897" i="13"/>
  <c r="N3898" i="13"/>
  <c r="M3898" i="13" a="1"/>
  <c r="M3898" i="13" s="1"/>
  <c r="K3898" i="13"/>
  <c r="P3898" i="13"/>
  <c r="Q3898" i="13" s="1"/>
  <c r="A3899" i="13"/>
  <c r="O3898" i="13" l="1"/>
  <c r="L3898" i="13"/>
  <c r="N3899" i="13"/>
  <c r="M3899" i="13" a="1"/>
  <c r="M3899" i="13" s="1"/>
  <c r="K3899" i="13"/>
  <c r="P3899" i="13"/>
  <c r="Q3899" i="13" s="1"/>
  <c r="A3900" i="13"/>
  <c r="G436" i="19"/>
  <c r="O3899" i="13" l="1"/>
  <c r="L3899" i="13"/>
  <c r="N3900" i="13"/>
  <c r="M3900" i="13" a="1"/>
  <c r="M3900" i="13" s="1"/>
  <c r="K3900" i="13"/>
  <c r="P3900" i="13"/>
  <c r="Q3900" i="13" s="1"/>
  <c r="A3901" i="13"/>
  <c r="O3900" i="13" l="1"/>
  <c r="L3900" i="13"/>
  <c r="N3901" i="13"/>
  <c r="M3901" i="13" a="1"/>
  <c r="M3901" i="13" s="1"/>
  <c r="K3901" i="13"/>
  <c r="P3901" i="13"/>
  <c r="Q3901" i="13" s="1"/>
  <c r="A3902" i="13"/>
  <c r="O3901" i="13" l="1"/>
  <c r="L3901" i="13"/>
  <c r="N3902" i="13"/>
  <c r="M3902" i="13" a="1"/>
  <c r="M3902" i="13" s="1"/>
  <c r="K3902" i="13"/>
  <c r="P3902" i="13"/>
  <c r="Q3902" i="13" s="1"/>
  <c r="A3903" i="13"/>
  <c r="O3902" i="13" l="1"/>
  <c r="L3902" i="13"/>
  <c r="N3903" i="13"/>
  <c r="M3903" i="13" a="1"/>
  <c r="M3903" i="13" s="1"/>
  <c r="K3903" i="13"/>
  <c r="P3903" i="13"/>
  <c r="Q3903" i="13" s="1"/>
  <c r="A3904" i="13"/>
  <c r="O3903" i="13" l="1"/>
  <c r="L3903" i="13"/>
  <c r="N3904" i="13"/>
  <c r="M3904" i="13" a="1"/>
  <c r="M3904" i="13" s="1"/>
  <c r="K3904" i="13"/>
  <c r="P3904" i="13"/>
  <c r="Q3904" i="13" s="1"/>
  <c r="A3905" i="13"/>
  <c r="O3904" i="13" l="1"/>
  <c r="L3904" i="13"/>
  <c r="N3905" i="13"/>
  <c r="M3905" i="13" a="1"/>
  <c r="M3905" i="13" s="1"/>
  <c r="O3905" i="13" s="1"/>
  <c r="K3905" i="13"/>
  <c r="P3905" i="13"/>
  <c r="Q3905" i="13" s="1"/>
  <c r="A3906" i="13"/>
  <c r="L3905" i="13" l="1"/>
  <c r="N3906" i="13"/>
  <c r="M3906" i="13" a="1"/>
  <c r="M3906" i="13" s="1"/>
  <c r="K3906" i="13"/>
  <c r="P3906" i="13"/>
  <c r="Q3906" i="13" s="1"/>
  <c r="A3907" i="13"/>
  <c r="O3906" i="13" l="1"/>
  <c r="L3906" i="13"/>
  <c r="N3907" i="13"/>
  <c r="M3907" i="13" a="1"/>
  <c r="M3907" i="13" s="1"/>
  <c r="O3907" i="13" s="1"/>
  <c r="K3907" i="13"/>
  <c r="P3907" i="13"/>
  <c r="Q3907" i="13" s="1"/>
  <c r="A3908" i="13"/>
  <c r="L3907" i="13" l="1"/>
  <c r="N3908" i="13"/>
  <c r="M3908" i="13" a="1"/>
  <c r="M3908" i="13" s="1"/>
  <c r="K3908" i="13"/>
  <c r="P3908" i="13"/>
  <c r="Q3908" i="13" s="1"/>
  <c r="A3909" i="13"/>
  <c r="G437" i="19"/>
  <c r="O3908" i="13" l="1"/>
  <c r="L3908" i="13"/>
  <c r="N3909" i="13"/>
  <c r="M3909" i="13" a="1"/>
  <c r="M3909" i="13" s="1"/>
  <c r="K3909" i="13"/>
  <c r="P3909" i="13"/>
  <c r="Q3909" i="13" s="1"/>
  <c r="A3910" i="13"/>
  <c r="O3909" i="13" l="1"/>
  <c r="L3909" i="13"/>
  <c r="N3910" i="13"/>
  <c r="M3910" i="13" a="1"/>
  <c r="M3910" i="13" s="1"/>
  <c r="K3910" i="13"/>
  <c r="P3910" i="13"/>
  <c r="Q3910" i="13" s="1"/>
  <c r="A3911" i="13"/>
  <c r="O3910" i="13" l="1"/>
  <c r="L3910" i="13"/>
  <c r="N3911" i="13"/>
  <c r="M3911" i="13" a="1"/>
  <c r="M3911" i="13" s="1"/>
  <c r="K3911" i="13"/>
  <c r="P3911" i="13"/>
  <c r="Q3911" i="13" s="1"/>
  <c r="A3912" i="13"/>
  <c r="O3911" i="13" l="1"/>
  <c r="L3911" i="13"/>
  <c r="N3912" i="13"/>
  <c r="M3912" i="13" a="1"/>
  <c r="M3912" i="13" s="1"/>
  <c r="K3912" i="13"/>
  <c r="P3912" i="13"/>
  <c r="Q3912" i="13" s="1"/>
  <c r="A3913" i="13"/>
  <c r="O3912" i="13" l="1"/>
  <c r="L3912" i="13"/>
  <c r="N3913" i="13"/>
  <c r="M3913" i="13" a="1"/>
  <c r="M3913" i="13" s="1"/>
  <c r="K3913" i="13"/>
  <c r="P3913" i="13"/>
  <c r="Q3913" i="13" s="1"/>
  <c r="A3914" i="13"/>
  <c r="O3913" i="13" l="1"/>
  <c r="L3913" i="13"/>
  <c r="N3914" i="13"/>
  <c r="M3914" i="13" a="1"/>
  <c r="M3914" i="13" s="1"/>
  <c r="K3914" i="13"/>
  <c r="P3914" i="13"/>
  <c r="Q3914" i="13" s="1"/>
  <c r="A3915" i="13"/>
  <c r="O3914" i="13" l="1"/>
  <c r="L3914" i="13"/>
  <c r="N3915" i="13"/>
  <c r="M3915" i="13" a="1"/>
  <c r="M3915" i="13" s="1"/>
  <c r="K3915" i="13"/>
  <c r="P3915" i="13"/>
  <c r="Q3915" i="13" s="1"/>
  <c r="A3916" i="13"/>
  <c r="O3915" i="13" l="1"/>
  <c r="L3915" i="13"/>
  <c r="N3916" i="13"/>
  <c r="M3916" i="13" a="1"/>
  <c r="M3916" i="13" s="1"/>
  <c r="K3916" i="13"/>
  <c r="P3916" i="13"/>
  <c r="Q3916" i="13" s="1"/>
  <c r="A3917" i="13"/>
  <c r="O3916" i="13" l="1"/>
  <c r="L3916" i="13"/>
  <c r="N3917" i="13"/>
  <c r="M3917" i="13" a="1"/>
  <c r="M3917" i="13" s="1"/>
  <c r="K3917" i="13"/>
  <c r="P3917" i="13"/>
  <c r="Q3917" i="13" s="1"/>
  <c r="A3918" i="13"/>
  <c r="G438" i="19"/>
  <c r="O3917" i="13" l="1"/>
  <c r="L3917" i="13"/>
  <c r="N3918" i="13"/>
  <c r="M3918" i="13" a="1"/>
  <c r="M3918" i="13" s="1"/>
  <c r="O3918" i="13" s="1"/>
  <c r="K3918" i="13"/>
  <c r="P3918" i="13"/>
  <c r="Q3918" i="13" s="1"/>
  <c r="A3919" i="13"/>
  <c r="L3918" i="13" l="1"/>
  <c r="N3919" i="13"/>
  <c r="M3919" i="13" a="1"/>
  <c r="M3919" i="13" s="1"/>
  <c r="K3919" i="13"/>
  <c r="P3919" i="13"/>
  <c r="Q3919" i="13" s="1"/>
  <c r="A3920" i="13"/>
  <c r="O3919" i="13" l="1"/>
  <c r="L3919" i="13"/>
  <c r="N3920" i="13"/>
  <c r="M3920" i="13" a="1"/>
  <c r="M3920" i="13" s="1"/>
  <c r="K3920" i="13"/>
  <c r="P3920" i="13"/>
  <c r="Q3920" i="13" s="1"/>
  <c r="A3921" i="13"/>
  <c r="O3920" i="13" l="1"/>
  <c r="L3920" i="13"/>
  <c r="N3921" i="13"/>
  <c r="M3921" i="13" a="1"/>
  <c r="M3921" i="13" s="1"/>
  <c r="K3921" i="13"/>
  <c r="P3921" i="13"/>
  <c r="Q3921" i="13" s="1"/>
  <c r="A3922" i="13"/>
  <c r="O3921" i="13" l="1"/>
  <c r="L3921" i="13"/>
  <c r="N3922" i="13"/>
  <c r="M3922" i="13" a="1"/>
  <c r="M3922" i="13" s="1"/>
  <c r="K3922" i="13"/>
  <c r="P3922" i="13"/>
  <c r="Q3922" i="13" s="1"/>
  <c r="A3923" i="13"/>
  <c r="O3922" i="13" l="1"/>
  <c r="L3922" i="13"/>
  <c r="N3923" i="13"/>
  <c r="M3923" i="13" a="1"/>
  <c r="M3923" i="13" s="1"/>
  <c r="K3923" i="13"/>
  <c r="P3923" i="13"/>
  <c r="Q3923" i="13" s="1"/>
  <c r="A3924" i="13"/>
  <c r="O3923" i="13" l="1"/>
  <c r="L3923" i="13"/>
  <c r="N3924" i="13"/>
  <c r="M3924" i="13" a="1"/>
  <c r="M3924" i="13" s="1"/>
  <c r="O3924" i="13" s="1"/>
  <c r="K3924" i="13"/>
  <c r="P3924" i="13"/>
  <c r="Q3924" i="13" s="1"/>
  <c r="A3925" i="13"/>
  <c r="L3924" i="13" l="1"/>
  <c r="N3925" i="13"/>
  <c r="M3925" i="13" a="1"/>
  <c r="M3925" i="13" s="1"/>
  <c r="K3925" i="13"/>
  <c r="P3925" i="13"/>
  <c r="Q3925" i="13" s="1"/>
  <c r="A3926" i="13"/>
  <c r="O3925" i="13" l="1"/>
  <c r="L3925" i="13"/>
  <c r="N3926" i="13"/>
  <c r="M3926" i="13" a="1"/>
  <c r="M3926" i="13" s="1"/>
  <c r="K3926" i="13"/>
  <c r="P3926" i="13"/>
  <c r="Q3926" i="13" s="1"/>
  <c r="A3927" i="13"/>
  <c r="G439" i="19"/>
  <c r="O3926" i="13" l="1"/>
  <c r="L3926" i="13"/>
  <c r="N3927" i="13"/>
  <c r="M3927" i="13" a="1"/>
  <c r="M3927" i="13" s="1"/>
  <c r="O3927" i="13" s="1"/>
  <c r="K3927" i="13"/>
  <c r="P3927" i="13"/>
  <c r="Q3927" i="13" s="1"/>
  <c r="A3928" i="13"/>
  <c r="L3927" i="13" l="1"/>
  <c r="N3928" i="13"/>
  <c r="M3928" i="13" a="1"/>
  <c r="M3928" i="13" s="1"/>
  <c r="K3928" i="13"/>
  <c r="P3928" i="13"/>
  <c r="Q3928" i="13" s="1"/>
  <c r="A3929" i="13"/>
  <c r="O3928" i="13" l="1"/>
  <c r="L3928" i="13"/>
  <c r="N3929" i="13"/>
  <c r="M3929" i="13" a="1"/>
  <c r="M3929" i="13" s="1"/>
  <c r="K3929" i="13"/>
  <c r="P3929" i="13"/>
  <c r="Q3929" i="13" s="1"/>
  <c r="A3930" i="13"/>
  <c r="O3929" i="13" l="1"/>
  <c r="L3929" i="13"/>
  <c r="N3930" i="13"/>
  <c r="M3930" i="13" a="1"/>
  <c r="M3930" i="13" s="1"/>
  <c r="K3930" i="13"/>
  <c r="P3930" i="13"/>
  <c r="Q3930" i="13" s="1"/>
  <c r="A3931" i="13"/>
  <c r="O3930" i="13" l="1"/>
  <c r="L3930" i="13"/>
  <c r="N3931" i="13"/>
  <c r="M3931" i="13" a="1"/>
  <c r="M3931" i="13" s="1"/>
  <c r="K3931" i="13"/>
  <c r="P3931" i="13"/>
  <c r="Q3931" i="13" s="1"/>
  <c r="A3932" i="13"/>
  <c r="O3931" i="13" l="1"/>
  <c r="L3931" i="13"/>
  <c r="N3932" i="13"/>
  <c r="M3932" i="13" a="1"/>
  <c r="M3932" i="13" s="1"/>
  <c r="K3932" i="13"/>
  <c r="P3932" i="13"/>
  <c r="Q3932" i="13" s="1"/>
  <c r="A3933" i="13"/>
  <c r="O3932" i="13" l="1"/>
  <c r="L3932" i="13"/>
  <c r="N3933" i="13"/>
  <c r="M3933" i="13" a="1"/>
  <c r="M3933" i="13" s="1"/>
  <c r="K3933" i="13"/>
  <c r="P3933" i="13"/>
  <c r="Q3933" i="13" s="1"/>
  <c r="A3934" i="13"/>
  <c r="O3933" i="13" l="1"/>
  <c r="L3933" i="13"/>
  <c r="N3934" i="13"/>
  <c r="M3934" i="13" a="1"/>
  <c r="M3934" i="13" s="1"/>
  <c r="K3934" i="13"/>
  <c r="P3934" i="13"/>
  <c r="Q3934" i="13" s="1"/>
  <c r="A3935" i="13"/>
  <c r="O3934" i="13" l="1"/>
  <c r="L3934" i="13"/>
  <c r="N3935" i="13"/>
  <c r="M3935" i="13" a="1"/>
  <c r="M3935" i="13" s="1"/>
  <c r="K3935" i="13"/>
  <c r="P3935" i="13"/>
  <c r="Q3935" i="13" s="1"/>
  <c r="A3936" i="13"/>
  <c r="G440" i="19"/>
  <c r="O3935" i="13" l="1"/>
  <c r="L3935" i="13"/>
  <c r="N3936" i="13"/>
  <c r="M3936" i="13" a="1"/>
  <c r="M3936" i="13" s="1"/>
  <c r="K3936" i="13"/>
  <c r="P3936" i="13"/>
  <c r="Q3936" i="13" s="1"/>
  <c r="A3937" i="13"/>
  <c r="O3936" i="13" l="1"/>
  <c r="L3936" i="13"/>
  <c r="N3937" i="13"/>
  <c r="M3937" i="13" a="1"/>
  <c r="M3937" i="13" s="1"/>
  <c r="K3937" i="13"/>
  <c r="P3937" i="13"/>
  <c r="Q3937" i="13" s="1"/>
  <c r="A3938" i="13"/>
  <c r="O3937" i="13" l="1"/>
  <c r="L3937" i="13"/>
  <c r="N3938" i="13"/>
  <c r="M3938" i="13" a="1"/>
  <c r="M3938" i="13" s="1"/>
  <c r="K3938" i="13"/>
  <c r="P3938" i="13"/>
  <c r="Q3938" i="13" s="1"/>
  <c r="A3939" i="13"/>
  <c r="O3938" i="13" l="1"/>
  <c r="L3938" i="13"/>
  <c r="N3939" i="13"/>
  <c r="M3939" i="13" a="1"/>
  <c r="M3939" i="13" s="1"/>
  <c r="K3939" i="13"/>
  <c r="P3939" i="13"/>
  <c r="Q3939" i="13" s="1"/>
  <c r="A3940" i="13"/>
  <c r="O3939" i="13" l="1"/>
  <c r="L3939" i="13"/>
  <c r="N3940" i="13"/>
  <c r="M3940" i="13" a="1"/>
  <c r="M3940" i="13" s="1"/>
  <c r="K3940" i="13"/>
  <c r="P3940" i="13"/>
  <c r="Q3940" i="13" s="1"/>
  <c r="A3941" i="13"/>
  <c r="O3940" i="13" l="1"/>
  <c r="L3940" i="13"/>
  <c r="N3941" i="13"/>
  <c r="M3941" i="13" a="1"/>
  <c r="M3941" i="13" s="1"/>
  <c r="K3941" i="13"/>
  <c r="P3941" i="13"/>
  <c r="Q3941" i="13" s="1"/>
  <c r="A3942" i="13"/>
  <c r="O3941" i="13" l="1"/>
  <c r="L3941" i="13"/>
  <c r="N3942" i="13"/>
  <c r="M3942" i="13" a="1"/>
  <c r="M3942" i="13" s="1"/>
  <c r="K3942" i="13"/>
  <c r="P3942" i="13"/>
  <c r="Q3942" i="13" s="1"/>
  <c r="A3943" i="13"/>
  <c r="O3942" i="13" l="1"/>
  <c r="L3942" i="13"/>
  <c r="N3943" i="13"/>
  <c r="M3943" i="13" a="1"/>
  <c r="M3943" i="13" s="1"/>
  <c r="K3943" i="13"/>
  <c r="P3943" i="13"/>
  <c r="Q3943" i="13" s="1"/>
  <c r="A3944" i="13"/>
  <c r="O3943" i="13" l="1"/>
  <c r="L3943" i="13"/>
  <c r="N3944" i="13"/>
  <c r="M3944" i="13" a="1"/>
  <c r="M3944" i="13" s="1"/>
  <c r="O3944" i="13" s="1"/>
  <c r="K3944" i="13"/>
  <c r="P3944" i="13"/>
  <c r="Q3944" i="13" s="1"/>
  <c r="A3945" i="13"/>
  <c r="G441" i="19"/>
  <c r="L3944" i="13" l="1"/>
  <c r="N3945" i="13"/>
  <c r="M3945" i="13" a="1"/>
  <c r="M3945" i="13" s="1"/>
  <c r="K3945" i="13"/>
  <c r="P3945" i="13"/>
  <c r="Q3945" i="13" s="1"/>
  <c r="A3946" i="13"/>
  <c r="O3945" i="13" l="1"/>
  <c r="L3945" i="13"/>
  <c r="N3946" i="13"/>
  <c r="M3946" i="13" a="1"/>
  <c r="M3946" i="13" s="1"/>
  <c r="K3946" i="13"/>
  <c r="P3946" i="13"/>
  <c r="Q3946" i="13" s="1"/>
  <c r="A3947" i="13"/>
  <c r="O3946" i="13" l="1"/>
  <c r="L3946" i="13"/>
  <c r="N3947" i="13"/>
  <c r="M3947" i="13" a="1"/>
  <c r="M3947" i="13" s="1"/>
  <c r="O3947" i="13" s="1"/>
  <c r="K3947" i="13"/>
  <c r="P3947" i="13"/>
  <c r="Q3947" i="13" s="1"/>
  <c r="A3948" i="13"/>
  <c r="L3947" i="13" l="1"/>
  <c r="N3948" i="13"/>
  <c r="M3948" i="13" a="1"/>
  <c r="M3948" i="13" s="1"/>
  <c r="K3948" i="13"/>
  <c r="P3948" i="13"/>
  <c r="Q3948" i="13" s="1"/>
  <c r="A3949" i="13"/>
  <c r="O3948" i="13" l="1"/>
  <c r="L3948" i="13"/>
  <c r="N3949" i="13"/>
  <c r="M3949" i="13" a="1"/>
  <c r="M3949" i="13" s="1"/>
  <c r="K3949" i="13"/>
  <c r="P3949" i="13"/>
  <c r="Q3949" i="13" s="1"/>
  <c r="A3950" i="13"/>
  <c r="O3949" i="13" l="1"/>
  <c r="L3949" i="13"/>
  <c r="N3950" i="13"/>
  <c r="M3950" i="13" a="1"/>
  <c r="M3950" i="13" s="1"/>
  <c r="K3950" i="13"/>
  <c r="P3950" i="13"/>
  <c r="Q3950" i="13" s="1"/>
  <c r="A3951" i="13"/>
  <c r="O3950" i="13" l="1"/>
  <c r="L3950" i="13"/>
  <c r="N3951" i="13"/>
  <c r="M3951" i="13" a="1"/>
  <c r="M3951" i="13" s="1"/>
  <c r="K3951" i="13"/>
  <c r="P3951" i="13"/>
  <c r="Q3951" i="13" s="1"/>
  <c r="A3952" i="13"/>
  <c r="O3951" i="13" l="1"/>
  <c r="L3951" i="13"/>
  <c r="N3952" i="13"/>
  <c r="M3952" i="13" a="1"/>
  <c r="M3952" i="13" s="1"/>
  <c r="K3952" i="13"/>
  <c r="P3952" i="13"/>
  <c r="Q3952" i="13" s="1"/>
  <c r="A3953" i="13"/>
  <c r="O3952" i="13" l="1"/>
  <c r="L3952" i="13"/>
  <c r="N3953" i="13"/>
  <c r="M3953" i="13" a="1"/>
  <c r="M3953" i="13" s="1"/>
  <c r="K3953" i="13"/>
  <c r="P3953" i="13"/>
  <c r="Q3953" i="13" s="1"/>
  <c r="A3954" i="13"/>
  <c r="G442" i="19"/>
  <c r="O3953" i="13" l="1"/>
  <c r="L3953" i="13"/>
  <c r="N3954" i="13"/>
  <c r="M3954" i="13" a="1"/>
  <c r="M3954" i="13" s="1"/>
  <c r="K3954" i="13"/>
  <c r="P3954" i="13"/>
  <c r="Q3954" i="13" s="1"/>
  <c r="A3955" i="13"/>
  <c r="O3954" i="13" l="1"/>
  <c r="L3954" i="13"/>
  <c r="N3955" i="13"/>
  <c r="M3955" i="13" a="1"/>
  <c r="M3955" i="13" s="1"/>
  <c r="K3955" i="13"/>
  <c r="P3955" i="13"/>
  <c r="Q3955" i="13" s="1"/>
  <c r="A3956" i="13"/>
  <c r="O3955" i="13" l="1"/>
  <c r="L3955" i="13"/>
  <c r="N3956" i="13"/>
  <c r="K3956" i="13"/>
  <c r="M3956" i="13" a="1"/>
  <c r="M3956" i="13" s="1"/>
  <c r="P3956" i="13"/>
  <c r="Q3956" i="13" s="1"/>
  <c r="A3957" i="13"/>
  <c r="O3956" i="13" l="1"/>
  <c r="L3956" i="13"/>
  <c r="N3957" i="13"/>
  <c r="M3957" i="13" a="1"/>
  <c r="M3957" i="13" s="1"/>
  <c r="K3957" i="13"/>
  <c r="P3957" i="13"/>
  <c r="Q3957" i="13" s="1"/>
  <c r="A3958" i="13"/>
  <c r="O3957" i="13" l="1"/>
  <c r="L3957" i="13"/>
  <c r="N3958" i="13"/>
  <c r="M3958" i="13" a="1"/>
  <c r="M3958" i="13" s="1"/>
  <c r="K3958" i="13"/>
  <c r="P3958" i="13"/>
  <c r="Q3958" i="13" s="1"/>
  <c r="A3959" i="13"/>
  <c r="O3958" i="13" l="1"/>
  <c r="L3958" i="13"/>
  <c r="N3959" i="13"/>
  <c r="M3959" i="13" a="1"/>
  <c r="M3959" i="13" s="1"/>
  <c r="K3959" i="13"/>
  <c r="P3959" i="13"/>
  <c r="Q3959" i="13" s="1"/>
  <c r="A3960" i="13"/>
  <c r="O3959" i="13" l="1"/>
  <c r="L3959" i="13"/>
  <c r="N3960" i="13"/>
  <c r="M3960" i="13" a="1"/>
  <c r="M3960" i="13" s="1"/>
  <c r="K3960" i="13"/>
  <c r="P3960" i="13"/>
  <c r="Q3960" i="13" s="1"/>
  <c r="A3961" i="13"/>
  <c r="O3960" i="13" l="1"/>
  <c r="L3960" i="13"/>
  <c r="N3961" i="13"/>
  <c r="M3961" i="13" a="1"/>
  <c r="M3961" i="13" s="1"/>
  <c r="O3961" i="13" s="1"/>
  <c r="K3961" i="13"/>
  <c r="P3961" i="13"/>
  <c r="Q3961" i="13" s="1"/>
  <c r="A3962" i="13"/>
  <c r="L3961" i="13" l="1"/>
  <c r="N3962" i="13"/>
  <c r="M3962" i="13" a="1"/>
  <c r="M3962" i="13" s="1"/>
  <c r="K3962" i="13"/>
  <c r="P3962" i="13"/>
  <c r="Q3962" i="13" s="1"/>
  <c r="A3963" i="13"/>
  <c r="G443" i="19"/>
  <c r="O3962" i="13" l="1"/>
  <c r="L3962" i="13"/>
  <c r="N3963" i="13"/>
  <c r="M3963" i="13" a="1"/>
  <c r="M3963" i="13" s="1"/>
  <c r="K3963" i="13"/>
  <c r="P3963" i="13"/>
  <c r="Q3963" i="13" s="1"/>
  <c r="A3964" i="13"/>
  <c r="O3963" i="13" l="1"/>
  <c r="L3963" i="13"/>
  <c r="N3964" i="13"/>
  <c r="M3964" i="13" a="1"/>
  <c r="M3964" i="13" s="1"/>
  <c r="K3964" i="13"/>
  <c r="P3964" i="13"/>
  <c r="Q3964" i="13" s="1"/>
  <c r="A3965" i="13"/>
  <c r="O3964" i="13" l="1"/>
  <c r="L3964" i="13"/>
  <c r="N3965" i="13"/>
  <c r="M3965" i="13" a="1"/>
  <c r="M3965" i="13" s="1"/>
  <c r="K3965" i="13"/>
  <c r="P3965" i="13"/>
  <c r="Q3965" i="13" s="1"/>
  <c r="A3966" i="13"/>
  <c r="O3965" i="13" l="1"/>
  <c r="L3965" i="13"/>
  <c r="N3966" i="13"/>
  <c r="M3966" i="13" a="1"/>
  <c r="M3966" i="13" s="1"/>
  <c r="K3966" i="13"/>
  <c r="P3966" i="13"/>
  <c r="Q3966" i="13" s="1"/>
  <c r="A3967" i="13"/>
  <c r="O3966" i="13" l="1"/>
  <c r="L3966" i="13"/>
  <c r="N3967" i="13"/>
  <c r="M3967" i="13" a="1"/>
  <c r="M3967" i="13" s="1"/>
  <c r="K3967" i="13"/>
  <c r="P3967" i="13"/>
  <c r="Q3967" i="13" s="1"/>
  <c r="A3968" i="13"/>
  <c r="O3967" i="13" l="1"/>
  <c r="L3967" i="13"/>
  <c r="N3968" i="13"/>
  <c r="M3968" i="13" a="1"/>
  <c r="M3968" i="13" s="1"/>
  <c r="K3968" i="13"/>
  <c r="P3968" i="13"/>
  <c r="Q3968" i="13" s="1"/>
  <c r="A3969" i="13"/>
  <c r="O3968" i="13" l="1"/>
  <c r="L3968" i="13"/>
  <c r="N3969" i="13"/>
  <c r="M3969" i="13" a="1"/>
  <c r="M3969" i="13" s="1"/>
  <c r="K3969" i="13"/>
  <c r="P3969" i="13"/>
  <c r="Q3969" i="13" s="1"/>
  <c r="A3970" i="13"/>
  <c r="O3969" i="13" l="1"/>
  <c r="L3969" i="13"/>
  <c r="N3970" i="13"/>
  <c r="M3970" i="13" a="1"/>
  <c r="M3970" i="13" s="1"/>
  <c r="K3970" i="13"/>
  <c r="P3970" i="13"/>
  <c r="Q3970" i="13" s="1"/>
  <c r="A3971" i="13"/>
  <c r="O3970" i="13" l="1"/>
  <c r="L3970" i="13"/>
  <c r="N3971" i="13"/>
  <c r="M3971" i="13" a="1"/>
  <c r="M3971" i="13" s="1"/>
  <c r="K3971" i="13"/>
  <c r="P3971" i="13"/>
  <c r="Q3971" i="13" s="1"/>
  <c r="A3972" i="13"/>
  <c r="G444" i="19"/>
  <c r="O3971" i="13" l="1"/>
  <c r="L3971" i="13"/>
  <c r="N3972" i="13"/>
  <c r="M3972" i="13" a="1"/>
  <c r="M3972" i="13" s="1"/>
  <c r="K3972" i="13"/>
  <c r="P3972" i="13"/>
  <c r="Q3972" i="13" s="1"/>
  <c r="A3973" i="13"/>
  <c r="O3972" i="13" l="1"/>
  <c r="L3972" i="13"/>
  <c r="N3973" i="13"/>
  <c r="M3973" i="13" a="1"/>
  <c r="M3973" i="13" s="1"/>
  <c r="K3973" i="13"/>
  <c r="P3973" i="13"/>
  <c r="Q3973" i="13" s="1"/>
  <c r="A3974" i="13"/>
  <c r="O3973" i="13" l="1"/>
  <c r="L3973" i="13"/>
  <c r="N3974" i="13"/>
  <c r="M3974" i="13" a="1"/>
  <c r="M3974" i="13" s="1"/>
  <c r="K3974" i="13"/>
  <c r="P3974" i="13"/>
  <c r="Q3974" i="13" s="1"/>
  <c r="A3975" i="13"/>
  <c r="O3974" i="13" l="1"/>
  <c r="L3974" i="13"/>
  <c r="N3975" i="13"/>
  <c r="M3975" i="13" a="1"/>
  <c r="M3975" i="13" s="1"/>
  <c r="K3975" i="13"/>
  <c r="P3975" i="13"/>
  <c r="Q3975" i="13" s="1"/>
  <c r="A3976" i="13"/>
  <c r="O3975" i="13" l="1"/>
  <c r="L3975" i="13"/>
  <c r="N3976" i="13"/>
  <c r="M3976" i="13" a="1"/>
  <c r="M3976" i="13" s="1"/>
  <c r="K3976" i="13"/>
  <c r="P3976" i="13"/>
  <c r="Q3976" i="13" s="1"/>
  <c r="A3977" i="13"/>
  <c r="O3976" i="13" l="1"/>
  <c r="L3976" i="13"/>
  <c r="N3977" i="13"/>
  <c r="M3977" i="13" a="1"/>
  <c r="M3977" i="13" s="1"/>
  <c r="K3977" i="13"/>
  <c r="P3977" i="13"/>
  <c r="Q3977" i="13" s="1"/>
  <c r="A3978" i="13"/>
  <c r="O3977" i="13" l="1"/>
  <c r="L3977" i="13"/>
  <c r="N3978" i="13"/>
  <c r="M3978" i="13" a="1"/>
  <c r="M3978" i="13" s="1"/>
  <c r="K3978" i="13"/>
  <c r="P3978" i="13"/>
  <c r="Q3978" i="13" s="1"/>
  <c r="A3979" i="13"/>
  <c r="O3978" i="13" l="1"/>
  <c r="L3978" i="13"/>
  <c r="N3979" i="13"/>
  <c r="M3979" i="13" a="1"/>
  <c r="M3979" i="13" s="1"/>
  <c r="O3979" i="13" s="1"/>
  <c r="K3979" i="13"/>
  <c r="P3979" i="13"/>
  <c r="Q3979" i="13" s="1"/>
  <c r="A3980" i="13"/>
  <c r="L3979" i="13" l="1"/>
  <c r="N3980" i="13"/>
  <c r="M3980" i="13" a="1"/>
  <c r="M3980" i="13" s="1"/>
  <c r="K3980" i="13"/>
  <c r="P3980" i="13"/>
  <c r="Q3980" i="13" s="1"/>
  <c r="A3981" i="13"/>
  <c r="G445" i="19"/>
  <c r="O3980" i="13" l="1"/>
  <c r="L3980" i="13"/>
  <c r="N3981" i="13"/>
  <c r="M3981" i="13" a="1"/>
  <c r="M3981" i="13" s="1"/>
  <c r="K3981" i="13"/>
  <c r="P3981" i="13"/>
  <c r="Q3981" i="13" s="1"/>
  <c r="A3982" i="13"/>
  <c r="O3981" i="13" l="1"/>
  <c r="L3981" i="13"/>
  <c r="N3982" i="13"/>
  <c r="M3982" i="13" a="1"/>
  <c r="M3982" i="13" s="1"/>
  <c r="K3982" i="13"/>
  <c r="P3982" i="13"/>
  <c r="Q3982" i="13" s="1"/>
  <c r="A3983" i="13"/>
  <c r="O3982" i="13" l="1"/>
  <c r="L3982" i="13"/>
  <c r="N3983" i="13"/>
  <c r="M3983" i="13" a="1"/>
  <c r="M3983" i="13" s="1"/>
  <c r="K3983" i="13"/>
  <c r="P3983" i="13"/>
  <c r="Q3983" i="13" s="1"/>
  <c r="A3984" i="13"/>
  <c r="O3983" i="13" l="1"/>
  <c r="L3983" i="13"/>
  <c r="N3984" i="13"/>
  <c r="M3984" i="13" a="1"/>
  <c r="M3984" i="13" s="1"/>
  <c r="K3984" i="13"/>
  <c r="P3984" i="13"/>
  <c r="Q3984" i="13" s="1"/>
  <c r="A3985" i="13"/>
  <c r="O3984" i="13" l="1"/>
  <c r="L3984" i="13"/>
  <c r="N3985" i="13"/>
  <c r="M3985" i="13" a="1"/>
  <c r="M3985" i="13" s="1"/>
  <c r="K3985" i="13"/>
  <c r="P3985" i="13"/>
  <c r="Q3985" i="13" s="1"/>
  <c r="A3986" i="13"/>
  <c r="O3985" i="13" l="1"/>
  <c r="L3985" i="13"/>
  <c r="N3986" i="13"/>
  <c r="M3986" i="13" a="1"/>
  <c r="M3986" i="13" s="1"/>
  <c r="O3986" i="13" s="1"/>
  <c r="K3986" i="13"/>
  <c r="P3986" i="13"/>
  <c r="Q3986" i="13" s="1"/>
  <c r="A3987" i="13"/>
  <c r="L3986" i="13" l="1"/>
  <c r="N3987" i="13"/>
  <c r="M3987" i="13" a="1"/>
  <c r="M3987" i="13" s="1"/>
  <c r="K3987" i="13"/>
  <c r="P3987" i="13"/>
  <c r="Q3987" i="13" s="1"/>
  <c r="A3988" i="13"/>
  <c r="O3987" i="13" l="1"/>
  <c r="L3987" i="13"/>
  <c r="N3988" i="13"/>
  <c r="M3988" i="13" a="1"/>
  <c r="M3988" i="13" s="1"/>
  <c r="K3988" i="13"/>
  <c r="P3988" i="13"/>
  <c r="Q3988" i="13" s="1"/>
  <c r="A3989" i="13"/>
  <c r="O3988" i="13" l="1"/>
  <c r="L3988" i="13"/>
  <c r="N3989" i="13"/>
  <c r="M3989" i="13" a="1"/>
  <c r="M3989" i="13" s="1"/>
  <c r="K3989" i="13"/>
  <c r="P3989" i="13"/>
  <c r="Q3989" i="13" s="1"/>
  <c r="A3990" i="13"/>
  <c r="G446" i="19"/>
  <c r="O3989" i="13" l="1"/>
  <c r="L3989" i="13"/>
  <c r="N3990" i="13"/>
  <c r="M3990" i="13" a="1"/>
  <c r="M3990" i="13" s="1"/>
  <c r="K3990" i="13"/>
  <c r="P3990" i="13"/>
  <c r="Q3990" i="13" s="1"/>
  <c r="A3991" i="13"/>
  <c r="O3990" i="13" l="1"/>
  <c r="L3990" i="13"/>
  <c r="N3991" i="13"/>
  <c r="M3991" i="13" a="1"/>
  <c r="M3991" i="13" s="1"/>
  <c r="K3991" i="13"/>
  <c r="P3991" i="13"/>
  <c r="Q3991" i="13" s="1"/>
  <c r="A3992" i="13"/>
  <c r="O3991" i="13" l="1"/>
  <c r="L3991" i="13"/>
  <c r="N3992" i="13"/>
  <c r="M3992" i="13" a="1"/>
  <c r="M3992" i="13" s="1"/>
  <c r="K3992" i="13"/>
  <c r="P3992" i="13"/>
  <c r="Q3992" i="13" s="1"/>
  <c r="A3993" i="13"/>
  <c r="O3992" i="13" l="1"/>
  <c r="L3992" i="13"/>
  <c r="N3993" i="13"/>
  <c r="M3993" i="13" a="1"/>
  <c r="M3993" i="13" s="1"/>
  <c r="K3993" i="13"/>
  <c r="P3993" i="13"/>
  <c r="Q3993" i="13" s="1"/>
  <c r="A3994" i="13"/>
  <c r="O3993" i="13" l="1"/>
  <c r="L3993" i="13"/>
  <c r="N3994" i="13"/>
  <c r="M3994" i="13" a="1"/>
  <c r="M3994" i="13" s="1"/>
  <c r="K3994" i="13"/>
  <c r="P3994" i="13"/>
  <c r="Q3994" i="13" s="1"/>
  <c r="A3995" i="13"/>
  <c r="O3994" i="13" l="1"/>
  <c r="L3994" i="13"/>
  <c r="N3995" i="13"/>
  <c r="M3995" i="13" a="1"/>
  <c r="M3995" i="13" s="1"/>
  <c r="K3995" i="13"/>
  <c r="P3995" i="13"/>
  <c r="Q3995" i="13" s="1"/>
  <c r="A3996" i="13"/>
  <c r="O3995" i="13" l="1"/>
  <c r="L3995" i="13"/>
  <c r="N3996" i="13"/>
  <c r="M3996" i="13" a="1"/>
  <c r="M3996" i="13" s="1"/>
  <c r="K3996" i="13"/>
  <c r="P3996" i="13"/>
  <c r="Q3996" i="13" s="1"/>
  <c r="A3997" i="13"/>
  <c r="O3996" i="13" l="1"/>
  <c r="L3996" i="13"/>
  <c r="N3997" i="13"/>
  <c r="M3997" i="13" a="1"/>
  <c r="M3997" i="13" s="1"/>
  <c r="K3997" i="13"/>
  <c r="P3997" i="13"/>
  <c r="Q3997" i="13" s="1"/>
  <c r="A3998" i="13"/>
  <c r="O3997" i="13" l="1"/>
  <c r="L3997" i="13"/>
  <c r="N3998" i="13"/>
  <c r="M3998" i="13" a="1"/>
  <c r="M3998" i="13" s="1"/>
  <c r="K3998" i="13"/>
  <c r="P3998" i="13"/>
  <c r="Q3998" i="13" s="1"/>
  <c r="A3999" i="13"/>
  <c r="G447" i="19"/>
  <c r="O3998" i="13" l="1"/>
  <c r="L3998" i="13"/>
  <c r="N3999" i="13"/>
  <c r="M3999" i="13" a="1"/>
  <c r="M3999" i="13" s="1"/>
  <c r="K3999" i="13"/>
  <c r="P3999" i="13"/>
  <c r="Q3999" i="13" s="1"/>
  <c r="A4000" i="13"/>
  <c r="O3999" i="13" l="1"/>
  <c r="L3999" i="13"/>
  <c r="N4000" i="13"/>
  <c r="M4000" i="13" a="1"/>
  <c r="M4000" i="13" s="1"/>
  <c r="K4000" i="13"/>
  <c r="P4000" i="13"/>
  <c r="Q4000" i="13" s="1"/>
  <c r="A4001" i="13"/>
  <c r="O4000" i="13" l="1"/>
  <c r="L4000" i="13"/>
  <c r="N4001" i="13"/>
  <c r="M4001" i="13" a="1"/>
  <c r="M4001" i="13" s="1"/>
  <c r="K4001" i="13"/>
  <c r="P4001" i="13"/>
  <c r="Q4001" i="13" s="1"/>
  <c r="A4002" i="13"/>
  <c r="O4001" i="13" l="1"/>
  <c r="L4001" i="13"/>
  <c r="N4002" i="13"/>
  <c r="M4002" i="13" a="1"/>
  <c r="M4002" i="13" s="1"/>
  <c r="K4002" i="13"/>
  <c r="P4002" i="13"/>
  <c r="Q4002" i="13" s="1"/>
  <c r="A4003" i="13"/>
  <c r="O4002" i="13" l="1"/>
  <c r="L4002" i="13"/>
  <c r="N4003" i="13"/>
  <c r="M4003" i="13" a="1"/>
  <c r="M4003" i="13" s="1"/>
  <c r="K4003" i="13"/>
  <c r="P4003" i="13"/>
  <c r="Q4003" i="13" s="1"/>
  <c r="A4004" i="13"/>
  <c r="O4003" i="13" l="1"/>
  <c r="L4003" i="13"/>
  <c r="N4004" i="13"/>
  <c r="M4004" i="13" a="1"/>
  <c r="M4004" i="13" s="1"/>
  <c r="K4004" i="13"/>
  <c r="P4004" i="13"/>
  <c r="Q4004" i="13" s="1"/>
  <c r="A4005" i="13"/>
  <c r="O4004" i="13" l="1"/>
  <c r="L4004" i="13"/>
  <c r="N4005" i="13"/>
  <c r="M4005" i="13" a="1"/>
  <c r="M4005" i="13" s="1"/>
  <c r="K4005" i="13"/>
  <c r="P4005" i="13"/>
  <c r="Q4005" i="13" s="1"/>
  <c r="A4006" i="13"/>
  <c r="O4005" i="13" l="1"/>
  <c r="L4005" i="13"/>
  <c r="N4006" i="13"/>
  <c r="M4006" i="13" a="1"/>
  <c r="M4006" i="13" s="1"/>
  <c r="K4006" i="13"/>
  <c r="P4006" i="13"/>
  <c r="Q4006" i="13" s="1"/>
  <c r="A4007" i="13"/>
  <c r="O4006" i="13" l="1"/>
  <c r="L4006" i="13"/>
  <c r="N4007" i="13"/>
  <c r="M4007" i="13" a="1"/>
  <c r="M4007" i="13" s="1"/>
  <c r="K4007" i="13"/>
  <c r="P4007" i="13"/>
  <c r="Q4007" i="13" s="1"/>
  <c r="A4008" i="13"/>
  <c r="G448" i="19"/>
  <c r="O4007" i="13" l="1"/>
  <c r="L4007" i="13"/>
  <c r="N4008" i="13"/>
  <c r="M4008" i="13" a="1"/>
  <c r="M4008" i="13" s="1"/>
  <c r="K4008" i="13"/>
  <c r="P4008" i="13"/>
  <c r="Q4008" i="13" s="1"/>
  <c r="A4009" i="13"/>
  <c r="O4008" i="13" l="1"/>
  <c r="L4008" i="13"/>
  <c r="N4009" i="13"/>
  <c r="M4009" i="13" a="1"/>
  <c r="M4009" i="13" s="1"/>
  <c r="K4009" i="13"/>
  <c r="P4009" i="13"/>
  <c r="Q4009" i="13" s="1"/>
  <c r="A4010" i="13"/>
  <c r="O4009" i="13" l="1"/>
  <c r="L4009" i="13"/>
  <c r="N4010" i="13"/>
  <c r="M4010" i="13" a="1"/>
  <c r="M4010" i="13" s="1"/>
  <c r="K4010" i="13"/>
  <c r="P4010" i="13"/>
  <c r="Q4010" i="13" s="1"/>
  <c r="A4011" i="13"/>
  <c r="O4010" i="13" l="1"/>
  <c r="L4010" i="13"/>
  <c r="N4011" i="13"/>
  <c r="M4011" i="13" a="1"/>
  <c r="M4011" i="13" s="1"/>
  <c r="K4011" i="13"/>
  <c r="P4011" i="13"/>
  <c r="Q4011" i="13" s="1"/>
  <c r="A4012" i="13"/>
  <c r="O4011" i="13" l="1"/>
  <c r="L4011" i="13"/>
  <c r="N4012" i="13"/>
  <c r="M4012" i="13" a="1"/>
  <c r="M4012" i="13" s="1"/>
  <c r="K4012" i="13"/>
  <c r="P4012" i="13"/>
  <c r="Q4012" i="13" s="1"/>
  <c r="A4013" i="13"/>
  <c r="O4012" i="13" l="1"/>
  <c r="L4012" i="13"/>
  <c r="N4013" i="13"/>
  <c r="M4013" i="13" a="1"/>
  <c r="M4013" i="13" s="1"/>
  <c r="K4013" i="13"/>
  <c r="P4013" i="13"/>
  <c r="Q4013" i="13" s="1"/>
  <c r="A4014" i="13"/>
  <c r="O4013" i="13" l="1"/>
  <c r="L4013" i="13"/>
  <c r="N4014" i="13"/>
  <c r="M4014" i="13" a="1"/>
  <c r="M4014" i="13" s="1"/>
  <c r="K4014" i="13"/>
  <c r="P4014" i="13"/>
  <c r="Q4014" i="13" s="1"/>
  <c r="A4015" i="13"/>
  <c r="O4014" i="13" l="1"/>
  <c r="L4014" i="13"/>
  <c r="N4015" i="13"/>
  <c r="M4015" i="13" a="1"/>
  <c r="M4015" i="13" s="1"/>
  <c r="K4015" i="13"/>
  <c r="P4015" i="13"/>
  <c r="Q4015" i="13" s="1"/>
  <c r="A4016" i="13"/>
  <c r="O4015" i="13" l="1"/>
  <c r="L4015" i="13"/>
  <c r="N4016" i="13"/>
  <c r="M4016" i="13" a="1"/>
  <c r="M4016" i="13" s="1"/>
  <c r="K4016" i="13"/>
  <c r="P4016" i="13"/>
  <c r="Q4016" i="13" s="1"/>
  <c r="A4017" i="13"/>
  <c r="G449" i="19"/>
  <c r="O4016" i="13" l="1"/>
  <c r="L4016" i="13"/>
  <c r="N4017" i="13"/>
  <c r="M4017" i="13" a="1"/>
  <c r="M4017" i="13" s="1"/>
  <c r="K4017" i="13"/>
  <c r="P4017" i="13"/>
  <c r="Q4017" i="13" s="1"/>
  <c r="A4018" i="13"/>
  <c r="O4017" i="13" l="1"/>
  <c r="L4017" i="13"/>
  <c r="N4018" i="13"/>
  <c r="M4018" i="13" a="1"/>
  <c r="M4018" i="13" s="1"/>
  <c r="K4018" i="13"/>
  <c r="P4018" i="13"/>
  <c r="Q4018" i="13" s="1"/>
  <c r="A4019" i="13"/>
  <c r="O4018" i="13" l="1"/>
  <c r="L4018" i="13"/>
  <c r="N4019" i="13"/>
  <c r="M4019" i="13" a="1"/>
  <c r="M4019" i="13" s="1"/>
  <c r="K4019" i="13"/>
  <c r="P4019" i="13"/>
  <c r="Q4019" i="13" s="1"/>
  <c r="A4020" i="13"/>
  <c r="O4019" i="13" l="1"/>
  <c r="L4019" i="13"/>
  <c r="N4020" i="13"/>
  <c r="M4020" i="13" a="1"/>
  <c r="M4020" i="13" s="1"/>
  <c r="K4020" i="13"/>
  <c r="P4020" i="13"/>
  <c r="Q4020" i="13" s="1"/>
  <c r="A4021" i="13"/>
  <c r="O4020" i="13" l="1"/>
  <c r="L4020" i="13"/>
  <c r="N4021" i="13"/>
  <c r="M4021" i="13" a="1"/>
  <c r="M4021" i="13" s="1"/>
  <c r="K4021" i="13"/>
  <c r="P4021" i="13"/>
  <c r="Q4021" i="13" s="1"/>
  <c r="A4022" i="13"/>
  <c r="O4021" i="13" l="1"/>
  <c r="L4021" i="13"/>
  <c r="N4022" i="13"/>
  <c r="M4022" i="13" a="1"/>
  <c r="M4022" i="13" s="1"/>
  <c r="K4022" i="13"/>
  <c r="P4022" i="13"/>
  <c r="Q4022" i="13" s="1"/>
  <c r="A4023" i="13"/>
  <c r="O4022" i="13" l="1"/>
  <c r="L4022" i="13"/>
  <c r="N4023" i="13"/>
  <c r="M4023" i="13" a="1"/>
  <c r="M4023" i="13" s="1"/>
  <c r="K4023" i="13"/>
  <c r="P4023" i="13"/>
  <c r="Q4023" i="13" s="1"/>
  <c r="A4024" i="13"/>
  <c r="O4023" i="13" l="1"/>
  <c r="L4023" i="13"/>
  <c r="N4024" i="13"/>
  <c r="M4024" i="13" a="1"/>
  <c r="M4024" i="13" s="1"/>
  <c r="K4024" i="13"/>
  <c r="P4024" i="13"/>
  <c r="Q4024" i="13" s="1"/>
  <c r="A4025" i="13"/>
  <c r="O4024" i="13" l="1"/>
  <c r="L4024" i="13"/>
  <c r="N4025" i="13"/>
  <c r="M4025" i="13" a="1"/>
  <c r="M4025" i="13" s="1"/>
  <c r="O4025" i="13" s="1"/>
  <c r="K4025" i="13"/>
  <c r="P4025" i="13"/>
  <c r="Q4025" i="13" s="1"/>
  <c r="A4026" i="13"/>
  <c r="G450" i="19"/>
  <c r="L4025" i="13" l="1"/>
  <c r="N4026" i="13"/>
  <c r="M4026" i="13" a="1"/>
  <c r="M4026" i="13" s="1"/>
  <c r="K4026" i="13"/>
  <c r="P4026" i="13"/>
  <c r="Q4026" i="13" s="1"/>
  <c r="A4027" i="13"/>
  <c r="O4026" i="13" l="1"/>
  <c r="L4026" i="13"/>
  <c r="N4027" i="13"/>
  <c r="M4027" i="13" a="1"/>
  <c r="M4027" i="13" s="1"/>
  <c r="K4027" i="13"/>
  <c r="P4027" i="13"/>
  <c r="Q4027" i="13" s="1"/>
  <c r="A4028" i="13"/>
  <c r="O4027" i="13" l="1"/>
  <c r="L4027" i="13"/>
  <c r="N4028" i="13"/>
  <c r="M4028" i="13" a="1"/>
  <c r="M4028" i="13" s="1"/>
  <c r="K4028" i="13"/>
  <c r="P4028" i="13"/>
  <c r="Q4028" i="13" s="1"/>
  <c r="A4029" i="13"/>
  <c r="O4028" i="13" l="1"/>
  <c r="L4028" i="13"/>
  <c r="N4029" i="13"/>
  <c r="M4029" i="13" a="1"/>
  <c r="M4029" i="13" s="1"/>
  <c r="K4029" i="13"/>
  <c r="P4029" i="13"/>
  <c r="Q4029" i="13" s="1"/>
  <c r="A4030" i="13"/>
  <c r="O4029" i="13" l="1"/>
  <c r="L4029" i="13"/>
  <c r="N4030" i="13"/>
  <c r="M4030" i="13" a="1"/>
  <c r="M4030" i="13" s="1"/>
  <c r="K4030" i="13"/>
  <c r="P4030" i="13"/>
  <c r="Q4030" i="13" s="1"/>
  <c r="A4031" i="13"/>
  <c r="O4030" i="13" l="1"/>
  <c r="L4030" i="13"/>
  <c r="N4031" i="13"/>
  <c r="M4031" i="13" a="1"/>
  <c r="M4031" i="13" s="1"/>
  <c r="K4031" i="13"/>
  <c r="P4031" i="13"/>
  <c r="Q4031" i="13" s="1"/>
  <c r="A4032" i="13"/>
  <c r="O4031" i="13" l="1"/>
  <c r="L4031" i="13"/>
  <c r="N4032" i="13"/>
  <c r="M4032" i="13" a="1"/>
  <c r="M4032" i="13" s="1"/>
  <c r="K4032" i="13"/>
  <c r="P4032" i="13"/>
  <c r="Q4032" i="13" s="1"/>
  <c r="A4033" i="13"/>
  <c r="O4032" i="13" l="1"/>
  <c r="L4032" i="13"/>
  <c r="N4033" i="13"/>
  <c r="M4033" i="13" a="1"/>
  <c r="M4033" i="13" s="1"/>
  <c r="K4033" i="13"/>
  <c r="P4033" i="13"/>
  <c r="Q4033" i="13" s="1"/>
  <c r="A4034" i="13"/>
  <c r="O4033" i="13" l="1"/>
  <c r="L4033" i="13"/>
  <c r="N4034" i="13"/>
  <c r="M4034" i="13" a="1"/>
  <c r="M4034" i="13" s="1"/>
  <c r="K4034" i="13"/>
  <c r="P4034" i="13"/>
  <c r="Q4034" i="13" s="1"/>
  <c r="A4035" i="13"/>
  <c r="G451" i="19"/>
  <c r="O4034" i="13" l="1"/>
  <c r="L4034" i="13"/>
  <c r="N4035" i="13"/>
  <c r="M4035" i="13" a="1"/>
  <c r="M4035" i="13" s="1"/>
  <c r="K4035" i="13"/>
  <c r="P4035" i="13"/>
  <c r="Q4035" i="13" s="1"/>
  <c r="A4036" i="13"/>
  <c r="O4035" i="13" l="1"/>
  <c r="L4035" i="13"/>
  <c r="N4036" i="13"/>
  <c r="M4036" i="13" a="1"/>
  <c r="M4036" i="13" s="1"/>
  <c r="K4036" i="13"/>
  <c r="P4036" i="13"/>
  <c r="Q4036" i="13" s="1"/>
  <c r="A4037" i="13"/>
  <c r="O4036" i="13" l="1"/>
  <c r="L4036" i="13"/>
  <c r="N4037" i="13"/>
  <c r="M4037" i="13" a="1"/>
  <c r="M4037" i="13" s="1"/>
  <c r="K4037" i="13"/>
  <c r="P4037" i="13"/>
  <c r="Q4037" i="13" s="1"/>
  <c r="A4038" i="13"/>
  <c r="O4037" i="13" l="1"/>
  <c r="L4037" i="13"/>
  <c r="N4038" i="13"/>
  <c r="M4038" i="13" a="1"/>
  <c r="M4038" i="13" s="1"/>
  <c r="K4038" i="13"/>
  <c r="P4038" i="13"/>
  <c r="Q4038" i="13" s="1"/>
  <c r="A4039" i="13"/>
  <c r="O4038" i="13" l="1"/>
  <c r="L4038" i="13"/>
  <c r="N4039" i="13"/>
  <c r="M4039" i="13" a="1"/>
  <c r="M4039" i="13" s="1"/>
  <c r="K4039" i="13"/>
  <c r="P4039" i="13"/>
  <c r="Q4039" i="13" s="1"/>
  <c r="A4040" i="13"/>
  <c r="O4039" i="13" l="1"/>
  <c r="L4039" i="13"/>
  <c r="N4040" i="13"/>
  <c r="M4040" i="13" a="1"/>
  <c r="M4040" i="13" s="1"/>
  <c r="K4040" i="13"/>
  <c r="P4040" i="13"/>
  <c r="Q4040" i="13" s="1"/>
  <c r="A4041" i="13"/>
  <c r="O4040" i="13" l="1"/>
  <c r="L4040" i="13"/>
  <c r="N4041" i="13"/>
  <c r="M4041" i="13" a="1"/>
  <c r="M4041" i="13" s="1"/>
  <c r="K4041" i="13"/>
  <c r="P4041" i="13"/>
  <c r="Q4041" i="13" s="1"/>
  <c r="A4042" i="13"/>
  <c r="O4041" i="13" l="1"/>
  <c r="L4041" i="13"/>
  <c r="N4042" i="13"/>
  <c r="M4042" i="13" a="1"/>
  <c r="M4042" i="13" s="1"/>
  <c r="K4042" i="13"/>
  <c r="P4042" i="13"/>
  <c r="Q4042" i="13" s="1"/>
  <c r="A4043" i="13"/>
  <c r="O4042" i="13" l="1"/>
  <c r="L4042" i="13"/>
  <c r="N4043" i="13"/>
  <c r="M4043" i="13" a="1"/>
  <c r="M4043" i="13" s="1"/>
  <c r="K4043" i="13"/>
  <c r="P4043" i="13"/>
  <c r="Q4043" i="13" s="1"/>
  <c r="A4044" i="13"/>
  <c r="G452" i="19"/>
  <c r="O4043" i="13" l="1"/>
  <c r="L4043" i="13"/>
  <c r="N4044" i="13"/>
  <c r="M4044" i="13" a="1"/>
  <c r="M4044" i="13" s="1"/>
  <c r="K4044" i="13"/>
  <c r="P4044" i="13"/>
  <c r="Q4044" i="13" s="1"/>
  <c r="A4045" i="13"/>
  <c r="O4044" i="13" l="1"/>
  <c r="L4044" i="13"/>
  <c r="N4045" i="13"/>
  <c r="M4045" i="13" a="1"/>
  <c r="M4045" i="13" s="1"/>
  <c r="K4045" i="13"/>
  <c r="P4045" i="13"/>
  <c r="Q4045" i="13" s="1"/>
  <c r="A4046" i="13"/>
  <c r="O4045" i="13" l="1"/>
  <c r="L4045" i="13"/>
  <c r="N4046" i="13"/>
  <c r="M4046" i="13" a="1"/>
  <c r="M4046" i="13" s="1"/>
  <c r="K4046" i="13"/>
  <c r="P4046" i="13"/>
  <c r="Q4046" i="13" s="1"/>
  <c r="A4047" i="13"/>
  <c r="O4046" i="13" l="1"/>
  <c r="L4046" i="13"/>
  <c r="N4047" i="13"/>
  <c r="M4047" i="13" a="1"/>
  <c r="M4047" i="13" s="1"/>
  <c r="K4047" i="13"/>
  <c r="P4047" i="13"/>
  <c r="Q4047" i="13" s="1"/>
  <c r="A4048" i="13"/>
  <c r="O4047" i="13" l="1"/>
  <c r="L4047" i="13"/>
  <c r="N4048" i="13"/>
  <c r="M4048" i="13" a="1"/>
  <c r="M4048" i="13" s="1"/>
  <c r="K4048" i="13"/>
  <c r="P4048" i="13"/>
  <c r="Q4048" i="13" s="1"/>
  <c r="A4049" i="13"/>
  <c r="O4048" i="13" l="1"/>
  <c r="L4048" i="13"/>
  <c r="N4049" i="13"/>
  <c r="M4049" i="13" a="1"/>
  <c r="M4049" i="13" s="1"/>
  <c r="K4049" i="13"/>
  <c r="P4049" i="13"/>
  <c r="Q4049" i="13" s="1"/>
  <c r="A4050" i="13"/>
  <c r="O4049" i="13" l="1"/>
  <c r="L4049" i="13"/>
  <c r="N4050" i="13"/>
  <c r="M4050" i="13" a="1"/>
  <c r="M4050" i="13" s="1"/>
  <c r="K4050" i="13"/>
  <c r="P4050" i="13"/>
  <c r="Q4050" i="13" s="1"/>
  <c r="A4051" i="13"/>
  <c r="O4050" i="13" l="1"/>
  <c r="L4050" i="13"/>
  <c r="N4051" i="13"/>
  <c r="M4051" i="13" a="1"/>
  <c r="M4051" i="13" s="1"/>
  <c r="K4051" i="13"/>
  <c r="P4051" i="13"/>
  <c r="Q4051" i="13" s="1"/>
  <c r="A4052" i="13"/>
  <c r="O4051" i="13" l="1"/>
  <c r="L4051" i="13"/>
  <c r="N4052" i="13"/>
  <c r="M4052" i="13" a="1"/>
  <c r="M4052" i="13" s="1"/>
  <c r="K4052" i="13"/>
  <c r="P4052" i="13"/>
  <c r="Q4052" i="13" s="1"/>
  <c r="A4053" i="13"/>
  <c r="G453" i="19"/>
  <c r="O4052" i="13" l="1"/>
  <c r="L4052" i="13"/>
  <c r="N4053" i="13"/>
  <c r="M4053" i="13" a="1"/>
  <c r="M4053" i="13" s="1"/>
  <c r="K4053" i="13"/>
  <c r="P4053" i="13"/>
  <c r="Q4053" i="13" s="1"/>
  <c r="A4054" i="13"/>
  <c r="O4053" i="13" l="1"/>
  <c r="L4053" i="13"/>
  <c r="N4054" i="13"/>
  <c r="M4054" i="13" a="1"/>
  <c r="M4054" i="13" s="1"/>
  <c r="K4054" i="13"/>
  <c r="P4054" i="13"/>
  <c r="Q4054" i="13" s="1"/>
  <c r="A4055" i="13"/>
  <c r="O4054" i="13" l="1"/>
  <c r="L4054" i="13"/>
  <c r="N4055" i="13"/>
  <c r="M4055" i="13" a="1"/>
  <c r="M4055" i="13" s="1"/>
  <c r="K4055" i="13"/>
  <c r="P4055" i="13"/>
  <c r="Q4055" i="13" s="1"/>
  <c r="A4056" i="13"/>
  <c r="O4055" i="13" l="1"/>
  <c r="L4055" i="13"/>
  <c r="N4056" i="13"/>
  <c r="M4056" i="13" a="1"/>
  <c r="M4056" i="13" s="1"/>
  <c r="K4056" i="13"/>
  <c r="P4056" i="13"/>
  <c r="Q4056" i="13" s="1"/>
  <c r="A4057" i="13"/>
  <c r="O4056" i="13" l="1"/>
  <c r="L4056" i="13"/>
  <c r="N4057" i="13"/>
  <c r="M4057" i="13" a="1"/>
  <c r="M4057" i="13" s="1"/>
  <c r="K4057" i="13"/>
  <c r="P4057" i="13"/>
  <c r="Q4057" i="13" s="1"/>
  <c r="A4058" i="13"/>
  <c r="O4057" i="13" l="1"/>
  <c r="L4057" i="13"/>
  <c r="N4058" i="13"/>
  <c r="M4058" i="13" a="1"/>
  <c r="M4058" i="13" s="1"/>
  <c r="K4058" i="13"/>
  <c r="P4058" i="13"/>
  <c r="Q4058" i="13" s="1"/>
  <c r="A4059" i="13"/>
  <c r="O4058" i="13" l="1"/>
  <c r="L4058" i="13"/>
  <c r="N4059" i="13"/>
  <c r="M4059" i="13" a="1"/>
  <c r="M4059" i="13" s="1"/>
  <c r="K4059" i="13"/>
  <c r="P4059" i="13"/>
  <c r="Q4059" i="13" s="1"/>
  <c r="A4060" i="13"/>
  <c r="O4059" i="13" l="1"/>
  <c r="L4059" i="13"/>
  <c r="N4060" i="13"/>
  <c r="M4060" i="13" a="1"/>
  <c r="M4060" i="13" s="1"/>
  <c r="K4060" i="13"/>
  <c r="P4060" i="13"/>
  <c r="Q4060" i="13" s="1"/>
  <c r="A4061" i="13"/>
  <c r="O4060" i="13" l="1"/>
  <c r="L4060" i="13"/>
  <c r="N4061" i="13"/>
  <c r="M4061" i="13" a="1"/>
  <c r="M4061" i="13" s="1"/>
  <c r="O4061" i="13" s="1"/>
  <c r="K4061" i="13"/>
  <c r="P4061" i="13"/>
  <c r="Q4061" i="13" s="1"/>
  <c r="A4062" i="13"/>
  <c r="G454" i="19"/>
  <c r="L4061" i="13" l="1"/>
  <c r="N4062" i="13"/>
  <c r="M4062" i="13" a="1"/>
  <c r="M4062" i="13" s="1"/>
  <c r="K4062" i="13"/>
  <c r="P4062" i="13"/>
  <c r="Q4062" i="13" s="1"/>
  <c r="A4063" i="13"/>
  <c r="O4062" i="13" l="1"/>
  <c r="L4062" i="13"/>
  <c r="N4063" i="13"/>
  <c r="M4063" i="13" a="1"/>
  <c r="M4063" i="13" s="1"/>
  <c r="K4063" i="13"/>
  <c r="P4063" i="13"/>
  <c r="Q4063" i="13" s="1"/>
  <c r="A4064" i="13"/>
  <c r="O4063" i="13" l="1"/>
  <c r="L4063" i="13"/>
  <c r="N4064" i="13"/>
  <c r="M4064" i="13" a="1"/>
  <c r="M4064" i="13" s="1"/>
  <c r="K4064" i="13"/>
  <c r="P4064" i="13"/>
  <c r="Q4064" i="13" s="1"/>
  <c r="A4065" i="13"/>
  <c r="O4064" i="13" l="1"/>
  <c r="L4064" i="13"/>
  <c r="N4065" i="13"/>
  <c r="M4065" i="13" a="1"/>
  <c r="M4065" i="13" s="1"/>
  <c r="K4065" i="13"/>
  <c r="P4065" i="13"/>
  <c r="Q4065" i="13" s="1"/>
  <c r="A4066" i="13"/>
  <c r="O4065" i="13" l="1"/>
  <c r="L4065" i="13"/>
  <c r="N4066" i="13"/>
  <c r="M4066" i="13" a="1"/>
  <c r="M4066" i="13" s="1"/>
  <c r="K4066" i="13"/>
  <c r="P4066" i="13"/>
  <c r="Q4066" i="13" s="1"/>
  <c r="A4067" i="13"/>
  <c r="O4066" i="13" l="1"/>
  <c r="L4066" i="13"/>
  <c r="N4067" i="13"/>
  <c r="M4067" i="13" a="1"/>
  <c r="M4067" i="13" s="1"/>
  <c r="K4067" i="13"/>
  <c r="P4067" i="13"/>
  <c r="Q4067" i="13" s="1"/>
  <c r="A4068" i="13"/>
  <c r="O4067" i="13" l="1"/>
  <c r="L4067" i="13"/>
  <c r="N4068" i="13"/>
  <c r="M4068" i="13" a="1"/>
  <c r="M4068" i="13" s="1"/>
  <c r="K4068" i="13"/>
  <c r="P4068" i="13"/>
  <c r="Q4068" i="13" s="1"/>
  <c r="A4069" i="13"/>
  <c r="O4068" i="13" l="1"/>
  <c r="L4068" i="13"/>
  <c r="N4069" i="13"/>
  <c r="M4069" i="13" a="1"/>
  <c r="M4069" i="13" s="1"/>
  <c r="K4069" i="13"/>
  <c r="P4069" i="13"/>
  <c r="Q4069" i="13" s="1"/>
  <c r="A4070" i="13"/>
  <c r="O4069" i="13" l="1"/>
  <c r="L4069" i="13"/>
  <c r="N4070" i="13"/>
  <c r="M4070" i="13" a="1"/>
  <c r="M4070" i="13" s="1"/>
  <c r="K4070" i="13"/>
  <c r="P4070" i="13"/>
  <c r="Q4070" i="13" s="1"/>
  <c r="A4071" i="13"/>
  <c r="G455" i="19"/>
  <c r="O4070" i="13" l="1"/>
  <c r="L4070" i="13"/>
  <c r="N4071" i="13"/>
  <c r="M4071" i="13" a="1"/>
  <c r="M4071" i="13" s="1"/>
  <c r="K4071" i="13"/>
  <c r="P4071" i="13"/>
  <c r="Q4071" i="13" s="1"/>
  <c r="A4072" i="13"/>
  <c r="O4071" i="13" l="1"/>
  <c r="L4071" i="13"/>
  <c r="N4072" i="13"/>
  <c r="M4072" i="13" a="1"/>
  <c r="M4072" i="13" s="1"/>
  <c r="K4072" i="13"/>
  <c r="P4072" i="13"/>
  <c r="Q4072" i="13" s="1"/>
  <c r="A4073" i="13"/>
  <c r="O4072" i="13" l="1"/>
  <c r="L4072" i="13"/>
  <c r="N4073" i="13"/>
  <c r="M4073" i="13" a="1"/>
  <c r="M4073" i="13" s="1"/>
  <c r="K4073" i="13"/>
  <c r="P4073" i="13"/>
  <c r="Q4073" i="13" s="1"/>
  <c r="A4074" i="13"/>
  <c r="O4073" i="13" l="1"/>
  <c r="L4073" i="13"/>
  <c r="N4074" i="13"/>
  <c r="M4074" i="13" a="1"/>
  <c r="M4074" i="13" s="1"/>
  <c r="K4074" i="13"/>
  <c r="P4074" i="13"/>
  <c r="Q4074" i="13" s="1"/>
  <c r="A4075" i="13"/>
  <c r="O4074" i="13" l="1"/>
  <c r="L4074" i="13"/>
  <c r="N4075" i="13"/>
  <c r="M4075" i="13" a="1"/>
  <c r="M4075" i="13" s="1"/>
  <c r="K4075" i="13"/>
  <c r="P4075" i="13"/>
  <c r="Q4075" i="13" s="1"/>
  <c r="A4076" i="13"/>
  <c r="O4075" i="13" l="1"/>
  <c r="L4075" i="13"/>
  <c r="N4076" i="13"/>
  <c r="M4076" i="13" a="1"/>
  <c r="M4076" i="13" s="1"/>
  <c r="K4076" i="13"/>
  <c r="P4076" i="13"/>
  <c r="Q4076" i="13" s="1"/>
  <c r="A4077" i="13"/>
  <c r="O4076" i="13" l="1"/>
  <c r="L4076" i="13"/>
  <c r="N4077" i="13"/>
  <c r="M4077" i="13" a="1"/>
  <c r="M4077" i="13" s="1"/>
  <c r="K4077" i="13"/>
  <c r="P4077" i="13"/>
  <c r="Q4077" i="13" s="1"/>
  <c r="A4078" i="13"/>
  <c r="O4077" i="13" l="1"/>
  <c r="L4077" i="13"/>
  <c r="N4078" i="13"/>
  <c r="M4078" i="13" a="1"/>
  <c r="M4078" i="13" s="1"/>
  <c r="K4078" i="13"/>
  <c r="P4078" i="13"/>
  <c r="Q4078" i="13" s="1"/>
  <c r="A4079" i="13"/>
  <c r="O4078" i="13" l="1"/>
  <c r="L4078" i="13"/>
  <c r="N4079" i="13"/>
  <c r="M4079" i="13" a="1"/>
  <c r="M4079" i="13" s="1"/>
  <c r="K4079" i="13"/>
  <c r="P4079" i="13"/>
  <c r="Q4079" i="13" s="1"/>
  <c r="A4080" i="13"/>
  <c r="G456" i="19"/>
  <c r="O4079" i="13" l="1"/>
  <c r="L4079" i="13"/>
  <c r="N4080" i="13"/>
  <c r="M4080" i="13" a="1"/>
  <c r="M4080" i="13" s="1"/>
  <c r="K4080" i="13"/>
  <c r="P4080" i="13"/>
  <c r="Q4080" i="13" s="1"/>
  <c r="A4081" i="13"/>
  <c r="O4080" i="13" l="1"/>
  <c r="L4080" i="13"/>
  <c r="N4081" i="13"/>
  <c r="M4081" i="13" a="1"/>
  <c r="M4081" i="13" s="1"/>
  <c r="K4081" i="13"/>
  <c r="P4081" i="13"/>
  <c r="Q4081" i="13" s="1"/>
  <c r="A4082" i="13"/>
  <c r="O4081" i="13" l="1"/>
  <c r="L4081" i="13"/>
  <c r="N4082" i="13"/>
  <c r="M4082" i="13" a="1"/>
  <c r="M4082" i="13" s="1"/>
  <c r="K4082" i="13"/>
  <c r="P4082" i="13"/>
  <c r="Q4082" i="13" s="1"/>
  <c r="A4083" i="13"/>
  <c r="O4082" i="13" l="1"/>
  <c r="L4082" i="13"/>
  <c r="N4083" i="13"/>
  <c r="M4083" i="13" a="1"/>
  <c r="M4083" i="13" s="1"/>
  <c r="O4083" i="13" s="1"/>
  <c r="K4083" i="13"/>
  <c r="P4083" i="13"/>
  <c r="Q4083" i="13" s="1"/>
  <c r="A4084" i="13"/>
  <c r="L4083" i="13" l="1"/>
  <c r="N4084" i="13"/>
  <c r="M4084" i="13" a="1"/>
  <c r="M4084" i="13" s="1"/>
  <c r="K4084" i="13"/>
  <c r="P4084" i="13"/>
  <c r="Q4084" i="13" s="1"/>
  <c r="A4085" i="13"/>
  <c r="O4084" i="13" l="1"/>
  <c r="L4084" i="13"/>
  <c r="N4085" i="13"/>
  <c r="M4085" i="13" a="1"/>
  <c r="M4085" i="13" s="1"/>
  <c r="K4085" i="13"/>
  <c r="P4085" i="13"/>
  <c r="Q4085" i="13" s="1"/>
  <c r="A4086" i="13"/>
  <c r="O4085" i="13" l="1"/>
  <c r="L4085" i="13"/>
  <c r="N4086" i="13"/>
  <c r="M4086" i="13" a="1"/>
  <c r="M4086" i="13" s="1"/>
  <c r="K4086" i="13"/>
  <c r="P4086" i="13"/>
  <c r="Q4086" i="13" s="1"/>
  <c r="A4087" i="13"/>
  <c r="O4086" i="13" l="1"/>
  <c r="L4086" i="13"/>
  <c r="N4087" i="13"/>
  <c r="M4087" i="13" a="1"/>
  <c r="M4087" i="13" s="1"/>
  <c r="K4087" i="13"/>
  <c r="P4087" i="13"/>
  <c r="Q4087" i="13" s="1"/>
  <c r="A4088" i="13"/>
  <c r="O4087" i="13" l="1"/>
  <c r="L4087" i="13"/>
  <c r="N4088" i="13"/>
  <c r="M4088" i="13" a="1"/>
  <c r="M4088" i="13" s="1"/>
  <c r="K4088" i="13"/>
  <c r="P4088" i="13"/>
  <c r="Q4088" i="13" s="1"/>
  <c r="A4089" i="13"/>
  <c r="G457" i="19"/>
  <c r="O4088" i="13" l="1"/>
  <c r="L4088" i="13"/>
  <c r="N4089" i="13"/>
  <c r="M4089" i="13" a="1"/>
  <c r="M4089" i="13" s="1"/>
  <c r="K4089" i="13"/>
  <c r="P4089" i="13"/>
  <c r="Q4089" i="13" s="1"/>
  <c r="A4090" i="13"/>
  <c r="O4089" i="13" l="1"/>
  <c r="L4089" i="13"/>
  <c r="N4090" i="13"/>
  <c r="M4090" i="13" a="1"/>
  <c r="M4090" i="13" s="1"/>
  <c r="K4090" i="13"/>
  <c r="P4090" i="13"/>
  <c r="Q4090" i="13" s="1"/>
  <c r="A4091" i="13"/>
  <c r="O4090" i="13" l="1"/>
  <c r="L4090" i="13"/>
  <c r="N4091" i="13"/>
  <c r="M4091" i="13" a="1"/>
  <c r="M4091" i="13" s="1"/>
  <c r="K4091" i="13"/>
  <c r="P4091" i="13"/>
  <c r="Q4091" i="13" s="1"/>
  <c r="A4092" i="13"/>
  <c r="O4091" i="13" l="1"/>
  <c r="L4091" i="13"/>
  <c r="N4092" i="13"/>
  <c r="M4092" i="13" a="1"/>
  <c r="M4092" i="13" s="1"/>
  <c r="K4092" i="13"/>
  <c r="P4092" i="13"/>
  <c r="Q4092" i="13" s="1"/>
  <c r="A4093" i="13"/>
  <c r="O4092" i="13" l="1"/>
  <c r="L4092" i="13"/>
  <c r="N4093" i="13"/>
  <c r="M4093" i="13" a="1"/>
  <c r="M4093" i="13" s="1"/>
  <c r="K4093" i="13"/>
  <c r="P4093" i="13"/>
  <c r="Q4093" i="13" s="1"/>
  <c r="A4094" i="13"/>
  <c r="O4093" i="13" l="1"/>
  <c r="L4093" i="13"/>
  <c r="N4094" i="13"/>
  <c r="M4094" i="13" a="1"/>
  <c r="M4094" i="13" s="1"/>
  <c r="K4094" i="13"/>
  <c r="P4094" i="13"/>
  <c r="Q4094" i="13" s="1"/>
  <c r="A4095" i="13"/>
  <c r="O4094" i="13" l="1"/>
  <c r="L4094" i="13"/>
  <c r="N4095" i="13"/>
  <c r="M4095" i="13" a="1"/>
  <c r="M4095" i="13" s="1"/>
  <c r="K4095" i="13"/>
  <c r="P4095" i="13"/>
  <c r="Q4095" i="13" s="1"/>
  <c r="A4096" i="13"/>
  <c r="O4095" i="13" l="1"/>
  <c r="L4095" i="13"/>
  <c r="N4096" i="13"/>
  <c r="M4096" i="13" a="1"/>
  <c r="M4096" i="13" s="1"/>
  <c r="K4096" i="13"/>
  <c r="P4096" i="13"/>
  <c r="Q4096" i="13" s="1"/>
  <c r="A4097" i="13"/>
  <c r="O4096" i="13" l="1"/>
  <c r="L4096" i="13"/>
  <c r="N4097" i="13"/>
  <c r="M4097" i="13" a="1"/>
  <c r="M4097" i="13" s="1"/>
  <c r="K4097" i="13"/>
  <c r="P4097" i="13"/>
  <c r="Q4097" i="13" s="1"/>
  <c r="A4098" i="13"/>
  <c r="G458" i="19"/>
  <c r="O4097" i="13" l="1"/>
  <c r="L4097" i="13"/>
  <c r="N4098" i="13"/>
  <c r="M4098" i="13" a="1"/>
  <c r="M4098" i="13" s="1"/>
  <c r="K4098" i="13"/>
  <c r="P4098" i="13"/>
  <c r="Q4098" i="13" s="1"/>
  <c r="A4099" i="13"/>
  <c r="O4098" i="13" l="1"/>
  <c r="L4098" i="13"/>
  <c r="N4099" i="13"/>
  <c r="M4099" i="13" a="1"/>
  <c r="M4099" i="13" s="1"/>
  <c r="K4099" i="13"/>
  <c r="P4099" i="13"/>
  <c r="Q4099" i="13" s="1"/>
  <c r="A4100" i="13"/>
  <c r="O4099" i="13" l="1"/>
  <c r="L4099" i="13"/>
  <c r="N4100" i="13"/>
  <c r="M4100" i="13" a="1"/>
  <c r="M4100" i="13" s="1"/>
  <c r="K4100" i="13"/>
  <c r="P4100" i="13"/>
  <c r="Q4100" i="13" s="1"/>
  <c r="A4101" i="13"/>
  <c r="O4100" i="13" l="1"/>
  <c r="L4100" i="13"/>
  <c r="N4101" i="13"/>
  <c r="M4101" i="13" a="1"/>
  <c r="M4101" i="13" s="1"/>
  <c r="K4101" i="13"/>
  <c r="P4101" i="13"/>
  <c r="Q4101" i="13" s="1"/>
  <c r="A4102" i="13"/>
  <c r="O4101" i="13" l="1"/>
  <c r="L4101" i="13"/>
  <c r="N4102" i="13"/>
  <c r="M4102" i="13" a="1"/>
  <c r="M4102" i="13" s="1"/>
  <c r="K4102" i="13"/>
  <c r="P4102" i="13"/>
  <c r="Q4102" i="13" s="1"/>
  <c r="A4103" i="13"/>
  <c r="O4102" i="13" l="1"/>
  <c r="L4102" i="13"/>
  <c r="N4103" i="13"/>
  <c r="M4103" i="13" a="1"/>
  <c r="M4103" i="13" s="1"/>
  <c r="K4103" i="13"/>
  <c r="P4103" i="13"/>
  <c r="Q4103" i="13" s="1"/>
  <c r="A4104" i="13"/>
  <c r="O4103" i="13" l="1"/>
  <c r="L4103" i="13"/>
  <c r="N4104" i="13"/>
  <c r="M4104" i="13" a="1"/>
  <c r="M4104" i="13" s="1"/>
  <c r="K4104" i="13"/>
  <c r="P4104" i="13"/>
  <c r="Q4104" i="13" s="1"/>
  <c r="A4105" i="13"/>
  <c r="O4104" i="13" l="1"/>
  <c r="L4104" i="13"/>
  <c r="N4105" i="13"/>
  <c r="M4105" i="13" a="1"/>
  <c r="M4105" i="13" s="1"/>
  <c r="K4105" i="13"/>
  <c r="P4105" i="13"/>
  <c r="Q4105" i="13" s="1"/>
  <c r="A4106" i="13"/>
  <c r="O4105" i="13" l="1"/>
  <c r="L4105" i="13"/>
  <c r="N4106" i="13"/>
  <c r="M4106" i="13" a="1"/>
  <c r="M4106" i="13" s="1"/>
  <c r="K4106" i="13"/>
  <c r="P4106" i="13"/>
  <c r="Q4106" i="13" s="1"/>
  <c r="A4107" i="13"/>
  <c r="G459" i="19"/>
  <c r="O4106" i="13" l="1"/>
  <c r="L4106" i="13"/>
  <c r="N4107" i="13"/>
  <c r="M4107" i="13" a="1"/>
  <c r="M4107" i="13" s="1"/>
  <c r="K4107" i="13"/>
  <c r="P4107" i="13"/>
  <c r="Q4107" i="13" s="1"/>
  <c r="A4108" i="13"/>
  <c r="O4107" i="13" l="1"/>
  <c r="L4107" i="13"/>
  <c r="N4108" i="13"/>
  <c r="M4108" i="13" a="1"/>
  <c r="M4108" i="13" s="1"/>
  <c r="K4108" i="13"/>
  <c r="P4108" i="13"/>
  <c r="Q4108" i="13" s="1"/>
  <c r="A4109" i="13"/>
  <c r="O4108" i="13" l="1"/>
  <c r="L4108" i="13"/>
  <c r="N4109" i="13"/>
  <c r="M4109" i="13" a="1"/>
  <c r="M4109" i="13" s="1"/>
  <c r="K4109" i="13"/>
  <c r="P4109" i="13"/>
  <c r="Q4109" i="13" s="1"/>
  <c r="A4110" i="13"/>
  <c r="O4109" i="13" l="1"/>
  <c r="L4109" i="13"/>
  <c r="N4110" i="13"/>
  <c r="M4110" i="13" a="1"/>
  <c r="M4110" i="13" s="1"/>
  <c r="K4110" i="13"/>
  <c r="P4110" i="13"/>
  <c r="Q4110" i="13" s="1"/>
  <c r="A4111" i="13"/>
  <c r="O4110" i="13" l="1"/>
  <c r="L4110" i="13"/>
  <c r="N4111" i="13"/>
  <c r="M4111" i="13" a="1"/>
  <c r="M4111" i="13" s="1"/>
  <c r="K4111" i="13"/>
  <c r="P4111" i="13"/>
  <c r="Q4111" i="13" s="1"/>
  <c r="A4112" i="13"/>
  <c r="O4111" i="13" l="1"/>
  <c r="L4111" i="13"/>
  <c r="N4112" i="13"/>
  <c r="M4112" i="13" a="1"/>
  <c r="M4112" i="13" s="1"/>
  <c r="K4112" i="13"/>
  <c r="P4112" i="13"/>
  <c r="Q4112" i="13" s="1"/>
  <c r="A4113" i="13"/>
  <c r="O4112" i="13" l="1"/>
  <c r="L4112" i="13"/>
  <c r="N4113" i="13"/>
  <c r="M4113" i="13" a="1"/>
  <c r="M4113" i="13" s="1"/>
  <c r="K4113" i="13"/>
  <c r="P4113" i="13"/>
  <c r="Q4113" i="13" s="1"/>
  <c r="A4114" i="13"/>
  <c r="O4113" i="13" l="1"/>
  <c r="L4113" i="13"/>
  <c r="N4114" i="13"/>
  <c r="M4114" i="13" a="1"/>
  <c r="M4114" i="13" s="1"/>
  <c r="K4114" i="13"/>
  <c r="P4114" i="13"/>
  <c r="Q4114" i="13" s="1"/>
  <c r="A4115" i="13"/>
  <c r="O4114" i="13" l="1"/>
  <c r="L4114" i="13"/>
  <c r="N4115" i="13"/>
  <c r="M4115" i="13" a="1"/>
  <c r="M4115" i="13" s="1"/>
  <c r="K4115" i="13"/>
  <c r="P4115" i="13"/>
  <c r="Q4115" i="13" s="1"/>
  <c r="A4116" i="13"/>
  <c r="G460" i="19"/>
  <c r="O4115" i="13" l="1"/>
  <c r="L4115" i="13"/>
  <c r="N4116" i="13"/>
  <c r="M4116" i="13" a="1"/>
  <c r="M4116" i="13" s="1"/>
  <c r="K4116" i="13"/>
  <c r="P4116" i="13"/>
  <c r="Q4116" i="13" s="1"/>
  <c r="A4117" i="13"/>
  <c r="O4116" i="13" l="1"/>
  <c r="L4116" i="13"/>
  <c r="N4117" i="13"/>
  <c r="M4117" i="13" a="1"/>
  <c r="M4117" i="13" s="1"/>
  <c r="K4117" i="13"/>
  <c r="P4117" i="13"/>
  <c r="Q4117" i="13" s="1"/>
  <c r="A4118" i="13"/>
  <c r="O4117" i="13" l="1"/>
  <c r="L4117" i="13"/>
  <c r="N4118" i="13"/>
  <c r="M4118" i="13" a="1"/>
  <c r="M4118" i="13" s="1"/>
  <c r="K4118" i="13"/>
  <c r="P4118" i="13"/>
  <c r="Q4118" i="13" s="1"/>
  <c r="A4119" i="13"/>
  <c r="O4118" i="13" l="1"/>
  <c r="L4118" i="13"/>
  <c r="N4119" i="13"/>
  <c r="M4119" i="13" a="1"/>
  <c r="M4119" i="13" s="1"/>
  <c r="K4119" i="13"/>
  <c r="P4119" i="13"/>
  <c r="Q4119" i="13" s="1"/>
  <c r="A4120" i="13"/>
  <c r="O4119" i="13" l="1"/>
  <c r="L4119" i="13"/>
  <c r="N4120" i="13"/>
  <c r="M4120" i="13" a="1"/>
  <c r="M4120" i="13" s="1"/>
  <c r="K4120" i="13"/>
  <c r="P4120" i="13"/>
  <c r="Q4120" i="13" s="1"/>
  <c r="A4121" i="13"/>
  <c r="O4120" i="13" l="1"/>
  <c r="L4120" i="13"/>
  <c r="N4121" i="13"/>
  <c r="M4121" i="13" a="1"/>
  <c r="M4121" i="13" s="1"/>
  <c r="K4121" i="13"/>
  <c r="P4121" i="13"/>
  <c r="Q4121" i="13" s="1"/>
  <c r="A4122" i="13"/>
  <c r="O4121" i="13" l="1"/>
  <c r="L4121" i="13"/>
  <c r="N4122" i="13"/>
  <c r="M4122" i="13" a="1"/>
  <c r="M4122" i="13" s="1"/>
  <c r="K4122" i="13"/>
  <c r="P4122" i="13"/>
  <c r="Q4122" i="13" s="1"/>
  <c r="A4123" i="13"/>
  <c r="O4122" i="13" l="1"/>
  <c r="L4122" i="13"/>
  <c r="N4123" i="13"/>
  <c r="M4123" i="13" a="1"/>
  <c r="M4123" i="13" s="1"/>
  <c r="K4123" i="13"/>
  <c r="P4123" i="13"/>
  <c r="Q4123" i="13" s="1"/>
  <c r="A4124" i="13"/>
  <c r="O4123" i="13" l="1"/>
  <c r="L4123" i="13"/>
  <c r="N4124" i="13"/>
  <c r="M4124" i="13" a="1"/>
  <c r="M4124" i="13" s="1"/>
  <c r="K4124" i="13"/>
  <c r="P4124" i="13"/>
  <c r="Q4124" i="13" s="1"/>
  <c r="A4125" i="13"/>
  <c r="G461" i="19"/>
  <c r="O4124" i="13" l="1"/>
  <c r="L4124" i="13"/>
  <c r="N4125" i="13"/>
  <c r="M4125" i="13" a="1"/>
  <c r="M4125" i="13" s="1"/>
  <c r="K4125" i="13"/>
  <c r="P4125" i="13"/>
  <c r="Q4125" i="13" s="1"/>
  <c r="A4126" i="13"/>
  <c r="O4125" i="13" l="1"/>
  <c r="L4125" i="13"/>
  <c r="N4126" i="13"/>
  <c r="M4126" i="13" a="1"/>
  <c r="M4126" i="13" s="1"/>
  <c r="K4126" i="13"/>
  <c r="P4126" i="13"/>
  <c r="Q4126" i="13" s="1"/>
  <c r="A4127" i="13"/>
  <c r="O4126" i="13" l="1"/>
  <c r="L4126" i="13"/>
  <c r="N4127" i="13"/>
  <c r="M4127" i="13" a="1"/>
  <c r="M4127" i="13" s="1"/>
  <c r="K4127" i="13"/>
  <c r="P4127" i="13"/>
  <c r="Q4127" i="13" s="1"/>
  <c r="A4128" i="13"/>
  <c r="O4127" i="13" l="1"/>
  <c r="L4127" i="13"/>
  <c r="N4128" i="13"/>
  <c r="M4128" i="13" a="1"/>
  <c r="M4128" i="13" s="1"/>
  <c r="K4128" i="13"/>
  <c r="P4128" i="13"/>
  <c r="Q4128" i="13" s="1"/>
  <c r="A4129" i="13"/>
  <c r="O4128" i="13" l="1"/>
  <c r="L4128" i="13"/>
  <c r="N4129" i="13"/>
  <c r="M4129" i="13" a="1"/>
  <c r="M4129" i="13" s="1"/>
  <c r="K4129" i="13"/>
  <c r="P4129" i="13"/>
  <c r="Q4129" i="13" s="1"/>
  <c r="A4130" i="13"/>
  <c r="O4129" i="13" l="1"/>
  <c r="L4129" i="13"/>
  <c r="N4130" i="13"/>
  <c r="M4130" i="13" a="1"/>
  <c r="M4130" i="13" s="1"/>
  <c r="K4130" i="13"/>
  <c r="P4130" i="13"/>
  <c r="Q4130" i="13" s="1"/>
  <c r="A4131" i="13"/>
  <c r="O4130" i="13" l="1"/>
  <c r="L4130" i="13"/>
  <c r="N4131" i="13"/>
  <c r="M4131" i="13" a="1"/>
  <c r="M4131" i="13" s="1"/>
  <c r="K4131" i="13"/>
  <c r="P4131" i="13"/>
  <c r="Q4131" i="13" s="1"/>
  <c r="A4132" i="13"/>
  <c r="O4131" i="13" l="1"/>
  <c r="L4131" i="13"/>
  <c r="N4132" i="13"/>
  <c r="M4132" i="13" a="1"/>
  <c r="M4132" i="13" s="1"/>
  <c r="K4132" i="13"/>
  <c r="P4132" i="13"/>
  <c r="Q4132" i="13" s="1"/>
  <c r="A4133" i="13"/>
  <c r="O4132" i="13" l="1"/>
  <c r="L4132" i="13"/>
  <c r="N4133" i="13"/>
  <c r="M4133" i="13" a="1"/>
  <c r="M4133" i="13" s="1"/>
  <c r="K4133" i="13"/>
  <c r="P4133" i="13"/>
  <c r="Q4133" i="13" s="1"/>
  <c r="A4134" i="13"/>
  <c r="G462" i="19"/>
  <c r="O4133" i="13" l="1"/>
  <c r="L4133" i="13"/>
  <c r="N4134" i="13"/>
  <c r="M4134" i="13" a="1"/>
  <c r="M4134" i="13" s="1"/>
  <c r="K4134" i="13"/>
  <c r="P4134" i="13"/>
  <c r="Q4134" i="13" s="1"/>
  <c r="A4135" i="13"/>
  <c r="O4134" i="13" l="1"/>
  <c r="L4134" i="13"/>
  <c r="N4135" i="13"/>
  <c r="M4135" i="13" a="1"/>
  <c r="M4135" i="13" s="1"/>
  <c r="K4135" i="13"/>
  <c r="P4135" i="13"/>
  <c r="Q4135" i="13" s="1"/>
  <c r="A4136" i="13"/>
  <c r="O4135" i="13" l="1"/>
  <c r="L4135" i="13"/>
  <c r="N4136" i="13"/>
  <c r="M4136" i="13" a="1"/>
  <c r="M4136" i="13" s="1"/>
  <c r="K4136" i="13"/>
  <c r="P4136" i="13"/>
  <c r="Q4136" i="13" s="1"/>
  <c r="A4137" i="13"/>
  <c r="O4136" i="13" l="1"/>
  <c r="L4136" i="13"/>
  <c r="N4137" i="13"/>
  <c r="M4137" i="13" a="1"/>
  <c r="M4137" i="13" s="1"/>
  <c r="K4137" i="13"/>
  <c r="P4137" i="13"/>
  <c r="Q4137" i="13" s="1"/>
  <c r="A4138" i="13"/>
  <c r="O4137" i="13" l="1"/>
  <c r="L4137" i="13"/>
  <c r="N4138" i="13"/>
  <c r="M4138" i="13" a="1"/>
  <c r="M4138" i="13" s="1"/>
  <c r="K4138" i="13"/>
  <c r="P4138" i="13"/>
  <c r="Q4138" i="13" s="1"/>
  <c r="A4139" i="13"/>
  <c r="O4138" i="13" l="1"/>
  <c r="L4138" i="13"/>
  <c r="N4139" i="13"/>
  <c r="M4139" i="13" a="1"/>
  <c r="M4139" i="13" s="1"/>
  <c r="K4139" i="13"/>
  <c r="P4139" i="13"/>
  <c r="Q4139" i="13" s="1"/>
  <c r="A4140" i="13"/>
  <c r="O4139" i="13" l="1"/>
  <c r="L4139" i="13"/>
  <c r="N4140" i="13"/>
  <c r="M4140" i="13" a="1"/>
  <c r="M4140" i="13" s="1"/>
  <c r="K4140" i="13"/>
  <c r="P4140" i="13"/>
  <c r="Q4140" i="13" s="1"/>
  <c r="A4141" i="13"/>
  <c r="O4140" i="13" l="1"/>
  <c r="L4140" i="13"/>
  <c r="N4141" i="13"/>
  <c r="M4141" i="13" a="1"/>
  <c r="M4141" i="13" s="1"/>
  <c r="K4141" i="13"/>
  <c r="P4141" i="13"/>
  <c r="Q4141" i="13" s="1"/>
  <c r="A4142" i="13"/>
  <c r="O4141" i="13" l="1"/>
  <c r="L4141" i="13"/>
  <c r="N4142" i="13"/>
  <c r="M4142" i="13" a="1"/>
  <c r="M4142" i="13" s="1"/>
  <c r="K4142" i="13"/>
  <c r="P4142" i="13"/>
  <c r="Q4142" i="13" s="1"/>
  <c r="A4143" i="13"/>
  <c r="G463" i="19"/>
  <c r="O4142" i="13" l="1"/>
  <c r="L4142" i="13"/>
  <c r="N4143" i="13"/>
  <c r="M4143" i="13" a="1"/>
  <c r="M4143" i="13" s="1"/>
  <c r="K4143" i="13"/>
  <c r="P4143" i="13"/>
  <c r="Q4143" i="13" s="1"/>
  <c r="A4144" i="13"/>
  <c r="O4143" i="13" l="1"/>
  <c r="L4143" i="13"/>
  <c r="N4144" i="13"/>
  <c r="M4144" i="13" a="1"/>
  <c r="M4144" i="13" s="1"/>
  <c r="K4144" i="13"/>
  <c r="P4144" i="13"/>
  <c r="Q4144" i="13" s="1"/>
  <c r="A4145" i="13"/>
  <c r="O4144" i="13" l="1"/>
  <c r="L4144" i="13"/>
  <c r="N4145" i="13"/>
  <c r="M4145" i="13" a="1"/>
  <c r="M4145" i="13" s="1"/>
  <c r="K4145" i="13"/>
  <c r="P4145" i="13"/>
  <c r="Q4145" i="13" s="1"/>
  <c r="A4146" i="13"/>
  <c r="O4145" i="13" l="1"/>
  <c r="L4145" i="13"/>
  <c r="N4146" i="13"/>
  <c r="M4146" i="13" a="1"/>
  <c r="M4146" i="13" s="1"/>
  <c r="K4146" i="13"/>
  <c r="P4146" i="13"/>
  <c r="Q4146" i="13" s="1"/>
  <c r="A4147" i="13"/>
  <c r="O4146" i="13" l="1"/>
  <c r="L4146" i="13"/>
  <c r="N4147" i="13"/>
  <c r="M4147" i="13" a="1"/>
  <c r="M4147" i="13" s="1"/>
  <c r="K4147" i="13"/>
  <c r="P4147" i="13"/>
  <c r="Q4147" i="13" s="1"/>
  <c r="A4148" i="13"/>
  <c r="O4147" i="13" l="1"/>
  <c r="L4147" i="13"/>
  <c r="N4148" i="13"/>
  <c r="M4148" i="13" a="1"/>
  <c r="M4148" i="13" s="1"/>
  <c r="K4148" i="13"/>
  <c r="P4148" i="13"/>
  <c r="Q4148" i="13" s="1"/>
  <c r="A4149" i="13"/>
  <c r="O4148" i="13" l="1"/>
  <c r="L4148" i="13"/>
  <c r="N4149" i="13"/>
  <c r="M4149" i="13" a="1"/>
  <c r="M4149" i="13" s="1"/>
  <c r="K4149" i="13"/>
  <c r="P4149" i="13"/>
  <c r="Q4149" i="13" s="1"/>
  <c r="A4150" i="13"/>
  <c r="O4149" i="13" l="1"/>
  <c r="L4149" i="13"/>
  <c r="N4150" i="13"/>
  <c r="M4150" i="13" a="1"/>
  <c r="M4150" i="13" s="1"/>
  <c r="K4150" i="13"/>
  <c r="P4150" i="13"/>
  <c r="Q4150" i="13" s="1"/>
  <c r="A4151" i="13"/>
  <c r="O4150" i="13" l="1"/>
  <c r="L4150" i="13"/>
  <c r="N4151" i="13"/>
  <c r="M4151" i="13" a="1"/>
  <c r="M4151" i="13" s="1"/>
  <c r="K4151" i="13"/>
  <c r="P4151" i="13"/>
  <c r="Q4151" i="13" s="1"/>
  <c r="A4152" i="13"/>
  <c r="G464" i="19"/>
  <c r="O4151" i="13" l="1"/>
  <c r="L4151" i="13"/>
  <c r="N4152" i="13"/>
  <c r="M4152" i="13" a="1"/>
  <c r="M4152" i="13" s="1"/>
  <c r="K4152" i="13"/>
  <c r="P4152" i="13"/>
  <c r="Q4152" i="13" s="1"/>
  <c r="A4153" i="13"/>
  <c r="O4152" i="13" l="1"/>
  <c r="L4152" i="13"/>
  <c r="N4153" i="13"/>
  <c r="M4153" i="13" a="1"/>
  <c r="M4153" i="13" s="1"/>
  <c r="K4153" i="13"/>
  <c r="P4153" i="13"/>
  <c r="Q4153" i="13" s="1"/>
  <c r="A4154" i="13"/>
  <c r="O4153" i="13" l="1"/>
  <c r="L4153" i="13"/>
  <c r="N4154" i="13"/>
  <c r="M4154" i="13" a="1"/>
  <c r="M4154" i="13" s="1"/>
  <c r="K4154" i="13"/>
  <c r="P4154" i="13"/>
  <c r="Q4154" i="13" s="1"/>
  <c r="A4155" i="13"/>
  <c r="O4154" i="13" l="1"/>
  <c r="L4154" i="13"/>
  <c r="N4155" i="13"/>
  <c r="M4155" i="13" a="1"/>
  <c r="M4155" i="13" s="1"/>
  <c r="O4155" i="13" s="1"/>
  <c r="K4155" i="13"/>
  <c r="P4155" i="13"/>
  <c r="Q4155" i="13" s="1"/>
  <c r="A4156" i="13"/>
  <c r="L4155" i="13" l="1"/>
  <c r="N4156" i="13"/>
  <c r="M4156" i="13" a="1"/>
  <c r="M4156" i="13" s="1"/>
  <c r="K4156" i="13"/>
  <c r="P4156" i="13"/>
  <c r="Q4156" i="13" s="1"/>
  <c r="A4157" i="13"/>
  <c r="O4156" i="13" l="1"/>
  <c r="L4156" i="13"/>
  <c r="N4157" i="13"/>
  <c r="M4157" i="13" a="1"/>
  <c r="M4157" i="13" s="1"/>
  <c r="K4157" i="13"/>
  <c r="P4157" i="13"/>
  <c r="Q4157" i="13" s="1"/>
  <c r="A4158" i="13"/>
  <c r="O4157" i="13" l="1"/>
  <c r="L4157" i="13"/>
  <c r="N4158" i="13"/>
  <c r="M4158" i="13" a="1"/>
  <c r="M4158" i="13" s="1"/>
  <c r="K4158" i="13"/>
  <c r="P4158" i="13"/>
  <c r="Q4158" i="13" s="1"/>
  <c r="A4159" i="13"/>
  <c r="O4158" i="13" l="1"/>
  <c r="L4158" i="13"/>
  <c r="N4159" i="13"/>
  <c r="M4159" i="13" a="1"/>
  <c r="M4159" i="13" s="1"/>
  <c r="K4159" i="13"/>
  <c r="P4159" i="13"/>
  <c r="Q4159" i="13" s="1"/>
  <c r="A4160" i="13"/>
  <c r="O4159" i="13" l="1"/>
  <c r="L4159" i="13"/>
  <c r="N4160" i="13"/>
  <c r="M4160" i="13" a="1"/>
  <c r="M4160" i="13" s="1"/>
  <c r="K4160" i="13"/>
  <c r="P4160" i="13"/>
  <c r="Q4160" i="13" s="1"/>
  <c r="A4161" i="13"/>
  <c r="G465" i="19"/>
  <c r="O4160" i="13" l="1"/>
  <c r="L4160" i="13"/>
  <c r="N4161" i="13"/>
  <c r="M4161" i="13" a="1"/>
  <c r="M4161" i="13" s="1"/>
  <c r="O4161" i="13" s="1"/>
  <c r="K4161" i="13"/>
  <c r="P4161" i="13"/>
  <c r="Q4161" i="13" s="1"/>
  <c r="A4162" i="13"/>
  <c r="L4161" i="13" l="1"/>
  <c r="N4162" i="13"/>
  <c r="M4162" i="13" a="1"/>
  <c r="M4162" i="13" s="1"/>
  <c r="K4162" i="13"/>
  <c r="P4162" i="13"/>
  <c r="Q4162" i="13" s="1"/>
  <c r="A4163" i="13"/>
  <c r="O4162" i="13" l="1"/>
  <c r="L4162" i="13"/>
  <c r="N4163" i="13"/>
  <c r="M4163" i="13" a="1"/>
  <c r="M4163" i="13" s="1"/>
  <c r="O4163" i="13" s="1"/>
  <c r="K4163" i="13"/>
  <c r="P4163" i="13"/>
  <c r="Q4163" i="13" s="1"/>
  <c r="A4164" i="13"/>
  <c r="L4163" i="13" l="1"/>
  <c r="N4164" i="13"/>
  <c r="M4164" i="13" a="1"/>
  <c r="M4164" i="13" s="1"/>
  <c r="K4164" i="13"/>
  <c r="P4164" i="13"/>
  <c r="Q4164" i="13" s="1"/>
  <c r="A4165" i="13"/>
  <c r="O4164" i="13" l="1"/>
  <c r="L4164" i="13"/>
  <c r="N4165" i="13"/>
  <c r="M4165" i="13" a="1"/>
  <c r="M4165" i="13" s="1"/>
  <c r="K4165" i="13"/>
  <c r="P4165" i="13"/>
  <c r="Q4165" i="13" s="1"/>
  <c r="A4166" i="13"/>
  <c r="O4165" i="13" l="1"/>
  <c r="L4165" i="13"/>
  <c r="N4166" i="13"/>
  <c r="M4166" i="13" a="1"/>
  <c r="M4166" i="13" s="1"/>
  <c r="K4166" i="13"/>
  <c r="P4166" i="13"/>
  <c r="Q4166" i="13" s="1"/>
  <c r="A4167" i="13"/>
  <c r="O4166" i="13" l="1"/>
  <c r="L4166" i="13"/>
  <c r="N4167" i="13"/>
  <c r="M4167" i="13" a="1"/>
  <c r="M4167" i="13" s="1"/>
  <c r="K4167" i="13"/>
  <c r="P4167" i="13"/>
  <c r="Q4167" i="13" s="1"/>
  <c r="A4168" i="13"/>
  <c r="O4167" i="13" l="1"/>
  <c r="L4167" i="13"/>
  <c r="N4168" i="13"/>
  <c r="M4168" i="13" a="1"/>
  <c r="M4168" i="13" s="1"/>
  <c r="O4168" i="13" s="1"/>
  <c r="K4168" i="13"/>
  <c r="P4168" i="13"/>
  <c r="Q4168" i="13" s="1"/>
  <c r="A4169" i="13"/>
  <c r="L4168" i="13" l="1"/>
  <c r="N4169" i="13"/>
  <c r="M4169" i="13" a="1"/>
  <c r="M4169" i="13" s="1"/>
  <c r="K4169" i="13"/>
  <c r="P4169" i="13"/>
  <c r="Q4169" i="13" s="1"/>
  <c r="A4170" i="13"/>
  <c r="G466" i="19"/>
  <c r="O4169" i="13" l="1"/>
  <c r="L4169" i="13"/>
  <c r="N4170" i="13"/>
  <c r="M4170" i="13" a="1"/>
  <c r="M4170" i="13" s="1"/>
  <c r="K4170" i="13"/>
  <c r="P4170" i="13"/>
  <c r="Q4170" i="13" s="1"/>
  <c r="A4171" i="13"/>
  <c r="O4170" i="13" l="1"/>
  <c r="L4170" i="13"/>
  <c r="N4171" i="13"/>
  <c r="M4171" i="13" a="1"/>
  <c r="M4171" i="13" s="1"/>
  <c r="K4171" i="13"/>
  <c r="P4171" i="13"/>
  <c r="Q4171" i="13" s="1"/>
  <c r="A4172" i="13"/>
  <c r="O4171" i="13" l="1"/>
  <c r="L4171" i="13"/>
  <c r="N4172" i="13"/>
  <c r="M4172" i="13" a="1"/>
  <c r="M4172" i="13" s="1"/>
  <c r="K4172" i="13"/>
  <c r="P4172" i="13"/>
  <c r="Q4172" i="13" s="1"/>
  <c r="A4173" i="13"/>
  <c r="O4172" i="13" l="1"/>
  <c r="L4172" i="13"/>
  <c r="N4173" i="13"/>
  <c r="M4173" i="13" a="1"/>
  <c r="M4173" i="13" s="1"/>
  <c r="K4173" i="13"/>
  <c r="P4173" i="13"/>
  <c r="Q4173" i="13" s="1"/>
  <c r="A4174" i="13"/>
  <c r="O4173" i="13" l="1"/>
  <c r="L4173" i="13"/>
  <c r="N4174" i="13"/>
  <c r="M4174" i="13" a="1"/>
  <c r="M4174" i="13" s="1"/>
  <c r="K4174" i="13"/>
  <c r="P4174" i="13"/>
  <c r="Q4174" i="13" s="1"/>
  <c r="A4175" i="13"/>
  <c r="O4174" i="13" l="1"/>
  <c r="L4174" i="13"/>
  <c r="N4175" i="13"/>
  <c r="M4175" i="13" a="1"/>
  <c r="M4175" i="13" s="1"/>
  <c r="K4175" i="13"/>
  <c r="P4175" i="13"/>
  <c r="Q4175" i="13" s="1"/>
  <c r="A4176" i="13"/>
  <c r="O4175" i="13" l="1"/>
  <c r="L4175" i="13"/>
  <c r="N4176" i="13"/>
  <c r="M4176" i="13" a="1"/>
  <c r="M4176" i="13" s="1"/>
  <c r="K4176" i="13"/>
  <c r="P4176" i="13"/>
  <c r="Q4176" i="13" s="1"/>
  <c r="A4177" i="13"/>
  <c r="O4176" i="13" l="1"/>
  <c r="L4176" i="13"/>
  <c r="N4177" i="13"/>
  <c r="M4177" i="13" a="1"/>
  <c r="M4177" i="13" s="1"/>
  <c r="K4177" i="13"/>
  <c r="P4177" i="13"/>
  <c r="Q4177" i="13" s="1"/>
  <c r="A4178" i="13"/>
  <c r="O4177" i="13" l="1"/>
  <c r="L4177" i="13"/>
  <c r="N4178" i="13"/>
  <c r="M4178" i="13" a="1"/>
  <c r="M4178" i="13" s="1"/>
  <c r="K4178" i="13"/>
  <c r="P4178" i="13"/>
  <c r="Q4178" i="13" s="1"/>
  <c r="A4179" i="13"/>
  <c r="G467" i="19"/>
  <c r="O4178" i="13" l="1"/>
  <c r="L4178" i="13"/>
  <c r="N4179" i="13"/>
  <c r="M4179" i="13" a="1"/>
  <c r="M4179" i="13" s="1"/>
  <c r="K4179" i="13"/>
  <c r="P4179" i="13"/>
  <c r="Q4179" i="13" s="1"/>
  <c r="A4180" i="13"/>
  <c r="O4179" i="13" l="1"/>
  <c r="L4179" i="13"/>
  <c r="N4180" i="13"/>
  <c r="M4180" i="13" a="1"/>
  <c r="M4180" i="13" s="1"/>
  <c r="O4180" i="13" s="1"/>
  <c r="K4180" i="13"/>
  <c r="P4180" i="13"/>
  <c r="Q4180" i="13" s="1"/>
  <c r="A4181" i="13"/>
  <c r="L4180" i="13" l="1"/>
  <c r="N4181" i="13"/>
  <c r="M4181" i="13" a="1"/>
  <c r="M4181" i="13" s="1"/>
  <c r="K4181" i="13"/>
  <c r="P4181" i="13"/>
  <c r="Q4181" i="13" s="1"/>
  <c r="A4182" i="13"/>
  <c r="O4181" i="13" l="1"/>
  <c r="L4181" i="13"/>
  <c r="N4182" i="13"/>
  <c r="M4182" i="13" a="1"/>
  <c r="M4182" i="13" s="1"/>
  <c r="K4182" i="13"/>
  <c r="P4182" i="13"/>
  <c r="Q4182" i="13" s="1"/>
  <c r="A4183" i="13"/>
  <c r="O4182" i="13" l="1"/>
  <c r="L4182" i="13"/>
  <c r="N4183" i="13"/>
  <c r="M4183" i="13" a="1"/>
  <c r="M4183" i="13" s="1"/>
  <c r="K4183" i="13"/>
  <c r="P4183" i="13"/>
  <c r="Q4183" i="13" s="1"/>
  <c r="A4184" i="13"/>
  <c r="O4183" i="13" l="1"/>
  <c r="L4183" i="13"/>
  <c r="N4184" i="13"/>
  <c r="M4184" i="13" a="1"/>
  <c r="M4184" i="13" s="1"/>
  <c r="K4184" i="13"/>
  <c r="P4184" i="13"/>
  <c r="Q4184" i="13" s="1"/>
  <c r="A4185" i="13"/>
  <c r="O4184" i="13" l="1"/>
  <c r="L4184" i="13"/>
  <c r="N4185" i="13"/>
  <c r="M4185" i="13" a="1"/>
  <c r="M4185" i="13" s="1"/>
  <c r="K4185" i="13"/>
  <c r="P4185" i="13"/>
  <c r="Q4185" i="13" s="1"/>
  <c r="A4186" i="13"/>
  <c r="O4185" i="13" l="1"/>
  <c r="L4185" i="13"/>
  <c r="N4186" i="13"/>
  <c r="M4186" i="13" a="1"/>
  <c r="M4186" i="13" s="1"/>
  <c r="K4186" i="13"/>
  <c r="P4186" i="13"/>
  <c r="Q4186" i="13" s="1"/>
  <c r="A4187" i="13"/>
  <c r="O4186" i="13" l="1"/>
  <c r="L4186" i="13"/>
  <c r="N4187" i="13"/>
  <c r="M4187" i="13" a="1"/>
  <c r="M4187" i="13" s="1"/>
  <c r="K4187" i="13"/>
  <c r="P4187" i="13"/>
  <c r="Q4187" i="13" s="1"/>
  <c r="A4188" i="13"/>
  <c r="G468" i="19"/>
  <c r="O4187" i="13" l="1"/>
  <c r="L4187" i="13"/>
  <c r="N4188" i="13"/>
  <c r="M4188" i="13" a="1"/>
  <c r="M4188" i="13" s="1"/>
  <c r="K4188" i="13"/>
  <c r="P4188" i="13"/>
  <c r="Q4188" i="13" s="1"/>
  <c r="A4189" i="13"/>
  <c r="O4188" i="13" l="1"/>
  <c r="L4188" i="13"/>
  <c r="N4189" i="13"/>
  <c r="M4189" i="13" a="1"/>
  <c r="M4189" i="13" s="1"/>
  <c r="K4189" i="13"/>
  <c r="P4189" i="13"/>
  <c r="Q4189" i="13" s="1"/>
  <c r="A4190" i="13"/>
  <c r="O4189" i="13" l="1"/>
  <c r="L4189" i="13"/>
  <c r="N4190" i="13"/>
  <c r="M4190" i="13" a="1"/>
  <c r="M4190" i="13" s="1"/>
  <c r="K4190" i="13"/>
  <c r="P4190" i="13"/>
  <c r="Q4190" i="13" s="1"/>
  <c r="A4191" i="13"/>
  <c r="O4190" i="13" l="1"/>
  <c r="L4190" i="13"/>
  <c r="N4191" i="13"/>
  <c r="M4191" i="13" a="1"/>
  <c r="M4191" i="13" s="1"/>
  <c r="K4191" i="13"/>
  <c r="P4191" i="13"/>
  <c r="Q4191" i="13" s="1"/>
  <c r="A4192" i="13"/>
  <c r="O4191" i="13" l="1"/>
  <c r="L4191" i="13"/>
  <c r="N4192" i="13"/>
  <c r="M4192" i="13" a="1"/>
  <c r="M4192" i="13" s="1"/>
  <c r="K4192" i="13"/>
  <c r="P4192" i="13"/>
  <c r="Q4192" i="13" s="1"/>
  <c r="A4193" i="13"/>
  <c r="O4192" i="13" l="1"/>
  <c r="L4192" i="13"/>
  <c r="N4193" i="13"/>
  <c r="M4193" i="13" a="1"/>
  <c r="M4193" i="13" s="1"/>
  <c r="K4193" i="13"/>
  <c r="P4193" i="13"/>
  <c r="Q4193" i="13" s="1"/>
  <c r="A4194" i="13"/>
  <c r="O4193" i="13" l="1"/>
  <c r="L4193" i="13"/>
  <c r="N4194" i="13"/>
  <c r="M4194" i="13" a="1"/>
  <c r="M4194" i="13" s="1"/>
  <c r="K4194" i="13"/>
  <c r="P4194" i="13"/>
  <c r="Q4194" i="13" s="1"/>
  <c r="A4195" i="13"/>
  <c r="O4194" i="13" l="1"/>
  <c r="L4194" i="13"/>
  <c r="N4195" i="13"/>
  <c r="M4195" i="13" a="1"/>
  <c r="M4195" i="13" s="1"/>
  <c r="K4195" i="13"/>
  <c r="P4195" i="13"/>
  <c r="Q4195" i="13" s="1"/>
  <c r="A4196" i="13"/>
  <c r="O4195" i="13" l="1"/>
  <c r="L4195" i="13"/>
  <c r="N4196" i="13"/>
  <c r="M4196" i="13" a="1"/>
  <c r="M4196" i="13" s="1"/>
  <c r="K4196" i="13"/>
  <c r="P4196" i="13"/>
  <c r="Q4196" i="13" s="1"/>
  <c r="A4197" i="13"/>
  <c r="G469" i="19"/>
  <c r="O4196" i="13" l="1"/>
  <c r="L4196" i="13"/>
  <c r="N4197" i="13"/>
  <c r="M4197" i="13" a="1"/>
  <c r="M4197" i="13" s="1"/>
  <c r="K4197" i="13"/>
  <c r="P4197" i="13"/>
  <c r="Q4197" i="13" s="1"/>
  <c r="A4198" i="13"/>
  <c r="O4197" i="13" l="1"/>
  <c r="L4197" i="13"/>
  <c r="N4198" i="13"/>
  <c r="M4198" i="13" a="1"/>
  <c r="M4198" i="13" s="1"/>
  <c r="K4198" i="13"/>
  <c r="P4198" i="13"/>
  <c r="Q4198" i="13" s="1"/>
  <c r="A4199" i="13"/>
  <c r="O4198" i="13" l="1"/>
  <c r="L4198" i="13"/>
  <c r="N4199" i="13"/>
  <c r="M4199" i="13" a="1"/>
  <c r="M4199" i="13" s="1"/>
  <c r="K4199" i="13"/>
  <c r="P4199" i="13"/>
  <c r="Q4199" i="13" s="1"/>
  <c r="A4200" i="13"/>
  <c r="O4199" i="13" l="1"/>
  <c r="L4199" i="13"/>
  <c r="N4200" i="13"/>
  <c r="M4200" i="13" a="1"/>
  <c r="M4200" i="13" s="1"/>
  <c r="K4200" i="13"/>
  <c r="P4200" i="13"/>
  <c r="Q4200" i="13" s="1"/>
  <c r="A4201" i="13"/>
  <c r="O4200" i="13" l="1"/>
  <c r="L4200" i="13"/>
  <c r="N4201" i="13"/>
  <c r="M4201" i="13" a="1"/>
  <c r="M4201" i="13" s="1"/>
  <c r="K4201" i="13"/>
  <c r="P4201" i="13"/>
  <c r="Q4201" i="13" s="1"/>
  <c r="A4202" i="13"/>
  <c r="O4201" i="13" l="1"/>
  <c r="L4201" i="13"/>
  <c r="N4202" i="13"/>
  <c r="M4202" i="13" a="1"/>
  <c r="M4202" i="13" s="1"/>
  <c r="K4202" i="13"/>
  <c r="P4202" i="13"/>
  <c r="Q4202" i="13" s="1"/>
  <c r="A4203" i="13"/>
  <c r="O4202" i="13" l="1"/>
  <c r="L4202" i="13"/>
  <c r="N4203" i="13"/>
  <c r="M4203" i="13" a="1"/>
  <c r="M4203" i="13" s="1"/>
  <c r="K4203" i="13"/>
  <c r="P4203" i="13"/>
  <c r="Q4203" i="13" s="1"/>
  <c r="A4204" i="13"/>
  <c r="O4203" i="13" l="1"/>
  <c r="L4203" i="13"/>
  <c r="N4204" i="13"/>
  <c r="M4204" i="13" a="1"/>
  <c r="M4204" i="13" s="1"/>
  <c r="K4204" i="13"/>
  <c r="P4204" i="13"/>
  <c r="Q4204" i="13" s="1"/>
  <c r="A4205" i="13"/>
  <c r="O4204" i="13" l="1"/>
  <c r="L4204" i="13"/>
  <c r="N4205" i="13"/>
  <c r="M4205" i="13" a="1"/>
  <c r="M4205" i="13" s="1"/>
  <c r="K4205" i="13"/>
  <c r="P4205" i="13"/>
  <c r="Q4205" i="13" s="1"/>
  <c r="A4206" i="13"/>
  <c r="G470" i="19"/>
  <c r="O4205" i="13" l="1"/>
  <c r="L4205" i="13"/>
  <c r="N4206" i="13"/>
  <c r="M4206" i="13" a="1"/>
  <c r="M4206" i="13" s="1"/>
  <c r="K4206" i="13"/>
  <c r="P4206" i="13"/>
  <c r="Q4206" i="13" s="1"/>
  <c r="A4207" i="13"/>
  <c r="O4206" i="13" l="1"/>
  <c r="L4206" i="13"/>
  <c r="N4207" i="13"/>
  <c r="M4207" i="13" a="1"/>
  <c r="M4207" i="13" s="1"/>
  <c r="K4207" i="13"/>
  <c r="P4207" i="13"/>
  <c r="Q4207" i="13" s="1"/>
  <c r="A4208" i="13"/>
  <c r="O4207" i="13" l="1"/>
  <c r="L4207" i="13"/>
  <c r="N4208" i="13"/>
  <c r="M4208" i="13" a="1"/>
  <c r="M4208" i="13" s="1"/>
  <c r="K4208" i="13"/>
  <c r="P4208" i="13"/>
  <c r="Q4208" i="13" s="1"/>
  <c r="A4209" i="13"/>
  <c r="O4208" i="13" l="1"/>
  <c r="L4208" i="13"/>
  <c r="N4209" i="13"/>
  <c r="M4209" i="13" a="1"/>
  <c r="M4209" i="13" s="1"/>
  <c r="O4209" i="13" s="1"/>
  <c r="K4209" i="13"/>
  <c r="P4209" i="13"/>
  <c r="Q4209" i="13" s="1"/>
  <c r="A4210" i="13"/>
  <c r="L4209" i="13" l="1"/>
  <c r="N4210" i="13"/>
  <c r="M4210" i="13" a="1"/>
  <c r="M4210" i="13" s="1"/>
  <c r="K4210" i="13"/>
  <c r="P4210" i="13"/>
  <c r="Q4210" i="13" s="1"/>
  <c r="A4211" i="13"/>
  <c r="O4210" i="13" l="1"/>
  <c r="L4210" i="13"/>
  <c r="N4211" i="13"/>
  <c r="M4211" i="13" a="1"/>
  <c r="M4211" i="13" s="1"/>
  <c r="K4211" i="13"/>
  <c r="P4211" i="13"/>
  <c r="Q4211" i="13" s="1"/>
  <c r="A4212" i="13"/>
  <c r="O4211" i="13" l="1"/>
  <c r="L4211" i="13"/>
  <c r="N4212" i="13"/>
  <c r="M4212" i="13" a="1"/>
  <c r="M4212" i="13" s="1"/>
  <c r="K4212" i="13"/>
  <c r="P4212" i="13"/>
  <c r="Q4212" i="13" s="1"/>
  <c r="A4213" i="13"/>
  <c r="O4212" i="13" l="1"/>
  <c r="L4212" i="13"/>
  <c r="N4213" i="13"/>
  <c r="M4213" i="13" a="1"/>
  <c r="M4213" i="13" s="1"/>
  <c r="K4213" i="13"/>
  <c r="P4213" i="13"/>
  <c r="Q4213" i="13" s="1"/>
  <c r="A4214" i="13"/>
  <c r="O4213" i="13" l="1"/>
  <c r="L4213" i="13"/>
  <c r="N4214" i="13"/>
  <c r="M4214" i="13" a="1"/>
  <c r="M4214" i="13" s="1"/>
  <c r="K4214" i="13"/>
  <c r="P4214" i="13"/>
  <c r="Q4214" i="13" s="1"/>
  <c r="A4215" i="13"/>
  <c r="G471" i="19"/>
  <c r="O4214" i="13" l="1"/>
  <c r="L4214" i="13"/>
  <c r="N4215" i="13"/>
  <c r="M4215" i="13" a="1"/>
  <c r="M4215" i="13" s="1"/>
  <c r="K4215" i="13"/>
  <c r="P4215" i="13"/>
  <c r="Q4215" i="13" s="1"/>
  <c r="A4216" i="13"/>
  <c r="O4215" i="13" l="1"/>
  <c r="L4215" i="13"/>
  <c r="N4216" i="13"/>
  <c r="M4216" i="13" a="1"/>
  <c r="M4216" i="13" s="1"/>
  <c r="K4216" i="13"/>
  <c r="P4216" i="13"/>
  <c r="Q4216" i="13" s="1"/>
  <c r="A4217" i="13"/>
  <c r="O4216" i="13" l="1"/>
  <c r="L4216" i="13"/>
  <c r="N4217" i="13"/>
  <c r="M4217" i="13" a="1"/>
  <c r="M4217" i="13" s="1"/>
  <c r="K4217" i="13"/>
  <c r="P4217" i="13"/>
  <c r="Q4217" i="13" s="1"/>
  <c r="A4218" i="13"/>
  <c r="O4217" i="13" l="1"/>
  <c r="L4217" i="13"/>
  <c r="N4218" i="13"/>
  <c r="M4218" i="13" a="1"/>
  <c r="M4218" i="13" s="1"/>
  <c r="K4218" i="13"/>
  <c r="P4218" i="13"/>
  <c r="Q4218" i="13" s="1"/>
  <c r="A4219" i="13"/>
  <c r="O4218" i="13" l="1"/>
  <c r="L4218" i="13"/>
  <c r="N4219" i="13"/>
  <c r="M4219" i="13" a="1"/>
  <c r="M4219" i="13" s="1"/>
  <c r="K4219" i="13"/>
  <c r="P4219" i="13"/>
  <c r="Q4219" i="13" s="1"/>
  <c r="A4220" i="13"/>
  <c r="O4219" i="13" l="1"/>
  <c r="L4219" i="13"/>
  <c r="N4220" i="13"/>
  <c r="M4220" i="13" a="1"/>
  <c r="M4220" i="13" s="1"/>
  <c r="O4220" i="13" s="1"/>
  <c r="K4220" i="13"/>
  <c r="P4220" i="13"/>
  <c r="Q4220" i="13" s="1"/>
  <c r="A4221" i="13"/>
  <c r="L4220" i="13" l="1"/>
  <c r="N4221" i="13"/>
  <c r="M4221" i="13" a="1"/>
  <c r="M4221" i="13" s="1"/>
  <c r="K4221" i="13"/>
  <c r="P4221" i="13"/>
  <c r="Q4221" i="13" s="1"/>
  <c r="A4222" i="13"/>
  <c r="O4221" i="13" l="1"/>
  <c r="L4221" i="13"/>
  <c r="N4222" i="13"/>
  <c r="M4222" i="13" a="1"/>
  <c r="M4222" i="13" s="1"/>
  <c r="K4222" i="13"/>
  <c r="P4222" i="13"/>
  <c r="Q4222" i="13" s="1"/>
  <c r="A4223" i="13"/>
  <c r="O4222" i="13" l="1"/>
  <c r="L4222" i="13"/>
  <c r="N4223" i="13"/>
  <c r="M4223" i="13" a="1"/>
  <c r="M4223" i="13" s="1"/>
  <c r="K4223" i="13"/>
  <c r="P4223" i="13"/>
  <c r="Q4223" i="13" s="1"/>
  <c r="A4224" i="13"/>
  <c r="G472" i="19"/>
  <c r="O4223" i="13" l="1"/>
  <c r="L4223" i="13"/>
  <c r="N4224" i="13"/>
  <c r="M4224" i="13" a="1"/>
  <c r="M4224" i="13" s="1"/>
  <c r="K4224" i="13"/>
  <c r="P4224" i="13"/>
  <c r="Q4224" i="13" s="1"/>
  <c r="A4225" i="13"/>
  <c r="O4224" i="13" l="1"/>
  <c r="L4224" i="13"/>
  <c r="N4225" i="13"/>
  <c r="M4225" i="13" a="1"/>
  <c r="M4225" i="13" s="1"/>
  <c r="K4225" i="13"/>
  <c r="P4225" i="13"/>
  <c r="Q4225" i="13" s="1"/>
  <c r="A4226" i="13"/>
  <c r="O4225" i="13" l="1"/>
  <c r="L4225" i="13"/>
  <c r="N4226" i="13"/>
  <c r="M4226" i="13" a="1"/>
  <c r="M4226" i="13" s="1"/>
  <c r="K4226" i="13"/>
  <c r="P4226" i="13"/>
  <c r="Q4226" i="13" s="1"/>
  <c r="A4227" i="13"/>
  <c r="O4226" i="13" l="1"/>
  <c r="L4226" i="13"/>
  <c r="N4227" i="13"/>
  <c r="M4227" i="13" a="1"/>
  <c r="M4227" i="13" s="1"/>
  <c r="K4227" i="13"/>
  <c r="P4227" i="13"/>
  <c r="Q4227" i="13" s="1"/>
  <c r="A4228" i="13"/>
  <c r="O4227" i="13" l="1"/>
  <c r="L4227" i="13"/>
  <c r="N4228" i="13"/>
  <c r="M4228" i="13" a="1"/>
  <c r="M4228" i="13" s="1"/>
  <c r="K4228" i="13"/>
  <c r="P4228" i="13"/>
  <c r="Q4228" i="13" s="1"/>
  <c r="A4229" i="13"/>
  <c r="O4228" i="13" l="1"/>
  <c r="L4228" i="13"/>
  <c r="N4229" i="13"/>
  <c r="M4229" i="13" a="1"/>
  <c r="M4229" i="13" s="1"/>
  <c r="K4229" i="13"/>
  <c r="P4229" i="13"/>
  <c r="Q4229" i="13" s="1"/>
  <c r="A4230" i="13"/>
  <c r="O4229" i="13" l="1"/>
  <c r="L4229" i="13"/>
  <c r="N4230" i="13"/>
  <c r="M4230" i="13" a="1"/>
  <c r="M4230" i="13" s="1"/>
  <c r="K4230" i="13"/>
  <c r="P4230" i="13"/>
  <c r="Q4230" i="13" s="1"/>
  <c r="A4231" i="13"/>
  <c r="O4230" i="13" l="1"/>
  <c r="L4230" i="13"/>
  <c r="N4231" i="13"/>
  <c r="M4231" i="13" a="1"/>
  <c r="M4231" i="13" s="1"/>
  <c r="K4231" i="13"/>
  <c r="P4231" i="13"/>
  <c r="Q4231" i="13" s="1"/>
  <c r="A4232" i="13"/>
  <c r="O4231" i="13" l="1"/>
  <c r="L4231" i="13"/>
  <c r="N4232" i="13"/>
  <c r="M4232" i="13" a="1"/>
  <c r="M4232" i="13" s="1"/>
  <c r="K4232" i="13"/>
  <c r="P4232" i="13"/>
  <c r="Q4232" i="13" s="1"/>
  <c r="A4233" i="13"/>
  <c r="G473" i="19"/>
  <c r="O4232" i="13" l="1"/>
  <c r="L4232" i="13"/>
  <c r="N4233" i="13"/>
  <c r="M4233" i="13" a="1"/>
  <c r="M4233" i="13" s="1"/>
  <c r="K4233" i="13"/>
  <c r="P4233" i="13"/>
  <c r="Q4233" i="13" s="1"/>
  <c r="A4234" i="13"/>
  <c r="O4233" i="13" l="1"/>
  <c r="L4233" i="13"/>
  <c r="N4234" i="13"/>
  <c r="M4234" i="13" a="1"/>
  <c r="M4234" i="13" s="1"/>
  <c r="K4234" i="13"/>
  <c r="P4234" i="13"/>
  <c r="Q4234" i="13" s="1"/>
  <c r="A4235" i="13"/>
  <c r="O4234" i="13" l="1"/>
  <c r="L4234" i="13"/>
  <c r="N4235" i="13"/>
  <c r="M4235" i="13" a="1"/>
  <c r="M4235" i="13" s="1"/>
  <c r="K4235" i="13"/>
  <c r="P4235" i="13"/>
  <c r="Q4235" i="13" s="1"/>
  <c r="A4236" i="13"/>
  <c r="O4235" i="13" l="1"/>
  <c r="L4235" i="13"/>
  <c r="N4236" i="13"/>
  <c r="M4236" i="13" a="1"/>
  <c r="M4236" i="13" s="1"/>
  <c r="K4236" i="13"/>
  <c r="P4236" i="13"/>
  <c r="Q4236" i="13" s="1"/>
  <c r="A4237" i="13"/>
  <c r="O4236" i="13" l="1"/>
  <c r="L4236" i="13"/>
  <c r="N4237" i="13"/>
  <c r="M4237" i="13" a="1"/>
  <c r="M4237" i="13" s="1"/>
  <c r="K4237" i="13"/>
  <c r="P4237" i="13"/>
  <c r="Q4237" i="13" s="1"/>
  <c r="A4238" i="13"/>
  <c r="O4237" i="13" l="1"/>
  <c r="L4237" i="13"/>
  <c r="N4238" i="13"/>
  <c r="M4238" i="13" a="1"/>
  <c r="M4238" i="13" s="1"/>
  <c r="O4238" i="13" s="1"/>
  <c r="K4238" i="13"/>
  <c r="P4238" i="13"/>
  <c r="Q4238" i="13" s="1"/>
  <c r="A4239" i="13"/>
  <c r="L4238" i="13" l="1"/>
  <c r="N4239" i="13"/>
  <c r="M4239" i="13" a="1"/>
  <c r="M4239" i="13" s="1"/>
  <c r="K4239" i="13"/>
  <c r="P4239" i="13"/>
  <c r="Q4239" i="13" s="1"/>
  <c r="A4240" i="13"/>
  <c r="O4239" i="13" l="1"/>
  <c r="L4239" i="13"/>
  <c r="N4240" i="13"/>
  <c r="M4240" i="13" a="1"/>
  <c r="M4240" i="13" s="1"/>
  <c r="K4240" i="13"/>
  <c r="P4240" i="13"/>
  <c r="Q4240" i="13" s="1"/>
  <c r="A4241" i="13"/>
  <c r="O4240" i="13" l="1"/>
  <c r="L4240" i="13"/>
  <c r="N4241" i="13"/>
  <c r="M4241" i="13" a="1"/>
  <c r="M4241" i="13" s="1"/>
  <c r="K4241" i="13"/>
  <c r="P4241" i="13"/>
  <c r="Q4241" i="13" s="1"/>
  <c r="A4242" i="13"/>
  <c r="G474" i="19"/>
  <c r="O4241" i="13" l="1"/>
  <c r="L4241" i="13"/>
  <c r="N4242" i="13"/>
  <c r="M4242" i="13" a="1"/>
  <c r="M4242" i="13" s="1"/>
  <c r="K4242" i="13"/>
  <c r="P4242" i="13"/>
  <c r="Q4242" i="13" s="1"/>
  <c r="A4243" i="13"/>
  <c r="O4242" i="13" l="1"/>
  <c r="L4242" i="13"/>
  <c r="N4243" i="13"/>
  <c r="M4243" i="13" a="1"/>
  <c r="M4243" i="13" s="1"/>
  <c r="K4243" i="13"/>
  <c r="P4243" i="13"/>
  <c r="Q4243" i="13" s="1"/>
  <c r="A4244" i="13"/>
  <c r="O4243" i="13" l="1"/>
  <c r="L4243" i="13"/>
  <c r="N4244" i="13"/>
  <c r="M4244" i="13" a="1"/>
  <c r="M4244" i="13" s="1"/>
  <c r="K4244" i="13"/>
  <c r="P4244" i="13"/>
  <c r="Q4244" i="13" s="1"/>
  <c r="A4245" i="13"/>
  <c r="O4244" i="13" l="1"/>
  <c r="L4244" i="13"/>
  <c r="N4245" i="13"/>
  <c r="M4245" i="13" a="1"/>
  <c r="M4245" i="13" s="1"/>
  <c r="K4245" i="13"/>
  <c r="P4245" i="13"/>
  <c r="Q4245" i="13" s="1"/>
  <c r="A4246" i="13"/>
  <c r="O4245" i="13" l="1"/>
  <c r="L4245" i="13"/>
  <c r="N4246" i="13"/>
  <c r="M4246" i="13" a="1"/>
  <c r="M4246" i="13" s="1"/>
  <c r="K4246" i="13"/>
  <c r="P4246" i="13"/>
  <c r="Q4246" i="13" s="1"/>
  <c r="A4247" i="13"/>
  <c r="O4246" i="13" l="1"/>
  <c r="L4246" i="13"/>
  <c r="N4247" i="13"/>
  <c r="M4247" i="13" a="1"/>
  <c r="M4247" i="13" s="1"/>
  <c r="K4247" i="13"/>
  <c r="P4247" i="13"/>
  <c r="Q4247" i="13" s="1"/>
  <c r="A4248" i="13"/>
  <c r="O4247" i="13" l="1"/>
  <c r="L4247" i="13"/>
  <c r="N4248" i="13"/>
  <c r="M4248" i="13" a="1"/>
  <c r="M4248" i="13" s="1"/>
  <c r="K4248" i="13"/>
  <c r="P4248" i="13"/>
  <c r="Q4248" i="13" s="1"/>
  <c r="A4249" i="13"/>
  <c r="O4248" i="13" l="1"/>
  <c r="L4248" i="13"/>
  <c r="N4249" i="13"/>
  <c r="M4249" i="13" a="1"/>
  <c r="M4249" i="13" s="1"/>
  <c r="K4249" i="13"/>
  <c r="P4249" i="13"/>
  <c r="Q4249" i="13" s="1"/>
  <c r="A4250" i="13"/>
  <c r="O4249" i="13" l="1"/>
  <c r="L4249" i="13"/>
  <c r="N4250" i="13"/>
  <c r="M4250" i="13" a="1"/>
  <c r="M4250" i="13" s="1"/>
  <c r="K4250" i="13"/>
  <c r="P4250" i="13"/>
  <c r="Q4250" i="13" s="1"/>
  <c r="A4251" i="13"/>
  <c r="G475" i="19"/>
  <c r="O4250" i="13" l="1"/>
  <c r="L4250" i="13"/>
  <c r="N4251" i="13"/>
  <c r="M4251" i="13" a="1"/>
  <c r="M4251" i="13" s="1"/>
  <c r="K4251" i="13"/>
  <c r="P4251" i="13"/>
  <c r="Q4251" i="13" s="1"/>
  <c r="A4252" i="13"/>
  <c r="O4251" i="13" l="1"/>
  <c r="L4251" i="13"/>
  <c r="N4252" i="13"/>
  <c r="M4252" i="13" a="1"/>
  <c r="M4252" i="13" s="1"/>
  <c r="O4252" i="13" s="1"/>
  <c r="K4252" i="13"/>
  <c r="P4252" i="13"/>
  <c r="Q4252" i="13" s="1"/>
  <c r="A4253" i="13"/>
  <c r="L4252" i="13" l="1"/>
  <c r="N4253" i="13"/>
  <c r="M4253" i="13" a="1"/>
  <c r="M4253" i="13" s="1"/>
  <c r="K4253" i="13"/>
  <c r="P4253" i="13"/>
  <c r="Q4253" i="13" s="1"/>
  <c r="A4254" i="13"/>
  <c r="O4253" i="13" l="1"/>
  <c r="L4253" i="13"/>
  <c r="N4254" i="13"/>
  <c r="M4254" i="13" a="1"/>
  <c r="M4254" i="13" s="1"/>
  <c r="K4254" i="13"/>
  <c r="P4254" i="13"/>
  <c r="Q4254" i="13" s="1"/>
  <c r="A4255" i="13"/>
  <c r="O4254" i="13" l="1"/>
  <c r="L4254" i="13"/>
  <c r="N4255" i="13"/>
  <c r="M4255" i="13" a="1"/>
  <c r="M4255" i="13" s="1"/>
  <c r="K4255" i="13"/>
  <c r="P4255" i="13"/>
  <c r="Q4255" i="13" s="1"/>
  <c r="A4256" i="13"/>
  <c r="O4255" i="13" l="1"/>
  <c r="L4255" i="13"/>
  <c r="N4256" i="13"/>
  <c r="M4256" i="13" a="1"/>
  <c r="M4256" i="13" s="1"/>
  <c r="K4256" i="13"/>
  <c r="P4256" i="13"/>
  <c r="Q4256" i="13" s="1"/>
  <c r="A4257" i="13"/>
  <c r="O4256" i="13" l="1"/>
  <c r="L4256" i="13"/>
  <c r="N4257" i="13"/>
  <c r="M4257" i="13" a="1"/>
  <c r="M4257" i="13" s="1"/>
  <c r="K4257" i="13"/>
  <c r="P4257" i="13"/>
  <c r="Q4257" i="13" s="1"/>
  <c r="A4258" i="13"/>
  <c r="O4257" i="13" l="1"/>
  <c r="L4257" i="13"/>
  <c r="N4258" i="13"/>
  <c r="M4258" i="13" a="1"/>
  <c r="M4258" i="13" s="1"/>
  <c r="K4258" i="13"/>
  <c r="P4258" i="13"/>
  <c r="Q4258" i="13" s="1"/>
  <c r="A4259" i="13"/>
  <c r="O4258" i="13" l="1"/>
  <c r="L4258" i="13"/>
  <c r="N4259" i="13"/>
  <c r="M4259" i="13" a="1"/>
  <c r="M4259" i="13" s="1"/>
  <c r="K4259" i="13"/>
  <c r="P4259" i="13"/>
  <c r="Q4259" i="13" s="1"/>
  <c r="A4260" i="13"/>
  <c r="G476" i="19"/>
  <c r="O4259" i="13" l="1"/>
  <c r="L4259" i="13"/>
  <c r="N4260" i="13"/>
  <c r="M4260" i="13" a="1"/>
  <c r="M4260" i="13" s="1"/>
  <c r="K4260" i="13"/>
  <c r="P4260" i="13"/>
  <c r="Q4260" i="13" s="1"/>
  <c r="A4261" i="13"/>
  <c r="O4260" i="13" l="1"/>
  <c r="L4260" i="13"/>
  <c r="N4261" i="13"/>
  <c r="M4261" i="13" a="1"/>
  <c r="M4261" i="13" s="1"/>
  <c r="K4261" i="13"/>
  <c r="P4261" i="13"/>
  <c r="Q4261" i="13" s="1"/>
  <c r="A4262" i="13"/>
  <c r="O4261" i="13" l="1"/>
  <c r="L4261" i="13"/>
  <c r="N4262" i="13"/>
  <c r="M4262" i="13" a="1"/>
  <c r="M4262" i="13" s="1"/>
  <c r="K4262" i="13"/>
  <c r="P4262" i="13"/>
  <c r="Q4262" i="13" s="1"/>
  <c r="A4263" i="13"/>
  <c r="O4262" i="13" l="1"/>
  <c r="L4262" i="13"/>
  <c r="N4263" i="13"/>
  <c r="M4263" i="13" a="1"/>
  <c r="M4263" i="13" s="1"/>
  <c r="K4263" i="13"/>
  <c r="P4263" i="13"/>
  <c r="Q4263" i="13" s="1"/>
  <c r="A4264" i="13"/>
  <c r="O4263" i="13" l="1"/>
  <c r="L4263" i="13"/>
  <c r="N4264" i="13"/>
  <c r="M4264" i="13" a="1"/>
  <c r="M4264" i="13" s="1"/>
  <c r="K4264" i="13"/>
  <c r="P4264" i="13"/>
  <c r="Q4264" i="13" s="1"/>
  <c r="A4265" i="13"/>
  <c r="O4264" i="13" l="1"/>
  <c r="L4264" i="13"/>
  <c r="N4265" i="13"/>
  <c r="M4265" i="13" a="1"/>
  <c r="M4265" i="13" s="1"/>
  <c r="K4265" i="13"/>
  <c r="P4265" i="13"/>
  <c r="Q4265" i="13" s="1"/>
  <c r="A4266" i="13"/>
  <c r="O4265" i="13" l="1"/>
  <c r="L4265" i="13"/>
  <c r="N4266" i="13"/>
  <c r="M4266" i="13" a="1"/>
  <c r="M4266" i="13" s="1"/>
  <c r="K4266" i="13"/>
  <c r="P4266" i="13"/>
  <c r="Q4266" i="13" s="1"/>
  <c r="A4267" i="13"/>
  <c r="O4266" i="13" l="1"/>
  <c r="L4266" i="13"/>
  <c r="N4267" i="13"/>
  <c r="M4267" i="13" a="1"/>
  <c r="M4267" i="13" s="1"/>
  <c r="K4267" i="13"/>
  <c r="P4267" i="13"/>
  <c r="Q4267" i="13" s="1"/>
  <c r="A4268" i="13"/>
  <c r="O4267" i="13" l="1"/>
  <c r="L4267" i="13"/>
  <c r="N4268" i="13"/>
  <c r="M4268" i="13" a="1"/>
  <c r="M4268" i="13" s="1"/>
  <c r="K4268" i="13"/>
  <c r="P4268" i="13"/>
  <c r="Q4268" i="13" s="1"/>
  <c r="A4269" i="13"/>
  <c r="G477" i="19"/>
  <c r="O4268" i="13" l="1"/>
  <c r="L4268" i="13"/>
  <c r="N4269" i="13"/>
  <c r="M4269" i="13" a="1"/>
  <c r="M4269" i="13" s="1"/>
  <c r="O4269" i="13" s="1"/>
  <c r="K4269" i="13"/>
  <c r="P4269" i="13"/>
  <c r="Q4269" i="13" s="1"/>
  <c r="A4270" i="13"/>
  <c r="L4269" i="13" l="1"/>
  <c r="N4270" i="13"/>
  <c r="M4270" i="13" a="1"/>
  <c r="M4270" i="13" s="1"/>
  <c r="K4270" i="13"/>
  <c r="P4270" i="13"/>
  <c r="Q4270" i="13" s="1"/>
  <c r="A4271" i="13"/>
  <c r="O4270" i="13" l="1"/>
  <c r="L4270" i="13"/>
  <c r="N4271" i="13"/>
  <c r="M4271" i="13" a="1"/>
  <c r="M4271" i="13" s="1"/>
  <c r="K4271" i="13"/>
  <c r="P4271" i="13"/>
  <c r="Q4271" i="13" s="1"/>
  <c r="A4272" i="13"/>
  <c r="O4271" i="13" l="1"/>
  <c r="L4271" i="13"/>
  <c r="N4272" i="13"/>
  <c r="M4272" i="13" a="1"/>
  <c r="M4272" i="13" s="1"/>
  <c r="K4272" i="13"/>
  <c r="P4272" i="13"/>
  <c r="Q4272" i="13" s="1"/>
  <c r="A4273" i="13"/>
  <c r="O4272" i="13" l="1"/>
  <c r="L4272" i="13"/>
  <c r="N4273" i="13"/>
  <c r="M4273" i="13" a="1"/>
  <c r="M4273" i="13" s="1"/>
  <c r="K4273" i="13"/>
  <c r="P4273" i="13"/>
  <c r="Q4273" i="13" s="1"/>
  <c r="A4274" i="13"/>
  <c r="O4273" i="13" l="1"/>
  <c r="L4273" i="13"/>
  <c r="N4274" i="13"/>
  <c r="M4274" i="13" a="1"/>
  <c r="M4274" i="13" s="1"/>
  <c r="O4274" i="13" s="1"/>
  <c r="K4274" i="13"/>
  <c r="P4274" i="13"/>
  <c r="Q4274" i="13" s="1"/>
  <c r="A4275" i="13"/>
  <c r="L4274" i="13" l="1"/>
  <c r="N4275" i="13"/>
  <c r="M4275" i="13" a="1"/>
  <c r="M4275" i="13" s="1"/>
  <c r="K4275" i="13"/>
  <c r="P4275" i="13"/>
  <c r="Q4275" i="13" s="1"/>
  <c r="A4276" i="13"/>
  <c r="O4275" i="13" l="1"/>
  <c r="L4275" i="13"/>
  <c r="N4276" i="13"/>
  <c r="M4276" i="13" a="1"/>
  <c r="M4276" i="13" s="1"/>
  <c r="K4276" i="13"/>
  <c r="P4276" i="13"/>
  <c r="Q4276" i="13" s="1"/>
  <c r="A4277" i="13"/>
  <c r="O4276" i="13" l="1"/>
  <c r="L4276" i="13"/>
  <c r="N4277" i="13"/>
  <c r="M4277" i="13" a="1"/>
  <c r="M4277" i="13" s="1"/>
  <c r="K4277" i="13"/>
  <c r="P4277" i="13"/>
  <c r="Q4277" i="13" s="1"/>
  <c r="A4278" i="13"/>
  <c r="G478" i="19"/>
  <c r="O4277" i="13" l="1"/>
  <c r="L4277" i="13"/>
  <c r="N4278" i="13"/>
  <c r="M4278" i="13" a="1"/>
  <c r="M4278" i="13" s="1"/>
  <c r="K4278" i="13"/>
  <c r="P4278" i="13"/>
  <c r="Q4278" i="13" s="1"/>
  <c r="A4279" i="13"/>
  <c r="O4278" i="13" l="1"/>
  <c r="L4278" i="13"/>
  <c r="N4279" i="13"/>
  <c r="M4279" i="13" a="1"/>
  <c r="M4279" i="13" s="1"/>
  <c r="K4279" i="13"/>
  <c r="P4279" i="13"/>
  <c r="Q4279" i="13" s="1"/>
  <c r="A4280" i="13"/>
  <c r="O4279" i="13" l="1"/>
  <c r="L4279" i="13"/>
  <c r="N4280" i="13"/>
  <c r="M4280" i="13" a="1"/>
  <c r="M4280" i="13" s="1"/>
  <c r="K4280" i="13"/>
  <c r="P4280" i="13"/>
  <c r="Q4280" i="13" s="1"/>
  <c r="A4281" i="13"/>
  <c r="O4280" i="13" l="1"/>
  <c r="L4280" i="13"/>
  <c r="N4281" i="13"/>
  <c r="M4281" i="13" a="1"/>
  <c r="M4281" i="13" s="1"/>
  <c r="K4281" i="13"/>
  <c r="P4281" i="13"/>
  <c r="Q4281" i="13" s="1"/>
  <c r="A4282" i="13"/>
  <c r="O4281" i="13" l="1"/>
  <c r="L4281" i="13"/>
  <c r="N4282" i="13"/>
  <c r="M4282" i="13" a="1"/>
  <c r="M4282" i="13" s="1"/>
  <c r="K4282" i="13"/>
  <c r="P4282" i="13"/>
  <c r="Q4282" i="13" s="1"/>
  <c r="A4283" i="13"/>
  <c r="O4282" i="13" l="1"/>
  <c r="L4282" i="13"/>
  <c r="N4283" i="13"/>
  <c r="M4283" i="13" a="1"/>
  <c r="M4283" i="13" s="1"/>
  <c r="K4283" i="13"/>
  <c r="P4283" i="13"/>
  <c r="Q4283" i="13" s="1"/>
  <c r="A4284" i="13"/>
  <c r="O4283" i="13" l="1"/>
  <c r="L4283" i="13"/>
  <c r="N4284" i="13"/>
  <c r="M4284" i="13" a="1"/>
  <c r="M4284" i="13" s="1"/>
  <c r="K4284" i="13"/>
  <c r="P4284" i="13"/>
  <c r="Q4284" i="13" s="1"/>
  <c r="A4285" i="13"/>
  <c r="O4284" i="13" l="1"/>
  <c r="L4284" i="13"/>
  <c r="N4285" i="13"/>
  <c r="M4285" i="13" a="1"/>
  <c r="M4285" i="13" s="1"/>
  <c r="K4285" i="13"/>
  <c r="P4285" i="13"/>
  <c r="Q4285" i="13" s="1"/>
  <c r="A4286" i="13"/>
  <c r="O4285" i="13" l="1"/>
  <c r="L4285" i="13"/>
  <c r="N4286" i="13"/>
  <c r="M4286" i="13" a="1"/>
  <c r="M4286" i="13" s="1"/>
  <c r="K4286" i="13"/>
  <c r="P4286" i="13"/>
  <c r="Q4286" i="13" s="1"/>
  <c r="A4287" i="13"/>
  <c r="G479" i="19"/>
  <c r="O4286" i="13" l="1"/>
  <c r="L4286" i="13"/>
  <c r="N4287" i="13"/>
  <c r="M4287" i="13" a="1"/>
  <c r="M4287" i="13" s="1"/>
  <c r="K4287" i="13"/>
  <c r="P4287" i="13"/>
  <c r="Q4287" i="13" s="1"/>
  <c r="A4288" i="13"/>
  <c r="O4287" i="13" l="1"/>
  <c r="L4287" i="13"/>
  <c r="N4288" i="13"/>
  <c r="M4288" i="13" a="1"/>
  <c r="M4288" i="13" s="1"/>
  <c r="K4288" i="13"/>
  <c r="P4288" i="13"/>
  <c r="Q4288" i="13" s="1"/>
  <c r="A4289" i="13"/>
  <c r="O4288" i="13" l="1"/>
  <c r="L4288" i="13"/>
  <c r="N4289" i="13"/>
  <c r="M4289" i="13" a="1"/>
  <c r="M4289" i="13" s="1"/>
  <c r="K4289" i="13"/>
  <c r="P4289" i="13"/>
  <c r="Q4289" i="13" s="1"/>
  <c r="A4290" i="13"/>
  <c r="O4289" i="13" l="1"/>
  <c r="L4289" i="13"/>
  <c r="N4290" i="13"/>
  <c r="M4290" i="13" a="1"/>
  <c r="M4290" i="13" s="1"/>
  <c r="K4290" i="13"/>
  <c r="P4290" i="13"/>
  <c r="Q4290" i="13" s="1"/>
  <c r="A4291" i="13"/>
  <c r="O4290" i="13" l="1"/>
  <c r="L4290" i="13"/>
  <c r="N4291" i="13"/>
  <c r="M4291" i="13" a="1"/>
  <c r="M4291" i="13" s="1"/>
  <c r="K4291" i="13"/>
  <c r="P4291" i="13"/>
  <c r="Q4291" i="13" s="1"/>
  <c r="A4292" i="13"/>
  <c r="O4291" i="13" l="1"/>
  <c r="L4291" i="13"/>
  <c r="N4292" i="13"/>
  <c r="M4292" i="13" a="1"/>
  <c r="M4292" i="13" s="1"/>
  <c r="K4292" i="13"/>
  <c r="P4292" i="13"/>
  <c r="Q4292" i="13" s="1"/>
  <c r="A4293" i="13"/>
  <c r="O4292" i="13" l="1"/>
  <c r="L4292" i="13"/>
  <c r="N4293" i="13"/>
  <c r="M4293" i="13" a="1"/>
  <c r="M4293" i="13" s="1"/>
  <c r="K4293" i="13"/>
  <c r="P4293" i="13"/>
  <c r="Q4293" i="13" s="1"/>
  <c r="A4294" i="13"/>
  <c r="O4293" i="13" l="1"/>
  <c r="L4293" i="13"/>
  <c r="N4294" i="13"/>
  <c r="M4294" i="13" a="1"/>
  <c r="M4294" i="13" s="1"/>
  <c r="K4294" i="13"/>
  <c r="P4294" i="13"/>
  <c r="Q4294" i="13" s="1"/>
  <c r="A4295" i="13"/>
  <c r="O4294" i="13" l="1"/>
  <c r="L4294" i="13"/>
  <c r="N4295" i="13"/>
  <c r="M4295" i="13" a="1"/>
  <c r="M4295" i="13" s="1"/>
  <c r="K4295" i="13"/>
  <c r="P4295" i="13"/>
  <c r="Q4295" i="13" s="1"/>
  <c r="A4296" i="13"/>
  <c r="G480" i="19"/>
  <c r="O4295" i="13" l="1"/>
  <c r="L4295" i="13"/>
  <c r="N4296" i="13"/>
  <c r="M4296" i="13" a="1"/>
  <c r="M4296" i="13" s="1"/>
  <c r="K4296" i="13"/>
  <c r="P4296" i="13"/>
  <c r="Q4296" i="13" s="1"/>
  <c r="A4297" i="13"/>
  <c r="O4296" i="13" l="1"/>
  <c r="L4296" i="13"/>
  <c r="N4297" i="13"/>
  <c r="M4297" i="13" a="1"/>
  <c r="M4297" i="13" s="1"/>
  <c r="K4297" i="13"/>
  <c r="P4297" i="13"/>
  <c r="Q4297" i="13" s="1"/>
  <c r="A4298" i="13"/>
  <c r="O4297" i="13" l="1"/>
  <c r="L4297" i="13"/>
  <c r="N4298" i="13"/>
  <c r="M4298" i="13" a="1"/>
  <c r="M4298" i="13" s="1"/>
  <c r="K4298" i="13"/>
  <c r="P4298" i="13"/>
  <c r="Q4298" i="13" s="1"/>
  <c r="A4299" i="13"/>
  <c r="O4298" i="13" l="1"/>
  <c r="L4298" i="13"/>
  <c r="N4299" i="13"/>
  <c r="M4299" i="13" a="1"/>
  <c r="M4299" i="13" s="1"/>
  <c r="K4299" i="13"/>
  <c r="P4299" i="13"/>
  <c r="Q4299" i="13" s="1"/>
  <c r="A4300" i="13"/>
  <c r="O4299" i="13" l="1"/>
  <c r="L4299" i="13"/>
  <c r="N4300" i="13"/>
  <c r="M4300" i="13" a="1"/>
  <c r="M4300" i="13" s="1"/>
  <c r="K4300" i="13"/>
  <c r="P4300" i="13"/>
  <c r="Q4300" i="13" s="1"/>
  <c r="A4301" i="13"/>
  <c r="O4300" i="13" l="1"/>
  <c r="L4300" i="13"/>
  <c r="N4301" i="13"/>
  <c r="M4301" i="13" a="1"/>
  <c r="M4301" i="13" s="1"/>
  <c r="K4301" i="13"/>
  <c r="P4301" i="13"/>
  <c r="Q4301" i="13" s="1"/>
  <c r="A4302" i="13"/>
  <c r="O4301" i="13" l="1"/>
  <c r="L4301" i="13"/>
  <c r="N4302" i="13"/>
  <c r="M4302" i="13" a="1"/>
  <c r="M4302" i="13" s="1"/>
  <c r="K4302" i="13"/>
  <c r="P4302" i="13"/>
  <c r="Q4302" i="13" s="1"/>
  <c r="A4303" i="13"/>
  <c r="O4302" i="13" l="1"/>
  <c r="L4302" i="13"/>
  <c r="N4303" i="13"/>
  <c r="M4303" i="13" a="1"/>
  <c r="M4303" i="13" s="1"/>
  <c r="K4303" i="13"/>
  <c r="P4303" i="13"/>
  <c r="Q4303" i="13" s="1"/>
  <c r="A4304" i="13"/>
  <c r="O4303" i="13" l="1"/>
  <c r="L4303" i="13"/>
  <c r="N4304" i="13"/>
  <c r="M4304" i="13" a="1"/>
  <c r="M4304" i="13" s="1"/>
  <c r="K4304" i="13"/>
  <c r="P4304" i="13"/>
  <c r="Q4304" i="13" s="1"/>
  <c r="A4305" i="13"/>
  <c r="G481" i="19"/>
  <c r="O4304" i="13" l="1"/>
  <c r="L4304" i="13"/>
  <c r="N4305" i="13"/>
  <c r="M4305" i="13" a="1"/>
  <c r="M4305" i="13" s="1"/>
  <c r="K4305" i="13"/>
  <c r="P4305" i="13"/>
  <c r="Q4305" i="13" s="1"/>
  <c r="A4306" i="13"/>
  <c r="O4305" i="13" l="1"/>
  <c r="L4305" i="13"/>
  <c r="N4306" i="13"/>
  <c r="M4306" i="13" a="1"/>
  <c r="M4306" i="13" s="1"/>
  <c r="K4306" i="13"/>
  <c r="P4306" i="13"/>
  <c r="Q4306" i="13" s="1"/>
  <c r="A4307" i="13"/>
  <c r="O4306" i="13" l="1"/>
  <c r="L4306" i="13"/>
  <c r="N4307" i="13"/>
  <c r="M4307" i="13" a="1"/>
  <c r="M4307" i="13" s="1"/>
  <c r="K4307" i="13"/>
  <c r="P4307" i="13"/>
  <c r="Q4307" i="13" s="1"/>
  <c r="A4308" i="13"/>
  <c r="O4307" i="13" l="1"/>
  <c r="L4307" i="13"/>
  <c r="N4308" i="13"/>
  <c r="M4308" i="13" a="1"/>
  <c r="M4308" i="13" s="1"/>
  <c r="K4308" i="13"/>
  <c r="P4308" i="13"/>
  <c r="Q4308" i="13" s="1"/>
  <c r="A4309" i="13"/>
  <c r="O4308" i="13" l="1"/>
  <c r="L4308" i="13"/>
  <c r="N4309" i="13"/>
  <c r="M4309" i="13" a="1"/>
  <c r="M4309" i="13" s="1"/>
  <c r="K4309" i="13"/>
  <c r="P4309" i="13"/>
  <c r="Q4309" i="13" s="1"/>
  <c r="A4310" i="13"/>
  <c r="O4309" i="13" l="1"/>
  <c r="L4309" i="13"/>
  <c r="N4310" i="13"/>
  <c r="M4310" i="13" a="1"/>
  <c r="M4310" i="13" s="1"/>
  <c r="K4310" i="13"/>
  <c r="P4310" i="13"/>
  <c r="Q4310" i="13" s="1"/>
  <c r="A4311" i="13"/>
  <c r="O4310" i="13" l="1"/>
  <c r="L4310" i="13"/>
  <c r="N4311" i="13"/>
  <c r="M4311" i="13" a="1"/>
  <c r="M4311" i="13" s="1"/>
  <c r="K4311" i="13"/>
  <c r="P4311" i="13"/>
  <c r="Q4311" i="13" s="1"/>
  <c r="A4312" i="13"/>
  <c r="O4311" i="13" l="1"/>
  <c r="L4311" i="13"/>
  <c r="N4312" i="13"/>
  <c r="M4312" i="13" a="1"/>
  <c r="M4312" i="13" s="1"/>
  <c r="K4312" i="13"/>
  <c r="P4312" i="13"/>
  <c r="Q4312" i="13" s="1"/>
  <c r="A4313" i="13"/>
  <c r="O4312" i="13" l="1"/>
  <c r="L4312" i="13"/>
  <c r="N4313" i="13"/>
  <c r="M4313" i="13" a="1"/>
  <c r="M4313" i="13" s="1"/>
  <c r="K4313" i="13"/>
  <c r="P4313" i="13"/>
  <c r="Q4313" i="13" s="1"/>
  <c r="A4314" i="13"/>
  <c r="G482" i="19"/>
  <c r="O4313" i="13" l="1"/>
  <c r="L4313" i="13"/>
  <c r="N4314" i="13"/>
  <c r="M4314" i="13" a="1"/>
  <c r="M4314" i="13" s="1"/>
  <c r="K4314" i="13"/>
  <c r="P4314" i="13"/>
  <c r="Q4314" i="13" s="1"/>
  <c r="A4315" i="13"/>
  <c r="O4314" i="13" l="1"/>
  <c r="L4314" i="13"/>
  <c r="N4315" i="13"/>
  <c r="M4315" i="13" a="1"/>
  <c r="M4315" i="13" s="1"/>
  <c r="K4315" i="13"/>
  <c r="P4315" i="13"/>
  <c r="Q4315" i="13" s="1"/>
  <c r="A4316" i="13"/>
  <c r="O4315" i="13" l="1"/>
  <c r="L4315" i="13"/>
  <c r="N4316" i="13"/>
  <c r="M4316" i="13" a="1"/>
  <c r="M4316" i="13" s="1"/>
  <c r="K4316" i="13"/>
  <c r="P4316" i="13"/>
  <c r="Q4316" i="13" s="1"/>
  <c r="A4317" i="13"/>
  <c r="O4316" i="13" l="1"/>
  <c r="L4316" i="13"/>
  <c r="N4317" i="13"/>
  <c r="M4317" i="13" a="1"/>
  <c r="M4317" i="13" s="1"/>
  <c r="K4317" i="13"/>
  <c r="P4317" i="13"/>
  <c r="Q4317" i="13" s="1"/>
  <c r="A4318" i="13"/>
  <c r="O4317" i="13" l="1"/>
  <c r="L4317" i="13"/>
  <c r="N4318" i="13"/>
  <c r="M4318" i="13" a="1"/>
  <c r="M4318" i="13" s="1"/>
  <c r="K4318" i="13"/>
  <c r="P4318" i="13"/>
  <c r="Q4318" i="13" s="1"/>
  <c r="A4319" i="13"/>
  <c r="O4318" i="13" l="1"/>
  <c r="L4318" i="13"/>
  <c r="N4319" i="13"/>
  <c r="M4319" i="13" a="1"/>
  <c r="M4319" i="13" s="1"/>
  <c r="K4319" i="13"/>
  <c r="P4319" i="13"/>
  <c r="Q4319" i="13" s="1"/>
  <c r="A4320" i="13"/>
  <c r="O4319" i="13" l="1"/>
  <c r="L4319" i="13"/>
  <c r="N4320" i="13"/>
  <c r="M4320" i="13" a="1"/>
  <c r="M4320" i="13" s="1"/>
  <c r="K4320" i="13"/>
  <c r="P4320" i="13"/>
  <c r="Q4320" i="13" s="1"/>
  <c r="A4321" i="13"/>
  <c r="O4320" i="13" l="1"/>
  <c r="L4320" i="13"/>
  <c r="N4321" i="13"/>
  <c r="M4321" i="13" a="1"/>
  <c r="M4321" i="13" s="1"/>
  <c r="K4321" i="13"/>
  <c r="P4321" i="13"/>
  <c r="Q4321" i="13" s="1"/>
  <c r="A4322" i="13"/>
  <c r="O4321" i="13" l="1"/>
  <c r="L4321" i="13"/>
  <c r="N4322" i="13"/>
  <c r="M4322" i="13" a="1"/>
  <c r="M4322" i="13" s="1"/>
  <c r="K4322" i="13"/>
  <c r="P4322" i="13"/>
  <c r="Q4322" i="13" s="1"/>
  <c r="A4323" i="13"/>
  <c r="G483" i="19"/>
  <c r="O4322" i="13" l="1"/>
  <c r="L4322" i="13"/>
  <c r="N4323" i="13"/>
  <c r="M4323" i="13" a="1"/>
  <c r="M4323" i="13" s="1"/>
  <c r="K4323" i="13"/>
  <c r="P4323" i="13"/>
  <c r="Q4323" i="13" s="1"/>
  <c r="A4324" i="13"/>
  <c r="O4323" i="13" l="1"/>
  <c r="L4323" i="13"/>
  <c r="N4324" i="13"/>
  <c r="M4324" i="13" a="1"/>
  <c r="M4324" i="13" s="1"/>
  <c r="K4324" i="13"/>
  <c r="P4324" i="13"/>
  <c r="Q4324" i="13" s="1"/>
  <c r="A4325" i="13"/>
  <c r="O4324" i="13" l="1"/>
  <c r="L4324" i="13"/>
  <c r="N4325" i="13"/>
  <c r="M4325" i="13" a="1"/>
  <c r="M4325" i="13" s="1"/>
  <c r="K4325" i="13"/>
  <c r="P4325" i="13"/>
  <c r="Q4325" i="13" s="1"/>
  <c r="A4326" i="13"/>
  <c r="O4325" i="13" l="1"/>
  <c r="L4325" i="13"/>
  <c r="N4326" i="13"/>
  <c r="M4326" i="13" a="1"/>
  <c r="M4326" i="13" s="1"/>
  <c r="K4326" i="13"/>
  <c r="P4326" i="13"/>
  <c r="Q4326" i="13" s="1"/>
  <c r="A4327" i="13"/>
  <c r="O4326" i="13" l="1"/>
  <c r="L4326" i="13"/>
  <c r="N4327" i="13"/>
  <c r="M4327" i="13" a="1"/>
  <c r="M4327" i="13" s="1"/>
  <c r="K4327" i="13"/>
  <c r="P4327" i="13"/>
  <c r="Q4327" i="13" s="1"/>
  <c r="A4328" i="13"/>
  <c r="O4327" i="13" l="1"/>
  <c r="L4327" i="13"/>
  <c r="N4328" i="13"/>
  <c r="M4328" i="13" a="1"/>
  <c r="M4328" i="13" s="1"/>
  <c r="K4328" i="13"/>
  <c r="P4328" i="13"/>
  <c r="Q4328" i="13" s="1"/>
  <c r="A4329" i="13"/>
  <c r="O4328" i="13" l="1"/>
  <c r="L4328" i="13"/>
  <c r="N4329" i="13"/>
  <c r="M4329" i="13" a="1"/>
  <c r="M4329" i="13" s="1"/>
  <c r="K4329" i="13"/>
  <c r="P4329" i="13"/>
  <c r="Q4329" i="13" s="1"/>
  <c r="A4330" i="13"/>
  <c r="O4329" i="13" l="1"/>
  <c r="L4329" i="13"/>
  <c r="N4330" i="13"/>
  <c r="M4330" i="13" a="1"/>
  <c r="M4330" i="13" s="1"/>
  <c r="K4330" i="13"/>
  <c r="P4330" i="13"/>
  <c r="Q4330" i="13" s="1"/>
  <c r="A4331" i="13"/>
  <c r="O4330" i="13" l="1"/>
  <c r="L4330" i="13"/>
  <c r="N4331" i="13"/>
  <c r="M4331" i="13" a="1"/>
  <c r="M4331" i="13" s="1"/>
  <c r="K4331" i="13"/>
  <c r="P4331" i="13"/>
  <c r="Q4331" i="13" s="1"/>
  <c r="A4332" i="13"/>
  <c r="G484" i="19"/>
  <c r="O4331" i="13" l="1"/>
  <c r="L4331" i="13"/>
  <c r="N4332" i="13"/>
  <c r="M4332" i="13" a="1"/>
  <c r="M4332" i="13" s="1"/>
  <c r="K4332" i="13"/>
  <c r="P4332" i="13"/>
  <c r="Q4332" i="13" s="1"/>
  <c r="A4333" i="13"/>
  <c r="O4332" i="13" l="1"/>
  <c r="L4332" i="13"/>
  <c r="N4333" i="13"/>
  <c r="M4333" i="13" a="1"/>
  <c r="M4333" i="13" s="1"/>
  <c r="K4333" i="13"/>
  <c r="P4333" i="13"/>
  <c r="Q4333" i="13" s="1"/>
  <c r="A4334" i="13"/>
  <c r="O4333" i="13" l="1"/>
  <c r="L4333" i="13"/>
  <c r="N4334" i="13"/>
  <c r="M4334" i="13" a="1"/>
  <c r="M4334" i="13" s="1"/>
  <c r="K4334" i="13"/>
  <c r="P4334" i="13"/>
  <c r="Q4334" i="13" s="1"/>
  <c r="A4335" i="13"/>
  <c r="O4334" i="13" l="1"/>
  <c r="L4334" i="13"/>
  <c r="N4335" i="13"/>
  <c r="M4335" i="13" a="1"/>
  <c r="M4335" i="13" s="1"/>
  <c r="K4335" i="13"/>
  <c r="P4335" i="13"/>
  <c r="Q4335" i="13" s="1"/>
  <c r="A4336" i="13"/>
  <c r="O4335" i="13" l="1"/>
  <c r="L4335" i="13"/>
  <c r="N4336" i="13"/>
  <c r="M4336" i="13" a="1"/>
  <c r="M4336" i="13" s="1"/>
  <c r="K4336" i="13"/>
  <c r="P4336" i="13"/>
  <c r="Q4336" i="13" s="1"/>
  <c r="A4337" i="13"/>
  <c r="O4336" i="13" l="1"/>
  <c r="L4336" i="13"/>
  <c r="N4337" i="13"/>
  <c r="M4337" i="13" a="1"/>
  <c r="M4337" i="13" s="1"/>
  <c r="K4337" i="13"/>
  <c r="P4337" i="13"/>
  <c r="Q4337" i="13" s="1"/>
  <c r="A4338" i="13"/>
  <c r="O4337" i="13" l="1"/>
  <c r="L4337" i="13"/>
  <c r="N4338" i="13"/>
  <c r="M4338" i="13" a="1"/>
  <c r="M4338" i="13" s="1"/>
  <c r="K4338" i="13"/>
  <c r="P4338" i="13"/>
  <c r="Q4338" i="13" s="1"/>
  <c r="A4339" i="13"/>
  <c r="O4338" i="13" l="1"/>
  <c r="L4338" i="13"/>
  <c r="N4339" i="13"/>
  <c r="M4339" i="13" a="1"/>
  <c r="M4339" i="13" s="1"/>
  <c r="K4339" i="13"/>
  <c r="P4339" i="13"/>
  <c r="Q4339" i="13" s="1"/>
  <c r="A4340" i="13"/>
  <c r="O4339" i="13" l="1"/>
  <c r="L4339" i="13"/>
  <c r="N4340" i="13"/>
  <c r="M4340" i="13" a="1"/>
  <c r="M4340" i="13" s="1"/>
  <c r="K4340" i="13"/>
  <c r="P4340" i="13"/>
  <c r="Q4340" i="13" s="1"/>
  <c r="A4341" i="13"/>
  <c r="G485" i="19"/>
  <c r="O4340" i="13" l="1"/>
  <c r="L4340" i="13"/>
  <c r="N4341" i="13"/>
  <c r="M4341" i="13" a="1"/>
  <c r="M4341" i="13" s="1"/>
  <c r="K4341" i="13"/>
  <c r="P4341" i="13"/>
  <c r="Q4341" i="13" s="1"/>
  <c r="A4342" i="13"/>
  <c r="O4341" i="13" l="1"/>
  <c r="L4341" i="13"/>
  <c r="N4342" i="13"/>
  <c r="M4342" i="13" a="1"/>
  <c r="M4342" i="13" s="1"/>
  <c r="K4342" i="13"/>
  <c r="P4342" i="13"/>
  <c r="Q4342" i="13" s="1"/>
  <c r="A4343" i="13"/>
  <c r="O4342" i="13" l="1"/>
  <c r="L4342" i="13"/>
  <c r="N4343" i="13"/>
  <c r="M4343" i="13" a="1"/>
  <c r="M4343" i="13" s="1"/>
  <c r="K4343" i="13"/>
  <c r="P4343" i="13"/>
  <c r="Q4343" i="13" s="1"/>
  <c r="A4344" i="13"/>
  <c r="O4343" i="13" l="1"/>
  <c r="L4343" i="13"/>
  <c r="N4344" i="13"/>
  <c r="M4344" i="13" a="1"/>
  <c r="M4344" i="13" s="1"/>
  <c r="K4344" i="13"/>
  <c r="P4344" i="13"/>
  <c r="Q4344" i="13" s="1"/>
  <c r="A4345" i="13"/>
  <c r="O4344" i="13" l="1"/>
  <c r="L4344" i="13"/>
  <c r="N4345" i="13"/>
  <c r="M4345" i="13" a="1"/>
  <c r="M4345" i="13" s="1"/>
  <c r="K4345" i="13"/>
  <c r="P4345" i="13"/>
  <c r="Q4345" i="13" s="1"/>
  <c r="A4346" i="13"/>
  <c r="O4345" i="13" l="1"/>
  <c r="L4345" i="13"/>
  <c r="N4346" i="13"/>
  <c r="M4346" i="13" a="1"/>
  <c r="M4346" i="13" s="1"/>
  <c r="K4346" i="13"/>
  <c r="P4346" i="13"/>
  <c r="Q4346" i="13" s="1"/>
  <c r="A4347" i="13"/>
  <c r="O4346" i="13" l="1"/>
  <c r="L4346" i="13"/>
  <c r="N4347" i="13"/>
  <c r="M4347" i="13" a="1"/>
  <c r="M4347" i="13" s="1"/>
  <c r="O4347" i="13" s="1"/>
  <c r="K4347" i="13"/>
  <c r="P4347" i="13"/>
  <c r="Q4347" i="13" s="1"/>
  <c r="A4348" i="13"/>
  <c r="L4347" i="13" l="1"/>
  <c r="N4348" i="13"/>
  <c r="M4348" i="13" a="1"/>
  <c r="M4348" i="13" s="1"/>
  <c r="K4348" i="13"/>
  <c r="P4348" i="13"/>
  <c r="Q4348" i="13" s="1"/>
  <c r="A4349" i="13"/>
  <c r="O4348" i="13" l="1"/>
  <c r="L4348" i="13"/>
  <c r="N4349" i="13"/>
  <c r="M4349" i="13" a="1"/>
  <c r="M4349" i="13" s="1"/>
  <c r="K4349" i="13"/>
  <c r="P4349" i="13"/>
  <c r="Q4349" i="13" s="1"/>
  <c r="A4350" i="13"/>
  <c r="G486" i="19"/>
  <c r="O4349" i="13" l="1"/>
  <c r="L4349" i="13"/>
  <c r="N4350" i="13"/>
  <c r="M4350" i="13" a="1"/>
  <c r="M4350" i="13" s="1"/>
  <c r="K4350" i="13"/>
  <c r="P4350" i="13"/>
  <c r="Q4350" i="13" s="1"/>
  <c r="A4351" i="13"/>
  <c r="O4350" i="13" l="1"/>
  <c r="L4350" i="13"/>
  <c r="N4351" i="13"/>
  <c r="M4351" i="13" a="1"/>
  <c r="M4351" i="13" s="1"/>
  <c r="K4351" i="13"/>
  <c r="P4351" i="13"/>
  <c r="Q4351" i="13" s="1"/>
  <c r="A4352" i="13"/>
  <c r="O4351" i="13" l="1"/>
  <c r="L4351" i="13"/>
  <c r="N4352" i="13"/>
  <c r="M4352" i="13" a="1"/>
  <c r="M4352" i="13" s="1"/>
  <c r="K4352" i="13"/>
  <c r="P4352" i="13"/>
  <c r="Q4352" i="13" s="1"/>
  <c r="A4353" i="13"/>
  <c r="O4352" i="13" l="1"/>
  <c r="L4352" i="13"/>
  <c r="N4353" i="13"/>
  <c r="M4353" i="13" a="1"/>
  <c r="M4353" i="13" s="1"/>
  <c r="K4353" i="13"/>
  <c r="P4353" i="13"/>
  <c r="Q4353" i="13" s="1"/>
  <c r="A4354" i="13"/>
  <c r="O4353" i="13" l="1"/>
  <c r="L4353" i="13"/>
  <c r="N4354" i="13"/>
  <c r="M4354" i="13" a="1"/>
  <c r="M4354" i="13" s="1"/>
  <c r="K4354" i="13"/>
  <c r="P4354" i="13"/>
  <c r="Q4354" i="13" s="1"/>
  <c r="A4355" i="13"/>
  <c r="O4354" i="13" l="1"/>
  <c r="L4354" i="13"/>
  <c r="N4355" i="13"/>
  <c r="M4355" i="13" a="1"/>
  <c r="M4355" i="13" s="1"/>
  <c r="K4355" i="13"/>
  <c r="P4355" i="13"/>
  <c r="Q4355" i="13" s="1"/>
  <c r="A4356" i="13"/>
  <c r="O4355" i="13" l="1"/>
  <c r="L4355" i="13"/>
  <c r="N4356" i="13"/>
  <c r="M4356" i="13" a="1"/>
  <c r="M4356" i="13" s="1"/>
  <c r="K4356" i="13"/>
  <c r="P4356" i="13"/>
  <c r="Q4356" i="13" s="1"/>
  <c r="A4357" i="13"/>
  <c r="O4356" i="13" l="1"/>
  <c r="L4356" i="13"/>
  <c r="N4357" i="13"/>
  <c r="M4357" i="13" a="1"/>
  <c r="M4357" i="13" s="1"/>
  <c r="K4357" i="13"/>
  <c r="P4357" i="13"/>
  <c r="Q4357" i="13" s="1"/>
  <c r="A4358" i="13"/>
  <c r="O4357" i="13" l="1"/>
  <c r="L4357" i="13"/>
  <c r="N4358" i="13"/>
  <c r="M4358" i="13" a="1"/>
  <c r="M4358" i="13" s="1"/>
  <c r="K4358" i="13"/>
  <c r="P4358" i="13"/>
  <c r="Q4358" i="13" s="1"/>
  <c r="A4359" i="13"/>
  <c r="G487" i="19"/>
  <c r="O4358" i="13" l="1"/>
  <c r="L4358" i="13"/>
  <c r="N4359" i="13"/>
  <c r="M4359" i="13" a="1"/>
  <c r="M4359" i="13" s="1"/>
  <c r="K4359" i="13"/>
  <c r="P4359" i="13"/>
  <c r="Q4359" i="13" s="1"/>
  <c r="A4360" i="13"/>
  <c r="O4359" i="13" l="1"/>
  <c r="L4359" i="13"/>
  <c r="N4360" i="13"/>
  <c r="M4360" i="13" a="1"/>
  <c r="M4360" i="13" s="1"/>
  <c r="K4360" i="13"/>
  <c r="P4360" i="13"/>
  <c r="Q4360" i="13" s="1"/>
  <c r="A4361" i="13"/>
  <c r="O4360" i="13" l="1"/>
  <c r="L4360" i="13"/>
  <c r="N4361" i="13"/>
  <c r="M4361" i="13" a="1"/>
  <c r="M4361" i="13" s="1"/>
  <c r="K4361" i="13"/>
  <c r="P4361" i="13"/>
  <c r="Q4361" i="13" s="1"/>
  <c r="A4362" i="13"/>
  <c r="O4361" i="13" l="1"/>
  <c r="L4361" i="13"/>
  <c r="N4362" i="13"/>
  <c r="M4362" i="13" a="1"/>
  <c r="M4362" i="13" s="1"/>
  <c r="K4362" i="13"/>
  <c r="P4362" i="13"/>
  <c r="Q4362" i="13" s="1"/>
  <c r="A4363" i="13"/>
  <c r="O4362" i="13" l="1"/>
  <c r="L4362" i="13"/>
  <c r="N4363" i="13"/>
  <c r="M4363" i="13" a="1"/>
  <c r="M4363" i="13" s="1"/>
  <c r="K4363" i="13"/>
  <c r="P4363" i="13"/>
  <c r="Q4363" i="13" s="1"/>
  <c r="A4364" i="13"/>
  <c r="O4363" i="13" l="1"/>
  <c r="L4363" i="13"/>
  <c r="N4364" i="13"/>
  <c r="M4364" i="13" a="1"/>
  <c r="M4364" i="13" s="1"/>
  <c r="K4364" i="13"/>
  <c r="P4364" i="13"/>
  <c r="Q4364" i="13" s="1"/>
  <c r="A4365" i="13"/>
  <c r="O4364" i="13" l="1"/>
  <c r="L4364" i="13"/>
  <c r="N4365" i="13"/>
  <c r="M4365" i="13" a="1"/>
  <c r="M4365" i="13" s="1"/>
  <c r="K4365" i="13"/>
  <c r="P4365" i="13"/>
  <c r="Q4365" i="13" s="1"/>
  <c r="A4366" i="13"/>
  <c r="O4365" i="13" l="1"/>
  <c r="L4365" i="13"/>
  <c r="N4366" i="13"/>
  <c r="M4366" i="13" a="1"/>
  <c r="M4366" i="13" s="1"/>
  <c r="K4366" i="13"/>
  <c r="P4366" i="13"/>
  <c r="Q4366" i="13" s="1"/>
  <c r="A4367" i="13"/>
  <c r="O4366" i="13" l="1"/>
  <c r="L4366" i="13"/>
  <c r="N4367" i="13"/>
  <c r="M4367" i="13" a="1"/>
  <c r="M4367" i="13" s="1"/>
  <c r="K4367" i="13"/>
  <c r="P4367" i="13"/>
  <c r="Q4367" i="13" s="1"/>
  <c r="A4368" i="13"/>
  <c r="G488" i="19"/>
  <c r="O4367" i="13" l="1"/>
  <c r="L4367" i="13"/>
  <c r="N4368" i="13"/>
  <c r="M4368" i="13" a="1"/>
  <c r="M4368" i="13" s="1"/>
  <c r="K4368" i="13"/>
  <c r="P4368" i="13"/>
  <c r="Q4368" i="13" s="1"/>
  <c r="A4369" i="13"/>
  <c r="O4368" i="13" l="1"/>
  <c r="L4368" i="13"/>
  <c r="N4369" i="13"/>
  <c r="M4369" i="13" a="1"/>
  <c r="M4369" i="13" s="1"/>
  <c r="K4369" i="13"/>
  <c r="P4369" i="13"/>
  <c r="Q4369" i="13" s="1"/>
  <c r="A4370" i="13"/>
  <c r="O4369" i="13" l="1"/>
  <c r="L4369" i="13"/>
  <c r="N4370" i="13"/>
  <c r="M4370" i="13" a="1"/>
  <c r="M4370" i="13" s="1"/>
  <c r="K4370" i="13"/>
  <c r="P4370" i="13"/>
  <c r="Q4370" i="13" s="1"/>
  <c r="A4371" i="13"/>
  <c r="O4370" i="13" l="1"/>
  <c r="L4370" i="13"/>
  <c r="N4371" i="13"/>
  <c r="M4371" i="13" a="1"/>
  <c r="M4371" i="13" s="1"/>
  <c r="K4371" i="13"/>
  <c r="P4371" i="13"/>
  <c r="Q4371" i="13" s="1"/>
  <c r="A4372" i="13"/>
  <c r="O4371" i="13" l="1"/>
  <c r="L4371" i="13"/>
  <c r="N4372" i="13"/>
  <c r="M4372" i="13" a="1"/>
  <c r="M4372" i="13" s="1"/>
  <c r="K4372" i="13"/>
  <c r="P4372" i="13"/>
  <c r="Q4372" i="13" s="1"/>
  <c r="A4373" i="13"/>
  <c r="O4372" i="13" l="1"/>
  <c r="L4372" i="13"/>
  <c r="N4373" i="13"/>
  <c r="M4373" i="13" a="1"/>
  <c r="M4373" i="13" s="1"/>
  <c r="K4373" i="13"/>
  <c r="P4373" i="13"/>
  <c r="Q4373" i="13" s="1"/>
  <c r="A4374" i="13"/>
  <c r="O4373" i="13" l="1"/>
  <c r="L4373" i="13"/>
  <c r="N4374" i="13"/>
  <c r="M4374" i="13" a="1"/>
  <c r="M4374" i="13" s="1"/>
  <c r="K4374" i="13"/>
  <c r="P4374" i="13"/>
  <c r="Q4374" i="13" s="1"/>
  <c r="A4375" i="13"/>
  <c r="O4374" i="13" l="1"/>
  <c r="L4374" i="13"/>
  <c r="N4375" i="13"/>
  <c r="M4375" i="13" a="1"/>
  <c r="M4375" i="13" s="1"/>
  <c r="K4375" i="13"/>
  <c r="P4375" i="13"/>
  <c r="Q4375" i="13" s="1"/>
  <c r="A4376" i="13"/>
  <c r="O4375" i="13" l="1"/>
  <c r="L4375" i="13"/>
  <c r="N4376" i="13"/>
  <c r="M4376" i="13" a="1"/>
  <c r="M4376" i="13" s="1"/>
  <c r="K4376" i="13"/>
  <c r="P4376" i="13"/>
  <c r="Q4376" i="13" s="1"/>
  <c r="A4377" i="13"/>
  <c r="G489" i="19"/>
  <c r="O4376" i="13" l="1"/>
  <c r="L4376" i="13"/>
  <c r="N4377" i="13"/>
  <c r="M4377" i="13" a="1"/>
  <c r="M4377" i="13" s="1"/>
  <c r="K4377" i="13"/>
  <c r="P4377" i="13"/>
  <c r="Q4377" i="13" s="1"/>
  <c r="A4378" i="13"/>
  <c r="O4377" i="13" l="1"/>
  <c r="L4377" i="13"/>
  <c r="N4378" i="13"/>
  <c r="M4378" i="13" a="1"/>
  <c r="M4378" i="13" s="1"/>
  <c r="K4378" i="13"/>
  <c r="P4378" i="13"/>
  <c r="Q4378" i="13" s="1"/>
  <c r="A4379" i="13"/>
  <c r="O4378" i="13" l="1"/>
  <c r="L4378" i="13"/>
  <c r="N4379" i="13"/>
  <c r="M4379" i="13" a="1"/>
  <c r="M4379" i="13" s="1"/>
  <c r="K4379" i="13"/>
  <c r="P4379" i="13"/>
  <c r="Q4379" i="13" s="1"/>
  <c r="A4380" i="13"/>
  <c r="O4379" i="13" l="1"/>
  <c r="L4379" i="13"/>
  <c r="N4380" i="13"/>
  <c r="M4380" i="13" a="1"/>
  <c r="M4380" i="13" s="1"/>
  <c r="K4380" i="13"/>
  <c r="P4380" i="13"/>
  <c r="Q4380" i="13" s="1"/>
  <c r="A4381" i="13"/>
  <c r="O4380" i="13" l="1"/>
  <c r="L4380" i="13"/>
  <c r="N4381" i="13"/>
  <c r="M4381" i="13" a="1"/>
  <c r="M4381" i="13" s="1"/>
  <c r="O4381" i="13" s="1"/>
  <c r="K4381" i="13"/>
  <c r="P4381" i="13"/>
  <c r="Q4381" i="13" s="1"/>
  <c r="A4382" i="13"/>
  <c r="L4381" i="13" l="1"/>
  <c r="N4382" i="13"/>
  <c r="M4382" i="13" a="1"/>
  <c r="M4382" i="13" s="1"/>
  <c r="K4382" i="13"/>
  <c r="P4382" i="13"/>
  <c r="Q4382" i="13" s="1"/>
  <c r="A4383" i="13"/>
  <c r="O4382" i="13" l="1"/>
  <c r="L4382" i="13"/>
  <c r="N4383" i="13"/>
  <c r="M4383" i="13" a="1"/>
  <c r="M4383" i="13" s="1"/>
  <c r="K4383" i="13"/>
  <c r="P4383" i="13"/>
  <c r="Q4383" i="13" s="1"/>
  <c r="A4384" i="13"/>
  <c r="O4383" i="13" l="1"/>
  <c r="L4383" i="13"/>
  <c r="N4384" i="13"/>
  <c r="M4384" i="13" a="1"/>
  <c r="M4384" i="13" s="1"/>
  <c r="K4384" i="13"/>
  <c r="P4384" i="13"/>
  <c r="Q4384" i="13" s="1"/>
  <c r="A4385" i="13"/>
  <c r="O4384" i="13" l="1"/>
  <c r="L4384" i="13"/>
  <c r="N4385" i="13"/>
  <c r="M4385" i="13" a="1"/>
  <c r="M4385" i="13" s="1"/>
  <c r="K4385" i="13"/>
  <c r="P4385" i="13"/>
  <c r="Q4385" i="13" s="1"/>
  <c r="A4386" i="13"/>
  <c r="G490" i="19"/>
  <c r="O4385" i="13" l="1"/>
  <c r="L4385" i="13"/>
  <c r="N4386" i="13"/>
  <c r="M4386" i="13" a="1"/>
  <c r="M4386" i="13" s="1"/>
  <c r="K4386" i="13"/>
  <c r="P4386" i="13"/>
  <c r="Q4386" i="13" s="1"/>
  <c r="A4387" i="13"/>
  <c r="O4386" i="13" l="1"/>
  <c r="L4386" i="13"/>
  <c r="N4387" i="13"/>
  <c r="M4387" i="13" a="1"/>
  <c r="M4387" i="13" s="1"/>
  <c r="K4387" i="13"/>
  <c r="P4387" i="13"/>
  <c r="Q4387" i="13" s="1"/>
  <c r="A4388" i="13"/>
  <c r="O4387" i="13" l="1"/>
  <c r="L4387" i="13"/>
  <c r="N4388" i="13"/>
  <c r="M4388" i="13" a="1"/>
  <c r="M4388" i="13" s="1"/>
  <c r="K4388" i="13"/>
  <c r="P4388" i="13"/>
  <c r="Q4388" i="13" s="1"/>
  <c r="A4389" i="13"/>
  <c r="O4388" i="13" l="1"/>
  <c r="L4388" i="13"/>
  <c r="N4389" i="13"/>
  <c r="M4389" i="13" a="1"/>
  <c r="M4389" i="13" s="1"/>
  <c r="K4389" i="13"/>
  <c r="P4389" i="13"/>
  <c r="Q4389" i="13" s="1"/>
  <c r="A4390" i="13"/>
  <c r="O4389" i="13" l="1"/>
  <c r="L4389" i="13"/>
  <c r="N4390" i="13"/>
  <c r="M4390" i="13" a="1"/>
  <c r="M4390" i="13" s="1"/>
  <c r="K4390" i="13"/>
  <c r="P4390" i="13"/>
  <c r="Q4390" i="13" s="1"/>
  <c r="A4391" i="13"/>
  <c r="O4390" i="13" l="1"/>
  <c r="L4390" i="13"/>
  <c r="N4391" i="13"/>
  <c r="M4391" i="13" a="1"/>
  <c r="M4391" i="13" s="1"/>
  <c r="K4391" i="13"/>
  <c r="P4391" i="13"/>
  <c r="Q4391" i="13" s="1"/>
  <c r="A4392" i="13"/>
  <c r="O4391" i="13" l="1"/>
  <c r="L4391" i="13"/>
  <c r="N4392" i="13"/>
  <c r="M4392" i="13" a="1"/>
  <c r="M4392" i="13" s="1"/>
  <c r="K4392" i="13"/>
  <c r="P4392" i="13"/>
  <c r="Q4392" i="13" s="1"/>
  <c r="A4393" i="13"/>
  <c r="O4392" i="13" l="1"/>
  <c r="L4392" i="13"/>
  <c r="N4393" i="13"/>
  <c r="M4393" i="13" a="1"/>
  <c r="M4393" i="13" s="1"/>
  <c r="K4393" i="13"/>
  <c r="P4393" i="13"/>
  <c r="Q4393" i="13" s="1"/>
  <c r="A4394" i="13"/>
  <c r="O4393" i="13" l="1"/>
  <c r="L4393" i="13"/>
  <c r="N4394" i="13"/>
  <c r="M4394" i="13" a="1"/>
  <c r="M4394" i="13" s="1"/>
  <c r="K4394" i="13"/>
  <c r="P4394" i="13"/>
  <c r="Q4394" i="13" s="1"/>
  <c r="A4395" i="13"/>
  <c r="G491" i="19"/>
  <c r="O4394" i="13" l="1"/>
  <c r="L4394" i="13"/>
  <c r="N4395" i="13"/>
  <c r="M4395" i="13" a="1"/>
  <c r="M4395" i="13" s="1"/>
  <c r="K4395" i="13"/>
  <c r="P4395" i="13"/>
  <c r="Q4395" i="13" s="1"/>
  <c r="A4396" i="13"/>
  <c r="O4395" i="13" l="1"/>
  <c r="L4395" i="13"/>
  <c r="N4396" i="13"/>
  <c r="M4396" i="13" a="1"/>
  <c r="M4396" i="13" s="1"/>
  <c r="K4396" i="13"/>
  <c r="P4396" i="13"/>
  <c r="Q4396" i="13" s="1"/>
  <c r="A4397" i="13"/>
  <c r="O4396" i="13" l="1"/>
  <c r="L4396" i="13"/>
  <c r="N4397" i="13"/>
  <c r="M4397" i="13" a="1"/>
  <c r="M4397" i="13" s="1"/>
  <c r="K4397" i="13"/>
  <c r="P4397" i="13"/>
  <c r="Q4397" i="13" s="1"/>
  <c r="A4398" i="13"/>
  <c r="O4397" i="13" l="1"/>
  <c r="L4397" i="13"/>
  <c r="N4398" i="13"/>
  <c r="M4398" i="13" a="1"/>
  <c r="M4398" i="13" s="1"/>
  <c r="K4398" i="13"/>
  <c r="P4398" i="13"/>
  <c r="Q4398" i="13" s="1"/>
  <c r="A4399" i="13"/>
  <c r="O4398" i="13" l="1"/>
  <c r="L4398" i="13"/>
  <c r="N4399" i="13"/>
  <c r="M4399" i="13" a="1"/>
  <c r="M4399" i="13" s="1"/>
  <c r="K4399" i="13"/>
  <c r="P4399" i="13"/>
  <c r="Q4399" i="13" s="1"/>
  <c r="A4400" i="13"/>
  <c r="O4399" i="13" l="1"/>
  <c r="L4399" i="13"/>
  <c r="N4400" i="13"/>
  <c r="M4400" i="13" a="1"/>
  <c r="M4400" i="13" s="1"/>
  <c r="K4400" i="13"/>
  <c r="P4400" i="13"/>
  <c r="Q4400" i="13" s="1"/>
  <c r="A4401" i="13"/>
  <c r="O4400" i="13" l="1"/>
  <c r="L4400" i="13"/>
  <c r="N4401" i="13"/>
  <c r="M4401" i="13" a="1"/>
  <c r="M4401" i="13" s="1"/>
  <c r="K4401" i="13"/>
  <c r="P4401" i="13"/>
  <c r="Q4401" i="13" s="1"/>
  <c r="A4402" i="13"/>
  <c r="O4401" i="13" l="1"/>
  <c r="L4401" i="13"/>
  <c r="N4402" i="13"/>
  <c r="M4402" i="13" a="1"/>
  <c r="M4402" i="13" s="1"/>
  <c r="K4402" i="13"/>
  <c r="P4402" i="13"/>
  <c r="Q4402" i="13" s="1"/>
  <c r="A4403" i="13"/>
  <c r="O4402" i="13" l="1"/>
  <c r="L4402" i="13"/>
  <c r="N4403" i="13"/>
  <c r="M4403" i="13" a="1"/>
  <c r="M4403" i="13" s="1"/>
  <c r="O4403" i="13" s="1"/>
  <c r="K4403" i="13"/>
  <c r="P4403" i="13"/>
  <c r="Q4403" i="13" s="1"/>
  <c r="A4404" i="13"/>
  <c r="G492" i="19"/>
  <c r="L4403" i="13" l="1"/>
  <c r="N4404" i="13"/>
  <c r="M4404" i="13" a="1"/>
  <c r="M4404" i="13" s="1"/>
  <c r="K4404" i="13"/>
  <c r="P4404" i="13"/>
  <c r="Q4404" i="13" s="1"/>
  <c r="A4405" i="13"/>
  <c r="O4404" i="13" l="1"/>
  <c r="L4404" i="13"/>
  <c r="N4405" i="13"/>
  <c r="M4405" i="13" a="1"/>
  <c r="M4405" i="13" s="1"/>
  <c r="K4405" i="13"/>
  <c r="P4405" i="13"/>
  <c r="Q4405" i="13" s="1"/>
  <c r="A4406" i="13"/>
  <c r="O4405" i="13" l="1"/>
  <c r="L4405" i="13"/>
  <c r="N4406" i="13"/>
  <c r="M4406" i="13" a="1"/>
  <c r="M4406" i="13" s="1"/>
  <c r="K4406" i="13"/>
  <c r="P4406" i="13"/>
  <c r="Q4406" i="13" s="1"/>
  <c r="A4407" i="13"/>
  <c r="O4406" i="13" l="1"/>
  <c r="L4406" i="13"/>
  <c r="N4407" i="13"/>
  <c r="M4407" i="13" a="1"/>
  <c r="M4407" i="13" s="1"/>
  <c r="O4407" i="13" s="1"/>
  <c r="K4407" i="13"/>
  <c r="P4407" i="13"/>
  <c r="Q4407" i="13" s="1"/>
  <c r="A4408" i="13"/>
  <c r="L4407" i="13" l="1"/>
  <c r="N4408" i="13"/>
  <c r="M4408" i="13" a="1"/>
  <c r="M4408" i="13" s="1"/>
  <c r="K4408" i="13"/>
  <c r="P4408" i="13"/>
  <c r="Q4408" i="13" s="1"/>
  <c r="A4409" i="13"/>
  <c r="O4408" i="13" l="1"/>
  <c r="L4408" i="13"/>
  <c r="N4409" i="13"/>
  <c r="M4409" i="13" a="1"/>
  <c r="M4409" i="13" s="1"/>
  <c r="K4409" i="13"/>
  <c r="P4409" i="13"/>
  <c r="Q4409" i="13" s="1"/>
  <c r="A4410" i="13"/>
  <c r="O4409" i="13" l="1"/>
  <c r="L4409" i="13"/>
  <c r="N4410" i="13"/>
  <c r="M4410" i="13" a="1"/>
  <c r="M4410" i="13" s="1"/>
  <c r="K4410" i="13"/>
  <c r="P4410" i="13"/>
  <c r="Q4410" i="13" s="1"/>
  <c r="A4411" i="13"/>
  <c r="O4410" i="13" l="1"/>
  <c r="L4410" i="13"/>
  <c r="N4411" i="13"/>
  <c r="M4411" i="13" a="1"/>
  <c r="M4411" i="13" s="1"/>
  <c r="K4411" i="13"/>
  <c r="P4411" i="13"/>
  <c r="Q4411" i="13" s="1"/>
  <c r="A4412" i="13"/>
  <c r="O4411" i="13" l="1"/>
  <c r="L4411" i="13"/>
  <c r="N4412" i="13"/>
  <c r="M4412" i="13" a="1"/>
  <c r="M4412" i="13" s="1"/>
  <c r="K4412" i="13"/>
  <c r="P4412" i="13"/>
  <c r="Q4412" i="13" s="1"/>
  <c r="A4413" i="13"/>
  <c r="G493" i="19"/>
  <c r="O4412" i="13" l="1"/>
  <c r="L4412" i="13"/>
  <c r="N4413" i="13"/>
  <c r="M4413" i="13" a="1"/>
  <c r="M4413" i="13" s="1"/>
  <c r="K4413" i="13"/>
  <c r="P4413" i="13"/>
  <c r="Q4413" i="13" s="1"/>
  <c r="A4414" i="13"/>
  <c r="O4413" i="13" l="1"/>
  <c r="L4413" i="13"/>
  <c r="N4414" i="13"/>
  <c r="M4414" i="13" a="1"/>
  <c r="M4414" i="13" s="1"/>
  <c r="K4414" i="13"/>
  <c r="P4414" i="13"/>
  <c r="Q4414" i="13" s="1"/>
  <c r="A4415" i="13"/>
  <c r="O4414" i="13" l="1"/>
  <c r="L4414" i="13"/>
  <c r="N4415" i="13"/>
  <c r="M4415" i="13" a="1"/>
  <c r="M4415" i="13" s="1"/>
  <c r="K4415" i="13"/>
  <c r="P4415" i="13"/>
  <c r="Q4415" i="13" s="1"/>
  <c r="A4416" i="13"/>
  <c r="O4415" i="13" l="1"/>
  <c r="L4415" i="13"/>
  <c r="N4416" i="13"/>
  <c r="M4416" i="13" a="1"/>
  <c r="M4416" i="13" s="1"/>
  <c r="K4416" i="13"/>
  <c r="P4416" i="13"/>
  <c r="Q4416" i="13" s="1"/>
  <c r="A4417" i="13"/>
  <c r="O4416" i="13" l="1"/>
  <c r="L4416" i="13"/>
  <c r="N4417" i="13"/>
  <c r="M4417" i="13" a="1"/>
  <c r="M4417" i="13" s="1"/>
  <c r="K4417" i="13"/>
  <c r="P4417" i="13"/>
  <c r="Q4417" i="13" s="1"/>
  <c r="A4418" i="13"/>
  <c r="O4417" i="13" l="1"/>
  <c r="L4417" i="13"/>
  <c r="N4418" i="13"/>
  <c r="M4418" i="13" a="1"/>
  <c r="M4418" i="13" s="1"/>
  <c r="K4418" i="13"/>
  <c r="P4418" i="13"/>
  <c r="Q4418" i="13" s="1"/>
  <c r="A4419" i="13"/>
  <c r="O4418" i="13" l="1"/>
  <c r="L4418" i="13"/>
  <c r="N4419" i="13"/>
  <c r="M4419" i="13" a="1"/>
  <c r="M4419" i="13" s="1"/>
  <c r="K4419" i="13"/>
  <c r="P4419" i="13"/>
  <c r="Q4419" i="13" s="1"/>
  <c r="A4420" i="13"/>
  <c r="O4419" i="13" l="1"/>
  <c r="L4419" i="13"/>
  <c r="N4420" i="13"/>
  <c r="M4420" i="13" a="1"/>
  <c r="M4420" i="13" s="1"/>
  <c r="K4420" i="13"/>
  <c r="P4420" i="13"/>
  <c r="Q4420" i="13" s="1"/>
  <c r="A4421" i="13"/>
  <c r="O4420" i="13" l="1"/>
  <c r="L4420" i="13"/>
  <c r="N4421" i="13"/>
  <c r="M4421" i="13" a="1"/>
  <c r="M4421" i="13" s="1"/>
  <c r="K4421" i="13"/>
  <c r="P4421" i="13"/>
  <c r="Q4421" i="13" s="1"/>
  <c r="A4422" i="13"/>
  <c r="G494" i="19"/>
  <c r="O4421" i="13" l="1"/>
  <c r="L4421" i="13"/>
  <c r="N4422" i="13"/>
  <c r="M4422" i="13" a="1"/>
  <c r="M4422" i="13" s="1"/>
  <c r="K4422" i="13"/>
  <c r="P4422" i="13"/>
  <c r="Q4422" i="13" s="1"/>
  <c r="A4423" i="13"/>
  <c r="O4422" i="13" l="1"/>
  <c r="L4422" i="13"/>
  <c r="N4423" i="13"/>
  <c r="M4423" i="13" a="1"/>
  <c r="M4423" i="13" s="1"/>
  <c r="K4423" i="13"/>
  <c r="P4423" i="13"/>
  <c r="Q4423" i="13" s="1"/>
  <c r="A4424" i="13"/>
  <c r="O4423" i="13" l="1"/>
  <c r="L4423" i="13"/>
  <c r="N4424" i="13"/>
  <c r="M4424" i="13" a="1"/>
  <c r="M4424" i="13" s="1"/>
  <c r="K4424" i="13"/>
  <c r="P4424" i="13"/>
  <c r="Q4424" i="13" s="1"/>
  <c r="A4425" i="13"/>
  <c r="O4424" i="13" l="1"/>
  <c r="L4424" i="13"/>
  <c r="N4425" i="13"/>
  <c r="M4425" i="13" a="1"/>
  <c r="M4425" i="13" s="1"/>
  <c r="K4425" i="13"/>
  <c r="P4425" i="13"/>
  <c r="Q4425" i="13" s="1"/>
  <c r="A4426" i="13"/>
  <c r="O4425" i="13" l="1"/>
  <c r="L4425" i="13"/>
  <c r="N4426" i="13"/>
  <c r="M4426" i="13" a="1"/>
  <c r="M4426" i="13" s="1"/>
  <c r="K4426" i="13"/>
  <c r="P4426" i="13"/>
  <c r="Q4426" i="13" s="1"/>
  <c r="A4427" i="13"/>
  <c r="O4426" i="13" l="1"/>
  <c r="L4426" i="13"/>
  <c r="N4427" i="13"/>
  <c r="M4427" i="13" a="1"/>
  <c r="M4427" i="13" s="1"/>
  <c r="K4427" i="13"/>
  <c r="P4427" i="13"/>
  <c r="Q4427" i="13" s="1"/>
  <c r="A4428" i="13"/>
  <c r="O4427" i="13" l="1"/>
  <c r="L4427" i="13"/>
  <c r="N4428" i="13"/>
  <c r="M4428" i="13" a="1"/>
  <c r="M4428" i="13" s="1"/>
  <c r="K4428" i="13"/>
  <c r="P4428" i="13"/>
  <c r="Q4428" i="13" s="1"/>
  <c r="A4429" i="13"/>
  <c r="O4428" i="13" l="1"/>
  <c r="L4428" i="13"/>
  <c r="N4429" i="13"/>
  <c r="M4429" i="13" a="1"/>
  <c r="M4429" i="13" s="1"/>
  <c r="K4429" i="13"/>
  <c r="P4429" i="13"/>
  <c r="Q4429" i="13" s="1"/>
  <c r="A4430" i="13"/>
  <c r="O4429" i="13" l="1"/>
  <c r="L4429" i="13"/>
  <c r="N4430" i="13"/>
  <c r="M4430" i="13" a="1"/>
  <c r="M4430" i="13" s="1"/>
  <c r="K4430" i="13"/>
  <c r="P4430" i="13"/>
  <c r="Q4430" i="13" s="1"/>
  <c r="A4431" i="13"/>
  <c r="G495" i="19"/>
  <c r="O4430" i="13" l="1"/>
  <c r="L4430" i="13"/>
  <c r="N4431" i="13"/>
  <c r="M4431" i="13" a="1"/>
  <c r="M4431" i="13" s="1"/>
  <c r="K4431" i="13"/>
  <c r="P4431" i="13"/>
  <c r="Q4431" i="13" s="1"/>
  <c r="A4432" i="13"/>
  <c r="O4431" i="13" l="1"/>
  <c r="L4431" i="13"/>
  <c r="N4432" i="13"/>
  <c r="M4432" i="13" a="1"/>
  <c r="M4432" i="13" s="1"/>
  <c r="K4432" i="13"/>
  <c r="P4432" i="13"/>
  <c r="Q4432" i="13" s="1"/>
  <c r="A4433" i="13"/>
  <c r="O4432" i="13" l="1"/>
  <c r="L4432" i="13"/>
  <c r="N4433" i="13"/>
  <c r="M4433" i="13" a="1"/>
  <c r="M4433" i="13" s="1"/>
  <c r="K4433" i="13"/>
  <c r="P4433" i="13"/>
  <c r="Q4433" i="13" s="1"/>
  <c r="A4434" i="13"/>
  <c r="O4433" i="13" l="1"/>
  <c r="L4433" i="13"/>
  <c r="N4434" i="13"/>
  <c r="M4434" i="13" a="1"/>
  <c r="M4434" i="13" s="1"/>
  <c r="K4434" i="13"/>
  <c r="P4434" i="13"/>
  <c r="Q4434" i="13" s="1"/>
  <c r="A4435" i="13"/>
  <c r="O4434" i="13" l="1"/>
  <c r="L4434" i="13"/>
  <c r="N4435" i="13"/>
  <c r="M4435" i="13" a="1"/>
  <c r="M4435" i="13" s="1"/>
  <c r="K4435" i="13"/>
  <c r="P4435" i="13"/>
  <c r="Q4435" i="13" s="1"/>
  <c r="A4436" i="13"/>
  <c r="O4435" i="13" l="1"/>
  <c r="L4435" i="13"/>
  <c r="N4436" i="13"/>
  <c r="M4436" i="13" a="1"/>
  <c r="M4436" i="13" s="1"/>
  <c r="K4436" i="13"/>
  <c r="P4436" i="13"/>
  <c r="Q4436" i="13" s="1"/>
  <c r="A4437" i="13"/>
  <c r="O4436" i="13" l="1"/>
  <c r="L4436" i="13"/>
  <c r="N4437" i="13"/>
  <c r="M4437" i="13" a="1"/>
  <c r="M4437" i="13" s="1"/>
  <c r="K4437" i="13"/>
  <c r="P4437" i="13"/>
  <c r="Q4437" i="13" s="1"/>
  <c r="A4438" i="13"/>
  <c r="O4437" i="13" l="1"/>
  <c r="L4437" i="13"/>
  <c r="N4438" i="13"/>
  <c r="M4438" i="13" a="1"/>
  <c r="M4438" i="13" s="1"/>
  <c r="K4438" i="13"/>
  <c r="P4438" i="13"/>
  <c r="Q4438" i="13" s="1"/>
  <c r="A4439" i="13"/>
  <c r="O4438" i="13" l="1"/>
  <c r="L4438" i="13"/>
  <c r="N4439" i="13"/>
  <c r="M4439" i="13" a="1"/>
  <c r="M4439" i="13" s="1"/>
  <c r="K4439" i="13"/>
  <c r="P4439" i="13"/>
  <c r="Q4439" i="13" s="1"/>
  <c r="A4440" i="13"/>
  <c r="G496" i="19"/>
  <c r="O4439" i="13" l="1"/>
  <c r="L4439" i="13"/>
  <c r="N4440" i="13"/>
  <c r="M4440" i="13" a="1"/>
  <c r="M4440" i="13" s="1"/>
  <c r="K4440" i="13"/>
  <c r="P4440" i="13"/>
  <c r="Q4440" i="13" s="1"/>
  <c r="A4441" i="13"/>
  <c r="O4440" i="13" l="1"/>
  <c r="L4440" i="13"/>
  <c r="N4441" i="13"/>
  <c r="M4441" i="13" a="1"/>
  <c r="M4441" i="13" s="1"/>
  <c r="K4441" i="13"/>
  <c r="P4441" i="13"/>
  <c r="Q4441" i="13" s="1"/>
  <c r="A4442" i="13"/>
  <c r="O4441" i="13" l="1"/>
  <c r="L4441" i="13"/>
  <c r="N4442" i="13"/>
  <c r="M4442" i="13" a="1"/>
  <c r="M4442" i="13" s="1"/>
  <c r="K4442" i="13"/>
  <c r="P4442" i="13"/>
  <c r="Q4442" i="13" s="1"/>
  <c r="A4443" i="13"/>
  <c r="O4442" i="13" l="1"/>
  <c r="L4442" i="13"/>
  <c r="N4443" i="13"/>
  <c r="M4443" i="13" a="1"/>
  <c r="M4443" i="13" s="1"/>
  <c r="K4443" i="13"/>
  <c r="P4443" i="13"/>
  <c r="Q4443" i="13" s="1"/>
  <c r="A4444" i="13"/>
  <c r="O4443" i="13" l="1"/>
  <c r="L4443" i="13"/>
  <c r="N4444" i="13"/>
  <c r="M4444" i="13" a="1"/>
  <c r="M4444" i="13" s="1"/>
  <c r="K4444" i="13"/>
  <c r="P4444" i="13"/>
  <c r="Q4444" i="13" s="1"/>
  <c r="A4445" i="13"/>
  <c r="O4444" i="13" l="1"/>
  <c r="L4444" i="13"/>
  <c r="N4445" i="13"/>
  <c r="M4445" i="13" a="1"/>
  <c r="M4445" i="13" s="1"/>
  <c r="K4445" i="13"/>
  <c r="P4445" i="13"/>
  <c r="Q4445" i="13" s="1"/>
  <c r="A4446" i="13"/>
  <c r="O4445" i="13" l="1"/>
  <c r="L4445" i="13"/>
  <c r="N4446" i="13"/>
  <c r="M4446" i="13" a="1"/>
  <c r="M4446" i="13" s="1"/>
  <c r="K4446" i="13"/>
  <c r="P4446" i="13"/>
  <c r="Q4446" i="13" s="1"/>
  <c r="A4447" i="13"/>
  <c r="O4446" i="13" l="1"/>
  <c r="L4446" i="13"/>
  <c r="N4447" i="13"/>
  <c r="M4447" i="13" a="1"/>
  <c r="M4447" i="13" s="1"/>
  <c r="K4447" i="13"/>
  <c r="P4447" i="13"/>
  <c r="Q4447" i="13" s="1"/>
  <c r="A4448" i="13"/>
  <c r="O4447" i="13" l="1"/>
  <c r="L4447" i="13"/>
  <c r="N4448" i="13"/>
  <c r="M4448" i="13" a="1"/>
  <c r="M4448" i="13" s="1"/>
  <c r="K4448" i="13"/>
  <c r="P4448" i="13"/>
  <c r="Q4448" i="13" s="1"/>
  <c r="A4449" i="13"/>
  <c r="G497" i="19"/>
  <c r="O4448" i="13" l="1"/>
  <c r="L4448" i="13"/>
  <c r="N4449" i="13"/>
  <c r="M4449" i="13" a="1"/>
  <c r="M4449" i="13" s="1"/>
  <c r="K4449" i="13"/>
  <c r="P4449" i="13"/>
  <c r="Q4449" i="13" s="1"/>
  <c r="A4450" i="13"/>
  <c r="O4449" i="13" l="1"/>
  <c r="L4449" i="13"/>
  <c r="N4450" i="13"/>
  <c r="M4450" i="13" a="1"/>
  <c r="M4450" i="13" s="1"/>
  <c r="K4450" i="13"/>
  <c r="P4450" i="13"/>
  <c r="Q4450" i="13" s="1"/>
  <c r="A4451" i="13"/>
  <c r="O4450" i="13" l="1"/>
  <c r="L4450" i="13"/>
  <c r="N4451" i="13"/>
  <c r="M4451" i="13" a="1"/>
  <c r="M4451" i="13" s="1"/>
  <c r="K4451" i="13"/>
  <c r="P4451" i="13"/>
  <c r="Q4451" i="13" s="1"/>
  <c r="A4452" i="13"/>
  <c r="O4451" i="13" l="1"/>
  <c r="L4451" i="13"/>
  <c r="N4452" i="13"/>
  <c r="M4452" i="13" a="1"/>
  <c r="M4452" i="13" s="1"/>
  <c r="K4452" i="13"/>
  <c r="P4452" i="13"/>
  <c r="Q4452" i="13" s="1"/>
  <c r="A4453" i="13"/>
  <c r="O4452" i="13" l="1"/>
  <c r="L4452" i="13"/>
  <c r="N4453" i="13"/>
  <c r="M4453" i="13" a="1"/>
  <c r="M4453" i="13" s="1"/>
  <c r="K4453" i="13"/>
  <c r="P4453" i="13"/>
  <c r="Q4453" i="13" s="1"/>
  <c r="A4454" i="13"/>
  <c r="O4453" i="13" l="1"/>
  <c r="L4453" i="13"/>
  <c r="N4454" i="13"/>
  <c r="M4454" i="13" a="1"/>
  <c r="M4454" i="13" s="1"/>
  <c r="K4454" i="13"/>
  <c r="P4454" i="13"/>
  <c r="Q4454" i="13" s="1"/>
  <c r="A4455" i="13"/>
  <c r="O4454" i="13" l="1"/>
  <c r="L4454" i="13"/>
  <c r="N4455" i="13"/>
  <c r="M4455" i="13" a="1"/>
  <c r="M4455" i="13" s="1"/>
  <c r="K4455" i="13"/>
  <c r="P4455" i="13"/>
  <c r="Q4455" i="13" s="1"/>
  <c r="A4456" i="13"/>
  <c r="O4455" i="13" l="1"/>
  <c r="L4455" i="13"/>
  <c r="N4456" i="13"/>
  <c r="M4456" i="13" a="1"/>
  <c r="M4456" i="13" s="1"/>
  <c r="K4456" i="13"/>
  <c r="P4456" i="13"/>
  <c r="Q4456" i="13" s="1"/>
  <c r="A4457" i="13"/>
  <c r="O4456" i="13" l="1"/>
  <c r="L4456" i="13"/>
  <c r="N4457" i="13"/>
  <c r="M4457" i="13" a="1"/>
  <c r="M4457" i="13" s="1"/>
  <c r="K4457" i="13"/>
  <c r="P4457" i="13"/>
  <c r="Q4457" i="13" s="1"/>
  <c r="A4458" i="13"/>
  <c r="G498" i="19"/>
  <c r="O4457" i="13" l="1"/>
  <c r="L4457" i="13"/>
  <c r="N4458" i="13"/>
  <c r="M4458" i="13" a="1"/>
  <c r="M4458" i="13" s="1"/>
  <c r="K4458" i="13"/>
  <c r="P4458" i="13"/>
  <c r="Q4458" i="13" s="1"/>
  <c r="A4459" i="13"/>
  <c r="O4458" i="13" l="1"/>
  <c r="L4458" i="13"/>
  <c r="N4459" i="13"/>
  <c r="M4459" i="13" a="1"/>
  <c r="M4459" i="13" s="1"/>
  <c r="O4459" i="13" s="1"/>
  <c r="K4459" i="13"/>
  <c r="P4459" i="13"/>
  <c r="Q4459" i="13" s="1"/>
  <c r="A4460" i="13"/>
  <c r="L4459" i="13" l="1"/>
  <c r="N4460" i="13"/>
  <c r="M4460" i="13" a="1"/>
  <c r="M4460" i="13" s="1"/>
  <c r="K4460" i="13"/>
  <c r="P4460" i="13"/>
  <c r="Q4460" i="13" s="1"/>
  <c r="A4461" i="13"/>
  <c r="O4460" i="13" l="1"/>
  <c r="L4460" i="13"/>
  <c r="N4461" i="13"/>
  <c r="M4461" i="13" a="1"/>
  <c r="M4461" i="13" s="1"/>
  <c r="K4461" i="13"/>
  <c r="P4461" i="13"/>
  <c r="Q4461" i="13" s="1"/>
  <c r="A4462" i="13"/>
  <c r="O4461" i="13" l="1"/>
  <c r="L4461" i="13"/>
  <c r="N4462" i="13"/>
  <c r="M4462" i="13" a="1"/>
  <c r="M4462" i="13" s="1"/>
  <c r="K4462" i="13"/>
  <c r="P4462" i="13"/>
  <c r="Q4462" i="13" s="1"/>
  <c r="A4463" i="13"/>
  <c r="O4462" i="13" l="1"/>
  <c r="L4462" i="13"/>
  <c r="N4463" i="13"/>
  <c r="M4463" i="13" a="1"/>
  <c r="M4463" i="13" s="1"/>
  <c r="K4463" i="13"/>
  <c r="P4463" i="13"/>
  <c r="Q4463" i="13" s="1"/>
  <c r="A4464" i="13"/>
  <c r="O4463" i="13" l="1"/>
  <c r="L4463" i="13"/>
  <c r="N4464" i="13"/>
  <c r="M4464" i="13" a="1"/>
  <c r="M4464" i="13" s="1"/>
  <c r="K4464" i="13"/>
  <c r="P4464" i="13"/>
  <c r="Q4464" i="13" s="1"/>
  <c r="A4465" i="13"/>
  <c r="O4464" i="13" l="1"/>
  <c r="L4464" i="13"/>
  <c r="N4465" i="13"/>
  <c r="M4465" i="13" a="1"/>
  <c r="M4465" i="13" s="1"/>
  <c r="K4465" i="13"/>
  <c r="P4465" i="13"/>
  <c r="Q4465" i="13" s="1"/>
  <c r="A4466" i="13"/>
  <c r="O4465" i="13" l="1"/>
  <c r="L4465" i="13"/>
  <c r="N4466" i="13"/>
  <c r="M4466" i="13" a="1"/>
  <c r="M4466" i="13" s="1"/>
  <c r="K4466" i="13"/>
  <c r="P4466" i="13"/>
  <c r="Q4466" i="13" s="1"/>
  <c r="A4467" i="13"/>
  <c r="G499" i="19"/>
  <c r="O4466" i="13" l="1"/>
  <c r="L4466" i="13"/>
  <c r="N4467" i="13"/>
  <c r="M4467" i="13" a="1"/>
  <c r="M4467" i="13" s="1"/>
  <c r="K4467" i="13"/>
  <c r="P4467" i="13"/>
  <c r="Q4467" i="13" s="1"/>
  <c r="A4468" i="13"/>
  <c r="O4467" i="13" l="1"/>
  <c r="L4467" i="13"/>
  <c r="N4468" i="13"/>
  <c r="M4468" i="13" a="1"/>
  <c r="M4468" i="13" s="1"/>
  <c r="K4468" i="13"/>
  <c r="P4468" i="13"/>
  <c r="Q4468" i="13" s="1"/>
  <c r="A4469" i="13"/>
  <c r="O4468" i="13" l="1"/>
  <c r="L4468" i="13"/>
  <c r="N4469" i="13"/>
  <c r="M4469" i="13" a="1"/>
  <c r="M4469" i="13" s="1"/>
  <c r="K4469" i="13"/>
  <c r="P4469" i="13"/>
  <c r="Q4469" i="13" s="1"/>
  <c r="A4470" i="13"/>
  <c r="O4469" i="13" l="1"/>
  <c r="L4469" i="13"/>
  <c r="N4470" i="13"/>
  <c r="M4470" i="13" a="1"/>
  <c r="M4470" i="13" s="1"/>
  <c r="K4470" i="13"/>
  <c r="P4470" i="13"/>
  <c r="Q4470" i="13" s="1"/>
  <c r="A4471" i="13"/>
  <c r="O4470" i="13" l="1"/>
  <c r="L4470" i="13"/>
  <c r="N4471" i="13"/>
  <c r="M4471" i="13" a="1"/>
  <c r="M4471" i="13" s="1"/>
  <c r="K4471" i="13"/>
  <c r="P4471" i="13"/>
  <c r="Q4471" i="13" s="1"/>
  <c r="A4472" i="13"/>
  <c r="O4471" i="13" l="1"/>
  <c r="L4471" i="13"/>
  <c r="N4472" i="13"/>
  <c r="M4472" i="13" a="1"/>
  <c r="M4472" i="13" s="1"/>
  <c r="K4472" i="13"/>
  <c r="P4472" i="13"/>
  <c r="Q4472" i="13" s="1"/>
  <c r="A4473" i="13"/>
  <c r="O4472" i="13" l="1"/>
  <c r="L4472" i="13"/>
  <c r="N4473" i="13"/>
  <c r="M4473" i="13" a="1"/>
  <c r="M4473" i="13" s="1"/>
  <c r="K4473" i="13"/>
  <c r="P4473" i="13"/>
  <c r="Q4473" i="13" s="1"/>
  <c r="A4474" i="13"/>
  <c r="O4473" i="13" l="1"/>
  <c r="L4473" i="13"/>
  <c r="N4474" i="13"/>
  <c r="M4474" i="13" a="1"/>
  <c r="M4474" i="13" s="1"/>
  <c r="K4474" i="13"/>
  <c r="P4474" i="13"/>
  <c r="Q4474" i="13" s="1"/>
  <c r="A4475" i="13"/>
  <c r="O4474" i="13" l="1"/>
  <c r="L4474" i="13"/>
  <c r="N4475" i="13"/>
  <c r="M4475" i="13" a="1"/>
  <c r="M4475" i="13" s="1"/>
  <c r="K4475" i="13"/>
  <c r="P4475" i="13"/>
  <c r="Q4475" i="13" s="1"/>
  <c r="A4476" i="13"/>
  <c r="G500" i="19"/>
  <c r="O4475" i="13" l="1"/>
  <c r="L4475" i="13"/>
  <c r="N4476" i="13"/>
  <c r="M4476" i="13" a="1"/>
  <c r="M4476" i="13" s="1"/>
  <c r="K4476" i="13"/>
  <c r="P4476" i="13"/>
  <c r="Q4476" i="13" s="1"/>
  <c r="A4477" i="13"/>
  <c r="O4476" i="13" l="1"/>
  <c r="L4476" i="13"/>
  <c r="N4477" i="13"/>
  <c r="M4477" i="13" a="1"/>
  <c r="M4477" i="13" s="1"/>
  <c r="K4477" i="13"/>
  <c r="P4477" i="13"/>
  <c r="Q4477" i="13" s="1"/>
  <c r="A4478" i="13"/>
  <c r="O4477" i="13" l="1"/>
  <c r="L4477" i="13"/>
  <c r="N4478" i="13"/>
  <c r="M4478" i="13" a="1"/>
  <c r="M4478" i="13" s="1"/>
  <c r="K4478" i="13"/>
  <c r="P4478" i="13"/>
  <c r="Q4478" i="13" s="1"/>
  <c r="A4479" i="13"/>
  <c r="O4478" i="13" l="1"/>
  <c r="L4478" i="13"/>
  <c r="N4479" i="13"/>
  <c r="M4479" i="13" a="1"/>
  <c r="M4479" i="13" s="1"/>
  <c r="K4479" i="13"/>
  <c r="P4479" i="13"/>
  <c r="Q4479" i="13" s="1"/>
  <c r="A4480" i="13"/>
  <c r="O4479" i="13" l="1"/>
  <c r="L4479" i="13"/>
  <c r="N4480" i="13"/>
  <c r="M4480" i="13" a="1"/>
  <c r="M4480" i="13" s="1"/>
  <c r="K4480" i="13"/>
  <c r="P4480" i="13"/>
  <c r="Q4480" i="13" s="1"/>
  <c r="A4481" i="13"/>
  <c r="O4480" i="13" l="1"/>
  <c r="L4480" i="13"/>
  <c r="N4481" i="13"/>
  <c r="M4481" i="13" a="1"/>
  <c r="M4481" i="13" s="1"/>
  <c r="K4481" i="13"/>
  <c r="P4481" i="13"/>
  <c r="Q4481" i="13" s="1"/>
  <c r="A4482" i="13"/>
  <c r="O4481" i="13" l="1"/>
  <c r="L4481" i="13"/>
  <c r="N4482" i="13"/>
  <c r="M4482" i="13" a="1"/>
  <c r="M4482" i="13" s="1"/>
  <c r="K4482" i="13"/>
  <c r="P4482" i="13"/>
  <c r="Q4482" i="13" s="1"/>
  <c r="A4483" i="13"/>
  <c r="O4482" i="13" l="1"/>
  <c r="L4482" i="13"/>
  <c r="N4483" i="13"/>
  <c r="M4483" i="13" a="1"/>
  <c r="M4483" i="13" s="1"/>
  <c r="K4483" i="13"/>
  <c r="P4483" i="13"/>
  <c r="Q4483" i="13" s="1"/>
  <c r="A4484" i="13"/>
  <c r="O4483" i="13" l="1"/>
  <c r="L4483" i="13"/>
  <c r="N4484" i="13"/>
  <c r="M4484" i="13" a="1"/>
  <c r="M4484" i="13" s="1"/>
  <c r="K4484" i="13"/>
  <c r="P4484" i="13"/>
  <c r="Q4484" i="13" s="1"/>
  <c r="A4485" i="13"/>
  <c r="G501" i="19"/>
  <c r="O4484" i="13" l="1"/>
  <c r="L4484" i="13"/>
  <c r="N4485" i="13"/>
  <c r="M4485" i="13" a="1"/>
  <c r="M4485" i="13" s="1"/>
  <c r="K4485" i="13"/>
  <c r="P4485" i="13"/>
  <c r="Q4485" i="13" s="1"/>
  <c r="A4486" i="13"/>
  <c r="O4485" i="13" l="1"/>
  <c r="L4485" i="13"/>
  <c r="N4486" i="13"/>
  <c r="M4486" i="13" a="1"/>
  <c r="M4486" i="13" s="1"/>
  <c r="K4486" i="13"/>
  <c r="P4486" i="13"/>
  <c r="Q4486" i="13" s="1"/>
  <c r="A4487" i="13"/>
  <c r="O4486" i="13" l="1"/>
  <c r="L4486" i="13"/>
  <c r="N4487" i="13"/>
  <c r="M4487" i="13" a="1"/>
  <c r="M4487" i="13" s="1"/>
  <c r="K4487" i="13"/>
  <c r="P4487" i="13"/>
  <c r="Q4487" i="13" s="1"/>
  <c r="A4488" i="13"/>
  <c r="O4487" i="13" l="1"/>
  <c r="L4487" i="13"/>
  <c r="N4488" i="13"/>
  <c r="M4488" i="13" a="1"/>
  <c r="M4488" i="13" s="1"/>
  <c r="K4488" i="13"/>
  <c r="P4488" i="13"/>
  <c r="Q4488" i="13" s="1"/>
  <c r="A4489" i="13"/>
  <c r="O4488" i="13" l="1"/>
  <c r="L4488" i="13"/>
  <c r="N4489" i="13"/>
  <c r="M4489" i="13" a="1"/>
  <c r="M4489" i="13" s="1"/>
  <c r="K4489" i="13"/>
  <c r="P4489" i="13"/>
  <c r="Q4489" i="13" s="1"/>
  <c r="A4490" i="13"/>
  <c r="O4489" i="13" l="1"/>
  <c r="L4489" i="13"/>
  <c r="N4490" i="13"/>
  <c r="M4490" i="13" a="1"/>
  <c r="M4490" i="13" s="1"/>
  <c r="K4490" i="13"/>
  <c r="P4490" i="13"/>
  <c r="Q4490" i="13" s="1"/>
  <c r="A4491" i="13"/>
  <c r="O4490" i="13" l="1"/>
  <c r="L4490" i="13"/>
  <c r="N4491" i="13"/>
  <c r="M4491" i="13" a="1"/>
  <c r="M4491" i="13" s="1"/>
  <c r="K4491" i="13"/>
  <c r="P4491" i="13"/>
  <c r="Q4491" i="13" s="1"/>
  <c r="A4492" i="13"/>
  <c r="O4491" i="13" l="1"/>
  <c r="L4491" i="13"/>
  <c r="N4492" i="13"/>
  <c r="M4492" i="13" a="1"/>
  <c r="M4492" i="13" s="1"/>
  <c r="K4492" i="13"/>
  <c r="P4492" i="13"/>
  <c r="Q4492" i="13" s="1"/>
  <c r="A4493" i="13"/>
  <c r="O4492" i="13" l="1"/>
  <c r="L4492" i="13"/>
  <c r="N4493" i="13"/>
  <c r="M4493" i="13" a="1"/>
  <c r="M4493" i="13" s="1"/>
  <c r="K4493" i="13"/>
  <c r="P4493" i="13"/>
  <c r="Q4493" i="13" s="1"/>
  <c r="A4494" i="13"/>
  <c r="G502" i="19"/>
  <c r="O4493" i="13" l="1"/>
  <c r="L4493" i="13"/>
  <c r="N4494" i="13"/>
  <c r="M4494" i="13" a="1"/>
  <c r="M4494" i="13" s="1"/>
  <c r="K4494" i="13"/>
  <c r="P4494" i="13"/>
  <c r="Q4494" i="13" s="1"/>
  <c r="A4495" i="13"/>
  <c r="O4494" i="13" l="1"/>
  <c r="L4494" i="13"/>
  <c r="N4495" i="13"/>
  <c r="M4495" i="13" a="1"/>
  <c r="M4495" i="13" s="1"/>
  <c r="K4495" i="13"/>
  <c r="P4495" i="13"/>
  <c r="Q4495" i="13" s="1"/>
  <c r="A4496" i="13"/>
  <c r="O4495" i="13" l="1"/>
  <c r="L4495" i="13"/>
  <c r="N4496" i="13"/>
  <c r="M4496" i="13" a="1"/>
  <c r="M4496" i="13" s="1"/>
  <c r="O4496" i="13" s="1"/>
  <c r="K4496" i="13"/>
  <c r="P4496" i="13"/>
  <c r="Q4496" i="13" s="1"/>
  <c r="A4497" i="13"/>
  <c r="L4496" i="13" l="1"/>
  <c r="N4497" i="13"/>
  <c r="M4497" i="13" a="1"/>
  <c r="M4497" i="13" s="1"/>
  <c r="K4497" i="13"/>
  <c r="P4497" i="13"/>
  <c r="Q4497" i="13" s="1"/>
  <c r="A4498" i="13"/>
  <c r="O4497" i="13" l="1"/>
  <c r="L4497" i="13"/>
  <c r="N4498" i="13"/>
  <c r="M4498" i="13" a="1"/>
  <c r="M4498" i="13" s="1"/>
  <c r="K4498" i="13"/>
  <c r="P4498" i="13"/>
  <c r="Q4498" i="13" s="1"/>
  <c r="A4499" i="13"/>
  <c r="O4498" i="13" l="1"/>
  <c r="L4498" i="13"/>
  <c r="N4499" i="13"/>
  <c r="M4499" i="13" a="1"/>
  <c r="M4499" i="13" s="1"/>
  <c r="K4499" i="13"/>
  <c r="P4499" i="13"/>
  <c r="Q4499" i="13" s="1"/>
  <c r="A4500" i="13"/>
  <c r="O4499" i="13" l="1"/>
  <c r="L4499" i="13"/>
  <c r="N4500" i="13"/>
  <c r="M4500" i="13" a="1"/>
  <c r="M4500" i="13" s="1"/>
  <c r="O4500" i="13" s="1"/>
  <c r="K4500" i="13"/>
  <c r="P4500" i="13"/>
  <c r="Q4500" i="13" s="1"/>
  <c r="A4501" i="13"/>
  <c r="L4500" i="13" l="1"/>
  <c r="N4501" i="13"/>
  <c r="M4501" i="13" a="1"/>
  <c r="M4501" i="13" s="1"/>
  <c r="K4501" i="13"/>
  <c r="P4501" i="13"/>
  <c r="Q4501" i="13" s="1"/>
  <c r="A4502" i="13"/>
  <c r="O4501" i="13" l="1"/>
  <c r="L4501" i="13"/>
  <c r="N4502" i="13"/>
  <c r="M4502" i="13" a="1"/>
  <c r="M4502" i="13" s="1"/>
  <c r="K4502" i="13"/>
  <c r="P4502" i="13"/>
  <c r="Q4502" i="13" s="1"/>
  <c r="A4503" i="13"/>
  <c r="G503" i="19"/>
  <c r="O4502" i="13" l="1"/>
  <c r="L4502" i="13"/>
  <c r="N4503" i="13"/>
  <c r="M4503" i="13" a="1"/>
  <c r="M4503" i="13" s="1"/>
  <c r="K4503" i="13"/>
  <c r="P4503" i="13"/>
  <c r="Q4503" i="13" s="1"/>
  <c r="A4504" i="13"/>
  <c r="O4503" i="13" l="1"/>
  <c r="L4503" i="13"/>
  <c r="N4504" i="13"/>
  <c r="M4504" i="13" a="1"/>
  <c r="M4504" i="13" s="1"/>
  <c r="K4504" i="13"/>
  <c r="P4504" i="13"/>
  <c r="Q4504" i="13" s="1"/>
  <c r="A4505" i="13"/>
  <c r="O4504" i="13" l="1"/>
  <c r="L4504" i="13"/>
  <c r="N4505" i="13"/>
  <c r="M4505" i="13" a="1"/>
  <c r="M4505" i="13" s="1"/>
  <c r="K4505" i="13"/>
  <c r="P4505" i="13"/>
  <c r="Q4505" i="13" s="1"/>
  <c r="A4506" i="13"/>
  <c r="O4505" i="13" l="1"/>
  <c r="L4505" i="13"/>
  <c r="N4506" i="13"/>
  <c r="M4506" i="13" a="1"/>
  <c r="M4506" i="13" s="1"/>
  <c r="K4506" i="13"/>
  <c r="P4506" i="13"/>
  <c r="Q4506" i="13" s="1"/>
  <c r="A4507" i="13"/>
  <c r="O4506" i="13" l="1"/>
  <c r="L4506" i="13"/>
  <c r="N4507" i="13"/>
  <c r="M4507" i="13" a="1"/>
  <c r="M4507" i="13" s="1"/>
  <c r="K4507" i="13"/>
  <c r="P4507" i="13"/>
  <c r="Q4507" i="13" s="1"/>
  <c r="A4508" i="13"/>
  <c r="O4507" i="13" l="1"/>
  <c r="L4507" i="13"/>
  <c r="N4508" i="13"/>
  <c r="M4508" i="13" a="1"/>
  <c r="M4508" i="13" s="1"/>
  <c r="K4508" i="13"/>
  <c r="P4508" i="13"/>
  <c r="Q4508" i="13" s="1"/>
  <c r="A4509" i="13"/>
  <c r="O4508" i="13" l="1"/>
  <c r="L4508" i="13"/>
  <c r="N4509" i="13"/>
  <c r="M4509" i="13" a="1"/>
  <c r="M4509" i="13" s="1"/>
  <c r="K4509" i="13"/>
  <c r="P4509" i="13"/>
  <c r="Q4509" i="13" s="1"/>
  <c r="A4510" i="13"/>
  <c r="O4509" i="13" l="1"/>
  <c r="L4509" i="13"/>
  <c r="N4510" i="13"/>
  <c r="M4510" i="13" a="1"/>
  <c r="M4510" i="13" s="1"/>
  <c r="K4510" i="13"/>
  <c r="P4510" i="13"/>
  <c r="Q4510" i="13" s="1"/>
  <c r="A4511" i="13"/>
  <c r="O4510" i="13" l="1"/>
  <c r="L4510" i="13"/>
  <c r="N4511" i="13"/>
  <c r="M4511" i="13" a="1"/>
  <c r="M4511" i="13" s="1"/>
  <c r="K4511" i="13"/>
  <c r="P4511" i="13"/>
  <c r="Q4511" i="13" s="1"/>
  <c r="A4512" i="13"/>
  <c r="G504" i="19"/>
  <c r="O4511" i="13" l="1"/>
  <c r="L4511" i="13"/>
  <c r="N4512" i="13"/>
  <c r="M4512" i="13" a="1"/>
  <c r="M4512" i="13" s="1"/>
  <c r="K4512" i="13"/>
  <c r="P4512" i="13"/>
  <c r="Q4512" i="13" s="1"/>
  <c r="A4513" i="13"/>
  <c r="O4512" i="13" l="1"/>
  <c r="L4512" i="13"/>
  <c r="N4513" i="13"/>
  <c r="M4513" i="13" a="1"/>
  <c r="M4513" i="13" s="1"/>
  <c r="K4513" i="13"/>
  <c r="P4513" i="13"/>
  <c r="Q4513" i="13" s="1"/>
  <c r="A4514" i="13"/>
  <c r="O4513" i="13" l="1"/>
  <c r="L4513" i="13"/>
  <c r="N4514" i="13"/>
  <c r="M4514" i="13" a="1"/>
  <c r="M4514" i="13" s="1"/>
  <c r="K4514" i="13"/>
  <c r="P4514" i="13"/>
  <c r="Q4514" i="13" s="1"/>
  <c r="A4515" i="13"/>
  <c r="O4514" i="13" l="1"/>
  <c r="L4514" i="13"/>
  <c r="N4515" i="13"/>
  <c r="M4515" i="13" a="1"/>
  <c r="M4515" i="13" s="1"/>
  <c r="K4515" i="13"/>
  <c r="P4515" i="13"/>
  <c r="Q4515" i="13" s="1"/>
  <c r="A4516" i="13"/>
  <c r="O4515" i="13" l="1"/>
  <c r="L4515" i="13"/>
  <c r="N4516" i="13"/>
  <c r="M4516" i="13" a="1"/>
  <c r="M4516" i="13" s="1"/>
  <c r="K4516" i="13"/>
  <c r="P4516" i="13"/>
  <c r="Q4516" i="13" s="1"/>
  <c r="A4517" i="13"/>
  <c r="O4516" i="13" l="1"/>
  <c r="L4516" i="13"/>
  <c r="N4517" i="13"/>
  <c r="M4517" i="13" a="1"/>
  <c r="M4517" i="13" s="1"/>
  <c r="K4517" i="13"/>
  <c r="P4517" i="13"/>
  <c r="Q4517" i="13" s="1"/>
  <c r="A4518" i="13"/>
  <c r="O4517" i="13" l="1"/>
  <c r="L4517" i="13"/>
  <c r="N4518" i="13"/>
  <c r="M4518" i="13" a="1"/>
  <c r="M4518" i="13" s="1"/>
  <c r="K4518" i="13"/>
  <c r="P4518" i="13"/>
  <c r="Q4518" i="13" s="1"/>
  <c r="A4519" i="13"/>
  <c r="O4518" i="13" l="1"/>
  <c r="L4518" i="13"/>
  <c r="N4519" i="13"/>
  <c r="M4519" i="13" a="1"/>
  <c r="M4519" i="13" s="1"/>
  <c r="K4519" i="13"/>
  <c r="P4519" i="13"/>
  <c r="Q4519" i="13" s="1"/>
  <c r="A4520" i="13"/>
  <c r="O4519" i="13" l="1"/>
  <c r="L4519" i="13"/>
  <c r="N4520" i="13"/>
  <c r="M4520" i="13" a="1"/>
  <c r="M4520" i="13" s="1"/>
  <c r="K4520" i="13"/>
  <c r="P4520" i="13"/>
  <c r="Q4520" i="13" s="1"/>
  <c r="A4521" i="13"/>
  <c r="G505" i="19"/>
  <c r="O4520" i="13" l="1"/>
  <c r="L4520" i="13"/>
  <c r="N4521" i="13"/>
  <c r="M4521" i="13" a="1"/>
  <c r="M4521" i="13" s="1"/>
  <c r="K4521" i="13"/>
  <c r="P4521" i="13"/>
  <c r="Q4521" i="13" s="1"/>
  <c r="A4522" i="13"/>
  <c r="O4521" i="13" l="1"/>
  <c r="L4521" i="13"/>
  <c r="N4522" i="13"/>
  <c r="M4522" i="13" a="1"/>
  <c r="M4522" i="13" s="1"/>
  <c r="K4522" i="13"/>
  <c r="P4522" i="13"/>
  <c r="Q4522" i="13" s="1"/>
  <c r="A4523" i="13"/>
  <c r="O4522" i="13" l="1"/>
  <c r="L4522" i="13"/>
  <c r="N4523" i="13"/>
  <c r="M4523" i="13" a="1"/>
  <c r="M4523" i="13" s="1"/>
  <c r="K4523" i="13"/>
  <c r="P4523" i="13"/>
  <c r="Q4523" i="13" s="1"/>
  <c r="A4524" i="13"/>
  <c r="O4523" i="13" l="1"/>
  <c r="L4523" i="13"/>
  <c r="N4524" i="13"/>
  <c r="M4524" i="13" a="1"/>
  <c r="M4524" i="13" s="1"/>
  <c r="K4524" i="13"/>
  <c r="P4524" i="13"/>
  <c r="Q4524" i="13" s="1"/>
  <c r="A4525" i="13"/>
  <c r="O4524" i="13" l="1"/>
  <c r="L4524" i="13"/>
  <c r="N4525" i="13"/>
  <c r="M4525" i="13" a="1"/>
  <c r="M4525" i="13" s="1"/>
  <c r="K4525" i="13"/>
  <c r="P4525" i="13"/>
  <c r="Q4525" i="13" s="1"/>
  <c r="A4526" i="13"/>
  <c r="O4525" i="13" l="1"/>
  <c r="L4525" i="13"/>
  <c r="N4526" i="13"/>
  <c r="M4526" i="13" a="1"/>
  <c r="M4526" i="13" s="1"/>
  <c r="K4526" i="13"/>
  <c r="P4526" i="13"/>
  <c r="Q4526" i="13" s="1"/>
  <c r="A4527" i="13"/>
  <c r="O4526" i="13" l="1"/>
  <c r="L4526" i="13"/>
  <c r="N4527" i="13"/>
  <c r="M4527" i="13" a="1"/>
  <c r="M4527" i="13" s="1"/>
  <c r="K4527" i="13"/>
  <c r="P4527" i="13"/>
  <c r="Q4527" i="13" s="1"/>
  <c r="A4528" i="13"/>
  <c r="O4527" i="13" l="1"/>
  <c r="L4527" i="13"/>
  <c r="N4528" i="13"/>
  <c r="M4528" i="13" a="1"/>
  <c r="M4528" i="13" s="1"/>
  <c r="K4528" i="13"/>
  <c r="P4528" i="13"/>
  <c r="Q4528" i="13" s="1"/>
  <c r="A4529" i="13"/>
  <c r="O4528" i="13" l="1"/>
  <c r="L4528" i="13"/>
  <c r="N4529" i="13"/>
  <c r="M4529" i="13" a="1"/>
  <c r="M4529" i="13" s="1"/>
  <c r="K4529" i="13"/>
  <c r="P4529" i="13"/>
  <c r="Q4529" i="13" s="1"/>
  <c r="A4530" i="13"/>
  <c r="G506" i="19"/>
  <c r="O4529" i="13" l="1"/>
  <c r="L4529" i="13"/>
  <c r="N4530" i="13"/>
  <c r="M4530" i="13" a="1"/>
  <c r="M4530" i="13" s="1"/>
  <c r="K4530" i="13"/>
  <c r="P4530" i="13"/>
  <c r="Q4530" i="13" s="1"/>
  <c r="A4531" i="13"/>
  <c r="O4530" i="13" l="1"/>
  <c r="L4530" i="13"/>
  <c r="N4531" i="13"/>
  <c r="M4531" i="13" a="1"/>
  <c r="M4531" i="13" s="1"/>
  <c r="K4531" i="13"/>
  <c r="P4531" i="13"/>
  <c r="Q4531" i="13" s="1"/>
  <c r="A4532" i="13"/>
  <c r="O4531" i="13" l="1"/>
  <c r="L4531" i="13"/>
  <c r="N4532" i="13"/>
  <c r="M4532" i="13" a="1"/>
  <c r="M4532" i="13" s="1"/>
  <c r="K4532" i="13"/>
  <c r="P4532" i="13"/>
  <c r="Q4532" i="13" s="1"/>
  <c r="A4533" i="13"/>
  <c r="O4532" i="13" l="1"/>
  <c r="L4532" i="13"/>
  <c r="N4533" i="13"/>
  <c r="M4533" i="13" a="1"/>
  <c r="M4533" i="13" s="1"/>
  <c r="K4533" i="13"/>
  <c r="P4533" i="13"/>
  <c r="Q4533" i="13" s="1"/>
  <c r="A4534" i="13"/>
  <c r="O4533" i="13" l="1"/>
  <c r="L4533" i="13"/>
  <c r="N4534" i="13"/>
  <c r="M4534" i="13" a="1"/>
  <c r="M4534" i="13" s="1"/>
  <c r="K4534" i="13"/>
  <c r="P4534" i="13"/>
  <c r="Q4534" i="13" s="1"/>
  <c r="A4535" i="13"/>
  <c r="O4534" i="13" l="1"/>
  <c r="L4534" i="13"/>
  <c r="N4535" i="13"/>
  <c r="M4535" i="13" a="1"/>
  <c r="M4535" i="13" s="1"/>
  <c r="K4535" i="13"/>
  <c r="P4535" i="13"/>
  <c r="Q4535" i="13" s="1"/>
  <c r="A4536" i="13"/>
  <c r="O4535" i="13" l="1"/>
  <c r="L4535" i="13"/>
  <c r="N4536" i="13"/>
  <c r="M4536" i="13" a="1"/>
  <c r="M4536" i="13" s="1"/>
  <c r="K4536" i="13"/>
  <c r="P4536" i="13"/>
  <c r="Q4536" i="13" s="1"/>
  <c r="A4537" i="13"/>
  <c r="O4536" i="13" l="1"/>
  <c r="L4536" i="13"/>
  <c r="N4537" i="13"/>
  <c r="M4537" i="13" a="1"/>
  <c r="M4537" i="13" s="1"/>
  <c r="K4537" i="13"/>
  <c r="P4537" i="13"/>
  <c r="Q4537" i="13" s="1"/>
  <c r="A4538" i="13"/>
  <c r="O4537" i="13" l="1"/>
  <c r="L4537" i="13"/>
  <c r="N4538" i="13"/>
  <c r="M4538" i="13" a="1"/>
  <c r="M4538" i="13" s="1"/>
  <c r="K4538" i="13"/>
  <c r="P4538" i="13"/>
  <c r="Q4538" i="13" s="1"/>
  <c r="A4539" i="13"/>
  <c r="G507" i="19"/>
  <c r="O4538" i="13" l="1"/>
  <c r="L4538" i="13"/>
  <c r="N4539" i="13"/>
  <c r="M4539" i="13" a="1"/>
  <c r="M4539" i="13" s="1"/>
  <c r="K4539" i="13"/>
  <c r="P4539" i="13"/>
  <c r="Q4539" i="13" s="1"/>
  <c r="A4540" i="13"/>
  <c r="O4539" i="13" l="1"/>
  <c r="L4539" i="13"/>
  <c r="N4540" i="13"/>
  <c r="M4540" i="13" a="1"/>
  <c r="M4540" i="13" s="1"/>
  <c r="K4540" i="13"/>
  <c r="P4540" i="13"/>
  <c r="Q4540" i="13" s="1"/>
  <c r="A4541" i="13"/>
  <c r="O4540" i="13" l="1"/>
  <c r="L4540" i="13"/>
  <c r="N4541" i="13"/>
  <c r="M4541" i="13" a="1"/>
  <c r="M4541" i="13" s="1"/>
  <c r="O4541" i="13" s="1"/>
  <c r="K4541" i="13"/>
  <c r="P4541" i="13"/>
  <c r="Q4541" i="13" s="1"/>
  <c r="A4542" i="13"/>
  <c r="L4541" i="13" l="1"/>
  <c r="N4542" i="13"/>
  <c r="M4542" i="13" a="1"/>
  <c r="M4542" i="13" s="1"/>
  <c r="K4542" i="13"/>
  <c r="P4542" i="13"/>
  <c r="Q4542" i="13" s="1"/>
  <c r="A4543" i="13"/>
  <c r="O4542" i="13" l="1"/>
  <c r="L4542" i="13"/>
  <c r="N4543" i="13"/>
  <c r="M4543" i="13" a="1"/>
  <c r="M4543" i="13" s="1"/>
  <c r="K4543" i="13"/>
  <c r="P4543" i="13"/>
  <c r="Q4543" i="13" s="1"/>
  <c r="A4544" i="13"/>
  <c r="O4543" i="13" l="1"/>
  <c r="L4543" i="13"/>
  <c r="N4544" i="13"/>
  <c r="M4544" i="13" a="1"/>
  <c r="M4544" i="13" s="1"/>
  <c r="K4544" i="13"/>
  <c r="P4544" i="13"/>
  <c r="Q4544" i="13" s="1"/>
  <c r="A4545" i="13"/>
  <c r="O4544" i="13" l="1"/>
  <c r="L4544" i="13"/>
  <c r="N4545" i="13"/>
  <c r="M4545" i="13" a="1"/>
  <c r="M4545" i="13" s="1"/>
  <c r="K4545" i="13"/>
  <c r="P4545" i="13"/>
  <c r="Q4545" i="13" s="1"/>
  <c r="A4546" i="13"/>
  <c r="O4545" i="13" l="1"/>
  <c r="L4545" i="13"/>
  <c r="N4546" i="13"/>
  <c r="M4546" i="13" a="1"/>
  <c r="M4546" i="13" s="1"/>
  <c r="K4546" i="13"/>
  <c r="P4546" i="13"/>
  <c r="Q4546" i="13" s="1"/>
  <c r="A4547" i="13"/>
  <c r="O4546" i="13" l="1"/>
  <c r="L4546" i="13"/>
  <c r="N4547" i="13"/>
  <c r="M4547" i="13" a="1"/>
  <c r="M4547" i="13" s="1"/>
  <c r="K4547" i="13"/>
  <c r="P4547" i="13"/>
  <c r="Q4547" i="13" s="1"/>
  <c r="A4548" i="13"/>
  <c r="G508" i="19"/>
  <c r="O4547" i="13" l="1"/>
  <c r="L4547" i="13"/>
  <c r="N4548" i="13"/>
  <c r="M4548" i="13" a="1"/>
  <c r="M4548" i="13" s="1"/>
  <c r="K4548" i="13"/>
  <c r="P4548" i="13"/>
  <c r="Q4548" i="13" s="1"/>
  <c r="A4549" i="13"/>
  <c r="O4548" i="13" l="1"/>
  <c r="L4548" i="13"/>
  <c r="N4549" i="13"/>
  <c r="M4549" i="13" a="1"/>
  <c r="M4549" i="13" s="1"/>
  <c r="K4549" i="13"/>
  <c r="P4549" i="13"/>
  <c r="Q4549" i="13" s="1"/>
  <c r="A4550" i="13"/>
  <c r="O4549" i="13" l="1"/>
  <c r="L4549" i="13"/>
  <c r="N4550" i="13"/>
  <c r="M4550" i="13" a="1"/>
  <c r="M4550" i="13" s="1"/>
  <c r="K4550" i="13"/>
  <c r="P4550" i="13"/>
  <c r="Q4550" i="13" s="1"/>
  <c r="A4551" i="13"/>
  <c r="O4550" i="13" l="1"/>
  <c r="L4550" i="13"/>
  <c r="N4551" i="13"/>
  <c r="M4551" i="13" a="1"/>
  <c r="M4551" i="13" s="1"/>
  <c r="K4551" i="13"/>
  <c r="P4551" i="13"/>
  <c r="Q4551" i="13" s="1"/>
  <c r="A4552" i="13"/>
  <c r="O4551" i="13" l="1"/>
  <c r="L4551" i="13"/>
  <c r="N4552" i="13"/>
  <c r="M4552" i="13" a="1"/>
  <c r="M4552" i="13" s="1"/>
  <c r="K4552" i="13"/>
  <c r="P4552" i="13"/>
  <c r="Q4552" i="13" s="1"/>
  <c r="A4553" i="13"/>
  <c r="O4552" i="13" l="1"/>
  <c r="L4552" i="13"/>
  <c r="N4553" i="13"/>
  <c r="M4553" i="13" a="1"/>
  <c r="M4553" i="13" s="1"/>
  <c r="K4553" i="13"/>
  <c r="P4553" i="13"/>
  <c r="Q4553" i="13" s="1"/>
  <c r="A4554" i="13"/>
  <c r="O4553" i="13" l="1"/>
  <c r="L4553" i="13"/>
  <c r="N4554" i="13"/>
  <c r="M4554" i="13" a="1"/>
  <c r="M4554" i="13" s="1"/>
  <c r="K4554" i="13"/>
  <c r="P4554" i="13"/>
  <c r="Q4554" i="13" s="1"/>
  <c r="A4555" i="13"/>
  <c r="O4554" i="13" l="1"/>
  <c r="L4554" i="13"/>
  <c r="N4555" i="13"/>
  <c r="M4555" i="13" a="1"/>
  <c r="M4555" i="13" s="1"/>
  <c r="K4555" i="13"/>
  <c r="P4555" i="13"/>
  <c r="Q4555" i="13" s="1"/>
  <c r="A4556" i="13"/>
  <c r="O4555" i="13" l="1"/>
  <c r="L4555" i="13"/>
  <c r="N4556" i="13"/>
  <c r="M4556" i="13" a="1"/>
  <c r="M4556" i="13" s="1"/>
  <c r="K4556" i="13"/>
  <c r="P4556" i="13"/>
  <c r="Q4556" i="13" s="1"/>
  <c r="A4557" i="13"/>
  <c r="G509" i="19"/>
  <c r="O4556" i="13" l="1"/>
  <c r="L4556" i="13"/>
  <c r="N4557" i="13"/>
  <c r="M4557" i="13" a="1"/>
  <c r="M4557" i="13" s="1"/>
  <c r="K4557" i="13"/>
  <c r="P4557" i="13"/>
  <c r="Q4557" i="13" s="1"/>
  <c r="A4558" i="13"/>
  <c r="O4557" i="13" l="1"/>
  <c r="L4557" i="13"/>
  <c r="N4558" i="13"/>
  <c r="M4558" i="13" a="1"/>
  <c r="M4558" i="13" s="1"/>
  <c r="K4558" i="13"/>
  <c r="P4558" i="13"/>
  <c r="Q4558" i="13" s="1"/>
  <c r="A4559" i="13"/>
  <c r="O4558" i="13" l="1"/>
  <c r="L4558" i="13"/>
  <c r="N4559" i="13"/>
  <c r="M4559" i="13" a="1"/>
  <c r="M4559" i="13" s="1"/>
  <c r="K4559" i="13"/>
  <c r="P4559" i="13"/>
  <c r="Q4559" i="13" s="1"/>
  <c r="A4560" i="13"/>
  <c r="O4559" i="13" l="1"/>
  <c r="L4559" i="13"/>
  <c r="N4560" i="13"/>
  <c r="M4560" i="13" a="1"/>
  <c r="M4560" i="13" s="1"/>
  <c r="O4560" i="13" s="1"/>
  <c r="K4560" i="13"/>
  <c r="P4560" i="13"/>
  <c r="Q4560" i="13" s="1"/>
  <c r="A4561" i="13"/>
  <c r="L4560" i="13" l="1"/>
  <c r="N4561" i="13"/>
  <c r="M4561" i="13" a="1"/>
  <c r="M4561" i="13" s="1"/>
  <c r="K4561" i="13"/>
  <c r="P4561" i="13"/>
  <c r="Q4561" i="13" s="1"/>
  <c r="A4562" i="13"/>
  <c r="O4561" i="13" l="1"/>
  <c r="L4561" i="13"/>
  <c r="N4562" i="13"/>
  <c r="M4562" i="13" a="1"/>
  <c r="M4562" i="13" s="1"/>
  <c r="K4562" i="13"/>
  <c r="P4562" i="13"/>
  <c r="Q4562" i="13" s="1"/>
  <c r="A4563" i="13"/>
  <c r="O4562" i="13" l="1"/>
  <c r="L4562" i="13"/>
  <c r="N4563" i="13"/>
  <c r="M4563" i="13" a="1"/>
  <c r="M4563" i="13" s="1"/>
  <c r="K4563" i="13"/>
  <c r="P4563" i="13"/>
  <c r="Q4563" i="13" s="1"/>
  <c r="A4564" i="13"/>
  <c r="O4563" i="13" l="1"/>
  <c r="L4563" i="13"/>
  <c r="N4564" i="13"/>
  <c r="M4564" i="13" a="1"/>
  <c r="M4564" i="13" s="1"/>
  <c r="K4564" i="13"/>
  <c r="P4564" i="13"/>
  <c r="Q4564" i="13" s="1"/>
  <c r="A4565" i="13"/>
  <c r="O4564" i="13" l="1"/>
  <c r="L4564" i="13"/>
  <c r="N4565" i="13"/>
  <c r="M4565" i="13" a="1"/>
  <c r="M4565" i="13" s="1"/>
  <c r="K4565" i="13"/>
  <c r="P4565" i="13"/>
  <c r="Q4565" i="13" s="1"/>
  <c r="A4566" i="13"/>
  <c r="G510" i="19"/>
  <c r="O4565" i="13" l="1"/>
  <c r="L4565" i="13"/>
  <c r="N4566" i="13"/>
  <c r="M4566" i="13" a="1"/>
  <c r="M4566" i="13" s="1"/>
  <c r="K4566" i="13"/>
  <c r="P4566" i="13"/>
  <c r="Q4566" i="13" s="1"/>
  <c r="A4567" i="13"/>
  <c r="O4566" i="13" l="1"/>
  <c r="L4566" i="13"/>
  <c r="N4567" i="13"/>
  <c r="M4567" i="13" a="1"/>
  <c r="M4567" i="13" s="1"/>
  <c r="K4567" i="13"/>
  <c r="P4567" i="13"/>
  <c r="Q4567" i="13" s="1"/>
  <c r="A4568" i="13"/>
  <c r="O4567" i="13" l="1"/>
  <c r="L4567" i="13"/>
  <c r="N4568" i="13"/>
  <c r="M4568" i="13" a="1"/>
  <c r="M4568" i="13" s="1"/>
  <c r="K4568" i="13"/>
  <c r="P4568" i="13"/>
  <c r="Q4568" i="13" s="1"/>
  <c r="A4569" i="13"/>
  <c r="O4568" i="13" l="1"/>
  <c r="L4568" i="13"/>
  <c r="N4569" i="13"/>
  <c r="M4569" i="13" a="1"/>
  <c r="M4569" i="13" s="1"/>
  <c r="K4569" i="13"/>
  <c r="P4569" i="13"/>
  <c r="Q4569" i="13" s="1"/>
  <c r="A4570" i="13"/>
  <c r="O4569" i="13" l="1"/>
  <c r="L4569" i="13"/>
  <c r="N4570" i="13"/>
  <c r="M4570" i="13" a="1"/>
  <c r="M4570" i="13" s="1"/>
  <c r="K4570" i="13"/>
  <c r="P4570" i="13"/>
  <c r="Q4570" i="13" s="1"/>
  <c r="A4571" i="13"/>
  <c r="O4570" i="13" l="1"/>
  <c r="L4570" i="13"/>
  <c r="N4571" i="13"/>
  <c r="M4571" i="13" a="1"/>
  <c r="M4571" i="13" s="1"/>
  <c r="K4571" i="13"/>
  <c r="P4571" i="13"/>
  <c r="Q4571" i="13" s="1"/>
  <c r="A4572" i="13"/>
  <c r="O4571" i="13" l="1"/>
  <c r="L4571" i="13"/>
  <c r="N4572" i="13"/>
  <c r="M4572" i="13" a="1"/>
  <c r="M4572" i="13" s="1"/>
  <c r="K4572" i="13"/>
  <c r="P4572" i="13"/>
  <c r="Q4572" i="13" s="1"/>
  <c r="A4573" i="13"/>
  <c r="O4572" i="13" l="1"/>
  <c r="L4572" i="13"/>
  <c r="N4573" i="13"/>
  <c r="M4573" i="13" a="1"/>
  <c r="M4573" i="13" s="1"/>
  <c r="K4573" i="13"/>
  <c r="P4573" i="13"/>
  <c r="Q4573" i="13" s="1"/>
  <c r="A4574" i="13"/>
  <c r="O4573" i="13" l="1"/>
  <c r="L4573" i="13"/>
  <c r="N4574" i="13"/>
  <c r="M4574" i="13" a="1"/>
  <c r="M4574" i="13" s="1"/>
  <c r="K4574" i="13"/>
  <c r="P4574" i="13"/>
  <c r="Q4574" i="13" s="1"/>
  <c r="A4575" i="13"/>
  <c r="G511" i="19"/>
  <c r="O4574" i="13" l="1"/>
  <c r="L4574" i="13"/>
  <c r="N4575" i="13"/>
  <c r="M4575" i="13" a="1"/>
  <c r="M4575" i="13" s="1"/>
  <c r="K4575" i="13"/>
  <c r="P4575" i="13"/>
  <c r="Q4575" i="13" s="1"/>
  <c r="A4576" i="13"/>
  <c r="O4575" i="13" l="1"/>
  <c r="L4575" i="13"/>
  <c r="N4576" i="13"/>
  <c r="M4576" i="13" a="1"/>
  <c r="M4576" i="13" s="1"/>
  <c r="K4576" i="13"/>
  <c r="P4576" i="13"/>
  <c r="Q4576" i="13" s="1"/>
  <c r="A4577" i="13"/>
  <c r="O4576" i="13" l="1"/>
  <c r="L4576" i="13"/>
  <c r="N4577" i="13"/>
  <c r="M4577" i="13" a="1"/>
  <c r="M4577" i="13" s="1"/>
  <c r="K4577" i="13"/>
  <c r="P4577" i="13"/>
  <c r="Q4577" i="13" s="1"/>
  <c r="A4578" i="13"/>
  <c r="O4577" i="13" l="1"/>
  <c r="L4577" i="13"/>
  <c r="N4578" i="13"/>
  <c r="M4578" i="13" a="1"/>
  <c r="M4578" i="13" s="1"/>
  <c r="K4578" i="13"/>
  <c r="P4578" i="13"/>
  <c r="Q4578" i="13" s="1"/>
  <c r="A4579" i="13"/>
  <c r="O4578" i="13" l="1"/>
  <c r="L4578" i="13"/>
  <c r="N4579" i="13"/>
  <c r="M4579" i="13" a="1"/>
  <c r="M4579" i="13" s="1"/>
  <c r="K4579" i="13"/>
  <c r="P4579" i="13"/>
  <c r="Q4579" i="13" s="1"/>
  <c r="A4580" i="13"/>
  <c r="O4579" i="13" l="1"/>
  <c r="L4579" i="13"/>
  <c r="N4580" i="13"/>
  <c r="M4580" i="13" a="1"/>
  <c r="M4580" i="13" s="1"/>
  <c r="K4580" i="13"/>
  <c r="P4580" i="13"/>
  <c r="Q4580" i="13" s="1"/>
  <c r="A4581" i="13"/>
  <c r="O4580" i="13" l="1"/>
  <c r="L4580" i="13"/>
  <c r="N4581" i="13"/>
  <c r="M4581" i="13" a="1"/>
  <c r="M4581" i="13" s="1"/>
  <c r="K4581" i="13"/>
  <c r="P4581" i="13"/>
  <c r="Q4581" i="13" s="1"/>
  <c r="A4582" i="13"/>
  <c r="O4581" i="13" l="1"/>
  <c r="L4581" i="13"/>
  <c r="N4582" i="13"/>
  <c r="M4582" i="13" a="1"/>
  <c r="M4582" i="13" s="1"/>
  <c r="K4582" i="13"/>
  <c r="P4582" i="13"/>
  <c r="Q4582" i="13" s="1"/>
  <c r="A4583" i="13"/>
  <c r="O4582" i="13" l="1"/>
  <c r="L4582" i="13"/>
  <c r="N4583" i="13"/>
  <c r="M4583" i="13" a="1"/>
  <c r="M4583" i="13" s="1"/>
  <c r="K4583" i="13"/>
  <c r="P4583" i="13"/>
  <c r="Q4583" i="13" s="1"/>
  <c r="A4584" i="13"/>
  <c r="G512" i="19"/>
  <c r="O4583" i="13" l="1"/>
  <c r="L4583" i="13"/>
  <c r="N4584" i="13"/>
  <c r="M4584" i="13" a="1"/>
  <c r="M4584" i="13" s="1"/>
  <c r="K4584" i="13"/>
  <c r="P4584" i="13"/>
  <c r="Q4584" i="13" s="1"/>
  <c r="A4585" i="13"/>
  <c r="O4584" i="13" l="1"/>
  <c r="L4584" i="13"/>
  <c r="N4585" i="13"/>
  <c r="M4585" i="13" a="1"/>
  <c r="M4585" i="13" s="1"/>
  <c r="K4585" i="13"/>
  <c r="P4585" i="13"/>
  <c r="Q4585" i="13" s="1"/>
  <c r="A4586" i="13"/>
  <c r="O4585" i="13" l="1"/>
  <c r="L4585" i="13"/>
  <c r="N4586" i="13"/>
  <c r="M4586" i="13" a="1"/>
  <c r="M4586" i="13" s="1"/>
  <c r="K4586" i="13"/>
  <c r="P4586" i="13"/>
  <c r="Q4586" i="13" s="1"/>
  <c r="A4587" i="13"/>
  <c r="O4586" i="13" l="1"/>
  <c r="L4586" i="13"/>
  <c r="N4587" i="13"/>
  <c r="M4587" i="13" a="1"/>
  <c r="M4587" i="13" s="1"/>
  <c r="K4587" i="13"/>
  <c r="P4587" i="13"/>
  <c r="Q4587" i="13" s="1"/>
  <c r="A4588" i="13"/>
  <c r="O4587" i="13" l="1"/>
  <c r="L4587" i="13"/>
  <c r="N4588" i="13"/>
  <c r="M4588" i="13" a="1"/>
  <c r="M4588" i="13" s="1"/>
  <c r="K4588" i="13"/>
  <c r="P4588" i="13"/>
  <c r="Q4588" i="13" s="1"/>
  <c r="A4589" i="13"/>
  <c r="O4588" i="13" l="1"/>
  <c r="L4588" i="13"/>
  <c r="N4589" i="13"/>
  <c r="M4589" i="13" a="1"/>
  <c r="M4589" i="13" s="1"/>
  <c r="K4589" i="13"/>
  <c r="P4589" i="13"/>
  <c r="Q4589" i="13" s="1"/>
  <c r="A4590" i="13"/>
  <c r="O4589" i="13" l="1"/>
  <c r="L4589" i="13"/>
  <c r="N4590" i="13"/>
  <c r="M4590" i="13" a="1"/>
  <c r="M4590" i="13" s="1"/>
  <c r="K4590" i="13"/>
  <c r="P4590" i="13"/>
  <c r="Q4590" i="13" s="1"/>
  <c r="A4591" i="13"/>
  <c r="O4590" i="13" l="1"/>
  <c r="L4590" i="13"/>
  <c r="N4591" i="13"/>
  <c r="M4591" i="13" a="1"/>
  <c r="M4591" i="13" s="1"/>
  <c r="K4591" i="13"/>
  <c r="P4591" i="13"/>
  <c r="Q4591" i="13" s="1"/>
  <c r="A4592" i="13"/>
  <c r="O4591" i="13" l="1"/>
  <c r="L4591" i="13"/>
  <c r="N4592" i="13"/>
  <c r="M4592" i="13" a="1"/>
  <c r="M4592" i="13" s="1"/>
  <c r="O4592" i="13" s="1"/>
  <c r="K4592" i="13"/>
  <c r="P4592" i="13"/>
  <c r="Q4592" i="13" s="1"/>
  <c r="A4593" i="13"/>
  <c r="G513" i="19"/>
  <c r="L4592" i="13" l="1"/>
  <c r="N4593" i="13"/>
  <c r="M4593" i="13" a="1"/>
  <c r="M4593" i="13" s="1"/>
  <c r="K4593" i="13"/>
  <c r="P4593" i="13"/>
  <c r="Q4593" i="13" s="1"/>
  <c r="A4594" i="13"/>
  <c r="O4593" i="13" l="1"/>
  <c r="L4593" i="13"/>
  <c r="N4594" i="13"/>
  <c r="M4594" i="13" a="1"/>
  <c r="M4594" i="13" s="1"/>
  <c r="K4594" i="13"/>
  <c r="P4594" i="13"/>
  <c r="Q4594" i="13" s="1"/>
  <c r="A4595" i="13"/>
  <c r="O4594" i="13" l="1"/>
  <c r="L4594" i="13"/>
  <c r="N4595" i="13"/>
  <c r="M4595" i="13" a="1"/>
  <c r="M4595" i="13" s="1"/>
  <c r="K4595" i="13"/>
  <c r="P4595" i="13"/>
  <c r="Q4595" i="13" s="1"/>
  <c r="A4596" i="13"/>
  <c r="O4595" i="13" l="1"/>
  <c r="L4595" i="13"/>
  <c r="N4596" i="13"/>
  <c r="M4596" i="13" a="1"/>
  <c r="M4596" i="13" s="1"/>
  <c r="K4596" i="13"/>
  <c r="P4596" i="13"/>
  <c r="Q4596" i="13" s="1"/>
  <c r="A4597" i="13"/>
  <c r="O4596" i="13" l="1"/>
  <c r="L4596" i="13"/>
  <c r="N4597" i="13"/>
  <c r="M4597" i="13" a="1"/>
  <c r="M4597" i="13" s="1"/>
  <c r="K4597" i="13"/>
  <c r="P4597" i="13"/>
  <c r="Q4597" i="13" s="1"/>
  <c r="A4598" i="13"/>
  <c r="O4597" i="13" l="1"/>
  <c r="L4597" i="13"/>
  <c r="N4598" i="13"/>
  <c r="M4598" i="13" a="1"/>
  <c r="M4598" i="13" s="1"/>
  <c r="K4598" i="13"/>
  <c r="P4598" i="13"/>
  <c r="Q4598" i="13" s="1"/>
  <c r="A4599" i="13"/>
  <c r="O4598" i="13" l="1"/>
  <c r="L4598" i="13"/>
  <c r="N4599" i="13"/>
  <c r="M4599" i="13" a="1"/>
  <c r="M4599" i="13" s="1"/>
  <c r="O4599" i="13" s="1"/>
  <c r="K4599" i="13"/>
  <c r="P4599" i="13"/>
  <c r="Q4599" i="13" s="1"/>
  <c r="A4600" i="13"/>
  <c r="L4599" i="13" l="1"/>
  <c r="N4600" i="13"/>
  <c r="M4600" i="13" a="1"/>
  <c r="M4600" i="13" s="1"/>
  <c r="K4600" i="13"/>
  <c r="P4600" i="13"/>
  <c r="Q4600" i="13" s="1"/>
  <c r="A4601" i="13"/>
  <c r="O4600" i="13" l="1"/>
  <c r="L4600" i="13"/>
  <c r="N4601" i="13"/>
  <c r="M4601" i="13" a="1"/>
  <c r="M4601" i="13" s="1"/>
  <c r="K4601" i="13"/>
  <c r="P4601" i="13"/>
  <c r="Q4601" i="13" s="1"/>
  <c r="A4602" i="13"/>
  <c r="G514" i="19"/>
  <c r="O4601" i="13" l="1"/>
  <c r="L4601" i="13"/>
  <c r="N4602" i="13"/>
  <c r="K4602" i="13"/>
  <c r="M4602" i="13" a="1"/>
  <c r="M4602" i="13" s="1"/>
  <c r="P4602" i="13"/>
  <c r="Q4602" i="13" s="1"/>
  <c r="A4603" i="13"/>
  <c r="O4602" i="13" l="1"/>
  <c r="L4602" i="13"/>
  <c r="N4603" i="13"/>
  <c r="M4603" i="13" a="1"/>
  <c r="M4603" i="13" s="1"/>
  <c r="K4603" i="13"/>
  <c r="P4603" i="13"/>
  <c r="Q4603" i="13" s="1"/>
  <c r="A4604" i="13"/>
  <c r="O4603" i="13" l="1"/>
  <c r="L4603" i="13"/>
  <c r="N4604" i="13"/>
  <c r="M4604" i="13" a="1"/>
  <c r="M4604" i="13" s="1"/>
  <c r="K4604" i="13"/>
  <c r="P4604" i="13"/>
  <c r="Q4604" i="13" s="1"/>
  <c r="A4605" i="13"/>
  <c r="O4604" i="13" l="1"/>
  <c r="L4604" i="13"/>
  <c r="N4605" i="13"/>
  <c r="M4605" i="13" a="1"/>
  <c r="M4605" i="13" s="1"/>
  <c r="K4605" i="13"/>
  <c r="P4605" i="13"/>
  <c r="Q4605" i="13" s="1"/>
  <c r="A4606" i="13"/>
  <c r="O4605" i="13" l="1"/>
  <c r="L4605" i="13"/>
  <c r="N4606" i="13"/>
  <c r="M4606" i="13" a="1"/>
  <c r="M4606" i="13" s="1"/>
  <c r="K4606" i="13"/>
  <c r="P4606" i="13"/>
  <c r="Q4606" i="13" s="1"/>
  <c r="A4607" i="13"/>
  <c r="O4606" i="13" l="1"/>
  <c r="L4606" i="13"/>
  <c r="N4607" i="13"/>
  <c r="M4607" i="13" a="1"/>
  <c r="M4607" i="13" s="1"/>
  <c r="K4607" i="13"/>
  <c r="P4607" i="13"/>
  <c r="Q4607" i="13" s="1"/>
  <c r="A4608" i="13"/>
  <c r="O4607" i="13" l="1"/>
  <c r="L4607" i="13"/>
  <c r="N4608" i="13"/>
  <c r="M4608" i="13" a="1"/>
  <c r="M4608" i="13" s="1"/>
  <c r="K4608" i="13"/>
  <c r="P4608" i="13"/>
  <c r="Q4608" i="13" s="1"/>
  <c r="A4609" i="13"/>
  <c r="O4608" i="13" l="1"/>
  <c r="L4608" i="13"/>
  <c r="N4609" i="13"/>
  <c r="M4609" i="13" a="1"/>
  <c r="M4609" i="13" s="1"/>
  <c r="K4609" i="13"/>
  <c r="P4609" i="13"/>
  <c r="Q4609" i="13" s="1"/>
  <c r="A4610" i="13"/>
  <c r="O4609" i="13" l="1"/>
  <c r="L4609" i="13"/>
  <c r="N4610" i="13"/>
  <c r="M4610" i="13" a="1"/>
  <c r="M4610" i="13" s="1"/>
  <c r="K4610" i="13"/>
  <c r="P4610" i="13"/>
  <c r="Q4610" i="13" s="1"/>
  <c r="A4611" i="13"/>
  <c r="G515" i="19"/>
  <c r="O4610" i="13" l="1"/>
  <c r="L4610" i="13"/>
  <c r="N4611" i="13"/>
  <c r="M4611" i="13" a="1"/>
  <c r="M4611" i="13" s="1"/>
  <c r="K4611" i="13"/>
  <c r="P4611" i="13"/>
  <c r="Q4611" i="13" s="1"/>
  <c r="A4612" i="13"/>
  <c r="O4611" i="13" l="1"/>
  <c r="L4611" i="13"/>
  <c r="N4612" i="13"/>
  <c r="M4612" i="13" a="1"/>
  <c r="M4612" i="13" s="1"/>
  <c r="K4612" i="13"/>
  <c r="P4612" i="13"/>
  <c r="Q4612" i="13" s="1"/>
  <c r="A4613" i="13"/>
  <c r="O4612" i="13" l="1"/>
  <c r="L4612" i="13"/>
  <c r="N4613" i="13"/>
  <c r="M4613" i="13" a="1"/>
  <c r="M4613" i="13" s="1"/>
  <c r="K4613" i="13"/>
  <c r="P4613" i="13"/>
  <c r="Q4613" i="13" s="1"/>
  <c r="A4614" i="13"/>
  <c r="O4613" i="13" l="1"/>
  <c r="L4613" i="13"/>
  <c r="N4614" i="13"/>
  <c r="M4614" i="13" a="1"/>
  <c r="M4614" i="13" s="1"/>
  <c r="K4614" i="13"/>
  <c r="P4614" i="13"/>
  <c r="Q4614" i="13" s="1"/>
  <c r="A4615" i="13"/>
  <c r="O4614" i="13" l="1"/>
  <c r="L4614" i="13"/>
  <c r="N4615" i="13"/>
  <c r="M4615" i="13" a="1"/>
  <c r="M4615" i="13" s="1"/>
  <c r="K4615" i="13"/>
  <c r="P4615" i="13"/>
  <c r="Q4615" i="13" s="1"/>
  <c r="A4616" i="13"/>
  <c r="O4615" i="13" l="1"/>
  <c r="L4615" i="13"/>
  <c r="N4616" i="13"/>
  <c r="M4616" i="13" a="1"/>
  <c r="M4616" i="13" s="1"/>
  <c r="K4616" i="13"/>
  <c r="P4616" i="13"/>
  <c r="Q4616" i="13" s="1"/>
  <c r="A4617" i="13"/>
  <c r="O4616" i="13" l="1"/>
  <c r="L4616" i="13"/>
  <c r="N4617" i="13"/>
  <c r="M4617" i="13" a="1"/>
  <c r="M4617" i="13" s="1"/>
  <c r="K4617" i="13"/>
  <c r="P4617" i="13"/>
  <c r="Q4617" i="13" s="1"/>
  <c r="A4618" i="13"/>
  <c r="O4617" i="13" l="1"/>
  <c r="L4617" i="13"/>
  <c r="N4618" i="13"/>
  <c r="M4618" i="13" a="1"/>
  <c r="M4618" i="13" s="1"/>
  <c r="K4618" i="13"/>
  <c r="P4618" i="13"/>
  <c r="Q4618" i="13" s="1"/>
  <c r="A4619" i="13"/>
  <c r="O4618" i="13" l="1"/>
  <c r="L4618" i="13"/>
  <c r="N4619" i="13"/>
  <c r="M4619" i="13" a="1"/>
  <c r="M4619" i="13" s="1"/>
  <c r="K4619" i="13"/>
  <c r="P4619" i="13"/>
  <c r="Q4619" i="13" s="1"/>
  <c r="A4620" i="13"/>
  <c r="G516" i="19"/>
  <c r="O4619" i="13" l="1"/>
  <c r="L4619" i="13"/>
  <c r="N4620" i="13"/>
  <c r="M4620" i="13" a="1"/>
  <c r="M4620" i="13" s="1"/>
  <c r="K4620" i="13"/>
  <c r="P4620" i="13"/>
  <c r="Q4620" i="13" s="1"/>
  <c r="A4621" i="13"/>
  <c r="O4620" i="13" l="1"/>
  <c r="L4620" i="13"/>
  <c r="N4621" i="13"/>
  <c r="M4621" i="13" a="1"/>
  <c r="M4621" i="13" s="1"/>
  <c r="K4621" i="13"/>
  <c r="P4621" i="13"/>
  <c r="Q4621" i="13" s="1"/>
  <c r="A4622" i="13"/>
  <c r="O4621" i="13" l="1"/>
  <c r="L4621" i="13"/>
  <c r="N4622" i="13"/>
  <c r="M4622" i="13" a="1"/>
  <c r="M4622" i="13" s="1"/>
  <c r="K4622" i="13"/>
  <c r="P4622" i="13"/>
  <c r="Q4622" i="13" s="1"/>
  <c r="A4623" i="13"/>
  <c r="O4622" i="13" l="1"/>
  <c r="L4622" i="13"/>
  <c r="N4623" i="13"/>
  <c r="M4623" i="13" a="1"/>
  <c r="M4623" i="13" s="1"/>
  <c r="K4623" i="13"/>
  <c r="P4623" i="13"/>
  <c r="Q4623" i="13" s="1"/>
  <c r="A4624" i="13"/>
  <c r="O4623" i="13" l="1"/>
  <c r="L4623" i="13"/>
  <c r="N4624" i="13"/>
  <c r="M4624" i="13" a="1"/>
  <c r="M4624" i="13" s="1"/>
  <c r="K4624" i="13"/>
  <c r="P4624" i="13"/>
  <c r="Q4624" i="13" s="1"/>
  <c r="A4625" i="13"/>
  <c r="O4624" i="13" l="1"/>
  <c r="L4624" i="13"/>
  <c r="N4625" i="13"/>
  <c r="M4625" i="13" a="1"/>
  <c r="M4625" i="13" s="1"/>
  <c r="K4625" i="13"/>
  <c r="P4625" i="13"/>
  <c r="Q4625" i="13" s="1"/>
  <c r="A4626" i="13"/>
  <c r="O4625" i="13" l="1"/>
  <c r="L4625" i="13"/>
  <c r="N4626" i="13"/>
  <c r="M4626" i="13" a="1"/>
  <c r="M4626" i="13" s="1"/>
  <c r="O4626" i="13" s="1"/>
  <c r="K4626" i="13"/>
  <c r="P4626" i="13"/>
  <c r="Q4626" i="13" s="1"/>
  <c r="A4627" i="13"/>
  <c r="L4626" i="13" l="1"/>
  <c r="N4627" i="13"/>
  <c r="M4627" i="13" a="1"/>
  <c r="M4627" i="13" s="1"/>
  <c r="K4627" i="13"/>
  <c r="P4627" i="13"/>
  <c r="Q4627" i="13" s="1"/>
  <c r="A4628" i="13"/>
  <c r="O4627" i="13" l="1"/>
  <c r="L4627" i="13"/>
  <c r="N4628" i="13"/>
  <c r="M4628" i="13" a="1"/>
  <c r="M4628" i="13" s="1"/>
  <c r="K4628" i="13"/>
  <c r="P4628" i="13"/>
  <c r="Q4628" i="13" s="1"/>
  <c r="A4629" i="13"/>
  <c r="G517" i="19"/>
  <c r="O4628" i="13" l="1"/>
  <c r="L4628" i="13"/>
  <c r="N4629" i="13"/>
  <c r="M4629" i="13" a="1"/>
  <c r="M4629" i="13" s="1"/>
  <c r="K4629" i="13"/>
  <c r="P4629" i="13"/>
  <c r="Q4629" i="13" s="1"/>
  <c r="A4630" i="13"/>
  <c r="O4629" i="13" l="1"/>
  <c r="L4629" i="13"/>
  <c r="N4630" i="13"/>
  <c r="M4630" i="13" a="1"/>
  <c r="M4630" i="13" s="1"/>
  <c r="K4630" i="13"/>
  <c r="P4630" i="13"/>
  <c r="Q4630" i="13" s="1"/>
  <c r="A4631" i="13"/>
  <c r="O4630" i="13" l="1"/>
  <c r="L4630" i="13"/>
  <c r="N4631" i="13"/>
  <c r="M4631" i="13" a="1"/>
  <c r="M4631" i="13" s="1"/>
  <c r="K4631" i="13"/>
  <c r="P4631" i="13"/>
  <c r="Q4631" i="13" s="1"/>
  <c r="A4632" i="13"/>
  <c r="O4631" i="13" l="1"/>
  <c r="L4631" i="13"/>
  <c r="N4632" i="13"/>
  <c r="M4632" i="13" a="1"/>
  <c r="M4632" i="13" s="1"/>
  <c r="K4632" i="13"/>
  <c r="P4632" i="13"/>
  <c r="Q4632" i="13" s="1"/>
  <c r="A4633" i="13"/>
  <c r="O4632" i="13" l="1"/>
  <c r="L4632" i="13"/>
  <c r="N4633" i="13"/>
  <c r="M4633" i="13" a="1"/>
  <c r="M4633" i="13" s="1"/>
  <c r="K4633" i="13"/>
  <c r="P4633" i="13"/>
  <c r="Q4633" i="13" s="1"/>
  <c r="A4634" i="13"/>
  <c r="O4633" i="13" l="1"/>
  <c r="L4633" i="13"/>
  <c r="N4634" i="13"/>
  <c r="M4634" i="13" a="1"/>
  <c r="M4634" i="13" s="1"/>
  <c r="K4634" i="13"/>
  <c r="P4634" i="13"/>
  <c r="Q4634" i="13" s="1"/>
  <c r="A4635" i="13"/>
  <c r="O4634" i="13" l="1"/>
  <c r="L4634" i="13"/>
  <c r="N4635" i="13"/>
  <c r="M4635" i="13" a="1"/>
  <c r="M4635" i="13" s="1"/>
  <c r="K4635" i="13"/>
  <c r="P4635" i="13"/>
  <c r="Q4635" i="13" s="1"/>
  <c r="A4636" i="13"/>
  <c r="O4635" i="13" l="1"/>
  <c r="L4635" i="13"/>
  <c r="N4636" i="13"/>
  <c r="M4636" i="13" a="1"/>
  <c r="M4636" i="13" s="1"/>
  <c r="K4636" i="13"/>
  <c r="P4636" i="13"/>
  <c r="Q4636" i="13" s="1"/>
  <c r="A4637" i="13"/>
  <c r="O4636" i="13" l="1"/>
  <c r="L4636" i="13"/>
  <c r="N4637" i="13"/>
  <c r="M4637" i="13" a="1"/>
  <c r="M4637" i="13" s="1"/>
  <c r="K4637" i="13"/>
  <c r="P4637" i="13"/>
  <c r="Q4637" i="13" s="1"/>
  <c r="A4638" i="13"/>
  <c r="G518" i="19"/>
  <c r="O4637" i="13" l="1"/>
  <c r="L4637" i="13"/>
  <c r="N4638" i="13"/>
  <c r="M4638" i="13" a="1"/>
  <c r="M4638" i="13" s="1"/>
  <c r="K4638" i="13"/>
  <c r="P4638" i="13"/>
  <c r="Q4638" i="13" s="1"/>
  <c r="A4639" i="13"/>
  <c r="O4638" i="13" l="1"/>
  <c r="L4638" i="13"/>
  <c r="N4639" i="13"/>
  <c r="M4639" i="13" a="1"/>
  <c r="M4639" i="13" s="1"/>
  <c r="O4639" i="13" s="1"/>
  <c r="K4639" i="13"/>
  <c r="P4639" i="13"/>
  <c r="Q4639" i="13" s="1"/>
  <c r="A4640" i="13"/>
  <c r="L4639" i="13" l="1"/>
  <c r="N4640" i="13"/>
  <c r="M4640" i="13" a="1"/>
  <c r="M4640" i="13" s="1"/>
  <c r="K4640" i="13"/>
  <c r="P4640" i="13"/>
  <c r="Q4640" i="13" s="1"/>
  <c r="A4641" i="13"/>
  <c r="O4640" i="13" l="1"/>
  <c r="L4640" i="13"/>
  <c r="N4641" i="13"/>
  <c r="M4641" i="13" a="1"/>
  <c r="M4641" i="13" s="1"/>
  <c r="K4641" i="13"/>
  <c r="P4641" i="13"/>
  <c r="Q4641" i="13" s="1"/>
  <c r="A4642" i="13"/>
  <c r="O4641" i="13" l="1"/>
  <c r="L4641" i="13"/>
  <c r="N4642" i="13"/>
  <c r="M4642" i="13" a="1"/>
  <c r="M4642" i="13" s="1"/>
  <c r="K4642" i="13"/>
  <c r="P4642" i="13"/>
  <c r="Q4642" i="13" s="1"/>
  <c r="A4643" i="13"/>
  <c r="O4642" i="13" l="1"/>
  <c r="L4642" i="13"/>
  <c r="N4643" i="13"/>
  <c r="M4643" i="13" a="1"/>
  <c r="M4643" i="13" s="1"/>
  <c r="K4643" i="13"/>
  <c r="P4643" i="13"/>
  <c r="Q4643" i="13" s="1"/>
  <c r="A4644" i="13"/>
  <c r="O4643" i="13" l="1"/>
  <c r="L4643" i="13"/>
  <c r="N4644" i="13"/>
  <c r="M4644" i="13" a="1"/>
  <c r="M4644" i="13" s="1"/>
  <c r="K4644" i="13"/>
  <c r="P4644" i="13"/>
  <c r="Q4644" i="13" s="1"/>
  <c r="A4645" i="13"/>
  <c r="O4644" i="13" l="1"/>
  <c r="L4644" i="13"/>
  <c r="N4645" i="13"/>
  <c r="M4645" i="13" a="1"/>
  <c r="M4645" i="13" s="1"/>
  <c r="K4645" i="13"/>
  <c r="P4645" i="13"/>
  <c r="Q4645" i="13" s="1"/>
  <c r="A4646" i="13"/>
  <c r="O4645" i="13" l="1"/>
  <c r="L4645" i="13"/>
  <c r="N4646" i="13"/>
  <c r="M4646" i="13" a="1"/>
  <c r="M4646" i="13" s="1"/>
  <c r="K4646" i="13"/>
  <c r="P4646" i="13"/>
  <c r="Q4646" i="13" s="1"/>
  <c r="A4647" i="13"/>
  <c r="G519" i="19"/>
  <c r="O4646" i="13" l="1"/>
  <c r="L4646" i="13"/>
  <c r="N4647" i="13"/>
  <c r="M4647" i="13" a="1"/>
  <c r="M4647" i="13" s="1"/>
  <c r="K4647" i="13"/>
  <c r="P4647" i="13"/>
  <c r="Q4647" i="13" s="1"/>
  <c r="A4648" i="13"/>
  <c r="O4647" i="13" l="1"/>
  <c r="L4647" i="13"/>
  <c r="N4648" i="13"/>
  <c r="M4648" i="13" a="1"/>
  <c r="M4648" i="13" s="1"/>
  <c r="K4648" i="13"/>
  <c r="P4648" i="13"/>
  <c r="Q4648" i="13" s="1"/>
  <c r="A4649" i="13"/>
  <c r="O4648" i="13" l="1"/>
  <c r="L4648" i="13"/>
  <c r="N4649" i="13"/>
  <c r="M4649" i="13" a="1"/>
  <c r="M4649" i="13" s="1"/>
  <c r="K4649" i="13"/>
  <c r="P4649" i="13"/>
  <c r="Q4649" i="13" s="1"/>
  <c r="A4650" i="13"/>
  <c r="O4649" i="13" l="1"/>
  <c r="L4649" i="13"/>
  <c r="N4650" i="13"/>
  <c r="M4650" i="13" a="1"/>
  <c r="M4650" i="13" s="1"/>
  <c r="K4650" i="13"/>
  <c r="P4650" i="13"/>
  <c r="Q4650" i="13" s="1"/>
  <c r="A4651" i="13"/>
  <c r="O4650" i="13" l="1"/>
  <c r="L4650" i="13"/>
  <c r="N4651" i="13"/>
  <c r="M4651" i="13" a="1"/>
  <c r="M4651" i="13" s="1"/>
  <c r="K4651" i="13"/>
  <c r="P4651" i="13"/>
  <c r="Q4651" i="13" s="1"/>
  <c r="A4652" i="13"/>
  <c r="O4651" i="13" l="1"/>
  <c r="L4651" i="13"/>
  <c r="N4652" i="13"/>
  <c r="M4652" i="13" a="1"/>
  <c r="M4652" i="13" s="1"/>
  <c r="K4652" i="13"/>
  <c r="P4652" i="13"/>
  <c r="Q4652" i="13" s="1"/>
  <c r="A4653" i="13"/>
  <c r="O4652" i="13" l="1"/>
  <c r="L4652" i="13"/>
  <c r="N4653" i="13"/>
  <c r="M4653" i="13" a="1"/>
  <c r="M4653" i="13" s="1"/>
  <c r="K4653" i="13"/>
  <c r="P4653" i="13"/>
  <c r="Q4653" i="13" s="1"/>
  <c r="A4654" i="13"/>
  <c r="O4653" i="13" l="1"/>
  <c r="L4653" i="13"/>
  <c r="N4654" i="13"/>
  <c r="M4654" i="13" a="1"/>
  <c r="M4654" i="13" s="1"/>
  <c r="K4654" i="13"/>
  <c r="P4654" i="13"/>
  <c r="Q4654" i="13" s="1"/>
  <c r="A4655" i="13"/>
  <c r="O4654" i="13" l="1"/>
  <c r="L4654" i="13"/>
  <c r="N4655" i="13"/>
  <c r="M4655" i="13" a="1"/>
  <c r="M4655" i="13" s="1"/>
  <c r="K4655" i="13"/>
  <c r="P4655" i="13"/>
  <c r="Q4655" i="13" s="1"/>
  <c r="A4656" i="13"/>
  <c r="G520" i="19"/>
  <c r="O4655" i="13" l="1"/>
  <c r="L4655" i="13"/>
  <c r="N4656" i="13"/>
  <c r="M4656" i="13" a="1"/>
  <c r="M4656" i="13" s="1"/>
  <c r="K4656" i="13"/>
  <c r="P4656" i="13"/>
  <c r="Q4656" i="13" s="1"/>
  <c r="A4657" i="13"/>
  <c r="O4656" i="13" l="1"/>
  <c r="L4656" i="13"/>
  <c r="N4657" i="13"/>
  <c r="M4657" i="13" a="1"/>
  <c r="M4657" i="13" s="1"/>
  <c r="K4657" i="13"/>
  <c r="P4657" i="13"/>
  <c r="Q4657" i="13" s="1"/>
  <c r="A4658" i="13"/>
  <c r="O4657" i="13" l="1"/>
  <c r="L4657" i="13"/>
  <c r="N4658" i="13"/>
  <c r="M4658" i="13" a="1"/>
  <c r="M4658" i="13" s="1"/>
  <c r="K4658" i="13"/>
  <c r="P4658" i="13"/>
  <c r="Q4658" i="13" s="1"/>
  <c r="A4659" i="13"/>
  <c r="O4658" i="13" l="1"/>
  <c r="L4658" i="13"/>
  <c r="N4659" i="13"/>
  <c r="M4659" i="13" a="1"/>
  <c r="M4659" i="13" s="1"/>
  <c r="K4659" i="13"/>
  <c r="P4659" i="13"/>
  <c r="Q4659" i="13" s="1"/>
  <c r="A4660" i="13"/>
  <c r="O4659" i="13" l="1"/>
  <c r="L4659" i="13"/>
  <c r="N4660" i="13"/>
  <c r="M4660" i="13" a="1"/>
  <c r="M4660" i="13" s="1"/>
  <c r="K4660" i="13"/>
  <c r="P4660" i="13"/>
  <c r="Q4660" i="13" s="1"/>
  <c r="A4661" i="13"/>
  <c r="O4660" i="13" l="1"/>
  <c r="L4660" i="13"/>
  <c r="N4661" i="13"/>
  <c r="M4661" i="13" a="1"/>
  <c r="M4661" i="13" s="1"/>
  <c r="O4661" i="13" s="1"/>
  <c r="K4661" i="13"/>
  <c r="P4661" i="13"/>
  <c r="Q4661" i="13" s="1"/>
  <c r="A4662" i="13"/>
  <c r="L4661" i="13" l="1"/>
  <c r="N4662" i="13"/>
  <c r="M4662" i="13" a="1"/>
  <c r="M4662" i="13" s="1"/>
  <c r="K4662" i="13"/>
  <c r="P4662" i="13"/>
  <c r="Q4662" i="13" s="1"/>
  <c r="A4663" i="13"/>
  <c r="O4662" i="13" l="1"/>
  <c r="L4662" i="13"/>
  <c r="N4663" i="13"/>
  <c r="M4663" i="13" a="1"/>
  <c r="M4663" i="13" s="1"/>
  <c r="K4663" i="13"/>
  <c r="P4663" i="13"/>
  <c r="Q4663" i="13" s="1"/>
  <c r="A4664" i="13"/>
  <c r="O4663" i="13" l="1"/>
  <c r="L4663" i="13"/>
  <c r="N4664" i="13"/>
  <c r="M4664" i="13" a="1"/>
  <c r="M4664" i="13" s="1"/>
  <c r="K4664" i="13"/>
  <c r="P4664" i="13"/>
  <c r="Q4664" i="13" s="1"/>
  <c r="A4665" i="13"/>
  <c r="G521" i="19"/>
  <c r="O4664" i="13" l="1"/>
  <c r="L4664" i="13"/>
  <c r="N4665" i="13"/>
  <c r="M4665" i="13" a="1"/>
  <c r="M4665" i="13" s="1"/>
  <c r="K4665" i="13"/>
  <c r="P4665" i="13"/>
  <c r="Q4665" i="13" s="1"/>
  <c r="A4666" i="13"/>
  <c r="O4665" i="13" l="1"/>
  <c r="L4665" i="13"/>
  <c r="N4666" i="13"/>
  <c r="M4666" i="13" a="1"/>
  <c r="M4666" i="13" s="1"/>
  <c r="K4666" i="13"/>
  <c r="P4666" i="13"/>
  <c r="Q4666" i="13" s="1"/>
  <c r="A4667" i="13"/>
  <c r="O4666" i="13" l="1"/>
  <c r="L4666" i="13"/>
  <c r="N4667" i="13"/>
  <c r="M4667" i="13" a="1"/>
  <c r="M4667" i="13" s="1"/>
  <c r="K4667" i="13"/>
  <c r="P4667" i="13"/>
  <c r="Q4667" i="13" s="1"/>
  <c r="A4668" i="13"/>
  <c r="O4667" i="13" l="1"/>
  <c r="L4667" i="13"/>
  <c r="N4668" i="13"/>
  <c r="M4668" i="13" a="1"/>
  <c r="M4668" i="13" s="1"/>
  <c r="K4668" i="13"/>
  <c r="P4668" i="13"/>
  <c r="Q4668" i="13" s="1"/>
  <c r="A4669" i="13"/>
  <c r="O4668" i="13" l="1"/>
  <c r="L4668" i="13"/>
  <c r="N4669" i="13"/>
  <c r="M4669" i="13" a="1"/>
  <c r="M4669" i="13" s="1"/>
  <c r="K4669" i="13"/>
  <c r="P4669" i="13"/>
  <c r="Q4669" i="13" s="1"/>
  <c r="A4670" i="13"/>
  <c r="O4669" i="13" l="1"/>
  <c r="L4669" i="13"/>
  <c r="N4670" i="13"/>
  <c r="M4670" i="13" a="1"/>
  <c r="M4670" i="13" s="1"/>
  <c r="K4670" i="13"/>
  <c r="P4670" i="13"/>
  <c r="Q4670" i="13" s="1"/>
  <c r="A4671" i="13"/>
  <c r="O4670" i="13" l="1"/>
  <c r="L4670" i="13"/>
  <c r="N4671" i="13"/>
  <c r="M4671" i="13" a="1"/>
  <c r="M4671" i="13" s="1"/>
  <c r="K4671" i="13"/>
  <c r="P4671" i="13"/>
  <c r="Q4671" i="13" s="1"/>
  <c r="A4672" i="13"/>
  <c r="O4671" i="13" l="1"/>
  <c r="L4671" i="13"/>
  <c r="N4672" i="13"/>
  <c r="M4672" i="13" a="1"/>
  <c r="M4672" i="13" s="1"/>
  <c r="K4672" i="13"/>
  <c r="P4672" i="13"/>
  <c r="Q4672" i="13" s="1"/>
  <c r="A4673" i="13"/>
  <c r="O4672" i="13" l="1"/>
  <c r="L4672" i="13"/>
  <c r="N4673" i="13"/>
  <c r="M4673" i="13" a="1"/>
  <c r="M4673" i="13" s="1"/>
  <c r="K4673" i="13"/>
  <c r="P4673" i="13"/>
  <c r="Q4673" i="13" s="1"/>
  <c r="A4674" i="13"/>
  <c r="G522" i="19"/>
  <c r="O4673" i="13" l="1"/>
  <c r="L4673" i="13"/>
  <c r="N4674" i="13"/>
  <c r="M4674" i="13" a="1"/>
  <c r="M4674" i="13" s="1"/>
  <c r="K4674" i="13"/>
  <c r="P4674" i="13"/>
  <c r="Q4674" i="13" s="1"/>
  <c r="A4675" i="13"/>
  <c r="O4674" i="13" l="1"/>
  <c r="L4674" i="13"/>
  <c r="N4675" i="13"/>
  <c r="M4675" i="13" a="1"/>
  <c r="M4675" i="13" s="1"/>
  <c r="K4675" i="13"/>
  <c r="P4675" i="13"/>
  <c r="Q4675" i="13" s="1"/>
  <c r="A4676" i="13"/>
  <c r="O4675" i="13" l="1"/>
  <c r="L4675" i="13"/>
  <c r="N4676" i="13"/>
  <c r="M4676" i="13" a="1"/>
  <c r="M4676" i="13" s="1"/>
  <c r="K4676" i="13"/>
  <c r="P4676" i="13"/>
  <c r="Q4676" i="13" s="1"/>
  <c r="A4677" i="13"/>
  <c r="O4676" i="13" l="1"/>
  <c r="L4676" i="13"/>
  <c r="N4677" i="13"/>
  <c r="M4677" i="13" a="1"/>
  <c r="M4677" i="13" s="1"/>
  <c r="K4677" i="13"/>
  <c r="P4677" i="13"/>
  <c r="Q4677" i="13" s="1"/>
  <c r="A4678" i="13"/>
  <c r="O4677" i="13" l="1"/>
  <c r="L4677" i="13"/>
  <c r="N4678" i="13"/>
  <c r="M4678" i="13" a="1"/>
  <c r="M4678" i="13" s="1"/>
  <c r="K4678" i="13"/>
  <c r="P4678" i="13"/>
  <c r="Q4678" i="13" s="1"/>
  <c r="A4679" i="13"/>
  <c r="O4678" i="13" l="1"/>
  <c r="L4678" i="13"/>
  <c r="N4679" i="13"/>
  <c r="M4679" i="13" a="1"/>
  <c r="M4679" i="13" s="1"/>
  <c r="K4679" i="13"/>
  <c r="P4679" i="13"/>
  <c r="Q4679" i="13" s="1"/>
  <c r="A4680" i="13"/>
  <c r="O4679" i="13" l="1"/>
  <c r="L4679" i="13"/>
  <c r="N4680" i="13"/>
  <c r="M4680" i="13" a="1"/>
  <c r="M4680" i="13" s="1"/>
  <c r="K4680" i="13"/>
  <c r="P4680" i="13"/>
  <c r="Q4680" i="13" s="1"/>
  <c r="A4681" i="13"/>
  <c r="O4680" i="13" l="1"/>
  <c r="L4680" i="13"/>
  <c r="N4681" i="13"/>
  <c r="M4681" i="13" a="1"/>
  <c r="M4681" i="13" s="1"/>
  <c r="K4681" i="13"/>
  <c r="P4681" i="13"/>
  <c r="Q4681" i="13" s="1"/>
  <c r="A4682" i="13"/>
  <c r="O4681" i="13" l="1"/>
  <c r="L4681" i="13"/>
  <c r="N4682" i="13"/>
  <c r="M4682" i="13" a="1"/>
  <c r="M4682" i="13" s="1"/>
  <c r="K4682" i="13"/>
  <c r="P4682" i="13"/>
  <c r="Q4682" i="13" s="1"/>
  <c r="A4683" i="13"/>
  <c r="G523" i="19"/>
  <c r="O4682" i="13" l="1"/>
  <c r="L4682" i="13"/>
  <c r="N4683" i="13"/>
  <c r="M4683" i="13" a="1"/>
  <c r="M4683" i="13" s="1"/>
  <c r="K4683" i="13"/>
  <c r="P4683" i="13"/>
  <c r="Q4683" i="13" s="1"/>
  <c r="A4684" i="13"/>
  <c r="O4683" i="13" l="1"/>
  <c r="L4683" i="13"/>
  <c r="N4684" i="13"/>
  <c r="M4684" i="13" a="1"/>
  <c r="M4684" i="13" s="1"/>
  <c r="K4684" i="13"/>
  <c r="P4684" i="13"/>
  <c r="Q4684" i="13" s="1"/>
  <c r="A4685" i="13"/>
  <c r="O4684" i="13" l="1"/>
  <c r="L4684" i="13"/>
  <c r="N4685" i="13"/>
  <c r="M4685" i="13" a="1"/>
  <c r="M4685" i="13" s="1"/>
  <c r="K4685" i="13"/>
  <c r="P4685" i="13"/>
  <c r="Q4685" i="13" s="1"/>
  <c r="A4686" i="13"/>
  <c r="O4685" i="13" l="1"/>
  <c r="L4685" i="13"/>
  <c r="N4686" i="13"/>
  <c r="M4686" i="13" a="1"/>
  <c r="M4686" i="13" s="1"/>
  <c r="K4686" i="13"/>
  <c r="P4686" i="13"/>
  <c r="Q4686" i="13" s="1"/>
  <c r="A4687" i="13"/>
  <c r="O4686" i="13" l="1"/>
  <c r="L4686" i="13"/>
  <c r="N4687" i="13"/>
  <c r="M4687" i="13" a="1"/>
  <c r="M4687" i="13" s="1"/>
  <c r="K4687" i="13"/>
  <c r="P4687" i="13"/>
  <c r="Q4687" i="13" s="1"/>
  <c r="A4688" i="13"/>
  <c r="O4687" i="13" l="1"/>
  <c r="L4687" i="13"/>
  <c r="N4688" i="13"/>
  <c r="M4688" i="13" a="1"/>
  <c r="M4688" i="13" s="1"/>
  <c r="K4688" i="13"/>
  <c r="P4688" i="13"/>
  <c r="Q4688" i="13" s="1"/>
  <c r="A4689" i="13"/>
  <c r="O4688" i="13" l="1"/>
  <c r="L4688" i="13"/>
  <c r="N4689" i="13"/>
  <c r="M4689" i="13" a="1"/>
  <c r="M4689" i="13" s="1"/>
  <c r="K4689" i="13"/>
  <c r="P4689" i="13"/>
  <c r="Q4689" i="13" s="1"/>
  <c r="A4690" i="13"/>
  <c r="O4689" i="13" l="1"/>
  <c r="L4689" i="13"/>
  <c r="N4690" i="13"/>
  <c r="M4690" i="13" a="1"/>
  <c r="M4690" i="13" s="1"/>
  <c r="K4690" i="13"/>
  <c r="P4690" i="13"/>
  <c r="Q4690" i="13" s="1"/>
  <c r="A4691" i="13"/>
  <c r="O4690" i="13" l="1"/>
  <c r="L4690" i="13"/>
  <c r="N4691" i="13"/>
  <c r="M4691" i="13" a="1"/>
  <c r="M4691" i="13" s="1"/>
  <c r="K4691" i="13"/>
  <c r="P4691" i="13"/>
  <c r="Q4691" i="13" s="1"/>
  <c r="A4692" i="13"/>
  <c r="G524" i="19"/>
  <c r="O4691" i="13" l="1"/>
  <c r="L4691" i="13"/>
  <c r="N4692" i="13"/>
  <c r="M4692" i="13" a="1"/>
  <c r="M4692" i="13" s="1"/>
  <c r="K4692" i="13"/>
  <c r="P4692" i="13"/>
  <c r="Q4692" i="13" s="1"/>
  <c r="A4693" i="13"/>
  <c r="O4692" i="13" l="1"/>
  <c r="L4692" i="13"/>
  <c r="N4693" i="13"/>
  <c r="M4693" i="13" a="1"/>
  <c r="M4693" i="13" s="1"/>
  <c r="K4693" i="13"/>
  <c r="P4693" i="13"/>
  <c r="Q4693" i="13" s="1"/>
  <c r="A4694" i="13"/>
  <c r="O4693" i="13" l="1"/>
  <c r="L4693" i="13"/>
  <c r="N4694" i="13"/>
  <c r="M4694" i="13" a="1"/>
  <c r="M4694" i="13" s="1"/>
  <c r="K4694" i="13"/>
  <c r="P4694" i="13"/>
  <c r="Q4694" i="13" s="1"/>
  <c r="A4695" i="13"/>
  <c r="O4694" i="13" l="1"/>
  <c r="L4694" i="13"/>
  <c r="N4695" i="13"/>
  <c r="M4695" i="13" a="1"/>
  <c r="M4695" i="13" s="1"/>
  <c r="K4695" i="13"/>
  <c r="P4695" i="13"/>
  <c r="Q4695" i="13" s="1"/>
  <c r="A4696" i="13"/>
  <c r="O4695" i="13" l="1"/>
  <c r="L4695" i="13"/>
  <c r="N4696" i="13"/>
  <c r="M4696" i="13" a="1"/>
  <c r="M4696" i="13" s="1"/>
  <c r="K4696" i="13"/>
  <c r="P4696" i="13"/>
  <c r="Q4696" i="13" s="1"/>
  <c r="A4697" i="13"/>
  <c r="O4696" i="13" l="1"/>
  <c r="L4696" i="13"/>
  <c r="N4697" i="13"/>
  <c r="M4697" i="13" a="1"/>
  <c r="M4697" i="13" s="1"/>
  <c r="K4697" i="13"/>
  <c r="P4697" i="13"/>
  <c r="Q4697" i="13" s="1"/>
  <c r="A4698" i="13"/>
  <c r="O4697" i="13" l="1"/>
  <c r="L4697" i="13"/>
  <c r="N4698" i="13"/>
  <c r="M4698" i="13" a="1"/>
  <c r="M4698" i="13" s="1"/>
  <c r="K4698" i="13"/>
  <c r="P4698" i="13"/>
  <c r="Q4698" i="13" s="1"/>
  <c r="A4699" i="13"/>
  <c r="O4698" i="13" l="1"/>
  <c r="L4698" i="13"/>
  <c r="N4699" i="13"/>
  <c r="M4699" i="13" a="1"/>
  <c r="M4699" i="13" s="1"/>
  <c r="K4699" i="13"/>
  <c r="P4699" i="13"/>
  <c r="Q4699" i="13" s="1"/>
  <c r="A4700" i="13"/>
  <c r="O4699" i="13" l="1"/>
  <c r="L4699" i="13"/>
  <c r="N4700" i="13"/>
  <c r="M4700" i="13" a="1"/>
  <c r="M4700" i="13" s="1"/>
  <c r="K4700" i="13"/>
  <c r="P4700" i="13"/>
  <c r="Q4700" i="13" s="1"/>
  <c r="A4701" i="13"/>
  <c r="G525" i="19"/>
  <c r="O4700" i="13" l="1"/>
  <c r="L4700" i="13"/>
  <c r="N4701" i="13"/>
  <c r="M4701" i="13" a="1"/>
  <c r="M4701" i="13" s="1"/>
  <c r="K4701" i="13"/>
  <c r="P4701" i="13"/>
  <c r="Q4701" i="13" s="1"/>
  <c r="A4702" i="13"/>
  <c r="O4701" i="13" l="1"/>
  <c r="L4701" i="13"/>
  <c r="N4702" i="13"/>
  <c r="M4702" i="13" a="1"/>
  <c r="M4702" i="13" s="1"/>
  <c r="K4702" i="13"/>
  <c r="P4702" i="13"/>
  <c r="Q4702" i="13" s="1"/>
  <c r="A4703" i="13"/>
  <c r="O4702" i="13" l="1"/>
  <c r="L4702" i="13"/>
  <c r="N4703" i="13"/>
  <c r="M4703" i="13" a="1"/>
  <c r="M4703" i="13" s="1"/>
  <c r="K4703" i="13"/>
  <c r="P4703" i="13"/>
  <c r="Q4703" i="13" s="1"/>
  <c r="A4704" i="13"/>
  <c r="O4703" i="13" l="1"/>
  <c r="L4703" i="13"/>
  <c r="N4704" i="13"/>
  <c r="M4704" i="13" a="1"/>
  <c r="M4704" i="13" s="1"/>
  <c r="K4704" i="13"/>
  <c r="P4704" i="13"/>
  <c r="Q4704" i="13" s="1"/>
  <c r="A4705" i="13"/>
  <c r="O4704" i="13" l="1"/>
  <c r="L4704" i="13"/>
  <c r="N4705" i="13"/>
  <c r="M4705" i="13" a="1"/>
  <c r="M4705" i="13" s="1"/>
  <c r="K4705" i="13"/>
  <c r="P4705" i="13"/>
  <c r="Q4705" i="13" s="1"/>
  <c r="A4706" i="13"/>
  <c r="O4705" i="13" l="1"/>
  <c r="L4705" i="13"/>
  <c r="N4706" i="13"/>
  <c r="M4706" i="13" a="1"/>
  <c r="M4706" i="13" s="1"/>
  <c r="K4706" i="13"/>
  <c r="P4706" i="13"/>
  <c r="Q4706" i="13" s="1"/>
  <c r="A4707" i="13"/>
  <c r="O4706" i="13" l="1"/>
  <c r="L4706" i="13"/>
  <c r="N4707" i="13"/>
  <c r="M4707" i="13" a="1"/>
  <c r="M4707" i="13" s="1"/>
  <c r="K4707" i="13"/>
  <c r="P4707" i="13"/>
  <c r="Q4707" i="13" s="1"/>
  <c r="A4708" i="13"/>
  <c r="O4707" i="13" l="1"/>
  <c r="L4707" i="13"/>
  <c r="N4708" i="13"/>
  <c r="M4708" i="13" a="1"/>
  <c r="M4708" i="13" s="1"/>
  <c r="K4708" i="13"/>
  <c r="P4708" i="13"/>
  <c r="Q4708" i="13" s="1"/>
  <c r="A4709" i="13"/>
  <c r="O4708" i="13" l="1"/>
  <c r="L4708" i="13"/>
  <c r="N4709" i="13"/>
  <c r="M4709" i="13" a="1"/>
  <c r="M4709" i="13" s="1"/>
  <c r="K4709" i="13"/>
  <c r="P4709" i="13"/>
  <c r="Q4709" i="13" s="1"/>
  <c r="A4710" i="13"/>
  <c r="G526" i="19"/>
  <c r="O4709" i="13" l="1"/>
  <c r="L4709" i="13"/>
  <c r="N4710" i="13"/>
  <c r="M4710" i="13" a="1"/>
  <c r="M4710" i="13" s="1"/>
  <c r="K4710" i="13"/>
  <c r="P4710" i="13"/>
  <c r="Q4710" i="13" s="1"/>
  <c r="A4711" i="13"/>
  <c r="O4710" i="13" l="1"/>
  <c r="L4710" i="13"/>
  <c r="N4711" i="13"/>
  <c r="M4711" i="13" a="1"/>
  <c r="M4711" i="13" s="1"/>
  <c r="K4711" i="13"/>
  <c r="P4711" i="13"/>
  <c r="Q4711" i="13" s="1"/>
  <c r="A4712" i="13"/>
  <c r="O4711" i="13" l="1"/>
  <c r="L4711" i="13"/>
  <c r="N4712" i="13"/>
  <c r="M4712" i="13" a="1"/>
  <c r="M4712" i="13" s="1"/>
  <c r="K4712" i="13"/>
  <c r="P4712" i="13"/>
  <c r="Q4712" i="13" s="1"/>
  <c r="A4713" i="13"/>
  <c r="O4712" i="13" l="1"/>
  <c r="L4712" i="13"/>
  <c r="N4713" i="13"/>
  <c r="M4713" i="13" a="1"/>
  <c r="M4713" i="13" s="1"/>
  <c r="K4713" i="13"/>
  <c r="P4713" i="13"/>
  <c r="Q4713" i="13" s="1"/>
  <c r="A4714" i="13"/>
  <c r="O4713" i="13" l="1"/>
  <c r="L4713" i="13"/>
  <c r="N4714" i="13"/>
  <c r="M4714" i="13" a="1"/>
  <c r="M4714" i="13" s="1"/>
  <c r="K4714" i="13"/>
  <c r="P4714" i="13"/>
  <c r="Q4714" i="13" s="1"/>
  <c r="A4715" i="13"/>
  <c r="O4714" i="13" l="1"/>
  <c r="L4714" i="13"/>
  <c r="N4715" i="13"/>
  <c r="M4715" i="13" a="1"/>
  <c r="M4715" i="13" s="1"/>
  <c r="K4715" i="13"/>
  <c r="P4715" i="13"/>
  <c r="Q4715" i="13" s="1"/>
  <c r="A4716" i="13"/>
  <c r="O4715" i="13" l="1"/>
  <c r="L4715" i="13"/>
  <c r="N4716" i="13"/>
  <c r="M4716" i="13" a="1"/>
  <c r="M4716" i="13" s="1"/>
  <c r="K4716" i="13"/>
  <c r="P4716" i="13"/>
  <c r="Q4716" i="13" s="1"/>
  <c r="A4717" i="13"/>
  <c r="O4716" i="13" l="1"/>
  <c r="L4716" i="13"/>
  <c r="N4717" i="13"/>
  <c r="M4717" i="13" a="1"/>
  <c r="M4717" i="13" s="1"/>
  <c r="K4717" i="13"/>
  <c r="P4717" i="13"/>
  <c r="Q4717" i="13" s="1"/>
  <c r="A4718" i="13"/>
  <c r="O4717" i="13" l="1"/>
  <c r="L4717" i="13"/>
  <c r="N4718" i="13"/>
  <c r="M4718" i="13" a="1"/>
  <c r="M4718" i="13" s="1"/>
  <c r="K4718" i="13"/>
  <c r="P4718" i="13"/>
  <c r="Q4718" i="13" s="1"/>
  <c r="A4719" i="13"/>
  <c r="G527" i="19"/>
  <c r="O4718" i="13" l="1"/>
  <c r="L4718" i="13"/>
  <c r="N4719" i="13"/>
  <c r="M4719" i="13" a="1"/>
  <c r="M4719" i="13" s="1"/>
  <c r="K4719" i="13"/>
  <c r="P4719" i="13"/>
  <c r="Q4719" i="13" s="1"/>
  <c r="A4720" i="13"/>
  <c r="O4719" i="13" l="1"/>
  <c r="L4719" i="13"/>
  <c r="N4720" i="13"/>
  <c r="M4720" i="13" a="1"/>
  <c r="M4720" i="13" s="1"/>
  <c r="K4720" i="13"/>
  <c r="P4720" i="13"/>
  <c r="Q4720" i="13" s="1"/>
  <c r="A4721" i="13"/>
  <c r="O4720" i="13" l="1"/>
  <c r="L4720" i="13"/>
  <c r="N4721" i="13"/>
  <c r="M4721" i="13" a="1"/>
  <c r="M4721" i="13" s="1"/>
  <c r="K4721" i="13"/>
  <c r="P4721" i="13"/>
  <c r="Q4721" i="13" s="1"/>
  <c r="A4722" i="13"/>
  <c r="O4721" i="13" l="1"/>
  <c r="L4721" i="13"/>
  <c r="N4722" i="13"/>
  <c r="M4722" i="13" a="1"/>
  <c r="M4722" i="13" s="1"/>
  <c r="K4722" i="13"/>
  <c r="P4722" i="13"/>
  <c r="Q4722" i="13" s="1"/>
  <c r="A4723" i="13"/>
  <c r="O4722" i="13" l="1"/>
  <c r="L4722" i="13"/>
  <c r="N4723" i="13"/>
  <c r="M4723" i="13" a="1"/>
  <c r="M4723" i="13" s="1"/>
  <c r="K4723" i="13"/>
  <c r="P4723" i="13"/>
  <c r="Q4723" i="13" s="1"/>
  <c r="A4724" i="13"/>
  <c r="O4723" i="13" l="1"/>
  <c r="L4723" i="13"/>
  <c r="N4724" i="13"/>
  <c r="M4724" i="13" a="1"/>
  <c r="M4724" i="13" s="1"/>
  <c r="K4724" i="13"/>
  <c r="P4724" i="13"/>
  <c r="Q4724" i="13" s="1"/>
  <c r="A4725" i="13"/>
  <c r="O4724" i="13" l="1"/>
  <c r="L4724" i="13"/>
  <c r="N4725" i="13"/>
  <c r="M4725" i="13" a="1"/>
  <c r="M4725" i="13" s="1"/>
  <c r="K4725" i="13"/>
  <c r="P4725" i="13"/>
  <c r="Q4725" i="13" s="1"/>
  <c r="A4726" i="13"/>
  <c r="O4725" i="13" l="1"/>
  <c r="L4725" i="13"/>
  <c r="N4726" i="13"/>
  <c r="M4726" i="13" a="1"/>
  <c r="M4726" i="13" s="1"/>
  <c r="K4726" i="13"/>
  <c r="P4726" i="13"/>
  <c r="Q4726" i="13" s="1"/>
  <c r="A4727" i="13"/>
  <c r="O4726" i="13" l="1"/>
  <c r="L4726" i="13"/>
  <c r="N4727" i="13"/>
  <c r="M4727" i="13" a="1"/>
  <c r="M4727" i="13" s="1"/>
  <c r="K4727" i="13"/>
  <c r="P4727" i="13"/>
  <c r="Q4727" i="13" s="1"/>
  <c r="A4728" i="13"/>
  <c r="G528" i="19"/>
  <c r="O4727" i="13" l="1"/>
  <c r="L4727" i="13"/>
  <c r="N4728" i="13"/>
  <c r="M4728" i="13" a="1"/>
  <c r="M4728" i="13" s="1"/>
  <c r="K4728" i="13"/>
  <c r="P4728" i="13"/>
  <c r="Q4728" i="13" s="1"/>
  <c r="A4729" i="13"/>
  <c r="O4728" i="13" l="1"/>
  <c r="L4728" i="13"/>
  <c r="N4729" i="13"/>
  <c r="M4729" i="13" a="1"/>
  <c r="M4729" i="13" s="1"/>
  <c r="K4729" i="13"/>
  <c r="P4729" i="13"/>
  <c r="Q4729" i="13" s="1"/>
  <c r="A4730" i="13"/>
  <c r="O4729" i="13" l="1"/>
  <c r="L4729" i="13"/>
  <c r="N4730" i="13"/>
  <c r="M4730" i="13" a="1"/>
  <c r="M4730" i="13" s="1"/>
  <c r="K4730" i="13"/>
  <c r="P4730" i="13"/>
  <c r="Q4730" i="13" s="1"/>
  <c r="A4731" i="13"/>
  <c r="O4730" i="13" l="1"/>
  <c r="L4730" i="13"/>
  <c r="N4731" i="13"/>
  <c r="M4731" i="13" a="1"/>
  <c r="M4731" i="13" s="1"/>
  <c r="K4731" i="13"/>
  <c r="P4731" i="13"/>
  <c r="Q4731" i="13" s="1"/>
  <c r="A4732" i="13"/>
  <c r="O4731" i="13" l="1"/>
  <c r="L4731" i="13"/>
  <c r="N4732" i="13"/>
  <c r="M4732" i="13" a="1"/>
  <c r="M4732" i="13" s="1"/>
  <c r="K4732" i="13"/>
  <c r="P4732" i="13"/>
  <c r="Q4732" i="13" s="1"/>
  <c r="A4733" i="13"/>
  <c r="O4732" i="13" l="1"/>
  <c r="L4732" i="13"/>
  <c r="N4733" i="13"/>
  <c r="M4733" i="13" a="1"/>
  <c r="M4733" i="13" s="1"/>
  <c r="K4733" i="13"/>
  <c r="P4733" i="13"/>
  <c r="Q4733" i="13" s="1"/>
  <c r="A4734" i="13"/>
  <c r="O4733" i="13" l="1"/>
  <c r="L4733" i="13"/>
  <c r="N4734" i="13"/>
  <c r="M4734" i="13" a="1"/>
  <c r="M4734" i="13" s="1"/>
  <c r="K4734" i="13"/>
  <c r="P4734" i="13"/>
  <c r="Q4734" i="13" s="1"/>
  <c r="A4735" i="13"/>
  <c r="O4734" i="13" l="1"/>
  <c r="L4734" i="13"/>
  <c r="N4735" i="13"/>
  <c r="M4735" i="13" a="1"/>
  <c r="M4735" i="13" s="1"/>
  <c r="K4735" i="13"/>
  <c r="P4735" i="13"/>
  <c r="Q4735" i="13" s="1"/>
  <c r="A4736" i="13"/>
  <c r="O4735" i="13" l="1"/>
  <c r="L4735" i="13"/>
  <c r="N4736" i="13"/>
  <c r="M4736" i="13" a="1"/>
  <c r="M4736" i="13" s="1"/>
  <c r="K4736" i="13"/>
  <c r="P4736" i="13"/>
  <c r="Q4736" i="13" s="1"/>
  <c r="A4737" i="13"/>
  <c r="G529" i="19"/>
  <c r="O4736" i="13" l="1"/>
  <c r="L4736" i="13"/>
  <c r="N4737" i="13"/>
  <c r="M4737" i="13" a="1"/>
  <c r="M4737" i="13" s="1"/>
  <c r="K4737" i="13"/>
  <c r="P4737" i="13"/>
  <c r="Q4737" i="13" s="1"/>
  <c r="A4738" i="13"/>
  <c r="O4737" i="13" l="1"/>
  <c r="L4737" i="13"/>
  <c r="N4738" i="13"/>
  <c r="M4738" i="13" a="1"/>
  <c r="M4738" i="13" s="1"/>
  <c r="K4738" i="13"/>
  <c r="P4738" i="13"/>
  <c r="Q4738" i="13" s="1"/>
  <c r="A4739" i="13"/>
  <c r="O4738" i="13" l="1"/>
  <c r="L4738" i="13"/>
  <c r="N4739" i="13"/>
  <c r="M4739" i="13" a="1"/>
  <c r="M4739" i="13" s="1"/>
  <c r="K4739" i="13"/>
  <c r="P4739" i="13"/>
  <c r="Q4739" i="13" s="1"/>
  <c r="A4740" i="13"/>
  <c r="O4739" i="13" l="1"/>
  <c r="L4739" i="13"/>
  <c r="N4740" i="13"/>
  <c r="M4740" i="13" a="1"/>
  <c r="M4740" i="13" s="1"/>
  <c r="K4740" i="13"/>
  <c r="P4740" i="13"/>
  <c r="Q4740" i="13" s="1"/>
  <c r="A4741" i="13"/>
  <c r="O4740" i="13" l="1"/>
  <c r="L4740" i="13"/>
  <c r="N4741" i="13"/>
  <c r="M4741" i="13" a="1"/>
  <c r="M4741" i="13" s="1"/>
  <c r="K4741" i="13"/>
  <c r="P4741" i="13"/>
  <c r="Q4741" i="13" s="1"/>
  <c r="A4742" i="13"/>
  <c r="O4741" i="13" l="1"/>
  <c r="L4741" i="13"/>
  <c r="N4742" i="13"/>
  <c r="M4742" i="13" a="1"/>
  <c r="M4742" i="13" s="1"/>
  <c r="K4742" i="13"/>
  <c r="P4742" i="13"/>
  <c r="Q4742" i="13" s="1"/>
  <c r="A4743" i="13"/>
  <c r="O4742" i="13" l="1"/>
  <c r="L4742" i="13"/>
  <c r="N4743" i="13"/>
  <c r="M4743" i="13" a="1"/>
  <c r="M4743" i="13" s="1"/>
  <c r="K4743" i="13"/>
  <c r="P4743" i="13"/>
  <c r="Q4743" i="13" s="1"/>
  <c r="A4744" i="13"/>
  <c r="O4743" i="13" l="1"/>
  <c r="L4743" i="13"/>
  <c r="N4744" i="13"/>
  <c r="M4744" i="13" a="1"/>
  <c r="M4744" i="13" s="1"/>
  <c r="K4744" i="13"/>
  <c r="P4744" i="13"/>
  <c r="Q4744" i="13" s="1"/>
  <c r="A4745" i="13"/>
  <c r="O4744" i="13" l="1"/>
  <c r="L4744" i="13"/>
  <c r="N4745" i="13"/>
  <c r="M4745" i="13" a="1"/>
  <c r="M4745" i="13" s="1"/>
  <c r="O4745" i="13" s="1"/>
  <c r="K4745" i="13"/>
  <c r="P4745" i="13"/>
  <c r="Q4745" i="13" s="1"/>
  <c r="A4746" i="13"/>
  <c r="G530" i="19"/>
  <c r="L4745" i="13" l="1"/>
  <c r="N4746" i="13"/>
  <c r="M4746" i="13" a="1"/>
  <c r="M4746" i="13" s="1"/>
  <c r="K4746" i="13"/>
  <c r="P4746" i="13"/>
  <c r="Q4746" i="13" s="1"/>
  <c r="A4747" i="13"/>
  <c r="O4746" i="13" l="1"/>
  <c r="L4746" i="13"/>
  <c r="N4747" i="13"/>
  <c r="M4747" i="13" a="1"/>
  <c r="M4747" i="13" s="1"/>
  <c r="K4747" i="13"/>
  <c r="P4747" i="13"/>
  <c r="Q4747" i="13" s="1"/>
  <c r="A4748" i="13"/>
  <c r="O4747" i="13" l="1"/>
  <c r="L4747" i="13"/>
  <c r="N4748" i="13"/>
  <c r="M4748" i="13" a="1"/>
  <c r="M4748" i="13" s="1"/>
  <c r="K4748" i="13"/>
  <c r="P4748" i="13"/>
  <c r="Q4748" i="13" s="1"/>
  <c r="A4749" i="13"/>
  <c r="O4748" i="13" l="1"/>
  <c r="L4748" i="13"/>
  <c r="N4749" i="13"/>
  <c r="M4749" i="13" a="1"/>
  <c r="M4749" i="13" s="1"/>
  <c r="K4749" i="13"/>
  <c r="P4749" i="13"/>
  <c r="Q4749" i="13" s="1"/>
  <c r="A4750" i="13"/>
  <c r="O4749" i="13" l="1"/>
  <c r="L4749" i="13"/>
  <c r="N4750" i="13"/>
  <c r="M4750" i="13" a="1"/>
  <c r="M4750" i="13" s="1"/>
  <c r="K4750" i="13"/>
  <c r="P4750" i="13"/>
  <c r="Q4750" i="13" s="1"/>
  <c r="A4751" i="13"/>
  <c r="O4750" i="13" l="1"/>
  <c r="L4750" i="13"/>
  <c r="N4751" i="13"/>
  <c r="M4751" i="13" a="1"/>
  <c r="M4751" i="13" s="1"/>
  <c r="K4751" i="13"/>
  <c r="P4751" i="13"/>
  <c r="Q4751" i="13" s="1"/>
  <c r="A4752" i="13"/>
  <c r="O4751" i="13" l="1"/>
  <c r="L4751" i="13"/>
  <c r="N4752" i="13"/>
  <c r="M4752" i="13" a="1"/>
  <c r="M4752" i="13" s="1"/>
  <c r="K4752" i="13"/>
  <c r="P4752" i="13"/>
  <c r="Q4752" i="13" s="1"/>
  <c r="A4753" i="13"/>
  <c r="O4752" i="13" l="1"/>
  <c r="L4752" i="13"/>
  <c r="N4753" i="13"/>
  <c r="M4753" i="13" a="1"/>
  <c r="M4753" i="13" s="1"/>
  <c r="K4753" i="13"/>
  <c r="P4753" i="13"/>
  <c r="Q4753" i="13" s="1"/>
  <c r="A4754" i="13"/>
  <c r="O4753" i="13" l="1"/>
  <c r="L4753" i="13"/>
  <c r="N4754" i="13"/>
  <c r="M4754" i="13" a="1"/>
  <c r="M4754" i="13" s="1"/>
  <c r="K4754" i="13"/>
  <c r="P4754" i="13"/>
  <c r="Q4754" i="13" s="1"/>
  <c r="A4755" i="13"/>
  <c r="G531" i="19"/>
  <c r="O4754" i="13" l="1"/>
  <c r="L4754" i="13"/>
  <c r="N4755" i="13"/>
  <c r="M4755" i="13" a="1"/>
  <c r="M4755" i="13" s="1"/>
  <c r="K4755" i="13"/>
  <c r="P4755" i="13"/>
  <c r="Q4755" i="13" s="1"/>
  <c r="A4756" i="13"/>
  <c r="O4755" i="13" l="1"/>
  <c r="L4755" i="13"/>
  <c r="N4756" i="13"/>
  <c r="M4756" i="13" a="1"/>
  <c r="M4756" i="13" s="1"/>
  <c r="K4756" i="13"/>
  <c r="P4756" i="13"/>
  <c r="Q4756" i="13" s="1"/>
  <c r="A4757" i="13"/>
  <c r="O4756" i="13" l="1"/>
  <c r="L4756" i="13"/>
  <c r="N4757" i="13"/>
  <c r="M4757" i="13" a="1"/>
  <c r="M4757" i="13" s="1"/>
  <c r="K4757" i="13"/>
  <c r="P4757" i="13"/>
  <c r="Q4757" i="13" s="1"/>
  <c r="A4758" i="13"/>
  <c r="O4757" i="13" l="1"/>
  <c r="L4757" i="13"/>
  <c r="N4758" i="13"/>
  <c r="M4758" i="13" a="1"/>
  <c r="M4758" i="13" s="1"/>
  <c r="K4758" i="13"/>
  <c r="P4758" i="13"/>
  <c r="Q4758" i="13" s="1"/>
  <c r="A4759" i="13"/>
  <c r="O4758" i="13" l="1"/>
  <c r="L4758" i="13"/>
  <c r="N4759" i="13"/>
  <c r="M4759" i="13" a="1"/>
  <c r="M4759" i="13" s="1"/>
  <c r="K4759" i="13"/>
  <c r="P4759" i="13"/>
  <c r="Q4759" i="13" s="1"/>
  <c r="A4760" i="13"/>
  <c r="O4759" i="13" l="1"/>
  <c r="L4759" i="13"/>
  <c r="N4760" i="13"/>
  <c r="M4760" i="13" a="1"/>
  <c r="M4760" i="13" s="1"/>
  <c r="K4760" i="13"/>
  <c r="P4760" i="13"/>
  <c r="Q4760" i="13" s="1"/>
  <c r="A4761" i="13"/>
  <c r="O4760" i="13" l="1"/>
  <c r="L4760" i="13"/>
  <c r="N4761" i="13"/>
  <c r="M4761" i="13" a="1"/>
  <c r="M4761" i="13" s="1"/>
  <c r="K4761" i="13"/>
  <c r="P4761" i="13"/>
  <c r="Q4761" i="13" s="1"/>
  <c r="A4762" i="13"/>
  <c r="O4761" i="13" l="1"/>
  <c r="L4761" i="13"/>
  <c r="N4762" i="13"/>
  <c r="M4762" i="13" a="1"/>
  <c r="M4762" i="13" s="1"/>
  <c r="K4762" i="13"/>
  <c r="P4762" i="13"/>
  <c r="Q4762" i="13" s="1"/>
  <c r="A4763" i="13"/>
  <c r="O4762" i="13" l="1"/>
  <c r="L4762" i="13"/>
  <c r="N4763" i="13"/>
  <c r="M4763" i="13" a="1"/>
  <c r="M4763" i="13" s="1"/>
  <c r="K4763" i="13"/>
  <c r="P4763" i="13"/>
  <c r="Q4763" i="13" s="1"/>
  <c r="A4764" i="13"/>
  <c r="G532" i="19"/>
  <c r="O4763" i="13" l="1"/>
  <c r="L4763" i="13"/>
  <c r="N4764" i="13"/>
  <c r="M4764" i="13" a="1"/>
  <c r="M4764" i="13" s="1"/>
  <c r="K4764" i="13"/>
  <c r="P4764" i="13"/>
  <c r="Q4764" i="13" s="1"/>
  <c r="A4765" i="13"/>
  <c r="O4764" i="13" l="1"/>
  <c r="L4764" i="13"/>
  <c r="N4765" i="13"/>
  <c r="M4765" i="13" a="1"/>
  <c r="M4765" i="13" s="1"/>
  <c r="O4765" i="13" s="1"/>
  <c r="K4765" i="13"/>
  <c r="P4765" i="13"/>
  <c r="Q4765" i="13" s="1"/>
  <c r="A4766" i="13"/>
  <c r="L4765" i="13" l="1"/>
  <c r="N4766" i="13"/>
  <c r="M4766" i="13" a="1"/>
  <c r="M4766" i="13" s="1"/>
  <c r="O4766" i="13" s="1"/>
  <c r="K4766" i="13"/>
  <c r="P4766" i="13"/>
  <c r="Q4766" i="13" s="1"/>
  <c r="A4767" i="13"/>
  <c r="L4766" i="13" l="1"/>
  <c r="N4767" i="13"/>
  <c r="M4767" i="13" a="1"/>
  <c r="M4767" i="13" s="1"/>
  <c r="K4767" i="13"/>
  <c r="P4767" i="13"/>
  <c r="Q4767" i="13" s="1"/>
  <c r="A4768" i="13"/>
  <c r="O4767" i="13" l="1"/>
  <c r="L4767" i="13"/>
  <c r="N4768" i="13"/>
  <c r="M4768" i="13" a="1"/>
  <c r="M4768" i="13" s="1"/>
  <c r="K4768" i="13"/>
  <c r="P4768" i="13"/>
  <c r="Q4768" i="13" s="1"/>
  <c r="A4769" i="13"/>
  <c r="O4768" i="13" l="1"/>
  <c r="L4768" i="13"/>
  <c r="N4769" i="13"/>
  <c r="M4769" i="13" a="1"/>
  <c r="M4769" i="13" s="1"/>
  <c r="K4769" i="13"/>
  <c r="P4769" i="13"/>
  <c r="Q4769" i="13" s="1"/>
  <c r="A4770" i="13"/>
  <c r="O4769" i="13" l="1"/>
  <c r="L4769" i="13"/>
  <c r="N4770" i="13"/>
  <c r="M4770" i="13" a="1"/>
  <c r="M4770" i="13" s="1"/>
  <c r="K4770" i="13"/>
  <c r="P4770" i="13"/>
  <c r="Q4770" i="13" s="1"/>
  <c r="A4771" i="13"/>
  <c r="O4770" i="13" l="1"/>
  <c r="L4770" i="13"/>
  <c r="N4771" i="13"/>
  <c r="M4771" i="13" a="1"/>
  <c r="M4771" i="13" s="1"/>
  <c r="K4771" i="13"/>
  <c r="P4771" i="13"/>
  <c r="Q4771" i="13" s="1"/>
  <c r="A4772" i="13"/>
  <c r="O4771" i="13" l="1"/>
  <c r="L4771" i="13"/>
  <c r="N4772" i="13"/>
  <c r="M4772" i="13" a="1"/>
  <c r="M4772" i="13" s="1"/>
  <c r="K4772" i="13"/>
  <c r="P4772" i="13"/>
  <c r="Q4772" i="13" s="1"/>
  <c r="A4773" i="13"/>
  <c r="G533" i="19"/>
  <c r="O4772" i="13" l="1"/>
  <c r="L4772" i="13"/>
  <c r="N4773" i="13"/>
  <c r="M4773" i="13" a="1"/>
  <c r="M4773" i="13" s="1"/>
  <c r="O4773" i="13" s="1"/>
  <c r="K4773" i="13"/>
  <c r="P4773" i="13"/>
  <c r="Q4773" i="13" s="1"/>
  <c r="A4774" i="13"/>
  <c r="L4773" i="13" l="1"/>
  <c r="N4774" i="13"/>
  <c r="M4774" i="13" a="1"/>
  <c r="M4774" i="13" s="1"/>
  <c r="K4774" i="13"/>
  <c r="P4774" i="13"/>
  <c r="Q4774" i="13" s="1"/>
  <c r="A4775" i="13"/>
  <c r="O4774" i="13" l="1"/>
  <c r="L4774" i="13"/>
  <c r="N4775" i="13"/>
  <c r="M4775" i="13" a="1"/>
  <c r="M4775" i="13" s="1"/>
  <c r="K4775" i="13"/>
  <c r="P4775" i="13"/>
  <c r="Q4775" i="13" s="1"/>
  <c r="A4776" i="13"/>
  <c r="O4775" i="13" l="1"/>
  <c r="L4775" i="13"/>
  <c r="N4776" i="13"/>
  <c r="M4776" i="13" a="1"/>
  <c r="M4776" i="13" s="1"/>
  <c r="K4776" i="13"/>
  <c r="P4776" i="13"/>
  <c r="Q4776" i="13" s="1"/>
  <c r="A4777" i="13"/>
  <c r="O4776" i="13" l="1"/>
  <c r="L4776" i="13"/>
  <c r="N4777" i="13"/>
  <c r="M4777" i="13" a="1"/>
  <c r="M4777" i="13" s="1"/>
  <c r="K4777" i="13"/>
  <c r="P4777" i="13"/>
  <c r="Q4777" i="13" s="1"/>
  <c r="A4778" i="13"/>
  <c r="O4777" i="13" l="1"/>
  <c r="L4777" i="13"/>
  <c r="N4778" i="13"/>
  <c r="M4778" i="13" a="1"/>
  <c r="M4778" i="13" s="1"/>
  <c r="K4778" i="13"/>
  <c r="P4778" i="13"/>
  <c r="Q4778" i="13" s="1"/>
  <c r="A4779" i="13"/>
  <c r="O4778" i="13" l="1"/>
  <c r="L4778" i="13"/>
  <c r="N4779" i="13"/>
  <c r="M4779" i="13" a="1"/>
  <c r="M4779" i="13" s="1"/>
  <c r="K4779" i="13"/>
  <c r="P4779" i="13"/>
  <c r="Q4779" i="13" s="1"/>
  <c r="A4780" i="13"/>
  <c r="O4779" i="13" l="1"/>
  <c r="L4779" i="13"/>
  <c r="N4780" i="13"/>
  <c r="M4780" i="13" a="1"/>
  <c r="M4780" i="13" s="1"/>
  <c r="K4780" i="13"/>
  <c r="P4780" i="13"/>
  <c r="Q4780" i="13" s="1"/>
  <c r="A4781" i="13"/>
  <c r="O4780" i="13" l="1"/>
  <c r="L4780" i="13"/>
  <c r="N4781" i="13"/>
  <c r="M4781" i="13" a="1"/>
  <c r="M4781" i="13" s="1"/>
  <c r="O4781" i="13" s="1"/>
  <c r="K4781" i="13"/>
  <c r="P4781" i="13"/>
  <c r="Q4781" i="13" s="1"/>
  <c r="A4782" i="13"/>
  <c r="G534" i="19"/>
  <c r="L4781" i="13" l="1"/>
  <c r="N4782" i="13"/>
  <c r="M4782" i="13" a="1"/>
  <c r="M4782" i="13" s="1"/>
  <c r="K4782" i="13"/>
  <c r="P4782" i="13"/>
  <c r="Q4782" i="13" s="1"/>
  <c r="A4783" i="13"/>
  <c r="O4782" i="13" l="1"/>
  <c r="L4782" i="13"/>
  <c r="N4783" i="13"/>
  <c r="M4783" i="13" a="1"/>
  <c r="M4783" i="13" s="1"/>
  <c r="K4783" i="13"/>
  <c r="P4783" i="13"/>
  <c r="Q4783" i="13" s="1"/>
  <c r="A4784" i="13"/>
  <c r="O4783" i="13" l="1"/>
  <c r="L4783" i="13"/>
  <c r="N4784" i="13"/>
  <c r="M4784" i="13" a="1"/>
  <c r="M4784" i="13" s="1"/>
  <c r="K4784" i="13"/>
  <c r="P4784" i="13"/>
  <c r="Q4784" i="13" s="1"/>
  <c r="A4785" i="13"/>
  <c r="O4784" i="13" l="1"/>
  <c r="L4784" i="13"/>
  <c r="N4785" i="13"/>
  <c r="M4785" i="13" a="1"/>
  <c r="M4785" i="13" s="1"/>
  <c r="K4785" i="13"/>
  <c r="P4785" i="13"/>
  <c r="Q4785" i="13" s="1"/>
  <c r="A4786" i="13"/>
  <c r="O4785" i="13" l="1"/>
  <c r="L4785" i="13"/>
  <c r="N4786" i="13"/>
  <c r="M4786" i="13" a="1"/>
  <c r="M4786" i="13" s="1"/>
  <c r="O4786" i="13" s="1"/>
  <c r="K4786" i="13"/>
  <c r="P4786" i="13"/>
  <c r="Q4786" i="13" s="1"/>
  <c r="A4787" i="13"/>
  <c r="L4786" i="13" l="1"/>
  <c r="N4787" i="13"/>
  <c r="M4787" i="13" a="1"/>
  <c r="M4787" i="13" s="1"/>
  <c r="K4787" i="13"/>
  <c r="P4787" i="13"/>
  <c r="Q4787" i="13" s="1"/>
  <c r="A4788" i="13"/>
  <c r="O4787" i="13" l="1"/>
  <c r="L4787" i="13"/>
  <c r="N4788" i="13"/>
  <c r="M4788" i="13" a="1"/>
  <c r="M4788" i="13" s="1"/>
  <c r="K4788" i="13"/>
  <c r="P4788" i="13"/>
  <c r="Q4788" i="13" s="1"/>
  <c r="A4789" i="13"/>
  <c r="O4788" i="13" l="1"/>
  <c r="L4788" i="13"/>
  <c r="N4789" i="13"/>
  <c r="M4789" i="13" a="1"/>
  <c r="M4789" i="13" s="1"/>
  <c r="K4789" i="13"/>
  <c r="P4789" i="13"/>
  <c r="Q4789" i="13" s="1"/>
  <c r="A4790" i="13"/>
  <c r="O4789" i="13" l="1"/>
  <c r="L4789" i="13"/>
  <c r="N4790" i="13"/>
  <c r="M4790" i="13" a="1"/>
  <c r="M4790" i="13" s="1"/>
  <c r="K4790" i="13"/>
  <c r="P4790" i="13"/>
  <c r="Q4790" i="13" s="1"/>
  <c r="A4791" i="13"/>
  <c r="G535" i="19"/>
  <c r="O4790" i="13" l="1"/>
  <c r="L4790" i="13"/>
  <c r="N4791" i="13"/>
  <c r="M4791" i="13" a="1"/>
  <c r="M4791" i="13" s="1"/>
  <c r="K4791" i="13"/>
  <c r="P4791" i="13"/>
  <c r="Q4791" i="13" s="1"/>
  <c r="A4792" i="13"/>
  <c r="O4791" i="13" l="1"/>
  <c r="L4791" i="13"/>
  <c r="N4792" i="13"/>
  <c r="M4792" i="13" a="1"/>
  <c r="M4792" i="13" s="1"/>
  <c r="K4792" i="13"/>
  <c r="P4792" i="13"/>
  <c r="Q4792" i="13" s="1"/>
  <c r="A4793" i="13"/>
  <c r="O4792" i="13" l="1"/>
  <c r="L4792" i="13"/>
  <c r="N4793" i="13"/>
  <c r="M4793" i="13" a="1"/>
  <c r="M4793" i="13" s="1"/>
  <c r="K4793" i="13"/>
  <c r="P4793" i="13"/>
  <c r="Q4793" i="13" s="1"/>
  <c r="A4794" i="13"/>
  <c r="O4793" i="13" l="1"/>
  <c r="L4793" i="13"/>
  <c r="N4794" i="13"/>
  <c r="M4794" i="13" a="1"/>
  <c r="M4794" i="13" s="1"/>
  <c r="K4794" i="13"/>
  <c r="P4794" i="13"/>
  <c r="Q4794" i="13" s="1"/>
  <c r="A4795" i="13"/>
  <c r="O4794" i="13" l="1"/>
  <c r="L4794" i="13"/>
  <c r="N4795" i="13"/>
  <c r="M4795" i="13" a="1"/>
  <c r="M4795" i="13" s="1"/>
  <c r="K4795" i="13"/>
  <c r="P4795" i="13"/>
  <c r="Q4795" i="13" s="1"/>
  <c r="A4796" i="13"/>
  <c r="O4795" i="13" l="1"/>
  <c r="L4795" i="13"/>
  <c r="N4796" i="13"/>
  <c r="M4796" i="13" a="1"/>
  <c r="M4796" i="13" s="1"/>
  <c r="K4796" i="13"/>
  <c r="P4796" i="13"/>
  <c r="Q4796" i="13" s="1"/>
  <c r="A4797" i="13"/>
  <c r="O4796" i="13" l="1"/>
  <c r="L4796" i="13"/>
  <c r="N4797" i="13"/>
  <c r="M4797" i="13" a="1"/>
  <c r="M4797" i="13" s="1"/>
  <c r="K4797" i="13"/>
  <c r="P4797" i="13"/>
  <c r="Q4797" i="13" s="1"/>
  <c r="A4798" i="13"/>
  <c r="O4797" i="13" l="1"/>
  <c r="L4797" i="13"/>
  <c r="N4798" i="13"/>
  <c r="M4798" i="13" a="1"/>
  <c r="M4798" i="13" s="1"/>
  <c r="K4798" i="13"/>
  <c r="P4798" i="13"/>
  <c r="Q4798" i="13" s="1"/>
  <c r="A4799" i="13"/>
  <c r="O4798" i="13" l="1"/>
  <c r="L4798" i="13"/>
  <c r="N4799" i="13"/>
  <c r="M4799" i="13" a="1"/>
  <c r="M4799" i="13" s="1"/>
  <c r="K4799" i="13"/>
  <c r="P4799" i="13"/>
  <c r="Q4799" i="13" s="1"/>
  <c r="A4800" i="13"/>
  <c r="G536" i="19"/>
  <c r="O4799" i="13" l="1"/>
  <c r="L4799" i="13"/>
  <c r="N4800" i="13"/>
  <c r="M4800" i="13" a="1"/>
  <c r="M4800" i="13" s="1"/>
  <c r="K4800" i="13"/>
  <c r="P4800" i="13"/>
  <c r="Q4800" i="13" s="1"/>
  <c r="A4801" i="13"/>
  <c r="O4800" i="13" l="1"/>
  <c r="L4800" i="13"/>
  <c r="N4801" i="13"/>
  <c r="M4801" i="13" a="1"/>
  <c r="M4801" i="13" s="1"/>
  <c r="K4801" i="13"/>
  <c r="P4801" i="13"/>
  <c r="Q4801" i="13" s="1"/>
  <c r="A4802" i="13"/>
  <c r="O4801" i="13" l="1"/>
  <c r="L4801" i="13"/>
  <c r="N4802" i="13"/>
  <c r="M4802" i="13" a="1"/>
  <c r="M4802" i="13" s="1"/>
  <c r="O4802" i="13" s="1"/>
  <c r="K4802" i="13"/>
  <c r="P4802" i="13"/>
  <c r="Q4802" i="13" s="1"/>
  <c r="A4803" i="13"/>
  <c r="L4802" i="13" l="1"/>
  <c r="N4803" i="13"/>
  <c r="M4803" i="13" a="1"/>
  <c r="M4803" i="13" s="1"/>
  <c r="K4803" i="13"/>
  <c r="P4803" i="13"/>
  <c r="Q4803" i="13" s="1"/>
  <c r="A4804" i="13"/>
  <c r="O4803" i="13" l="1"/>
  <c r="L4803" i="13"/>
  <c r="N4804" i="13"/>
  <c r="M4804" i="13" a="1"/>
  <c r="M4804" i="13" s="1"/>
  <c r="K4804" i="13"/>
  <c r="P4804" i="13"/>
  <c r="Q4804" i="13" s="1"/>
  <c r="A4805" i="13"/>
  <c r="O4804" i="13" l="1"/>
  <c r="L4804" i="13"/>
  <c r="N4805" i="13"/>
  <c r="M4805" i="13" a="1"/>
  <c r="M4805" i="13" s="1"/>
  <c r="K4805" i="13"/>
  <c r="P4805" i="13"/>
  <c r="Q4805" i="13" s="1"/>
  <c r="A4806" i="13"/>
  <c r="O4805" i="13" l="1"/>
  <c r="L4805" i="13"/>
  <c r="N4806" i="13"/>
  <c r="M4806" i="13" a="1"/>
  <c r="M4806" i="13" s="1"/>
  <c r="K4806" i="13"/>
  <c r="P4806" i="13"/>
  <c r="Q4806" i="13" s="1"/>
  <c r="A4807" i="13"/>
  <c r="O4806" i="13" l="1"/>
  <c r="L4806" i="13"/>
  <c r="N4807" i="13"/>
  <c r="M4807" i="13" a="1"/>
  <c r="M4807" i="13" s="1"/>
  <c r="K4807" i="13"/>
  <c r="P4807" i="13"/>
  <c r="Q4807" i="13" s="1"/>
  <c r="A4808" i="13"/>
  <c r="O4807" i="13" l="1"/>
  <c r="L4807" i="13"/>
  <c r="N4808" i="13"/>
  <c r="M4808" i="13" a="1"/>
  <c r="M4808" i="13" s="1"/>
  <c r="K4808" i="13"/>
  <c r="P4808" i="13"/>
  <c r="Q4808" i="13" s="1"/>
  <c r="A4809" i="13"/>
  <c r="G537" i="19"/>
  <c r="O4808" i="13" l="1"/>
  <c r="L4808" i="13"/>
  <c r="N4809" i="13"/>
  <c r="M4809" i="13" a="1"/>
  <c r="M4809" i="13" s="1"/>
  <c r="K4809" i="13"/>
  <c r="P4809" i="13"/>
  <c r="Q4809" i="13" s="1"/>
  <c r="A4810" i="13"/>
  <c r="O4809" i="13" l="1"/>
  <c r="L4809" i="13"/>
  <c r="N4810" i="13"/>
  <c r="M4810" i="13" a="1"/>
  <c r="M4810" i="13" s="1"/>
  <c r="K4810" i="13"/>
  <c r="P4810" i="13"/>
  <c r="Q4810" i="13" s="1"/>
  <c r="A4811" i="13"/>
  <c r="O4810" i="13" l="1"/>
  <c r="L4810" i="13"/>
  <c r="N4811" i="13"/>
  <c r="M4811" i="13" a="1"/>
  <c r="M4811" i="13" s="1"/>
  <c r="K4811" i="13"/>
  <c r="P4811" i="13"/>
  <c r="Q4811" i="13" s="1"/>
  <c r="A4812" i="13"/>
  <c r="O4811" i="13" l="1"/>
  <c r="L4811" i="13"/>
  <c r="N4812" i="13"/>
  <c r="M4812" i="13" a="1"/>
  <c r="M4812" i="13" s="1"/>
  <c r="K4812" i="13"/>
  <c r="P4812" i="13"/>
  <c r="Q4812" i="13" s="1"/>
  <c r="A4813" i="13"/>
  <c r="O4812" i="13" l="1"/>
  <c r="L4812" i="13"/>
  <c r="N4813" i="13"/>
  <c r="M4813" i="13" a="1"/>
  <c r="M4813" i="13" s="1"/>
  <c r="K4813" i="13"/>
  <c r="P4813" i="13"/>
  <c r="Q4813" i="13" s="1"/>
  <c r="A4814" i="13"/>
  <c r="O4813" i="13" l="1"/>
  <c r="L4813" i="13"/>
  <c r="N4814" i="13"/>
  <c r="M4814" i="13" a="1"/>
  <c r="M4814" i="13" s="1"/>
  <c r="K4814" i="13"/>
  <c r="P4814" i="13"/>
  <c r="Q4814" i="13" s="1"/>
  <c r="A4815" i="13"/>
  <c r="O4814" i="13" l="1"/>
  <c r="L4814" i="13"/>
  <c r="N4815" i="13"/>
  <c r="M4815" i="13" a="1"/>
  <c r="M4815" i="13" s="1"/>
  <c r="K4815" i="13"/>
  <c r="P4815" i="13"/>
  <c r="Q4815" i="13" s="1"/>
  <c r="A4816" i="13"/>
  <c r="O4815" i="13" l="1"/>
  <c r="L4815" i="13"/>
  <c r="N4816" i="13"/>
  <c r="M4816" i="13" a="1"/>
  <c r="M4816" i="13" s="1"/>
  <c r="K4816" i="13"/>
  <c r="P4816" i="13"/>
  <c r="Q4816" i="13" s="1"/>
  <c r="A4817" i="13"/>
  <c r="O4816" i="13" l="1"/>
  <c r="L4816" i="13"/>
  <c r="N4817" i="13"/>
  <c r="M4817" i="13" a="1"/>
  <c r="M4817" i="13" s="1"/>
  <c r="K4817" i="13"/>
  <c r="P4817" i="13"/>
  <c r="Q4817" i="13" s="1"/>
  <c r="A4818" i="13"/>
  <c r="G538" i="19"/>
  <c r="O4817" i="13" l="1"/>
  <c r="L4817" i="13"/>
  <c r="N4818" i="13"/>
  <c r="M4818" i="13" a="1"/>
  <c r="M4818" i="13" s="1"/>
  <c r="K4818" i="13"/>
  <c r="P4818" i="13"/>
  <c r="Q4818" i="13" s="1"/>
  <c r="A4819" i="13"/>
  <c r="O4818" i="13" l="1"/>
  <c r="L4818" i="13"/>
  <c r="N4819" i="13"/>
  <c r="M4819" i="13" a="1"/>
  <c r="M4819" i="13" s="1"/>
  <c r="K4819" i="13"/>
  <c r="P4819" i="13"/>
  <c r="Q4819" i="13" s="1"/>
  <c r="A4820" i="13"/>
  <c r="O4819" i="13" l="1"/>
  <c r="L4819" i="13"/>
  <c r="N4820" i="13"/>
  <c r="M4820" i="13" a="1"/>
  <c r="M4820" i="13" s="1"/>
  <c r="K4820" i="13"/>
  <c r="P4820" i="13"/>
  <c r="Q4820" i="13" s="1"/>
  <c r="A4821" i="13"/>
  <c r="O4820" i="13" l="1"/>
  <c r="L4820" i="13"/>
  <c r="N4821" i="13"/>
  <c r="M4821" i="13" a="1"/>
  <c r="M4821" i="13" s="1"/>
  <c r="K4821" i="13"/>
  <c r="P4821" i="13"/>
  <c r="Q4821" i="13" s="1"/>
  <c r="A4822" i="13"/>
  <c r="O4821" i="13" l="1"/>
  <c r="L4821" i="13"/>
  <c r="N4822" i="13"/>
  <c r="M4822" i="13" a="1"/>
  <c r="M4822" i="13" s="1"/>
  <c r="K4822" i="13"/>
  <c r="P4822" i="13"/>
  <c r="Q4822" i="13" s="1"/>
  <c r="A4823" i="13"/>
  <c r="O4822" i="13" l="1"/>
  <c r="L4822" i="13"/>
  <c r="N4823" i="13"/>
  <c r="M4823" i="13" a="1"/>
  <c r="M4823" i="13" s="1"/>
  <c r="K4823" i="13"/>
  <c r="P4823" i="13"/>
  <c r="Q4823" i="13" s="1"/>
  <c r="A4824" i="13"/>
  <c r="O4823" i="13" l="1"/>
  <c r="L4823" i="13"/>
  <c r="N4824" i="13"/>
  <c r="M4824" i="13" a="1"/>
  <c r="M4824" i="13" s="1"/>
  <c r="K4824" i="13"/>
  <c r="P4824" i="13"/>
  <c r="Q4824" i="13" s="1"/>
  <c r="A4825" i="13"/>
  <c r="O4824" i="13" l="1"/>
  <c r="L4824" i="13"/>
  <c r="N4825" i="13"/>
  <c r="M4825" i="13" a="1"/>
  <c r="M4825" i="13" s="1"/>
  <c r="K4825" i="13"/>
  <c r="P4825" i="13"/>
  <c r="Q4825" i="13" s="1"/>
  <c r="A4826" i="13"/>
  <c r="O4825" i="13" l="1"/>
  <c r="L4825" i="13"/>
  <c r="N4826" i="13"/>
  <c r="M4826" i="13" a="1"/>
  <c r="M4826" i="13" s="1"/>
  <c r="K4826" i="13"/>
  <c r="P4826" i="13"/>
  <c r="Q4826" i="13" s="1"/>
  <c r="A4827" i="13"/>
  <c r="G539" i="19"/>
  <c r="O4826" i="13" l="1"/>
  <c r="L4826" i="13"/>
  <c r="N4827" i="13"/>
  <c r="M4827" i="13" a="1"/>
  <c r="M4827" i="13" s="1"/>
  <c r="K4827" i="13"/>
  <c r="P4827" i="13"/>
  <c r="Q4827" i="13" s="1"/>
  <c r="A4828" i="13"/>
  <c r="O4827" i="13" l="1"/>
  <c r="L4827" i="13"/>
  <c r="N4828" i="13"/>
  <c r="M4828" i="13" a="1"/>
  <c r="M4828" i="13" s="1"/>
  <c r="K4828" i="13"/>
  <c r="P4828" i="13"/>
  <c r="Q4828" i="13" s="1"/>
  <c r="A4829" i="13"/>
  <c r="O4828" i="13" l="1"/>
  <c r="L4828" i="13"/>
  <c r="N4829" i="13"/>
  <c r="M4829" i="13" a="1"/>
  <c r="M4829" i="13" s="1"/>
  <c r="K4829" i="13"/>
  <c r="P4829" i="13"/>
  <c r="Q4829" i="13" s="1"/>
  <c r="A4830" i="13"/>
  <c r="O4829" i="13" l="1"/>
  <c r="L4829" i="13"/>
  <c r="N4830" i="13"/>
  <c r="M4830" i="13" a="1"/>
  <c r="M4830" i="13" s="1"/>
  <c r="K4830" i="13"/>
  <c r="P4830" i="13"/>
  <c r="Q4830" i="13" s="1"/>
  <c r="A4831" i="13"/>
  <c r="O4830" i="13" l="1"/>
  <c r="L4830" i="13"/>
  <c r="N4831" i="13"/>
  <c r="M4831" i="13" a="1"/>
  <c r="M4831" i="13" s="1"/>
  <c r="K4831" i="13"/>
  <c r="P4831" i="13"/>
  <c r="Q4831" i="13" s="1"/>
  <c r="A4832" i="13"/>
  <c r="O4831" i="13" l="1"/>
  <c r="L4831" i="13"/>
  <c r="N4832" i="13"/>
  <c r="M4832" i="13" a="1"/>
  <c r="M4832" i="13" s="1"/>
  <c r="K4832" i="13"/>
  <c r="P4832" i="13"/>
  <c r="Q4832" i="13" s="1"/>
  <c r="A4833" i="13"/>
  <c r="O4832" i="13" l="1"/>
  <c r="L4832" i="13"/>
  <c r="N4833" i="13"/>
  <c r="M4833" i="13" a="1"/>
  <c r="M4833" i="13" s="1"/>
  <c r="K4833" i="13"/>
  <c r="P4833" i="13"/>
  <c r="Q4833" i="13" s="1"/>
  <c r="A4834" i="13"/>
  <c r="O4833" i="13" l="1"/>
  <c r="L4833" i="13"/>
  <c r="N4834" i="13"/>
  <c r="M4834" i="13" a="1"/>
  <c r="M4834" i="13" s="1"/>
  <c r="K4834" i="13"/>
  <c r="P4834" i="13"/>
  <c r="Q4834" i="13" s="1"/>
  <c r="A4835" i="13"/>
  <c r="O4834" i="13" l="1"/>
  <c r="L4834" i="13"/>
  <c r="N4835" i="13"/>
  <c r="M4835" i="13" a="1"/>
  <c r="M4835" i="13" s="1"/>
  <c r="K4835" i="13"/>
  <c r="P4835" i="13"/>
  <c r="Q4835" i="13" s="1"/>
  <c r="A4836" i="13"/>
  <c r="G540" i="19"/>
  <c r="O4835" i="13" l="1"/>
  <c r="L4835" i="13"/>
  <c r="N4836" i="13"/>
  <c r="M4836" i="13" a="1"/>
  <c r="M4836" i="13" s="1"/>
  <c r="K4836" i="13"/>
  <c r="P4836" i="13"/>
  <c r="Q4836" i="13" s="1"/>
  <c r="A4837" i="13"/>
  <c r="O4836" i="13" l="1"/>
  <c r="L4836" i="13"/>
  <c r="N4837" i="13"/>
  <c r="M4837" i="13" a="1"/>
  <c r="M4837" i="13" s="1"/>
  <c r="K4837" i="13"/>
  <c r="P4837" i="13"/>
  <c r="Q4837" i="13" s="1"/>
  <c r="A4838" i="13"/>
  <c r="O4837" i="13" l="1"/>
  <c r="L4837" i="13"/>
  <c r="N4838" i="13"/>
  <c r="M4838" i="13" a="1"/>
  <c r="M4838" i="13" s="1"/>
  <c r="K4838" i="13"/>
  <c r="P4838" i="13"/>
  <c r="Q4838" i="13" s="1"/>
  <c r="A4839" i="13"/>
  <c r="O4838" i="13" l="1"/>
  <c r="L4838" i="13"/>
  <c r="N4839" i="13"/>
  <c r="M4839" i="13" a="1"/>
  <c r="M4839" i="13" s="1"/>
  <c r="K4839" i="13"/>
  <c r="P4839" i="13"/>
  <c r="Q4839" i="13" s="1"/>
  <c r="A4840" i="13"/>
  <c r="O4839" i="13" l="1"/>
  <c r="L4839" i="13"/>
  <c r="N4840" i="13"/>
  <c r="M4840" i="13" a="1"/>
  <c r="M4840" i="13" s="1"/>
  <c r="K4840" i="13"/>
  <c r="P4840" i="13"/>
  <c r="Q4840" i="13" s="1"/>
  <c r="A4841" i="13"/>
  <c r="O4840" i="13" l="1"/>
  <c r="L4840" i="13"/>
  <c r="N4841" i="13"/>
  <c r="M4841" i="13" a="1"/>
  <c r="M4841" i="13" s="1"/>
  <c r="K4841" i="13"/>
  <c r="P4841" i="13"/>
  <c r="Q4841" i="13" s="1"/>
  <c r="A4842" i="13"/>
  <c r="O4841" i="13" l="1"/>
  <c r="L4841" i="13"/>
  <c r="N4842" i="13"/>
  <c r="M4842" i="13" a="1"/>
  <c r="M4842" i="13" s="1"/>
  <c r="K4842" i="13"/>
  <c r="P4842" i="13"/>
  <c r="Q4842" i="13" s="1"/>
  <c r="A4843" i="13"/>
  <c r="O4842" i="13" l="1"/>
  <c r="L4842" i="13"/>
  <c r="N4843" i="13"/>
  <c r="M4843" i="13" a="1"/>
  <c r="M4843" i="13" s="1"/>
  <c r="K4843" i="13"/>
  <c r="P4843" i="13"/>
  <c r="Q4843" i="13" s="1"/>
  <c r="A4844" i="13"/>
  <c r="O4843" i="13" l="1"/>
  <c r="L4843" i="13"/>
  <c r="N4844" i="13"/>
  <c r="M4844" i="13" a="1"/>
  <c r="M4844" i="13" s="1"/>
  <c r="K4844" i="13"/>
  <c r="P4844" i="13"/>
  <c r="Q4844" i="13" s="1"/>
  <c r="A4845" i="13"/>
  <c r="G541" i="19"/>
  <c r="O4844" i="13" l="1"/>
  <c r="L4844" i="13"/>
  <c r="N4845" i="13"/>
  <c r="M4845" i="13" a="1"/>
  <c r="M4845" i="13" s="1"/>
  <c r="O4845" i="13" s="1"/>
  <c r="K4845" i="13"/>
  <c r="P4845" i="13"/>
  <c r="Q4845" i="13" s="1"/>
  <c r="A4846" i="13"/>
  <c r="L4845" i="13" l="1"/>
  <c r="N4846" i="13"/>
  <c r="M4846" i="13" a="1"/>
  <c r="M4846" i="13" s="1"/>
  <c r="K4846" i="13"/>
  <c r="P4846" i="13"/>
  <c r="Q4846" i="13" s="1"/>
  <c r="A4847" i="13"/>
  <c r="O4846" i="13" l="1"/>
  <c r="L4846" i="13"/>
  <c r="N4847" i="13"/>
  <c r="M4847" i="13" a="1"/>
  <c r="M4847" i="13" s="1"/>
  <c r="K4847" i="13"/>
  <c r="P4847" i="13"/>
  <c r="Q4847" i="13" s="1"/>
  <c r="A4848" i="13"/>
  <c r="O4847" i="13" l="1"/>
  <c r="L4847" i="13"/>
  <c r="N4848" i="13"/>
  <c r="M4848" i="13" a="1"/>
  <c r="M4848" i="13" s="1"/>
  <c r="K4848" i="13"/>
  <c r="P4848" i="13"/>
  <c r="Q4848" i="13" s="1"/>
  <c r="A4849" i="13"/>
  <c r="O4848" i="13" l="1"/>
  <c r="L4848" i="13"/>
  <c r="N4849" i="13"/>
  <c r="M4849" i="13" a="1"/>
  <c r="M4849" i="13" s="1"/>
  <c r="K4849" i="13"/>
  <c r="P4849" i="13"/>
  <c r="Q4849" i="13" s="1"/>
  <c r="A4850" i="13"/>
  <c r="O4849" i="13" l="1"/>
  <c r="L4849" i="13"/>
  <c r="N4850" i="13"/>
  <c r="M4850" i="13" a="1"/>
  <c r="M4850" i="13" s="1"/>
  <c r="K4850" i="13"/>
  <c r="P4850" i="13"/>
  <c r="Q4850" i="13" s="1"/>
  <c r="A4851" i="13"/>
  <c r="O4850" i="13" l="1"/>
  <c r="L4850" i="13"/>
  <c r="N4851" i="13"/>
  <c r="M4851" i="13" a="1"/>
  <c r="M4851" i="13" s="1"/>
  <c r="K4851" i="13"/>
  <c r="P4851" i="13"/>
  <c r="Q4851" i="13" s="1"/>
  <c r="A4852" i="13"/>
  <c r="O4851" i="13" l="1"/>
  <c r="L4851" i="13"/>
  <c r="N4852" i="13"/>
  <c r="M4852" i="13" a="1"/>
  <c r="M4852" i="13" s="1"/>
  <c r="K4852" i="13"/>
  <c r="P4852" i="13"/>
  <c r="Q4852" i="13" s="1"/>
  <c r="A4853" i="13"/>
  <c r="O4852" i="13" l="1"/>
  <c r="L4852" i="13"/>
  <c r="N4853" i="13"/>
  <c r="M4853" i="13" a="1"/>
  <c r="M4853" i="13" s="1"/>
  <c r="K4853" i="13"/>
  <c r="P4853" i="13"/>
  <c r="Q4853" i="13" s="1"/>
  <c r="A4854" i="13"/>
  <c r="G542" i="19"/>
  <c r="O4853" i="13" l="1"/>
  <c r="L4853" i="13"/>
  <c r="N4854" i="13"/>
  <c r="M4854" i="13" a="1"/>
  <c r="M4854" i="13" s="1"/>
  <c r="K4854" i="13"/>
  <c r="P4854" i="13"/>
  <c r="Q4854" i="13" s="1"/>
  <c r="A4855" i="13"/>
  <c r="O4854" i="13" l="1"/>
  <c r="L4854" i="13"/>
  <c r="N4855" i="13"/>
  <c r="M4855" i="13" a="1"/>
  <c r="M4855" i="13" s="1"/>
  <c r="K4855" i="13"/>
  <c r="P4855" i="13"/>
  <c r="Q4855" i="13" s="1"/>
  <c r="A4856" i="13"/>
  <c r="O4855" i="13" l="1"/>
  <c r="L4855" i="13"/>
  <c r="N4856" i="13"/>
  <c r="M4856" i="13" a="1"/>
  <c r="M4856" i="13" s="1"/>
  <c r="K4856" i="13"/>
  <c r="P4856" i="13"/>
  <c r="Q4856" i="13" s="1"/>
  <c r="A4857" i="13"/>
  <c r="O4856" i="13" l="1"/>
  <c r="L4856" i="13"/>
  <c r="N4857" i="13"/>
  <c r="M4857" i="13" a="1"/>
  <c r="M4857" i="13" s="1"/>
  <c r="K4857" i="13"/>
  <c r="P4857" i="13"/>
  <c r="Q4857" i="13" s="1"/>
  <c r="A4858" i="13"/>
  <c r="O4857" i="13" l="1"/>
  <c r="L4857" i="13"/>
  <c r="N4858" i="13"/>
  <c r="M4858" i="13" a="1"/>
  <c r="M4858" i="13" s="1"/>
  <c r="K4858" i="13"/>
  <c r="P4858" i="13"/>
  <c r="Q4858" i="13" s="1"/>
  <c r="A4859" i="13"/>
  <c r="O4858" i="13" l="1"/>
  <c r="L4858" i="13"/>
  <c r="N4859" i="13"/>
  <c r="M4859" i="13" a="1"/>
  <c r="M4859" i="13" s="1"/>
  <c r="K4859" i="13"/>
  <c r="P4859" i="13"/>
  <c r="Q4859" i="13" s="1"/>
  <c r="A4860" i="13"/>
  <c r="O4859" i="13" l="1"/>
  <c r="L4859" i="13"/>
  <c r="N4860" i="13"/>
  <c r="M4860" i="13" a="1"/>
  <c r="M4860" i="13" s="1"/>
  <c r="K4860" i="13"/>
  <c r="P4860" i="13"/>
  <c r="Q4860" i="13" s="1"/>
  <c r="A4861" i="13"/>
  <c r="O4860" i="13" l="1"/>
  <c r="L4860" i="13"/>
  <c r="N4861" i="13"/>
  <c r="M4861" i="13" a="1"/>
  <c r="M4861" i="13" s="1"/>
  <c r="K4861" i="13"/>
  <c r="P4861" i="13"/>
  <c r="Q4861" i="13" s="1"/>
  <c r="A4862" i="13"/>
  <c r="O4861" i="13" l="1"/>
  <c r="L4861" i="13"/>
  <c r="N4862" i="13"/>
  <c r="M4862" i="13" a="1"/>
  <c r="M4862" i="13" s="1"/>
  <c r="K4862" i="13"/>
  <c r="P4862" i="13"/>
  <c r="Q4862" i="13" s="1"/>
  <c r="A4863" i="13"/>
  <c r="G543" i="19"/>
  <c r="O4862" i="13" l="1"/>
  <c r="L4862" i="13"/>
  <c r="N4863" i="13"/>
  <c r="M4863" i="13" a="1"/>
  <c r="M4863" i="13" s="1"/>
  <c r="K4863" i="13"/>
  <c r="P4863" i="13"/>
  <c r="Q4863" i="13" s="1"/>
  <c r="A4864" i="13"/>
  <c r="O4863" i="13" l="1"/>
  <c r="L4863" i="13"/>
  <c r="N4864" i="13"/>
  <c r="M4864" i="13" a="1"/>
  <c r="M4864" i="13" s="1"/>
  <c r="K4864" i="13"/>
  <c r="P4864" i="13"/>
  <c r="Q4864" i="13" s="1"/>
  <c r="A4865" i="13"/>
  <c r="O4864" i="13" l="1"/>
  <c r="L4864" i="13"/>
  <c r="N4865" i="13"/>
  <c r="M4865" i="13" a="1"/>
  <c r="M4865" i="13" s="1"/>
  <c r="K4865" i="13"/>
  <c r="P4865" i="13"/>
  <c r="Q4865" i="13" s="1"/>
  <c r="A4866" i="13"/>
  <c r="O4865" i="13" l="1"/>
  <c r="L4865" i="13"/>
  <c r="N4866" i="13"/>
  <c r="M4866" i="13" a="1"/>
  <c r="M4866" i="13" s="1"/>
  <c r="K4866" i="13"/>
  <c r="P4866" i="13"/>
  <c r="Q4866" i="13" s="1"/>
  <c r="A4867" i="13"/>
  <c r="O4866" i="13" l="1"/>
  <c r="L4866" i="13"/>
  <c r="N4867" i="13"/>
  <c r="M4867" i="13" a="1"/>
  <c r="M4867" i="13" s="1"/>
  <c r="K4867" i="13"/>
  <c r="P4867" i="13"/>
  <c r="Q4867" i="13" s="1"/>
  <c r="A4868" i="13"/>
  <c r="O4867" i="13" l="1"/>
  <c r="L4867" i="13"/>
  <c r="N4868" i="13"/>
  <c r="M4868" i="13" a="1"/>
  <c r="M4868" i="13" s="1"/>
  <c r="K4868" i="13"/>
  <c r="P4868" i="13"/>
  <c r="Q4868" i="13" s="1"/>
  <c r="A4869" i="13"/>
  <c r="O4868" i="13" l="1"/>
  <c r="L4868" i="13"/>
  <c r="N4869" i="13"/>
  <c r="M4869" i="13" a="1"/>
  <c r="M4869" i="13" s="1"/>
  <c r="K4869" i="13"/>
  <c r="P4869" i="13"/>
  <c r="Q4869" i="13" s="1"/>
  <c r="A4870" i="13"/>
  <c r="O4869" i="13" l="1"/>
  <c r="L4869" i="13"/>
  <c r="N4870" i="13"/>
  <c r="M4870" i="13" a="1"/>
  <c r="M4870" i="13" s="1"/>
  <c r="K4870" i="13"/>
  <c r="P4870" i="13"/>
  <c r="Q4870" i="13" s="1"/>
  <c r="A4871" i="13"/>
  <c r="O4870" i="13" l="1"/>
  <c r="L4870" i="13"/>
  <c r="N4871" i="13"/>
  <c r="M4871" i="13" a="1"/>
  <c r="M4871" i="13" s="1"/>
  <c r="K4871" i="13"/>
  <c r="P4871" i="13"/>
  <c r="Q4871" i="13" s="1"/>
  <c r="A4872" i="13"/>
  <c r="G544" i="19"/>
  <c r="O4871" i="13" l="1"/>
  <c r="L4871" i="13"/>
  <c r="N4872" i="13"/>
  <c r="M4872" i="13" a="1"/>
  <c r="M4872" i="13" s="1"/>
  <c r="K4872" i="13"/>
  <c r="P4872" i="13"/>
  <c r="Q4872" i="13" s="1"/>
  <c r="A4873" i="13"/>
  <c r="O4872" i="13" l="1"/>
  <c r="L4872" i="13"/>
  <c r="N4873" i="13"/>
  <c r="M4873" i="13" a="1"/>
  <c r="M4873" i="13" s="1"/>
  <c r="K4873" i="13"/>
  <c r="P4873" i="13"/>
  <c r="Q4873" i="13" s="1"/>
  <c r="A4874" i="13"/>
  <c r="O4873" i="13" l="1"/>
  <c r="L4873" i="13"/>
  <c r="N4874" i="13"/>
  <c r="M4874" i="13" a="1"/>
  <c r="M4874" i="13" s="1"/>
  <c r="K4874" i="13"/>
  <c r="P4874" i="13"/>
  <c r="Q4874" i="13" s="1"/>
  <c r="A4875" i="13"/>
  <c r="O4874" i="13" l="1"/>
  <c r="L4874" i="13"/>
  <c r="N4875" i="13"/>
  <c r="M4875" i="13" a="1"/>
  <c r="M4875" i="13" s="1"/>
  <c r="K4875" i="13"/>
  <c r="P4875" i="13"/>
  <c r="Q4875" i="13" s="1"/>
  <c r="A4876" i="13"/>
  <c r="O4875" i="13" l="1"/>
  <c r="L4875" i="13"/>
  <c r="N4876" i="13"/>
  <c r="M4876" i="13" a="1"/>
  <c r="M4876" i="13" s="1"/>
  <c r="K4876" i="13"/>
  <c r="P4876" i="13"/>
  <c r="Q4876" i="13" s="1"/>
  <c r="A4877" i="13"/>
  <c r="O4876" i="13" l="1"/>
  <c r="L4876" i="13"/>
  <c r="N4877" i="13"/>
  <c r="M4877" i="13" a="1"/>
  <c r="M4877" i="13" s="1"/>
  <c r="K4877" i="13"/>
  <c r="P4877" i="13"/>
  <c r="Q4877" i="13" s="1"/>
  <c r="A4878" i="13"/>
  <c r="O4877" i="13" l="1"/>
  <c r="L4877" i="13"/>
  <c r="N4878" i="13"/>
  <c r="M4878" i="13" a="1"/>
  <c r="M4878" i="13" s="1"/>
  <c r="K4878" i="13"/>
  <c r="P4878" i="13"/>
  <c r="Q4878" i="13" s="1"/>
  <c r="A4879" i="13"/>
  <c r="O4878" i="13" l="1"/>
  <c r="L4878" i="13"/>
  <c r="N4879" i="13"/>
  <c r="M4879" i="13" a="1"/>
  <c r="M4879" i="13" s="1"/>
  <c r="K4879" i="13"/>
  <c r="P4879" i="13"/>
  <c r="Q4879" i="13" s="1"/>
  <c r="A4880" i="13"/>
  <c r="O4879" i="13" l="1"/>
  <c r="L4879" i="13"/>
  <c r="N4880" i="13"/>
  <c r="M4880" i="13" a="1"/>
  <c r="M4880" i="13" s="1"/>
  <c r="K4880" i="13"/>
  <c r="P4880" i="13"/>
  <c r="Q4880" i="13" s="1"/>
  <c r="A4881" i="13"/>
  <c r="G545" i="19"/>
  <c r="O4880" i="13" l="1"/>
  <c r="L4880" i="13"/>
  <c r="N4881" i="13"/>
  <c r="M4881" i="13" a="1"/>
  <c r="M4881" i="13" s="1"/>
  <c r="O4881" i="13" s="1"/>
  <c r="K4881" i="13"/>
  <c r="P4881" i="13"/>
  <c r="Q4881" i="13" s="1"/>
  <c r="A4882" i="13"/>
  <c r="L4881" i="13" l="1"/>
  <c r="N4882" i="13"/>
  <c r="M4882" i="13" a="1"/>
  <c r="M4882" i="13" s="1"/>
  <c r="K4882" i="13"/>
  <c r="P4882" i="13"/>
  <c r="Q4882" i="13" s="1"/>
  <c r="A4883" i="13"/>
  <c r="O4882" i="13" l="1"/>
  <c r="L4882" i="13"/>
  <c r="N4883" i="13"/>
  <c r="M4883" i="13" a="1"/>
  <c r="M4883" i="13" s="1"/>
  <c r="K4883" i="13"/>
  <c r="P4883" i="13"/>
  <c r="Q4883" i="13" s="1"/>
  <c r="A4884" i="13"/>
  <c r="O4883" i="13" l="1"/>
  <c r="L4883" i="13"/>
  <c r="N4884" i="13"/>
  <c r="M4884" i="13" a="1"/>
  <c r="M4884" i="13" s="1"/>
  <c r="K4884" i="13"/>
  <c r="P4884" i="13"/>
  <c r="Q4884" i="13" s="1"/>
  <c r="A4885" i="13"/>
  <c r="O4884" i="13" l="1"/>
  <c r="L4884" i="13"/>
  <c r="N4885" i="13"/>
  <c r="M4885" i="13" a="1"/>
  <c r="M4885" i="13" s="1"/>
  <c r="K4885" i="13"/>
  <c r="P4885" i="13"/>
  <c r="Q4885" i="13" s="1"/>
  <c r="A4886" i="13"/>
  <c r="O4885" i="13" l="1"/>
  <c r="L4885" i="13"/>
  <c r="N4886" i="13"/>
  <c r="M4886" i="13" a="1"/>
  <c r="M4886" i="13" s="1"/>
  <c r="K4886" i="13"/>
  <c r="P4886" i="13"/>
  <c r="Q4886" i="13" s="1"/>
  <c r="A4887" i="13"/>
  <c r="O4886" i="13" l="1"/>
  <c r="L4886" i="13"/>
  <c r="N4887" i="13"/>
  <c r="M4887" i="13" a="1"/>
  <c r="M4887" i="13" s="1"/>
  <c r="K4887" i="13"/>
  <c r="P4887" i="13"/>
  <c r="Q4887" i="13" s="1"/>
  <c r="A4888" i="13"/>
  <c r="O4887" i="13" l="1"/>
  <c r="L4887" i="13"/>
  <c r="N4888" i="13"/>
  <c r="M4888" i="13" a="1"/>
  <c r="M4888" i="13" s="1"/>
  <c r="K4888" i="13"/>
  <c r="P4888" i="13"/>
  <c r="Q4888" i="13" s="1"/>
  <c r="A4889" i="13"/>
  <c r="O4888" i="13" l="1"/>
  <c r="L4888" i="13"/>
  <c r="N4889" i="13"/>
  <c r="M4889" i="13" a="1"/>
  <c r="M4889" i="13" s="1"/>
  <c r="K4889" i="13"/>
  <c r="P4889" i="13"/>
  <c r="Q4889" i="13" s="1"/>
  <c r="A4890" i="13"/>
  <c r="G546" i="19"/>
  <c r="O4889" i="13" l="1"/>
  <c r="L4889" i="13"/>
  <c r="N4890" i="13"/>
  <c r="M4890" i="13" a="1"/>
  <c r="M4890" i="13" s="1"/>
  <c r="K4890" i="13"/>
  <c r="P4890" i="13"/>
  <c r="Q4890" i="13" s="1"/>
  <c r="A4891" i="13"/>
  <c r="O4890" i="13" l="1"/>
  <c r="L4890" i="13"/>
  <c r="N4891" i="13"/>
  <c r="M4891" i="13" a="1"/>
  <c r="M4891" i="13" s="1"/>
  <c r="K4891" i="13"/>
  <c r="P4891" i="13"/>
  <c r="Q4891" i="13" s="1"/>
  <c r="A4892" i="13"/>
  <c r="O4891" i="13" l="1"/>
  <c r="L4891" i="13"/>
  <c r="N4892" i="13"/>
  <c r="M4892" i="13" a="1"/>
  <c r="M4892" i="13" s="1"/>
  <c r="K4892" i="13"/>
  <c r="P4892" i="13"/>
  <c r="Q4892" i="13" s="1"/>
  <c r="A4893" i="13"/>
  <c r="O4892" i="13" l="1"/>
  <c r="L4892" i="13"/>
  <c r="N4893" i="13"/>
  <c r="M4893" i="13" a="1"/>
  <c r="M4893" i="13" s="1"/>
  <c r="K4893" i="13"/>
  <c r="P4893" i="13"/>
  <c r="Q4893" i="13" s="1"/>
  <c r="A4894" i="13"/>
  <c r="O4893" i="13" l="1"/>
  <c r="L4893" i="13"/>
  <c r="N4894" i="13"/>
  <c r="M4894" i="13" a="1"/>
  <c r="M4894" i="13" s="1"/>
  <c r="K4894" i="13"/>
  <c r="P4894" i="13"/>
  <c r="Q4894" i="13" s="1"/>
  <c r="A4895" i="13"/>
  <c r="O4894" i="13" l="1"/>
  <c r="L4894" i="13"/>
  <c r="N4895" i="13"/>
  <c r="M4895" i="13" a="1"/>
  <c r="M4895" i="13" s="1"/>
  <c r="K4895" i="13"/>
  <c r="P4895" i="13"/>
  <c r="Q4895" i="13" s="1"/>
  <c r="A4896" i="13"/>
  <c r="O4895" i="13" l="1"/>
  <c r="L4895" i="13"/>
  <c r="N4896" i="13"/>
  <c r="M4896" i="13" a="1"/>
  <c r="M4896" i="13" s="1"/>
  <c r="K4896" i="13"/>
  <c r="P4896" i="13"/>
  <c r="Q4896" i="13" s="1"/>
  <c r="A4897" i="13"/>
  <c r="O4896" i="13" l="1"/>
  <c r="L4896" i="13"/>
  <c r="N4897" i="13"/>
  <c r="M4897" i="13" a="1"/>
  <c r="M4897" i="13" s="1"/>
  <c r="K4897" i="13"/>
  <c r="P4897" i="13"/>
  <c r="Q4897" i="13" s="1"/>
  <c r="A4898" i="13"/>
  <c r="O4897" i="13" l="1"/>
  <c r="L4897" i="13"/>
  <c r="N4898" i="13"/>
  <c r="M4898" i="13" a="1"/>
  <c r="M4898" i="13" s="1"/>
  <c r="K4898" i="13"/>
  <c r="P4898" i="13"/>
  <c r="Q4898" i="13" s="1"/>
  <c r="A4899" i="13"/>
  <c r="G547" i="19"/>
  <c r="O4898" i="13" l="1"/>
  <c r="L4898" i="13"/>
  <c r="N4899" i="13"/>
  <c r="M4899" i="13" a="1"/>
  <c r="M4899" i="13" s="1"/>
  <c r="K4899" i="13"/>
  <c r="P4899" i="13"/>
  <c r="Q4899" i="13" s="1"/>
  <c r="A4900" i="13"/>
  <c r="O4899" i="13" l="1"/>
  <c r="L4899" i="13"/>
  <c r="N4900" i="13"/>
  <c r="M4900" i="13" a="1"/>
  <c r="M4900" i="13" s="1"/>
  <c r="K4900" i="13"/>
  <c r="P4900" i="13"/>
  <c r="Q4900" i="13" s="1"/>
  <c r="A4901" i="13"/>
  <c r="O4900" i="13" l="1"/>
  <c r="L4900" i="13"/>
  <c r="N4901" i="13"/>
  <c r="M4901" i="13" a="1"/>
  <c r="M4901" i="13" s="1"/>
  <c r="K4901" i="13"/>
  <c r="P4901" i="13"/>
  <c r="Q4901" i="13" s="1"/>
  <c r="A4902" i="13"/>
  <c r="O4901" i="13" l="1"/>
  <c r="L4901" i="13"/>
  <c r="N4902" i="13"/>
  <c r="M4902" i="13" a="1"/>
  <c r="M4902" i="13" s="1"/>
  <c r="K4902" i="13"/>
  <c r="P4902" i="13"/>
  <c r="Q4902" i="13" s="1"/>
  <c r="A4903" i="13"/>
  <c r="O4902" i="13" l="1"/>
  <c r="L4902" i="13"/>
  <c r="N4903" i="13"/>
  <c r="M4903" i="13" a="1"/>
  <c r="M4903" i="13" s="1"/>
  <c r="K4903" i="13"/>
  <c r="P4903" i="13"/>
  <c r="Q4903" i="13" s="1"/>
  <c r="A4904" i="13"/>
  <c r="O4903" i="13" l="1"/>
  <c r="L4903" i="13"/>
  <c r="N4904" i="13"/>
  <c r="M4904" i="13" a="1"/>
  <c r="M4904" i="13" s="1"/>
  <c r="K4904" i="13"/>
  <c r="P4904" i="13"/>
  <c r="Q4904" i="13" s="1"/>
  <c r="A4905" i="13"/>
  <c r="O4904" i="13" l="1"/>
  <c r="L4904" i="13"/>
  <c r="N4905" i="13"/>
  <c r="M4905" i="13" a="1"/>
  <c r="M4905" i="13" s="1"/>
  <c r="K4905" i="13"/>
  <c r="P4905" i="13"/>
  <c r="Q4905" i="13" s="1"/>
  <c r="A4906" i="13"/>
  <c r="O4905" i="13" l="1"/>
  <c r="L4905" i="13"/>
  <c r="N4906" i="13"/>
  <c r="M4906" i="13" a="1"/>
  <c r="M4906" i="13" s="1"/>
  <c r="K4906" i="13"/>
  <c r="P4906" i="13"/>
  <c r="Q4906" i="13" s="1"/>
  <c r="A4907" i="13"/>
  <c r="O4906" i="13" l="1"/>
  <c r="L4906" i="13"/>
  <c r="N4907" i="13"/>
  <c r="M4907" i="13" a="1"/>
  <c r="M4907" i="13" s="1"/>
  <c r="O4907" i="13" s="1"/>
  <c r="K4907" i="13"/>
  <c r="P4907" i="13"/>
  <c r="Q4907" i="13" s="1"/>
  <c r="A4908" i="13"/>
  <c r="G548" i="19"/>
  <c r="L4907" i="13" l="1"/>
  <c r="N4908" i="13"/>
  <c r="M4908" i="13" a="1"/>
  <c r="M4908" i="13" s="1"/>
  <c r="K4908" i="13"/>
  <c r="P4908" i="13"/>
  <c r="Q4908" i="13" s="1"/>
  <c r="A4909" i="13"/>
  <c r="O4908" i="13" l="1"/>
  <c r="L4908" i="13"/>
  <c r="N4909" i="13"/>
  <c r="M4909" i="13" a="1"/>
  <c r="M4909" i="13" s="1"/>
  <c r="K4909" i="13"/>
  <c r="P4909" i="13"/>
  <c r="Q4909" i="13" s="1"/>
  <c r="A4910" i="13"/>
  <c r="O4909" i="13" l="1"/>
  <c r="L4909" i="13"/>
  <c r="N4910" i="13"/>
  <c r="M4910" i="13" a="1"/>
  <c r="M4910" i="13" s="1"/>
  <c r="K4910" i="13"/>
  <c r="P4910" i="13"/>
  <c r="Q4910" i="13" s="1"/>
  <c r="A4911" i="13"/>
  <c r="O4910" i="13" l="1"/>
  <c r="L4910" i="13"/>
  <c r="N4911" i="13"/>
  <c r="M4911" i="13" a="1"/>
  <c r="M4911" i="13" s="1"/>
  <c r="K4911" i="13"/>
  <c r="P4911" i="13"/>
  <c r="Q4911" i="13" s="1"/>
  <c r="A4912" i="13"/>
  <c r="O4911" i="13" l="1"/>
  <c r="L4911" i="13"/>
  <c r="N4912" i="13"/>
  <c r="M4912" i="13" a="1"/>
  <c r="M4912" i="13" s="1"/>
  <c r="K4912" i="13"/>
  <c r="P4912" i="13"/>
  <c r="Q4912" i="13" s="1"/>
  <c r="A4913" i="13"/>
  <c r="O4912" i="13" l="1"/>
  <c r="L4912" i="13"/>
  <c r="N4913" i="13"/>
  <c r="M4913" i="13" a="1"/>
  <c r="M4913" i="13" s="1"/>
  <c r="K4913" i="13"/>
  <c r="P4913" i="13"/>
  <c r="Q4913" i="13" s="1"/>
  <c r="A4914" i="13"/>
  <c r="O4913" i="13" l="1"/>
  <c r="L4913" i="13"/>
  <c r="N4914" i="13"/>
  <c r="M4914" i="13" a="1"/>
  <c r="M4914" i="13" s="1"/>
  <c r="K4914" i="13"/>
  <c r="P4914" i="13"/>
  <c r="Q4914" i="13" s="1"/>
  <c r="A4915" i="13"/>
  <c r="O4914" i="13" l="1"/>
  <c r="L4914" i="13"/>
  <c r="N4915" i="13"/>
  <c r="M4915" i="13" a="1"/>
  <c r="M4915" i="13" s="1"/>
  <c r="K4915" i="13"/>
  <c r="P4915" i="13"/>
  <c r="Q4915" i="13" s="1"/>
  <c r="A4916" i="13"/>
  <c r="O4915" i="13" l="1"/>
  <c r="L4915" i="13"/>
  <c r="N4916" i="13"/>
  <c r="M4916" i="13" a="1"/>
  <c r="M4916" i="13" s="1"/>
  <c r="K4916" i="13"/>
  <c r="P4916" i="13"/>
  <c r="Q4916" i="13" s="1"/>
  <c r="A4917" i="13"/>
  <c r="G549" i="19"/>
  <c r="O4916" i="13" l="1"/>
  <c r="L4916" i="13"/>
  <c r="N4917" i="13"/>
  <c r="M4917" i="13" a="1"/>
  <c r="M4917" i="13" s="1"/>
  <c r="K4917" i="13"/>
  <c r="P4917" i="13"/>
  <c r="Q4917" i="13" s="1"/>
  <c r="A4918" i="13"/>
  <c r="O4917" i="13" l="1"/>
  <c r="L4917" i="13"/>
  <c r="N4918" i="13"/>
  <c r="M4918" i="13" a="1"/>
  <c r="M4918" i="13" s="1"/>
  <c r="K4918" i="13"/>
  <c r="P4918" i="13"/>
  <c r="Q4918" i="13" s="1"/>
  <c r="A4919" i="13"/>
  <c r="O4918" i="13" l="1"/>
  <c r="L4918" i="13"/>
  <c r="N4919" i="13"/>
  <c r="M4919" i="13" a="1"/>
  <c r="M4919" i="13" s="1"/>
  <c r="K4919" i="13"/>
  <c r="P4919" i="13"/>
  <c r="Q4919" i="13" s="1"/>
  <c r="A4920" i="13"/>
  <c r="O4919" i="13" l="1"/>
  <c r="L4919" i="13"/>
  <c r="N4920" i="13"/>
  <c r="M4920" i="13" a="1"/>
  <c r="M4920" i="13" s="1"/>
  <c r="K4920" i="13"/>
  <c r="P4920" i="13"/>
  <c r="Q4920" i="13" s="1"/>
  <c r="A4921" i="13"/>
  <c r="O4920" i="13" l="1"/>
  <c r="L4920" i="13"/>
  <c r="N4921" i="13"/>
  <c r="M4921" i="13" a="1"/>
  <c r="M4921" i="13" s="1"/>
  <c r="K4921" i="13"/>
  <c r="P4921" i="13"/>
  <c r="Q4921" i="13" s="1"/>
  <c r="A4922" i="13"/>
  <c r="O4921" i="13" l="1"/>
  <c r="L4921" i="13"/>
  <c r="N4922" i="13"/>
  <c r="M4922" i="13" a="1"/>
  <c r="M4922" i="13" s="1"/>
  <c r="K4922" i="13"/>
  <c r="P4922" i="13"/>
  <c r="Q4922" i="13" s="1"/>
  <c r="A4923" i="13"/>
  <c r="O4922" i="13" l="1"/>
  <c r="L4922" i="13"/>
  <c r="N4923" i="13"/>
  <c r="M4923" i="13" a="1"/>
  <c r="M4923" i="13" s="1"/>
  <c r="K4923" i="13"/>
  <c r="P4923" i="13"/>
  <c r="Q4923" i="13" s="1"/>
  <c r="A4924" i="13"/>
  <c r="O4923" i="13" l="1"/>
  <c r="L4923" i="13"/>
  <c r="N4924" i="13"/>
  <c r="M4924" i="13" a="1"/>
  <c r="M4924" i="13" s="1"/>
  <c r="K4924" i="13"/>
  <c r="P4924" i="13"/>
  <c r="Q4924" i="13" s="1"/>
  <c r="A4925" i="13"/>
  <c r="O4924" i="13" l="1"/>
  <c r="L4924" i="13"/>
  <c r="N4925" i="13"/>
  <c r="M4925" i="13" a="1"/>
  <c r="M4925" i="13" s="1"/>
  <c r="K4925" i="13"/>
  <c r="P4925" i="13"/>
  <c r="Q4925" i="13" s="1"/>
  <c r="A4926" i="13"/>
  <c r="G550" i="19"/>
  <c r="O4925" i="13" l="1"/>
  <c r="L4925" i="13"/>
  <c r="N4926" i="13"/>
  <c r="M4926" i="13" a="1"/>
  <c r="M4926" i="13" s="1"/>
  <c r="K4926" i="13"/>
  <c r="P4926" i="13"/>
  <c r="Q4926" i="13" s="1"/>
  <c r="A4927" i="13"/>
  <c r="O4926" i="13" l="1"/>
  <c r="L4926" i="13"/>
  <c r="N4927" i="13"/>
  <c r="M4927" i="13" a="1"/>
  <c r="M4927" i="13" s="1"/>
  <c r="K4927" i="13"/>
  <c r="P4927" i="13"/>
  <c r="Q4927" i="13" s="1"/>
  <c r="A4928" i="13"/>
  <c r="O4927" i="13" l="1"/>
  <c r="L4927" i="13"/>
  <c r="N4928" i="13"/>
  <c r="M4928" i="13" a="1"/>
  <c r="M4928" i="13" s="1"/>
  <c r="K4928" i="13"/>
  <c r="P4928" i="13"/>
  <c r="Q4928" i="13" s="1"/>
  <c r="A4929" i="13"/>
  <c r="O4928" i="13" l="1"/>
  <c r="L4928" i="13"/>
  <c r="N4929" i="13"/>
  <c r="M4929" i="13" a="1"/>
  <c r="M4929" i="13" s="1"/>
  <c r="K4929" i="13"/>
  <c r="P4929" i="13"/>
  <c r="Q4929" i="13" s="1"/>
  <c r="A4930" i="13"/>
  <c r="O4929" i="13" l="1"/>
  <c r="L4929" i="13"/>
  <c r="N4930" i="13"/>
  <c r="M4930" i="13" a="1"/>
  <c r="M4930" i="13" s="1"/>
  <c r="K4930" i="13"/>
  <c r="P4930" i="13"/>
  <c r="Q4930" i="13" s="1"/>
  <c r="A4931" i="13"/>
  <c r="O4930" i="13" l="1"/>
  <c r="L4930" i="13"/>
  <c r="N4931" i="13"/>
  <c r="M4931" i="13" a="1"/>
  <c r="M4931" i="13" s="1"/>
  <c r="K4931" i="13"/>
  <c r="P4931" i="13"/>
  <c r="Q4931" i="13" s="1"/>
  <c r="A4932" i="13"/>
  <c r="O4931" i="13" l="1"/>
  <c r="L4931" i="13"/>
  <c r="N4932" i="13"/>
  <c r="M4932" i="13" a="1"/>
  <c r="M4932" i="13" s="1"/>
  <c r="K4932" i="13"/>
  <c r="P4932" i="13"/>
  <c r="Q4932" i="13" s="1"/>
  <c r="A4933" i="13"/>
  <c r="O4932" i="13" l="1"/>
  <c r="L4932" i="13"/>
  <c r="N4933" i="13"/>
  <c r="M4933" i="13" a="1"/>
  <c r="M4933" i="13" s="1"/>
  <c r="K4933" i="13"/>
  <c r="P4933" i="13"/>
  <c r="Q4933" i="13" s="1"/>
  <c r="A4934" i="13"/>
  <c r="O4933" i="13" l="1"/>
  <c r="L4933" i="13"/>
  <c r="N4934" i="13"/>
  <c r="M4934" i="13" a="1"/>
  <c r="M4934" i="13" s="1"/>
  <c r="K4934" i="13"/>
  <c r="P4934" i="13"/>
  <c r="Q4934" i="13" s="1"/>
  <c r="A4935" i="13"/>
  <c r="G551" i="19"/>
  <c r="O4934" i="13" l="1"/>
  <c r="L4934" i="13"/>
  <c r="N4935" i="13"/>
  <c r="M4935" i="13" a="1"/>
  <c r="M4935" i="13" s="1"/>
  <c r="O4935" i="13" s="1"/>
  <c r="K4935" i="13"/>
  <c r="P4935" i="13"/>
  <c r="Q4935" i="13" s="1"/>
  <c r="A4936" i="13"/>
  <c r="L4935" i="13" l="1"/>
  <c r="N4936" i="13"/>
  <c r="M4936" i="13" a="1"/>
  <c r="M4936" i="13" s="1"/>
  <c r="K4936" i="13"/>
  <c r="P4936" i="13"/>
  <c r="Q4936" i="13" s="1"/>
  <c r="A4937" i="13"/>
  <c r="O4936" i="13" l="1"/>
  <c r="L4936" i="13"/>
  <c r="N4937" i="13"/>
  <c r="M4937" i="13" a="1"/>
  <c r="M4937" i="13" s="1"/>
  <c r="K4937" i="13"/>
  <c r="P4937" i="13"/>
  <c r="Q4937" i="13" s="1"/>
  <c r="A4938" i="13"/>
  <c r="O4937" i="13" l="1"/>
  <c r="L4937" i="13"/>
  <c r="N4938" i="13"/>
  <c r="M4938" i="13" a="1"/>
  <c r="M4938" i="13" s="1"/>
  <c r="K4938" i="13"/>
  <c r="P4938" i="13"/>
  <c r="Q4938" i="13" s="1"/>
  <c r="A4939" i="13"/>
  <c r="O4938" i="13" l="1"/>
  <c r="L4938" i="13"/>
  <c r="N4939" i="13"/>
  <c r="M4939" i="13" a="1"/>
  <c r="M4939" i="13" s="1"/>
  <c r="K4939" i="13"/>
  <c r="P4939" i="13"/>
  <c r="Q4939" i="13" s="1"/>
  <c r="A4940" i="13"/>
  <c r="O4939" i="13" l="1"/>
  <c r="L4939" i="13"/>
  <c r="N4940" i="13"/>
  <c r="M4940" i="13" a="1"/>
  <c r="M4940" i="13" s="1"/>
  <c r="K4940" i="13"/>
  <c r="P4940" i="13"/>
  <c r="Q4940" i="13" s="1"/>
  <c r="A4941" i="13"/>
  <c r="O4940" i="13" l="1"/>
  <c r="L4940" i="13"/>
  <c r="N4941" i="13"/>
  <c r="M4941" i="13" a="1"/>
  <c r="M4941" i="13" s="1"/>
  <c r="K4941" i="13"/>
  <c r="P4941" i="13"/>
  <c r="Q4941" i="13" s="1"/>
  <c r="A4942" i="13"/>
  <c r="O4941" i="13" l="1"/>
  <c r="L4941" i="13"/>
  <c r="N4942" i="13"/>
  <c r="M4942" i="13" a="1"/>
  <c r="M4942" i="13" s="1"/>
  <c r="O4942" i="13" s="1"/>
  <c r="K4942" i="13"/>
  <c r="P4942" i="13"/>
  <c r="Q4942" i="13" s="1"/>
  <c r="A4943" i="13"/>
  <c r="L4942" i="13" l="1"/>
  <c r="N4943" i="13"/>
  <c r="M4943" i="13" a="1"/>
  <c r="M4943" i="13" s="1"/>
  <c r="K4943" i="13"/>
  <c r="P4943" i="13"/>
  <c r="Q4943" i="13" s="1"/>
  <c r="A4944" i="13"/>
  <c r="G552" i="19"/>
  <c r="O4943" i="13" l="1"/>
  <c r="L4943" i="13"/>
  <c r="N4944" i="13"/>
  <c r="M4944" i="13" a="1"/>
  <c r="M4944" i="13" s="1"/>
  <c r="K4944" i="13"/>
  <c r="P4944" i="13"/>
  <c r="Q4944" i="13" s="1"/>
  <c r="A4945" i="13"/>
  <c r="O4944" i="13" l="1"/>
  <c r="L4944" i="13"/>
  <c r="N4945" i="13"/>
  <c r="M4945" i="13" a="1"/>
  <c r="M4945" i="13" s="1"/>
  <c r="K4945" i="13"/>
  <c r="P4945" i="13"/>
  <c r="Q4945" i="13" s="1"/>
  <c r="A4946" i="13"/>
  <c r="O4945" i="13" l="1"/>
  <c r="L4945" i="13"/>
  <c r="N4946" i="13"/>
  <c r="M4946" i="13" a="1"/>
  <c r="M4946" i="13" s="1"/>
  <c r="K4946" i="13"/>
  <c r="P4946" i="13"/>
  <c r="Q4946" i="13" s="1"/>
  <c r="A4947" i="13"/>
  <c r="O4946" i="13" l="1"/>
  <c r="L4946" i="13"/>
  <c r="N4947" i="13"/>
  <c r="M4947" i="13" a="1"/>
  <c r="M4947" i="13" s="1"/>
  <c r="K4947" i="13"/>
  <c r="P4947" i="13"/>
  <c r="Q4947" i="13" s="1"/>
  <c r="A4948" i="13"/>
  <c r="O4947" i="13" l="1"/>
  <c r="L4947" i="13"/>
  <c r="N4948" i="13"/>
  <c r="M4948" i="13" a="1"/>
  <c r="M4948" i="13" s="1"/>
  <c r="K4948" i="13"/>
  <c r="P4948" i="13"/>
  <c r="Q4948" i="13" s="1"/>
  <c r="A4949" i="13"/>
  <c r="O4948" i="13" l="1"/>
  <c r="L4948" i="13"/>
  <c r="N4949" i="13"/>
  <c r="M4949" i="13" a="1"/>
  <c r="M4949" i="13" s="1"/>
  <c r="K4949" i="13"/>
  <c r="P4949" i="13"/>
  <c r="Q4949" i="13" s="1"/>
  <c r="A4950" i="13"/>
  <c r="O4949" i="13" l="1"/>
  <c r="L4949" i="13"/>
  <c r="N4950" i="13"/>
  <c r="M4950" i="13" a="1"/>
  <c r="M4950" i="13" s="1"/>
  <c r="K4950" i="13"/>
  <c r="P4950" i="13"/>
  <c r="Q4950" i="13" s="1"/>
  <c r="A4951" i="13"/>
  <c r="O4950" i="13" l="1"/>
  <c r="L4950" i="13"/>
  <c r="N4951" i="13"/>
  <c r="M4951" i="13" a="1"/>
  <c r="M4951" i="13" s="1"/>
  <c r="K4951" i="13"/>
  <c r="P4951" i="13"/>
  <c r="Q4951" i="13" s="1"/>
  <c r="A4952" i="13"/>
  <c r="O4951" i="13" l="1"/>
  <c r="L4951" i="13"/>
  <c r="N4952" i="13"/>
  <c r="M4952" i="13" a="1"/>
  <c r="M4952" i="13" s="1"/>
  <c r="K4952" i="13"/>
  <c r="P4952" i="13"/>
  <c r="Q4952" i="13" s="1"/>
  <c r="A4953" i="13"/>
  <c r="G553" i="19"/>
  <c r="O4952" i="13" l="1"/>
  <c r="L4952" i="13"/>
  <c r="N4953" i="13"/>
  <c r="M4953" i="13" a="1"/>
  <c r="M4953" i="13" s="1"/>
  <c r="K4953" i="13"/>
  <c r="P4953" i="13"/>
  <c r="Q4953" i="13" s="1"/>
  <c r="A4954" i="13"/>
  <c r="O4953" i="13" l="1"/>
  <c r="L4953" i="13"/>
  <c r="N4954" i="13"/>
  <c r="M4954" i="13" a="1"/>
  <c r="M4954" i="13" s="1"/>
  <c r="K4954" i="13"/>
  <c r="P4954" i="13"/>
  <c r="Q4954" i="13" s="1"/>
  <c r="A4955" i="13"/>
  <c r="O4954" i="13" l="1"/>
  <c r="L4954" i="13"/>
  <c r="N4955" i="13"/>
  <c r="M4955" i="13" a="1"/>
  <c r="M4955" i="13" s="1"/>
  <c r="O4955" i="13" s="1"/>
  <c r="K4955" i="13"/>
  <c r="P4955" i="13"/>
  <c r="Q4955" i="13" s="1"/>
  <c r="A4956" i="13"/>
  <c r="L4955" i="13" l="1"/>
  <c r="N4956" i="13"/>
  <c r="M4956" i="13" a="1"/>
  <c r="M4956" i="13" s="1"/>
  <c r="K4956" i="13"/>
  <c r="P4956" i="13"/>
  <c r="Q4956" i="13" s="1"/>
  <c r="A4957" i="13"/>
  <c r="O4956" i="13" l="1"/>
  <c r="L4956" i="13"/>
  <c r="N4957" i="13"/>
  <c r="M4957" i="13" a="1"/>
  <c r="M4957" i="13" s="1"/>
  <c r="K4957" i="13"/>
  <c r="P4957" i="13"/>
  <c r="Q4957" i="13" s="1"/>
  <c r="A4958" i="13"/>
  <c r="O4957" i="13" l="1"/>
  <c r="L4957" i="13"/>
  <c r="N4958" i="13"/>
  <c r="M4958" i="13" a="1"/>
  <c r="M4958" i="13" s="1"/>
  <c r="K4958" i="13"/>
  <c r="P4958" i="13"/>
  <c r="Q4958" i="13" s="1"/>
  <c r="A4959" i="13"/>
  <c r="O4958" i="13" l="1"/>
  <c r="L4958" i="13"/>
  <c r="N4959" i="13"/>
  <c r="M4959" i="13" a="1"/>
  <c r="M4959" i="13" s="1"/>
  <c r="K4959" i="13"/>
  <c r="P4959" i="13"/>
  <c r="Q4959" i="13" s="1"/>
  <c r="A4960" i="13"/>
  <c r="O4959" i="13" l="1"/>
  <c r="L4959" i="13"/>
  <c r="N4960" i="13"/>
  <c r="M4960" i="13" a="1"/>
  <c r="M4960" i="13" s="1"/>
  <c r="K4960" i="13"/>
  <c r="P4960" i="13"/>
  <c r="Q4960" i="13" s="1"/>
  <c r="A4961" i="13"/>
  <c r="O4960" i="13" l="1"/>
  <c r="L4960" i="13"/>
  <c r="N4961" i="13"/>
  <c r="M4961" i="13" a="1"/>
  <c r="M4961" i="13" s="1"/>
  <c r="K4961" i="13"/>
  <c r="P4961" i="13"/>
  <c r="Q4961" i="13" s="1"/>
  <c r="A4962" i="13"/>
  <c r="G554" i="19"/>
  <c r="O4961" i="13" l="1"/>
  <c r="L4961" i="13"/>
  <c r="N4962" i="13"/>
  <c r="M4962" i="13" a="1"/>
  <c r="M4962" i="13" s="1"/>
  <c r="K4962" i="13"/>
  <c r="P4962" i="13"/>
  <c r="Q4962" i="13" s="1"/>
  <c r="A4963" i="13"/>
  <c r="O4962" i="13" l="1"/>
  <c r="L4962" i="13"/>
  <c r="N4963" i="13"/>
  <c r="M4963" i="13" a="1"/>
  <c r="M4963" i="13" s="1"/>
  <c r="K4963" i="13"/>
  <c r="P4963" i="13"/>
  <c r="Q4963" i="13" s="1"/>
  <c r="A4964" i="13"/>
  <c r="O4963" i="13" l="1"/>
  <c r="L4963" i="13"/>
  <c r="N4964" i="13"/>
  <c r="M4964" i="13" a="1"/>
  <c r="M4964" i="13" s="1"/>
  <c r="K4964" i="13"/>
  <c r="P4964" i="13"/>
  <c r="Q4964" i="13" s="1"/>
  <c r="A4965" i="13"/>
  <c r="O4964" i="13" l="1"/>
  <c r="L4964" i="13"/>
  <c r="N4965" i="13"/>
  <c r="M4965" i="13" a="1"/>
  <c r="M4965" i="13" s="1"/>
  <c r="K4965" i="13"/>
  <c r="P4965" i="13"/>
  <c r="Q4965" i="13" s="1"/>
  <c r="A4966" i="13"/>
  <c r="O4965" i="13" l="1"/>
  <c r="L4965" i="13"/>
  <c r="N4966" i="13"/>
  <c r="M4966" i="13" a="1"/>
  <c r="M4966" i="13" s="1"/>
  <c r="K4966" i="13"/>
  <c r="P4966" i="13"/>
  <c r="Q4966" i="13" s="1"/>
  <c r="A4967" i="13"/>
  <c r="O4966" i="13" l="1"/>
  <c r="L4966" i="13"/>
  <c r="N4967" i="13"/>
  <c r="M4967" i="13" a="1"/>
  <c r="M4967" i="13" s="1"/>
  <c r="K4967" i="13"/>
  <c r="P4967" i="13"/>
  <c r="Q4967" i="13" s="1"/>
  <c r="A4968" i="13"/>
  <c r="O4967" i="13" l="1"/>
  <c r="L4967" i="13"/>
  <c r="N4968" i="13"/>
  <c r="M4968" i="13" a="1"/>
  <c r="M4968" i="13" s="1"/>
  <c r="K4968" i="13"/>
  <c r="P4968" i="13"/>
  <c r="Q4968" i="13" s="1"/>
  <c r="A4969" i="13"/>
  <c r="O4968" i="13" l="1"/>
  <c r="L4968" i="13"/>
  <c r="N4969" i="13"/>
  <c r="M4969" i="13" a="1"/>
  <c r="M4969" i="13" s="1"/>
  <c r="K4969" i="13"/>
  <c r="P4969" i="13"/>
  <c r="Q4969" i="13" s="1"/>
  <c r="A4970" i="13"/>
  <c r="O4969" i="13" l="1"/>
  <c r="L4969" i="13"/>
  <c r="N4970" i="13"/>
  <c r="M4970" i="13" a="1"/>
  <c r="M4970" i="13" s="1"/>
  <c r="O4970" i="13" s="1"/>
  <c r="K4970" i="13"/>
  <c r="P4970" i="13"/>
  <c r="Q4970" i="13" s="1"/>
  <c r="A4971" i="13"/>
  <c r="G555" i="19"/>
  <c r="L4970" i="13" l="1"/>
  <c r="N4971" i="13"/>
  <c r="M4971" i="13" a="1"/>
  <c r="M4971" i="13" s="1"/>
  <c r="K4971" i="13"/>
  <c r="P4971" i="13"/>
  <c r="Q4971" i="13" s="1"/>
  <c r="A4972" i="13"/>
  <c r="O4971" i="13" l="1"/>
  <c r="L4971" i="13"/>
  <c r="N4972" i="13"/>
  <c r="M4972" i="13" a="1"/>
  <c r="M4972" i="13" s="1"/>
  <c r="K4972" i="13"/>
  <c r="P4972" i="13"/>
  <c r="Q4972" i="13" s="1"/>
  <c r="A4973" i="13"/>
  <c r="O4972" i="13" l="1"/>
  <c r="L4972" i="13"/>
  <c r="N4973" i="13"/>
  <c r="M4973" i="13" a="1"/>
  <c r="M4973" i="13" s="1"/>
  <c r="K4973" i="13"/>
  <c r="P4973" i="13"/>
  <c r="Q4973" i="13" s="1"/>
  <c r="A4974" i="13"/>
  <c r="O4973" i="13" l="1"/>
  <c r="L4973" i="13"/>
  <c r="N4974" i="13"/>
  <c r="M4974" i="13" a="1"/>
  <c r="M4974" i="13" s="1"/>
  <c r="K4974" i="13"/>
  <c r="P4974" i="13"/>
  <c r="Q4974" i="13" s="1"/>
  <c r="A4975" i="13"/>
  <c r="O4974" i="13" l="1"/>
  <c r="L4974" i="13"/>
  <c r="N4975" i="13"/>
  <c r="M4975" i="13" a="1"/>
  <c r="M4975" i="13" s="1"/>
  <c r="K4975" i="13"/>
  <c r="P4975" i="13"/>
  <c r="Q4975" i="13" s="1"/>
  <c r="A4976" i="13"/>
  <c r="O4975" i="13" l="1"/>
  <c r="L4975" i="13"/>
  <c r="N4976" i="13"/>
  <c r="M4976" i="13" a="1"/>
  <c r="M4976" i="13" s="1"/>
  <c r="K4976" i="13"/>
  <c r="P4976" i="13"/>
  <c r="Q4976" i="13" s="1"/>
  <c r="A4977" i="13"/>
  <c r="O4976" i="13" l="1"/>
  <c r="L4976" i="13"/>
  <c r="N4977" i="13"/>
  <c r="M4977" i="13" a="1"/>
  <c r="M4977" i="13" s="1"/>
  <c r="K4977" i="13"/>
  <c r="P4977" i="13"/>
  <c r="Q4977" i="13" s="1"/>
  <c r="A4978" i="13"/>
  <c r="O4977" i="13" l="1"/>
  <c r="L4977" i="13"/>
  <c r="N4978" i="13"/>
  <c r="M4978" i="13" a="1"/>
  <c r="M4978" i="13" s="1"/>
  <c r="K4978" i="13"/>
  <c r="P4978" i="13"/>
  <c r="Q4978" i="13" s="1"/>
  <c r="A4979" i="13"/>
  <c r="O4978" i="13" l="1"/>
  <c r="L4978" i="13"/>
  <c r="N4979" i="13"/>
  <c r="M4979" i="13" a="1"/>
  <c r="M4979" i="13" s="1"/>
  <c r="K4979" i="13"/>
  <c r="P4979" i="13"/>
  <c r="Q4979" i="13" s="1"/>
  <c r="A4980" i="13"/>
  <c r="G556" i="19"/>
  <c r="O4979" i="13" l="1"/>
  <c r="L4979" i="13"/>
  <c r="N4980" i="13"/>
  <c r="M4980" i="13" a="1"/>
  <c r="M4980" i="13" s="1"/>
  <c r="K4980" i="13"/>
  <c r="P4980" i="13"/>
  <c r="Q4980" i="13" s="1"/>
  <c r="A4981" i="13"/>
  <c r="O4980" i="13" l="1"/>
  <c r="L4980" i="13"/>
  <c r="N4981" i="13"/>
  <c r="M4981" i="13" a="1"/>
  <c r="M4981" i="13" s="1"/>
  <c r="K4981" i="13"/>
  <c r="P4981" i="13"/>
  <c r="Q4981" i="13" s="1"/>
  <c r="A4982" i="13"/>
  <c r="O4981" i="13" l="1"/>
  <c r="L4981" i="13"/>
  <c r="N4982" i="13"/>
  <c r="M4982" i="13" a="1"/>
  <c r="M4982" i="13" s="1"/>
  <c r="K4982" i="13"/>
  <c r="P4982" i="13"/>
  <c r="Q4982" i="13" s="1"/>
  <c r="A4983" i="13"/>
  <c r="O4982" i="13" l="1"/>
  <c r="L4982" i="13"/>
  <c r="N4983" i="13"/>
  <c r="M4983" i="13" a="1"/>
  <c r="M4983" i="13" s="1"/>
  <c r="K4983" i="13"/>
  <c r="P4983" i="13"/>
  <c r="Q4983" i="13" s="1"/>
  <c r="A4984" i="13"/>
  <c r="O4983" i="13" l="1"/>
  <c r="L4983" i="13"/>
  <c r="N4984" i="13"/>
  <c r="M4984" i="13" a="1"/>
  <c r="M4984" i="13" s="1"/>
  <c r="K4984" i="13"/>
  <c r="P4984" i="13"/>
  <c r="Q4984" i="13" s="1"/>
  <c r="A4985" i="13"/>
  <c r="O4984" i="13" l="1"/>
  <c r="L4984" i="13"/>
  <c r="N4985" i="13"/>
  <c r="M4985" i="13" a="1"/>
  <c r="M4985" i="13" s="1"/>
  <c r="K4985" i="13"/>
  <c r="P4985" i="13"/>
  <c r="Q4985" i="13" s="1"/>
  <c r="A4986" i="13"/>
  <c r="O4985" i="13" l="1"/>
  <c r="L4985" i="13"/>
  <c r="N4986" i="13"/>
  <c r="M4986" i="13" a="1"/>
  <c r="M4986" i="13" s="1"/>
  <c r="K4986" i="13"/>
  <c r="P4986" i="13"/>
  <c r="Q4986" i="13" s="1"/>
  <c r="A4987" i="13"/>
  <c r="O4986" i="13" l="1"/>
  <c r="L4986" i="13"/>
  <c r="N4987" i="13"/>
  <c r="M4987" i="13" a="1"/>
  <c r="M4987" i="13" s="1"/>
  <c r="K4987" i="13"/>
  <c r="P4987" i="13"/>
  <c r="Q4987" i="13" s="1"/>
  <c r="A4988" i="13"/>
  <c r="O4987" i="13" l="1"/>
  <c r="L4987" i="13"/>
  <c r="N4988" i="13"/>
  <c r="M4988" i="13" a="1"/>
  <c r="M4988" i="13" s="1"/>
  <c r="K4988" i="13"/>
  <c r="P4988" i="13"/>
  <c r="Q4988" i="13" s="1"/>
  <c r="A4989" i="13"/>
  <c r="G557" i="19"/>
  <c r="O4988" i="13" l="1"/>
  <c r="L4988" i="13"/>
  <c r="N4989" i="13"/>
  <c r="M4989" i="13" a="1"/>
  <c r="M4989" i="13" s="1"/>
  <c r="K4989" i="13"/>
  <c r="P4989" i="13"/>
  <c r="Q4989" i="13" s="1"/>
  <c r="A4990" i="13"/>
  <c r="O4989" i="13" l="1"/>
  <c r="L4989" i="13"/>
  <c r="N4990" i="13"/>
  <c r="M4990" i="13" a="1"/>
  <c r="M4990" i="13" s="1"/>
  <c r="K4990" i="13"/>
  <c r="P4990" i="13"/>
  <c r="Q4990" i="13" s="1"/>
  <c r="A4991" i="13"/>
  <c r="O4990" i="13" l="1"/>
  <c r="L4990" i="13"/>
  <c r="N4991" i="13"/>
  <c r="M4991" i="13" a="1"/>
  <c r="M4991" i="13" s="1"/>
  <c r="K4991" i="13"/>
  <c r="P4991" i="13"/>
  <c r="Q4991" i="13" s="1"/>
  <c r="A4992" i="13"/>
  <c r="O4991" i="13" l="1"/>
  <c r="L4991" i="13"/>
  <c r="N4992" i="13"/>
  <c r="M4992" i="13" a="1"/>
  <c r="M4992" i="13" s="1"/>
  <c r="K4992" i="13"/>
  <c r="P4992" i="13"/>
  <c r="Q4992" i="13" s="1"/>
  <c r="A4993" i="13"/>
  <c r="O4992" i="13" l="1"/>
  <c r="L4992" i="13"/>
  <c r="N4993" i="13"/>
  <c r="M4993" i="13" a="1"/>
  <c r="M4993" i="13" s="1"/>
  <c r="K4993" i="13"/>
  <c r="P4993" i="13"/>
  <c r="Q4993" i="13" s="1"/>
  <c r="A4994" i="13"/>
  <c r="O4993" i="13" l="1"/>
  <c r="L4993" i="13"/>
  <c r="N4994" i="13"/>
  <c r="M4994" i="13" a="1"/>
  <c r="M4994" i="13" s="1"/>
  <c r="K4994" i="13"/>
  <c r="P4994" i="13"/>
  <c r="Q4994" i="13" s="1"/>
  <c r="A4995" i="13"/>
  <c r="O4994" i="13" l="1"/>
  <c r="L4994" i="13"/>
  <c r="N4995" i="13"/>
  <c r="M4995" i="13" a="1"/>
  <c r="M4995" i="13" s="1"/>
  <c r="K4995" i="13"/>
  <c r="P4995" i="13"/>
  <c r="Q4995" i="13" s="1"/>
  <c r="A4996" i="13"/>
  <c r="O4995" i="13" l="1"/>
  <c r="L4995" i="13"/>
  <c r="N4996" i="13"/>
  <c r="M4996" i="13" a="1"/>
  <c r="M4996" i="13" s="1"/>
  <c r="K4996" i="13"/>
  <c r="P4996" i="13"/>
  <c r="Q4996" i="13" s="1"/>
  <c r="A4997" i="13"/>
  <c r="O4996" i="13" l="1"/>
  <c r="L4996" i="13"/>
  <c r="N4997" i="13"/>
  <c r="M4997" i="13" a="1"/>
  <c r="M4997" i="13" s="1"/>
  <c r="K4997" i="13"/>
  <c r="P4997" i="13"/>
  <c r="Q4997" i="13" s="1"/>
  <c r="A4998" i="13"/>
  <c r="G558" i="19"/>
  <c r="O4997" i="13" l="1"/>
  <c r="L4997" i="13"/>
  <c r="N4998" i="13"/>
  <c r="M4998" i="13" a="1"/>
  <c r="M4998" i="13" s="1"/>
  <c r="K4998" i="13"/>
  <c r="P4998" i="13"/>
  <c r="Q4998" i="13" s="1"/>
  <c r="A4999" i="13"/>
  <c r="O4998" i="13" l="1"/>
  <c r="L4998" i="13"/>
  <c r="N4999" i="13"/>
  <c r="M4999" i="13" a="1"/>
  <c r="M4999" i="13" s="1"/>
  <c r="K4999" i="13"/>
  <c r="P4999" i="13"/>
  <c r="Q4999" i="13" s="1"/>
  <c r="A5000" i="13"/>
  <c r="O4999" i="13" l="1"/>
  <c r="L4999" i="13"/>
  <c r="N5000" i="13"/>
  <c r="M5000" i="13" a="1"/>
  <c r="M5000" i="13" s="1"/>
  <c r="K5000" i="13"/>
  <c r="P5000" i="13"/>
  <c r="Q5000" i="13" s="1"/>
  <c r="A5001" i="13"/>
  <c r="O5000" i="13" l="1"/>
  <c r="L5000" i="13"/>
  <c r="N5001" i="13"/>
  <c r="M5001" i="13" a="1"/>
  <c r="M5001" i="13" s="1"/>
  <c r="K5001" i="13"/>
  <c r="P5001" i="13"/>
  <c r="Q5001" i="13" s="1"/>
  <c r="A5002" i="13"/>
  <c r="O5001" i="13" l="1"/>
  <c r="L5001" i="13"/>
  <c r="N5002" i="13"/>
  <c r="M5002" i="13" a="1"/>
  <c r="M5002" i="13" s="1"/>
  <c r="O5002" i="13" s="1"/>
  <c r="K5002" i="13"/>
  <c r="P5002" i="13"/>
  <c r="Q5002" i="13" s="1"/>
  <c r="A5003" i="13"/>
  <c r="L5002" i="13" l="1"/>
  <c r="N5003" i="13"/>
  <c r="M5003" i="13" a="1"/>
  <c r="M5003" i="13" s="1"/>
  <c r="O5003" i="13" s="1"/>
  <c r="K5003" i="13"/>
  <c r="P5003" i="13"/>
  <c r="Q5003" i="13" s="1"/>
  <c r="A5004" i="13"/>
  <c r="L5003" i="13" l="1"/>
  <c r="N5004" i="13"/>
  <c r="M5004" i="13" a="1"/>
  <c r="M5004" i="13" s="1"/>
  <c r="K5004" i="13"/>
  <c r="P5004" i="13"/>
  <c r="Q5004" i="13" s="1"/>
  <c r="A5005" i="13"/>
  <c r="O5004" i="13" l="1"/>
  <c r="L5004" i="13"/>
  <c r="N5005" i="13"/>
  <c r="M5005" i="13" a="1"/>
  <c r="M5005" i="13" s="1"/>
  <c r="K5005" i="13"/>
  <c r="P5005" i="13"/>
  <c r="Q5005" i="13" s="1"/>
  <c r="A5006" i="13"/>
  <c r="O5005" i="13" l="1"/>
  <c r="L5005" i="13"/>
  <c r="N5006" i="13"/>
  <c r="M5006" i="13" a="1"/>
  <c r="M5006" i="13" s="1"/>
  <c r="K5006" i="13"/>
  <c r="P5006" i="13"/>
  <c r="Q5006" i="13" s="1"/>
  <c r="A5007" i="13"/>
  <c r="G559" i="19"/>
  <c r="O5006" i="13" l="1"/>
  <c r="L5006" i="13"/>
  <c r="N5007" i="13"/>
  <c r="M5007" i="13" a="1"/>
  <c r="M5007" i="13" s="1"/>
  <c r="K5007" i="13"/>
  <c r="P5007" i="13"/>
  <c r="Q5007" i="13" s="1"/>
  <c r="A5008" i="13"/>
  <c r="O5007" i="13" l="1"/>
  <c r="L5007" i="13"/>
  <c r="N5008" i="13"/>
  <c r="M5008" i="13" a="1"/>
  <c r="M5008" i="13" s="1"/>
  <c r="K5008" i="13"/>
  <c r="P5008" i="13"/>
  <c r="Q5008" i="13" s="1"/>
  <c r="A5009" i="13"/>
  <c r="O5008" i="13" l="1"/>
  <c r="L5008" i="13"/>
  <c r="N5009" i="13"/>
  <c r="M5009" i="13" a="1"/>
  <c r="M5009" i="13" s="1"/>
  <c r="K5009" i="13"/>
  <c r="P5009" i="13"/>
  <c r="Q5009" i="13" s="1"/>
  <c r="A5010" i="13"/>
  <c r="O5009" i="13" l="1"/>
  <c r="L5009" i="13"/>
  <c r="N5010" i="13"/>
  <c r="M5010" i="13" a="1"/>
  <c r="M5010" i="13" s="1"/>
  <c r="K5010" i="13"/>
  <c r="P5010" i="13"/>
  <c r="Q5010" i="13" s="1"/>
  <c r="A5011" i="13"/>
  <c r="O5010" i="13" l="1"/>
  <c r="L5010" i="13"/>
  <c r="N5011" i="13"/>
  <c r="M5011" i="13" a="1"/>
  <c r="M5011" i="13" s="1"/>
  <c r="K5011" i="13"/>
  <c r="P5011" i="13"/>
  <c r="Q5011" i="13" s="1"/>
  <c r="A5012" i="13"/>
  <c r="O5011" i="13" l="1"/>
  <c r="L5011" i="13"/>
  <c r="N5012" i="13"/>
  <c r="M5012" i="13" a="1"/>
  <c r="M5012" i="13" s="1"/>
  <c r="K5012" i="13"/>
  <c r="P5012" i="13"/>
  <c r="Q5012" i="13" s="1"/>
  <c r="A5013" i="13"/>
  <c r="O5012" i="13" l="1"/>
  <c r="L5012" i="13"/>
  <c r="N5013" i="13"/>
  <c r="M5013" i="13" a="1"/>
  <c r="M5013" i="13" s="1"/>
  <c r="K5013" i="13"/>
  <c r="P5013" i="13"/>
  <c r="Q5013" i="13" s="1"/>
  <c r="A5014" i="13"/>
  <c r="O5013" i="13" l="1"/>
  <c r="L5013" i="13"/>
  <c r="N5014" i="13"/>
  <c r="M5014" i="13" a="1"/>
  <c r="M5014" i="13" s="1"/>
  <c r="K5014" i="13"/>
  <c r="P5014" i="13"/>
  <c r="Q5014" i="13" s="1"/>
  <c r="A5015" i="13"/>
  <c r="O5014" i="13" l="1"/>
  <c r="L5014" i="13"/>
  <c r="N5015" i="13"/>
  <c r="M5015" i="13" a="1"/>
  <c r="M5015" i="13" s="1"/>
  <c r="K5015" i="13"/>
  <c r="P5015" i="13"/>
  <c r="Q5015" i="13" s="1"/>
  <c r="A5016" i="13"/>
  <c r="G560" i="19"/>
  <c r="O5015" i="13" l="1"/>
  <c r="L5015" i="13"/>
  <c r="N5016" i="13"/>
  <c r="M5016" i="13" a="1"/>
  <c r="M5016" i="13" s="1"/>
  <c r="K5016" i="13"/>
  <c r="P5016" i="13"/>
  <c r="Q5016" i="13" s="1"/>
  <c r="A5017" i="13"/>
  <c r="O5016" i="13" l="1"/>
  <c r="L5016" i="13"/>
  <c r="N5017" i="13"/>
  <c r="M5017" i="13" a="1"/>
  <c r="M5017" i="13" s="1"/>
  <c r="K5017" i="13"/>
  <c r="P5017" i="13"/>
  <c r="Q5017" i="13" s="1"/>
  <c r="A5018" i="13"/>
  <c r="O5017" i="13" l="1"/>
  <c r="L5017" i="13"/>
  <c r="N5018" i="13"/>
  <c r="M5018" i="13" a="1"/>
  <c r="M5018" i="13" s="1"/>
  <c r="K5018" i="13"/>
  <c r="P5018" i="13"/>
  <c r="Q5018" i="13" s="1"/>
  <c r="A5019" i="13"/>
  <c r="O5018" i="13" l="1"/>
  <c r="L5018" i="13"/>
  <c r="N5019" i="13"/>
  <c r="M5019" i="13" a="1"/>
  <c r="M5019" i="13" s="1"/>
  <c r="O5019" i="13" s="1"/>
  <c r="K5019" i="13"/>
  <c r="P5019" i="13"/>
  <c r="Q5019" i="13" s="1"/>
  <c r="A5020" i="13"/>
  <c r="L5019" i="13" l="1"/>
  <c r="N5020" i="13"/>
  <c r="M5020" i="13" a="1"/>
  <c r="M5020" i="13" s="1"/>
  <c r="K5020" i="13"/>
  <c r="P5020" i="13"/>
  <c r="Q5020" i="13" s="1"/>
  <c r="A5021" i="13"/>
  <c r="O5020" i="13" l="1"/>
  <c r="L5020" i="13"/>
  <c r="N5021" i="13"/>
  <c r="M5021" i="13" a="1"/>
  <c r="M5021" i="13" s="1"/>
  <c r="K5021" i="13"/>
  <c r="P5021" i="13"/>
  <c r="Q5021" i="13" s="1"/>
  <c r="A5022" i="13"/>
  <c r="O5021" i="13" l="1"/>
  <c r="L5021" i="13"/>
  <c r="N5022" i="13"/>
  <c r="M5022" i="13" a="1"/>
  <c r="M5022" i="13" s="1"/>
  <c r="K5022" i="13"/>
  <c r="P5022" i="13"/>
  <c r="Q5022" i="13" s="1"/>
  <c r="A5023" i="13"/>
  <c r="O5022" i="13" l="1"/>
  <c r="L5022" i="13"/>
  <c r="N5023" i="13"/>
  <c r="M5023" i="13" a="1"/>
  <c r="M5023" i="13" s="1"/>
  <c r="K5023" i="13"/>
  <c r="P5023" i="13"/>
  <c r="Q5023" i="13" s="1"/>
  <c r="A5024" i="13"/>
  <c r="O5023" i="13" l="1"/>
  <c r="L5023" i="13"/>
  <c r="N5024" i="13"/>
  <c r="M5024" i="13" a="1"/>
  <c r="M5024" i="13" s="1"/>
  <c r="K5024" i="13"/>
  <c r="P5024" i="13"/>
  <c r="Q5024" i="13" s="1"/>
  <c r="A5025" i="13"/>
  <c r="G561" i="19"/>
  <c r="O5024" i="13" l="1"/>
  <c r="L5024" i="13"/>
  <c r="N5025" i="13"/>
  <c r="M5025" i="13" a="1"/>
  <c r="M5025" i="13" s="1"/>
  <c r="K5025" i="13"/>
  <c r="P5025" i="13"/>
  <c r="Q5025" i="13" s="1"/>
  <c r="A5026" i="13"/>
  <c r="O5025" i="13" l="1"/>
  <c r="L5025" i="13"/>
  <c r="N5026" i="13"/>
  <c r="M5026" i="13" a="1"/>
  <c r="M5026" i="13" s="1"/>
  <c r="K5026" i="13"/>
  <c r="P5026" i="13"/>
  <c r="Q5026" i="13" s="1"/>
  <c r="A5027" i="13"/>
  <c r="O5026" i="13" l="1"/>
  <c r="L5026" i="13"/>
  <c r="N5027" i="13"/>
  <c r="M5027" i="13" a="1"/>
  <c r="M5027" i="13" s="1"/>
  <c r="K5027" i="13"/>
  <c r="P5027" i="13"/>
  <c r="Q5027" i="13" s="1"/>
  <c r="A5028" i="13"/>
  <c r="O5027" i="13" l="1"/>
  <c r="L5027" i="13"/>
  <c r="N5028" i="13"/>
  <c r="M5028" i="13" a="1"/>
  <c r="M5028" i="13" s="1"/>
  <c r="K5028" i="13"/>
  <c r="P5028" i="13"/>
  <c r="Q5028" i="13" s="1"/>
  <c r="A5029" i="13"/>
  <c r="O5028" i="13" l="1"/>
  <c r="L5028" i="13"/>
  <c r="N5029" i="13"/>
  <c r="M5029" i="13" a="1"/>
  <c r="M5029" i="13" s="1"/>
  <c r="K5029" i="13"/>
  <c r="P5029" i="13"/>
  <c r="Q5029" i="13" s="1"/>
  <c r="A5030" i="13"/>
  <c r="O5029" i="13" l="1"/>
  <c r="L5029" i="13"/>
  <c r="N5030" i="13"/>
  <c r="M5030" i="13" a="1"/>
  <c r="M5030" i="13" s="1"/>
  <c r="K5030" i="13"/>
  <c r="P5030" i="13"/>
  <c r="Q5030" i="13" s="1"/>
  <c r="A5031" i="13"/>
  <c r="O5030" i="13" l="1"/>
  <c r="L5030" i="13"/>
  <c r="N5031" i="13"/>
  <c r="M5031" i="13" a="1"/>
  <c r="M5031" i="13" s="1"/>
  <c r="K5031" i="13"/>
  <c r="P5031" i="13"/>
  <c r="Q5031" i="13" s="1"/>
  <c r="A5032" i="13"/>
  <c r="O5031" i="13" l="1"/>
  <c r="L5031" i="13"/>
  <c r="N5032" i="13"/>
  <c r="M5032" i="13" a="1"/>
  <c r="M5032" i="13" s="1"/>
  <c r="K5032" i="13"/>
  <c r="P5032" i="13"/>
  <c r="Q5032" i="13" s="1"/>
  <c r="A5033" i="13"/>
  <c r="O5032" i="13" l="1"/>
  <c r="L5032" i="13"/>
  <c r="N5033" i="13"/>
  <c r="M5033" i="13" a="1"/>
  <c r="M5033" i="13" s="1"/>
  <c r="K5033" i="13"/>
  <c r="P5033" i="13"/>
  <c r="Q5033" i="13" s="1"/>
  <c r="A5034" i="13"/>
  <c r="G562" i="19"/>
  <c r="O5033" i="13" l="1"/>
  <c r="L5033" i="13"/>
  <c r="N5034" i="13"/>
  <c r="M5034" i="13" a="1"/>
  <c r="M5034" i="13" s="1"/>
  <c r="K5034" i="13"/>
  <c r="P5034" i="13"/>
  <c r="Q5034" i="13" s="1"/>
  <c r="A5035" i="13"/>
  <c r="O5034" i="13" l="1"/>
  <c r="L5034" i="13"/>
  <c r="N5035" i="13"/>
  <c r="M5035" i="13" a="1"/>
  <c r="M5035" i="13" s="1"/>
  <c r="K5035" i="13"/>
  <c r="P5035" i="13"/>
  <c r="Q5035" i="13" s="1"/>
  <c r="A5036" i="13"/>
  <c r="O5035" i="13" l="1"/>
  <c r="L5035" i="13"/>
  <c r="N5036" i="13"/>
  <c r="M5036" i="13" a="1"/>
  <c r="M5036" i="13" s="1"/>
  <c r="K5036" i="13"/>
  <c r="P5036" i="13"/>
  <c r="Q5036" i="13" s="1"/>
  <c r="A5037" i="13"/>
  <c r="O5036" i="13" l="1"/>
  <c r="L5036" i="13"/>
  <c r="N5037" i="13"/>
  <c r="M5037" i="13" a="1"/>
  <c r="M5037" i="13" s="1"/>
  <c r="K5037" i="13"/>
  <c r="P5037" i="13"/>
  <c r="Q5037" i="13" s="1"/>
  <c r="A5038" i="13"/>
  <c r="O5037" i="13" l="1"/>
  <c r="L5037" i="13"/>
  <c r="N5038" i="13"/>
  <c r="M5038" i="13" a="1"/>
  <c r="M5038" i="13" s="1"/>
  <c r="K5038" i="13"/>
  <c r="P5038" i="13"/>
  <c r="Q5038" i="13" s="1"/>
  <c r="A5039" i="13"/>
  <c r="O5038" i="13" l="1"/>
  <c r="L5038" i="13"/>
  <c r="N5039" i="13"/>
  <c r="M5039" i="13" a="1"/>
  <c r="M5039" i="13" s="1"/>
  <c r="K5039" i="13"/>
  <c r="P5039" i="13"/>
  <c r="Q5039" i="13" s="1"/>
  <c r="A5040" i="13"/>
  <c r="O5039" i="13" l="1"/>
  <c r="L5039" i="13"/>
  <c r="N5040" i="13"/>
  <c r="M5040" i="13" a="1"/>
  <c r="M5040" i="13" s="1"/>
  <c r="K5040" i="13"/>
  <c r="P5040" i="13"/>
  <c r="Q5040" i="13" s="1"/>
  <c r="A5041" i="13"/>
  <c r="O5040" i="13" l="1"/>
  <c r="L5040" i="13"/>
  <c r="N5041" i="13"/>
  <c r="M5041" i="13" a="1"/>
  <c r="M5041" i="13" s="1"/>
  <c r="K5041" i="13"/>
  <c r="P5041" i="13"/>
  <c r="Q5041" i="13" s="1"/>
  <c r="A5042" i="13"/>
  <c r="O5041" i="13" l="1"/>
  <c r="L5041" i="13"/>
  <c r="N5042" i="13"/>
  <c r="M5042" i="13" a="1"/>
  <c r="M5042" i="13" s="1"/>
  <c r="K5042" i="13"/>
  <c r="P5042" i="13"/>
  <c r="Q5042" i="13" s="1"/>
  <c r="A5043" i="13"/>
  <c r="G563" i="19"/>
  <c r="O5042" i="13" l="1"/>
  <c r="L5042" i="13"/>
  <c r="N5043" i="13"/>
  <c r="M5043" i="13" a="1"/>
  <c r="M5043" i="13" s="1"/>
  <c r="K5043" i="13"/>
  <c r="P5043" i="13"/>
  <c r="Q5043" i="13" s="1"/>
  <c r="A5044" i="13"/>
  <c r="O5043" i="13" l="1"/>
  <c r="L5043" i="13"/>
  <c r="N5044" i="13"/>
  <c r="M5044" i="13" a="1"/>
  <c r="M5044" i="13" s="1"/>
  <c r="K5044" i="13"/>
  <c r="P5044" i="13"/>
  <c r="Q5044" i="13" s="1"/>
  <c r="A5045" i="13"/>
  <c r="O5044" i="13" l="1"/>
  <c r="L5044" i="13"/>
  <c r="N5045" i="13"/>
  <c r="M5045" i="13" a="1"/>
  <c r="M5045" i="13" s="1"/>
  <c r="K5045" i="13"/>
  <c r="P5045" i="13"/>
  <c r="Q5045" i="13" s="1"/>
  <c r="A5046" i="13"/>
  <c r="O5045" i="13" l="1"/>
  <c r="L5045" i="13"/>
  <c r="N5046" i="13"/>
  <c r="M5046" i="13" a="1"/>
  <c r="M5046" i="13" s="1"/>
  <c r="O5046" i="13" s="1"/>
  <c r="K5046" i="13"/>
  <c r="P5046" i="13"/>
  <c r="Q5046" i="13" s="1"/>
  <c r="A5047" i="13"/>
  <c r="L5046" i="13" l="1"/>
  <c r="N5047" i="13"/>
  <c r="M5047" i="13" a="1"/>
  <c r="M5047" i="13" s="1"/>
  <c r="K5047" i="13"/>
  <c r="P5047" i="13"/>
  <c r="Q5047" i="13" s="1"/>
  <c r="A5048" i="13"/>
  <c r="O5047" i="13" l="1"/>
  <c r="L5047" i="13"/>
  <c r="N5048" i="13"/>
  <c r="M5048" i="13" a="1"/>
  <c r="M5048" i="13" s="1"/>
  <c r="K5048" i="13"/>
  <c r="P5048" i="13"/>
  <c r="Q5048" i="13" s="1"/>
  <c r="A5049" i="13"/>
  <c r="O5048" i="13" l="1"/>
  <c r="L5048" i="13"/>
  <c r="N5049" i="13"/>
  <c r="M5049" i="13" a="1"/>
  <c r="M5049" i="13" s="1"/>
  <c r="K5049" i="13"/>
  <c r="P5049" i="13"/>
  <c r="Q5049" i="13" s="1"/>
  <c r="A5050" i="13"/>
  <c r="O5049" i="13" l="1"/>
  <c r="L5049" i="13"/>
  <c r="N5050" i="13"/>
  <c r="M5050" i="13" a="1"/>
  <c r="M5050" i="13" s="1"/>
  <c r="K5050" i="13"/>
  <c r="P5050" i="13"/>
  <c r="Q5050" i="13" s="1"/>
  <c r="A5051" i="13"/>
  <c r="O5050" i="13" l="1"/>
  <c r="L5050" i="13"/>
  <c r="N5051" i="13"/>
  <c r="M5051" i="13" a="1"/>
  <c r="M5051" i="13" s="1"/>
  <c r="K5051" i="13"/>
  <c r="P5051" i="13"/>
  <c r="Q5051" i="13" s="1"/>
  <c r="A5052" i="13"/>
  <c r="G564" i="19"/>
  <c r="O5051" i="13" l="1"/>
  <c r="L5051" i="13"/>
  <c r="N5052" i="13"/>
  <c r="M5052" i="13" a="1"/>
  <c r="M5052" i="13" s="1"/>
  <c r="K5052" i="13"/>
  <c r="P5052" i="13"/>
  <c r="Q5052" i="13" s="1"/>
  <c r="A5053" i="13"/>
  <c r="O5052" i="13" l="1"/>
  <c r="L5052" i="13"/>
  <c r="N5053" i="13"/>
  <c r="M5053" i="13" a="1"/>
  <c r="M5053" i="13" s="1"/>
  <c r="K5053" i="13"/>
  <c r="P5053" i="13"/>
  <c r="Q5053" i="13" s="1"/>
  <c r="A5054" i="13"/>
  <c r="O5053" i="13" l="1"/>
  <c r="L5053" i="13"/>
  <c r="N5054" i="13"/>
  <c r="M5054" i="13" a="1"/>
  <c r="M5054" i="13" s="1"/>
  <c r="K5054" i="13"/>
  <c r="P5054" i="13"/>
  <c r="Q5054" i="13" s="1"/>
  <c r="A5055" i="13"/>
  <c r="O5054" i="13" l="1"/>
  <c r="L5054" i="13"/>
  <c r="N5055" i="13"/>
  <c r="M5055" i="13" a="1"/>
  <c r="M5055" i="13" s="1"/>
  <c r="K5055" i="13"/>
  <c r="P5055" i="13"/>
  <c r="Q5055" i="13" s="1"/>
  <c r="A5056" i="13"/>
  <c r="O5055" i="13" l="1"/>
  <c r="L5055" i="13"/>
  <c r="N5056" i="13"/>
  <c r="M5056" i="13" a="1"/>
  <c r="M5056" i="13" s="1"/>
  <c r="K5056" i="13"/>
  <c r="P5056" i="13"/>
  <c r="Q5056" i="13" s="1"/>
  <c r="A5057" i="13"/>
  <c r="O5056" i="13" l="1"/>
  <c r="L5056" i="13"/>
  <c r="N5057" i="13"/>
  <c r="M5057" i="13" a="1"/>
  <c r="M5057" i="13" s="1"/>
  <c r="K5057" i="13"/>
  <c r="P5057" i="13"/>
  <c r="Q5057" i="13" s="1"/>
  <c r="A5058" i="13"/>
  <c r="O5057" i="13" l="1"/>
  <c r="L5057" i="13"/>
  <c r="N5058" i="13"/>
  <c r="M5058" i="13" a="1"/>
  <c r="M5058" i="13" s="1"/>
  <c r="K5058" i="13"/>
  <c r="P5058" i="13"/>
  <c r="Q5058" i="13" s="1"/>
  <c r="A5059" i="13"/>
  <c r="O5058" i="13" l="1"/>
  <c r="L5058" i="13"/>
  <c r="N5059" i="13"/>
  <c r="M5059" i="13" a="1"/>
  <c r="M5059" i="13" s="1"/>
  <c r="K5059" i="13"/>
  <c r="P5059" i="13"/>
  <c r="Q5059" i="13" s="1"/>
  <c r="A5060" i="13"/>
  <c r="O5059" i="13" l="1"/>
  <c r="L5059" i="13"/>
  <c r="N5060" i="13"/>
  <c r="M5060" i="13" a="1"/>
  <c r="M5060" i="13" s="1"/>
  <c r="K5060" i="13"/>
  <c r="P5060" i="13"/>
  <c r="Q5060" i="13" s="1"/>
  <c r="A5061" i="13"/>
  <c r="G565" i="19"/>
  <c r="O5060" i="13" l="1"/>
  <c r="L5060" i="13"/>
  <c r="N5061" i="13"/>
  <c r="M5061" i="13" a="1"/>
  <c r="M5061" i="13" s="1"/>
  <c r="K5061" i="13"/>
  <c r="P5061" i="13"/>
  <c r="Q5061" i="13" s="1"/>
  <c r="A5062" i="13"/>
  <c r="O5061" i="13" l="1"/>
  <c r="L5061" i="13"/>
  <c r="N5062" i="13"/>
  <c r="M5062" i="13" a="1"/>
  <c r="M5062" i="13" s="1"/>
  <c r="K5062" i="13"/>
  <c r="P5062" i="13"/>
  <c r="Q5062" i="13" s="1"/>
  <c r="A5063" i="13"/>
  <c r="O5062" i="13" l="1"/>
  <c r="L5062" i="13"/>
  <c r="N5063" i="13"/>
  <c r="M5063" i="13" a="1"/>
  <c r="M5063" i="13" s="1"/>
  <c r="K5063" i="13"/>
  <c r="P5063" i="13"/>
  <c r="Q5063" i="13" s="1"/>
  <c r="A5064" i="13"/>
  <c r="O5063" i="13" l="1"/>
  <c r="L5063" i="13"/>
  <c r="N5064" i="13"/>
  <c r="M5064" i="13" a="1"/>
  <c r="M5064" i="13" s="1"/>
  <c r="K5064" i="13"/>
  <c r="P5064" i="13"/>
  <c r="Q5064" i="13" s="1"/>
  <c r="A5065" i="13"/>
  <c r="O5064" i="13" l="1"/>
  <c r="L5064" i="13"/>
  <c r="N5065" i="13"/>
  <c r="M5065" i="13" a="1"/>
  <c r="M5065" i="13" s="1"/>
  <c r="K5065" i="13"/>
  <c r="P5065" i="13"/>
  <c r="Q5065" i="13" s="1"/>
  <c r="A5066" i="13"/>
  <c r="O5065" i="13" l="1"/>
  <c r="L5065" i="13"/>
  <c r="N5066" i="13"/>
  <c r="M5066" i="13" a="1"/>
  <c r="M5066" i="13" s="1"/>
  <c r="K5066" i="13"/>
  <c r="P5066" i="13"/>
  <c r="Q5066" i="13" s="1"/>
  <c r="A5067" i="13"/>
  <c r="O5066" i="13" l="1"/>
  <c r="L5066" i="13"/>
  <c r="N5067" i="13"/>
  <c r="M5067" i="13" a="1"/>
  <c r="M5067" i="13" s="1"/>
  <c r="K5067" i="13"/>
  <c r="P5067" i="13"/>
  <c r="Q5067" i="13" s="1"/>
  <c r="A5068" i="13"/>
  <c r="O5067" i="13" l="1"/>
  <c r="L5067" i="13"/>
  <c r="N5068" i="13"/>
  <c r="M5068" i="13" a="1"/>
  <c r="M5068" i="13" s="1"/>
  <c r="K5068" i="13"/>
  <c r="P5068" i="13"/>
  <c r="Q5068" i="13" s="1"/>
  <c r="A5069" i="13"/>
  <c r="O5068" i="13" l="1"/>
  <c r="L5068" i="13"/>
  <c r="N5069" i="13"/>
  <c r="M5069" i="13" a="1"/>
  <c r="M5069" i="13" s="1"/>
  <c r="K5069" i="13"/>
  <c r="P5069" i="13"/>
  <c r="Q5069" i="13" s="1"/>
  <c r="A5070" i="13"/>
  <c r="G566" i="19"/>
  <c r="O5069" i="13" l="1"/>
  <c r="L5069" i="13"/>
  <c r="N5070" i="13"/>
  <c r="M5070" i="13" a="1"/>
  <c r="M5070" i="13" s="1"/>
  <c r="K5070" i="13"/>
  <c r="P5070" i="13"/>
  <c r="Q5070" i="13" s="1"/>
  <c r="A5071" i="13"/>
  <c r="O5070" i="13" l="1"/>
  <c r="L5070" i="13"/>
  <c r="N5071" i="13"/>
  <c r="M5071" i="13" a="1"/>
  <c r="M5071" i="13" s="1"/>
  <c r="O5071" i="13" s="1"/>
  <c r="K5071" i="13"/>
  <c r="P5071" i="13"/>
  <c r="Q5071" i="13" s="1"/>
  <c r="A5072" i="13"/>
  <c r="L5071" i="13" l="1"/>
  <c r="N5072" i="13"/>
  <c r="M5072" i="13" a="1"/>
  <c r="M5072" i="13" s="1"/>
  <c r="K5072" i="13"/>
  <c r="P5072" i="13"/>
  <c r="Q5072" i="13" s="1"/>
  <c r="A5073" i="13"/>
  <c r="O5072" i="13" l="1"/>
  <c r="L5072" i="13"/>
  <c r="N5073" i="13"/>
  <c r="M5073" i="13" a="1"/>
  <c r="M5073" i="13" s="1"/>
  <c r="K5073" i="13"/>
  <c r="P5073" i="13"/>
  <c r="Q5073" i="13" s="1"/>
  <c r="A5074" i="13"/>
  <c r="O5073" i="13" l="1"/>
  <c r="L5073" i="13"/>
  <c r="N5074" i="13"/>
  <c r="M5074" i="13" a="1"/>
  <c r="M5074" i="13" s="1"/>
  <c r="K5074" i="13"/>
  <c r="P5074" i="13"/>
  <c r="Q5074" i="13" s="1"/>
  <c r="A5075" i="13"/>
  <c r="O5074" i="13" l="1"/>
  <c r="L5074" i="13"/>
  <c r="N5075" i="13"/>
  <c r="M5075" i="13" a="1"/>
  <c r="M5075" i="13" s="1"/>
  <c r="K5075" i="13"/>
  <c r="P5075" i="13"/>
  <c r="Q5075" i="13" s="1"/>
  <c r="A5076" i="13"/>
  <c r="O5075" i="13" l="1"/>
  <c r="L5075" i="13"/>
  <c r="N5076" i="13"/>
  <c r="M5076" i="13" a="1"/>
  <c r="M5076" i="13" s="1"/>
  <c r="K5076" i="13"/>
  <c r="P5076" i="13"/>
  <c r="Q5076" i="13" s="1"/>
  <c r="A5077" i="13"/>
  <c r="O5076" i="13" l="1"/>
  <c r="L5076" i="13"/>
  <c r="N5077" i="13"/>
  <c r="M5077" i="13" a="1"/>
  <c r="M5077" i="13" s="1"/>
  <c r="K5077" i="13"/>
  <c r="P5077" i="13"/>
  <c r="Q5077" i="13" s="1"/>
  <c r="A5078" i="13"/>
  <c r="O5077" i="13" l="1"/>
  <c r="L5077" i="13"/>
  <c r="N5078" i="13"/>
  <c r="M5078" i="13" a="1"/>
  <c r="M5078" i="13" s="1"/>
  <c r="K5078" i="13"/>
  <c r="P5078" i="13"/>
  <c r="Q5078" i="13" s="1"/>
  <c r="A5079" i="13"/>
  <c r="G567" i="19"/>
  <c r="O5078" i="13" l="1"/>
  <c r="L5078" i="13"/>
  <c r="N5079" i="13"/>
  <c r="M5079" i="13" a="1"/>
  <c r="M5079" i="13" s="1"/>
  <c r="K5079" i="13"/>
  <c r="P5079" i="13"/>
  <c r="Q5079" i="13" s="1"/>
  <c r="A5080" i="13"/>
  <c r="O5079" i="13" l="1"/>
  <c r="L5079" i="13"/>
  <c r="N5080" i="13"/>
  <c r="M5080" i="13" a="1"/>
  <c r="M5080" i="13" s="1"/>
  <c r="K5080" i="13"/>
  <c r="P5080" i="13"/>
  <c r="Q5080" i="13" s="1"/>
  <c r="A5081" i="13"/>
  <c r="O5080" i="13" l="1"/>
  <c r="L5080" i="13"/>
  <c r="N5081" i="13"/>
  <c r="M5081" i="13" a="1"/>
  <c r="M5081" i="13" s="1"/>
  <c r="K5081" i="13"/>
  <c r="P5081" i="13"/>
  <c r="Q5081" i="13" s="1"/>
  <c r="A5082" i="13"/>
  <c r="O5081" i="13" l="1"/>
  <c r="L5081" i="13"/>
  <c r="N5082" i="13"/>
  <c r="M5082" i="13" a="1"/>
  <c r="M5082" i="13" s="1"/>
  <c r="K5082" i="13"/>
  <c r="P5082" i="13"/>
  <c r="Q5082" i="13" s="1"/>
  <c r="A5083" i="13"/>
  <c r="O5082" i="13" l="1"/>
  <c r="L5082" i="13"/>
  <c r="N5083" i="13"/>
  <c r="M5083" i="13" a="1"/>
  <c r="M5083" i="13" s="1"/>
  <c r="K5083" i="13"/>
  <c r="P5083" i="13"/>
  <c r="Q5083" i="13" s="1"/>
  <c r="A5084" i="13"/>
  <c r="O5083" i="13" l="1"/>
  <c r="L5083" i="13"/>
  <c r="N5084" i="13"/>
  <c r="M5084" i="13" a="1"/>
  <c r="M5084" i="13" s="1"/>
  <c r="K5084" i="13"/>
  <c r="P5084" i="13"/>
  <c r="Q5084" i="13" s="1"/>
  <c r="A5085" i="13"/>
  <c r="O5084" i="13" l="1"/>
  <c r="L5084" i="13"/>
  <c r="N5085" i="13"/>
  <c r="M5085" i="13" a="1"/>
  <c r="M5085" i="13" s="1"/>
  <c r="K5085" i="13"/>
  <c r="P5085" i="13"/>
  <c r="Q5085" i="13" s="1"/>
  <c r="A5086" i="13"/>
  <c r="O5085" i="13" l="1"/>
  <c r="L5085" i="13"/>
  <c r="N5086" i="13"/>
  <c r="M5086" i="13" a="1"/>
  <c r="M5086" i="13" s="1"/>
  <c r="O5086" i="13" s="1"/>
  <c r="K5086" i="13"/>
  <c r="P5086" i="13"/>
  <c r="Q5086" i="13" s="1"/>
  <c r="A5087" i="13"/>
  <c r="L5086" i="13" l="1"/>
  <c r="N5087" i="13"/>
  <c r="M5087" i="13" a="1"/>
  <c r="M5087" i="13" s="1"/>
  <c r="K5087" i="13"/>
  <c r="P5087" i="13"/>
  <c r="Q5087" i="13" s="1"/>
  <c r="A5088" i="13"/>
  <c r="G568" i="19"/>
  <c r="O5087" i="13" l="1"/>
  <c r="L5087" i="13"/>
  <c r="N5088" i="13"/>
  <c r="M5088" i="13" a="1"/>
  <c r="M5088" i="13" s="1"/>
  <c r="O5088" i="13" s="1"/>
  <c r="K5088" i="13"/>
  <c r="P5088" i="13"/>
  <c r="Q5088" i="13" s="1"/>
  <c r="A5089" i="13"/>
  <c r="L5088" i="13" l="1"/>
  <c r="N5089" i="13"/>
  <c r="M5089" i="13" a="1"/>
  <c r="M5089" i="13" s="1"/>
  <c r="K5089" i="13"/>
  <c r="P5089" i="13"/>
  <c r="Q5089" i="13" s="1"/>
  <c r="A5090" i="13"/>
  <c r="O5089" i="13" l="1"/>
  <c r="L5089" i="13"/>
  <c r="N5090" i="13"/>
  <c r="M5090" i="13" a="1"/>
  <c r="M5090" i="13" s="1"/>
  <c r="K5090" i="13"/>
  <c r="P5090" i="13"/>
  <c r="Q5090" i="13" s="1"/>
  <c r="A5091" i="13"/>
  <c r="O5090" i="13" l="1"/>
  <c r="L5090" i="13"/>
  <c r="N5091" i="13"/>
  <c r="M5091" i="13" a="1"/>
  <c r="M5091" i="13" s="1"/>
  <c r="K5091" i="13"/>
  <c r="P5091" i="13"/>
  <c r="Q5091" i="13" s="1"/>
  <c r="A5092" i="13"/>
  <c r="O5091" i="13" l="1"/>
  <c r="L5091" i="13"/>
  <c r="N5092" i="13"/>
  <c r="M5092" i="13" a="1"/>
  <c r="M5092" i="13" s="1"/>
  <c r="K5092" i="13"/>
  <c r="P5092" i="13"/>
  <c r="Q5092" i="13" s="1"/>
  <c r="A5093" i="13"/>
  <c r="O5092" i="13" l="1"/>
  <c r="L5092" i="13"/>
  <c r="N5093" i="13"/>
  <c r="M5093" i="13" a="1"/>
  <c r="M5093" i="13" s="1"/>
  <c r="K5093" i="13"/>
  <c r="P5093" i="13"/>
  <c r="Q5093" i="13" s="1"/>
  <c r="A5094" i="13"/>
  <c r="O5093" i="13" l="1"/>
  <c r="L5093" i="13"/>
  <c r="N5094" i="13"/>
  <c r="M5094" i="13" a="1"/>
  <c r="M5094" i="13" s="1"/>
  <c r="K5094" i="13"/>
  <c r="P5094" i="13"/>
  <c r="Q5094" i="13" s="1"/>
  <c r="A5095" i="13"/>
  <c r="O5094" i="13" l="1"/>
  <c r="L5094" i="13"/>
  <c r="N5095" i="13"/>
  <c r="M5095" i="13" a="1"/>
  <c r="M5095" i="13" s="1"/>
  <c r="K5095" i="13"/>
  <c r="P5095" i="13"/>
  <c r="Q5095" i="13" s="1"/>
  <c r="A5096" i="13"/>
  <c r="O5095" i="13" l="1"/>
  <c r="L5095" i="13"/>
  <c r="N5096" i="13"/>
  <c r="M5096" i="13" a="1"/>
  <c r="M5096" i="13" s="1"/>
  <c r="K5096" i="13"/>
  <c r="P5096" i="13"/>
  <c r="Q5096" i="13" s="1"/>
  <c r="A5097" i="13"/>
  <c r="G569" i="19"/>
  <c r="O5096" i="13" l="1"/>
  <c r="L5096" i="13"/>
  <c r="N5097" i="13"/>
  <c r="M5097" i="13" a="1"/>
  <c r="M5097" i="13" s="1"/>
  <c r="K5097" i="13"/>
  <c r="P5097" i="13"/>
  <c r="Q5097" i="13" s="1"/>
  <c r="A5098" i="13"/>
  <c r="O5097" i="13" l="1"/>
  <c r="L5097" i="13"/>
  <c r="N5098" i="13"/>
  <c r="M5098" i="13" a="1"/>
  <c r="M5098" i="13" s="1"/>
  <c r="K5098" i="13"/>
  <c r="P5098" i="13"/>
  <c r="Q5098" i="13" s="1"/>
  <c r="A5099" i="13"/>
  <c r="O5098" i="13" l="1"/>
  <c r="L5098" i="13"/>
  <c r="N5099" i="13"/>
  <c r="M5099" i="13" a="1"/>
  <c r="M5099" i="13" s="1"/>
  <c r="K5099" i="13"/>
  <c r="P5099" i="13"/>
  <c r="Q5099" i="13" s="1"/>
  <c r="A5100" i="13"/>
  <c r="O5099" i="13" l="1"/>
  <c r="L5099" i="13"/>
  <c r="N5100" i="13"/>
  <c r="M5100" i="13" a="1"/>
  <c r="M5100" i="13" s="1"/>
  <c r="K5100" i="13"/>
  <c r="P5100" i="13"/>
  <c r="Q5100" i="13" s="1"/>
  <c r="A5101" i="13"/>
  <c r="O5100" i="13" l="1"/>
  <c r="L5100" i="13"/>
  <c r="N5101" i="13"/>
  <c r="M5101" i="13" a="1"/>
  <c r="M5101" i="13" s="1"/>
  <c r="K5101" i="13"/>
  <c r="P5101" i="13"/>
  <c r="Q5101" i="13" s="1"/>
  <c r="A5102" i="13"/>
  <c r="O5101" i="13" l="1"/>
  <c r="L5101" i="13"/>
  <c r="N5102" i="13"/>
  <c r="M5102" i="13" a="1"/>
  <c r="M5102" i="13" s="1"/>
  <c r="K5102" i="13"/>
  <c r="P5102" i="13"/>
  <c r="Q5102" i="13" s="1"/>
  <c r="A5103" i="13"/>
  <c r="O5102" i="13" l="1"/>
  <c r="L5102" i="13"/>
  <c r="N5103" i="13"/>
  <c r="M5103" i="13" a="1"/>
  <c r="M5103" i="13" s="1"/>
  <c r="K5103" i="13"/>
  <c r="P5103" i="13"/>
  <c r="Q5103" i="13" s="1"/>
  <c r="A5104" i="13"/>
  <c r="O5103" i="13" l="1"/>
  <c r="L5103" i="13"/>
  <c r="N5104" i="13"/>
  <c r="M5104" i="13" a="1"/>
  <c r="M5104" i="13" s="1"/>
  <c r="K5104" i="13"/>
  <c r="P5104" i="13"/>
  <c r="Q5104" i="13" s="1"/>
  <c r="A5105" i="13"/>
  <c r="O5104" i="13" l="1"/>
  <c r="L5104" i="13"/>
  <c r="N5105" i="13"/>
  <c r="M5105" i="13" a="1"/>
  <c r="M5105" i="13" s="1"/>
  <c r="K5105" i="13"/>
  <c r="P5105" i="13"/>
  <c r="Q5105" i="13" s="1"/>
  <c r="A5106" i="13"/>
  <c r="G570" i="19"/>
  <c r="O5105" i="13" l="1"/>
  <c r="L5105" i="13"/>
  <c r="N5106" i="13"/>
  <c r="M5106" i="13" a="1"/>
  <c r="M5106" i="13" s="1"/>
  <c r="K5106" i="13"/>
  <c r="P5106" i="13"/>
  <c r="Q5106" i="13" s="1"/>
  <c r="A5107" i="13"/>
  <c r="O5106" i="13" l="1"/>
  <c r="L5106" i="13"/>
  <c r="N5107" i="13"/>
  <c r="M5107" i="13" a="1"/>
  <c r="M5107" i="13" s="1"/>
  <c r="K5107" i="13"/>
  <c r="P5107" i="13"/>
  <c r="Q5107" i="13" s="1"/>
  <c r="A5108" i="13"/>
  <c r="O5107" i="13" l="1"/>
  <c r="L5107" i="13"/>
  <c r="N5108" i="13"/>
  <c r="M5108" i="13" a="1"/>
  <c r="M5108" i="13" s="1"/>
  <c r="K5108" i="13"/>
  <c r="P5108" i="13"/>
  <c r="Q5108" i="13" s="1"/>
  <c r="A5109" i="13"/>
  <c r="O5108" i="13" l="1"/>
  <c r="L5108" i="13"/>
  <c r="N5109" i="13"/>
  <c r="M5109" i="13" a="1"/>
  <c r="M5109" i="13" s="1"/>
  <c r="K5109" i="13"/>
  <c r="P5109" i="13"/>
  <c r="Q5109" i="13" s="1"/>
  <c r="A5110" i="13"/>
  <c r="O5109" i="13" l="1"/>
  <c r="L5109" i="13"/>
  <c r="N5110" i="13"/>
  <c r="M5110" i="13" a="1"/>
  <c r="M5110" i="13" s="1"/>
  <c r="K5110" i="13"/>
  <c r="P5110" i="13"/>
  <c r="Q5110" i="13" s="1"/>
  <c r="A5111" i="13"/>
  <c r="O5110" i="13" l="1"/>
  <c r="L5110" i="13"/>
  <c r="N5111" i="13"/>
  <c r="M5111" i="13" a="1"/>
  <c r="M5111" i="13" s="1"/>
  <c r="K5111" i="13"/>
  <c r="P5111" i="13"/>
  <c r="Q5111" i="13" s="1"/>
  <c r="A5112" i="13"/>
  <c r="O5111" i="13" l="1"/>
  <c r="L5111" i="13"/>
  <c r="N5112" i="13"/>
  <c r="M5112" i="13" a="1"/>
  <c r="M5112" i="13" s="1"/>
  <c r="K5112" i="13"/>
  <c r="P5112" i="13"/>
  <c r="Q5112" i="13" s="1"/>
  <c r="A5113" i="13"/>
  <c r="O5112" i="13" l="1"/>
  <c r="L5112" i="13"/>
  <c r="N5113" i="13"/>
  <c r="M5113" i="13" a="1"/>
  <c r="M5113" i="13" s="1"/>
  <c r="K5113" i="13"/>
  <c r="P5113" i="13"/>
  <c r="Q5113" i="13" s="1"/>
  <c r="A5114" i="13"/>
  <c r="O5113" i="13" l="1"/>
  <c r="L5113" i="13"/>
  <c r="N5114" i="13"/>
  <c r="M5114" i="13" a="1"/>
  <c r="M5114" i="13" s="1"/>
  <c r="K5114" i="13"/>
  <c r="P5114" i="13"/>
  <c r="Q5114" i="13" s="1"/>
  <c r="A5115" i="13"/>
  <c r="G571" i="19"/>
  <c r="O5114" i="13" l="1"/>
  <c r="L5114" i="13"/>
  <c r="N5115" i="13"/>
  <c r="M5115" i="13" a="1"/>
  <c r="M5115" i="13" s="1"/>
  <c r="K5115" i="13"/>
  <c r="P5115" i="13"/>
  <c r="Q5115" i="13" s="1"/>
  <c r="A5116" i="13"/>
  <c r="O5115" i="13" l="1"/>
  <c r="L5115" i="13"/>
  <c r="N5116" i="13"/>
  <c r="M5116" i="13" a="1"/>
  <c r="M5116" i="13" s="1"/>
  <c r="K5116" i="13"/>
  <c r="P5116" i="13"/>
  <c r="Q5116" i="13" s="1"/>
  <c r="A5117" i="13"/>
  <c r="O5116" i="13" l="1"/>
  <c r="L5116" i="13"/>
  <c r="N5117" i="13"/>
  <c r="M5117" i="13" a="1"/>
  <c r="M5117" i="13" s="1"/>
  <c r="O5117" i="13" s="1"/>
  <c r="K5117" i="13"/>
  <c r="P5117" i="13"/>
  <c r="Q5117" i="13" s="1"/>
  <c r="A5118" i="13"/>
  <c r="L5117" i="13" l="1"/>
  <c r="N5118" i="13"/>
  <c r="M5118" i="13" a="1"/>
  <c r="M5118" i="13" s="1"/>
  <c r="K5118" i="13"/>
  <c r="P5118" i="13"/>
  <c r="Q5118" i="13" s="1"/>
  <c r="A5119" i="13"/>
  <c r="O5118" i="13" l="1"/>
  <c r="L5118" i="13"/>
  <c r="N5119" i="13"/>
  <c r="M5119" i="13" a="1"/>
  <c r="M5119" i="13" s="1"/>
  <c r="K5119" i="13"/>
  <c r="P5119" i="13"/>
  <c r="Q5119" i="13" s="1"/>
  <c r="A5120" i="13"/>
  <c r="O5119" i="13" l="1"/>
  <c r="L5119" i="13"/>
  <c r="N5120" i="13"/>
  <c r="M5120" i="13" a="1"/>
  <c r="M5120" i="13" s="1"/>
  <c r="K5120" i="13"/>
  <c r="P5120" i="13"/>
  <c r="Q5120" i="13" s="1"/>
  <c r="A5121" i="13"/>
  <c r="O5120" i="13" l="1"/>
  <c r="L5120" i="13"/>
  <c r="N5121" i="13"/>
  <c r="M5121" i="13" a="1"/>
  <c r="M5121" i="13" s="1"/>
  <c r="K5121" i="13"/>
  <c r="P5121" i="13"/>
  <c r="Q5121" i="13" s="1"/>
  <c r="A5122" i="13"/>
  <c r="O5121" i="13" l="1"/>
  <c r="L5121" i="13"/>
  <c r="N5122" i="13"/>
  <c r="M5122" i="13" a="1"/>
  <c r="M5122" i="13" s="1"/>
  <c r="K5122" i="13"/>
  <c r="P5122" i="13"/>
  <c r="Q5122" i="13" s="1"/>
  <c r="A5123" i="13"/>
  <c r="O5122" i="13" l="1"/>
  <c r="L5122" i="13"/>
  <c r="N5123" i="13"/>
  <c r="M5123" i="13" a="1"/>
  <c r="M5123" i="13" s="1"/>
  <c r="K5123" i="13"/>
  <c r="P5123" i="13"/>
  <c r="Q5123" i="13" s="1"/>
  <c r="A5124" i="13"/>
  <c r="G572" i="19"/>
  <c r="O5123" i="13" l="1"/>
  <c r="L5123" i="13"/>
  <c r="N5124" i="13"/>
  <c r="M5124" i="13" a="1"/>
  <c r="M5124" i="13" s="1"/>
  <c r="K5124" i="13"/>
  <c r="P5124" i="13"/>
  <c r="Q5124" i="13" s="1"/>
  <c r="A5125" i="13"/>
  <c r="O5124" i="13" l="1"/>
  <c r="L5124" i="13"/>
  <c r="N5125" i="13"/>
  <c r="M5125" i="13" a="1"/>
  <c r="M5125" i="13" s="1"/>
  <c r="K5125" i="13"/>
  <c r="P5125" i="13"/>
  <c r="Q5125" i="13" s="1"/>
  <c r="A5126" i="13"/>
  <c r="O5125" i="13" l="1"/>
  <c r="L5125" i="13"/>
  <c r="N5126" i="13"/>
  <c r="M5126" i="13" a="1"/>
  <c r="M5126" i="13" s="1"/>
  <c r="K5126" i="13"/>
  <c r="P5126" i="13"/>
  <c r="Q5126" i="13" s="1"/>
  <c r="A5127" i="13"/>
  <c r="O5126" i="13" l="1"/>
  <c r="L5126" i="13"/>
  <c r="N5127" i="13"/>
  <c r="M5127" i="13" a="1"/>
  <c r="M5127" i="13" s="1"/>
  <c r="K5127" i="13"/>
  <c r="P5127" i="13"/>
  <c r="Q5127" i="13" s="1"/>
  <c r="A5128" i="13"/>
  <c r="O5127" i="13" l="1"/>
  <c r="L5127" i="13"/>
  <c r="N5128" i="13"/>
  <c r="M5128" i="13" a="1"/>
  <c r="M5128" i="13" s="1"/>
  <c r="K5128" i="13"/>
  <c r="P5128" i="13"/>
  <c r="Q5128" i="13" s="1"/>
  <c r="A5129" i="13"/>
  <c r="O5128" i="13" l="1"/>
  <c r="L5128" i="13"/>
  <c r="N5129" i="13"/>
  <c r="M5129" i="13" a="1"/>
  <c r="M5129" i="13" s="1"/>
  <c r="K5129" i="13"/>
  <c r="P5129" i="13"/>
  <c r="Q5129" i="13" s="1"/>
  <c r="A5130" i="13"/>
  <c r="O5129" i="13" l="1"/>
  <c r="L5129" i="13"/>
  <c r="N5130" i="13"/>
  <c r="M5130" i="13" a="1"/>
  <c r="M5130" i="13" s="1"/>
  <c r="K5130" i="13"/>
  <c r="P5130" i="13"/>
  <c r="Q5130" i="13" s="1"/>
  <c r="A5131" i="13"/>
  <c r="O5130" i="13" l="1"/>
  <c r="L5130" i="13"/>
  <c r="N5131" i="13"/>
  <c r="M5131" i="13" a="1"/>
  <c r="M5131" i="13" s="1"/>
  <c r="K5131" i="13"/>
  <c r="P5131" i="13"/>
  <c r="Q5131" i="13" s="1"/>
  <c r="A5132" i="13"/>
  <c r="O5131" i="13" l="1"/>
  <c r="L5131" i="13"/>
  <c r="N5132" i="13"/>
  <c r="M5132" i="13" a="1"/>
  <c r="M5132" i="13" s="1"/>
  <c r="K5132" i="13"/>
  <c r="P5132" i="13"/>
  <c r="Q5132" i="13" s="1"/>
  <c r="A5133" i="13"/>
  <c r="G573" i="19"/>
  <c r="O5132" i="13" l="1"/>
  <c r="L5132" i="13"/>
  <c r="N5133" i="13"/>
  <c r="M5133" i="13" a="1"/>
  <c r="M5133" i="13" s="1"/>
  <c r="K5133" i="13"/>
  <c r="P5133" i="13"/>
  <c r="Q5133" i="13" s="1"/>
  <c r="A5134" i="13"/>
  <c r="O5133" i="13" l="1"/>
  <c r="L5133" i="13"/>
  <c r="N5134" i="13"/>
  <c r="M5134" i="13" a="1"/>
  <c r="M5134" i="13" s="1"/>
  <c r="K5134" i="13"/>
  <c r="P5134" i="13"/>
  <c r="Q5134" i="13" s="1"/>
  <c r="A5135" i="13"/>
  <c r="O5134" i="13" l="1"/>
  <c r="L5134" i="13"/>
  <c r="N5135" i="13"/>
  <c r="M5135" i="13" a="1"/>
  <c r="M5135" i="13" s="1"/>
  <c r="K5135" i="13"/>
  <c r="P5135" i="13"/>
  <c r="Q5135" i="13" s="1"/>
  <c r="A5136" i="13"/>
  <c r="O5135" i="13" l="1"/>
  <c r="L5135" i="13"/>
  <c r="N5136" i="13"/>
  <c r="M5136" i="13" a="1"/>
  <c r="M5136" i="13" s="1"/>
  <c r="K5136" i="13"/>
  <c r="P5136" i="13"/>
  <c r="Q5136" i="13" s="1"/>
  <c r="A5137" i="13"/>
  <c r="O5136" i="13" l="1"/>
  <c r="L5136" i="13"/>
  <c r="N5137" i="13"/>
  <c r="M5137" i="13" a="1"/>
  <c r="M5137" i="13" s="1"/>
  <c r="K5137" i="13"/>
  <c r="P5137" i="13"/>
  <c r="Q5137" i="13" s="1"/>
  <c r="A5138" i="13"/>
  <c r="O5137" i="13" l="1"/>
  <c r="L5137" i="13"/>
  <c r="N5138" i="13"/>
  <c r="M5138" i="13" a="1"/>
  <c r="M5138" i="13" s="1"/>
  <c r="K5138" i="13"/>
  <c r="P5138" i="13"/>
  <c r="Q5138" i="13" s="1"/>
  <c r="A5139" i="13"/>
  <c r="O5138" i="13" l="1"/>
  <c r="L5138" i="13"/>
  <c r="N5139" i="13"/>
  <c r="M5139" i="13" a="1"/>
  <c r="M5139" i="13" s="1"/>
  <c r="K5139" i="13"/>
  <c r="P5139" i="13"/>
  <c r="Q5139" i="13" s="1"/>
  <c r="A5140" i="13"/>
  <c r="O5139" i="13" l="1"/>
  <c r="L5139" i="13"/>
  <c r="N5140" i="13"/>
  <c r="M5140" i="13" a="1"/>
  <c r="M5140" i="13" s="1"/>
  <c r="K5140" i="13"/>
  <c r="P5140" i="13"/>
  <c r="Q5140" i="13" s="1"/>
  <c r="A5141" i="13"/>
  <c r="O5140" i="13" l="1"/>
  <c r="L5140" i="13"/>
  <c r="N5141" i="13"/>
  <c r="M5141" i="13" a="1"/>
  <c r="M5141" i="13" s="1"/>
  <c r="K5141" i="13"/>
  <c r="P5141" i="13"/>
  <c r="Q5141" i="13" s="1"/>
  <c r="A5142" i="13"/>
  <c r="G574" i="19"/>
  <c r="O5141" i="13" l="1"/>
  <c r="L5141" i="13"/>
  <c r="N5142" i="13"/>
  <c r="M5142" i="13" a="1"/>
  <c r="M5142" i="13" s="1"/>
  <c r="K5142" i="13"/>
  <c r="P5142" i="13"/>
  <c r="Q5142" i="13" s="1"/>
  <c r="A5143" i="13"/>
  <c r="O5142" i="13" l="1"/>
  <c r="L5142" i="13"/>
  <c r="N5143" i="13"/>
  <c r="M5143" i="13" a="1"/>
  <c r="M5143" i="13" s="1"/>
  <c r="K5143" i="13"/>
  <c r="P5143" i="13"/>
  <c r="Q5143" i="13" s="1"/>
  <c r="A5144" i="13"/>
  <c r="O5143" i="13" l="1"/>
  <c r="L5143" i="13"/>
  <c r="N5144" i="13"/>
  <c r="M5144" i="13" a="1"/>
  <c r="M5144" i="13" s="1"/>
  <c r="K5144" i="13"/>
  <c r="P5144" i="13"/>
  <c r="Q5144" i="13" s="1"/>
  <c r="A5145" i="13"/>
  <c r="O5144" i="13" l="1"/>
  <c r="L5144" i="13"/>
  <c r="N5145" i="13"/>
  <c r="M5145" i="13" a="1"/>
  <c r="M5145" i="13" s="1"/>
  <c r="K5145" i="13"/>
  <c r="P5145" i="13"/>
  <c r="Q5145" i="13" s="1"/>
  <c r="A5146" i="13"/>
  <c r="O5145" i="13" l="1"/>
  <c r="L5145" i="13"/>
  <c r="N5146" i="13"/>
  <c r="M5146" i="13" a="1"/>
  <c r="M5146" i="13" s="1"/>
  <c r="K5146" i="13"/>
  <c r="P5146" i="13"/>
  <c r="Q5146" i="13" s="1"/>
  <c r="A5147" i="13"/>
  <c r="O5146" i="13" l="1"/>
  <c r="L5146" i="13"/>
  <c r="N5147" i="13"/>
  <c r="M5147" i="13" a="1"/>
  <c r="M5147" i="13" s="1"/>
  <c r="K5147" i="13"/>
  <c r="P5147" i="13"/>
  <c r="Q5147" i="13" s="1"/>
  <c r="A5148" i="13"/>
  <c r="O5147" i="13" l="1"/>
  <c r="L5147" i="13"/>
  <c r="N5148" i="13"/>
  <c r="M5148" i="13" a="1"/>
  <c r="M5148" i="13" s="1"/>
  <c r="K5148" i="13"/>
  <c r="P5148" i="13"/>
  <c r="Q5148" i="13" s="1"/>
  <c r="A5149" i="13"/>
  <c r="O5148" i="13" l="1"/>
  <c r="L5148" i="13"/>
  <c r="N5149" i="13"/>
  <c r="M5149" i="13" a="1"/>
  <c r="M5149" i="13" s="1"/>
  <c r="K5149" i="13"/>
  <c r="P5149" i="13"/>
  <c r="Q5149" i="13" s="1"/>
  <c r="A5150" i="13"/>
  <c r="O5149" i="13" l="1"/>
  <c r="L5149" i="13"/>
  <c r="N5150" i="13"/>
  <c r="M5150" i="13" a="1"/>
  <c r="M5150" i="13" s="1"/>
  <c r="K5150" i="13"/>
  <c r="P5150" i="13"/>
  <c r="Q5150" i="13" s="1"/>
  <c r="A5151" i="13"/>
  <c r="G575" i="19"/>
  <c r="O5150" i="13" l="1"/>
  <c r="L5150" i="13"/>
  <c r="N5151" i="13"/>
  <c r="M5151" i="13" a="1"/>
  <c r="M5151" i="13" s="1"/>
  <c r="K5151" i="13"/>
  <c r="P5151" i="13"/>
  <c r="Q5151" i="13" s="1"/>
  <c r="A5152" i="13"/>
  <c r="O5151" i="13" l="1"/>
  <c r="L5151" i="13"/>
  <c r="N5152" i="13"/>
  <c r="M5152" i="13" a="1"/>
  <c r="M5152" i="13" s="1"/>
  <c r="K5152" i="13"/>
  <c r="P5152" i="13"/>
  <c r="Q5152" i="13" s="1"/>
  <c r="A5153" i="13"/>
  <c r="O5152" i="13" l="1"/>
  <c r="L5152" i="13"/>
  <c r="N5153" i="13"/>
  <c r="M5153" i="13" a="1"/>
  <c r="M5153" i="13" s="1"/>
  <c r="K5153" i="13"/>
  <c r="P5153" i="13"/>
  <c r="Q5153" i="13" s="1"/>
  <c r="A5154" i="13"/>
  <c r="O5153" i="13" l="1"/>
  <c r="L5153" i="13"/>
  <c r="N5154" i="13"/>
  <c r="M5154" i="13" a="1"/>
  <c r="M5154" i="13" s="1"/>
  <c r="K5154" i="13"/>
  <c r="P5154" i="13"/>
  <c r="Q5154" i="13" s="1"/>
  <c r="A5155" i="13"/>
  <c r="O5154" i="13" l="1"/>
  <c r="L5154" i="13"/>
  <c r="N5155" i="13"/>
  <c r="M5155" i="13" a="1"/>
  <c r="M5155" i="13" s="1"/>
  <c r="K5155" i="13"/>
  <c r="P5155" i="13"/>
  <c r="Q5155" i="13" s="1"/>
  <c r="A5156" i="13"/>
  <c r="O5155" i="13" l="1"/>
  <c r="L5155" i="13"/>
  <c r="N5156" i="13"/>
  <c r="M5156" i="13" a="1"/>
  <c r="M5156" i="13" s="1"/>
  <c r="K5156" i="13"/>
  <c r="P5156" i="13"/>
  <c r="Q5156" i="13" s="1"/>
  <c r="A5157" i="13"/>
  <c r="O5156" i="13" l="1"/>
  <c r="L5156" i="13"/>
  <c r="N5157" i="13"/>
  <c r="M5157" i="13" a="1"/>
  <c r="M5157" i="13" s="1"/>
  <c r="K5157" i="13"/>
  <c r="P5157" i="13"/>
  <c r="Q5157" i="13" s="1"/>
  <c r="A5158" i="13"/>
  <c r="O5157" i="13" l="1"/>
  <c r="L5157" i="13"/>
  <c r="N5158" i="13"/>
  <c r="M5158" i="13" a="1"/>
  <c r="M5158" i="13" s="1"/>
  <c r="K5158" i="13"/>
  <c r="P5158" i="13"/>
  <c r="Q5158" i="13" s="1"/>
  <c r="A5159" i="13"/>
  <c r="O5158" i="13" l="1"/>
  <c r="L5158" i="13"/>
  <c r="N5159" i="13"/>
  <c r="M5159" i="13" a="1"/>
  <c r="M5159" i="13" s="1"/>
  <c r="K5159" i="13"/>
  <c r="P5159" i="13"/>
  <c r="Q5159" i="13" s="1"/>
  <c r="A5160" i="13"/>
  <c r="G576" i="19"/>
  <c r="O5159" i="13" l="1"/>
  <c r="L5159" i="13"/>
  <c r="N5160" i="13"/>
  <c r="M5160" i="13" a="1"/>
  <c r="M5160" i="13" s="1"/>
  <c r="K5160" i="13"/>
  <c r="P5160" i="13"/>
  <c r="Q5160" i="13" s="1"/>
  <c r="A5161" i="13"/>
  <c r="O5160" i="13" l="1"/>
  <c r="L5160" i="13"/>
  <c r="N5161" i="13"/>
  <c r="M5161" i="13" a="1"/>
  <c r="M5161" i="13" s="1"/>
  <c r="K5161" i="13"/>
  <c r="P5161" i="13"/>
  <c r="Q5161" i="13" s="1"/>
  <c r="A5162" i="13"/>
  <c r="O5161" i="13" l="1"/>
  <c r="L5161" i="13"/>
  <c r="N5162" i="13"/>
  <c r="M5162" i="13" a="1"/>
  <c r="M5162" i="13" s="1"/>
  <c r="K5162" i="13"/>
  <c r="P5162" i="13"/>
  <c r="Q5162" i="13" s="1"/>
  <c r="A5163" i="13"/>
  <c r="O5162" i="13" l="1"/>
  <c r="L5162" i="13"/>
  <c r="N5163" i="13"/>
  <c r="M5163" i="13" a="1"/>
  <c r="M5163" i="13" s="1"/>
  <c r="K5163" i="13"/>
  <c r="P5163" i="13"/>
  <c r="Q5163" i="13" s="1"/>
  <c r="A5164" i="13"/>
  <c r="O5163" i="13" l="1"/>
  <c r="L5163" i="13"/>
  <c r="N5164" i="13"/>
  <c r="M5164" i="13" a="1"/>
  <c r="M5164" i="13" s="1"/>
  <c r="K5164" i="13"/>
  <c r="P5164" i="13"/>
  <c r="Q5164" i="13" s="1"/>
  <c r="A5165" i="13"/>
  <c r="O5164" i="13" l="1"/>
  <c r="L5164" i="13"/>
  <c r="N5165" i="13"/>
  <c r="M5165" i="13" a="1"/>
  <c r="M5165" i="13" s="1"/>
  <c r="K5165" i="13"/>
  <c r="P5165" i="13"/>
  <c r="Q5165" i="13" s="1"/>
  <c r="A5166" i="13"/>
  <c r="O5165" i="13" l="1"/>
  <c r="L5165" i="13"/>
  <c r="N5166" i="13"/>
  <c r="M5166" i="13" a="1"/>
  <c r="M5166" i="13" s="1"/>
  <c r="K5166" i="13"/>
  <c r="P5166" i="13"/>
  <c r="Q5166" i="13" s="1"/>
  <c r="A5167" i="13"/>
  <c r="O5166" i="13" l="1"/>
  <c r="L5166" i="13"/>
  <c r="N5167" i="13"/>
  <c r="M5167" i="13" a="1"/>
  <c r="M5167" i="13" s="1"/>
  <c r="K5167" i="13"/>
  <c r="P5167" i="13"/>
  <c r="Q5167" i="13" s="1"/>
  <c r="A5168" i="13"/>
  <c r="O5167" i="13" l="1"/>
  <c r="L5167" i="13"/>
  <c r="N5168" i="13"/>
  <c r="M5168" i="13" a="1"/>
  <c r="M5168" i="13" s="1"/>
  <c r="K5168" i="13"/>
  <c r="P5168" i="13"/>
  <c r="Q5168" i="13" s="1"/>
  <c r="A5169" i="13"/>
  <c r="G577" i="19"/>
  <c r="O5168" i="13" l="1"/>
  <c r="L5168" i="13"/>
  <c r="N5169" i="13"/>
  <c r="M5169" i="13" a="1"/>
  <c r="M5169" i="13" s="1"/>
  <c r="K5169" i="13"/>
  <c r="P5169" i="13"/>
  <c r="Q5169" i="13" s="1"/>
  <c r="A5170" i="13"/>
  <c r="O5169" i="13" l="1"/>
  <c r="L5169" i="13"/>
  <c r="N5170" i="13"/>
  <c r="M5170" i="13" a="1"/>
  <c r="M5170" i="13" s="1"/>
  <c r="K5170" i="13"/>
  <c r="P5170" i="13"/>
  <c r="Q5170" i="13" s="1"/>
  <c r="A5171" i="13"/>
  <c r="O5170" i="13" l="1"/>
  <c r="L5170" i="13"/>
  <c r="N5171" i="13"/>
  <c r="M5171" i="13" a="1"/>
  <c r="M5171" i="13" s="1"/>
  <c r="K5171" i="13"/>
  <c r="P5171" i="13"/>
  <c r="Q5171" i="13" s="1"/>
  <c r="A5172" i="13"/>
  <c r="O5171" i="13" l="1"/>
  <c r="L5171" i="13"/>
  <c r="N5172" i="13"/>
  <c r="M5172" i="13" a="1"/>
  <c r="M5172" i="13" s="1"/>
  <c r="K5172" i="13"/>
  <c r="P5172" i="13"/>
  <c r="Q5172" i="13" s="1"/>
  <c r="A5173" i="13"/>
  <c r="O5172" i="13" l="1"/>
  <c r="L5172" i="13"/>
  <c r="N5173" i="13"/>
  <c r="M5173" i="13" a="1"/>
  <c r="M5173" i="13" s="1"/>
  <c r="K5173" i="13"/>
  <c r="P5173" i="13"/>
  <c r="Q5173" i="13" s="1"/>
  <c r="A5174" i="13"/>
  <c r="O5173" i="13" l="1"/>
  <c r="L5173" i="13"/>
  <c r="N5174" i="13"/>
  <c r="M5174" i="13" a="1"/>
  <c r="M5174" i="13" s="1"/>
  <c r="O5174" i="13" s="1"/>
  <c r="K5174" i="13"/>
  <c r="P5174" i="13"/>
  <c r="Q5174" i="13" s="1"/>
  <c r="A5175" i="13"/>
  <c r="L5174" i="13" l="1"/>
  <c r="N5175" i="13"/>
  <c r="M5175" i="13" a="1"/>
  <c r="M5175" i="13" s="1"/>
  <c r="K5175" i="13"/>
  <c r="P5175" i="13"/>
  <c r="Q5175" i="13" s="1"/>
  <c r="A5176" i="13"/>
  <c r="O5175" i="13" l="1"/>
  <c r="L5175" i="13"/>
  <c r="N5176" i="13"/>
  <c r="M5176" i="13" a="1"/>
  <c r="M5176" i="13" s="1"/>
  <c r="K5176" i="13"/>
  <c r="P5176" i="13"/>
  <c r="Q5176" i="13" s="1"/>
  <c r="A5177" i="13"/>
  <c r="O5176" i="13" l="1"/>
  <c r="L5176" i="13"/>
  <c r="N5177" i="13"/>
  <c r="M5177" i="13" a="1"/>
  <c r="M5177" i="13" s="1"/>
  <c r="K5177" i="13"/>
  <c r="P5177" i="13"/>
  <c r="Q5177" i="13" s="1"/>
  <c r="A5178" i="13"/>
  <c r="G578" i="19"/>
  <c r="O5177" i="13" l="1"/>
  <c r="L5177" i="13"/>
  <c r="N5178" i="13"/>
  <c r="M5178" i="13" a="1"/>
  <c r="M5178" i="13" s="1"/>
  <c r="K5178" i="13"/>
  <c r="P5178" i="13"/>
  <c r="Q5178" i="13" s="1"/>
  <c r="A5179" i="13"/>
  <c r="O5178" i="13" l="1"/>
  <c r="L5178" i="13"/>
  <c r="N5179" i="13"/>
  <c r="M5179" i="13" a="1"/>
  <c r="M5179" i="13" s="1"/>
  <c r="K5179" i="13"/>
  <c r="P5179" i="13"/>
  <c r="Q5179" i="13" s="1"/>
  <c r="A5180" i="13"/>
  <c r="O5179" i="13" l="1"/>
  <c r="L5179" i="13"/>
  <c r="N5180" i="13"/>
  <c r="M5180" i="13" a="1"/>
  <c r="M5180" i="13" s="1"/>
  <c r="K5180" i="13"/>
  <c r="P5180" i="13"/>
  <c r="Q5180" i="13" s="1"/>
  <c r="A5181" i="13"/>
  <c r="O5180" i="13" l="1"/>
  <c r="L5180" i="13"/>
  <c r="N5181" i="13"/>
  <c r="M5181" i="13" a="1"/>
  <c r="M5181" i="13" s="1"/>
  <c r="K5181" i="13"/>
  <c r="P5181" i="13"/>
  <c r="Q5181" i="13" s="1"/>
  <c r="A5182" i="13"/>
  <c r="O5181" i="13" l="1"/>
  <c r="L5181" i="13"/>
  <c r="N5182" i="13"/>
  <c r="M5182" i="13" a="1"/>
  <c r="M5182" i="13" s="1"/>
  <c r="K5182" i="13"/>
  <c r="P5182" i="13"/>
  <c r="Q5182" i="13" s="1"/>
  <c r="A5183" i="13"/>
  <c r="O5182" i="13" l="1"/>
  <c r="L5182" i="13"/>
  <c r="N5183" i="13"/>
  <c r="M5183" i="13" a="1"/>
  <c r="M5183" i="13" s="1"/>
  <c r="K5183" i="13"/>
  <c r="P5183" i="13"/>
  <c r="Q5183" i="13" s="1"/>
  <c r="A5184" i="13"/>
  <c r="O5183" i="13" l="1"/>
  <c r="L5183" i="13"/>
  <c r="N5184" i="13"/>
  <c r="M5184" i="13" a="1"/>
  <c r="M5184" i="13" s="1"/>
  <c r="K5184" i="13"/>
  <c r="P5184" i="13"/>
  <c r="Q5184" i="13" s="1"/>
  <c r="A5185" i="13"/>
  <c r="O5184" i="13" l="1"/>
  <c r="L5184" i="13"/>
  <c r="N5185" i="13"/>
  <c r="M5185" i="13" a="1"/>
  <c r="M5185" i="13" s="1"/>
  <c r="K5185" i="13"/>
  <c r="P5185" i="13"/>
  <c r="Q5185" i="13" s="1"/>
  <c r="A5186" i="13"/>
  <c r="O5185" i="13" l="1"/>
  <c r="L5185" i="13"/>
  <c r="N5186" i="13"/>
  <c r="M5186" i="13" a="1"/>
  <c r="M5186" i="13" s="1"/>
  <c r="K5186" i="13"/>
  <c r="P5186" i="13"/>
  <c r="Q5186" i="13" s="1"/>
  <c r="A5187" i="13"/>
  <c r="G579" i="19"/>
  <c r="O5186" i="13" l="1"/>
  <c r="L5186" i="13"/>
  <c r="N5187" i="13"/>
  <c r="M5187" i="13" a="1"/>
  <c r="M5187" i="13" s="1"/>
  <c r="K5187" i="13"/>
  <c r="P5187" i="13"/>
  <c r="Q5187" i="13" s="1"/>
  <c r="A5188" i="13"/>
  <c r="O5187" i="13" l="1"/>
  <c r="L5187" i="13"/>
  <c r="N5188" i="13"/>
  <c r="M5188" i="13" a="1"/>
  <c r="M5188" i="13" s="1"/>
  <c r="K5188" i="13"/>
  <c r="P5188" i="13"/>
  <c r="Q5188" i="13" s="1"/>
  <c r="A5189" i="13"/>
  <c r="O5188" i="13" l="1"/>
  <c r="L5188" i="13"/>
  <c r="N5189" i="13"/>
  <c r="M5189" i="13" a="1"/>
  <c r="M5189" i="13" s="1"/>
  <c r="K5189" i="13"/>
  <c r="P5189" i="13"/>
  <c r="Q5189" i="13" s="1"/>
  <c r="A5190" i="13"/>
  <c r="O5189" i="13" l="1"/>
  <c r="L5189" i="13"/>
  <c r="N5190" i="13"/>
  <c r="M5190" i="13" a="1"/>
  <c r="M5190" i="13" s="1"/>
  <c r="K5190" i="13"/>
  <c r="P5190" i="13"/>
  <c r="Q5190" i="13" s="1"/>
  <c r="A5191" i="13"/>
  <c r="O5190" i="13" l="1"/>
  <c r="L5190" i="13"/>
  <c r="N5191" i="13"/>
  <c r="M5191" i="13" a="1"/>
  <c r="M5191" i="13" s="1"/>
  <c r="K5191" i="13"/>
  <c r="P5191" i="13"/>
  <c r="Q5191" i="13" s="1"/>
  <c r="A5192" i="13"/>
  <c r="O5191" i="13" l="1"/>
  <c r="L5191" i="13"/>
  <c r="N5192" i="13"/>
  <c r="M5192" i="13" a="1"/>
  <c r="M5192" i="13" s="1"/>
  <c r="K5192" i="13"/>
  <c r="P5192" i="13"/>
  <c r="Q5192" i="13" s="1"/>
  <c r="A5193" i="13"/>
  <c r="O5192" i="13" l="1"/>
  <c r="L5192" i="13"/>
  <c r="N5193" i="13"/>
  <c r="M5193" i="13" a="1"/>
  <c r="M5193" i="13" s="1"/>
  <c r="K5193" i="13"/>
  <c r="P5193" i="13"/>
  <c r="Q5193" i="13" s="1"/>
  <c r="A5194" i="13"/>
  <c r="O5193" i="13" l="1"/>
  <c r="L5193" i="13"/>
  <c r="N5194" i="13"/>
  <c r="M5194" i="13" a="1"/>
  <c r="M5194" i="13" s="1"/>
  <c r="K5194" i="13"/>
  <c r="P5194" i="13"/>
  <c r="Q5194" i="13" s="1"/>
  <c r="A5195" i="13"/>
  <c r="O5194" i="13" l="1"/>
  <c r="L5194" i="13"/>
  <c r="N5195" i="13"/>
  <c r="M5195" i="13" a="1"/>
  <c r="M5195" i="13" s="1"/>
  <c r="K5195" i="13"/>
  <c r="P5195" i="13"/>
  <c r="Q5195" i="13" s="1"/>
  <c r="A5196" i="13"/>
  <c r="G580" i="19"/>
  <c r="O5195" i="13" l="1"/>
  <c r="L5195" i="13"/>
  <c r="N5196" i="13"/>
  <c r="M5196" i="13" a="1"/>
  <c r="M5196" i="13" s="1"/>
  <c r="K5196" i="13"/>
  <c r="P5196" i="13"/>
  <c r="Q5196" i="13" s="1"/>
  <c r="A5197" i="13"/>
  <c r="O5196" i="13" l="1"/>
  <c r="L5196" i="13"/>
  <c r="N5197" i="13"/>
  <c r="M5197" i="13" a="1"/>
  <c r="M5197" i="13" s="1"/>
  <c r="K5197" i="13"/>
  <c r="P5197" i="13"/>
  <c r="Q5197" i="13" s="1"/>
  <c r="A5198" i="13"/>
  <c r="O5197" i="13" l="1"/>
  <c r="L5197" i="13"/>
  <c r="N5198" i="13"/>
  <c r="M5198" i="13" a="1"/>
  <c r="M5198" i="13" s="1"/>
  <c r="K5198" i="13"/>
  <c r="P5198" i="13"/>
  <c r="Q5198" i="13" s="1"/>
  <c r="A5199" i="13"/>
  <c r="O5198" i="13" l="1"/>
  <c r="L5198" i="13"/>
  <c r="N5199" i="13"/>
  <c r="M5199" i="13" a="1"/>
  <c r="M5199" i="13" s="1"/>
  <c r="K5199" i="13"/>
  <c r="P5199" i="13"/>
  <c r="Q5199" i="13" s="1"/>
  <c r="A5200" i="13"/>
  <c r="O5199" i="13" l="1"/>
  <c r="L5199" i="13"/>
  <c r="N5200" i="13"/>
  <c r="M5200" i="13" a="1"/>
  <c r="M5200" i="13" s="1"/>
  <c r="K5200" i="13"/>
  <c r="P5200" i="13"/>
  <c r="Q5200" i="13" s="1"/>
  <c r="A5201" i="13"/>
  <c r="O5200" i="13" l="1"/>
  <c r="L5200" i="13"/>
  <c r="N5201" i="13"/>
  <c r="M5201" i="13" a="1"/>
  <c r="M5201" i="13" s="1"/>
  <c r="K5201" i="13"/>
  <c r="P5201" i="13"/>
  <c r="Q5201" i="13" s="1"/>
  <c r="A5202" i="13"/>
  <c r="O5201" i="13" l="1"/>
  <c r="L5201" i="13"/>
  <c r="N5202" i="13"/>
  <c r="M5202" i="13" a="1"/>
  <c r="M5202" i="13" s="1"/>
  <c r="K5202" i="13"/>
  <c r="P5202" i="13"/>
  <c r="Q5202" i="13" s="1"/>
  <c r="A5203" i="13"/>
  <c r="O5202" i="13" l="1"/>
  <c r="L5202" i="13"/>
  <c r="N5203" i="13"/>
  <c r="M5203" i="13" a="1"/>
  <c r="M5203" i="13" s="1"/>
  <c r="K5203" i="13"/>
  <c r="P5203" i="13"/>
  <c r="Q5203" i="13" s="1"/>
  <c r="A5204" i="13"/>
  <c r="O5203" i="13" l="1"/>
  <c r="L5203" i="13"/>
  <c r="N5204" i="13"/>
  <c r="M5204" i="13" a="1"/>
  <c r="M5204" i="13" s="1"/>
  <c r="K5204" i="13"/>
  <c r="P5204" i="13"/>
  <c r="Q5204" i="13" s="1"/>
  <c r="A5205" i="13"/>
  <c r="G581" i="19"/>
  <c r="O5204" i="13" l="1"/>
  <c r="L5204" i="13"/>
  <c r="N5205" i="13"/>
  <c r="M5205" i="13" a="1"/>
  <c r="M5205" i="13" s="1"/>
  <c r="K5205" i="13"/>
  <c r="P5205" i="13"/>
  <c r="Q5205" i="13" s="1"/>
  <c r="A5206" i="13"/>
  <c r="O5205" i="13" l="1"/>
  <c r="L5205" i="13"/>
  <c r="N5206" i="13"/>
  <c r="M5206" i="13" a="1"/>
  <c r="M5206" i="13" s="1"/>
  <c r="K5206" i="13"/>
  <c r="P5206" i="13"/>
  <c r="Q5206" i="13" s="1"/>
  <c r="A5207" i="13"/>
  <c r="O5206" i="13" l="1"/>
  <c r="L5206" i="13"/>
  <c r="N5207" i="13"/>
  <c r="M5207" i="13" a="1"/>
  <c r="M5207" i="13" s="1"/>
  <c r="K5207" i="13"/>
  <c r="P5207" i="13"/>
  <c r="Q5207" i="13" s="1"/>
  <c r="A5208" i="13"/>
  <c r="O5207" i="13" l="1"/>
  <c r="L5207" i="13"/>
  <c r="N5208" i="13"/>
  <c r="M5208" i="13" a="1"/>
  <c r="M5208" i="13" s="1"/>
  <c r="K5208" i="13"/>
  <c r="P5208" i="13"/>
  <c r="Q5208" i="13" s="1"/>
  <c r="A5209" i="13"/>
  <c r="O5208" i="13" l="1"/>
  <c r="L5208" i="13"/>
  <c r="N5209" i="13"/>
  <c r="M5209" i="13" a="1"/>
  <c r="M5209" i="13" s="1"/>
  <c r="K5209" i="13"/>
  <c r="P5209" i="13"/>
  <c r="Q5209" i="13" s="1"/>
  <c r="A5210" i="13"/>
  <c r="O5209" i="13" l="1"/>
  <c r="L5209" i="13"/>
  <c r="N5210" i="13"/>
  <c r="M5210" i="13" a="1"/>
  <c r="M5210" i="13" s="1"/>
  <c r="K5210" i="13"/>
  <c r="P5210" i="13"/>
  <c r="Q5210" i="13" s="1"/>
  <c r="A5211" i="13"/>
  <c r="O5210" i="13" l="1"/>
  <c r="L5210" i="13"/>
  <c r="N5211" i="13"/>
  <c r="M5211" i="13" a="1"/>
  <c r="M5211" i="13" s="1"/>
  <c r="O5211" i="13" s="1"/>
  <c r="K5211" i="13"/>
  <c r="P5211" i="13"/>
  <c r="Q5211" i="13" s="1"/>
  <c r="A5212" i="13"/>
  <c r="L5211" i="13" l="1"/>
  <c r="N5212" i="13"/>
  <c r="M5212" i="13" a="1"/>
  <c r="M5212" i="13" s="1"/>
  <c r="K5212" i="13"/>
  <c r="P5212" i="13"/>
  <c r="Q5212" i="13" s="1"/>
  <c r="A5213" i="13"/>
  <c r="O5212" i="13" l="1"/>
  <c r="L5212" i="13"/>
  <c r="N5213" i="13"/>
  <c r="M5213" i="13" a="1"/>
  <c r="M5213" i="13" s="1"/>
  <c r="K5213" i="13"/>
  <c r="P5213" i="13"/>
  <c r="Q5213" i="13" s="1"/>
  <c r="A5214" i="13"/>
  <c r="G582" i="19"/>
  <c r="O5213" i="13" l="1"/>
  <c r="L5213" i="13"/>
  <c r="N5214" i="13"/>
  <c r="M5214" i="13" a="1"/>
  <c r="M5214" i="13" s="1"/>
  <c r="K5214" i="13"/>
  <c r="P5214" i="13"/>
  <c r="Q5214" i="13" s="1"/>
  <c r="A5215" i="13"/>
  <c r="O5214" i="13" l="1"/>
  <c r="L5214" i="13"/>
  <c r="N5215" i="13"/>
  <c r="M5215" i="13" a="1"/>
  <c r="M5215" i="13" s="1"/>
  <c r="K5215" i="13"/>
  <c r="P5215" i="13"/>
  <c r="Q5215" i="13" s="1"/>
  <c r="A5216" i="13"/>
  <c r="O5215" i="13" l="1"/>
  <c r="L5215" i="13"/>
  <c r="N5216" i="13"/>
  <c r="M5216" i="13" a="1"/>
  <c r="M5216" i="13" s="1"/>
  <c r="K5216" i="13"/>
  <c r="P5216" i="13"/>
  <c r="Q5216" i="13" s="1"/>
  <c r="A5217" i="13"/>
  <c r="O5216" i="13" l="1"/>
  <c r="L5216" i="13"/>
  <c r="N5217" i="13"/>
  <c r="M5217" i="13" a="1"/>
  <c r="M5217" i="13" s="1"/>
  <c r="K5217" i="13"/>
  <c r="P5217" i="13"/>
  <c r="Q5217" i="13" s="1"/>
  <c r="A5218" i="13"/>
  <c r="O5217" i="13" l="1"/>
  <c r="L5217" i="13"/>
  <c r="N5218" i="13"/>
  <c r="M5218" i="13" a="1"/>
  <c r="M5218" i="13" s="1"/>
  <c r="K5218" i="13"/>
  <c r="P5218" i="13"/>
  <c r="Q5218" i="13" s="1"/>
  <c r="A5219" i="13"/>
  <c r="O5218" i="13" l="1"/>
  <c r="L5218" i="13"/>
  <c r="N5219" i="13"/>
  <c r="M5219" i="13" a="1"/>
  <c r="M5219" i="13" s="1"/>
  <c r="K5219" i="13"/>
  <c r="P5219" i="13"/>
  <c r="Q5219" i="13" s="1"/>
  <c r="A5220" i="13"/>
  <c r="O5219" i="13" l="1"/>
  <c r="L5219" i="13"/>
  <c r="N5220" i="13"/>
  <c r="M5220" i="13" a="1"/>
  <c r="M5220" i="13" s="1"/>
  <c r="K5220" i="13"/>
  <c r="P5220" i="13"/>
  <c r="Q5220" i="13" s="1"/>
  <c r="A5221" i="13"/>
  <c r="O5220" i="13" l="1"/>
  <c r="L5220" i="13"/>
  <c r="N5221" i="13"/>
  <c r="M5221" i="13" a="1"/>
  <c r="M5221" i="13" s="1"/>
  <c r="K5221" i="13"/>
  <c r="P5221" i="13"/>
  <c r="Q5221" i="13" s="1"/>
  <c r="A5222" i="13"/>
  <c r="O5221" i="13" l="1"/>
  <c r="L5221" i="13"/>
  <c r="N5222" i="13"/>
  <c r="M5222" i="13" a="1"/>
  <c r="M5222" i="13" s="1"/>
  <c r="K5222" i="13"/>
  <c r="P5222" i="13"/>
  <c r="Q5222" i="13" s="1"/>
  <c r="A5223" i="13"/>
  <c r="G583" i="19"/>
  <c r="O5222" i="13" l="1"/>
  <c r="L5222" i="13"/>
  <c r="N5223" i="13"/>
  <c r="M5223" i="13" a="1"/>
  <c r="M5223" i="13" s="1"/>
  <c r="K5223" i="13"/>
  <c r="P5223" i="13"/>
  <c r="Q5223" i="13" s="1"/>
  <c r="A5224" i="13"/>
  <c r="O5223" i="13" l="1"/>
  <c r="L5223" i="13"/>
  <c r="N5224" i="13"/>
  <c r="M5224" i="13" a="1"/>
  <c r="M5224" i="13" s="1"/>
  <c r="K5224" i="13"/>
  <c r="P5224" i="13"/>
  <c r="Q5224" i="13" s="1"/>
  <c r="A5225" i="13"/>
  <c r="O5224" i="13" l="1"/>
  <c r="L5224" i="13"/>
  <c r="N5225" i="13"/>
  <c r="M5225" i="13" a="1"/>
  <c r="M5225" i="13" s="1"/>
  <c r="K5225" i="13"/>
  <c r="P5225" i="13"/>
  <c r="Q5225" i="13" s="1"/>
  <c r="A5226" i="13"/>
  <c r="O5225" i="13" l="1"/>
  <c r="L5225" i="13"/>
  <c r="N5226" i="13"/>
  <c r="M5226" i="13" a="1"/>
  <c r="M5226" i="13" s="1"/>
  <c r="K5226" i="13"/>
  <c r="P5226" i="13"/>
  <c r="Q5226" i="13" s="1"/>
  <c r="A5227" i="13"/>
  <c r="O5226" i="13" l="1"/>
  <c r="L5226" i="13"/>
  <c r="N5227" i="13"/>
  <c r="M5227" i="13" a="1"/>
  <c r="M5227" i="13" s="1"/>
  <c r="K5227" i="13"/>
  <c r="P5227" i="13"/>
  <c r="Q5227" i="13" s="1"/>
  <c r="A5228" i="13"/>
  <c r="O5227" i="13" l="1"/>
  <c r="L5227" i="13"/>
  <c r="N5228" i="13"/>
  <c r="M5228" i="13" a="1"/>
  <c r="M5228" i="13" s="1"/>
  <c r="K5228" i="13"/>
  <c r="P5228" i="13"/>
  <c r="Q5228" i="13" s="1"/>
  <c r="A5229" i="13"/>
  <c r="O5228" i="13" l="1"/>
  <c r="L5228" i="13"/>
  <c r="N5229" i="13"/>
  <c r="M5229" i="13" a="1"/>
  <c r="M5229" i="13" s="1"/>
  <c r="K5229" i="13"/>
  <c r="P5229" i="13"/>
  <c r="Q5229" i="13" s="1"/>
  <c r="A5230" i="13"/>
  <c r="O5229" i="13" l="1"/>
  <c r="L5229" i="13"/>
  <c r="N5230" i="13"/>
  <c r="M5230" i="13" a="1"/>
  <c r="M5230" i="13" s="1"/>
  <c r="K5230" i="13"/>
  <c r="P5230" i="13"/>
  <c r="Q5230" i="13" s="1"/>
  <c r="A5231" i="13"/>
  <c r="O5230" i="13" l="1"/>
  <c r="L5230" i="13"/>
  <c r="N5231" i="13"/>
  <c r="M5231" i="13" a="1"/>
  <c r="M5231" i="13" s="1"/>
  <c r="K5231" i="13"/>
  <c r="P5231" i="13"/>
  <c r="Q5231" i="13" s="1"/>
  <c r="A5232" i="13"/>
  <c r="G584" i="19"/>
  <c r="O5231" i="13" l="1"/>
  <c r="L5231" i="13"/>
  <c r="N5232" i="13"/>
  <c r="M5232" i="13" a="1"/>
  <c r="M5232" i="13" s="1"/>
  <c r="K5232" i="13"/>
  <c r="P5232" i="13"/>
  <c r="Q5232" i="13" s="1"/>
  <c r="A5233" i="13"/>
  <c r="O5232" i="13" l="1"/>
  <c r="L5232" i="13"/>
  <c r="N5233" i="13"/>
  <c r="M5233" i="13" a="1"/>
  <c r="M5233" i="13" s="1"/>
  <c r="K5233" i="13"/>
  <c r="P5233" i="13"/>
  <c r="Q5233" i="13" s="1"/>
  <c r="A5234" i="13"/>
  <c r="O5233" i="13" l="1"/>
  <c r="L5233" i="13"/>
  <c r="N5234" i="13"/>
  <c r="M5234" i="13" a="1"/>
  <c r="M5234" i="13" s="1"/>
  <c r="K5234" i="13"/>
  <c r="P5234" i="13"/>
  <c r="Q5234" i="13" s="1"/>
  <c r="A5235" i="13"/>
  <c r="O5234" i="13" l="1"/>
  <c r="L5234" i="13"/>
  <c r="N5235" i="13"/>
  <c r="M5235" i="13" a="1"/>
  <c r="M5235" i="13" s="1"/>
  <c r="K5235" i="13"/>
  <c r="P5235" i="13"/>
  <c r="Q5235" i="13" s="1"/>
  <c r="A5236" i="13"/>
  <c r="O5235" i="13" l="1"/>
  <c r="L5235" i="13"/>
  <c r="N5236" i="13"/>
  <c r="M5236" i="13" a="1"/>
  <c r="M5236" i="13" s="1"/>
  <c r="K5236" i="13"/>
  <c r="P5236" i="13"/>
  <c r="Q5236" i="13" s="1"/>
  <c r="A5237" i="13"/>
  <c r="O5236" i="13" l="1"/>
  <c r="L5236" i="13"/>
  <c r="N5237" i="13"/>
  <c r="M5237" i="13" a="1"/>
  <c r="M5237" i="13" s="1"/>
  <c r="K5237" i="13"/>
  <c r="P5237" i="13"/>
  <c r="Q5237" i="13" s="1"/>
  <c r="A5238" i="13"/>
  <c r="O5237" i="13" l="1"/>
  <c r="L5237" i="13"/>
  <c r="N5238" i="13"/>
  <c r="M5238" i="13" a="1"/>
  <c r="M5238" i="13" s="1"/>
  <c r="K5238" i="13"/>
  <c r="P5238" i="13"/>
  <c r="Q5238" i="13" s="1"/>
  <c r="A5239" i="13"/>
  <c r="O5238" i="13" l="1"/>
  <c r="L5238" i="13"/>
  <c r="N5239" i="13"/>
  <c r="M5239" i="13" a="1"/>
  <c r="M5239" i="13" s="1"/>
  <c r="K5239" i="13"/>
  <c r="P5239" i="13"/>
  <c r="Q5239" i="13" s="1"/>
  <c r="A5240" i="13"/>
  <c r="O5239" i="13" l="1"/>
  <c r="L5239" i="13"/>
  <c r="N5240" i="13"/>
  <c r="M5240" i="13" a="1"/>
  <c r="M5240" i="13" s="1"/>
  <c r="K5240" i="13"/>
  <c r="P5240" i="13"/>
  <c r="Q5240" i="13" s="1"/>
  <c r="A5241" i="13"/>
  <c r="G585" i="19"/>
  <c r="O5240" i="13" l="1"/>
  <c r="L5240" i="13"/>
  <c r="N5241" i="13"/>
  <c r="M5241" i="13" a="1"/>
  <c r="M5241" i="13" s="1"/>
  <c r="K5241" i="13"/>
  <c r="P5241" i="13"/>
  <c r="Q5241" i="13" s="1"/>
  <c r="A5242" i="13"/>
  <c r="O5241" i="13" l="1"/>
  <c r="L5241" i="13"/>
  <c r="N5242" i="13"/>
  <c r="M5242" i="13" a="1"/>
  <c r="M5242" i="13" s="1"/>
  <c r="K5242" i="13"/>
  <c r="P5242" i="13"/>
  <c r="Q5242" i="13" s="1"/>
  <c r="A5243" i="13"/>
  <c r="O5242" i="13" l="1"/>
  <c r="L5242" i="13"/>
  <c r="N5243" i="13"/>
  <c r="M5243" i="13" a="1"/>
  <c r="M5243" i="13" s="1"/>
  <c r="K5243" i="13"/>
  <c r="P5243" i="13"/>
  <c r="Q5243" i="13" s="1"/>
  <c r="A5244" i="13"/>
  <c r="O5243" i="13" l="1"/>
  <c r="L5243" i="13"/>
  <c r="N5244" i="13"/>
  <c r="M5244" i="13" a="1"/>
  <c r="M5244" i="13" s="1"/>
  <c r="K5244" i="13"/>
  <c r="P5244" i="13"/>
  <c r="Q5244" i="13" s="1"/>
  <c r="A5245" i="13"/>
  <c r="O5244" i="13" l="1"/>
  <c r="L5244" i="13"/>
  <c r="N5245" i="13"/>
  <c r="M5245" i="13" a="1"/>
  <c r="M5245" i="13" s="1"/>
  <c r="K5245" i="13"/>
  <c r="P5245" i="13"/>
  <c r="Q5245" i="13" s="1"/>
  <c r="A5246" i="13"/>
  <c r="O5245" i="13" l="1"/>
  <c r="L5245" i="13"/>
  <c r="N5246" i="13"/>
  <c r="M5246" i="13" a="1"/>
  <c r="M5246" i="13" s="1"/>
  <c r="O5246" i="13" s="1"/>
  <c r="K5246" i="13"/>
  <c r="P5246" i="13"/>
  <c r="Q5246" i="13" s="1"/>
  <c r="A5247" i="13"/>
  <c r="L5246" i="13" l="1"/>
  <c r="N5247" i="13"/>
  <c r="M5247" i="13" a="1"/>
  <c r="M5247" i="13" s="1"/>
  <c r="K5247" i="13"/>
  <c r="P5247" i="13"/>
  <c r="Q5247" i="13" s="1"/>
  <c r="A5248" i="13"/>
  <c r="O5247" i="13" l="1"/>
  <c r="L5247" i="13"/>
  <c r="N5248" i="13"/>
  <c r="M5248" i="13" a="1"/>
  <c r="M5248" i="13" s="1"/>
  <c r="K5248" i="13"/>
  <c r="P5248" i="13"/>
  <c r="Q5248" i="13" s="1"/>
  <c r="A5249" i="13"/>
  <c r="O5248" i="13" l="1"/>
  <c r="L5248" i="13"/>
  <c r="N5249" i="13"/>
  <c r="M5249" i="13" a="1"/>
  <c r="M5249" i="13" s="1"/>
  <c r="K5249" i="13"/>
  <c r="P5249" i="13"/>
  <c r="Q5249" i="13" s="1"/>
  <c r="A5250" i="13"/>
  <c r="G586" i="19"/>
  <c r="O5249" i="13" l="1"/>
  <c r="L5249" i="13"/>
  <c r="N5250" i="13"/>
  <c r="M5250" i="13" a="1"/>
  <c r="M5250" i="13" s="1"/>
  <c r="K5250" i="13"/>
  <c r="P5250" i="13"/>
  <c r="Q5250" i="13" s="1"/>
  <c r="A5251" i="13"/>
  <c r="O5250" i="13" l="1"/>
  <c r="L5250" i="13"/>
  <c r="N5251" i="13"/>
  <c r="M5251" i="13" a="1"/>
  <c r="M5251" i="13" s="1"/>
  <c r="K5251" i="13"/>
  <c r="P5251" i="13"/>
  <c r="Q5251" i="13" s="1"/>
  <c r="A5252" i="13"/>
  <c r="O5251" i="13" l="1"/>
  <c r="L5251" i="13"/>
  <c r="N5252" i="13"/>
  <c r="M5252" i="13" a="1"/>
  <c r="M5252" i="13" s="1"/>
  <c r="K5252" i="13"/>
  <c r="P5252" i="13"/>
  <c r="Q5252" i="13" s="1"/>
  <c r="A5253" i="13"/>
  <c r="O5252" i="13" l="1"/>
  <c r="L5252" i="13"/>
  <c r="N5253" i="13"/>
  <c r="M5253" i="13" a="1"/>
  <c r="M5253" i="13" s="1"/>
  <c r="K5253" i="13"/>
  <c r="P5253" i="13"/>
  <c r="Q5253" i="13" s="1"/>
  <c r="A5254" i="13"/>
  <c r="O5253" i="13" l="1"/>
  <c r="L5253" i="13"/>
  <c r="N5254" i="13"/>
  <c r="M5254" i="13" a="1"/>
  <c r="M5254" i="13" s="1"/>
  <c r="K5254" i="13"/>
  <c r="P5254" i="13"/>
  <c r="Q5254" i="13" s="1"/>
  <c r="A5255" i="13"/>
  <c r="O5254" i="13" l="1"/>
  <c r="L5254" i="13"/>
  <c r="N5255" i="13"/>
  <c r="M5255" i="13" a="1"/>
  <c r="M5255" i="13" s="1"/>
  <c r="K5255" i="13"/>
  <c r="P5255" i="13"/>
  <c r="Q5255" i="13" s="1"/>
  <c r="A5256" i="13"/>
  <c r="O5255" i="13" l="1"/>
  <c r="L5255" i="13"/>
  <c r="N5256" i="13"/>
  <c r="M5256" i="13" a="1"/>
  <c r="M5256" i="13" s="1"/>
  <c r="K5256" i="13"/>
  <c r="P5256" i="13"/>
  <c r="Q5256" i="13" s="1"/>
  <c r="A5257" i="13"/>
  <c r="O5256" i="13" l="1"/>
  <c r="L5256" i="13"/>
  <c r="N5257" i="13"/>
  <c r="M5257" i="13" a="1"/>
  <c r="M5257" i="13" s="1"/>
  <c r="K5257" i="13"/>
  <c r="P5257" i="13"/>
  <c r="Q5257" i="13" s="1"/>
  <c r="A5258" i="13"/>
  <c r="O5257" i="13" l="1"/>
  <c r="L5257" i="13"/>
  <c r="N5258" i="13"/>
  <c r="M5258" i="13" a="1"/>
  <c r="M5258" i="13" s="1"/>
  <c r="K5258" i="13"/>
  <c r="P5258" i="13"/>
  <c r="Q5258" i="13" s="1"/>
  <c r="A5259" i="13"/>
  <c r="G587" i="19"/>
  <c r="O5258" i="13" l="1"/>
  <c r="L5258" i="13"/>
  <c r="N5259" i="13"/>
  <c r="M5259" i="13" a="1"/>
  <c r="M5259" i="13" s="1"/>
  <c r="K5259" i="13"/>
  <c r="P5259" i="13"/>
  <c r="Q5259" i="13" s="1"/>
  <c r="A5260" i="13"/>
  <c r="O5259" i="13" l="1"/>
  <c r="L5259" i="13"/>
  <c r="N5260" i="13"/>
  <c r="M5260" i="13" a="1"/>
  <c r="M5260" i="13" s="1"/>
  <c r="K5260" i="13"/>
  <c r="P5260" i="13"/>
  <c r="Q5260" i="13" s="1"/>
  <c r="A5261" i="13"/>
  <c r="O5260" i="13" l="1"/>
  <c r="L5260" i="13"/>
  <c r="N5261" i="13"/>
  <c r="M5261" i="13" a="1"/>
  <c r="M5261" i="13" s="1"/>
  <c r="K5261" i="13"/>
  <c r="P5261" i="13"/>
  <c r="Q5261" i="13" s="1"/>
  <c r="A5262" i="13"/>
  <c r="O5261" i="13" l="1"/>
  <c r="L5261" i="13"/>
  <c r="N5262" i="13"/>
  <c r="M5262" i="13" a="1"/>
  <c r="M5262" i="13" s="1"/>
  <c r="K5262" i="13"/>
  <c r="P5262" i="13"/>
  <c r="Q5262" i="13" s="1"/>
  <c r="A5263" i="13"/>
  <c r="O5262" i="13" l="1"/>
  <c r="L5262" i="13"/>
  <c r="N5263" i="13"/>
  <c r="M5263" i="13" a="1"/>
  <c r="M5263" i="13" s="1"/>
  <c r="K5263" i="13"/>
  <c r="P5263" i="13"/>
  <c r="Q5263" i="13" s="1"/>
  <c r="A5264" i="13"/>
  <c r="O5263" i="13" l="1"/>
  <c r="L5263" i="13"/>
  <c r="N5264" i="13"/>
  <c r="M5264" i="13" a="1"/>
  <c r="M5264" i="13" s="1"/>
  <c r="K5264" i="13"/>
  <c r="P5264" i="13"/>
  <c r="Q5264" i="13" s="1"/>
  <c r="A5265" i="13"/>
  <c r="O5264" i="13" l="1"/>
  <c r="L5264" i="13"/>
  <c r="N5265" i="13"/>
  <c r="M5265" i="13" a="1"/>
  <c r="M5265" i="13" s="1"/>
  <c r="K5265" i="13"/>
  <c r="P5265" i="13"/>
  <c r="Q5265" i="13" s="1"/>
  <c r="A5266" i="13"/>
  <c r="O5265" i="13" l="1"/>
  <c r="L5265" i="13"/>
  <c r="N5266" i="13"/>
  <c r="M5266" i="13" a="1"/>
  <c r="M5266" i="13" s="1"/>
  <c r="K5266" i="13"/>
  <c r="P5266" i="13"/>
  <c r="Q5266" i="13" s="1"/>
  <c r="A5267" i="13"/>
  <c r="O5266" i="13" l="1"/>
  <c r="L5266" i="13"/>
  <c r="N5267" i="13"/>
  <c r="M5267" i="13" a="1"/>
  <c r="M5267" i="13" s="1"/>
  <c r="K5267" i="13"/>
  <c r="P5267" i="13"/>
  <c r="Q5267" i="13" s="1"/>
  <c r="A5268" i="13"/>
  <c r="G588" i="19"/>
  <c r="O5267" i="13" l="1"/>
  <c r="L5267" i="13"/>
  <c r="N5268" i="13"/>
  <c r="M5268" i="13" a="1"/>
  <c r="M5268" i="13" s="1"/>
  <c r="K5268" i="13"/>
  <c r="P5268" i="13"/>
  <c r="Q5268" i="13" s="1"/>
  <c r="A5269" i="13"/>
  <c r="O5268" i="13" l="1"/>
  <c r="L5268" i="13"/>
  <c r="N5269" i="13"/>
  <c r="M5269" i="13" a="1"/>
  <c r="M5269" i="13" s="1"/>
  <c r="K5269" i="13"/>
  <c r="P5269" i="13"/>
  <c r="Q5269" i="13" s="1"/>
  <c r="A5270" i="13"/>
  <c r="O5269" i="13" l="1"/>
  <c r="L5269" i="13"/>
  <c r="N5270" i="13"/>
  <c r="M5270" i="13" a="1"/>
  <c r="M5270" i="13" s="1"/>
  <c r="K5270" i="13"/>
  <c r="P5270" i="13"/>
  <c r="Q5270" i="13" s="1"/>
  <c r="A5271" i="13"/>
  <c r="O5270" i="13" l="1"/>
  <c r="L5270" i="13"/>
  <c r="N5271" i="13"/>
  <c r="M5271" i="13" a="1"/>
  <c r="M5271" i="13" s="1"/>
  <c r="K5271" i="13"/>
  <c r="P5271" i="13"/>
  <c r="Q5271" i="13" s="1"/>
  <c r="A5272" i="13"/>
  <c r="O5271" i="13" l="1"/>
  <c r="L5271" i="13"/>
  <c r="N5272" i="13"/>
  <c r="M5272" i="13" a="1"/>
  <c r="M5272" i="13" s="1"/>
  <c r="K5272" i="13"/>
  <c r="P5272" i="13"/>
  <c r="Q5272" i="13" s="1"/>
  <c r="A5273" i="13"/>
  <c r="O5272" i="13" l="1"/>
  <c r="L5272" i="13"/>
  <c r="N5273" i="13"/>
  <c r="M5273" i="13" a="1"/>
  <c r="M5273" i="13" s="1"/>
  <c r="K5273" i="13"/>
  <c r="P5273" i="13"/>
  <c r="Q5273" i="13" s="1"/>
  <c r="A5274" i="13"/>
  <c r="O5273" i="13" l="1"/>
  <c r="L5273" i="13"/>
  <c r="N5274" i="13"/>
  <c r="M5274" i="13" a="1"/>
  <c r="M5274" i="13" s="1"/>
  <c r="K5274" i="13"/>
  <c r="P5274" i="13"/>
  <c r="Q5274" i="13" s="1"/>
  <c r="A5275" i="13"/>
  <c r="O5274" i="13" l="1"/>
  <c r="L5274" i="13"/>
  <c r="N5275" i="13"/>
  <c r="M5275" i="13" a="1"/>
  <c r="M5275" i="13" s="1"/>
  <c r="K5275" i="13"/>
  <c r="P5275" i="13"/>
  <c r="Q5275" i="13" s="1"/>
  <c r="A5276" i="13"/>
  <c r="O5275" i="13" l="1"/>
  <c r="L5275" i="13"/>
  <c r="N5276" i="13"/>
  <c r="M5276" i="13" a="1"/>
  <c r="M5276" i="13" s="1"/>
  <c r="K5276" i="13"/>
  <c r="P5276" i="13"/>
  <c r="Q5276" i="13" s="1"/>
  <c r="A5277" i="13"/>
  <c r="G589" i="19"/>
  <c r="O5276" i="13" l="1"/>
  <c r="L5276" i="13"/>
  <c r="N5277" i="13"/>
  <c r="M5277" i="13" a="1"/>
  <c r="M5277" i="13" s="1"/>
  <c r="K5277" i="13"/>
  <c r="P5277" i="13"/>
  <c r="Q5277" i="13" s="1"/>
  <c r="A5278" i="13"/>
  <c r="O5277" i="13" l="1"/>
  <c r="L5277" i="13"/>
  <c r="N5278" i="13"/>
  <c r="M5278" i="13" a="1"/>
  <c r="M5278" i="13" s="1"/>
  <c r="K5278" i="13"/>
  <c r="P5278" i="13"/>
  <c r="Q5278" i="13" s="1"/>
  <c r="A5279" i="13"/>
  <c r="O5278" i="13" l="1"/>
  <c r="L5278" i="13"/>
  <c r="N5279" i="13"/>
  <c r="M5279" i="13" a="1"/>
  <c r="M5279" i="13" s="1"/>
  <c r="K5279" i="13"/>
  <c r="P5279" i="13"/>
  <c r="Q5279" i="13" s="1"/>
  <c r="A5280" i="13"/>
  <c r="O5279" i="13" l="1"/>
  <c r="L5279" i="13"/>
  <c r="N5280" i="13"/>
  <c r="M5280" i="13" a="1"/>
  <c r="M5280" i="13" s="1"/>
  <c r="O5280" i="13" s="1"/>
  <c r="K5280" i="13"/>
  <c r="P5280" i="13"/>
  <c r="Q5280" i="13" s="1"/>
  <c r="A5281" i="13"/>
  <c r="L5280" i="13" l="1"/>
  <c r="N5281" i="13"/>
  <c r="M5281" i="13" a="1"/>
  <c r="M5281" i="13" s="1"/>
  <c r="K5281" i="13"/>
  <c r="P5281" i="13"/>
  <c r="Q5281" i="13" s="1"/>
  <c r="A5282" i="13"/>
  <c r="O5281" i="13" l="1"/>
  <c r="L5281" i="13"/>
  <c r="N5282" i="13"/>
  <c r="M5282" i="13" a="1"/>
  <c r="M5282" i="13" s="1"/>
  <c r="K5282" i="13"/>
  <c r="P5282" i="13"/>
  <c r="Q5282" i="13" s="1"/>
  <c r="A5283" i="13"/>
  <c r="O5282" i="13" l="1"/>
  <c r="L5282" i="13"/>
  <c r="N5283" i="13"/>
  <c r="M5283" i="13" a="1"/>
  <c r="M5283" i="13" s="1"/>
  <c r="K5283" i="13"/>
  <c r="P5283" i="13"/>
  <c r="Q5283" i="13" s="1"/>
  <c r="A5284" i="13"/>
  <c r="O5283" i="13" l="1"/>
  <c r="L5283" i="13"/>
  <c r="N5284" i="13"/>
  <c r="M5284" i="13" a="1"/>
  <c r="M5284" i="13" s="1"/>
  <c r="K5284" i="13"/>
  <c r="P5284" i="13"/>
  <c r="Q5284" i="13" s="1"/>
  <c r="A5285" i="13"/>
  <c r="O5284" i="13" l="1"/>
  <c r="L5284" i="13"/>
  <c r="N5285" i="13"/>
  <c r="M5285" i="13" a="1"/>
  <c r="M5285" i="13" s="1"/>
  <c r="K5285" i="13"/>
  <c r="P5285" i="13"/>
  <c r="Q5285" i="13" s="1"/>
  <c r="A5286" i="13"/>
  <c r="G590" i="19"/>
  <c r="O5285" i="13" l="1"/>
  <c r="L5285" i="13"/>
  <c r="N5286" i="13"/>
  <c r="M5286" i="13" a="1"/>
  <c r="M5286" i="13" s="1"/>
  <c r="K5286" i="13"/>
  <c r="P5286" i="13"/>
  <c r="Q5286" i="13" s="1"/>
  <c r="A5287" i="13"/>
  <c r="O5286" i="13" l="1"/>
  <c r="L5286" i="13"/>
  <c r="N5287" i="13"/>
  <c r="M5287" i="13" a="1"/>
  <c r="M5287" i="13" s="1"/>
  <c r="K5287" i="13"/>
  <c r="P5287" i="13"/>
  <c r="Q5287" i="13" s="1"/>
  <c r="A5288" i="13"/>
  <c r="O5287" i="13" l="1"/>
  <c r="L5287" i="13"/>
  <c r="N5288" i="13"/>
  <c r="M5288" i="13" a="1"/>
  <c r="M5288" i="13" s="1"/>
  <c r="K5288" i="13"/>
  <c r="P5288" i="13"/>
  <c r="Q5288" i="13" s="1"/>
  <c r="A5289" i="13"/>
  <c r="O5288" i="13" l="1"/>
  <c r="L5288" i="13"/>
  <c r="N5289" i="13"/>
  <c r="M5289" i="13" a="1"/>
  <c r="M5289" i="13" s="1"/>
  <c r="K5289" i="13"/>
  <c r="P5289" i="13"/>
  <c r="Q5289" i="13" s="1"/>
  <c r="A5290" i="13"/>
  <c r="O5289" i="13" l="1"/>
  <c r="L5289" i="13"/>
  <c r="N5290" i="13"/>
  <c r="M5290" i="13" a="1"/>
  <c r="M5290" i="13" s="1"/>
  <c r="K5290" i="13"/>
  <c r="P5290" i="13"/>
  <c r="Q5290" i="13" s="1"/>
  <c r="A5291" i="13"/>
  <c r="O5290" i="13" l="1"/>
  <c r="L5290" i="13"/>
  <c r="N5291" i="13"/>
  <c r="M5291" i="13" a="1"/>
  <c r="M5291" i="13" s="1"/>
  <c r="K5291" i="13"/>
  <c r="P5291" i="13"/>
  <c r="Q5291" i="13" s="1"/>
  <c r="A5292" i="13"/>
  <c r="O5291" i="13" l="1"/>
  <c r="L5291" i="13"/>
  <c r="N5292" i="13"/>
  <c r="M5292" i="13" a="1"/>
  <c r="M5292" i="13" s="1"/>
  <c r="K5292" i="13"/>
  <c r="P5292" i="13"/>
  <c r="Q5292" i="13" s="1"/>
  <c r="A5293" i="13"/>
  <c r="O5292" i="13" l="1"/>
  <c r="L5292" i="13"/>
  <c r="N5293" i="13"/>
  <c r="M5293" i="13" a="1"/>
  <c r="M5293" i="13" s="1"/>
  <c r="K5293" i="13"/>
  <c r="P5293" i="13"/>
  <c r="Q5293" i="13" s="1"/>
  <c r="A5294" i="13"/>
  <c r="O5293" i="13" l="1"/>
  <c r="L5293" i="13"/>
  <c r="N5294" i="13"/>
  <c r="M5294" i="13" a="1"/>
  <c r="M5294" i="13" s="1"/>
  <c r="K5294" i="13"/>
  <c r="P5294" i="13"/>
  <c r="Q5294" i="13" s="1"/>
  <c r="A5295" i="13"/>
  <c r="G591" i="19"/>
  <c r="O5294" i="13" l="1"/>
  <c r="L5294" i="13"/>
  <c r="N5295" i="13"/>
  <c r="M5295" i="13" a="1"/>
  <c r="M5295" i="13" s="1"/>
  <c r="K5295" i="13"/>
  <c r="P5295" i="13"/>
  <c r="Q5295" i="13" s="1"/>
  <c r="A5296" i="13"/>
  <c r="O5295" i="13" l="1"/>
  <c r="L5295" i="13"/>
  <c r="N5296" i="13"/>
  <c r="M5296" i="13" a="1"/>
  <c r="M5296" i="13" s="1"/>
  <c r="K5296" i="13"/>
  <c r="P5296" i="13"/>
  <c r="Q5296" i="13" s="1"/>
  <c r="A5297" i="13"/>
  <c r="O5296" i="13" l="1"/>
  <c r="L5296" i="13"/>
  <c r="N5297" i="13"/>
  <c r="M5297" i="13" a="1"/>
  <c r="M5297" i="13" s="1"/>
  <c r="K5297" i="13"/>
  <c r="P5297" i="13"/>
  <c r="Q5297" i="13" s="1"/>
  <c r="A5298" i="13"/>
  <c r="O5297" i="13" l="1"/>
  <c r="L5297" i="13"/>
  <c r="N5298" i="13"/>
  <c r="M5298" i="13" a="1"/>
  <c r="M5298" i="13" s="1"/>
  <c r="K5298" i="13"/>
  <c r="P5298" i="13"/>
  <c r="Q5298" i="13" s="1"/>
  <c r="A5299" i="13"/>
  <c r="O5298" i="13" l="1"/>
  <c r="L5298" i="13"/>
  <c r="N5299" i="13"/>
  <c r="M5299" i="13" a="1"/>
  <c r="M5299" i="13" s="1"/>
  <c r="K5299" i="13"/>
  <c r="P5299" i="13"/>
  <c r="Q5299" i="13" s="1"/>
  <c r="A5300" i="13"/>
  <c r="O5299" i="13" l="1"/>
  <c r="L5299" i="13"/>
  <c r="N5300" i="13"/>
  <c r="M5300" i="13" a="1"/>
  <c r="M5300" i="13" s="1"/>
  <c r="K5300" i="13"/>
  <c r="P5300" i="13"/>
  <c r="Q5300" i="13" s="1"/>
  <c r="A5301" i="13"/>
  <c r="O5300" i="13" l="1"/>
  <c r="L5300" i="13"/>
  <c r="N5301" i="13"/>
  <c r="M5301" i="13" a="1"/>
  <c r="M5301" i="13" s="1"/>
  <c r="K5301" i="13"/>
  <c r="P5301" i="13"/>
  <c r="Q5301" i="13" s="1"/>
  <c r="A5302" i="13"/>
  <c r="O5301" i="13" l="1"/>
  <c r="L5301" i="13"/>
  <c r="N5302" i="13"/>
  <c r="M5302" i="13" a="1"/>
  <c r="M5302" i="13" s="1"/>
  <c r="K5302" i="13"/>
  <c r="P5302" i="13"/>
  <c r="Q5302" i="13" s="1"/>
  <c r="A5303" i="13"/>
  <c r="O5302" i="13" l="1"/>
  <c r="L5302" i="13"/>
  <c r="N5303" i="13"/>
  <c r="M5303" i="13" a="1"/>
  <c r="M5303" i="13" s="1"/>
  <c r="K5303" i="13"/>
  <c r="P5303" i="13"/>
  <c r="Q5303" i="13" s="1"/>
  <c r="A5304" i="13"/>
  <c r="G592" i="19"/>
  <c r="O5303" i="13" l="1"/>
  <c r="L5303" i="13"/>
  <c r="N5304" i="13"/>
  <c r="M5304" i="13" a="1"/>
  <c r="M5304" i="13" s="1"/>
  <c r="K5304" i="13"/>
  <c r="P5304" i="13"/>
  <c r="Q5304" i="13" s="1"/>
  <c r="A5305" i="13"/>
  <c r="O5304" i="13" l="1"/>
  <c r="L5304" i="13"/>
  <c r="N5305" i="13"/>
  <c r="M5305" i="13" a="1"/>
  <c r="M5305" i="13" s="1"/>
  <c r="K5305" i="13"/>
  <c r="P5305" i="13"/>
  <c r="Q5305" i="13" s="1"/>
  <c r="A5306" i="13"/>
  <c r="O5305" i="13" l="1"/>
  <c r="L5305" i="13"/>
  <c r="N5306" i="13"/>
  <c r="M5306" i="13" a="1"/>
  <c r="M5306" i="13" s="1"/>
  <c r="O5306" i="13" s="1"/>
  <c r="K5306" i="13"/>
  <c r="P5306" i="13"/>
  <c r="Q5306" i="13" s="1"/>
  <c r="A5307" i="13"/>
  <c r="L5306" i="13" l="1"/>
  <c r="N5307" i="13"/>
  <c r="M5307" i="13" a="1"/>
  <c r="M5307" i="13" s="1"/>
  <c r="K5307" i="13"/>
  <c r="P5307" i="13"/>
  <c r="Q5307" i="13" s="1"/>
  <c r="A5308" i="13"/>
  <c r="O5307" i="13" l="1"/>
  <c r="L5307" i="13"/>
  <c r="N5308" i="13"/>
  <c r="M5308" i="13" a="1"/>
  <c r="M5308" i="13" s="1"/>
  <c r="K5308" i="13"/>
  <c r="P5308" i="13"/>
  <c r="Q5308" i="13" s="1"/>
  <c r="A5309" i="13"/>
  <c r="O5308" i="13" l="1"/>
  <c r="L5308" i="13"/>
  <c r="N5309" i="13"/>
  <c r="M5309" i="13" a="1"/>
  <c r="M5309" i="13" s="1"/>
  <c r="K5309" i="13"/>
  <c r="P5309" i="13"/>
  <c r="Q5309" i="13" s="1"/>
  <c r="A5310" i="13"/>
  <c r="O5309" i="13" l="1"/>
  <c r="L5309" i="13"/>
  <c r="N5310" i="13"/>
  <c r="M5310" i="13" a="1"/>
  <c r="M5310" i="13" s="1"/>
  <c r="K5310" i="13"/>
  <c r="P5310" i="13"/>
  <c r="Q5310" i="13" s="1"/>
  <c r="A5311" i="13"/>
  <c r="O5310" i="13" l="1"/>
  <c r="L5310" i="13"/>
  <c r="N5311" i="13"/>
  <c r="M5311" i="13" a="1"/>
  <c r="M5311" i="13" s="1"/>
  <c r="K5311" i="13"/>
  <c r="P5311" i="13"/>
  <c r="Q5311" i="13" s="1"/>
  <c r="A5312" i="13"/>
  <c r="O5311" i="13" l="1"/>
  <c r="L5311" i="13"/>
  <c r="N5312" i="13"/>
  <c r="M5312" i="13" a="1"/>
  <c r="M5312" i="13" s="1"/>
  <c r="K5312" i="13"/>
  <c r="P5312" i="13"/>
  <c r="Q5312" i="13" s="1"/>
  <c r="A5313" i="13"/>
  <c r="G593" i="19"/>
  <c r="O5312" i="13" l="1"/>
  <c r="L5312" i="13"/>
  <c r="N5313" i="13"/>
  <c r="M5313" i="13" a="1"/>
  <c r="M5313" i="13" s="1"/>
  <c r="K5313" i="13"/>
  <c r="P5313" i="13"/>
  <c r="Q5313" i="13" s="1"/>
  <c r="A5314" i="13"/>
  <c r="O5313" i="13" l="1"/>
  <c r="L5313" i="13"/>
  <c r="N5314" i="13"/>
  <c r="M5314" i="13" a="1"/>
  <c r="M5314" i="13" s="1"/>
  <c r="K5314" i="13"/>
  <c r="P5314" i="13"/>
  <c r="Q5314" i="13" s="1"/>
  <c r="A5315" i="13"/>
  <c r="O5314" i="13" l="1"/>
  <c r="L5314" i="13"/>
  <c r="N5315" i="13"/>
  <c r="M5315" i="13" a="1"/>
  <c r="M5315" i="13" s="1"/>
  <c r="K5315" i="13"/>
  <c r="P5315" i="13"/>
  <c r="Q5315" i="13" s="1"/>
  <c r="A5316" i="13"/>
  <c r="O5315" i="13" l="1"/>
  <c r="L5315" i="13"/>
  <c r="N5316" i="13"/>
  <c r="M5316" i="13" a="1"/>
  <c r="M5316" i="13" s="1"/>
  <c r="K5316" i="13"/>
  <c r="P5316" i="13"/>
  <c r="Q5316" i="13" s="1"/>
  <c r="A5317" i="13"/>
  <c r="O5316" i="13" l="1"/>
  <c r="L5316" i="13"/>
  <c r="N5317" i="13"/>
  <c r="M5317" i="13" a="1"/>
  <c r="M5317" i="13" s="1"/>
  <c r="K5317" i="13"/>
  <c r="P5317" i="13"/>
  <c r="Q5317" i="13" s="1"/>
  <c r="A5318" i="13"/>
  <c r="O5317" i="13" l="1"/>
  <c r="L5317" i="13"/>
  <c r="N5318" i="13"/>
  <c r="M5318" i="13" a="1"/>
  <c r="M5318" i="13" s="1"/>
  <c r="K5318" i="13"/>
  <c r="P5318" i="13"/>
  <c r="Q5318" i="13" s="1"/>
  <c r="A5319" i="13"/>
  <c r="O5318" i="13" l="1"/>
  <c r="L5318" i="13"/>
  <c r="N5319" i="13"/>
  <c r="M5319" i="13" a="1"/>
  <c r="M5319" i="13" s="1"/>
  <c r="K5319" i="13"/>
  <c r="P5319" i="13"/>
  <c r="Q5319" i="13" s="1"/>
  <c r="A5320" i="13"/>
  <c r="O5319" i="13" l="1"/>
  <c r="L5319" i="13"/>
  <c r="N5320" i="13"/>
  <c r="M5320" i="13" a="1"/>
  <c r="M5320" i="13" s="1"/>
  <c r="K5320" i="13"/>
  <c r="P5320" i="13"/>
  <c r="Q5320" i="13" s="1"/>
  <c r="A5321" i="13"/>
  <c r="O5320" i="13" l="1"/>
  <c r="L5320" i="13"/>
  <c r="N5321" i="13"/>
  <c r="M5321" i="13" a="1"/>
  <c r="M5321" i="13" s="1"/>
  <c r="K5321" i="13"/>
  <c r="P5321" i="13"/>
  <c r="Q5321" i="13" s="1"/>
  <c r="A5322" i="13"/>
  <c r="G594" i="19"/>
  <c r="O5321" i="13" l="1"/>
  <c r="L5321" i="13"/>
  <c r="N5322" i="13"/>
  <c r="M5322" i="13" a="1"/>
  <c r="M5322" i="13" s="1"/>
  <c r="K5322" i="13"/>
  <c r="P5322" i="13"/>
  <c r="Q5322" i="13" s="1"/>
  <c r="A5323" i="13"/>
  <c r="O5322" i="13" l="1"/>
  <c r="L5322" i="13"/>
  <c r="N5323" i="13"/>
  <c r="M5323" i="13" a="1"/>
  <c r="M5323" i="13" s="1"/>
  <c r="K5323" i="13"/>
  <c r="P5323" i="13"/>
  <c r="Q5323" i="13" s="1"/>
  <c r="A5324" i="13"/>
  <c r="O5323" i="13" l="1"/>
  <c r="L5323" i="13"/>
  <c r="N5324" i="13"/>
  <c r="M5324" i="13" a="1"/>
  <c r="M5324" i="13" s="1"/>
  <c r="K5324" i="13"/>
  <c r="P5324" i="13"/>
  <c r="Q5324" i="13" s="1"/>
  <c r="A5325" i="13"/>
  <c r="O5324" i="13" l="1"/>
  <c r="L5324" i="13"/>
  <c r="N5325" i="13"/>
  <c r="M5325" i="13" a="1"/>
  <c r="M5325" i="13" s="1"/>
  <c r="K5325" i="13"/>
  <c r="P5325" i="13"/>
  <c r="Q5325" i="13" s="1"/>
  <c r="A5326" i="13"/>
  <c r="O5325" i="13" l="1"/>
  <c r="L5325" i="13"/>
  <c r="N5326" i="13"/>
  <c r="M5326" i="13" a="1"/>
  <c r="M5326" i="13" s="1"/>
  <c r="K5326" i="13"/>
  <c r="P5326" i="13"/>
  <c r="Q5326" i="13" s="1"/>
  <c r="A5327" i="13"/>
  <c r="O5326" i="13" l="1"/>
  <c r="L5326" i="13"/>
  <c r="N5327" i="13"/>
  <c r="M5327" i="13" a="1"/>
  <c r="M5327" i="13" s="1"/>
  <c r="K5327" i="13"/>
  <c r="P5327" i="13"/>
  <c r="Q5327" i="13" s="1"/>
  <c r="A5328" i="13"/>
  <c r="O5327" i="13" l="1"/>
  <c r="L5327" i="13"/>
  <c r="N5328" i="13"/>
  <c r="M5328" i="13" a="1"/>
  <c r="M5328" i="13" s="1"/>
  <c r="K5328" i="13"/>
  <c r="P5328" i="13"/>
  <c r="Q5328" i="13" s="1"/>
  <c r="A5329" i="13"/>
  <c r="O5328" i="13" l="1"/>
  <c r="L5328" i="13"/>
  <c r="N5329" i="13"/>
  <c r="M5329" i="13" a="1"/>
  <c r="M5329" i="13" s="1"/>
  <c r="K5329" i="13"/>
  <c r="P5329" i="13"/>
  <c r="Q5329" i="13" s="1"/>
  <c r="A5330" i="13"/>
  <c r="O5329" i="13" l="1"/>
  <c r="L5329" i="13"/>
  <c r="N5330" i="13"/>
  <c r="M5330" i="13" a="1"/>
  <c r="M5330" i="13" s="1"/>
  <c r="K5330" i="13"/>
  <c r="P5330" i="13"/>
  <c r="Q5330" i="13" s="1"/>
  <c r="A5331" i="13"/>
  <c r="G595" i="19"/>
  <c r="O5330" i="13" l="1"/>
  <c r="L5330" i="13"/>
  <c r="N5331" i="13"/>
  <c r="M5331" i="13" a="1"/>
  <c r="M5331" i="13" s="1"/>
  <c r="K5331" i="13"/>
  <c r="P5331" i="13"/>
  <c r="Q5331" i="13" s="1"/>
  <c r="A5332" i="13"/>
  <c r="O5331" i="13" l="1"/>
  <c r="L5331" i="13"/>
  <c r="N5332" i="13"/>
  <c r="M5332" i="13" a="1"/>
  <c r="M5332" i="13" s="1"/>
  <c r="O5332" i="13" s="1"/>
  <c r="K5332" i="13"/>
  <c r="P5332" i="13"/>
  <c r="Q5332" i="13" s="1"/>
  <c r="A5333" i="13"/>
  <c r="L5332" i="13" l="1"/>
  <c r="N5333" i="13"/>
  <c r="M5333" i="13" a="1"/>
  <c r="M5333" i="13" s="1"/>
  <c r="K5333" i="13"/>
  <c r="P5333" i="13"/>
  <c r="Q5333" i="13" s="1"/>
  <c r="A5334" i="13"/>
  <c r="O5333" i="13" l="1"/>
  <c r="L5333" i="13"/>
  <c r="N5334" i="13"/>
  <c r="M5334" i="13" a="1"/>
  <c r="M5334" i="13" s="1"/>
  <c r="K5334" i="13"/>
  <c r="P5334" i="13"/>
  <c r="Q5334" i="13" s="1"/>
  <c r="A5335" i="13"/>
  <c r="O5334" i="13" l="1"/>
  <c r="L5334" i="13"/>
  <c r="N5335" i="13"/>
  <c r="M5335" i="13" a="1"/>
  <c r="M5335" i="13" s="1"/>
  <c r="K5335" i="13"/>
  <c r="P5335" i="13"/>
  <c r="Q5335" i="13" s="1"/>
  <c r="A5336" i="13"/>
  <c r="O5335" i="13" l="1"/>
  <c r="L5335" i="13"/>
  <c r="N5336" i="13"/>
  <c r="M5336" i="13" a="1"/>
  <c r="M5336" i="13" s="1"/>
  <c r="K5336" i="13"/>
  <c r="P5336" i="13"/>
  <c r="Q5336" i="13" s="1"/>
  <c r="A5337" i="13"/>
  <c r="O5336" i="13" l="1"/>
  <c r="L5336" i="13"/>
  <c r="N5337" i="13"/>
  <c r="M5337" i="13" a="1"/>
  <c r="M5337" i="13" s="1"/>
  <c r="K5337" i="13"/>
  <c r="P5337" i="13"/>
  <c r="Q5337" i="13" s="1"/>
  <c r="A5338" i="13"/>
  <c r="O5337" i="13" l="1"/>
  <c r="L5337" i="13"/>
  <c r="N5338" i="13"/>
  <c r="M5338" i="13" a="1"/>
  <c r="M5338" i="13" s="1"/>
  <c r="K5338" i="13"/>
  <c r="P5338" i="13"/>
  <c r="Q5338" i="13" s="1"/>
  <c r="A5339" i="13"/>
  <c r="O5338" i="13" l="1"/>
  <c r="L5338" i="13"/>
  <c r="N5339" i="13"/>
  <c r="M5339" i="13" a="1"/>
  <c r="M5339" i="13" s="1"/>
  <c r="K5339" i="13"/>
  <c r="P5339" i="13"/>
  <c r="Q5339" i="13" s="1"/>
  <c r="A5340" i="13"/>
  <c r="G596" i="19"/>
  <c r="O5339" i="13" l="1"/>
  <c r="L5339" i="13"/>
  <c r="N5340" i="13"/>
  <c r="M5340" i="13" a="1"/>
  <c r="M5340" i="13" s="1"/>
  <c r="K5340" i="13"/>
  <c r="P5340" i="13"/>
  <c r="Q5340" i="13" s="1"/>
  <c r="A5341" i="13"/>
  <c r="O5340" i="13" l="1"/>
  <c r="L5340" i="13"/>
  <c r="N5341" i="13"/>
  <c r="M5341" i="13" a="1"/>
  <c r="M5341" i="13" s="1"/>
  <c r="K5341" i="13"/>
  <c r="P5341" i="13"/>
  <c r="Q5341" i="13" s="1"/>
  <c r="A5342" i="13"/>
  <c r="O5341" i="13" l="1"/>
  <c r="L5341" i="13"/>
  <c r="N5342" i="13"/>
  <c r="M5342" i="13" a="1"/>
  <c r="M5342" i="13" s="1"/>
  <c r="K5342" i="13"/>
  <c r="P5342" i="13"/>
  <c r="Q5342" i="13" s="1"/>
  <c r="A5343" i="13"/>
  <c r="O5342" i="13" l="1"/>
  <c r="L5342" i="13"/>
  <c r="N5343" i="13"/>
  <c r="M5343" i="13" a="1"/>
  <c r="M5343" i="13" s="1"/>
  <c r="K5343" i="13"/>
  <c r="P5343" i="13"/>
  <c r="Q5343" i="13" s="1"/>
  <c r="A5344" i="13"/>
  <c r="O5343" i="13" l="1"/>
  <c r="L5343" i="13"/>
  <c r="N5344" i="13"/>
  <c r="M5344" i="13" a="1"/>
  <c r="M5344" i="13" s="1"/>
  <c r="K5344" i="13"/>
  <c r="P5344" i="13"/>
  <c r="Q5344" i="13" s="1"/>
  <c r="A5345" i="13"/>
  <c r="O5344" i="13" l="1"/>
  <c r="L5344" i="13"/>
  <c r="N5345" i="13"/>
  <c r="M5345" i="13" a="1"/>
  <c r="M5345" i="13" s="1"/>
  <c r="K5345" i="13"/>
  <c r="P5345" i="13"/>
  <c r="Q5345" i="13" s="1"/>
  <c r="A5346" i="13"/>
  <c r="O5345" i="13" l="1"/>
  <c r="L5345" i="13"/>
  <c r="N5346" i="13"/>
  <c r="M5346" i="13" a="1"/>
  <c r="M5346" i="13" s="1"/>
  <c r="K5346" i="13"/>
  <c r="P5346" i="13"/>
  <c r="Q5346" i="13" s="1"/>
  <c r="A5347" i="13"/>
  <c r="O5346" i="13" l="1"/>
  <c r="L5346" i="13"/>
  <c r="N5347" i="13"/>
  <c r="M5347" i="13" a="1"/>
  <c r="M5347" i="13" s="1"/>
  <c r="K5347" i="13"/>
  <c r="P5347" i="13"/>
  <c r="Q5347" i="13" s="1"/>
  <c r="A5348" i="13"/>
  <c r="O5347" i="13" l="1"/>
  <c r="L5347" i="13"/>
  <c r="N5348" i="13"/>
  <c r="M5348" i="13" a="1"/>
  <c r="M5348" i="13" s="1"/>
  <c r="K5348" i="13"/>
  <c r="P5348" i="13"/>
  <c r="Q5348" i="13" s="1"/>
  <c r="A5349" i="13"/>
  <c r="G597" i="19"/>
  <c r="O5348" i="13" l="1"/>
  <c r="L5348" i="13"/>
  <c r="N5349" i="13"/>
  <c r="M5349" i="13" a="1"/>
  <c r="M5349" i="13" s="1"/>
  <c r="K5349" i="13"/>
  <c r="P5349" i="13"/>
  <c r="Q5349" i="13" s="1"/>
  <c r="A5350" i="13"/>
  <c r="O5349" i="13" l="1"/>
  <c r="L5349" i="13"/>
  <c r="N5350" i="13"/>
  <c r="M5350" i="13" a="1"/>
  <c r="M5350" i="13" s="1"/>
  <c r="K5350" i="13"/>
  <c r="P5350" i="13"/>
  <c r="Q5350" i="13" s="1"/>
  <c r="A5351" i="13"/>
  <c r="O5350" i="13" l="1"/>
  <c r="L5350" i="13"/>
  <c r="N5351" i="13"/>
  <c r="M5351" i="13" a="1"/>
  <c r="M5351" i="13" s="1"/>
  <c r="K5351" i="13"/>
  <c r="P5351" i="13"/>
  <c r="Q5351" i="13" s="1"/>
  <c r="A5352" i="13"/>
  <c r="O5351" i="13" l="1"/>
  <c r="L5351" i="13"/>
  <c r="N5352" i="13"/>
  <c r="M5352" i="13" a="1"/>
  <c r="M5352" i="13" s="1"/>
  <c r="K5352" i="13"/>
  <c r="P5352" i="13"/>
  <c r="Q5352" i="13" s="1"/>
  <c r="A5353" i="13"/>
  <c r="O5352" i="13" l="1"/>
  <c r="L5352" i="13"/>
  <c r="N5353" i="13"/>
  <c r="M5353" i="13" a="1"/>
  <c r="M5353" i="13" s="1"/>
  <c r="K5353" i="13"/>
  <c r="P5353" i="13"/>
  <c r="Q5353" i="13" s="1"/>
  <c r="A5354" i="13"/>
  <c r="O5353" i="13" l="1"/>
  <c r="L5353" i="13"/>
  <c r="N5354" i="13"/>
  <c r="M5354" i="13" a="1"/>
  <c r="M5354" i="13" s="1"/>
  <c r="K5354" i="13"/>
  <c r="P5354" i="13"/>
  <c r="Q5354" i="13" s="1"/>
  <c r="A5355" i="13"/>
  <c r="O5354" i="13" l="1"/>
  <c r="L5354" i="13"/>
  <c r="N5355" i="13"/>
  <c r="M5355" i="13" a="1"/>
  <c r="M5355" i="13" s="1"/>
  <c r="K5355" i="13"/>
  <c r="P5355" i="13"/>
  <c r="Q5355" i="13" s="1"/>
  <c r="A5356" i="13"/>
  <c r="O5355" i="13" l="1"/>
  <c r="L5355" i="13"/>
  <c r="N5356" i="13"/>
  <c r="M5356" i="13" a="1"/>
  <c r="M5356" i="13" s="1"/>
  <c r="K5356" i="13"/>
  <c r="P5356" i="13"/>
  <c r="Q5356" i="13" s="1"/>
  <c r="A5357" i="13"/>
  <c r="O5356" i="13" l="1"/>
  <c r="L5356" i="13"/>
  <c r="N5357" i="13"/>
  <c r="M5357" i="13" a="1"/>
  <c r="M5357" i="13" s="1"/>
  <c r="K5357" i="13"/>
  <c r="P5357" i="13"/>
  <c r="Q5357" i="13" s="1"/>
  <c r="A5358" i="13"/>
  <c r="G598" i="19"/>
  <c r="O5357" i="13" l="1"/>
  <c r="L5357" i="13"/>
  <c r="N5358" i="13"/>
  <c r="M5358" i="13" a="1"/>
  <c r="M5358" i="13" s="1"/>
  <c r="K5358" i="13"/>
  <c r="P5358" i="13"/>
  <c r="Q5358" i="13" s="1"/>
  <c r="A5359" i="13"/>
  <c r="O5358" i="13" l="1"/>
  <c r="L5358" i="13"/>
  <c r="N5359" i="13"/>
  <c r="M5359" i="13" a="1"/>
  <c r="M5359" i="13" s="1"/>
  <c r="K5359" i="13"/>
  <c r="P5359" i="13"/>
  <c r="Q5359" i="13" s="1"/>
  <c r="A5360" i="13"/>
  <c r="O5359" i="13" l="1"/>
  <c r="L5359" i="13"/>
  <c r="N5360" i="13"/>
  <c r="M5360" i="13" a="1"/>
  <c r="M5360" i="13" s="1"/>
  <c r="K5360" i="13"/>
  <c r="P5360" i="13"/>
  <c r="Q5360" i="13" s="1"/>
  <c r="A5361" i="13"/>
  <c r="O5360" i="13" l="1"/>
  <c r="L5360" i="13"/>
  <c r="N5361" i="13"/>
  <c r="M5361" i="13" a="1"/>
  <c r="M5361" i="13" s="1"/>
  <c r="K5361" i="13"/>
  <c r="P5361" i="13"/>
  <c r="Q5361" i="13" s="1"/>
  <c r="A5362" i="13"/>
  <c r="O5361" i="13" l="1"/>
  <c r="L5361" i="13"/>
  <c r="N5362" i="13"/>
  <c r="M5362" i="13" a="1"/>
  <c r="M5362" i="13" s="1"/>
  <c r="K5362" i="13"/>
  <c r="P5362" i="13"/>
  <c r="Q5362" i="13" s="1"/>
  <c r="A5363" i="13"/>
  <c r="O5362" i="13" l="1"/>
  <c r="L5362" i="13"/>
  <c r="N5363" i="13"/>
  <c r="M5363" i="13" a="1"/>
  <c r="M5363" i="13" s="1"/>
  <c r="K5363" i="13"/>
  <c r="P5363" i="13"/>
  <c r="Q5363" i="13" s="1"/>
  <c r="A5364" i="13"/>
  <c r="O5363" i="13" l="1"/>
  <c r="L5363" i="13"/>
  <c r="N5364" i="13"/>
  <c r="M5364" i="13" a="1"/>
  <c r="M5364" i="13" s="1"/>
  <c r="O5364" i="13" s="1"/>
  <c r="K5364" i="13"/>
  <c r="P5364" i="13"/>
  <c r="Q5364" i="13" s="1"/>
  <c r="A5365" i="13"/>
  <c r="L5364" i="13" l="1"/>
  <c r="N5365" i="13"/>
  <c r="M5365" i="13" a="1"/>
  <c r="M5365" i="13" s="1"/>
  <c r="K5365" i="13"/>
  <c r="P5365" i="13"/>
  <c r="Q5365" i="13" s="1"/>
  <c r="A5366" i="13"/>
  <c r="O5365" i="13" l="1"/>
  <c r="L5365" i="13"/>
  <c r="N5366" i="13"/>
  <c r="M5366" i="13" a="1"/>
  <c r="M5366" i="13" s="1"/>
  <c r="K5366" i="13"/>
  <c r="P5366" i="13"/>
  <c r="Q5366" i="13" s="1"/>
  <c r="A5367" i="13"/>
  <c r="G599" i="19"/>
  <c r="O5366" i="13" l="1"/>
  <c r="L5366" i="13"/>
  <c r="N5367" i="13"/>
  <c r="M5367" i="13" a="1"/>
  <c r="M5367" i="13" s="1"/>
  <c r="K5367" i="13"/>
  <c r="P5367" i="13"/>
  <c r="Q5367" i="13" s="1"/>
  <c r="A5368" i="13"/>
  <c r="O5367" i="13" l="1"/>
  <c r="L5367" i="13"/>
  <c r="N5368" i="13"/>
  <c r="M5368" i="13" a="1"/>
  <c r="M5368" i="13" s="1"/>
  <c r="K5368" i="13"/>
  <c r="P5368" i="13"/>
  <c r="Q5368" i="13" s="1"/>
  <c r="A5369" i="13"/>
  <c r="O5368" i="13" l="1"/>
  <c r="L5368" i="13"/>
  <c r="N5369" i="13"/>
  <c r="M5369" i="13" a="1"/>
  <c r="M5369" i="13" s="1"/>
  <c r="K5369" i="13"/>
  <c r="P5369" i="13"/>
  <c r="Q5369" i="13" s="1"/>
  <c r="A5370" i="13"/>
  <c r="O5369" i="13" l="1"/>
  <c r="L5369" i="13"/>
  <c r="N5370" i="13"/>
  <c r="M5370" i="13" a="1"/>
  <c r="M5370" i="13" s="1"/>
  <c r="K5370" i="13"/>
  <c r="P5370" i="13"/>
  <c r="Q5370" i="13" s="1"/>
  <c r="A5371" i="13"/>
  <c r="O5370" i="13" l="1"/>
  <c r="L5370" i="13"/>
  <c r="N5371" i="13"/>
  <c r="M5371" i="13" a="1"/>
  <c r="M5371" i="13" s="1"/>
  <c r="K5371" i="13"/>
  <c r="P5371" i="13"/>
  <c r="Q5371" i="13" s="1"/>
  <c r="A5372" i="13"/>
  <c r="O5371" i="13" l="1"/>
  <c r="L5371" i="13"/>
  <c r="N5372" i="13"/>
  <c r="M5372" i="13" a="1"/>
  <c r="M5372" i="13" s="1"/>
  <c r="K5372" i="13"/>
  <c r="P5372" i="13"/>
  <c r="Q5372" i="13" s="1"/>
  <c r="A5373" i="13"/>
  <c r="O5372" i="13" l="1"/>
  <c r="L5372" i="13"/>
  <c r="N5373" i="13"/>
  <c r="M5373" i="13" a="1"/>
  <c r="M5373" i="13" s="1"/>
  <c r="K5373" i="13"/>
  <c r="P5373" i="13"/>
  <c r="Q5373" i="13" s="1"/>
  <c r="A5374" i="13"/>
  <c r="O5373" i="13" l="1"/>
  <c r="L5373" i="13"/>
  <c r="N5374" i="13"/>
  <c r="M5374" i="13" a="1"/>
  <c r="M5374" i="13" s="1"/>
  <c r="K5374" i="13"/>
  <c r="P5374" i="13"/>
  <c r="Q5374" i="13" s="1"/>
  <c r="A5375" i="13"/>
  <c r="O5374" i="13" l="1"/>
  <c r="L5374" i="13"/>
  <c r="N5375" i="13"/>
  <c r="M5375" i="13" a="1"/>
  <c r="M5375" i="13" s="1"/>
  <c r="K5375" i="13"/>
  <c r="P5375" i="13"/>
  <c r="Q5375" i="13" s="1"/>
  <c r="A5376" i="13"/>
  <c r="G600" i="19"/>
  <c r="O5375" i="13" l="1"/>
  <c r="L5375" i="13"/>
  <c r="N5376" i="13"/>
  <c r="M5376" i="13" a="1"/>
  <c r="M5376" i="13" s="1"/>
  <c r="K5376" i="13"/>
  <c r="P5376" i="13"/>
  <c r="Q5376" i="13" s="1"/>
  <c r="A5377" i="13"/>
  <c r="O5376" i="13" l="1"/>
  <c r="L5376" i="13"/>
  <c r="N5377" i="13"/>
  <c r="M5377" i="13" a="1"/>
  <c r="M5377" i="13" s="1"/>
  <c r="K5377" i="13"/>
  <c r="P5377" i="13"/>
  <c r="Q5377" i="13" s="1"/>
  <c r="A5378" i="13"/>
  <c r="O5377" i="13" l="1"/>
  <c r="L5377" i="13"/>
  <c r="N5378" i="13"/>
  <c r="M5378" i="13" a="1"/>
  <c r="M5378" i="13" s="1"/>
  <c r="K5378" i="13"/>
  <c r="P5378" i="13"/>
  <c r="Q5378" i="13" s="1"/>
  <c r="A5379" i="13"/>
  <c r="O5378" i="13" l="1"/>
  <c r="L5378" i="13"/>
  <c r="N5379" i="13"/>
  <c r="M5379" i="13" a="1"/>
  <c r="M5379" i="13" s="1"/>
  <c r="K5379" i="13"/>
  <c r="P5379" i="13"/>
  <c r="Q5379" i="13" s="1"/>
  <c r="A5380" i="13"/>
  <c r="O5379" i="13" l="1"/>
  <c r="L5379" i="13"/>
  <c r="N5380" i="13"/>
  <c r="M5380" i="13" a="1"/>
  <c r="M5380" i="13" s="1"/>
  <c r="K5380" i="13"/>
  <c r="P5380" i="13"/>
  <c r="Q5380" i="13" s="1"/>
  <c r="A5381" i="13"/>
  <c r="O5380" i="13" l="1"/>
  <c r="L5380" i="13"/>
  <c r="N5381" i="13"/>
  <c r="M5381" i="13" a="1"/>
  <c r="M5381" i="13" s="1"/>
  <c r="K5381" i="13"/>
  <c r="P5381" i="13"/>
  <c r="Q5381" i="13" s="1"/>
  <c r="A5382" i="13"/>
  <c r="O5381" i="13" l="1"/>
  <c r="L5381" i="13"/>
  <c r="N5382" i="13"/>
  <c r="M5382" i="13" a="1"/>
  <c r="M5382" i="13" s="1"/>
  <c r="K5382" i="13"/>
  <c r="P5382" i="13"/>
  <c r="Q5382" i="13" s="1"/>
  <c r="A5383" i="13"/>
  <c r="O5382" i="13" l="1"/>
  <c r="L5382" i="13"/>
  <c r="N5383" i="13"/>
  <c r="M5383" i="13" a="1"/>
  <c r="M5383" i="13" s="1"/>
  <c r="K5383" i="13"/>
  <c r="P5383" i="13"/>
  <c r="Q5383" i="13" s="1"/>
  <c r="A5384" i="13"/>
  <c r="O5383" i="13" l="1"/>
  <c r="L5383" i="13"/>
  <c r="N5384" i="13"/>
  <c r="M5384" i="13" a="1"/>
  <c r="M5384" i="13" s="1"/>
  <c r="K5384" i="13"/>
  <c r="P5384" i="13"/>
  <c r="Q5384" i="13" s="1"/>
  <c r="A5385" i="13"/>
  <c r="G601" i="19"/>
  <c r="O5384" i="13" l="1"/>
  <c r="L5384" i="13"/>
  <c r="N5385" i="13"/>
  <c r="M5385" i="13" a="1"/>
  <c r="M5385" i="13" s="1"/>
  <c r="K5385" i="13"/>
  <c r="P5385" i="13"/>
  <c r="Q5385" i="13" s="1"/>
  <c r="A5386" i="13"/>
  <c r="O5385" i="13" l="1"/>
  <c r="L5385" i="13"/>
  <c r="N5386" i="13"/>
  <c r="M5386" i="13" a="1"/>
  <c r="M5386" i="13" s="1"/>
  <c r="K5386" i="13"/>
  <c r="P5386" i="13"/>
  <c r="Q5386" i="13" s="1"/>
  <c r="A5387" i="13"/>
  <c r="O5386" i="13" l="1"/>
  <c r="L5386" i="13"/>
  <c r="N5387" i="13"/>
  <c r="M5387" i="13" a="1"/>
  <c r="M5387" i="13" s="1"/>
  <c r="K5387" i="13"/>
  <c r="P5387" i="13"/>
  <c r="Q5387" i="13" s="1"/>
  <c r="A5388" i="13"/>
  <c r="O5387" i="13" l="1"/>
  <c r="L5387" i="13"/>
  <c r="N5388" i="13"/>
  <c r="M5388" i="13" a="1"/>
  <c r="M5388" i="13" s="1"/>
  <c r="K5388" i="13"/>
  <c r="P5388" i="13"/>
  <c r="Q5388" i="13" s="1"/>
  <c r="A5389" i="13"/>
  <c r="O5388" i="13" l="1"/>
  <c r="L5388" i="13"/>
  <c r="N5389" i="13"/>
  <c r="M5389" i="13" a="1"/>
  <c r="M5389" i="13" s="1"/>
  <c r="K5389" i="13"/>
  <c r="P5389" i="13"/>
  <c r="Q5389" i="13" s="1"/>
  <c r="A5390" i="13"/>
  <c r="O5389" i="13" l="1"/>
  <c r="L5389" i="13"/>
  <c r="N5390" i="13"/>
  <c r="M5390" i="13" a="1"/>
  <c r="M5390" i="13" s="1"/>
  <c r="K5390" i="13"/>
  <c r="P5390" i="13"/>
  <c r="Q5390" i="13" s="1"/>
  <c r="A5391" i="13"/>
  <c r="O5390" i="13" l="1"/>
  <c r="L5390" i="13"/>
  <c r="N5391" i="13"/>
  <c r="M5391" i="13" a="1"/>
  <c r="M5391" i="13" s="1"/>
  <c r="K5391" i="13"/>
  <c r="P5391" i="13"/>
  <c r="Q5391" i="13" s="1"/>
  <c r="A5392" i="13"/>
  <c r="O5391" i="13" l="1"/>
  <c r="L5391" i="13"/>
  <c r="N5392" i="13"/>
  <c r="M5392" i="13" a="1"/>
  <c r="M5392" i="13" s="1"/>
  <c r="K5392" i="13"/>
  <c r="P5392" i="13"/>
  <c r="Q5392" i="13" s="1"/>
  <c r="A5393" i="13"/>
  <c r="O5392" i="13" l="1"/>
  <c r="L5392" i="13"/>
  <c r="N5393" i="13"/>
  <c r="M5393" i="13" a="1"/>
  <c r="M5393" i="13" s="1"/>
  <c r="K5393" i="13"/>
  <c r="P5393" i="13"/>
  <c r="Q5393" i="13" s="1"/>
  <c r="A5394" i="13"/>
  <c r="G602" i="19"/>
  <c r="O5393" i="13" l="1"/>
  <c r="L5393" i="13"/>
  <c r="N5394" i="13"/>
  <c r="M5394" i="13" a="1"/>
  <c r="M5394" i="13" s="1"/>
  <c r="K5394" i="13"/>
  <c r="P5394" i="13"/>
  <c r="Q5394" i="13" s="1"/>
  <c r="A5395" i="13"/>
  <c r="O5394" i="13" l="1"/>
  <c r="L5394" i="13"/>
  <c r="N5395" i="13"/>
  <c r="M5395" i="13" a="1"/>
  <c r="M5395" i="13" s="1"/>
  <c r="K5395" i="13"/>
  <c r="P5395" i="13"/>
  <c r="Q5395" i="13" s="1"/>
  <c r="A5396" i="13"/>
  <c r="O5395" i="13" l="1"/>
  <c r="L5395" i="13"/>
  <c r="N5396" i="13"/>
  <c r="M5396" i="13" a="1"/>
  <c r="M5396" i="13" s="1"/>
  <c r="K5396" i="13"/>
  <c r="P5396" i="13"/>
  <c r="Q5396" i="13" s="1"/>
  <c r="A5397" i="13"/>
  <c r="O5396" i="13" l="1"/>
  <c r="L5396" i="13"/>
  <c r="N5397" i="13"/>
  <c r="M5397" i="13" a="1"/>
  <c r="M5397" i="13" s="1"/>
  <c r="K5397" i="13"/>
  <c r="P5397" i="13"/>
  <c r="Q5397" i="13" s="1"/>
  <c r="A5398" i="13"/>
  <c r="O5397" i="13" l="1"/>
  <c r="L5397" i="13"/>
  <c r="N5398" i="13"/>
  <c r="M5398" i="13" a="1"/>
  <c r="M5398" i="13" s="1"/>
  <c r="K5398" i="13"/>
  <c r="P5398" i="13"/>
  <c r="Q5398" i="13" s="1"/>
  <c r="A5399" i="13"/>
  <c r="O5398" i="13" l="1"/>
  <c r="L5398" i="13"/>
  <c r="N5399" i="13"/>
  <c r="M5399" i="13" a="1"/>
  <c r="M5399" i="13" s="1"/>
  <c r="K5399" i="13"/>
  <c r="P5399" i="13"/>
  <c r="Q5399" i="13" s="1"/>
  <c r="A5400" i="13"/>
  <c r="O5399" i="13" l="1"/>
  <c r="L5399" i="13"/>
  <c r="N5400" i="13"/>
  <c r="M5400" i="13" a="1"/>
  <c r="M5400" i="13" s="1"/>
  <c r="K5400" i="13"/>
  <c r="P5400" i="13"/>
  <c r="Q5400" i="13" s="1"/>
  <c r="A5401" i="13"/>
  <c r="O5400" i="13" l="1"/>
  <c r="L5400" i="13"/>
  <c r="N5401" i="13"/>
  <c r="M5401" i="13" a="1"/>
  <c r="M5401" i="13" s="1"/>
  <c r="K5401" i="13"/>
  <c r="P5401" i="13"/>
  <c r="Q5401" i="13" s="1"/>
  <c r="A5402" i="13"/>
  <c r="O5401" i="13" l="1"/>
  <c r="L5401" i="13"/>
  <c r="N5402" i="13"/>
  <c r="M5402" i="13" a="1"/>
  <c r="M5402" i="13" s="1"/>
  <c r="K5402" i="13"/>
  <c r="P5402" i="13"/>
  <c r="Q5402" i="13" s="1"/>
  <c r="A5403" i="13"/>
  <c r="G603" i="19"/>
  <c r="O5402" i="13" l="1"/>
  <c r="L5402" i="13"/>
  <c r="N5403" i="13"/>
  <c r="M5403" i="13" a="1"/>
  <c r="M5403" i="13" s="1"/>
  <c r="K5403" i="13"/>
  <c r="P5403" i="13"/>
  <c r="Q5403" i="13" s="1"/>
  <c r="A5404" i="13"/>
  <c r="O5403" i="13" l="1"/>
  <c r="L5403" i="13"/>
  <c r="N5404" i="13"/>
  <c r="M5404" i="13" a="1"/>
  <c r="M5404" i="13" s="1"/>
  <c r="K5404" i="13"/>
  <c r="P5404" i="13"/>
  <c r="Q5404" i="13" s="1"/>
  <c r="A5405" i="13"/>
  <c r="O5404" i="13" l="1"/>
  <c r="L5404" i="13"/>
  <c r="N5405" i="13"/>
  <c r="M5405" i="13" a="1"/>
  <c r="M5405" i="13" s="1"/>
  <c r="K5405" i="13"/>
  <c r="P5405" i="13"/>
  <c r="Q5405" i="13" s="1"/>
  <c r="A5406" i="13"/>
  <c r="O5405" i="13" l="1"/>
  <c r="L5405" i="13"/>
  <c r="N5406" i="13"/>
  <c r="M5406" i="13" a="1"/>
  <c r="M5406" i="13" s="1"/>
  <c r="O5406" i="13" s="1"/>
  <c r="K5406" i="13"/>
  <c r="P5406" i="13"/>
  <c r="Q5406" i="13" s="1"/>
  <c r="A5407" i="13"/>
  <c r="L5406" i="13" l="1"/>
  <c r="N5407" i="13"/>
  <c r="M5407" i="13" a="1"/>
  <c r="M5407" i="13" s="1"/>
  <c r="K5407" i="13"/>
  <c r="P5407" i="13"/>
  <c r="Q5407" i="13" s="1"/>
  <c r="A5408" i="13"/>
  <c r="O5407" i="13" l="1"/>
  <c r="L5407" i="13"/>
  <c r="N5408" i="13"/>
  <c r="M5408" i="13" a="1"/>
  <c r="M5408" i="13" s="1"/>
  <c r="K5408" i="13"/>
  <c r="P5408" i="13"/>
  <c r="Q5408" i="13" s="1"/>
  <c r="A5409" i="13"/>
  <c r="O5408" i="13" l="1"/>
  <c r="L5408" i="13"/>
  <c r="N5409" i="13"/>
  <c r="M5409" i="13" a="1"/>
  <c r="M5409" i="13" s="1"/>
  <c r="K5409" i="13"/>
  <c r="P5409" i="13"/>
  <c r="Q5409" i="13" s="1"/>
  <c r="A5410" i="13"/>
  <c r="O5409" i="13" l="1"/>
  <c r="L5409" i="13"/>
  <c r="N5410" i="13"/>
  <c r="M5410" i="13" a="1"/>
  <c r="M5410" i="13" s="1"/>
  <c r="K5410" i="13"/>
  <c r="P5410" i="13"/>
  <c r="Q5410" i="13" s="1"/>
  <c r="A5411" i="13"/>
  <c r="O5410" i="13" l="1"/>
  <c r="L5410" i="13"/>
  <c r="N5411" i="13"/>
  <c r="M5411" i="13" a="1"/>
  <c r="M5411" i="13" s="1"/>
  <c r="K5411" i="13"/>
  <c r="P5411" i="13"/>
  <c r="Q5411" i="13" s="1"/>
  <c r="A5412" i="13"/>
  <c r="G604" i="19"/>
  <c r="O5411" i="13" l="1"/>
  <c r="L5411" i="13"/>
  <c r="N5412" i="13"/>
  <c r="M5412" i="13" a="1"/>
  <c r="M5412" i="13" s="1"/>
  <c r="K5412" i="13"/>
  <c r="P5412" i="13"/>
  <c r="Q5412" i="13" s="1"/>
  <c r="A5413" i="13"/>
  <c r="O5412" i="13" l="1"/>
  <c r="L5412" i="13"/>
  <c r="N5413" i="13"/>
  <c r="M5413" i="13" a="1"/>
  <c r="M5413" i="13" s="1"/>
  <c r="K5413" i="13"/>
  <c r="P5413" i="13"/>
  <c r="Q5413" i="13" s="1"/>
  <c r="A5414" i="13"/>
  <c r="O5413" i="13" l="1"/>
  <c r="L5413" i="13"/>
  <c r="N5414" i="13"/>
  <c r="M5414" i="13" a="1"/>
  <c r="M5414" i="13" s="1"/>
  <c r="K5414" i="13"/>
  <c r="P5414" i="13"/>
  <c r="Q5414" i="13" s="1"/>
  <c r="A5415" i="13"/>
  <c r="O5414" i="13" l="1"/>
  <c r="L5414" i="13"/>
  <c r="N5415" i="13"/>
  <c r="M5415" i="13" a="1"/>
  <c r="M5415" i="13" s="1"/>
  <c r="K5415" i="13"/>
  <c r="P5415" i="13"/>
  <c r="Q5415" i="13" s="1"/>
  <c r="A5416" i="13"/>
  <c r="O5415" i="13" l="1"/>
  <c r="L5415" i="13"/>
  <c r="N5416" i="13"/>
  <c r="M5416" i="13" a="1"/>
  <c r="M5416" i="13" s="1"/>
  <c r="K5416" i="13"/>
  <c r="P5416" i="13"/>
  <c r="Q5416" i="13" s="1"/>
  <c r="A5417" i="13"/>
  <c r="O5416" i="13" l="1"/>
  <c r="L5416" i="13"/>
  <c r="N5417" i="13"/>
  <c r="M5417" i="13" a="1"/>
  <c r="M5417" i="13" s="1"/>
  <c r="K5417" i="13"/>
  <c r="P5417" i="13"/>
  <c r="Q5417" i="13" s="1"/>
  <c r="A5418" i="13"/>
  <c r="O5417" i="13" l="1"/>
  <c r="L5417" i="13"/>
  <c r="N5418" i="13"/>
  <c r="M5418" i="13" a="1"/>
  <c r="M5418" i="13" s="1"/>
  <c r="K5418" i="13"/>
  <c r="P5418" i="13"/>
  <c r="Q5418" i="13" s="1"/>
  <c r="A5419" i="13"/>
  <c r="O5418" i="13" l="1"/>
  <c r="L5418" i="13"/>
  <c r="N5419" i="13"/>
  <c r="M5419" i="13" a="1"/>
  <c r="M5419" i="13" s="1"/>
  <c r="K5419" i="13"/>
  <c r="P5419" i="13"/>
  <c r="Q5419" i="13" s="1"/>
  <c r="A5420" i="13"/>
  <c r="O5419" i="13" l="1"/>
  <c r="L5419" i="13"/>
  <c r="N5420" i="13"/>
  <c r="M5420" i="13" a="1"/>
  <c r="M5420" i="13" s="1"/>
  <c r="K5420" i="13"/>
  <c r="P5420" i="13"/>
  <c r="Q5420" i="13" s="1"/>
  <c r="A5421" i="13"/>
  <c r="G605" i="19"/>
  <c r="O5420" i="13" l="1"/>
  <c r="L5420" i="13"/>
  <c r="N5421" i="13"/>
  <c r="M5421" i="13" a="1"/>
  <c r="M5421" i="13" s="1"/>
  <c r="K5421" i="13"/>
  <c r="P5421" i="13"/>
  <c r="Q5421" i="13" s="1"/>
  <c r="A5422" i="13"/>
  <c r="O5421" i="13" l="1"/>
  <c r="L5421" i="13"/>
  <c r="N5422" i="13"/>
  <c r="M5422" i="13" a="1"/>
  <c r="M5422" i="13" s="1"/>
  <c r="K5422" i="13"/>
  <c r="P5422" i="13"/>
  <c r="Q5422" i="13" s="1"/>
  <c r="A5423" i="13"/>
  <c r="O5422" i="13" l="1"/>
  <c r="L5422" i="13"/>
  <c r="N5423" i="13"/>
  <c r="M5423" i="13" a="1"/>
  <c r="M5423" i="13" s="1"/>
  <c r="K5423" i="13"/>
  <c r="P5423" i="13"/>
  <c r="Q5423" i="13" s="1"/>
  <c r="A5424" i="13"/>
  <c r="O5423" i="13" l="1"/>
  <c r="L5423" i="13"/>
  <c r="N5424" i="13"/>
  <c r="M5424" i="13" a="1"/>
  <c r="M5424" i="13" s="1"/>
  <c r="K5424" i="13"/>
  <c r="P5424" i="13"/>
  <c r="Q5424" i="13" s="1"/>
  <c r="A5425" i="13"/>
  <c r="O5424" i="13" l="1"/>
  <c r="L5424" i="13"/>
  <c r="N5425" i="13"/>
  <c r="M5425" i="13" a="1"/>
  <c r="M5425" i="13" s="1"/>
  <c r="K5425" i="13"/>
  <c r="P5425" i="13"/>
  <c r="Q5425" i="13" s="1"/>
  <c r="A5426" i="13"/>
  <c r="O5425" i="13" l="1"/>
  <c r="L5425" i="13"/>
  <c r="N5426" i="13"/>
  <c r="M5426" i="13" a="1"/>
  <c r="M5426" i="13" s="1"/>
  <c r="K5426" i="13"/>
  <c r="P5426" i="13"/>
  <c r="Q5426" i="13" s="1"/>
  <c r="A5427" i="13"/>
  <c r="O5426" i="13" l="1"/>
  <c r="L5426" i="13"/>
  <c r="N5427" i="13"/>
  <c r="M5427" i="13" a="1"/>
  <c r="M5427" i="13" s="1"/>
  <c r="K5427" i="13"/>
  <c r="P5427" i="13"/>
  <c r="Q5427" i="13" s="1"/>
  <c r="A5428" i="13"/>
  <c r="O5427" i="13" l="1"/>
  <c r="L5427" i="13"/>
  <c r="N5428" i="13"/>
  <c r="M5428" i="13" a="1"/>
  <c r="M5428" i="13" s="1"/>
  <c r="K5428" i="13"/>
  <c r="P5428" i="13"/>
  <c r="Q5428" i="13" s="1"/>
  <c r="A5429" i="13"/>
  <c r="O5428" i="13" l="1"/>
  <c r="L5428" i="13"/>
  <c r="N5429" i="13"/>
  <c r="M5429" i="13" a="1"/>
  <c r="M5429" i="13" s="1"/>
  <c r="K5429" i="13"/>
  <c r="P5429" i="13"/>
  <c r="Q5429" i="13" s="1"/>
  <c r="A5430" i="13"/>
  <c r="G606" i="19"/>
  <c r="O5429" i="13" l="1"/>
  <c r="L5429" i="13"/>
  <c r="N5430" i="13"/>
  <c r="M5430" i="13" a="1"/>
  <c r="M5430" i="13" s="1"/>
  <c r="K5430" i="13"/>
  <c r="P5430" i="13"/>
  <c r="Q5430" i="13" s="1"/>
  <c r="A5431" i="13"/>
  <c r="O5430" i="13" l="1"/>
  <c r="L5430" i="13"/>
  <c r="N5431" i="13"/>
  <c r="M5431" i="13" a="1"/>
  <c r="M5431" i="13" s="1"/>
  <c r="K5431" i="13"/>
  <c r="P5431" i="13"/>
  <c r="Q5431" i="13" s="1"/>
  <c r="A5432" i="13"/>
  <c r="O5431" i="13" l="1"/>
  <c r="L5431" i="13"/>
  <c r="N5432" i="13"/>
  <c r="M5432" i="13" a="1"/>
  <c r="M5432" i="13" s="1"/>
  <c r="K5432" i="13"/>
  <c r="P5432" i="13"/>
  <c r="Q5432" i="13" s="1"/>
  <c r="A5433" i="13"/>
  <c r="O5432" i="13" l="1"/>
  <c r="L5432" i="13"/>
  <c r="N5433" i="13"/>
  <c r="M5433" i="13" a="1"/>
  <c r="M5433" i="13" s="1"/>
  <c r="K5433" i="13"/>
  <c r="P5433" i="13"/>
  <c r="Q5433" i="13" s="1"/>
  <c r="A5434" i="13"/>
  <c r="O5433" i="13" l="1"/>
  <c r="L5433" i="13"/>
  <c r="N5434" i="13"/>
  <c r="M5434" i="13" a="1"/>
  <c r="M5434" i="13" s="1"/>
  <c r="K5434" i="13"/>
  <c r="P5434" i="13"/>
  <c r="Q5434" i="13" s="1"/>
  <c r="A5435" i="13"/>
  <c r="O5434" i="13" l="1"/>
  <c r="L5434" i="13"/>
  <c r="N5435" i="13"/>
  <c r="M5435" i="13" a="1"/>
  <c r="M5435" i="13" s="1"/>
  <c r="K5435" i="13"/>
  <c r="P5435" i="13"/>
  <c r="Q5435" i="13" s="1"/>
  <c r="A5436" i="13"/>
  <c r="O5435" i="13" l="1"/>
  <c r="L5435" i="13"/>
  <c r="N5436" i="13"/>
  <c r="M5436" i="13" a="1"/>
  <c r="M5436" i="13" s="1"/>
  <c r="K5436" i="13"/>
  <c r="P5436" i="13"/>
  <c r="Q5436" i="13" s="1"/>
  <c r="A5437" i="13"/>
  <c r="O5436" i="13" l="1"/>
  <c r="L5436" i="13"/>
  <c r="N5437" i="13"/>
  <c r="M5437" i="13" a="1"/>
  <c r="M5437" i="13" s="1"/>
  <c r="K5437" i="13"/>
  <c r="P5437" i="13"/>
  <c r="Q5437" i="13" s="1"/>
  <c r="A5438" i="13"/>
  <c r="O5437" i="13" l="1"/>
  <c r="L5437" i="13"/>
  <c r="N5438" i="13"/>
  <c r="M5438" i="13" a="1"/>
  <c r="M5438" i="13" s="1"/>
  <c r="K5438" i="13"/>
  <c r="P5438" i="13"/>
  <c r="Q5438" i="13" s="1"/>
  <c r="A5439" i="13"/>
  <c r="G607" i="19"/>
  <c r="O5438" i="13" l="1"/>
  <c r="L5438" i="13"/>
  <c r="N5439" i="13"/>
  <c r="M5439" i="13" a="1"/>
  <c r="M5439" i="13" s="1"/>
  <c r="K5439" i="13"/>
  <c r="P5439" i="13"/>
  <c r="Q5439" i="13" s="1"/>
  <c r="A5440" i="13"/>
  <c r="O5439" i="13" l="1"/>
  <c r="L5439" i="13"/>
  <c r="N5440" i="13"/>
  <c r="M5440" i="13" a="1"/>
  <c r="M5440" i="13" s="1"/>
  <c r="K5440" i="13"/>
  <c r="P5440" i="13"/>
  <c r="Q5440" i="13" s="1"/>
  <c r="A5441" i="13"/>
  <c r="O5440" i="13" l="1"/>
  <c r="L5440" i="13"/>
  <c r="N5441" i="13"/>
  <c r="M5441" i="13" a="1"/>
  <c r="M5441" i="13" s="1"/>
  <c r="K5441" i="13"/>
  <c r="P5441" i="13"/>
  <c r="Q5441" i="13" s="1"/>
  <c r="A5442" i="13"/>
  <c r="O5441" i="13" l="1"/>
  <c r="L5441" i="13"/>
  <c r="N5442" i="13"/>
  <c r="M5442" i="13" a="1"/>
  <c r="M5442" i="13" s="1"/>
  <c r="K5442" i="13"/>
  <c r="P5442" i="13"/>
  <c r="Q5442" i="13" s="1"/>
  <c r="A5443" i="13"/>
  <c r="O5442" i="13" l="1"/>
  <c r="L5442" i="13"/>
  <c r="N5443" i="13"/>
  <c r="M5443" i="13" a="1"/>
  <c r="M5443" i="13" s="1"/>
  <c r="K5443" i="13"/>
  <c r="P5443" i="13"/>
  <c r="Q5443" i="13" s="1"/>
  <c r="A5444" i="13"/>
  <c r="O5443" i="13" l="1"/>
  <c r="L5443" i="13"/>
  <c r="N5444" i="13"/>
  <c r="M5444" i="13" a="1"/>
  <c r="M5444" i="13" s="1"/>
  <c r="K5444" i="13"/>
  <c r="P5444" i="13"/>
  <c r="Q5444" i="13" s="1"/>
  <c r="A5445" i="13"/>
  <c r="O5444" i="13" l="1"/>
  <c r="L5444" i="13"/>
  <c r="N5445" i="13"/>
  <c r="M5445" i="13" a="1"/>
  <c r="M5445" i="13" s="1"/>
  <c r="K5445" i="13"/>
  <c r="P5445" i="13"/>
  <c r="Q5445" i="13" s="1"/>
  <c r="A5446" i="13"/>
  <c r="O5445" i="13" l="1"/>
  <c r="L5445" i="13"/>
  <c r="N5446" i="13"/>
  <c r="M5446" i="13" a="1"/>
  <c r="M5446" i="13" s="1"/>
  <c r="K5446" i="13"/>
  <c r="P5446" i="13"/>
  <c r="Q5446" i="13" s="1"/>
  <c r="A5447" i="13"/>
  <c r="O5446" i="13" l="1"/>
  <c r="L5446" i="13"/>
  <c r="N5447" i="13"/>
  <c r="M5447" i="13" a="1"/>
  <c r="M5447" i="13" s="1"/>
  <c r="K5447" i="13"/>
  <c r="P5447" i="13"/>
  <c r="Q5447" i="13" s="1"/>
  <c r="A5448" i="13"/>
  <c r="G608" i="19"/>
  <c r="O5447" i="13" l="1"/>
  <c r="L5447" i="13"/>
  <c r="N5448" i="13"/>
  <c r="M5448" i="13" a="1"/>
  <c r="M5448" i="13" s="1"/>
  <c r="K5448" i="13"/>
  <c r="P5448" i="13"/>
  <c r="Q5448" i="13" s="1"/>
  <c r="A5449" i="13"/>
  <c r="O5448" i="13" l="1"/>
  <c r="L5448" i="13"/>
  <c r="N5449" i="13"/>
  <c r="M5449" i="13" a="1"/>
  <c r="M5449" i="13" s="1"/>
  <c r="K5449" i="13"/>
  <c r="P5449" i="13"/>
  <c r="Q5449" i="13" s="1"/>
  <c r="A5450" i="13"/>
  <c r="O5449" i="13" l="1"/>
  <c r="L5449" i="13"/>
  <c r="N5450" i="13"/>
  <c r="M5450" i="13" a="1"/>
  <c r="M5450" i="13" s="1"/>
  <c r="K5450" i="13"/>
  <c r="P5450" i="13"/>
  <c r="Q5450" i="13" s="1"/>
  <c r="A5451" i="13"/>
  <c r="O5450" i="13" l="1"/>
  <c r="L5450" i="13"/>
  <c r="N5451" i="13"/>
  <c r="M5451" i="13" a="1"/>
  <c r="M5451" i="13" s="1"/>
  <c r="O5451" i="13" s="1"/>
  <c r="K5451" i="13"/>
  <c r="P5451" i="13"/>
  <c r="Q5451" i="13" s="1"/>
  <c r="A5452" i="13"/>
  <c r="L5451" i="13" l="1"/>
  <c r="N5452" i="13"/>
  <c r="M5452" i="13" a="1"/>
  <c r="M5452" i="13" s="1"/>
  <c r="K5452" i="13"/>
  <c r="P5452" i="13"/>
  <c r="Q5452" i="13" s="1"/>
  <c r="A5453" i="13"/>
  <c r="O5452" i="13" l="1"/>
  <c r="L5452" i="13"/>
  <c r="N5453" i="13"/>
  <c r="M5453" i="13" a="1"/>
  <c r="M5453" i="13" s="1"/>
  <c r="K5453" i="13"/>
  <c r="P5453" i="13"/>
  <c r="Q5453" i="13" s="1"/>
  <c r="A5454" i="13"/>
  <c r="O5453" i="13" l="1"/>
  <c r="L5453" i="13"/>
  <c r="N5454" i="13"/>
  <c r="M5454" i="13" a="1"/>
  <c r="M5454" i="13" s="1"/>
  <c r="O5454" i="13" s="1"/>
  <c r="K5454" i="13"/>
  <c r="P5454" i="13"/>
  <c r="Q5454" i="13" s="1"/>
  <c r="A5455" i="13"/>
  <c r="L5454" i="13" l="1"/>
  <c r="N5455" i="13"/>
  <c r="M5455" i="13" a="1"/>
  <c r="M5455" i="13" s="1"/>
  <c r="K5455" i="13"/>
  <c r="P5455" i="13"/>
  <c r="Q5455" i="13" s="1"/>
  <c r="A5456" i="13"/>
  <c r="O5455" i="13" l="1"/>
  <c r="L5455" i="13"/>
  <c r="N5456" i="13"/>
  <c r="M5456" i="13" a="1"/>
  <c r="M5456" i="13" s="1"/>
  <c r="K5456" i="13"/>
  <c r="P5456" i="13"/>
  <c r="Q5456" i="13" s="1"/>
  <c r="A5457" i="13"/>
  <c r="G609" i="19"/>
  <c r="O5456" i="13" l="1"/>
  <c r="L5456" i="13"/>
  <c r="N5457" i="13"/>
  <c r="M5457" i="13" a="1"/>
  <c r="M5457" i="13" s="1"/>
  <c r="K5457" i="13"/>
  <c r="P5457" i="13"/>
  <c r="Q5457" i="13" s="1"/>
  <c r="A5458" i="13"/>
  <c r="O5457" i="13" l="1"/>
  <c r="L5457" i="13"/>
  <c r="N5458" i="13"/>
  <c r="M5458" i="13" a="1"/>
  <c r="M5458" i="13" s="1"/>
  <c r="K5458" i="13"/>
  <c r="P5458" i="13"/>
  <c r="Q5458" i="13" s="1"/>
  <c r="A5459" i="13"/>
  <c r="O5458" i="13" l="1"/>
  <c r="L5458" i="13"/>
  <c r="N5459" i="13"/>
  <c r="M5459" i="13" a="1"/>
  <c r="M5459" i="13" s="1"/>
  <c r="K5459" i="13"/>
  <c r="P5459" i="13"/>
  <c r="Q5459" i="13" s="1"/>
  <c r="A5460" i="13"/>
  <c r="O5459" i="13" l="1"/>
  <c r="L5459" i="13"/>
  <c r="N5460" i="13"/>
  <c r="M5460" i="13" a="1"/>
  <c r="M5460" i="13" s="1"/>
  <c r="K5460" i="13"/>
  <c r="P5460" i="13"/>
  <c r="Q5460" i="13" s="1"/>
  <c r="A5461" i="13"/>
  <c r="O5460" i="13" l="1"/>
  <c r="L5460" i="13"/>
  <c r="N5461" i="13"/>
  <c r="M5461" i="13" a="1"/>
  <c r="M5461" i="13" s="1"/>
  <c r="K5461" i="13"/>
  <c r="P5461" i="13"/>
  <c r="Q5461" i="13" s="1"/>
  <c r="A5462" i="13"/>
  <c r="O5461" i="13" l="1"/>
  <c r="L5461" i="13"/>
  <c r="N5462" i="13"/>
  <c r="M5462" i="13" a="1"/>
  <c r="M5462" i="13" s="1"/>
  <c r="K5462" i="13"/>
  <c r="P5462" i="13"/>
  <c r="Q5462" i="13" s="1"/>
  <c r="A5463" i="13"/>
  <c r="O5462" i="13" l="1"/>
  <c r="L5462" i="13"/>
  <c r="N5463" i="13"/>
  <c r="M5463" i="13" a="1"/>
  <c r="M5463" i="13" s="1"/>
  <c r="K5463" i="13"/>
  <c r="P5463" i="13"/>
  <c r="Q5463" i="13" s="1"/>
  <c r="A5464" i="13"/>
  <c r="O5463" i="13" l="1"/>
  <c r="L5463" i="13"/>
  <c r="N5464" i="13"/>
  <c r="M5464" i="13" a="1"/>
  <c r="M5464" i="13" s="1"/>
  <c r="K5464" i="13"/>
  <c r="P5464" i="13"/>
  <c r="Q5464" i="13" s="1"/>
  <c r="A5465" i="13"/>
  <c r="O5464" i="13" l="1"/>
  <c r="L5464" i="13"/>
  <c r="N5465" i="13"/>
  <c r="M5465" i="13" a="1"/>
  <c r="M5465" i="13" s="1"/>
  <c r="O5465" i="13" s="1"/>
  <c r="K5465" i="13"/>
  <c r="P5465" i="13"/>
  <c r="Q5465" i="13" s="1"/>
  <c r="A5466" i="13"/>
  <c r="G610" i="19"/>
  <c r="L5465" i="13" l="1"/>
  <c r="N5466" i="13"/>
  <c r="M5466" i="13" a="1"/>
  <c r="M5466" i="13" s="1"/>
  <c r="K5466" i="13"/>
  <c r="P5466" i="13"/>
  <c r="Q5466" i="13" s="1"/>
  <c r="A5467" i="13"/>
  <c r="O5466" i="13" l="1"/>
  <c r="L5466" i="13"/>
  <c r="N5467" i="13"/>
  <c r="M5467" i="13" a="1"/>
  <c r="M5467" i="13" s="1"/>
  <c r="K5467" i="13"/>
  <c r="P5467" i="13"/>
  <c r="Q5467" i="13" s="1"/>
  <c r="A5468" i="13"/>
  <c r="O5467" i="13" l="1"/>
  <c r="L5467" i="13"/>
  <c r="N5468" i="13"/>
  <c r="M5468" i="13" a="1"/>
  <c r="M5468" i="13" s="1"/>
  <c r="K5468" i="13"/>
  <c r="P5468" i="13"/>
  <c r="Q5468" i="13" s="1"/>
  <c r="A5469" i="13"/>
  <c r="O5468" i="13" l="1"/>
  <c r="L5468" i="13"/>
  <c r="N5469" i="13"/>
  <c r="M5469" i="13" a="1"/>
  <c r="M5469" i="13" s="1"/>
  <c r="K5469" i="13"/>
  <c r="P5469" i="13"/>
  <c r="Q5469" i="13" s="1"/>
  <c r="A5470" i="13"/>
  <c r="O5469" i="13" l="1"/>
  <c r="L5469" i="13"/>
  <c r="N5470" i="13"/>
  <c r="M5470" i="13" a="1"/>
  <c r="M5470" i="13" s="1"/>
  <c r="K5470" i="13"/>
  <c r="P5470" i="13"/>
  <c r="Q5470" i="13" s="1"/>
  <c r="A5471" i="13"/>
  <c r="O5470" i="13" l="1"/>
  <c r="L5470" i="13"/>
  <c r="N5471" i="13"/>
  <c r="M5471" i="13" a="1"/>
  <c r="M5471" i="13" s="1"/>
  <c r="K5471" i="13"/>
  <c r="P5471" i="13"/>
  <c r="Q5471" i="13" s="1"/>
  <c r="A5472" i="13"/>
  <c r="O5471" i="13" l="1"/>
  <c r="L5471" i="13"/>
  <c r="N5472" i="13"/>
  <c r="M5472" i="13" a="1"/>
  <c r="M5472" i="13" s="1"/>
  <c r="K5472" i="13"/>
  <c r="P5472" i="13"/>
  <c r="Q5472" i="13" s="1"/>
  <c r="A5473" i="13"/>
  <c r="O5472" i="13" l="1"/>
  <c r="L5472" i="13"/>
  <c r="N5473" i="13"/>
  <c r="M5473" i="13" a="1"/>
  <c r="M5473" i="13" s="1"/>
  <c r="K5473" i="13"/>
  <c r="P5473" i="13"/>
  <c r="Q5473" i="13" s="1"/>
  <c r="A5474" i="13"/>
  <c r="O5473" i="13" l="1"/>
  <c r="L5473" i="13"/>
  <c r="N5474" i="13"/>
  <c r="M5474" i="13" a="1"/>
  <c r="M5474" i="13" s="1"/>
  <c r="K5474" i="13"/>
  <c r="P5474" i="13"/>
  <c r="Q5474" i="13" s="1"/>
  <c r="A5475" i="13"/>
  <c r="G611" i="19"/>
  <c r="O5474" i="13" l="1"/>
  <c r="L5474" i="13"/>
  <c r="N5475" i="13"/>
  <c r="M5475" i="13" a="1"/>
  <c r="M5475" i="13" s="1"/>
  <c r="K5475" i="13"/>
  <c r="P5475" i="13"/>
  <c r="Q5475" i="13" s="1"/>
  <c r="A5476" i="13"/>
  <c r="O5475" i="13" l="1"/>
  <c r="L5475" i="13"/>
  <c r="N5476" i="13"/>
  <c r="M5476" i="13" a="1"/>
  <c r="M5476" i="13" s="1"/>
  <c r="K5476" i="13"/>
  <c r="P5476" i="13"/>
  <c r="Q5476" i="13" s="1"/>
  <c r="A5477" i="13"/>
  <c r="O5476" i="13" l="1"/>
  <c r="L5476" i="13"/>
  <c r="N5477" i="13"/>
  <c r="M5477" i="13" a="1"/>
  <c r="M5477" i="13" s="1"/>
  <c r="K5477" i="13"/>
  <c r="P5477" i="13"/>
  <c r="Q5477" i="13" s="1"/>
  <c r="A5478" i="13"/>
  <c r="O5477" i="13" l="1"/>
  <c r="L5477" i="13"/>
  <c r="N5478" i="13"/>
  <c r="M5478" i="13" a="1"/>
  <c r="M5478" i="13" s="1"/>
  <c r="K5478" i="13"/>
  <c r="P5478" i="13"/>
  <c r="Q5478" i="13" s="1"/>
  <c r="A5479" i="13"/>
  <c r="O5478" i="13" l="1"/>
  <c r="L5478" i="13"/>
  <c r="N5479" i="13"/>
  <c r="M5479" i="13" a="1"/>
  <c r="M5479" i="13" s="1"/>
  <c r="K5479" i="13"/>
  <c r="P5479" i="13"/>
  <c r="Q5479" i="13" s="1"/>
  <c r="A5480" i="13"/>
  <c r="O5479" i="13" l="1"/>
  <c r="L5479" i="13"/>
  <c r="N5480" i="13"/>
  <c r="M5480" i="13" a="1"/>
  <c r="M5480" i="13" s="1"/>
  <c r="K5480" i="13"/>
  <c r="P5480" i="13"/>
  <c r="Q5480" i="13" s="1"/>
  <c r="A5481" i="13"/>
  <c r="O5480" i="13" l="1"/>
  <c r="L5480" i="13"/>
  <c r="N5481" i="13"/>
  <c r="M5481" i="13" a="1"/>
  <c r="M5481" i="13" s="1"/>
  <c r="K5481" i="13"/>
  <c r="P5481" i="13"/>
  <c r="Q5481" i="13" s="1"/>
  <c r="A5482" i="13"/>
  <c r="O5481" i="13" l="1"/>
  <c r="L5481" i="13"/>
  <c r="N5482" i="13"/>
  <c r="M5482" i="13" a="1"/>
  <c r="M5482" i="13" s="1"/>
  <c r="K5482" i="13"/>
  <c r="P5482" i="13"/>
  <c r="Q5482" i="13" s="1"/>
  <c r="A5483" i="13"/>
  <c r="O5482" i="13" l="1"/>
  <c r="L5482" i="13"/>
  <c r="N5483" i="13"/>
  <c r="M5483" i="13" a="1"/>
  <c r="M5483" i="13" s="1"/>
  <c r="O5483" i="13" s="1"/>
  <c r="K5483" i="13"/>
  <c r="P5483" i="13"/>
  <c r="Q5483" i="13" s="1"/>
  <c r="A5484" i="13"/>
  <c r="G612" i="19"/>
  <c r="L5483" i="13" l="1"/>
  <c r="N5484" i="13"/>
  <c r="M5484" i="13" a="1"/>
  <c r="M5484" i="13" s="1"/>
  <c r="K5484" i="13"/>
  <c r="P5484" i="13"/>
  <c r="Q5484" i="13" s="1"/>
  <c r="A5485" i="13"/>
  <c r="O5484" i="13" l="1"/>
  <c r="L5484" i="13"/>
  <c r="N5485" i="13"/>
  <c r="M5485" i="13" a="1"/>
  <c r="M5485" i="13" s="1"/>
  <c r="K5485" i="13"/>
  <c r="P5485" i="13"/>
  <c r="Q5485" i="13" s="1"/>
  <c r="A5486" i="13"/>
  <c r="O5485" i="13" l="1"/>
  <c r="L5485" i="13"/>
  <c r="N5486" i="13"/>
  <c r="M5486" i="13" a="1"/>
  <c r="M5486" i="13" s="1"/>
  <c r="K5486" i="13"/>
  <c r="P5486" i="13"/>
  <c r="Q5486" i="13" s="1"/>
  <c r="A5487" i="13"/>
  <c r="O5486" i="13" l="1"/>
  <c r="L5486" i="13"/>
  <c r="N5487" i="13"/>
  <c r="M5487" i="13" a="1"/>
  <c r="M5487" i="13" s="1"/>
  <c r="K5487" i="13"/>
  <c r="P5487" i="13"/>
  <c r="Q5487" i="13" s="1"/>
  <c r="A5488" i="13"/>
  <c r="O5487" i="13" l="1"/>
  <c r="L5487" i="13"/>
  <c r="N5488" i="13"/>
  <c r="M5488" i="13" a="1"/>
  <c r="M5488" i="13" s="1"/>
  <c r="O5488" i="13" s="1"/>
  <c r="K5488" i="13"/>
  <c r="P5488" i="13"/>
  <c r="Q5488" i="13" s="1"/>
  <c r="A5489" i="13"/>
  <c r="L5488" i="13" l="1"/>
  <c r="N5489" i="13"/>
  <c r="M5489" i="13" a="1"/>
  <c r="M5489" i="13" s="1"/>
  <c r="K5489" i="13"/>
  <c r="P5489" i="13"/>
  <c r="Q5489" i="13" s="1"/>
  <c r="A5490" i="13"/>
  <c r="O5489" i="13" l="1"/>
  <c r="L5489" i="13"/>
  <c r="N5490" i="13"/>
  <c r="M5490" i="13" a="1"/>
  <c r="M5490" i="13" s="1"/>
  <c r="K5490" i="13"/>
  <c r="P5490" i="13"/>
  <c r="Q5490" i="13" s="1"/>
  <c r="A5491" i="13"/>
  <c r="O5490" i="13" l="1"/>
  <c r="L5490" i="13"/>
  <c r="N5491" i="13"/>
  <c r="M5491" i="13" a="1"/>
  <c r="M5491" i="13" s="1"/>
  <c r="K5491" i="13"/>
  <c r="P5491" i="13"/>
  <c r="Q5491" i="13" s="1"/>
  <c r="A5492" i="13"/>
  <c r="O5491" i="13" l="1"/>
  <c r="L5491" i="13"/>
  <c r="N5492" i="13"/>
  <c r="M5492" i="13" a="1"/>
  <c r="M5492" i="13" s="1"/>
  <c r="K5492" i="13"/>
  <c r="P5492" i="13"/>
  <c r="Q5492" i="13" s="1"/>
  <c r="A5493" i="13"/>
  <c r="G613" i="19"/>
  <c r="O5492" i="13" l="1"/>
  <c r="L5492" i="13"/>
  <c r="N5493" i="13"/>
  <c r="M5493" i="13" a="1"/>
  <c r="M5493" i="13" s="1"/>
  <c r="K5493" i="13"/>
  <c r="P5493" i="13"/>
  <c r="Q5493" i="13" s="1"/>
  <c r="A5494" i="13"/>
  <c r="O5493" i="13" l="1"/>
  <c r="L5493" i="13"/>
  <c r="N5494" i="13"/>
  <c r="M5494" i="13" a="1"/>
  <c r="M5494" i="13" s="1"/>
  <c r="K5494" i="13"/>
  <c r="P5494" i="13"/>
  <c r="Q5494" i="13" s="1"/>
  <c r="A5495" i="13"/>
  <c r="O5494" i="13" l="1"/>
  <c r="L5494" i="13"/>
  <c r="N5495" i="13"/>
  <c r="M5495" i="13" a="1"/>
  <c r="M5495" i="13" s="1"/>
  <c r="K5495" i="13"/>
  <c r="P5495" i="13"/>
  <c r="Q5495" i="13" s="1"/>
  <c r="A5496" i="13"/>
  <c r="O5495" i="13" l="1"/>
  <c r="L5495" i="13"/>
  <c r="N5496" i="13"/>
  <c r="M5496" i="13" a="1"/>
  <c r="M5496" i="13" s="1"/>
  <c r="K5496" i="13"/>
  <c r="P5496" i="13"/>
  <c r="Q5496" i="13" s="1"/>
  <c r="A5497" i="13"/>
  <c r="O5496" i="13" l="1"/>
  <c r="L5496" i="13"/>
  <c r="N5497" i="13"/>
  <c r="M5497" i="13" a="1"/>
  <c r="M5497" i="13" s="1"/>
  <c r="K5497" i="13"/>
  <c r="P5497" i="13"/>
  <c r="Q5497" i="13" s="1"/>
  <c r="A5498" i="13"/>
  <c r="O5497" i="13" l="1"/>
  <c r="L5497" i="13"/>
  <c r="N5498" i="13"/>
  <c r="M5498" i="13" a="1"/>
  <c r="M5498" i="13" s="1"/>
  <c r="K5498" i="13"/>
  <c r="P5498" i="13"/>
  <c r="Q5498" i="13" s="1"/>
  <c r="A5499" i="13"/>
  <c r="O5498" i="13" l="1"/>
  <c r="L5498" i="13"/>
  <c r="N5499" i="13"/>
  <c r="M5499" i="13" a="1"/>
  <c r="M5499" i="13" s="1"/>
  <c r="K5499" i="13"/>
  <c r="P5499" i="13"/>
  <c r="Q5499" i="13" s="1"/>
  <c r="A5500" i="13"/>
  <c r="O5499" i="13" l="1"/>
  <c r="L5499" i="13"/>
  <c r="N5500" i="13"/>
  <c r="M5500" i="13" a="1"/>
  <c r="M5500" i="13" s="1"/>
  <c r="K5500" i="13"/>
  <c r="P5500" i="13"/>
  <c r="Q5500" i="13" s="1"/>
  <c r="A5501" i="13"/>
  <c r="O5500" i="13" l="1"/>
  <c r="L5500" i="13"/>
  <c r="N5501" i="13"/>
  <c r="M5501" i="13" a="1"/>
  <c r="M5501" i="13" s="1"/>
  <c r="K5501" i="13"/>
  <c r="P5501" i="13"/>
  <c r="Q5501" i="13" s="1"/>
  <c r="A5502" i="13"/>
  <c r="G614" i="19"/>
  <c r="O5501" i="13" l="1"/>
  <c r="L5501" i="13"/>
  <c r="N5502" i="13"/>
  <c r="M5502" i="13" a="1"/>
  <c r="M5502" i="13" s="1"/>
  <c r="K5502" i="13"/>
  <c r="P5502" i="13"/>
  <c r="Q5502" i="13" s="1"/>
  <c r="A5503" i="13"/>
  <c r="O5502" i="13" l="1"/>
  <c r="L5502" i="13"/>
  <c r="N5503" i="13"/>
  <c r="M5503" i="13" a="1"/>
  <c r="M5503" i="13" s="1"/>
  <c r="K5503" i="13"/>
  <c r="P5503" i="13"/>
  <c r="Q5503" i="13" s="1"/>
  <c r="A5504" i="13"/>
  <c r="O5503" i="13" l="1"/>
  <c r="L5503" i="13"/>
  <c r="N5504" i="13"/>
  <c r="M5504" i="13" a="1"/>
  <c r="M5504" i="13" s="1"/>
  <c r="K5504" i="13"/>
  <c r="P5504" i="13"/>
  <c r="Q5504" i="13" s="1"/>
  <c r="A5505" i="13"/>
  <c r="O5504" i="13" l="1"/>
  <c r="L5504" i="13"/>
  <c r="N5505" i="13"/>
  <c r="M5505" i="13" a="1"/>
  <c r="M5505" i="13" s="1"/>
  <c r="K5505" i="13"/>
  <c r="P5505" i="13"/>
  <c r="Q5505" i="13" s="1"/>
  <c r="A5506" i="13"/>
  <c r="O5505" i="13" l="1"/>
  <c r="L5505" i="13"/>
  <c r="N5506" i="13"/>
  <c r="M5506" i="13" a="1"/>
  <c r="M5506" i="13" s="1"/>
  <c r="K5506" i="13"/>
  <c r="P5506" i="13"/>
  <c r="Q5506" i="13" s="1"/>
  <c r="A5507" i="13"/>
  <c r="O5506" i="13" l="1"/>
  <c r="L5506" i="13"/>
  <c r="N5507" i="13"/>
  <c r="M5507" i="13" a="1"/>
  <c r="M5507" i="13" s="1"/>
  <c r="K5507" i="13"/>
  <c r="P5507" i="13"/>
  <c r="Q5507" i="13" s="1"/>
  <c r="A5508" i="13"/>
  <c r="O5507" i="13" l="1"/>
  <c r="L5507" i="13"/>
  <c r="N5508" i="13"/>
  <c r="M5508" i="13" a="1"/>
  <c r="M5508" i="13" s="1"/>
  <c r="K5508" i="13"/>
  <c r="P5508" i="13"/>
  <c r="Q5508" i="13" s="1"/>
  <c r="A5509" i="13"/>
  <c r="O5508" i="13" l="1"/>
  <c r="L5508" i="13"/>
  <c r="N5509" i="13"/>
  <c r="M5509" i="13" a="1"/>
  <c r="M5509" i="13" s="1"/>
  <c r="K5509" i="13"/>
  <c r="P5509" i="13"/>
  <c r="Q5509" i="13" s="1"/>
  <c r="A5510" i="13"/>
  <c r="O5509" i="13" l="1"/>
  <c r="L5509" i="13"/>
  <c r="N5510" i="13"/>
  <c r="M5510" i="13" a="1"/>
  <c r="M5510" i="13" s="1"/>
  <c r="K5510" i="13"/>
  <c r="P5510" i="13"/>
  <c r="Q5510" i="13" s="1"/>
  <c r="A5511" i="13"/>
  <c r="G615" i="19"/>
  <c r="O5510" i="13" l="1"/>
  <c r="L5510" i="13"/>
  <c r="N5511" i="13"/>
  <c r="M5511" i="13" a="1"/>
  <c r="M5511" i="13" s="1"/>
  <c r="K5511" i="13"/>
  <c r="P5511" i="13"/>
  <c r="Q5511" i="13" s="1"/>
  <c r="A5512" i="13"/>
  <c r="O5511" i="13" l="1"/>
  <c r="L5511" i="13"/>
  <c r="N5512" i="13"/>
  <c r="M5512" i="13" a="1"/>
  <c r="M5512" i="13" s="1"/>
  <c r="K5512" i="13"/>
  <c r="P5512" i="13"/>
  <c r="Q5512" i="13" s="1"/>
  <c r="A5513" i="13"/>
  <c r="O5512" i="13" l="1"/>
  <c r="L5512" i="13"/>
  <c r="N5513" i="13"/>
  <c r="M5513" i="13" a="1"/>
  <c r="M5513" i="13" s="1"/>
  <c r="K5513" i="13"/>
  <c r="P5513" i="13"/>
  <c r="Q5513" i="13" s="1"/>
  <c r="A5514" i="13"/>
  <c r="O5513" i="13" l="1"/>
  <c r="L5513" i="13"/>
  <c r="N5514" i="13"/>
  <c r="M5514" i="13" a="1"/>
  <c r="M5514" i="13" s="1"/>
  <c r="K5514" i="13"/>
  <c r="P5514" i="13"/>
  <c r="Q5514" i="13" s="1"/>
  <c r="A5515" i="13"/>
  <c r="O5514" i="13" l="1"/>
  <c r="L5514" i="13"/>
  <c r="N5515" i="13"/>
  <c r="M5515" i="13" a="1"/>
  <c r="M5515" i="13" s="1"/>
  <c r="K5515" i="13"/>
  <c r="P5515" i="13"/>
  <c r="Q5515" i="13" s="1"/>
  <c r="A5516" i="13"/>
  <c r="O5515" i="13" l="1"/>
  <c r="L5515" i="13"/>
  <c r="N5516" i="13"/>
  <c r="M5516" i="13" a="1"/>
  <c r="M5516" i="13" s="1"/>
  <c r="K5516" i="13"/>
  <c r="P5516" i="13"/>
  <c r="Q5516" i="13" s="1"/>
  <c r="A5517" i="13"/>
  <c r="O5516" i="13" l="1"/>
  <c r="L5516" i="13"/>
  <c r="N5517" i="13"/>
  <c r="M5517" i="13" a="1"/>
  <c r="M5517" i="13" s="1"/>
  <c r="K5517" i="13"/>
  <c r="P5517" i="13"/>
  <c r="Q5517" i="13" s="1"/>
  <c r="A5518" i="13"/>
  <c r="O5517" i="13" l="1"/>
  <c r="L5517" i="13"/>
  <c r="N5518" i="13"/>
  <c r="M5518" i="13" a="1"/>
  <c r="M5518" i="13" s="1"/>
  <c r="K5518" i="13"/>
  <c r="P5518" i="13"/>
  <c r="Q5518" i="13" s="1"/>
  <c r="A5519" i="13"/>
  <c r="O5518" i="13" l="1"/>
  <c r="L5518" i="13"/>
  <c r="N5519" i="13"/>
  <c r="M5519" i="13" a="1"/>
  <c r="M5519" i="13" s="1"/>
  <c r="K5519" i="13"/>
  <c r="P5519" i="13"/>
  <c r="Q5519" i="13" s="1"/>
  <c r="A5520" i="13"/>
  <c r="G616" i="19"/>
  <c r="O5519" i="13" l="1"/>
  <c r="L5519" i="13"/>
  <c r="N5520" i="13"/>
  <c r="M5520" i="13" a="1"/>
  <c r="M5520" i="13" s="1"/>
  <c r="K5520" i="13"/>
  <c r="P5520" i="13"/>
  <c r="Q5520" i="13" s="1"/>
  <c r="A5521" i="13"/>
  <c r="O5520" i="13" l="1"/>
  <c r="L5520" i="13"/>
  <c r="N5521" i="13"/>
  <c r="M5521" i="13" a="1"/>
  <c r="M5521" i="13" s="1"/>
  <c r="K5521" i="13"/>
  <c r="P5521" i="13"/>
  <c r="Q5521" i="13" s="1"/>
  <c r="A5522" i="13"/>
  <c r="O5521" i="13" l="1"/>
  <c r="L5521" i="13"/>
  <c r="N5522" i="13"/>
  <c r="M5522" i="13" a="1"/>
  <c r="M5522" i="13" s="1"/>
  <c r="K5522" i="13"/>
  <c r="P5522" i="13"/>
  <c r="Q5522" i="13" s="1"/>
  <c r="A5523" i="13"/>
  <c r="O5522" i="13" l="1"/>
  <c r="L5522" i="13"/>
  <c r="N5523" i="13"/>
  <c r="M5523" i="13" a="1"/>
  <c r="M5523" i="13" s="1"/>
  <c r="K5523" i="13"/>
  <c r="P5523" i="13"/>
  <c r="Q5523" i="13" s="1"/>
  <c r="A5524" i="13"/>
  <c r="O5523" i="13" l="1"/>
  <c r="L5523" i="13"/>
  <c r="N5524" i="13"/>
  <c r="M5524" i="13" a="1"/>
  <c r="M5524" i="13" s="1"/>
  <c r="K5524" i="13"/>
  <c r="P5524" i="13"/>
  <c r="Q5524" i="13" s="1"/>
  <c r="A5525" i="13"/>
  <c r="O5524" i="13" l="1"/>
  <c r="L5524" i="13"/>
  <c r="N5525" i="13"/>
  <c r="M5525" i="13" a="1"/>
  <c r="M5525" i="13" s="1"/>
  <c r="K5525" i="13"/>
  <c r="P5525" i="13"/>
  <c r="Q5525" i="13" s="1"/>
  <c r="A5526" i="13"/>
  <c r="O5525" i="13" l="1"/>
  <c r="L5525" i="13"/>
  <c r="N5526" i="13"/>
  <c r="M5526" i="13" a="1"/>
  <c r="M5526" i="13" s="1"/>
  <c r="K5526" i="13"/>
  <c r="P5526" i="13"/>
  <c r="Q5526" i="13" s="1"/>
  <c r="A5527" i="13"/>
  <c r="O5526" i="13" l="1"/>
  <c r="L5526" i="13"/>
  <c r="N5527" i="13"/>
  <c r="M5527" i="13" a="1"/>
  <c r="M5527" i="13" s="1"/>
  <c r="K5527" i="13"/>
  <c r="P5527" i="13"/>
  <c r="Q5527" i="13" s="1"/>
  <c r="A5528" i="13"/>
  <c r="O5527" i="13" l="1"/>
  <c r="L5527" i="13"/>
  <c r="N5528" i="13"/>
  <c r="M5528" i="13" a="1"/>
  <c r="M5528" i="13" s="1"/>
  <c r="K5528" i="13"/>
  <c r="P5528" i="13"/>
  <c r="Q5528" i="13" s="1"/>
  <c r="A5529" i="13"/>
  <c r="G617" i="19"/>
  <c r="O5528" i="13" l="1"/>
  <c r="L5528" i="13"/>
  <c r="N5529" i="13"/>
  <c r="M5529" i="13" a="1"/>
  <c r="M5529" i="13" s="1"/>
  <c r="K5529" i="13"/>
  <c r="P5529" i="13"/>
  <c r="Q5529" i="13" s="1"/>
  <c r="A5530" i="13"/>
  <c r="O5529" i="13" l="1"/>
  <c r="L5529" i="13"/>
  <c r="N5530" i="13"/>
  <c r="M5530" i="13" a="1"/>
  <c r="M5530" i="13" s="1"/>
  <c r="K5530" i="13"/>
  <c r="P5530" i="13"/>
  <c r="Q5530" i="13" s="1"/>
  <c r="A5531" i="13"/>
  <c r="O5530" i="13" l="1"/>
  <c r="L5530" i="13"/>
  <c r="N5531" i="13"/>
  <c r="M5531" i="13" a="1"/>
  <c r="M5531" i="13" s="1"/>
  <c r="K5531" i="13"/>
  <c r="P5531" i="13"/>
  <c r="Q5531" i="13" s="1"/>
  <c r="A5532" i="13"/>
  <c r="O5531" i="13" l="1"/>
  <c r="L5531" i="13"/>
  <c r="N5532" i="13"/>
  <c r="M5532" i="13" a="1"/>
  <c r="M5532" i="13" s="1"/>
  <c r="K5532" i="13"/>
  <c r="P5532" i="13"/>
  <c r="Q5532" i="13" s="1"/>
  <c r="A5533" i="13"/>
  <c r="O5532" i="13" l="1"/>
  <c r="L5532" i="13"/>
  <c r="N5533" i="13"/>
  <c r="M5533" i="13" a="1"/>
  <c r="M5533" i="13" s="1"/>
  <c r="K5533" i="13"/>
  <c r="P5533" i="13"/>
  <c r="Q5533" i="13" s="1"/>
  <c r="A5534" i="13"/>
  <c r="O5533" i="13" l="1"/>
  <c r="L5533" i="13"/>
  <c r="N5534" i="13"/>
  <c r="M5534" i="13" a="1"/>
  <c r="M5534" i="13" s="1"/>
  <c r="K5534" i="13"/>
  <c r="P5534" i="13"/>
  <c r="Q5534" i="13" s="1"/>
  <c r="A5535" i="13"/>
  <c r="O5534" i="13" l="1"/>
  <c r="L5534" i="13"/>
  <c r="N5535" i="13"/>
  <c r="M5535" i="13" a="1"/>
  <c r="M5535" i="13" s="1"/>
  <c r="K5535" i="13"/>
  <c r="P5535" i="13"/>
  <c r="Q5535" i="13" s="1"/>
  <c r="A5536" i="13"/>
  <c r="O5535" i="13" l="1"/>
  <c r="L5535" i="13"/>
  <c r="N5536" i="13"/>
  <c r="M5536" i="13" a="1"/>
  <c r="M5536" i="13" s="1"/>
  <c r="K5536" i="13"/>
  <c r="P5536" i="13"/>
  <c r="Q5536" i="13" s="1"/>
  <c r="A5537" i="13"/>
  <c r="O5536" i="13" l="1"/>
  <c r="L5536" i="13"/>
  <c r="N5537" i="13"/>
  <c r="M5537" i="13" a="1"/>
  <c r="M5537" i="13" s="1"/>
  <c r="K5537" i="13"/>
  <c r="P5537" i="13"/>
  <c r="Q5537" i="13" s="1"/>
  <c r="A5538" i="13"/>
  <c r="G618" i="19"/>
  <c r="O5537" i="13" l="1"/>
  <c r="L5537" i="13"/>
  <c r="N5538" i="13"/>
  <c r="M5538" i="13" a="1"/>
  <c r="M5538" i="13" s="1"/>
  <c r="K5538" i="13"/>
  <c r="P5538" i="13"/>
  <c r="Q5538" i="13" s="1"/>
  <c r="A5539" i="13"/>
  <c r="O5538" i="13" l="1"/>
  <c r="L5538" i="13"/>
  <c r="N5539" i="13"/>
  <c r="M5539" i="13" a="1"/>
  <c r="M5539" i="13" s="1"/>
  <c r="K5539" i="13"/>
  <c r="P5539" i="13"/>
  <c r="Q5539" i="13" s="1"/>
  <c r="A5540" i="13"/>
  <c r="O5539" i="13" l="1"/>
  <c r="L5539" i="13"/>
  <c r="N5540" i="13"/>
  <c r="M5540" i="13" a="1"/>
  <c r="M5540" i="13" s="1"/>
  <c r="O5540" i="13" s="1"/>
  <c r="K5540" i="13"/>
  <c r="P5540" i="13"/>
  <c r="Q5540" i="13" s="1"/>
  <c r="A5541" i="13"/>
  <c r="L5540" i="13" l="1"/>
  <c r="N5541" i="13"/>
  <c r="M5541" i="13" a="1"/>
  <c r="M5541" i="13" s="1"/>
  <c r="K5541" i="13"/>
  <c r="P5541" i="13"/>
  <c r="Q5541" i="13" s="1"/>
  <c r="A5542" i="13"/>
  <c r="O5541" i="13" l="1"/>
  <c r="L5541" i="13"/>
  <c r="N5542" i="13"/>
  <c r="M5542" i="13" a="1"/>
  <c r="M5542" i="13" s="1"/>
  <c r="K5542" i="13"/>
  <c r="P5542" i="13"/>
  <c r="Q5542" i="13" s="1"/>
  <c r="A5543" i="13"/>
  <c r="O5542" i="13" l="1"/>
  <c r="L5542" i="13"/>
  <c r="N5543" i="13"/>
  <c r="M5543" i="13" a="1"/>
  <c r="M5543" i="13" s="1"/>
  <c r="K5543" i="13"/>
  <c r="P5543" i="13"/>
  <c r="Q5543" i="13" s="1"/>
  <c r="A5544" i="13"/>
  <c r="O5543" i="13" l="1"/>
  <c r="L5543" i="13"/>
  <c r="N5544" i="13"/>
  <c r="M5544" i="13" a="1"/>
  <c r="M5544" i="13" s="1"/>
  <c r="K5544" i="13"/>
  <c r="P5544" i="13"/>
  <c r="Q5544" i="13" s="1"/>
  <c r="A5545" i="13"/>
  <c r="O5544" i="13" l="1"/>
  <c r="L5544" i="13"/>
  <c r="N5545" i="13"/>
  <c r="M5545" i="13" a="1"/>
  <c r="M5545" i="13" s="1"/>
  <c r="K5545" i="13"/>
  <c r="P5545" i="13"/>
  <c r="Q5545" i="13" s="1"/>
  <c r="A5546" i="13"/>
  <c r="O5545" i="13" l="1"/>
  <c r="L5545" i="13"/>
  <c r="N5546" i="13"/>
  <c r="M5546" i="13" a="1"/>
  <c r="M5546" i="13" s="1"/>
  <c r="K5546" i="13"/>
  <c r="P5546" i="13"/>
  <c r="Q5546" i="13" s="1"/>
  <c r="A5547" i="13"/>
  <c r="G619" i="19"/>
  <c r="O5546" i="13" l="1"/>
  <c r="L5546" i="13"/>
  <c r="N5547" i="13"/>
  <c r="M5547" i="13" a="1"/>
  <c r="M5547" i="13" s="1"/>
  <c r="K5547" i="13"/>
  <c r="P5547" i="13"/>
  <c r="Q5547" i="13" s="1"/>
  <c r="A5548" i="13"/>
  <c r="O5547" i="13" l="1"/>
  <c r="L5547" i="13"/>
  <c r="N5548" i="13"/>
  <c r="M5548" i="13" a="1"/>
  <c r="M5548" i="13" s="1"/>
  <c r="K5548" i="13"/>
  <c r="P5548" i="13"/>
  <c r="Q5548" i="13" s="1"/>
  <c r="A5549" i="13"/>
  <c r="O5548" i="13" l="1"/>
  <c r="L5548" i="13"/>
  <c r="N5549" i="13"/>
  <c r="M5549" i="13" a="1"/>
  <c r="M5549" i="13" s="1"/>
  <c r="K5549" i="13"/>
  <c r="P5549" i="13"/>
  <c r="Q5549" i="13" s="1"/>
  <c r="A5550" i="13"/>
  <c r="O5549" i="13" l="1"/>
  <c r="L5549" i="13"/>
  <c r="N5550" i="13"/>
  <c r="M5550" i="13" a="1"/>
  <c r="M5550" i="13" s="1"/>
  <c r="K5550" i="13"/>
  <c r="P5550" i="13"/>
  <c r="Q5550" i="13" s="1"/>
  <c r="A5551" i="13"/>
  <c r="O5550" i="13" l="1"/>
  <c r="L5550" i="13"/>
  <c r="N5551" i="13"/>
  <c r="M5551" i="13" a="1"/>
  <c r="M5551" i="13" s="1"/>
  <c r="K5551" i="13"/>
  <c r="P5551" i="13"/>
  <c r="Q5551" i="13" s="1"/>
  <c r="A5552" i="13"/>
  <c r="O5551" i="13" l="1"/>
  <c r="L5551" i="13"/>
  <c r="N5552" i="13"/>
  <c r="M5552" i="13" a="1"/>
  <c r="M5552" i="13" s="1"/>
  <c r="K5552" i="13"/>
  <c r="P5552" i="13"/>
  <c r="Q5552" i="13" s="1"/>
  <c r="A5553" i="13"/>
  <c r="O5552" i="13" l="1"/>
  <c r="L5552" i="13"/>
  <c r="N5553" i="13"/>
  <c r="M5553" i="13" a="1"/>
  <c r="M5553" i="13" s="1"/>
  <c r="K5553" i="13"/>
  <c r="P5553" i="13"/>
  <c r="Q5553" i="13" s="1"/>
  <c r="A5554" i="13"/>
  <c r="O5553" i="13" l="1"/>
  <c r="L5553" i="13"/>
  <c r="N5554" i="13"/>
  <c r="M5554" i="13" a="1"/>
  <c r="M5554" i="13" s="1"/>
  <c r="K5554" i="13"/>
  <c r="P5554" i="13"/>
  <c r="Q5554" i="13" s="1"/>
  <c r="A5555" i="13"/>
  <c r="O5554" i="13" l="1"/>
  <c r="L5554" i="13"/>
  <c r="N5555" i="13"/>
  <c r="M5555" i="13" a="1"/>
  <c r="M5555" i="13" s="1"/>
  <c r="K5555" i="13"/>
  <c r="P5555" i="13"/>
  <c r="Q5555" i="13" s="1"/>
  <c r="A5556" i="13"/>
  <c r="G620" i="19"/>
  <c r="O5555" i="13" l="1"/>
  <c r="L5555" i="13"/>
  <c r="N5556" i="13"/>
  <c r="M5556" i="13" a="1"/>
  <c r="M5556" i="13" s="1"/>
  <c r="K5556" i="13"/>
  <c r="P5556" i="13"/>
  <c r="Q5556" i="13" s="1"/>
  <c r="A5557" i="13"/>
  <c r="O5556" i="13" l="1"/>
  <c r="L5556" i="13"/>
  <c r="N5557" i="13"/>
  <c r="M5557" i="13" a="1"/>
  <c r="M5557" i="13" s="1"/>
  <c r="K5557" i="13"/>
  <c r="P5557" i="13"/>
  <c r="Q5557" i="13" s="1"/>
  <c r="A5558" i="13"/>
  <c r="O5557" i="13" l="1"/>
  <c r="L5557" i="13"/>
  <c r="N5558" i="13"/>
  <c r="M5558" i="13" a="1"/>
  <c r="M5558" i="13" s="1"/>
  <c r="K5558" i="13"/>
  <c r="P5558" i="13"/>
  <c r="Q5558" i="13" s="1"/>
  <c r="A5559" i="13"/>
  <c r="O5558" i="13" l="1"/>
  <c r="L5558" i="13"/>
  <c r="N5559" i="13"/>
  <c r="M5559" i="13" a="1"/>
  <c r="M5559" i="13" s="1"/>
  <c r="K5559" i="13"/>
  <c r="P5559" i="13"/>
  <c r="Q5559" i="13" s="1"/>
  <c r="A5560" i="13"/>
  <c r="O5559" i="13" l="1"/>
  <c r="L5559" i="13"/>
  <c r="N5560" i="13"/>
  <c r="M5560" i="13" a="1"/>
  <c r="M5560" i="13" s="1"/>
  <c r="K5560" i="13"/>
  <c r="P5560" i="13"/>
  <c r="Q5560" i="13" s="1"/>
  <c r="A5561" i="13"/>
  <c r="O5560" i="13" l="1"/>
  <c r="L5560" i="13"/>
  <c r="N5561" i="13"/>
  <c r="M5561" i="13" a="1"/>
  <c r="M5561" i="13" s="1"/>
  <c r="O5561" i="13" s="1"/>
  <c r="K5561" i="13"/>
  <c r="P5561" i="13"/>
  <c r="Q5561" i="13" s="1"/>
  <c r="A5562" i="13"/>
  <c r="L5561" i="13" l="1"/>
  <c r="N5562" i="13"/>
  <c r="M5562" i="13" a="1"/>
  <c r="M5562" i="13" s="1"/>
  <c r="K5562" i="13"/>
  <c r="P5562" i="13"/>
  <c r="Q5562" i="13" s="1"/>
  <c r="A5563" i="13"/>
  <c r="O5562" i="13" l="1"/>
  <c r="L5562" i="13"/>
  <c r="N5563" i="13"/>
  <c r="M5563" i="13" a="1"/>
  <c r="M5563" i="13" s="1"/>
  <c r="K5563" i="13"/>
  <c r="P5563" i="13"/>
  <c r="Q5563" i="13" s="1"/>
  <c r="A5564" i="13"/>
  <c r="O5563" i="13" l="1"/>
  <c r="L5563" i="13"/>
  <c r="N5564" i="13"/>
  <c r="M5564" i="13" a="1"/>
  <c r="M5564" i="13" s="1"/>
  <c r="K5564" i="13"/>
  <c r="P5564" i="13"/>
  <c r="Q5564" i="13" s="1"/>
  <c r="A5565" i="13"/>
  <c r="G621" i="19"/>
  <c r="O5564" i="13" l="1"/>
  <c r="L5564" i="13"/>
  <c r="N5565" i="13"/>
  <c r="M5565" i="13" a="1"/>
  <c r="M5565" i="13" s="1"/>
  <c r="K5565" i="13"/>
  <c r="P5565" i="13"/>
  <c r="Q5565" i="13" s="1"/>
  <c r="A5566" i="13"/>
  <c r="O5565" i="13" l="1"/>
  <c r="L5565" i="13"/>
  <c r="N5566" i="13"/>
  <c r="M5566" i="13" a="1"/>
  <c r="M5566" i="13" s="1"/>
  <c r="K5566" i="13"/>
  <c r="P5566" i="13"/>
  <c r="Q5566" i="13" s="1"/>
  <c r="A5567" i="13"/>
  <c r="O5566" i="13" l="1"/>
  <c r="L5566" i="13"/>
  <c r="N5567" i="13"/>
  <c r="M5567" i="13" a="1"/>
  <c r="M5567" i="13" s="1"/>
  <c r="K5567" i="13"/>
  <c r="P5567" i="13"/>
  <c r="Q5567" i="13" s="1"/>
  <c r="A5568" i="13"/>
  <c r="O5567" i="13" l="1"/>
  <c r="L5567" i="13"/>
  <c r="N5568" i="13"/>
  <c r="M5568" i="13" a="1"/>
  <c r="M5568" i="13" s="1"/>
  <c r="K5568" i="13"/>
  <c r="P5568" i="13"/>
  <c r="Q5568" i="13" s="1"/>
  <c r="A5569" i="13"/>
  <c r="O5568" i="13" l="1"/>
  <c r="L5568" i="13"/>
  <c r="N5569" i="13"/>
  <c r="M5569" i="13" a="1"/>
  <c r="M5569" i="13" s="1"/>
  <c r="K5569" i="13"/>
  <c r="P5569" i="13"/>
  <c r="Q5569" i="13" s="1"/>
  <c r="A5570" i="13"/>
  <c r="O5569" i="13" l="1"/>
  <c r="L5569" i="13"/>
  <c r="N5570" i="13"/>
  <c r="M5570" i="13" a="1"/>
  <c r="M5570" i="13" s="1"/>
  <c r="K5570" i="13"/>
  <c r="P5570" i="13"/>
  <c r="Q5570" i="13" s="1"/>
  <c r="A5571" i="13"/>
  <c r="O5570" i="13" l="1"/>
  <c r="L5570" i="13"/>
  <c r="N5571" i="13"/>
  <c r="M5571" i="13" a="1"/>
  <c r="M5571" i="13" s="1"/>
  <c r="K5571" i="13"/>
  <c r="P5571" i="13"/>
  <c r="Q5571" i="13" s="1"/>
  <c r="A5572" i="13"/>
  <c r="O5571" i="13" l="1"/>
  <c r="L5571" i="13"/>
  <c r="N5572" i="13"/>
  <c r="M5572" i="13" a="1"/>
  <c r="M5572" i="13" s="1"/>
  <c r="K5572" i="13"/>
  <c r="P5572" i="13"/>
  <c r="Q5572" i="13" s="1"/>
  <c r="A5573" i="13"/>
  <c r="O5572" i="13" l="1"/>
  <c r="L5572" i="13"/>
  <c r="N5573" i="13"/>
  <c r="M5573" i="13" a="1"/>
  <c r="M5573" i="13" s="1"/>
  <c r="K5573" i="13"/>
  <c r="P5573" i="13"/>
  <c r="Q5573" i="13" s="1"/>
  <c r="A5574" i="13"/>
  <c r="G622" i="19"/>
  <c r="O5573" i="13" l="1"/>
  <c r="L5573" i="13"/>
  <c r="N5574" i="13"/>
  <c r="M5574" i="13" a="1"/>
  <c r="M5574" i="13" s="1"/>
  <c r="K5574" i="13"/>
  <c r="P5574" i="13"/>
  <c r="Q5574" i="13" s="1"/>
  <c r="A5575" i="13"/>
  <c r="O5574" i="13" l="1"/>
  <c r="L5574" i="13"/>
  <c r="N5575" i="13"/>
  <c r="M5575" i="13" a="1"/>
  <c r="M5575" i="13" s="1"/>
  <c r="K5575" i="13"/>
  <c r="P5575" i="13"/>
  <c r="Q5575" i="13" s="1"/>
  <c r="A5576" i="13"/>
  <c r="O5575" i="13" l="1"/>
  <c r="L5575" i="13"/>
  <c r="N5576" i="13"/>
  <c r="M5576" i="13" a="1"/>
  <c r="M5576" i="13" s="1"/>
  <c r="O5576" i="13" s="1"/>
  <c r="K5576" i="13"/>
  <c r="P5576" i="13"/>
  <c r="Q5576" i="13" s="1"/>
  <c r="A5577" i="13"/>
  <c r="L5576" i="13" l="1"/>
  <c r="N5577" i="13"/>
  <c r="M5577" i="13" a="1"/>
  <c r="M5577" i="13" s="1"/>
  <c r="K5577" i="13"/>
  <c r="P5577" i="13"/>
  <c r="Q5577" i="13" s="1"/>
  <c r="A5578" i="13"/>
  <c r="O5577" i="13" l="1"/>
  <c r="L5577" i="13"/>
  <c r="N5578" i="13"/>
  <c r="M5578" i="13" a="1"/>
  <c r="M5578" i="13" s="1"/>
  <c r="K5578" i="13"/>
  <c r="P5578" i="13"/>
  <c r="Q5578" i="13" s="1"/>
  <c r="A5579" i="13"/>
  <c r="O5578" i="13" l="1"/>
  <c r="L5578" i="13"/>
  <c r="N5579" i="13"/>
  <c r="M5579" i="13" a="1"/>
  <c r="M5579" i="13" s="1"/>
  <c r="K5579" i="13"/>
  <c r="P5579" i="13"/>
  <c r="Q5579" i="13" s="1"/>
  <c r="A5580" i="13"/>
  <c r="O5579" i="13" l="1"/>
  <c r="L5579" i="13"/>
  <c r="N5580" i="13"/>
  <c r="M5580" i="13" a="1"/>
  <c r="M5580" i="13" s="1"/>
  <c r="K5580" i="13"/>
  <c r="P5580" i="13"/>
  <c r="Q5580" i="13" s="1"/>
  <c r="A5581" i="13"/>
  <c r="O5580" i="13" l="1"/>
  <c r="L5580" i="13"/>
  <c r="N5581" i="13"/>
  <c r="M5581" i="13" a="1"/>
  <c r="M5581" i="13" s="1"/>
  <c r="K5581" i="13"/>
  <c r="P5581" i="13"/>
  <c r="Q5581" i="13" s="1"/>
  <c r="A5582" i="13"/>
  <c r="O5581" i="13" l="1"/>
  <c r="L5581" i="13"/>
  <c r="N5582" i="13"/>
  <c r="M5582" i="13" a="1"/>
  <c r="M5582" i="13" s="1"/>
  <c r="K5582" i="13"/>
  <c r="P5582" i="13"/>
  <c r="Q5582" i="13" s="1"/>
  <c r="A5583" i="13"/>
  <c r="G623" i="19"/>
  <c r="O5582" i="13" l="1"/>
  <c r="L5582" i="13"/>
  <c r="N5583" i="13"/>
  <c r="M5583" i="13" a="1"/>
  <c r="M5583" i="13" s="1"/>
  <c r="K5583" i="13"/>
  <c r="P5583" i="13"/>
  <c r="Q5583" i="13" s="1"/>
  <c r="A5584" i="13"/>
  <c r="O5583" i="13" l="1"/>
  <c r="L5583" i="13"/>
  <c r="N5584" i="13"/>
  <c r="M5584" i="13" a="1"/>
  <c r="M5584" i="13" s="1"/>
  <c r="K5584" i="13"/>
  <c r="P5584" i="13"/>
  <c r="Q5584" i="13" s="1"/>
  <c r="A5585" i="13"/>
  <c r="O5584" i="13" l="1"/>
  <c r="L5584" i="13"/>
  <c r="N5585" i="13"/>
  <c r="M5585" i="13" a="1"/>
  <c r="M5585" i="13" s="1"/>
  <c r="K5585" i="13"/>
  <c r="P5585" i="13"/>
  <c r="Q5585" i="13" s="1"/>
  <c r="A5586" i="13"/>
  <c r="O5585" i="13" l="1"/>
  <c r="L5585" i="13"/>
  <c r="N5586" i="13"/>
  <c r="M5586" i="13" a="1"/>
  <c r="M5586" i="13" s="1"/>
  <c r="K5586" i="13"/>
  <c r="P5586" i="13"/>
  <c r="Q5586" i="13" s="1"/>
  <c r="A5587" i="13"/>
  <c r="O5586" i="13" l="1"/>
  <c r="L5586" i="13"/>
  <c r="N5587" i="13"/>
  <c r="M5587" i="13" a="1"/>
  <c r="M5587" i="13" s="1"/>
  <c r="K5587" i="13"/>
  <c r="P5587" i="13"/>
  <c r="Q5587" i="13" s="1"/>
  <c r="A5588" i="13"/>
  <c r="O5587" i="13" l="1"/>
  <c r="L5587" i="13"/>
  <c r="N5588" i="13"/>
  <c r="M5588" i="13" a="1"/>
  <c r="M5588" i="13" s="1"/>
  <c r="K5588" i="13"/>
  <c r="P5588" i="13"/>
  <c r="Q5588" i="13" s="1"/>
  <c r="A5589" i="13"/>
  <c r="O5588" i="13" l="1"/>
  <c r="L5588" i="13"/>
  <c r="N5589" i="13"/>
  <c r="M5589" i="13" a="1"/>
  <c r="M5589" i="13" s="1"/>
  <c r="K5589" i="13"/>
  <c r="P5589" i="13"/>
  <c r="Q5589" i="13" s="1"/>
  <c r="A5590" i="13"/>
  <c r="O5589" i="13" l="1"/>
  <c r="L5589" i="13"/>
  <c r="N5590" i="13"/>
  <c r="M5590" i="13" a="1"/>
  <c r="M5590" i="13" s="1"/>
  <c r="K5590" i="13"/>
  <c r="P5590" i="13"/>
  <c r="Q5590" i="13" s="1"/>
  <c r="A5591" i="13"/>
  <c r="O5590" i="13" l="1"/>
  <c r="L5590" i="13"/>
  <c r="N5591" i="13"/>
  <c r="M5591" i="13" a="1"/>
  <c r="M5591" i="13" s="1"/>
  <c r="K5591" i="13"/>
  <c r="P5591" i="13"/>
  <c r="Q5591" i="13" s="1"/>
  <c r="A5592" i="13"/>
  <c r="G624" i="19"/>
  <c r="O5591" i="13" l="1"/>
  <c r="L5591" i="13"/>
  <c r="N5592" i="13"/>
  <c r="M5592" i="13" a="1"/>
  <c r="M5592" i="13" s="1"/>
  <c r="K5592" i="13"/>
  <c r="P5592" i="13"/>
  <c r="Q5592" i="13" s="1"/>
  <c r="A5593" i="13"/>
  <c r="O5592" i="13" l="1"/>
  <c r="L5592" i="13"/>
  <c r="N5593" i="13"/>
  <c r="M5593" i="13" a="1"/>
  <c r="M5593" i="13" s="1"/>
  <c r="K5593" i="13"/>
  <c r="P5593" i="13"/>
  <c r="Q5593" i="13" s="1"/>
  <c r="A5594" i="13"/>
  <c r="O5593" i="13" l="1"/>
  <c r="L5593" i="13"/>
  <c r="N5594" i="13"/>
  <c r="M5594" i="13" a="1"/>
  <c r="M5594" i="13" s="1"/>
  <c r="K5594" i="13"/>
  <c r="P5594" i="13"/>
  <c r="Q5594" i="13" s="1"/>
  <c r="A5595" i="13"/>
  <c r="O5594" i="13" l="1"/>
  <c r="L5594" i="13"/>
  <c r="N5595" i="13"/>
  <c r="M5595" i="13" a="1"/>
  <c r="M5595" i="13" s="1"/>
  <c r="K5595" i="13"/>
  <c r="P5595" i="13"/>
  <c r="Q5595" i="13" s="1"/>
  <c r="A5596" i="13"/>
  <c r="O5595" i="13" l="1"/>
  <c r="L5595" i="13"/>
  <c r="N5596" i="13"/>
  <c r="M5596" i="13" a="1"/>
  <c r="M5596" i="13" s="1"/>
  <c r="K5596" i="13"/>
  <c r="P5596" i="13"/>
  <c r="Q5596" i="13" s="1"/>
  <c r="A5597" i="13"/>
  <c r="O5596" i="13" l="1"/>
  <c r="L5596" i="13"/>
  <c r="N5597" i="13"/>
  <c r="M5597" i="13" a="1"/>
  <c r="M5597" i="13" s="1"/>
  <c r="K5597" i="13"/>
  <c r="P5597" i="13"/>
  <c r="Q5597" i="13" s="1"/>
  <c r="A5598" i="13"/>
  <c r="O5597" i="13" l="1"/>
  <c r="L5597" i="13"/>
  <c r="N5598" i="13"/>
  <c r="M5598" i="13" a="1"/>
  <c r="M5598" i="13" s="1"/>
  <c r="O5598" i="13" s="1"/>
  <c r="K5598" i="13"/>
  <c r="P5598" i="13"/>
  <c r="Q5598" i="13" s="1"/>
  <c r="A5599" i="13"/>
  <c r="L5598" i="13" l="1"/>
  <c r="N5599" i="13"/>
  <c r="M5599" i="13" a="1"/>
  <c r="M5599" i="13" s="1"/>
  <c r="K5599" i="13"/>
  <c r="P5599" i="13"/>
  <c r="Q5599" i="13" s="1"/>
  <c r="A5600" i="13"/>
  <c r="O5599" i="13" l="1"/>
  <c r="L5599" i="13"/>
  <c r="N5600" i="13"/>
  <c r="M5600" i="13" a="1"/>
  <c r="M5600" i="13" s="1"/>
  <c r="K5600" i="13"/>
  <c r="P5600" i="13"/>
  <c r="Q5600" i="13" s="1"/>
  <c r="A5601" i="13"/>
  <c r="G625" i="19"/>
  <c r="O5600" i="13" l="1"/>
  <c r="L5600" i="13"/>
  <c r="N5601" i="13"/>
  <c r="M5601" i="13" a="1"/>
  <c r="M5601" i="13" s="1"/>
  <c r="K5601" i="13"/>
  <c r="P5601" i="13"/>
  <c r="Q5601" i="13" s="1"/>
  <c r="A5602" i="13"/>
  <c r="O5601" i="13" l="1"/>
  <c r="L5601" i="13"/>
  <c r="N5602" i="13"/>
  <c r="M5602" i="13" a="1"/>
  <c r="M5602" i="13" s="1"/>
  <c r="K5602" i="13"/>
  <c r="P5602" i="13"/>
  <c r="Q5602" i="13" s="1"/>
  <c r="A5603" i="13"/>
  <c r="O5602" i="13" l="1"/>
  <c r="L5602" i="13"/>
  <c r="N5603" i="13"/>
  <c r="M5603" i="13" a="1"/>
  <c r="M5603" i="13" s="1"/>
  <c r="K5603" i="13"/>
  <c r="P5603" i="13"/>
  <c r="Q5603" i="13" s="1"/>
  <c r="A5604" i="13"/>
  <c r="O5603" i="13" l="1"/>
  <c r="L5603" i="13"/>
  <c r="N5604" i="13"/>
  <c r="M5604" i="13" a="1"/>
  <c r="M5604" i="13" s="1"/>
  <c r="K5604" i="13"/>
  <c r="P5604" i="13"/>
  <c r="Q5604" i="13" s="1"/>
  <c r="A5605" i="13"/>
  <c r="O5604" i="13" l="1"/>
  <c r="L5604" i="13"/>
  <c r="N5605" i="13"/>
  <c r="M5605" i="13" a="1"/>
  <c r="M5605" i="13" s="1"/>
  <c r="K5605" i="13"/>
  <c r="P5605" i="13"/>
  <c r="Q5605" i="13" s="1"/>
  <c r="A5606" i="13"/>
  <c r="O5605" i="13" l="1"/>
  <c r="L5605" i="13"/>
  <c r="N5606" i="13"/>
  <c r="M5606" i="13" a="1"/>
  <c r="M5606" i="13" s="1"/>
  <c r="K5606" i="13"/>
  <c r="P5606" i="13"/>
  <c r="Q5606" i="13" s="1"/>
  <c r="A5607" i="13"/>
  <c r="O5606" i="13" l="1"/>
  <c r="L5606" i="13"/>
  <c r="N5607" i="13"/>
  <c r="M5607" i="13" a="1"/>
  <c r="M5607" i="13" s="1"/>
  <c r="K5607" i="13"/>
  <c r="P5607" i="13"/>
  <c r="Q5607" i="13" s="1"/>
  <c r="A5608" i="13"/>
  <c r="O5607" i="13" l="1"/>
  <c r="L5607" i="13"/>
  <c r="N5608" i="13"/>
  <c r="M5608" i="13" a="1"/>
  <c r="M5608" i="13" s="1"/>
  <c r="K5608" i="13"/>
  <c r="P5608" i="13"/>
  <c r="Q5608" i="13" s="1"/>
  <c r="A5609" i="13"/>
  <c r="O5608" i="13" l="1"/>
  <c r="L5608" i="13"/>
  <c r="N5609" i="13"/>
  <c r="M5609" i="13" a="1"/>
  <c r="M5609" i="13" s="1"/>
  <c r="K5609" i="13"/>
  <c r="P5609" i="13"/>
  <c r="Q5609" i="13" s="1"/>
  <c r="A5610" i="13"/>
  <c r="G626" i="19"/>
  <c r="O5609" i="13" l="1"/>
  <c r="L5609" i="13"/>
  <c r="N5610" i="13"/>
  <c r="M5610" i="13" a="1"/>
  <c r="M5610" i="13" s="1"/>
  <c r="K5610" i="13"/>
  <c r="P5610" i="13"/>
  <c r="Q5610" i="13" s="1"/>
  <c r="A5611" i="13"/>
  <c r="O5610" i="13" l="1"/>
  <c r="L5610" i="13"/>
  <c r="N5611" i="13"/>
  <c r="M5611" i="13" a="1"/>
  <c r="M5611" i="13" s="1"/>
  <c r="K5611" i="13"/>
  <c r="P5611" i="13"/>
  <c r="Q5611" i="13" s="1"/>
  <c r="A5612" i="13"/>
  <c r="O5611" i="13" l="1"/>
  <c r="L5611" i="13"/>
  <c r="N5612" i="13"/>
  <c r="M5612" i="13" a="1"/>
  <c r="M5612" i="13" s="1"/>
  <c r="O5612" i="13" s="1"/>
  <c r="K5612" i="13"/>
  <c r="P5612" i="13"/>
  <c r="Q5612" i="13" s="1"/>
  <c r="A5613" i="13"/>
  <c r="L5612" i="13" l="1"/>
  <c r="N5613" i="13"/>
  <c r="M5613" i="13" a="1"/>
  <c r="M5613" i="13" s="1"/>
  <c r="K5613" i="13"/>
  <c r="P5613" i="13"/>
  <c r="Q5613" i="13" s="1"/>
  <c r="A5614" i="13"/>
  <c r="O5613" i="13" l="1"/>
  <c r="L5613" i="13"/>
  <c r="N5614" i="13"/>
  <c r="M5614" i="13" a="1"/>
  <c r="M5614" i="13" s="1"/>
  <c r="K5614" i="13"/>
  <c r="P5614" i="13"/>
  <c r="Q5614" i="13" s="1"/>
  <c r="A5615" i="13"/>
  <c r="O5614" i="13" l="1"/>
  <c r="L5614" i="13"/>
  <c r="N5615" i="13"/>
  <c r="M5615" i="13" a="1"/>
  <c r="M5615" i="13" s="1"/>
  <c r="K5615" i="13"/>
  <c r="P5615" i="13"/>
  <c r="Q5615" i="13" s="1"/>
  <c r="A5616" i="13"/>
  <c r="O5615" i="13" l="1"/>
  <c r="L5615" i="13"/>
  <c r="N5616" i="13"/>
  <c r="M5616" i="13" a="1"/>
  <c r="M5616" i="13" s="1"/>
  <c r="K5616" i="13"/>
  <c r="P5616" i="13"/>
  <c r="Q5616" i="13" s="1"/>
  <c r="A5617" i="13"/>
  <c r="O5616" i="13" l="1"/>
  <c r="L5616" i="13"/>
  <c r="N5617" i="13"/>
  <c r="M5617" i="13" a="1"/>
  <c r="M5617" i="13" s="1"/>
  <c r="O5617" i="13" s="1"/>
  <c r="K5617" i="13"/>
  <c r="P5617" i="13"/>
  <c r="Q5617" i="13" s="1"/>
  <c r="A5618" i="13"/>
  <c r="L5617" i="13" l="1"/>
  <c r="N5618" i="13"/>
  <c r="M5618" i="13" a="1"/>
  <c r="M5618" i="13" s="1"/>
  <c r="K5618" i="13"/>
  <c r="P5618" i="13"/>
  <c r="Q5618" i="13" s="1"/>
  <c r="A5619" i="13"/>
  <c r="G627" i="19"/>
  <c r="O5618" i="13" l="1"/>
  <c r="L5618" i="13"/>
  <c r="N5619" i="13"/>
  <c r="M5619" i="13" a="1"/>
  <c r="M5619" i="13" s="1"/>
  <c r="O5619" i="13" s="1"/>
  <c r="K5619" i="13"/>
  <c r="P5619" i="13"/>
  <c r="Q5619" i="13" s="1"/>
  <c r="A5620" i="13"/>
  <c r="L5619" i="13" l="1"/>
  <c r="N5620" i="13"/>
  <c r="M5620" i="13" a="1"/>
  <c r="M5620" i="13" s="1"/>
  <c r="K5620" i="13"/>
  <c r="P5620" i="13"/>
  <c r="Q5620" i="13" s="1"/>
  <c r="A5621" i="13"/>
  <c r="O5620" i="13" l="1"/>
  <c r="L5620" i="13"/>
  <c r="N5621" i="13"/>
  <c r="M5621" i="13" a="1"/>
  <c r="M5621" i="13" s="1"/>
  <c r="K5621" i="13"/>
  <c r="P5621" i="13"/>
  <c r="Q5621" i="13" s="1"/>
  <c r="A5622" i="13"/>
  <c r="O5621" i="13" l="1"/>
  <c r="L5621" i="13"/>
  <c r="N5622" i="13"/>
  <c r="M5622" i="13" a="1"/>
  <c r="M5622" i="13" s="1"/>
  <c r="K5622" i="13"/>
  <c r="P5622" i="13"/>
  <c r="Q5622" i="13" s="1"/>
  <c r="A5623" i="13"/>
  <c r="O5622" i="13" l="1"/>
  <c r="L5622" i="13"/>
  <c r="N5623" i="13"/>
  <c r="M5623" i="13" a="1"/>
  <c r="M5623" i="13" s="1"/>
  <c r="K5623" i="13"/>
  <c r="P5623" i="13"/>
  <c r="Q5623" i="13" s="1"/>
  <c r="A5624" i="13"/>
  <c r="O5623" i="13" l="1"/>
  <c r="L5623" i="13"/>
  <c r="N5624" i="13"/>
  <c r="M5624" i="13" a="1"/>
  <c r="M5624" i="13" s="1"/>
  <c r="K5624" i="13"/>
  <c r="P5624" i="13"/>
  <c r="Q5624" i="13" s="1"/>
  <c r="A5625" i="13"/>
  <c r="O5624" i="13" l="1"/>
  <c r="L5624" i="13"/>
  <c r="N5625" i="13"/>
  <c r="M5625" i="13" a="1"/>
  <c r="M5625" i="13" s="1"/>
  <c r="K5625" i="13"/>
  <c r="P5625" i="13"/>
  <c r="Q5625" i="13" s="1"/>
  <c r="A5626" i="13"/>
  <c r="O5625" i="13" l="1"/>
  <c r="L5625" i="13"/>
  <c r="N5626" i="13"/>
  <c r="M5626" i="13" a="1"/>
  <c r="M5626" i="13" s="1"/>
  <c r="K5626" i="13"/>
  <c r="P5626" i="13"/>
  <c r="Q5626" i="13" s="1"/>
  <c r="A5627" i="13"/>
  <c r="O5626" i="13" l="1"/>
  <c r="L5626" i="13"/>
  <c r="N5627" i="13"/>
  <c r="M5627" i="13" a="1"/>
  <c r="M5627" i="13" s="1"/>
  <c r="K5627" i="13"/>
  <c r="P5627" i="13"/>
  <c r="Q5627" i="13" s="1"/>
  <c r="A5628" i="13"/>
  <c r="G628" i="19"/>
  <c r="O5627" i="13" l="1"/>
  <c r="L5627" i="13"/>
  <c r="N5628" i="13"/>
  <c r="M5628" i="13" a="1"/>
  <c r="M5628" i="13" s="1"/>
  <c r="K5628" i="13"/>
  <c r="P5628" i="13"/>
  <c r="Q5628" i="13" s="1"/>
  <c r="A5629" i="13"/>
  <c r="O5628" i="13" l="1"/>
  <c r="L5628" i="13"/>
  <c r="N5629" i="13"/>
  <c r="M5629" i="13" a="1"/>
  <c r="M5629" i="13" s="1"/>
  <c r="K5629" i="13"/>
  <c r="P5629" i="13"/>
  <c r="Q5629" i="13" s="1"/>
  <c r="A5630" i="13"/>
  <c r="O5629" i="13" l="1"/>
  <c r="L5629" i="13"/>
  <c r="N5630" i="13"/>
  <c r="M5630" i="13" a="1"/>
  <c r="M5630" i="13" s="1"/>
  <c r="K5630" i="13"/>
  <c r="P5630" i="13"/>
  <c r="Q5630" i="13" s="1"/>
  <c r="A5631" i="13"/>
  <c r="O5630" i="13" l="1"/>
  <c r="L5630" i="13"/>
  <c r="N5631" i="13"/>
  <c r="M5631" i="13" a="1"/>
  <c r="M5631" i="13" s="1"/>
  <c r="K5631" i="13"/>
  <c r="P5631" i="13"/>
  <c r="Q5631" i="13" s="1"/>
  <c r="A5632" i="13"/>
  <c r="O5631" i="13" l="1"/>
  <c r="L5631" i="13"/>
  <c r="N5632" i="13"/>
  <c r="M5632" i="13" a="1"/>
  <c r="M5632" i="13" s="1"/>
  <c r="K5632" i="13"/>
  <c r="P5632" i="13"/>
  <c r="Q5632" i="13" s="1"/>
  <c r="A5633" i="13"/>
  <c r="O5632" i="13" l="1"/>
  <c r="L5632" i="13"/>
  <c r="N5633" i="13"/>
  <c r="M5633" i="13" a="1"/>
  <c r="M5633" i="13" s="1"/>
  <c r="K5633" i="13"/>
  <c r="P5633" i="13"/>
  <c r="Q5633" i="13" s="1"/>
  <c r="A5634" i="13"/>
  <c r="O5633" i="13" l="1"/>
  <c r="L5633" i="13"/>
  <c r="N5634" i="13"/>
  <c r="M5634" i="13" a="1"/>
  <c r="M5634" i="13" s="1"/>
  <c r="K5634" i="13"/>
  <c r="P5634" i="13"/>
  <c r="Q5634" i="13" s="1"/>
  <c r="A5635" i="13"/>
  <c r="O5634" i="13" l="1"/>
  <c r="L5634" i="13"/>
  <c r="N5635" i="13"/>
  <c r="M5635" i="13" a="1"/>
  <c r="M5635" i="13" s="1"/>
  <c r="K5635" i="13"/>
  <c r="P5635" i="13"/>
  <c r="Q5635" i="13" s="1"/>
  <c r="A5636" i="13"/>
  <c r="O5635" i="13" l="1"/>
  <c r="L5635" i="13"/>
  <c r="N5636" i="13"/>
  <c r="M5636" i="13" a="1"/>
  <c r="M5636" i="13" s="1"/>
  <c r="K5636" i="13"/>
  <c r="P5636" i="13"/>
  <c r="Q5636" i="13" s="1"/>
  <c r="A5637" i="13"/>
  <c r="G629" i="19"/>
  <c r="O5636" i="13" l="1"/>
  <c r="L5636" i="13"/>
  <c r="N5637" i="13"/>
  <c r="M5637" i="13" a="1"/>
  <c r="M5637" i="13" s="1"/>
  <c r="K5637" i="13"/>
  <c r="P5637" i="13"/>
  <c r="Q5637" i="13" s="1"/>
  <c r="A5638" i="13"/>
  <c r="O5637" i="13" l="1"/>
  <c r="L5637" i="13"/>
  <c r="N5638" i="13"/>
  <c r="M5638" i="13" a="1"/>
  <c r="M5638" i="13" s="1"/>
  <c r="K5638" i="13"/>
  <c r="P5638" i="13"/>
  <c r="Q5638" i="13" s="1"/>
  <c r="A5639" i="13"/>
  <c r="O5638" i="13" l="1"/>
  <c r="L5638" i="13"/>
  <c r="N5639" i="13"/>
  <c r="M5639" i="13" a="1"/>
  <c r="M5639" i="13" s="1"/>
  <c r="K5639" i="13"/>
  <c r="P5639" i="13"/>
  <c r="Q5639" i="13" s="1"/>
  <c r="A5640" i="13"/>
  <c r="O5639" i="13" l="1"/>
  <c r="L5639" i="13"/>
  <c r="N5640" i="13"/>
  <c r="M5640" i="13" a="1"/>
  <c r="M5640" i="13" s="1"/>
  <c r="K5640" i="13"/>
  <c r="P5640" i="13"/>
  <c r="Q5640" i="13" s="1"/>
  <c r="A5641" i="13"/>
  <c r="O5640" i="13" l="1"/>
  <c r="L5640" i="13"/>
  <c r="N5641" i="13"/>
  <c r="M5641" i="13" a="1"/>
  <c r="M5641" i="13" s="1"/>
  <c r="K5641" i="13"/>
  <c r="P5641" i="13"/>
  <c r="Q5641" i="13" s="1"/>
  <c r="A5642" i="13"/>
  <c r="O5641" i="13" l="1"/>
  <c r="L5641" i="13"/>
  <c r="N5642" i="13"/>
  <c r="M5642" i="13" a="1"/>
  <c r="M5642" i="13" s="1"/>
  <c r="K5642" i="13"/>
  <c r="P5642" i="13"/>
  <c r="Q5642" i="13" s="1"/>
  <c r="A5643" i="13"/>
  <c r="O5642" i="13" l="1"/>
  <c r="L5642" i="13"/>
  <c r="N5643" i="13"/>
  <c r="M5643" i="13" a="1"/>
  <c r="M5643" i="13" s="1"/>
  <c r="K5643" i="13"/>
  <c r="P5643" i="13"/>
  <c r="Q5643" i="13" s="1"/>
  <c r="A5644" i="13"/>
  <c r="O5643" i="13" l="1"/>
  <c r="L5643" i="13"/>
  <c r="N5644" i="13"/>
  <c r="M5644" i="13" a="1"/>
  <c r="M5644" i="13" s="1"/>
  <c r="K5644" i="13"/>
  <c r="P5644" i="13"/>
  <c r="Q5644" i="13" s="1"/>
  <c r="A5645" i="13"/>
  <c r="O5644" i="13" l="1"/>
  <c r="L5644" i="13"/>
  <c r="N5645" i="13"/>
  <c r="M5645" i="13" a="1"/>
  <c r="M5645" i="13" s="1"/>
  <c r="K5645" i="13"/>
  <c r="P5645" i="13"/>
  <c r="Q5645" i="13" s="1"/>
  <c r="A5646" i="13"/>
  <c r="G630" i="19"/>
  <c r="O5645" i="13" l="1"/>
  <c r="L5645" i="13"/>
  <c r="N5646" i="13"/>
  <c r="M5646" i="13" a="1"/>
  <c r="M5646" i="13" s="1"/>
  <c r="K5646" i="13"/>
  <c r="P5646" i="13"/>
  <c r="Q5646" i="13" s="1"/>
  <c r="A5647" i="13"/>
  <c r="O5646" i="13" l="1"/>
  <c r="L5646" i="13"/>
  <c r="N5647" i="13"/>
  <c r="M5647" i="13" a="1"/>
  <c r="M5647" i="13" s="1"/>
  <c r="K5647" i="13"/>
  <c r="P5647" i="13"/>
  <c r="Q5647" i="13" s="1"/>
  <c r="A5648" i="13"/>
  <c r="O5647" i="13" l="1"/>
  <c r="L5647" i="13"/>
  <c r="N5648" i="13"/>
  <c r="M5648" i="13" a="1"/>
  <c r="M5648" i="13" s="1"/>
  <c r="K5648" i="13"/>
  <c r="P5648" i="13"/>
  <c r="Q5648" i="13" s="1"/>
  <c r="A5649" i="13"/>
  <c r="O5648" i="13" l="1"/>
  <c r="L5648" i="13"/>
  <c r="N5649" i="13"/>
  <c r="M5649" i="13" a="1"/>
  <c r="M5649" i="13" s="1"/>
  <c r="K5649" i="13"/>
  <c r="P5649" i="13"/>
  <c r="Q5649" i="13" s="1"/>
  <c r="A5650" i="13"/>
  <c r="O5649" i="13" l="1"/>
  <c r="L5649" i="13"/>
  <c r="N5650" i="13"/>
  <c r="M5650" i="13" a="1"/>
  <c r="M5650" i="13" s="1"/>
  <c r="K5650" i="13"/>
  <c r="P5650" i="13"/>
  <c r="Q5650" i="13" s="1"/>
  <c r="A5651" i="13"/>
  <c r="O5650" i="13" l="1"/>
  <c r="L5650" i="13"/>
  <c r="N5651" i="13"/>
  <c r="M5651" i="13" a="1"/>
  <c r="M5651" i="13" s="1"/>
  <c r="K5651" i="13"/>
  <c r="P5651" i="13"/>
  <c r="Q5651" i="13" s="1"/>
  <c r="A5652" i="13"/>
  <c r="O5651" i="13" l="1"/>
  <c r="L5651" i="13"/>
  <c r="N5652" i="13"/>
  <c r="M5652" i="13" a="1"/>
  <c r="M5652" i="13" s="1"/>
  <c r="K5652" i="13"/>
  <c r="P5652" i="13"/>
  <c r="Q5652" i="13" s="1"/>
  <c r="A5653" i="13"/>
  <c r="O5652" i="13" l="1"/>
  <c r="L5652" i="13"/>
  <c r="N5653" i="13"/>
  <c r="M5653" i="13" a="1"/>
  <c r="M5653" i="13" s="1"/>
  <c r="K5653" i="13"/>
  <c r="P5653" i="13"/>
  <c r="Q5653" i="13" s="1"/>
  <c r="A5654" i="13"/>
  <c r="O5653" i="13" l="1"/>
  <c r="L5653" i="13"/>
  <c r="N5654" i="13"/>
  <c r="M5654" i="13" a="1"/>
  <c r="M5654" i="13" s="1"/>
  <c r="K5654" i="13"/>
  <c r="P5654" i="13"/>
  <c r="Q5654" i="13" s="1"/>
  <c r="A5655" i="13"/>
  <c r="G631" i="19"/>
  <c r="O5654" i="13" l="1"/>
  <c r="L5654" i="13"/>
  <c r="N5655" i="13"/>
  <c r="M5655" i="13" a="1"/>
  <c r="M5655" i="13" s="1"/>
  <c r="K5655" i="13"/>
  <c r="P5655" i="13"/>
  <c r="Q5655" i="13" s="1"/>
  <c r="A5656" i="13"/>
  <c r="O5655" i="13" l="1"/>
  <c r="L5655" i="13"/>
  <c r="N5656" i="13"/>
  <c r="M5656" i="13" a="1"/>
  <c r="M5656" i="13" s="1"/>
  <c r="K5656" i="13"/>
  <c r="P5656" i="13"/>
  <c r="Q5656" i="13" s="1"/>
  <c r="A5657" i="13"/>
  <c r="O5656" i="13" l="1"/>
  <c r="L5656" i="13"/>
  <c r="N5657" i="13"/>
  <c r="M5657" i="13" a="1"/>
  <c r="M5657" i="13" s="1"/>
  <c r="K5657" i="13"/>
  <c r="P5657" i="13"/>
  <c r="Q5657" i="13" s="1"/>
  <c r="A5658" i="13"/>
  <c r="O5657" i="13" l="1"/>
  <c r="L5657" i="13"/>
  <c r="N5658" i="13"/>
  <c r="M5658" i="13" a="1"/>
  <c r="M5658" i="13" s="1"/>
  <c r="K5658" i="13"/>
  <c r="P5658" i="13"/>
  <c r="Q5658" i="13" s="1"/>
  <c r="A5659" i="13"/>
  <c r="O5658" i="13" l="1"/>
  <c r="L5658" i="13"/>
  <c r="N5659" i="13"/>
  <c r="M5659" i="13" a="1"/>
  <c r="M5659" i="13" s="1"/>
  <c r="K5659" i="13"/>
  <c r="P5659" i="13"/>
  <c r="Q5659" i="13" s="1"/>
  <c r="A5660" i="13"/>
  <c r="O5659" i="13" l="1"/>
  <c r="L5659" i="13"/>
  <c r="N5660" i="13"/>
  <c r="M5660" i="13" a="1"/>
  <c r="M5660" i="13" s="1"/>
  <c r="K5660" i="13"/>
  <c r="P5660" i="13"/>
  <c r="Q5660" i="13" s="1"/>
  <c r="A5661" i="13"/>
  <c r="O5660" i="13" l="1"/>
  <c r="L5660" i="13"/>
  <c r="N5661" i="13"/>
  <c r="M5661" i="13" a="1"/>
  <c r="M5661" i="13" s="1"/>
  <c r="K5661" i="13"/>
  <c r="P5661" i="13"/>
  <c r="Q5661" i="13" s="1"/>
  <c r="A5662" i="13"/>
  <c r="O5661" i="13" l="1"/>
  <c r="L5661" i="13"/>
  <c r="N5662" i="13"/>
  <c r="M5662" i="13" a="1"/>
  <c r="M5662" i="13" s="1"/>
  <c r="K5662" i="13"/>
  <c r="P5662" i="13"/>
  <c r="Q5662" i="13" s="1"/>
  <c r="A5663" i="13"/>
  <c r="O5662" i="13" l="1"/>
  <c r="L5662" i="13"/>
  <c r="N5663" i="13"/>
  <c r="M5663" i="13" a="1"/>
  <c r="M5663" i="13" s="1"/>
  <c r="K5663" i="13"/>
  <c r="P5663" i="13"/>
  <c r="Q5663" i="13" s="1"/>
  <c r="A5664" i="13"/>
  <c r="G632" i="19"/>
  <c r="O5663" i="13" l="1"/>
  <c r="L5663" i="13"/>
  <c r="N5664" i="13"/>
  <c r="M5664" i="13" a="1"/>
  <c r="M5664" i="13" s="1"/>
  <c r="K5664" i="13"/>
  <c r="P5664" i="13"/>
  <c r="Q5664" i="13" s="1"/>
  <c r="A5665" i="13"/>
  <c r="O5664" i="13" l="1"/>
  <c r="L5664" i="13"/>
  <c r="N5665" i="13"/>
  <c r="M5665" i="13" a="1"/>
  <c r="M5665" i="13" s="1"/>
  <c r="K5665" i="13"/>
  <c r="P5665" i="13"/>
  <c r="Q5665" i="13" s="1"/>
  <c r="A5666" i="13"/>
  <c r="O5665" i="13" l="1"/>
  <c r="L5665" i="13"/>
  <c r="N5666" i="13"/>
  <c r="M5666" i="13" a="1"/>
  <c r="M5666" i="13" s="1"/>
  <c r="K5666" i="13"/>
  <c r="P5666" i="13"/>
  <c r="Q5666" i="13" s="1"/>
  <c r="A5667" i="13"/>
  <c r="O5666" i="13" l="1"/>
  <c r="L5666" i="13"/>
  <c r="N5667" i="13"/>
  <c r="M5667" i="13" a="1"/>
  <c r="M5667" i="13" s="1"/>
  <c r="K5667" i="13"/>
  <c r="P5667" i="13"/>
  <c r="Q5667" i="13" s="1"/>
  <c r="A5668" i="13"/>
  <c r="O5667" i="13" l="1"/>
  <c r="L5667" i="13"/>
  <c r="N5668" i="13"/>
  <c r="M5668" i="13" a="1"/>
  <c r="M5668" i="13" s="1"/>
  <c r="O5668" i="13" s="1"/>
  <c r="K5668" i="13"/>
  <c r="P5668" i="13"/>
  <c r="Q5668" i="13" s="1"/>
  <c r="A5669" i="13"/>
  <c r="L5668" i="13" l="1"/>
  <c r="N5669" i="13"/>
  <c r="M5669" i="13" a="1"/>
  <c r="M5669" i="13" s="1"/>
  <c r="K5669" i="13"/>
  <c r="P5669" i="13"/>
  <c r="Q5669" i="13" s="1"/>
  <c r="A5670" i="13"/>
  <c r="O5669" i="13" l="1"/>
  <c r="L5669" i="13"/>
  <c r="N5670" i="13"/>
  <c r="M5670" i="13" a="1"/>
  <c r="M5670" i="13" s="1"/>
  <c r="K5670" i="13"/>
  <c r="P5670" i="13"/>
  <c r="Q5670" i="13" s="1"/>
  <c r="A5671" i="13"/>
  <c r="O5670" i="13" l="1"/>
  <c r="L5670" i="13"/>
  <c r="N5671" i="13"/>
  <c r="M5671" i="13" a="1"/>
  <c r="M5671" i="13" s="1"/>
  <c r="K5671" i="13"/>
  <c r="P5671" i="13"/>
  <c r="Q5671" i="13" s="1"/>
  <c r="A5672" i="13"/>
  <c r="O5671" i="13" l="1"/>
  <c r="L5671" i="13"/>
  <c r="N5672" i="13"/>
  <c r="M5672" i="13" a="1"/>
  <c r="M5672" i="13" s="1"/>
  <c r="K5672" i="13"/>
  <c r="P5672" i="13"/>
  <c r="Q5672" i="13" s="1"/>
  <c r="A5673" i="13"/>
  <c r="G633" i="19"/>
  <c r="O5672" i="13" l="1"/>
  <c r="L5672" i="13"/>
  <c r="N5673" i="13"/>
  <c r="M5673" i="13" a="1"/>
  <c r="M5673" i="13" s="1"/>
  <c r="K5673" i="13"/>
  <c r="P5673" i="13"/>
  <c r="Q5673" i="13" s="1"/>
  <c r="A5674" i="13"/>
  <c r="O5673" i="13" l="1"/>
  <c r="L5673" i="13"/>
  <c r="N5674" i="13"/>
  <c r="M5674" i="13" a="1"/>
  <c r="M5674" i="13" s="1"/>
  <c r="K5674" i="13"/>
  <c r="P5674" i="13"/>
  <c r="Q5674" i="13" s="1"/>
  <c r="A5675" i="13"/>
  <c r="O5674" i="13" l="1"/>
  <c r="L5674" i="13"/>
  <c r="N5675" i="13"/>
  <c r="M5675" i="13" a="1"/>
  <c r="M5675" i="13" s="1"/>
  <c r="K5675" i="13"/>
  <c r="P5675" i="13"/>
  <c r="Q5675" i="13" s="1"/>
  <c r="A5676" i="13"/>
  <c r="O5675" i="13" l="1"/>
  <c r="L5675" i="13"/>
  <c r="N5676" i="13"/>
  <c r="M5676" i="13" a="1"/>
  <c r="M5676" i="13" s="1"/>
  <c r="K5676" i="13"/>
  <c r="P5676" i="13"/>
  <c r="Q5676" i="13" s="1"/>
  <c r="A5677" i="13"/>
  <c r="O5676" i="13" l="1"/>
  <c r="L5676" i="13"/>
  <c r="N5677" i="13"/>
  <c r="M5677" i="13" a="1"/>
  <c r="M5677" i="13" s="1"/>
  <c r="K5677" i="13"/>
  <c r="P5677" i="13"/>
  <c r="Q5677" i="13" s="1"/>
  <c r="A5678" i="13"/>
  <c r="O5677" i="13" l="1"/>
  <c r="L5677" i="13"/>
  <c r="N5678" i="13"/>
  <c r="M5678" i="13" a="1"/>
  <c r="M5678" i="13" s="1"/>
  <c r="K5678" i="13"/>
  <c r="P5678" i="13"/>
  <c r="Q5678" i="13" s="1"/>
  <c r="A5679" i="13"/>
  <c r="O5678" i="13" l="1"/>
  <c r="L5678" i="13"/>
  <c r="N5679" i="13"/>
  <c r="M5679" i="13" a="1"/>
  <c r="M5679" i="13" s="1"/>
  <c r="K5679" i="13"/>
  <c r="P5679" i="13"/>
  <c r="Q5679" i="13" s="1"/>
  <c r="A5680" i="13"/>
  <c r="O5679" i="13" l="1"/>
  <c r="L5679" i="13"/>
  <c r="N5680" i="13"/>
  <c r="M5680" i="13" a="1"/>
  <c r="M5680" i="13" s="1"/>
  <c r="K5680" i="13"/>
  <c r="P5680" i="13"/>
  <c r="Q5680" i="13" s="1"/>
  <c r="A5681" i="13"/>
  <c r="O5680" i="13" l="1"/>
  <c r="L5680" i="13"/>
  <c r="N5681" i="13"/>
  <c r="M5681" i="13" a="1"/>
  <c r="M5681" i="13" s="1"/>
  <c r="O5681" i="13" s="1"/>
  <c r="K5681" i="13"/>
  <c r="P5681" i="13"/>
  <c r="Q5681" i="13" s="1"/>
  <c r="A5682" i="13"/>
  <c r="G634" i="19"/>
  <c r="L5681" i="13" l="1"/>
  <c r="N5682" i="13"/>
  <c r="M5682" i="13" a="1"/>
  <c r="M5682" i="13" s="1"/>
  <c r="K5682" i="13"/>
  <c r="P5682" i="13"/>
  <c r="Q5682" i="13" s="1"/>
  <c r="A5683" i="13"/>
  <c r="O5682" i="13" l="1"/>
  <c r="L5682" i="13"/>
  <c r="N5683" i="13"/>
  <c r="M5683" i="13" a="1"/>
  <c r="M5683" i="13" s="1"/>
  <c r="K5683" i="13"/>
  <c r="P5683" i="13"/>
  <c r="Q5683" i="13" s="1"/>
  <c r="A5684" i="13"/>
  <c r="O5683" i="13" l="1"/>
  <c r="L5683" i="13"/>
  <c r="N5684" i="13"/>
  <c r="M5684" i="13" a="1"/>
  <c r="M5684" i="13" s="1"/>
  <c r="K5684" i="13"/>
  <c r="P5684" i="13"/>
  <c r="Q5684" i="13" s="1"/>
  <c r="A5685" i="13"/>
  <c r="O5684" i="13" l="1"/>
  <c r="L5684" i="13"/>
  <c r="N5685" i="13"/>
  <c r="M5685" i="13" a="1"/>
  <c r="M5685" i="13" s="1"/>
  <c r="K5685" i="13"/>
  <c r="P5685" i="13"/>
  <c r="Q5685" i="13" s="1"/>
  <c r="A5686" i="13"/>
  <c r="O5685" i="13" l="1"/>
  <c r="L5685" i="13"/>
  <c r="N5686" i="13"/>
  <c r="M5686" i="13" a="1"/>
  <c r="M5686" i="13" s="1"/>
  <c r="K5686" i="13"/>
  <c r="P5686" i="13"/>
  <c r="Q5686" i="13" s="1"/>
  <c r="A5687" i="13"/>
  <c r="O5686" i="13" l="1"/>
  <c r="L5686" i="13"/>
  <c r="N5687" i="13"/>
  <c r="M5687" i="13" a="1"/>
  <c r="M5687" i="13" s="1"/>
  <c r="K5687" i="13"/>
  <c r="P5687" i="13"/>
  <c r="Q5687" i="13" s="1"/>
  <c r="A5688" i="13"/>
  <c r="O5687" i="13" l="1"/>
  <c r="L5687" i="13"/>
  <c r="N5688" i="13"/>
  <c r="M5688" i="13" a="1"/>
  <c r="M5688" i="13" s="1"/>
  <c r="K5688" i="13"/>
  <c r="P5688" i="13"/>
  <c r="Q5688" i="13" s="1"/>
  <c r="A5689" i="13"/>
  <c r="O5688" i="13" l="1"/>
  <c r="L5688" i="13"/>
  <c r="N5689" i="13"/>
  <c r="M5689" i="13" a="1"/>
  <c r="M5689" i="13" s="1"/>
  <c r="K5689" i="13"/>
  <c r="P5689" i="13"/>
  <c r="Q5689" i="13" s="1"/>
  <c r="A5690" i="13"/>
  <c r="O5689" i="13" l="1"/>
  <c r="L5689" i="13"/>
  <c r="N5690" i="13"/>
  <c r="M5690" i="13" a="1"/>
  <c r="M5690" i="13" s="1"/>
  <c r="K5690" i="13"/>
  <c r="P5690" i="13"/>
  <c r="Q5690" i="13" s="1"/>
  <c r="A5691" i="13"/>
  <c r="G635" i="19"/>
  <c r="O5690" i="13" l="1"/>
  <c r="L5690" i="13"/>
  <c r="N5691" i="13"/>
  <c r="M5691" i="13" a="1"/>
  <c r="M5691" i="13" s="1"/>
  <c r="K5691" i="13"/>
  <c r="P5691" i="13"/>
  <c r="Q5691" i="13" s="1"/>
  <c r="A5692" i="13"/>
  <c r="O5691" i="13" l="1"/>
  <c r="L5691" i="13"/>
  <c r="N5692" i="13"/>
  <c r="M5692" i="13" a="1"/>
  <c r="M5692" i="13" s="1"/>
  <c r="K5692" i="13"/>
  <c r="P5692" i="13"/>
  <c r="Q5692" i="13" s="1"/>
  <c r="A5693" i="13"/>
  <c r="O5692" i="13" l="1"/>
  <c r="L5692" i="13"/>
  <c r="N5693" i="13"/>
  <c r="M5693" i="13" a="1"/>
  <c r="M5693" i="13" s="1"/>
  <c r="K5693" i="13"/>
  <c r="P5693" i="13"/>
  <c r="Q5693" i="13" s="1"/>
  <c r="A5694" i="13"/>
  <c r="O5693" i="13" l="1"/>
  <c r="L5693" i="13"/>
  <c r="N5694" i="13"/>
  <c r="M5694" i="13" a="1"/>
  <c r="M5694" i="13" s="1"/>
  <c r="K5694" i="13"/>
  <c r="P5694" i="13"/>
  <c r="Q5694" i="13" s="1"/>
  <c r="A5695" i="13"/>
  <c r="O5694" i="13" l="1"/>
  <c r="L5694" i="13"/>
  <c r="N5695" i="13"/>
  <c r="M5695" i="13" a="1"/>
  <c r="M5695" i="13" s="1"/>
  <c r="K5695" i="13"/>
  <c r="P5695" i="13"/>
  <c r="Q5695" i="13" s="1"/>
  <c r="A5696" i="13"/>
  <c r="O5695" i="13" l="1"/>
  <c r="L5695" i="13"/>
  <c r="N5696" i="13"/>
  <c r="M5696" i="13" a="1"/>
  <c r="M5696" i="13" s="1"/>
  <c r="K5696" i="13"/>
  <c r="P5696" i="13"/>
  <c r="Q5696" i="13" s="1"/>
  <c r="A5697" i="13"/>
  <c r="O5696" i="13" l="1"/>
  <c r="L5696" i="13"/>
  <c r="N5697" i="13"/>
  <c r="M5697" i="13" a="1"/>
  <c r="M5697" i="13" s="1"/>
  <c r="O5697" i="13" s="1"/>
  <c r="K5697" i="13"/>
  <c r="P5697" i="13"/>
  <c r="Q5697" i="13" s="1"/>
  <c r="A5698" i="13"/>
  <c r="L5697" i="13" l="1"/>
  <c r="N5698" i="13"/>
  <c r="M5698" i="13" a="1"/>
  <c r="M5698" i="13" s="1"/>
  <c r="K5698" i="13"/>
  <c r="P5698" i="13"/>
  <c r="Q5698" i="13" s="1"/>
  <c r="A5699" i="13"/>
  <c r="O5698" i="13" l="1"/>
  <c r="L5698" i="13"/>
  <c r="N5699" i="13"/>
  <c r="M5699" i="13" a="1"/>
  <c r="M5699" i="13" s="1"/>
  <c r="K5699" i="13"/>
  <c r="P5699" i="13"/>
  <c r="Q5699" i="13" s="1"/>
  <c r="A5700" i="13"/>
  <c r="G636" i="19"/>
  <c r="O5699" i="13" l="1"/>
  <c r="L5699" i="13"/>
  <c r="N5700" i="13"/>
  <c r="M5700" i="13" a="1"/>
  <c r="M5700" i="13" s="1"/>
  <c r="K5700" i="13"/>
  <c r="P5700" i="13"/>
  <c r="Q5700" i="13" s="1"/>
  <c r="A5701" i="13"/>
  <c r="O5700" i="13" l="1"/>
  <c r="L5700" i="13"/>
  <c r="N5701" i="13"/>
  <c r="M5701" i="13" a="1"/>
  <c r="M5701" i="13" s="1"/>
  <c r="K5701" i="13"/>
  <c r="P5701" i="13"/>
  <c r="Q5701" i="13" s="1"/>
  <c r="A5702" i="13"/>
  <c r="O5701" i="13" l="1"/>
  <c r="L5701" i="13"/>
  <c r="N5702" i="13"/>
  <c r="M5702" i="13" a="1"/>
  <c r="M5702" i="13" s="1"/>
  <c r="K5702" i="13"/>
  <c r="P5702" i="13"/>
  <c r="Q5702" i="13" s="1"/>
  <c r="A5703" i="13"/>
  <c r="O5702" i="13" l="1"/>
  <c r="L5702" i="13"/>
  <c r="N5703" i="13"/>
  <c r="M5703" i="13" a="1"/>
  <c r="M5703" i="13" s="1"/>
  <c r="K5703" i="13"/>
  <c r="P5703" i="13"/>
  <c r="Q5703" i="13" s="1"/>
  <c r="A5704" i="13"/>
  <c r="O5703" i="13" l="1"/>
  <c r="L5703" i="13"/>
  <c r="N5704" i="13"/>
  <c r="M5704" i="13" a="1"/>
  <c r="M5704" i="13" s="1"/>
  <c r="K5704" i="13"/>
  <c r="P5704" i="13"/>
  <c r="Q5704" i="13" s="1"/>
  <c r="A5705" i="13"/>
  <c r="O5704" i="13" l="1"/>
  <c r="L5704" i="13"/>
  <c r="N5705" i="13"/>
  <c r="M5705" i="13" a="1"/>
  <c r="M5705" i="13" s="1"/>
  <c r="K5705" i="13"/>
  <c r="P5705" i="13"/>
  <c r="Q5705" i="13" s="1"/>
  <c r="A5706" i="13"/>
  <c r="O5705" i="13" l="1"/>
  <c r="L5705" i="13"/>
  <c r="N5706" i="13"/>
  <c r="M5706" i="13" a="1"/>
  <c r="M5706" i="13" s="1"/>
  <c r="K5706" i="13"/>
  <c r="P5706" i="13"/>
  <c r="Q5706" i="13" s="1"/>
  <c r="A5707" i="13"/>
  <c r="O5706" i="13" l="1"/>
  <c r="L5706" i="13"/>
  <c r="N5707" i="13"/>
  <c r="M5707" i="13" a="1"/>
  <c r="M5707" i="13" s="1"/>
  <c r="K5707" i="13"/>
  <c r="P5707" i="13"/>
  <c r="Q5707" i="13" s="1"/>
  <c r="A5708" i="13"/>
  <c r="O5707" i="13" l="1"/>
  <c r="L5707" i="13"/>
  <c r="N5708" i="13"/>
  <c r="M5708" i="13" a="1"/>
  <c r="M5708" i="13" s="1"/>
  <c r="K5708" i="13"/>
  <c r="P5708" i="13"/>
  <c r="Q5708" i="13" s="1"/>
  <c r="A5709" i="13"/>
  <c r="G637" i="19"/>
  <c r="O5708" i="13" l="1"/>
  <c r="L5708" i="13"/>
  <c r="N5709" i="13"/>
  <c r="M5709" i="13" a="1"/>
  <c r="M5709" i="13" s="1"/>
  <c r="K5709" i="13"/>
  <c r="P5709" i="13"/>
  <c r="Q5709" i="13" s="1"/>
  <c r="A5710" i="13"/>
  <c r="O5709" i="13" l="1"/>
  <c r="L5709" i="13"/>
  <c r="N5710" i="13"/>
  <c r="M5710" i="13" a="1"/>
  <c r="M5710" i="13" s="1"/>
  <c r="K5710" i="13"/>
  <c r="P5710" i="13"/>
  <c r="Q5710" i="13" s="1"/>
  <c r="A5711" i="13"/>
  <c r="O5710" i="13" l="1"/>
  <c r="L5710" i="13"/>
  <c r="N5711" i="13"/>
  <c r="M5711" i="13" a="1"/>
  <c r="M5711" i="13" s="1"/>
  <c r="K5711" i="13"/>
  <c r="P5711" i="13"/>
  <c r="Q5711" i="13" s="1"/>
  <c r="A5712" i="13"/>
  <c r="O5711" i="13" l="1"/>
  <c r="L5711" i="13"/>
  <c r="N5712" i="13"/>
  <c r="M5712" i="13" a="1"/>
  <c r="M5712" i="13" s="1"/>
  <c r="K5712" i="13"/>
  <c r="P5712" i="13"/>
  <c r="Q5712" i="13" s="1"/>
  <c r="A5713" i="13"/>
  <c r="O5712" i="13" l="1"/>
  <c r="L5712" i="13"/>
  <c r="N5713" i="13"/>
  <c r="M5713" i="13" a="1"/>
  <c r="M5713" i="13" s="1"/>
  <c r="K5713" i="13"/>
  <c r="P5713" i="13"/>
  <c r="Q5713" i="13" s="1"/>
  <c r="A5714" i="13"/>
  <c r="O5713" i="13" l="1"/>
  <c r="L5713" i="13"/>
  <c r="N5714" i="13"/>
  <c r="M5714" i="13" a="1"/>
  <c r="M5714" i="13" s="1"/>
  <c r="K5714" i="13"/>
  <c r="P5714" i="13"/>
  <c r="Q5714" i="13" s="1"/>
  <c r="A5715" i="13"/>
  <c r="O5714" i="13" l="1"/>
  <c r="L5714" i="13"/>
  <c r="N5715" i="13"/>
  <c r="M5715" i="13" a="1"/>
  <c r="M5715" i="13" s="1"/>
  <c r="K5715" i="13"/>
  <c r="P5715" i="13"/>
  <c r="Q5715" i="13" s="1"/>
  <c r="A5716" i="13"/>
  <c r="O5715" i="13" l="1"/>
  <c r="L5715" i="13"/>
  <c r="N5716" i="13"/>
  <c r="M5716" i="13" a="1"/>
  <c r="M5716" i="13" s="1"/>
  <c r="K5716" i="13"/>
  <c r="P5716" i="13"/>
  <c r="Q5716" i="13" s="1"/>
  <c r="A5717" i="13"/>
  <c r="O5716" i="13" l="1"/>
  <c r="L5716" i="13"/>
  <c r="N5717" i="13"/>
  <c r="M5717" i="13" a="1"/>
  <c r="M5717" i="13" s="1"/>
  <c r="K5717" i="13"/>
  <c r="P5717" i="13"/>
  <c r="Q5717" i="13" s="1"/>
  <c r="A5718" i="13"/>
  <c r="G638" i="19"/>
  <c r="O5717" i="13" l="1"/>
  <c r="L5717" i="13"/>
  <c r="N5718" i="13"/>
  <c r="M5718" i="13" a="1"/>
  <c r="M5718" i="13" s="1"/>
  <c r="K5718" i="13"/>
  <c r="P5718" i="13"/>
  <c r="Q5718" i="13" s="1"/>
  <c r="A5719" i="13"/>
  <c r="O5718" i="13" l="1"/>
  <c r="L5718" i="13"/>
  <c r="N5719" i="13"/>
  <c r="M5719" i="13" a="1"/>
  <c r="M5719" i="13" s="1"/>
  <c r="K5719" i="13"/>
  <c r="P5719" i="13"/>
  <c r="Q5719" i="13" s="1"/>
  <c r="A5720" i="13"/>
  <c r="O5719" i="13" l="1"/>
  <c r="L5719" i="13"/>
  <c r="N5720" i="13"/>
  <c r="M5720" i="13" a="1"/>
  <c r="M5720" i="13" s="1"/>
  <c r="O5720" i="13" s="1"/>
  <c r="K5720" i="13"/>
  <c r="P5720" i="13"/>
  <c r="Q5720" i="13" s="1"/>
  <c r="A5721" i="13"/>
  <c r="L5720" i="13" l="1"/>
  <c r="N5721" i="13"/>
  <c r="M5721" i="13" a="1"/>
  <c r="M5721" i="13" s="1"/>
  <c r="K5721" i="13"/>
  <c r="P5721" i="13"/>
  <c r="Q5721" i="13" s="1"/>
  <c r="A5722" i="13"/>
  <c r="O5721" i="13" l="1"/>
  <c r="L5721" i="13"/>
  <c r="N5722" i="13"/>
  <c r="M5722" i="13" a="1"/>
  <c r="M5722" i="13" s="1"/>
  <c r="K5722" i="13"/>
  <c r="P5722" i="13"/>
  <c r="Q5722" i="13" s="1"/>
  <c r="A5723" i="13"/>
  <c r="O5722" i="13" l="1"/>
  <c r="L5722" i="13"/>
  <c r="N5723" i="13"/>
  <c r="M5723" i="13" a="1"/>
  <c r="M5723" i="13" s="1"/>
  <c r="K5723" i="13"/>
  <c r="P5723" i="13"/>
  <c r="Q5723" i="13" s="1"/>
  <c r="A5724" i="13"/>
  <c r="O5723" i="13" l="1"/>
  <c r="L5723" i="13"/>
  <c r="N5724" i="13"/>
  <c r="M5724" i="13" a="1"/>
  <c r="M5724" i="13" s="1"/>
  <c r="K5724" i="13"/>
  <c r="P5724" i="13"/>
  <c r="Q5724" i="13" s="1"/>
  <c r="A5725" i="13"/>
  <c r="O5724" i="13" l="1"/>
  <c r="L5724" i="13"/>
  <c r="N5725" i="13"/>
  <c r="M5725" i="13" a="1"/>
  <c r="M5725" i="13" s="1"/>
  <c r="K5725" i="13"/>
  <c r="P5725" i="13"/>
  <c r="Q5725" i="13" s="1"/>
  <c r="A5726" i="13"/>
  <c r="O5725" i="13" l="1"/>
  <c r="L5725" i="13"/>
  <c r="N5726" i="13"/>
  <c r="M5726" i="13" a="1"/>
  <c r="M5726" i="13" s="1"/>
  <c r="K5726" i="13"/>
  <c r="P5726" i="13"/>
  <c r="Q5726" i="13" s="1"/>
  <c r="A5727" i="13"/>
  <c r="G639" i="19"/>
  <c r="O5726" i="13" l="1"/>
  <c r="L5726" i="13"/>
  <c r="N5727" i="13"/>
  <c r="M5727" i="13" a="1"/>
  <c r="M5727" i="13" s="1"/>
  <c r="K5727" i="13"/>
  <c r="P5727" i="13"/>
  <c r="Q5727" i="13" s="1"/>
  <c r="A5728" i="13"/>
  <c r="O5727" i="13" l="1"/>
  <c r="L5727" i="13"/>
  <c r="N5728" i="13"/>
  <c r="M5728" i="13" a="1"/>
  <c r="M5728" i="13" s="1"/>
  <c r="K5728" i="13"/>
  <c r="P5728" i="13"/>
  <c r="Q5728" i="13" s="1"/>
  <c r="A5729" i="13"/>
  <c r="O5728" i="13" l="1"/>
  <c r="L5728" i="13"/>
  <c r="N5729" i="13"/>
  <c r="M5729" i="13" a="1"/>
  <c r="M5729" i="13" s="1"/>
  <c r="K5729" i="13"/>
  <c r="P5729" i="13"/>
  <c r="Q5729" i="13" s="1"/>
  <c r="A5730" i="13"/>
  <c r="O5729" i="13" l="1"/>
  <c r="L5729" i="13"/>
  <c r="N5730" i="13"/>
  <c r="M5730" i="13" a="1"/>
  <c r="M5730" i="13" s="1"/>
  <c r="K5730" i="13"/>
  <c r="P5730" i="13"/>
  <c r="Q5730" i="13" s="1"/>
  <c r="A5731" i="13"/>
  <c r="O5730" i="13" l="1"/>
  <c r="L5730" i="13"/>
  <c r="N5731" i="13"/>
  <c r="M5731" i="13" a="1"/>
  <c r="M5731" i="13" s="1"/>
  <c r="K5731" i="13"/>
  <c r="P5731" i="13"/>
  <c r="Q5731" i="13" s="1"/>
  <c r="A5732" i="13"/>
  <c r="O5731" i="13" l="1"/>
  <c r="L5731" i="13"/>
  <c r="N5732" i="13"/>
  <c r="M5732" i="13" a="1"/>
  <c r="M5732" i="13" s="1"/>
  <c r="K5732" i="13"/>
  <c r="P5732" i="13"/>
  <c r="Q5732" i="13" s="1"/>
  <c r="A5733" i="13"/>
  <c r="O5732" i="13" l="1"/>
  <c r="L5732" i="13"/>
  <c r="N5733" i="13"/>
  <c r="M5733" i="13" a="1"/>
  <c r="M5733" i="13" s="1"/>
  <c r="K5733" i="13"/>
  <c r="P5733" i="13"/>
  <c r="Q5733" i="13" s="1"/>
  <c r="A5734" i="13"/>
  <c r="O5733" i="13" l="1"/>
  <c r="L5733" i="13"/>
  <c r="N5734" i="13"/>
  <c r="M5734" i="13" a="1"/>
  <c r="M5734" i="13" s="1"/>
  <c r="K5734" i="13"/>
  <c r="P5734" i="13"/>
  <c r="Q5734" i="13" s="1"/>
  <c r="A5735" i="13"/>
  <c r="O5734" i="13" l="1"/>
  <c r="L5734" i="13"/>
  <c r="N5735" i="13"/>
  <c r="M5735" i="13" a="1"/>
  <c r="M5735" i="13" s="1"/>
  <c r="K5735" i="13"/>
  <c r="P5735" i="13"/>
  <c r="Q5735" i="13" s="1"/>
  <c r="A5736" i="13"/>
  <c r="G640" i="19"/>
  <c r="O5735" i="13" l="1"/>
  <c r="L5735" i="13"/>
  <c r="N5736" i="13"/>
  <c r="M5736" i="13" a="1"/>
  <c r="M5736" i="13" s="1"/>
  <c r="O5736" i="13" s="1"/>
  <c r="K5736" i="13"/>
  <c r="P5736" i="13"/>
  <c r="Q5736" i="13" s="1"/>
  <c r="A5737" i="13"/>
  <c r="L5736" i="13" l="1"/>
  <c r="N5737" i="13"/>
  <c r="M5737" i="13" a="1"/>
  <c r="M5737" i="13" s="1"/>
  <c r="K5737" i="13"/>
  <c r="P5737" i="13"/>
  <c r="Q5737" i="13" s="1"/>
  <c r="A5738" i="13"/>
  <c r="O5737" i="13" l="1"/>
  <c r="L5737" i="13"/>
  <c r="N5738" i="13"/>
  <c r="M5738" i="13" a="1"/>
  <c r="M5738" i="13" s="1"/>
  <c r="K5738" i="13"/>
  <c r="P5738" i="13"/>
  <c r="Q5738" i="13" s="1"/>
  <c r="A5739" i="13"/>
  <c r="O5738" i="13" l="1"/>
  <c r="L5738" i="13"/>
  <c r="N5739" i="13"/>
  <c r="M5739" i="13" a="1"/>
  <c r="M5739" i="13" s="1"/>
  <c r="K5739" i="13"/>
  <c r="P5739" i="13"/>
  <c r="Q5739" i="13" s="1"/>
  <c r="A5740" i="13"/>
  <c r="O5739" i="13" l="1"/>
  <c r="L5739" i="13"/>
  <c r="N5740" i="13"/>
  <c r="M5740" i="13" a="1"/>
  <c r="M5740" i="13" s="1"/>
  <c r="K5740" i="13"/>
  <c r="P5740" i="13"/>
  <c r="Q5740" i="13" s="1"/>
  <c r="A5741" i="13"/>
  <c r="O5740" i="13" l="1"/>
  <c r="L5740" i="13"/>
  <c r="N5741" i="13"/>
  <c r="M5741" i="13" a="1"/>
  <c r="M5741" i="13" s="1"/>
  <c r="K5741" i="13"/>
  <c r="P5741" i="13"/>
  <c r="Q5741" i="13" s="1"/>
  <c r="A5742" i="13"/>
  <c r="O5741" i="13" l="1"/>
  <c r="L5741" i="13"/>
  <c r="N5742" i="13"/>
  <c r="M5742" i="13" a="1"/>
  <c r="M5742" i="13" s="1"/>
  <c r="O5742" i="13" s="1"/>
  <c r="K5742" i="13"/>
  <c r="P5742" i="13"/>
  <c r="Q5742" i="13" s="1"/>
  <c r="A5743" i="13"/>
  <c r="L5742" i="13" l="1"/>
  <c r="N5743" i="13"/>
  <c r="M5743" i="13" a="1"/>
  <c r="M5743" i="13" s="1"/>
  <c r="K5743" i="13"/>
  <c r="P5743" i="13"/>
  <c r="Q5743" i="13" s="1"/>
  <c r="A5744" i="13"/>
  <c r="O5743" i="13" l="1"/>
  <c r="L5743" i="13"/>
  <c r="N5744" i="13"/>
  <c r="M5744" i="13" a="1"/>
  <c r="M5744" i="13" s="1"/>
  <c r="K5744" i="13"/>
  <c r="P5744" i="13"/>
  <c r="Q5744" i="13" s="1"/>
  <c r="A5745" i="13"/>
  <c r="G641" i="19"/>
  <c r="O5744" i="13" l="1"/>
  <c r="L5744" i="13"/>
  <c r="N5745" i="13"/>
  <c r="M5745" i="13" a="1"/>
  <c r="M5745" i="13" s="1"/>
  <c r="K5745" i="13"/>
  <c r="P5745" i="13"/>
  <c r="Q5745" i="13" s="1"/>
  <c r="A5746" i="13"/>
  <c r="O5745" i="13" l="1"/>
  <c r="L5745" i="13"/>
  <c r="N5746" i="13"/>
  <c r="M5746" i="13" a="1"/>
  <c r="M5746" i="13" s="1"/>
  <c r="K5746" i="13"/>
  <c r="P5746" i="13"/>
  <c r="Q5746" i="13" s="1"/>
  <c r="A5747" i="13"/>
  <c r="O5746" i="13" l="1"/>
  <c r="L5746" i="13"/>
  <c r="N5747" i="13"/>
  <c r="M5747" i="13" a="1"/>
  <c r="M5747" i="13" s="1"/>
  <c r="K5747" i="13"/>
  <c r="P5747" i="13"/>
  <c r="Q5747" i="13" s="1"/>
  <c r="A5748" i="13"/>
  <c r="O5747" i="13" l="1"/>
  <c r="L5747" i="13"/>
  <c r="N5748" i="13"/>
  <c r="M5748" i="13" a="1"/>
  <c r="M5748" i="13" s="1"/>
  <c r="K5748" i="13"/>
  <c r="P5748" i="13"/>
  <c r="Q5748" i="13" s="1"/>
  <c r="A5749" i="13"/>
  <c r="O5748" i="13" l="1"/>
  <c r="L5748" i="13"/>
  <c r="N5749" i="13"/>
  <c r="M5749" i="13" a="1"/>
  <c r="M5749" i="13" s="1"/>
  <c r="K5749" i="13"/>
  <c r="P5749" i="13"/>
  <c r="Q5749" i="13" s="1"/>
  <c r="A5750" i="13"/>
  <c r="O5749" i="13" l="1"/>
  <c r="L5749" i="13"/>
  <c r="N5750" i="13"/>
  <c r="M5750" i="13" a="1"/>
  <c r="M5750" i="13" s="1"/>
  <c r="K5750" i="13"/>
  <c r="P5750" i="13"/>
  <c r="Q5750" i="13" s="1"/>
  <c r="A5751" i="13"/>
  <c r="O5750" i="13" l="1"/>
  <c r="L5750" i="13"/>
  <c r="N5751" i="13"/>
  <c r="M5751" i="13" a="1"/>
  <c r="M5751" i="13" s="1"/>
  <c r="K5751" i="13"/>
  <c r="P5751" i="13"/>
  <c r="Q5751" i="13" s="1"/>
  <c r="A5752" i="13"/>
  <c r="O5751" i="13" l="1"/>
  <c r="L5751" i="13"/>
  <c r="N5752" i="13"/>
  <c r="M5752" i="13" a="1"/>
  <c r="M5752" i="13" s="1"/>
  <c r="K5752" i="13"/>
  <c r="P5752" i="13"/>
  <c r="Q5752" i="13" s="1"/>
  <c r="A5753" i="13"/>
  <c r="O5752" i="13" l="1"/>
  <c r="L5752" i="13"/>
  <c r="N5753" i="13"/>
  <c r="M5753" i="13" a="1"/>
  <c r="M5753" i="13" s="1"/>
  <c r="K5753" i="13"/>
  <c r="P5753" i="13"/>
  <c r="Q5753" i="13" s="1"/>
  <c r="A5754" i="13"/>
  <c r="G642" i="19"/>
  <c r="O5753" i="13" l="1"/>
  <c r="L5753" i="13"/>
  <c r="N5754" i="13"/>
  <c r="M5754" i="13" a="1"/>
  <c r="M5754" i="13" s="1"/>
  <c r="K5754" i="13"/>
  <c r="P5754" i="13"/>
  <c r="Q5754" i="13" s="1"/>
  <c r="A5755" i="13"/>
  <c r="O5754" i="13" l="1"/>
  <c r="L5754" i="13"/>
  <c r="N5755" i="13"/>
  <c r="M5755" i="13" a="1"/>
  <c r="M5755" i="13" s="1"/>
  <c r="K5755" i="13"/>
  <c r="P5755" i="13"/>
  <c r="Q5755" i="13" s="1"/>
  <c r="A5756" i="13"/>
  <c r="O5755" i="13" l="1"/>
  <c r="L5755" i="13"/>
  <c r="N5756" i="13"/>
  <c r="M5756" i="13" a="1"/>
  <c r="M5756" i="13" s="1"/>
  <c r="K5756" i="13"/>
  <c r="P5756" i="13"/>
  <c r="Q5756" i="13" s="1"/>
  <c r="A5757" i="13"/>
  <c r="O5756" i="13" l="1"/>
  <c r="L5756" i="13"/>
  <c r="N5757" i="13"/>
  <c r="M5757" i="13" a="1"/>
  <c r="M5757" i="13" s="1"/>
  <c r="K5757" i="13"/>
  <c r="P5757" i="13"/>
  <c r="Q5757" i="13" s="1"/>
  <c r="A5758" i="13"/>
  <c r="O5757" i="13" l="1"/>
  <c r="L5757" i="13"/>
  <c r="N5758" i="13"/>
  <c r="M5758" i="13" a="1"/>
  <c r="M5758" i="13" s="1"/>
  <c r="K5758" i="13"/>
  <c r="P5758" i="13"/>
  <c r="Q5758" i="13" s="1"/>
  <c r="A5759" i="13"/>
  <c r="O5758" i="13" l="1"/>
  <c r="L5758" i="13"/>
  <c r="N5759" i="13"/>
  <c r="M5759" i="13" a="1"/>
  <c r="M5759" i="13" s="1"/>
  <c r="K5759" i="13"/>
  <c r="P5759" i="13"/>
  <c r="Q5759" i="13" s="1"/>
  <c r="A5760" i="13"/>
  <c r="O5759" i="13" l="1"/>
  <c r="L5759" i="13"/>
  <c r="N5760" i="13"/>
  <c r="M5760" i="13" a="1"/>
  <c r="M5760" i="13" s="1"/>
  <c r="K5760" i="13"/>
  <c r="P5760" i="13"/>
  <c r="Q5760" i="13" s="1"/>
  <c r="A5761" i="13"/>
  <c r="O5760" i="13" l="1"/>
  <c r="L5760" i="13"/>
  <c r="N5761" i="13"/>
  <c r="M5761" i="13" a="1"/>
  <c r="M5761" i="13" s="1"/>
  <c r="K5761" i="13"/>
  <c r="P5761" i="13"/>
  <c r="Q5761" i="13" s="1"/>
  <c r="A5762" i="13"/>
  <c r="O5761" i="13" l="1"/>
  <c r="L5761" i="13"/>
  <c r="N5762" i="13"/>
  <c r="M5762" i="13" a="1"/>
  <c r="M5762" i="13" s="1"/>
  <c r="K5762" i="13"/>
  <c r="P5762" i="13"/>
  <c r="Q5762" i="13" s="1"/>
  <c r="A5763" i="13"/>
  <c r="G643" i="19"/>
  <c r="O5762" i="13" l="1"/>
  <c r="L5762" i="13"/>
  <c r="N5763" i="13"/>
  <c r="M5763" i="13" a="1"/>
  <c r="M5763" i="13" s="1"/>
  <c r="K5763" i="13"/>
  <c r="P5763" i="13"/>
  <c r="Q5763" i="13" s="1"/>
  <c r="A5764" i="13"/>
  <c r="O5763" i="13" l="1"/>
  <c r="L5763" i="13"/>
  <c r="N5764" i="13"/>
  <c r="M5764" i="13" a="1"/>
  <c r="M5764" i="13" s="1"/>
  <c r="K5764" i="13"/>
  <c r="P5764" i="13"/>
  <c r="Q5764" i="13" s="1"/>
  <c r="A5765" i="13"/>
  <c r="O5764" i="13" l="1"/>
  <c r="L5764" i="13"/>
  <c r="N5765" i="13"/>
  <c r="M5765" i="13" a="1"/>
  <c r="M5765" i="13" s="1"/>
  <c r="K5765" i="13"/>
  <c r="P5765" i="13"/>
  <c r="Q5765" i="13" s="1"/>
  <c r="A5766" i="13"/>
  <c r="O5765" i="13" l="1"/>
  <c r="L5765" i="13"/>
  <c r="N5766" i="13"/>
  <c r="M5766" i="13" a="1"/>
  <c r="M5766" i="13" s="1"/>
  <c r="K5766" i="13"/>
  <c r="P5766" i="13"/>
  <c r="Q5766" i="13" s="1"/>
  <c r="A5767" i="13"/>
  <c r="O5766" i="13" l="1"/>
  <c r="L5766" i="13"/>
  <c r="N5767" i="13"/>
  <c r="M5767" i="13" a="1"/>
  <c r="M5767" i="13" s="1"/>
  <c r="K5767" i="13"/>
  <c r="P5767" i="13"/>
  <c r="Q5767" i="13" s="1"/>
  <c r="A5768" i="13"/>
  <c r="O5767" i="13" l="1"/>
  <c r="L5767" i="13"/>
  <c r="N5768" i="13"/>
  <c r="M5768" i="13" a="1"/>
  <c r="M5768" i="13" s="1"/>
  <c r="K5768" i="13"/>
  <c r="P5768" i="13"/>
  <c r="Q5768" i="13" s="1"/>
  <c r="A5769" i="13"/>
  <c r="O5768" i="13" l="1"/>
  <c r="L5768" i="13"/>
  <c r="N5769" i="13"/>
  <c r="M5769" i="13" a="1"/>
  <c r="M5769" i="13" s="1"/>
  <c r="K5769" i="13"/>
  <c r="P5769" i="13"/>
  <c r="Q5769" i="13" s="1"/>
  <c r="A5770" i="13"/>
  <c r="O5769" i="13" l="1"/>
  <c r="L5769" i="13"/>
  <c r="N5770" i="13"/>
  <c r="M5770" i="13" a="1"/>
  <c r="M5770" i="13" s="1"/>
  <c r="K5770" i="13"/>
  <c r="P5770" i="13"/>
  <c r="Q5770" i="13" s="1"/>
  <c r="A5771" i="13"/>
  <c r="O5770" i="13" l="1"/>
  <c r="L5770" i="13"/>
  <c r="N5771" i="13"/>
  <c r="M5771" i="13" a="1"/>
  <c r="M5771" i="13" s="1"/>
  <c r="K5771" i="13"/>
  <c r="P5771" i="13"/>
  <c r="Q5771" i="13" s="1"/>
  <c r="A5772" i="13"/>
  <c r="G644" i="19"/>
  <c r="O5771" i="13" l="1"/>
  <c r="L5771" i="13"/>
  <c r="N5772" i="13"/>
  <c r="M5772" i="13" a="1"/>
  <c r="M5772" i="13" s="1"/>
  <c r="K5772" i="13"/>
  <c r="P5772" i="13"/>
  <c r="Q5772" i="13" s="1"/>
  <c r="A5773" i="13"/>
  <c r="O5772" i="13" l="1"/>
  <c r="L5772" i="13"/>
  <c r="N5773" i="13"/>
  <c r="M5773" i="13" a="1"/>
  <c r="M5773" i="13" s="1"/>
  <c r="K5773" i="13"/>
  <c r="P5773" i="13"/>
  <c r="Q5773" i="13" s="1"/>
  <c r="A5774" i="13"/>
  <c r="O5773" i="13" l="1"/>
  <c r="L5773" i="13"/>
  <c r="N5774" i="13"/>
  <c r="M5774" i="13" a="1"/>
  <c r="M5774" i="13" s="1"/>
  <c r="K5774" i="13"/>
  <c r="P5774" i="13"/>
  <c r="Q5774" i="13" s="1"/>
  <c r="A5775" i="13"/>
  <c r="O5774" i="13" l="1"/>
  <c r="L5774" i="13"/>
  <c r="N5775" i="13"/>
  <c r="M5775" i="13" a="1"/>
  <c r="M5775" i="13" s="1"/>
  <c r="K5775" i="13"/>
  <c r="P5775" i="13"/>
  <c r="Q5775" i="13" s="1"/>
  <c r="A5776" i="13"/>
  <c r="O5775" i="13" l="1"/>
  <c r="L5775" i="13"/>
  <c r="N5776" i="13"/>
  <c r="M5776" i="13" a="1"/>
  <c r="M5776" i="13" s="1"/>
  <c r="K5776" i="13"/>
  <c r="P5776" i="13"/>
  <c r="Q5776" i="13" s="1"/>
  <c r="A5777" i="13"/>
  <c r="O5776" i="13" l="1"/>
  <c r="L5776" i="13"/>
  <c r="N5777" i="13"/>
  <c r="M5777" i="13" a="1"/>
  <c r="M5777" i="13" s="1"/>
  <c r="O5777" i="13" s="1"/>
  <c r="K5777" i="13"/>
  <c r="P5777" i="13"/>
  <c r="Q5777" i="13" s="1"/>
  <c r="A5778" i="13"/>
  <c r="L5777" i="13" l="1"/>
  <c r="N5778" i="13"/>
  <c r="M5778" i="13" a="1"/>
  <c r="M5778" i="13" s="1"/>
  <c r="K5778" i="13"/>
  <c r="P5778" i="13"/>
  <c r="Q5778" i="13" s="1"/>
  <c r="A5779" i="13"/>
  <c r="O5778" i="13" l="1"/>
  <c r="L5778" i="13"/>
  <c r="N5779" i="13"/>
  <c r="M5779" i="13" a="1"/>
  <c r="M5779" i="13" s="1"/>
  <c r="K5779" i="13"/>
  <c r="P5779" i="13"/>
  <c r="Q5779" i="13" s="1"/>
  <c r="A5780" i="13"/>
  <c r="O5779" i="13" l="1"/>
  <c r="L5779" i="13"/>
  <c r="N5780" i="13"/>
  <c r="M5780" i="13" a="1"/>
  <c r="M5780" i="13" s="1"/>
  <c r="K5780" i="13"/>
  <c r="P5780" i="13"/>
  <c r="Q5780" i="13" s="1"/>
  <c r="A5781" i="13"/>
  <c r="G645" i="19"/>
  <c r="O5780" i="13" l="1"/>
  <c r="L5780" i="13"/>
  <c r="N5781" i="13"/>
  <c r="M5781" i="13" a="1"/>
  <c r="M5781" i="13" s="1"/>
  <c r="K5781" i="13"/>
  <c r="P5781" i="13"/>
  <c r="Q5781" i="13" s="1"/>
  <c r="A5782" i="13"/>
  <c r="O5781" i="13" l="1"/>
  <c r="L5781" i="13"/>
  <c r="N5782" i="13"/>
  <c r="M5782" i="13" a="1"/>
  <c r="M5782" i="13" s="1"/>
  <c r="K5782" i="13"/>
  <c r="P5782" i="13"/>
  <c r="Q5782" i="13" s="1"/>
  <c r="A5783" i="13"/>
  <c r="O5782" i="13" l="1"/>
  <c r="L5782" i="13"/>
  <c r="N5783" i="13"/>
  <c r="M5783" i="13" a="1"/>
  <c r="M5783" i="13" s="1"/>
  <c r="K5783" i="13"/>
  <c r="P5783" i="13"/>
  <c r="Q5783" i="13" s="1"/>
  <c r="A5784" i="13"/>
  <c r="O5783" i="13" l="1"/>
  <c r="L5783" i="13"/>
  <c r="N5784" i="13"/>
  <c r="M5784" i="13" a="1"/>
  <c r="M5784" i="13" s="1"/>
  <c r="K5784" i="13"/>
  <c r="P5784" i="13"/>
  <c r="Q5784" i="13" s="1"/>
  <c r="A5785" i="13"/>
  <c r="O5784" i="13" l="1"/>
  <c r="L5784" i="13"/>
  <c r="N5785" i="13"/>
  <c r="M5785" i="13" a="1"/>
  <c r="M5785" i="13" s="1"/>
  <c r="K5785" i="13"/>
  <c r="P5785" i="13"/>
  <c r="Q5785" i="13" s="1"/>
  <c r="A5786" i="13"/>
  <c r="O5785" i="13" l="1"/>
  <c r="L5785" i="13"/>
  <c r="N5786" i="13"/>
  <c r="M5786" i="13" a="1"/>
  <c r="M5786" i="13" s="1"/>
  <c r="K5786" i="13"/>
  <c r="P5786" i="13"/>
  <c r="Q5786" i="13" s="1"/>
  <c r="A5787" i="13"/>
  <c r="O5786" i="13" l="1"/>
  <c r="L5786" i="13"/>
  <c r="N5787" i="13"/>
  <c r="M5787" i="13" a="1"/>
  <c r="M5787" i="13" s="1"/>
  <c r="K5787" i="13"/>
  <c r="P5787" i="13"/>
  <c r="Q5787" i="13" s="1"/>
  <c r="A5788" i="13"/>
  <c r="O5787" i="13" l="1"/>
  <c r="L5787" i="13"/>
  <c r="N5788" i="13"/>
  <c r="M5788" i="13" a="1"/>
  <c r="M5788" i="13" s="1"/>
  <c r="K5788" i="13"/>
  <c r="P5788" i="13"/>
  <c r="Q5788" i="13" s="1"/>
  <c r="A5789" i="13"/>
  <c r="O5788" i="13" l="1"/>
  <c r="L5788" i="13"/>
  <c r="N5789" i="13"/>
  <c r="M5789" i="13" a="1"/>
  <c r="M5789" i="13" s="1"/>
  <c r="K5789" i="13"/>
  <c r="P5789" i="13"/>
  <c r="Q5789" i="13" s="1"/>
  <c r="A5790" i="13"/>
  <c r="G646" i="19"/>
  <c r="O5789" i="13" l="1"/>
  <c r="L5789" i="13"/>
  <c r="N5790" i="13"/>
  <c r="M5790" i="13" a="1"/>
  <c r="M5790" i="13" s="1"/>
  <c r="K5790" i="13"/>
  <c r="P5790" i="13"/>
  <c r="Q5790" i="13" s="1"/>
  <c r="A5791" i="13"/>
  <c r="O5790" i="13" l="1"/>
  <c r="L5790" i="13"/>
  <c r="N5791" i="13"/>
  <c r="M5791" i="13" a="1"/>
  <c r="M5791" i="13" s="1"/>
  <c r="K5791" i="13"/>
  <c r="P5791" i="13"/>
  <c r="Q5791" i="13" s="1"/>
  <c r="A5792" i="13"/>
  <c r="O5791" i="13" l="1"/>
  <c r="L5791" i="13"/>
  <c r="N5792" i="13"/>
  <c r="M5792" i="13" a="1"/>
  <c r="M5792" i="13" s="1"/>
  <c r="K5792" i="13"/>
  <c r="P5792" i="13"/>
  <c r="Q5792" i="13" s="1"/>
  <c r="A5793" i="13"/>
  <c r="O5792" i="13" l="1"/>
  <c r="L5792" i="13"/>
  <c r="N5793" i="13"/>
  <c r="M5793" i="13" a="1"/>
  <c r="M5793" i="13" s="1"/>
  <c r="K5793" i="13"/>
  <c r="P5793" i="13"/>
  <c r="Q5793" i="13" s="1"/>
  <c r="A5794" i="13"/>
  <c r="O5793" i="13" l="1"/>
  <c r="L5793" i="13"/>
  <c r="N5794" i="13"/>
  <c r="M5794" i="13" a="1"/>
  <c r="M5794" i="13" s="1"/>
  <c r="K5794" i="13"/>
  <c r="P5794" i="13"/>
  <c r="Q5794" i="13" s="1"/>
  <c r="A5795" i="13"/>
  <c r="O5794" i="13" l="1"/>
  <c r="L5794" i="13"/>
  <c r="N5795" i="13"/>
  <c r="M5795" i="13" a="1"/>
  <c r="M5795" i="13" s="1"/>
  <c r="K5795" i="13"/>
  <c r="P5795" i="13"/>
  <c r="Q5795" i="13" s="1"/>
  <c r="A5796" i="13"/>
  <c r="O5795" i="13" l="1"/>
  <c r="L5795" i="13"/>
  <c r="N5796" i="13"/>
  <c r="M5796" i="13" a="1"/>
  <c r="M5796" i="13" s="1"/>
  <c r="K5796" i="13"/>
  <c r="P5796" i="13"/>
  <c r="Q5796" i="13" s="1"/>
  <c r="A5797" i="13"/>
  <c r="O5796" i="13" l="1"/>
  <c r="L5796" i="13"/>
  <c r="N5797" i="13"/>
  <c r="M5797" i="13" a="1"/>
  <c r="M5797" i="13" s="1"/>
  <c r="K5797" i="13"/>
  <c r="P5797" i="13"/>
  <c r="Q5797" i="13" s="1"/>
  <c r="A5798" i="13"/>
  <c r="O5797" i="13" l="1"/>
  <c r="L5797" i="13"/>
  <c r="N5798" i="13"/>
  <c r="M5798" i="13" a="1"/>
  <c r="M5798" i="13" s="1"/>
  <c r="K5798" i="13"/>
  <c r="P5798" i="13"/>
  <c r="Q5798" i="13" s="1"/>
  <c r="A5799" i="13"/>
  <c r="G647" i="19"/>
  <c r="O5798" i="13" l="1"/>
  <c r="L5798" i="13"/>
  <c r="N5799" i="13"/>
  <c r="M5799" i="13" a="1"/>
  <c r="M5799" i="13" s="1"/>
  <c r="K5799" i="13"/>
  <c r="P5799" i="13"/>
  <c r="Q5799" i="13" s="1"/>
  <c r="A5800" i="13"/>
  <c r="O5799" i="13" l="1"/>
  <c r="L5799" i="13"/>
  <c r="N5800" i="13"/>
  <c r="M5800" i="13" a="1"/>
  <c r="M5800" i="13" s="1"/>
  <c r="K5800" i="13"/>
  <c r="P5800" i="13"/>
  <c r="Q5800" i="13" s="1"/>
  <c r="A5801" i="13"/>
  <c r="O5800" i="13" l="1"/>
  <c r="L5800" i="13"/>
  <c r="N5801" i="13"/>
  <c r="M5801" i="13" a="1"/>
  <c r="M5801" i="13" s="1"/>
  <c r="K5801" i="13"/>
  <c r="P5801" i="13"/>
  <c r="Q5801" i="13" s="1"/>
  <c r="A5802" i="13"/>
  <c r="O5801" i="13" l="1"/>
  <c r="L5801" i="13"/>
  <c r="N5802" i="13"/>
  <c r="M5802" i="13" a="1"/>
  <c r="M5802" i="13" s="1"/>
  <c r="O5802" i="13" s="1"/>
  <c r="K5802" i="13"/>
  <c r="P5802" i="13"/>
  <c r="Q5802" i="13" s="1"/>
  <c r="A5803" i="13"/>
  <c r="L5802" i="13" l="1"/>
  <c r="N5803" i="13"/>
  <c r="M5803" i="13" a="1"/>
  <c r="M5803" i="13" s="1"/>
  <c r="K5803" i="13"/>
  <c r="P5803" i="13"/>
  <c r="Q5803" i="13" s="1"/>
  <c r="A5804" i="13"/>
  <c r="O5803" i="13" l="1"/>
  <c r="L5803" i="13"/>
  <c r="N5804" i="13"/>
  <c r="M5804" i="13" a="1"/>
  <c r="M5804" i="13" s="1"/>
  <c r="K5804" i="13"/>
  <c r="P5804" i="13"/>
  <c r="Q5804" i="13" s="1"/>
  <c r="A5805" i="13"/>
  <c r="O5804" i="13" l="1"/>
  <c r="L5804" i="13"/>
  <c r="N5805" i="13"/>
  <c r="M5805" i="13" a="1"/>
  <c r="M5805" i="13" s="1"/>
  <c r="K5805" i="13"/>
  <c r="P5805" i="13"/>
  <c r="Q5805" i="13" s="1"/>
  <c r="A5806" i="13"/>
  <c r="O5805" i="13" l="1"/>
  <c r="L5805" i="13"/>
  <c r="N5806" i="13"/>
  <c r="M5806" i="13" a="1"/>
  <c r="M5806" i="13" s="1"/>
  <c r="K5806" i="13"/>
  <c r="P5806" i="13"/>
  <c r="Q5806" i="13" s="1"/>
  <c r="A5807" i="13"/>
  <c r="O5806" i="13" l="1"/>
  <c r="L5806" i="13"/>
  <c r="N5807" i="13"/>
  <c r="M5807" i="13" a="1"/>
  <c r="M5807" i="13" s="1"/>
  <c r="K5807" i="13"/>
  <c r="P5807" i="13"/>
  <c r="Q5807" i="13" s="1"/>
  <c r="A5808" i="13"/>
  <c r="G648" i="19"/>
  <c r="O5807" i="13" l="1"/>
  <c r="L5807" i="13"/>
  <c r="N5808" i="13"/>
  <c r="M5808" i="13" a="1"/>
  <c r="M5808" i="13" s="1"/>
  <c r="K5808" i="13"/>
  <c r="P5808" i="13"/>
  <c r="Q5808" i="13" s="1"/>
  <c r="A5809" i="13"/>
  <c r="O5808" i="13" l="1"/>
  <c r="L5808" i="13"/>
  <c r="N5809" i="13"/>
  <c r="M5809" i="13" a="1"/>
  <c r="M5809" i="13" s="1"/>
  <c r="K5809" i="13"/>
  <c r="P5809" i="13"/>
  <c r="Q5809" i="13" s="1"/>
  <c r="A5810" i="13"/>
  <c r="O5809" i="13" l="1"/>
  <c r="L5809" i="13"/>
  <c r="N5810" i="13"/>
  <c r="M5810" i="13" a="1"/>
  <c r="M5810" i="13" s="1"/>
  <c r="K5810" i="13"/>
  <c r="P5810" i="13"/>
  <c r="Q5810" i="13" s="1"/>
  <c r="A5811" i="13"/>
  <c r="O5810" i="13" l="1"/>
  <c r="L5810" i="13"/>
  <c r="N5811" i="13"/>
  <c r="M5811" i="13" a="1"/>
  <c r="M5811" i="13" s="1"/>
  <c r="O5811" i="13" s="1"/>
  <c r="K5811" i="13"/>
  <c r="P5811" i="13"/>
  <c r="Q5811" i="13" s="1"/>
  <c r="A5812" i="13"/>
  <c r="L5811" i="13" l="1"/>
  <c r="N5812" i="13"/>
  <c r="M5812" i="13" a="1"/>
  <c r="M5812" i="13" s="1"/>
  <c r="K5812" i="13"/>
  <c r="P5812" i="13"/>
  <c r="Q5812" i="13" s="1"/>
  <c r="A5813" i="13"/>
  <c r="O5812" i="13" l="1"/>
  <c r="L5812" i="13"/>
  <c r="N5813" i="13"/>
  <c r="M5813" i="13" a="1"/>
  <c r="M5813" i="13" s="1"/>
  <c r="K5813" i="13"/>
  <c r="P5813" i="13"/>
  <c r="Q5813" i="13" s="1"/>
  <c r="A5814" i="13"/>
  <c r="O5813" i="13" l="1"/>
  <c r="L5813" i="13"/>
  <c r="N5814" i="13"/>
  <c r="M5814" i="13" a="1"/>
  <c r="M5814" i="13" s="1"/>
  <c r="K5814" i="13"/>
  <c r="P5814" i="13"/>
  <c r="Q5814" i="13" s="1"/>
  <c r="A5815" i="13"/>
  <c r="O5814" i="13" l="1"/>
  <c r="L5814" i="13"/>
  <c r="N5815" i="13"/>
  <c r="M5815" i="13" a="1"/>
  <c r="M5815" i="13" s="1"/>
  <c r="K5815" i="13"/>
  <c r="P5815" i="13"/>
  <c r="Q5815" i="13" s="1"/>
  <c r="A5816" i="13"/>
  <c r="O5815" i="13" l="1"/>
  <c r="L5815" i="13"/>
  <c r="N5816" i="13"/>
  <c r="M5816" i="13" a="1"/>
  <c r="M5816" i="13" s="1"/>
  <c r="K5816" i="13"/>
  <c r="P5816" i="13"/>
  <c r="Q5816" i="13" s="1"/>
  <c r="A5817" i="13"/>
  <c r="G649" i="19"/>
  <c r="O5816" i="13" l="1"/>
  <c r="L5816" i="13"/>
  <c r="N5817" i="13"/>
  <c r="M5817" i="13" a="1"/>
  <c r="M5817" i="13" s="1"/>
  <c r="K5817" i="13"/>
  <c r="P5817" i="13"/>
  <c r="Q5817" i="13" s="1"/>
  <c r="A5818" i="13"/>
  <c r="O5817" i="13" l="1"/>
  <c r="L5817" i="13"/>
  <c r="N5818" i="13"/>
  <c r="M5818" i="13" a="1"/>
  <c r="M5818" i="13" s="1"/>
  <c r="K5818" i="13"/>
  <c r="P5818" i="13"/>
  <c r="Q5818" i="13" s="1"/>
  <c r="A5819" i="13"/>
  <c r="O5818" i="13" l="1"/>
  <c r="L5818" i="13"/>
  <c r="N5819" i="13"/>
  <c r="M5819" i="13" a="1"/>
  <c r="M5819" i="13" s="1"/>
  <c r="K5819" i="13"/>
  <c r="P5819" i="13"/>
  <c r="Q5819" i="13" s="1"/>
  <c r="A5820" i="13"/>
  <c r="O5819" i="13" l="1"/>
  <c r="L5819" i="13"/>
  <c r="N5820" i="13"/>
  <c r="M5820" i="13" a="1"/>
  <c r="M5820" i="13" s="1"/>
  <c r="K5820" i="13"/>
  <c r="P5820" i="13"/>
  <c r="Q5820" i="13" s="1"/>
  <c r="A5821" i="13"/>
  <c r="O5820" i="13" l="1"/>
  <c r="L5820" i="13"/>
  <c r="N5821" i="13"/>
  <c r="M5821" i="13" a="1"/>
  <c r="M5821" i="13" s="1"/>
  <c r="O5821" i="13" s="1"/>
  <c r="K5821" i="13"/>
  <c r="P5821" i="13"/>
  <c r="Q5821" i="13" s="1"/>
  <c r="A5822" i="13"/>
  <c r="L5821" i="13" l="1"/>
  <c r="N5822" i="13"/>
  <c r="M5822" i="13" a="1"/>
  <c r="M5822" i="13" s="1"/>
  <c r="K5822" i="13"/>
  <c r="P5822" i="13"/>
  <c r="Q5822" i="13" s="1"/>
  <c r="A5823" i="13"/>
  <c r="O5822" i="13" l="1"/>
  <c r="L5822" i="13"/>
  <c r="N5823" i="13"/>
  <c r="M5823" i="13" a="1"/>
  <c r="M5823" i="13" s="1"/>
  <c r="K5823" i="13"/>
  <c r="P5823" i="13"/>
  <c r="Q5823" i="13" s="1"/>
  <c r="A5824" i="13"/>
  <c r="O5823" i="13" l="1"/>
  <c r="L5823" i="13"/>
  <c r="N5824" i="13"/>
  <c r="M5824" i="13" a="1"/>
  <c r="M5824" i="13" s="1"/>
  <c r="K5824" i="13"/>
  <c r="P5824" i="13"/>
  <c r="Q5824" i="13" s="1"/>
  <c r="A5825" i="13"/>
  <c r="O5824" i="13" l="1"/>
  <c r="L5824" i="13"/>
  <c r="N5825" i="13"/>
  <c r="M5825" i="13" a="1"/>
  <c r="M5825" i="13" s="1"/>
  <c r="K5825" i="13"/>
  <c r="P5825" i="13"/>
  <c r="Q5825" i="13" s="1"/>
  <c r="A5826" i="13"/>
  <c r="G650" i="19"/>
  <c r="O5825" i="13" l="1"/>
  <c r="L5825" i="13"/>
  <c r="N5826" i="13"/>
  <c r="M5826" i="13" a="1"/>
  <c r="M5826" i="13" s="1"/>
  <c r="K5826" i="13"/>
  <c r="P5826" i="13"/>
  <c r="Q5826" i="13" s="1"/>
  <c r="A5827" i="13"/>
  <c r="O5826" i="13" l="1"/>
  <c r="L5826" i="13"/>
  <c r="N5827" i="13"/>
  <c r="M5827" i="13" a="1"/>
  <c r="M5827" i="13" s="1"/>
  <c r="K5827" i="13"/>
  <c r="P5827" i="13"/>
  <c r="Q5827" i="13" s="1"/>
  <c r="A5828" i="13"/>
  <c r="O5827" i="13" l="1"/>
  <c r="L5827" i="13"/>
  <c r="N5828" i="13"/>
  <c r="M5828" i="13" a="1"/>
  <c r="M5828" i="13" s="1"/>
  <c r="K5828" i="13"/>
  <c r="P5828" i="13"/>
  <c r="Q5828" i="13" s="1"/>
  <c r="A5829" i="13"/>
  <c r="O5828" i="13" l="1"/>
  <c r="L5828" i="13"/>
  <c r="N5829" i="13"/>
  <c r="M5829" i="13" a="1"/>
  <c r="M5829" i="13" s="1"/>
  <c r="K5829" i="13"/>
  <c r="P5829" i="13"/>
  <c r="Q5829" i="13" s="1"/>
  <c r="A5830" i="13"/>
  <c r="O5829" i="13" l="1"/>
  <c r="L5829" i="13"/>
  <c r="N5830" i="13"/>
  <c r="M5830" i="13" a="1"/>
  <c r="M5830" i="13" s="1"/>
  <c r="K5830" i="13"/>
  <c r="P5830" i="13"/>
  <c r="Q5830" i="13" s="1"/>
  <c r="A5831" i="13"/>
  <c r="O5830" i="13" l="1"/>
  <c r="L5830" i="13"/>
  <c r="N5831" i="13"/>
  <c r="M5831" i="13" a="1"/>
  <c r="M5831" i="13" s="1"/>
  <c r="K5831" i="13"/>
  <c r="P5831" i="13"/>
  <c r="Q5831" i="13" s="1"/>
  <c r="A5832" i="13"/>
  <c r="O5831" i="13" l="1"/>
  <c r="L5831" i="13"/>
  <c r="N5832" i="13"/>
  <c r="M5832" i="13" a="1"/>
  <c r="M5832" i="13" s="1"/>
  <c r="K5832" i="13"/>
  <c r="P5832" i="13"/>
  <c r="Q5832" i="13" s="1"/>
  <c r="A5833" i="13"/>
  <c r="O5832" i="13" l="1"/>
  <c r="L5832" i="13"/>
  <c r="N5833" i="13"/>
  <c r="M5833" i="13" a="1"/>
  <c r="M5833" i="13" s="1"/>
  <c r="K5833" i="13"/>
  <c r="P5833" i="13"/>
  <c r="Q5833" i="13" s="1"/>
  <c r="A5834" i="13"/>
  <c r="O5833" i="13" l="1"/>
  <c r="L5833" i="13"/>
  <c r="N5834" i="13"/>
  <c r="M5834" i="13" a="1"/>
  <c r="M5834" i="13" s="1"/>
  <c r="O5834" i="13" s="1"/>
  <c r="K5834" i="13"/>
  <c r="P5834" i="13"/>
  <c r="Q5834" i="13" s="1"/>
  <c r="A5835" i="13"/>
  <c r="G651" i="19"/>
  <c r="L5834" i="13" l="1"/>
  <c r="N5835" i="13"/>
  <c r="M5835" i="13" a="1"/>
  <c r="M5835" i="13" s="1"/>
  <c r="K5835" i="13"/>
  <c r="P5835" i="13"/>
  <c r="Q5835" i="13" s="1"/>
  <c r="A5836" i="13"/>
  <c r="O5835" i="13" l="1"/>
  <c r="L5835" i="13"/>
  <c r="N5836" i="13"/>
  <c r="M5836" i="13" a="1"/>
  <c r="M5836" i="13" s="1"/>
  <c r="K5836" i="13"/>
  <c r="P5836" i="13"/>
  <c r="Q5836" i="13" s="1"/>
  <c r="A5837" i="13"/>
  <c r="O5836" i="13" l="1"/>
  <c r="L5836" i="13"/>
  <c r="N5837" i="13"/>
  <c r="M5837" i="13" a="1"/>
  <c r="M5837" i="13" s="1"/>
  <c r="K5837" i="13"/>
  <c r="P5837" i="13"/>
  <c r="Q5837" i="13" s="1"/>
  <c r="A5838" i="13"/>
  <c r="O5837" i="13" l="1"/>
  <c r="L5837" i="13"/>
  <c r="N5838" i="13"/>
  <c r="M5838" i="13" a="1"/>
  <c r="M5838" i="13" s="1"/>
  <c r="K5838" i="13"/>
  <c r="P5838" i="13"/>
  <c r="Q5838" i="13" s="1"/>
  <c r="A5839" i="13"/>
  <c r="O5838" i="13" l="1"/>
  <c r="L5838" i="13"/>
  <c r="N5839" i="13"/>
  <c r="M5839" i="13" a="1"/>
  <c r="M5839" i="13" s="1"/>
  <c r="K5839" i="13"/>
  <c r="P5839" i="13"/>
  <c r="Q5839" i="13" s="1"/>
  <c r="A5840" i="13"/>
  <c r="O5839" i="13" l="1"/>
  <c r="L5839" i="13"/>
  <c r="N5840" i="13"/>
  <c r="M5840" i="13" a="1"/>
  <c r="M5840" i="13" s="1"/>
  <c r="K5840" i="13"/>
  <c r="P5840" i="13"/>
  <c r="Q5840" i="13" s="1"/>
  <c r="A5841" i="13"/>
  <c r="O5840" i="13" l="1"/>
  <c r="L5840" i="13"/>
  <c r="N5841" i="13"/>
  <c r="M5841" i="13" a="1"/>
  <c r="M5841" i="13" s="1"/>
  <c r="K5841" i="13"/>
  <c r="P5841" i="13"/>
  <c r="Q5841" i="13" s="1"/>
  <c r="A5842" i="13"/>
  <c r="O5841" i="13" l="1"/>
  <c r="L5841" i="13"/>
  <c r="N5842" i="13"/>
  <c r="M5842" i="13" a="1"/>
  <c r="M5842" i="13" s="1"/>
  <c r="K5842" i="13"/>
  <c r="P5842" i="13"/>
  <c r="Q5842" i="13" s="1"/>
  <c r="A5843" i="13"/>
  <c r="O5842" i="13" l="1"/>
  <c r="L5842" i="13"/>
  <c r="N5843" i="13"/>
  <c r="M5843" i="13" a="1"/>
  <c r="M5843" i="13" s="1"/>
  <c r="K5843" i="13"/>
  <c r="P5843" i="13"/>
  <c r="Q5843" i="13" s="1"/>
  <c r="A5844" i="13"/>
  <c r="G652" i="19"/>
  <c r="O5843" i="13" l="1"/>
  <c r="L5843" i="13"/>
  <c r="N5844" i="13"/>
  <c r="M5844" i="13" a="1"/>
  <c r="M5844" i="13" s="1"/>
  <c r="K5844" i="13"/>
  <c r="P5844" i="13"/>
  <c r="Q5844" i="13" s="1"/>
  <c r="A5845" i="13"/>
  <c r="O5844" i="13" l="1"/>
  <c r="L5844" i="13"/>
  <c r="N5845" i="13"/>
  <c r="M5845" i="13" a="1"/>
  <c r="M5845" i="13" s="1"/>
  <c r="K5845" i="13"/>
  <c r="P5845" i="13"/>
  <c r="Q5845" i="13" s="1"/>
  <c r="A5846" i="13"/>
  <c r="O5845" i="13" l="1"/>
  <c r="L5845" i="13"/>
  <c r="N5846" i="13"/>
  <c r="M5846" i="13" a="1"/>
  <c r="M5846" i="13" s="1"/>
  <c r="K5846" i="13"/>
  <c r="P5846" i="13"/>
  <c r="Q5846" i="13" s="1"/>
  <c r="A5847" i="13"/>
  <c r="O5846" i="13" l="1"/>
  <c r="L5846" i="13"/>
  <c r="N5847" i="13"/>
  <c r="M5847" i="13" a="1"/>
  <c r="M5847" i="13" s="1"/>
  <c r="K5847" i="13"/>
  <c r="P5847" i="13"/>
  <c r="Q5847" i="13" s="1"/>
  <c r="A5848" i="13"/>
  <c r="O5847" i="13" l="1"/>
  <c r="L5847" i="13"/>
  <c r="N5848" i="13"/>
  <c r="M5848" i="13" a="1"/>
  <c r="M5848" i="13" s="1"/>
  <c r="K5848" i="13"/>
  <c r="P5848" i="13"/>
  <c r="Q5848" i="13" s="1"/>
  <c r="A5849" i="13"/>
  <c r="O5848" i="13" l="1"/>
  <c r="L5848" i="13"/>
  <c r="N5849" i="13"/>
  <c r="M5849" i="13" a="1"/>
  <c r="M5849" i="13" s="1"/>
  <c r="K5849" i="13"/>
  <c r="P5849" i="13"/>
  <c r="Q5849" i="13" s="1"/>
  <c r="A5850" i="13"/>
  <c r="O5849" i="13" l="1"/>
  <c r="L5849" i="13"/>
  <c r="N5850" i="13"/>
  <c r="M5850" i="13" a="1"/>
  <c r="M5850" i="13" s="1"/>
  <c r="K5850" i="13"/>
  <c r="P5850" i="13"/>
  <c r="Q5850" i="13" s="1"/>
  <c r="A5851" i="13"/>
  <c r="O5850" i="13" l="1"/>
  <c r="L5850" i="13"/>
  <c r="N5851" i="13"/>
  <c r="M5851" i="13" a="1"/>
  <c r="M5851" i="13" s="1"/>
  <c r="K5851" i="13"/>
  <c r="P5851" i="13"/>
  <c r="Q5851" i="13" s="1"/>
  <c r="A5852" i="13"/>
  <c r="O5851" i="13" l="1"/>
  <c r="L5851" i="13"/>
  <c r="N5852" i="13"/>
  <c r="M5852" i="13" a="1"/>
  <c r="M5852" i="13" s="1"/>
  <c r="K5852" i="13"/>
  <c r="P5852" i="13"/>
  <c r="Q5852" i="13" s="1"/>
  <c r="A5853" i="13"/>
  <c r="G653" i="19"/>
  <c r="O5852" i="13" l="1"/>
  <c r="L5852" i="13"/>
  <c r="N5853" i="13"/>
  <c r="M5853" i="13" a="1"/>
  <c r="M5853" i="13" s="1"/>
  <c r="K5853" i="13"/>
  <c r="P5853" i="13"/>
  <c r="Q5853" i="13" s="1"/>
  <c r="A5854" i="13"/>
  <c r="O5853" i="13" l="1"/>
  <c r="L5853" i="13"/>
  <c r="N5854" i="13"/>
  <c r="M5854" i="13" a="1"/>
  <c r="M5854" i="13" s="1"/>
  <c r="O5854" i="13" s="1"/>
  <c r="K5854" i="13"/>
  <c r="P5854" i="13"/>
  <c r="Q5854" i="13" s="1"/>
  <c r="A5855" i="13"/>
  <c r="L5854" i="13" l="1"/>
  <c r="N5855" i="13"/>
  <c r="M5855" i="13" a="1"/>
  <c r="M5855" i="13" s="1"/>
  <c r="O5855" i="13" s="1"/>
  <c r="K5855" i="13"/>
  <c r="P5855" i="13"/>
  <c r="Q5855" i="13" s="1"/>
  <c r="A5856" i="13"/>
  <c r="L5855" i="13" l="1"/>
  <c r="N5856" i="13"/>
  <c r="M5856" i="13" a="1"/>
  <c r="M5856" i="13" s="1"/>
  <c r="K5856" i="13"/>
  <c r="P5856" i="13"/>
  <c r="Q5856" i="13" s="1"/>
  <c r="A5857" i="13"/>
  <c r="O5856" i="13" l="1"/>
  <c r="L5856" i="13"/>
  <c r="N5857" i="13"/>
  <c r="M5857" i="13" a="1"/>
  <c r="M5857" i="13" s="1"/>
  <c r="K5857" i="13"/>
  <c r="P5857" i="13"/>
  <c r="Q5857" i="13" s="1"/>
  <c r="A5858" i="13"/>
  <c r="O5857" i="13" l="1"/>
  <c r="L5857" i="13"/>
  <c r="N5858" i="13"/>
  <c r="M5858" i="13" a="1"/>
  <c r="M5858" i="13" s="1"/>
  <c r="K5858" i="13"/>
  <c r="P5858" i="13"/>
  <c r="Q5858" i="13" s="1"/>
  <c r="A5859" i="13"/>
  <c r="O5858" i="13" l="1"/>
  <c r="L5858" i="13"/>
  <c r="N5859" i="13"/>
  <c r="M5859" i="13" a="1"/>
  <c r="M5859" i="13" s="1"/>
  <c r="K5859" i="13"/>
  <c r="P5859" i="13"/>
  <c r="Q5859" i="13" s="1"/>
  <c r="A5860" i="13"/>
  <c r="O5859" i="13" l="1"/>
  <c r="L5859" i="13"/>
  <c r="N5860" i="13"/>
  <c r="M5860" i="13" a="1"/>
  <c r="M5860" i="13" s="1"/>
  <c r="K5860" i="13"/>
  <c r="P5860" i="13"/>
  <c r="Q5860" i="13" s="1"/>
  <c r="A5861" i="13"/>
  <c r="O5860" i="13" l="1"/>
  <c r="L5860" i="13"/>
  <c r="N5861" i="13"/>
  <c r="M5861" i="13" a="1"/>
  <c r="M5861" i="13" s="1"/>
  <c r="O5861" i="13" s="1"/>
  <c r="K5861" i="13"/>
  <c r="P5861" i="13"/>
  <c r="Q5861" i="13" s="1"/>
  <c r="A5862" i="13"/>
  <c r="G654" i="19"/>
  <c r="L5861" i="13" l="1"/>
  <c r="N5862" i="13"/>
  <c r="M5862" i="13" a="1"/>
  <c r="M5862" i="13" s="1"/>
  <c r="K5862" i="13"/>
  <c r="P5862" i="13"/>
  <c r="Q5862" i="13" s="1"/>
  <c r="A5863" i="13"/>
  <c r="O5862" i="13" l="1"/>
  <c r="L5862" i="13"/>
  <c r="N5863" i="13"/>
  <c r="M5863" i="13" a="1"/>
  <c r="M5863" i="13" s="1"/>
  <c r="K5863" i="13"/>
  <c r="P5863" i="13"/>
  <c r="Q5863" i="13" s="1"/>
  <c r="A5864" i="13"/>
  <c r="O5863" i="13" l="1"/>
  <c r="L5863" i="13"/>
  <c r="N5864" i="13"/>
  <c r="M5864" i="13" a="1"/>
  <c r="M5864" i="13" s="1"/>
  <c r="K5864" i="13"/>
  <c r="P5864" i="13"/>
  <c r="Q5864" i="13" s="1"/>
  <c r="A5865" i="13"/>
  <c r="O5864" i="13" l="1"/>
  <c r="L5864" i="13"/>
  <c r="N5865" i="13"/>
  <c r="M5865" i="13" a="1"/>
  <c r="M5865" i="13" s="1"/>
  <c r="K5865" i="13"/>
  <c r="P5865" i="13"/>
  <c r="Q5865" i="13" s="1"/>
  <c r="A5866" i="13"/>
  <c r="O5865" i="13" l="1"/>
  <c r="L5865" i="13"/>
  <c r="N5866" i="13"/>
  <c r="M5866" i="13" a="1"/>
  <c r="M5866" i="13" s="1"/>
  <c r="K5866" i="13"/>
  <c r="P5866" i="13"/>
  <c r="Q5866" i="13" s="1"/>
  <c r="A5867" i="13"/>
  <c r="O5866" i="13" l="1"/>
  <c r="L5866" i="13"/>
  <c r="N5867" i="13"/>
  <c r="M5867" i="13" a="1"/>
  <c r="M5867" i="13" s="1"/>
  <c r="K5867" i="13"/>
  <c r="P5867" i="13"/>
  <c r="Q5867" i="13" s="1"/>
  <c r="A5868" i="13"/>
  <c r="O5867" i="13" l="1"/>
  <c r="L5867" i="13"/>
  <c r="N5868" i="13"/>
  <c r="M5868" i="13" a="1"/>
  <c r="M5868" i="13" s="1"/>
  <c r="K5868" i="13"/>
  <c r="P5868" i="13"/>
  <c r="Q5868" i="13" s="1"/>
  <c r="A5869" i="13"/>
  <c r="O5868" i="13" l="1"/>
  <c r="L5868" i="13"/>
  <c r="N5869" i="13"/>
  <c r="M5869" i="13" a="1"/>
  <c r="M5869" i="13" s="1"/>
  <c r="K5869" i="13"/>
  <c r="P5869" i="13"/>
  <c r="Q5869" i="13" s="1"/>
  <c r="A5870" i="13"/>
  <c r="O5869" i="13" l="1"/>
  <c r="L5869" i="13"/>
  <c r="N5870" i="13"/>
  <c r="M5870" i="13" a="1"/>
  <c r="M5870" i="13" s="1"/>
  <c r="K5870" i="13"/>
  <c r="P5870" i="13"/>
  <c r="Q5870" i="13" s="1"/>
  <c r="A5871" i="13"/>
  <c r="G655" i="19"/>
  <c r="O5870" i="13" l="1"/>
  <c r="L5870" i="13"/>
  <c r="N5871" i="13"/>
  <c r="M5871" i="13" a="1"/>
  <c r="M5871" i="13" s="1"/>
  <c r="K5871" i="13"/>
  <c r="P5871" i="13"/>
  <c r="Q5871" i="13" s="1"/>
  <c r="A5872" i="13"/>
  <c r="O5871" i="13" l="1"/>
  <c r="L5871" i="13"/>
  <c r="N5872" i="13"/>
  <c r="M5872" i="13" a="1"/>
  <c r="M5872" i="13" s="1"/>
  <c r="K5872" i="13"/>
  <c r="P5872" i="13"/>
  <c r="Q5872" i="13" s="1"/>
  <c r="A5873" i="13"/>
  <c r="O5872" i="13" l="1"/>
  <c r="L5872" i="13"/>
  <c r="N5873" i="13"/>
  <c r="M5873" i="13" a="1"/>
  <c r="M5873" i="13" s="1"/>
  <c r="K5873" i="13"/>
  <c r="P5873" i="13"/>
  <c r="Q5873" i="13" s="1"/>
  <c r="A5874" i="13"/>
  <c r="O5873" i="13" l="1"/>
  <c r="L5873" i="13"/>
  <c r="N5874" i="13"/>
  <c r="M5874" i="13" a="1"/>
  <c r="M5874" i="13" s="1"/>
  <c r="K5874" i="13"/>
  <c r="P5874" i="13"/>
  <c r="Q5874" i="13" s="1"/>
  <c r="A5875" i="13"/>
  <c r="O5874" i="13" l="1"/>
  <c r="L5874" i="13"/>
  <c r="N5875" i="13"/>
  <c r="M5875" i="13" a="1"/>
  <c r="M5875" i="13" s="1"/>
  <c r="K5875" i="13"/>
  <c r="P5875" i="13"/>
  <c r="Q5875" i="13" s="1"/>
  <c r="A5876" i="13"/>
  <c r="O5875" i="13" l="1"/>
  <c r="L5875" i="13"/>
  <c r="N5876" i="13"/>
  <c r="M5876" i="13" a="1"/>
  <c r="M5876" i="13" s="1"/>
  <c r="K5876" i="13"/>
  <c r="P5876" i="13"/>
  <c r="Q5876" i="13" s="1"/>
  <c r="A5877" i="13"/>
  <c r="O5876" i="13" l="1"/>
  <c r="L5876" i="13"/>
  <c r="N5877" i="13"/>
  <c r="M5877" i="13" a="1"/>
  <c r="M5877" i="13" s="1"/>
  <c r="K5877" i="13"/>
  <c r="P5877" i="13"/>
  <c r="Q5877" i="13" s="1"/>
  <c r="A5878" i="13"/>
  <c r="O5877" i="13" l="1"/>
  <c r="L5877" i="13"/>
  <c r="N5878" i="13"/>
  <c r="M5878" i="13" a="1"/>
  <c r="M5878" i="13" s="1"/>
  <c r="K5878" i="13"/>
  <c r="P5878" i="13"/>
  <c r="Q5878" i="13" s="1"/>
  <c r="A5879" i="13"/>
  <c r="O5878" i="13" l="1"/>
  <c r="L5878" i="13"/>
  <c r="N5879" i="13"/>
  <c r="M5879" i="13" a="1"/>
  <c r="M5879" i="13" s="1"/>
  <c r="K5879" i="13"/>
  <c r="P5879" i="13"/>
  <c r="Q5879" i="13" s="1"/>
  <c r="A5880" i="13"/>
  <c r="G656" i="19"/>
  <c r="O5879" i="13" l="1"/>
  <c r="L5879" i="13"/>
  <c r="N5880" i="13"/>
  <c r="M5880" i="13" a="1"/>
  <c r="M5880" i="13" s="1"/>
  <c r="K5880" i="13"/>
  <c r="P5880" i="13"/>
  <c r="Q5880" i="13" s="1"/>
  <c r="A5881" i="13"/>
  <c r="O5880" i="13" l="1"/>
  <c r="L5880" i="13"/>
  <c r="N5881" i="13"/>
  <c r="M5881" i="13" a="1"/>
  <c r="M5881" i="13" s="1"/>
  <c r="K5881" i="13"/>
  <c r="P5881" i="13"/>
  <c r="Q5881" i="13" s="1"/>
  <c r="A5882" i="13"/>
  <c r="O5881" i="13" l="1"/>
  <c r="L5881" i="13"/>
  <c r="N5882" i="13"/>
  <c r="M5882" i="13" a="1"/>
  <c r="M5882" i="13" s="1"/>
  <c r="K5882" i="13"/>
  <c r="P5882" i="13"/>
  <c r="Q5882" i="13" s="1"/>
  <c r="A5883" i="13"/>
  <c r="O5882" i="13" l="1"/>
  <c r="L5882" i="13"/>
  <c r="N5883" i="13"/>
  <c r="M5883" i="13" a="1"/>
  <c r="M5883" i="13" s="1"/>
  <c r="K5883" i="13"/>
  <c r="P5883" i="13"/>
  <c r="Q5883" i="13" s="1"/>
  <c r="A5884" i="13"/>
  <c r="O5883" i="13" l="1"/>
  <c r="L5883" i="13"/>
  <c r="N5884" i="13"/>
  <c r="M5884" i="13" a="1"/>
  <c r="M5884" i="13" s="1"/>
  <c r="K5884" i="13"/>
  <c r="P5884" i="13"/>
  <c r="Q5884" i="13" s="1"/>
  <c r="A5885" i="13"/>
  <c r="O5884" i="13" l="1"/>
  <c r="L5884" i="13"/>
  <c r="N5885" i="13"/>
  <c r="M5885" i="13" a="1"/>
  <c r="M5885" i="13" s="1"/>
  <c r="K5885" i="13"/>
  <c r="P5885" i="13"/>
  <c r="Q5885" i="13" s="1"/>
  <c r="A5886" i="13"/>
  <c r="O5885" i="13" l="1"/>
  <c r="L5885" i="13"/>
  <c r="N5886" i="13"/>
  <c r="M5886" i="13" a="1"/>
  <c r="M5886" i="13" s="1"/>
  <c r="K5886" i="13"/>
  <c r="P5886" i="13"/>
  <c r="Q5886" i="13" s="1"/>
  <c r="A5887" i="13"/>
  <c r="O5886" i="13" l="1"/>
  <c r="L5886" i="13"/>
  <c r="N5887" i="13"/>
  <c r="M5887" i="13" a="1"/>
  <c r="M5887" i="13" s="1"/>
  <c r="K5887" i="13"/>
  <c r="P5887" i="13"/>
  <c r="Q5887" i="13" s="1"/>
  <c r="A5888" i="13"/>
  <c r="O5887" i="13" l="1"/>
  <c r="L5887" i="13"/>
  <c r="N5888" i="13"/>
  <c r="M5888" i="13" a="1"/>
  <c r="M5888" i="13" s="1"/>
  <c r="K5888" i="13"/>
  <c r="P5888" i="13"/>
  <c r="Q5888" i="13" s="1"/>
  <c r="A5889" i="13"/>
  <c r="G657" i="19"/>
  <c r="O5888" i="13" l="1"/>
  <c r="L5888" i="13"/>
  <c r="N5889" i="13"/>
  <c r="M5889" i="13" a="1"/>
  <c r="M5889" i="13" s="1"/>
  <c r="K5889" i="13"/>
  <c r="P5889" i="13"/>
  <c r="Q5889" i="13" s="1"/>
  <c r="A5890" i="13"/>
  <c r="O5889" i="13" l="1"/>
  <c r="L5889" i="13"/>
  <c r="N5890" i="13"/>
  <c r="M5890" i="13" a="1"/>
  <c r="M5890" i="13" s="1"/>
  <c r="K5890" i="13"/>
  <c r="P5890" i="13"/>
  <c r="Q5890" i="13" s="1"/>
  <c r="A5891" i="13"/>
  <c r="O5890" i="13" l="1"/>
  <c r="L5890" i="13"/>
  <c r="N5891" i="13"/>
  <c r="M5891" i="13" a="1"/>
  <c r="M5891" i="13" s="1"/>
  <c r="K5891" i="13"/>
  <c r="P5891" i="13"/>
  <c r="Q5891" i="13" s="1"/>
  <c r="A5892" i="13"/>
  <c r="O5891" i="13" l="1"/>
  <c r="L5891" i="13"/>
  <c r="N5892" i="13"/>
  <c r="M5892" i="13" a="1"/>
  <c r="M5892" i="13" s="1"/>
  <c r="K5892" i="13"/>
  <c r="P5892" i="13"/>
  <c r="Q5892" i="13" s="1"/>
  <c r="A5893" i="13"/>
  <c r="O5892" i="13" l="1"/>
  <c r="L5892" i="13"/>
  <c r="N5893" i="13"/>
  <c r="M5893" i="13" a="1"/>
  <c r="M5893" i="13" s="1"/>
  <c r="K5893" i="13"/>
  <c r="P5893" i="13"/>
  <c r="Q5893" i="13" s="1"/>
  <c r="A5894" i="13"/>
  <c r="O5893" i="13" l="1"/>
  <c r="L5893" i="13"/>
  <c r="N5894" i="13"/>
  <c r="M5894" i="13" a="1"/>
  <c r="M5894" i="13" s="1"/>
  <c r="O5894" i="13" s="1"/>
  <c r="K5894" i="13"/>
  <c r="P5894" i="13"/>
  <c r="Q5894" i="13" s="1"/>
  <c r="A5895" i="13"/>
  <c r="L5894" i="13" l="1"/>
  <c r="N5895" i="13"/>
  <c r="M5895" i="13" a="1"/>
  <c r="M5895" i="13" s="1"/>
  <c r="K5895" i="13"/>
  <c r="P5895" i="13"/>
  <c r="Q5895" i="13" s="1"/>
  <c r="A5896" i="13"/>
  <c r="O5895" i="13" l="1"/>
  <c r="L5895" i="13"/>
  <c r="N5896" i="13"/>
  <c r="M5896" i="13" a="1"/>
  <c r="M5896" i="13" s="1"/>
  <c r="K5896" i="13"/>
  <c r="P5896" i="13"/>
  <c r="Q5896" i="13" s="1"/>
  <c r="A5897" i="13"/>
  <c r="O5896" i="13" l="1"/>
  <c r="L5896" i="13"/>
  <c r="N5897" i="13"/>
  <c r="M5897" i="13" a="1"/>
  <c r="M5897" i="13" s="1"/>
  <c r="K5897" i="13"/>
  <c r="P5897" i="13"/>
  <c r="Q5897" i="13" s="1"/>
  <c r="A5898" i="13"/>
  <c r="G658" i="19"/>
  <c r="O5897" i="13" l="1"/>
  <c r="L5897" i="13"/>
  <c r="N5898" i="13"/>
  <c r="M5898" i="13" a="1"/>
  <c r="M5898" i="13" s="1"/>
  <c r="K5898" i="13"/>
  <c r="P5898" i="13"/>
  <c r="Q5898" i="13" s="1"/>
  <c r="A5899" i="13"/>
  <c r="O5898" i="13" l="1"/>
  <c r="L5898" i="13"/>
  <c r="N5899" i="13"/>
  <c r="M5899" i="13" a="1"/>
  <c r="M5899" i="13" s="1"/>
  <c r="O5899" i="13" s="1"/>
  <c r="K5899" i="13"/>
  <c r="P5899" i="13"/>
  <c r="Q5899" i="13" s="1"/>
  <c r="A5900" i="13"/>
  <c r="L5899" i="13" l="1"/>
  <c r="N5900" i="13"/>
  <c r="M5900" i="13" a="1"/>
  <c r="M5900" i="13" s="1"/>
  <c r="K5900" i="13"/>
  <c r="P5900" i="13"/>
  <c r="Q5900" i="13" s="1"/>
  <c r="A5901" i="13"/>
  <c r="O5900" i="13" l="1"/>
  <c r="L5900" i="13"/>
  <c r="N5901" i="13"/>
  <c r="M5901" i="13" a="1"/>
  <c r="M5901" i="13" s="1"/>
  <c r="K5901" i="13"/>
  <c r="P5901" i="13"/>
  <c r="Q5901" i="13" s="1"/>
  <c r="A5902" i="13"/>
  <c r="O5901" i="13" l="1"/>
  <c r="L5901" i="13"/>
  <c r="N5902" i="13"/>
  <c r="M5902" i="13" a="1"/>
  <c r="M5902" i="13" s="1"/>
  <c r="O5902" i="13" s="1"/>
  <c r="K5902" i="13"/>
  <c r="P5902" i="13"/>
  <c r="Q5902" i="13" s="1"/>
  <c r="A5903" i="13"/>
  <c r="L5902" i="13" l="1"/>
  <c r="N5903" i="13"/>
  <c r="M5903" i="13" a="1"/>
  <c r="M5903" i="13" s="1"/>
  <c r="K5903" i="13"/>
  <c r="P5903" i="13"/>
  <c r="Q5903" i="13" s="1"/>
  <c r="A5904" i="13"/>
  <c r="O5903" i="13" l="1"/>
  <c r="L5903" i="13"/>
  <c r="N5904" i="13"/>
  <c r="M5904" i="13" a="1"/>
  <c r="M5904" i="13" s="1"/>
  <c r="O5904" i="13" s="1"/>
  <c r="K5904" i="13"/>
  <c r="P5904" i="13"/>
  <c r="Q5904" i="13" s="1"/>
  <c r="A5905" i="13"/>
  <c r="L5904" i="13" l="1"/>
  <c r="N5905" i="13"/>
  <c r="M5905" i="13" a="1"/>
  <c r="M5905" i="13" s="1"/>
  <c r="K5905" i="13"/>
  <c r="P5905" i="13"/>
  <c r="Q5905" i="13" s="1"/>
  <c r="A5906" i="13"/>
  <c r="O5905" i="13" l="1"/>
  <c r="L5905" i="13"/>
  <c r="N5906" i="13"/>
  <c r="M5906" i="13" a="1"/>
  <c r="M5906" i="13" s="1"/>
  <c r="K5906" i="13"/>
  <c r="P5906" i="13"/>
  <c r="Q5906" i="13" s="1"/>
  <c r="A5907" i="13"/>
  <c r="G659" i="19"/>
  <c r="O5906" i="13" l="1"/>
  <c r="L5906" i="13"/>
  <c r="N5907" i="13"/>
  <c r="M5907" i="13" a="1"/>
  <c r="M5907" i="13" s="1"/>
  <c r="K5907" i="13"/>
  <c r="P5907" i="13"/>
  <c r="Q5907" i="13" s="1"/>
  <c r="A5908" i="13"/>
  <c r="O5907" i="13" l="1"/>
  <c r="L5907" i="13"/>
  <c r="N5908" i="13"/>
  <c r="M5908" i="13" a="1"/>
  <c r="M5908" i="13" s="1"/>
  <c r="K5908" i="13"/>
  <c r="P5908" i="13"/>
  <c r="Q5908" i="13" s="1"/>
  <c r="A5909" i="13"/>
  <c r="O5908" i="13" l="1"/>
  <c r="L5908" i="13"/>
  <c r="N5909" i="13"/>
  <c r="M5909" i="13" a="1"/>
  <c r="M5909" i="13" s="1"/>
  <c r="K5909" i="13"/>
  <c r="P5909" i="13"/>
  <c r="Q5909" i="13" s="1"/>
  <c r="A5910" i="13"/>
  <c r="O5909" i="13" l="1"/>
  <c r="L5909" i="13"/>
  <c r="N5910" i="13"/>
  <c r="M5910" i="13" a="1"/>
  <c r="M5910" i="13" s="1"/>
  <c r="K5910" i="13"/>
  <c r="P5910" i="13"/>
  <c r="Q5910" i="13" s="1"/>
  <c r="A5911" i="13"/>
  <c r="O5910" i="13" l="1"/>
  <c r="L5910" i="13"/>
  <c r="N5911" i="13"/>
  <c r="M5911" i="13" a="1"/>
  <c r="M5911" i="13" s="1"/>
  <c r="K5911" i="13"/>
  <c r="P5911" i="13"/>
  <c r="Q5911" i="13" s="1"/>
  <c r="A5912" i="13"/>
  <c r="O5911" i="13" l="1"/>
  <c r="L5911" i="13"/>
  <c r="N5912" i="13"/>
  <c r="M5912" i="13" a="1"/>
  <c r="M5912" i="13" s="1"/>
  <c r="K5912" i="13"/>
  <c r="P5912" i="13"/>
  <c r="Q5912" i="13" s="1"/>
  <c r="A5913" i="13"/>
  <c r="O5912" i="13" l="1"/>
  <c r="L5912" i="13"/>
  <c r="N5913" i="13"/>
  <c r="M5913" i="13" a="1"/>
  <c r="M5913" i="13" s="1"/>
  <c r="K5913" i="13"/>
  <c r="P5913" i="13"/>
  <c r="Q5913" i="13" s="1"/>
  <c r="A5914" i="13"/>
  <c r="O5913" i="13" l="1"/>
  <c r="L5913" i="13"/>
  <c r="N5914" i="13"/>
  <c r="M5914" i="13" a="1"/>
  <c r="M5914" i="13" s="1"/>
  <c r="K5914" i="13"/>
  <c r="P5914" i="13"/>
  <c r="Q5914" i="13" s="1"/>
  <c r="A5915" i="13"/>
  <c r="O5914" i="13" l="1"/>
  <c r="L5914" i="13"/>
  <c r="N5915" i="13"/>
  <c r="M5915" i="13" a="1"/>
  <c r="M5915" i="13" s="1"/>
  <c r="K5915" i="13"/>
  <c r="P5915" i="13"/>
  <c r="Q5915" i="13" s="1"/>
  <c r="A5916" i="13"/>
  <c r="G660" i="19"/>
  <c r="O5915" i="13" l="1"/>
  <c r="L5915" i="13"/>
  <c r="N5916" i="13"/>
  <c r="M5916" i="13" a="1"/>
  <c r="M5916" i="13" s="1"/>
  <c r="K5916" i="13"/>
  <c r="P5916" i="13"/>
  <c r="Q5916" i="13" s="1"/>
  <c r="A5917" i="13"/>
  <c r="O5916" i="13" l="1"/>
  <c r="L5916" i="13"/>
  <c r="N5917" i="13"/>
  <c r="M5917" i="13" a="1"/>
  <c r="M5917" i="13" s="1"/>
  <c r="K5917" i="13"/>
  <c r="P5917" i="13"/>
  <c r="Q5917" i="13" s="1"/>
  <c r="A5918" i="13"/>
  <c r="O5917" i="13" l="1"/>
  <c r="L5917" i="13"/>
  <c r="N5918" i="13"/>
  <c r="M5918" i="13" a="1"/>
  <c r="M5918" i="13" s="1"/>
  <c r="K5918" i="13"/>
  <c r="P5918" i="13"/>
  <c r="Q5918" i="13" s="1"/>
  <c r="A5919" i="13"/>
  <c r="O5918" i="13" l="1"/>
  <c r="L5918" i="13"/>
  <c r="N5919" i="13"/>
  <c r="M5919" i="13" a="1"/>
  <c r="M5919" i="13" s="1"/>
  <c r="K5919" i="13"/>
  <c r="P5919" i="13"/>
  <c r="Q5919" i="13" s="1"/>
  <c r="A5920" i="13"/>
  <c r="O5919" i="13" l="1"/>
  <c r="L5919" i="13"/>
  <c r="N5920" i="13"/>
  <c r="M5920" i="13" a="1"/>
  <c r="M5920" i="13" s="1"/>
  <c r="K5920" i="13"/>
  <c r="P5920" i="13"/>
  <c r="Q5920" i="13" s="1"/>
  <c r="A5921" i="13"/>
  <c r="O5920" i="13" l="1"/>
  <c r="L5920" i="13"/>
  <c r="N5921" i="13"/>
  <c r="M5921" i="13" a="1"/>
  <c r="M5921" i="13" s="1"/>
  <c r="K5921" i="13"/>
  <c r="P5921" i="13"/>
  <c r="Q5921" i="13" s="1"/>
  <c r="A5922" i="13"/>
  <c r="O5921" i="13" l="1"/>
  <c r="L5921" i="13"/>
  <c r="N5922" i="13"/>
  <c r="M5922" i="13" a="1"/>
  <c r="M5922" i="13" s="1"/>
  <c r="K5922" i="13"/>
  <c r="P5922" i="13"/>
  <c r="Q5922" i="13" s="1"/>
  <c r="A5923" i="13"/>
  <c r="O5922" i="13" l="1"/>
  <c r="L5922" i="13"/>
  <c r="N5923" i="13"/>
  <c r="M5923" i="13" a="1"/>
  <c r="M5923" i="13" s="1"/>
  <c r="K5923" i="13"/>
  <c r="P5923" i="13"/>
  <c r="Q5923" i="13" s="1"/>
  <c r="A5924" i="13"/>
  <c r="O5923" i="13" l="1"/>
  <c r="L5923" i="13"/>
  <c r="N5924" i="13"/>
  <c r="M5924" i="13" a="1"/>
  <c r="M5924" i="13" s="1"/>
  <c r="K5924" i="13"/>
  <c r="P5924" i="13"/>
  <c r="Q5924" i="13" s="1"/>
  <c r="A5925" i="13"/>
  <c r="G661" i="19"/>
  <c r="O5924" i="13" l="1"/>
  <c r="L5924" i="13"/>
  <c r="N5925" i="13"/>
  <c r="M5925" i="13" a="1"/>
  <c r="M5925" i="13" s="1"/>
  <c r="K5925" i="13"/>
  <c r="P5925" i="13"/>
  <c r="Q5925" i="13" s="1"/>
  <c r="A5926" i="13"/>
  <c r="O5925" i="13" l="1"/>
  <c r="L5925" i="13"/>
  <c r="N5926" i="13"/>
  <c r="M5926" i="13" a="1"/>
  <c r="M5926" i="13" s="1"/>
  <c r="K5926" i="13"/>
  <c r="P5926" i="13"/>
  <c r="Q5926" i="13" s="1"/>
  <c r="A5927" i="13"/>
  <c r="O5926" i="13" l="1"/>
  <c r="L5926" i="13"/>
  <c r="N5927" i="13"/>
  <c r="M5927" i="13" a="1"/>
  <c r="M5927" i="13" s="1"/>
  <c r="K5927" i="13"/>
  <c r="P5927" i="13"/>
  <c r="Q5927" i="13" s="1"/>
  <c r="A5928" i="13"/>
  <c r="O5927" i="13" l="1"/>
  <c r="L5927" i="13"/>
  <c r="N5928" i="13"/>
  <c r="M5928" i="13" a="1"/>
  <c r="M5928" i="13" s="1"/>
  <c r="K5928" i="13"/>
  <c r="P5928" i="13"/>
  <c r="Q5928" i="13" s="1"/>
  <c r="A5929" i="13"/>
  <c r="O5928" i="13" l="1"/>
  <c r="L5928" i="13"/>
  <c r="N5929" i="13"/>
  <c r="M5929" i="13" a="1"/>
  <c r="M5929" i="13" s="1"/>
  <c r="K5929" i="13"/>
  <c r="P5929" i="13"/>
  <c r="Q5929" i="13" s="1"/>
  <c r="A5930" i="13"/>
  <c r="O5929" i="13" l="1"/>
  <c r="L5929" i="13"/>
  <c r="N5930" i="13"/>
  <c r="M5930" i="13" a="1"/>
  <c r="M5930" i="13" s="1"/>
  <c r="K5930" i="13"/>
  <c r="P5930" i="13"/>
  <c r="Q5930" i="13" s="1"/>
  <c r="A5931" i="13"/>
  <c r="O5930" i="13" l="1"/>
  <c r="L5930" i="13"/>
  <c r="N5931" i="13"/>
  <c r="M5931" i="13" a="1"/>
  <c r="M5931" i="13" s="1"/>
  <c r="K5931" i="13"/>
  <c r="P5931" i="13"/>
  <c r="Q5931" i="13" s="1"/>
  <c r="A5932" i="13"/>
  <c r="O5931" i="13" l="1"/>
  <c r="L5931" i="13"/>
  <c r="N5932" i="13"/>
  <c r="M5932" i="13" a="1"/>
  <c r="M5932" i="13" s="1"/>
  <c r="K5932" i="13"/>
  <c r="P5932" i="13"/>
  <c r="Q5932" i="13" s="1"/>
  <c r="A5933" i="13"/>
  <c r="O5932" i="13" l="1"/>
  <c r="L5932" i="13"/>
  <c r="N5933" i="13"/>
  <c r="M5933" i="13" a="1"/>
  <c r="M5933" i="13" s="1"/>
  <c r="K5933" i="13"/>
  <c r="P5933" i="13"/>
  <c r="Q5933" i="13" s="1"/>
  <c r="A5934" i="13"/>
  <c r="G662" i="19"/>
  <c r="O5933" i="13" l="1"/>
  <c r="L5933" i="13"/>
  <c r="N5934" i="13"/>
  <c r="M5934" i="13" a="1"/>
  <c r="M5934" i="13" s="1"/>
  <c r="K5934" i="13"/>
  <c r="P5934" i="13"/>
  <c r="Q5934" i="13" s="1"/>
  <c r="A5935" i="13"/>
  <c r="O5934" i="13" l="1"/>
  <c r="L5934" i="13"/>
  <c r="N5935" i="13"/>
  <c r="M5935" i="13" a="1"/>
  <c r="M5935" i="13" s="1"/>
  <c r="K5935" i="13"/>
  <c r="P5935" i="13"/>
  <c r="Q5935" i="13" s="1"/>
  <c r="A5936" i="13"/>
  <c r="O5935" i="13" l="1"/>
  <c r="L5935" i="13"/>
  <c r="N5936" i="13"/>
  <c r="M5936" i="13" a="1"/>
  <c r="M5936" i="13" s="1"/>
  <c r="K5936" i="13"/>
  <c r="P5936" i="13"/>
  <c r="Q5936" i="13" s="1"/>
  <c r="A5937" i="13"/>
  <c r="O5936" i="13" l="1"/>
  <c r="L5936" i="13"/>
  <c r="N5937" i="13"/>
  <c r="M5937" i="13" a="1"/>
  <c r="M5937" i="13" s="1"/>
  <c r="K5937" i="13"/>
  <c r="P5937" i="13"/>
  <c r="Q5937" i="13" s="1"/>
  <c r="A5938" i="13"/>
  <c r="O5937" i="13" l="1"/>
  <c r="L5937" i="13"/>
  <c r="N5938" i="13"/>
  <c r="M5938" i="13" a="1"/>
  <c r="M5938" i="13" s="1"/>
  <c r="K5938" i="13"/>
  <c r="P5938" i="13"/>
  <c r="Q5938" i="13" s="1"/>
  <c r="A5939" i="13"/>
  <c r="O5938" i="13" l="1"/>
  <c r="L5938" i="13"/>
  <c r="N5939" i="13"/>
  <c r="M5939" i="13" a="1"/>
  <c r="M5939" i="13" s="1"/>
  <c r="K5939" i="13"/>
  <c r="P5939" i="13"/>
  <c r="Q5939" i="13" s="1"/>
  <c r="A5940" i="13"/>
  <c r="O5939" i="13" l="1"/>
  <c r="L5939" i="13"/>
  <c r="N5940" i="13"/>
  <c r="M5940" i="13" a="1"/>
  <c r="M5940" i="13" s="1"/>
  <c r="K5940" i="13"/>
  <c r="P5940" i="13"/>
  <c r="Q5940" i="13" s="1"/>
  <c r="A5941" i="13"/>
  <c r="O5940" i="13" l="1"/>
  <c r="L5940" i="13"/>
  <c r="N5941" i="13"/>
  <c r="M5941" i="13" a="1"/>
  <c r="M5941" i="13" s="1"/>
  <c r="K5941" i="13"/>
  <c r="P5941" i="13"/>
  <c r="Q5941" i="13" s="1"/>
  <c r="A5942" i="13"/>
  <c r="O5941" i="13" l="1"/>
  <c r="L5941" i="13"/>
  <c r="N5942" i="13"/>
  <c r="M5942" i="13" a="1"/>
  <c r="M5942" i="13" s="1"/>
  <c r="K5942" i="13"/>
  <c r="P5942" i="13"/>
  <c r="Q5942" i="13" s="1"/>
  <c r="A5943" i="13"/>
  <c r="G663" i="19"/>
  <c r="O5942" i="13" l="1"/>
  <c r="L5942" i="13"/>
  <c r="N5943" i="13"/>
  <c r="M5943" i="13" a="1"/>
  <c r="M5943" i="13" s="1"/>
  <c r="K5943" i="13"/>
  <c r="P5943" i="13"/>
  <c r="Q5943" i="13" s="1"/>
  <c r="A5944" i="13"/>
  <c r="O5943" i="13" l="1"/>
  <c r="L5943" i="13"/>
  <c r="N5944" i="13"/>
  <c r="M5944" i="13" a="1"/>
  <c r="M5944" i="13" s="1"/>
  <c r="K5944" i="13"/>
  <c r="P5944" i="13"/>
  <c r="Q5944" i="13" s="1"/>
  <c r="A5945" i="13"/>
  <c r="O5944" i="13" l="1"/>
  <c r="L5944" i="13"/>
  <c r="N5945" i="13"/>
  <c r="M5945" i="13" a="1"/>
  <c r="M5945" i="13" s="1"/>
  <c r="K5945" i="13"/>
  <c r="P5945" i="13"/>
  <c r="Q5945" i="13" s="1"/>
  <c r="A5946" i="13"/>
  <c r="O5945" i="13" l="1"/>
  <c r="L5945" i="13"/>
  <c r="N5946" i="13"/>
  <c r="M5946" i="13" a="1"/>
  <c r="M5946" i="13" s="1"/>
  <c r="K5946" i="13"/>
  <c r="P5946" i="13"/>
  <c r="Q5946" i="13" s="1"/>
  <c r="A5947" i="13"/>
  <c r="O5946" i="13" l="1"/>
  <c r="L5946" i="13"/>
  <c r="N5947" i="13"/>
  <c r="M5947" i="13" a="1"/>
  <c r="M5947" i="13" s="1"/>
  <c r="K5947" i="13"/>
  <c r="P5947" i="13"/>
  <c r="Q5947" i="13" s="1"/>
  <c r="A5948" i="13"/>
  <c r="O5947" i="13" l="1"/>
  <c r="L5947" i="13"/>
  <c r="N5948" i="13"/>
  <c r="M5948" i="13" a="1"/>
  <c r="M5948" i="13" s="1"/>
  <c r="K5948" i="13"/>
  <c r="P5948" i="13"/>
  <c r="Q5948" i="13" s="1"/>
  <c r="A5949" i="13"/>
  <c r="O5948" i="13" l="1"/>
  <c r="L5948" i="13"/>
  <c r="N5949" i="13"/>
  <c r="M5949" i="13" a="1"/>
  <c r="M5949" i="13" s="1"/>
  <c r="K5949" i="13"/>
  <c r="P5949" i="13"/>
  <c r="Q5949" i="13" s="1"/>
  <c r="A5950" i="13"/>
  <c r="O5949" i="13" l="1"/>
  <c r="L5949" i="13"/>
  <c r="N5950" i="13"/>
  <c r="M5950" i="13" a="1"/>
  <c r="M5950" i="13" s="1"/>
  <c r="K5950" i="13"/>
  <c r="P5950" i="13"/>
  <c r="Q5950" i="13" s="1"/>
  <c r="A5951" i="13"/>
  <c r="O5950" i="13" l="1"/>
  <c r="L5950" i="13"/>
  <c r="N5951" i="13"/>
  <c r="M5951" i="13" a="1"/>
  <c r="M5951" i="13" s="1"/>
  <c r="K5951" i="13"/>
  <c r="P5951" i="13"/>
  <c r="Q5951" i="13" s="1"/>
  <c r="A5952" i="13"/>
  <c r="G664" i="19"/>
  <c r="O5951" i="13" l="1"/>
  <c r="L5951" i="13"/>
  <c r="N5952" i="13"/>
  <c r="M5952" i="13" a="1"/>
  <c r="M5952" i="13" s="1"/>
  <c r="K5952" i="13"/>
  <c r="P5952" i="13"/>
  <c r="Q5952" i="13" s="1"/>
  <c r="A5953" i="13"/>
  <c r="O5952" i="13" l="1"/>
  <c r="L5952" i="13"/>
  <c r="N5953" i="13"/>
  <c r="M5953" i="13" a="1"/>
  <c r="M5953" i="13" s="1"/>
  <c r="K5953" i="13"/>
  <c r="P5953" i="13"/>
  <c r="Q5953" i="13" s="1"/>
  <c r="A5954" i="13"/>
  <c r="O5953" i="13" l="1"/>
  <c r="L5953" i="13"/>
  <c r="N5954" i="13"/>
  <c r="M5954" i="13" a="1"/>
  <c r="M5954" i="13" s="1"/>
  <c r="K5954" i="13"/>
  <c r="P5954" i="13"/>
  <c r="Q5954" i="13" s="1"/>
  <c r="A5955" i="13"/>
  <c r="O5954" i="13" l="1"/>
  <c r="L5954" i="13"/>
  <c r="N5955" i="13"/>
  <c r="M5955" i="13" a="1"/>
  <c r="M5955" i="13" s="1"/>
  <c r="K5955" i="13"/>
  <c r="P5955" i="13"/>
  <c r="Q5955" i="13" s="1"/>
  <c r="A5956" i="13"/>
  <c r="O5955" i="13" l="1"/>
  <c r="L5955" i="13"/>
  <c r="N5956" i="13"/>
  <c r="M5956" i="13" a="1"/>
  <c r="M5956" i="13" s="1"/>
  <c r="K5956" i="13"/>
  <c r="P5956" i="13"/>
  <c r="Q5956" i="13" s="1"/>
  <c r="A5957" i="13"/>
  <c r="O5956" i="13" l="1"/>
  <c r="L5956" i="13"/>
  <c r="N5957" i="13"/>
  <c r="M5957" i="13" a="1"/>
  <c r="M5957" i="13" s="1"/>
  <c r="K5957" i="13"/>
  <c r="P5957" i="13"/>
  <c r="Q5957" i="13" s="1"/>
  <c r="A5958" i="13"/>
  <c r="O5957" i="13" l="1"/>
  <c r="L5957" i="13"/>
  <c r="N5958" i="13"/>
  <c r="M5958" i="13" a="1"/>
  <c r="M5958" i="13" s="1"/>
  <c r="K5958" i="13"/>
  <c r="P5958" i="13"/>
  <c r="Q5958" i="13" s="1"/>
  <c r="A5959" i="13"/>
  <c r="O5958" i="13" l="1"/>
  <c r="L5958" i="13"/>
  <c r="N5959" i="13"/>
  <c r="M5959" i="13" a="1"/>
  <c r="M5959" i="13" s="1"/>
  <c r="K5959" i="13"/>
  <c r="P5959" i="13"/>
  <c r="Q5959" i="13" s="1"/>
  <c r="A5960" i="13"/>
  <c r="O5959" i="13" l="1"/>
  <c r="L5959" i="13"/>
  <c r="N5960" i="13"/>
  <c r="M5960" i="13" a="1"/>
  <c r="M5960" i="13" s="1"/>
  <c r="K5960" i="13"/>
  <c r="P5960" i="13"/>
  <c r="Q5960" i="13" s="1"/>
  <c r="A5961" i="13"/>
  <c r="G665" i="19"/>
  <c r="O5960" i="13" l="1"/>
  <c r="L5960" i="13"/>
  <c r="N5961" i="13"/>
  <c r="M5961" i="13" a="1"/>
  <c r="M5961" i="13" s="1"/>
  <c r="K5961" i="13"/>
  <c r="P5961" i="13"/>
  <c r="Q5961" i="13" s="1"/>
  <c r="A5962" i="13"/>
  <c r="O5961" i="13" l="1"/>
  <c r="L5961" i="13"/>
  <c r="N5962" i="13"/>
  <c r="M5962" i="13" a="1"/>
  <c r="M5962" i="13" s="1"/>
  <c r="K5962" i="13"/>
  <c r="P5962" i="13"/>
  <c r="Q5962" i="13" s="1"/>
  <c r="A5963" i="13"/>
  <c r="O5962" i="13" l="1"/>
  <c r="L5962" i="13"/>
  <c r="N5963" i="13"/>
  <c r="M5963" i="13" a="1"/>
  <c r="M5963" i="13" s="1"/>
  <c r="K5963" i="13"/>
  <c r="P5963" i="13"/>
  <c r="Q5963" i="13" s="1"/>
  <c r="A5964" i="13"/>
  <c r="O5963" i="13" l="1"/>
  <c r="L5963" i="13"/>
  <c r="N5964" i="13"/>
  <c r="M5964" i="13" a="1"/>
  <c r="M5964" i="13" s="1"/>
  <c r="K5964" i="13"/>
  <c r="P5964" i="13"/>
  <c r="Q5964" i="13" s="1"/>
  <c r="A5965" i="13"/>
  <c r="O5964" i="13" l="1"/>
  <c r="L5964" i="13"/>
  <c r="N5965" i="13"/>
  <c r="M5965" i="13" a="1"/>
  <c r="M5965" i="13" s="1"/>
  <c r="K5965" i="13"/>
  <c r="P5965" i="13"/>
  <c r="Q5965" i="13" s="1"/>
  <c r="A5966" i="13"/>
  <c r="O5965" i="13" l="1"/>
  <c r="L5965" i="13"/>
  <c r="N5966" i="13"/>
  <c r="M5966" i="13" a="1"/>
  <c r="M5966" i="13" s="1"/>
  <c r="K5966" i="13"/>
  <c r="P5966" i="13"/>
  <c r="Q5966" i="13" s="1"/>
  <c r="A5967" i="13"/>
  <c r="O5966" i="13" l="1"/>
  <c r="L5966" i="13"/>
  <c r="N5967" i="13"/>
  <c r="M5967" i="13" a="1"/>
  <c r="M5967" i="13" s="1"/>
  <c r="K5967" i="13"/>
  <c r="P5967" i="13"/>
  <c r="Q5967" i="13" s="1"/>
  <c r="A5968" i="13"/>
  <c r="O5967" i="13" l="1"/>
  <c r="L5967" i="13"/>
  <c r="N5968" i="13"/>
  <c r="M5968" i="13" a="1"/>
  <c r="M5968" i="13" s="1"/>
  <c r="O5968" i="13" s="1"/>
  <c r="K5968" i="13"/>
  <c r="P5968" i="13"/>
  <c r="Q5968" i="13" s="1"/>
  <c r="A5969" i="13"/>
  <c r="L5968" i="13" l="1"/>
  <c r="N5969" i="13"/>
  <c r="M5969" i="13" a="1"/>
  <c r="M5969" i="13" s="1"/>
  <c r="K5969" i="13"/>
  <c r="P5969" i="13"/>
  <c r="Q5969" i="13" s="1"/>
  <c r="A5970" i="13"/>
  <c r="G666" i="19"/>
  <c r="O5969" i="13" l="1"/>
  <c r="L5969" i="13"/>
  <c r="N5970" i="13"/>
  <c r="M5970" i="13" a="1"/>
  <c r="M5970" i="13" s="1"/>
  <c r="K5970" i="13"/>
  <c r="P5970" i="13"/>
  <c r="Q5970" i="13" s="1"/>
  <c r="A5971" i="13"/>
  <c r="O5970" i="13" l="1"/>
  <c r="L5970" i="13"/>
  <c r="N5971" i="13"/>
  <c r="M5971" i="13" a="1"/>
  <c r="M5971" i="13" s="1"/>
  <c r="K5971" i="13"/>
  <c r="P5971" i="13"/>
  <c r="Q5971" i="13" s="1"/>
  <c r="A5972" i="13"/>
  <c r="O5971" i="13" l="1"/>
  <c r="L5971" i="13"/>
  <c r="N5972" i="13"/>
  <c r="M5972" i="13" a="1"/>
  <c r="M5972" i="13" s="1"/>
  <c r="K5972" i="13"/>
  <c r="P5972" i="13"/>
  <c r="Q5972" i="13" s="1"/>
  <c r="A5973" i="13"/>
  <c r="O5972" i="13" l="1"/>
  <c r="L5972" i="13"/>
  <c r="N5973" i="13"/>
  <c r="M5973" i="13" a="1"/>
  <c r="M5973" i="13" s="1"/>
  <c r="K5973" i="13"/>
  <c r="P5973" i="13"/>
  <c r="Q5973" i="13" s="1"/>
  <c r="A5974" i="13"/>
  <c r="O5973" i="13" l="1"/>
  <c r="L5973" i="13"/>
  <c r="N5974" i="13"/>
  <c r="M5974" i="13" a="1"/>
  <c r="M5974" i="13" s="1"/>
  <c r="K5974" i="13"/>
  <c r="P5974" i="13"/>
  <c r="Q5974" i="13" s="1"/>
  <c r="A5975" i="13"/>
  <c r="O5974" i="13" l="1"/>
  <c r="L5974" i="13"/>
  <c r="N5975" i="13"/>
  <c r="M5975" i="13" a="1"/>
  <c r="M5975" i="13" s="1"/>
  <c r="K5975" i="13"/>
  <c r="P5975" i="13"/>
  <c r="Q5975" i="13" s="1"/>
  <c r="A5976" i="13"/>
  <c r="O5975" i="13" l="1"/>
  <c r="L5975" i="13"/>
  <c r="N5976" i="13"/>
  <c r="M5976" i="13" a="1"/>
  <c r="M5976" i="13" s="1"/>
  <c r="K5976" i="13"/>
  <c r="P5976" i="13"/>
  <c r="Q5976" i="13" s="1"/>
  <c r="A5977" i="13"/>
  <c r="O5976" i="13" l="1"/>
  <c r="L5976" i="13"/>
  <c r="N5977" i="13"/>
  <c r="M5977" i="13" a="1"/>
  <c r="M5977" i="13" s="1"/>
  <c r="K5977" i="13"/>
  <c r="P5977" i="13"/>
  <c r="Q5977" i="13" s="1"/>
  <c r="A5978" i="13"/>
  <c r="O5977" i="13" l="1"/>
  <c r="L5977" i="13"/>
  <c r="N5978" i="13"/>
  <c r="M5978" i="13" a="1"/>
  <c r="M5978" i="13" s="1"/>
  <c r="K5978" i="13"/>
  <c r="P5978" i="13"/>
  <c r="Q5978" i="13" s="1"/>
  <c r="A5979" i="13"/>
  <c r="G667" i="19"/>
  <c r="O5978" i="13" l="1"/>
  <c r="L5978" i="13"/>
  <c r="N5979" i="13"/>
  <c r="M5979" i="13" a="1"/>
  <c r="M5979" i="13" s="1"/>
  <c r="K5979" i="13"/>
  <c r="P5979" i="13"/>
  <c r="Q5979" i="13" s="1"/>
  <c r="A5980" i="13"/>
  <c r="O5979" i="13" l="1"/>
  <c r="L5979" i="13"/>
  <c r="N5980" i="13"/>
  <c r="M5980" i="13" a="1"/>
  <c r="M5980" i="13" s="1"/>
  <c r="K5980" i="13"/>
  <c r="P5980" i="13"/>
  <c r="Q5980" i="13" s="1"/>
  <c r="A5981" i="13"/>
  <c r="O5980" i="13" l="1"/>
  <c r="L5980" i="13"/>
  <c r="N5981" i="13"/>
  <c r="M5981" i="13" a="1"/>
  <c r="M5981" i="13" s="1"/>
  <c r="K5981" i="13"/>
  <c r="P5981" i="13"/>
  <c r="Q5981" i="13" s="1"/>
  <c r="A5982" i="13"/>
  <c r="O5981" i="13" l="1"/>
  <c r="L5981" i="13"/>
  <c r="N5982" i="13"/>
  <c r="M5982" i="13" a="1"/>
  <c r="M5982" i="13" s="1"/>
  <c r="K5982" i="13"/>
  <c r="P5982" i="13"/>
  <c r="Q5982" i="13" s="1"/>
  <c r="A5983" i="13"/>
  <c r="O5982" i="13" l="1"/>
  <c r="L5982" i="13"/>
  <c r="N5983" i="13"/>
  <c r="M5983" i="13" a="1"/>
  <c r="M5983" i="13" s="1"/>
  <c r="O5983" i="13" s="1"/>
  <c r="K5983" i="13"/>
  <c r="P5983" i="13"/>
  <c r="Q5983" i="13" s="1"/>
  <c r="A5984" i="13"/>
  <c r="L5983" i="13" l="1"/>
  <c r="N5984" i="13"/>
  <c r="M5984" i="13" a="1"/>
  <c r="M5984" i="13" s="1"/>
  <c r="K5984" i="13"/>
  <c r="P5984" i="13"/>
  <c r="Q5984" i="13" s="1"/>
  <c r="A5985" i="13"/>
  <c r="O5984" i="13" l="1"/>
  <c r="L5984" i="13"/>
  <c r="N5985" i="13"/>
  <c r="M5985" i="13" a="1"/>
  <c r="M5985" i="13" s="1"/>
  <c r="K5985" i="13"/>
  <c r="P5985" i="13"/>
  <c r="Q5985" i="13" s="1"/>
  <c r="A5986" i="13"/>
  <c r="O5985" i="13" l="1"/>
  <c r="L5985" i="13"/>
  <c r="N5986" i="13"/>
  <c r="M5986" i="13" a="1"/>
  <c r="M5986" i="13" s="1"/>
  <c r="K5986" i="13"/>
  <c r="P5986" i="13"/>
  <c r="Q5986" i="13" s="1"/>
  <c r="A5987" i="13"/>
  <c r="O5986" i="13" l="1"/>
  <c r="L5986" i="13"/>
  <c r="N5987" i="13"/>
  <c r="M5987" i="13" a="1"/>
  <c r="M5987" i="13" s="1"/>
  <c r="K5987" i="13"/>
  <c r="P5987" i="13"/>
  <c r="Q5987" i="13" s="1"/>
  <c r="A5988" i="13"/>
  <c r="G668" i="19"/>
  <c r="O5987" i="13" l="1"/>
  <c r="L5987" i="13"/>
  <c r="N5988" i="13"/>
  <c r="M5988" i="13" a="1"/>
  <c r="M5988" i="13" s="1"/>
  <c r="K5988" i="13"/>
  <c r="P5988" i="13"/>
  <c r="Q5988" i="13" s="1"/>
  <c r="A5989" i="13"/>
  <c r="O5988" i="13" l="1"/>
  <c r="L5988" i="13"/>
  <c r="N5989" i="13"/>
  <c r="M5989" i="13" a="1"/>
  <c r="M5989" i="13" s="1"/>
  <c r="O5989" i="13" s="1"/>
  <c r="K5989" i="13"/>
  <c r="P5989" i="13"/>
  <c r="Q5989" i="13" s="1"/>
  <c r="A5990" i="13"/>
  <c r="L5989" i="13" l="1"/>
  <c r="N5990" i="13"/>
  <c r="M5990" i="13" a="1"/>
  <c r="M5990" i="13" s="1"/>
  <c r="K5990" i="13"/>
  <c r="P5990" i="13"/>
  <c r="Q5990" i="13" s="1"/>
  <c r="A5991" i="13"/>
  <c r="O5990" i="13" l="1"/>
  <c r="L5990" i="13"/>
  <c r="N5991" i="13"/>
  <c r="M5991" i="13" a="1"/>
  <c r="M5991" i="13" s="1"/>
  <c r="K5991" i="13"/>
  <c r="P5991" i="13"/>
  <c r="Q5991" i="13" s="1"/>
  <c r="A5992" i="13"/>
  <c r="O5991" i="13" l="1"/>
  <c r="L5991" i="13"/>
  <c r="N5992" i="13"/>
  <c r="M5992" i="13" a="1"/>
  <c r="M5992" i="13" s="1"/>
  <c r="K5992" i="13"/>
  <c r="P5992" i="13"/>
  <c r="Q5992" i="13" s="1"/>
  <c r="A5993" i="13"/>
  <c r="O5992" i="13" l="1"/>
  <c r="L5992" i="13"/>
  <c r="N5993" i="13"/>
  <c r="M5993" i="13" a="1"/>
  <c r="M5993" i="13" s="1"/>
  <c r="K5993" i="13"/>
  <c r="P5993" i="13"/>
  <c r="Q5993" i="13" s="1"/>
  <c r="A5994" i="13"/>
  <c r="O5993" i="13" l="1"/>
  <c r="L5993" i="13"/>
  <c r="N5994" i="13"/>
  <c r="M5994" i="13" a="1"/>
  <c r="M5994" i="13" s="1"/>
  <c r="K5994" i="13"/>
  <c r="P5994" i="13"/>
  <c r="Q5994" i="13" s="1"/>
  <c r="A5995" i="13"/>
  <c r="O5994" i="13" l="1"/>
  <c r="L5994" i="13"/>
  <c r="N5995" i="13"/>
  <c r="M5995" i="13" a="1"/>
  <c r="M5995" i="13" s="1"/>
  <c r="K5995" i="13"/>
  <c r="P5995" i="13"/>
  <c r="Q5995" i="13" s="1"/>
  <c r="A5996" i="13"/>
  <c r="O5995" i="13" l="1"/>
  <c r="L5995" i="13"/>
  <c r="N5996" i="13"/>
  <c r="M5996" i="13" a="1"/>
  <c r="M5996" i="13" s="1"/>
  <c r="K5996" i="13"/>
  <c r="P5996" i="13"/>
  <c r="Q5996" i="13" s="1"/>
  <c r="A5997" i="13"/>
  <c r="G669" i="19"/>
  <c r="O5996" i="13" l="1"/>
  <c r="L5996" i="13"/>
  <c r="N5997" i="13"/>
  <c r="M5997" i="13" a="1"/>
  <c r="M5997" i="13" s="1"/>
  <c r="K5997" i="13"/>
  <c r="P5997" i="13"/>
  <c r="Q5997" i="13" s="1"/>
  <c r="A5998" i="13"/>
  <c r="O5997" i="13" l="1"/>
  <c r="L5997" i="13"/>
  <c r="N5998" i="13"/>
  <c r="M5998" i="13" a="1"/>
  <c r="M5998" i="13" s="1"/>
  <c r="K5998" i="13"/>
  <c r="P5998" i="13"/>
  <c r="Q5998" i="13" s="1"/>
  <c r="A5999" i="13"/>
  <c r="O5998" i="13" l="1"/>
  <c r="L5998" i="13"/>
  <c r="N5999" i="13"/>
  <c r="M5999" i="13" a="1"/>
  <c r="M5999" i="13" s="1"/>
  <c r="K5999" i="13"/>
  <c r="P5999" i="13"/>
  <c r="Q5999" i="13" s="1"/>
  <c r="A6000" i="13"/>
  <c r="O5999" i="13" l="1"/>
  <c r="L5999" i="13"/>
  <c r="N6000" i="13"/>
  <c r="M6000" i="13" a="1"/>
  <c r="M6000" i="13" s="1"/>
  <c r="K6000" i="13"/>
  <c r="P6000" i="13"/>
  <c r="Q6000" i="13" s="1"/>
  <c r="A6001" i="13"/>
  <c r="O6000" i="13" l="1"/>
  <c r="L6000" i="13"/>
  <c r="N6001" i="13"/>
  <c r="M6001" i="13" a="1"/>
  <c r="M6001" i="13" s="1"/>
  <c r="K6001" i="13"/>
  <c r="P6001" i="13"/>
  <c r="Q6001" i="13" s="1"/>
  <c r="A6002" i="13"/>
  <c r="O6001" i="13" l="1"/>
  <c r="L6001" i="13"/>
  <c r="N6002" i="13"/>
  <c r="M6002" i="13" a="1"/>
  <c r="M6002" i="13" s="1"/>
  <c r="K6002" i="13"/>
  <c r="P6002" i="13"/>
  <c r="Q6002" i="13" s="1"/>
  <c r="A6003" i="13"/>
  <c r="O6002" i="13" l="1"/>
  <c r="L6002" i="13"/>
  <c r="N6003" i="13"/>
  <c r="M6003" i="13" a="1"/>
  <c r="M6003" i="13" s="1"/>
  <c r="K6003" i="13"/>
  <c r="P6003" i="13"/>
  <c r="Q6003" i="13" s="1"/>
  <c r="A6004" i="13"/>
  <c r="O6003" i="13" l="1"/>
  <c r="L6003" i="13"/>
  <c r="N6004" i="13"/>
  <c r="M6004" i="13" a="1"/>
  <c r="M6004" i="13" s="1"/>
  <c r="K6004" i="13"/>
  <c r="P6004" i="13"/>
  <c r="Q6004" i="13" s="1"/>
  <c r="A6005" i="13"/>
  <c r="O6004" i="13" l="1"/>
  <c r="L6004" i="13"/>
  <c r="N6005" i="13"/>
  <c r="M6005" i="13" a="1"/>
  <c r="M6005" i="13" s="1"/>
  <c r="K6005" i="13"/>
  <c r="P6005" i="13"/>
  <c r="Q6005" i="13" s="1"/>
  <c r="A6006" i="13"/>
  <c r="G670" i="19"/>
  <c r="O6005" i="13" l="1"/>
  <c r="L6005" i="13"/>
  <c r="N6006" i="13"/>
  <c r="M6006" i="13" a="1"/>
  <c r="M6006" i="13" s="1"/>
  <c r="K6006" i="13"/>
  <c r="P6006" i="13"/>
  <c r="Q6006" i="13" s="1"/>
  <c r="A6007" i="13"/>
  <c r="O6006" i="13" l="1"/>
  <c r="L6006" i="13"/>
  <c r="N6007" i="13"/>
  <c r="M6007" i="13" a="1"/>
  <c r="M6007" i="13" s="1"/>
  <c r="K6007" i="13"/>
  <c r="P6007" i="13"/>
  <c r="Q6007" i="13" s="1"/>
  <c r="A6008" i="13"/>
  <c r="O6007" i="13" l="1"/>
  <c r="L6007" i="13"/>
  <c r="N6008" i="13"/>
  <c r="M6008" i="13" a="1"/>
  <c r="M6008" i="13" s="1"/>
  <c r="K6008" i="13"/>
  <c r="P6008" i="13"/>
  <c r="Q6008" i="13" s="1"/>
  <c r="A6009" i="13"/>
  <c r="O6008" i="13" l="1"/>
  <c r="L6008" i="13"/>
  <c r="N6009" i="13"/>
  <c r="M6009" i="13" a="1"/>
  <c r="M6009" i="13" s="1"/>
  <c r="K6009" i="13"/>
  <c r="P6009" i="13"/>
  <c r="Q6009" i="13" s="1"/>
  <c r="A6010" i="13"/>
  <c r="O6009" i="13" l="1"/>
  <c r="L6009" i="13"/>
  <c r="N6010" i="13"/>
  <c r="M6010" i="13" a="1"/>
  <c r="M6010" i="13" s="1"/>
  <c r="K6010" i="13"/>
  <c r="P6010" i="13"/>
  <c r="Q6010" i="13" s="1"/>
  <c r="A6011" i="13"/>
  <c r="O6010" i="13" l="1"/>
  <c r="L6010" i="13"/>
  <c r="N6011" i="13"/>
  <c r="M6011" i="13" a="1"/>
  <c r="M6011" i="13" s="1"/>
  <c r="K6011" i="13"/>
  <c r="P6011" i="13"/>
  <c r="Q6011" i="13" s="1"/>
  <c r="A6012" i="13"/>
  <c r="O6011" i="13" l="1"/>
  <c r="L6011" i="13"/>
  <c r="N6012" i="13"/>
  <c r="M6012" i="13" a="1"/>
  <c r="M6012" i="13" s="1"/>
  <c r="K6012" i="13"/>
  <c r="P6012" i="13"/>
  <c r="Q6012" i="13" s="1"/>
  <c r="A6013" i="13"/>
  <c r="O6012" i="13" l="1"/>
  <c r="L6012" i="13"/>
  <c r="N6013" i="13"/>
  <c r="M6013" i="13" a="1"/>
  <c r="M6013" i="13" s="1"/>
  <c r="K6013" i="13"/>
  <c r="P6013" i="13"/>
  <c r="Q6013" i="13" s="1"/>
  <c r="A6014" i="13"/>
  <c r="O6013" i="13" l="1"/>
  <c r="L6013" i="13"/>
  <c r="N6014" i="13"/>
  <c r="M6014" i="13" a="1"/>
  <c r="M6014" i="13" s="1"/>
  <c r="K6014" i="13"/>
  <c r="P6014" i="13"/>
  <c r="Q6014" i="13" s="1"/>
  <c r="A6015" i="13"/>
  <c r="G671" i="19"/>
  <c r="O6014" i="13" l="1"/>
  <c r="L6014" i="13"/>
  <c r="N6015" i="13"/>
  <c r="M6015" i="13" a="1"/>
  <c r="M6015" i="13" s="1"/>
  <c r="K6015" i="13"/>
  <c r="P6015" i="13"/>
  <c r="Q6015" i="13" s="1"/>
  <c r="A6016" i="13"/>
  <c r="O6015" i="13" l="1"/>
  <c r="L6015" i="13"/>
  <c r="N6016" i="13"/>
  <c r="M6016" i="13" a="1"/>
  <c r="M6016" i="13" s="1"/>
  <c r="K6016" i="13"/>
  <c r="P6016" i="13"/>
  <c r="Q6016" i="13" s="1"/>
  <c r="A6017" i="13"/>
  <c r="O6016" i="13" l="1"/>
  <c r="L6016" i="13"/>
  <c r="N6017" i="13"/>
  <c r="M6017" i="13" a="1"/>
  <c r="M6017" i="13" s="1"/>
  <c r="K6017" i="13"/>
  <c r="P6017" i="13"/>
  <c r="Q6017" i="13" s="1"/>
  <c r="A6018" i="13"/>
  <c r="O6017" i="13" l="1"/>
  <c r="L6017" i="13"/>
  <c r="N6018" i="13"/>
  <c r="M6018" i="13" a="1"/>
  <c r="M6018" i="13" s="1"/>
  <c r="K6018" i="13"/>
  <c r="P6018" i="13"/>
  <c r="Q6018" i="13" s="1"/>
  <c r="A6019" i="13"/>
  <c r="O6018" i="13" l="1"/>
  <c r="L6018" i="13"/>
  <c r="N6019" i="13"/>
  <c r="M6019" i="13" a="1"/>
  <c r="M6019" i="13" s="1"/>
  <c r="O6019" i="13" s="1"/>
  <c r="K6019" i="13"/>
  <c r="P6019" i="13"/>
  <c r="Q6019" i="13" s="1"/>
  <c r="A6020" i="13"/>
  <c r="L6019" i="13" l="1"/>
  <c r="N6020" i="13"/>
  <c r="M6020" i="13" a="1"/>
  <c r="M6020" i="13" s="1"/>
  <c r="K6020" i="13"/>
  <c r="P6020" i="13"/>
  <c r="Q6020" i="13" s="1"/>
  <c r="A6021" i="13"/>
  <c r="O6020" i="13" l="1"/>
  <c r="L6020" i="13"/>
  <c r="N6021" i="13"/>
  <c r="M6021" i="13" a="1"/>
  <c r="M6021" i="13" s="1"/>
  <c r="K6021" i="13"/>
  <c r="P6021" i="13"/>
  <c r="Q6021" i="13" s="1"/>
  <c r="A6022" i="13"/>
  <c r="O6021" i="13" l="1"/>
  <c r="L6021" i="13"/>
  <c r="N6022" i="13"/>
  <c r="M6022" i="13" a="1"/>
  <c r="M6022" i="13" s="1"/>
  <c r="K6022" i="13"/>
  <c r="P6022" i="13"/>
  <c r="Q6022" i="13" s="1"/>
  <c r="A6023" i="13"/>
  <c r="O6022" i="13" l="1"/>
  <c r="L6022" i="13"/>
  <c r="N6023" i="13"/>
  <c r="M6023" i="13" a="1"/>
  <c r="M6023" i="13" s="1"/>
  <c r="K6023" i="13"/>
  <c r="P6023" i="13"/>
  <c r="Q6023" i="13" s="1"/>
  <c r="A6024" i="13"/>
  <c r="G672" i="19"/>
  <c r="O6023" i="13" l="1"/>
  <c r="L6023" i="13"/>
  <c r="N6024" i="13"/>
  <c r="M6024" i="13" a="1"/>
  <c r="M6024" i="13" s="1"/>
  <c r="K6024" i="13"/>
  <c r="P6024" i="13"/>
  <c r="Q6024" i="13" s="1"/>
  <c r="A6025" i="13"/>
  <c r="O6024" i="13" l="1"/>
  <c r="L6024" i="13"/>
  <c r="N6025" i="13"/>
  <c r="M6025" i="13" a="1"/>
  <c r="M6025" i="13" s="1"/>
  <c r="K6025" i="13"/>
  <c r="P6025" i="13"/>
  <c r="Q6025" i="13" s="1"/>
  <c r="A6026" i="13"/>
  <c r="O6025" i="13" l="1"/>
  <c r="L6025" i="13"/>
  <c r="N6026" i="13"/>
  <c r="M6026" i="13" a="1"/>
  <c r="M6026" i="13" s="1"/>
  <c r="K6026" i="13"/>
  <c r="P6026" i="13"/>
  <c r="Q6026" i="13" s="1"/>
  <c r="A6027" i="13"/>
  <c r="O6026" i="13" l="1"/>
  <c r="L6026" i="13"/>
  <c r="N6027" i="13"/>
  <c r="M6027" i="13" a="1"/>
  <c r="M6027" i="13" s="1"/>
  <c r="K6027" i="13"/>
  <c r="P6027" i="13"/>
  <c r="Q6027" i="13" s="1"/>
  <c r="A6028" i="13"/>
  <c r="O6027" i="13" l="1"/>
  <c r="L6027" i="13"/>
  <c r="N6028" i="13"/>
  <c r="M6028" i="13" a="1"/>
  <c r="M6028" i="13" s="1"/>
  <c r="K6028" i="13"/>
  <c r="P6028" i="13"/>
  <c r="Q6028" i="13" s="1"/>
  <c r="A6029" i="13"/>
  <c r="O6028" i="13" l="1"/>
  <c r="L6028" i="13"/>
  <c r="N6029" i="13"/>
  <c r="M6029" i="13" a="1"/>
  <c r="M6029" i="13" s="1"/>
  <c r="K6029" i="13"/>
  <c r="P6029" i="13"/>
  <c r="Q6029" i="13" s="1"/>
  <c r="A6030" i="13"/>
  <c r="O6029" i="13" l="1"/>
  <c r="L6029" i="13"/>
  <c r="N6030" i="13"/>
  <c r="M6030" i="13" a="1"/>
  <c r="M6030" i="13" s="1"/>
  <c r="K6030" i="13"/>
  <c r="P6030" i="13"/>
  <c r="Q6030" i="13" s="1"/>
  <c r="A6031" i="13"/>
  <c r="O6030" i="13" l="1"/>
  <c r="L6030" i="13"/>
  <c r="N6031" i="13"/>
  <c r="M6031" i="13" a="1"/>
  <c r="M6031" i="13" s="1"/>
  <c r="O6031" i="13" s="1"/>
  <c r="K6031" i="13"/>
  <c r="P6031" i="13"/>
  <c r="Q6031" i="13" s="1"/>
  <c r="A6032" i="13"/>
  <c r="L6031" i="13" l="1"/>
  <c r="N6032" i="13"/>
  <c r="M6032" i="13" a="1"/>
  <c r="M6032" i="13" s="1"/>
  <c r="K6032" i="13"/>
  <c r="P6032" i="13"/>
  <c r="Q6032" i="13" s="1"/>
  <c r="A6033" i="13"/>
  <c r="G673" i="19"/>
  <c r="O6032" i="13" l="1"/>
  <c r="L6032" i="13"/>
  <c r="N6033" i="13"/>
  <c r="M6033" i="13" a="1"/>
  <c r="M6033" i="13" s="1"/>
  <c r="O6033" i="13" s="1"/>
  <c r="K6033" i="13"/>
  <c r="P6033" i="13"/>
  <c r="Q6033" i="13" s="1"/>
  <c r="A6034" i="13"/>
  <c r="L6033" i="13" l="1"/>
  <c r="N6034" i="13"/>
  <c r="M6034" i="13" a="1"/>
  <c r="M6034" i="13" s="1"/>
  <c r="K6034" i="13"/>
  <c r="P6034" i="13"/>
  <c r="Q6034" i="13" s="1"/>
  <c r="A6035" i="13"/>
  <c r="O6034" i="13" l="1"/>
  <c r="L6034" i="13"/>
  <c r="N6035" i="13"/>
  <c r="M6035" i="13" a="1"/>
  <c r="M6035" i="13" s="1"/>
  <c r="K6035" i="13"/>
  <c r="P6035" i="13"/>
  <c r="Q6035" i="13" s="1"/>
  <c r="A6036" i="13"/>
  <c r="O6035" i="13" l="1"/>
  <c r="L6035" i="13"/>
  <c r="N6036" i="13"/>
  <c r="M6036" i="13" a="1"/>
  <c r="M6036" i="13" s="1"/>
  <c r="K6036" i="13"/>
  <c r="P6036" i="13"/>
  <c r="Q6036" i="13" s="1"/>
  <c r="A6037" i="13"/>
  <c r="O6036" i="13" l="1"/>
  <c r="L6036" i="13"/>
  <c r="N6037" i="13"/>
  <c r="M6037" i="13" a="1"/>
  <c r="M6037" i="13" s="1"/>
  <c r="K6037" i="13"/>
  <c r="P6037" i="13"/>
  <c r="Q6037" i="13" s="1"/>
  <c r="A6038" i="13"/>
  <c r="O6037" i="13" l="1"/>
  <c r="L6037" i="13"/>
  <c r="N6038" i="13"/>
  <c r="M6038" i="13" a="1"/>
  <c r="M6038" i="13" s="1"/>
  <c r="K6038" i="13"/>
  <c r="P6038" i="13"/>
  <c r="Q6038" i="13" s="1"/>
  <c r="A6039" i="13"/>
  <c r="O6038" i="13" l="1"/>
  <c r="L6038" i="13"/>
  <c r="N6039" i="13"/>
  <c r="M6039" i="13" a="1"/>
  <c r="M6039" i="13" s="1"/>
  <c r="K6039" i="13"/>
  <c r="P6039" i="13"/>
  <c r="Q6039" i="13" s="1"/>
  <c r="A6040" i="13"/>
  <c r="O6039" i="13" l="1"/>
  <c r="L6039" i="13"/>
  <c r="N6040" i="13"/>
  <c r="M6040" i="13" a="1"/>
  <c r="M6040" i="13" s="1"/>
  <c r="K6040" i="13"/>
  <c r="P6040" i="13"/>
  <c r="Q6040" i="13" s="1"/>
  <c r="A6041" i="13"/>
  <c r="O6040" i="13" l="1"/>
  <c r="L6040" i="13"/>
  <c r="N6041" i="13"/>
  <c r="M6041" i="13" a="1"/>
  <c r="M6041" i="13" s="1"/>
  <c r="K6041" i="13"/>
  <c r="P6041" i="13"/>
  <c r="Q6041" i="13" s="1"/>
  <c r="A6042" i="13"/>
  <c r="G674" i="19"/>
  <c r="O6041" i="13" l="1"/>
  <c r="L6041" i="13"/>
  <c r="N6042" i="13"/>
  <c r="M6042" i="13" a="1"/>
  <c r="M6042" i="13" s="1"/>
  <c r="K6042" i="13"/>
  <c r="P6042" i="13"/>
  <c r="Q6042" i="13" s="1"/>
  <c r="A6043" i="13"/>
  <c r="O6042" i="13" l="1"/>
  <c r="L6042" i="13"/>
  <c r="N6043" i="13"/>
  <c r="M6043" i="13" a="1"/>
  <c r="M6043" i="13" s="1"/>
  <c r="K6043" i="13"/>
  <c r="P6043" i="13"/>
  <c r="Q6043" i="13" s="1"/>
  <c r="A6044" i="13"/>
  <c r="O6043" i="13" l="1"/>
  <c r="L6043" i="13"/>
  <c r="N6044" i="13"/>
  <c r="M6044" i="13" a="1"/>
  <c r="M6044" i="13" s="1"/>
  <c r="K6044" i="13"/>
  <c r="P6044" i="13"/>
  <c r="Q6044" i="13" s="1"/>
  <c r="A6045" i="13"/>
  <c r="O6044" i="13" l="1"/>
  <c r="L6044" i="13"/>
  <c r="N6045" i="13"/>
  <c r="M6045" i="13" a="1"/>
  <c r="M6045" i="13" s="1"/>
  <c r="K6045" i="13"/>
  <c r="P6045" i="13"/>
  <c r="Q6045" i="13" s="1"/>
  <c r="A6046" i="13"/>
  <c r="O6045" i="13" l="1"/>
  <c r="L6045" i="13"/>
  <c r="N6046" i="13"/>
  <c r="M6046" i="13" a="1"/>
  <c r="M6046" i="13" s="1"/>
  <c r="K6046" i="13"/>
  <c r="P6046" i="13"/>
  <c r="Q6046" i="13" s="1"/>
  <c r="A6047" i="13"/>
  <c r="O6046" i="13" l="1"/>
  <c r="L6046" i="13"/>
  <c r="N6047" i="13"/>
  <c r="M6047" i="13" a="1"/>
  <c r="M6047" i="13" s="1"/>
  <c r="K6047" i="13"/>
  <c r="P6047" i="13"/>
  <c r="Q6047" i="13" s="1"/>
  <c r="A6048" i="13"/>
  <c r="O6047" i="13" l="1"/>
  <c r="L6047" i="13"/>
  <c r="N6048" i="13"/>
  <c r="M6048" i="13" a="1"/>
  <c r="M6048" i="13" s="1"/>
  <c r="K6048" i="13"/>
  <c r="P6048" i="13"/>
  <c r="Q6048" i="13" s="1"/>
  <c r="A6049" i="13"/>
  <c r="O6048" i="13" l="1"/>
  <c r="L6048" i="13"/>
  <c r="N6049" i="13"/>
  <c r="M6049" i="13" a="1"/>
  <c r="M6049" i="13" s="1"/>
  <c r="K6049" i="13"/>
  <c r="P6049" i="13"/>
  <c r="Q6049" i="13" s="1"/>
  <c r="A6050" i="13"/>
  <c r="O6049" i="13" l="1"/>
  <c r="L6049" i="13"/>
  <c r="N6050" i="13"/>
  <c r="M6050" i="13" a="1"/>
  <c r="M6050" i="13" s="1"/>
  <c r="K6050" i="13"/>
  <c r="P6050" i="13"/>
  <c r="Q6050" i="13" s="1"/>
  <c r="A6051" i="13"/>
  <c r="G675" i="19"/>
  <c r="O6050" i="13" l="1"/>
  <c r="L6050" i="13"/>
  <c r="N6051" i="13"/>
  <c r="M6051" i="13" a="1"/>
  <c r="M6051" i="13" s="1"/>
  <c r="K6051" i="13"/>
  <c r="P6051" i="13"/>
  <c r="Q6051" i="13" s="1"/>
  <c r="A6052" i="13"/>
  <c r="O6051" i="13" l="1"/>
  <c r="L6051" i="13"/>
  <c r="N6052" i="13"/>
  <c r="M6052" i="13" a="1"/>
  <c r="M6052" i="13" s="1"/>
  <c r="K6052" i="13"/>
  <c r="P6052" i="13"/>
  <c r="Q6052" i="13" s="1"/>
  <c r="A6053" i="13"/>
  <c r="O6052" i="13" l="1"/>
  <c r="L6052" i="13"/>
  <c r="N6053" i="13"/>
  <c r="M6053" i="13" a="1"/>
  <c r="M6053" i="13" s="1"/>
  <c r="K6053" i="13"/>
  <c r="P6053" i="13"/>
  <c r="Q6053" i="13" s="1"/>
  <c r="A6054" i="13"/>
  <c r="O6053" i="13" l="1"/>
  <c r="L6053" i="13"/>
  <c r="N6054" i="13"/>
  <c r="M6054" i="13" a="1"/>
  <c r="M6054" i="13" s="1"/>
  <c r="K6054" i="13"/>
  <c r="P6054" i="13"/>
  <c r="Q6054" i="13" s="1"/>
  <c r="A6055" i="13"/>
  <c r="O6054" i="13" l="1"/>
  <c r="L6054" i="13"/>
  <c r="N6055" i="13"/>
  <c r="M6055" i="13" a="1"/>
  <c r="M6055" i="13" s="1"/>
  <c r="K6055" i="13"/>
  <c r="P6055" i="13"/>
  <c r="Q6055" i="13" s="1"/>
  <c r="A6056" i="13"/>
  <c r="O6055" i="13" l="1"/>
  <c r="L6055" i="13"/>
  <c r="N6056" i="13"/>
  <c r="M6056" i="13" a="1"/>
  <c r="M6056" i="13" s="1"/>
  <c r="K6056" i="13"/>
  <c r="P6056" i="13"/>
  <c r="Q6056" i="13" s="1"/>
  <c r="A6057" i="13"/>
  <c r="O6056" i="13" l="1"/>
  <c r="L6056" i="13"/>
  <c r="N6057" i="13"/>
  <c r="M6057" i="13" a="1"/>
  <c r="M6057" i="13" s="1"/>
  <c r="K6057" i="13"/>
  <c r="P6057" i="13"/>
  <c r="Q6057" i="13" s="1"/>
  <c r="A6058" i="13"/>
  <c r="O6057" i="13" l="1"/>
  <c r="L6057" i="13"/>
  <c r="N6058" i="13"/>
  <c r="M6058" i="13" a="1"/>
  <c r="M6058" i="13" s="1"/>
  <c r="K6058" i="13"/>
  <c r="P6058" i="13"/>
  <c r="Q6058" i="13" s="1"/>
  <c r="A6059" i="13"/>
  <c r="O6058" i="13" l="1"/>
  <c r="L6058" i="13"/>
  <c r="N6059" i="13"/>
  <c r="M6059" i="13" a="1"/>
  <c r="M6059" i="13" s="1"/>
  <c r="K6059" i="13"/>
  <c r="P6059" i="13"/>
  <c r="Q6059" i="13" s="1"/>
  <c r="A6060" i="13"/>
  <c r="G676" i="19"/>
  <c r="O6059" i="13" l="1"/>
  <c r="L6059" i="13"/>
  <c r="N6060" i="13"/>
  <c r="M6060" i="13" a="1"/>
  <c r="M6060" i="13" s="1"/>
  <c r="K6060" i="13"/>
  <c r="P6060" i="13"/>
  <c r="Q6060" i="13" s="1"/>
  <c r="A6061" i="13"/>
  <c r="O6060" i="13" l="1"/>
  <c r="L6060" i="13"/>
  <c r="N6061" i="13"/>
  <c r="M6061" i="13" a="1"/>
  <c r="M6061" i="13" s="1"/>
  <c r="K6061" i="13"/>
  <c r="P6061" i="13"/>
  <c r="Q6061" i="13" s="1"/>
  <c r="A6062" i="13"/>
  <c r="O6061" i="13" l="1"/>
  <c r="L6061" i="13"/>
  <c r="N6062" i="13"/>
  <c r="M6062" i="13" a="1"/>
  <c r="M6062" i="13" s="1"/>
  <c r="O6062" i="13" s="1"/>
  <c r="K6062" i="13"/>
  <c r="P6062" i="13"/>
  <c r="Q6062" i="13" s="1"/>
  <c r="A6063" i="13"/>
  <c r="L6062" i="13" l="1"/>
  <c r="N6063" i="13"/>
  <c r="M6063" i="13" a="1"/>
  <c r="M6063" i="13" s="1"/>
  <c r="K6063" i="13"/>
  <c r="P6063" i="13"/>
  <c r="Q6063" i="13" s="1"/>
  <c r="A6064" i="13"/>
  <c r="O6063" i="13" l="1"/>
  <c r="L6063" i="13"/>
  <c r="N6064" i="13"/>
  <c r="M6064" i="13" a="1"/>
  <c r="M6064" i="13" s="1"/>
  <c r="K6064" i="13"/>
  <c r="P6064" i="13"/>
  <c r="Q6064" i="13" s="1"/>
  <c r="A6065" i="13"/>
  <c r="O6064" i="13" l="1"/>
  <c r="L6064" i="13"/>
  <c r="N6065" i="13"/>
  <c r="M6065" i="13" a="1"/>
  <c r="M6065" i="13" s="1"/>
  <c r="K6065" i="13"/>
  <c r="P6065" i="13"/>
  <c r="Q6065" i="13" s="1"/>
  <c r="A6066" i="13"/>
  <c r="O6065" i="13" l="1"/>
  <c r="L6065" i="13"/>
  <c r="N6066" i="13"/>
  <c r="M6066" i="13" a="1"/>
  <c r="M6066" i="13" s="1"/>
  <c r="K6066" i="13"/>
  <c r="P6066" i="13"/>
  <c r="Q6066" i="13" s="1"/>
  <c r="A6067" i="13"/>
  <c r="O6066" i="13" l="1"/>
  <c r="L6066" i="13"/>
  <c r="N6067" i="13"/>
  <c r="M6067" i="13" a="1"/>
  <c r="M6067" i="13" s="1"/>
  <c r="K6067" i="13"/>
  <c r="P6067" i="13"/>
  <c r="Q6067" i="13" s="1"/>
  <c r="A6068" i="13"/>
  <c r="O6067" i="13" l="1"/>
  <c r="L6067" i="13"/>
  <c r="N6068" i="13"/>
  <c r="M6068" i="13" a="1"/>
  <c r="M6068" i="13" s="1"/>
  <c r="K6068" i="13"/>
  <c r="P6068" i="13"/>
  <c r="Q6068" i="13" s="1"/>
  <c r="A6069" i="13"/>
  <c r="G677" i="19"/>
  <c r="O6068" i="13" l="1"/>
  <c r="L6068" i="13"/>
  <c r="N6069" i="13"/>
  <c r="M6069" i="13" a="1"/>
  <c r="M6069" i="13" s="1"/>
  <c r="K6069" i="13"/>
  <c r="P6069" i="13"/>
  <c r="Q6069" i="13" s="1"/>
  <c r="A6070" i="13"/>
  <c r="O6069" i="13" l="1"/>
  <c r="L6069" i="13"/>
  <c r="N6070" i="13"/>
  <c r="M6070" i="13" a="1"/>
  <c r="M6070" i="13" s="1"/>
  <c r="K6070" i="13"/>
  <c r="P6070" i="13"/>
  <c r="Q6070" i="13" s="1"/>
  <c r="A6071" i="13"/>
  <c r="O6070" i="13" l="1"/>
  <c r="L6070" i="13"/>
  <c r="N6071" i="13"/>
  <c r="M6071" i="13" a="1"/>
  <c r="M6071" i="13" s="1"/>
  <c r="K6071" i="13"/>
  <c r="P6071" i="13"/>
  <c r="Q6071" i="13" s="1"/>
  <c r="A6072" i="13"/>
  <c r="O6071" i="13" l="1"/>
  <c r="L6071" i="13"/>
  <c r="N6072" i="13"/>
  <c r="M6072" i="13" a="1"/>
  <c r="M6072" i="13" s="1"/>
  <c r="K6072" i="13"/>
  <c r="P6072" i="13"/>
  <c r="Q6072" i="13" s="1"/>
  <c r="A6073" i="13"/>
  <c r="O6072" i="13" l="1"/>
  <c r="L6072" i="13"/>
  <c r="N6073" i="13"/>
  <c r="M6073" i="13" a="1"/>
  <c r="M6073" i="13" s="1"/>
  <c r="K6073" i="13"/>
  <c r="P6073" i="13"/>
  <c r="Q6073" i="13" s="1"/>
  <c r="A6074" i="13"/>
  <c r="O6073" i="13" l="1"/>
  <c r="L6073" i="13"/>
  <c r="N6074" i="13"/>
  <c r="M6074" i="13" a="1"/>
  <c r="M6074" i="13" s="1"/>
  <c r="K6074" i="13"/>
  <c r="P6074" i="13"/>
  <c r="Q6074" i="13" s="1"/>
  <c r="A6075" i="13"/>
  <c r="O6074" i="13" l="1"/>
  <c r="L6074" i="13"/>
  <c r="N6075" i="13"/>
  <c r="M6075" i="13" a="1"/>
  <c r="M6075" i="13" s="1"/>
  <c r="K6075" i="13"/>
  <c r="P6075" i="13"/>
  <c r="Q6075" i="13" s="1"/>
  <c r="A6076" i="13"/>
  <c r="O6075" i="13" l="1"/>
  <c r="L6075" i="13"/>
  <c r="N6076" i="13"/>
  <c r="M6076" i="13" a="1"/>
  <c r="M6076" i="13" s="1"/>
  <c r="K6076" i="13"/>
  <c r="P6076" i="13"/>
  <c r="Q6076" i="13" s="1"/>
  <c r="A6077" i="13"/>
  <c r="O6076" i="13" l="1"/>
  <c r="L6076" i="13"/>
  <c r="N6077" i="13"/>
  <c r="M6077" i="13" a="1"/>
  <c r="M6077" i="13" s="1"/>
  <c r="K6077" i="13"/>
  <c r="P6077" i="13"/>
  <c r="Q6077" i="13" s="1"/>
  <c r="A6078" i="13"/>
  <c r="G678" i="19"/>
  <c r="O6077" i="13" l="1"/>
  <c r="L6077" i="13"/>
  <c r="N6078" i="13"/>
  <c r="M6078" i="13" a="1"/>
  <c r="M6078" i="13" s="1"/>
  <c r="K6078" i="13"/>
  <c r="P6078" i="13"/>
  <c r="Q6078" i="13" s="1"/>
  <c r="A6079" i="13"/>
  <c r="O6078" i="13" l="1"/>
  <c r="L6078" i="13"/>
  <c r="N6079" i="13"/>
  <c r="M6079" i="13" a="1"/>
  <c r="M6079" i="13" s="1"/>
  <c r="K6079" i="13"/>
  <c r="P6079" i="13"/>
  <c r="Q6079" i="13" s="1"/>
  <c r="A6080" i="13"/>
  <c r="O6079" i="13" l="1"/>
  <c r="L6079" i="13"/>
  <c r="N6080" i="13"/>
  <c r="M6080" i="13" a="1"/>
  <c r="M6080" i="13" s="1"/>
  <c r="K6080" i="13"/>
  <c r="P6080" i="13"/>
  <c r="Q6080" i="13" s="1"/>
  <c r="A6081" i="13"/>
  <c r="O6080" i="13" l="1"/>
  <c r="L6080" i="13"/>
  <c r="N6081" i="13"/>
  <c r="M6081" i="13" a="1"/>
  <c r="M6081" i="13" s="1"/>
  <c r="K6081" i="13"/>
  <c r="P6081" i="13"/>
  <c r="Q6081" i="13" s="1"/>
  <c r="A6082" i="13"/>
  <c r="O6081" i="13" l="1"/>
  <c r="L6081" i="13"/>
  <c r="N6082" i="13"/>
  <c r="M6082" i="13" a="1"/>
  <c r="M6082" i="13" s="1"/>
  <c r="K6082" i="13"/>
  <c r="P6082" i="13"/>
  <c r="Q6082" i="13" s="1"/>
  <c r="A6083" i="13"/>
  <c r="O6082" i="13" l="1"/>
  <c r="L6082" i="13"/>
  <c r="N6083" i="13"/>
  <c r="M6083" i="13" a="1"/>
  <c r="M6083" i="13" s="1"/>
  <c r="K6083" i="13"/>
  <c r="P6083" i="13"/>
  <c r="Q6083" i="13" s="1"/>
  <c r="A6084" i="13"/>
  <c r="O6083" i="13" l="1"/>
  <c r="L6083" i="13"/>
  <c r="N6084" i="13"/>
  <c r="M6084" i="13" a="1"/>
  <c r="M6084" i="13" s="1"/>
  <c r="K6084" i="13"/>
  <c r="P6084" i="13"/>
  <c r="Q6084" i="13" s="1"/>
  <c r="A6085" i="13"/>
  <c r="O6084" i="13" l="1"/>
  <c r="L6084" i="13"/>
  <c r="N6085" i="13"/>
  <c r="M6085" i="13" a="1"/>
  <c r="M6085" i="13" s="1"/>
  <c r="K6085" i="13"/>
  <c r="P6085" i="13"/>
  <c r="Q6085" i="13" s="1"/>
  <c r="A6086" i="13"/>
  <c r="O6085" i="13" l="1"/>
  <c r="L6085" i="13"/>
  <c r="N6086" i="13"/>
  <c r="M6086" i="13" a="1"/>
  <c r="M6086" i="13" s="1"/>
  <c r="K6086" i="13"/>
  <c r="P6086" i="13"/>
  <c r="Q6086" i="13" s="1"/>
  <c r="A6087" i="13"/>
  <c r="G679" i="19"/>
  <c r="O6086" i="13" l="1"/>
  <c r="L6086" i="13"/>
  <c r="N6087" i="13"/>
  <c r="M6087" i="13" a="1"/>
  <c r="M6087" i="13" s="1"/>
  <c r="K6087" i="13"/>
  <c r="P6087" i="13"/>
  <c r="Q6087" i="13" s="1"/>
  <c r="A6088" i="13"/>
  <c r="O6087" i="13" l="1"/>
  <c r="L6087" i="13"/>
  <c r="N6088" i="13"/>
  <c r="M6088" i="13" a="1"/>
  <c r="M6088" i="13" s="1"/>
  <c r="K6088" i="13"/>
  <c r="P6088" i="13"/>
  <c r="Q6088" i="13" s="1"/>
  <c r="A6089" i="13"/>
  <c r="O6088" i="13" l="1"/>
  <c r="L6088" i="13"/>
  <c r="N6089" i="13"/>
  <c r="M6089" i="13" a="1"/>
  <c r="M6089" i="13" s="1"/>
  <c r="K6089" i="13"/>
  <c r="P6089" i="13"/>
  <c r="Q6089" i="13" s="1"/>
  <c r="A6090" i="13"/>
  <c r="O6089" i="13" l="1"/>
  <c r="L6089" i="13"/>
  <c r="N6090" i="13"/>
  <c r="M6090" i="13" a="1"/>
  <c r="M6090" i="13" s="1"/>
  <c r="K6090" i="13"/>
  <c r="P6090" i="13"/>
  <c r="Q6090" i="13" s="1"/>
  <c r="A6091" i="13"/>
  <c r="O6090" i="13" l="1"/>
  <c r="L6090" i="13"/>
  <c r="N6091" i="13"/>
  <c r="M6091" i="13" a="1"/>
  <c r="M6091" i="13" s="1"/>
  <c r="K6091" i="13"/>
  <c r="P6091" i="13"/>
  <c r="Q6091" i="13" s="1"/>
  <c r="A6092" i="13"/>
  <c r="O6091" i="13" l="1"/>
  <c r="L6091" i="13"/>
  <c r="N6092" i="13"/>
  <c r="M6092" i="13" a="1"/>
  <c r="M6092" i="13" s="1"/>
  <c r="K6092" i="13"/>
  <c r="P6092" i="13"/>
  <c r="Q6092" i="13" s="1"/>
  <c r="A6093" i="13"/>
  <c r="O6092" i="13" l="1"/>
  <c r="L6092" i="13"/>
  <c r="N6093" i="13"/>
  <c r="M6093" i="13" a="1"/>
  <c r="M6093" i="13" s="1"/>
  <c r="K6093" i="13"/>
  <c r="P6093" i="13"/>
  <c r="Q6093" i="13" s="1"/>
  <c r="A6094" i="13"/>
  <c r="O6093" i="13" l="1"/>
  <c r="L6093" i="13"/>
  <c r="N6094" i="13"/>
  <c r="M6094" i="13" a="1"/>
  <c r="M6094" i="13" s="1"/>
  <c r="K6094" i="13"/>
  <c r="P6094" i="13"/>
  <c r="Q6094" i="13" s="1"/>
  <c r="A6095" i="13"/>
  <c r="O6094" i="13" l="1"/>
  <c r="L6094" i="13"/>
  <c r="N6095" i="13"/>
  <c r="M6095" i="13" a="1"/>
  <c r="M6095" i="13" s="1"/>
  <c r="K6095" i="13"/>
  <c r="P6095" i="13"/>
  <c r="Q6095" i="13" s="1"/>
  <c r="A6096" i="13"/>
  <c r="G680" i="19"/>
  <c r="O6095" i="13" l="1"/>
  <c r="L6095" i="13"/>
  <c r="N6096" i="13"/>
  <c r="M6096" i="13" a="1"/>
  <c r="M6096" i="13" s="1"/>
  <c r="K6096" i="13"/>
  <c r="P6096" i="13"/>
  <c r="Q6096" i="13" s="1"/>
  <c r="A6097" i="13"/>
  <c r="O6096" i="13" l="1"/>
  <c r="L6096" i="13"/>
  <c r="N6097" i="13"/>
  <c r="M6097" i="13" a="1"/>
  <c r="M6097" i="13" s="1"/>
  <c r="K6097" i="13"/>
  <c r="P6097" i="13"/>
  <c r="Q6097" i="13" s="1"/>
  <c r="A6098" i="13"/>
  <c r="O6097" i="13" l="1"/>
  <c r="L6097" i="13"/>
  <c r="N6098" i="13"/>
  <c r="M6098" i="13" a="1"/>
  <c r="M6098" i="13" s="1"/>
  <c r="K6098" i="13"/>
  <c r="P6098" i="13"/>
  <c r="Q6098" i="13" s="1"/>
  <c r="A6099" i="13"/>
  <c r="O6098" i="13" l="1"/>
  <c r="L6098" i="13"/>
  <c r="N6099" i="13"/>
  <c r="M6099" i="13" a="1"/>
  <c r="M6099" i="13" s="1"/>
  <c r="K6099" i="13"/>
  <c r="P6099" i="13"/>
  <c r="Q6099" i="13" s="1"/>
  <c r="A6100" i="13"/>
  <c r="O6099" i="13" l="1"/>
  <c r="L6099" i="13"/>
  <c r="N6100" i="13"/>
  <c r="M6100" i="13" a="1"/>
  <c r="M6100" i="13" s="1"/>
  <c r="K6100" i="13"/>
  <c r="P6100" i="13"/>
  <c r="Q6100" i="13" s="1"/>
  <c r="A6101" i="13"/>
  <c r="O6100" i="13" l="1"/>
  <c r="L6100" i="13"/>
  <c r="N6101" i="13"/>
  <c r="M6101" i="13" a="1"/>
  <c r="M6101" i="13" s="1"/>
  <c r="K6101" i="13"/>
  <c r="P6101" i="13"/>
  <c r="Q6101" i="13" s="1"/>
  <c r="A6102" i="13"/>
  <c r="O6101" i="13" l="1"/>
  <c r="L6101" i="13"/>
  <c r="N6102" i="13"/>
  <c r="M6102" i="13" a="1"/>
  <c r="M6102" i="13" s="1"/>
  <c r="K6102" i="13"/>
  <c r="P6102" i="13"/>
  <c r="Q6102" i="13" s="1"/>
  <c r="A6103" i="13"/>
  <c r="O6102" i="13" l="1"/>
  <c r="L6102" i="13"/>
  <c r="N6103" i="13"/>
  <c r="M6103" i="13" a="1"/>
  <c r="M6103" i="13" s="1"/>
  <c r="K6103" i="13"/>
  <c r="P6103" i="13"/>
  <c r="Q6103" i="13" s="1"/>
  <c r="A6104" i="13"/>
  <c r="O6103" i="13" l="1"/>
  <c r="L6103" i="13"/>
  <c r="N6104" i="13"/>
  <c r="M6104" i="13" a="1"/>
  <c r="M6104" i="13" s="1"/>
  <c r="O6104" i="13" s="1"/>
  <c r="K6104" i="13"/>
  <c r="P6104" i="13"/>
  <c r="Q6104" i="13" s="1"/>
  <c r="A6105" i="13"/>
  <c r="G681" i="19"/>
  <c r="L6104" i="13" l="1"/>
  <c r="N6105" i="13"/>
  <c r="M6105" i="13" a="1"/>
  <c r="M6105" i="13" s="1"/>
  <c r="K6105" i="13"/>
  <c r="P6105" i="13"/>
  <c r="Q6105" i="13" s="1"/>
  <c r="A6106" i="13"/>
  <c r="O6105" i="13" l="1"/>
  <c r="L6105" i="13"/>
  <c r="N6106" i="13"/>
  <c r="M6106" i="13" a="1"/>
  <c r="M6106" i="13" s="1"/>
  <c r="K6106" i="13"/>
  <c r="P6106" i="13"/>
  <c r="Q6106" i="13" s="1"/>
  <c r="A6107" i="13"/>
  <c r="O6106" i="13" l="1"/>
  <c r="L6106" i="13"/>
  <c r="N6107" i="13"/>
  <c r="M6107" i="13" a="1"/>
  <c r="M6107" i="13" s="1"/>
  <c r="K6107" i="13"/>
  <c r="P6107" i="13"/>
  <c r="Q6107" i="13" s="1"/>
  <c r="A6108" i="13"/>
  <c r="O6107" i="13" l="1"/>
  <c r="L6107" i="13"/>
  <c r="N6108" i="13"/>
  <c r="M6108" i="13" a="1"/>
  <c r="M6108" i="13" s="1"/>
  <c r="K6108" i="13"/>
  <c r="P6108" i="13"/>
  <c r="Q6108" i="13" s="1"/>
  <c r="A6109" i="13"/>
  <c r="O6108" i="13" l="1"/>
  <c r="L6108" i="13"/>
  <c r="N6109" i="13"/>
  <c r="M6109" i="13" a="1"/>
  <c r="M6109" i="13" s="1"/>
  <c r="K6109" i="13"/>
  <c r="P6109" i="13"/>
  <c r="Q6109" i="13" s="1"/>
  <c r="A6110" i="13"/>
  <c r="O6109" i="13" l="1"/>
  <c r="L6109" i="13"/>
  <c r="N6110" i="13"/>
  <c r="M6110" i="13" a="1"/>
  <c r="M6110" i="13" s="1"/>
  <c r="K6110" i="13"/>
  <c r="P6110" i="13"/>
  <c r="Q6110" i="13" s="1"/>
  <c r="A6111" i="13"/>
  <c r="O6110" i="13" l="1"/>
  <c r="L6110" i="13"/>
  <c r="N6111" i="13"/>
  <c r="M6111" i="13" a="1"/>
  <c r="M6111" i="13" s="1"/>
  <c r="K6111" i="13"/>
  <c r="P6111" i="13"/>
  <c r="Q6111" i="13" s="1"/>
  <c r="A6112" i="13"/>
  <c r="O6111" i="13" l="1"/>
  <c r="L6111" i="13"/>
  <c r="N6112" i="13"/>
  <c r="M6112" i="13" a="1"/>
  <c r="M6112" i="13" s="1"/>
  <c r="K6112" i="13"/>
  <c r="P6112" i="13"/>
  <c r="Q6112" i="13" s="1"/>
  <c r="A6113" i="13"/>
  <c r="O6112" i="13" l="1"/>
  <c r="L6112" i="13"/>
  <c r="N6113" i="13"/>
  <c r="M6113" i="13" a="1"/>
  <c r="M6113" i="13" s="1"/>
  <c r="K6113" i="13"/>
  <c r="P6113" i="13"/>
  <c r="Q6113" i="13" s="1"/>
  <c r="A6114" i="13"/>
  <c r="G682" i="19"/>
  <c r="O6113" i="13" l="1"/>
  <c r="L6113" i="13"/>
  <c r="N6114" i="13"/>
  <c r="M6114" i="13" a="1"/>
  <c r="M6114" i="13" s="1"/>
  <c r="K6114" i="13"/>
  <c r="P6114" i="13"/>
  <c r="Q6114" i="13" s="1"/>
  <c r="A6115" i="13"/>
  <c r="O6114" i="13" l="1"/>
  <c r="L6114" i="13"/>
  <c r="N6115" i="13"/>
  <c r="M6115" i="13" a="1"/>
  <c r="M6115" i="13" s="1"/>
  <c r="K6115" i="13"/>
  <c r="P6115" i="13"/>
  <c r="Q6115" i="13" s="1"/>
  <c r="A6116" i="13"/>
  <c r="O6115" i="13" l="1"/>
  <c r="L6115" i="13"/>
  <c r="N6116" i="13"/>
  <c r="M6116" i="13" a="1"/>
  <c r="M6116" i="13" s="1"/>
  <c r="K6116" i="13"/>
  <c r="P6116" i="13"/>
  <c r="Q6116" i="13" s="1"/>
  <c r="A6117" i="13"/>
  <c r="O6116" i="13" l="1"/>
  <c r="L6116" i="13"/>
  <c r="N6117" i="13"/>
  <c r="M6117" i="13" a="1"/>
  <c r="M6117" i="13" s="1"/>
  <c r="K6117" i="13"/>
  <c r="P6117" i="13"/>
  <c r="Q6117" i="13" s="1"/>
  <c r="A6118" i="13"/>
  <c r="O6117" i="13" l="1"/>
  <c r="L6117" i="13"/>
  <c r="N6118" i="13"/>
  <c r="M6118" i="13" a="1"/>
  <c r="M6118" i="13" s="1"/>
  <c r="K6118" i="13"/>
  <c r="P6118" i="13"/>
  <c r="Q6118" i="13" s="1"/>
  <c r="A6119" i="13"/>
  <c r="O6118" i="13" l="1"/>
  <c r="L6118" i="13"/>
  <c r="N6119" i="13"/>
  <c r="M6119" i="13" a="1"/>
  <c r="M6119" i="13" s="1"/>
  <c r="K6119" i="13"/>
  <c r="P6119" i="13"/>
  <c r="Q6119" i="13" s="1"/>
  <c r="A6120" i="13"/>
  <c r="O6119" i="13" l="1"/>
  <c r="L6119" i="13"/>
  <c r="N6120" i="13"/>
  <c r="M6120" i="13" a="1"/>
  <c r="M6120" i="13" s="1"/>
  <c r="K6120" i="13"/>
  <c r="P6120" i="13"/>
  <c r="Q6120" i="13" s="1"/>
  <c r="A6121" i="13"/>
  <c r="O6120" i="13" l="1"/>
  <c r="L6120" i="13"/>
  <c r="N6121" i="13"/>
  <c r="M6121" i="13" a="1"/>
  <c r="M6121" i="13" s="1"/>
  <c r="K6121" i="13"/>
  <c r="P6121" i="13"/>
  <c r="Q6121" i="13" s="1"/>
  <c r="A6122" i="13"/>
  <c r="O6121" i="13" l="1"/>
  <c r="L6121" i="13"/>
  <c r="N6122" i="13"/>
  <c r="M6122" i="13" a="1"/>
  <c r="M6122" i="13" s="1"/>
  <c r="K6122" i="13"/>
  <c r="P6122" i="13"/>
  <c r="Q6122" i="13" s="1"/>
  <c r="A6123" i="13"/>
  <c r="G683" i="19"/>
  <c r="O6122" i="13" l="1"/>
  <c r="L6122" i="13"/>
  <c r="N6123" i="13"/>
  <c r="M6123" i="13" a="1"/>
  <c r="M6123" i="13" s="1"/>
  <c r="K6123" i="13"/>
  <c r="P6123" i="13"/>
  <c r="Q6123" i="13" s="1"/>
  <c r="A6124" i="13"/>
  <c r="O6123" i="13" l="1"/>
  <c r="L6123" i="13"/>
  <c r="N6124" i="13"/>
  <c r="M6124" i="13" a="1"/>
  <c r="M6124" i="13" s="1"/>
  <c r="K6124" i="13"/>
  <c r="P6124" i="13"/>
  <c r="Q6124" i="13" s="1"/>
  <c r="A6125" i="13"/>
  <c r="O6124" i="13" l="1"/>
  <c r="L6124" i="13"/>
  <c r="N6125" i="13"/>
  <c r="M6125" i="13" a="1"/>
  <c r="M6125" i="13" s="1"/>
  <c r="K6125" i="13"/>
  <c r="P6125" i="13"/>
  <c r="Q6125" i="13" s="1"/>
  <c r="A6126" i="13"/>
  <c r="O6125" i="13" l="1"/>
  <c r="L6125" i="13"/>
  <c r="N6126" i="13"/>
  <c r="M6126" i="13" a="1"/>
  <c r="M6126" i="13" s="1"/>
  <c r="O6126" i="13" s="1"/>
  <c r="K6126" i="13"/>
  <c r="P6126" i="13"/>
  <c r="Q6126" i="13" s="1"/>
  <c r="A6127" i="13"/>
  <c r="L6126" i="13" l="1"/>
  <c r="N6127" i="13"/>
  <c r="M6127" i="13" a="1"/>
  <c r="M6127" i="13" s="1"/>
  <c r="K6127" i="13"/>
  <c r="P6127" i="13"/>
  <c r="Q6127" i="13" s="1"/>
  <c r="A6128" i="13"/>
  <c r="O6127" i="13" l="1"/>
  <c r="L6127" i="13"/>
  <c r="N6128" i="13"/>
  <c r="M6128" i="13" a="1"/>
  <c r="M6128" i="13" s="1"/>
  <c r="K6128" i="13"/>
  <c r="P6128" i="13"/>
  <c r="Q6128" i="13" s="1"/>
  <c r="A6129" i="13"/>
  <c r="O6128" i="13" l="1"/>
  <c r="L6128" i="13"/>
  <c r="N6129" i="13"/>
  <c r="M6129" i="13" a="1"/>
  <c r="M6129" i="13" s="1"/>
  <c r="K6129" i="13"/>
  <c r="P6129" i="13"/>
  <c r="Q6129" i="13" s="1"/>
  <c r="A6130" i="13"/>
  <c r="O6129" i="13" l="1"/>
  <c r="L6129" i="13"/>
  <c r="N6130" i="13"/>
  <c r="M6130" i="13" a="1"/>
  <c r="M6130" i="13" s="1"/>
  <c r="K6130" i="13"/>
  <c r="P6130" i="13"/>
  <c r="Q6130" i="13" s="1"/>
  <c r="A6131" i="13"/>
  <c r="O6130" i="13" l="1"/>
  <c r="L6130" i="13"/>
  <c r="N6131" i="13"/>
  <c r="M6131" i="13" a="1"/>
  <c r="M6131" i="13" s="1"/>
  <c r="K6131" i="13"/>
  <c r="P6131" i="13"/>
  <c r="Q6131" i="13" s="1"/>
  <c r="A6132" i="13"/>
  <c r="G684" i="19"/>
  <c r="O6131" i="13" l="1"/>
  <c r="L6131" i="13"/>
  <c r="N6132" i="13"/>
  <c r="M6132" i="13" a="1"/>
  <c r="M6132" i="13" s="1"/>
  <c r="K6132" i="13"/>
  <c r="P6132" i="13"/>
  <c r="Q6132" i="13" s="1"/>
  <c r="A6133" i="13"/>
  <c r="O6132" i="13" l="1"/>
  <c r="L6132" i="13"/>
  <c r="N6133" i="13"/>
  <c r="M6133" i="13" a="1"/>
  <c r="M6133" i="13" s="1"/>
  <c r="K6133" i="13"/>
  <c r="P6133" i="13"/>
  <c r="Q6133" i="13" s="1"/>
  <c r="A6134" i="13"/>
  <c r="O6133" i="13" l="1"/>
  <c r="L6133" i="13"/>
  <c r="N6134" i="13"/>
  <c r="M6134" i="13" a="1"/>
  <c r="M6134" i="13" s="1"/>
  <c r="K6134" i="13"/>
  <c r="P6134" i="13"/>
  <c r="Q6134" i="13" s="1"/>
  <c r="A6135" i="13"/>
  <c r="O6134" i="13" l="1"/>
  <c r="L6134" i="13"/>
  <c r="N6135" i="13"/>
  <c r="M6135" i="13" a="1"/>
  <c r="M6135" i="13" s="1"/>
  <c r="K6135" i="13"/>
  <c r="P6135" i="13"/>
  <c r="Q6135" i="13" s="1"/>
  <c r="A6136" i="13"/>
  <c r="O6135" i="13" l="1"/>
  <c r="L6135" i="13"/>
  <c r="N6136" i="13"/>
  <c r="M6136" i="13" a="1"/>
  <c r="M6136" i="13" s="1"/>
  <c r="O6136" i="13" s="1"/>
  <c r="K6136" i="13"/>
  <c r="P6136" i="13"/>
  <c r="Q6136" i="13" s="1"/>
  <c r="A6137" i="13"/>
  <c r="L6136" i="13" l="1"/>
  <c r="N6137" i="13"/>
  <c r="M6137" i="13" a="1"/>
  <c r="M6137" i="13" s="1"/>
  <c r="K6137" i="13"/>
  <c r="P6137" i="13"/>
  <c r="Q6137" i="13" s="1"/>
  <c r="A6138" i="13"/>
  <c r="O6137" i="13" l="1"/>
  <c r="L6137" i="13"/>
  <c r="N6138" i="13"/>
  <c r="M6138" i="13" a="1"/>
  <c r="M6138" i="13" s="1"/>
  <c r="K6138" i="13"/>
  <c r="P6138" i="13"/>
  <c r="Q6138" i="13" s="1"/>
  <c r="A6139" i="13"/>
  <c r="O6138" i="13" l="1"/>
  <c r="L6138" i="13"/>
  <c r="N6139" i="13"/>
  <c r="M6139" i="13" a="1"/>
  <c r="M6139" i="13" s="1"/>
  <c r="O6139" i="13" s="1"/>
  <c r="K6139" i="13"/>
  <c r="P6139" i="13"/>
  <c r="Q6139" i="13" s="1"/>
  <c r="A6140" i="13"/>
  <c r="L6139" i="13" l="1"/>
  <c r="N6140" i="13"/>
  <c r="M6140" i="13" a="1"/>
  <c r="M6140" i="13" s="1"/>
  <c r="K6140" i="13"/>
  <c r="P6140" i="13"/>
  <c r="Q6140" i="13" s="1"/>
  <c r="A6141" i="13"/>
  <c r="G685" i="19"/>
  <c r="O6140" i="13" l="1"/>
  <c r="L6140" i="13"/>
  <c r="N6141" i="13"/>
  <c r="M6141" i="13" a="1"/>
  <c r="M6141" i="13" s="1"/>
  <c r="O6141" i="13" s="1"/>
  <c r="K6141" i="13"/>
  <c r="P6141" i="13"/>
  <c r="Q6141" i="13" s="1"/>
  <c r="A6142" i="13"/>
  <c r="L6141" i="13" l="1"/>
  <c r="N6142" i="13"/>
  <c r="M6142" i="13" a="1"/>
  <c r="M6142" i="13" s="1"/>
  <c r="K6142" i="13"/>
  <c r="P6142" i="13"/>
  <c r="Q6142" i="13" s="1"/>
  <c r="A6143" i="13"/>
  <c r="O6142" i="13" l="1"/>
  <c r="L6142" i="13"/>
  <c r="N6143" i="13"/>
  <c r="M6143" i="13" a="1"/>
  <c r="M6143" i="13" s="1"/>
  <c r="K6143" i="13"/>
  <c r="P6143" i="13"/>
  <c r="Q6143" i="13" s="1"/>
  <c r="A6144" i="13"/>
  <c r="O6143" i="13" l="1"/>
  <c r="L6143" i="13"/>
  <c r="N6144" i="13"/>
  <c r="M6144" i="13" a="1"/>
  <c r="M6144" i="13" s="1"/>
  <c r="K6144" i="13"/>
  <c r="P6144" i="13"/>
  <c r="Q6144" i="13" s="1"/>
  <c r="A6145" i="13"/>
  <c r="O6144" i="13" l="1"/>
  <c r="L6144" i="13"/>
  <c r="N6145" i="13"/>
  <c r="M6145" i="13" a="1"/>
  <c r="M6145" i="13" s="1"/>
  <c r="K6145" i="13"/>
  <c r="P6145" i="13"/>
  <c r="Q6145" i="13" s="1"/>
  <c r="A6146" i="13"/>
  <c r="O6145" i="13" l="1"/>
  <c r="L6145" i="13"/>
  <c r="N6146" i="13"/>
  <c r="M6146" i="13" a="1"/>
  <c r="M6146" i="13" s="1"/>
  <c r="K6146" i="13"/>
  <c r="P6146" i="13"/>
  <c r="Q6146" i="13" s="1"/>
  <c r="A6147" i="13"/>
  <c r="O6146" i="13" l="1"/>
  <c r="L6146" i="13"/>
  <c r="N6147" i="13"/>
  <c r="M6147" i="13" a="1"/>
  <c r="M6147" i="13" s="1"/>
  <c r="K6147" i="13"/>
  <c r="P6147" i="13"/>
  <c r="Q6147" i="13" s="1"/>
  <c r="A6148" i="13"/>
  <c r="O6147" i="13" l="1"/>
  <c r="L6147" i="13"/>
  <c r="N6148" i="13"/>
  <c r="M6148" i="13" a="1"/>
  <c r="M6148" i="13" s="1"/>
  <c r="K6148" i="13"/>
  <c r="P6148" i="13"/>
  <c r="Q6148" i="13" s="1"/>
  <c r="A6149" i="13"/>
  <c r="O6148" i="13" l="1"/>
  <c r="L6148" i="13"/>
  <c r="N6149" i="13"/>
  <c r="M6149" i="13" a="1"/>
  <c r="M6149" i="13" s="1"/>
  <c r="K6149" i="13"/>
  <c r="P6149" i="13"/>
  <c r="Q6149" i="13" s="1"/>
  <c r="A6150" i="13"/>
  <c r="G686" i="19"/>
  <c r="O6149" i="13" l="1"/>
  <c r="L6149" i="13"/>
  <c r="N6150" i="13"/>
  <c r="M6150" i="13" a="1"/>
  <c r="M6150" i="13" s="1"/>
  <c r="K6150" i="13"/>
  <c r="P6150" i="13"/>
  <c r="Q6150" i="13" s="1"/>
  <c r="A6151" i="13"/>
  <c r="O6150" i="13" l="1"/>
  <c r="L6150" i="13"/>
  <c r="N6151" i="13"/>
  <c r="M6151" i="13" a="1"/>
  <c r="M6151" i="13" s="1"/>
  <c r="K6151" i="13"/>
  <c r="P6151" i="13"/>
  <c r="Q6151" i="13" s="1"/>
  <c r="A6152" i="13"/>
  <c r="O6151" i="13" l="1"/>
  <c r="L6151" i="13"/>
  <c r="N6152" i="13"/>
  <c r="M6152" i="13" a="1"/>
  <c r="M6152" i="13" s="1"/>
  <c r="K6152" i="13"/>
  <c r="P6152" i="13"/>
  <c r="Q6152" i="13" s="1"/>
  <c r="A6153" i="13"/>
  <c r="O6152" i="13" l="1"/>
  <c r="L6152" i="13"/>
  <c r="N6153" i="13"/>
  <c r="M6153" i="13" a="1"/>
  <c r="M6153" i="13" s="1"/>
  <c r="K6153" i="13"/>
  <c r="P6153" i="13"/>
  <c r="Q6153" i="13" s="1"/>
  <c r="A6154" i="13"/>
  <c r="O6153" i="13" l="1"/>
  <c r="L6153" i="13"/>
  <c r="N6154" i="13"/>
  <c r="M6154" i="13" a="1"/>
  <c r="M6154" i="13" s="1"/>
  <c r="K6154" i="13"/>
  <c r="P6154" i="13"/>
  <c r="Q6154" i="13" s="1"/>
  <c r="A6155" i="13"/>
  <c r="O6154" i="13" l="1"/>
  <c r="L6154" i="13"/>
  <c r="N6155" i="13"/>
  <c r="M6155" i="13" a="1"/>
  <c r="M6155" i="13" s="1"/>
  <c r="K6155" i="13"/>
  <c r="P6155" i="13"/>
  <c r="Q6155" i="13" s="1"/>
  <c r="A6156" i="13"/>
  <c r="O6155" i="13" l="1"/>
  <c r="L6155" i="13"/>
  <c r="N6156" i="13"/>
  <c r="M6156" i="13" a="1"/>
  <c r="M6156" i="13" s="1"/>
  <c r="K6156" i="13"/>
  <c r="P6156" i="13"/>
  <c r="Q6156" i="13" s="1"/>
  <c r="A6157" i="13"/>
  <c r="O6156" i="13" l="1"/>
  <c r="L6156" i="13"/>
  <c r="N6157" i="13"/>
  <c r="M6157" i="13" a="1"/>
  <c r="M6157" i="13" s="1"/>
  <c r="K6157" i="13"/>
  <c r="P6157" i="13"/>
  <c r="Q6157" i="13" s="1"/>
  <c r="A6158" i="13"/>
  <c r="O6157" i="13" l="1"/>
  <c r="L6157" i="13"/>
  <c r="N6158" i="13"/>
  <c r="M6158" i="13" a="1"/>
  <c r="M6158" i="13" s="1"/>
  <c r="K6158" i="13"/>
  <c r="P6158" i="13"/>
  <c r="Q6158" i="13" s="1"/>
  <c r="A6159" i="13"/>
  <c r="G687" i="19"/>
  <c r="O6158" i="13" l="1"/>
  <c r="L6158" i="13"/>
  <c r="N6159" i="13"/>
  <c r="M6159" i="13" a="1"/>
  <c r="M6159" i="13" s="1"/>
  <c r="O6159" i="13" s="1"/>
  <c r="K6159" i="13"/>
  <c r="P6159" i="13"/>
  <c r="Q6159" i="13" s="1"/>
  <c r="A6160" i="13"/>
  <c r="L6159" i="13" l="1"/>
  <c r="N6160" i="13"/>
  <c r="M6160" i="13" a="1"/>
  <c r="M6160" i="13" s="1"/>
  <c r="K6160" i="13"/>
  <c r="P6160" i="13"/>
  <c r="Q6160" i="13" s="1"/>
  <c r="A6161" i="13"/>
  <c r="O6160" i="13" l="1"/>
  <c r="L6160" i="13"/>
  <c r="N6161" i="13"/>
  <c r="M6161" i="13" a="1"/>
  <c r="M6161" i="13" s="1"/>
  <c r="K6161" i="13"/>
  <c r="P6161" i="13"/>
  <c r="Q6161" i="13" s="1"/>
  <c r="A6162" i="13"/>
  <c r="O6161" i="13" l="1"/>
  <c r="L6161" i="13"/>
  <c r="N6162" i="13"/>
  <c r="M6162" i="13" a="1"/>
  <c r="M6162" i="13" s="1"/>
  <c r="K6162" i="13"/>
  <c r="P6162" i="13"/>
  <c r="Q6162" i="13" s="1"/>
  <c r="A6163" i="13"/>
  <c r="O6162" i="13" l="1"/>
  <c r="L6162" i="13"/>
  <c r="N6163" i="13"/>
  <c r="M6163" i="13" a="1"/>
  <c r="M6163" i="13" s="1"/>
  <c r="K6163" i="13"/>
  <c r="P6163" i="13"/>
  <c r="Q6163" i="13" s="1"/>
  <c r="A6164" i="13"/>
  <c r="O6163" i="13" l="1"/>
  <c r="L6163" i="13"/>
  <c r="N6164" i="13"/>
  <c r="M6164" i="13" a="1"/>
  <c r="M6164" i="13" s="1"/>
  <c r="K6164" i="13"/>
  <c r="P6164" i="13"/>
  <c r="Q6164" i="13" s="1"/>
  <c r="A6165" i="13"/>
  <c r="O6164" i="13" l="1"/>
  <c r="L6164" i="13"/>
  <c r="N6165" i="13"/>
  <c r="M6165" i="13" a="1"/>
  <c r="M6165" i="13" s="1"/>
  <c r="K6165" i="13"/>
  <c r="P6165" i="13"/>
  <c r="Q6165" i="13" s="1"/>
  <c r="A6166" i="13"/>
  <c r="O6165" i="13" l="1"/>
  <c r="L6165" i="13"/>
  <c r="N6166" i="13"/>
  <c r="M6166" i="13" a="1"/>
  <c r="M6166" i="13" s="1"/>
  <c r="O6166" i="13" s="1"/>
  <c r="K6166" i="13"/>
  <c r="P6166" i="13"/>
  <c r="Q6166" i="13" s="1"/>
  <c r="A6167" i="13"/>
  <c r="L6166" i="13" l="1"/>
  <c r="N6167" i="13"/>
  <c r="M6167" i="13" a="1"/>
  <c r="M6167" i="13" s="1"/>
  <c r="K6167" i="13"/>
  <c r="P6167" i="13"/>
  <c r="Q6167" i="13" s="1"/>
  <c r="A6168" i="13"/>
  <c r="G688" i="19"/>
  <c r="O6167" i="13" l="1"/>
  <c r="L6167" i="13"/>
  <c r="N6168" i="13"/>
  <c r="M6168" i="13" a="1"/>
  <c r="M6168" i="13" s="1"/>
  <c r="K6168" i="13"/>
  <c r="P6168" i="13"/>
  <c r="Q6168" i="13" s="1"/>
  <c r="A6169" i="13"/>
  <c r="O6168" i="13" l="1"/>
  <c r="L6168" i="13"/>
  <c r="N6169" i="13"/>
  <c r="M6169" i="13" a="1"/>
  <c r="M6169" i="13" s="1"/>
  <c r="K6169" i="13"/>
  <c r="P6169" i="13"/>
  <c r="Q6169" i="13" s="1"/>
  <c r="A6170" i="13"/>
  <c r="O6169" i="13" l="1"/>
  <c r="L6169" i="13"/>
  <c r="N6170" i="13"/>
  <c r="M6170" i="13" a="1"/>
  <c r="M6170" i="13" s="1"/>
  <c r="K6170" i="13"/>
  <c r="P6170" i="13"/>
  <c r="Q6170" i="13" s="1"/>
  <c r="A6171" i="13"/>
  <c r="O6170" i="13" l="1"/>
  <c r="L6170" i="13"/>
  <c r="N6171" i="13"/>
  <c r="M6171" i="13" a="1"/>
  <c r="M6171" i="13" s="1"/>
  <c r="K6171" i="13"/>
  <c r="P6171" i="13"/>
  <c r="Q6171" i="13" s="1"/>
  <c r="A6172" i="13"/>
  <c r="O6171" i="13" l="1"/>
  <c r="L6171" i="13"/>
  <c r="N6172" i="13"/>
  <c r="M6172" i="13" a="1"/>
  <c r="M6172" i="13" s="1"/>
  <c r="K6172" i="13"/>
  <c r="P6172" i="13"/>
  <c r="Q6172" i="13" s="1"/>
  <c r="A6173" i="13"/>
  <c r="O6172" i="13" l="1"/>
  <c r="L6172" i="13"/>
  <c r="N6173" i="13"/>
  <c r="M6173" i="13" a="1"/>
  <c r="M6173" i="13" s="1"/>
  <c r="K6173" i="13"/>
  <c r="P6173" i="13"/>
  <c r="Q6173" i="13" s="1"/>
  <c r="A6174" i="13"/>
  <c r="O6173" i="13" l="1"/>
  <c r="L6173" i="13"/>
  <c r="N6174" i="13"/>
  <c r="M6174" i="13" a="1"/>
  <c r="M6174" i="13" s="1"/>
  <c r="K6174" i="13"/>
  <c r="P6174" i="13"/>
  <c r="Q6174" i="13" s="1"/>
  <c r="A6175" i="13"/>
  <c r="O6174" i="13" l="1"/>
  <c r="L6174" i="13"/>
  <c r="N6175" i="13"/>
  <c r="M6175" i="13" a="1"/>
  <c r="M6175" i="13" s="1"/>
  <c r="K6175" i="13"/>
  <c r="P6175" i="13"/>
  <c r="Q6175" i="13" s="1"/>
  <c r="A6176" i="13"/>
  <c r="O6175" i="13" l="1"/>
  <c r="L6175" i="13"/>
  <c r="N6176" i="13"/>
  <c r="M6176" i="13" a="1"/>
  <c r="M6176" i="13" s="1"/>
  <c r="K6176" i="13"/>
  <c r="P6176" i="13"/>
  <c r="Q6176" i="13" s="1"/>
  <c r="A6177" i="13"/>
  <c r="G689" i="19"/>
  <c r="O6176" i="13" l="1"/>
  <c r="L6176" i="13"/>
  <c r="N6177" i="13"/>
  <c r="M6177" i="13" a="1"/>
  <c r="M6177" i="13" s="1"/>
  <c r="K6177" i="13"/>
  <c r="P6177" i="13"/>
  <c r="Q6177" i="13" s="1"/>
  <c r="A6178" i="13"/>
  <c r="O6177" i="13" l="1"/>
  <c r="L6177" i="13"/>
  <c r="N6178" i="13"/>
  <c r="M6178" i="13" a="1"/>
  <c r="M6178" i="13" s="1"/>
  <c r="O6178" i="13" s="1"/>
  <c r="K6178" i="13"/>
  <c r="P6178" i="13"/>
  <c r="Q6178" i="13" s="1"/>
  <c r="A6179" i="13"/>
  <c r="L6178" i="13" l="1"/>
  <c r="N6179" i="13"/>
  <c r="M6179" i="13" a="1"/>
  <c r="M6179" i="13" s="1"/>
  <c r="K6179" i="13"/>
  <c r="P6179" i="13"/>
  <c r="Q6179" i="13" s="1"/>
  <c r="A6180" i="13"/>
  <c r="O6179" i="13" l="1"/>
  <c r="L6179" i="13"/>
  <c r="N6180" i="13"/>
  <c r="M6180" i="13" a="1"/>
  <c r="M6180" i="13" s="1"/>
  <c r="K6180" i="13"/>
  <c r="P6180" i="13"/>
  <c r="Q6180" i="13" s="1"/>
  <c r="A6181" i="13"/>
  <c r="O6180" i="13" l="1"/>
  <c r="L6180" i="13"/>
  <c r="N6181" i="13"/>
  <c r="M6181" i="13" a="1"/>
  <c r="M6181" i="13" s="1"/>
  <c r="O6181" i="13" s="1"/>
  <c r="K6181" i="13"/>
  <c r="P6181" i="13"/>
  <c r="Q6181" i="13" s="1"/>
  <c r="A6182" i="13"/>
  <c r="L6181" i="13" l="1"/>
  <c r="N6182" i="13"/>
  <c r="M6182" i="13" a="1"/>
  <c r="M6182" i="13" s="1"/>
  <c r="K6182" i="13"/>
  <c r="P6182" i="13"/>
  <c r="Q6182" i="13" s="1"/>
  <c r="A6183" i="13"/>
  <c r="O6182" i="13" l="1"/>
  <c r="L6182" i="13"/>
  <c r="N6183" i="13"/>
  <c r="M6183" i="13" a="1"/>
  <c r="M6183" i="13" s="1"/>
  <c r="K6183" i="13"/>
  <c r="P6183" i="13"/>
  <c r="Q6183" i="13" s="1"/>
  <c r="A6184" i="13"/>
  <c r="O6183" i="13" l="1"/>
  <c r="L6183" i="13"/>
  <c r="N6184" i="13"/>
  <c r="M6184" i="13" a="1"/>
  <c r="M6184" i="13" s="1"/>
  <c r="K6184" i="13"/>
  <c r="P6184" i="13"/>
  <c r="Q6184" i="13" s="1"/>
  <c r="A6185" i="13"/>
  <c r="O6184" i="13" l="1"/>
  <c r="L6184" i="13"/>
  <c r="N6185" i="13"/>
  <c r="M6185" i="13" a="1"/>
  <c r="M6185" i="13" s="1"/>
  <c r="K6185" i="13"/>
  <c r="P6185" i="13"/>
  <c r="Q6185" i="13" s="1"/>
  <c r="A6186" i="13"/>
  <c r="G690" i="19"/>
  <c r="O6185" i="13" l="1"/>
  <c r="L6185" i="13"/>
  <c r="N6186" i="13"/>
  <c r="M6186" i="13" a="1"/>
  <c r="M6186" i="13" s="1"/>
  <c r="K6186" i="13"/>
  <c r="P6186" i="13"/>
  <c r="Q6186" i="13" s="1"/>
  <c r="A6187" i="13"/>
  <c r="O6186" i="13" l="1"/>
  <c r="L6186" i="13"/>
  <c r="N6187" i="13"/>
  <c r="M6187" i="13" a="1"/>
  <c r="M6187" i="13" s="1"/>
  <c r="K6187" i="13"/>
  <c r="P6187" i="13"/>
  <c r="Q6187" i="13" s="1"/>
  <c r="A6188" i="13"/>
  <c r="O6187" i="13" l="1"/>
  <c r="L6187" i="13"/>
  <c r="N6188" i="13"/>
  <c r="M6188" i="13" a="1"/>
  <c r="M6188" i="13" s="1"/>
  <c r="K6188" i="13"/>
  <c r="P6188" i="13"/>
  <c r="Q6188" i="13" s="1"/>
  <c r="A6189" i="13"/>
  <c r="O6188" i="13" l="1"/>
  <c r="L6188" i="13"/>
  <c r="N6189" i="13"/>
  <c r="M6189" i="13" a="1"/>
  <c r="M6189" i="13" s="1"/>
  <c r="K6189" i="13"/>
  <c r="P6189" i="13"/>
  <c r="Q6189" i="13" s="1"/>
  <c r="A6190" i="13"/>
  <c r="O6189" i="13" l="1"/>
  <c r="L6189" i="13"/>
  <c r="N6190" i="13"/>
  <c r="M6190" i="13" a="1"/>
  <c r="M6190" i="13" s="1"/>
  <c r="K6190" i="13"/>
  <c r="P6190" i="13"/>
  <c r="Q6190" i="13" s="1"/>
  <c r="A6191" i="13"/>
  <c r="O6190" i="13" l="1"/>
  <c r="L6190" i="13"/>
  <c r="N6191" i="13"/>
  <c r="M6191" i="13" a="1"/>
  <c r="M6191" i="13" s="1"/>
  <c r="K6191" i="13"/>
  <c r="P6191" i="13"/>
  <c r="Q6191" i="13" s="1"/>
  <c r="A6192" i="13"/>
  <c r="O6191" i="13" l="1"/>
  <c r="L6191" i="13"/>
  <c r="N6192" i="13"/>
  <c r="M6192" i="13" a="1"/>
  <c r="M6192" i="13" s="1"/>
  <c r="K6192" i="13"/>
  <c r="P6192" i="13"/>
  <c r="Q6192" i="13" s="1"/>
  <c r="A6193" i="13"/>
  <c r="O6192" i="13" l="1"/>
  <c r="L6192" i="13"/>
  <c r="N6193" i="13"/>
  <c r="M6193" i="13" a="1"/>
  <c r="M6193" i="13" s="1"/>
  <c r="K6193" i="13"/>
  <c r="P6193" i="13"/>
  <c r="Q6193" i="13" s="1"/>
  <c r="A6194" i="13"/>
  <c r="O6193" i="13" l="1"/>
  <c r="L6193" i="13"/>
  <c r="N6194" i="13"/>
  <c r="M6194" i="13" a="1"/>
  <c r="M6194" i="13" s="1"/>
  <c r="K6194" i="13"/>
  <c r="P6194" i="13"/>
  <c r="Q6194" i="13" s="1"/>
  <c r="A6195" i="13"/>
  <c r="G691" i="19"/>
  <c r="O6194" i="13" l="1"/>
  <c r="L6194" i="13"/>
  <c r="N6195" i="13"/>
  <c r="M6195" i="13" a="1"/>
  <c r="M6195" i="13" s="1"/>
  <c r="K6195" i="13"/>
  <c r="P6195" i="13"/>
  <c r="Q6195" i="13" s="1"/>
  <c r="A6196" i="13"/>
  <c r="O6195" i="13" l="1"/>
  <c r="L6195" i="13"/>
  <c r="N6196" i="13"/>
  <c r="M6196" i="13" a="1"/>
  <c r="M6196" i="13" s="1"/>
  <c r="K6196" i="13"/>
  <c r="P6196" i="13"/>
  <c r="Q6196" i="13" s="1"/>
  <c r="A6197" i="13"/>
  <c r="O6196" i="13" l="1"/>
  <c r="L6196" i="13"/>
  <c r="N6197" i="13"/>
  <c r="M6197" i="13" a="1"/>
  <c r="M6197" i="13" s="1"/>
  <c r="K6197" i="13"/>
  <c r="P6197" i="13"/>
  <c r="Q6197" i="13" s="1"/>
  <c r="A6198" i="13"/>
  <c r="O6197" i="13" l="1"/>
  <c r="L6197" i="13"/>
  <c r="N6198" i="13"/>
  <c r="M6198" i="13" a="1"/>
  <c r="M6198" i="13" s="1"/>
  <c r="O6198" i="13" s="1"/>
  <c r="K6198" i="13"/>
  <c r="P6198" i="13"/>
  <c r="Q6198" i="13" s="1"/>
  <c r="A6199" i="13"/>
  <c r="L6198" i="13" l="1"/>
  <c r="N6199" i="13"/>
  <c r="M6199" i="13" a="1"/>
  <c r="M6199" i="13" s="1"/>
  <c r="K6199" i="13"/>
  <c r="P6199" i="13"/>
  <c r="Q6199" i="13" s="1"/>
  <c r="A6200" i="13"/>
  <c r="O6199" i="13" l="1"/>
  <c r="L6199" i="13"/>
  <c r="N6200" i="13"/>
  <c r="M6200" i="13" a="1"/>
  <c r="M6200" i="13" s="1"/>
  <c r="K6200" i="13"/>
  <c r="P6200" i="13"/>
  <c r="Q6200" i="13" s="1"/>
  <c r="A6201" i="13"/>
  <c r="O6200" i="13" l="1"/>
  <c r="L6200" i="13"/>
  <c r="N6201" i="13"/>
  <c r="M6201" i="13" a="1"/>
  <c r="M6201" i="13" s="1"/>
  <c r="K6201" i="13"/>
  <c r="P6201" i="13"/>
  <c r="Q6201" i="13" s="1"/>
  <c r="A6202" i="13"/>
  <c r="O6201" i="13" l="1"/>
  <c r="L6201" i="13"/>
  <c r="N6202" i="13"/>
  <c r="M6202" i="13" a="1"/>
  <c r="M6202" i="13" s="1"/>
  <c r="K6202" i="13"/>
  <c r="P6202" i="13"/>
  <c r="Q6202" i="13" s="1"/>
  <c r="A6203" i="13"/>
  <c r="O6202" i="13" l="1"/>
  <c r="L6202" i="13"/>
  <c r="N6203" i="13"/>
  <c r="M6203" i="13" a="1"/>
  <c r="M6203" i="13" s="1"/>
  <c r="K6203" i="13"/>
  <c r="P6203" i="13"/>
  <c r="Q6203" i="13" s="1"/>
  <c r="A6204" i="13"/>
  <c r="G692" i="19"/>
  <c r="O6203" i="13" l="1"/>
  <c r="L6203" i="13"/>
  <c r="N6204" i="13"/>
  <c r="M6204" i="13" a="1"/>
  <c r="M6204" i="13" s="1"/>
  <c r="K6204" i="13"/>
  <c r="P6204" i="13"/>
  <c r="Q6204" i="13" s="1"/>
  <c r="A6205" i="13"/>
  <c r="O6204" i="13" l="1"/>
  <c r="L6204" i="13"/>
  <c r="N6205" i="13"/>
  <c r="M6205" i="13" a="1"/>
  <c r="M6205" i="13" s="1"/>
  <c r="K6205" i="13"/>
  <c r="P6205" i="13"/>
  <c r="Q6205" i="13" s="1"/>
  <c r="A6206" i="13"/>
  <c r="O6205" i="13" l="1"/>
  <c r="L6205" i="13"/>
  <c r="N6206" i="13"/>
  <c r="M6206" i="13" a="1"/>
  <c r="M6206" i="13" s="1"/>
  <c r="K6206" i="13"/>
  <c r="P6206" i="13"/>
  <c r="Q6206" i="13" s="1"/>
  <c r="A6207" i="13"/>
  <c r="O6206" i="13" l="1"/>
  <c r="L6206" i="13"/>
  <c r="N6207" i="13"/>
  <c r="M6207" i="13" a="1"/>
  <c r="M6207" i="13" s="1"/>
  <c r="K6207" i="13"/>
  <c r="P6207" i="13"/>
  <c r="Q6207" i="13" s="1"/>
  <c r="A6208" i="13"/>
  <c r="O6207" i="13" l="1"/>
  <c r="L6207" i="13"/>
  <c r="N6208" i="13"/>
  <c r="M6208" i="13" a="1"/>
  <c r="M6208" i="13" s="1"/>
  <c r="K6208" i="13"/>
  <c r="P6208" i="13"/>
  <c r="Q6208" i="13" s="1"/>
  <c r="A6209" i="13"/>
  <c r="O6208" i="13" l="1"/>
  <c r="L6208" i="13"/>
  <c r="N6209" i="13"/>
  <c r="M6209" i="13" a="1"/>
  <c r="M6209" i="13" s="1"/>
  <c r="K6209" i="13"/>
  <c r="P6209" i="13"/>
  <c r="Q6209" i="13" s="1"/>
  <c r="A6210" i="13"/>
  <c r="O6209" i="13" l="1"/>
  <c r="L6209" i="13"/>
  <c r="N6210" i="13"/>
  <c r="M6210" i="13" a="1"/>
  <c r="M6210" i="13" s="1"/>
  <c r="K6210" i="13"/>
  <c r="P6210" i="13"/>
  <c r="Q6210" i="13" s="1"/>
  <c r="A6211" i="13"/>
  <c r="O6210" i="13" l="1"/>
  <c r="L6210" i="13"/>
  <c r="N6211" i="13"/>
  <c r="M6211" i="13" a="1"/>
  <c r="M6211" i="13" s="1"/>
  <c r="K6211" i="13"/>
  <c r="P6211" i="13"/>
  <c r="Q6211" i="13" s="1"/>
  <c r="A6212" i="13"/>
  <c r="O6211" i="13" l="1"/>
  <c r="L6211" i="13"/>
  <c r="N6212" i="13"/>
  <c r="M6212" i="13" a="1"/>
  <c r="M6212" i="13" s="1"/>
  <c r="K6212" i="13"/>
  <c r="P6212" i="13"/>
  <c r="Q6212" i="13" s="1"/>
  <c r="A6213" i="13"/>
  <c r="G693" i="19"/>
  <c r="O6212" i="13" l="1"/>
  <c r="L6212" i="13"/>
  <c r="N6213" i="13"/>
  <c r="M6213" i="13" a="1"/>
  <c r="M6213" i="13" s="1"/>
  <c r="K6213" i="13"/>
  <c r="P6213" i="13"/>
  <c r="Q6213" i="13" s="1"/>
  <c r="A6214" i="13"/>
  <c r="O6213" i="13" l="1"/>
  <c r="L6213" i="13"/>
  <c r="N6214" i="13"/>
  <c r="M6214" i="13" a="1"/>
  <c r="M6214" i="13" s="1"/>
  <c r="K6214" i="13"/>
  <c r="P6214" i="13"/>
  <c r="Q6214" i="13" s="1"/>
  <c r="A6215" i="13"/>
  <c r="O6214" i="13" l="1"/>
  <c r="L6214" i="13"/>
  <c r="N6215" i="13"/>
  <c r="M6215" i="13" a="1"/>
  <c r="M6215" i="13" s="1"/>
  <c r="K6215" i="13"/>
  <c r="P6215" i="13"/>
  <c r="Q6215" i="13" s="1"/>
  <c r="A6216" i="13"/>
  <c r="O6215" i="13" l="1"/>
  <c r="L6215" i="13"/>
  <c r="N6216" i="13"/>
  <c r="M6216" i="13" a="1"/>
  <c r="M6216" i="13" s="1"/>
  <c r="K6216" i="13"/>
  <c r="P6216" i="13"/>
  <c r="Q6216" i="13" s="1"/>
  <c r="A6217" i="13"/>
  <c r="O6216" i="13" l="1"/>
  <c r="L6216" i="13"/>
  <c r="N6217" i="13"/>
  <c r="M6217" i="13" a="1"/>
  <c r="M6217" i="13" s="1"/>
  <c r="K6217" i="13"/>
  <c r="P6217" i="13"/>
  <c r="Q6217" i="13" s="1"/>
  <c r="A6218" i="13"/>
  <c r="O6217" i="13" l="1"/>
  <c r="L6217" i="13"/>
  <c r="N6218" i="13"/>
  <c r="M6218" i="13" a="1"/>
  <c r="M6218" i="13" s="1"/>
  <c r="K6218" i="13"/>
  <c r="P6218" i="13"/>
  <c r="Q6218" i="13" s="1"/>
  <c r="A6219" i="13"/>
  <c r="O6218" i="13" l="1"/>
  <c r="L6218" i="13"/>
  <c r="N6219" i="13"/>
  <c r="M6219" i="13" a="1"/>
  <c r="M6219" i="13" s="1"/>
  <c r="K6219" i="13"/>
  <c r="P6219" i="13"/>
  <c r="Q6219" i="13" s="1"/>
  <c r="A6220" i="13"/>
  <c r="O6219" i="13" l="1"/>
  <c r="L6219" i="13"/>
  <c r="N6220" i="13"/>
  <c r="M6220" i="13" a="1"/>
  <c r="M6220" i="13" s="1"/>
  <c r="K6220" i="13"/>
  <c r="P6220" i="13"/>
  <c r="Q6220" i="13" s="1"/>
  <c r="A6221" i="13"/>
  <c r="O6220" i="13" l="1"/>
  <c r="L6220" i="13"/>
  <c r="N6221" i="13"/>
  <c r="M6221" i="13" a="1"/>
  <c r="M6221" i="13" s="1"/>
  <c r="K6221" i="13"/>
  <c r="P6221" i="13"/>
  <c r="Q6221" i="13" s="1"/>
  <c r="A6222" i="13"/>
  <c r="G694" i="19"/>
  <c r="O6221" i="13" l="1"/>
  <c r="L6221" i="13"/>
  <c r="N6222" i="13"/>
  <c r="M6222" i="13" a="1"/>
  <c r="M6222" i="13" s="1"/>
  <c r="K6222" i="13"/>
  <c r="P6222" i="13"/>
  <c r="Q6222" i="13" s="1"/>
  <c r="A6223" i="13"/>
  <c r="O6222" i="13" l="1"/>
  <c r="L6222" i="13"/>
  <c r="N6223" i="13"/>
  <c r="M6223" i="13" a="1"/>
  <c r="M6223" i="13" s="1"/>
  <c r="K6223" i="13"/>
  <c r="P6223" i="13"/>
  <c r="Q6223" i="13" s="1"/>
  <c r="A6224" i="13"/>
  <c r="O6223" i="13" l="1"/>
  <c r="L6223" i="13"/>
  <c r="N6224" i="13"/>
  <c r="M6224" i="13" a="1"/>
  <c r="M6224" i="13" s="1"/>
  <c r="K6224" i="13"/>
  <c r="P6224" i="13"/>
  <c r="Q6224" i="13" s="1"/>
  <c r="A6225" i="13"/>
  <c r="O6224" i="13" l="1"/>
  <c r="L6224" i="13"/>
  <c r="N6225" i="13"/>
  <c r="M6225" i="13" a="1"/>
  <c r="M6225" i="13" s="1"/>
  <c r="K6225" i="13"/>
  <c r="P6225" i="13"/>
  <c r="Q6225" i="13" s="1"/>
  <c r="A6226" i="13"/>
  <c r="O6225" i="13" l="1"/>
  <c r="L6225" i="13"/>
  <c r="N6226" i="13"/>
  <c r="M6226" i="13" a="1"/>
  <c r="M6226" i="13" s="1"/>
  <c r="K6226" i="13"/>
  <c r="P6226" i="13"/>
  <c r="Q6226" i="13" s="1"/>
  <c r="A6227" i="13"/>
  <c r="O6226" i="13" l="1"/>
  <c r="L6226" i="13"/>
  <c r="N6227" i="13"/>
  <c r="M6227" i="13" a="1"/>
  <c r="M6227" i="13" s="1"/>
  <c r="K6227" i="13"/>
  <c r="P6227" i="13"/>
  <c r="Q6227" i="13" s="1"/>
  <c r="A6228" i="13"/>
  <c r="O6227" i="13" l="1"/>
  <c r="L6227" i="13"/>
  <c r="N6228" i="13"/>
  <c r="M6228" i="13" a="1"/>
  <c r="M6228" i="13" s="1"/>
  <c r="K6228" i="13"/>
  <c r="P6228" i="13"/>
  <c r="Q6228" i="13" s="1"/>
  <c r="A6229" i="13"/>
  <c r="O6228" i="13" l="1"/>
  <c r="L6228" i="13"/>
  <c r="N6229" i="13"/>
  <c r="M6229" i="13" a="1"/>
  <c r="M6229" i="13" s="1"/>
  <c r="K6229" i="13"/>
  <c r="P6229" i="13"/>
  <c r="Q6229" i="13" s="1"/>
  <c r="A6230" i="13"/>
  <c r="O6229" i="13" l="1"/>
  <c r="L6229" i="13"/>
  <c r="N6230" i="13"/>
  <c r="M6230" i="13" a="1"/>
  <c r="M6230" i="13" s="1"/>
  <c r="K6230" i="13"/>
  <c r="P6230" i="13"/>
  <c r="Q6230" i="13" s="1"/>
  <c r="A6231" i="13"/>
  <c r="G695" i="19"/>
  <c r="O6230" i="13" l="1"/>
  <c r="L6230" i="13"/>
  <c r="N6231" i="13"/>
  <c r="M6231" i="13" a="1"/>
  <c r="M6231" i="13" s="1"/>
  <c r="K6231" i="13"/>
  <c r="P6231" i="13"/>
  <c r="Q6231" i="13" s="1"/>
  <c r="A6232" i="13"/>
  <c r="O6231" i="13" l="1"/>
  <c r="L6231" i="13"/>
  <c r="N6232" i="13"/>
  <c r="M6232" i="13" a="1"/>
  <c r="M6232" i="13" s="1"/>
  <c r="K6232" i="13"/>
  <c r="P6232" i="13"/>
  <c r="Q6232" i="13" s="1"/>
  <c r="A6233" i="13"/>
  <c r="O6232" i="13" l="1"/>
  <c r="L6232" i="13"/>
  <c r="N6233" i="13"/>
  <c r="M6233" i="13" a="1"/>
  <c r="M6233" i="13" s="1"/>
  <c r="K6233" i="13"/>
  <c r="P6233" i="13"/>
  <c r="Q6233" i="13" s="1"/>
  <c r="A6234" i="13"/>
  <c r="O6233" i="13" l="1"/>
  <c r="L6233" i="13"/>
  <c r="N6234" i="13"/>
  <c r="M6234" i="13" a="1"/>
  <c r="M6234" i="13" s="1"/>
  <c r="K6234" i="13"/>
  <c r="P6234" i="13"/>
  <c r="Q6234" i="13" s="1"/>
  <c r="A6235" i="13"/>
  <c r="O6234" i="13" l="1"/>
  <c r="L6234" i="13"/>
  <c r="N6235" i="13"/>
  <c r="M6235" i="13" a="1"/>
  <c r="M6235" i="13" s="1"/>
  <c r="K6235" i="13"/>
  <c r="P6235" i="13"/>
  <c r="Q6235" i="13" s="1"/>
  <c r="A6236" i="13"/>
  <c r="O6235" i="13" l="1"/>
  <c r="L6235" i="13"/>
  <c r="N6236" i="13"/>
  <c r="M6236" i="13" a="1"/>
  <c r="M6236" i="13" s="1"/>
  <c r="K6236" i="13"/>
  <c r="P6236" i="13"/>
  <c r="Q6236" i="13" s="1"/>
  <c r="A6237" i="13"/>
  <c r="O6236" i="13" l="1"/>
  <c r="L6236" i="13"/>
  <c r="N6237" i="13"/>
  <c r="M6237" i="13" a="1"/>
  <c r="M6237" i="13" s="1"/>
  <c r="K6237" i="13"/>
  <c r="P6237" i="13"/>
  <c r="Q6237" i="13" s="1"/>
  <c r="A6238" i="13"/>
  <c r="O6237" i="13" l="1"/>
  <c r="L6237" i="13"/>
  <c r="N6238" i="13"/>
  <c r="M6238" i="13" a="1"/>
  <c r="M6238" i="13" s="1"/>
  <c r="K6238" i="13"/>
  <c r="P6238" i="13"/>
  <c r="Q6238" i="13" s="1"/>
  <c r="A6239" i="13"/>
  <c r="O6238" i="13" l="1"/>
  <c r="L6238" i="13"/>
  <c r="N6239" i="13"/>
  <c r="M6239" i="13" a="1"/>
  <c r="M6239" i="13" s="1"/>
  <c r="K6239" i="13"/>
  <c r="P6239" i="13"/>
  <c r="Q6239" i="13" s="1"/>
  <c r="A6240" i="13"/>
  <c r="G696" i="19"/>
  <c r="O6239" i="13" l="1"/>
  <c r="L6239" i="13"/>
  <c r="N6240" i="13"/>
  <c r="M6240" i="13" a="1"/>
  <c r="M6240" i="13" s="1"/>
  <c r="K6240" i="13"/>
  <c r="P6240" i="13"/>
  <c r="Q6240" i="13" s="1"/>
  <c r="A6241" i="13"/>
  <c r="O6240" i="13" l="1"/>
  <c r="L6240" i="13"/>
  <c r="N6241" i="13"/>
  <c r="M6241" i="13" a="1"/>
  <c r="M6241" i="13" s="1"/>
  <c r="K6241" i="13"/>
  <c r="P6241" i="13"/>
  <c r="Q6241" i="13" s="1"/>
  <c r="A6242" i="13"/>
  <c r="O6241" i="13" l="1"/>
  <c r="L6241" i="13"/>
  <c r="N6242" i="13"/>
  <c r="M6242" i="13" a="1"/>
  <c r="M6242" i="13" s="1"/>
  <c r="K6242" i="13"/>
  <c r="P6242" i="13"/>
  <c r="Q6242" i="13" s="1"/>
  <c r="A6243" i="13"/>
  <c r="O6242" i="13" l="1"/>
  <c r="L6242" i="13"/>
  <c r="N6243" i="13"/>
  <c r="M6243" i="13" a="1"/>
  <c r="M6243" i="13" s="1"/>
  <c r="K6243" i="13"/>
  <c r="P6243" i="13"/>
  <c r="Q6243" i="13" s="1"/>
  <c r="A6244" i="13"/>
  <c r="O6243" i="13" l="1"/>
  <c r="L6243" i="13"/>
  <c r="N6244" i="13"/>
  <c r="M6244" i="13" a="1"/>
  <c r="M6244" i="13" s="1"/>
  <c r="K6244" i="13"/>
  <c r="P6244" i="13"/>
  <c r="Q6244" i="13" s="1"/>
  <c r="A6245" i="13"/>
  <c r="O6244" i="13" l="1"/>
  <c r="L6244" i="13"/>
  <c r="N6245" i="13"/>
  <c r="M6245" i="13" a="1"/>
  <c r="M6245" i="13" s="1"/>
  <c r="O6245" i="13" s="1"/>
  <c r="K6245" i="13"/>
  <c r="P6245" i="13"/>
  <c r="Q6245" i="13" s="1"/>
  <c r="A6246" i="13"/>
  <c r="L6245" i="13" l="1"/>
  <c r="N6246" i="13"/>
  <c r="M6246" i="13" a="1"/>
  <c r="M6246" i="13" s="1"/>
  <c r="K6246" i="13"/>
  <c r="P6246" i="13"/>
  <c r="Q6246" i="13" s="1"/>
  <c r="A6247" i="13"/>
  <c r="O6246" i="13" l="1"/>
  <c r="L6246" i="13"/>
  <c r="N6247" i="13"/>
  <c r="M6247" i="13" a="1"/>
  <c r="M6247" i="13" s="1"/>
  <c r="K6247" i="13"/>
  <c r="P6247" i="13"/>
  <c r="Q6247" i="13" s="1"/>
  <c r="A6248" i="13"/>
  <c r="O6247" i="13" l="1"/>
  <c r="L6247" i="13"/>
  <c r="N6248" i="13"/>
  <c r="M6248" i="13" a="1"/>
  <c r="M6248" i="13" s="1"/>
  <c r="K6248" i="13"/>
  <c r="P6248" i="13"/>
  <c r="Q6248" i="13" s="1"/>
  <c r="A6249" i="13"/>
  <c r="G697" i="19"/>
  <c r="O6248" i="13" l="1"/>
  <c r="L6248" i="13"/>
  <c r="N6249" i="13"/>
  <c r="M6249" i="13" a="1"/>
  <c r="M6249" i="13" s="1"/>
  <c r="K6249" i="13"/>
  <c r="P6249" i="13"/>
  <c r="Q6249" i="13" s="1"/>
  <c r="A6250" i="13"/>
  <c r="O6249" i="13" l="1"/>
  <c r="L6249" i="13"/>
  <c r="N6250" i="13"/>
  <c r="M6250" i="13" a="1"/>
  <c r="M6250" i="13" s="1"/>
  <c r="K6250" i="13"/>
  <c r="P6250" i="13"/>
  <c r="Q6250" i="13" s="1"/>
  <c r="A6251" i="13"/>
  <c r="O6250" i="13" l="1"/>
  <c r="L6250" i="13"/>
  <c r="N6251" i="13"/>
  <c r="M6251" i="13" a="1"/>
  <c r="M6251" i="13" s="1"/>
  <c r="K6251" i="13"/>
  <c r="P6251" i="13"/>
  <c r="Q6251" i="13" s="1"/>
  <c r="A6252" i="13"/>
  <c r="O6251" i="13" l="1"/>
  <c r="L6251" i="13"/>
  <c r="N6252" i="13"/>
  <c r="M6252" i="13" a="1"/>
  <c r="M6252" i="13" s="1"/>
  <c r="K6252" i="13"/>
  <c r="P6252" i="13"/>
  <c r="Q6252" i="13" s="1"/>
  <c r="A6253" i="13"/>
  <c r="O6252" i="13" l="1"/>
  <c r="L6252" i="13"/>
  <c r="N6253" i="13"/>
  <c r="M6253" i="13" a="1"/>
  <c r="M6253" i="13" s="1"/>
  <c r="K6253" i="13"/>
  <c r="P6253" i="13"/>
  <c r="Q6253" i="13" s="1"/>
  <c r="A6254" i="13"/>
  <c r="O6253" i="13" l="1"/>
  <c r="L6253" i="13"/>
  <c r="N6254" i="13"/>
  <c r="M6254" i="13" a="1"/>
  <c r="M6254" i="13" s="1"/>
  <c r="K6254" i="13"/>
  <c r="P6254" i="13"/>
  <c r="Q6254" i="13" s="1"/>
  <c r="A6255" i="13"/>
  <c r="O6254" i="13" l="1"/>
  <c r="L6254" i="13"/>
  <c r="N6255" i="13"/>
  <c r="M6255" i="13" a="1"/>
  <c r="M6255" i="13" s="1"/>
  <c r="O6255" i="13" s="1"/>
  <c r="K6255" i="13"/>
  <c r="P6255" i="13"/>
  <c r="Q6255" i="13" s="1"/>
  <c r="A6256" i="13"/>
  <c r="L6255" i="13" l="1"/>
  <c r="N6256" i="13"/>
  <c r="M6256" i="13" a="1"/>
  <c r="M6256" i="13" s="1"/>
  <c r="K6256" i="13"/>
  <c r="P6256" i="13"/>
  <c r="Q6256" i="13" s="1"/>
  <c r="A6257" i="13"/>
  <c r="O6256" i="13" l="1"/>
  <c r="L6256" i="13"/>
  <c r="N6257" i="13"/>
  <c r="M6257" i="13" a="1"/>
  <c r="M6257" i="13" s="1"/>
  <c r="K6257" i="13"/>
  <c r="P6257" i="13"/>
  <c r="Q6257" i="13" s="1"/>
  <c r="A6258" i="13"/>
  <c r="G698" i="19"/>
  <c r="O6257" i="13" l="1"/>
  <c r="L6257" i="13"/>
  <c r="N6258" i="13"/>
  <c r="M6258" i="13" a="1"/>
  <c r="M6258" i="13" s="1"/>
  <c r="K6258" i="13"/>
  <c r="P6258" i="13"/>
  <c r="Q6258" i="13" s="1"/>
  <c r="A6259" i="13"/>
  <c r="O6258" i="13" l="1"/>
  <c r="L6258" i="13"/>
  <c r="N6259" i="13"/>
  <c r="M6259" i="13" a="1"/>
  <c r="M6259" i="13" s="1"/>
  <c r="K6259" i="13"/>
  <c r="P6259" i="13"/>
  <c r="Q6259" i="13" s="1"/>
  <c r="A6260" i="13"/>
  <c r="O6259" i="13" l="1"/>
  <c r="L6259" i="13"/>
  <c r="N6260" i="13"/>
  <c r="M6260" i="13" a="1"/>
  <c r="M6260" i="13" s="1"/>
  <c r="K6260" i="13"/>
  <c r="P6260" i="13"/>
  <c r="Q6260" i="13" s="1"/>
  <c r="A6261" i="13"/>
  <c r="O6260" i="13" l="1"/>
  <c r="L6260" i="13"/>
  <c r="N6261" i="13"/>
  <c r="M6261" i="13" a="1"/>
  <c r="M6261" i="13" s="1"/>
  <c r="K6261" i="13"/>
  <c r="P6261" i="13"/>
  <c r="Q6261" i="13" s="1"/>
  <c r="A6262" i="13"/>
  <c r="O6261" i="13" l="1"/>
  <c r="L6261" i="13"/>
  <c r="N6262" i="13"/>
  <c r="M6262" i="13" a="1"/>
  <c r="M6262" i="13" s="1"/>
  <c r="O6262" i="13" s="1"/>
  <c r="K6262" i="13"/>
  <c r="P6262" i="13"/>
  <c r="Q6262" i="13" s="1"/>
  <c r="A6263" i="13"/>
  <c r="L6262" i="13" l="1"/>
  <c r="N6263" i="13"/>
  <c r="M6263" i="13" a="1"/>
  <c r="M6263" i="13" s="1"/>
  <c r="K6263" i="13"/>
  <c r="P6263" i="13"/>
  <c r="Q6263" i="13" s="1"/>
  <c r="A6264" i="13"/>
  <c r="O6263" i="13" l="1"/>
  <c r="L6263" i="13"/>
  <c r="N6264" i="13"/>
  <c r="M6264" i="13" a="1"/>
  <c r="M6264" i="13" s="1"/>
  <c r="K6264" i="13"/>
  <c r="P6264" i="13"/>
  <c r="Q6264" i="13" s="1"/>
  <c r="A6265" i="13"/>
  <c r="O6264" i="13" l="1"/>
  <c r="L6264" i="13"/>
  <c r="N6265" i="13"/>
  <c r="M6265" i="13" a="1"/>
  <c r="M6265" i="13" s="1"/>
  <c r="K6265" i="13"/>
  <c r="P6265" i="13"/>
  <c r="Q6265" i="13" s="1"/>
  <c r="A6266" i="13"/>
  <c r="O6265" i="13" l="1"/>
  <c r="L6265" i="13"/>
  <c r="N6266" i="13"/>
  <c r="M6266" i="13" a="1"/>
  <c r="M6266" i="13" s="1"/>
  <c r="K6266" i="13"/>
  <c r="P6266" i="13"/>
  <c r="Q6266" i="13" s="1"/>
  <c r="A6267" i="13"/>
  <c r="G699" i="19"/>
  <c r="O6266" i="13" l="1"/>
  <c r="L6266" i="13"/>
  <c r="N6267" i="13"/>
  <c r="M6267" i="13" a="1"/>
  <c r="M6267" i="13" s="1"/>
  <c r="K6267" i="13"/>
  <c r="P6267" i="13"/>
  <c r="Q6267" i="13" s="1"/>
  <c r="A6268" i="13"/>
  <c r="O6267" i="13" l="1"/>
  <c r="L6267" i="13"/>
  <c r="N6268" i="13"/>
  <c r="M6268" i="13" a="1"/>
  <c r="M6268" i="13" s="1"/>
  <c r="K6268" i="13"/>
  <c r="P6268" i="13"/>
  <c r="Q6268" i="13" s="1"/>
  <c r="A6269" i="13"/>
  <c r="O6268" i="13" l="1"/>
  <c r="L6268" i="13"/>
  <c r="N6269" i="13"/>
  <c r="M6269" i="13" a="1"/>
  <c r="M6269" i="13" s="1"/>
  <c r="K6269" i="13"/>
  <c r="P6269" i="13"/>
  <c r="Q6269" i="13" s="1"/>
  <c r="A6270" i="13"/>
  <c r="O6269" i="13" l="1"/>
  <c r="L6269" i="13"/>
  <c r="N6270" i="13"/>
  <c r="M6270" i="13" a="1"/>
  <c r="M6270" i="13" s="1"/>
  <c r="K6270" i="13"/>
  <c r="P6270" i="13"/>
  <c r="Q6270" i="13" s="1"/>
  <c r="A6271" i="13"/>
  <c r="O6270" i="13" l="1"/>
  <c r="L6270" i="13"/>
  <c r="N6271" i="13"/>
  <c r="M6271" i="13" a="1"/>
  <c r="M6271" i="13" s="1"/>
  <c r="K6271" i="13"/>
  <c r="P6271" i="13"/>
  <c r="Q6271" i="13" s="1"/>
  <c r="A6272" i="13"/>
  <c r="O6271" i="13" l="1"/>
  <c r="L6271" i="13"/>
  <c r="N6272" i="13"/>
  <c r="M6272" i="13" a="1"/>
  <c r="M6272" i="13" s="1"/>
  <c r="O6272" i="13" s="1"/>
  <c r="K6272" i="13"/>
  <c r="P6272" i="13"/>
  <c r="Q6272" i="13" s="1"/>
  <c r="A6273" i="13"/>
  <c r="L6272" i="13" l="1"/>
  <c r="N6273" i="13"/>
  <c r="M6273" i="13" a="1"/>
  <c r="M6273" i="13" s="1"/>
  <c r="K6273" i="13"/>
  <c r="P6273" i="13"/>
  <c r="Q6273" i="13" s="1"/>
  <c r="A6274" i="13"/>
  <c r="O6273" i="13" l="1"/>
  <c r="L6273" i="13"/>
  <c r="N6274" i="13"/>
  <c r="M6274" i="13" a="1"/>
  <c r="M6274" i="13" s="1"/>
  <c r="O6274" i="13" s="1"/>
  <c r="K6274" i="13"/>
  <c r="P6274" i="13"/>
  <c r="Q6274" i="13" s="1"/>
  <c r="A6275" i="13"/>
  <c r="L6274" i="13" l="1"/>
  <c r="N6275" i="13"/>
  <c r="M6275" i="13" a="1"/>
  <c r="M6275" i="13" s="1"/>
  <c r="K6275" i="13"/>
  <c r="P6275" i="13"/>
  <c r="Q6275" i="13" s="1"/>
  <c r="A6276" i="13"/>
  <c r="G700" i="19"/>
  <c r="O6275" i="13" l="1"/>
  <c r="L6275" i="13"/>
  <c r="N6276" i="13"/>
  <c r="M6276" i="13" a="1"/>
  <c r="M6276" i="13" s="1"/>
  <c r="K6276" i="13"/>
  <c r="P6276" i="13"/>
  <c r="Q6276" i="13" s="1"/>
  <c r="A6277" i="13"/>
  <c r="O6276" i="13" l="1"/>
  <c r="L6276" i="13"/>
  <c r="N6277" i="13"/>
  <c r="M6277" i="13" a="1"/>
  <c r="M6277" i="13" s="1"/>
  <c r="K6277" i="13"/>
  <c r="P6277" i="13"/>
  <c r="Q6277" i="13" s="1"/>
  <c r="A6278" i="13"/>
  <c r="O6277" i="13" l="1"/>
  <c r="L6277" i="13"/>
  <c r="N6278" i="13"/>
  <c r="M6278" i="13" a="1"/>
  <c r="M6278" i="13" s="1"/>
  <c r="K6278" i="13"/>
  <c r="P6278" i="13"/>
  <c r="Q6278" i="13" s="1"/>
  <c r="A6279" i="13"/>
  <c r="O6278" i="13" l="1"/>
  <c r="L6278" i="13"/>
  <c r="N6279" i="13"/>
  <c r="M6279" i="13" a="1"/>
  <c r="M6279" i="13" s="1"/>
  <c r="K6279" i="13"/>
  <c r="P6279" i="13"/>
  <c r="Q6279" i="13" s="1"/>
  <c r="A6280" i="13"/>
  <c r="O6279" i="13" l="1"/>
  <c r="L6279" i="13"/>
  <c r="N6280" i="13"/>
  <c r="M6280" i="13" a="1"/>
  <c r="M6280" i="13" s="1"/>
  <c r="K6280" i="13"/>
  <c r="P6280" i="13"/>
  <c r="Q6280" i="13" s="1"/>
  <c r="A6281" i="13"/>
  <c r="O6280" i="13" l="1"/>
  <c r="L6280" i="13"/>
  <c r="N6281" i="13"/>
  <c r="M6281" i="13" a="1"/>
  <c r="M6281" i="13" s="1"/>
  <c r="K6281" i="13"/>
  <c r="P6281" i="13"/>
  <c r="Q6281" i="13" s="1"/>
  <c r="A6282" i="13"/>
  <c r="O6281" i="13" l="1"/>
  <c r="L6281" i="13"/>
  <c r="N6282" i="13"/>
  <c r="M6282" i="13" a="1"/>
  <c r="M6282" i="13" s="1"/>
  <c r="K6282" i="13"/>
  <c r="P6282" i="13"/>
  <c r="Q6282" i="13" s="1"/>
  <c r="A6283" i="13"/>
  <c r="O6282" i="13" l="1"/>
  <c r="L6282" i="13"/>
  <c r="N6283" i="13"/>
  <c r="M6283" i="13" a="1"/>
  <c r="M6283" i="13" s="1"/>
  <c r="K6283" i="13"/>
  <c r="P6283" i="13"/>
  <c r="Q6283" i="13" s="1"/>
  <c r="A6284" i="13"/>
  <c r="O6283" i="13" l="1"/>
  <c r="L6283" i="13"/>
  <c r="N6284" i="13"/>
  <c r="M6284" i="13" a="1"/>
  <c r="M6284" i="13" s="1"/>
  <c r="K6284" i="13"/>
  <c r="P6284" i="13"/>
  <c r="Q6284" i="13" s="1"/>
  <c r="A6285" i="13"/>
  <c r="G701" i="19"/>
  <c r="O6284" i="13" l="1"/>
  <c r="L6284" i="13"/>
  <c r="N6285" i="13"/>
  <c r="M6285" i="13" a="1"/>
  <c r="M6285" i="13" s="1"/>
  <c r="K6285" i="13"/>
  <c r="P6285" i="13"/>
  <c r="Q6285" i="13" s="1"/>
  <c r="A6286" i="13"/>
  <c r="O6285" i="13" l="1"/>
  <c r="L6285" i="13"/>
  <c r="N6286" i="13"/>
  <c r="M6286" i="13" a="1"/>
  <c r="M6286" i="13" s="1"/>
  <c r="K6286" i="13"/>
  <c r="P6286" i="13"/>
  <c r="Q6286" i="13" s="1"/>
  <c r="A6287" i="13"/>
  <c r="O6286" i="13" l="1"/>
  <c r="L6286" i="13"/>
  <c r="N6287" i="13"/>
  <c r="M6287" i="13" a="1"/>
  <c r="M6287" i="13" s="1"/>
  <c r="K6287" i="13"/>
  <c r="P6287" i="13"/>
  <c r="Q6287" i="13" s="1"/>
  <c r="A6288" i="13"/>
  <c r="O6287" i="13" l="1"/>
  <c r="L6287" i="13"/>
  <c r="N6288" i="13"/>
  <c r="M6288" i="13" a="1"/>
  <c r="M6288" i="13" s="1"/>
  <c r="K6288" i="13"/>
  <c r="P6288" i="13"/>
  <c r="Q6288" i="13" s="1"/>
  <c r="A6289" i="13"/>
  <c r="O6288" i="13" l="1"/>
  <c r="L6288" i="13"/>
  <c r="N6289" i="13"/>
  <c r="M6289" i="13" a="1"/>
  <c r="M6289" i="13" s="1"/>
  <c r="K6289" i="13"/>
  <c r="P6289" i="13"/>
  <c r="Q6289" i="13" s="1"/>
  <c r="A6290" i="13"/>
  <c r="O6289" i="13" l="1"/>
  <c r="L6289" i="13"/>
  <c r="N6290" i="13"/>
  <c r="M6290" i="13" a="1"/>
  <c r="M6290" i="13" s="1"/>
  <c r="K6290" i="13"/>
  <c r="P6290" i="13"/>
  <c r="Q6290" i="13" s="1"/>
  <c r="A6291" i="13"/>
  <c r="O6290" i="13" l="1"/>
  <c r="L6290" i="13"/>
  <c r="N6291" i="13"/>
  <c r="M6291" i="13" a="1"/>
  <c r="M6291" i="13" s="1"/>
  <c r="K6291" i="13"/>
  <c r="P6291" i="13"/>
  <c r="Q6291" i="13" s="1"/>
  <c r="A6292" i="13"/>
  <c r="O6291" i="13" l="1"/>
  <c r="L6291" i="13"/>
  <c r="N6292" i="13"/>
  <c r="M6292" i="13" a="1"/>
  <c r="M6292" i="13" s="1"/>
  <c r="K6292" i="13"/>
  <c r="P6292" i="13"/>
  <c r="Q6292" i="13" s="1"/>
  <c r="A6293" i="13"/>
  <c r="O6292" i="13" l="1"/>
  <c r="L6292" i="13"/>
  <c r="N6293" i="13"/>
  <c r="M6293" i="13" a="1"/>
  <c r="M6293" i="13" s="1"/>
  <c r="K6293" i="13"/>
  <c r="P6293" i="13"/>
  <c r="Q6293" i="13" s="1"/>
  <c r="A6294" i="13"/>
  <c r="G702" i="19"/>
  <c r="O6293" i="13" l="1"/>
  <c r="L6293" i="13"/>
  <c r="N6294" i="13"/>
  <c r="M6294" i="13" a="1"/>
  <c r="M6294" i="13" s="1"/>
  <c r="K6294" i="13"/>
  <c r="P6294" i="13"/>
  <c r="Q6294" i="13" s="1"/>
  <c r="A6295" i="13"/>
  <c r="O6294" i="13" l="1"/>
  <c r="L6294" i="13"/>
  <c r="N6295" i="13"/>
  <c r="M6295" i="13" a="1"/>
  <c r="M6295" i="13" s="1"/>
  <c r="K6295" i="13"/>
  <c r="P6295" i="13"/>
  <c r="Q6295" i="13" s="1"/>
  <c r="A6296" i="13"/>
  <c r="O6295" i="13" l="1"/>
  <c r="L6295" i="13"/>
  <c r="N6296" i="13"/>
  <c r="M6296" i="13" a="1"/>
  <c r="M6296" i="13" s="1"/>
  <c r="K6296" i="13"/>
  <c r="P6296" i="13"/>
  <c r="Q6296" i="13" s="1"/>
  <c r="A6297" i="13"/>
  <c r="O6296" i="13" l="1"/>
  <c r="L6296" i="13"/>
  <c r="N6297" i="13"/>
  <c r="M6297" i="13" a="1"/>
  <c r="M6297" i="13" s="1"/>
  <c r="K6297" i="13"/>
  <c r="P6297" i="13"/>
  <c r="Q6297" i="13" s="1"/>
  <c r="A6298" i="13"/>
  <c r="O6297" i="13" l="1"/>
  <c r="L6297" i="13"/>
  <c r="N6298" i="13"/>
  <c r="M6298" i="13" a="1"/>
  <c r="M6298" i="13" s="1"/>
  <c r="K6298" i="13"/>
  <c r="P6298" i="13"/>
  <c r="Q6298" i="13" s="1"/>
  <c r="A6299" i="13"/>
  <c r="O6298" i="13" l="1"/>
  <c r="L6298" i="13"/>
  <c r="N6299" i="13"/>
  <c r="M6299" i="13" a="1"/>
  <c r="M6299" i="13" s="1"/>
  <c r="K6299" i="13"/>
  <c r="P6299" i="13"/>
  <c r="Q6299" i="13" s="1"/>
  <c r="A6300" i="13"/>
  <c r="O6299" i="13" l="1"/>
  <c r="L6299" i="13"/>
  <c r="N6300" i="13"/>
  <c r="M6300" i="13" a="1"/>
  <c r="M6300" i="13" s="1"/>
  <c r="K6300" i="13"/>
  <c r="P6300" i="13"/>
  <c r="Q6300" i="13" s="1"/>
  <c r="A6301" i="13"/>
  <c r="O6300" i="13" l="1"/>
  <c r="L6300" i="13"/>
  <c r="N6301" i="13"/>
  <c r="M6301" i="13" a="1"/>
  <c r="M6301" i="13" s="1"/>
  <c r="K6301" i="13"/>
  <c r="P6301" i="13"/>
  <c r="Q6301" i="13" s="1"/>
  <c r="A6302" i="13"/>
  <c r="O6301" i="13" l="1"/>
  <c r="L6301" i="13"/>
  <c r="N6302" i="13"/>
  <c r="M6302" i="13" a="1"/>
  <c r="M6302" i="13" s="1"/>
  <c r="K6302" i="13"/>
  <c r="P6302" i="13"/>
  <c r="Q6302" i="13" s="1"/>
  <c r="A6303" i="13"/>
  <c r="G703" i="19"/>
  <c r="O6302" i="13" l="1"/>
  <c r="L6302" i="13"/>
  <c r="N6303" i="13"/>
  <c r="M6303" i="13" a="1"/>
  <c r="M6303" i="13" s="1"/>
  <c r="K6303" i="13"/>
  <c r="P6303" i="13"/>
  <c r="Q6303" i="13" s="1"/>
  <c r="A6304" i="13"/>
  <c r="O6303" i="13" l="1"/>
  <c r="L6303" i="13"/>
  <c r="N6304" i="13"/>
  <c r="M6304" i="13" a="1"/>
  <c r="M6304" i="13" s="1"/>
  <c r="K6304" i="13"/>
  <c r="P6304" i="13"/>
  <c r="Q6304" i="13" s="1"/>
  <c r="A6305" i="13"/>
  <c r="O6304" i="13" l="1"/>
  <c r="L6304" i="13"/>
  <c r="N6305" i="13"/>
  <c r="M6305" i="13" a="1"/>
  <c r="M6305" i="13" s="1"/>
  <c r="K6305" i="13"/>
  <c r="P6305" i="13"/>
  <c r="Q6305" i="13" s="1"/>
  <c r="A6306" i="13"/>
  <c r="O6305" i="13" l="1"/>
  <c r="L6305" i="13"/>
  <c r="N6306" i="13"/>
  <c r="M6306" i="13" a="1"/>
  <c r="M6306" i="13" s="1"/>
  <c r="K6306" i="13"/>
  <c r="P6306" i="13"/>
  <c r="Q6306" i="13" s="1"/>
  <c r="A6307" i="13"/>
  <c r="O6306" i="13" l="1"/>
  <c r="L6306" i="13"/>
  <c r="N6307" i="13"/>
  <c r="M6307" i="13" a="1"/>
  <c r="M6307" i="13" s="1"/>
  <c r="K6307" i="13"/>
  <c r="P6307" i="13"/>
  <c r="Q6307" i="13" s="1"/>
  <c r="A6308" i="13"/>
  <c r="O6307" i="13" l="1"/>
  <c r="L6307" i="13"/>
  <c r="N6308" i="13"/>
  <c r="M6308" i="13" a="1"/>
  <c r="M6308" i="13" s="1"/>
  <c r="K6308" i="13"/>
  <c r="P6308" i="13"/>
  <c r="Q6308" i="13" s="1"/>
  <c r="A6309" i="13"/>
  <c r="O6308" i="13" l="1"/>
  <c r="L6308" i="13"/>
  <c r="N6309" i="13"/>
  <c r="M6309" i="13" a="1"/>
  <c r="M6309" i="13" s="1"/>
  <c r="K6309" i="13"/>
  <c r="P6309" i="13"/>
  <c r="Q6309" i="13" s="1"/>
  <c r="A6310" i="13"/>
  <c r="O6309" i="13" l="1"/>
  <c r="L6309" i="13"/>
  <c r="N6310" i="13"/>
  <c r="M6310" i="13" a="1"/>
  <c r="M6310" i="13" s="1"/>
  <c r="K6310" i="13"/>
  <c r="P6310" i="13"/>
  <c r="Q6310" i="13" s="1"/>
  <c r="A6311" i="13"/>
  <c r="O6310" i="13" l="1"/>
  <c r="L6310" i="13"/>
  <c r="N6311" i="13"/>
  <c r="M6311" i="13" a="1"/>
  <c r="M6311" i="13" s="1"/>
  <c r="O6311" i="13" s="1"/>
  <c r="K6311" i="13"/>
  <c r="P6311" i="13"/>
  <c r="Q6311" i="13" s="1"/>
  <c r="A6312" i="13"/>
  <c r="G704" i="19"/>
  <c r="L6311" i="13" l="1"/>
  <c r="N6312" i="13"/>
  <c r="M6312" i="13" a="1"/>
  <c r="M6312" i="13" s="1"/>
  <c r="K6312" i="13"/>
  <c r="P6312" i="13"/>
  <c r="Q6312" i="13" s="1"/>
  <c r="A6313" i="13"/>
  <c r="O6312" i="13" l="1"/>
  <c r="L6312" i="13"/>
  <c r="N6313" i="13"/>
  <c r="M6313" i="13" a="1"/>
  <c r="M6313" i="13" s="1"/>
  <c r="O6313" i="13" s="1"/>
  <c r="K6313" i="13"/>
  <c r="P6313" i="13"/>
  <c r="Q6313" i="13" s="1"/>
  <c r="A6314" i="13"/>
  <c r="L6313" i="13" l="1"/>
  <c r="N6314" i="13"/>
  <c r="M6314" i="13" a="1"/>
  <c r="M6314" i="13" s="1"/>
  <c r="K6314" i="13"/>
  <c r="P6314" i="13"/>
  <c r="Q6314" i="13" s="1"/>
  <c r="A6315" i="13"/>
  <c r="O6314" i="13" l="1"/>
  <c r="L6314" i="13"/>
  <c r="N6315" i="13"/>
  <c r="M6315" i="13" a="1"/>
  <c r="M6315" i="13" s="1"/>
  <c r="K6315" i="13"/>
  <c r="P6315" i="13"/>
  <c r="Q6315" i="13" s="1"/>
  <c r="A6316" i="13"/>
  <c r="O6315" i="13" l="1"/>
  <c r="L6315" i="13"/>
  <c r="N6316" i="13"/>
  <c r="M6316" i="13" a="1"/>
  <c r="M6316" i="13" s="1"/>
  <c r="K6316" i="13"/>
  <c r="P6316" i="13"/>
  <c r="Q6316" i="13" s="1"/>
  <c r="A6317" i="13"/>
  <c r="O6316" i="13" l="1"/>
  <c r="L6316" i="13"/>
  <c r="N6317" i="13"/>
  <c r="M6317" i="13" a="1"/>
  <c r="M6317" i="13" s="1"/>
  <c r="O6317" i="13" s="1"/>
  <c r="K6317" i="13"/>
  <c r="P6317" i="13"/>
  <c r="Q6317" i="13" s="1"/>
  <c r="A6318" i="13"/>
  <c r="L6317" i="13" l="1"/>
  <c r="N6318" i="13"/>
  <c r="M6318" i="13" a="1"/>
  <c r="M6318" i="13" s="1"/>
  <c r="K6318" i="13"/>
  <c r="P6318" i="13"/>
  <c r="Q6318" i="13" s="1"/>
  <c r="A6319" i="13"/>
  <c r="O6318" i="13" l="1"/>
  <c r="L6318" i="13"/>
  <c r="N6319" i="13"/>
  <c r="M6319" i="13" a="1"/>
  <c r="M6319" i="13" s="1"/>
  <c r="K6319" i="13"/>
  <c r="P6319" i="13"/>
  <c r="Q6319" i="13" s="1"/>
  <c r="A6320" i="13"/>
  <c r="O6319" i="13" l="1"/>
  <c r="L6319" i="13"/>
  <c r="N6320" i="13"/>
  <c r="M6320" i="13" a="1"/>
  <c r="M6320" i="13" s="1"/>
  <c r="K6320" i="13"/>
  <c r="P6320" i="13"/>
  <c r="Q6320" i="13" s="1"/>
  <c r="A6321" i="13"/>
  <c r="G705" i="19"/>
  <c r="O6320" i="13" l="1"/>
  <c r="L6320" i="13"/>
  <c r="N6321" i="13"/>
  <c r="M6321" i="13" a="1"/>
  <c r="M6321" i="13" s="1"/>
  <c r="K6321" i="13"/>
  <c r="P6321" i="13"/>
  <c r="Q6321" i="13" s="1"/>
  <c r="A6322" i="13"/>
  <c r="O6321" i="13" l="1"/>
  <c r="L6321" i="13"/>
  <c r="N6322" i="13"/>
  <c r="M6322" i="13" a="1"/>
  <c r="M6322" i="13" s="1"/>
  <c r="K6322" i="13"/>
  <c r="P6322" i="13"/>
  <c r="Q6322" i="13" s="1"/>
  <c r="A6323" i="13"/>
  <c r="O6322" i="13" l="1"/>
  <c r="L6322" i="13"/>
  <c r="N6323" i="13"/>
  <c r="M6323" i="13" a="1"/>
  <c r="M6323" i="13" s="1"/>
  <c r="O6323" i="13" s="1"/>
  <c r="K6323" i="13"/>
  <c r="P6323" i="13"/>
  <c r="Q6323" i="13" s="1"/>
  <c r="A6324" i="13"/>
  <c r="L6323" i="13" l="1"/>
  <c r="N6324" i="13"/>
  <c r="M6324" i="13" a="1"/>
  <c r="M6324" i="13" s="1"/>
  <c r="K6324" i="13"/>
  <c r="P6324" i="13"/>
  <c r="Q6324" i="13" s="1"/>
  <c r="A6325" i="13"/>
  <c r="O6324" i="13" l="1"/>
  <c r="L6324" i="13"/>
  <c r="N6325" i="13"/>
  <c r="M6325" i="13" a="1"/>
  <c r="M6325" i="13" s="1"/>
  <c r="K6325" i="13"/>
  <c r="P6325" i="13"/>
  <c r="Q6325" i="13" s="1"/>
  <c r="A6326" i="13"/>
  <c r="O6325" i="13" l="1"/>
  <c r="L6325" i="13"/>
  <c r="N6326" i="13"/>
  <c r="M6326" i="13" a="1"/>
  <c r="M6326" i="13" s="1"/>
  <c r="O6326" i="13" s="1"/>
  <c r="K6326" i="13"/>
  <c r="P6326" i="13"/>
  <c r="Q6326" i="13" s="1"/>
  <c r="A6327" i="13"/>
  <c r="L6326" i="13" l="1"/>
  <c r="N6327" i="13"/>
  <c r="M6327" i="13" a="1"/>
  <c r="M6327" i="13" s="1"/>
  <c r="K6327" i="13"/>
  <c r="P6327" i="13"/>
  <c r="Q6327" i="13" s="1"/>
  <c r="A6328" i="13"/>
  <c r="O6327" i="13" l="1"/>
  <c r="L6327" i="13"/>
  <c r="N6328" i="13"/>
  <c r="M6328" i="13" a="1"/>
  <c r="M6328" i="13" s="1"/>
  <c r="K6328" i="13"/>
  <c r="P6328" i="13"/>
  <c r="Q6328" i="13" s="1"/>
  <c r="A6329" i="13"/>
  <c r="O6328" i="13" l="1"/>
  <c r="L6328" i="13"/>
  <c r="N6329" i="13"/>
  <c r="M6329" i="13" a="1"/>
  <c r="M6329" i="13" s="1"/>
  <c r="O6329" i="13" s="1"/>
  <c r="K6329" i="13"/>
  <c r="P6329" i="13"/>
  <c r="Q6329" i="13" s="1"/>
  <c r="A6330" i="13"/>
  <c r="G706" i="19"/>
  <c r="L6329" i="13" l="1"/>
  <c r="N6330" i="13"/>
  <c r="M6330" i="13" a="1"/>
  <c r="M6330" i="13" s="1"/>
  <c r="K6330" i="13"/>
  <c r="P6330" i="13"/>
  <c r="Q6330" i="13" s="1"/>
  <c r="A6331" i="13"/>
  <c r="O6330" i="13" l="1"/>
  <c r="L6330" i="13"/>
  <c r="N6331" i="13"/>
  <c r="M6331" i="13" a="1"/>
  <c r="M6331" i="13" s="1"/>
  <c r="K6331" i="13"/>
  <c r="P6331" i="13"/>
  <c r="Q6331" i="13" s="1"/>
  <c r="A6332" i="13"/>
  <c r="O6331" i="13" l="1"/>
  <c r="L6331" i="13"/>
  <c r="N6332" i="13"/>
  <c r="M6332" i="13" a="1"/>
  <c r="M6332" i="13" s="1"/>
  <c r="K6332" i="13"/>
  <c r="P6332" i="13"/>
  <c r="Q6332" i="13" s="1"/>
  <c r="A6333" i="13"/>
  <c r="O6332" i="13" l="1"/>
  <c r="L6332" i="13"/>
  <c r="N6333" i="13"/>
  <c r="M6333" i="13" a="1"/>
  <c r="M6333" i="13" s="1"/>
  <c r="K6333" i="13"/>
  <c r="P6333" i="13"/>
  <c r="Q6333" i="13" s="1"/>
  <c r="A6334" i="13"/>
  <c r="O6333" i="13" l="1"/>
  <c r="L6333" i="13"/>
  <c r="N6334" i="13"/>
  <c r="M6334" i="13" a="1"/>
  <c r="M6334" i="13" s="1"/>
  <c r="K6334" i="13"/>
  <c r="P6334" i="13"/>
  <c r="Q6334" i="13" s="1"/>
  <c r="A6335" i="13"/>
  <c r="O6334" i="13" l="1"/>
  <c r="L6334" i="13"/>
  <c r="N6335" i="13"/>
  <c r="M6335" i="13" a="1"/>
  <c r="M6335" i="13" s="1"/>
  <c r="K6335" i="13"/>
  <c r="P6335" i="13"/>
  <c r="Q6335" i="13" s="1"/>
  <c r="A6336" i="13"/>
  <c r="O6335" i="13" l="1"/>
  <c r="L6335" i="13"/>
  <c r="N6336" i="13"/>
  <c r="M6336" i="13" a="1"/>
  <c r="M6336" i="13" s="1"/>
  <c r="K6336" i="13"/>
  <c r="P6336" i="13"/>
  <c r="Q6336" i="13" s="1"/>
  <c r="A6337" i="13"/>
  <c r="O6336" i="13" l="1"/>
  <c r="L6336" i="13"/>
  <c r="N6337" i="13"/>
  <c r="M6337" i="13" a="1"/>
  <c r="M6337" i="13" s="1"/>
  <c r="K6337" i="13"/>
  <c r="P6337" i="13"/>
  <c r="Q6337" i="13" s="1"/>
  <c r="A6338" i="13"/>
  <c r="O6337" i="13" l="1"/>
  <c r="L6337" i="13"/>
  <c r="N6338" i="13"/>
  <c r="M6338" i="13" a="1"/>
  <c r="M6338" i="13" s="1"/>
  <c r="K6338" i="13"/>
  <c r="P6338" i="13"/>
  <c r="Q6338" i="13" s="1"/>
  <c r="A6339" i="13"/>
  <c r="G707" i="19"/>
  <c r="O6338" i="13" l="1"/>
  <c r="L6338" i="13"/>
  <c r="N6339" i="13"/>
  <c r="M6339" i="13" a="1"/>
  <c r="M6339" i="13" s="1"/>
  <c r="K6339" i="13"/>
  <c r="P6339" i="13"/>
  <c r="Q6339" i="13" s="1"/>
  <c r="A6340" i="13"/>
  <c r="O6339" i="13" l="1"/>
  <c r="L6339" i="13"/>
  <c r="N6340" i="13"/>
  <c r="M6340" i="13" a="1"/>
  <c r="M6340" i="13" s="1"/>
  <c r="K6340" i="13"/>
  <c r="P6340" i="13"/>
  <c r="Q6340" i="13" s="1"/>
  <c r="A6341" i="13"/>
  <c r="O6340" i="13" l="1"/>
  <c r="L6340" i="13"/>
  <c r="N6341" i="13"/>
  <c r="M6341" i="13" a="1"/>
  <c r="M6341" i="13" s="1"/>
  <c r="K6341" i="13"/>
  <c r="P6341" i="13"/>
  <c r="Q6341" i="13" s="1"/>
  <c r="A6342" i="13"/>
  <c r="O6341" i="13" l="1"/>
  <c r="L6341" i="13"/>
  <c r="N6342" i="13"/>
  <c r="M6342" i="13" a="1"/>
  <c r="M6342" i="13" s="1"/>
  <c r="K6342" i="13"/>
  <c r="P6342" i="13"/>
  <c r="Q6342" i="13" s="1"/>
  <c r="A6343" i="13"/>
  <c r="O6342" i="13" l="1"/>
  <c r="L6342" i="13"/>
  <c r="N6343" i="13"/>
  <c r="M6343" i="13" a="1"/>
  <c r="M6343" i="13" s="1"/>
  <c r="K6343" i="13"/>
  <c r="P6343" i="13"/>
  <c r="Q6343" i="13" s="1"/>
  <c r="A6344" i="13"/>
  <c r="O6343" i="13" l="1"/>
  <c r="L6343" i="13"/>
  <c r="N6344" i="13"/>
  <c r="M6344" i="13" a="1"/>
  <c r="M6344" i="13" s="1"/>
  <c r="K6344" i="13"/>
  <c r="P6344" i="13"/>
  <c r="Q6344" i="13" s="1"/>
  <c r="A6345" i="13"/>
  <c r="O6344" i="13" l="1"/>
  <c r="L6344" i="13"/>
  <c r="N6345" i="13"/>
  <c r="M6345" i="13" a="1"/>
  <c r="M6345" i="13" s="1"/>
  <c r="K6345" i="13"/>
  <c r="P6345" i="13"/>
  <c r="Q6345" i="13" s="1"/>
  <c r="A6346" i="13"/>
  <c r="O6345" i="13" l="1"/>
  <c r="L6345" i="13"/>
  <c r="N6346" i="13"/>
  <c r="M6346" i="13" a="1"/>
  <c r="M6346" i="13" s="1"/>
  <c r="K6346" i="13"/>
  <c r="P6346" i="13"/>
  <c r="Q6346" i="13" s="1"/>
  <c r="A6347" i="13"/>
  <c r="O6346" i="13" l="1"/>
  <c r="L6346" i="13"/>
  <c r="N6347" i="13"/>
  <c r="M6347" i="13" a="1"/>
  <c r="M6347" i="13" s="1"/>
  <c r="K6347" i="13"/>
  <c r="P6347" i="13"/>
  <c r="Q6347" i="13" s="1"/>
  <c r="A6348" i="13"/>
  <c r="G708" i="19"/>
  <c r="O6347" i="13" l="1"/>
  <c r="L6347" i="13"/>
  <c r="N6348" i="13"/>
  <c r="M6348" i="13" a="1"/>
  <c r="M6348" i="13" s="1"/>
  <c r="K6348" i="13"/>
  <c r="P6348" i="13"/>
  <c r="Q6348" i="13" s="1"/>
  <c r="A6349" i="13"/>
  <c r="O6348" i="13" l="1"/>
  <c r="L6348" i="13"/>
  <c r="N6349" i="13"/>
  <c r="M6349" i="13" a="1"/>
  <c r="M6349" i="13" s="1"/>
  <c r="K6349" i="13"/>
  <c r="P6349" i="13"/>
  <c r="Q6349" i="13" s="1"/>
  <c r="A6350" i="13"/>
  <c r="O6349" i="13" l="1"/>
  <c r="L6349" i="13"/>
  <c r="N6350" i="13"/>
  <c r="M6350" i="13" a="1"/>
  <c r="M6350" i="13" s="1"/>
  <c r="K6350" i="13"/>
  <c r="P6350" i="13"/>
  <c r="Q6350" i="13" s="1"/>
  <c r="A6351" i="13"/>
  <c r="O6350" i="13" l="1"/>
  <c r="L6350" i="13"/>
  <c r="N6351" i="13"/>
  <c r="M6351" i="13" a="1"/>
  <c r="M6351" i="13" s="1"/>
  <c r="K6351" i="13"/>
  <c r="P6351" i="13"/>
  <c r="Q6351" i="13" s="1"/>
  <c r="A6352" i="13"/>
  <c r="O6351" i="13" l="1"/>
  <c r="L6351" i="13"/>
  <c r="N6352" i="13"/>
  <c r="M6352" i="13" a="1"/>
  <c r="M6352" i="13" s="1"/>
  <c r="K6352" i="13"/>
  <c r="P6352" i="13"/>
  <c r="Q6352" i="13" s="1"/>
  <c r="A6353" i="13"/>
  <c r="O6352" i="13" l="1"/>
  <c r="L6352" i="13"/>
  <c r="N6353" i="13"/>
  <c r="M6353" i="13" a="1"/>
  <c r="M6353" i="13" s="1"/>
  <c r="K6353" i="13"/>
  <c r="P6353" i="13"/>
  <c r="Q6353" i="13" s="1"/>
  <c r="A6354" i="13"/>
  <c r="O6353" i="13" l="1"/>
  <c r="L6353" i="13"/>
  <c r="N6354" i="13"/>
  <c r="M6354" i="13" a="1"/>
  <c r="M6354" i="13" s="1"/>
  <c r="K6354" i="13"/>
  <c r="P6354" i="13"/>
  <c r="Q6354" i="13" s="1"/>
  <c r="A6355" i="13"/>
  <c r="O6354" i="13" l="1"/>
  <c r="L6354" i="13"/>
  <c r="N6355" i="13"/>
  <c r="M6355" i="13" a="1"/>
  <c r="M6355" i="13" s="1"/>
  <c r="K6355" i="13"/>
  <c r="P6355" i="13"/>
  <c r="Q6355" i="13" s="1"/>
  <c r="A6356" i="13"/>
  <c r="O6355" i="13" l="1"/>
  <c r="L6355" i="13"/>
  <c r="N6356" i="13"/>
  <c r="M6356" i="13" a="1"/>
  <c r="M6356" i="13" s="1"/>
  <c r="K6356" i="13"/>
  <c r="P6356" i="13"/>
  <c r="Q6356" i="13" s="1"/>
  <c r="A6357" i="13"/>
  <c r="G709" i="19"/>
  <c r="O6356" i="13" l="1"/>
  <c r="L6356" i="13"/>
  <c r="N6357" i="13"/>
  <c r="M6357" i="13" a="1"/>
  <c r="M6357" i="13" s="1"/>
  <c r="K6357" i="13"/>
  <c r="P6357" i="13"/>
  <c r="Q6357" i="13" s="1"/>
  <c r="A6358" i="13"/>
  <c r="O6357" i="13" l="1"/>
  <c r="L6357" i="13"/>
  <c r="N6358" i="13"/>
  <c r="M6358" i="13" a="1"/>
  <c r="M6358" i="13" s="1"/>
  <c r="K6358" i="13"/>
  <c r="P6358" i="13"/>
  <c r="Q6358" i="13" s="1"/>
  <c r="A6359" i="13"/>
  <c r="O6358" i="13" l="1"/>
  <c r="L6358" i="13"/>
  <c r="N6359" i="13"/>
  <c r="M6359" i="13" a="1"/>
  <c r="M6359" i="13" s="1"/>
  <c r="K6359" i="13"/>
  <c r="P6359" i="13"/>
  <c r="Q6359" i="13" s="1"/>
  <c r="A6360" i="13"/>
  <c r="O6359" i="13" l="1"/>
  <c r="L6359" i="13"/>
  <c r="N6360" i="13"/>
  <c r="M6360" i="13" a="1"/>
  <c r="M6360" i="13" s="1"/>
  <c r="K6360" i="13"/>
  <c r="P6360" i="13"/>
  <c r="Q6360" i="13" s="1"/>
  <c r="A6361" i="13"/>
  <c r="O6360" i="13" l="1"/>
  <c r="L6360" i="13"/>
  <c r="N6361" i="13"/>
  <c r="M6361" i="13" a="1"/>
  <c r="M6361" i="13" s="1"/>
  <c r="K6361" i="13"/>
  <c r="P6361" i="13"/>
  <c r="Q6361" i="13" s="1"/>
  <c r="A6362" i="13"/>
  <c r="O6361" i="13" l="1"/>
  <c r="L6361" i="13"/>
  <c r="N6362" i="13"/>
  <c r="M6362" i="13" a="1"/>
  <c r="M6362" i="13" s="1"/>
  <c r="K6362" i="13"/>
  <c r="P6362" i="13"/>
  <c r="Q6362" i="13" s="1"/>
  <c r="A6363" i="13"/>
  <c r="O6362" i="13" l="1"/>
  <c r="L6362" i="13"/>
  <c r="N6363" i="13"/>
  <c r="M6363" i="13" a="1"/>
  <c r="M6363" i="13" s="1"/>
  <c r="K6363" i="13"/>
  <c r="P6363" i="13"/>
  <c r="Q6363" i="13" s="1"/>
  <c r="A6364" i="13"/>
  <c r="O6363" i="13" l="1"/>
  <c r="L6363" i="13"/>
  <c r="N6364" i="13"/>
  <c r="M6364" i="13" a="1"/>
  <c r="M6364" i="13" s="1"/>
  <c r="K6364" i="13"/>
  <c r="P6364" i="13"/>
  <c r="Q6364" i="13" s="1"/>
  <c r="A6365" i="13"/>
  <c r="O6364" i="13" l="1"/>
  <c r="L6364" i="13"/>
  <c r="N6365" i="13"/>
  <c r="M6365" i="13" a="1"/>
  <c r="M6365" i="13" s="1"/>
  <c r="K6365" i="13"/>
  <c r="P6365" i="13"/>
  <c r="Q6365" i="13" s="1"/>
  <c r="A6366" i="13"/>
  <c r="G710" i="19"/>
  <c r="O6365" i="13" l="1"/>
  <c r="L6365" i="13"/>
  <c r="N6366" i="13"/>
  <c r="M6366" i="13" a="1"/>
  <c r="M6366" i="13" s="1"/>
  <c r="K6366" i="13"/>
  <c r="P6366" i="13"/>
  <c r="Q6366" i="13" s="1"/>
  <c r="A6367" i="13"/>
  <c r="O6366" i="13" l="1"/>
  <c r="L6366" i="13"/>
  <c r="N6367" i="13"/>
  <c r="M6367" i="13" a="1"/>
  <c r="M6367" i="13" s="1"/>
  <c r="K6367" i="13"/>
  <c r="P6367" i="13"/>
  <c r="Q6367" i="13" s="1"/>
  <c r="A6368" i="13"/>
  <c r="O6367" i="13" l="1"/>
  <c r="L6367" i="13"/>
  <c r="N6368" i="13"/>
  <c r="M6368" i="13" a="1"/>
  <c r="M6368" i="13" s="1"/>
  <c r="K6368" i="13"/>
  <c r="P6368" i="13"/>
  <c r="Q6368" i="13" s="1"/>
  <c r="A6369" i="13"/>
  <c r="O6368" i="13" l="1"/>
  <c r="L6368" i="13"/>
  <c r="N6369" i="13"/>
  <c r="M6369" i="13" a="1"/>
  <c r="M6369" i="13" s="1"/>
  <c r="K6369" i="13"/>
  <c r="P6369" i="13"/>
  <c r="Q6369" i="13" s="1"/>
  <c r="A6370" i="13"/>
  <c r="O6369" i="13" l="1"/>
  <c r="L6369" i="13"/>
  <c r="N6370" i="13"/>
  <c r="M6370" i="13" a="1"/>
  <c r="M6370" i="13" s="1"/>
  <c r="K6370" i="13"/>
  <c r="P6370" i="13"/>
  <c r="Q6370" i="13" s="1"/>
  <c r="A6371" i="13"/>
  <c r="O6370" i="13" l="1"/>
  <c r="L6370" i="13"/>
  <c r="N6371" i="13"/>
  <c r="M6371" i="13" a="1"/>
  <c r="M6371" i="13" s="1"/>
  <c r="K6371" i="13"/>
  <c r="P6371" i="13"/>
  <c r="Q6371" i="13" s="1"/>
  <c r="A6372" i="13"/>
  <c r="O6371" i="13" l="1"/>
  <c r="L6371" i="13"/>
  <c r="N6372" i="13"/>
  <c r="M6372" i="13" a="1"/>
  <c r="M6372" i="13" s="1"/>
  <c r="K6372" i="13"/>
  <c r="P6372" i="13"/>
  <c r="Q6372" i="13" s="1"/>
  <c r="A6373" i="13"/>
  <c r="O6372" i="13" l="1"/>
  <c r="L6372" i="13"/>
  <c r="N6373" i="13"/>
  <c r="M6373" i="13" a="1"/>
  <c r="M6373" i="13" s="1"/>
  <c r="K6373" i="13"/>
  <c r="P6373" i="13"/>
  <c r="Q6373" i="13" s="1"/>
  <c r="A6374" i="13"/>
  <c r="O6373" i="13" l="1"/>
  <c r="L6373" i="13"/>
  <c r="N6374" i="13"/>
  <c r="M6374" i="13" a="1"/>
  <c r="M6374" i="13" s="1"/>
  <c r="K6374" i="13"/>
  <c r="P6374" i="13"/>
  <c r="Q6374" i="13" s="1"/>
  <c r="A6375" i="13"/>
  <c r="G711" i="19"/>
  <c r="O6374" i="13" l="1"/>
  <c r="L6374" i="13"/>
  <c r="N6375" i="13"/>
  <c r="M6375" i="13" a="1"/>
  <c r="M6375" i="13" s="1"/>
  <c r="K6375" i="13"/>
  <c r="P6375" i="13"/>
  <c r="Q6375" i="13" s="1"/>
  <c r="A6376" i="13"/>
  <c r="O6375" i="13" l="1"/>
  <c r="L6375" i="13"/>
  <c r="N6376" i="13"/>
  <c r="M6376" i="13" a="1"/>
  <c r="M6376" i="13" s="1"/>
  <c r="K6376" i="13"/>
  <c r="P6376" i="13"/>
  <c r="Q6376" i="13" s="1"/>
  <c r="A6377" i="13"/>
  <c r="O6376" i="13" l="1"/>
  <c r="L6376" i="13"/>
  <c r="N6377" i="13"/>
  <c r="M6377" i="13" a="1"/>
  <c r="M6377" i="13" s="1"/>
  <c r="K6377" i="13"/>
  <c r="P6377" i="13"/>
  <c r="Q6377" i="13" s="1"/>
  <c r="A6378" i="13"/>
  <c r="O6377" i="13" l="1"/>
  <c r="L6377" i="13"/>
  <c r="N6378" i="13"/>
  <c r="M6378" i="13" a="1"/>
  <c r="M6378" i="13" s="1"/>
  <c r="K6378" i="13"/>
  <c r="P6378" i="13"/>
  <c r="Q6378" i="13" s="1"/>
  <c r="A6379" i="13"/>
  <c r="O6378" i="13" l="1"/>
  <c r="L6378" i="13"/>
  <c r="N6379" i="13"/>
  <c r="M6379" i="13" a="1"/>
  <c r="M6379" i="13" s="1"/>
  <c r="K6379" i="13"/>
  <c r="P6379" i="13"/>
  <c r="Q6379" i="13" s="1"/>
  <c r="A6380" i="13"/>
  <c r="O6379" i="13" l="1"/>
  <c r="L6379" i="13"/>
  <c r="N6380" i="13"/>
  <c r="M6380" i="13" a="1"/>
  <c r="M6380" i="13" s="1"/>
  <c r="K6380" i="13"/>
  <c r="P6380" i="13"/>
  <c r="Q6380" i="13" s="1"/>
  <c r="A6381" i="13"/>
  <c r="O6380" i="13" l="1"/>
  <c r="L6380" i="13"/>
  <c r="N6381" i="13"/>
  <c r="M6381" i="13" a="1"/>
  <c r="M6381" i="13" s="1"/>
  <c r="K6381" i="13"/>
  <c r="P6381" i="13"/>
  <c r="Q6381" i="13" s="1"/>
  <c r="A6382" i="13"/>
  <c r="O6381" i="13" l="1"/>
  <c r="L6381" i="13"/>
  <c r="N6382" i="13"/>
  <c r="M6382" i="13" a="1"/>
  <c r="M6382" i="13" s="1"/>
  <c r="O6382" i="13" s="1"/>
  <c r="K6382" i="13"/>
  <c r="P6382" i="13"/>
  <c r="Q6382" i="13" s="1"/>
  <c r="A6383" i="13"/>
  <c r="L6382" i="13" l="1"/>
  <c r="N6383" i="13"/>
  <c r="M6383" i="13" a="1"/>
  <c r="M6383" i="13" s="1"/>
  <c r="K6383" i="13"/>
  <c r="P6383" i="13"/>
  <c r="Q6383" i="13" s="1"/>
  <c r="A6384" i="13"/>
  <c r="G712" i="19"/>
  <c r="O6383" i="13" l="1"/>
  <c r="L6383" i="13"/>
  <c r="N6384" i="13"/>
  <c r="M6384" i="13" a="1"/>
  <c r="M6384" i="13" s="1"/>
  <c r="K6384" i="13"/>
  <c r="P6384" i="13"/>
  <c r="Q6384" i="13" s="1"/>
  <c r="A6385" i="13"/>
  <c r="O6384" i="13" l="1"/>
  <c r="L6384" i="13"/>
  <c r="N6385" i="13"/>
  <c r="M6385" i="13" a="1"/>
  <c r="M6385" i="13" s="1"/>
  <c r="K6385" i="13"/>
  <c r="P6385" i="13"/>
  <c r="Q6385" i="13" s="1"/>
  <c r="A6386" i="13"/>
  <c r="O6385" i="13" l="1"/>
  <c r="L6385" i="13"/>
  <c r="N6386" i="13"/>
  <c r="M6386" i="13" a="1"/>
  <c r="M6386" i="13" s="1"/>
  <c r="K6386" i="13"/>
  <c r="P6386" i="13"/>
  <c r="Q6386" i="13" s="1"/>
  <c r="A6387" i="13"/>
  <c r="O6386" i="13" l="1"/>
  <c r="L6386" i="13"/>
  <c r="N6387" i="13"/>
  <c r="M6387" i="13" a="1"/>
  <c r="M6387" i="13" s="1"/>
  <c r="K6387" i="13"/>
  <c r="P6387" i="13"/>
  <c r="Q6387" i="13" s="1"/>
  <c r="A6388" i="13"/>
  <c r="O6387" i="13" l="1"/>
  <c r="L6387" i="13"/>
  <c r="N6388" i="13"/>
  <c r="M6388" i="13" a="1"/>
  <c r="M6388" i="13" s="1"/>
  <c r="K6388" i="13"/>
  <c r="P6388" i="13"/>
  <c r="Q6388" i="13" s="1"/>
  <c r="A6389" i="13"/>
  <c r="O6388" i="13" l="1"/>
  <c r="L6388" i="13"/>
  <c r="N6389" i="13"/>
  <c r="M6389" i="13" a="1"/>
  <c r="M6389" i="13" s="1"/>
  <c r="K6389" i="13"/>
  <c r="P6389" i="13"/>
  <c r="Q6389" i="13" s="1"/>
  <c r="A6390" i="13"/>
  <c r="O6389" i="13" l="1"/>
  <c r="L6389" i="13"/>
  <c r="N6390" i="13"/>
  <c r="M6390" i="13" a="1"/>
  <c r="M6390" i="13" s="1"/>
  <c r="K6390" i="13"/>
  <c r="P6390" i="13"/>
  <c r="Q6390" i="13" s="1"/>
  <c r="A6391" i="13"/>
  <c r="O6390" i="13" l="1"/>
  <c r="L6390" i="13"/>
  <c r="N6391" i="13"/>
  <c r="M6391" i="13" a="1"/>
  <c r="M6391" i="13" s="1"/>
  <c r="K6391" i="13"/>
  <c r="P6391" i="13"/>
  <c r="Q6391" i="13" s="1"/>
  <c r="A6392" i="13"/>
  <c r="O6391" i="13" l="1"/>
  <c r="L6391" i="13"/>
  <c r="N6392" i="13"/>
  <c r="M6392" i="13" a="1"/>
  <c r="M6392" i="13" s="1"/>
  <c r="K6392" i="13"/>
  <c r="P6392" i="13"/>
  <c r="Q6392" i="13" s="1"/>
  <c r="A6393" i="13"/>
  <c r="G713" i="19"/>
  <c r="O6392" i="13" l="1"/>
  <c r="L6392" i="13"/>
  <c r="N6393" i="13"/>
  <c r="M6393" i="13" a="1"/>
  <c r="M6393" i="13" s="1"/>
  <c r="K6393" i="13"/>
  <c r="P6393" i="13"/>
  <c r="Q6393" i="13" s="1"/>
  <c r="A6394" i="13"/>
  <c r="O6393" i="13" l="1"/>
  <c r="L6393" i="13"/>
  <c r="N6394" i="13"/>
  <c r="M6394" i="13" a="1"/>
  <c r="M6394" i="13" s="1"/>
  <c r="K6394" i="13"/>
  <c r="P6394" i="13"/>
  <c r="Q6394" i="13" s="1"/>
  <c r="A6395" i="13"/>
  <c r="O6394" i="13" l="1"/>
  <c r="L6394" i="13"/>
  <c r="N6395" i="13"/>
  <c r="M6395" i="13" a="1"/>
  <c r="M6395" i="13" s="1"/>
  <c r="K6395" i="13"/>
  <c r="P6395" i="13"/>
  <c r="Q6395" i="13" s="1"/>
  <c r="A6396" i="13"/>
  <c r="O6395" i="13" l="1"/>
  <c r="L6395" i="13"/>
  <c r="N6396" i="13"/>
  <c r="M6396" i="13" a="1"/>
  <c r="M6396" i="13" s="1"/>
  <c r="K6396" i="13"/>
  <c r="P6396" i="13"/>
  <c r="Q6396" i="13" s="1"/>
  <c r="A6397" i="13"/>
  <c r="O6396" i="13" l="1"/>
  <c r="L6396" i="13"/>
  <c r="N6397" i="13"/>
  <c r="M6397" i="13" a="1"/>
  <c r="M6397" i="13" s="1"/>
  <c r="O6397" i="13" s="1"/>
  <c r="K6397" i="13"/>
  <c r="P6397" i="13"/>
  <c r="Q6397" i="13" s="1"/>
  <c r="A6398" i="13"/>
  <c r="L6397" i="13" l="1"/>
  <c r="N6398" i="13"/>
  <c r="M6398" i="13" a="1"/>
  <c r="M6398" i="13" s="1"/>
  <c r="K6398" i="13"/>
  <c r="P6398" i="13"/>
  <c r="Q6398" i="13" s="1"/>
  <c r="A6399" i="13"/>
  <c r="O6398" i="13" l="1"/>
  <c r="L6398" i="13"/>
  <c r="N6399" i="13"/>
  <c r="M6399" i="13" a="1"/>
  <c r="M6399" i="13" s="1"/>
  <c r="K6399" i="13"/>
  <c r="P6399" i="13"/>
  <c r="Q6399" i="13" s="1"/>
  <c r="A6400" i="13"/>
  <c r="O6399" i="13" l="1"/>
  <c r="L6399" i="13"/>
  <c r="N6400" i="13"/>
  <c r="M6400" i="13" a="1"/>
  <c r="M6400" i="13" s="1"/>
  <c r="K6400" i="13"/>
  <c r="P6400" i="13"/>
  <c r="Q6400" i="13" s="1"/>
  <c r="A6401" i="13"/>
  <c r="O6400" i="13" l="1"/>
  <c r="L6400" i="13"/>
  <c r="N6401" i="13"/>
  <c r="M6401" i="13" a="1"/>
  <c r="M6401" i="13" s="1"/>
  <c r="K6401" i="13"/>
  <c r="P6401" i="13"/>
  <c r="Q6401" i="13" s="1"/>
  <c r="A6402" i="13"/>
  <c r="G714" i="19"/>
  <c r="O6401" i="13" l="1"/>
  <c r="L6401" i="13"/>
  <c r="N6402" i="13"/>
  <c r="M6402" i="13" a="1"/>
  <c r="M6402" i="13" s="1"/>
  <c r="K6402" i="13"/>
  <c r="P6402" i="13"/>
  <c r="Q6402" i="13" s="1"/>
  <c r="A6403" i="13"/>
  <c r="O6402" i="13" l="1"/>
  <c r="L6402" i="13"/>
  <c r="N6403" i="13"/>
  <c r="M6403" i="13" a="1"/>
  <c r="M6403" i="13" s="1"/>
  <c r="K6403" i="13"/>
  <c r="P6403" i="13"/>
  <c r="Q6403" i="13" s="1"/>
  <c r="A6404" i="13"/>
  <c r="O6403" i="13" l="1"/>
  <c r="L6403" i="13"/>
  <c r="N6404" i="13"/>
  <c r="M6404" i="13" a="1"/>
  <c r="M6404" i="13" s="1"/>
  <c r="K6404" i="13"/>
  <c r="P6404" i="13"/>
  <c r="Q6404" i="13" s="1"/>
  <c r="A6405" i="13"/>
  <c r="O6404" i="13" l="1"/>
  <c r="L6404" i="13"/>
  <c r="N6405" i="13"/>
  <c r="M6405" i="13" a="1"/>
  <c r="M6405" i="13" s="1"/>
  <c r="K6405" i="13"/>
  <c r="P6405" i="13"/>
  <c r="Q6405" i="13" s="1"/>
  <c r="A6406" i="13"/>
  <c r="O6405" i="13" l="1"/>
  <c r="L6405" i="13"/>
  <c r="N6406" i="13"/>
  <c r="M6406" i="13" a="1"/>
  <c r="M6406" i="13" s="1"/>
  <c r="K6406" i="13"/>
  <c r="P6406" i="13"/>
  <c r="Q6406" i="13" s="1"/>
  <c r="A6407" i="13"/>
  <c r="O6406" i="13" l="1"/>
  <c r="L6406" i="13"/>
  <c r="N6407" i="13"/>
  <c r="M6407" i="13" a="1"/>
  <c r="M6407" i="13" s="1"/>
  <c r="K6407" i="13"/>
  <c r="P6407" i="13"/>
  <c r="Q6407" i="13" s="1"/>
  <c r="A6408" i="13"/>
  <c r="O6407" i="13" l="1"/>
  <c r="L6407" i="13"/>
  <c r="N6408" i="13"/>
  <c r="M6408" i="13" a="1"/>
  <c r="M6408" i="13" s="1"/>
  <c r="K6408" i="13"/>
  <c r="P6408" i="13"/>
  <c r="Q6408" i="13" s="1"/>
  <c r="A6409" i="13"/>
  <c r="O6408" i="13" l="1"/>
  <c r="L6408" i="13"/>
  <c r="N6409" i="13"/>
  <c r="M6409" i="13" a="1"/>
  <c r="M6409" i="13" s="1"/>
  <c r="K6409" i="13"/>
  <c r="P6409" i="13"/>
  <c r="Q6409" i="13" s="1"/>
  <c r="A6410" i="13"/>
  <c r="O6409" i="13" l="1"/>
  <c r="L6409" i="13"/>
  <c r="N6410" i="13"/>
  <c r="M6410" i="13" a="1"/>
  <c r="M6410" i="13" s="1"/>
  <c r="K6410" i="13"/>
  <c r="P6410" i="13"/>
  <c r="Q6410" i="13" s="1"/>
  <c r="A6411" i="13"/>
  <c r="G715" i="19"/>
  <c r="O6410" i="13" l="1"/>
  <c r="L6410" i="13"/>
  <c r="N6411" i="13"/>
  <c r="M6411" i="13" a="1"/>
  <c r="M6411" i="13" s="1"/>
  <c r="K6411" i="13"/>
  <c r="P6411" i="13"/>
  <c r="Q6411" i="13" s="1"/>
  <c r="A6412" i="13"/>
  <c r="O6411" i="13" l="1"/>
  <c r="L6411" i="13"/>
  <c r="N6412" i="13"/>
  <c r="M6412" i="13" a="1"/>
  <c r="M6412" i="13" s="1"/>
  <c r="K6412" i="13"/>
  <c r="P6412" i="13"/>
  <c r="Q6412" i="13" s="1"/>
  <c r="A6413" i="13"/>
  <c r="O6412" i="13" l="1"/>
  <c r="L6412" i="13"/>
  <c r="N6413" i="13"/>
  <c r="M6413" i="13" a="1"/>
  <c r="M6413" i="13" s="1"/>
  <c r="K6413" i="13"/>
  <c r="P6413" i="13"/>
  <c r="Q6413" i="13" s="1"/>
  <c r="A6414" i="13"/>
  <c r="O6413" i="13" l="1"/>
  <c r="L6413" i="13"/>
  <c r="N6414" i="13"/>
  <c r="M6414" i="13" a="1"/>
  <c r="M6414" i="13" s="1"/>
  <c r="K6414" i="13"/>
  <c r="P6414" i="13"/>
  <c r="Q6414" i="13" s="1"/>
  <c r="A6415" i="13"/>
  <c r="O6414" i="13" l="1"/>
  <c r="L6414" i="13"/>
  <c r="N6415" i="13"/>
  <c r="M6415" i="13" a="1"/>
  <c r="M6415" i="13" s="1"/>
  <c r="K6415" i="13"/>
  <c r="P6415" i="13"/>
  <c r="Q6415" i="13" s="1"/>
  <c r="A6416" i="13"/>
  <c r="O6415" i="13" l="1"/>
  <c r="L6415" i="13"/>
  <c r="N6416" i="13"/>
  <c r="M6416" i="13" a="1"/>
  <c r="M6416" i="13" s="1"/>
  <c r="K6416" i="13"/>
  <c r="P6416" i="13"/>
  <c r="Q6416" i="13" s="1"/>
  <c r="A6417" i="13"/>
  <c r="O6416" i="13" l="1"/>
  <c r="L6416" i="13"/>
  <c r="N6417" i="13"/>
  <c r="M6417" i="13" a="1"/>
  <c r="M6417" i="13" s="1"/>
  <c r="O6417" i="13" s="1"/>
  <c r="K6417" i="13"/>
  <c r="P6417" i="13"/>
  <c r="Q6417" i="13" s="1"/>
  <c r="A6418" i="13"/>
  <c r="L6417" i="13" l="1"/>
  <c r="N6418" i="13"/>
  <c r="M6418" i="13" a="1"/>
  <c r="M6418" i="13" s="1"/>
  <c r="K6418" i="13"/>
  <c r="P6418" i="13"/>
  <c r="Q6418" i="13" s="1"/>
  <c r="A6419" i="13"/>
  <c r="O6418" i="13" l="1"/>
  <c r="L6418" i="13"/>
  <c r="N6419" i="13"/>
  <c r="M6419" i="13" a="1"/>
  <c r="M6419" i="13" s="1"/>
  <c r="K6419" i="13"/>
  <c r="P6419" i="13"/>
  <c r="Q6419" i="13" s="1"/>
  <c r="A6420" i="13"/>
  <c r="G716" i="19"/>
  <c r="O6419" i="13" l="1"/>
  <c r="L6419" i="13"/>
  <c r="N6420" i="13"/>
  <c r="M6420" i="13" a="1"/>
  <c r="M6420" i="13" s="1"/>
  <c r="K6420" i="13"/>
  <c r="P6420" i="13"/>
  <c r="Q6420" i="13" s="1"/>
  <c r="A6421" i="13"/>
  <c r="O6420" i="13" l="1"/>
  <c r="L6420" i="13"/>
  <c r="N6421" i="13"/>
  <c r="M6421" i="13" a="1"/>
  <c r="M6421" i="13" s="1"/>
  <c r="K6421" i="13"/>
  <c r="P6421" i="13"/>
  <c r="Q6421" i="13" s="1"/>
  <c r="A6422" i="13"/>
  <c r="O6421" i="13" l="1"/>
  <c r="L6421" i="13"/>
  <c r="N6422" i="13"/>
  <c r="M6422" i="13" a="1"/>
  <c r="M6422" i="13" s="1"/>
  <c r="K6422" i="13"/>
  <c r="P6422" i="13"/>
  <c r="Q6422" i="13" s="1"/>
  <c r="A6423" i="13"/>
  <c r="O6422" i="13" l="1"/>
  <c r="L6422" i="13"/>
  <c r="N6423" i="13"/>
  <c r="M6423" i="13" a="1"/>
  <c r="M6423" i="13" s="1"/>
  <c r="K6423" i="13"/>
  <c r="P6423" i="13"/>
  <c r="Q6423" i="13" s="1"/>
  <c r="A6424" i="13"/>
  <c r="O6423" i="13" l="1"/>
  <c r="L6423" i="13"/>
  <c r="N6424" i="13"/>
  <c r="M6424" i="13" a="1"/>
  <c r="M6424" i="13" s="1"/>
  <c r="K6424" i="13"/>
  <c r="P6424" i="13"/>
  <c r="Q6424" i="13" s="1"/>
  <c r="A6425" i="13"/>
  <c r="O6424" i="13" l="1"/>
  <c r="L6424" i="13"/>
  <c r="N6425" i="13"/>
  <c r="M6425" i="13" a="1"/>
  <c r="M6425" i="13" s="1"/>
  <c r="K6425" i="13"/>
  <c r="P6425" i="13"/>
  <c r="Q6425" i="13" s="1"/>
  <c r="A6426" i="13"/>
  <c r="O6425" i="13" l="1"/>
  <c r="L6425" i="13"/>
  <c r="N6426" i="13"/>
  <c r="M6426" i="13" a="1"/>
  <c r="M6426" i="13" s="1"/>
  <c r="K6426" i="13"/>
  <c r="P6426" i="13"/>
  <c r="Q6426" i="13" s="1"/>
  <c r="A6427" i="13"/>
  <c r="O6426" i="13" l="1"/>
  <c r="L6426" i="13"/>
  <c r="N6427" i="13"/>
  <c r="M6427" i="13" a="1"/>
  <c r="M6427" i="13" s="1"/>
  <c r="K6427" i="13"/>
  <c r="P6427" i="13"/>
  <c r="Q6427" i="13" s="1"/>
  <c r="A6428" i="13"/>
  <c r="O6427" i="13" l="1"/>
  <c r="L6427" i="13"/>
  <c r="N6428" i="13"/>
  <c r="M6428" i="13" a="1"/>
  <c r="M6428" i="13" s="1"/>
  <c r="K6428" i="13"/>
  <c r="P6428" i="13"/>
  <c r="Q6428" i="13" s="1"/>
  <c r="A6429" i="13"/>
  <c r="G717" i="19"/>
  <c r="O6428" i="13" l="1"/>
  <c r="L6428" i="13"/>
  <c r="N6429" i="13"/>
  <c r="M6429" i="13" a="1"/>
  <c r="M6429" i="13" s="1"/>
  <c r="K6429" i="13"/>
  <c r="P6429" i="13"/>
  <c r="Q6429" i="13" s="1"/>
  <c r="A6430" i="13"/>
  <c r="O6429" i="13" l="1"/>
  <c r="L6429" i="13"/>
  <c r="N6430" i="13"/>
  <c r="M6430" i="13" a="1"/>
  <c r="M6430" i="13" s="1"/>
  <c r="K6430" i="13"/>
  <c r="P6430" i="13"/>
  <c r="Q6430" i="13" s="1"/>
  <c r="A6431" i="13"/>
  <c r="O6430" i="13" l="1"/>
  <c r="L6430" i="13"/>
  <c r="N6431" i="13"/>
  <c r="M6431" i="13" a="1"/>
  <c r="M6431" i="13" s="1"/>
  <c r="K6431" i="13"/>
  <c r="P6431" i="13"/>
  <c r="Q6431" i="13" s="1"/>
  <c r="A6432" i="13"/>
  <c r="O6431" i="13" l="1"/>
  <c r="L6431" i="13"/>
  <c r="N6432" i="13"/>
  <c r="M6432" i="13" a="1"/>
  <c r="M6432" i="13" s="1"/>
  <c r="K6432" i="13"/>
  <c r="P6432" i="13"/>
  <c r="Q6432" i="13" s="1"/>
  <c r="A6433" i="13"/>
  <c r="O6432" i="13" l="1"/>
  <c r="L6432" i="13"/>
  <c r="N6433" i="13"/>
  <c r="M6433" i="13" a="1"/>
  <c r="M6433" i="13" s="1"/>
  <c r="K6433" i="13"/>
  <c r="P6433" i="13"/>
  <c r="Q6433" i="13" s="1"/>
  <c r="A6434" i="13"/>
  <c r="O6433" i="13" l="1"/>
  <c r="L6433" i="13"/>
  <c r="N6434" i="13"/>
  <c r="M6434" i="13" a="1"/>
  <c r="M6434" i="13" s="1"/>
  <c r="K6434" i="13"/>
  <c r="P6434" i="13"/>
  <c r="Q6434" i="13" s="1"/>
  <c r="A6435" i="13"/>
  <c r="O6434" i="13" l="1"/>
  <c r="L6434" i="13"/>
  <c r="N6435" i="13"/>
  <c r="M6435" i="13" a="1"/>
  <c r="M6435" i="13" s="1"/>
  <c r="K6435" i="13"/>
  <c r="P6435" i="13"/>
  <c r="Q6435" i="13" s="1"/>
  <c r="A6436" i="13"/>
  <c r="O6435" i="13" l="1"/>
  <c r="L6435" i="13"/>
  <c r="N6436" i="13"/>
  <c r="M6436" i="13" a="1"/>
  <c r="M6436" i="13" s="1"/>
  <c r="K6436" i="13"/>
  <c r="P6436" i="13"/>
  <c r="Q6436" i="13" s="1"/>
  <c r="A6437" i="13"/>
  <c r="O6436" i="13" l="1"/>
  <c r="L6436" i="13"/>
  <c r="N6437" i="13"/>
  <c r="M6437" i="13" a="1"/>
  <c r="M6437" i="13" s="1"/>
  <c r="K6437" i="13"/>
  <c r="P6437" i="13"/>
  <c r="Q6437" i="13" s="1"/>
  <c r="A6438" i="13"/>
  <c r="G718" i="19"/>
  <c r="O6437" i="13" l="1"/>
  <c r="L6437" i="13"/>
  <c r="N6438" i="13"/>
  <c r="M6438" i="13" a="1"/>
  <c r="M6438" i="13" s="1"/>
  <c r="K6438" i="13"/>
  <c r="P6438" i="13"/>
  <c r="Q6438" i="13" s="1"/>
  <c r="A6439" i="13"/>
  <c r="O6438" i="13" l="1"/>
  <c r="L6438" i="13"/>
  <c r="N6439" i="13"/>
  <c r="M6439" i="13" a="1"/>
  <c r="M6439" i="13" s="1"/>
  <c r="K6439" i="13"/>
  <c r="P6439" i="13"/>
  <c r="Q6439" i="13" s="1"/>
  <c r="A6440" i="13"/>
  <c r="O6439" i="13" l="1"/>
  <c r="L6439" i="13"/>
  <c r="N6440" i="13"/>
  <c r="M6440" i="13" a="1"/>
  <c r="M6440" i="13" s="1"/>
  <c r="K6440" i="13"/>
  <c r="P6440" i="13"/>
  <c r="Q6440" i="13" s="1"/>
  <c r="A6441" i="13"/>
  <c r="O6440" i="13" l="1"/>
  <c r="L6440" i="13"/>
  <c r="N6441" i="13"/>
  <c r="M6441" i="13" a="1"/>
  <c r="M6441" i="13" s="1"/>
  <c r="K6441" i="13"/>
  <c r="P6441" i="13"/>
  <c r="Q6441" i="13" s="1"/>
  <c r="A6442" i="13"/>
  <c r="O6441" i="13" l="1"/>
  <c r="L6441" i="13"/>
  <c r="N6442" i="13"/>
  <c r="M6442" i="13" a="1"/>
  <c r="M6442" i="13" s="1"/>
  <c r="K6442" i="13"/>
  <c r="P6442" i="13"/>
  <c r="Q6442" i="13" s="1"/>
  <c r="A6443" i="13"/>
  <c r="O6442" i="13" l="1"/>
  <c r="L6442" i="13"/>
  <c r="N6443" i="13"/>
  <c r="M6443" i="13" a="1"/>
  <c r="M6443" i="13" s="1"/>
  <c r="K6443" i="13"/>
  <c r="P6443" i="13"/>
  <c r="Q6443" i="13" s="1"/>
  <c r="A6444" i="13"/>
  <c r="O6443" i="13" l="1"/>
  <c r="L6443" i="13"/>
  <c r="N6444" i="13"/>
  <c r="M6444" i="13" a="1"/>
  <c r="M6444" i="13" s="1"/>
  <c r="K6444" i="13"/>
  <c r="P6444" i="13"/>
  <c r="Q6444" i="13" s="1"/>
  <c r="A6445" i="13"/>
  <c r="O6444" i="13" l="1"/>
  <c r="L6444" i="13"/>
  <c r="N6445" i="13"/>
  <c r="M6445" i="13" a="1"/>
  <c r="M6445" i="13" s="1"/>
  <c r="K6445" i="13"/>
  <c r="P6445" i="13"/>
  <c r="Q6445" i="13" s="1"/>
  <c r="A6446" i="13"/>
  <c r="O6445" i="13" l="1"/>
  <c r="L6445" i="13"/>
  <c r="N6446" i="13"/>
  <c r="M6446" i="13" a="1"/>
  <c r="M6446" i="13" s="1"/>
  <c r="K6446" i="13"/>
  <c r="P6446" i="13"/>
  <c r="Q6446" i="13" s="1"/>
  <c r="A6447" i="13"/>
  <c r="G719" i="19"/>
  <c r="O6446" i="13" l="1"/>
  <c r="L6446" i="13"/>
  <c r="N6447" i="13"/>
  <c r="M6447" i="13" a="1"/>
  <c r="M6447" i="13" s="1"/>
  <c r="K6447" i="13"/>
  <c r="P6447" i="13"/>
  <c r="Q6447" i="13" s="1"/>
  <c r="A6448" i="13"/>
  <c r="O6447" i="13" l="1"/>
  <c r="L6447" i="13"/>
  <c r="N6448" i="13"/>
  <c r="M6448" i="13" a="1"/>
  <c r="M6448" i="13" s="1"/>
  <c r="K6448" i="13"/>
  <c r="P6448" i="13"/>
  <c r="Q6448" i="13" s="1"/>
  <c r="A6449" i="13"/>
  <c r="O6448" i="13" l="1"/>
  <c r="L6448" i="13"/>
  <c r="N6449" i="13"/>
  <c r="M6449" i="13" a="1"/>
  <c r="M6449" i="13" s="1"/>
  <c r="K6449" i="13"/>
  <c r="P6449" i="13"/>
  <c r="Q6449" i="13" s="1"/>
  <c r="A6450" i="13"/>
  <c r="O6449" i="13" l="1"/>
  <c r="L6449" i="13"/>
  <c r="N6450" i="13"/>
  <c r="M6450" i="13" a="1"/>
  <c r="M6450" i="13" s="1"/>
  <c r="K6450" i="13"/>
  <c r="P6450" i="13"/>
  <c r="Q6450" i="13" s="1"/>
  <c r="A6451" i="13"/>
  <c r="O6450" i="13" l="1"/>
  <c r="L6450" i="13"/>
  <c r="N6451" i="13"/>
  <c r="M6451" i="13" a="1"/>
  <c r="M6451" i="13" s="1"/>
  <c r="K6451" i="13"/>
  <c r="P6451" i="13"/>
  <c r="Q6451" i="13" s="1"/>
  <c r="A6452" i="13"/>
  <c r="O6451" i="13" l="1"/>
  <c r="L6451" i="13"/>
  <c r="N6452" i="13"/>
  <c r="M6452" i="13" a="1"/>
  <c r="M6452" i="13" s="1"/>
  <c r="K6452" i="13"/>
  <c r="P6452" i="13"/>
  <c r="Q6452" i="13" s="1"/>
  <c r="A6453" i="13"/>
  <c r="O6452" i="13" l="1"/>
  <c r="L6452" i="13"/>
  <c r="N6453" i="13"/>
  <c r="M6453" i="13" a="1"/>
  <c r="M6453" i="13" s="1"/>
  <c r="K6453" i="13"/>
  <c r="P6453" i="13"/>
  <c r="Q6453" i="13" s="1"/>
  <c r="A6454" i="13"/>
  <c r="O6453" i="13" l="1"/>
  <c r="L6453" i="13"/>
  <c r="N6454" i="13"/>
  <c r="M6454" i="13" a="1"/>
  <c r="M6454" i="13" s="1"/>
  <c r="K6454" i="13"/>
  <c r="P6454" i="13"/>
  <c r="Q6454" i="13" s="1"/>
  <c r="A6455" i="13"/>
  <c r="O6454" i="13" l="1"/>
  <c r="L6454" i="13"/>
  <c r="N6455" i="13"/>
  <c r="M6455" i="13" a="1"/>
  <c r="M6455" i="13" s="1"/>
  <c r="K6455" i="13"/>
  <c r="P6455" i="13"/>
  <c r="Q6455" i="13" s="1"/>
  <c r="A6456" i="13"/>
  <c r="G720" i="19"/>
  <c r="O6455" i="13" l="1"/>
  <c r="L6455" i="13"/>
  <c r="N6456" i="13"/>
  <c r="M6456" i="13" a="1"/>
  <c r="M6456" i="13" s="1"/>
  <c r="K6456" i="13"/>
  <c r="P6456" i="13"/>
  <c r="Q6456" i="13" s="1"/>
  <c r="A6457" i="13"/>
  <c r="O6456" i="13" l="1"/>
  <c r="L6456" i="13"/>
  <c r="N6457" i="13"/>
  <c r="M6457" i="13" a="1"/>
  <c r="M6457" i="13" s="1"/>
  <c r="K6457" i="13"/>
  <c r="P6457" i="13"/>
  <c r="Q6457" i="13" s="1"/>
  <c r="A6458" i="13"/>
  <c r="O6457" i="13" l="1"/>
  <c r="L6457" i="13"/>
  <c r="N6458" i="13"/>
  <c r="M6458" i="13" a="1"/>
  <c r="M6458" i="13" s="1"/>
  <c r="K6458" i="13"/>
  <c r="P6458" i="13"/>
  <c r="Q6458" i="13" s="1"/>
  <c r="A6459" i="13"/>
  <c r="O6458" i="13" l="1"/>
  <c r="L6458" i="13"/>
  <c r="N6459" i="13"/>
  <c r="M6459" i="13" a="1"/>
  <c r="M6459" i="13" s="1"/>
  <c r="K6459" i="13"/>
  <c r="P6459" i="13"/>
  <c r="Q6459" i="13" s="1"/>
  <c r="A6460" i="13"/>
  <c r="O6459" i="13" l="1"/>
  <c r="L6459" i="13"/>
  <c r="N6460" i="13"/>
  <c r="M6460" i="13" a="1"/>
  <c r="M6460" i="13" s="1"/>
  <c r="K6460" i="13"/>
  <c r="P6460" i="13"/>
  <c r="Q6460" i="13" s="1"/>
  <c r="A6461" i="13"/>
  <c r="O6460" i="13" l="1"/>
  <c r="L6460" i="13"/>
  <c r="N6461" i="13"/>
  <c r="M6461" i="13" a="1"/>
  <c r="M6461" i="13" s="1"/>
  <c r="K6461" i="13"/>
  <c r="P6461" i="13"/>
  <c r="Q6461" i="13" s="1"/>
  <c r="A6462" i="13"/>
  <c r="O6461" i="13" l="1"/>
  <c r="L6461" i="13"/>
  <c r="N6462" i="13"/>
  <c r="M6462" i="13" a="1"/>
  <c r="M6462" i="13" s="1"/>
  <c r="K6462" i="13"/>
  <c r="P6462" i="13"/>
  <c r="Q6462" i="13" s="1"/>
  <c r="A6463" i="13"/>
  <c r="O6462" i="13" l="1"/>
  <c r="L6462" i="13"/>
  <c r="N6463" i="13"/>
  <c r="M6463" i="13" a="1"/>
  <c r="M6463" i="13" s="1"/>
  <c r="K6463" i="13"/>
  <c r="P6463" i="13"/>
  <c r="Q6463" i="13" s="1"/>
  <c r="A6464" i="13"/>
  <c r="O6463" i="13" l="1"/>
  <c r="L6463" i="13"/>
  <c r="N6464" i="13"/>
  <c r="M6464" i="13" a="1"/>
  <c r="M6464" i="13" s="1"/>
  <c r="O6464" i="13" s="1"/>
  <c r="K6464" i="13"/>
  <c r="P6464" i="13"/>
  <c r="Q6464" i="13" s="1"/>
  <c r="A6465" i="13"/>
  <c r="G721" i="19"/>
  <c r="L6464" i="13" l="1"/>
  <c r="N6465" i="13"/>
  <c r="M6465" i="13" a="1"/>
  <c r="M6465" i="13" s="1"/>
  <c r="O6465" i="13" s="1"/>
  <c r="K6465" i="13"/>
  <c r="P6465" i="13"/>
  <c r="Q6465" i="13" s="1"/>
  <c r="A6466" i="13"/>
  <c r="L6465" i="13" l="1"/>
  <c r="N6466" i="13"/>
  <c r="M6466" i="13" a="1"/>
  <c r="M6466" i="13" s="1"/>
  <c r="K6466" i="13"/>
  <c r="P6466" i="13"/>
  <c r="Q6466" i="13" s="1"/>
  <c r="A6467" i="13"/>
  <c r="O6466" i="13" l="1"/>
  <c r="L6466" i="13"/>
  <c r="N6467" i="13"/>
  <c r="M6467" i="13" a="1"/>
  <c r="M6467" i="13" s="1"/>
  <c r="K6467" i="13"/>
  <c r="P6467" i="13"/>
  <c r="Q6467" i="13" s="1"/>
  <c r="A6468" i="13"/>
  <c r="O6467" i="13" l="1"/>
  <c r="L6467" i="13"/>
  <c r="N6468" i="13"/>
  <c r="M6468" i="13" a="1"/>
  <c r="M6468" i="13" s="1"/>
  <c r="K6468" i="13"/>
  <c r="P6468" i="13"/>
  <c r="Q6468" i="13" s="1"/>
  <c r="A6469" i="13"/>
  <c r="O6468" i="13" l="1"/>
  <c r="L6468" i="13"/>
  <c r="N6469" i="13"/>
  <c r="M6469" i="13" a="1"/>
  <c r="M6469" i="13" s="1"/>
  <c r="K6469" i="13"/>
  <c r="P6469" i="13"/>
  <c r="Q6469" i="13" s="1"/>
  <c r="A6470" i="13"/>
  <c r="O6469" i="13" l="1"/>
  <c r="L6469" i="13"/>
  <c r="N6470" i="13"/>
  <c r="M6470" i="13" a="1"/>
  <c r="M6470" i="13" s="1"/>
  <c r="K6470" i="13"/>
  <c r="P6470" i="13"/>
  <c r="Q6470" i="13" s="1"/>
  <c r="A6471" i="13"/>
  <c r="O6470" i="13" l="1"/>
  <c r="L6470" i="13"/>
  <c r="N6471" i="13"/>
  <c r="M6471" i="13" a="1"/>
  <c r="M6471" i="13" s="1"/>
  <c r="K6471" i="13"/>
  <c r="P6471" i="13"/>
  <c r="Q6471" i="13" s="1"/>
  <c r="A6472" i="13"/>
  <c r="O6471" i="13" l="1"/>
  <c r="L6471" i="13"/>
  <c r="N6472" i="13"/>
  <c r="M6472" i="13" a="1"/>
  <c r="M6472" i="13" s="1"/>
  <c r="K6472" i="13"/>
  <c r="P6472" i="13"/>
  <c r="Q6472" i="13" s="1"/>
  <c r="A6473" i="13"/>
  <c r="O6472" i="13" l="1"/>
  <c r="L6472" i="13"/>
  <c r="N6473" i="13"/>
  <c r="M6473" i="13" a="1"/>
  <c r="M6473" i="13" s="1"/>
  <c r="K6473" i="13"/>
  <c r="P6473" i="13"/>
  <c r="Q6473" i="13" s="1"/>
  <c r="A6474" i="13"/>
  <c r="G722" i="19"/>
  <c r="O6473" i="13" l="1"/>
  <c r="L6473" i="13"/>
  <c r="N6474" i="13"/>
  <c r="M6474" i="13" a="1"/>
  <c r="M6474" i="13" s="1"/>
  <c r="K6474" i="13"/>
  <c r="P6474" i="13"/>
  <c r="Q6474" i="13" s="1"/>
  <c r="A6475" i="13"/>
  <c r="O6474" i="13" l="1"/>
  <c r="L6474" i="13"/>
  <c r="N6475" i="13"/>
  <c r="M6475" i="13" a="1"/>
  <c r="M6475" i="13" s="1"/>
  <c r="K6475" i="13"/>
  <c r="P6475" i="13"/>
  <c r="Q6475" i="13" s="1"/>
  <c r="A6476" i="13"/>
  <c r="O6475" i="13" l="1"/>
  <c r="L6475" i="13"/>
  <c r="N6476" i="13"/>
  <c r="M6476" i="13" a="1"/>
  <c r="M6476" i="13" s="1"/>
  <c r="K6476" i="13"/>
  <c r="P6476" i="13"/>
  <c r="Q6476" i="13" s="1"/>
  <c r="A6477" i="13"/>
  <c r="O6476" i="13" l="1"/>
  <c r="L6476" i="13"/>
  <c r="N6477" i="13"/>
  <c r="M6477" i="13" a="1"/>
  <c r="M6477" i="13" s="1"/>
  <c r="K6477" i="13"/>
  <c r="P6477" i="13"/>
  <c r="Q6477" i="13" s="1"/>
  <c r="A6478" i="13"/>
  <c r="O6477" i="13" l="1"/>
  <c r="L6477" i="13"/>
  <c r="N6478" i="13"/>
  <c r="M6478" i="13" a="1"/>
  <c r="M6478" i="13" s="1"/>
  <c r="K6478" i="13"/>
  <c r="P6478" i="13"/>
  <c r="Q6478" i="13" s="1"/>
  <c r="A6479" i="13"/>
  <c r="O6478" i="13" l="1"/>
  <c r="L6478" i="13"/>
  <c r="N6479" i="13"/>
  <c r="M6479" i="13" a="1"/>
  <c r="M6479" i="13" s="1"/>
  <c r="K6479" i="13"/>
  <c r="P6479" i="13"/>
  <c r="Q6479" i="13" s="1"/>
  <c r="A6480" i="13"/>
  <c r="O6479" i="13" l="1"/>
  <c r="L6479" i="13"/>
  <c r="N6480" i="13"/>
  <c r="M6480" i="13" a="1"/>
  <c r="M6480" i="13" s="1"/>
  <c r="K6480" i="13"/>
  <c r="P6480" i="13"/>
  <c r="Q6480" i="13" s="1"/>
  <c r="A6481" i="13"/>
  <c r="O6480" i="13" l="1"/>
  <c r="L6480" i="13"/>
  <c r="N6481" i="13"/>
  <c r="M6481" i="13" a="1"/>
  <c r="M6481" i="13" s="1"/>
  <c r="O6481" i="13" s="1"/>
  <c r="K6481" i="13"/>
  <c r="P6481" i="13"/>
  <c r="Q6481" i="13" s="1"/>
  <c r="A6482" i="13"/>
  <c r="L6481" i="13" l="1"/>
  <c r="N6482" i="13"/>
  <c r="M6482" i="13" a="1"/>
  <c r="M6482" i="13" s="1"/>
  <c r="O6482" i="13" s="1"/>
  <c r="K6482" i="13"/>
  <c r="P6482" i="13"/>
  <c r="Q6482" i="13" s="1"/>
  <c r="A6483" i="13"/>
  <c r="G723" i="19"/>
  <c r="L6482" i="13" l="1"/>
  <c r="N6483" i="13"/>
  <c r="M6483" i="13" a="1"/>
  <c r="M6483" i="13" s="1"/>
  <c r="K6483" i="13"/>
  <c r="P6483" i="13"/>
  <c r="Q6483" i="13" s="1"/>
  <c r="A6484" i="13"/>
  <c r="O6483" i="13" l="1"/>
  <c r="L6483" i="13"/>
  <c r="N6484" i="13"/>
  <c r="M6484" i="13" a="1"/>
  <c r="M6484" i="13" s="1"/>
  <c r="K6484" i="13"/>
  <c r="P6484" i="13"/>
  <c r="Q6484" i="13" s="1"/>
  <c r="A6485" i="13"/>
  <c r="O6484" i="13" l="1"/>
  <c r="L6484" i="13"/>
  <c r="N6485" i="13"/>
  <c r="M6485" i="13" a="1"/>
  <c r="M6485" i="13" s="1"/>
  <c r="K6485" i="13"/>
  <c r="P6485" i="13"/>
  <c r="Q6485" i="13" s="1"/>
  <c r="A6486" i="13"/>
  <c r="O6485" i="13" l="1"/>
  <c r="L6485" i="13"/>
  <c r="N6486" i="13"/>
  <c r="M6486" i="13" a="1"/>
  <c r="M6486" i="13" s="1"/>
  <c r="K6486" i="13"/>
  <c r="P6486" i="13"/>
  <c r="Q6486" i="13" s="1"/>
  <c r="A6487" i="13"/>
  <c r="O6486" i="13" l="1"/>
  <c r="L6486" i="13"/>
  <c r="N6487" i="13"/>
  <c r="M6487" i="13" a="1"/>
  <c r="M6487" i="13" s="1"/>
  <c r="K6487" i="13"/>
  <c r="P6487" i="13"/>
  <c r="Q6487" i="13" s="1"/>
  <c r="A6488" i="13"/>
  <c r="O6487" i="13" l="1"/>
  <c r="L6487" i="13"/>
  <c r="N6488" i="13"/>
  <c r="M6488" i="13" a="1"/>
  <c r="M6488" i="13" s="1"/>
  <c r="O6488" i="13" s="1"/>
  <c r="K6488" i="13"/>
  <c r="P6488" i="13"/>
  <c r="Q6488" i="13" s="1"/>
  <c r="A6489" i="13"/>
  <c r="L6488" i="13" l="1"/>
  <c r="N6489" i="13"/>
  <c r="M6489" i="13" a="1"/>
  <c r="M6489" i="13" s="1"/>
  <c r="K6489" i="13"/>
  <c r="P6489" i="13"/>
  <c r="Q6489" i="13" s="1"/>
  <c r="A6490" i="13"/>
  <c r="O6489" i="13" l="1"/>
  <c r="L6489" i="13"/>
  <c r="N6490" i="13"/>
  <c r="M6490" i="13" a="1"/>
  <c r="M6490" i="13" s="1"/>
  <c r="K6490" i="13"/>
  <c r="P6490" i="13"/>
  <c r="Q6490" i="13" s="1"/>
  <c r="A6491" i="13"/>
  <c r="O6490" i="13" l="1"/>
  <c r="L6490" i="13"/>
  <c r="N6491" i="13"/>
  <c r="M6491" i="13" a="1"/>
  <c r="M6491" i="13" s="1"/>
  <c r="K6491" i="13"/>
  <c r="P6491" i="13"/>
  <c r="Q6491" i="13" s="1"/>
  <c r="A6492" i="13"/>
  <c r="G724" i="19"/>
  <c r="O6491" i="13" l="1"/>
  <c r="L6491" i="13"/>
  <c r="N6492" i="13"/>
  <c r="M6492" i="13" a="1"/>
  <c r="M6492" i="13" s="1"/>
  <c r="K6492" i="13"/>
  <c r="P6492" i="13"/>
  <c r="Q6492" i="13" s="1"/>
  <c r="A6493" i="13"/>
  <c r="O6492" i="13" l="1"/>
  <c r="L6492" i="13"/>
  <c r="N6493" i="13"/>
  <c r="M6493" i="13" a="1"/>
  <c r="M6493" i="13" s="1"/>
  <c r="K6493" i="13"/>
  <c r="P6493" i="13"/>
  <c r="Q6493" i="13" s="1"/>
  <c r="A6494" i="13"/>
  <c r="O6493" i="13" l="1"/>
  <c r="L6493" i="13"/>
  <c r="N6494" i="13"/>
  <c r="M6494" i="13" a="1"/>
  <c r="M6494" i="13" s="1"/>
  <c r="K6494" i="13"/>
  <c r="P6494" i="13"/>
  <c r="Q6494" i="13" s="1"/>
  <c r="A6495" i="13"/>
  <c r="O6494" i="13" l="1"/>
  <c r="L6494" i="13"/>
  <c r="N6495" i="13"/>
  <c r="M6495" i="13" a="1"/>
  <c r="M6495" i="13" s="1"/>
  <c r="K6495" i="13"/>
  <c r="P6495" i="13"/>
  <c r="Q6495" i="13" s="1"/>
  <c r="A6496" i="13"/>
  <c r="O6495" i="13" l="1"/>
  <c r="L6495" i="13"/>
  <c r="N6496" i="13"/>
  <c r="M6496" i="13" a="1"/>
  <c r="M6496" i="13" s="1"/>
  <c r="O6496" i="13" s="1"/>
  <c r="K6496" i="13"/>
  <c r="P6496" i="13"/>
  <c r="Q6496" i="13" s="1"/>
  <c r="A6497" i="13"/>
  <c r="L6496" i="13" l="1"/>
  <c r="N6497" i="13"/>
  <c r="M6497" i="13" a="1"/>
  <c r="M6497" i="13" s="1"/>
  <c r="K6497" i="13"/>
  <c r="P6497" i="13"/>
  <c r="Q6497" i="13" s="1"/>
  <c r="A6498" i="13"/>
  <c r="O6497" i="13" l="1"/>
  <c r="L6497" i="13"/>
  <c r="N6498" i="13"/>
  <c r="M6498" i="13" a="1"/>
  <c r="M6498" i="13" s="1"/>
  <c r="K6498" i="13"/>
  <c r="P6498" i="13"/>
  <c r="Q6498" i="13" s="1"/>
  <c r="A6499" i="13"/>
  <c r="O6498" i="13" l="1"/>
  <c r="L6498" i="13"/>
  <c r="N6499" i="13"/>
  <c r="M6499" i="13" a="1"/>
  <c r="M6499" i="13" s="1"/>
  <c r="K6499" i="13"/>
  <c r="P6499" i="13"/>
  <c r="Q6499" i="13" s="1"/>
  <c r="A6500" i="13"/>
  <c r="O6499" i="13" l="1"/>
  <c r="L6499" i="13"/>
  <c r="N6500" i="13"/>
  <c r="M6500" i="13" a="1"/>
  <c r="M6500" i="13" s="1"/>
  <c r="K6500" i="13"/>
  <c r="P6500" i="13"/>
  <c r="Q6500" i="13" s="1"/>
  <c r="A6501" i="13"/>
  <c r="G725" i="19"/>
  <c r="O6500" i="13" l="1"/>
  <c r="L6500" i="13"/>
  <c r="N6501" i="13"/>
  <c r="M6501" i="13" a="1"/>
  <c r="M6501" i="13" s="1"/>
  <c r="K6501" i="13"/>
  <c r="P6501" i="13"/>
  <c r="Q6501" i="13" s="1"/>
  <c r="A6502" i="13"/>
  <c r="O6501" i="13" l="1"/>
  <c r="L6501" i="13"/>
  <c r="N6502" i="13"/>
  <c r="M6502" i="13" a="1"/>
  <c r="M6502" i="13" s="1"/>
  <c r="K6502" i="13"/>
  <c r="P6502" i="13"/>
  <c r="Q6502" i="13" s="1"/>
  <c r="A6503" i="13"/>
  <c r="O6502" i="13" l="1"/>
  <c r="L6502" i="13"/>
  <c r="N6503" i="13"/>
  <c r="M6503" i="13" a="1"/>
  <c r="M6503" i="13" s="1"/>
  <c r="K6503" i="13"/>
  <c r="P6503" i="13"/>
  <c r="Q6503" i="13" s="1"/>
  <c r="A6504" i="13"/>
  <c r="O6503" i="13" l="1"/>
  <c r="L6503" i="13"/>
  <c r="N6504" i="13"/>
  <c r="M6504" i="13" a="1"/>
  <c r="M6504" i="13" s="1"/>
  <c r="K6504" i="13"/>
  <c r="P6504" i="13"/>
  <c r="Q6504" i="13" s="1"/>
  <c r="A6505" i="13"/>
  <c r="O6504" i="13" l="1"/>
  <c r="L6504" i="13"/>
  <c r="N6505" i="13"/>
  <c r="M6505" i="13" a="1"/>
  <c r="M6505" i="13" s="1"/>
  <c r="K6505" i="13"/>
  <c r="P6505" i="13"/>
  <c r="Q6505" i="13" s="1"/>
  <c r="A6506" i="13"/>
  <c r="O6505" i="13" l="1"/>
  <c r="L6505" i="13"/>
  <c r="N6506" i="13"/>
  <c r="M6506" i="13" a="1"/>
  <c r="M6506" i="13" s="1"/>
  <c r="K6506" i="13"/>
  <c r="P6506" i="13"/>
  <c r="Q6506" i="13" s="1"/>
  <c r="A6507" i="13"/>
  <c r="O6506" i="13" l="1"/>
  <c r="L6506" i="13"/>
  <c r="N6507" i="13"/>
  <c r="M6507" i="13" a="1"/>
  <c r="M6507" i="13" s="1"/>
  <c r="K6507" i="13"/>
  <c r="P6507" i="13"/>
  <c r="Q6507" i="13" s="1"/>
  <c r="A6508" i="13"/>
  <c r="O6507" i="13" l="1"/>
  <c r="L6507" i="13"/>
  <c r="N6508" i="13"/>
  <c r="M6508" i="13" a="1"/>
  <c r="M6508" i="13" s="1"/>
  <c r="K6508" i="13"/>
  <c r="P6508" i="13"/>
  <c r="Q6508" i="13" s="1"/>
  <c r="A6509" i="13"/>
  <c r="O6508" i="13" l="1"/>
  <c r="L6508" i="13"/>
  <c r="N6509" i="13"/>
  <c r="M6509" i="13" a="1"/>
  <c r="M6509" i="13" s="1"/>
  <c r="K6509" i="13"/>
  <c r="P6509" i="13"/>
  <c r="Q6509" i="13" s="1"/>
  <c r="A6510" i="13"/>
  <c r="G726" i="19"/>
  <c r="O6509" i="13" l="1"/>
  <c r="L6509" i="13"/>
  <c r="N6510" i="13"/>
  <c r="M6510" i="13" a="1"/>
  <c r="M6510" i="13" s="1"/>
  <c r="K6510" i="13"/>
  <c r="P6510" i="13"/>
  <c r="Q6510" i="13" s="1"/>
  <c r="A6511" i="13"/>
  <c r="O6510" i="13" l="1"/>
  <c r="L6510" i="13"/>
  <c r="N6511" i="13"/>
  <c r="M6511" i="13" a="1"/>
  <c r="M6511" i="13" s="1"/>
  <c r="K6511" i="13"/>
  <c r="P6511" i="13"/>
  <c r="Q6511" i="13" s="1"/>
  <c r="A6512" i="13"/>
  <c r="O6511" i="13" l="1"/>
  <c r="L6511" i="13"/>
  <c r="N6512" i="13"/>
  <c r="M6512" i="13" a="1"/>
  <c r="M6512" i="13" s="1"/>
  <c r="K6512" i="13"/>
  <c r="P6512" i="13"/>
  <c r="Q6512" i="13" s="1"/>
  <c r="A6513" i="13"/>
  <c r="O6512" i="13" l="1"/>
  <c r="L6512" i="13"/>
  <c r="N6513" i="13"/>
  <c r="M6513" i="13" a="1"/>
  <c r="M6513" i="13" s="1"/>
  <c r="K6513" i="13"/>
  <c r="P6513" i="13"/>
  <c r="Q6513" i="13" s="1"/>
  <c r="A6514" i="13"/>
  <c r="O6513" i="13" l="1"/>
  <c r="L6513" i="13"/>
  <c r="N6514" i="13"/>
  <c r="M6514" i="13" a="1"/>
  <c r="M6514" i="13" s="1"/>
  <c r="K6514" i="13"/>
  <c r="P6514" i="13"/>
  <c r="Q6514" i="13" s="1"/>
  <c r="A6515" i="13"/>
  <c r="O6514" i="13" l="1"/>
  <c r="L6514" i="13"/>
  <c r="N6515" i="13"/>
  <c r="M6515" i="13" a="1"/>
  <c r="M6515" i="13" s="1"/>
  <c r="K6515" i="13"/>
  <c r="P6515" i="13"/>
  <c r="Q6515" i="13" s="1"/>
  <c r="A6516" i="13"/>
  <c r="O6515" i="13" l="1"/>
  <c r="L6515" i="13"/>
  <c r="N6516" i="13"/>
  <c r="M6516" i="13" a="1"/>
  <c r="M6516" i="13" s="1"/>
  <c r="K6516" i="13"/>
  <c r="P6516" i="13"/>
  <c r="Q6516" i="13" s="1"/>
  <c r="A6517" i="13"/>
  <c r="O6516" i="13" l="1"/>
  <c r="L6516" i="13"/>
  <c r="N6517" i="13"/>
  <c r="M6517" i="13" a="1"/>
  <c r="M6517" i="13" s="1"/>
  <c r="K6517" i="13"/>
  <c r="P6517" i="13"/>
  <c r="Q6517" i="13" s="1"/>
  <c r="A6518" i="13"/>
  <c r="O6517" i="13" l="1"/>
  <c r="L6517" i="13"/>
  <c r="N6518" i="13"/>
  <c r="M6518" i="13" a="1"/>
  <c r="M6518" i="13" s="1"/>
  <c r="K6518" i="13"/>
  <c r="P6518" i="13"/>
  <c r="Q6518" i="13" s="1"/>
  <c r="A6519" i="13"/>
  <c r="G727" i="19"/>
  <c r="O6518" i="13" l="1"/>
  <c r="L6518" i="13"/>
  <c r="N6519" i="13"/>
  <c r="M6519" i="13" a="1"/>
  <c r="M6519" i="13" s="1"/>
  <c r="K6519" i="13"/>
  <c r="P6519" i="13"/>
  <c r="Q6519" i="13" s="1"/>
  <c r="A6520" i="13"/>
  <c r="O6519" i="13" l="1"/>
  <c r="L6519" i="13"/>
  <c r="N6520" i="13"/>
  <c r="M6520" i="13" a="1"/>
  <c r="M6520" i="13" s="1"/>
  <c r="K6520" i="13"/>
  <c r="P6520" i="13"/>
  <c r="Q6520" i="13" s="1"/>
  <c r="A6521" i="13"/>
  <c r="O6520" i="13" l="1"/>
  <c r="L6520" i="13"/>
  <c r="N6521" i="13"/>
  <c r="M6521" i="13" a="1"/>
  <c r="M6521" i="13" s="1"/>
  <c r="K6521" i="13"/>
  <c r="P6521" i="13"/>
  <c r="Q6521" i="13" s="1"/>
  <c r="A6522" i="13"/>
  <c r="O6521" i="13" l="1"/>
  <c r="L6521" i="13"/>
  <c r="N6522" i="13"/>
  <c r="M6522" i="13" a="1"/>
  <c r="M6522" i="13" s="1"/>
  <c r="K6522" i="13"/>
  <c r="P6522" i="13"/>
  <c r="Q6522" i="13" s="1"/>
  <c r="A6523" i="13"/>
  <c r="O6522" i="13" l="1"/>
  <c r="L6522" i="13"/>
  <c r="N6523" i="13"/>
  <c r="M6523" i="13" a="1"/>
  <c r="M6523" i="13" s="1"/>
  <c r="K6523" i="13"/>
  <c r="P6523" i="13"/>
  <c r="Q6523" i="13" s="1"/>
  <c r="A6524" i="13"/>
  <c r="O6523" i="13" l="1"/>
  <c r="L6523" i="13"/>
  <c r="N6524" i="13"/>
  <c r="M6524" i="13" a="1"/>
  <c r="M6524" i="13" s="1"/>
  <c r="K6524" i="13"/>
  <c r="P6524" i="13"/>
  <c r="Q6524" i="13" s="1"/>
  <c r="A6525" i="13"/>
  <c r="O6524" i="13" l="1"/>
  <c r="L6524" i="13"/>
  <c r="N6525" i="13"/>
  <c r="M6525" i="13" a="1"/>
  <c r="M6525" i="13" s="1"/>
  <c r="K6525" i="13"/>
  <c r="P6525" i="13"/>
  <c r="Q6525" i="13" s="1"/>
  <c r="A6526" i="13"/>
  <c r="O6525" i="13" l="1"/>
  <c r="L6525" i="13"/>
  <c r="N6526" i="13"/>
  <c r="M6526" i="13" a="1"/>
  <c r="M6526" i="13" s="1"/>
  <c r="K6526" i="13"/>
  <c r="P6526" i="13"/>
  <c r="Q6526" i="13" s="1"/>
  <c r="A6527" i="13"/>
  <c r="O6526" i="13" l="1"/>
  <c r="L6526" i="13"/>
  <c r="N6527" i="13"/>
  <c r="M6527" i="13" a="1"/>
  <c r="M6527" i="13" s="1"/>
  <c r="K6527" i="13"/>
  <c r="P6527" i="13"/>
  <c r="Q6527" i="13" s="1"/>
  <c r="A6528" i="13"/>
  <c r="G728" i="19"/>
  <c r="O6527" i="13" l="1"/>
  <c r="L6527" i="13"/>
  <c r="N6528" i="13"/>
  <c r="M6528" i="13" a="1"/>
  <c r="M6528" i="13" s="1"/>
  <c r="K6528" i="13"/>
  <c r="P6528" i="13"/>
  <c r="Q6528" i="13" s="1"/>
  <c r="A6529" i="13"/>
  <c r="O6528" i="13" l="1"/>
  <c r="L6528" i="13"/>
  <c r="N6529" i="13"/>
  <c r="M6529" i="13" a="1"/>
  <c r="M6529" i="13" s="1"/>
  <c r="O6529" i="13" s="1"/>
  <c r="K6529" i="13"/>
  <c r="P6529" i="13"/>
  <c r="Q6529" i="13" s="1"/>
  <c r="A6530" i="13"/>
  <c r="L6529" i="13" l="1"/>
  <c r="N6530" i="13"/>
  <c r="M6530" i="13" a="1"/>
  <c r="M6530" i="13" s="1"/>
  <c r="K6530" i="13"/>
  <c r="P6530" i="13"/>
  <c r="Q6530" i="13" s="1"/>
  <c r="A6531" i="13"/>
  <c r="O6530" i="13" l="1"/>
  <c r="L6530" i="13"/>
  <c r="N6531" i="13"/>
  <c r="M6531" i="13" a="1"/>
  <c r="M6531" i="13" s="1"/>
  <c r="K6531" i="13"/>
  <c r="P6531" i="13"/>
  <c r="Q6531" i="13" s="1"/>
  <c r="A6532" i="13"/>
  <c r="O6531" i="13" l="1"/>
  <c r="L6531" i="13"/>
  <c r="N6532" i="13"/>
  <c r="M6532" i="13" a="1"/>
  <c r="M6532" i="13" s="1"/>
  <c r="K6532" i="13"/>
  <c r="P6532" i="13"/>
  <c r="Q6532" i="13" s="1"/>
  <c r="A6533" i="13"/>
  <c r="O6532" i="13" l="1"/>
  <c r="L6532" i="13"/>
  <c r="N6533" i="13"/>
  <c r="M6533" i="13" a="1"/>
  <c r="M6533" i="13" s="1"/>
  <c r="K6533" i="13"/>
  <c r="P6533" i="13"/>
  <c r="Q6533" i="13" s="1"/>
  <c r="A6534" i="13"/>
  <c r="O6533" i="13" l="1"/>
  <c r="L6533" i="13"/>
  <c r="N6534" i="13"/>
  <c r="M6534" i="13" a="1"/>
  <c r="M6534" i="13" s="1"/>
  <c r="K6534" i="13"/>
  <c r="P6534" i="13"/>
  <c r="Q6534" i="13" s="1"/>
  <c r="A6535" i="13"/>
  <c r="O6534" i="13" l="1"/>
  <c r="L6534" i="13"/>
  <c r="N6535" i="13"/>
  <c r="M6535" i="13" a="1"/>
  <c r="M6535" i="13" s="1"/>
  <c r="K6535" i="13"/>
  <c r="P6535" i="13"/>
  <c r="Q6535" i="13" s="1"/>
  <c r="A6536" i="13"/>
  <c r="O6535" i="13" l="1"/>
  <c r="L6535" i="13"/>
  <c r="N6536" i="13"/>
  <c r="M6536" i="13" a="1"/>
  <c r="M6536" i="13" s="1"/>
  <c r="K6536" i="13"/>
  <c r="P6536" i="13"/>
  <c r="Q6536" i="13" s="1"/>
  <c r="A6537" i="13"/>
  <c r="G729" i="19"/>
  <c r="O6536" i="13" l="1"/>
  <c r="L6536" i="13"/>
  <c r="N6537" i="13"/>
  <c r="M6537" i="13" a="1"/>
  <c r="M6537" i="13" s="1"/>
  <c r="K6537" i="13"/>
  <c r="P6537" i="13"/>
  <c r="Q6537" i="13" s="1"/>
  <c r="A6538" i="13"/>
  <c r="O6537" i="13" l="1"/>
  <c r="L6537" i="13"/>
  <c r="N6538" i="13"/>
  <c r="M6538" i="13" a="1"/>
  <c r="M6538" i="13" s="1"/>
  <c r="K6538" i="13"/>
  <c r="P6538" i="13"/>
  <c r="Q6538" i="13" s="1"/>
  <c r="A6539" i="13"/>
  <c r="O6538" i="13" l="1"/>
  <c r="L6538" i="13"/>
  <c r="N6539" i="13"/>
  <c r="M6539" i="13" a="1"/>
  <c r="M6539" i="13" s="1"/>
  <c r="K6539" i="13"/>
  <c r="P6539" i="13"/>
  <c r="Q6539" i="13" s="1"/>
  <c r="A6540" i="13"/>
  <c r="O6539" i="13" l="1"/>
  <c r="L6539" i="13"/>
  <c r="N6540" i="13"/>
  <c r="M6540" i="13" a="1"/>
  <c r="M6540" i="13" s="1"/>
  <c r="K6540" i="13"/>
  <c r="P6540" i="13"/>
  <c r="Q6540" i="13" s="1"/>
  <c r="A6541" i="13"/>
  <c r="O6540" i="13" l="1"/>
  <c r="L6540" i="13"/>
  <c r="N6541" i="13"/>
  <c r="M6541" i="13" a="1"/>
  <c r="M6541" i="13" s="1"/>
  <c r="K6541" i="13"/>
  <c r="P6541" i="13"/>
  <c r="Q6541" i="13" s="1"/>
  <c r="A6542" i="13"/>
  <c r="O6541" i="13" l="1"/>
  <c r="L6541" i="13"/>
  <c r="N6542" i="13"/>
  <c r="M6542" i="13" a="1"/>
  <c r="M6542" i="13" s="1"/>
  <c r="K6542" i="13"/>
  <c r="P6542" i="13"/>
  <c r="Q6542" i="13" s="1"/>
  <c r="A6543" i="13"/>
  <c r="O6542" i="13" l="1"/>
  <c r="L6542" i="13"/>
  <c r="N6543" i="13"/>
  <c r="M6543" i="13" a="1"/>
  <c r="M6543" i="13" s="1"/>
  <c r="K6543" i="13"/>
  <c r="P6543" i="13"/>
  <c r="Q6543" i="13" s="1"/>
  <c r="A6544" i="13"/>
  <c r="O6543" i="13" l="1"/>
  <c r="L6543" i="13"/>
  <c r="N6544" i="13"/>
  <c r="M6544" i="13" a="1"/>
  <c r="M6544" i="13" s="1"/>
  <c r="K6544" i="13"/>
  <c r="P6544" i="13"/>
  <c r="Q6544" i="13" s="1"/>
  <c r="A6545" i="13"/>
  <c r="O6544" i="13" l="1"/>
  <c r="L6544" i="13"/>
  <c r="N6545" i="13"/>
  <c r="M6545" i="13" a="1"/>
  <c r="M6545" i="13" s="1"/>
  <c r="O6545" i="13" s="1"/>
  <c r="K6545" i="13"/>
  <c r="P6545" i="13"/>
  <c r="Q6545" i="13" s="1"/>
  <c r="A6546" i="13"/>
  <c r="G730" i="19"/>
  <c r="L6545" i="13" l="1"/>
  <c r="N6546" i="13"/>
  <c r="M6546" i="13" a="1"/>
  <c r="M6546" i="13" s="1"/>
  <c r="K6546" i="13"/>
  <c r="P6546" i="13"/>
  <c r="Q6546" i="13" s="1"/>
  <c r="A6547" i="13"/>
  <c r="O6546" i="13" l="1"/>
  <c r="L6546" i="13"/>
  <c r="N6547" i="13"/>
  <c r="M6547" i="13" a="1"/>
  <c r="M6547" i="13" s="1"/>
  <c r="K6547" i="13"/>
  <c r="P6547" i="13"/>
  <c r="Q6547" i="13" s="1"/>
  <c r="A6548" i="13"/>
  <c r="O6547" i="13" l="1"/>
  <c r="L6547" i="13"/>
  <c r="N6548" i="13"/>
  <c r="M6548" i="13" a="1"/>
  <c r="M6548" i="13" s="1"/>
  <c r="K6548" i="13"/>
  <c r="P6548" i="13"/>
  <c r="Q6548" i="13" s="1"/>
  <c r="A6549" i="13"/>
  <c r="O6548" i="13" l="1"/>
  <c r="L6548" i="13"/>
  <c r="N6549" i="13"/>
  <c r="M6549" i="13" a="1"/>
  <c r="M6549" i="13" s="1"/>
  <c r="O6549" i="13" s="1"/>
  <c r="K6549" i="13"/>
  <c r="P6549" i="13"/>
  <c r="Q6549" i="13" s="1"/>
  <c r="A6550" i="13"/>
  <c r="L6549" i="13" l="1"/>
  <c r="N6550" i="13"/>
  <c r="M6550" i="13" a="1"/>
  <c r="M6550" i="13" s="1"/>
  <c r="K6550" i="13"/>
  <c r="P6550" i="13"/>
  <c r="Q6550" i="13" s="1"/>
  <c r="A6551" i="13"/>
  <c r="O6550" i="13" l="1"/>
  <c r="L6550" i="13"/>
  <c r="N6551" i="13"/>
  <c r="M6551" i="13" a="1"/>
  <c r="M6551" i="13" s="1"/>
  <c r="K6551" i="13"/>
  <c r="P6551" i="13"/>
  <c r="Q6551" i="13" s="1"/>
  <c r="A6552" i="13"/>
  <c r="O6551" i="13" l="1"/>
  <c r="L6551" i="13"/>
  <c r="N6552" i="13"/>
  <c r="M6552" i="13" a="1"/>
  <c r="M6552" i="13" s="1"/>
  <c r="K6552" i="13"/>
  <c r="P6552" i="13"/>
  <c r="Q6552" i="13" s="1"/>
  <c r="A6553" i="13"/>
  <c r="O6552" i="13" l="1"/>
  <c r="L6552" i="13"/>
  <c r="N6553" i="13"/>
  <c r="M6553" i="13" a="1"/>
  <c r="M6553" i="13" s="1"/>
  <c r="K6553" i="13"/>
  <c r="P6553" i="13"/>
  <c r="Q6553" i="13" s="1"/>
  <c r="A6554" i="13"/>
  <c r="O6553" i="13" l="1"/>
  <c r="L6553" i="13"/>
  <c r="N6554" i="13"/>
  <c r="M6554" i="13" a="1"/>
  <c r="M6554" i="13" s="1"/>
  <c r="K6554" i="13"/>
  <c r="P6554" i="13"/>
  <c r="Q6554" i="13" s="1"/>
  <c r="A6555" i="13"/>
  <c r="G731" i="19"/>
  <c r="O6554" i="13" l="1"/>
  <c r="L6554" i="13"/>
  <c r="N6555" i="13"/>
  <c r="M6555" i="13" a="1"/>
  <c r="M6555" i="13" s="1"/>
  <c r="K6555" i="13"/>
  <c r="P6555" i="13"/>
  <c r="Q6555" i="13" s="1"/>
  <c r="A6556" i="13"/>
  <c r="O6555" i="13" l="1"/>
  <c r="L6555" i="13"/>
  <c r="N6556" i="13"/>
  <c r="M6556" i="13" a="1"/>
  <c r="M6556" i="13" s="1"/>
  <c r="K6556" i="13"/>
  <c r="P6556" i="13"/>
  <c r="Q6556" i="13" s="1"/>
  <c r="A6557" i="13"/>
  <c r="O6556" i="13" l="1"/>
  <c r="L6556" i="13"/>
  <c r="N6557" i="13"/>
  <c r="M6557" i="13" a="1"/>
  <c r="M6557" i="13" s="1"/>
  <c r="K6557" i="13"/>
  <c r="P6557" i="13"/>
  <c r="Q6557" i="13" s="1"/>
  <c r="A6558" i="13"/>
  <c r="O6557" i="13" l="1"/>
  <c r="L6557" i="13"/>
  <c r="N6558" i="13"/>
  <c r="M6558" i="13" a="1"/>
  <c r="M6558" i="13" s="1"/>
  <c r="K6558" i="13"/>
  <c r="P6558" i="13"/>
  <c r="Q6558" i="13" s="1"/>
  <c r="A6559" i="13"/>
  <c r="O6558" i="13" l="1"/>
  <c r="L6558" i="13"/>
  <c r="N6559" i="13"/>
  <c r="M6559" i="13" a="1"/>
  <c r="M6559" i="13" s="1"/>
  <c r="K6559" i="13"/>
  <c r="P6559" i="13"/>
  <c r="Q6559" i="13" s="1"/>
  <c r="A6560" i="13"/>
  <c r="O6559" i="13" l="1"/>
  <c r="L6559" i="13"/>
  <c r="N6560" i="13"/>
  <c r="M6560" i="13" a="1"/>
  <c r="M6560" i="13" s="1"/>
  <c r="K6560" i="13"/>
  <c r="P6560" i="13"/>
  <c r="Q6560" i="13" s="1"/>
  <c r="A6561" i="13"/>
  <c r="O6560" i="13" l="1"/>
  <c r="L6560" i="13"/>
  <c r="N6561" i="13"/>
  <c r="M6561" i="13" a="1"/>
  <c r="M6561" i="13" s="1"/>
  <c r="K6561" i="13"/>
  <c r="P6561" i="13"/>
  <c r="Q6561" i="13" s="1"/>
  <c r="A6562" i="13"/>
  <c r="O6561" i="13" l="1"/>
  <c r="L6561" i="13"/>
  <c r="N6562" i="13"/>
  <c r="M6562" i="13" a="1"/>
  <c r="M6562" i="13" s="1"/>
  <c r="K6562" i="13"/>
  <c r="P6562" i="13"/>
  <c r="Q6562" i="13" s="1"/>
  <c r="A6563" i="13"/>
  <c r="O6562" i="13" l="1"/>
  <c r="L6562" i="13"/>
  <c r="N6563" i="13"/>
  <c r="M6563" i="13" a="1"/>
  <c r="M6563" i="13" s="1"/>
  <c r="K6563" i="13"/>
  <c r="P6563" i="13"/>
  <c r="Q6563" i="13" s="1"/>
  <c r="A6564" i="13"/>
  <c r="G732" i="19"/>
  <c r="O6563" i="13" l="1"/>
  <c r="L6563" i="13"/>
  <c r="N6564" i="13"/>
  <c r="M6564" i="13" a="1"/>
  <c r="M6564" i="13" s="1"/>
  <c r="K6564" i="13"/>
  <c r="P6564" i="13"/>
  <c r="Q6564" i="13" s="1"/>
  <c r="A6565" i="13"/>
  <c r="O6564" i="13" l="1"/>
  <c r="L6564" i="13"/>
  <c r="N6565" i="13"/>
  <c r="M6565" i="13" a="1"/>
  <c r="M6565" i="13" s="1"/>
  <c r="K6565" i="13"/>
  <c r="P6565" i="13"/>
  <c r="Q6565" i="13" s="1"/>
  <c r="A6566" i="13"/>
  <c r="O6565" i="13" l="1"/>
  <c r="L6565" i="13"/>
  <c r="N6566" i="13"/>
  <c r="M6566" i="13" a="1"/>
  <c r="M6566" i="13" s="1"/>
  <c r="K6566" i="13"/>
  <c r="P6566" i="13"/>
  <c r="Q6566" i="13" s="1"/>
  <c r="A6567" i="13"/>
  <c r="O6566" i="13" l="1"/>
  <c r="L6566" i="13"/>
  <c r="N6567" i="13"/>
  <c r="M6567" i="13" a="1"/>
  <c r="M6567" i="13" s="1"/>
  <c r="K6567" i="13"/>
  <c r="P6567" i="13"/>
  <c r="Q6567" i="13" s="1"/>
  <c r="A6568" i="13"/>
  <c r="O6567" i="13" l="1"/>
  <c r="L6567" i="13"/>
  <c r="N6568" i="13"/>
  <c r="M6568" i="13" a="1"/>
  <c r="M6568" i="13" s="1"/>
  <c r="K6568" i="13"/>
  <c r="P6568" i="13"/>
  <c r="Q6568" i="13" s="1"/>
  <c r="A6569" i="13"/>
  <c r="O6568" i="13" l="1"/>
  <c r="L6568" i="13"/>
  <c r="N6569" i="13"/>
  <c r="M6569" i="13" a="1"/>
  <c r="M6569" i="13" s="1"/>
  <c r="K6569" i="13"/>
  <c r="P6569" i="13"/>
  <c r="Q6569" i="13" s="1"/>
  <c r="A6570" i="13"/>
  <c r="O6569" i="13" l="1"/>
  <c r="L6569" i="13"/>
  <c r="N6570" i="13"/>
  <c r="M6570" i="13" a="1"/>
  <c r="M6570" i="13" s="1"/>
  <c r="K6570" i="13"/>
  <c r="P6570" i="13"/>
  <c r="Q6570" i="13" s="1"/>
  <c r="A6571" i="13"/>
  <c r="O6570" i="13" l="1"/>
  <c r="L6570" i="13"/>
  <c r="N6571" i="13"/>
  <c r="M6571" i="13" a="1"/>
  <c r="M6571" i="13" s="1"/>
  <c r="K6571" i="13"/>
  <c r="P6571" i="13"/>
  <c r="Q6571" i="13" s="1"/>
  <c r="A6572" i="13"/>
  <c r="O6571" i="13" l="1"/>
  <c r="L6571" i="13"/>
  <c r="N6572" i="13"/>
  <c r="M6572" i="13" a="1"/>
  <c r="M6572" i="13" s="1"/>
  <c r="K6572" i="13"/>
  <c r="P6572" i="13"/>
  <c r="Q6572" i="13" s="1"/>
  <c r="A6573" i="13"/>
  <c r="G733" i="19"/>
  <c r="O6572" i="13" l="1"/>
  <c r="L6572" i="13"/>
  <c r="N6573" i="13"/>
  <c r="M6573" i="13" a="1"/>
  <c r="M6573" i="13" s="1"/>
  <c r="K6573" i="13"/>
  <c r="P6573" i="13"/>
  <c r="Q6573" i="13" s="1"/>
  <c r="A6574" i="13"/>
  <c r="O6573" i="13" l="1"/>
  <c r="L6573" i="13"/>
  <c r="N6574" i="13"/>
  <c r="M6574" i="13" a="1"/>
  <c r="M6574" i="13" s="1"/>
  <c r="K6574" i="13"/>
  <c r="P6574" i="13"/>
  <c r="Q6574" i="13" s="1"/>
  <c r="A6575" i="13"/>
  <c r="O6574" i="13" l="1"/>
  <c r="L6574" i="13"/>
  <c r="N6575" i="13"/>
  <c r="M6575" i="13" a="1"/>
  <c r="M6575" i="13" s="1"/>
  <c r="O6575" i="13" s="1"/>
  <c r="K6575" i="13"/>
  <c r="P6575" i="13"/>
  <c r="Q6575" i="13" s="1"/>
  <c r="A6576" i="13"/>
  <c r="L6575" i="13" l="1"/>
  <c r="N6576" i="13"/>
  <c r="M6576" i="13" a="1"/>
  <c r="M6576" i="13" s="1"/>
  <c r="O6576" i="13" s="1"/>
  <c r="K6576" i="13"/>
  <c r="P6576" i="13"/>
  <c r="Q6576" i="13" s="1"/>
  <c r="A6577" i="13"/>
  <c r="L6576" i="13" l="1"/>
  <c r="N6577" i="13"/>
  <c r="M6577" i="13" a="1"/>
  <c r="M6577" i="13" s="1"/>
  <c r="K6577" i="13"/>
  <c r="P6577" i="13"/>
  <c r="Q6577" i="13" s="1"/>
  <c r="A6578" i="13"/>
  <c r="O6577" i="13" l="1"/>
  <c r="L6577" i="13"/>
  <c r="N6578" i="13"/>
  <c r="M6578" i="13" a="1"/>
  <c r="M6578" i="13" s="1"/>
  <c r="K6578" i="13"/>
  <c r="P6578" i="13"/>
  <c r="Q6578" i="13" s="1"/>
  <c r="A6579" i="13"/>
  <c r="O6578" i="13" l="1"/>
  <c r="L6578" i="13"/>
  <c r="N6579" i="13"/>
  <c r="M6579" i="13" a="1"/>
  <c r="M6579" i="13" s="1"/>
  <c r="K6579" i="13"/>
  <c r="P6579" i="13"/>
  <c r="Q6579" i="13" s="1"/>
  <c r="A6580" i="13"/>
  <c r="O6579" i="13" l="1"/>
  <c r="L6579" i="13"/>
  <c r="N6580" i="13"/>
  <c r="M6580" i="13" a="1"/>
  <c r="M6580" i="13" s="1"/>
  <c r="K6580" i="13"/>
  <c r="P6580" i="13"/>
  <c r="Q6580" i="13" s="1"/>
  <c r="A6581" i="13"/>
  <c r="O6580" i="13" l="1"/>
  <c r="L6580" i="13"/>
  <c r="N6581" i="13"/>
  <c r="M6581" i="13" a="1"/>
  <c r="M6581" i="13" s="1"/>
  <c r="K6581" i="13"/>
  <c r="P6581" i="13"/>
  <c r="Q6581" i="13" s="1"/>
  <c r="A6582" i="13"/>
  <c r="G734" i="19"/>
  <c r="O6581" i="13" l="1"/>
  <c r="L6581" i="13"/>
  <c r="N6582" i="13"/>
  <c r="M6582" i="13" a="1"/>
  <c r="M6582" i="13" s="1"/>
  <c r="K6582" i="13"/>
  <c r="P6582" i="13"/>
  <c r="Q6582" i="13" s="1"/>
  <c r="A6583" i="13"/>
  <c r="O6582" i="13" l="1"/>
  <c r="L6582" i="13"/>
  <c r="N6583" i="13"/>
  <c r="M6583" i="13" a="1"/>
  <c r="M6583" i="13" s="1"/>
  <c r="K6583" i="13"/>
  <c r="P6583" i="13"/>
  <c r="Q6583" i="13" s="1"/>
  <c r="A6584" i="13"/>
  <c r="O6583" i="13" l="1"/>
  <c r="L6583" i="13"/>
  <c r="N6584" i="13"/>
  <c r="M6584" i="13" a="1"/>
  <c r="M6584" i="13" s="1"/>
  <c r="K6584" i="13"/>
  <c r="P6584" i="13"/>
  <c r="Q6584" i="13" s="1"/>
  <c r="A6585" i="13"/>
  <c r="O6584" i="13" l="1"/>
  <c r="L6584" i="13"/>
  <c r="N6585" i="13"/>
  <c r="M6585" i="13" a="1"/>
  <c r="M6585" i="13" s="1"/>
  <c r="K6585" i="13"/>
  <c r="P6585" i="13"/>
  <c r="Q6585" i="13" s="1"/>
  <c r="A6586" i="13"/>
  <c r="O6585" i="13" l="1"/>
  <c r="L6585" i="13"/>
  <c r="N6586" i="13"/>
  <c r="M6586" i="13" a="1"/>
  <c r="M6586" i="13" s="1"/>
  <c r="K6586" i="13"/>
  <c r="P6586" i="13"/>
  <c r="Q6586" i="13" s="1"/>
  <c r="A6587" i="13"/>
  <c r="O6586" i="13" l="1"/>
  <c r="L6586" i="13"/>
  <c r="N6587" i="13"/>
  <c r="M6587" i="13" a="1"/>
  <c r="M6587" i="13" s="1"/>
  <c r="K6587" i="13"/>
  <c r="P6587" i="13"/>
  <c r="Q6587" i="13" s="1"/>
  <c r="A6588" i="13"/>
  <c r="O6587" i="13" l="1"/>
  <c r="L6587" i="13"/>
  <c r="N6588" i="13"/>
  <c r="M6588" i="13" a="1"/>
  <c r="M6588" i="13" s="1"/>
  <c r="K6588" i="13"/>
  <c r="P6588" i="13"/>
  <c r="Q6588" i="13" s="1"/>
  <c r="A6589" i="13"/>
  <c r="O6588" i="13" l="1"/>
  <c r="L6588" i="13"/>
  <c r="N6589" i="13"/>
  <c r="M6589" i="13" a="1"/>
  <c r="M6589" i="13" s="1"/>
  <c r="K6589" i="13"/>
  <c r="P6589" i="13"/>
  <c r="Q6589" i="13" s="1"/>
  <c r="A6590" i="13"/>
  <c r="O6589" i="13" l="1"/>
  <c r="L6589" i="13"/>
  <c r="N6590" i="13"/>
  <c r="M6590" i="13" a="1"/>
  <c r="M6590" i="13" s="1"/>
  <c r="K6590" i="13"/>
  <c r="P6590" i="13"/>
  <c r="Q6590" i="13" s="1"/>
  <c r="A6591" i="13"/>
  <c r="G735" i="19"/>
  <c r="O6590" i="13" l="1"/>
  <c r="L6590" i="13"/>
  <c r="N6591" i="13"/>
  <c r="M6591" i="13" a="1"/>
  <c r="M6591" i="13" s="1"/>
  <c r="K6591" i="13"/>
  <c r="P6591" i="13"/>
  <c r="Q6591" i="13" s="1"/>
  <c r="A6592" i="13"/>
  <c r="O6591" i="13" l="1"/>
  <c r="L6591" i="13"/>
  <c r="N6592" i="13"/>
  <c r="M6592" i="13" a="1"/>
  <c r="M6592" i="13" s="1"/>
  <c r="K6592" i="13"/>
  <c r="P6592" i="13"/>
  <c r="Q6592" i="13" s="1"/>
  <c r="A6593" i="13"/>
  <c r="O6592" i="13" l="1"/>
  <c r="L6592" i="13"/>
  <c r="N6593" i="13"/>
  <c r="M6593" i="13" a="1"/>
  <c r="M6593" i="13" s="1"/>
  <c r="K6593" i="13"/>
  <c r="P6593" i="13"/>
  <c r="Q6593" i="13" s="1"/>
  <c r="A6594" i="13"/>
  <c r="O6593" i="13" l="1"/>
  <c r="L6593" i="13"/>
  <c r="N6594" i="13"/>
  <c r="M6594" i="13" a="1"/>
  <c r="M6594" i="13" s="1"/>
  <c r="K6594" i="13"/>
  <c r="P6594" i="13"/>
  <c r="Q6594" i="13" s="1"/>
  <c r="A6595" i="13"/>
  <c r="O6594" i="13" l="1"/>
  <c r="L6594" i="13"/>
  <c r="N6595" i="13"/>
  <c r="M6595" i="13" a="1"/>
  <c r="M6595" i="13" s="1"/>
  <c r="K6595" i="13"/>
  <c r="P6595" i="13"/>
  <c r="Q6595" i="13" s="1"/>
  <c r="A6596" i="13"/>
  <c r="O6595" i="13" l="1"/>
  <c r="L6595" i="13"/>
  <c r="N6596" i="13"/>
  <c r="M6596" i="13" a="1"/>
  <c r="M6596" i="13" s="1"/>
  <c r="K6596" i="13"/>
  <c r="P6596" i="13"/>
  <c r="Q6596" i="13" s="1"/>
  <c r="A6597" i="13"/>
  <c r="O6596" i="13" l="1"/>
  <c r="L6596" i="13"/>
  <c r="N6597" i="13"/>
  <c r="M6597" i="13" a="1"/>
  <c r="M6597" i="13" s="1"/>
  <c r="K6597" i="13"/>
  <c r="P6597" i="13"/>
  <c r="Q6597" i="13" s="1"/>
  <c r="A6598" i="13"/>
  <c r="O6597" i="13" l="1"/>
  <c r="L6597" i="13"/>
  <c r="N6598" i="13"/>
  <c r="M6598" i="13" a="1"/>
  <c r="M6598" i="13" s="1"/>
  <c r="K6598" i="13"/>
  <c r="P6598" i="13"/>
  <c r="Q6598" i="13" s="1"/>
  <c r="A6599" i="13"/>
  <c r="O6598" i="13" l="1"/>
  <c r="L6598" i="13"/>
  <c r="N6599" i="13"/>
  <c r="M6599" i="13" a="1"/>
  <c r="M6599" i="13" s="1"/>
  <c r="O6599" i="13" s="1"/>
  <c r="K6599" i="13"/>
  <c r="P6599" i="13"/>
  <c r="Q6599" i="13" s="1"/>
  <c r="A6600" i="13"/>
  <c r="G736" i="19"/>
  <c r="L6599" i="13" l="1"/>
  <c r="N6600" i="13"/>
  <c r="M6600" i="13" a="1"/>
  <c r="M6600" i="13" s="1"/>
  <c r="K6600" i="13"/>
  <c r="P6600" i="13"/>
  <c r="Q6600" i="13" s="1"/>
  <c r="A6601" i="13"/>
  <c r="O6600" i="13" l="1"/>
  <c r="L6600" i="13"/>
  <c r="N6601" i="13"/>
  <c r="M6601" i="13" a="1"/>
  <c r="M6601" i="13" s="1"/>
  <c r="K6601" i="13"/>
  <c r="P6601" i="13"/>
  <c r="Q6601" i="13" s="1"/>
  <c r="A6602" i="13"/>
  <c r="O6601" i="13" l="1"/>
  <c r="L6601" i="13"/>
  <c r="N6602" i="13"/>
  <c r="M6602" i="13" a="1"/>
  <c r="M6602" i="13" s="1"/>
  <c r="K6602" i="13"/>
  <c r="P6602" i="13"/>
  <c r="Q6602" i="13" s="1"/>
  <c r="A6603" i="13"/>
  <c r="O6602" i="13" l="1"/>
  <c r="L6602" i="13"/>
  <c r="N6603" i="13"/>
  <c r="M6603" i="13" a="1"/>
  <c r="M6603" i="13" s="1"/>
  <c r="K6603" i="13"/>
  <c r="P6603" i="13"/>
  <c r="Q6603" i="13" s="1"/>
  <c r="A6604" i="13"/>
  <c r="O6603" i="13" l="1"/>
  <c r="L6603" i="13"/>
  <c r="N6604" i="13"/>
  <c r="M6604" i="13" a="1"/>
  <c r="M6604" i="13" s="1"/>
  <c r="K6604" i="13"/>
  <c r="P6604" i="13"/>
  <c r="Q6604" i="13" s="1"/>
  <c r="A6605" i="13"/>
  <c r="O6604" i="13" l="1"/>
  <c r="L6604" i="13"/>
  <c r="N6605" i="13"/>
  <c r="M6605" i="13" a="1"/>
  <c r="M6605" i="13" s="1"/>
  <c r="K6605" i="13"/>
  <c r="P6605" i="13"/>
  <c r="Q6605" i="13" s="1"/>
  <c r="A6606" i="13"/>
  <c r="O6605" i="13" l="1"/>
  <c r="L6605" i="13"/>
  <c r="N6606" i="13"/>
  <c r="M6606" i="13" a="1"/>
  <c r="M6606" i="13" s="1"/>
  <c r="K6606" i="13"/>
  <c r="P6606" i="13"/>
  <c r="Q6606" i="13" s="1"/>
  <c r="A6607" i="13"/>
  <c r="O6606" i="13" l="1"/>
  <c r="L6606" i="13"/>
  <c r="N6607" i="13"/>
  <c r="M6607" i="13" a="1"/>
  <c r="M6607" i="13" s="1"/>
  <c r="K6607" i="13"/>
  <c r="P6607" i="13"/>
  <c r="Q6607" i="13" s="1"/>
  <c r="A6608" i="13"/>
  <c r="O6607" i="13" l="1"/>
  <c r="L6607" i="13"/>
  <c r="N6608" i="13"/>
  <c r="M6608" i="13" a="1"/>
  <c r="M6608" i="13" s="1"/>
  <c r="K6608" i="13"/>
  <c r="P6608" i="13"/>
  <c r="Q6608" i="13" s="1"/>
  <c r="A6609" i="13"/>
  <c r="G737" i="19"/>
  <c r="O6608" i="13" l="1"/>
  <c r="L6608" i="13"/>
  <c r="N6609" i="13"/>
  <c r="M6609" i="13" a="1"/>
  <c r="M6609" i="13" s="1"/>
  <c r="K6609" i="13"/>
  <c r="P6609" i="13"/>
  <c r="Q6609" i="13" s="1"/>
  <c r="A6610" i="13"/>
  <c r="O6609" i="13" l="1"/>
  <c r="L6609" i="13"/>
  <c r="N6610" i="13"/>
  <c r="M6610" i="13" a="1"/>
  <c r="M6610" i="13" s="1"/>
  <c r="O6610" i="13" s="1"/>
  <c r="K6610" i="13"/>
  <c r="P6610" i="13"/>
  <c r="Q6610" i="13" s="1"/>
  <c r="A6611" i="13"/>
  <c r="L6610" i="13" l="1"/>
  <c r="N6611" i="13"/>
  <c r="M6611" i="13" a="1"/>
  <c r="M6611" i="13" s="1"/>
  <c r="K6611" i="13"/>
  <c r="P6611" i="13"/>
  <c r="Q6611" i="13" s="1"/>
  <c r="A6612" i="13"/>
  <c r="O6611" i="13" l="1"/>
  <c r="L6611" i="13"/>
  <c r="N6612" i="13"/>
  <c r="M6612" i="13" a="1"/>
  <c r="M6612" i="13" s="1"/>
  <c r="K6612" i="13"/>
  <c r="P6612" i="13"/>
  <c r="Q6612" i="13" s="1"/>
  <c r="A6613" i="13"/>
  <c r="O6612" i="13" l="1"/>
  <c r="L6612" i="13"/>
  <c r="N6613" i="13"/>
  <c r="M6613" i="13" a="1"/>
  <c r="M6613" i="13" s="1"/>
  <c r="K6613" i="13"/>
  <c r="P6613" i="13"/>
  <c r="Q6613" i="13" s="1"/>
  <c r="A6614" i="13"/>
  <c r="O6613" i="13" l="1"/>
  <c r="L6613" i="13"/>
  <c r="N6614" i="13"/>
  <c r="M6614" i="13" a="1"/>
  <c r="M6614" i="13" s="1"/>
  <c r="K6614" i="13"/>
  <c r="P6614" i="13"/>
  <c r="Q6614" i="13" s="1"/>
  <c r="A6615" i="13"/>
  <c r="O6614" i="13" l="1"/>
  <c r="L6614" i="13"/>
  <c r="N6615" i="13"/>
  <c r="M6615" i="13" a="1"/>
  <c r="M6615" i="13" s="1"/>
  <c r="K6615" i="13"/>
  <c r="P6615" i="13"/>
  <c r="Q6615" i="13" s="1"/>
  <c r="A6616" i="13"/>
  <c r="O6615" i="13" l="1"/>
  <c r="L6615" i="13"/>
  <c r="N6616" i="13"/>
  <c r="M6616" i="13" a="1"/>
  <c r="M6616" i="13" s="1"/>
  <c r="K6616" i="13"/>
  <c r="P6616" i="13"/>
  <c r="Q6616" i="13" s="1"/>
  <c r="A6617" i="13"/>
  <c r="O6616" i="13" l="1"/>
  <c r="L6616" i="13"/>
  <c r="N6617" i="13"/>
  <c r="M6617" i="13" a="1"/>
  <c r="M6617" i="13" s="1"/>
  <c r="K6617" i="13"/>
  <c r="P6617" i="13"/>
  <c r="Q6617" i="13" s="1"/>
  <c r="A6618" i="13"/>
  <c r="G738" i="19"/>
  <c r="O6617" i="13" l="1"/>
  <c r="L6617" i="13"/>
  <c r="N6618" i="13"/>
  <c r="M6618" i="13" a="1"/>
  <c r="M6618" i="13" s="1"/>
  <c r="K6618" i="13"/>
  <c r="P6618" i="13"/>
  <c r="Q6618" i="13" s="1"/>
  <c r="A6619" i="13"/>
  <c r="O6618" i="13" l="1"/>
  <c r="L6618" i="13"/>
  <c r="N6619" i="13"/>
  <c r="M6619" i="13" a="1"/>
  <c r="M6619" i="13" s="1"/>
  <c r="K6619" i="13"/>
  <c r="P6619" i="13"/>
  <c r="Q6619" i="13" s="1"/>
  <c r="A6620" i="13"/>
  <c r="O6619" i="13" l="1"/>
  <c r="L6619" i="13"/>
  <c r="N6620" i="13"/>
  <c r="M6620" i="13" a="1"/>
  <c r="M6620" i="13" s="1"/>
  <c r="K6620" i="13"/>
  <c r="P6620" i="13"/>
  <c r="Q6620" i="13" s="1"/>
  <c r="A6621" i="13"/>
  <c r="O6620" i="13" l="1"/>
  <c r="L6620" i="13"/>
  <c r="N6621" i="13"/>
  <c r="M6621" i="13" a="1"/>
  <c r="M6621" i="13" s="1"/>
  <c r="K6621" i="13"/>
  <c r="P6621" i="13"/>
  <c r="Q6621" i="13" s="1"/>
  <c r="A6622" i="13"/>
  <c r="O6621" i="13" l="1"/>
  <c r="L6621" i="13"/>
  <c r="N6622" i="13"/>
  <c r="M6622" i="13" a="1"/>
  <c r="M6622" i="13" s="1"/>
  <c r="K6622" i="13"/>
  <c r="P6622" i="13"/>
  <c r="Q6622" i="13" s="1"/>
  <c r="A6623" i="13"/>
  <c r="O6622" i="13" l="1"/>
  <c r="L6622" i="13"/>
  <c r="N6623" i="13"/>
  <c r="M6623" i="13" a="1"/>
  <c r="M6623" i="13" s="1"/>
  <c r="K6623" i="13"/>
  <c r="P6623" i="13"/>
  <c r="Q6623" i="13" s="1"/>
  <c r="A6624" i="13"/>
  <c r="O6623" i="13" l="1"/>
  <c r="L6623" i="13"/>
  <c r="N6624" i="13"/>
  <c r="M6624" i="13" a="1"/>
  <c r="M6624" i="13" s="1"/>
  <c r="K6624" i="13"/>
  <c r="P6624" i="13"/>
  <c r="Q6624" i="13" s="1"/>
  <c r="A6625" i="13"/>
  <c r="O6624" i="13" l="1"/>
  <c r="L6624" i="13"/>
  <c r="N6625" i="13"/>
  <c r="M6625" i="13" a="1"/>
  <c r="M6625" i="13" s="1"/>
  <c r="O6625" i="13" s="1"/>
  <c r="K6625" i="13"/>
  <c r="P6625" i="13"/>
  <c r="Q6625" i="13" s="1"/>
  <c r="A6626" i="13"/>
  <c r="L6625" i="13" l="1"/>
  <c r="N6626" i="13"/>
  <c r="M6626" i="13" a="1"/>
  <c r="M6626" i="13" s="1"/>
  <c r="K6626" i="13"/>
  <c r="P6626" i="13"/>
  <c r="Q6626" i="13" s="1"/>
  <c r="A6627" i="13"/>
  <c r="G739" i="19"/>
  <c r="O6626" i="13" l="1"/>
  <c r="L6626" i="13"/>
  <c r="N6627" i="13"/>
  <c r="M6627" i="13" a="1"/>
  <c r="M6627" i="13" s="1"/>
  <c r="O6627" i="13" s="1"/>
  <c r="K6627" i="13"/>
  <c r="P6627" i="13"/>
  <c r="Q6627" i="13" s="1"/>
  <c r="A6628" i="13"/>
  <c r="L6627" i="13" l="1"/>
  <c r="N6628" i="13"/>
  <c r="M6628" i="13" a="1"/>
  <c r="M6628" i="13" s="1"/>
  <c r="K6628" i="13"/>
  <c r="P6628" i="13"/>
  <c r="Q6628" i="13" s="1"/>
  <c r="A6629" i="13"/>
  <c r="O6628" i="13" l="1"/>
  <c r="L6628" i="13"/>
  <c r="N6629" i="13"/>
  <c r="M6629" i="13" a="1"/>
  <c r="M6629" i="13" s="1"/>
  <c r="K6629" i="13"/>
  <c r="P6629" i="13"/>
  <c r="Q6629" i="13" s="1"/>
  <c r="A6630" i="13"/>
  <c r="O6629" i="13" l="1"/>
  <c r="L6629" i="13"/>
  <c r="N6630" i="13"/>
  <c r="M6630" i="13" a="1"/>
  <c r="M6630" i="13" s="1"/>
  <c r="K6630" i="13"/>
  <c r="P6630" i="13"/>
  <c r="Q6630" i="13" s="1"/>
  <c r="A6631" i="13"/>
  <c r="O6630" i="13" l="1"/>
  <c r="L6630" i="13"/>
  <c r="N6631" i="13"/>
  <c r="M6631" i="13" a="1"/>
  <c r="M6631" i="13" s="1"/>
  <c r="K6631" i="13"/>
  <c r="P6631" i="13"/>
  <c r="Q6631" i="13" s="1"/>
  <c r="A6632" i="13"/>
  <c r="O6631" i="13" l="1"/>
  <c r="L6631" i="13"/>
  <c r="N6632" i="13"/>
  <c r="M6632" i="13" a="1"/>
  <c r="M6632" i="13" s="1"/>
  <c r="K6632" i="13"/>
  <c r="P6632" i="13"/>
  <c r="Q6632" i="13" s="1"/>
  <c r="A6633" i="13"/>
  <c r="O6632" i="13" l="1"/>
  <c r="L6632" i="13"/>
  <c r="N6633" i="13"/>
  <c r="M6633" i="13" a="1"/>
  <c r="M6633" i="13" s="1"/>
  <c r="K6633" i="13"/>
  <c r="P6633" i="13"/>
  <c r="Q6633" i="13" s="1"/>
  <c r="A6634" i="13"/>
  <c r="O6633" i="13" l="1"/>
  <c r="L6633" i="13"/>
  <c r="N6634" i="13"/>
  <c r="M6634" i="13" a="1"/>
  <c r="M6634" i="13" s="1"/>
  <c r="K6634" i="13"/>
  <c r="P6634" i="13"/>
  <c r="Q6634" i="13" s="1"/>
  <c r="A6635" i="13"/>
  <c r="O6634" i="13" l="1"/>
  <c r="L6634" i="13"/>
  <c r="N6635" i="13"/>
  <c r="M6635" i="13" a="1"/>
  <c r="M6635" i="13" s="1"/>
  <c r="K6635" i="13"/>
  <c r="P6635" i="13"/>
  <c r="Q6635" i="13" s="1"/>
  <c r="A6636" i="13"/>
  <c r="G740" i="19"/>
  <c r="O6635" i="13" l="1"/>
  <c r="L6635" i="13"/>
  <c r="N6636" i="13"/>
  <c r="M6636" i="13" a="1"/>
  <c r="M6636" i="13" s="1"/>
  <c r="K6636" i="13"/>
  <c r="P6636" i="13"/>
  <c r="Q6636" i="13" s="1"/>
  <c r="A6637" i="13"/>
  <c r="O6636" i="13" l="1"/>
  <c r="L6636" i="13"/>
  <c r="N6637" i="13"/>
  <c r="M6637" i="13" a="1"/>
  <c r="M6637" i="13" s="1"/>
  <c r="K6637" i="13"/>
  <c r="P6637" i="13"/>
  <c r="Q6637" i="13" s="1"/>
  <c r="A6638" i="13"/>
  <c r="O6637" i="13" l="1"/>
  <c r="L6637" i="13"/>
  <c r="N6638" i="13"/>
  <c r="M6638" i="13" a="1"/>
  <c r="M6638" i="13" s="1"/>
  <c r="K6638" i="13"/>
  <c r="P6638" i="13"/>
  <c r="Q6638" i="13" s="1"/>
  <c r="A6639" i="13"/>
  <c r="O6638" i="13" l="1"/>
  <c r="L6638" i="13"/>
  <c r="N6639" i="13"/>
  <c r="M6639" i="13" a="1"/>
  <c r="M6639" i="13" s="1"/>
  <c r="K6639" i="13"/>
  <c r="P6639" i="13"/>
  <c r="Q6639" i="13" s="1"/>
  <c r="A6640" i="13"/>
  <c r="O6639" i="13" l="1"/>
  <c r="L6639" i="13"/>
  <c r="N6640" i="13"/>
  <c r="M6640" i="13" a="1"/>
  <c r="M6640" i="13" s="1"/>
  <c r="K6640" i="13"/>
  <c r="P6640" i="13"/>
  <c r="Q6640" i="13" s="1"/>
  <c r="A6641" i="13"/>
  <c r="O6640" i="13" l="1"/>
  <c r="L6640" i="13"/>
  <c r="N6641" i="13"/>
  <c r="M6641" i="13" a="1"/>
  <c r="M6641" i="13" s="1"/>
  <c r="K6641" i="13"/>
  <c r="P6641" i="13"/>
  <c r="Q6641" i="13" s="1"/>
  <c r="A6642" i="13"/>
  <c r="O6641" i="13" l="1"/>
  <c r="L6641" i="13"/>
  <c r="N6642" i="13"/>
  <c r="M6642" i="13" a="1"/>
  <c r="M6642" i="13" s="1"/>
  <c r="K6642" i="13"/>
  <c r="P6642" i="13"/>
  <c r="Q6642" i="13" s="1"/>
  <c r="A6643" i="13"/>
  <c r="O6642" i="13" l="1"/>
  <c r="L6642" i="13"/>
  <c r="N6643" i="13"/>
  <c r="M6643" i="13" a="1"/>
  <c r="M6643" i="13" s="1"/>
  <c r="K6643" i="13"/>
  <c r="P6643" i="13"/>
  <c r="Q6643" i="13" s="1"/>
  <c r="A6644" i="13"/>
  <c r="O6643" i="13" l="1"/>
  <c r="L6643" i="13"/>
  <c r="N6644" i="13"/>
  <c r="M6644" i="13" a="1"/>
  <c r="M6644" i="13" s="1"/>
  <c r="K6644" i="13"/>
  <c r="P6644" i="13"/>
  <c r="Q6644" i="13" s="1"/>
  <c r="A6645" i="13"/>
  <c r="G741" i="19"/>
  <c r="O6644" i="13" l="1"/>
  <c r="L6644" i="13"/>
  <c r="N6645" i="13"/>
  <c r="M6645" i="13" a="1"/>
  <c r="M6645" i="13" s="1"/>
  <c r="K6645" i="13"/>
  <c r="P6645" i="13"/>
  <c r="Q6645" i="13" s="1"/>
  <c r="A6646" i="13"/>
  <c r="O6645" i="13" l="1"/>
  <c r="L6645" i="13"/>
  <c r="N6646" i="13"/>
  <c r="M6646" i="13" a="1"/>
  <c r="M6646" i="13" s="1"/>
  <c r="K6646" i="13"/>
  <c r="P6646" i="13"/>
  <c r="Q6646" i="13" s="1"/>
  <c r="A6647" i="13"/>
  <c r="O6646" i="13" l="1"/>
  <c r="L6646" i="13"/>
  <c r="N6647" i="13"/>
  <c r="M6647" i="13" a="1"/>
  <c r="M6647" i="13" s="1"/>
  <c r="K6647" i="13"/>
  <c r="P6647" i="13"/>
  <c r="Q6647" i="13" s="1"/>
  <c r="A6648" i="13"/>
  <c r="O6647" i="13" l="1"/>
  <c r="L6647" i="13"/>
  <c r="N6648" i="13"/>
  <c r="M6648" i="13" a="1"/>
  <c r="M6648" i="13" s="1"/>
  <c r="K6648" i="13"/>
  <c r="P6648" i="13"/>
  <c r="Q6648" i="13" s="1"/>
  <c r="A6649" i="13"/>
  <c r="O6648" i="13" l="1"/>
  <c r="L6648" i="13"/>
  <c r="N6649" i="13"/>
  <c r="M6649" i="13" a="1"/>
  <c r="M6649" i="13" s="1"/>
  <c r="K6649" i="13"/>
  <c r="P6649" i="13"/>
  <c r="Q6649" i="13" s="1"/>
  <c r="A6650" i="13"/>
  <c r="O6649" i="13" l="1"/>
  <c r="L6649" i="13"/>
  <c r="N6650" i="13"/>
  <c r="M6650" i="13" a="1"/>
  <c r="M6650" i="13" s="1"/>
  <c r="K6650" i="13"/>
  <c r="P6650" i="13"/>
  <c r="Q6650" i="13" s="1"/>
  <c r="A6651" i="13"/>
  <c r="O6650" i="13" l="1"/>
  <c r="L6650" i="13"/>
  <c r="N6651" i="13"/>
  <c r="M6651" i="13" a="1"/>
  <c r="M6651" i="13" s="1"/>
  <c r="K6651" i="13"/>
  <c r="P6651" i="13"/>
  <c r="Q6651" i="13" s="1"/>
  <c r="A6652" i="13"/>
  <c r="O6651" i="13" l="1"/>
  <c r="L6651" i="13"/>
  <c r="N6652" i="13"/>
  <c r="M6652" i="13" a="1"/>
  <c r="M6652" i="13" s="1"/>
  <c r="K6652" i="13"/>
  <c r="P6652" i="13"/>
  <c r="Q6652" i="13" s="1"/>
  <c r="A6653" i="13"/>
  <c r="O6652" i="13" l="1"/>
  <c r="L6652" i="13"/>
  <c r="N6653" i="13"/>
  <c r="M6653" i="13" a="1"/>
  <c r="M6653" i="13" s="1"/>
  <c r="K6653" i="13"/>
  <c r="P6653" i="13"/>
  <c r="Q6653" i="13" s="1"/>
  <c r="A6654" i="13"/>
  <c r="G742" i="19"/>
  <c r="O6653" i="13" l="1"/>
  <c r="L6653" i="13"/>
  <c r="N6654" i="13"/>
  <c r="M6654" i="13" a="1"/>
  <c r="M6654" i="13" s="1"/>
  <c r="K6654" i="13"/>
  <c r="P6654" i="13"/>
  <c r="Q6654" i="13" s="1"/>
  <c r="A6655" i="13"/>
  <c r="O6654" i="13" l="1"/>
  <c r="L6654" i="13"/>
  <c r="N6655" i="13"/>
  <c r="M6655" i="13" a="1"/>
  <c r="M6655" i="13" s="1"/>
  <c r="K6655" i="13"/>
  <c r="P6655" i="13"/>
  <c r="Q6655" i="13" s="1"/>
  <c r="A6656" i="13"/>
  <c r="O6655" i="13" l="1"/>
  <c r="L6655" i="13"/>
  <c r="N6656" i="13"/>
  <c r="M6656" i="13" a="1"/>
  <c r="M6656" i="13" s="1"/>
  <c r="K6656" i="13"/>
  <c r="P6656" i="13"/>
  <c r="Q6656" i="13" s="1"/>
  <c r="A6657" i="13"/>
  <c r="O6656" i="13" l="1"/>
  <c r="L6656" i="13"/>
  <c r="N6657" i="13"/>
  <c r="M6657" i="13" a="1"/>
  <c r="M6657" i="13" s="1"/>
  <c r="K6657" i="13"/>
  <c r="P6657" i="13"/>
  <c r="Q6657" i="13" s="1"/>
  <c r="A6658" i="13"/>
  <c r="O6657" i="13" l="1"/>
  <c r="L6657" i="13"/>
  <c r="N6658" i="13"/>
  <c r="M6658" i="13" a="1"/>
  <c r="M6658" i="13" s="1"/>
  <c r="K6658" i="13"/>
  <c r="P6658" i="13"/>
  <c r="Q6658" i="13" s="1"/>
  <c r="A6659" i="13"/>
  <c r="O6658" i="13" l="1"/>
  <c r="L6658" i="13"/>
  <c r="N6659" i="13"/>
  <c r="M6659" i="13" a="1"/>
  <c r="M6659" i="13" s="1"/>
  <c r="K6659" i="13"/>
  <c r="P6659" i="13"/>
  <c r="Q6659" i="13" s="1"/>
  <c r="A6660" i="13"/>
  <c r="O6659" i="13" l="1"/>
  <c r="L6659" i="13"/>
  <c r="N6660" i="13"/>
  <c r="M6660" i="13" a="1"/>
  <c r="M6660" i="13" s="1"/>
  <c r="K6660" i="13"/>
  <c r="P6660" i="13"/>
  <c r="Q6660" i="13" s="1"/>
  <c r="A6661" i="13"/>
  <c r="O6660" i="13" l="1"/>
  <c r="L6660" i="13"/>
  <c r="N6661" i="13"/>
  <c r="M6661" i="13" a="1"/>
  <c r="M6661" i="13" s="1"/>
  <c r="K6661" i="13"/>
  <c r="P6661" i="13"/>
  <c r="Q6661" i="13" s="1"/>
  <c r="A6662" i="13"/>
  <c r="O6661" i="13" l="1"/>
  <c r="L6661" i="13"/>
  <c r="N6662" i="13"/>
  <c r="M6662" i="13" a="1"/>
  <c r="M6662" i="13" s="1"/>
  <c r="K6662" i="13"/>
  <c r="P6662" i="13"/>
  <c r="Q6662" i="13" s="1"/>
  <c r="A6663" i="13"/>
  <c r="G743" i="19"/>
  <c r="O6662" i="13" l="1"/>
  <c r="L6662" i="13"/>
  <c r="N6663" i="13"/>
  <c r="M6663" i="13" a="1"/>
  <c r="M6663" i="13" s="1"/>
  <c r="K6663" i="13"/>
  <c r="P6663" i="13"/>
  <c r="Q6663" i="13" s="1"/>
  <c r="A6664" i="13"/>
  <c r="O6663" i="13" l="1"/>
  <c r="L6663" i="13"/>
  <c r="N6664" i="13"/>
  <c r="M6664" i="13" a="1"/>
  <c r="M6664" i="13" s="1"/>
  <c r="K6664" i="13"/>
  <c r="P6664" i="13"/>
  <c r="Q6664" i="13" s="1"/>
  <c r="A6665" i="13"/>
  <c r="O6664" i="13" l="1"/>
  <c r="L6664" i="13"/>
  <c r="N6665" i="13"/>
  <c r="M6665" i="13" a="1"/>
  <c r="M6665" i="13" s="1"/>
  <c r="K6665" i="13"/>
  <c r="P6665" i="13"/>
  <c r="Q6665" i="13" s="1"/>
  <c r="A6666" i="13"/>
  <c r="O6665" i="13" l="1"/>
  <c r="L6665" i="13"/>
  <c r="N6666" i="13"/>
  <c r="M6666" i="13" a="1"/>
  <c r="M6666" i="13" s="1"/>
  <c r="K6666" i="13"/>
  <c r="P6666" i="13"/>
  <c r="Q6666" i="13" s="1"/>
  <c r="A6667" i="13"/>
  <c r="O6666" i="13" l="1"/>
  <c r="L6666" i="13"/>
  <c r="N6667" i="13"/>
  <c r="M6667" i="13" a="1"/>
  <c r="M6667" i="13" s="1"/>
  <c r="K6667" i="13"/>
  <c r="P6667" i="13"/>
  <c r="Q6667" i="13" s="1"/>
  <c r="A6668" i="13"/>
  <c r="O6667" i="13" l="1"/>
  <c r="L6667" i="13"/>
  <c r="N6668" i="13"/>
  <c r="M6668" i="13" a="1"/>
  <c r="M6668" i="13" s="1"/>
  <c r="K6668" i="13"/>
  <c r="P6668" i="13"/>
  <c r="Q6668" i="13" s="1"/>
  <c r="A6669" i="13"/>
  <c r="O6668" i="13" l="1"/>
  <c r="L6668" i="13"/>
  <c r="N6669" i="13"/>
  <c r="M6669" i="13" a="1"/>
  <c r="M6669" i="13" s="1"/>
  <c r="K6669" i="13"/>
  <c r="P6669" i="13"/>
  <c r="Q6669" i="13" s="1"/>
  <c r="A6670" i="13"/>
  <c r="O6669" i="13" l="1"/>
  <c r="L6669" i="13"/>
  <c r="N6670" i="13"/>
  <c r="M6670" i="13" a="1"/>
  <c r="M6670" i="13" s="1"/>
  <c r="K6670" i="13"/>
  <c r="P6670" i="13"/>
  <c r="Q6670" i="13" s="1"/>
  <c r="A6671" i="13"/>
  <c r="O6670" i="13" l="1"/>
  <c r="L6670" i="13"/>
  <c r="N6671" i="13"/>
  <c r="M6671" i="13" a="1"/>
  <c r="M6671" i="13" s="1"/>
  <c r="K6671" i="13"/>
  <c r="P6671" i="13"/>
  <c r="Q6671" i="13" s="1"/>
  <c r="A6672" i="13"/>
  <c r="G744" i="19"/>
  <c r="O6671" i="13" l="1"/>
  <c r="L6671" i="13"/>
  <c r="N6672" i="13"/>
  <c r="M6672" i="13" a="1"/>
  <c r="M6672" i="13" s="1"/>
  <c r="K6672" i="13"/>
  <c r="P6672" i="13"/>
  <c r="Q6672" i="13" s="1"/>
  <c r="A6673" i="13"/>
  <c r="O6672" i="13" l="1"/>
  <c r="L6672" i="13"/>
  <c r="N6673" i="13"/>
  <c r="M6673" i="13" a="1"/>
  <c r="M6673" i="13" s="1"/>
  <c r="K6673" i="13"/>
  <c r="P6673" i="13"/>
  <c r="Q6673" i="13" s="1"/>
  <c r="A6674" i="13"/>
  <c r="O6673" i="13" l="1"/>
  <c r="L6673" i="13"/>
  <c r="N6674" i="13"/>
  <c r="M6674" i="13" a="1"/>
  <c r="M6674" i="13" s="1"/>
  <c r="K6674" i="13"/>
  <c r="P6674" i="13"/>
  <c r="Q6674" i="13" s="1"/>
  <c r="A6675" i="13"/>
  <c r="O6674" i="13" l="1"/>
  <c r="L6674" i="13"/>
  <c r="N6675" i="13"/>
  <c r="M6675" i="13" a="1"/>
  <c r="M6675" i="13" s="1"/>
  <c r="K6675" i="13"/>
  <c r="P6675" i="13"/>
  <c r="Q6675" i="13" s="1"/>
  <c r="A6676" i="13"/>
  <c r="O6675" i="13" l="1"/>
  <c r="L6675" i="13"/>
  <c r="N6676" i="13"/>
  <c r="M6676" i="13" a="1"/>
  <c r="M6676" i="13" s="1"/>
  <c r="K6676" i="13"/>
  <c r="P6676" i="13"/>
  <c r="Q6676" i="13" s="1"/>
  <c r="A6677" i="13"/>
  <c r="O6676" i="13" l="1"/>
  <c r="L6676" i="13"/>
  <c r="N6677" i="13"/>
  <c r="M6677" i="13" a="1"/>
  <c r="M6677" i="13" s="1"/>
  <c r="O6677" i="13" s="1"/>
  <c r="K6677" i="13"/>
  <c r="P6677" i="13"/>
  <c r="Q6677" i="13" s="1"/>
  <c r="A6678" i="13"/>
  <c r="L6677" i="13" l="1"/>
  <c r="N6678" i="13"/>
  <c r="M6678" i="13" a="1"/>
  <c r="M6678" i="13" s="1"/>
  <c r="K6678" i="13"/>
  <c r="P6678" i="13"/>
  <c r="Q6678" i="13" s="1"/>
  <c r="A6679" i="13"/>
  <c r="O6678" i="13" l="1"/>
  <c r="L6678" i="13"/>
  <c r="N6679" i="13"/>
  <c r="M6679" i="13" a="1"/>
  <c r="M6679" i="13" s="1"/>
  <c r="K6679" i="13"/>
  <c r="P6679" i="13"/>
  <c r="Q6679" i="13" s="1"/>
  <c r="A6680" i="13"/>
  <c r="O6679" i="13" l="1"/>
  <c r="L6679" i="13"/>
  <c r="N6680" i="13"/>
  <c r="M6680" i="13" a="1"/>
  <c r="M6680" i="13" s="1"/>
  <c r="K6680" i="13"/>
  <c r="P6680" i="13"/>
  <c r="Q6680" i="13" s="1"/>
  <c r="A6681" i="13"/>
  <c r="G745" i="19"/>
  <c r="O6680" i="13" l="1"/>
  <c r="L6680" i="13"/>
  <c r="N6681" i="13"/>
  <c r="M6681" i="13" a="1"/>
  <c r="M6681" i="13" s="1"/>
  <c r="K6681" i="13"/>
  <c r="P6681" i="13"/>
  <c r="Q6681" i="13" s="1"/>
  <c r="A6682" i="13"/>
  <c r="O6681" i="13" l="1"/>
  <c r="L6681" i="13"/>
  <c r="N6682" i="13"/>
  <c r="M6682" i="13" a="1"/>
  <c r="M6682" i="13" s="1"/>
  <c r="K6682" i="13"/>
  <c r="P6682" i="13"/>
  <c r="Q6682" i="13" s="1"/>
  <c r="A6683" i="13"/>
  <c r="O6682" i="13" l="1"/>
  <c r="L6682" i="13"/>
  <c r="N6683" i="13"/>
  <c r="M6683" i="13" a="1"/>
  <c r="M6683" i="13" s="1"/>
  <c r="K6683" i="13"/>
  <c r="P6683" i="13"/>
  <c r="Q6683" i="13" s="1"/>
  <c r="A6684" i="13"/>
  <c r="O6683" i="13" l="1"/>
  <c r="L6683" i="13"/>
  <c r="N6684" i="13"/>
  <c r="M6684" i="13" a="1"/>
  <c r="M6684" i="13" s="1"/>
  <c r="K6684" i="13"/>
  <c r="P6684" i="13"/>
  <c r="Q6684" i="13" s="1"/>
  <c r="A6685" i="13"/>
  <c r="O6684" i="13" l="1"/>
  <c r="L6684" i="13"/>
  <c r="N6685" i="13"/>
  <c r="M6685" i="13" a="1"/>
  <c r="M6685" i="13" s="1"/>
  <c r="K6685" i="13"/>
  <c r="P6685" i="13"/>
  <c r="Q6685" i="13" s="1"/>
  <c r="A6686" i="13"/>
  <c r="O6685" i="13" l="1"/>
  <c r="L6685" i="13"/>
  <c r="N6686" i="13"/>
  <c r="M6686" i="13" a="1"/>
  <c r="M6686" i="13" s="1"/>
  <c r="K6686" i="13"/>
  <c r="P6686" i="13"/>
  <c r="Q6686" i="13" s="1"/>
  <c r="A6687" i="13"/>
  <c r="O6686" i="13" l="1"/>
  <c r="L6686" i="13"/>
  <c r="N6687" i="13"/>
  <c r="M6687" i="13" a="1"/>
  <c r="M6687" i="13" s="1"/>
  <c r="K6687" i="13"/>
  <c r="P6687" i="13"/>
  <c r="Q6687" i="13" s="1"/>
  <c r="A6688" i="13"/>
  <c r="O6687" i="13" l="1"/>
  <c r="L6687" i="13"/>
  <c r="N6688" i="13"/>
  <c r="M6688" i="13" a="1"/>
  <c r="M6688" i="13" s="1"/>
  <c r="K6688" i="13"/>
  <c r="P6688" i="13"/>
  <c r="Q6688" i="13" s="1"/>
  <c r="A6689" i="13"/>
  <c r="O6688" i="13" l="1"/>
  <c r="L6688" i="13"/>
  <c r="N6689" i="13"/>
  <c r="M6689" i="13" a="1"/>
  <c r="M6689" i="13" s="1"/>
  <c r="K6689" i="13"/>
  <c r="P6689" i="13"/>
  <c r="Q6689" i="13" s="1"/>
  <c r="A6690" i="13"/>
  <c r="G746" i="19"/>
  <c r="O6689" i="13" l="1"/>
  <c r="L6689" i="13"/>
  <c r="N6690" i="13"/>
  <c r="M6690" i="13" a="1"/>
  <c r="M6690" i="13" s="1"/>
  <c r="K6690" i="13"/>
  <c r="P6690" i="13"/>
  <c r="Q6690" i="13" s="1"/>
  <c r="A6691" i="13"/>
  <c r="O6690" i="13" l="1"/>
  <c r="L6690" i="13"/>
  <c r="N6691" i="13"/>
  <c r="M6691" i="13" a="1"/>
  <c r="M6691" i="13" s="1"/>
  <c r="K6691" i="13"/>
  <c r="P6691" i="13"/>
  <c r="Q6691" i="13" s="1"/>
  <c r="A6692" i="13"/>
  <c r="O6691" i="13" l="1"/>
  <c r="L6691" i="13"/>
  <c r="N6692" i="13"/>
  <c r="M6692" i="13" a="1"/>
  <c r="M6692" i="13" s="1"/>
  <c r="K6692" i="13"/>
  <c r="P6692" i="13"/>
  <c r="Q6692" i="13" s="1"/>
  <c r="A6693" i="13"/>
  <c r="O6692" i="13" l="1"/>
  <c r="L6692" i="13"/>
  <c r="N6693" i="13"/>
  <c r="M6693" i="13" a="1"/>
  <c r="M6693" i="13" s="1"/>
  <c r="K6693" i="13"/>
  <c r="P6693" i="13"/>
  <c r="Q6693" i="13" s="1"/>
  <c r="A6694" i="13"/>
  <c r="O6693" i="13" l="1"/>
  <c r="L6693" i="13"/>
  <c r="N6694" i="13"/>
  <c r="M6694" i="13" a="1"/>
  <c r="M6694" i="13" s="1"/>
  <c r="K6694" i="13"/>
  <c r="P6694" i="13"/>
  <c r="Q6694" i="13" s="1"/>
  <c r="A6695" i="13"/>
  <c r="O6694" i="13" l="1"/>
  <c r="L6694" i="13"/>
  <c r="N6695" i="13"/>
  <c r="M6695" i="13" a="1"/>
  <c r="M6695" i="13" s="1"/>
  <c r="K6695" i="13"/>
  <c r="P6695" i="13"/>
  <c r="Q6695" i="13" s="1"/>
  <c r="A6696" i="13"/>
  <c r="O6695" i="13" l="1"/>
  <c r="L6695" i="13"/>
  <c r="N6696" i="13"/>
  <c r="M6696" i="13" a="1"/>
  <c r="M6696" i="13" s="1"/>
  <c r="K6696" i="13"/>
  <c r="P6696" i="13"/>
  <c r="Q6696" i="13" s="1"/>
  <c r="A6697" i="13"/>
  <c r="O6696" i="13" l="1"/>
  <c r="L6696" i="13"/>
  <c r="N6697" i="13"/>
  <c r="M6697" i="13" a="1"/>
  <c r="M6697" i="13" s="1"/>
  <c r="K6697" i="13"/>
  <c r="P6697" i="13"/>
  <c r="Q6697" i="13" s="1"/>
  <c r="A6698" i="13"/>
  <c r="O6697" i="13" l="1"/>
  <c r="L6697" i="13"/>
  <c r="N6698" i="13"/>
  <c r="M6698" i="13" a="1"/>
  <c r="M6698" i="13" s="1"/>
  <c r="K6698" i="13"/>
  <c r="P6698" i="13"/>
  <c r="Q6698" i="13" s="1"/>
  <c r="F46" i="3"/>
  <c r="F603" i="3"/>
  <c r="F411" i="3"/>
  <c r="F546" i="3"/>
  <c r="F315" i="3"/>
  <c r="F26" i="3"/>
  <c r="F219" i="3"/>
  <c r="F197" i="3"/>
  <c r="F398" i="3"/>
  <c r="F598" i="3"/>
  <c r="F447" i="3"/>
  <c r="F304" i="3"/>
  <c r="F351" i="3"/>
  <c r="F691" i="3"/>
  <c r="F449" i="3"/>
  <c r="F373" i="3"/>
  <c r="F121" i="3"/>
  <c r="F164" i="3"/>
  <c r="F605" i="3"/>
  <c r="F307" i="3"/>
  <c r="F651" i="3"/>
  <c r="F21" i="3"/>
  <c r="F727" i="3"/>
  <c r="F700" i="3"/>
  <c r="F248" i="3"/>
  <c r="F217" i="3"/>
  <c r="F244" i="3"/>
  <c r="F264" i="3"/>
  <c r="F204" i="3"/>
  <c r="F576" i="3"/>
  <c r="F53" i="3"/>
  <c r="F499" i="3"/>
  <c r="F643" i="3"/>
  <c r="F418" i="3"/>
  <c r="F678" i="3"/>
  <c r="F471" i="3"/>
  <c r="F628" i="3"/>
  <c r="F51" i="3"/>
  <c r="F453" i="3"/>
  <c r="F611" i="3"/>
  <c r="F367" i="3"/>
  <c r="F720" i="3"/>
  <c r="F14" i="3"/>
  <c r="F530" i="3"/>
  <c r="F435" i="3"/>
  <c r="F506" i="3"/>
  <c r="F734" i="3"/>
  <c r="F324" i="3"/>
  <c r="F48" i="3"/>
  <c r="F5" i="3"/>
  <c r="F413" i="3"/>
  <c r="F347" i="3"/>
  <c r="F607" i="3"/>
  <c r="F635" i="3"/>
  <c r="F231" i="3"/>
  <c r="F689" i="3"/>
  <c r="F350" i="3"/>
  <c r="F383" i="3"/>
  <c r="F504" i="3"/>
  <c r="F341" i="3"/>
  <c r="F680" i="3"/>
  <c r="F654" i="3"/>
  <c r="F206" i="3"/>
  <c r="F148" i="3"/>
  <c r="F177" i="3"/>
  <c r="F139" i="3"/>
  <c r="F633" i="3"/>
  <c r="F670" i="3"/>
  <c r="F120" i="3"/>
  <c r="F221" i="3"/>
  <c r="F542" i="3"/>
  <c r="F309" i="3"/>
  <c r="F402" i="3"/>
  <c r="F544" i="3"/>
  <c r="F661" i="3"/>
  <c r="F538" i="3"/>
  <c r="F180" i="3"/>
  <c r="F339" i="3"/>
  <c r="F132" i="3"/>
  <c r="F725" i="3"/>
  <c r="F227" i="3"/>
  <c r="F113" i="3"/>
  <c r="F461" i="3"/>
  <c r="F554" i="3"/>
  <c r="F432" i="3"/>
  <c r="F18" i="3"/>
  <c r="F702" i="3"/>
  <c r="F694" i="3"/>
  <c r="F211" i="3"/>
  <c r="F618" i="3"/>
  <c r="F30" i="3"/>
  <c r="F362" i="3"/>
  <c r="F319" i="3"/>
  <c r="F374" i="3"/>
  <c r="F391" i="3"/>
  <c r="F385" i="3"/>
  <c r="F686" i="3"/>
  <c r="F173" i="3"/>
  <c r="F259" i="3"/>
  <c r="F73" i="3"/>
  <c r="F586" i="3"/>
  <c r="F382" i="3"/>
  <c r="F302" i="3"/>
  <c r="F463" i="3"/>
  <c r="F280" i="3"/>
  <c r="F405" i="3"/>
  <c r="F409" i="3"/>
  <c r="F369" i="3"/>
  <c r="F68" i="3"/>
  <c r="F126" i="3"/>
  <c r="F508" i="3"/>
  <c r="F711" i="3"/>
  <c r="F452" i="3"/>
  <c r="F176" i="3"/>
  <c r="F97" i="3"/>
  <c r="F243" i="3"/>
  <c r="F741" i="3"/>
  <c r="F662" i="3"/>
  <c r="F236" i="3"/>
  <c r="F189" i="3"/>
  <c r="F578" i="3"/>
  <c r="F305" i="3"/>
  <c r="F107" i="3"/>
  <c r="F658" i="3"/>
  <c r="F549" i="3"/>
  <c r="F381" i="3"/>
  <c r="F659" i="3"/>
  <c r="F636" i="3"/>
  <c r="F99" i="3"/>
  <c r="F610" i="3"/>
  <c r="F574" i="3"/>
  <c r="F572" i="3"/>
  <c r="F737" i="3"/>
  <c r="F270" i="3"/>
  <c r="F656" i="3"/>
  <c r="F450" i="3"/>
  <c r="F458" i="3"/>
  <c r="F109" i="3"/>
  <c r="F496" i="3"/>
  <c r="F59" i="3"/>
  <c r="F480" i="3"/>
  <c r="F71" i="3"/>
  <c r="F146" i="3"/>
  <c r="F485" i="3"/>
  <c r="F671" i="3"/>
  <c r="F80" i="3"/>
  <c r="F17" i="3"/>
  <c r="F317" i="3"/>
  <c r="F366" i="3"/>
  <c r="F419" i="3"/>
  <c r="F192" i="3"/>
  <c r="F178" i="3"/>
  <c r="F679" i="3"/>
  <c r="F690" i="3"/>
  <c r="F736" i="3"/>
  <c r="F349" i="3"/>
  <c r="F525" i="3"/>
  <c r="F297" i="3"/>
  <c r="F484" i="3"/>
  <c r="F410" i="3"/>
  <c r="F343" i="3"/>
  <c r="F634" i="3"/>
  <c r="F346" i="3"/>
  <c r="F275" i="3"/>
  <c r="F723" i="3"/>
  <c r="F742" i="3"/>
  <c r="F564" i="3"/>
  <c r="F509" i="3"/>
  <c r="F150" i="3"/>
  <c r="F89" i="3"/>
  <c r="F182" i="3"/>
  <c r="F62" i="3"/>
  <c r="F185" i="3"/>
  <c r="F712" i="3"/>
  <c r="F597" i="3"/>
  <c r="F128" i="3"/>
  <c r="F384" i="3"/>
  <c r="F284" i="3"/>
  <c r="F326" i="3"/>
  <c r="F287" i="3"/>
  <c r="F580" i="3"/>
  <c r="F208" i="3"/>
  <c r="F523" i="3"/>
  <c r="F380" i="3"/>
  <c r="F303" i="3"/>
  <c r="F155" i="3"/>
  <c r="F172" i="3"/>
  <c r="F143" i="3"/>
  <c r="F714" i="3"/>
  <c r="F31" i="3"/>
  <c r="F728" i="3"/>
  <c r="F501" i="3"/>
  <c r="F220" i="3"/>
  <c r="F345" i="3"/>
  <c r="F9" i="3"/>
  <c r="F394" i="3"/>
  <c r="F438" i="3"/>
  <c r="F505" i="3"/>
  <c r="F490" i="3"/>
  <c r="F599" i="3"/>
  <c r="F707" i="3"/>
  <c r="F378" i="3"/>
  <c r="F24" i="3"/>
  <c r="F582" i="3"/>
  <c r="F179" i="3"/>
  <c r="F514" i="3"/>
  <c r="F235" i="3"/>
  <c r="F594" i="3"/>
  <c r="F149" i="3"/>
  <c r="F547" i="3"/>
  <c r="F685" i="3"/>
  <c r="F241" i="3"/>
  <c r="F401" i="3"/>
  <c r="F92" i="3"/>
  <c r="F166" i="3"/>
  <c r="F321" i="3"/>
  <c r="F308" i="3"/>
  <c r="F596" i="3"/>
  <c r="F516" i="3"/>
  <c r="F98" i="3"/>
  <c r="F478" i="3"/>
  <c r="F246" i="3"/>
  <c r="F225" i="3"/>
  <c r="F665" i="3"/>
  <c r="F632" i="3"/>
  <c r="F153" i="3"/>
  <c r="F474" i="3"/>
  <c r="F84" i="3"/>
  <c r="F100" i="3"/>
  <c r="F729" i="3"/>
  <c r="F81" i="3"/>
  <c r="F577" i="3"/>
  <c r="F209" i="3"/>
  <c r="F565" i="3"/>
  <c r="F157" i="3"/>
  <c r="F352" i="3"/>
  <c r="F446" i="3"/>
  <c r="F503" i="3"/>
  <c r="F620" i="3"/>
  <c r="F518" i="3"/>
  <c r="F131" i="3"/>
  <c r="F415" i="3"/>
  <c r="F393" i="3"/>
  <c r="F589" i="3"/>
  <c r="F336" i="3"/>
  <c r="F316" i="3"/>
  <c r="F115" i="3"/>
  <c r="F142" i="3"/>
  <c r="F479" i="3"/>
  <c r="F238" i="3"/>
  <c r="F363" i="3"/>
  <c r="F276" i="3"/>
  <c r="F278" i="3"/>
  <c r="F111" i="3"/>
  <c r="F334" i="3"/>
  <c r="F567" i="3"/>
  <c r="F237" i="3"/>
  <c r="F232" i="3"/>
  <c r="F510" i="3"/>
  <c r="F434" i="3"/>
  <c r="F497" i="3"/>
  <c r="F313" i="3"/>
  <c r="F296" i="3"/>
  <c r="F4" i="3"/>
  <c r="F539" i="3"/>
  <c r="F473" i="3"/>
  <c r="F288" i="3"/>
  <c r="F660" i="3"/>
  <c r="F133" i="3"/>
  <c r="F330" i="3"/>
  <c r="F82" i="3"/>
  <c r="F624" i="3"/>
  <c r="F590" i="3"/>
  <c r="F550" i="3"/>
  <c r="F60" i="3"/>
  <c r="F70" i="3"/>
  <c r="F290" i="3"/>
  <c r="F55" i="3"/>
  <c r="F67" i="3"/>
  <c r="F428" i="3"/>
  <c r="F621" i="3"/>
  <c r="F292" i="3"/>
  <c r="F196" i="3"/>
  <c r="F320" i="3"/>
  <c r="F289" i="3"/>
  <c r="F421" i="3"/>
  <c r="F354" i="3"/>
  <c r="F653" i="3"/>
  <c r="F279" i="3"/>
  <c r="F188" i="3"/>
  <c r="F29" i="3"/>
  <c r="F644" i="3"/>
  <c r="F427" i="3"/>
  <c r="F475" i="3"/>
  <c r="F368" i="3"/>
  <c r="F359" i="3"/>
  <c r="F606" i="3"/>
  <c r="F454" i="3"/>
  <c r="F467" i="3"/>
  <c r="F124" i="3"/>
  <c r="F739" i="3"/>
  <c r="F161" i="3"/>
  <c r="F570" i="3"/>
  <c r="F295" i="3"/>
  <c r="F335" i="3"/>
  <c r="F216" i="3"/>
  <c r="F75" i="3"/>
  <c r="F732" i="3"/>
  <c r="F575" i="3"/>
  <c r="F483" i="3"/>
  <c r="F722" i="3"/>
  <c r="F329" i="3"/>
  <c r="F609" i="3"/>
  <c r="F88" i="3"/>
  <c r="F372" i="3"/>
  <c r="F663" i="3"/>
  <c r="F622" i="3"/>
  <c r="F629" i="3"/>
  <c r="F255" i="3"/>
  <c r="F703" i="3"/>
  <c r="F147" i="3"/>
  <c r="F709" i="3"/>
  <c r="F693" i="3"/>
  <c r="F695" i="3"/>
  <c r="F638" i="3"/>
  <c r="F521" i="3"/>
  <c r="F721" i="3"/>
  <c r="F250" i="3"/>
  <c r="F710" i="3"/>
  <c r="F396" i="3"/>
  <c r="F682" i="3"/>
  <c r="F708" i="3"/>
  <c r="F595" i="3"/>
  <c r="F78" i="3"/>
  <c r="F477" i="3"/>
  <c r="F400" i="3"/>
  <c r="F43" i="3"/>
  <c r="F74" i="3"/>
  <c r="F7" i="3"/>
  <c r="F715" i="3"/>
  <c r="F441" i="3"/>
  <c r="F494" i="3"/>
  <c r="F365" i="3"/>
  <c r="F612" i="3"/>
  <c r="F468" i="3"/>
  <c r="F41" i="3"/>
  <c r="F399" i="3"/>
  <c r="F72" i="3"/>
  <c r="F513" i="3"/>
  <c r="F325" i="3"/>
  <c r="F445" i="3"/>
  <c r="F213" i="3"/>
  <c r="F426" i="3"/>
  <c r="F299" i="3"/>
  <c r="F141" i="3"/>
  <c r="F429" i="3"/>
  <c r="F38" i="3"/>
  <c r="F340" i="3"/>
  <c r="F540" i="3"/>
  <c r="F515" i="3"/>
  <c r="F181" i="3"/>
  <c r="F511" i="3"/>
  <c r="F673" i="3"/>
  <c r="F495" i="3"/>
  <c r="F36" i="3"/>
  <c r="F12" i="3"/>
  <c r="F705" i="3"/>
  <c r="F652" i="3"/>
  <c r="F94" i="3"/>
  <c r="F681" i="3"/>
  <c r="F667" i="3"/>
  <c r="F22" i="3"/>
  <c r="F64" i="3"/>
  <c r="F34" i="3"/>
  <c r="F323" i="3"/>
  <c r="F451" i="3"/>
  <c r="F203" i="3"/>
  <c r="F291" i="3"/>
  <c r="F105" i="3"/>
  <c r="F568" i="3"/>
  <c r="F433" i="3"/>
  <c r="F79" i="3"/>
  <c r="F167" i="3"/>
  <c r="F144" i="3"/>
  <c r="F257" i="3"/>
  <c r="F57" i="3"/>
  <c r="F370" i="3"/>
  <c r="F195" i="3"/>
  <c r="F8" i="3"/>
  <c r="F455" i="3"/>
  <c r="F422" i="3"/>
  <c r="F557" i="3"/>
  <c r="F277" i="3"/>
  <c r="F33" i="3"/>
  <c r="F674" i="3"/>
  <c r="F234" i="3"/>
  <c r="F294" i="3"/>
  <c r="F3" i="3"/>
  <c r="F730" i="3"/>
  <c r="F548" i="3"/>
  <c r="F389" i="3"/>
  <c r="F524" i="3"/>
  <c r="F600" i="3"/>
  <c r="F127" i="3"/>
  <c r="F486" i="3"/>
  <c r="F215" i="3"/>
  <c r="F614" i="3"/>
  <c r="F207" i="3"/>
  <c r="F387" i="3"/>
  <c r="F210" i="3"/>
  <c r="F136" i="3"/>
  <c r="F240" i="3"/>
  <c r="F269" i="3"/>
  <c r="F436" i="3"/>
  <c r="F23" i="3"/>
  <c r="F390" i="3"/>
  <c r="F698" i="3"/>
  <c r="F361" i="3"/>
  <c r="F699" i="3"/>
  <c r="F502" i="3"/>
  <c r="F713" i="3"/>
  <c r="F512" i="3"/>
  <c r="F642" i="3"/>
  <c r="F395" i="3"/>
  <c r="F717" i="3"/>
  <c r="F579" i="3"/>
  <c r="F298" i="3"/>
  <c r="F392" i="3"/>
  <c r="F265" i="3"/>
  <c r="F533" i="3"/>
  <c r="F459" i="3"/>
  <c r="F184" i="3"/>
  <c r="F274" i="3"/>
  <c r="F101" i="3"/>
  <c r="F268" i="3"/>
  <c r="F239" i="3"/>
  <c r="F353" i="3"/>
  <c r="F604" i="3"/>
  <c r="F491" i="3"/>
  <c r="F16" i="3"/>
  <c r="F637" i="3"/>
  <c r="F331" i="3"/>
  <c r="F425" i="3"/>
  <c r="F507" i="3"/>
  <c r="F327" i="3"/>
  <c r="F537" i="3"/>
  <c r="F528" i="3"/>
  <c r="F170" i="3"/>
  <c r="F228" i="3"/>
  <c r="F552" i="3"/>
  <c r="F103" i="3"/>
  <c r="F54" i="3"/>
  <c r="F460" i="3"/>
  <c r="F738" i="3"/>
  <c r="F448" i="3"/>
  <c r="F312" i="3"/>
  <c r="F414" i="3"/>
  <c r="F593" i="3"/>
  <c r="F93" i="3"/>
  <c r="F692" i="3"/>
  <c r="F616" i="3"/>
  <c r="F517" i="3"/>
  <c r="F63" i="3"/>
  <c r="F640" i="3"/>
  <c r="F733" i="3"/>
  <c r="F223" i="3"/>
  <c r="F249" i="3"/>
  <c r="F39" i="3"/>
  <c r="F482" i="3"/>
  <c r="F522" i="3"/>
  <c r="F37" i="3"/>
  <c r="F631" i="3"/>
  <c r="F271" i="3"/>
  <c r="F534" i="3"/>
  <c r="F584" i="3"/>
  <c r="F140" i="3"/>
  <c r="F282" i="3"/>
  <c r="F684" i="3"/>
  <c r="F731" i="3"/>
  <c r="F194" i="3"/>
  <c r="F465" i="3"/>
  <c r="F592" i="3"/>
  <c r="F646" i="3"/>
  <c r="F145" i="3"/>
  <c r="F443" i="3"/>
  <c r="F464" i="3"/>
  <c r="F158" i="3"/>
  <c r="F129" i="3"/>
  <c r="F191" i="3"/>
  <c r="F226" i="3"/>
  <c r="F102" i="3"/>
  <c r="F648" i="3"/>
  <c r="F526" i="3"/>
  <c r="F407" i="3"/>
  <c r="F85" i="3"/>
  <c r="F668" i="3"/>
  <c r="F301" i="3"/>
  <c r="F201" i="3"/>
  <c r="F615" i="3"/>
  <c r="F444" i="3"/>
  <c r="F108" i="3"/>
  <c r="F493" i="3"/>
  <c r="F267" i="3"/>
  <c r="F545" i="3"/>
  <c r="F697" i="3"/>
  <c r="F688" i="3"/>
  <c r="F286" i="3"/>
  <c r="F431" i="3"/>
  <c r="F356" i="3"/>
  <c r="F69" i="3"/>
  <c r="F403" i="3"/>
  <c r="F726" i="3"/>
  <c r="F588" i="3"/>
  <c r="F470" i="3"/>
  <c r="F487" i="3"/>
  <c r="F498" i="3"/>
  <c r="F91" i="3"/>
  <c r="F639" i="3"/>
  <c r="F440" i="3"/>
  <c r="F171" i="3"/>
  <c r="F66" i="3"/>
  <c r="F118" i="3"/>
  <c r="F375" i="3"/>
  <c r="F571" i="3"/>
  <c r="F569" i="3"/>
  <c r="F591" i="3"/>
  <c r="F704" i="3"/>
  <c r="F58" i="3"/>
  <c r="F134" i="3"/>
  <c r="F247" i="3"/>
  <c r="F404" i="3"/>
  <c r="F696" i="3"/>
  <c r="F581" i="3"/>
  <c r="F135" i="3"/>
  <c r="F583" i="3"/>
  <c r="F740" i="3"/>
  <c r="F457" i="3"/>
  <c r="F744" i="3"/>
  <c r="F45" i="3"/>
  <c r="F35" i="3"/>
  <c r="F333" i="3"/>
  <c r="F669" i="3"/>
  <c r="F95" i="3"/>
  <c r="F251" i="3"/>
  <c r="F233" i="3"/>
  <c r="F462" i="3"/>
  <c r="F561" i="3"/>
  <c r="F423" i="3"/>
  <c r="F706" i="3"/>
  <c r="F439" i="3"/>
  <c r="F355" i="3"/>
  <c r="F585" i="3"/>
  <c r="F230" i="3"/>
  <c r="F519" i="3"/>
  <c r="F342" i="3"/>
  <c r="F104" i="3"/>
  <c r="F562" i="3"/>
  <c r="F536" i="3"/>
  <c r="F245" i="3"/>
  <c r="F263" i="3"/>
  <c r="F13" i="3"/>
  <c r="F406" i="3"/>
  <c r="F543" i="3"/>
  <c r="F360" i="3"/>
  <c r="F625" i="3"/>
  <c r="F90" i="3"/>
  <c r="F676" i="3"/>
  <c r="F27" i="3"/>
  <c r="F677" i="3"/>
  <c r="F253" i="3"/>
  <c r="F687" i="3"/>
  <c r="F114" i="3"/>
  <c r="F266" i="3"/>
  <c r="F20" i="3"/>
  <c r="F116" i="3"/>
  <c r="F50" i="3"/>
  <c r="F15" i="3"/>
  <c r="F117" i="3"/>
  <c r="F745" i="3"/>
  <c r="F520" i="3"/>
  <c r="F260" i="3"/>
  <c r="F332" i="3"/>
  <c r="F617" i="3"/>
  <c r="F377" i="3"/>
  <c r="F672" i="3"/>
  <c r="F159" i="3"/>
  <c r="F412" i="3"/>
  <c r="F218" i="3"/>
  <c r="F442" i="3"/>
  <c r="F322" i="3"/>
  <c r="F456" i="3"/>
  <c r="F272" i="3"/>
  <c r="F151" i="3"/>
  <c r="F262" i="3"/>
  <c r="F49" i="3"/>
  <c r="F364" i="3"/>
  <c r="F743" i="3"/>
  <c r="F655" i="3"/>
  <c r="F675" i="3"/>
  <c r="F137" i="3"/>
  <c r="F283" i="3"/>
  <c r="F466" i="3"/>
  <c r="F293" i="3"/>
  <c r="F311" i="3"/>
  <c r="F417" i="3"/>
  <c r="F258" i="3"/>
  <c r="F123" i="3"/>
  <c r="F602" i="3"/>
  <c r="F169" i="3"/>
  <c r="F647" i="3"/>
  <c r="F175" i="3"/>
  <c r="F198" i="3"/>
  <c r="F472" i="3"/>
  <c r="F25" i="3"/>
  <c r="F256" i="3"/>
  <c r="F619" i="3"/>
  <c r="F328" i="3"/>
  <c r="F371" i="3"/>
  <c r="F86" i="3"/>
  <c r="F551" i="3"/>
  <c r="F56" i="3"/>
  <c r="F556" i="3"/>
  <c r="F61" i="3"/>
  <c r="F285" i="3"/>
  <c r="F337" i="3"/>
  <c r="F492" i="3"/>
  <c r="F376" i="3"/>
  <c r="F608" i="3"/>
  <c r="F529" i="3"/>
  <c r="F641" i="3"/>
  <c r="F202" i="3"/>
  <c r="F47" i="3"/>
  <c r="F627" i="3"/>
  <c r="F388" i="3"/>
  <c r="F645" i="3"/>
  <c r="F357" i="3"/>
  <c r="F122" i="3"/>
  <c r="F96" i="3"/>
  <c r="F420" i="3"/>
  <c r="F52" i="3"/>
  <c r="F664" i="3"/>
  <c r="F160" i="3"/>
  <c r="F563" i="3"/>
  <c r="F724" i="3"/>
  <c r="F481" i="3"/>
  <c r="F649" i="3"/>
  <c r="F555" i="3"/>
  <c r="F527" i="3"/>
  <c r="F87" i="3"/>
  <c r="F683" i="3"/>
  <c r="F125" i="3"/>
  <c r="F229" i="3"/>
  <c r="F318" i="3"/>
  <c r="F500" i="3"/>
  <c r="F190" i="3"/>
  <c r="F306" i="3"/>
  <c r="F735" i="3"/>
  <c r="F10" i="3"/>
  <c r="F154" i="3"/>
  <c r="F152" i="3"/>
  <c r="F560" i="3"/>
  <c r="F558" i="3"/>
  <c r="F261" i="3"/>
  <c r="F541" i="3"/>
  <c r="F630" i="3"/>
  <c r="F183" i="3"/>
  <c r="F338" i="3"/>
  <c r="F199" i="3"/>
  <c r="F193" i="3"/>
  <c r="F314" i="3"/>
  <c r="F44" i="3"/>
  <c r="F252" i="3"/>
  <c r="F430" i="3"/>
  <c r="F416" i="3"/>
  <c r="F163" i="3"/>
  <c r="F186" i="3"/>
  <c r="F205" i="3"/>
  <c r="F162" i="3"/>
  <c r="F32" i="3"/>
  <c r="F408" i="3"/>
  <c r="F718" i="3"/>
  <c r="F566" i="3"/>
  <c r="F626" i="3"/>
  <c r="F559" i="3"/>
  <c r="F344" i="3"/>
  <c r="F110" i="3"/>
  <c r="F77" i="3"/>
  <c r="F532" i="3"/>
  <c r="F165" i="3"/>
  <c r="F130" i="3"/>
  <c r="F489" i="3"/>
  <c r="F397" i="3"/>
  <c r="F174" i="3"/>
  <c r="F613" i="3"/>
  <c r="F587" i="3"/>
  <c r="F358" i="3"/>
  <c r="F42" i="3"/>
  <c r="F300" i="3"/>
  <c r="F112" i="3"/>
  <c r="F187" i="3"/>
  <c r="F657" i="3"/>
  <c r="F224" i="3"/>
  <c r="F701" i="3"/>
  <c r="F156" i="3"/>
  <c r="F424" i="3"/>
  <c r="F222" i="3"/>
  <c r="F40" i="3"/>
  <c r="F200" i="3"/>
  <c r="F76" i="3"/>
  <c r="F11" i="3"/>
  <c r="F666" i="3"/>
  <c r="F386" i="3"/>
  <c r="F650" i="3"/>
  <c r="F83" i="3"/>
  <c r="F476" i="3"/>
  <c r="F488" i="3"/>
  <c r="F531" i="3"/>
  <c r="F623" i="3"/>
  <c r="F19" i="3"/>
  <c r="F535" i="3"/>
  <c r="F28" i="3"/>
  <c r="F254" i="3"/>
  <c r="F469" i="3"/>
  <c r="F719" i="3"/>
  <c r="F273" i="3"/>
  <c r="F553" i="3"/>
  <c r="F573" i="3"/>
  <c r="F716" i="3"/>
  <c r="F6" i="3"/>
  <c r="F437" i="3"/>
  <c r="F379" i="3"/>
  <c r="F138" i="3"/>
  <c r="F348" i="3"/>
  <c r="F65" i="3"/>
  <c r="F106" i="3"/>
  <c r="F310" i="3"/>
  <c r="F242" i="3"/>
  <c r="F214" i="3"/>
  <c r="F281" i="3"/>
  <c r="F119" i="3"/>
  <c r="F601" i="3"/>
  <c r="F212" i="3"/>
  <c r="F168" i="3"/>
  <c r="O6698" i="13" l="1"/>
  <c r="L6698" i="13"/>
  <c r="K6700" i="13"/>
  <c r="H94" i="3" a="1"/>
  <c r="H94" i="3" s="1"/>
  <c r="H682" i="3" a="1"/>
  <c r="H682" i="3" s="1"/>
  <c r="H60" i="3" a="1"/>
  <c r="H60" i="3" s="1"/>
  <c r="H517" i="3" a="1"/>
  <c r="H517" i="3" s="1"/>
  <c r="H93" i="3" a="1"/>
  <c r="H93" i="3" s="1"/>
  <c r="H194" i="3" a="1"/>
  <c r="H194" i="3" s="1"/>
  <c r="H406" i="3" a="1"/>
  <c r="H406" i="3" s="1"/>
  <c r="H223" i="3" a="1"/>
  <c r="H223" i="3" s="1"/>
  <c r="H661" i="3" a="1"/>
  <c r="H661" i="3" s="1"/>
  <c r="H623" i="3" a="1"/>
  <c r="H623" i="3" s="1"/>
  <c r="H677" i="3" a="1"/>
  <c r="H677" i="3" s="1"/>
  <c r="H572" i="3" a="1"/>
  <c r="H572" i="3" s="1"/>
  <c r="H334" i="3" a="1"/>
  <c r="H334" i="3" s="1"/>
  <c r="H714" i="3" a="1"/>
  <c r="H714" i="3" s="1"/>
  <c r="H735" i="3" a="1"/>
  <c r="H735" i="3" s="1"/>
  <c r="H339" i="3" a="1"/>
  <c r="H339" i="3" s="1"/>
  <c r="H570" i="3" a="1"/>
  <c r="H570" i="3" s="1"/>
  <c r="H613" i="3" a="1"/>
  <c r="H613" i="3" s="1"/>
  <c r="H400" i="3" a="1"/>
  <c r="H400" i="3" s="1"/>
  <c r="H476" i="3" a="1"/>
  <c r="H476" i="3" s="1"/>
  <c r="H387" i="3" a="1"/>
  <c r="H387" i="3" s="1"/>
  <c r="H544" i="3" a="1"/>
  <c r="H544" i="3" s="1"/>
  <c r="H409" i="3" a="1"/>
  <c r="H409" i="3" s="1"/>
  <c r="H519" i="3" a="1"/>
  <c r="H519" i="3" s="1"/>
  <c r="H20" i="3" a="1"/>
  <c r="H20" i="3" s="1"/>
  <c r="H495" i="3" a="1"/>
  <c r="H495" i="3" s="1"/>
  <c r="H577" i="3" a="1"/>
  <c r="H577" i="3" s="1"/>
  <c r="H299" i="3" a="1"/>
  <c r="H299" i="3" s="1"/>
  <c r="H634" i="3" a="1"/>
  <c r="H634" i="3" s="1"/>
  <c r="H216" i="3" a="1"/>
  <c r="H216" i="3" s="1"/>
  <c r="H690" i="3" a="1"/>
  <c r="H690" i="3" s="1"/>
  <c r="H200" i="3" a="1"/>
  <c r="H200" i="3" s="1"/>
  <c r="H133" i="3" a="1"/>
  <c r="H133" i="3" s="1"/>
  <c r="H533" i="3" a="1"/>
  <c r="H533" i="3" s="1"/>
  <c r="H731" i="3" a="1"/>
  <c r="H731" i="3" s="1"/>
  <c r="H372" i="3" a="1"/>
  <c r="H372" i="3" s="1"/>
  <c r="H131" i="3" a="1"/>
  <c r="H131" i="3" s="1"/>
  <c r="H504" i="3" a="1"/>
  <c r="H504" i="3" s="1"/>
  <c r="H659" i="3" a="1"/>
  <c r="H659" i="3" s="1"/>
  <c r="H565" i="3" a="1"/>
  <c r="H565" i="3" s="1"/>
  <c r="H374" i="3" a="1"/>
  <c r="H374" i="3" s="1"/>
  <c r="H130" i="3" a="1"/>
  <c r="H130" i="3" s="1"/>
  <c r="H295" i="3" a="1"/>
  <c r="H295" i="3" s="1"/>
  <c r="H496" i="3" a="1"/>
  <c r="H496" i="3" s="1"/>
  <c r="H37" i="3" a="1"/>
  <c r="H37" i="3" s="1"/>
  <c r="H388" i="3" a="1"/>
  <c r="H388" i="3" s="1"/>
  <c r="H239" i="3" a="1"/>
  <c r="H239" i="3" s="1"/>
  <c r="H556" i="3" a="1"/>
  <c r="H556" i="3" s="1"/>
  <c r="H101" i="3" a="1"/>
  <c r="H101" i="3" s="1"/>
  <c r="H589" i="3" a="1"/>
  <c r="H589" i="3" s="1"/>
  <c r="H214" i="3" a="1"/>
  <c r="H214" i="3" s="1"/>
  <c r="H598" i="3" a="1"/>
  <c r="H598" i="3" s="1"/>
  <c r="H7" i="3" a="1"/>
  <c r="H7" i="3" s="1"/>
  <c r="H668" i="3" a="1"/>
  <c r="H668" i="3" s="1"/>
  <c r="H456" i="3" a="1"/>
  <c r="H456" i="3" s="1"/>
  <c r="H245" i="3" a="1"/>
  <c r="H245" i="3" s="1"/>
  <c r="H385" i="3" a="1"/>
  <c r="H385" i="3" s="1"/>
  <c r="H140" i="3" a="1"/>
  <c r="H140" i="3" s="1"/>
  <c r="H411" i="3" a="1"/>
  <c r="H411" i="3" s="1"/>
  <c r="H345" i="3" a="1"/>
  <c r="H345" i="3" s="1"/>
  <c r="H718" i="3" a="1"/>
  <c r="H718" i="3" s="1"/>
  <c r="H83" i="3" a="1"/>
  <c r="H83" i="3" s="1"/>
  <c r="H428" i="3" a="1"/>
  <c r="H428" i="3" s="1"/>
  <c r="H679" i="3" a="1"/>
  <c r="H679" i="3" s="1"/>
  <c r="H723" i="3" a="1"/>
  <c r="H723" i="3" s="1"/>
  <c r="H438" i="3" a="1"/>
  <c r="H438" i="3" s="1"/>
  <c r="H198" i="3" a="1"/>
  <c r="H198" i="3" s="1"/>
  <c r="H196" i="3" a="1"/>
  <c r="H196" i="3" s="1"/>
  <c r="H713" i="3" a="1"/>
  <c r="H713" i="3" s="1"/>
  <c r="H376" i="3" a="1"/>
  <c r="H376" i="3" s="1"/>
  <c r="H354" i="3" a="1"/>
  <c r="H354" i="3" s="1"/>
  <c r="H627" i="3" a="1"/>
  <c r="H627" i="3" s="1"/>
  <c r="H291" i="3" a="1"/>
  <c r="H291" i="3" s="1"/>
  <c r="H673" i="3" a="1"/>
  <c r="H673" i="3" s="1"/>
  <c r="H711" i="3" a="1"/>
  <c r="H711" i="3" s="1"/>
  <c r="H238" i="3" a="1"/>
  <c r="H238" i="3" s="1"/>
  <c r="H265" i="3" a="1"/>
  <c r="H265" i="3" s="1"/>
  <c r="H568" i="3" a="1"/>
  <c r="H568" i="3" s="1"/>
  <c r="H15" i="3" a="1"/>
  <c r="H15" i="3" s="1"/>
  <c r="I15" i="3" s="1"/>
  <c r="H653" i="3" a="1"/>
  <c r="H653" i="3" s="1"/>
  <c r="H686" i="3" a="1"/>
  <c r="H686" i="3" s="1"/>
  <c r="H378" i="3" a="1"/>
  <c r="H378" i="3" s="1"/>
  <c r="H112" i="3" a="1"/>
  <c r="H112" i="3" s="1"/>
  <c r="H360" i="3" a="1"/>
  <c r="H360" i="3" s="1"/>
  <c r="H104" i="3" a="1"/>
  <c r="H104" i="3" s="1"/>
  <c r="H520" i="3" a="1"/>
  <c r="H520" i="3" s="1"/>
  <c r="H656" i="3" a="1"/>
  <c r="H656" i="3" s="1"/>
  <c r="H599" i="3" a="1"/>
  <c r="H599" i="3" s="1"/>
  <c r="H47" i="3" a="1"/>
  <c r="H47" i="3" s="1"/>
  <c r="H707" i="3" a="1"/>
  <c r="H707" i="3" s="1"/>
  <c r="H184" i="3" a="1"/>
  <c r="H184" i="3" s="1"/>
  <c r="H251" i="3" a="1"/>
  <c r="H251" i="3" s="1"/>
  <c r="H190" i="3" a="1"/>
  <c r="H190" i="3" s="1"/>
  <c r="H647" i="3" a="1"/>
  <c r="H647" i="3" s="1"/>
  <c r="H499" i="3" a="1"/>
  <c r="H499" i="3" s="1"/>
  <c r="H439" i="3" a="1"/>
  <c r="H439" i="3" s="1"/>
  <c r="H39" i="3" a="1"/>
  <c r="H39" i="3" s="1"/>
  <c r="H231" i="3" a="1"/>
  <c r="H231" i="3" s="1"/>
  <c r="H674" i="3" a="1"/>
  <c r="H674" i="3" s="1"/>
  <c r="H254" i="3" a="1"/>
  <c r="H254" i="3" s="1"/>
  <c r="H550" i="3" a="1"/>
  <c r="H550" i="3" s="1"/>
  <c r="H344" i="3" a="1"/>
  <c r="H344" i="3" s="1"/>
  <c r="H720" i="3" a="1"/>
  <c r="H720" i="3" s="1"/>
  <c r="H108" i="3" a="1"/>
  <c r="H108" i="3" s="1"/>
  <c r="H318" i="3" a="1"/>
  <c r="H318" i="3" s="1"/>
  <c r="H244" i="3" a="1"/>
  <c r="H244" i="3" s="1"/>
  <c r="H536" i="3" a="1"/>
  <c r="H536" i="3" s="1"/>
  <c r="H270" i="3" a="1"/>
  <c r="H270" i="3" s="1"/>
  <c r="H85" i="3" a="1"/>
  <c r="H85" i="3" s="1"/>
  <c r="H716" i="3" a="1"/>
  <c r="H716" i="3" s="1"/>
  <c r="H621" i="3" a="1"/>
  <c r="H621" i="3" s="1"/>
  <c r="H527" i="3" a="1"/>
  <c r="H527" i="3" s="1"/>
  <c r="H479" i="3" a="1"/>
  <c r="H479" i="3" s="1"/>
  <c r="H71" i="3" a="1"/>
  <c r="H71" i="3" s="1"/>
  <c r="H431" i="3" a="1"/>
  <c r="H431" i="3" s="1"/>
  <c r="H256" i="3" a="1"/>
  <c r="H256" i="3" s="1"/>
  <c r="H392" i="3" a="1"/>
  <c r="H392" i="3" s="1"/>
  <c r="H243" i="3" a="1"/>
  <c r="H243" i="3" s="1"/>
  <c r="H429" i="3" a="1"/>
  <c r="H429" i="3" s="1"/>
  <c r="H195" i="3" a="1"/>
  <c r="H195" i="3" s="1"/>
  <c r="H571" i="3" a="1"/>
  <c r="H571" i="3" s="1"/>
  <c r="H156" i="3" a="1"/>
  <c r="H156" i="3" s="1"/>
  <c r="H275" i="3" a="1"/>
  <c r="H275" i="3" s="1"/>
  <c r="H629" i="3" a="1"/>
  <c r="H629" i="3" s="1"/>
  <c r="H52" i="3" a="1"/>
  <c r="H52" i="3" s="1"/>
  <c r="H114" i="3" a="1"/>
  <c r="H114" i="3" s="1"/>
  <c r="H442" i="3" a="1"/>
  <c r="H442" i="3" s="1"/>
  <c r="H361" i="3" a="1"/>
  <c r="H361" i="3" s="1"/>
  <c r="H525" i="3" a="1"/>
  <c r="H525" i="3" s="1"/>
  <c r="H262" i="3" a="1"/>
  <c r="H262" i="3" s="1"/>
  <c r="H202" i="3" a="1"/>
  <c r="H202" i="3" s="1"/>
  <c r="H588" i="3" a="1"/>
  <c r="H588" i="3" s="1"/>
  <c r="H321" i="3" a="1"/>
  <c r="H321" i="3" s="1"/>
  <c r="H38" i="3" a="1"/>
  <c r="H38" i="3" s="1"/>
  <c r="H257" i="3" a="1"/>
  <c r="H257" i="3" s="1"/>
  <c r="H220" i="3" a="1"/>
  <c r="H220" i="3" s="1"/>
  <c r="H641" i="3" a="1"/>
  <c r="H641" i="3" s="1"/>
  <c r="H592" i="3" a="1"/>
  <c r="H592" i="3" s="1"/>
  <c r="H320" i="3" a="1"/>
  <c r="H320" i="3" s="1"/>
  <c r="H102" i="3" a="1"/>
  <c r="H102" i="3" s="1"/>
  <c r="H308" i="3" a="1"/>
  <c r="H308" i="3" s="1"/>
  <c r="H608" i="3" a="1"/>
  <c r="H608" i="3" s="1"/>
  <c r="H171" i="3" a="1"/>
  <c r="H171" i="3" s="1"/>
  <c r="H240" i="3" a="1"/>
  <c r="H240" i="3" s="1"/>
  <c r="H207" i="3" a="1"/>
  <c r="H207" i="3" s="1"/>
  <c r="H549" i="3" a="1"/>
  <c r="H549" i="3" s="1"/>
  <c r="H738" i="3" a="1"/>
  <c r="H738" i="3" s="1"/>
  <c r="H48" i="3" a="1"/>
  <c r="H48" i="3" s="1"/>
  <c r="H695" i="3" a="1"/>
  <c r="H695" i="3" s="1"/>
  <c r="H741" i="3" a="1"/>
  <c r="H741" i="3" s="1"/>
  <c r="H694" i="3" a="1"/>
  <c r="H694" i="3" s="1"/>
  <c r="H5" i="3" a="1"/>
  <c r="H5" i="3" s="1"/>
  <c r="I5" i="3" s="1"/>
  <c r="H359" i="3" a="1"/>
  <c r="H359" i="3" s="1"/>
  <c r="H82" i="3" a="1"/>
  <c r="H82" i="3" s="1"/>
  <c r="H642" i="3" a="1"/>
  <c r="H642" i="3" s="1"/>
  <c r="H19" i="3" a="1"/>
  <c r="H19" i="3" s="1"/>
  <c r="H396" i="3" a="1"/>
  <c r="H396" i="3" s="1"/>
  <c r="H22" i="3" a="1"/>
  <c r="H22" i="3" s="1"/>
  <c r="H462" i="3" a="1"/>
  <c r="H462" i="3" s="1"/>
  <c r="H497" i="3" a="1"/>
  <c r="H497" i="3" s="1"/>
  <c r="H604" i="3" a="1"/>
  <c r="H604" i="3" s="1"/>
  <c r="H281" i="3" a="1"/>
  <c r="H281" i="3" s="1"/>
  <c r="H89" i="3" a="1"/>
  <c r="H89" i="3" s="1"/>
  <c r="H537" i="3" a="1"/>
  <c r="H537" i="3" s="1"/>
  <c r="H170" i="3" a="1"/>
  <c r="H170" i="3" s="1"/>
  <c r="H719" i="3" a="1"/>
  <c r="H719" i="3" s="1"/>
  <c r="H293" i="3" a="1"/>
  <c r="H293" i="3" s="1"/>
  <c r="H521" i="3" a="1"/>
  <c r="H521" i="3" s="1"/>
  <c r="H646" i="3" a="1"/>
  <c r="H646" i="3" s="1"/>
  <c r="H651" i="3" a="1"/>
  <c r="H651" i="3" s="1"/>
  <c r="H81" i="3" a="1"/>
  <c r="H81" i="3" s="1"/>
  <c r="H100" i="3" a="1"/>
  <c r="H100" i="3" s="1"/>
  <c r="H693" i="3" a="1"/>
  <c r="H693" i="3" s="1"/>
  <c r="H503" i="3" a="1"/>
  <c r="H503" i="3" s="1"/>
  <c r="H8" i="3" a="1"/>
  <c r="H8" i="3" s="1"/>
  <c r="I8" i="3" s="1"/>
  <c r="H740" i="3" a="1"/>
  <c r="H740" i="3" s="1"/>
  <c r="H151" i="3" a="1"/>
  <c r="H151" i="3" s="1"/>
  <c r="H59" i="3" a="1"/>
  <c r="H59" i="3" s="1"/>
  <c r="H329" i="3" a="1"/>
  <c r="H329" i="3" s="1"/>
  <c r="H728" i="3" a="1"/>
  <c r="H728" i="3" s="1"/>
  <c r="H590" i="3" a="1"/>
  <c r="H590" i="3" s="1"/>
  <c r="H518" i="3" a="1"/>
  <c r="H518" i="3" s="1"/>
  <c r="H461" i="3" a="1"/>
  <c r="H461" i="3" s="1"/>
  <c r="H169" i="3" a="1"/>
  <c r="H169" i="3" s="1"/>
  <c r="H614" i="3" a="1"/>
  <c r="H614" i="3" s="1"/>
  <c r="H430" i="3" a="1"/>
  <c r="H430" i="3" s="1"/>
  <c r="H502" i="3" a="1"/>
  <c r="H502" i="3" s="1"/>
  <c r="H266" i="3" a="1"/>
  <c r="H266" i="3" s="1"/>
  <c r="H226" i="3" a="1"/>
  <c r="H226" i="3" s="1"/>
  <c r="H478" i="3" a="1"/>
  <c r="H478" i="3" s="1"/>
  <c r="H61" i="3" a="1"/>
  <c r="H61" i="3" s="1"/>
  <c r="H555" i="3" a="1"/>
  <c r="H555" i="3" s="1"/>
  <c r="H391" i="3" a="1"/>
  <c r="H391" i="3" s="1"/>
  <c r="H31" i="3" a="1"/>
  <c r="H31" i="3" s="1"/>
  <c r="H528" i="3" a="1"/>
  <c r="H528" i="3" s="1"/>
  <c r="H27" i="3" a="1"/>
  <c r="H27" i="3" s="1"/>
  <c r="H228" i="3" a="1"/>
  <c r="H228" i="3" s="1"/>
  <c r="H44" i="3" a="1"/>
  <c r="H44" i="3" s="1"/>
  <c r="H363" i="3" a="1"/>
  <c r="H363" i="3" s="1"/>
  <c r="H355" i="3" a="1"/>
  <c r="H355" i="3" s="1"/>
  <c r="H219" i="3" a="1"/>
  <c r="H219" i="3" s="1"/>
  <c r="H65" i="3" a="1"/>
  <c r="H65" i="3" s="1"/>
  <c r="H705" i="3" a="1"/>
  <c r="H705" i="3" s="1"/>
  <c r="H132" i="3" a="1"/>
  <c r="H132" i="3" s="1"/>
  <c r="H187" i="3" a="1"/>
  <c r="H187" i="3" s="1"/>
  <c r="H593" i="3" a="1"/>
  <c r="H593" i="3" s="1"/>
  <c r="H546" i="3" a="1"/>
  <c r="H546" i="3" s="1"/>
  <c r="H55" i="3" a="1"/>
  <c r="H55" i="3" s="1"/>
  <c r="H726" i="3" a="1"/>
  <c r="H726" i="3" s="1"/>
  <c r="H421" i="3" a="1"/>
  <c r="H421" i="3" s="1"/>
  <c r="H258" i="3" a="1"/>
  <c r="H258" i="3" s="1"/>
  <c r="H369" i="3" a="1"/>
  <c r="H369" i="3" s="1"/>
  <c r="H319" i="3" a="1"/>
  <c r="H319" i="3" s="1"/>
  <c r="H575" i="3" a="1"/>
  <c r="H575" i="3" s="1"/>
  <c r="H398" i="3" a="1"/>
  <c r="H398" i="3" s="1"/>
  <c r="H596" i="3" a="1"/>
  <c r="H596" i="3" s="1"/>
  <c r="H78" i="3" a="1"/>
  <c r="H78" i="3" s="1"/>
  <c r="H587" i="3" a="1"/>
  <c r="H587" i="3" s="1"/>
  <c r="H475" i="3" a="1"/>
  <c r="H475" i="3" s="1"/>
  <c r="H328" i="3" a="1"/>
  <c r="H328" i="3" s="1"/>
  <c r="H324" i="3" a="1"/>
  <c r="H324" i="3" s="1"/>
  <c r="H540" i="3" a="1"/>
  <c r="H540" i="3" s="1"/>
  <c r="H144" i="3" a="1"/>
  <c r="H144" i="3" s="1"/>
  <c r="H13" i="3" a="1"/>
  <c r="H13" i="3" s="1"/>
  <c r="I13" i="3" s="1"/>
  <c r="H79" i="3" a="1"/>
  <c r="H79" i="3" s="1"/>
  <c r="H597" i="3" a="1"/>
  <c r="H597" i="3" s="1"/>
  <c r="H217" i="3" a="1"/>
  <c r="H217" i="3" s="1"/>
  <c r="H90" i="3" a="1"/>
  <c r="H90" i="3" s="1"/>
  <c r="H492" i="3" a="1"/>
  <c r="H492" i="3" s="1"/>
  <c r="H579" i="3" a="1"/>
  <c r="H579" i="3" s="1"/>
  <c r="H569" i="3" a="1"/>
  <c r="H569" i="3" s="1"/>
  <c r="H124" i="3" a="1"/>
  <c r="H124" i="3" s="1"/>
  <c r="H288" i="3" a="1"/>
  <c r="H288" i="3" s="1"/>
  <c r="H483" i="3" a="1"/>
  <c r="H483" i="3" s="1"/>
  <c r="H12" i="3" a="1"/>
  <c r="H12" i="3" s="1"/>
  <c r="I12" i="3" s="1"/>
  <c r="H158" i="3" a="1"/>
  <c r="H158" i="3" s="1"/>
  <c r="H191" i="3" a="1"/>
  <c r="H191" i="3" s="1"/>
  <c r="H434" i="3" a="1"/>
  <c r="H434" i="3" s="1"/>
  <c r="H16" i="3" a="1"/>
  <c r="H16" i="3" s="1"/>
  <c r="H129" i="3" a="1"/>
  <c r="H129" i="3" s="1"/>
  <c r="H179" i="3" a="1"/>
  <c r="H179" i="3" s="1"/>
  <c r="H74" i="3" a="1"/>
  <c r="H74" i="3" s="1"/>
  <c r="H688" i="3" a="1"/>
  <c r="H688" i="3" s="1"/>
  <c r="H708" i="3" a="1"/>
  <c r="H708" i="3" s="1"/>
  <c r="H116" i="3" a="1"/>
  <c r="H116" i="3" s="1"/>
  <c r="H603" i="3" a="1"/>
  <c r="H603" i="3" s="1"/>
  <c r="H532" i="3" a="1"/>
  <c r="H532" i="3" s="1"/>
  <c r="H463" i="3" a="1"/>
  <c r="H463" i="3" s="1"/>
  <c r="H317" i="3" a="1"/>
  <c r="H317" i="3" s="1"/>
  <c r="H206" i="3" a="1"/>
  <c r="H206" i="3" s="1"/>
  <c r="H742" i="3" a="1"/>
  <c r="H742" i="3" s="1"/>
  <c r="H498" i="3" a="1"/>
  <c r="H498" i="3" s="1"/>
  <c r="H366" i="3" a="1"/>
  <c r="H366" i="3" s="1"/>
  <c r="H417" i="3" a="1"/>
  <c r="H417" i="3" s="1"/>
  <c r="H416" i="3" a="1"/>
  <c r="H416" i="3" s="1"/>
  <c r="H618" i="3" a="1"/>
  <c r="H618" i="3" s="1"/>
  <c r="H230" i="3" a="1"/>
  <c r="H230" i="3" s="1"/>
  <c r="H264" i="3" a="1"/>
  <c r="H264" i="3" s="1"/>
  <c r="H253" i="3" a="1"/>
  <c r="H253" i="3" s="1"/>
  <c r="H548" i="3" a="1"/>
  <c r="H548" i="3" s="1"/>
  <c r="H164" i="3" a="1"/>
  <c r="H164" i="3" s="1"/>
  <c r="H628" i="3" a="1"/>
  <c r="H628" i="3" s="1"/>
  <c r="H457" i="3" a="1"/>
  <c r="H457" i="3" s="1"/>
  <c r="H484" i="3" a="1"/>
  <c r="H484" i="3" s="1"/>
  <c r="H272" i="3" a="1"/>
  <c r="H272" i="3" s="1"/>
  <c r="H322" i="3" a="1"/>
  <c r="H322" i="3" s="1"/>
  <c r="H326" i="3" a="1"/>
  <c r="H326" i="3" s="1"/>
  <c r="H743" i="3" a="1"/>
  <c r="H743" i="3" s="1"/>
  <c r="H487" i="3" a="1"/>
  <c r="H487" i="3" s="1"/>
  <c r="H403" i="3" a="1"/>
  <c r="H403" i="3" s="1"/>
  <c r="H477" i="3" a="1"/>
  <c r="H477" i="3" s="1"/>
  <c r="H111" i="3" a="1"/>
  <c r="H111" i="3" s="1"/>
  <c r="H173" i="3" a="1"/>
  <c r="H173" i="3" s="1"/>
  <c r="H727" i="3" a="1"/>
  <c r="H727" i="3" s="1"/>
  <c r="H420" i="3" a="1"/>
  <c r="H420" i="3" s="1"/>
  <c r="H655" i="3" a="1"/>
  <c r="H655" i="3" s="1"/>
  <c r="H639" i="3" a="1"/>
  <c r="H639" i="3" s="1"/>
  <c r="H522" i="3" a="1"/>
  <c r="H522" i="3" s="1"/>
  <c r="H425" i="3" a="1"/>
  <c r="H425" i="3" s="1"/>
  <c r="H620" i="3" a="1"/>
  <c r="H620" i="3" s="1"/>
  <c r="H96" i="3" a="1"/>
  <c r="H96" i="3" s="1"/>
  <c r="H644" i="3" a="1"/>
  <c r="H644" i="3" s="1"/>
  <c r="H605" i="3" a="1"/>
  <c r="H605" i="3" s="1"/>
  <c r="H315" i="3" a="1"/>
  <c r="H315" i="3" s="1"/>
  <c r="H451" i="3" a="1"/>
  <c r="H451" i="3" s="1"/>
  <c r="H563" i="3" a="1"/>
  <c r="H563" i="3" s="1"/>
  <c r="H669" i="3" a="1"/>
  <c r="H669" i="3" s="1"/>
  <c r="H631" i="3" a="1"/>
  <c r="H631" i="3" s="1"/>
  <c r="H248" i="3" a="1"/>
  <c r="H248" i="3" s="1"/>
  <c r="H167" i="3" a="1"/>
  <c r="H167" i="3" s="1"/>
  <c r="H51" i="3" a="1"/>
  <c r="H51" i="3" s="1"/>
  <c r="H120" i="3" a="1"/>
  <c r="H120" i="3" s="1"/>
  <c r="H250" i="3" a="1"/>
  <c r="H250" i="3" s="1"/>
  <c r="H350" i="3" a="1"/>
  <c r="H350" i="3" s="1"/>
  <c r="H697" i="3" a="1"/>
  <c r="H697" i="3" s="1"/>
  <c r="H186" i="3" a="1"/>
  <c r="H186" i="3" s="1"/>
  <c r="H10" i="3" a="1"/>
  <c r="H10" i="3" s="1"/>
  <c r="H45" i="3" a="1"/>
  <c r="H45" i="3" s="1"/>
  <c r="H152" i="3" a="1"/>
  <c r="H152" i="3" s="1"/>
  <c r="H188" i="3" a="1"/>
  <c r="H188" i="3" s="1"/>
  <c r="H386" i="3" a="1"/>
  <c r="H386" i="3" s="1"/>
  <c r="H622" i="3" a="1"/>
  <c r="H622" i="3" s="1"/>
  <c r="H183" i="3" a="1"/>
  <c r="H183" i="3" s="1"/>
  <c r="H98" i="3" a="1"/>
  <c r="H98" i="3" s="1"/>
  <c r="H573" i="3" a="1"/>
  <c r="H573" i="3" s="1"/>
  <c r="H415" i="3" a="1"/>
  <c r="H415" i="3" s="1"/>
  <c r="H459" i="3" a="1"/>
  <c r="H459" i="3" s="1"/>
  <c r="H336" i="3" a="1"/>
  <c r="H336" i="3" s="1"/>
  <c r="H53" i="3" a="1"/>
  <c r="H53" i="3" s="1"/>
  <c r="H423" i="3" a="1"/>
  <c r="H423" i="3" s="1"/>
  <c r="H678" i="3" a="1"/>
  <c r="H678" i="3" s="1"/>
  <c r="H609" i="3" a="1"/>
  <c r="H609" i="3" s="1"/>
  <c r="H201" i="3" a="1"/>
  <c r="H201" i="3" s="1"/>
  <c r="H404" i="3" a="1"/>
  <c r="H404" i="3" s="1"/>
  <c r="H314" i="3" a="1"/>
  <c r="H314" i="3" s="1"/>
  <c r="H414" i="3" a="1"/>
  <c r="H414" i="3" s="1"/>
  <c r="H269" i="3" a="1"/>
  <c r="H269" i="3" s="1"/>
  <c r="H637" i="3" a="1"/>
  <c r="H637" i="3" s="1"/>
  <c r="H397" i="3" a="1"/>
  <c r="H397" i="3" s="1"/>
  <c r="H530" i="3" a="1"/>
  <c r="H530" i="3" s="1"/>
  <c r="H710" i="3" a="1"/>
  <c r="H710" i="3" s="1"/>
  <c r="H175" i="3" a="1"/>
  <c r="H175" i="3" s="1"/>
  <c r="H229" i="3" a="1"/>
  <c r="H229" i="3" s="1"/>
  <c r="H147" i="3" a="1"/>
  <c r="H147" i="3" s="1"/>
  <c r="H176" i="3" a="1"/>
  <c r="H176" i="3" s="1"/>
  <c r="H648" i="3" a="1"/>
  <c r="H648" i="3" s="1"/>
  <c r="H367" i="3" a="1"/>
  <c r="H367" i="3" s="1"/>
  <c r="H440" i="3" a="1"/>
  <c r="H440" i="3" s="1"/>
  <c r="H349" i="3" a="1"/>
  <c r="H349" i="3" s="1"/>
  <c r="H602" i="3" a="1"/>
  <c r="H602" i="3" s="1"/>
  <c r="H680" i="3" a="1"/>
  <c r="H680" i="3" s="1"/>
  <c r="H66" i="3" a="1"/>
  <c r="H66" i="3" s="1"/>
  <c r="H473" i="3" a="1"/>
  <c r="H473" i="3" s="1"/>
  <c r="H435" i="3" a="1"/>
  <c r="H435" i="3" s="1"/>
  <c r="H512" i="3" a="1"/>
  <c r="H512" i="3" s="1"/>
  <c r="H422" i="3" a="1"/>
  <c r="H422" i="3" s="1"/>
  <c r="H559" i="3" a="1"/>
  <c r="H559" i="3" s="1"/>
  <c r="H182" i="3" a="1"/>
  <c r="H182" i="3" s="1"/>
  <c r="H380" i="3" a="1"/>
  <c r="H380" i="3" s="1"/>
  <c r="H14" i="3" a="1"/>
  <c r="H14" i="3" s="1"/>
  <c r="I14" i="3" s="1"/>
  <c r="H672" i="3" a="1"/>
  <c r="H672" i="3" s="1"/>
  <c r="H168" i="3" a="1"/>
  <c r="H168" i="3" s="1"/>
  <c r="H203" i="3" a="1"/>
  <c r="H203" i="3" s="1"/>
  <c r="H535" i="3" a="1"/>
  <c r="H535" i="3" s="1"/>
  <c r="H197" i="3" a="1"/>
  <c r="H197" i="3" s="1"/>
  <c r="H665" i="3" a="1"/>
  <c r="H665" i="3" s="1"/>
  <c r="H310" i="3" a="1"/>
  <c r="H310" i="3" s="1"/>
  <c r="H118" i="3" a="1"/>
  <c r="H118" i="3" s="1"/>
  <c r="H663" i="3" a="1"/>
  <c r="H663" i="3" s="1"/>
  <c r="H419" i="3" a="1"/>
  <c r="H419" i="3" s="1"/>
  <c r="H185" i="3" a="1"/>
  <c r="H185" i="3" s="1"/>
  <c r="H402" i="3" a="1"/>
  <c r="H402" i="3" s="1"/>
  <c r="H734" i="3" a="1"/>
  <c r="H734" i="3" s="1"/>
  <c r="H307" i="3" a="1"/>
  <c r="H307" i="3" s="1"/>
  <c r="H675" i="3" a="1"/>
  <c r="H675" i="3" s="1"/>
  <c r="H511" i="3" a="1"/>
  <c r="H511" i="3" s="1"/>
  <c r="H501" i="3" a="1"/>
  <c r="H501" i="3" s="1"/>
  <c r="H455" i="3" a="1"/>
  <c r="H455" i="3" s="1"/>
  <c r="H36" i="3" a="1"/>
  <c r="H36" i="3" s="1"/>
  <c r="H215" i="3" a="1"/>
  <c r="H215" i="3" s="1"/>
  <c r="H279" i="3" a="1"/>
  <c r="H279" i="3" s="1"/>
  <c r="H737" i="3" a="1"/>
  <c r="H737" i="3" s="1"/>
  <c r="H664" i="3" a="1"/>
  <c r="H664" i="3" s="1"/>
  <c r="H630" i="3" a="1"/>
  <c r="H630" i="3" s="1"/>
  <c r="H482" i="3" a="1"/>
  <c r="H482" i="3" s="1"/>
  <c r="H676" i="3" a="1"/>
  <c r="H676" i="3" s="1"/>
  <c r="H123" i="3" a="1"/>
  <c r="H123" i="3" s="1"/>
  <c r="H86" i="3" a="1"/>
  <c r="H86" i="3" s="1"/>
  <c r="H619" i="3" a="1"/>
  <c r="H619" i="3" s="1"/>
  <c r="H236" i="3" a="1"/>
  <c r="H236" i="3" s="1"/>
  <c r="H471" i="3" a="1"/>
  <c r="H471" i="3" s="1"/>
  <c r="H242" i="3" a="1"/>
  <c r="H242" i="3" s="1"/>
  <c r="H652" i="3" a="1"/>
  <c r="H652" i="3" s="1"/>
  <c r="H283" i="3" a="1"/>
  <c r="H283" i="3" s="1"/>
  <c r="H294" i="3" a="1"/>
  <c r="H294" i="3" s="1"/>
  <c r="H287" i="3" a="1"/>
  <c r="H287" i="3" s="1"/>
  <c r="H311" i="3" a="1"/>
  <c r="H311" i="3" s="1"/>
  <c r="H394" i="3" a="1"/>
  <c r="H394" i="3" s="1"/>
  <c r="H46" i="3" a="1"/>
  <c r="H46" i="3" s="1"/>
  <c r="H538" i="3" a="1"/>
  <c r="H538" i="3" s="1"/>
  <c r="H34" i="3" a="1"/>
  <c r="H34" i="3" s="1"/>
  <c r="H551" i="3" a="1"/>
  <c r="H551" i="3" s="1"/>
  <c r="H706" i="3" a="1"/>
  <c r="H706" i="3" s="1"/>
  <c r="H353" i="3" a="1"/>
  <c r="H353" i="3" s="1"/>
  <c r="H292" i="3" a="1"/>
  <c r="H292" i="3" s="1"/>
  <c r="H298" i="3" a="1"/>
  <c r="H298" i="3" s="1"/>
  <c r="H155" i="3" a="1"/>
  <c r="H155" i="3" s="1"/>
  <c r="H534" i="3" a="1"/>
  <c r="H534" i="3" s="1"/>
  <c r="H110" i="3" a="1"/>
  <c r="H110" i="3" s="1"/>
  <c r="H696" i="3" a="1"/>
  <c r="H696" i="3" s="1"/>
  <c r="H600" i="3" a="1"/>
  <c r="H600" i="3" s="1"/>
  <c r="H193" i="3" a="1"/>
  <c r="H193" i="3" s="1"/>
  <c r="H426" i="3" a="1"/>
  <c r="H426" i="3" s="1"/>
  <c r="H303" i="3" a="1"/>
  <c r="H303" i="3" s="1"/>
  <c r="H62" i="3" a="1"/>
  <c r="H62" i="3" s="1"/>
  <c r="H18" i="3" a="1"/>
  <c r="H18" i="3" s="1"/>
  <c r="H289" i="3" a="1"/>
  <c r="H289" i="3" s="1"/>
  <c r="H348" i="3" a="1"/>
  <c r="H348" i="3" s="1"/>
  <c r="H331" i="3" a="1"/>
  <c r="H331" i="3" s="1"/>
  <c r="H709" i="3" a="1"/>
  <c r="H709" i="3" s="1"/>
  <c r="H227" i="3" a="1"/>
  <c r="H227" i="3" s="1"/>
  <c r="H510" i="3" a="1"/>
  <c r="H510" i="3" s="1"/>
  <c r="H277" i="3" a="1"/>
  <c r="H277" i="3" s="1"/>
  <c r="H204" i="3" a="1"/>
  <c r="H204" i="3" s="1"/>
  <c r="H554" i="3" a="1"/>
  <c r="H554" i="3" s="1"/>
  <c r="H54" i="3" a="1"/>
  <c r="H54" i="3" s="1"/>
  <c r="H658" i="3" a="1"/>
  <c r="H658" i="3" s="1"/>
  <c r="H139" i="3" a="1"/>
  <c r="H139" i="3" s="1"/>
  <c r="H480" i="3" a="1"/>
  <c r="H480" i="3" s="1"/>
  <c r="H703" i="3" a="1"/>
  <c r="H703" i="3" s="1"/>
  <c r="H460" i="3" a="1"/>
  <c r="H460" i="3" s="1"/>
  <c r="H87" i="3" a="1"/>
  <c r="H87" i="3" s="1"/>
  <c r="H433" i="3" a="1"/>
  <c r="H433" i="3" s="1"/>
  <c r="H586" i="3" a="1"/>
  <c r="H586" i="3" s="1"/>
  <c r="H234" i="3" a="1"/>
  <c r="H234" i="3" s="1"/>
  <c r="H449" i="3" a="1"/>
  <c r="H449" i="3" s="1"/>
  <c r="H624" i="3" a="1"/>
  <c r="H624" i="3" s="1"/>
  <c r="H58" i="3" a="1"/>
  <c r="H58" i="3" s="1"/>
  <c r="H261" i="3" a="1"/>
  <c r="H261" i="3" s="1"/>
  <c r="H722" i="3" a="1"/>
  <c r="H722" i="3" s="1"/>
  <c r="H552" i="3" a="1"/>
  <c r="H552" i="3" s="1"/>
  <c r="H153" i="3" a="1"/>
  <c r="H153" i="3" s="1"/>
  <c r="H304" i="3" a="1"/>
  <c r="H304" i="3" s="1"/>
  <c r="H545" i="3" a="1"/>
  <c r="H545" i="3" s="1"/>
  <c r="H346" i="3" a="1"/>
  <c r="H346" i="3" s="1"/>
  <c r="H305" i="3" a="1"/>
  <c r="H305" i="3" s="1"/>
  <c r="H373" i="3" a="1"/>
  <c r="H373" i="3" s="1"/>
  <c r="H441" i="3" a="1"/>
  <c r="H441" i="3" s="1"/>
  <c r="H341" i="3" a="1"/>
  <c r="H341" i="3" s="1"/>
  <c r="H260" i="3" a="1"/>
  <c r="H260" i="3" s="1"/>
  <c r="H469" i="3" a="1"/>
  <c r="H469" i="3" s="1"/>
  <c r="H650" i="3" a="1"/>
  <c r="H650" i="3" s="1"/>
  <c r="H162" i="3" a="1"/>
  <c r="H162" i="3" s="1"/>
  <c r="H472" i="3" a="1"/>
  <c r="H472" i="3" s="1"/>
  <c r="H635" i="3" a="1"/>
  <c r="H635" i="3" s="1"/>
  <c r="H225" i="3" a="1"/>
  <c r="H225" i="3" s="1"/>
  <c r="H491" i="3" a="1"/>
  <c r="H491" i="3" s="1"/>
  <c r="I491" i="3" s="1"/>
  <c r="H149" i="3" a="1"/>
  <c r="H149" i="3" s="1"/>
  <c r="H57" i="3" a="1"/>
  <c r="H57" i="3" s="1"/>
  <c r="H80" i="3" a="1"/>
  <c r="H80" i="3" s="1"/>
  <c r="H427" i="3" a="1"/>
  <c r="H427" i="3" s="1"/>
  <c r="H715" i="3" a="1"/>
  <c r="H715" i="3" s="1"/>
  <c r="H643" i="3" a="1"/>
  <c r="H643" i="3" s="1"/>
  <c r="H33" i="3" a="1"/>
  <c r="H33" i="3" s="1"/>
  <c r="H330" i="3" a="1"/>
  <c r="H330" i="3" s="1"/>
  <c r="H445" i="3" a="1"/>
  <c r="H445" i="3" s="1"/>
  <c r="H371" i="3" a="1"/>
  <c r="H371" i="3" s="1"/>
  <c r="H654" i="3" a="1"/>
  <c r="H654" i="3" s="1"/>
  <c r="H284" i="3" a="1"/>
  <c r="H284" i="3" s="1"/>
  <c r="H448" i="3" a="1"/>
  <c r="H448" i="3" s="1"/>
  <c r="H370" i="3" a="1"/>
  <c r="H370" i="3" s="1"/>
  <c r="H49" i="3" a="1"/>
  <c r="H49" i="3" s="1"/>
  <c r="H313" i="3" a="1"/>
  <c r="H313" i="3" s="1"/>
  <c r="H300" i="3" a="1"/>
  <c r="H300" i="3" s="1"/>
  <c r="H50" i="3" a="1"/>
  <c r="H50" i="3" s="1"/>
  <c r="H494" i="3" a="1"/>
  <c r="H494" i="3" s="1"/>
  <c r="H547" i="3" a="1"/>
  <c r="H547" i="3" s="1"/>
  <c r="H278" i="3" a="1"/>
  <c r="H278" i="3" s="1"/>
  <c r="H208" i="3" a="1"/>
  <c r="H208" i="3" s="1"/>
  <c r="H127" i="3" a="1"/>
  <c r="H127" i="3" s="1"/>
  <c r="H160" i="3" a="1"/>
  <c r="H160" i="3" s="1"/>
  <c r="I160" i="3" s="1"/>
  <c r="H241" i="3" a="1"/>
  <c r="H241" i="3" s="1"/>
  <c r="H212" i="3" a="1"/>
  <c r="H212" i="3" s="1"/>
  <c r="H736" i="3" a="1"/>
  <c r="H736" i="3" s="1"/>
  <c r="H470" i="3" a="1"/>
  <c r="H470" i="3" s="1"/>
  <c r="H113" i="3" a="1"/>
  <c r="H113" i="3" s="1"/>
  <c r="H481" i="3" a="1"/>
  <c r="H481" i="3" s="1"/>
  <c r="H290" i="3" a="1"/>
  <c r="H290" i="3" s="1"/>
  <c r="H69" i="3" a="1"/>
  <c r="H69" i="3" s="1"/>
  <c r="I69" i="3" s="1"/>
  <c r="H286" i="3" a="1"/>
  <c r="H286" i="3" s="1"/>
  <c r="H666" i="3" a="1"/>
  <c r="H666" i="3" s="1"/>
  <c r="H364" i="3" a="1"/>
  <c r="H364" i="3" s="1"/>
  <c r="H159" i="3" a="1"/>
  <c r="H159" i="3" s="1"/>
  <c r="H389" i="3" a="1"/>
  <c r="H389" i="3" s="1"/>
  <c r="H450" i="3" a="1"/>
  <c r="H450" i="3" s="1"/>
  <c r="H606" i="3" a="1"/>
  <c r="H606" i="3" s="1"/>
  <c r="H67" i="3" a="1"/>
  <c r="H67" i="3" s="1"/>
  <c r="H578" i="3" a="1"/>
  <c r="H578" i="3" s="1"/>
  <c r="H488" i="3" a="1"/>
  <c r="H488" i="3" s="1"/>
  <c r="H157" i="3" a="1"/>
  <c r="H157" i="3" s="1"/>
  <c r="H730" i="3" a="1"/>
  <c r="H730" i="3" s="1"/>
  <c r="H561" i="3" a="1"/>
  <c r="H561" i="3" s="1"/>
  <c r="H466" i="3" a="1"/>
  <c r="H466" i="3" s="1"/>
  <c r="H526" i="3" a="1"/>
  <c r="H526" i="3" s="1"/>
  <c r="H691" i="3" a="1"/>
  <c r="H691" i="3" s="1"/>
  <c r="H524" i="3" a="1"/>
  <c r="H524" i="3" s="1"/>
  <c r="H259" i="3" a="1"/>
  <c r="H259" i="3" s="1"/>
  <c r="H453" i="3" a="1"/>
  <c r="H453" i="3" s="1"/>
  <c r="H267" i="3" a="1"/>
  <c r="H267" i="3" s="1"/>
  <c r="H88" i="3" a="1"/>
  <c r="H88" i="3" s="1"/>
  <c r="H274" i="3" a="1"/>
  <c r="H274" i="3" s="1"/>
  <c r="H301" i="3" a="1"/>
  <c r="H301" i="3" s="1"/>
  <c r="H237" i="3" a="1"/>
  <c r="H237" i="3" s="1"/>
  <c r="I237" i="3" s="1"/>
  <c r="H746" i="3" a="1"/>
  <c r="H746" i="3" s="1"/>
  <c r="H92" i="3" a="1"/>
  <c r="H92" i="3" s="1"/>
  <c r="H205" i="3" a="1"/>
  <c r="H205" i="3" s="1"/>
  <c r="H107" i="3" a="1"/>
  <c r="H107" i="3" s="1"/>
  <c r="H327" i="3" a="1"/>
  <c r="H327" i="3" s="1"/>
  <c r="H529" i="3" a="1"/>
  <c r="H529" i="3" s="1"/>
  <c r="H557" i="3" a="1"/>
  <c r="H557" i="3" s="1"/>
  <c r="H342" i="3" a="1"/>
  <c r="H342" i="3" s="1"/>
  <c r="H640" i="3" a="1"/>
  <c r="H640" i="3" s="1"/>
  <c r="H174" i="3" a="1"/>
  <c r="H174" i="3" s="1"/>
  <c r="H99" i="3" a="1"/>
  <c r="H99" i="3" s="1"/>
  <c r="H509" i="3" a="1"/>
  <c r="H509" i="3" s="1"/>
  <c r="H444" i="3" a="1"/>
  <c r="H444" i="3" s="1"/>
  <c r="H413" i="3" a="1"/>
  <c r="H413" i="3" s="1"/>
  <c r="H181" i="3" a="1"/>
  <c r="H181" i="3" s="1"/>
  <c r="H377" i="3" a="1"/>
  <c r="H377" i="3" s="1"/>
  <c r="H163" i="3" a="1"/>
  <c r="H163" i="3" s="1"/>
  <c r="H401" i="3" a="1"/>
  <c r="H401" i="3" s="1"/>
  <c r="H309" i="3" a="1"/>
  <c r="H309" i="3" s="1"/>
  <c r="H405" i="3" a="1"/>
  <c r="H405" i="3" s="1"/>
  <c r="H119" i="3" a="1"/>
  <c r="H119" i="3" s="1"/>
  <c r="H105" i="3" a="1"/>
  <c r="H105" i="3" s="1"/>
  <c r="H282" i="3" a="1"/>
  <c r="H282" i="3" s="1"/>
  <c r="H192" i="3" a="1"/>
  <c r="H192" i="3" s="1"/>
  <c r="H432" i="3" a="1"/>
  <c r="H432" i="3" s="1"/>
  <c r="H166" i="3" a="1"/>
  <c r="H166" i="3" s="1"/>
  <c r="H447" i="3" a="1"/>
  <c r="H447" i="3" s="1"/>
  <c r="H211" i="3" a="1"/>
  <c r="H211" i="3" s="1"/>
  <c r="H252" i="3" a="1"/>
  <c r="H252" i="3" s="1"/>
  <c r="H508" i="3" a="1"/>
  <c r="H508" i="3" s="1"/>
  <c r="H543" i="3" a="1"/>
  <c r="H543" i="3" s="1"/>
  <c r="H611" i="3" a="1"/>
  <c r="H611" i="3" s="1"/>
  <c r="I611" i="3" s="1"/>
  <c r="H30" i="3" a="1"/>
  <c r="H30" i="3" s="1"/>
  <c r="I30" i="3" s="1"/>
  <c r="H490" i="3" a="1"/>
  <c r="H490" i="3" s="1"/>
  <c r="H381" i="3" a="1"/>
  <c r="H381" i="3" s="1"/>
  <c r="H562" i="3" a="1"/>
  <c r="H562" i="3" s="1"/>
  <c r="H437" i="3" a="1"/>
  <c r="H437" i="3" s="1"/>
  <c r="H42" i="3" a="1"/>
  <c r="H42" i="3" s="1"/>
  <c r="H268" i="3" a="1"/>
  <c r="H268" i="3" s="1"/>
  <c r="H446" i="3" a="1"/>
  <c r="H446" i="3" s="1"/>
  <c r="I446" i="3" s="1"/>
  <c r="H443" i="3" a="1"/>
  <c r="H443" i="3" s="1"/>
  <c r="H180" i="3" a="1"/>
  <c r="H180" i="3" s="1"/>
  <c r="H68" i="3" a="1"/>
  <c r="H68" i="3" s="1"/>
  <c r="H343" i="3" a="1"/>
  <c r="H343" i="3" s="1"/>
  <c r="H165" i="3" a="1"/>
  <c r="H165" i="3" s="1"/>
  <c r="I165" i="3" s="1"/>
  <c r="H29" i="3" a="1"/>
  <c r="H29" i="3" s="1"/>
  <c r="H24" i="3" a="1"/>
  <c r="H24" i="3" s="1"/>
  <c r="I24" i="3" s="1"/>
  <c r="H638" i="3" a="1"/>
  <c r="H638" i="3" s="1"/>
  <c r="I638" i="3" s="1"/>
  <c r="H698" i="3" a="1"/>
  <c r="H698" i="3" s="1"/>
  <c r="H645" i="3" a="1"/>
  <c r="H645" i="3" s="1"/>
  <c r="H338" i="3" a="1"/>
  <c r="H338" i="3" s="1"/>
  <c r="H500" i="3" a="1"/>
  <c r="H500" i="3" s="1"/>
  <c r="H704" i="3" a="1"/>
  <c r="H704" i="3" s="1"/>
  <c r="H255" i="3" a="1"/>
  <c r="H255" i="3" s="1"/>
  <c r="H32" i="3" a="1"/>
  <c r="H32" i="3" s="1"/>
  <c r="H436" i="3" a="1"/>
  <c r="H436" i="3" s="1"/>
  <c r="I436" i="3" s="1"/>
  <c r="H249" i="3" a="1"/>
  <c r="H249" i="3" s="1"/>
  <c r="I249" i="3" s="1"/>
  <c r="H649" i="3" a="1"/>
  <c r="H649" i="3" s="1"/>
  <c r="H506" i="3" a="1"/>
  <c r="H506" i="3" s="1"/>
  <c r="H591" i="3" a="1"/>
  <c r="H591" i="3" s="1"/>
  <c r="H222" i="3" a="1"/>
  <c r="H222" i="3" s="1"/>
  <c r="I222" i="3" s="1"/>
  <c r="H507" i="3" a="1"/>
  <c r="H507" i="3" s="1"/>
  <c r="I507" i="3" s="1"/>
  <c r="H138" i="3" a="1"/>
  <c r="H138" i="3" s="1"/>
  <c r="H280" i="3" a="1"/>
  <c r="H280" i="3" s="1"/>
  <c r="I280" i="3" s="1"/>
  <c r="H368" i="3" a="1"/>
  <c r="H368" i="3" s="1"/>
  <c r="H365" i="3" a="1"/>
  <c r="H365" i="3" s="1"/>
  <c r="H43" i="3" a="1"/>
  <c r="H43" i="3" s="1"/>
  <c r="H523" i="3" a="1"/>
  <c r="H523" i="3" s="1"/>
  <c r="H128" i="3" a="1"/>
  <c r="H128" i="3" s="1"/>
  <c r="I128" i="3" s="1"/>
  <c r="H134" i="3" a="1"/>
  <c r="H134" i="3" s="1"/>
  <c r="H362" i="3" a="1"/>
  <c r="H362" i="3" s="1"/>
  <c r="H356" i="3" a="1"/>
  <c r="H356" i="3" s="1"/>
  <c r="H584" i="3" a="1"/>
  <c r="H584" i="3" s="1"/>
  <c r="I584" i="3" s="1"/>
  <c r="H332" i="3" a="1"/>
  <c r="H332" i="3" s="1"/>
  <c r="H399" i="3" a="1"/>
  <c r="H399" i="3" s="1"/>
  <c r="H351" i="3" a="1"/>
  <c r="H351" i="3" s="1"/>
  <c r="H493" i="3" a="1"/>
  <c r="H493" i="3" s="1"/>
  <c r="I493" i="3" s="1"/>
  <c r="H683" i="3" a="1"/>
  <c r="H683" i="3" s="1"/>
  <c r="H177" i="3" a="1"/>
  <c r="H177" i="3" s="1"/>
  <c r="H671" i="3" a="1"/>
  <c r="H671" i="3" s="1"/>
  <c r="I671" i="3" s="1"/>
  <c r="H633" i="3" a="1"/>
  <c r="H633" i="3" s="1"/>
  <c r="I633" i="3" s="1"/>
  <c r="H97" i="3" a="1"/>
  <c r="H97" i="3" s="1"/>
  <c r="H458" i="3" a="1"/>
  <c r="H458" i="3" s="1"/>
  <c r="I458" i="3" s="1"/>
  <c r="H296" i="3" a="1"/>
  <c r="H296" i="3" s="1"/>
  <c r="H744" i="3" a="1"/>
  <c r="H744" i="3" s="1"/>
  <c r="I744" i="3" s="1"/>
  <c r="H474" i="3" a="1"/>
  <c r="H474" i="3" s="1"/>
  <c r="H632" i="3" a="1"/>
  <c r="H632" i="3" s="1"/>
  <c r="H73" i="3" a="1"/>
  <c r="H73" i="3" s="1"/>
  <c r="I73" i="3" s="1"/>
  <c r="H464" i="3" a="1"/>
  <c r="H464" i="3" s="1"/>
  <c r="I464" i="3" s="1"/>
  <c r="H670" i="3" a="1"/>
  <c r="H670" i="3" s="1"/>
  <c r="I670" i="3" s="1"/>
  <c r="H410" i="3" a="1"/>
  <c r="H410" i="3" s="1"/>
  <c r="H263" i="3" a="1"/>
  <c r="H263" i="3" s="1"/>
  <c r="H11" i="3" a="1"/>
  <c r="H11" i="3" s="1"/>
  <c r="I11" i="3" s="1"/>
  <c r="H136" i="3" a="1"/>
  <c r="H136" i="3" s="1"/>
  <c r="I136" i="3" s="1"/>
  <c r="H531" i="3" a="1"/>
  <c r="H531" i="3" s="1"/>
  <c r="H340" i="3" a="1"/>
  <c r="H340" i="3" s="1"/>
  <c r="I340" i="3" s="1"/>
  <c r="H178" i="3" a="1"/>
  <c r="H178" i="3" s="1"/>
  <c r="H581" i="3" a="1"/>
  <c r="H581" i="3" s="1"/>
  <c r="H247" i="3" a="1"/>
  <c r="H247" i="3" s="1"/>
  <c r="I247" i="3" s="1"/>
  <c r="H725" i="3" a="1"/>
  <c r="H725" i="3" s="1"/>
  <c r="H95" i="3" a="1"/>
  <c r="H95" i="3" s="1"/>
  <c r="I95" i="3" s="1"/>
  <c r="H505" i="3" a="1"/>
  <c r="H505" i="3" s="1"/>
  <c r="I505" i="3" s="1"/>
  <c r="H358" i="3" a="1"/>
  <c r="H358" i="3" s="1"/>
  <c r="I358" i="3" s="1"/>
  <c r="H612" i="3" a="1"/>
  <c r="H612" i="3" s="1"/>
  <c r="I612" i="3" s="1"/>
  <c r="H154" i="3" a="1"/>
  <c r="H154" i="3" s="1"/>
  <c r="H6" i="3" a="1"/>
  <c r="H6" i="3" s="1"/>
  <c r="I6" i="3" s="1"/>
  <c r="H63" i="3" a="1"/>
  <c r="H63" i="3" s="1"/>
  <c r="H335" i="3" a="1"/>
  <c r="H335" i="3" s="1"/>
  <c r="H218" i="3" a="1"/>
  <c r="H218" i="3" s="1"/>
  <c r="I218" i="3" s="1"/>
  <c r="H485" i="3" a="1"/>
  <c r="H485" i="3" s="1"/>
  <c r="I485" i="3" s="1"/>
  <c r="H142" i="3" a="1"/>
  <c r="H142" i="3" s="1"/>
  <c r="H390" i="3" a="1"/>
  <c r="H390" i="3" s="1"/>
  <c r="I390" i="3" s="1"/>
  <c r="H199" i="3" a="1"/>
  <c r="H199" i="3" s="1"/>
  <c r="I199" i="3" s="1"/>
  <c r="H221" i="3" a="1"/>
  <c r="H221" i="3" s="1"/>
  <c r="I221" i="3" s="1"/>
  <c r="H76" i="3" a="1"/>
  <c r="H76" i="3" s="1"/>
  <c r="I76" i="3" s="1"/>
  <c r="H418" i="3" a="1"/>
  <c r="H418" i="3" s="1"/>
  <c r="H297" i="3" a="1"/>
  <c r="H297" i="3" s="1"/>
  <c r="I297" i="3" s="1"/>
  <c r="H285" i="3" a="1"/>
  <c r="H285" i="3" s="1"/>
  <c r="I285" i="3" s="1"/>
  <c r="H35" i="3" a="1"/>
  <c r="H35" i="3" s="1"/>
  <c r="I35" i="3" s="1"/>
  <c r="H91" i="3" a="1"/>
  <c r="H91" i="3" s="1"/>
  <c r="H657" i="3" a="1"/>
  <c r="H657" i="3" s="1"/>
  <c r="I657" i="3" s="1"/>
  <c r="H115" i="3" a="1"/>
  <c r="H115" i="3" s="1"/>
  <c r="I115" i="3" s="1"/>
  <c r="H246" i="3" a="1"/>
  <c r="H246" i="3" s="1"/>
  <c r="I246" i="3" s="1"/>
  <c r="H467" i="3" a="1"/>
  <c r="H467" i="3" s="1"/>
  <c r="H135" i="3" a="1"/>
  <c r="H135" i="3" s="1"/>
  <c r="I135" i="3" s="1"/>
  <c r="H739" i="3" a="1"/>
  <c r="H739" i="3" s="1"/>
  <c r="I739" i="3" s="1"/>
  <c r="H382" i="3" a="1"/>
  <c r="H382" i="3" s="1"/>
  <c r="I382" i="3" s="1"/>
  <c r="H232" i="3" a="1"/>
  <c r="H232" i="3" s="1"/>
  <c r="I232" i="3" s="1"/>
  <c r="H70" i="3" a="1"/>
  <c r="H70" i="3" s="1"/>
  <c r="I70" i="3" s="1"/>
  <c r="H617" i="3" a="1"/>
  <c r="H617" i="3" s="1"/>
  <c r="I617" i="3" s="1"/>
  <c r="H558" i="3" a="1"/>
  <c r="H558" i="3" s="1"/>
  <c r="I558" i="3" s="1"/>
  <c r="H516" i="3" a="1"/>
  <c r="H516" i="3" s="1"/>
  <c r="H454" i="3" a="1"/>
  <c r="H454" i="3" s="1"/>
  <c r="I454" i="3" s="1"/>
  <c r="H699" i="3" a="1"/>
  <c r="H699" i="3" s="1"/>
  <c r="I699" i="3" s="1"/>
  <c r="H542" i="3" a="1"/>
  <c r="H542" i="3" s="1"/>
  <c r="I542" i="3" s="1"/>
  <c r="H625" i="3" a="1"/>
  <c r="H625" i="3" s="1"/>
  <c r="I625" i="3" s="1"/>
  <c r="H692" i="3" a="1"/>
  <c r="H692" i="3" s="1"/>
  <c r="I692" i="3" s="1"/>
  <c r="H684" i="3" a="1"/>
  <c r="H684" i="3" s="1"/>
  <c r="I684" i="3" s="1"/>
  <c r="H383" i="3" a="1"/>
  <c r="H383" i="3" s="1"/>
  <c r="I383" i="3" s="1"/>
  <c r="H271" i="3" a="1"/>
  <c r="H271" i="3" s="1"/>
  <c r="I271" i="3" s="1"/>
  <c r="H607" i="3" a="1"/>
  <c r="H607" i="3" s="1"/>
  <c r="I607" i="3" s="1"/>
  <c r="H106" i="3" a="1"/>
  <c r="H106" i="3" s="1"/>
  <c r="I106" i="3" s="1"/>
  <c r="H28" i="3" a="1"/>
  <c r="H28" i="3" s="1"/>
  <c r="I28" i="3" s="1"/>
  <c r="H515" i="3" a="1"/>
  <c r="H515" i="3" s="1"/>
  <c r="I515" i="3" s="1"/>
  <c r="H9" i="3" a="1"/>
  <c r="H9" i="3" s="1"/>
  <c r="I9" i="3" s="1"/>
  <c r="H576" i="3" a="1"/>
  <c r="H576" i="3" s="1"/>
  <c r="I576" i="3" s="1"/>
  <c r="H126" i="3" a="1"/>
  <c r="H126" i="3" s="1"/>
  <c r="I126" i="3" s="1"/>
  <c r="H316" i="3" a="1"/>
  <c r="H316" i="3" s="1"/>
  <c r="I316" i="3" s="1"/>
  <c r="H564" i="3" a="1"/>
  <c r="H564" i="3" s="1"/>
  <c r="I564" i="3" s="1"/>
  <c r="H72" i="3" a="1"/>
  <c r="H72" i="3" s="1"/>
  <c r="I72" i="3" s="1"/>
  <c r="H660" i="3" a="1"/>
  <c r="H660" i="3" s="1"/>
  <c r="I660" i="3" s="1"/>
  <c r="H56" i="3" a="1"/>
  <c r="H56" i="3" s="1"/>
  <c r="I56" i="3" s="1"/>
  <c r="H150" i="3" a="1"/>
  <c r="H150" i="3" s="1"/>
  <c r="I150" i="3" s="1"/>
  <c r="H745" i="3" a="1"/>
  <c r="H745" i="3" s="1"/>
  <c r="I745" i="3" s="1"/>
  <c r="H273" i="3" a="1"/>
  <c r="H273" i="3" s="1"/>
  <c r="I273" i="3" s="1"/>
  <c r="H539" i="3" a="1"/>
  <c r="H539" i="3" s="1"/>
  <c r="I539" i="3" s="1"/>
  <c r="H117" i="3" a="1"/>
  <c r="H117" i="3" s="1"/>
  <c r="I117" i="3" s="1"/>
  <c r="H424" i="3" a="1"/>
  <c r="H424" i="3" s="1"/>
  <c r="I424" i="3" s="1"/>
  <c r="H75" i="3" a="1"/>
  <c r="H75" i="3" s="1"/>
  <c r="I75" i="3" s="1"/>
  <c r="H141" i="3" a="1"/>
  <c r="H141" i="3" s="1"/>
  <c r="I141" i="3" s="1"/>
  <c r="H560" i="3" a="1"/>
  <c r="H560" i="3" s="1"/>
  <c r="I560" i="3" s="1"/>
  <c r="H276" i="3" a="1"/>
  <c r="H276" i="3" s="1"/>
  <c r="I276" i="3" s="1"/>
  <c r="H412" i="3" a="1"/>
  <c r="H412" i="3" s="1"/>
  <c r="I412" i="3" s="1"/>
  <c r="H347" i="3" a="1"/>
  <c r="H347" i="3" s="1"/>
  <c r="I347" i="3" s="1"/>
  <c r="H594" i="3" a="1"/>
  <c r="H594" i="3" s="1"/>
  <c r="I594" i="3" s="1"/>
  <c r="H4" i="3" a="1"/>
  <c r="H4" i="3" s="1"/>
  <c r="I4" i="3" s="1"/>
  <c r="H109" i="3" a="1"/>
  <c r="H109" i="3" s="1"/>
  <c r="I109" i="3" s="1"/>
  <c r="H553" i="3" a="1"/>
  <c r="H553" i="3" s="1"/>
  <c r="I553" i="3" s="1"/>
  <c r="H732" i="3" a="1"/>
  <c r="H732" i="3" s="1"/>
  <c r="I732" i="3" s="1"/>
  <c r="H393" i="3" a="1"/>
  <c r="H393" i="3" s="1"/>
  <c r="I393" i="3" s="1"/>
  <c r="H84" i="3" a="1"/>
  <c r="H84" i="3" s="1"/>
  <c r="I84" i="3" s="1"/>
  <c r="H541" i="3" a="1"/>
  <c r="H541" i="3" s="1"/>
  <c r="I541" i="3" s="1"/>
  <c r="H407" i="3" a="1"/>
  <c r="H407" i="3" s="1"/>
  <c r="I407" i="3" s="1"/>
  <c r="H724" i="3" a="1"/>
  <c r="H724" i="3" s="1"/>
  <c r="I724" i="3" s="1"/>
  <c r="H712" i="3" a="1"/>
  <c r="H712" i="3" s="1"/>
  <c r="I712" i="3" s="1"/>
  <c r="H302" i="3" a="1"/>
  <c r="H302" i="3" s="1"/>
  <c r="I302" i="3" s="1"/>
  <c r="H337" i="3" a="1"/>
  <c r="H337" i="3" s="1"/>
  <c r="I337" i="3" s="1"/>
  <c r="H333" i="3" a="1"/>
  <c r="H333" i="3" s="1"/>
  <c r="I333" i="3" s="1"/>
  <c r="H733" i="3" a="1"/>
  <c r="H733" i="3" s="1"/>
  <c r="I733" i="3" s="1"/>
  <c r="H21" i="3" a="1"/>
  <c r="H21" i="3" s="1"/>
  <c r="I21" i="3" s="1"/>
  <c r="H702" i="3" a="1"/>
  <c r="H702" i="3" s="1"/>
  <c r="I702" i="3" s="1"/>
  <c r="H701" i="3" a="1"/>
  <c r="H701" i="3" s="1"/>
  <c r="I701" i="3" s="1"/>
  <c r="H312" i="3" a="1"/>
  <c r="H312" i="3" s="1"/>
  <c r="I312" i="3" s="1"/>
  <c r="H689" i="3" a="1"/>
  <c r="H689" i="3" s="1"/>
  <c r="I689" i="3" s="1"/>
  <c r="H408" i="3" a="1"/>
  <c r="H408" i="3" s="1"/>
  <c r="I408" i="3" s="1"/>
  <c r="H41" i="3" a="1"/>
  <c r="H41" i="3" s="1"/>
  <c r="I41" i="3" s="1"/>
  <c r="H395" i="3" a="1"/>
  <c r="H395" i="3" s="1"/>
  <c r="I395" i="3" s="1"/>
  <c r="H566" i="3" a="1"/>
  <c r="H566" i="3" s="1"/>
  <c r="I566" i="3" s="1"/>
  <c r="H189" i="3" a="1"/>
  <c r="H189" i="3" s="1"/>
  <c r="I189" i="3" s="1"/>
  <c r="H452" i="3" a="1"/>
  <c r="H452" i="3" s="1"/>
  <c r="I452" i="3" s="1"/>
  <c r="H26" i="3" a="1"/>
  <c r="H26" i="3" s="1"/>
  <c r="I26" i="3" s="1"/>
  <c r="H601" i="3" a="1"/>
  <c r="H601" i="3" s="1"/>
  <c r="I601" i="3" s="1"/>
  <c r="H77" i="3" a="1"/>
  <c r="H77" i="3" s="1"/>
  <c r="I77" i="3" s="1"/>
  <c r="H145" i="3" a="1"/>
  <c r="H145" i="3" s="1"/>
  <c r="I145" i="3" s="1"/>
  <c r="H615" i="3" a="1"/>
  <c r="H615" i="3" s="1"/>
  <c r="I615" i="3" s="1"/>
  <c r="H582" i="3" a="1"/>
  <c r="H582" i="3" s="1"/>
  <c r="I582" i="3" s="1"/>
  <c r="H224" i="3" a="1"/>
  <c r="H224" i="3" s="1"/>
  <c r="I224" i="3" s="1"/>
  <c r="H143" i="3" a="1"/>
  <c r="H143" i="3" s="1"/>
  <c r="I143" i="3" s="1"/>
  <c r="H721" i="3" a="1"/>
  <c r="H721" i="3" s="1"/>
  <c r="I721" i="3" s="1"/>
  <c r="H235" i="3" a="1"/>
  <c r="H235" i="3" s="1"/>
  <c r="I235" i="3" s="1"/>
  <c r="H306" i="3" a="1"/>
  <c r="H306" i="3" s="1"/>
  <c r="I306" i="3" s="1"/>
  <c r="H325" i="3" a="1"/>
  <c r="H325" i="3" s="1"/>
  <c r="I325" i="3" s="1"/>
  <c r="H137" i="3" a="1"/>
  <c r="H137" i="3" s="1"/>
  <c r="I137" i="3" s="1"/>
  <c r="H25" i="3" a="1"/>
  <c r="H25" i="3" s="1"/>
  <c r="I25" i="3" s="1"/>
  <c r="H486" i="3" a="1"/>
  <c r="H486" i="3" s="1"/>
  <c r="I486" i="3" s="1"/>
  <c r="H375" i="3" a="1"/>
  <c r="H375" i="3" s="1"/>
  <c r="I375" i="3" s="1"/>
  <c r="H626" i="3" a="1"/>
  <c r="H626" i="3" s="1"/>
  <c r="I626" i="3" s="1"/>
  <c r="H585" i="3" a="1"/>
  <c r="H585" i="3" s="1"/>
  <c r="I585" i="3" s="1"/>
  <c r="H610" i="3" a="1"/>
  <c r="H610" i="3" s="1"/>
  <c r="I610" i="3" s="1"/>
  <c r="H717" i="3" a="1"/>
  <c r="H717" i="3" s="1"/>
  <c r="I717" i="3" s="1"/>
  <c r="H172" i="3" a="1"/>
  <c r="H172" i="3" s="1"/>
  <c r="I172" i="3" s="1"/>
  <c r="H468" i="3" a="1"/>
  <c r="H468" i="3" s="1"/>
  <c r="I468" i="3" s="1"/>
  <c r="H121" i="3" a="1"/>
  <c r="H121" i="3" s="1"/>
  <c r="I121" i="3" s="1"/>
  <c r="H636" i="3" a="1"/>
  <c r="H636" i="3" s="1"/>
  <c r="I636" i="3" s="1"/>
  <c r="H384" i="3" a="1"/>
  <c r="H384" i="3" s="1"/>
  <c r="I384" i="3" s="1"/>
  <c r="H209" i="3" a="1"/>
  <c r="H209" i="3" s="1"/>
  <c r="I209" i="3" s="1"/>
  <c r="H233" i="3" a="1"/>
  <c r="H233" i="3" s="1"/>
  <c r="I233" i="3" s="1"/>
  <c r="H513" i="3" a="1"/>
  <c r="H513" i="3" s="1"/>
  <c r="I513" i="3" s="1"/>
  <c r="H379" i="3" a="1"/>
  <c r="H379" i="3" s="1"/>
  <c r="I379" i="3" s="1"/>
  <c r="H489" i="3" a="1"/>
  <c r="H489" i="3" s="1"/>
  <c r="I489" i="3" s="1"/>
  <c r="H148" i="3" a="1"/>
  <c r="H148" i="3" s="1"/>
  <c r="I148" i="3" s="1"/>
  <c r="H465" i="3" a="1"/>
  <c r="H465" i="3" s="1"/>
  <c r="I465" i="3" s="1"/>
  <c r="H667" i="3" a="1"/>
  <c r="H667" i="3" s="1"/>
  <c r="I667" i="3" s="1"/>
  <c r="H700" i="3" a="1"/>
  <c r="H700" i="3" s="1"/>
  <c r="I700" i="3" s="1"/>
  <c r="H574" i="3" a="1"/>
  <c r="H574" i="3" s="1"/>
  <c r="I574" i="3" s="1"/>
  <c r="H514" i="3" a="1"/>
  <c r="H514" i="3" s="1"/>
  <c r="I514" i="3" s="1"/>
  <c r="H580" i="3" a="1"/>
  <c r="H580" i="3" s="1"/>
  <c r="I580" i="3" s="1"/>
  <c r="H681" i="3" a="1"/>
  <c r="H681" i="3" s="1"/>
  <c r="I681" i="3" s="1"/>
  <c r="H40" i="3" a="1"/>
  <c r="H40" i="3" s="1"/>
  <c r="I40" i="3" s="1"/>
  <c r="H17" i="3" a="1"/>
  <c r="H17" i="3" s="1"/>
  <c r="I17" i="3" s="1"/>
  <c r="H125" i="3" a="1"/>
  <c r="H125" i="3" s="1"/>
  <c r="I125" i="3" s="1"/>
  <c r="H23" i="3" a="1"/>
  <c r="H23" i="3" s="1"/>
  <c r="I23" i="3" s="1"/>
  <c r="H3" i="3" a="1"/>
  <c r="H3" i="3" s="1"/>
  <c r="I3" i="3" s="1"/>
  <c r="H146" i="3" a="1"/>
  <c r="H146" i="3" s="1"/>
  <c r="I146" i="3" s="1"/>
  <c r="H583" i="3" a="1"/>
  <c r="H583" i="3" s="1"/>
  <c r="I583" i="3" s="1"/>
  <c r="H323" i="3" a="1"/>
  <c r="H323" i="3" s="1"/>
  <c r="I323" i="3" s="1"/>
  <c r="H357" i="3" a="1"/>
  <c r="H357" i="3" s="1"/>
  <c r="I357" i="3" s="1"/>
  <c r="H213" i="3" a="1"/>
  <c r="H213" i="3" s="1"/>
  <c r="I213" i="3" s="1"/>
  <c r="H567" i="3" a="1"/>
  <c r="H567" i="3" s="1"/>
  <c r="I567" i="3" s="1"/>
  <c r="H64" i="3" a="1"/>
  <c r="H64" i="3" s="1"/>
  <c r="I64" i="3" s="1"/>
  <c r="H616" i="3" a="1"/>
  <c r="H616" i="3" s="1"/>
  <c r="I616" i="3" s="1"/>
  <c r="H161" i="3" a="1"/>
  <c r="H161" i="3" s="1"/>
  <c r="I161" i="3" s="1"/>
  <c r="H122" i="3" a="1"/>
  <c r="H122" i="3" s="1"/>
  <c r="I122" i="3" s="1"/>
  <c r="H103" i="3" a="1"/>
  <c r="H103" i="3" s="1"/>
  <c r="I103" i="3" s="1"/>
  <c r="H729" i="3" a="1"/>
  <c r="H729" i="3" s="1"/>
  <c r="I729" i="3" s="1"/>
  <c r="H687" i="3" a="1"/>
  <c r="H687" i="3" s="1"/>
  <c r="I687" i="3" s="1"/>
  <c r="H685" i="3" a="1"/>
  <c r="H685" i="3" s="1"/>
  <c r="I685" i="3" s="1"/>
  <c r="H662" i="3" a="1"/>
  <c r="H662" i="3" s="1"/>
  <c r="I662" i="3" s="1"/>
  <c r="H595" i="3" a="1"/>
  <c r="H595" i="3" s="1"/>
  <c r="I595" i="3" s="1"/>
  <c r="H210" i="3" a="1"/>
  <c r="H210" i="3" s="1"/>
  <c r="I210" i="3" s="1"/>
  <c r="H352" i="3" a="1"/>
  <c r="H352" i="3" s="1"/>
  <c r="I352" i="3" s="1"/>
  <c r="I170" i="3"/>
  <c r="I19" i="3"/>
  <c r="Q6700" i="13"/>
  <c r="I588" i="3"/>
  <c r="I481" i="3"/>
  <c r="I217" i="3"/>
  <c r="I480" i="3"/>
  <c r="I181" i="3"/>
  <c r="I242" i="3"/>
  <c r="I230" i="3"/>
  <c r="I398" i="3"/>
  <c r="I20" i="3"/>
  <c r="I559" i="3"/>
  <c r="I243" i="3"/>
  <c r="I367" i="3"/>
  <c r="I644" i="3"/>
  <c r="I29" i="3"/>
  <c r="I490" i="3"/>
  <c r="I643" i="3"/>
  <c r="I310" i="3"/>
  <c r="I220" i="3"/>
  <c r="I376" i="3"/>
  <c r="I66" i="3"/>
  <c r="I482" i="3"/>
  <c r="I637" i="3"/>
  <c r="I163" i="3"/>
  <c r="I719" i="3"/>
  <c r="I53" i="3"/>
  <c r="I79" i="3"/>
  <c r="I695" i="3"/>
  <c r="I740" i="3"/>
  <c r="I598" i="3"/>
  <c r="I262" i="3"/>
  <c r="I309" i="3"/>
  <c r="I417" i="3"/>
  <c r="I154" i="3"/>
  <c r="I267" i="3"/>
  <c r="I466" i="3"/>
  <c r="I151" i="3"/>
  <c r="I448" i="3"/>
  <c r="I531" i="3"/>
  <c r="I238" i="3"/>
  <c r="I396" i="3"/>
  <c r="I572" i="3"/>
  <c r="I578" i="3"/>
  <c r="I186" i="3"/>
  <c r="I62" i="3"/>
  <c r="I599" i="3"/>
  <c r="I502" i="3"/>
  <c r="I182" i="3"/>
  <c r="I423" i="3"/>
  <c r="I600" i="3"/>
  <c r="I205" i="3"/>
  <c r="I364" i="3"/>
  <c r="I174" i="3"/>
  <c r="I51" i="3"/>
  <c r="I504" i="3"/>
  <c r="I44" i="3"/>
  <c r="I690" i="3"/>
  <c r="I459" i="3"/>
  <c r="I469" i="3"/>
  <c r="I622" i="3"/>
  <c r="I16" i="3"/>
  <c r="I478" i="3"/>
  <c r="I738" i="3"/>
  <c r="I548" i="3"/>
  <c r="I234" i="3"/>
  <c r="I508" i="3"/>
  <c r="I498" i="3"/>
  <c r="I561" i="3"/>
  <c r="I565" i="3"/>
  <c r="I212" i="3"/>
  <c r="I169" i="3"/>
  <c r="I629" i="3"/>
  <c r="I48" i="3"/>
  <c r="I704" i="3"/>
  <c r="I593" i="3"/>
  <c r="I693" i="3"/>
  <c r="I635" i="3"/>
  <c r="I228" i="3"/>
  <c r="I288" i="3"/>
  <c r="I618" i="3"/>
  <c r="I526" i="3"/>
  <c r="I7" i="3"/>
  <c r="I149" i="3"/>
  <c r="I332" i="3"/>
  <c r="I664" i="3"/>
  <c r="I155" i="3"/>
  <c r="I120" i="3"/>
  <c r="I80" i="3"/>
  <c r="I354" i="3"/>
  <c r="I614" i="3"/>
  <c r="I472" i="3"/>
  <c r="I45" i="3"/>
  <c r="I462" i="3"/>
  <c r="I517" i="3"/>
  <c r="I251" i="3"/>
  <c r="I378" i="3"/>
  <c r="I691" i="3"/>
  <c r="I632" i="3"/>
  <c r="I727" i="3"/>
  <c r="I673" i="3"/>
  <c r="I147" i="3"/>
  <c r="I336" i="3"/>
  <c r="I27" i="3"/>
  <c r="I263" i="3"/>
  <c r="I368" i="3"/>
  <c r="I707" i="3"/>
  <c r="I270" i="3"/>
  <c r="I345" i="3"/>
  <c r="I296" i="3"/>
  <c r="I183" i="3"/>
  <c r="I483" i="3"/>
  <c r="I171" i="3"/>
  <c r="I604" i="3"/>
  <c r="I74" i="3"/>
  <c r="I540" i="3"/>
  <c r="I620" i="3"/>
  <c r="I239" i="3"/>
  <c r="I641" i="3"/>
  <c r="I311" i="3"/>
  <c r="I254" i="3"/>
  <c r="I522" i="3"/>
  <c r="I380" i="3"/>
  <c r="I365" i="3"/>
  <c r="I85" i="3"/>
  <c r="I456" i="3"/>
  <c r="I166" i="3"/>
  <c r="I329" i="3"/>
  <c r="I394" i="3"/>
  <c r="I569" i="3"/>
  <c r="I162" i="3"/>
  <c r="I339" i="3"/>
  <c r="I275" i="3"/>
  <c r="I714" i="3"/>
  <c r="I536" i="3"/>
  <c r="I225" i="3"/>
  <c r="I613" i="3"/>
  <c r="I726" i="3"/>
  <c r="I47" i="3"/>
  <c r="I124" i="3"/>
  <c r="I463" i="3"/>
  <c r="I650" i="3"/>
  <c r="I88" i="3"/>
  <c r="I245" i="3"/>
  <c r="I442" i="3"/>
  <c r="I467" i="3"/>
  <c r="I492" i="3"/>
  <c r="I435" i="3"/>
  <c r="I139" i="3"/>
  <c r="I194" i="3"/>
  <c r="E6" i="16"/>
  <c r="F16" i="16" s="1"/>
  <c r="I501" i="3"/>
  <c r="I530" i="3"/>
  <c r="I688" i="3"/>
  <c r="I33" i="3"/>
  <c r="I363" i="3"/>
  <c r="I260" i="3"/>
  <c r="I470" i="3"/>
  <c r="I290" i="3"/>
  <c r="I397" i="3"/>
  <c r="I479" i="3"/>
  <c r="I516" i="3"/>
  <c r="I269" i="3"/>
  <c r="I59" i="3"/>
  <c r="I104" i="3"/>
  <c r="I359" i="3"/>
  <c r="I206" i="3"/>
  <c r="I286" i="3"/>
  <c r="I709" i="3"/>
  <c r="I586" i="3"/>
  <c r="I703" i="3"/>
  <c r="I244" i="3"/>
  <c r="I294" i="3"/>
  <c r="I61" i="3"/>
  <c r="I335" i="3"/>
  <c r="I71" i="3"/>
  <c r="I563" i="3"/>
  <c r="I107" i="3"/>
  <c r="I67" i="3"/>
  <c r="I432" i="3"/>
  <c r="I570" i="3"/>
  <c r="I248" i="3"/>
  <c r="I108" i="3"/>
  <c r="I503" i="3"/>
  <c r="I219" i="3"/>
  <c r="I461" i="3"/>
  <c r="I252" i="3"/>
  <c r="I31" i="3"/>
  <c r="I678" i="3"/>
  <c r="I419" i="3"/>
  <c r="I193" i="3"/>
  <c r="I372" i="3"/>
  <c r="I573" i="3"/>
  <c r="I39" i="3"/>
  <c r="I609" i="3"/>
  <c r="I192" i="3"/>
  <c r="I529" i="3"/>
  <c r="I544" i="3"/>
  <c r="I499" i="3"/>
  <c r="I401" i="3"/>
  <c r="I425" i="3"/>
  <c r="I356" i="3"/>
  <c r="I188" i="3"/>
  <c r="I651" i="3"/>
  <c r="I509" i="3"/>
  <c r="I259" i="3"/>
  <c r="I131" i="3"/>
  <c r="I264" i="3"/>
  <c r="I677" i="3"/>
  <c r="I443" i="3"/>
  <c r="I577" i="3"/>
  <c r="I737" i="3"/>
  <c r="I366" i="3"/>
  <c r="I656" i="3"/>
  <c r="I646" i="3"/>
  <c r="I434" i="3"/>
  <c r="I623" i="3"/>
  <c r="I36" i="3"/>
  <c r="I716" i="3"/>
  <c r="I173" i="3"/>
  <c r="I581" i="3"/>
  <c r="I10" i="3"/>
  <c r="I37" i="3"/>
  <c r="I305" i="3"/>
  <c r="I674" i="3"/>
  <c r="I649" i="3"/>
  <c r="I511" i="3"/>
  <c r="I631" i="3"/>
  <c r="I324" i="3"/>
  <c r="I422" i="3"/>
  <c r="I666" i="3"/>
  <c r="I55" i="3"/>
  <c r="I731" i="3"/>
  <c r="I32" i="3"/>
  <c r="I158" i="3"/>
  <c r="I377" i="3"/>
  <c r="I60" i="3"/>
  <c r="I331" i="3"/>
  <c r="I361" i="3"/>
  <c r="I100" i="3"/>
  <c r="I229" i="3"/>
  <c r="I605" i="3"/>
  <c r="I387" i="3"/>
  <c r="I112" i="3"/>
  <c r="I291" i="3"/>
  <c r="I590" i="3"/>
  <c r="I293" i="3"/>
  <c r="I451" i="3"/>
  <c r="I533" i="3"/>
  <c r="I495" i="3"/>
  <c r="I545" i="3"/>
  <c r="I152" i="3"/>
  <c r="I258" i="3"/>
  <c r="I50" i="3"/>
  <c r="I274" i="3"/>
  <c r="I86" i="3"/>
  <c r="I659" i="3"/>
  <c r="I385" i="3"/>
  <c r="I43" i="3"/>
  <c r="I223" i="3"/>
  <c r="I371" i="3"/>
  <c r="I710" i="3"/>
  <c r="I304" i="3"/>
  <c r="I370" i="3"/>
  <c r="I449" i="3"/>
  <c r="I571" i="3"/>
  <c r="I65" i="3"/>
  <c r="I591" i="3"/>
  <c r="I414" i="3"/>
  <c r="I730" i="3"/>
  <c r="I215" i="3"/>
  <c r="I547" i="3"/>
  <c r="I187" i="3"/>
  <c r="I546" i="3"/>
  <c r="I428" i="3"/>
  <c r="I326" i="3"/>
  <c r="I63" i="3"/>
  <c r="I682" i="3"/>
  <c r="I630" i="3"/>
  <c r="I619" i="3"/>
  <c r="I308" i="3"/>
  <c r="I634" i="3"/>
  <c r="I535" i="3"/>
  <c r="I596" i="3"/>
  <c r="I550" i="3"/>
  <c r="I639" i="3"/>
  <c r="I42" i="3"/>
  <c r="I342" i="3"/>
  <c r="I743" i="3"/>
  <c r="I317" i="3"/>
  <c r="I676" i="3"/>
  <c r="I453" i="3"/>
  <c r="I645" i="3"/>
  <c r="I725" i="3"/>
  <c r="I500" i="3"/>
  <c r="I298" i="3"/>
  <c r="I113" i="3"/>
  <c r="I241" i="3"/>
  <c r="I101" i="3"/>
  <c r="I22" i="3"/>
  <c r="I652" i="3"/>
  <c r="I708" i="3"/>
  <c r="I284" i="3"/>
  <c r="I538" i="3"/>
  <c r="I319" i="3"/>
  <c r="I96" i="3"/>
  <c r="I579" i="3"/>
  <c r="I176" i="3"/>
  <c r="I474" i="3"/>
  <c r="I457" i="3"/>
  <c r="I460" i="3"/>
  <c r="I648" i="3"/>
  <c r="I177" i="3"/>
  <c r="I587" i="3"/>
  <c r="I328" i="3"/>
  <c r="I202" i="3"/>
  <c r="I190" i="3"/>
  <c r="I279" i="3"/>
  <c r="I473" i="3"/>
  <c r="I562" i="3"/>
  <c r="I621" i="3"/>
  <c r="I520" i="3"/>
  <c r="I277" i="3"/>
  <c r="I642" i="3"/>
  <c r="I34" i="3"/>
  <c r="I416" i="3"/>
  <c r="I537" i="3"/>
  <c r="I403" i="3"/>
  <c r="I300" i="3"/>
  <c r="I381" i="3"/>
  <c r="I389" i="3"/>
  <c r="I488" i="3"/>
  <c r="I180" i="3"/>
  <c r="I476" i="3"/>
  <c r="I208" i="3"/>
  <c r="I130" i="3"/>
  <c r="I680" i="3"/>
  <c r="I159" i="3"/>
  <c r="I303" i="3"/>
  <c r="I525" i="3"/>
  <c r="I557" i="3"/>
  <c r="I132" i="3"/>
  <c r="I518" i="3"/>
  <c r="I68" i="3"/>
  <c r="I450" i="3"/>
  <c r="I445" i="3"/>
  <c r="I83" i="3"/>
  <c r="I144" i="3"/>
  <c r="I204" i="3"/>
  <c r="I668" i="3"/>
  <c r="I552" i="3"/>
  <c r="I292" i="3"/>
  <c r="I554" i="3"/>
  <c r="I627" i="3"/>
  <c r="I392" i="3"/>
  <c r="I129" i="3"/>
  <c r="I350" i="3"/>
  <c r="I426" i="3"/>
  <c r="I663" i="3"/>
  <c r="I110" i="3"/>
  <c r="I471" i="3"/>
  <c r="I99" i="3"/>
  <c r="I157" i="3"/>
  <c r="I720" i="3"/>
  <c r="I568" i="3"/>
  <c r="I439" i="3"/>
  <c r="I669" i="3"/>
  <c r="I226" i="3"/>
  <c r="I742" i="3"/>
  <c r="I207" i="3"/>
  <c r="I54" i="3"/>
  <c r="I299" i="3"/>
  <c r="I265" i="3"/>
  <c r="I698" i="3"/>
  <c r="I575" i="3"/>
  <c r="I362" i="3"/>
  <c r="I519" i="3"/>
  <c r="I555" i="3"/>
  <c r="I138" i="3"/>
  <c r="I672" i="3"/>
  <c r="I321" i="3"/>
  <c r="I314" i="3"/>
  <c r="I402" i="3"/>
  <c r="I477" i="3"/>
  <c r="I164" i="3"/>
  <c r="I167" i="3"/>
  <c r="I341" i="3"/>
  <c r="I665" i="3"/>
  <c r="I97" i="3"/>
  <c r="I118" i="3"/>
  <c r="I203" i="3"/>
  <c r="I497" i="3"/>
  <c r="I640" i="3"/>
  <c r="I268" i="3"/>
  <c r="I38" i="3"/>
  <c r="I444" i="3"/>
  <c r="I722" i="3"/>
  <c r="I156" i="3"/>
  <c r="I373" i="3"/>
  <c r="I94" i="3"/>
  <c r="I322" i="3"/>
  <c r="I496" i="3"/>
  <c r="I18" i="3"/>
  <c r="I715" i="3"/>
  <c r="I606" i="3"/>
  <c r="I429" i="3"/>
  <c r="I346" i="3"/>
  <c r="I266" i="3"/>
  <c r="I257" i="3"/>
  <c r="I409" i="3"/>
  <c r="I705" i="3"/>
  <c r="I184" i="3"/>
  <c r="I178" i="3"/>
  <c r="I196" i="3"/>
  <c r="I405" i="3"/>
  <c r="I123" i="3"/>
  <c r="I528" i="3"/>
  <c r="I175" i="3"/>
  <c r="I133" i="3"/>
  <c r="I272" i="3"/>
  <c r="I418" i="3"/>
  <c r="I201" i="3"/>
  <c r="I374" i="3"/>
  <c r="I532" i="3"/>
  <c r="I437" i="3"/>
  <c r="I655" i="3"/>
  <c r="I406" i="3"/>
  <c r="I455" i="3"/>
  <c r="I624" i="3"/>
  <c r="I527" i="3"/>
  <c r="I278" i="3"/>
  <c r="I728" i="3"/>
  <c r="I475" i="3"/>
  <c r="I216" i="3"/>
  <c r="I179" i="3"/>
  <c r="I82" i="3"/>
  <c r="I420" i="3"/>
  <c r="I675" i="3"/>
  <c r="I723" i="3"/>
  <c r="I57" i="3"/>
  <c r="I330" i="3"/>
  <c r="I351" i="3"/>
  <c r="I654" i="3"/>
  <c r="I734" i="3"/>
  <c r="I421" i="3"/>
  <c r="I694" i="3"/>
  <c r="I191" i="3"/>
  <c r="I736" i="3"/>
  <c r="I142" i="3"/>
  <c r="I735" i="3"/>
  <c r="I282" i="3"/>
  <c r="I521" i="3"/>
  <c r="I301" i="3"/>
  <c r="I484" i="3"/>
  <c r="I214" i="3"/>
  <c r="I441" i="3"/>
  <c r="I696" i="3"/>
  <c r="I46" i="3"/>
  <c r="I697" i="3"/>
  <c r="I410" i="3"/>
  <c r="I153" i="3"/>
  <c r="I78" i="3"/>
  <c r="I386" i="3"/>
  <c r="I98" i="3"/>
  <c r="I510" i="3"/>
  <c r="I355" i="3"/>
  <c r="I89" i="3"/>
  <c r="I348" i="3"/>
  <c r="I400" i="3"/>
  <c r="I603" i="3"/>
  <c r="I713" i="3"/>
  <c r="I391" i="3"/>
  <c r="I289" i="3"/>
  <c r="I415" i="3"/>
  <c r="I127" i="3"/>
  <c r="I661" i="3"/>
  <c r="I440" i="3"/>
  <c r="I597" i="3"/>
  <c r="I236" i="3"/>
  <c r="I49" i="3"/>
  <c r="I119" i="3"/>
  <c r="I349" i="3"/>
  <c r="I683" i="3"/>
  <c r="I741" i="3"/>
  <c r="I195" i="3"/>
  <c r="I250" i="3"/>
  <c r="I198" i="3"/>
  <c r="I589" i="3"/>
  <c r="I404" i="3"/>
  <c r="I551" i="3"/>
  <c r="I255" i="3"/>
  <c r="I608" i="3"/>
  <c r="I344" i="3"/>
  <c r="I93" i="3"/>
  <c r="I134" i="3"/>
  <c r="I102" i="3"/>
  <c r="I211" i="3"/>
  <c r="I185" i="3"/>
  <c r="I711" i="3"/>
  <c r="I318" i="3"/>
  <c r="I353" i="3"/>
  <c r="I388" i="3"/>
  <c r="I427" i="3"/>
  <c r="I686" i="3"/>
  <c r="I295" i="3"/>
  <c r="I411" i="3"/>
  <c r="I197" i="3"/>
  <c r="I343" i="3"/>
  <c r="I253" i="3"/>
  <c r="I231" i="3"/>
  <c r="I90" i="3"/>
  <c r="I320" i="3"/>
  <c r="I647" i="3"/>
  <c r="I506" i="3"/>
  <c r="I512" i="3"/>
  <c r="I307" i="3"/>
  <c r="I447" i="3"/>
  <c r="I413" i="3"/>
  <c r="I334" i="3"/>
  <c r="I534" i="3"/>
  <c r="I256" i="3"/>
  <c r="I111" i="3"/>
  <c r="I315" i="3"/>
  <c r="I338" i="3"/>
  <c r="I200" i="3"/>
  <c r="I679" i="3"/>
  <c r="I556" i="3"/>
  <c r="I168" i="3"/>
  <c r="I399" i="3"/>
  <c r="I653" i="3"/>
  <c r="I360" i="3"/>
  <c r="I283" i="3"/>
  <c r="I91" i="3"/>
  <c r="I369" i="3"/>
  <c r="I494" i="3"/>
  <c r="I92" i="3"/>
  <c r="I628" i="3"/>
  <c r="I240" i="3"/>
  <c r="I431" i="3"/>
  <c r="I58" i="3"/>
  <c r="I438" i="3"/>
  <c r="I313" i="3"/>
  <c r="I543" i="3"/>
  <c r="I602" i="3"/>
  <c r="I81" i="3"/>
  <c r="I327" i="3"/>
  <c r="I524" i="3"/>
  <c r="I592" i="3"/>
  <c r="I287" i="3"/>
  <c r="I718" i="3"/>
  <c r="I487" i="3"/>
  <c r="I523" i="3"/>
  <c r="I140" i="3"/>
  <c r="I52" i="3"/>
  <c r="I261" i="3"/>
  <c r="I658" i="3"/>
  <c r="I433" i="3"/>
  <c r="I105" i="3"/>
  <c r="I227" i="3"/>
  <c r="I87" i="3"/>
  <c r="I116" i="3"/>
  <c r="I706" i="3"/>
  <c r="I549" i="3"/>
  <c r="I430" i="3"/>
  <c r="I114" i="3"/>
  <c r="I281" i="3"/>
  <c r="E5" i="16" l="1"/>
  <c r="E7" i="16" s="1"/>
  <c r="F9" i="16" s="1"/>
  <c r="F12" i="16" s="1"/>
  <c r="B5" i="16"/>
  <c r="L6700" i="13"/>
  <c r="H748" i="3"/>
  <c r="F746" i="3"/>
  <c r="O6700" i="13"/>
  <c r="I746" i="3" l="1"/>
  <c r="I748" i="3" s="1"/>
  <c r="F74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Jordan Neff</author>
  </authors>
  <commentList>
    <comment ref="D4" authorId="0" shapeId="0" xr:uid="{B5263569-E122-4D13-BE05-F7996FED39F6}">
      <text>
        <r>
          <rPr>
            <b/>
            <sz val="9"/>
            <color indexed="81"/>
            <rFont val="Tahoma"/>
            <family val="2"/>
          </rPr>
          <t>Dispatch Period Start</t>
        </r>
        <r>
          <rPr>
            <sz val="9"/>
            <color indexed="81"/>
            <rFont val="Tahoma"/>
            <family val="2"/>
          </rPr>
          <t xml:space="preserve"> time as issued by AESO, rounded Up/Down to nearest whole minute (exclusive). 
For further clarity, there will be a new  Dispatch Period line item whenever there is a change to the Dispatch Volume. 
Example: For HE2 =YYYY-MM-DD 01:00
Note: the Month/Day/Year format will differ depending on a user's default Windows settings - (MM/DD/YYYY XX:XX or other formats can work as well if they align with Windows settings)</t>
        </r>
      </text>
    </comment>
    <comment ref="E4" authorId="0" shapeId="0" xr:uid="{8FBCDDF1-B319-4E25-B6E9-68AB42670E32}">
      <text>
        <r>
          <rPr>
            <b/>
            <sz val="9"/>
            <color indexed="81"/>
            <rFont val="Tahoma"/>
            <family val="2"/>
          </rPr>
          <t xml:space="preserve">Dispatch Period End </t>
        </r>
        <r>
          <rPr>
            <sz val="9"/>
            <color indexed="81"/>
            <rFont val="Tahoma"/>
            <family val="2"/>
          </rPr>
          <t>time as issued by AESO, rounded Up/Down to nearest whole minute (exclusive). 
For further clarity, there will be a new Dispatch Period line item whenever there is a change to the Dispatch Volume. 
Example: For HE2 =YYYY-MM-DD 02:00
Note: the Month/Day/Year format will differ depending on a user's default Windows settings - (MM/DD/YYYY XX:XX or other formats can work as well if they align with Windows settings)</t>
        </r>
      </text>
    </comment>
    <comment ref="G4" authorId="0" shapeId="0" xr:uid="{1EA64AFA-291D-4FBA-A1E8-1E7A9CC4C9B0}">
      <text>
        <r>
          <rPr>
            <b/>
            <sz val="9"/>
            <color indexed="81"/>
            <rFont val="Tahoma"/>
            <family val="2"/>
          </rPr>
          <t xml:space="preserve">"Force Majeure" </t>
        </r>
        <r>
          <rPr>
            <sz val="9"/>
            <color indexed="81"/>
            <rFont val="Tahoma"/>
            <family val="2"/>
          </rPr>
          <t>means any occurrence (and the effects thereof):
(a) which is beyond the reasonable control of the Party claiming relief of its obligations under this Agreement and which could not have been avoided through the use of Good Electric Industry Practice and which prevents such Party from satisfying its obligations under this Agreement including, but not limited to: acts of God or the public enemy, flood, earthquake, storm, cyclone, tornado, hurricane, lightning, fire, explosion, epidemic, war, embargoes, riot or civil disturbances, sabotage, expropriation, confiscation or requisitioning of facility, change in federal or provincial policy or legislation affecting the AESO’s conduct; and
(b) which the Service Provider or the AESO (as the case may be) could not have reasonably foreseen or taken reasonable measures to prevent, but which shall not include any lack of finances, any occurrence which can be overcome by incurring reasonable additional expenses, any Forced Outage, any strike, lock-out or any other form of labour dispute, or any other form of delay caused by contractual or labour relations between the Service Provider and any of its Personnel.</t>
        </r>
      </text>
    </comment>
    <comment ref="H4" authorId="0" shapeId="0" xr:uid="{E3C85FBB-0C4F-4D41-823F-B3AFA938CCF9}">
      <text>
        <r>
          <rPr>
            <b/>
            <sz val="9"/>
            <color indexed="81"/>
            <rFont val="Tahoma"/>
            <family val="2"/>
          </rPr>
          <t xml:space="preserve">"Tolerance Excursion" </t>
        </r>
        <r>
          <rPr>
            <sz val="9"/>
            <color indexed="81"/>
            <rFont val="Tahoma"/>
            <family val="2"/>
          </rPr>
          <t>means, once Armed, when the Actual Volume falls below the Lower Tolerance Limit at any point in time.</t>
        </r>
      </text>
    </comment>
    <comment ref="I4" authorId="0" shapeId="0" xr:uid="{3FD86DCF-BB5F-46FD-9C4A-0E7C20F6920E}">
      <text>
        <r>
          <rPr>
            <b/>
            <sz val="9"/>
            <color indexed="81"/>
            <rFont val="Tahoma"/>
            <family val="2"/>
          </rPr>
          <t xml:space="preserve">Forced Outage Revised Offer Violation
</t>
        </r>
        <r>
          <rPr>
            <sz val="9"/>
            <color indexed="81"/>
            <rFont val="Tahoma"/>
            <family val="2"/>
          </rPr>
          <t xml:space="preserve">If the Revised Offered Volume exceeds the previously Offered Volume, the Hourly Dispatch Period Arming Payment shall be zero (0) for the purposes of Section 7.2(b)(i) (Partial Hourly Arming Payments for the duration of the Hourly Dispatch Period following the Forced Outage).
See Section 7.2(b) in the ILSA for more information
</t>
        </r>
      </text>
    </comment>
    <comment ref="J4" authorId="0" shapeId="0" xr:uid="{E85611BE-CD60-4252-BBF9-F15FD2744CAA}">
      <text>
        <r>
          <rPr>
            <b/>
            <sz val="9"/>
            <color indexed="81"/>
            <rFont val="Tahoma"/>
            <family val="2"/>
          </rPr>
          <t>Forced Outage Availability Violation</t>
        </r>
        <r>
          <rPr>
            <sz val="9"/>
            <color indexed="81"/>
            <rFont val="Tahoma"/>
            <family val="2"/>
          </rPr>
          <t xml:space="preserve">
In the event of a Forced Outage, The Service Provider shall not be entitled to receive, and the AESO may deduct, the Hourly Availability Payments, Hourly Arming Paymeents and Hourly Trip Payments for the hours when such event occurs..."
See Section 7.2(b) in the ILSA for more information</t>
        </r>
      </text>
    </comment>
    <comment ref="K4" authorId="0" shapeId="0" xr:uid="{C0ADE152-9278-41A9-94B1-1F427BD768F6}">
      <text>
        <r>
          <rPr>
            <b/>
            <sz val="9"/>
            <color indexed="81"/>
            <rFont val="Tahoma"/>
            <family val="2"/>
          </rPr>
          <t xml:space="preserve">“Failure to Supply” </t>
        </r>
        <r>
          <rPr>
            <sz val="9"/>
            <color indexed="81"/>
            <rFont val="Tahoma"/>
            <family val="2"/>
          </rPr>
          <t>means the occurrence of any of the following in any one (1) hour period:
(a) the Service Provider fails to respond to a Dispatch in accordance with the LSSi Requirements;
(b) the Service Provider fails to Arm the LSSi Facility in accordance with the LSSi Requirements or Arms the LSSi Facility contrary to the LSSi Requirements; or
(c) the Service Provider fails to Trip the LSSi Facility in accordance with the LSSi Requirements.
Multiple occurrences of a Failure to Supply in one (1) hour shall be deemed to be a single occurrence.</t>
        </r>
      </text>
    </comment>
    <comment ref="L4" authorId="0" shapeId="0" xr:uid="{D8880D35-46C0-4013-8BF5-354E69765FF4}">
      <text>
        <r>
          <rPr>
            <b/>
            <sz val="9"/>
            <color indexed="81"/>
            <rFont val="Tahoma"/>
            <family val="2"/>
          </rPr>
          <t>Performance Adjustment Mechanism. "</t>
        </r>
        <r>
          <rPr>
            <sz val="9"/>
            <color indexed="81"/>
            <rFont val="Tahoma"/>
            <family val="2"/>
          </rPr>
          <t>On each occurrence of a Failure to Supply in a calendar year, the AESO may multiply the Arming Payment in Section 7.1(b) by the applicable performance adjustment factor, as set out below, which shall reduce the Arming Payment for the Month in which the Failure to Supply occurred."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Kar Mei Looi</author>
    <author>Jordan Neff</author>
  </authors>
  <commentList>
    <comment ref="E1" authorId="0" shapeId="0" xr:uid="{00000000-0006-0000-0700-000001000000}">
      <text>
        <r>
          <rPr>
            <sz val="9"/>
            <color indexed="81"/>
            <rFont val="Tahoma"/>
            <family val="2"/>
          </rPr>
          <t>in any given hour, the amount of real power (</t>
        </r>
        <r>
          <rPr>
            <b/>
            <sz val="9"/>
            <color indexed="81"/>
            <rFont val="Tahoma"/>
            <family val="2"/>
          </rPr>
          <t>in MW, recorded
 to one (1) decimal</t>
        </r>
        <r>
          <rPr>
            <sz val="9"/>
            <color indexed="81"/>
            <rFont val="Tahoma"/>
            <family val="2"/>
          </rPr>
          <t>)</t>
        </r>
        <r>
          <rPr>
            <b/>
            <sz val="9"/>
            <color indexed="81"/>
            <rFont val="Tahoma"/>
            <family val="2"/>
          </rPr>
          <t xml:space="preserve"> last submitted by the Service Provider on or prior to twenty-five minutes before the hour (XX:35)</t>
        </r>
        <r>
          <rPr>
            <sz val="9"/>
            <color indexed="81"/>
            <rFont val="Tahoma"/>
            <family val="2"/>
          </rPr>
          <t>,</t>
        </r>
        <r>
          <rPr>
            <b/>
            <sz val="9"/>
            <color indexed="81"/>
            <rFont val="Tahoma"/>
            <family val="2"/>
          </rPr>
          <t xml:space="preserve"> such amount not to exceed the Contract Volume</t>
        </r>
      </text>
    </comment>
    <comment ref="F1" authorId="0" shapeId="0" xr:uid="{00000000-0006-0000-0700-000003000000}">
      <text>
        <r>
          <rPr>
            <sz val="9"/>
            <color indexed="81"/>
            <rFont val="Tahoma"/>
            <family val="2"/>
          </rPr>
          <t>For each hour means the Offered Volume.</t>
        </r>
      </text>
    </comment>
    <comment ref="G1" authorId="1" shapeId="0" xr:uid="{5B701A8D-00B2-40E0-A80B-C31C0DF045C9}">
      <text>
        <r>
          <rPr>
            <sz val="9"/>
            <color indexed="81"/>
            <rFont val="Tahoma"/>
            <family val="2"/>
          </rPr>
          <t>Pulled from Intertie Outages sheet</t>
        </r>
      </text>
    </comment>
    <comment ref="H1" authorId="0" shapeId="0" xr:uid="{00000000-0006-0000-0700-000005000000}">
      <text>
        <r>
          <rPr>
            <sz val="9"/>
            <color indexed="81"/>
            <rFont val="Tahoma"/>
            <family val="2"/>
          </rPr>
          <t xml:space="preserve">Availability Volume * Availability Price. Hourly Availability Payments are deducted if BC/MATL TTC is &lt;= 65 MW. See Section 7.2 in the ILSA for more information.
</t>
        </r>
      </text>
    </comment>
    <comment ref="I1" authorId="1" shapeId="0" xr:uid="{87993FED-8AD4-4EFA-9CC7-C691F4800720}">
      <text>
        <r>
          <rPr>
            <b/>
            <sz val="9"/>
            <color indexed="81"/>
            <rFont val="Tahoma"/>
            <family val="2"/>
          </rPr>
          <t xml:space="preserve">“Failure to Supply” </t>
        </r>
        <r>
          <rPr>
            <sz val="9"/>
            <color indexed="81"/>
            <rFont val="Tahoma"/>
            <family val="2"/>
          </rPr>
          <t>means the occurrence of any of the following in any one (1) hour period:
(a) the Service Provider fails to respond to a Dispatch in accordance with the LSSi Requirements;
(b) the Service Provider fails to Arm the LSSi Facility in accordance with the LSSi Requirements or Arms the LSSi Facility contrary to the LSSi Requirements; or
(c) the Service Provider fails to Trip the LSSi Facility in accordance with the LSSi Requirements.
Multiple occurrences of a Failure to Supply in one (1) hour shall be deemed to be a single occurrence.</t>
        </r>
      </text>
    </comment>
    <comment ref="J1" authorId="1" shapeId="0" xr:uid="{421EBEAF-EA4A-45D6-82DE-CBCFFBB1E111}">
      <text>
        <r>
          <rPr>
            <b/>
            <sz val="9"/>
            <color indexed="81"/>
            <rFont val="Tahoma"/>
            <family val="2"/>
          </rPr>
          <t xml:space="preserve">"Tolerance Excursion" </t>
        </r>
        <r>
          <rPr>
            <sz val="9"/>
            <color indexed="81"/>
            <rFont val="Tahoma"/>
            <family val="2"/>
          </rPr>
          <t>means, once Armed, when the Actual Volume falls below the Lower Tolerance Limit at any point in time.</t>
        </r>
      </text>
    </comment>
    <comment ref="K1" authorId="1" shapeId="0" xr:uid="{ACA838F7-0D11-4C16-AC25-BEC744E1999D}">
      <text>
        <r>
          <rPr>
            <b/>
            <sz val="9"/>
            <color indexed="81"/>
            <rFont val="Tahoma"/>
            <family val="2"/>
          </rPr>
          <t>Forced Outage Availability Violation</t>
        </r>
        <r>
          <rPr>
            <sz val="9"/>
            <color indexed="81"/>
            <rFont val="Tahoma"/>
            <family val="2"/>
          </rPr>
          <t xml:space="preserve">
In the event of a Forced Outage, The Service Provider shall not be entitled to receive, and the AESO may deduct, the Hourly Availability Payments, Hourly Arming Payments and Hourly Trip Payments for the hours when such event occurs..."
See Section 7.2(b) in the ILSA for more information</t>
        </r>
      </text>
    </comment>
    <comment ref="L1" authorId="1" shapeId="0" xr:uid="{59E9978F-F6BC-4B6D-A2B4-C371FE52F820}">
      <text>
        <r>
          <rPr>
            <sz val="9"/>
            <color indexed="81"/>
            <rFont val="Tahoma"/>
            <family val="2"/>
          </rPr>
          <t xml:space="preserve">Total </t>
        </r>
        <r>
          <rPr>
            <b/>
            <sz val="9"/>
            <color indexed="81"/>
            <rFont val="Tahoma"/>
            <family val="2"/>
          </rPr>
          <t xml:space="preserve">Hourly Availability Payment </t>
        </r>
        <r>
          <rPr>
            <sz val="9"/>
            <color indexed="81"/>
            <rFont val="Tahoma"/>
            <family val="2"/>
          </rPr>
          <t>Deductions due to Tolerance Excursion, Failure to Supply and Forced Outage.
Note: Intertie Outage deductions are not included in "Total Clawback Amount" as they are calculated prior to non-compliance.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Jordan Neff</author>
    <author>Kar Mei Looi</author>
  </authors>
  <commentList>
    <comment ref="E2" authorId="0" shapeId="0" xr:uid="{70AB3F88-90B4-4B1C-B794-A3D4D0C44603}">
      <text>
        <r>
          <rPr>
            <b/>
            <sz val="9"/>
            <color indexed="81"/>
            <rFont val="Tahoma"/>
            <family val="2"/>
          </rPr>
          <t>Hourly Dispatch Period Start time, rounded Up/Down to nearest whole minute (inclusive). This is to calculate the "Hourly Arming Duration." See ILSA for more information.
For further clarity, there will be a new Houly Dispatch Period line item whenever there is a change to either the Dispatch Volume or the Armed Volume. 
Example: For HE2 =YYYY-MM-DD 01:00
Note: the Month/Day/Year format will differ depending on a user's default Windows settings - (MM/DD/YYYY XX:XX or other formats can work as well if they align with Windows settings)</t>
        </r>
      </text>
    </comment>
    <comment ref="F2" authorId="0" shapeId="0" xr:uid="{0543E26B-5FD4-491F-A6EB-2A10F8107403}">
      <text>
        <r>
          <rPr>
            <b/>
            <sz val="9"/>
            <color indexed="81"/>
            <rFont val="Tahoma"/>
            <family val="2"/>
          </rPr>
          <t>Hourly Dispatch Period end time, rounded Up/Down to nearest whole minute (exclusive). This is to calculate the "Hourly Arming Duration." See ILSA for more information.
For further clarity, there will be a new Houly Dispatch Period line item whenever there is a change to either the Dispatch Volume or the Armed Volume. 
Example: For HE2 =YYYY-MM-DD 02:00
Note: the Month/Day/Year format will differ depending on a user's default Windows settings - (MM/DD/YYYY XX:XX or other formats can work as well if they align with Windows settings)</t>
        </r>
      </text>
    </comment>
    <comment ref="G2" authorId="0" shapeId="0" xr:uid="{23BF4B7C-E6BC-4BDD-AB79-4FE46A06B9CE}">
      <text>
        <r>
          <rPr>
            <b/>
            <sz val="9"/>
            <color indexed="81"/>
            <rFont val="Tahoma"/>
            <family val="2"/>
          </rPr>
          <t xml:space="preserve">Dispatched Volume </t>
        </r>
        <r>
          <rPr>
            <sz val="9"/>
            <color indexed="81"/>
            <rFont val="Tahoma"/>
            <family val="2"/>
          </rPr>
          <t xml:space="preserve">"means the amount in MW (recorded to (1) decimal point) to be Armed for LSSi, as Dispatched by the System Controller."
</t>
        </r>
        <r>
          <rPr>
            <b/>
            <sz val="9"/>
            <color indexed="81"/>
            <rFont val="Tahoma"/>
            <family val="2"/>
          </rPr>
          <t xml:space="preserve">
</t>
        </r>
      </text>
    </comment>
    <comment ref="H2" authorId="0" shapeId="0" xr:uid="{3729D9D6-C6F8-4663-B877-83E476F5014A}">
      <text>
        <r>
          <rPr>
            <b/>
            <sz val="9"/>
            <color indexed="81"/>
            <rFont val="Tahoma"/>
            <family val="2"/>
          </rPr>
          <t xml:space="preserve">"Armed Volume" </t>
        </r>
        <r>
          <rPr>
            <sz val="9"/>
            <color indexed="81"/>
            <rFont val="Tahoma"/>
            <family val="2"/>
          </rPr>
          <t xml:space="preserve">means the amount in MW  (recorded to one (1) decimal point) Armed for LSSI by the Service Provider following a Dispatch.
</t>
        </r>
      </text>
    </comment>
    <comment ref="I2" authorId="1" shapeId="0" xr:uid="{00000000-0006-0000-0800-000001000000}">
      <text>
        <r>
          <rPr>
            <b/>
            <sz val="9"/>
            <color indexed="81"/>
            <rFont val="Tahoma"/>
            <family val="2"/>
          </rPr>
          <t>"Hourly Arming Duration"</t>
        </r>
        <r>
          <rPr>
            <sz val="9"/>
            <color indexed="81"/>
            <rFont val="Tahoma"/>
            <family val="2"/>
          </rPr>
          <t xml:space="preserve"> means the number of minutes (in whole minutes) in the Hourly Dispatch Period that the load was Armed where:
(a) the beginning of the Hourly Arming Duration is established by the acceptance of a Dispatch by the Service Provider; and
(b) the end of the Hourly Arming Duration is established by either: (i) the timestamp of the Disarm signal or when the System Controller issues a new Dispatch; or (ii) when the LSSi Facility is Tripped.</t>
        </r>
      </text>
    </comment>
    <comment ref="J2" authorId="0" shapeId="0" xr:uid="{3A1C080B-AE8C-467E-A5D5-A07B64C50257}">
      <text>
        <r>
          <rPr>
            <b/>
            <sz val="9"/>
            <color indexed="81"/>
            <rFont val="Tahoma"/>
            <family val="2"/>
          </rPr>
          <t xml:space="preserve">"Tolerance Excursion" </t>
        </r>
        <r>
          <rPr>
            <sz val="9"/>
            <color indexed="81"/>
            <rFont val="Tahoma"/>
            <family val="2"/>
          </rPr>
          <t>means, once Armed, when the Actual Volume falls below the Lower Tolerance Limit at any point in time.</t>
        </r>
      </text>
    </comment>
    <comment ref="K2" authorId="0" shapeId="0" xr:uid="{76F23B5B-1CF3-4116-B413-95AC63751F9C}">
      <text>
        <r>
          <rPr>
            <b/>
            <sz val="9"/>
            <color indexed="81"/>
            <rFont val="Tahoma"/>
            <family val="2"/>
          </rPr>
          <t xml:space="preserve">"Arming Volume" </t>
        </r>
        <r>
          <rPr>
            <sz val="9"/>
            <color indexed="81"/>
            <rFont val="Tahoma"/>
            <family val="2"/>
          </rPr>
          <t xml:space="preserve">for each Hourly Dispatch Period means one of the following, as applicable: 
(a) 0 MW, when the Actual Volume for such Hourly Dispatch Period is below the Lower Tolerance Limit of the Dispatched Volume at any point in time during the Hourly Dispatch Period; or 
(b) the Armed Volume, when the Actual Volume for such Hourly Dispatch Period is equal to or above the Lower Tolerance Limit of the Dispatched Volume at all points in time during the Hourly Dispatch Period. 
</t>
        </r>
      </text>
    </comment>
    <comment ref="L2" authorId="0" shapeId="0" xr:uid="{8749E244-0E5F-4EB5-8D34-096F2800CFF1}">
      <text>
        <r>
          <rPr>
            <sz val="9"/>
            <color indexed="81"/>
            <rFont val="Tahoma"/>
            <family val="2"/>
          </rPr>
          <t>Used for representing MWh provided in month for the final invoice</t>
        </r>
      </text>
    </comment>
    <comment ref="M2" authorId="0" shapeId="0" xr:uid="{0357D432-49BB-45DF-8C29-8257CC1469C4}">
      <text>
        <r>
          <rPr>
            <b/>
            <sz val="9"/>
            <color indexed="81"/>
            <rFont val="Tahoma"/>
            <family val="2"/>
          </rPr>
          <t xml:space="preserve">Forced Outage Revised Offer Violation
</t>
        </r>
        <r>
          <rPr>
            <sz val="9"/>
            <color indexed="81"/>
            <rFont val="Tahoma"/>
            <family val="2"/>
          </rPr>
          <t xml:space="preserve">If the Revised Offered Volume exceeds the previously Offered Volume, the Hourly Dispatch Period Arming Payment shall be zero (0) for the purposes of Section 7.2(b)(i) (Partial Hourly Arming Payments for the duration of the Hourly Dispatch Period following the Forced Outage).
See Section 7.2(b) in the ILSA for more information
</t>
        </r>
      </text>
    </comment>
    <comment ref="N2" authorId="0" shapeId="0" xr:uid="{8A5483C0-E439-4FAC-8273-57CE6DB9AC93}">
      <text>
        <r>
          <rPr>
            <sz val="9"/>
            <color indexed="81"/>
            <rFont val="Tahoma"/>
            <family val="2"/>
          </rPr>
          <t>In the event of the combined BC/MATL TTC &lt;= 65 MW, the AESO may deduct... the Hourly Arming Payments. See Section 7.2 in the ILSA for more information</t>
        </r>
      </text>
    </comment>
    <comment ref="O2" authorId="0" shapeId="0" xr:uid="{CAA3295A-6341-4771-B7D7-E03CFF0F1CE3}">
      <text>
        <r>
          <rPr>
            <b/>
            <sz val="9"/>
            <color indexed="81"/>
            <rFont val="Tahoma"/>
            <family val="2"/>
          </rPr>
          <t xml:space="preserve">"Hourly Dispatch Period Arming Payment" </t>
        </r>
        <r>
          <rPr>
            <sz val="9"/>
            <color indexed="81"/>
            <rFont val="Tahoma"/>
            <family val="2"/>
          </rPr>
          <t>means for each Hourly Dispatch Period:
[Arming Volume X Arming Price X Hourly Arming Duration] / 60</t>
        </r>
      </text>
    </comment>
    <comment ref="P2" authorId="0" shapeId="0" xr:uid="{62318BF8-80B4-4591-AFBF-46F40D7DEB0F}">
      <text>
        <r>
          <rPr>
            <b/>
            <sz val="9"/>
            <color indexed="81"/>
            <rFont val="Tahoma"/>
            <family val="2"/>
          </rPr>
          <t xml:space="preserve">“Failure to Supply” </t>
        </r>
        <r>
          <rPr>
            <sz val="9"/>
            <color indexed="81"/>
            <rFont val="Tahoma"/>
            <family val="2"/>
          </rPr>
          <t>means the occurrence of any of the following in any one (1) hour period:
(a) the Service Provider fails to respond to a Dispatch in accordance with the LSSi Requirements;
(b) the Service Provider fails to Arm the LSSi Facility in accordance with the LSSi Requirements or Arms the LSSi Facility contrary to the LSSi Requirements; or
(c) the Service Provider fails to Trip the LSSi Facility in accordance with the LSSi Requirements.
Multiple occurrences of a Failure to Supply in one (1) hour shall be deemed to be a single occurrence.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Jordan Neff</author>
  </authors>
  <commentList>
    <comment ref="E2" authorId="0" shapeId="0" xr:uid="{C7DE4742-ADF9-4EDF-8EC4-DF6E322C155C}">
      <text>
        <r>
          <rPr>
            <b/>
            <sz val="9"/>
            <color indexed="81"/>
            <rFont val="Tahoma"/>
            <family val="2"/>
          </rPr>
          <t xml:space="preserve">Armed Volume </t>
        </r>
        <r>
          <rPr>
            <sz val="9"/>
            <color indexed="81"/>
            <rFont val="Tahoma"/>
            <family val="2"/>
          </rPr>
          <t>"means the amount in MW (recorded to one (1) decimal point) Armed for LSSi by the Service Provider following a Dispatch."</t>
        </r>
      </text>
    </comment>
    <comment ref="F2" authorId="0" shapeId="0" xr:uid="{061B1487-3C15-4BE7-8408-5C4AE044B5CA}">
      <text>
        <r>
          <rPr>
            <b/>
            <sz val="9"/>
            <color indexed="81"/>
            <rFont val="Tahoma"/>
            <family val="2"/>
          </rPr>
          <t>Actual Trip Volume "</t>
        </r>
        <r>
          <rPr>
            <sz val="9"/>
            <color indexed="81"/>
            <rFont val="Tahoma"/>
            <family val="2"/>
          </rPr>
          <t>means the amount of real power in MW (recorded to one (1) decimal point) from the Service Provider's LSSi Facility that is Armed and Trips in accordance with the LSSi Requirements."</t>
        </r>
      </text>
    </comment>
    <comment ref="I2" authorId="0" shapeId="0" xr:uid="{083659FC-BC40-410C-A7A8-7BE6B8E5F2CD}">
      <text>
        <r>
          <rPr>
            <b/>
            <sz val="9"/>
            <color indexed="81"/>
            <rFont val="Tahoma"/>
            <family val="2"/>
          </rPr>
          <t xml:space="preserve">“Failure to Supply” </t>
        </r>
        <r>
          <rPr>
            <sz val="9"/>
            <color indexed="81"/>
            <rFont val="Tahoma"/>
            <family val="2"/>
          </rPr>
          <t>means the occurrence of any of the following in any one (1) hour period:
(a) the Service Provider fails to respond to a Dispatch in accordance with the LSSi Requirements;
(b) the Service Provider fails to Arm the LSSi Facility in accordance with the LSSi Requirements or Arms the LSSi Facility contrary to the LSSi Requirements; or
(c) the Service Provider fails to Trip the LSSi Facility in accordance with the LSSi Requirements.
Multiple occurrences of a Failure to Supply in one (1) hour shall be deemed to be a single occurrence.</t>
        </r>
      </text>
    </comment>
    <comment ref="J2" authorId="0" shapeId="0" xr:uid="{622CB92F-4E56-43E5-91D0-7C9A889A85B7}">
      <text>
        <r>
          <rPr>
            <b/>
            <sz val="9"/>
            <color indexed="81"/>
            <rFont val="Tahoma"/>
            <family val="2"/>
          </rPr>
          <t>Trip Volume "</t>
        </r>
        <r>
          <rPr>
            <sz val="9"/>
            <color indexed="81"/>
            <rFont val="Tahoma"/>
            <family val="2"/>
          </rPr>
          <t>means, when a Trip occurs in accordance with the LSSi Requirements or this Agreement, the lesser of the Armed Volume, Actual Trip Volume, or the Contract Volume at the time of the Trip. In the event that the Trip does not comply with the LSSi Requirements, the Trip Volume shall be deemed to be zero (0)."</t>
        </r>
      </text>
    </comment>
    <comment ref="K2" authorId="0" shapeId="0" xr:uid="{2EF1FCCE-DF8C-47DE-811A-D306619B1DA2}">
      <text>
        <r>
          <rPr>
            <b/>
            <sz val="9"/>
            <color indexed="81"/>
            <rFont val="Tahoma"/>
            <family val="2"/>
          </rPr>
          <t xml:space="preserve">Hourly Trip Payment </t>
        </r>
        <r>
          <rPr>
            <sz val="9"/>
            <color indexed="81"/>
            <rFont val="Tahoma"/>
            <family val="2"/>
          </rPr>
          <t>"means: [Trip Volume x Trip Price]"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Jordan Neff</author>
  </authors>
  <commentList>
    <comment ref="E2" authorId="0" shapeId="0" xr:uid="{BE277759-B1B8-4C2C-81D7-28341CE17065}">
      <text>
        <r>
          <rPr>
            <b/>
            <sz val="9"/>
            <color indexed="81"/>
            <rFont val="Tahoma"/>
            <family val="2"/>
          </rPr>
          <t xml:space="preserve">"Hourly Availability Payments" </t>
        </r>
        <r>
          <rPr>
            <sz val="9"/>
            <color indexed="81"/>
            <rFont val="Tahoma"/>
            <family val="2"/>
          </rPr>
          <t>for any given hour, means:
[Availability Volume X Availability Price]</t>
        </r>
      </text>
    </comment>
    <comment ref="F2" authorId="0" shapeId="0" xr:uid="{C834078A-863F-45B4-BAB4-797875EE59A6}">
      <text>
        <r>
          <rPr>
            <b/>
            <sz val="9"/>
            <color indexed="81"/>
            <rFont val="Tahoma"/>
            <family val="2"/>
          </rPr>
          <t xml:space="preserve">Arming Payment </t>
        </r>
        <r>
          <rPr>
            <sz val="9"/>
            <color indexed="81"/>
            <rFont val="Tahoma"/>
            <family val="2"/>
          </rPr>
          <t>prior to applying Performance Adjustment Mechansim or Arming Payment dedctions for Failure to Supply.
See Section 7.3 in the ILSA for more information on PAM adjustments, and Section 7.2 in the ILSA for more information on Failure to Supply adjustments.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<sst xmlns="http://schemas.openxmlformats.org/spreadsheetml/2006/main" count="453" uniqueCount="329">
  <si>
    <t>Date</t>
  </si>
  <si>
    <t>HE</t>
  </si>
  <si>
    <t>Unit</t>
  </si>
  <si>
    <t>Availability Payment</t>
  </si>
  <si>
    <t>Trip Payment</t>
  </si>
  <si>
    <t>Availability Volume</t>
  </si>
  <si>
    <t>Dispatched Volume (From ISO)</t>
  </si>
  <si>
    <t>Hour</t>
  </si>
  <si>
    <t>Armed Volume (When Trip Occurred)</t>
  </si>
  <si>
    <t>Actual Trip Volume</t>
  </si>
  <si>
    <t>Hourly Totals</t>
  </si>
  <si>
    <t>Armed Volume</t>
  </si>
  <si>
    <t>Calculated to the minute in either case</t>
  </si>
  <si>
    <t>Grand Total</t>
  </si>
  <si>
    <t>Trip Time</t>
  </si>
  <si>
    <t>DISPATCHES</t>
  </si>
  <si>
    <t>Comments</t>
  </si>
  <si>
    <t>Data Elements Entered by Provider</t>
  </si>
  <si>
    <t>For Disarm Dispatch or Rearm to a lower level, it is effective when the ISO sends the dispatch off signal and NOT when the provider accepts the dispatch off</t>
  </si>
  <si>
    <t>For an Arm Dispatch or Redispatch to a higher level, it is effective when a provider accepts a dispatch or redispatch and NOT when the signal is sent by the ISO</t>
  </si>
  <si>
    <t>Data Elements Entered By Provider</t>
  </si>
  <si>
    <t>Armed Volume When Trip Occurred:  Enter the armed value that was effective in the instant the trip occurred</t>
  </si>
  <si>
    <t>Actual Trip Volume:  Enter the Actual Volume that tripped as a result of the trip event, i.e. MW that actually dropped.</t>
  </si>
  <si>
    <t>Other Instructions:</t>
  </si>
  <si>
    <t xml:space="preserve">Asset ID </t>
  </si>
  <si>
    <t>Start Date</t>
  </si>
  <si>
    <t>Unit:</t>
  </si>
  <si>
    <t>Settlement Period:</t>
  </si>
  <si>
    <t>January</t>
  </si>
  <si>
    <t>February</t>
  </si>
  <si>
    <t>March</t>
  </si>
  <si>
    <t>April</t>
  </si>
  <si>
    <t>May</t>
  </si>
  <si>
    <t>June</t>
  </si>
  <si>
    <t>July</t>
  </si>
  <si>
    <t>August</t>
  </si>
  <si>
    <t>September</t>
  </si>
  <si>
    <t>October</t>
  </si>
  <si>
    <t>November</t>
  </si>
  <si>
    <t>December</t>
  </si>
  <si>
    <t>Hours in Month:</t>
  </si>
  <si>
    <t>Outage</t>
  </si>
  <si>
    <t>Armed</t>
  </si>
  <si>
    <t>Total</t>
  </si>
  <si>
    <t>White cells = input by provider</t>
  </si>
  <si>
    <t>Blue cell = calculated.  Do not alter</t>
  </si>
  <si>
    <t>First day of the month (YYYY-MM-DD)</t>
  </si>
  <si>
    <t>From (YYYY-MM-DD HH:MIN)</t>
  </si>
  <si>
    <t>To (YYYY-MM-DD HH:MIN)</t>
  </si>
  <si>
    <t>Grey cells = do not alter</t>
  </si>
  <si>
    <t>White cells = input</t>
  </si>
  <si>
    <t>Blue cells = calculated.  Do not alter</t>
  </si>
  <si>
    <t>Instructions:</t>
  </si>
  <si>
    <t>Constant Tab:</t>
  </si>
  <si>
    <t>Arming Price - input arming price as per contract</t>
  </si>
  <si>
    <t>Start Date - on a monthly basis, change the date to the current month</t>
  </si>
  <si>
    <t>For Nov Daylight Savings Time, create an extra HE 2 for the DST day</t>
  </si>
  <si>
    <t>For Mar Daylight Savings Time, leave HE 2 as blank for the DST day</t>
  </si>
  <si>
    <t>Unit - input unit that is providing the LSSi as contracted</t>
  </si>
  <si>
    <t>Availability Payment / Arming Payment / Trip Payment / Total Payment (Hourly Detail) Tabs:</t>
  </si>
  <si>
    <t xml:space="preserve">  </t>
  </si>
  <si>
    <t>AESO Website → Market &amp; System Reporting → Price, Supply and Demand → Interconnection Available Transfer Capacity (ATC) Values</t>
  </si>
  <si>
    <t xml:space="preserve">On a monthly basis, go to the AESO website to obtain the outages.    </t>
  </si>
  <si>
    <t>http://itc.aeso.ca/itc/public/historicalIntertieReport.do</t>
  </si>
  <si>
    <t>Historical Intertie Capability Report:</t>
  </si>
  <si>
    <t>1)</t>
  </si>
  <si>
    <t>2)</t>
  </si>
  <si>
    <t>Outage Table</t>
  </si>
  <si>
    <t>Outages</t>
  </si>
  <si>
    <r>
      <t xml:space="preserve">Select CSV as file format </t>
    </r>
    <r>
      <rPr>
        <sz val="10"/>
        <rFont val="Calibri"/>
        <family val="2"/>
      </rPr>
      <t>→</t>
    </r>
    <r>
      <rPr>
        <sz val="10"/>
        <rFont val="Arial"/>
        <family val="2"/>
      </rPr>
      <t xml:space="preserve"> click on the calendar icons to select Start and End Dates </t>
    </r>
    <r>
      <rPr>
        <sz val="10"/>
        <rFont val="Calibri"/>
        <family val="2"/>
      </rPr>
      <t>→</t>
    </r>
    <r>
      <rPr>
        <sz val="10"/>
        <rFont val="Arial"/>
        <family val="2"/>
      </rPr>
      <t xml:space="preserve"> click [Submit] to run report.</t>
    </r>
  </si>
  <si>
    <t>Input the date and hour ending information into the Outage table.</t>
  </si>
  <si>
    <t xml:space="preserve">Locate columns "BC Import TTC" and "MATL Import TTC". Manually add these 2 columns together. </t>
  </si>
  <si>
    <t>For example: Outage is from 2018-01-16 HE8 to 2018-01-16 HE16</t>
  </si>
  <si>
    <r>
      <rPr>
        <sz val="10"/>
        <rFont val="Wingdings"/>
        <charset val="2"/>
      </rPr>
      <t>ß</t>
    </r>
    <r>
      <rPr>
        <sz val="10"/>
        <rFont val="Arial"/>
        <family val="2"/>
      </rPr>
      <t xml:space="preserve"> HE8</t>
    </r>
  </si>
  <si>
    <r>
      <rPr>
        <sz val="10"/>
        <rFont val="Wingdings"/>
        <charset val="2"/>
      </rPr>
      <t>ß</t>
    </r>
    <r>
      <rPr>
        <sz val="10"/>
        <rFont val="Arial"/>
        <family val="2"/>
      </rPr>
      <t xml:space="preserve"> HE16</t>
    </r>
  </si>
  <si>
    <t>Offered Volume (Hour)</t>
  </si>
  <si>
    <t>Failure to Supply</t>
  </si>
  <si>
    <t>PAM Factor</t>
  </si>
  <si>
    <t xml:space="preserve"># of Occurrence of a Failure to Supply </t>
  </si>
  <si>
    <t>LSSi - Performance Adjustment Mechanism Factor</t>
  </si>
  <si>
    <t>Month</t>
  </si>
  <si>
    <t>Performance Adjustment Factor</t>
  </si>
  <si>
    <t>Note</t>
  </si>
  <si>
    <t>For Settlement Month: February, the report should show Jan to Feb</t>
  </si>
  <si>
    <t>For Settlement Month: March, the report should show Jan to Mar</t>
  </si>
  <si>
    <t>For Settlement Month: January, the report should show only Jan</t>
  </si>
  <si>
    <t>and so on.</t>
  </si>
  <si>
    <t>Pre-PAM Arming Payment</t>
  </si>
  <si>
    <t>Availability Price - input availability price as per contract</t>
  </si>
  <si>
    <t>Contract Volume - input availability price as per contract</t>
  </si>
  <si>
    <r>
      <t> </t>
    </r>
    <r>
      <rPr>
        <sz val="10"/>
        <color theme="1"/>
        <rFont val="Arial"/>
        <family val="2"/>
      </rPr>
      <t>Trips occur usually when an intertie is lost. Does it mean the Provider may never receive a Trip Payment?</t>
    </r>
  </si>
  <si>
    <r>
      <t> </t>
    </r>
    <r>
      <rPr>
        <sz val="10"/>
        <color theme="1"/>
        <rFont val="Arial"/>
        <family val="2"/>
      </rPr>
      <t>I think this is covered above (R3) and in the examples so it can be deleted.</t>
    </r>
  </si>
  <si>
    <r>
      <t> </t>
    </r>
    <r>
      <rPr>
        <sz val="10"/>
        <color theme="1"/>
        <rFont val="Arial"/>
        <family val="2"/>
      </rPr>
      <t xml:space="preserve">This is something that was supposed to be fixed in the EMS tool I believe. I think Kumud had discussed with either Kevin Stinson or Don Silot. </t>
    </r>
  </si>
  <si>
    <r>
      <t> </t>
    </r>
    <r>
      <rPr>
        <sz val="10"/>
        <color theme="1"/>
        <rFont val="Arial"/>
        <family val="2"/>
      </rPr>
      <t>Effective Date is Jnauary 1, 2019.. anniversary is Jan 1 2020 and Jan 1 2021</t>
    </r>
  </si>
  <si>
    <r>
      <t> </t>
    </r>
    <r>
      <rPr>
        <sz val="10"/>
        <color theme="1"/>
        <rFont val="Arial"/>
        <family val="2"/>
      </rPr>
      <t>The PAM table structure and factors will not change for the duration of the contract Jan 1 2019 to Dec 31 2021. However, the Failure to Supply counts for each service provider refresh on  each calendar year (ie Jan 1)</t>
    </r>
  </si>
  <si>
    <r>
      <t> </t>
    </r>
    <r>
      <rPr>
        <sz val="10"/>
        <color theme="1"/>
        <rFont val="Arial"/>
        <family val="2"/>
      </rPr>
      <t>Is it Actual Loat at the time of trip?</t>
    </r>
  </si>
  <si>
    <r>
      <t> </t>
    </r>
    <r>
      <rPr>
        <sz val="10"/>
        <color theme="1"/>
        <rFont val="Arial"/>
        <family val="2"/>
      </rPr>
      <t>Not for actual performance?</t>
    </r>
  </si>
  <si>
    <t>Can we give it a meaningful name? E.g. “Offered volume for the next hour”.</t>
  </si>
  <si>
    <r>
      <t> </t>
    </r>
    <r>
      <rPr>
        <sz val="10"/>
        <color theme="1"/>
        <rFont val="Arial"/>
        <family val="2"/>
      </rPr>
      <t>The concept “Offered Volume at XX:37</t>
    </r>
    <r>
      <rPr>
        <sz val="8"/>
        <color theme="1"/>
        <rFont val="Arial"/>
        <family val="2"/>
      </rPr>
      <t> </t>
    </r>
    <r>
      <rPr>
        <sz val="10"/>
        <color theme="1"/>
        <rFont val="Arial"/>
        <family val="2"/>
      </rPr>
      <t>” is seen throughout the rules:</t>
    </r>
  </si>
  <si>
    <r>
      <t> </t>
    </r>
    <r>
      <rPr>
        <sz val="10"/>
        <color theme="1"/>
        <rFont val="Arial"/>
        <family val="2"/>
      </rPr>
      <t>The term “Offered Volume” refers to XX:37 so we could drop that part and just use “Offered Volume”. Or we could leave it in for clarification</t>
    </r>
  </si>
  <si>
    <r>
      <t> </t>
    </r>
    <r>
      <rPr>
        <sz val="10"/>
        <color theme="1"/>
        <rFont val="Arial"/>
        <family val="2"/>
      </rPr>
      <t>Do we need to include hourly here?</t>
    </r>
  </si>
  <si>
    <r>
      <t> </t>
    </r>
    <r>
      <rPr>
        <sz val="10"/>
        <color theme="1"/>
        <rFont val="Arial"/>
        <family val="2"/>
      </rPr>
      <t>This is a new</t>
    </r>
  </si>
  <si>
    <r>
      <t> </t>
    </r>
    <r>
      <rPr>
        <sz val="10"/>
        <color theme="1"/>
        <rFont val="Arial"/>
        <family val="2"/>
      </rPr>
      <t>If this is the settlement for an HE it would include the Availability piece in the calculation of the Clawback amount.</t>
    </r>
  </si>
  <si>
    <t>More information required from Chelsea. Where do we get the TTC info from? (CROW/Margo?)</t>
  </si>
  <si>
    <t>HourEndingOutage</t>
  </si>
  <si>
    <t>Enter outage time from and to.  This drives formulas in HourEndingOutage tab to identify if the HE has an outage.  If there is an outage and unit is not armed, then availability payment is zero.  The outage information doesn't impact arming or tripping calculations.  Is this because there will be no arming or tripping during outages?</t>
  </si>
  <si>
    <r>
      <t xml:space="preserve">Service Providers are </t>
    </r>
    <r>
      <rPr>
        <u/>
        <sz val="10"/>
        <color rgb="FFC00000"/>
        <rFont val="Arial"/>
        <family val="2"/>
      </rPr>
      <t>NOT</t>
    </r>
    <r>
      <rPr>
        <sz val="10"/>
        <color rgb="FFC00000"/>
        <rFont val="Arial"/>
        <family val="2"/>
      </rPr>
      <t xml:space="preserve"> eligible to receive Availability, Arming, or Trip</t>
    </r>
    <r>
      <rPr>
        <sz val="8"/>
        <color rgb="FFC00000"/>
        <rFont val="Arial"/>
        <family val="2"/>
      </rPr>
      <t> </t>
    </r>
    <r>
      <rPr>
        <sz val="10"/>
        <color rgb="FFC00000"/>
        <rFont val="Arial"/>
        <family val="2"/>
      </rPr>
      <t xml:space="preserve"> payments when the combined BC/MATL TTC is equal to or less than 65MW (Import Capacity).</t>
    </r>
  </si>
  <si>
    <t>S-R13</t>
  </si>
  <si>
    <t>If Offered Volume is greater than the Contract Volume, use the Contract Volume.</t>
  </si>
  <si>
    <t>Settlement function will identify and use Offered Volume @ XX:37:00 for the previous hour for settlement purposes.</t>
  </si>
  <si>
    <r>
      <t>S-R13</t>
    </r>
    <r>
      <rPr>
        <sz val="8"/>
        <color theme="1"/>
        <rFont val="Arial"/>
        <family val="2"/>
      </rPr>
      <t> </t>
    </r>
  </si>
  <si>
    <t>What is this? Kar Mei to get back to us</t>
  </si>
  <si>
    <r>
      <t xml:space="preserve">LSSi settlement and compliance must check for </t>
    </r>
    <r>
      <rPr>
        <sz val="10"/>
        <color rgb="FFC00000"/>
        <rFont val="Arial"/>
        <family val="2"/>
      </rPr>
      <t>the dispatch signal failure status</t>
    </r>
    <r>
      <rPr>
        <sz val="10"/>
        <color theme="1"/>
        <rFont val="Arial"/>
        <family val="2"/>
      </rPr>
      <t xml:space="preserve"> and ignore failed signals while settling LSSi payments.</t>
    </r>
    <r>
      <rPr>
        <sz val="8"/>
        <color theme="1"/>
        <rFont val="Arial"/>
        <family val="2"/>
      </rPr>
      <t> </t>
    </r>
  </si>
  <si>
    <t>S-R12</t>
  </si>
  <si>
    <t>Arming payment</t>
  </si>
  <si>
    <t>When a Failure to Supply occurs which was caused by  a forced outage, the Service Provider is not entitled to receive the hourly Arming, Availability, or Trip payments</t>
  </si>
  <si>
    <t>SR-11</t>
  </si>
  <si>
    <t>Add PAM.</t>
  </si>
  <si>
    <t>None</t>
  </si>
  <si>
    <t>In a month if there is no Failure to Supply (MTD Occurrence of Failure to Supply = 0) do not apply the PAM factor.</t>
  </si>
  <si>
    <t>S-R10</t>
  </si>
  <si>
    <t>Will this be done automatically or manually?</t>
  </si>
  <si>
    <t>Post-PAM Arming Payment = Arming Payment * PAM Factor</t>
  </si>
  <si>
    <t xml:space="preserve">If there is a Failure to Supply in the month then the cumulative PAM Factor, calculated using the sum of all the Failures to Supply that have occurred throughout the calendar year, shall be applied (multiplied by the monthly arming payment.). </t>
  </si>
  <si>
    <t>S-R9</t>
  </si>
  <si>
    <r>
      <t>On each anniversary of the Effective Date, the number of MTD and YTD occurrences of a Failure to Supply shall start again from zero (0).</t>
    </r>
    <r>
      <rPr>
        <sz val="8"/>
        <color theme="1"/>
        <rFont val="Arial"/>
        <family val="2"/>
      </rPr>
      <t> </t>
    </r>
  </si>
  <si>
    <t>S-R8</t>
  </si>
  <si>
    <t>See Appendix B for the definition of Failure to Supply events.</t>
  </si>
  <si>
    <t>See Appendix A for examples of accumulating the MTD and YTD count of Failure to Supply.</t>
  </si>
  <si>
    <t>Multiple occurrences of a Failure to Supply in one (1) hour shall be deemed to be a single occurrence.</t>
  </si>
  <si>
    <t xml:space="preserve">For each service provider, the system must track the MTD and YTD occurrences of a Failure to Supply. </t>
  </si>
  <si>
    <t>S-R7</t>
  </si>
  <si>
    <r>
      <t>This table will initially be set up by IT and future updates will be done by IT via a Service Request</t>
    </r>
    <r>
      <rPr>
        <sz val="8"/>
        <color theme="1"/>
        <rFont val="Arial"/>
        <family val="2"/>
      </rPr>
      <t> </t>
    </r>
  </si>
  <si>
    <t>Null</t>
  </si>
  <si>
    <t>Effective End Date</t>
  </si>
  <si>
    <t>Effective Start Date</t>
  </si>
  <si>
    <t>Failure to Supply Count</t>
  </si>
  <si>
    <t>Create a Performance Adjustment Mechanism (PAM) table containing the following information:</t>
  </si>
  <si>
    <t>S-R6</t>
  </si>
  <si>
    <t>Armed vol * trip price else actual trip vol * trip price</t>
  </si>
  <si>
    <t>Trip Volume is capped at Contract Volume as is the lesser of Armed volume or Actual Volume</t>
  </si>
  <si>
    <t>IF armed vol &lt; actual trip vol</t>
  </si>
  <si>
    <t xml:space="preserve">IF there is a trip event, </t>
  </si>
  <si>
    <t>Trip payment</t>
  </si>
  <si>
    <r>
      <t xml:space="preserve">Trip Payment = Trip Volume </t>
    </r>
    <r>
      <rPr>
        <sz val="8"/>
        <color theme="1"/>
        <rFont val="Arial"/>
        <family val="2"/>
      </rPr>
      <t> </t>
    </r>
    <r>
      <rPr>
        <sz val="10"/>
        <color theme="1"/>
        <rFont val="Arial"/>
        <family val="2"/>
      </rPr>
      <t>* Trip Price</t>
    </r>
  </si>
  <si>
    <t>IF(H3,Trip*IF(E3&lt;F3,E3,F3),0)</t>
  </si>
  <si>
    <t>The Trip Payment will continue to be calculated as follows (no change):</t>
  </si>
  <si>
    <t>S-R5</t>
  </si>
  <si>
    <t>No change</t>
  </si>
  <si>
    <t>Arming volume * arming price</t>
  </si>
  <si>
    <t>Arming Payment = [Arming Volume X Arming Price X Hourly Arming Duration] / 60</t>
  </si>
  <si>
    <t>The hourly Arming Payment will continue to be calculated as follows (no change):</t>
  </si>
  <si>
    <t>S-R4</t>
  </si>
  <si>
    <t>See Appendix A for examples of the Availability Payment calculations.</t>
  </si>
  <si>
    <t>Enter the provider specific price</t>
  </si>
  <si>
    <t>Constants</t>
  </si>
  <si>
    <t>The Availability Price will be provider (contract) specific, rather than the current $5/MW for all providers.</t>
  </si>
  <si>
    <r>
      <t>c.</t>
    </r>
    <r>
      <rPr>
        <sz val="7"/>
        <color theme="1"/>
        <rFont val="Times New Roman"/>
        <family val="1"/>
      </rPr>
      <t xml:space="preserve">     </t>
    </r>
    <r>
      <rPr>
        <sz val="10"/>
        <color theme="1"/>
        <rFont val="Arial"/>
        <family val="2"/>
      </rPr>
      <t>The Actual Trip Volume</t>
    </r>
  </si>
  <si>
    <r>
      <t>b.</t>
    </r>
    <r>
      <rPr>
        <sz val="7"/>
        <color theme="1"/>
        <rFont val="Times New Roman"/>
        <family val="1"/>
      </rPr>
      <t xml:space="preserve">    </t>
    </r>
    <r>
      <rPr>
        <sz val="10"/>
        <color theme="1"/>
        <rFont val="Arial"/>
        <family val="2"/>
      </rPr>
      <t xml:space="preserve">Armed Volume </t>
    </r>
    <r>
      <rPr>
        <sz val="8"/>
        <color theme="1"/>
        <rFont val="Arial"/>
        <family val="2"/>
      </rPr>
      <t> </t>
    </r>
    <r>
      <rPr>
        <sz val="10"/>
        <color theme="1"/>
        <rFont val="Arial"/>
        <family val="2"/>
      </rPr>
      <t>; or</t>
    </r>
  </si>
  <si>
    <r>
      <t>a.</t>
    </r>
    <r>
      <rPr>
        <sz val="7"/>
        <color theme="1"/>
        <rFont val="Times New Roman"/>
        <family val="1"/>
      </rPr>
      <t xml:space="preserve">     </t>
    </r>
    <r>
      <rPr>
        <sz val="10"/>
        <color theme="1"/>
        <rFont val="Arial"/>
        <family val="2"/>
      </rPr>
      <t xml:space="preserve">Offered Volume </t>
    </r>
    <r>
      <rPr>
        <sz val="8"/>
        <color theme="1"/>
        <rFont val="Arial"/>
        <family val="2"/>
      </rPr>
      <t> </t>
    </r>
    <r>
      <rPr>
        <sz val="10"/>
        <color theme="1"/>
        <rFont val="Arial"/>
        <family val="2"/>
      </rPr>
      <t xml:space="preserve">at XX:37 :00 in the previous hour </t>
    </r>
    <r>
      <rPr>
        <sz val="10"/>
        <color rgb="FFC00000"/>
        <rFont val="Arial"/>
        <family val="2"/>
      </rPr>
      <t xml:space="preserve">(not to exceed the contract volume), </t>
    </r>
  </si>
  <si>
    <t>3rd condition: Maximum of min offer, min armed and armed volume for trip</t>
  </si>
  <si>
    <r>
      <t>3.</t>
    </r>
    <r>
      <rPr>
        <u/>
        <sz val="10"/>
        <color theme="1"/>
        <rFont val="Arial"/>
        <family val="2"/>
      </rPr>
      <t xml:space="preserve">If Armed and Tripped </t>
    </r>
    <r>
      <rPr>
        <u/>
        <sz val="10"/>
        <color rgb="FFC00000"/>
        <rFont val="Arial"/>
        <family val="2"/>
      </rPr>
      <t>(Dispatched Volume and Trip Volume &gt; 0)</t>
    </r>
    <r>
      <rPr>
        <sz val="10"/>
        <color rgb="FFC00000"/>
        <rFont val="Arial"/>
        <family val="2"/>
      </rPr>
      <t xml:space="preserve">: </t>
    </r>
    <r>
      <rPr>
        <sz val="10"/>
        <color theme="1"/>
        <rFont val="Arial"/>
        <family val="2"/>
      </rPr>
      <t xml:space="preserve">The volume is deemed to be the </t>
    </r>
    <r>
      <rPr>
        <b/>
        <u/>
        <sz val="10"/>
        <color theme="1"/>
        <rFont val="Arial"/>
        <family val="2"/>
      </rPr>
      <t>Greater</t>
    </r>
    <r>
      <rPr>
        <b/>
        <sz val="10"/>
        <color theme="1"/>
        <rFont val="Arial"/>
        <family val="2"/>
      </rPr>
      <t xml:space="preserve"> </t>
    </r>
    <r>
      <rPr>
        <sz val="10"/>
        <color theme="1"/>
        <rFont val="Arial"/>
        <family val="2"/>
      </rPr>
      <t>of:</t>
    </r>
  </si>
  <si>
    <r>
      <t>b.</t>
    </r>
    <r>
      <rPr>
        <sz val="7"/>
        <color theme="1"/>
        <rFont val="Times New Roman"/>
        <family val="1"/>
      </rPr>
      <t xml:space="preserve">    </t>
    </r>
    <r>
      <rPr>
        <sz val="10"/>
        <color theme="1"/>
        <rFont val="Arial"/>
        <family val="2"/>
      </rPr>
      <t>The minimum Armed Volume;</t>
    </r>
  </si>
  <si>
    <t>In this case, armed volume for trip is zero so it's maximum of min offered and min armed</t>
  </si>
  <si>
    <r>
      <t>a.</t>
    </r>
    <r>
      <rPr>
        <sz val="7"/>
        <color theme="1"/>
        <rFont val="Times New Roman"/>
        <family val="1"/>
      </rPr>
      <t xml:space="preserve">     </t>
    </r>
    <r>
      <rPr>
        <sz val="10"/>
        <color theme="1"/>
        <rFont val="Arial"/>
        <family val="2"/>
      </rPr>
      <t xml:space="preserve">The Offered Volume at XX:37:00 in the previous hour </t>
    </r>
    <r>
      <rPr>
        <sz val="10"/>
        <color rgb="FFC00000"/>
        <rFont val="Arial"/>
        <family val="2"/>
      </rPr>
      <t xml:space="preserve">(not to exceed the contract volume); </t>
    </r>
    <r>
      <rPr>
        <sz val="10"/>
        <color theme="1"/>
        <rFont val="Arial"/>
        <family val="2"/>
      </rPr>
      <t>or</t>
    </r>
  </si>
  <si>
    <r>
      <t xml:space="preserve">2.While </t>
    </r>
    <r>
      <rPr>
        <u/>
        <sz val="10"/>
        <color theme="1"/>
        <rFont val="Arial"/>
        <family val="2"/>
      </rPr>
      <t xml:space="preserve">Armed </t>
    </r>
    <r>
      <rPr>
        <u/>
        <sz val="10"/>
        <color rgb="FFC00000"/>
        <rFont val="Arial"/>
        <family val="2"/>
      </rPr>
      <t>(Dispatched Volume &gt; 0)</t>
    </r>
    <r>
      <rPr>
        <u/>
        <sz val="10"/>
        <color theme="1"/>
        <rFont val="Arial"/>
        <family val="2"/>
      </rPr>
      <t>:</t>
    </r>
    <r>
      <rPr>
        <sz val="10"/>
        <color theme="1"/>
        <rFont val="Arial"/>
        <family val="2"/>
      </rPr>
      <t xml:space="preserve"> The volume is deemed to be the </t>
    </r>
    <r>
      <rPr>
        <b/>
        <u/>
        <sz val="10"/>
        <color theme="1"/>
        <rFont val="Arial"/>
        <family val="2"/>
      </rPr>
      <t>Greater</t>
    </r>
    <r>
      <rPr>
        <sz val="10"/>
        <color theme="1"/>
        <rFont val="Arial"/>
        <family val="2"/>
      </rPr>
      <t xml:space="preserve"> of:</t>
    </r>
  </si>
  <si>
    <t>Second condition: minimum of minimum offer volume and average actual volume</t>
  </si>
  <si>
    <r>
      <t xml:space="preserve">b. Offered Volume at XX:37:00 during the previous hour </t>
    </r>
    <r>
      <rPr>
        <sz val="10"/>
        <color rgb="FFC00000"/>
        <rFont val="Arial"/>
        <family val="2"/>
      </rPr>
      <t>(not to exceed the contract volume)</t>
    </r>
  </si>
  <si>
    <t>a. Actual (Average) Volume,</t>
  </si>
  <si>
    <r>
      <t xml:space="preserve">1.When </t>
    </r>
    <r>
      <rPr>
        <u/>
        <sz val="10"/>
        <color theme="1"/>
        <rFont val="Arial"/>
        <family val="2"/>
      </rPr>
      <t xml:space="preserve">Available but not Armed </t>
    </r>
    <r>
      <rPr>
        <u/>
        <sz val="10"/>
        <color rgb="FFC00000"/>
        <rFont val="Arial"/>
        <family val="2"/>
      </rPr>
      <t>(Dispatched Volume = 0)</t>
    </r>
    <r>
      <rPr>
        <sz val="10"/>
        <color rgb="FFC00000"/>
        <rFont val="Arial"/>
        <family val="2"/>
      </rPr>
      <t xml:space="preserve">: </t>
    </r>
    <r>
      <rPr>
        <sz val="10"/>
        <color theme="1"/>
        <rFont val="Arial"/>
        <family val="2"/>
      </rPr>
      <t xml:space="preserve">The volume is deemed to be the </t>
    </r>
    <r>
      <rPr>
        <b/>
        <u/>
        <sz val="10"/>
        <color theme="1"/>
        <rFont val="Arial"/>
        <family val="2"/>
      </rPr>
      <t xml:space="preserve">Lesser </t>
    </r>
    <r>
      <rPr>
        <sz val="10"/>
        <color theme="1"/>
        <rFont val="Arial"/>
        <family val="2"/>
      </rPr>
      <t>of:</t>
    </r>
  </si>
  <si>
    <r>
      <rPr>
        <sz val="10"/>
        <color rgb="FFC00000"/>
        <rFont val="Arial"/>
        <family val="2"/>
      </rPr>
      <t>First condition:  If there's outage and unit is not armed, 0</t>
    </r>
    <r>
      <rPr>
        <sz val="10"/>
        <color theme="1"/>
        <rFont val="Arial"/>
        <family val="2"/>
      </rPr>
      <t xml:space="preserve"> 
Else (ie if there's outage and unit is armed or if unit is armed and no outage:
</t>
    </r>
    <r>
      <rPr>
        <sz val="10"/>
        <color theme="4" tint="-0.24994659260841701"/>
        <rFont val="Arial"/>
        <family val="2"/>
      </rPr>
      <t xml:space="preserve">Second condition:  If minimum armed volume = 0 AND trip payment = false, ie unit is not armed and ther'es no trip, Min(Min offer, Avg Actual)
</t>
    </r>
    <r>
      <rPr>
        <sz val="10"/>
        <color theme="1"/>
        <rFont val="Arial"/>
        <family val="2"/>
      </rPr>
      <t>Else (ie if armed volume &gt;0 or there is a trip)</t>
    </r>
    <r>
      <rPr>
        <sz val="10"/>
        <color theme="4" tint="-0.24994659260841701"/>
        <rFont val="Arial"/>
        <family val="2"/>
      </rPr>
      <t xml:space="preserve">
</t>
    </r>
    <r>
      <rPr>
        <sz val="10"/>
        <color theme="7" tint="-0.24994659260841701"/>
        <rFont val="Arial"/>
        <family val="2"/>
      </rPr>
      <t>Max(Minimum offer, Minimum Armed, Armed volume for trip)</t>
    </r>
  </si>
  <si>
    <t>Change minimum offer column description to offer volume</t>
  </si>
  <si>
    <r>
      <t>IF(</t>
    </r>
    <r>
      <rPr>
        <sz val="10"/>
        <color rgb="FFC00000"/>
        <rFont val="Arial"/>
        <family val="2"/>
      </rPr>
      <t>AND(EXACT(HourEndingOutage!E3,"Outage"),NOT(EXACT(HourEndingOutage!F3,"Armed"))),0</t>
    </r>
    <r>
      <rPr>
        <sz val="10"/>
        <color theme="1"/>
        <rFont val="Arial"/>
        <family val="2"/>
      </rPr>
      <t>,</t>
    </r>
    <r>
      <rPr>
        <sz val="10"/>
        <color theme="4" tint="-0.24994659260841701"/>
        <rFont val="Arial"/>
        <family val="2"/>
      </rPr>
      <t>IF(AND(F3=0,J3&lt;&gt;TRUE),MIN(E3,G3)</t>
    </r>
    <r>
      <rPr>
        <sz val="10"/>
        <color theme="1"/>
        <rFont val="Arial"/>
        <family val="2"/>
      </rPr>
      <t>,</t>
    </r>
    <r>
      <rPr>
        <sz val="10"/>
        <color theme="7" tint="-0.24994659260841701"/>
        <rFont val="Arial"/>
        <family val="2"/>
      </rPr>
      <t>MAX(E3,F3,K3)))</t>
    </r>
  </si>
  <si>
    <r>
      <t xml:space="preserve">Where </t>
    </r>
    <r>
      <rPr>
        <b/>
        <sz val="10"/>
        <color theme="1"/>
        <rFont val="Arial"/>
        <family val="2"/>
      </rPr>
      <t>Availability Volume</t>
    </r>
    <r>
      <rPr>
        <sz val="10"/>
        <color theme="1"/>
        <rFont val="Arial"/>
        <family val="2"/>
      </rPr>
      <t xml:space="preserve"> is calculated as one of the following:</t>
    </r>
  </si>
  <si>
    <t>Change formula in column J to Availability Volume * Availability Price * Availability Factor</t>
  </si>
  <si>
    <t>Availability volume * Availability price</t>
  </si>
  <si>
    <t>Availability Volume * Availability Price * Availability Factor</t>
  </si>
  <si>
    <t xml:space="preserve">Availability Payment = </t>
  </si>
  <si>
    <r>
      <t xml:space="preserve">The Availability </t>
    </r>
    <r>
      <rPr>
        <sz val="8"/>
        <color theme="1"/>
        <rFont val="Arial"/>
        <family val="2"/>
      </rPr>
      <t> </t>
    </r>
    <r>
      <rPr>
        <sz val="10"/>
        <color theme="1"/>
        <rFont val="Arial"/>
        <family val="2"/>
      </rPr>
      <t>Payment calculation will include the Availability Factor:</t>
    </r>
  </si>
  <si>
    <t>S-R3</t>
  </si>
  <si>
    <t>In the event the Availability Factor exceeds 1.0, it will be deemed to be 1.0.</t>
  </si>
  <si>
    <t>Availability Factor = Average Actual MW / Contract Volume</t>
  </si>
  <si>
    <t>Calculate and implement the Availability Factor in order to calculate the Availability Payment:</t>
  </si>
  <si>
    <t>S-R2</t>
  </si>
  <si>
    <t>Non compliance is calculated separate from settlement</t>
  </si>
  <si>
    <t>Total Payment (Summary)
Total Payment (Hourly Detail)</t>
  </si>
  <si>
    <r>
      <t>Availability Settlement + Arming Settlement + Trip Settlement – Arming &amp; Hourly Compliance Clawback</t>
    </r>
    <r>
      <rPr>
        <sz val="8"/>
        <color theme="1"/>
        <rFont val="Arial"/>
        <family val="2"/>
      </rPr>
      <t> </t>
    </r>
    <r>
      <rPr>
        <sz val="10"/>
        <color theme="1"/>
        <rFont val="Arial"/>
        <family val="2"/>
      </rPr>
      <t xml:space="preserve"> (avail+arming+trip)</t>
    </r>
    <r>
      <rPr>
        <sz val="8"/>
        <color theme="1"/>
        <rFont val="Arial"/>
        <family val="2"/>
      </rPr>
      <t> </t>
    </r>
  </si>
  <si>
    <t>Total LSSi payment settlement =</t>
  </si>
  <si>
    <t>The Total LSSi payment settlement for an HE will continue to be calculated as (no change):</t>
  </si>
  <si>
    <t>S-R1</t>
  </si>
  <si>
    <t>Excel template - current</t>
  </si>
  <si>
    <t>Excel template tab</t>
  </si>
  <si>
    <t>Detailed Requirement</t>
  </si>
  <si>
    <t>Req ID</t>
  </si>
  <si>
    <t>Excel template - new</t>
  </si>
  <si>
    <t>New column I for Availability Factor</t>
  </si>
  <si>
    <t>Link</t>
  </si>
  <si>
    <t>Offered Volume</t>
  </si>
  <si>
    <t>Need to add armed volume???  To clarify with Commercial.</t>
  </si>
  <si>
    <t>Note that this scenerio uses armed vol while scenario 2 uses minimum armed volume.  Old contract used minimum armed volume.  What if there's more than 1 armed volume in a HE?</t>
  </si>
  <si>
    <t>Contract (P.6) specifies lesser of 1) contract volume 2) armed volume 3) actual trip volume.  Service Providers are not allowed to offer volume above contract volume.  Therefore we don't have to include contract volume as part of the test.</t>
  </si>
  <si>
    <t>PAM</t>
  </si>
  <si>
    <t xml:space="preserve">Total Payment (Summary)
</t>
  </si>
  <si>
    <t>PAM factor</t>
  </si>
  <si>
    <t>Per P.5 (d) of contract, forced outage cannot be a failure to supply.  Perhaps this should be "When a Failure to Supply or Forced Outage occurs"</t>
  </si>
  <si>
    <t>Failure to Supply - Availability</t>
  </si>
  <si>
    <t>Failure to Supply - Arming</t>
  </si>
  <si>
    <t>Availability/Arming payment/Trip payment</t>
  </si>
  <si>
    <r>
      <t>Amring payment tab
Non Compliance or FM:  If any of the conditions listed is true, then we have a non-compliance
Column O: OR(</t>
    </r>
    <r>
      <rPr>
        <sz val="10"/>
        <color rgb="FF00B050"/>
        <rFont val="Arial"/>
        <family val="2"/>
      </rPr>
      <t>IF(N3,FALSE</t>
    </r>
    <r>
      <rPr>
        <sz val="10"/>
        <rFont val="Arial"/>
        <family val="2"/>
      </rPr>
      <t>,</t>
    </r>
    <r>
      <rPr>
        <sz val="10"/>
        <color rgb="FF00B0F0"/>
        <rFont val="Arial"/>
        <family val="2"/>
      </rPr>
      <t>IF(J3&lt;10,FALSE</t>
    </r>
    <r>
      <rPr>
        <sz val="10"/>
        <rFont val="Arial"/>
        <family val="2"/>
      </rPr>
      <t>,</t>
    </r>
    <r>
      <rPr>
        <sz val="10"/>
        <color rgb="FF7030A0"/>
        <rFont val="Arial"/>
        <family val="2"/>
      </rPr>
      <t>IF(OR(I3*0.95&gt;K3,I3*1.5&lt;K3),TRUE</t>
    </r>
    <r>
      <rPr>
        <sz val="10"/>
        <rFont val="Arial"/>
        <family val="2"/>
      </rPr>
      <t>,FALSE))),</t>
    </r>
    <r>
      <rPr>
        <sz val="10"/>
        <color theme="9" tint="-0.24994659260841701"/>
        <rFont val="Arial"/>
        <family val="2"/>
      </rPr>
      <t>VLOOKUP(A3,'Trip Payment'!$A$3:$J$746,10,0)</t>
    </r>
    <r>
      <rPr>
        <sz val="10"/>
        <rFont val="Arial"/>
        <family val="2"/>
      </rPr>
      <t xml:space="preserve">)
NC if any of the conditions below happens when </t>
    </r>
    <r>
      <rPr>
        <sz val="10"/>
        <color rgb="FF00B050"/>
        <rFont val="Arial"/>
        <family val="2"/>
      </rPr>
      <t>trip event didn't happen:</t>
    </r>
    <r>
      <rPr>
        <sz val="10"/>
        <rFont val="Arial"/>
        <family val="2"/>
      </rPr>
      <t xml:space="preserve">
</t>
    </r>
    <r>
      <rPr>
        <sz val="10"/>
        <color rgb="FF00B0F0"/>
        <rFont val="Arial"/>
        <family val="2"/>
      </rPr>
      <t xml:space="preserve">armed minutes is more than 10 
</t>
    </r>
    <r>
      <rPr>
        <sz val="10"/>
        <color rgb="FF7030A0"/>
        <rFont val="Arial"/>
        <family val="2"/>
      </rPr>
      <t>If armed vol*0.95 is more than average actual volume or armed volume *1.5 is less than average actual volume then true
t</t>
    </r>
    <r>
      <rPr>
        <sz val="10"/>
        <color theme="9" tint="-0.24994659260841701"/>
        <rFont val="Arial"/>
        <family val="2"/>
      </rPr>
      <t>rip non compliance true</t>
    </r>
  </si>
  <si>
    <t>Arming payment tab column P: Non Compliant or FM amount hourly:  consolidates column O for each HE.  Non compliant amount = - arming payment if col. P is true</t>
  </si>
  <si>
    <t>Total Payment(Hourly Detail)</t>
  </si>
  <si>
    <t>Clawback table</t>
  </si>
  <si>
    <t>Yes</t>
  </si>
  <si>
    <t>No</t>
  </si>
  <si>
    <t>Failure to Supply Hour</t>
  </si>
  <si>
    <t xml:space="preserve">Outage tab to enter those times when BC/MATL TTC is equal to or less than 65MW?  Currently this outage information doesn't impact arming and tripppng payments.  We need to add this condition into those tabs.  </t>
  </si>
  <si>
    <t>Changed formula in Trip $ to check if the hour is in outage table and if there's outage, then payment is zero.</t>
  </si>
  <si>
    <t>Trip Payment_Outage</t>
  </si>
  <si>
    <t>Forced outage - Trip</t>
  </si>
  <si>
    <t>Created new columns FTS and Forced Outage in all 3 payment tabs.  Added new tab for providers to enter FTS and Forced Outage information</t>
  </si>
  <si>
    <t>Clawback!A1</t>
  </si>
  <si>
    <t>FTS column in all 3 payment tabs look into Clawback tab to determine if there's FTS.  If yes, minus payment amount</t>
  </si>
  <si>
    <t>Forced outage column in all 3 payment tabs look into Clawback tab to determine if there's forced outage.  If yes, minus payment amount</t>
  </si>
  <si>
    <t>Hourly detail tab has FTS and forced outage columns added too.  This is a simple sum of availability and trip payment tabs and sumproduct of arming payment tab (due to many rows for 1 HE).</t>
  </si>
  <si>
    <t>Add PAM Factor.  This factor looks up the PAM table to pull in the PAM for current month.</t>
  </si>
  <si>
    <t>Changed formula in Arming Volume to lookup the hour in outage table and if there's outage, then volume is zero.</t>
  </si>
  <si>
    <t>Arming Volume_Outage</t>
  </si>
  <si>
    <t>Test #</t>
  </si>
  <si>
    <t>Description</t>
  </si>
  <si>
    <t>Expected result</t>
  </si>
  <si>
    <t>Total hourly payment = 0</t>
  </si>
  <si>
    <t>Test result</t>
  </si>
  <si>
    <t>Intertie Outage for 7/21/18 HE 10 to 7/22/18 HE 14.  7/27/2018 HE 11 to HE 11</t>
  </si>
  <si>
    <t>Pass/Fail</t>
  </si>
  <si>
    <t>Fail</t>
  </si>
  <si>
    <t>FTS/forced outage entered in new tab "Clawback".  See table for times entered.</t>
  </si>
  <si>
    <t>Trip payment is clawed back</t>
  </si>
  <si>
    <t>Trip payment = 0</t>
  </si>
  <si>
    <t>a) Trip happens when there's an outage 7/22/18 HE 12</t>
  </si>
  <si>
    <t>Pass</t>
  </si>
  <si>
    <t>Availability volume</t>
  </si>
  <si>
    <t>a) Dispatched volume is zero.  7/1/18 HE 5 Offered = 45MW and Actual = 44MW</t>
  </si>
  <si>
    <t>Lesser of actual and offered =&gt; 44MW</t>
  </si>
  <si>
    <t>Availability volume = 44MW</t>
  </si>
  <si>
    <t>b) Unit is dispatched 7/1/18 HE6 Offered = 40MW, min armed =38MW</t>
  </si>
  <si>
    <t>Greater of offered and min armed volume
=&gt; 40MW</t>
  </si>
  <si>
    <t>Availability volume = 40MW</t>
  </si>
  <si>
    <t>c) Unit is dispatched and tripped 
     7/1/18 HE2 Offered = 50MW, Mim armed  = 45MW and actual = 49MW</t>
  </si>
  <si>
    <t>Greater of offered, armed and tripped volume
=&gt;50MW</t>
  </si>
  <si>
    <t>Availability volume = 50MW</t>
  </si>
  <si>
    <t>FTS or Forced outage Clawback Amount is negative of payment</t>
  </si>
  <si>
    <t>b) Trip happens when there's failure to supply/forced outage 7/1/2018 HE 1 and HE 2</t>
  </si>
  <si>
    <t>Result #3 - Trip payment</t>
  </si>
  <si>
    <t>No arming or trip payment during outage - Pass:</t>
  </si>
  <si>
    <t>Result #2 - FTS or Forced Outage Clawback - Pass</t>
  </si>
  <si>
    <t>a) No trip payment during outage - Pass</t>
  </si>
  <si>
    <t>b) Clawback trip payment for FTS and forced outage:</t>
  </si>
  <si>
    <t>PAM Factor for July.</t>
  </si>
  <si>
    <t>PAM factor entered in PAM tab is multiplied with Arming payment to calculate Post-PAM arming payment.</t>
  </si>
  <si>
    <t>PAM factor = 0.9 and post-pam is correctly calculated.</t>
  </si>
  <si>
    <t>Availability factor and payment is calculating correctly.</t>
  </si>
  <si>
    <t>Availability payment is not zero when unit is armed.  Payment is zero when unit is not armed (7/21/18 HE 11).
IF(AND(EXACT(HourEndingOutage!E3,"Outage"),NOT(EXACT(HourEndingOutage!F3,"Armed"))),0,
=&gt;  zero when there's outage and unit is armed.
Arming payment = 0
Trip payment = 0</t>
  </si>
  <si>
    <t>Result #1 Intertie outage</t>
  </si>
  <si>
    <t>Availability payment fails test when there is arming during outage</t>
  </si>
  <si>
    <t>Coloured cell = calculated.  Do not alter</t>
  </si>
  <si>
    <t>Enter Date in Column B.</t>
  </si>
  <si>
    <t>Correction</t>
  </si>
  <si>
    <t>Final result</t>
  </si>
  <si>
    <t>Per Helen's confirmation, remove condition for arming to be "not armed" status for zero availability payment.  
Email saved in T:\Finance\02 Billing\02 Transmission Cost\06 LSSI\02 LSSi Contract Effective Jan 1, 2019\03 BRD</t>
  </si>
  <si>
    <t>Intertie Outages Tab:</t>
  </si>
  <si>
    <t>PAM table</t>
  </si>
  <si>
    <t xml:space="preserve">LSSi - PAM table maintains the YTD number of occurrence of Failure to Supply and PAM factor.  </t>
  </si>
  <si>
    <t>LSSI Force Majeure and Forced Outage Submission Form</t>
  </si>
  <si>
    <t>Locate any HEs with Total TTC less than or equal to 65MW; these HEs will be considered on outage</t>
  </si>
  <si>
    <t>Tolerance Excursion</t>
  </si>
  <si>
    <t>Tolerance Excursion Hour</t>
  </si>
  <si>
    <t>Enter Date in Column A and HE in Column B.  Enter Yes for Failure to Supply, Forced Outage or Tolerance Excursion.</t>
  </si>
  <si>
    <t>There is room for up to 9 dispatch and volume pairs for each hour.  Enter each dispatch on its own line.</t>
  </si>
  <si>
    <t xml:space="preserve"> -   </t>
  </si>
  <si>
    <t>ASET</t>
  </si>
  <si>
    <t>Force Majeure</t>
  </si>
  <si>
    <t>Forced Outage Availability Violation</t>
  </si>
  <si>
    <t>FOAV Hour</t>
  </si>
  <si>
    <t>Total Clawback Amounts</t>
  </si>
  <si>
    <t>Intertie Outage Indicator</t>
  </si>
  <si>
    <t>Trip Volume</t>
  </si>
  <si>
    <t>Intertie Outage</t>
  </si>
  <si>
    <t>Forced Outage Revised Offer Violation</t>
  </si>
  <si>
    <t>Trip Time: Enter Trip Time</t>
  </si>
  <si>
    <t>Trip Event: Enter TRUE if a Trip Event occurred within the Settlement Hour.</t>
  </si>
  <si>
    <t>Hourly Dispatch Period Arming Payment</t>
  </si>
  <si>
    <t>Hourly Dispatch Period Start</t>
  </si>
  <si>
    <t>Hourly Dispatch Period End</t>
  </si>
  <si>
    <t>Hour ID</t>
  </si>
  <si>
    <t>Fixed in the ILSA</t>
  </si>
  <si>
    <t>As declared in the RFP and awarded by the AESO</t>
  </si>
  <si>
    <t>Dispatch Start Time (Minute Start)</t>
  </si>
  <si>
    <t>Dispatch End Time (Minute End)</t>
  </si>
  <si>
    <t>Total Clawback Amount</t>
  </si>
  <si>
    <t>Contract Volume (MW)</t>
  </si>
  <si>
    <t>Availability Price ($)</t>
  </si>
  <si>
    <t>Trip Price ($)</t>
  </si>
  <si>
    <t>Arming Price ($)</t>
  </si>
  <si>
    <t>Available Volume (MWh):</t>
  </si>
  <si>
    <t>Arming Volume (MWh):</t>
  </si>
  <si>
    <t>Non-Compliance Availability Amount</t>
  </si>
  <si>
    <t>Net Pre-PAM Arming Payment</t>
  </si>
  <si>
    <t>During the month, notify the AESO promptly of any Force Majeure or Forced Outage in accordance with the requirements set out in the Import Load Shed Agreement (ILSA).  This will facilitate processing and assessments in a timely manner during the month to prevent a bottleneck during the settlement process on the following month.</t>
  </si>
  <si>
    <t>Non-Compliance input</t>
  </si>
  <si>
    <t>Arming Volume (MW)</t>
  </si>
  <si>
    <t>Arming Volume * Hourly Arming Duration (MWh)</t>
  </si>
  <si>
    <t>White cells = input by Service Provider</t>
  </si>
  <si>
    <t>Non-Compliance Arming Amount</t>
  </si>
  <si>
    <t>Hourly Availability Payment</t>
  </si>
  <si>
    <t>The information for this sheet can be gathered from the Compliance Report issued from the AESO to the Service Provider</t>
  </si>
  <si>
    <t>Pre-PAM / Pre-FTS Arming Payment</t>
  </si>
  <si>
    <t>Hourly Trip Payment</t>
  </si>
  <si>
    <t>Trip Event (TRUE/Blank)</t>
  </si>
  <si>
    <t>Hourly Arming Duration (Minutes)</t>
  </si>
  <si>
    <t>Post-PAM Arming Payments (after NC)</t>
  </si>
  <si>
    <t>Total Non-Compliance Amounts</t>
  </si>
  <si>
    <t>Total Payment Amount</t>
  </si>
  <si>
    <t xml:space="preserve">Date </t>
  </si>
  <si>
    <t>The form should be submitted to commercial.services@aeso.ca</t>
  </si>
  <si>
    <t>AESO Website → Market → Ancillary Services → Load Shed Service for imports → LSSi Resources</t>
  </si>
  <si>
    <t>Based on Non-Compliance Report, input the Date, HE, Dispatch Start Time, Dispatch End Time, Unit ID, Force Majeure, Tolerance Excursion, Forced Outage - Revised Offer Violation, Forced Outage - Availability Violation, Failure to Supply, and PAM indicators.</t>
  </si>
  <si>
    <t># of PAM due to Failure to Supply Occurences in a Month</t>
  </si>
  <si>
    <t>YTD Count of Failure to Supply Occurences</t>
  </si>
  <si>
    <t>&gt;=5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</si>
</sst>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_(* #,##0.0_);_(* \(#,##0.0\);_(* &quot;-&quot;??_);_(@_)"/>
    <numFmt numFmtId="166" formatCode="_(* #,##0_);_(* \(#,##0\);_(* &quot;-&quot;??_);_(@_)"/>
    <numFmt numFmtId="167" formatCode="_(&quot;$&quot;* #,##0_);_(&quot;$&quot;* \(#,##0\);_(&quot;$&quot;* &quot;-&quot;??_);_(@_)"/>
    <numFmt numFmtId="168" formatCode="h:mm;@"/>
    <numFmt numFmtId="169" formatCode="_(* #,##0.00000_);_(* \(#,##0.00000\);_(* &quot;-&quot;??_);_(@_)"/>
    <numFmt numFmtId="170" formatCode="dd/mmm/yyyy\ hh:mm;@"/>
    <numFmt numFmtId="171" formatCode="mm/dd/yyyy\ hh:mm"/>
    <numFmt numFmtId="172" formatCode="mmm\-yyyy"/>
    <numFmt numFmtId="173" formatCode="0.0"/>
    <numFmt numFmtId="174" formatCode="yyyy\-mm\-dd\ hh:mm;@"/>
  </numFmts>
  <fonts count="8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Calibri"/>
      <family val="2"/>
      <scheme val="minor"/>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theme="10"/>
      <name val="Arial"/>
      <family val="2"/>
    </font>
    <font>
      <sz val="10"/>
      <name val="Wingdings"/>
      <charset val="2"/>
    </font>
    <font>
      <sz val="10"/>
      <name val="Calibri"/>
      <family val="2"/>
    </font>
    <font>
      <sz val="9"/>
      <color indexed="81"/>
      <name val="Tahoma"/>
      <family val="2"/>
    </font>
    <font>
      <b/>
      <sz val="9"/>
      <color indexed="81"/>
      <name val="Tahoma"/>
      <family val="2"/>
    </font>
    <font>
      <sz val="18"/>
      <color rgb="FFFF0000"/>
      <name val="Arial"/>
      <family val="2"/>
    </font>
    <font>
      <sz val="8"/>
      <color theme="1"/>
      <name val="Arial"/>
      <family val="2"/>
    </font>
    <font>
      <sz val="10"/>
      <color theme="1"/>
      <name val="Arial"/>
      <family val="2"/>
    </font>
    <font>
      <sz val="10"/>
      <color rgb="FFC00000"/>
      <name val="Arial"/>
      <family val="2"/>
    </font>
    <font>
      <sz val="10"/>
      <color rgb="FF7030A0"/>
      <name val="Arial"/>
      <family val="2"/>
    </font>
    <font>
      <u/>
      <sz val="10"/>
      <color rgb="FFC00000"/>
      <name val="Arial"/>
      <family val="2"/>
    </font>
    <font>
      <sz val="8"/>
      <color rgb="FFC00000"/>
      <name val="Arial"/>
      <family val="2"/>
    </font>
    <font>
      <strike/>
      <sz val="10"/>
      <color rgb="FFC00000"/>
      <name val="Arial"/>
      <family val="2"/>
    </font>
    <font>
      <sz val="11"/>
      <name val="Calibri"/>
      <family val="2"/>
      <scheme val="minor"/>
    </font>
    <font>
      <sz val="10"/>
      <color rgb="FF00B050"/>
      <name val="Arial"/>
      <family val="2"/>
    </font>
    <font>
      <sz val="10"/>
      <color rgb="FF00B0F0"/>
      <name val="Arial"/>
      <family val="2"/>
    </font>
    <font>
      <sz val="10"/>
      <color theme="9" tint="-0.24994659260841701"/>
      <name val="Arial"/>
      <family val="2"/>
    </font>
    <font>
      <b/>
      <sz val="10"/>
      <color rgb="FF00407A"/>
      <name val="Times New Roman"/>
      <family val="1"/>
    </font>
    <font>
      <sz val="7"/>
      <color theme="1"/>
      <name val="Times New Roman"/>
      <family val="1"/>
    </font>
    <font>
      <u/>
      <sz val="10"/>
      <color theme="1"/>
      <name val="Arial"/>
      <family val="2"/>
    </font>
    <font>
      <b/>
      <u/>
      <sz val="10"/>
      <color theme="1"/>
      <name val="Arial"/>
      <family val="2"/>
    </font>
    <font>
      <b/>
      <sz val="10"/>
      <color theme="1"/>
      <name val="Arial"/>
      <family val="2"/>
    </font>
    <font>
      <sz val="10"/>
      <color theme="4" tint="-0.249977111117893"/>
      <name val="Arial"/>
      <family val="2"/>
    </font>
    <font>
      <sz val="10"/>
      <color theme="4" tint="-0.24994659260841701"/>
      <name val="Arial"/>
      <family val="2"/>
    </font>
    <font>
      <sz val="10"/>
      <color theme="7" tint="-0.24994659260841701"/>
      <name val="Arial"/>
      <family val="2"/>
    </font>
    <font>
      <sz val="10"/>
      <color rgb="FFFF0000"/>
      <name val="Arial"/>
      <family val="2"/>
    </font>
    <font>
      <b/>
      <sz val="11"/>
      <name val="Arial"/>
      <family val="2"/>
    </font>
    <font>
      <b/>
      <sz val="12"/>
      <color rgb="FFFF0000"/>
      <name val="Arial"/>
      <family val="2"/>
    </font>
    <font>
      <sz val="10"/>
      <name val="Arial"/>
      <family val="2"/>
    </font>
  </fonts>
  <fills count="63">
    <fill>
      <patternFill patternType="none"/>
    </fill>
    <fill>
      <patternFill patternType="gray125"/>
    </fill>
    <fill>
      <patternFill patternType="solid">
        <fgColor indexed="15"/>
        <bgColor indexed="64"/>
      </patternFill>
    </fill>
    <fill>
      <patternFill patternType="solid">
        <fgColor indexed="2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7"/>
      </patternFill>
    </fill>
    <fill>
      <patternFill patternType="solid">
        <fgColor indexed="4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3"/>
      </patternFill>
    </fill>
    <fill>
      <patternFill patternType="solid">
        <fgColor theme="0" tint="-0.249977111117893"/>
        <bgColor indexed="64"/>
      </patternFill>
    </fill>
    <fill>
      <patternFill patternType="solid">
        <fgColor theme="0" tint="-0.34998626667073579"/>
        <bgColor indexed="64"/>
      </patternFill>
    </fill>
    <fill>
      <patternFill patternType="solid">
        <fgColor rgb="FF66FFFF"/>
        <bgColor indexed="64"/>
      </patternFill>
    </fill>
    <fill>
      <patternFill patternType="solid">
        <fgColor rgb="FF00FFFF"/>
        <bgColor indexed="64"/>
      </patternFill>
    </fill>
    <fill>
      <patternFill patternType="solid">
        <fgColor rgb="FFCCFFFF"/>
        <bgColor indexed="64"/>
      </patternFill>
    </fill>
    <fill>
      <patternFill patternType="solid">
        <fgColor rgb="FFF2F2F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3" tint="0.59999389629810485"/>
        <bgColor indexed="64"/>
      </patternFill>
    </fill>
  </fills>
  <borders count="54">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double">
        <color indexed="64"/>
      </bottom>
      <diagonal/>
    </border>
  </borders>
  <cellStyleXfs count="238">
    <xf numFmtId="0" fontId="0" fillId="0" borderId="0"/>
    <xf numFmtId="43" fontId="10" fillId="0" borderId="0" applyFont="0" applyFill="0" applyBorder="0" applyAlignment="0" applyProtection="0"/>
    <xf numFmtId="44" fontId="10" fillId="0" borderId="0" applyFont="0" applyFill="0" applyBorder="0" applyAlignment="0" applyProtection="0"/>
    <xf numFmtId="0" fontId="15" fillId="0" borderId="0" applyNumberFormat="0" applyFill="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6" applyNumberFormat="0" applyAlignment="0" applyProtection="0"/>
    <xf numFmtId="0" fontId="23" fillId="8" borderId="7" applyNumberFormat="0" applyAlignment="0" applyProtection="0"/>
    <xf numFmtId="0" fontId="24" fillId="8" borderId="6" applyNumberFormat="0" applyAlignment="0" applyProtection="0"/>
    <xf numFmtId="0" fontId="25" fillId="0" borderId="8" applyNumberFormat="0" applyFill="0" applyAlignment="0" applyProtection="0"/>
    <xf numFmtId="0" fontId="26" fillId="9" borderId="9"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11" applyNumberFormat="0" applyFill="0" applyAlignment="0" applyProtection="0"/>
    <xf numFmtId="0" fontId="30" fillId="11" borderId="0" applyNumberFormat="0" applyBorder="0" applyAlignment="0" applyProtection="0"/>
    <xf numFmtId="0" fontId="9"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9"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9" fillId="25" borderId="0" applyNumberFormat="0" applyBorder="0" applyAlignment="0" applyProtection="0"/>
    <xf numFmtId="0" fontId="30"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10" fillId="0" borderId="0"/>
    <xf numFmtId="0" fontId="35" fillId="47" borderId="27" applyNumberFormat="0" applyAlignment="0" applyProtection="0"/>
    <xf numFmtId="0" fontId="44" fillId="36" borderId="24" applyNumberFormat="0" applyAlignment="0" applyProtection="0"/>
    <xf numFmtId="0" fontId="31" fillId="0" borderId="0"/>
    <xf numFmtId="0" fontId="10" fillId="0" borderId="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1"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4" borderId="0" applyNumberFormat="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10" fillId="0" borderId="0"/>
    <xf numFmtId="0" fontId="9" fillId="10" borderId="10" applyNumberFormat="0" applyFont="0" applyAlignment="0" applyProtection="0"/>
    <xf numFmtId="9" fontId="10" fillId="0" borderId="0" applyFont="0" applyFill="0" applyBorder="0" applyAlignment="0" applyProtection="0"/>
    <xf numFmtId="0" fontId="10" fillId="0" borderId="0">
      <alignment horizontal="left" wrapText="1"/>
    </xf>
    <xf numFmtId="0" fontId="10" fillId="0" borderId="0"/>
    <xf numFmtId="44" fontId="10" fillId="0" borderId="0" applyFont="0" applyFill="0" applyBorder="0" applyAlignment="0" applyProtection="0"/>
    <xf numFmtId="43" fontId="10" fillId="0" borderId="0" applyFont="0" applyFill="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7" borderId="0" applyNumberFormat="0" applyBorder="0" applyAlignment="0" applyProtection="0"/>
    <xf numFmtId="0" fontId="32" fillId="39" borderId="0" applyNumberFormat="0" applyBorder="0" applyAlignment="0" applyProtection="0"/>
    <xf numFmtId="0" fontId="32" fillId="36" borderId="0" applyNumberFormat="0" applyBorder="0" applyAlignment="0" applyProtection="0"/>
    <xf numFmtId="0" fontId="33" fillId="40" borderId="0" applyNumberFormat="0" applyBorder="0" applyAlignment="0" applyProtection="0"/>
    <xf numFmtId="0" fontId="33" fillId="38"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0" borderId="0" applyNumberFormat="0" applyBorder="0" applyAlignment="0" applyProtection="0"/>
    <xf numFmtId="0" fontId="33" fillId="45" borderId="0" applyNumberFormat="0" applyBorder="0" applyAlignment="0" applyProtection="0"/>
    <xf numFmtId="0" fontId="34" fillId="46" borderId="0" applyNumberFormat="0" applyBorder="0" applyAlignment="0" applyProtection="0"/>
    <xf numFmtId="0" fontId="35" fillId="47" borderId="13" applyNumberFormat="0" applyAlignment="0" applyProtection="0"/>
    <xf numFmtId="0" fontId="36" fillId="48" borderId="14" applyNumberFormat="0" applyAlignment="0" applyProtection="0"/>
    <xf numFmtId="43" fontId="3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38" fillId="0" borderId="0" applyNumberFormat="0" applyFill="0" applyBorder="0" applyAlignment="0" applyProtection="0"/>
    <xf numFmtId="0" fontId="39" fillId="49" borderId="0" applyNumberFormat="0" applyBorder="0" applyAlignment="0" applyProtection="0"/>
    <xf numFmtId="0" fontId="40" fillId="0" borderId="15" applyNumberFormat="0" applyFill="0" applyAlignment="0" applyProtection="0"/>
    <xf numFmtId="0" fontId="41" fillId="0" borderId="16" applyNumberFormat="0" applyFill="0" applyAlignment="0" applyProtection="0"/>
    <xf numFmtId="0" fontId="42" fillId="0" borderId="1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36" borderId="13" applyNumberFormat="0" applyAlignment="0" applyProtection="0"/>
    <xf numFmtId="0" fontId="45" fillId="0" borderId="18" applyNumberFormat="0" applyFill="0" applyAlignment="0" applyProtection="0"/>
    <xf numFmtId="0" fontId="46" fillId="50" borderId="0" applyNumberFormat="0" applyBorder="0" applyAlignment="0" applyProtection="0"/>
    <xf numFmtId="0" fontId="10" fillId="0" borderId="0"/>
    <xf numFmtId="0" fontId="10" fillId="0" borderId="0">
      <alignment horizontal="left" wrapText="1"/>
    </xf>
    <xf numFmtId="0" fontId="47"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9"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9" fillId="0" borderId="0"/>
    <xf numFmtId="0" fontId="10" fillId="0" borderId="0">
      <alignment horizontal="left" wrapText="1"/>
    </xf>
    <xf numFmtId="0" fontId="47" fillId="0" borderId="0"/>
    <xf numFmtId="0" fontId="9" fillId="0" borderId="0"/>
    <xf numFmtId="0" fontId="47" fillId="0" borderId="0"/>
    <xf numFmtId="0" fontId="47" fillId="0" borderId="0"/>
    <xf numFmtId="0" fontId="9" fillId="0" borderId="0"/>
    <xf numFmtId="0" fontId="37" fillId="0" borderId="0"/>
    <xf numFmtId="0" fontId="9" fillId="0" borderId="0"/>
    <xf numFmtId="0" fontId="9" fillId="0" borderId="0"/>
    <xf numFmtId="0" fontId="9" fillId="10" borderId="10" applyNumberFormat="0" applyFont="0" applyAlignment="0" applyProtection="0"/>
    <xf numFmtId="0" fontId="48" fillId="47" borderId="19" applyNumberFormat="0" applyAlignment="0" applyProtection="0"/>
    <xf numFmtId="9" fontId="10"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0" fontId="10" fillId="0" borderId="0">
      <alignment horizontal="left" wrapText="1"/>
    </xf>
    <xf numFmtId="0" fontId="49" fillId="0" borderId="0" applyNumberFormat="0" applyFill="0" applyBorder="0" applyAlignment="0" applyProtection="0"/>
    <xf numFmtId="0" fontId="50" fillId="0" borderId="20" applyNumberFormat="0" applyFill="0" applyAlignment="0" applyProtection="0"/>
    <xf numFmtId="0" fontId="51" fillId="0" borderId="0" applyNumberFormat="0" applyFill="0" applyBorder="0" applyAlignment="0" applyProtection="0"/>
    <xf numFmtId="0" fontId="35" fillId="47" borderId="13" applyNumberFormat="0" applyAlignment="0" applyProtection="0"/>
    <xf numFmtId="0" fontId="44" fillId="36" borderId="13" applyNumberFormat="0" applyAlignment="0" applyProtection="0"/>
    <xf numFmtId="0" fontId="48" fillId="47" borderId="19" applyNumberFormat="0" applyAlignment="0" applyProtection="0"/>
    <xf numFmtId="0" fontId="50" fillId="0" borderId="20" applyNumberFormat="0" applyFill="0" applyAlignment="0" applyProtection="0"/>
    <xf numFmtId="0" fontId="48" fillId="47" borderId="25" applyNumberFormat="0" applyAlignment="0" applyProtection="0"/>
    <xf numFmtId="0" fontId="35" fillId="47" borderId="21" applyNumberFormat="0" applyAlignment="0" applyProtection="0"/>
    <xf numFmtId="0" fontId="35" fillId="47" borderId="24" applyNumberFormat="0" applyAlignment="0" applyProtection="0"/>
    <xf numFmtId="0" fontId="44" fillId="36" borderId="21" applyNumberFormat="0" applyAlignment="0" applyProtection="0"/>
    <xf numFmtId="0" fontId="48" fillId="47" borderId="28" applyNumberFormat="0" applyAlignment="0" applyProtection="0"/>
    <xf numFmtId="0" fontId="44" fillId="36" borderId="27" applyNumberFormat="0" applyAlignment="0" applyProtection="0"/>
    <xf numFmtId="0" fontId="48" fillId="47" borderId="22" applyNumberFormat="0" applyAlignment="0" applyProtection="0"/>
    <xf numFmtId="0" fontId="50" fillId="0" borderId="23" applyNumberFormat="0" applyFill="0" applyAlignment="0" applyProtection="0"/>
    <xf numFmtId="0" fontId="35" fillId="47" borderId="21" applyNumberFormat="0" applyAlignment="0" applyProtection="0"/>
    <xf numFmtId="0" fontId="44" fillId="36" borderId="21" applyNumberFormat="0" applyAlignment="0" applyProtection="0"/>
    <xf numFmtId="0" fontId="48" fillId="47" borderId="22" applyNumberFormat="0" applyAlignment="0" applyProtection="0"/>
    <xf numFmtId="0" fontId="50" fillId="0" borderId="23" applyNumberFormat="0" applyFill="0" applyAlignment="0" applyProtection="0"/>
    <xf numFmtId="0" fontId="50" fillId="0" borderId="26" applyNumberFormat="0" applyFill="0" applyAlignment="0" applyProtection="0"/>
    <xf numFmtId="0" fontId="35" fillId="47" borderId="24" applyNumberFormat="0" applyAlignment="0" applyProtection="0"/>
    <xf numFmtId="0" fontId="44" fillId="36" borderId="24" applyNumberFormat="0" applyAlignment="0" applyProtection="0"/>
    <xf numFmtId="0" fontId="48" fillId="47" borderId="25" applyNumberFormat="0" applyAlignment="0" applyProtection="0"/>
    <xf numFmtId="0" fontId="50" fillId="0" borderId="26" applyNumberFormat="0" applyFill="0" applyAlignment="0" applyProtection="0"/>
    <xf numFmtId="0" fontId="50" fillId="0" borderId="29" applyNumberFormat="0" applyFill="0" applyAlignment="0" applyProtection="0"/>
    <xf numFmtId="0" fontId="35" fillId="47" borderId="27" applyNumberFormat="0" applyAlignment="0" applyProtection="0"/>
    <xf numFmtId="0" fontId="44" fillId="36" borderId="27" applyNumberFormat="0" applyAlignment="0" applyProtection="0"/>
    <xf numFmtId="0" fontId="48" fillId="47" borderId="28" applyNumberFormat="0" applyAlignment="0" applyProtection="0"/>
    <xf numFmtId="0" fontId="50" fillId="0" borderId="29" applyNumberFormat="0" applyFill="0" applyAlignment="0" applyProtection="0"/>
    <xf numFmtId="0" fontId="52" fillId="0" borderId="0" applyNumberFormat="0" applyFill="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44" fillId="36" borderId="27" applyNumberFormat="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1" borderId="0" applyNumberFormat="0" applyBorder="0" applyAlignment="0" applyProtection="0"/>
    <xf numFmtId="0" fontId="8" fillId="0" borderId="0"/>
    <xf numFmtId="0" fontId="8" fillId="10"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0" applyNumberFormat="0" applyFont="0" applyAlignment="0" applyProtection="0"/>
    <xf numFmtId="0" fontId="48" fillId="47" borderId="28" applyNumberFormat="0" applyAlignment="0" applyProtection="0"/>
    <xf numFmtId="0" fontId="35" fillId="47" borderId="27" applyNumberFormat="0" applyAlignment="0" applyProtection="0"/>
    <xf numFmtId="0" fontId="35" fillId="47" borderId="27" applyNumberFormat="0" applyAlignment="0" applyProtection="0"/>
    <xf numFmtId="0" fontId="44" fillId="36" borderId="27" applyNumberFormat="0" applyAlignment="0" applyProtection="0"/>
    <xf numFmtId="0" fontId="48" fillId="47" borderId="28" applyNumberFormat="0" applyAlignment="0" applyProtection="0"/>
    <xf numFmtId="0" fontId="50" fillId="0" borderId="29" applyNumberFormat="0" applyFill="0" applyAlignment="0" applyProtection="0"/>
    <xf numFmtId="0" fontId="35" fillId="47" borderId="27" applyNumberFormat="0" applyAlignment="0" applyProtection="0"/>
    <xf numFmtId="0" fontId="44" fillId="36" borderId="27" applyNumberFormat="0" applyAlignment="0" applyProtection="0"/>
    <xf numFmtId="0" fontId="48" fillId="47" borderId="28" applyNumberFormat="0" applyAlignment="0" applyProtection="0"/>
    <xf numFmtId="0" fontId="50" fillId="0" borderId="29" applyNumberFormat="0" applyFill="0" applyAlignment="0" applyProtection="0"/>
    <xf numFmtId="0" fontId="50" fillId="0" borderId="29" applyNumberFormat="0" applyFill="0" applyAlignment="0" applyProtection="0"/>
    <xf numFmtId="0" fontId="35" fillId="47" borderId="27" applyNumberFormat="0" applyAlignment="0" applyProtection="0"/>
    <xf numFmtId="0" fontId="44" fillId="36" borderId="27" applyNumberFormat="0" applyAlignment="0" applyProtection="0"/>
    <xf numFmtId="0" fontId="48" fillId="47" borderId="28" applyNumberFormat="0" applyAlignment="0" applyProtection="0"/>
    <xf numFmtId="0" fontId="50" fillId="0" borderId="29" applyNumberFormat="0" applyFill="0" applyAlignment="0" applyProtection="0"/>
    <xf numFmtId="0" fontId="7" fillId="13" borderId="0" applyNumberFormat="0" applyBorder="0" applyAlignment="0" applyProtection="0"/>
    <xf numFmtId="0" fontId="7" fillId="17"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1" borderId="0" applyNumberFormat="0" applyBorder="0" applyAlignment="0" applyProtection="0"/>
    <xf numFmtId="0" fontId="7" fillId="0" borderId="0"/>
    <xf numFmtId="0" fontId="7" fillId="10" borderId="1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0" borderId="10" applyNumberFormat="0" applyFont="0" applyAlignment="0" applyProtection="0"/>
    <xf numFmtId="0" fontId="6" fillId="0" borderId="0"/>
    <xf numFmtId="0" fontId="5" fillId="24" borderId="0" applyNumberFormat="0" applyBorder="0" applyAlignment="0" applyProtection="0"/>
    <xf numFmtId="9" fontId="80" fillId="0" borderId="0" applyFont="0" applyFill="0" applyBorder="0" applyAlignment="0" applyProtection="0"/>
  </cellStyleXfs>
  <cellXfs count="273">
    <xf numFmtId="0" fontId="0" fillId="0" borderId="0" xfId="0"/>
    <xf numFmtId="0" fontId="0" fillId="0" borderId="0" xfId="0" applyAlignment="1"/>
    <xf numFmtId="0" fontId="0" fillId="0" borderId="0" xfId="0" quotePrefix="1"/>
    <xf numFmtId="0" fontId="14" fillId="0" borderId="0" xfId="0" applyFont="1"/>
    <xf numFmtId="0" fontId="0" fillId="0" borderId="0" xfId="0" applyAlignment="1">
      <alignment wrapText="1"/>
    </xf>
    <xf numFmtId="0" fontId="0" fillId="0" borderId="0" xfId="0" applyNumberFormat="1"/>
    <xf numFmtId="0" fontId="10" fillId="0" borderId="0" xfId="0" applyFont="1"/>
    <xf numFmtId="0" fontId="0" fillId="0" borderId="0" xfId="0" applyFill="1"/>
    <xf numFmtId="0" fontId="0" fillId="0" borderId="0" xfId="0" applyAlignment="1">
      <alignment horizontal="center"/>
    </xf>
    <xf numFmtId="0" fontId="0" fillId="0" borderId="0" xfId="0" applyFill="1" applyBorder="1"/>
    <xf numFmtId="14" fontId="0" fillId="0" borderId="0" xfId="0" applyNumberFormat="1" applyFill="1" applyBorder="1"/>
    <xf numFmtId="166" fontId="10" fillId="0" borderId="0" xfId="1" applyNumberFormat="1" applyFill="1" applyBorder="1" applyAlignment="1">
      <alignment horizontal="center"/>
    </xf>
    <xf numFmtId="164" fontId="0" fillId="0" borderId="0" xfId="0" applyNumberFormat="1" applyFill="1" applyBorder="1"/>
    <xf numFmtId="0" fontId="11" fillId="2" borderId="30" xfId="0" applyFont="1" applyFill="1" applyBorder="1" applyAlignment="1">
      <alignment horizontal="center" wrapText="1"/>
    </xf>
    <xf numFmtId="0" fontId="11" fillId="51" borderId="30" xfId="0" applyFont="1" applyFill="1" applyBorder="1" applyAlignment="1">
      <alignment horizontal="center" wrapText="1"/>
    </xf>
    <xf numFmtId="0" fontId="0" fillId="51" borderId="30" xfId="0" applyFill="1" applyBorder="1"/>
    <xf numFmtId="14" fontId="0" fillId="51" borderId="30" xfId="0" applyNumberFormat="1" applyFill="1" applyBorder="1"/>
    <xf numFmtId="0" fontId="11" fillId="0" borderId="30" xfId="0" applyFont="1" applyFill="1" applyBorder="1" applyAlignment="1">
      <alignment horizontal="center" wrapText="1"/>
    </xf>
    <xf numFmtId="44" fontId="13" fillId="3" borderId="30" xfId="2" applyFont="1" applyFill="1" applyBorder="1"/>
    <xf numFmtId="0" fontId="11" fillId="0" borderId="32" xfId="0" applyFont="1" applyFill="1" applyBorder="1" applyAlignment="1">
      <alignment wrapText="1"/>
    </xf>
    <xf numFmtId="0" fontId="0" fillId="0" borderId="32" xfId="0" applyBorder="1"/>
    <xf numFmtId="0" fontId="11" fillId="52" borderId="30" xfId="0" applyFont="1" applyFill="1" applyBorder="1" applyAlignment="1">
      <alignment horizontal="center" wrapText="1"/>
    </xf>
    <xf numFmtId="0" fontId="0" fillId="52" borderId="30" xfId="0" applyFill="1" applyBorder="1" applyAlignment="1">
      <alignment horizontal="center"/>
    </xf>
    <xf numFmtId="14" fontId="0" fillId="52" borderId="30" xfId="0" applyNumberFormat="1" applyFill="1" applyBorder="1"/>
    <xf numFmtId="0" fontId="0" fillId="52" borderId="30" xfId="0" applyFill="1" applyBorder="1"/>
    <xf numFmtId="0" fontId="0" fillId="52" borderId="30" xfId="0" applyFill="1" applyBorder="1" applyAlignment="1">
      <alignment horizontal="right"/>
    </xf>
    <xf numFmtId="0" fontId="11" fillId="52" borderId="30" xfId="0" applyFont="1" applyFill="1" applyBorder="1" applyAlignment="1"/>
    <xf numFmtId="44" fontId="13" fillId="0" borderId="0" xfId="2" applyFont="1" applyFill="1" applyBorder="1"/>
    <xf numFmtId="0" fontId="11" fillId="54" borderId="0" xfId="0" applyFont="1" applyFill="1" applyBorder="1" applyAlignment="1">
      <alignment horizontal="center" wrapText="1"/>
    </xf>
    <xf numFmtId="0" fontId="11" fillId="54" borderId="30" xfId="0" applyFont="1" applyFill="1" applyBorder="1" applyAlignment="1">
      <alignment horizontal="center" wrapText="1"/>
    </xf>
    <xf numFmtId="165" fontId="13" fillId="0" borderId="0" xfId="1" applyNumberFormat="1" applyFont="1" applyFill="1" applyBorder="1"/>
    <xf numFmtId="167" fontId="13" fillId="0" borderId="0" xfId="2" applyNumberFormat="1" applyFont="1" applyFill="1" applyBorder="1"/>
    <xf numFmtId="0" fontId="0" fillId="0" borderId="0" xfId="0" applyFill="1" applyBorder="1" applyAlignment="1">
      <alignment horizontal="center"/>
    </xf>
    <xf numFmtId="0" fontId="0" fillId="0" borderId="2" xfId="0" applyBorder="1" applyAlignment="1">
      <alignment horizontal="center"/>
    </xf>
    <xf numFmtId="0" fontId="0" fillId="51" borderId="30" xfId="0" applyFill="1" applyBorder="1" applyAlignment="1">
      <alignment horizontal="center"/>
    </xf>
    <xf numFmtId="0" fontId="11" fillId="53" borderId="30" xfId="0" applyNumberFormat="1" applyFont="1" applyFill="1" applyBorder="1" applyAlignment="1">
      <alignment horizontal="center" wrapText="1"/>
    </xf>
    <xf numFmtId="0" fontId="0" fillId="55" borderId="30" xfId="2" applyNumberFormat="1" applyFont="1" applyFill="1" applyBorder="1"/>
    <xf numFmtId="0" fontId="0" fillId="55" borderId="30" xfId="0" applyFill="1" applyBorder="1"/>
    <xf numFmtId="0" fontId="11" fillId="52" borderId="30" xfId="0" applyFont="1" applyFill="1" applyBorder="1" applyAlignment="1"/>
    <xf numFmtId="0" fontId="0" fillId="0" borderId="0" xfId="0" applyProtection="1">
      <protection locked="0"/>
    </xf>
    <xf numFmtId="0" fontId="10" fillId="0" borderId="0" xfId="0" applyFont="1" applyProtection="1">
      <protection locked="0"/>
    </xf>
    <xf numFmtId="170" fontId="0" fillId="0" borderId="0" xfId="0" applyNumberFormat="1" applyProtection="1">
      <protection locked="0"/>
    </xf>
    <xf numFmtId="0" fontId="11" fillId="52" borderId="0" xfId="0" applyFont="1" applyFill="1" applyProtection="1"/>
    <xf numFmtId="0" fontId="0" fillId="52" borderId="0" xfId="0" applyFill="1" applyProtection="1"/>
    <xf numFmtId="0" fontId="14" fillId="52" borderId="0" xfId="0" applyFont="1" applyFill="1" applyProtection="1"/>
    <xf numFmtId="0" fontId="11" fillId="0" borderId="0" xfId="0" applyFont="1" applyProtection="1"/>
    <xf numFmtId="0" fontId="0" fillId="0" borderId="0" xfId="0" applyProtection="1"/>
    <xf numFmtId="0" fontId="14" fillId="0" borderId="0" xfId="0" applyFont="1" applyProtection="1"/>
    <xf numFmtId="39" fontId="0" fillId="0" borderId="0" xfId="0" applyNumberFormat="1" applyProtection="1">
      <protection locked="0"/>
    </xf>
    <xf numFmtId="43" fontId="0" fillId="0" borderId="0" xfId="0" applyNumberFormat="1" applyProtection="1">
      <protection locked="0"/>
    </xf>
    <xf numFmtId="39" fontId="0" fillId="0" borderId="0" xfId="0" applyNumberFormat="1"/>
    <xf numFmtId="4" fontId="0" fillId="0" borderId="0" xfId="0" applyNumberFormat="1"/>
    <xf numFmtId="0" fontId="0" fillId="0" borderId="0" xfId="0" applyAlignment="1" applyProtection="1"/>
    <xf numFmtId="0" fontId="11" fillId="52" borderId="35" xfId="0" applyFont="1" applyFill="1" applyBorder="1" applyAlignment="1" applyProtection="1">
      <alignment horizontal="center"/>
    </xf>
    <xf numFmtId="0" fontId="0" fillId="52" borderId="33" xfId="0" applyFill="1" applyBorder="1" applyAlignment="1">
      <alignment horizontal="center"/>
    </xf>
    <xf numFmtId="0" fontId="10" fillId="0" borderId="0" xfId="0" applyFont="1" applyProtection="1"/>
    <xf numFmtId="0" fontId="11" fillId="0" borderId="0" xfId="0" applyFont="1"/>
    <xf numFmtId="0" fontId="10" fillId="0" borderId="0" xfId="0" applyFont="1" applyFill="1" applyBorder="1"/>
    <xf numFmtId="0" fontId="0" fillId="51" borderId="0" xfId="0" applyFill="1" applyProtection="1"/>
    <xf numFmtId="43" fontId="0" fillId="51" borderId="0" xfId="1" applyFont="1" applyFill="1" applyProtection="1"/>
    <xf numFmtId="0" fontId="11" fillId="51" borderId="0" xfId="0" applyFont="1" applyFill="1" applyProtection="1"/>
    <xf numFmtId="165" fontId="11" fillId="54" borderId="0" xfId="1" applyNumberFormat="1" applyFont="1" applyFill="1" applyBorder="1"/>
    <xf numFmtId="44" fontId="11" fillId="54" borderId="0" xfId="2" applyFont="1" applyFill="1" applyBorder="1"/>
    <xf numFmtId="0" fontId="52" fillId="0" borderId="0" xfId="162" applyAlignment="1" applyProtection="1"/>
    <xf numFmtId="0" fontId="10" fillId="0" borderId="0" xfId="0" applyFont="1" applyAlignment="1" applyProtection="1">
      <alignment horizontal="right"/>
    </xf>
    <xf numFmtId="171" fontId="10" fillId="0" borderId="0" xfId="0" applyNumberFormat="1" applyFont="1" applyAlignment="1" applyProtection="1">
      <alignment horizontal="left"/>
    </xf>
    <xf numFmtId="170" fontId="10" fillId="0" borderId="0" xfId="35" applyNumberFormat="1" applyFont="1" applyBorder="1" applyProtection="1">
      <protection locked="0"/>
    </xf>
    <xf numFmtId="0" fontId="6" fillId="0" borderId="0" xfId="235"/>
    <xf numFmtId="0" fontId="58" fillId="0" borderId="0" xfId="235" applyFont="1" applyAlignment="1">
      <alignment vertical="center"/>
    </xf>
    <xf numFmtId="0" fontId="59" fillId="0" borderId="0" xfId="235" applyFont="1" applyAlignment="1">
      <alignment vertical="center"/>
    </xf>
    <xf numFmtId="0" fontId="59" fillId="0" borderId="36" xfId="235" applyFont="1" applyBorder="1" applyAlignment="1">
      <alignment vertical="center" wrapText="1"/>
    </xf>
    <xf numFmtId="0" fontId="59" fillId="0" borderId="40" xfId="235" applyFont="1" applyBorder="1" applyAlignment="1">
      <alignment vertical="center" wrapText="1"/>
    </xf>
    <xf numFmtId="0" fontId="59" fillId="0" borderId="43" xfId="235" applyFont="1" applyBorder="1" applyAlignment="1">
      <alignment vertical="center" wrapText="1"/>
    </xf>
    <xf numFmtId="0" fontId="64" fillId="0" borderId="36" xfId="235" applyFont="1" applyBorder="1" applyAlignment="1">
      <alignment vertical="center" wrapText="1"/>
    </xf>
    <xf numFmtId="0" fontId="64" fillId="0" borderId="40" xfId="235" applyFont="1" applyBorder="1" applyAlignment="1">
      <alignment vertical="center" wrapText="1"/>
    </xf>
    <xf numFmtId="0" fontId="64" fillId="0" borderId="43" xfId="235" applyFont="1" applyBorder="1" applyAlignment="1">
      <alignment vertical="center" wrapText="1"/>
    </xf>
    <xf numFmtId="0" fontId="65" fillId="0" borderId="0" xfId="235" applyFont="1"/>
    <xf numFmtId="9" fontId="65" fillId="0" borderId="0" xfId="235" applyNumberFormat="1" applyFont="1"/>
    <xf numFmtId="0" fontId="10" fillId="0" borderId="43" xfId="235" applyFont="1" applyBorder="1" applyAlignment="1">
      <alignment vertical="center" wrapText="1"/>
    </xf>
    <xf numFmtId="0" fontId="59" fillId="0" borderId="40" xfId="235" applyFont="1" applyBorder="1" applyAlignment="1">
      <alignment vertical="center" wrapText="1"/>
    </xf>
    <xf numFmtId="0" fontId="59" fillId="0" borderId="37" xfId="235" applyFont="1" applyBorder="1" applyAlignment="1">
      <alignment vertical="center" wrapText="1"/>
    </xf>
    <xf numFmtId="14" fontId="59" fillId="0" borderId="37" xfId="235" applyNumberFormat="1" applyFont="1" applyBorder="1" applyAlignment="1">
      <alignment vertical="center" wrapText="1"/>
    </xf>
    <xf numFmtId="0" fontId="69" fillId="56" borderId="47" xfId="235" applyFont="1" applyFill="1" applyBorder="1" applyAlignment="1">
      <alignment vertical="center" wrapText="1"/>
    </xf>
    <xf numFmtId="6" fontId="59" fillId="0" borderId="40" xfId="235" applyNumberFormat="1" applyFont="1" applyBorder="1" applyAlignment="1">
      <alignment vertical="center" wrapText="1"/>
    </xf>
    <xf numFmtId="0" fontId="59" fillId="57" borderId="40" xfId="235" applyFont="1" applyFill="1" applyBorder="1" applyAlignment="1">
      <alignment vertical="center" wrapText="1"/>
    </xf>
    <xf numFmtId="0" fontId="61" fillId="57" borderId="40" xfId="235" applyFont="1" applyFill="1" applyBorder="1" applyAlignment="1">
      <alignment vertical="center" wrapText="1"/>
    </xf>
    <xf numFmtId="0" fontId="59" fillId="58" borderId="40" xfId="235" applyFont="1" applyFill="1" applyBorder="1" applyAlignment="1">
      <alignment vertical="center" wrapText="1"/>
    </xf>
    <xf numFmtId="0" fontId="61" fillId="58" borderId="40" xfId="235" applyFont="1" applyFill="1" applyBorder="1" applyAlignment="1">
      <alignment vertical="center" wrapText="1"/>
    </xf>
    <xf numFmtId="0" fontId="74" fillId="57" borderId="40" xfId="235" applyFont="1" applyFill="1" applyBorder="1" applyAlignment="1">
      <alignment vertical="center" wrapText="1"/>
    </xf>
    <xf numFmtId="0" fontId="6" fillId="57" borderId="0" xfId="235" applyFill="1"/>
    <xf numFmtId="0" fontId="52" fillId="0" borderId="40" xfId="162" applyBorder="1" applyAlignment="1">
      <alignment vertical="center" wrapText="1"/>
    </xf>
    <xf numFmtId="0" fontId="52" fillId="0" borderId="40" xfId="162" quotePrefix="1" applyBorder="1" applyAlignment="1">
      <alignment vertical="center" wrapText="1"/>
    </xf>
    <xf numFmtId="0" fontId="52" fillId="0" borderId="43" xfId="162" quotePrefix="1" applyBorder="1" applyAlignment="1">
      <alignment vertical="center" wrapText="1"/>
    </xf>
    <xf numFmtId="0" fontId="10" fillId="0" borderId="40" xfId="235" applyFont="1" applyBorder="1" applyAlignment="1">
      <alignment vertical="center" wrapText="1"/>
    </xf>
    <xf numFmtId="0" fontId="10" fillId="0" borderId="42" xfId="235" applyFont="1" applyBorder="1" applyAlignment="1">
      <alignment vertical="center" wrapText="1"/>
    </xf>
    <xf numFmtId="0" fontId="10" fillId="0" borderId="0" xfId="235" applyFont="1" applyBorder="1" applyAlignment="1">
      <alignment vertical="center" wrapText="1"/>
    </xf>
    <xf numFmtId="0" fontId="10" fillId="0" borderId="41" xfId="235" applyFont="1" applyBorder="1" applyAlignment="1">
      <alignment vertical="center" wrapText="1"/>
    </xf>
    <xf numFmtId="44" fontId="0" fillId="0" borderId="0" xfId="0" applyNumberFormat="1"/>
    <xf numFmtId="0" fontId="52" fillId="0" borderId="0" xfId="162"/>
    <xf numFmtId="0" fontId="30" fillId="11" borderId="0" xfId="19"/>
    <xf numFmtId="0" fontId="0" fillId="0" borderId="51" xfId="0" applyBorder="1"/>
    <xf numFmtId="0" fontId="0" fillId="0" borderId="51" xfId="0" applyBorder="1" applyAlignment="1">
      <alignment wrapText="1"/>
    </xf>
    <xf numFmtId="0" fontId="30" fillId="11" borderId="50" xfId="19" applyBorder="1"/>
    <xf numFmtId="0" fontId="30" fillId="11" borderId="49" xfId="19" applyBorder="1"/>
    <xf numFmtId="0" fontId="30" fillId="11" borderId="48" xfId="19" applyBorder="1"/>
    <xf numFmtId="0" fontId="30" fillId="11" borderId="47" xfId="19" applyBorder="1"/>
    <xf numFmtId="0" fontId="10" fillId="0" borderId="51" xfId="0" applyFont="1" applyBorder="1" applyAlignment="1">
      <alignment wrapText="1"/>
    </xf>
    <xf numFmtId="0" fontId="10" fillId="0" borderId="51" xfId="0" applyFont="1" applyBorder="1"/>
    <xf numFmtId="0" fontId="10" fillId="0" borderId="52" xfId="0" applyFont="1" applyFill="1" applyBorder="1" applyAlignment="1">
      <alignment wrapText="1"/>
    </xf>
    <xf numFmtId="0" fontId="0" fillId="0" borderId="52" xfId="0" applyFont="1" applyFill="1" applyBorder="1"/>
    <xf numFmtId="0" fontId="0" fillId="0" borderId="0" xfId="0" applyFill="1" applyProtection="1"/>
    <xf numFmtId="0" fontId="11" fillId="0" borderId="0" xfId="0" applyFont="1" applyFill="1" applyProtection="1"/>
    <xf numFmtId="0" fontId="10" fillId="0" borderId="0" xfId="0" applyFont="1" applyFill="1" applyProtection="1">
      <protection locked="0"/>
    </xf>
    <xf numFmtId="0" fontId="0" fillId="0" borderId="0" xfId="0" applyFill="1" applyProtection="1">
      <protection locked="0"/>
    </xf>
    <xf numFmtId="43" fontId="0" fillId="0" borderId="0" xfId="0" applyNumberFormat="1"/>
    <xf numFmtId="43" fontId="0" fillId="0" borderId="0" xfId="1" applyFont="1" applyProtection="1">
      <protection locked="0"/>
    </xf>
    <xf numFmtId="8" fontId="0" fillId="52" borderId="0" xfId="0" applyNumberFormat="1" applyFill="1" applyProtection="1">
      <protection locked="0"/>
    </xf>
    <xf numFmtId="0" fontId="11" fillId="0" borderId="0" xfId="0" applyFont="1" applyProtection="1">
      <protection locked="0"/>
    </xf>
    <xf numFmtId="0" fontId="0" fillId="0" borderId="30" xfId="0" applyBorder="1" applyProtection="1">
      <protection locked="0"/>
    </xf>
    <xf numFmtId="0" fontId="10" fillId="0" borderId="30" xfId="0" applyFont="1" applyBorder="1" applyProtection="1">
      <protection locked="0"/>
    </xf>
    <xf numFmtId="14" fontId="0" fillId="0" borderId="30" xfId="0" applyNumberFormat="1" applyBorder="1" applyProtection="1">
      <protection locked="0"/>
    </xf>
    <xf numFmtId="172" fontId="10" fillId="0" borderId="30" xfId="0" quotePrefix="1" applyNumberFormat="1" applyFont="1" applyBorder="1" applyAlignment="1" applyProtection="1">
      <alignment horizontal="left"/>
      <protection locked="0"/>
    </xf>
    <xf numFmtId="41" fontId="0" fillId="0" borderId="30" xfId="1" applyNumberFormat="1" applyFont="1" applyBorder="1" applyProtection="1">
      <protection locked="0"/>
    </xf>
    <xf numFmtId="0" fontId="57" fillId="0" borderId="0" xfId="0" applyFont="1" applyFill="1" applyProtection="1">
      <protection locked="0"/>
    </xf>
    <xf numFmtId="0" fontId="24" fillId="8" borderId="6" xfId="13" applyProtection="1"/>
    <xf numFmtId="0" fontId="5" fillId="24" borderId="30" xfId="236" applyBorder="1" applyAlignment="1" applyProtection="1">
      <alignment horizontal="center" vertical="center" wrapText="1"/>
    </xf>
    <xf numFmtId="0" fontId="11" fillId="0" borderId="0" xfId="0" applyFont="1" applyAlignment="1" applyProtection="1">
      <alignment horizontal="center" vertical="center" wrapText="1"/>
    </xf>
    <xf numFmtId="0" fontId="10" fillId="0" borderId="0" xfId="0" quotePrefix="1" applyFont="1" applyProtection="1"/>
    <xf numFmtId="0" fontId="11" fillId="0" borderId="0" xfId="0" applyFont="1" applyAlignment="1" applyProtection="1">
      <alignment horizontal="center"/>
    </xf>
    <xf numFmtId="0" fontId="5" fillId="24" borderId="30" xfId="236" applyBorder="1" applyProtection="1"/>
    <xf numFmtId="0" fontId="0" fillId="0" borderId="0" xfId="0" applyAlignment="1" applyProtection="1">
      <protection locked="0"/>
    </xf>
    <xf numFmtId="0" fontId="11" fillId="0" borderId="0" xfId="0" applyFont="1" applyAlignment="1" applyProtection="1">
      <alignment horizontal="center"/>
    </xf>
    <xf numFmtId="0" fontId="11" fillId="0" borderId="0" xfId="0" applyFont="1" applyAlignment="1" applyProtection="1">
      <alignment horizontal="center"/>
    </xf>
    <xf numFmtId="0" fontId="0" fillId="0" borderId="0" xfId="0" applyBorder="1" applyProtection="1">
      <protection locked="0"/>
    </xf>
    <xf numFmtId="44" fontId="0" fillId="3" borderId="30" xfId="2" applyFont="1" applyFill="1" applyBorder="1"/>
    <xf numFmtId="44" fontId="0" fillId="0" borderId="0" xfId="2" applyFont="1" applyFill="1" applyBorder="1"/>
    <xf numFmtId="44" fontId="11" fillId="54" borderId="0" xfId="2" applyFont="1" applyFill="1"/>
    <xf numFmtId="173" fontId="0" fillId="3" borderId="30" xfId="0" applyNumberFormat="1" applyFill="1" applyBorder="1"/>
    <xf numFmtId="174" fontId="10" fillId="0" borderId="12" xfId="35" applyNumberFormat="1" applyFont="1" applyBorder="1" applyProtection="1">
      <protection locked="0"/>
    </xf>
    <xf numFmtId="174" fontId="10" fillId="0" borderId="1" xfId="35" applyNumberFormat="1" applyFont="1" applyBorder="1" applyProtection="1">
      <protection locked="0"/>
    </xf>
    <xf numFmtId="165" fontId="11" fillId="54" borderId="0" xfId="0" applyNumberFormat="1" applyFont="1" applyFill="1"/>
    <xf numFmtId="0" fontId="11" fillId="0" borderId="0" xfId="0" applyFont="1" applyAlignment="1" applyProtection="1">
      <alignment horizontal="center"/>
    </xf>
    <xf numFmtId="0" fontId="11" fillId="0" borderId="34" xfId="0" applyFont="1" applyBorder="1" applyAlignment="1">
      <alignment horizontal="center"/>
    </xf>
    <xf numFmtId="0" fontId="11" fillId="0" borderId="31" xfId="0" applyFont="1" applyBorder="1" applyAlignment="1">
      <alignment horizontal="center"/>
    </xf>
    <xf numFmtId="41" fontId="0" fillId="0" borderId="0" xfId="1" applyNumberFormat="1" applyFont="1" applyBorder="1" applyProtection="1">
      <protection locked="0"/>
    </xf>
    <xf numFmtId="22" fontId="0" fillId="0" borderId="30" xfId="0" applyNumberFormat="1" applyBorder="1" applyProtection="1">
      <protection locked="0"/>
    </xf>
    <xf numFmtId="22" fontId="10" fillId="0" borderId="30" xfId="0" applyNumberFormat="1" applyFont="1" applyBorder="1" applyProtection="1">
      <protection locked="0"/>
    </xf>
    <xf numFmtId="0" fontId="77" fillId="0" borderId="0" xfId="0" applyFont="1"/>
    <xf numFmtId="44" fontId="59" fillId="3" borderId="30" xfId="2" applyFont="1" applyFill="1" applyBorder="1"/>
    <xf numFmtId="166" fontId="10" fillId="55" borderId="31" xfId="1" quotePrefix="1" applyNumberFormat="1" applyFont="1" applyFill="1" applyBorder="1"/>
    <xf numFmtId="43" fontId="10" fillId="3" borderId="30" xfId="1" applyFont="1" applyFill="1" applyBorder="1"/>
    <xf numFmtId="0" fontId="0" fillId="0" borderId="44" xfId="0" applyFill="1" applyBorder="1" applyProtection="1"/>
    <xf numFmtId="0" fontId="0" fillId="0" borderId="41" xfId="0" applyFill="1" applyBorder="1" applyProtection="1"/>
    <xf numFmtId="0" fontId="0" fillId="0" borderId="0" xfId="0" applyFill="1" applyBorder="1" applyProtection="1"/>
    <xf numFmtId="43" fontId="0" fillId="0" borderId="0" xfId="1" applyFont="1" applyFill="1" applyBorder="1" applyProtection="1"/>
    <xf numFmtId="22" fontId="0" fillId="0" borderId="30" xfId="0" applyNumberFormat="1" applyFill="1" applyBorder="1" applyProtection="1">
      <protection locked="0"/>
    </xf>
    <xf numFmtId="22" fontId="10" fillId="0" borderId="30" xfId="0" applyNumberFormat="1" applyFont="1" applyFill="1" applyBorder="1" applyProtection="1">
      <protection locked="0"/>
    </xf>
    <xf numFmtId="0" fontId="0" fillId="0" borderId="30" xfId="0" applyFill="1" applyBorder="1" applyProtection="1">
      <protection locked="0"/>
    </xf>
    <xf numFmtId="0" fontId="10" fillId="0" borderId="30" xfId="0" applyFont="1" applyFill="1" applyBorder="1" applyProtection="1">
      <protection locked="0"/>
    </xf>
    <xf numFmtId="22" fontId="0" fillId="52" borderId="30" xfId="0" applyNumberFormat="1" applyFill="1" applyBorder="1"/>
    <xf numFmtId="0" fontId="11" fillId="0" borderId="33" xfId="0" applyFont="1" applyBorder="1" applyAlignment="1"/>
    <xf numFmtId="0" fontId="11" fillId="0" borderId="34" xfId="0" applyFont="1" applyBorder="1" applyAlignment="1"/>
    <xf numFmtId="165" fontId="10" fillId="3" borderId="31" xfId="1" applyNumberFormat="1" applyFont="1" applyFill="1" applyBorder="1"/>
    <xf numFmtId="0" fontId="10" fillId="51" borderId="46" xfId="0" applyFont="1" applyFill="1" applyBorder="1" applyProtection="1"/>
    <xf numFmtId="43" fontId="10" fillId="0" borderId="45" xfId="1" applyFont="1" applyFill="1" applyBorder="1" applyProtection="1"/>
    <xf numFmtId="0" fontId="10" fillId="51" borderId="42" xfId="0" applyFont="1" applyFill="1" applyBorder="1" applyProtection="1"/>
    <xf numFmtId="43" fontId="10" fillId="0" borderId="0" xfId="1" applyFont="1" applyFill="1" applyBorder="1" applyProtection="1"/>
    <xf numFmtId="43" fontId="78" fillId="0" borderId="53" xfId="1" applyFont="1" applyFill="1" applyBorder="1" applyProtection="1"/>
    <xf numFmtId="0" fontId="78" fillId="59" borderId="53" xfId="1" applyNumberFormat="1" applyFont="1" applyFill="1" applyBorder="1" applyProtection="1"/>
    <xf numFmtId="166" fontId="10" fillId="55" borderId="30" xfId="1" quotePrefix="1" applyNumberFormat="1" applyFont="1" applyFill="1" applyBorder="1"/>
    <xf numFmtId="0" fontId="29" fillId="25" borderId="30" xfId="27" applyFont="1" applyBorder="1" applyAlignment="1" applyProtection="1">
      <alignment wrapText="1"/>
    </xf>
    <xf numFmtId="43" fontId="0" fillId="0" borderId="41" xfId="1" applyFont="1" applyFill="1" applyBorder="1" applyProtection="1"/>
    <xf numFmtId="43" fontId="0" fillId="0" borderId="0" xfId="0" applyNumberFormat="1" applyFill="1" applyProtection="1"/>
    <xf numFmtId="43" fontId="10" fillId="0" borderId="44" xfId="1" applyFont="1" applyFill="1" applyBorder="1" applyProtection="1"/>
    <xf numFmtId="43" fontId="10" fillId="0" borderId="41" xfId="1" applyFont="1" applyFill="1" applyBorder="1" applyProtection="1"/>
    <xf numFmtId="43" fontId="10" fillId="0" borderId="32" xfId="1" applyFont="1" applyFill="1" applyBorder="1" applyProtection="1"/>
    <xf numFmtId="0" fontId="10" fillId="51" borderId="39" xfId="0" applyFont="1" applyFill="1" applyBorder="1" applyProtection="1"/>
    <xf numFmtId="165" fontId="10" fillId="0" borderId="1" xfId="1" applyNumberFormat="1" applyFill="1" applyBorder="1" applyAlignment="1" applyProtection="1">
      <alignment horizontal="center"/>
      <protection locked="0"/>
    </xf>
    <xf numFmtId="21" fontId="0" fillId="0" borderId="30" xfId="0" applyNumberFormat="1" applyFill="1" applyBorder="1" applyProtection="1">
      <protection locked="0"/>
    </xf>
    <xf numFmtId="21" fontId="0" fillId="0" borderId="1" xfId="0" applyNumberFormat="1" applyFill="1" applyBorder="1" applyProtection="1">
      <protection locked="0"/>
    </xf>
    <xf numFmtId="22" fontId="0" fillId="0" borderId="1" xfId="0" applyNumberFormat="1" applyFill="1" applyBorder="1" applyProtection="1">
      <protection locked="0"/>
    </xf>
    <xf numFmtId="20" fontId="0" fillId="0" borderId="30" xfId="0" applyNumberFormat="1" applyBorder="1" applyProtection="1">
      <protection locked="0"/>
    </xf>
    <xf numFmtId="169" fontId="0" fillId="0" borderId="30" xfId="1" applyNumberFormat="1" applyFont="1" applyBorder="1" applyProtection="1">
      <protection locked="0"/>
    </xf>
    <xf numFmtId="166" fontId="10" fillId="0" borderId="30" xfId="1" applyNumberFormat="1" applyFill="1" applyBorder="1" applyAlignment="1" applyProtection="1">
      <alignment horizontal="center"/>
      <protection locked="0"/>
    </xf>
    <xf numFmtId="168" fontId="10" fillId="0" borderId="30" xfId="1" applyNumberFormat="1" applyFill="1" applyBorder="1" applyProtection="1">
      <protection locked="0"/>
    </xf>
    <xf numFmtId="165" fontId="10" fillId="0" borderId="30" xfId="1" applyNumberFormat="1" applyFill="1" applyBorder="1" applyProtection="1">
      <protection locked="0"/>
    </xf>
    <xf numFmtId="0" fontId="11" fillId="54" borderId="0" xfId="0" applyFont="1" applyFill="1" applyBorder="1" applyAlignment="1" applyProtection="1">
      <alignment horizontal="center" wrapText="1"/>
      <protection locked="0"/>
    </xf>
    <xf numFmtId="0" fontId="0" fillId="0" borderId="45" xfId="0" applyBorder="1" applyProtection="1"/>
    <xf numFmtId="0" fontId="0" fillId="0" borderId="0" xfId="0" applyBorder="1" applyProtection="1"/>
    <xf numFmtId="9" fontId="10" fillId="0" borderId="32" xfId="237" applyFont="1" applyFill="1" applyBorder="1" applyProtection="1"/>
    <xf numFmtId="0" fontId="0" fillId="0" borderId="38" xfId="0" applyBorder="1" applyProtection="1"/>
    <xf numFmtId="43" fontId="0" fillId="0" borderId="37" xfId="0" applyNumberFormat="1" applyBorder="1" applyProtection="1"/>
    <xf numFmtId="44" fontId="0" fillId="0" borderId="37" xfId="0" applyNumberFormat="1" applyBorder="1" applyProtection="1"/>
    <xf numFmtId="0" fontId="11" fillId="51" borderId="30" xfId="0" applyFont="1" applyFill="1" applyBorder="1" applyAlignment="1" applyProtection="1">
      <alignment horizontal="center"/>
    </xf>
    <xf numFmtId="0" fontId="11" fillId="60" borderId="30" xfId="0" applyFont="1" applyFill="1" applyBorder="1" applyAlignment="1" applyProtection="1">
      <alignment horizontal="center" wrapText="1"/>
    </xf>
    <xf numFmtId="0" fontId="9" fillId="25" borderId="30" xfId="27" applyBorder="1" applyAlignment="1" applyProtection="1">
      <alignment wrapText="1"/>
    </xf>
    <xf numFmtId="0" fontId="4" fillId="25" borderId="30" xfId="27" applyFont="1" applyBorder="1" applyAlignment="1" applyProtection="1">
      <alignment wrapText="1"/>
    </xf>
    <xf numFmtId="0" fontId="3" fillId="25" borderId="30" xfId="27" applyFont="1" applyBorder="1" applyAlignment="1" applyProtection="1">
      <alignment wrapText="1"/>
    </xf>
    <xf numFmtId="0" fontId="0" fillId="0" borderId="30" xfId="0" applyBorder="1" applyProtection="1"/>
    <xf numFmtId="0" fontId="24" fillId="58" borderId="6" xfId="13" applyFill="1" applyProtection="1"/>
    <xf numFmtId="8" fontId="0" fillId="52" borderId="0" xfId="0" applyNumberFormat="1" applyFill="1" applyProtection="1"/>
    <xf numFmtId="0" fontId="0" fillId="62" borderId="0" xfId="0" applyFill="1" applyProtection="1">
      <protection locked="0"/>
    </xf>
    <xf numFmtId="8" fontId="0" fillId="62" borderId="0" xfId="0" applyNumberFormat="1" applyFill="1" applyProtection="1">
      <protection locked="0"/>
    </xf>
    <xf numFmtId="0" fontId="10" fillId="62" borderId="0" xfId="0" applyFont="1" applyFill="1" applyAlignment="1" applyProtection="1">
      <alignment horizontal="right"/>
      <protection locked="0"/>
    </xf>
    <xf numFmtId="14" fontId="0" fillId="62" borderId="0" xfId="0" applyNumberFormat="1" applyFill="1" applyProtection="1">
      <protection locked="0"/>
    </xf>
    <xf numFmtId="0" fontId="2" fillId="24" borderId="30" xfId="236" applyFont="1" applyBorder="1" applyAlignment="1" applyProtection="1">
      <alignment horizontal="center" vertical="center" wrapText="1"/>
    </xf>
    <xf numFmtId="0" fontId="10" fillId="0" borderId="30" xfId="0" applyFont="1" applyBorder="1" applyAlignment="1" applyProtection="1">
      <alignment horizontal="right"/>
    </xf>
    <xf numFmtId="0" fontId="64" fillId="0" borderId="43" xfId="235" applyFont="1" applyBorder="1" applyAlignment="1">
      <alignment vertical="center" wrapText="1"/>
    </xf>
    <xf numFmtId="0" fontId="64" fillId="0" borderId="40" xfId="235" applyFont="1" applyBorder="1" applyAlignment="1">
      <alignment vertical="center" wrapText="1"/>
    </xf>
    <xf numFmtId="0" fontId="64" fillId="0" borderId="36" xfId="235" applyFont="1" applyBorder="1" applyAlignment="1">
      <alignment vertical="center" wrapText="1"/>
    </xf>
    <xf numFmtId="0" fontId="64" fillId="0" borderId="46" xfId="235" applyFont="1" applyBorder="1" applyAlignment="1">
      <alignment vertical="center" wrapText="1"/>
    </xf>
    <xf numFmtId="0" fontId="64" fillId="0" borderId="45" xfId="235" applyFont="1" applyBorder="1" applyAlignment="1">
      <alignment vertical="center" wrapText="1"/>
    </xf>
    <xf numFmtId="0" fontId="64" fillId="0" borderId="44" xfId="235" applyFont="1" applyBorder="1" applyAlignment="1">
      <alignment vertical="center" wrapText="1"/>
    </xf>
    <xf numFmtId="0" fontId="60" fillId="0" borderId="42" xfId="235" applyFont="1" applyBorder="1" applyAlignment="1">
      <alignment vertical="center" wrapText="1"/>
    </xf>
    <xf numFmtId="0" fontId="60" fillId="0" borderId="0" xfId="235" applyFont="1" applyAlignment="1">
      <alignment vertical="center" wrapText="1"/>
    </xf>
    <xf numFmtId="0" fontId="60" fillId="0" borderId="41" xfId="235" applyFont="1" applyBorder="1" applyAlignment="1">
      <alignment vertical="center" wrapText="1"/>
    </xf>
    <xf numFmtId="0" fontId="64" fillId="0" borderId="42" xfId="235" applyFont="1" applyBorder="1" applyAlignment="1">
      <alignment vertical="center" wrapText="1"/>
    </xf>
    <xf numFmtId="0" fontId="64" fillId="0" borderId="0" xfId="235" applyFont="1" applyAlignment="1">
      <alignment vertical="center" wrapText="1"/>
    </xf>
    <xf numFmtId="0" fontId="64" fillId="0" borderId="41" xfId="235" applyFont="1" applyBorder="1" applyAlignment="1">
      <alignment vertical="center" wrapText="1"/>
    </xf>
    <xf numFmtId="0" fontId="60" fillId="0" borderId="39" xfId="235" applyFont="1" applyBorder="1" applyAlignment="1">
      <alignment vertical="center" wrapText="1"/>
    </xf>
    <xf numFmtId="0" fontId="60" fillId="0" borderId="38" xfId="235" applyFont="1" applyBorder="1" applyAlignment="1">
      <alignment vertical="center" wrapText="1"/>
    </xf>
    <xf numFmtId="0" fontId="60" fillId="0" borderId="37" xfId="235" applyFont="1" applyBorder="1" applyAlignment="1">
      <alignment vertical="center" wrapText="1"/>
    </xf>
    <xf numFmtId="0" fontId="60" fillId="0" borderId="43" xfId="235" applyFont="1" applyBorder="1" applyAlignment="1">
      <alignment vertical="center" wrapText="1"/>
    </xf>
    <xf numFmtId="0" fontId="60" fillId="0" borderId="40" xfId="235" applyFont="1" applyBorder="1" applyAlignment="1">
      <alignment vertical="center" wrapText="1"/>
    </xf>
    <xf numFmtId="0" fontId="60" fillId="0" borderId="36" xfId="235" applyFont="1" applyBorder="1" applyAlignment="1">
      <alignment vertical="center" wrapText="1"/>
    </xf>
    <xf numFmtId="0" fontId="60" fillId="0" borderId="46" xfId="235" applyFont="1" applyBorder="1" applyAlignment="1">
      <alignment vertical="center" wrapText="1"/>
    </xf>
    <xf numFmtId="0" fontId="60" fillId="0" borderId="45" xfId="235" applyFont="1" applyBorder="1" applyAlignment="1">
      <alignment vertical="center" wrapText="1"/>
    </xf>
    <xf numFmtId="0" fontId="60" fillId="0" borderId="44" xfId="235" applyFont="1" applyBorder="1" applyAlignment="1">
      <alignment vertical="center" wrapText="1"/>
    </xf>
    <xf numFmtId="0" fontId="61" fillId="0" borderId="42" xfId="235" applyFont="1" applyBorder="1" applyAlignment="1">
      <alignment vertical="center" wrapText="1"/>
    </xf>
    <xf numFmtId="0" fontId="61" fillId="0" borderId="0" xfId="235" applyFont="1" applyAlignment="1">
      <alignment vertical="center" wrapText="1"/>
    </xf>
    <xf numFmtId="0" fontId="61" fillId="0" borderId="41" xfId="235" applyFont="1" applyBorder="1" applyAlignment="1">
      <alignment vertical="center" wrapText="1"/>
    </xf>
    <xf numFmtId="0" fontId="59" fillId="0" borderId="43" xfId="235" applyFont="1" applyBorder="1" applyAlignment="1">
      <alignment vertical="center" wrapText="1"/>
    </xf>
    <xf numFmtId="0" fontId="59" fillId="0" borderId="36" xfId="235" applyFont="1" applyBorder="1" applyAlignment="1">
      <alignment vertical="center" wrapText="1"/>
    </xf>
    <xf numFmtId="0" fontId="59" fillId="0" borderId="46" xfId="235" applyFont="1" applyBorder="1" applyAlignment="1">
      <alignment vertical="center" wrapText="1"/>
    </xf>
    <xf numFmtId="0" fontId="59" fillId="0" borderId="45" xfId="235" applyFont="1" applyBorder="1" applyAlignment="1">
      <alignment vertical="center" wrapText="1"/>
    </xf>
    <xf numFmtId="0" fontId="59" fillId="0" borderId="44" xfId="235" applyFont="1" applyBorder="1" applyAlignment="1">
      <alignment vertical="center" wrapText="1"/>
    </xf>
    <xf numFmtId="0" fontId="59" fillId="0" borderId="39" xfId="235" applyFont="1" applyBorder="1" applyAlignment="1">
      <alignment vertical="center" wrapText="1"/>
    </xf>
    <xf numFmtId="0" fontId="59" fillId="0" borderId="38" xfId="235" applyFont="1" applyBorder="1" applyAlignment="1">
      <alignment vertical="center" wrapText="1"/>
    </xf>
    <xf numFmtId="0" fontId="59" fillId="0" borderId="37" xfId="235" applyFont="1" applyBorder="1" applyAlignment="1">
      <alignment vertical="center" wrapText="1"/>
    </xf>
    <xf numFmtId="0" fontId="10" fillId="0" borderId="43" xfId="235" applyFont="1" applyBorder="1" applyAlignment="1">
      <alignment vertical="center" wrapText="1"/>
    </xf>
    <xf numFmtId="0" fontId="10" fillId="0" borderId="40" xfId="235" applyFont="1" applyBorder="1" applyAlignment="1">
      <alignment vertical="center" wrapText="1"/>
    </xf>
    <xf numFmtId="0" fontId="10" fillId="0" borderId="46" xfId="235" applyFont="1" applyBorder="1" applyAlignment="1">
      <alignment vertical="center" wrapText="1"/>
    </xf>
    <xf numFmtId="0" fontId="10" fillId="0" borderId="45" xfId="235" applyFont="1" applyBorder="1" applyAlignment="1">
      <alignment vertical="center" wrapText="1"/>
    </xf>
    <xf numFmtId="0" fontId="10" fillId="0" borderId="44" xfId="235" applyFont="1" applyBorder="1" applyAlignment="1">
      <alignment vertical="center" wrapText="1"/>
    </xf>
    <xf numFmtId="0" fontId="10" fillId="0" borderId="42" xfId="235" applyFont="1" applyBorder="1" applyAlignment="1">
      <alignment vertical="center" wrapText="1"/>
    </xf>
    <xf numFmtId="0" fontId="10" fillId="0" borderId="0" xfId="235" applyFont="1" applyBorder="1" applyAlignment="1">
      <alignment vertical="center" wrapText="1"/>
    </xf>
    <xf numFmtId="0" fontId="10" fillId="0" borderId="41" xfId="235" applyFont="1" applyBorder="1" applyAlignment="1">
      <alignment vertical="center" wrapText="1"/>
    </xf>
    <xf numFmtId="0" fontId="59" fillId="0" borderId="42" xfId="235" applyFont="1" applyBorder="1" applyAlignment="1">
      <alignment vertical="center" wrapText="1"/>
    </xf>
    <xf numFmtId="0" fontId="59" fillId="0" borderId="0" xfId="235" applyFont="1" applyAlignment="1">
      <alignment vertical="center" wrapText="1"/>
    </xf>
    <xf numFmtId="0" fontId="59" fillId="0" borderId="41" xfId="235" applyFont="1" applyBorder="1" applyAlignment="1">
      <alignment vertical="center" wrapText="1"/>
    </xf>
    <xf numFmtId="0" fontId="59" fillId="0" borderId="40" xfId="235" applyFont="1" applyBorder="1" applyAlignment="1">
      <alignment vertical="center" wrapText="1"/>
    </xf>
    <xf numFmtId="0" fontId="59" fillId="57" borderId="42" xfId="235" applyFont="1" applyFill="1" applyBorder="1" applyAlignment="1">
      <alignment horizontal="left" vertical="center" wrapText="1" indent="1"/>
    </xf>
    <xf numFmtId="0" fontId="59" fillId="57" borderId="0" xfId="235" applyFont="1" applyFill="1" applyAlignment="1">
      <alignment horizontal="left" vertical="center" wrapText="1" indent="1"/>
    </xf>
    <xf numFmtId="0" fontId="59" fillId="57" borderId="41" xfId="235" applyFont="1" applyFill="1" applyBorder="1" applyAlignment="1">
      <alignment horizontal="left" vertical="center" wrapText="1" indent="1"/>
    </xf>
    <xf numFmtId="0" fontId="59" fillId="0" borderId="42" xfId="235" applyFont="1" applyBorder="1" applyAlignment="1">
      <alignment horizontal="left" vertical="center" wrapText="1" indent="2"/>
    </xf>
    <xf numFmtId="0" fontId="59" fillId="0" borderId="0" xfId="235" applyFont="1" applyAlignment="1">
      <alignment horizontal="left" vertical="center" wrapText="1" indent="2"/>
    </xf>
    <xf numFmtId="0" fontId="59" fillId="0" borderId="41" xfId="235" applyFont="1" applyBorder="1" applyAlignment="1">
      <alignment horizontal="left" vertical="center" wrapText="1" indent="2"/>
    </xf>
    <xf numFmtId="0" fontId="59" fillId="58" borderId="42" xfId="235" applyFont="1" applyFill="1" applyBorder="1" applyAlignment="1">
      <alignment vertical="center" wrapText="1"/>
    </xf>
    <xf numFmtId="0" fontId="59" fillId="58" borderId="0" xfId="235" applyFont="1" applyFill="1" applyAlignment="1">
      <alignment vertical="center" wrapText="1"/>
    </xf>
    <xf numFmtId="0" fontId="59" fillId="58" borderId="41" xfId="235" applyFont="1" applyFill="1" applyBorder="1" applyAlignment="1">
      <alignment vertical="center" wrapText="1"/>
    </xf>
    <xf numFmtId="0" fontId="59" fillId="58" borderId="42" xfId="235" applyFont="1" applyFill="1" applyBorder="1" applyAlignment="1">
      <alignment horizontal="left" vertical="center" wrapText="1" indent="5"/>
    </xf>
    <xf numFmtId="0" fontId="59" fillId="58" borderId="0" xfId="235" applyFont="1" applyFill="1" applyAlignment="1">
      <alignment horizontal="left" vertical="center" wrapText="1" indent="5"/>
    </xf>
    <xf numFmtId="0" fontId="59" fillId="58" borderId="41" xfId="235" applyFont="1" applyFill="1" applyBorder="1" applyAlignment="1">
      <alignment horizontal="left" vertical="center" wrapText="1" indent="5"/>
    </xf>
    <xf numFmtId="0" fontId="59" fillId="57" borderId="42" xfId="235" applyFont="1" applyFill="1" applyBorder="1" applyAlignment="1">
      <alignment vertical="center" wrapText="1"/>
    </xf>
    <xf numFmtId="0" fontId="59" fillId="57" borderId="0" xfId="235" applyFont="1" applyFill="1" applyAlignment="1">
      <alignment vertical="center" wrapText="1"/>
    </xf>
    <xf numFmtId="0" fontId="59" fillId="57" borderId="41" xfId="235" applyFont="1" applyFill="1" applyBorder="1" applyAlignment="1">
      <alignment vertical="center" wrapText="1"/>
    </xf>
    <xf numFmtId="0" fontId="59" fillId="57" borderId="42" xfId="235" applyFont="1" applyFill="1" applyBorder="1" applyAlignment="1">
      <alignment horizontal="left" vertical="center" wrapText="1" indent="5"/>
    </xf>
    <xf numFmtId="0" fontId="59" fillId="57" borderId="0" xfId="235" applyFont="1" applyFill="1" applyAlignment="1">
      <alignment horizontal="left" vertical="center" wrapText="1" indent="5"/>
    </xf>
    <xf numFmtId="0" fontId="59" fillId="57" borderId="41" xfId="235" applyFont="1" applyFill="1" applyBorder="1" applyAlignment="1">
      <alignment horizontal="left" vertical="center" wrapText="1" indent="5"/>
    </xf>
    <xf numFmtId="0" fontId="11" fillId="52" borderId="30" xfId="0" applyFont="1" applyFill="1" applyBorder="1" applyAlignment="1" applyProtection="1"/>
    <xf numFmtId="0" fontId="0" fillId="52" borderId="30" xfId="0" applyFill="1" applyBorder="1" applyAlignment="1" applyProtection="1"/>
    <xf numFmtId="0" fontId="11" fillId="0" borderId="0" xfId="0" applyFont="1" applyAlignment="1" applyProtection="1">
      <alignment horizontal="center"/>
    </xf>
    <xf numFmtId="0" fontId="79" fillId="61" borderId="32" xfId="0" applyFont="1" applyFill="1" applyBorder="1" applyAlignment="1" applyProtection="1">
      <alignment horizontal="center"/>
    </xf>
  </cellXfs>
  <cellStyles count="238">
    <cellStyle name="20% - Accent1 2" xfId="40" xr:uid="{00000000-0005-0000-0000-000000000000}"/>
    <cellStyle name="20% - Accent1 2 2" xfId="171" xr:uid="{00000000-0005-0000-0000-000001000000}"/>
    <cellStyle name="20% - Accent1 2 3" xfId="214" xr:uid="{00000000-0005-0000-0000-000002000000}"/>
    <cellStyle name="20% - Accent2 2" xfId="41" xr:uid="{00000000-0005-0000-0000-000003000000}"/>
    <cellStyle name="20% - Accent2 2 2" xfId="172" xr:uid="{00000000-0005-0000-0000-000004000000}"/>
    <cellStyle name="20% - Accent2 2 3" xfId="215" xr:uid="{00000000-0005-0000-0000-000005000000}"/>
    <cellStyle name="20% - Accent3 2" xfId="42" xr:uid="{00000000-0005-0000-0000-000006000000}"/>
    <cellStyle name="20% - Accent3 2 2" xfId="173" xr:uid="{00000000-0005-0000-0000-000007000000}"/>
    <cellStyle name="20% - Accent3 2 3" xfId="216" xr:uid="{00000000-0005-0000-0000-000008000000}"/>
    <cellStyle name="20% - Accent4" xfId="236" builtinId="42"/>
    <cellStyle name="20% - Accent4 2" xfId="43" xr:uid="{00000000-0005-0000-0000-00000A000000}"/>
    <cellStyle name="20% - Accent4 2 2" xfId="174" xr:uid="{00000000-0005-0000-0000-00000B000000}"/>
    <cellStyle name="20% - Accent4 2 3" xfId="217" xr:uid="{00000000-0005-0000-0000-00000C000000}"/>
    <cellStyle name="20% - Accent5" xfId="29" builtinId="46" customBuiltin="1"/>
    <cellStyle name="20% - Accent5 2" xfId="59" xr:uid="{00000000-0005-0000-0000-00000E000000}"/>
    <cellStyle name="20% - Accent5 3" xfId="166" xr:uid="{00000000-0005-0000-0000-00000F000000}"/>
    <cellStyle name="20% - Accent5 4" xfId="210" xr:uid="{00000000-0005-0000-0000-000010000000}"/>
    <cellStyle name="20% - Accent6" xfId="33" builtinId="50" customBuiltin="1"/>
    <cellStyle name="20% - Accent6 2" xfId="60" xr:uid="{00000000-0005-0000-0000-000012000000}"/>
    <cellStyle name="20% - Accent6 3" xfId="168" xr:uid="{00000000-0005-0000-0000-000013000000}"/>
    <cellStyle name="20% - Accent6 4" xfId="212" xr:uid="{00000000-0005-0000-0000-000014000000}"/>
    <cellStyle name="40% - Accent1" xfId="20" builtinId="31" customBuiltin="1"/>
    <cellStyle name="40% - Accent1 2" xfId="61" xr:uid="{00000000-0005-0000-0000-000016000000}"/>
    <cellStyle name="40% - Accent1 3" xfId="163" xr:uid="{00000000-0005-0000-0000-000017000000}"/>
    <cellStyle name="40% - Accent1 4" xfId="207" xr:uid="{00000000-0005-0000-0000-000018000000}"/>
    <cellStyle name="40% - Accent2" xfId="23" builtinId="35" customBuiltin="1"/>
    <cellStyle name="40% - Accent2 2" xfId="62" xr:uid="{00000000-0005-0000-0000-00001A000000}"/>
    <cellStyle name="40% - Accent2 3" xfId="164" xr:uid="{00000000-0005-0000-0000-00001B000000}"/>
    <cellStyle name="40% - Accent2 4" xfId="208" xr:uid="{00000000-0005-0000-0000-00001C000000}"/>
    <cellStyle name="40% - Accent3 2" xfId="44" xr:uid="{00000000-0005-0000-0000-00001D000000}"/>
    <cellStyle name="40% - Accent3 2 2" xfId="175" xr:uid="{00000000-0005-0000-0000-00001E000000}"/>
    <cellStyle name="40% - Accent3 2 3" xfId="218" xr:uid="{00000000-0005-0000-0000-00001F000000}"/>
    <cellStyle name="40% - Accent4" xfId="27" builtinId="43" customBuiltin="1"/>
    <cellStyle name="40% - Accent4 2" xfId="63" xr:uid="{00000000-0005-0000-0000-000021000000}"/>
    <cellStyle name="40% - Accent4 3" xfId="165" xr:uid="{00000000-0005-0000-0000-000022000000}"/>
    <cellStyle name="40% - Accent4 4" xfId="209" xr:uid="{00000000-0005-0000-0000-000023000000}"/>
    <cellStyle name="40% - Accent5" xfId="30" builtinId="47" customBuiltin="1"/>
    <cellStyle name="40% - Accent5 2" xfId="64" xr:uid="{00000000-0005-0000-0000-000025000000}"/>
    <cellStyle name="40% - Accent5 3" xfId="167" xr:uid="{00000000-0005-0000-0000-000026000000}"/>
    <cellStyle name="40% - Accent5 4" xfId="211" xr:uid="{00000000-0005-0000-0000-000027000000}"/>
    <cellStyle name="40% - Accent6" xfId="34" builtinId="51" customBuiltin="1"/>
    <cellStyle name="40% - Accent6 2" xfId="65" xr:uid="{00000000-0005-0000-0000-000029000000}"/>
    <cellStyle name="40% - Accent6 3" xfId="169" xr:uid="{00000000-0005-0000-0000-00002A000000}"/>
    <cellStyle name="40% - Accent6 4" xfId="213" xr:uid="{00000000-0005-0000-0000-00002B000000}"/>
    <cellStyle name="60% - Accent1" xfId="21" builtinId="32" customBuiltin="1"/>
    <cellStyle name="60% - Accent1 2" xfId="66" xr:uid="{00000000-0005-0000-0000-00002D000000}"/>
    <cellStyle name="60% - Accent2" xfId="24" builtinId="36" customBuiltin="1"/>
    <cellStyle name="60% - Accent2 2" xfId="67" xr:uid="{00000000-0005-0000-0000-00002F000000}"/>
    <cellStyle name="60% - Accent3 2" xfId="45" xr:uid="{00000000-0005-0000-0000-000030000000}"/>
    <cellStyle name="60% - Accent4 2" xfId="46" xr:uid="{00000000-0005-0000-0000-000031000000}"/>
    <cellStyle name="60% - Accent5" xfId="31" builtinId="48" customBuiltin="1"/>
    <cellStyle name="60% - Accent5 2" xfId="68" xr:uid="{00000000-0005-0000-0000-000033000000}"/>
    <cellStyle name="60% - Accent6 2" xfId="47" xr:uid="{00000000-0005-0000-0000-000034000000}"/>
    <cellStyle name="Accent1" xfId="19" builtinId="29" customBuiltin="1"/>
    <cellStyle name="Accent1 2" xfId="69" xr:uid="{00000000-0005-0000-0000-000036000000}"/>
    <cellStyle name="Accent2" xfId="22" builtinId="33" customBuiltin="1"/>
    <cellStyle name="Accent2 2" xfId="70" xr:uid="{00000000-0005-0000-0000-000038000000}"/>
    <cellStyle name="Accent3" xfId="25" builtinId="37" customBuiltin="1"/>
    <cellStyle name="Accent3 2" xfId="71" xr:uid="{00000000-0005-0000-0000-00003A000000}"/>
    <cellStyle name="Accent4" xfId="26" builtinId="41" customBuiltin="1"/>
    <cellStyle name="Accent4 2" xfId="72" xr:uid="{00000000-0005-0000-0000-00003C000000}"/>
    <cellStyle name="Accent5" xfId="28" builtinId="45" customBuiltin="1"/>
    <cellStyle name="Accent5 2" xfId="73" xr:uid="{00000000-0005-0000-0000-00003E000000}"/>
    <cellStyle name="Accent6" xfId="32" builtinId="49" customBuiltin="1"/>
    <cellStyle name="Accent6 2" xfId="74" xr:uid="{00000000-0005-0000-0000-000040000000}"/>
    <cellStyle name="Bad" xfId="9" builtinId="27" customBuiltin="1"/>
    <cellStyle name="Bad 2" xfId="75" xr:uid="{00000000-0005-0000-0000-000042000000}"/>
    <cellStyle name="Calculation" xfId="13" builtinId="22" customBuiltin="1"/>
    <cellStyle name="Calculation 2" xfId="76" xr:uid="{00000000-0005-0000-0000-000044000000}"/>
    <cellStyle name="Calculation 2 2" xfId="136" xr:uid="{00000000-0005-0000-0000-000045000000}"/>
    <cellStyle name="Calculation 2 2 2" xfId="148" xr:uid="{00000000-0005-0000-0000-000046000000}"/>
    <cellStyle name="Calculation 2 2 2 2" xfId="198" xr:uid="{00000000-0005-0000-0000-000047000000}"/>
    <cellStyle name="Calculation 2 2 3" xfId="153" xr:uid="{00000000-0005-0000-0000-000048000000}"/>
    <cellStyle name="Calculation 2 2 3 2" xfId="203" xr:uid="{00000000-0005-0000-0000-000049000000}"/>
    <cellStyle name="Calculation 2 2 4" xfId="158" xr:uid="{00000000-0005-0000-0000-00004A000000}"/>
    <cellStyle name="Calculation 2 3" xfId="141" xr:uid="{00000000-0005-0000-0000-00004B000000}"/>
    <cellStyle name="Calculation 2 3 2" xfId="193" xr:uid="{00000000-0005-0000-0000-00004C000000}"/>
    <cellStyle name="Calculation 2 4" xfId="142" xr:uid="{00000000-0005-0000-0000-00004D000000}"/>
    <cellStyle name="Calculation 2 4 2" xfId="194" xr:uid="{00000000-0005-0000-0000-00004E000000}"/>
    <cellStyle name="Calculation 2 5" xfId="36" xr:uid="{00000000-0005-0000-0000-00004F000000}"/>
    <cellStyle name="Check Cell" xfId="15" builtinId="23" customBuiltin="1"/>
    <cellStyle name="Check Cell 2" xfId="77" xr:uid="{00000000-0005-0000-0000-000051000000}"/>
    <cellStyle name="Comma" xfId="1" builtinId="3"/>
    <cellStyle name="Comma 2" xfId="48" xr:uid="{00000000-0005-0000-0000-000053000000}"/>
    <cellStyle name="Comma 2 2" xfId="58" xr:uid="{00000000-0005-0000-0000-000054000000}"/>
    <cellStyle name="Comma 3" xfId="78" xr:uid="{00000000-0005-0000-0000-000055000000}"/>
    <cellStyle name="Currency" xfId="2" builtinId="4"/>
    <cellStyle name="Currency 2" xfId="49" xr:uid="{00000000-0005-0000-0000-000057000000}"/>
    <cellStyle name="Currency 2 2" xfId="57" xr:uid="{00000000-0005-0000-0000-000058000000}"/>
    <cellStyle name="Currency 2 2 2" xfId="79" xr:uid="{00000000-0005-0000-0000-000059000000}"/>
    <cellStyle name="Currency 3" xfId="80" xr:uid="{00000000-0005-0000-0000-00005A000000}"/>
    <cellStyle name="Explanatory Text" xfId="17" builtinId="53" customBuiltin="1"/>
    <cellStyle name="Explanatory Text 2" xfId="81" xr:uid="{00000000-0005-0000-0000-00005C000000}"/>
    <cellStyle name="Good" xfId="8" builtinId="26" customBuiltin="1"/>
    <cellStyle name="Good 2" xfId="82" xr:uid="{00000000-0005-0000-0000-00005E000000}"/>
    <cellStyle name="Heading 1" xfId="4" builtinId="16" customBuiltin="1"/>
    <cellStyle name="Heading 1 2" xfId="83" xr:uid="{00000000-0005-0000-0000-000060000000}"/>
    <cellStyle name="Heading 2" xfId="5" builtinId="17" customBuiltin="1"/>
    <cellStyle name="Heading 2 2" xfId="84" xr:uid="{00000000-0005-0000-0000-000062000000}"/>
    <cellStyle name="Heading 3" xfId="6" builtinId="18" customBuiltin="1"/>
    <cellStyle name="Heading 3 2" xfId="85" xr:uid="{00000000-0005-0000-0000-000064000000}"/>
    <cellStyle name="Heading 4" xfId="7" builtinId="19" customBuiltin="1"/>
    <cellStyle name="Heading 4 2" xfId="86" xr:uid="{00000000-0005-0000-0000-000066000000}"/>
    <cellStyle name="Hyperlink" xfId="162" builtinId="8"/>
    <cellStyle name="Hyperlink 2" xfId="87" xr:uid="{00000000-0005-0000-0000-000068000000}"/>
    <cellStyle name="Input" xfId="11" builtinId="20" customBuiltin="1"/>
    <cellStyle name="Input 2" xfId="88" xr:uid="{00000000-0005-0000-0000-00006A000000}"/>
    <cellStyle name="Input 2 2" xfId="137" xr:uid="{00000000-0005-0000-0000-00006B000000}"/>
    <cellStyle name="Input 2 2 2" xfId="149" xr:uid="{00000000-0005-0000-0000-00006C000000}"/>
    <cellStyle name="Input 2 2 2 2" xfId="199" xr:uid="{00000000-0005-0000-0000-00006D000000}"/>
    <cellStyle name="Input 2 2 3" xfId="154" xr:uid="{00000000-0005-0000-0000-00006E000000}"/>
    <cellStyle name="Input 2 2 3 2" xfId="204" xr:uid="{00000000-0005-0000-0000-00006F000000}"/>
    <cellStyle name="Input 2 2 4" xfId="159" xr:uid="{00000000-0005-0000-0000-000070000000}"/>
    <cellStyle name="Input 2 3" xfId="143" xr:uid="{00000000-0005-0000-0000-000071000000}"/>
    <cellStyle name="Input 2 3 2" xfId="195" xr:uid="{00000000-0005-0000-0000-000072000000}"/>
    <cellStyle name="Input 2 4" xfId="37" xr:uid="{00000000-0005-0000-0000-000073000000}"/>
    <cellStyle name="Input 2 4 2" xfId="170" xr:uid="{00000000-0005-0000-0000-000074000000}"/>
    <cellStyle name="Input 2 5" xfId="145" xr:uid="{00000000-0005-0000-0000-000075000000}"/>
    <cellStyle name="Linked Cell" xfId="14" builtinId="24" customBuiltin="1"/>
    <cellStyle name="Linked Cell 2" xfId="89" xr:uid="{00000000-0005-0000-0000-000077000000}"/>
    <cellStyle name="Neutral" xfId="10" builtinId="28" customBuiltin="1"/>
    <cellStyle name="Neutral 2" xfId="90" xr:uid="{00000000-0005-0000-0000-000079000000}"/>
    <cellStyle name="Normal" xfId="0" builtinId="0"/>
    <cellStyle name="Normal 10" xfId="91" xr:uid="{00000000-0005-0000-0000-00007B000000}"/>
    <cellStyle name="Normal 11" xfId="92" xr:uid="{00000000-0005-0000-0000-00007C000000}"/>
    <cellStyle name="Normal 12" xfId="235" xr:uid="{00000000-0005-0000-0000-00007D000000}"/>
    <cellStyle name="Normal 2" xfId="38" xr:uid="{00000000-0005-0000-0000-00007E000000}"/>
    <cellStyle name="Normal 2 10" xfId="50" xr:uid="{00000000-0005-0000-0000-00007F000000}"/>
    <cellStyle name="Normal 2 2" xfId="93" xr:uid="{00000000-0005-0000-0000-000080000000}"/>
    <cellStyle name="Normal 2 2 2" xfId="94" xr:uid="{00000000-0005-0000-0000-000081000000}"/>
    <cellStyle name="Normal 2 2 2 2" xfId="95" xr:uid="{00000000-0005-0000-0000-000082000000}"/>
    <cellStyle name="Normal 2 2 2 2 2" xfId="96" xr:uid="{00000000-0005-0000-0000-000083000000}"/>
    <cellStyle name="Normal 2 2 2 2 2 2" xfId="178" xr:uid="{00000000-0005-0000-0000-000084000000}"/>
    <cellStyle name="Normal 2 2 2 2 2 3" xfId="221" xr:uid="{00000000-0005-0000-0000-000085000000}"/>
    <cellStyle name="Normal 2 2 2 2 3" xfId="97" xr:uid="{00000000-0005-0000-0000-000086000000}"/>
    <cellStyle name="Normal 2 2 2 2 3 2" xfId="179" xr:uid="{00000000-0005-0000-0000-000087000000}"/>
    <cellStyle name="Normal 2 2 2 2 3 3" xfId="222" xr:uid="{00000000-0005-0000-0000-000088000000}"/>
    <cellStyle name="Normal 2 2 2 3" xfId="98" xr:uid="{00000000-0005-0000-0000-000089000000}"/>
    <cellStyle name="Normal 2 2 2 3 2" xfId="180" xr:uid="{00000000-0005-0000-0000-00008A000000}"/>
    <cellStyle name="Normal 2 2 2 3 3" xfId="223" xr:uid="{00000000-0005-0000-0000-00008B000000}"/>
    <cellStyle name="Normal 2 2 2 4" xfId="99" xr:uid="{00000000-0005-0000-0000-00008C000000}"/>
    <cellStyle name="Normal 2 2 2 4 2" xfId="181" xr:uid="{00000000-0005-0000-0000-00008D000000}"/>
    <cellStyle name="Normal 2 2 2 4 3" xfId="224" xr:uid="{00000000-0005-0000-0000-00008E000000}"/>
    <cellStyle name="Normal 2 2 2 5" xfId="100" xr:uid="{00000000-0005-0000-0000-00008F000000}"/>
    <cellStyle name="Normal 2 2 2 5 2" xfId="182" xr:uid="{00000000-0005-0000-0000-000090000000}"/>
    <cellStyle name="Normal 2 2 2 5 3" xfId="225" xr:uid="{00000000-0005-0000-0000-000091000000}"/>
    <cellStyle name="Normal 2 2 2 6" xfId="101" xr:uid="{00000000-0005-0000-0000-000092000000}"/>
    <cellStyle name="Normal 2 2 2 6 2" xfId="183" xr:uid="{00000000-0005-0000-0000-000093000000}"/>
    <cellStyle name="Normal 2 2 2 6 3" xfId="226" xr:uid="{00000000-0005-0000-0000-000094000000}"/>
    <cellStyle name="Normal 2 2 2 7" xfId="102" xr:uid="{00000000-0005-0000-0000-000095000000}"/>
    <cellStyle name="Normal 2 2 2 7 2" xfId="184" xr:uid="{00000000-0005-0000-0000-000096000000}"/>
    <cellStyle name="Normal 2 2 2 7 3" xfId="227" xr:uid="{00000000-0005-0000-0000-000097000000}"/>
    <cellStyle name="Normal 2 2 2 8" xfId="103" xr:uid="{00000000-0005-0000-0000-000098000000}"/>
    <cellStyle name="Normal 2 2 3" xfId="104" xr:uid="{00000000-0005-0000-0000-000099000000}"/>
    <cellStyle name="Normal 2 2 3 2" xfId="105" xr:uid="{00000000-0005-0000-0000-00009A000000}"/>
    <cellStyle name="Normal 2 2 3 3" xfId="106" xr:uid="{00000000-0005-0000-0000-00009B000000}"/>
    <cellStyle name="Normal 2 2 4" xfId="107" xr:uid="{00000000-0005-0000-0000-00009C000000}"/>
    <cellStyle name="Normal 2 2 5" xfId="108" xr:uid="{00000000-0005-0000-0000-00009D000000}"/>
    <cellStyle name="Normal 2 2 6" xfId="109" xr:uid="{00000000-0005-0000-0000-00009E000000}"/>
    <cellStyle name="Normal 2 2 7" xfId="110" xr:uid="{00000000-0005-0000-0000-00009F000000}"/>
    <cellStyle name="Normal 2 2 8" xfId="111" xr:uid="{00000000-0005-0000-0000-0000A0000000}"/>
    <cellStyle name="Normal 2 3" xfId="112" xr:uid="{00000000-0005-0000-0000-0000A1000000}"/>
    <cellStyle name="Normal 2 3 2" xfId="185" xr:uid="{00000000-0005-0000-0000-0000A2000000}"/>
    <cellStyle name="Normal 2 3 3" xfId="228" xr:uid="{00000000-0005-0000-0000-0000A3000000}"/>
    <cellStyle name="Normal 2 4" xfId="113" xr:uid="{00000000-0005-0000-0000-0000A4000000}"/>
    <cellStyle name="Normal 2 5" xfId="114" xr:uid="{00000000-0005-0000-0000-0000A5000000}"/>
    <cellStyle name="Normal 2 6" xfId="115" xr:uid="{00000000-0005-0000-0000-0000A6000000}"/>
    <cellStyle name="Normal 2 7" xfId="116" xr:uid="{00000000-0005-0000-0000-0000A7000000}"/>
    <cellStyle name="Normal 2 8" xfId="117" xr:uid="{00000000-0005-0000-0000-0000A8000000}"/>
    <cellStyle name="Normal 2 8 2" xfId="186" xr:uid="{00000000-0005-0000-0000-0000A9000000}"/>
    <cellStyle name="Normal 2 8 3" xfId="229" xr:uid="{00000000-0005-0000-0000-0000AA000000}"/>
    <cellStyle name="Normal 2 9" xfId="118" xr:uid="{00000000-0005-0000-0000-0000AB000000}"/>
    <cellStyle name="Normal 3" xfId="51" xr:uid="{00000000-0005-0000-0000-0000AC000000}"/>
    <cellStyle name="Normal 3 2" xfId="119" xr:uid="{00000000-0005-0000-0000-0000AD000000}"/>
    <cellStyle name="Normal 3 3" xfId="120" xr:uid="{00000000-0005-0000-0000-0000AE000000}"/>
    <cellStyle name="Normal 3 3 2" xfId="121" xr:uid="{00000000-0005-0000-0000-0000AF000000}"/>
    <cellStyle name="Normal 3 3 3" xfId="122" xr:uid="{00000000-0005-0000-0000-0000B0000000}"/>
    <cellStyle name="Normal 3 3 4" xfId="187" xr:uid="{00000000-0005-0000-0000-0000B1000000}"/>
    <cellStyle name="Normal 3 3 5" xfId="230" xr:uid="{00000000-0005-0000-0000-0000B2000000}"/>
    <cellStyle name="Normal 3 4" xfId="123" xr:uid="{00000000-0005-0000-0000-0000B3000000}"/>
    <cellStyle name="Normal 3 4 2" xfId="188" xr:uid="{00000000-0005-0000-0000-0000B4000000}"/>
    <cellStyle name="Normal 3 4 3" xfId="231" xr:uid="{00000000-0005-0000-0000-0000B5000000}"/>
    <cellStyle name="Normal 3 5" xfId="176" xr:uid="{00000000-0005-0000-0000-0000B6000000}"/>
    <cellStyle name="Normal 3 6" xfId="219" xr:uid="{00000000-0005-0000-0000-0000B7000000}"/>
    <cellStyle name="Normal 4" xfId="52" xr:uid="{00000000-0005-0000-0000-0000B8000000}"/>
    <cellStyle name="Normal 4 2" xfId="56" xr:uid="{00000000-0005-0000-0000-0000B9000000}"/>
    <cellStyle name="Normal 5" xfId="124" xr:uid="{00000000-0005-0000-0000-0000BA000000}"/>
    <cellStyle name="Normal 6" xfId="125" xr:uid="{00000000-0005-0000-0000-0000BB000000}"/>
    <cellStyle name="Normal 6 2" xfId="189" xr:uid="{00000000-0005-0000-0000-0000BC000000}"/>
    <cellStyle name="Normal 6 3" xfId="232" xr:uid="{00000000-0005-0000-0000-0000BD000000}"/>
    <cellStyle name="Normal 7" xfId="39" xr:uid="{00000000-0005-0000-0000-0000BE000000}"/>
    <cellStyle name="Normal 8" xfId="126" xr:uid="{00000000-0005-0000-0000-0000BF000000}"/>
    <cellStyle name="Normal 8 2" xfId="190" xr:uid="{00000000-0005-0000-0000-0000C0000000}"/>
    <cellStyle name="Normal 8 3" xfId="233" xr:uid="{00000000-0005-0000-0000-0000C1000000}"/>
    <cellStyle name="Normal 9" xfId="35" xr:uid="{00000000-0005-0000-0000-0000C2000000}"/>
    <cellStyle name="Note 2" xfId="53" xr:uid="{00000000-0005-0000-0000-0000C3000000}"/>
    <cellStyle name="Note 2 2" xfId="177" xr:uid="{00000000-0005-0000-0000-0000C4000000}"/>
    <cellStyle name="Note 2 3" xfId="220" xr:uid="{00000000-0005-0000-0000-0000C5000000}"/>
    <cellStyle name="Note 3" xfId="127" xr:uid="{00000000-0005-0000-0000-0000C6000000}"/>
    <cellStyle name="Note 3 2" xfId="191" xr:uid="{00000000-0005-0000-0000-0000C7000000}"/>
    <cellStyle name="Note 3 3" xfId="234" xr:uid="{00000000-0005-0000-0000-0000C8000000}"/>
    <cellStyle name="Output" xfId="12" builtinId="21" customBuiltin="1"/>
    <cellStyle name="Output 2" xfId="128" xr:uid="{00000000-0005-0000-0000-0000CA000000}"/>
    <cellStyle name="Output 2 2" xfId="138" xr:uid="{00000000-0005-0000-0000-0000CB000000}"/>
    <cellStyle name="Output 2 2 2" xfId="150" xr:uid="{00000000-0005-0000-0000-0000CC000000}"/>
    <cellStyle name="Output 2 2 2 2" xfId="200" xr:uid="{00000000-0005-0000-0000-0000CD000000}"/>
    <cellStyle name="Output 2 2 3" xfId="155" xr:uid="{00000000-0005-0000-0000-0000CE000000}"/>
    <cellStyle name="Output 2 2 3 2" xfId="205" xr:uid="{00000000-0005-0000-0000-0000CF000000}"/>
    <cellStyle name="Output 2 2 4" xfId="160" xr:uid="{00000000-0005-0000-0000-0000D0000000}"/>
    <cellStyle name="Output 2 3" xfId="146" xr:uid="{00000000-0005-0000-0000-0000D1000000}"/>
    <cellStyle name="Output 2 3 2" xfId="196" xr:uid="{00000000-0005-0000-0000-0000D2000000}"/>
    <cellStyle name="Output 2 4" xfId="140" xr:uid="{00000000-0005-0000-0000-0000D3000000}"/>
    <cellStyle name="Output 2 4 2" xfId="192" xr:uid="{00000000-0005-0000-0000-0000D4000000}"/>
    <cellStyle name="Output 2 5" xfId="144" xr:uid="{00000000-0005-0000-0000-0000D5000000}"/>
    <cellStyle name="Percent" xfId="237" builtinId="5"/>
    <cellStyle name="Percent 2" xfId="129" xr:uid="{00000000-0005-0000-0000-0000D7000000}"/>
    <cellStyle name="Percent 3" xfId="130" xr:uid="{00000000-0005-0000-0000-0000D8000000}"/>
    <cellStyle name="Percent 4" xfId="54" xr:uid="{00000000-0005-0000-0000-0000D9000000}"/>
    <cellStyle name="Percent 7" xfId="131" xr:uid="{00000000-0005-0000-0000-0000DA000000}"/>
    <cellStyle name="Style 1" xfId="55" xr:uid="{00000000-0005-0000-0000-0000DB000000}"/>
    <cellStyle name="Style 1 2" xfId="132" xr:uid="{00000000-0005-0000-0000-0000DC000000}"/>
    <cellStyle name="Title" xfId="3" builtinId="15" customBuiltin="1"/>
    <cellStyle name="Title 2" xfId="133" xr:uid="{00000000-0005-0000-0000-0000DE000000}"/>
    <cellStyle name="Total" xfId="18" builtinId="25" customBuiltin="1"/>
    <cellStyle name="Total 2" xfId="134" xr:uid="{00000000-0005-0000-0000-0000E0000000}"/>
    <cellStyle name="Total 2 2" xfId="139" xr:uid="{00000000-0005-0000-0000-0000E1000000}"/>
    <cellStyle name="Total 2 2 2" xfId="151" xr:uid="{00000000-0005-0000-0000-0000E2000000}"/>
    <cellStyle name="Total 2 2 2 2" xfId="201" xr:uid="{00000000-0005-0000-0000-0000E3000000}"/>
    <cellStyle name="Total 2 2 3" xfId="156" xr:uid="{00000000-0005-0000-0000-0000E4000000}"/>
    <cellStyle name="Total 2 2 3 2" xfId="206" xr:uid="{00000000-0005-0000-0000-0000E5000000}"/>
    <cellStyle name="Total 2 2 4" xfId="161" xr:uid="{00000000-0005-0000-0000-0000E6000000}"/>
    <cellStyle name="Total 2 3" xfId="147" xr:uid="{00000000-0005-0000-0000-0000E7000000}"/>
    <cellStyle name="Total 2 3 2" xfId="197" xr:uid="{00000000-0005-0000-0000-0000E8000000}"/>
    <cellStyle name="Total 2 4" xfId="152" xr:uid="{00000000-0005-0000-0000-0000E9000000}"/>
    <cellStyle name="Total 2 4 2" xfId="202" xr:uid="{00000000-0005-0000-0000-0000EA000000}"/>
    <cellStyle name="Total 2 5" xfId="157" xr:uid="{00000000-0005-0000-0000-0000EB000000}"/>
    <cellStyle name="Warning Text" xfId="16" builtinId="11" customBuiltin="1"/>
    <cellStyle name="Warning Text 2" xfId="135" xr:uid="{00000000-0005-0000-0000-0000ED000000}"/>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1" defaultTableStyle="TableStyleMedium2" defaultPivotStyle="PivotStyleLight16">
    <tableStyle name="Invisible" pivot="0" table="0" count="0" xr9:uid="{E93D983F-E606-4AC5-970A-5E984E996993}"/>
  </tableStyles>
  <colors>
    <mruColors>
      <color rgb="FFFF99CC"/>
      <color rgb="FF66FF66"/>
      <color rgb="FFCCFFFF"/>
      <color rgb="FF0000FF"/>
      <color rgb="FF00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2</xdr:col>
      <xdr:colOff>2466004</xdr:colOff>
      <xdr:row>54</xdr:row>
      <xdr:rowOff>75442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267200"/>
          <a:ext cx="7771429" cy="6066667"/>
        </a:xfrm>
        <a:prstGeom prst="rect">
          <a:avLst/>
        </a:prstGeom>
      </xdr:spPr>
    </xdr:pic>
    <xdr:clientData/>
  </xdr:twoCellAnchor>
  <xdr:twoCellAnchor editAs="oneCell">
    <xdr:from>
      <xdr:col>0</xdr:col>
      <xdr:colOff>0</xdr:colOff>
      <xdr:row>56</xdr:row>
      <xdr:rowOff>0</xdr:rowOff>
    </xdr:from>
    <xdr:to>
      <xdr:col>2</xdr:col>
      <xdr:colOff>2637433</xdr:colOff>
      <xdr:row>89</xdr:row>
      <xdr:rowOff>46953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10744200"/>
          <a:ext cx="7942858" cy="5390477"/>
        </a:xfrm>
        <a:prstGeom prst="rect">
          <a:avLst/>
        </a:prstGeom>
      </xdr:spPr>
    </xdr:pic>
    <xdr:clientData/>
  </xdr:twoCellAnchor>
  <xdr:twoCellAnchor editAs="oneCell">
    <xdr:from>
      <xdr:col>0</xdr:col>
      <xdr:colOff>0</xdr:colOff>
      <xdr:row>93</xdr:row>
      <xdr:rowOff>0</xdr:rowOff>
    </xdr:from>
    <xdr:to>
      <xdr:col>2</xdr:col>
      <xdr:colOff>2646956</xdr:colOff>
      <xdr:row>114</xdr:row>
      <xdr:rowOff>56718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16735425"/>
          <a:ext cx="7952381" cy="3457143"/>
        </a:xfrm>
        <a:prstGeom prst="rect">
          <a:avLst/>
        </a:prstGeom>
      </xdr:spPr>
    </xdr:pic>
    <xdr:clientData/>
  </xdr:twoCellAnchor>
  <xdr:twoCellAnchor editAs="oneCell">
    <xdr:from>
      <xdr:col>0</xdr:col>
      <xdr:colOff>0</xdr:colOff>
      <xdr:row>119</xdr:row>
      <xdr:rowOff>0</xdr:rowOff>
    </xdr:from>
    <xdr:to>
      <xdr:col>2</xdr:col>
      <xdr:colOff>3694576</xdr:colOff>
      <xdr:row>126</xdr:row>
      <xdr:rowOff>47477</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20783550"/>
          <a:ext cx="9000001" cy="1180952"/>
        </a:xfrm>
        <a:prstGeom prst="rect">
          <a:avLst/>
        </a:prstGeom>
      </xdr:spPr>
    </xdr:pic>
    <xdr:clientData/>
  </xdr:twoCellAnchor>
  <xdr:twoCellAnchor editAs="oneCell">
    <xdr:from>
      <xdr:col>0</xdr:col>
      <xdr:colOff>0</xdr:colOff>
      <xdr:row>128</xdr:row>
      <xdr:rowOff>0</xdr:rowOff>
    </xdr:from>
    <xdr:to>
      <xdr:col>2</xdr:col>
      <xdr:colOff>3685052</xdr:colOff>
      <xdr:row>136</xdr:row>
      <xdr:rowOff>47457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0" y="22078950"/>
          <a:ext cx="8990477"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72390</xdr:rowOff>
    </xdr:from>
    <xdr:to>
      <xdr:col>24</xdr:col>
      <xdr:colOff>22896</xdr:colOff>
      <xdr:row>27</xdr:row>
      <xdr:rowOff>165463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472690"/>
          <a:ext cx="15005721" cy="2321923"/>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8628</xdr:colOff>
      <xdr:row>5</xdr:row>
      <xdr:rowOff>51760</xdr:rowOff>
    </xdr:from>
    <xdr:to>
      <xdr:col>28</xdr:col>
      <xdr:colOff>512511</xdr:colOff>
      <xdr:row>22</xdr:row>
      <xdr:rowOff>19575</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046454" y="905775"/>
          <a:ext cx="16503236" cy="2769231"/>
        </a:xfrm>
        <a:prstGeom prst="rect">
          <a:avLst/>
        </a:prstGeom>
      </xdr:spPr>
    </xdr:pic>
    <xdr:clientData/>
  </xdr:twoCellAnchor>
  <xdr:twoCellAnchor editAs="oneCell">
    <xdr:from>
      <xdr:col>4</xdr:col>
      <xdr:colOff>19050</xdr:colOff>
      <xdr:row>30</xdr:row>
      <xdr:rowOff>152400</xdr:rowOff>
    </xdr:from>
    <xdr:to>
      <xdr:col>9</xdr:col>
      <xdr:colOff>551898</xdr:colOff>
      <xdr:row>52</xdr:row>
      <xdr:rowOff>96083</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4876800" y="5010150"/>
          <a:ext cx="4419048" cy="34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itc.aeso.ca/itc/public/historicalIntertieReport.d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itc.aeso.ca/itc/public/historicalIntertieReport.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FFFF00"/>
  </sheetPr>
  <dimension ref="A1:G128"/>
  <sheetViews>
    <sheetView zoomScale="85" zoomScaleNormal="85" workbookViewId="0">
      <selection activeCell="B10" sqref="B10"/>
    </sheetView>
  </sheetViews>
  <sheetFormatPr defaultRowHeight="12.5" x14ac:dyDescent="0.25"/>
  <cols>
    <col min="2" max="2" width="70.453125" customWidth="1"/>
    <col min="3" max="3" width="91.7265625" bestFit="1" customWidth="1"/>
    <col min="4" max="4" width="129.26953125" bestFit="1" customWidth="1"/>
    <col min="6" max="6" width="36.453125" customWidth="1"/>
    <col min="7" max="7" width="13.26953125" customWidth="1"/>
  </cols>
  <sheetData>
    <row r="1" spans="1:7" ht="14.5" x14ac:dyDescent="0.35">
      <c r="A1" s="99" t="s">
        <v>227</v>
      </c>
      <c r="B1" s="99" t="s">
        <v>228</v>
      </c>
      <c r="C1" s="99" t="s">
        <v>229</v>
      </c>
      <c r="D1" s="99" t="s">
        <v>231</v>
      </c>
      <c r="E1" s="99" t="s">
        <v>233</v>
      </c>
      <c r="F1" s="99" t="s">
        <v>266</v>
      </c>
      <c r="G1" s="99" t="s">
        <v>267</v>
      </c>
    </row>
    <row r="2" spans="1:7" ht="75" x14ac:dyDescent="0.25">
      <c r="A2" s="100">
        <v>1</v>
      </c>
      <c r="B2" s="100" t="s">
        <v>232</v>
      </c>
      <c r="C2" s="100" t="s">
        <v>230</v>
      </c>
      <c r="D2" s="106" t="s">
        <v>261</v>
      </c>
      <c r="E2" s="100" t="s">
        <v>234</v>
      </c>
      <c r="F2" s="108" t="s">
        <v>268</v>
      </c>
      <c r="G2" s="109" t="s">
        <v>239</v>
      </c>
    </row>
    <row r="3" spans="1:7" ht="91.5" customHeight="1" x14ac:dyDescent="0.25">
      <c r="A3" s="100">
        <f>+A2+1</f>
        <v>2</v>
      </c>
      <c r="B3" s="100" t="s">
        <v>235</v>
      </c>
      <c r="C3" s="100" t="s">
        <v>230</v>
      </c>
      <c r="D3" s="107" t="s">
        <v>250</v>
      </c>
      <c r="E3" s="100" t="s">
        <v>239</v>
      </c>
      <c r="F3" s="4"/>
      <c r="G3" s="100" t="s">
        <v>239</v>
      </c>
    </row>
    <row r="4" spans="1:7" x14ac:dyDescent="0.25">
      <c r="A4" s="100">
        <f>+A3+1</f>
        <v>3</v>
      </c>
      <c r="B4" s="101" t="s">
        <v>143</v>
      </c>
      <c r="C4" s="100"/>
      <c r="D4" s="100"/>
      <c r="E4" s="100"/>
      <c r="F4" s="4"/>
      <c r="G4" s="100"/>
    </row>
    <row r="5" spans="1:7" x14ac:dyDescent="0.25">
      <c r="A5" s="100"/>
      <c r="B5" s="100" t="s">
        <v>238</v>
      </c>
      <c r="C5" s="100" t="s">
        <v>237</v>
      </c>
      <c r="D5" s="100" t="s">
        <v>237</v>
      </c>
      <c r="E5" s="100" t="s">
        <v>239</v>
      </c>
      <c r="F5" s="4"/>
      <c r="G5" s="100" t="s">
        <v>239</v>
      </c>
    </row>
    <row r="6" spans="1:7" x14ac:dyDescent="0.25">
      <c r="A6" s="100"/>
      <c r="B6" s="107" t="s">
        <v>251</v>
      </c>
      <c r="C6" s="100" t="s">
        <v>236</v>
      </c>
      <c r="D6" s="100" t="s">
        <v>236</v>
      </c>
      <c r="E6" s="100" t="s">
        <v>239</v>
      </c>
      <c r="F6" s="4"/>
      <c r="G6" s="100" t="s">
        <v>239</v>
      </c>
    </row>
    <row r="7" spans="1:7" x14ac:dyDescent="0.25">
      <c r="A7" s="100">
        <f>+A4+1</f>
        <v>4</v>
      </c>
      <c r="B7" s="100" t="s">
        <v>240</v>
      </c>
      <c r="C7" s="100"/>
      <c r="D7" s="100"/>
      <c r="E7" s="100"/>
      <c r="F7" s="4"/>
      <c r="G7" s="100"/>
    </row>
    <row r="8" spans="1:7" x14ac:dyDescent="0.25">
      <c r="A8" s="100"/>
      <c r="B8" s="100" t="s">
        <v>241</v>
      </c>
      <c r="C8" s="100" t="s">
        <v>242</v>
      </c>
      <c r="D8" s="100" t="s">
        <v>243</v>
      </c>
      <c r="E8" s="100" t="s">
        <v>239</v>
      </c>
      <c r="F8" s="4"/>
      <c r="G8" s="100" t="s">
        <v>239</v>
      </c>
    </row>
    <row r="9" spans="1:7" ht="25" x14ac:dyDescent="0.25">
      <c r="A9" s="100"/>
      <c r="B9" s="100" t="s">
        <v>244</v>
      </c>
      <c r="C9" s="101" t="s">
        <v>245</v>
      </c>
      <c r="D9" s="100" t="s">
        <v>246</v>
      </c>
      <c r="E9" s="100" t="s">
        <v>239</v>
      </c>
      <c r="F9" s="4"/>
      <c r="G9" s="100" t="s">
        <v>239</v>
      </c>
    </row>
    <row r="10" spans="1:7" ht="25" x14ac:dyDescent="0.25">
      <c r="A10" s="100"/>
      <c r="B10" s="101" t="s">
        <v>247</v>
      </c>
      <c r="C10" s="101" t="s">
        <v>248</v>
      </c>
      <c r="D10" s="100" t="s">
        <v>249</v>
      </c>
      <c r="E10" s="100" t="s">
        <v>239</v>
      </c>
      <c r="F10" s="4"/>
      <c r="G10" s="100" t="s">
        <v>239</v>
      </c>
    </row>
    <row r="11" spans="1:7" x14ac:dyDescent="0.25">
      <c r="A11" s="100">
        <f>+A7+1</f>
        <v>5</v>
      </c>
      <c r="B11" s="107" t="s">
        <v>257</v>
      </c>
      <c r="C11" s="107" t="s">
        <v>258</v>
      </c>
      <c r="D11" s="100" t="s">
        <v>259</v>
      </c>
      <c r="E11" s="100" t="s">
        <v>239</v>
      </c>
      <c r="F11" s="4"/>
      <c r="G11" s="100" t="s">
        <v>239</v>
      </c>
    </row>
    <row r="12" spans="1:7" x14ac:dyDescent="0.25">
      <c r="A12" s="100">
        <v>6</v>
      </c>
      <c r="B12" s="107" t="s">
        <v>260</v>
      </c>
      <c r="C12" s="107"/>
      <c r="D12" s="100"/>
      <c r="E12" s="100" t="s">
        <v>239</v>
      </c>
      <c r="F12" s="4"/>
      <c r="G12" s="100" t="s">
        <v>239</v>
      </c>
    </row>
    <row r="13" spans="1:7" x14ac:dyDescent="0.25">
      <c r="A13" s="100"/>
      <c r="B13" s="107"/>
      <c r="C13" s="107"/>
      <c r="D13" s="100"/>
      <c r="E13" s="100"/>
    </row>
    <row r="16" spans="1:7" ht="13" x14ac:dyDescent="0.3">
      <c r="A16" s="56" t="s">
        <v>262</v>
      </c>
    </row>
    <row r="17" spans="1:1" x14ac:dyDescent="0.25">
      <c r="A17" s="6" t="s">
        <v>263</v>
      </c>
    </row>
    <row r="56" spans="1:1" x14ac:dyDescent="0.25">
      <c r="A56" s="6" t="s">
        <v>253</v>
      </c>
    </row>
    <row r="93" spans="1:1" ht="13" x14ac:dyDescent="0.3">
      <c r="A93" s="56" t="s">
        <v>254</v>
      </c>
    </row>
    <row r="118" spans="1:1" ht="13" x14ac:dyDescent="0.3">
      <c r="A118" s="56" t="s">
        <v>252</v>
      </c>
    </row>
    <row r="119" spans="1:1" ht="13" x14ac:dyDescent="0.3">
      <c r="A119" s="56" t="s">
        <v>255</v>
      </c>
    </row>
    <row r="128" spans="1:1" x14ac:dyDescent="0.25">
      <c r="A128" s="6" t="s">
        <v>256</v>
      </c>
    </row>
  </sheetData>
  <conditionalFormatting sqref="E2:E11 F2:G2">
    <cfRule type="containsText" dxfId="9" priority="9" operator="containsText" text="Pass">
      <formula>NOT(ISERROR(SEARCH("Pass",E2)))</formula>
    </cfRule>
    <cfRule type="containsText" dxfId="8" priority="10" operator="containsText" text="Fail">
      <formula>NOT(ISERROR(SEARCH("Fail",E2)))</formula>
    </cfRule>
  </conditionalFormatting>
  <conditionalFormatting sqref="E12">
    <cfRule type="containsText" dxfId="7" priority="7" operator="containsText" text="Pass">
      <formula>NOT(ISERROR(SEARCH("Pass",E12)))</formula>
    </cfRule>
    <cfRule type="containsText" dxfId="6" priority="8" operator="containsText" text="Fail">
      <formula>NOT(ISERROR(SEARCH("Fail",E12)))</formula>
    </cfRule>
  </conditionalFormatting>
  <conditionalFormatting sqref="E13">
    <cfRule type="containsText" dxfId="5" priority="5" operator="containsText" text="Pass">
      <formula>NOT(ISERROR(SEARCH("Pass",E13)))</formula>
    </cfRule>
    <cfRule type="containsText" dxfId="4" priority="6" operator="containsText" text="Fail">
      <formula>NOT(ISERROR(SEARCH("Fail",E13)))</formula>
    </cfRule>
  </conditionalFormatting>
  <conditionalFormatting sqref="G3:G11">
    <cfRule type="containsText" dxfId="3" priority="3" operator="containsText" text="Pass">
      <formula>NOT(ISERROR(SEARCH("Pass",G3)))</formula>
    </cfRule>
    <cfRule type="containsText" dxfId="2" priority="4" operator="containsText" text="Fail">
      <formula>NOT(ISERROR(SEARCH("Fail",G3)))</formula>
    </cfRule>
  </conditionalFormatting>
  <conditionalFormatting sqref="G12">
    <cfRule type="containsText" dxfId="1" priority="1" operator="containsText" text="Pass">
      <formula>NOT(ISERROR(SEARCH("Pass",G12)))</formula>
    </cfRule>
    <cfRule type="containsText" dxfId="0" priority="2" operator="containsText" text="Fail">
      <formula>NOT(ISERROR(SEARCH("Fail",G12)))</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002060"/>
  </sheetPr>
  <dimension ref="A2:N750"/>
  <sheetViews>
    <sheetView workbookViewId="0">
      <selection activeCell="N19" sqref="N19"/>
    </sheetView>
  </sheetViews>
  <sheetFormatPr defaultRowHeight="12.5" x14ac:dyDescent="0.25"/>
  <cols>
    <col min="2" max="2" width="10.453125" customWidth="1"/>
    <col min="3" max="3" width="3.453125" bestFit="1" customWidth="1"/>
    <col min="4" max="4" width="8.54296875" style="8" customWidth="1"/>
    <col min="5" max="6" width="14.54296875" customWidth="1"/>
    <col min="7" max="7" width="15.453125" bestFit="1" customWidth="1"/>
    <col min="8" max="11" width="14.54296875" customWidth="1"/>
  </cols>
  <sheetData>
    <row r="2" spans="1:12" s="1" customFormat="1" ht="77.25" customHeight="1" x14ac:dyDescent="0.3">
      <c r="A2" s="38" t="s">
        <v>7</v>
      </c>
      <c r="B2" s="21" t="s">
        <v>0</v>
      </c>
      <c r="C2" s="21" t="s">
        <v>1</v>
      </c>
      <c r="D2" s="21" t="s">
        <v>2</v>
      </c>
      <c r="E2" s="17" t="s">
        <v>8</v>
      </c>
      <c r="F2" s="17" t="s">
        <v>9</v>
      </c>
      <c r="G2" s="17" t="s">
        <v>14</v>
      </c>
      <c r="H2" s="17" t="s">
        <v>317</v>
      </c>
      <c r="I2" s="13" t="s">
        <v>76</v>
      </c>
      <c r="J2" s="13" t="s">
        <v>285</v>
      </c>
      <c r="K2" s="13" t="s">
        <v>316</v>
      </c>
    </row>
    <row r="3" spans="1:12" x14ac:dyDescent="0.25">
      <c r="A3" s="24">
        <v>1</v>
      </c>
      <c r="B3" s="23">
        <f>Start_Date</f>
        <v>44562</v>
      </c>
      <c r="C3" s="24">
        <v>1</v>
      </c>
      <c r="D3" s="22" t="str">
        <f t="shared" ref="D3:D66" si="0">Unit</f>
        <v>ASET</v>
      </c>
      <c r="E3" s="183">
        <v>20</v>
      </c>
      <c r="F3" s="157">
        <v>10</v>
      </c>
      <c r="G3" s="184">
        <v>44197.010416666664</v>
      </c>
      <c r="H3" s="157" t="b">
        <v>1</v>
      </c>
      <c r="I3" s="18" t="str">
        <f t="shared" ref="I3:I66" si="1">IF(ISERROR(VLOOKUP($A3,FTShour,1,0)),"","Yes")</f>
        <v>Yes</v>
      </c>
      <c r="J3" s="150">
        <f t="shared" ref="J3:J66" si="2">IF(AND(H3=TRUE,OR(I3="",I3="No"))=TRUE,MIN(E3,F3,Contract_Volume),0)</f>
        <v>0</v>
      </c>
      <c r="K3" s="18">
        <f t="shared" ref="K3:K66" si="3">J3*Trip</f>
        <v>0</v>
      </c>
      <c r="L3" s="6" t="s">
        <v>49</v>
      </c>
    </row>
    <row r="4" spans="1:12" x14ac:dyDescent="0.25">
      <c r="A4" s="24">
        <v>2</v>
      </c>
      <c r="B4" s="23">
        <f>IF(C4&lt;C3,B3+1,B3)</f>
        <v>44562</v>
      </c>
      <c r="C4" s="24">
        <v>2</v>
      </c>
      <c r="D4" s="22" t="str">
        <f t="shared" si="0"/>
        <v>ASET</v>
      </c>
      <c r="E4" s="183">
        <v>40</v>
      </c>
      <c r="F4" s="157">
        <v>30</v>
      </c>
      <c r="G4" s="184">
        <v>6.5972222222222224E-2</v>
      </c>
      <c r="H4" s="157" t="b">
        <v>1</v>
      </c>
      <c r="I4" s="18" t="str">
        <f t="shared" si="1"/>
        <v>Yes</v>
      </c>
      <c r="J4" s="150">
        <f t="shared" si="2"/>
        <v>0</v>
      </c>
      <c r="K4" s="18">
        <f t="shared" si="3"/>
        <v>0</v>
      </c>
      <c r="L4" s="6" t="s">
        <v>50</v>
      </c>
    </row>
    <row r="5" spans="1:12" x14ac:dyDescent="0.25">
      <c r="A5" s="24">
        <v>3</v>
      </c>
      <c r="B5" s="23">
        <f t="shared" ref="B5:B68" si="4">IF(C5&lt;C4,B4+1,B4)</f>
        <v>44562</v>
      </c>
      <c r="C5" s="24">
        <v>3</v>
      </c>
      <c r="D5" s="22" t="str">
        <f t="shared" si="0"/>
        <v>ASET</v>
      </c>
      <c r="E5" s="183"/>
      <c r="F5" s="157"/>
      <c r="G5" s="184"/>
      <c r="H5" s="157"/>
      <c r="I5" s="18" t="str">
        <f t="shared" si="1"/>
        <v/>
      </c>
      <c r="J5" s="150">
        <f t="shared" si="2"/>
        <v>0</v>
      </c>
      <c r="K5" s="18">
        <f t="shared" si="3"/>
        <v>0</v>
      </c>
      <c r="L5" s="6" t="s">
        <v>51</v>
      </c>
    </row>
    <row r="6" spans="1:12" x14ac:dyDescent="0.25">
      <c r="A6" s="24">
        <v>4</v>
      </c>
      <c r="B6" s="23">
        <f t="shared" si="4"/>
        <v>44562</v>
      </c>
      <c r="C6" s="24">
        <v>4</v>
      </c>
      <c r="D6" s="22" t="str">
        <f t="shared" si="0"/>
        <v>ASET</v>
      </c>
      <c r="E6" s="183"/>
      <c r="F6" s="157"/>
      <c r="G6" s="184"/>
      <c r="H6" s="157"/>
      <c r="I6" s="18" t="str">
        <f t="shared" si="1"/>
        <v/>
      </c>
      <c r="J6" s="150">
        <f t="shared" si="2"/>
        <v>0</v>
      </c>
      <c r="K6" s="18">
        <f t="shared" si="3"/>
        <v>0</v>
      </c>
    </row>
    <row r="7" spans="1:12" ht="13" x14ac:dyDescent="0.3">
      <c r="A7" s="24">
        <v>5</v>
      </c>
      <c r="B7" s="23">
        <f t="shared" si="4"/>
        <v>44562</v>
      </c>
      <c r="C7" s="24">
        <v>5</v>
      </c>
      <c r="D7" s="22" t="str">
        <f t="shared" si="0"/>
        <v>ASET</v>
      </c>
      <c r="E7" s="183"/>
      <c r="F7" s="157"/>
      <c r="G7" s="184"/>
      <c r="H7" s="157"/>
      <c r="I7" s="18" t="str">
        <f t="shared" si="1"/>
        <v/>
      </c>
      <c r="J7" s="150">
        <f t="shared" si="2"/>
        <v>0</v>
      </c>
      <c r="K7" s="18">
        <f t="shared" si="3"/>
        <v>0</v>
      </c>
      <c r="L7" s="56" t="s">
        <v>20</v>
      </c>
    </row>
    <row r="8" spans="1:12" x14ac:dyDescent="0.25">
      <c r="A8" s="24">
        <v>6</v>
      </c>
      <c r="B8" s="23">
        <f t="shared" si="4"/>
        <v>44562</v>
      </c>
      <c r="C8" s="24">
        <v>6</v>
      </c>
      <c r="D8" s="22" t="str">
        <f t="shared" si="0"/>
        <v>ASET</v>
      </c>
      <c r="E8" s="183"/>
      <c r="F8" s="157"/>
      <c r="G8" s="184"/>
      <c r="H8" s="157"/>
      <c r="I8" s="18" t="str">
        <f t="shared" si="1"/>
        <v/>
      </c>
      <c r="J8" s="150">
        <f t="shared" si="2"/>
        <v>0</v>
      </c>
      <c r="K8" s="18">
        <f t="shared" si="3"/>
        <v>0</v>
      </c>
      <c r="L8" t="s">
        <v>21</v>
      </c>
    </row>
    <row r="9" spans="1:12" x14ac:dyDescent="0.25">
      <c r="A9" s="24">
        <v>7</v>
      </c>
      <c r="B9" s="23">
        <f t="shared" si="4"/>
        <v>44562</v>
      </c>
      <c r="C9" s="24">
        <v>7</v>
      </c>
      <c r="D9" s="22" t="str">
        <f t="shared" si="0"/>
        <v>ASET</v>
      </c>
      <c r="E9" s="183"/>
      <c r="F9" s="157"/>
      <c r="G9" s="184"/>
      <c r="H9" s="157"/>
      <c r="I9" s="18" t="str">
        <f t="shared" si="1"/>
        <v/>
      </c>
      <c r="J9" s="150">
        <f t="shared" si="2"/>
        <v>0</v>
      </c>
      <c r="K9" s="18">
        <f t="shared" si="3"/>
        <v>0</v>
      </c>
      <c r="L9" t="s">
        <v>22</v>
      </c>
    </row>
    <row r="10" spans="1:12" x14ac:dyDescent="0.25">
      <c r="A10" s="24">
        <v>8</v>
      </c>
      <c r="B10" s="23">
        <f t="shared" si="4"/>
        <v>44562</v>
      </c>
      <c r="C10" s="24">
        <v>8</v>
      </c>
      <c r="D10" s="22" t="str">
        <f t="shared" si="0"/>
        <v>ASET</v>
      </c>
      <c r="E10" s="183"/>
      <c r="F10" s="157"/>
      <c r="G10" s="184"/>
      <c r="H10" s="157"/>
      <c r="I10" s="18" t="str">
        <f t="shared" si="1"/>
        <v/>
      </c>
      <c r="J10" s="150">
        <f t="shared" si="2"/>
        <v>0</v>
      </c>
      <c r="K10" s="18">
        <f t="shared" si="3"/>
        <v>0</v>
      </c>
      <c r="L10" s="6" t="s">
        <v>288</v>
      </c>
    </row>
    <row r="11" spans="1:12" x14ac:dyDescent="0.25">
      <c r="A11" s="24">
        <v>9</v>
      </c>
      <c r="B11" s="23">
        <f t="shared" si="4"/>
        <v>44562</v>
      </c>
      <c r="C11" s="24">
        <v>9</v>
      </c>
      <c r="D11" s="22" t="str">
        <f t="shared" si="0"/>
        <v>ASET</v>
      </c>
      <c r="E11" s="183"/>
      <c r="F11" s="157"/>
      <c r="G11" s="184"/>
      <c r="H11" s="157"/>
      <c r="I11" s="18" t="str">
        <f t="shared" si="1"/>
        <v/>
      </c>
      <c r="J11" s="150">
        <f t="shared" si="2"/>
        <v>0</v>
      </c>
      <c r="K11" s="18">
        <f t="shared" si="3"/>
        <v>0</v>
      </c>
      <c r="L11" s="6" t="s">
        <v>289</v>
      </c>
    </row>
    <row r="12" spans="1:12" x14ac:dyDescent="0.25">
      <c r="A12" s="24">
        <v>10</v>
      </c>
      <c r="B12" s="23">
        <f t="shared" si="4"/>
        <v>44562</v>
      </c>
      <c r="C12" s="24">
        <v>10</v>
      </c>
      <c r="D12" s="22" t="str">
        <f t="shared" si="0"/>
        <v>ASET</v>
      </c>
      <c r="E12" s="183"/>
      <c r="F12" s="157"/>
      <c r="G12" s="184"/>
      <c r="H12" s="157"/>
      <c r="I12" s="18" t="str">
        <f t="shared" si="1"/>
        <v/>
      </c>
      <c r="J12" s="150">
        <f t="shared" si="2"/>
        <v>0</v>
      </c>
      <c r="K12" s="18">
        <f t="shared" si="3"/>
        <v>0</v>
      </c>
      <c r="L12" s="147"/>
    </row>
    <row r="13" spans="1:12" x14ac:dyDescent="0.25">
      <c r="A13" s="24">
        <v>11</v>
      </c>
      <c r="B13" s="23">
        <f t="shared" si="4"/>
        <v>44562</v>
      </c>
      <c r="C13" s="24">
        <v>11</v>
      </c>
      <c r="D13" s="22" t="str">
        <f t="shared" si="0"/>
        <v>ASET</v>
      </c>
      <c r="E13" s="183"/>
      <c r="F13" s="185"/>
      <c r="G13" s="184"/>
      <c r="H13" s="157"/>
      <c r="I13" s="18" t="str">
        <f t="shared" si="1"/>
        <v/>
      </c>
      <c r="J13" s="150">
        <f t="shared" si="2"/>
        <v>0</v>
      </c>
      <c r="K13" s="18">
        <f t="shared" si="3"/>
        <v>0</v>
      </c>
    </row>
    <row r="14" spans="1:12" x14ac:dyDescent="0.25">
      <c r="A14" s="24">
        <v>12</v>
      </c>
      <c r="B14" s="23">
        <f t="shared" si="4"/>
        <v>44562</v>
      </c>
      <c r="C14" s="24">
        <v>12</v>
      </c>
      <c r="D14" s="22" t="str">
        <f t="shared" si="0"/>
        <v>ASET</v>
      </c>
      <c r="E14" s="183"/>
      <c r="F14" s="185"/>
      <c r="G14" s="184"/>
      <c r="H14" s="157"/>
      <c r="I14" s="18" t="str">
        <f t="shared" si="1"/>
        <v/>
      </c>
      <c r="J14" s="150">
        <f t="shared" si="2"/>
        <v>0</v>
      </c>
      <c r="K14" s="18">
        <f t="shared" si="3"/>
        <v>0</v>
      </c>
    </row>
    <row r="15" spans="1:12" x14ac:dyDescent="0.25">
      <c r="A15" s="24">
        <v>13</v>
      </c>
      <c r="B15" s="23">
        <f t="shared" si="4"/>
        <v>44562</v>
      </c>
      <c r="C15" s="24">
        <v>13</v>
      </c>
      <c r="D15" s="22" t="str">
        <f t="shared" si="0"/>
        <v>ASET</v>
      </c>
      <c r="E15" s="183"/>
      <c r="F15" s="185"/>
      <c r="G15" s="184"/>
      <c r="H15" s="157"/>
      <c r="I15" s="18" t="str">
        <f t="shared" si="1"/>
        <v/>
      </c>
      <c r="J15" s="150">
        <f t="shared" si="2"/>
        <v>0</v>
      </c>
      <c r="K15" s="18">
        <f t="shared" si="3"/>
        <v>0</v>
      </c>
    </row>
    <row r="16" spans="1:12" x14ac:dyDescent="0.25">
      <c r="A16" s="24">
        <v>14</v>
      </c>
      <c r="B16" s="23">
        <f t="shared" si="4"/>
        <v>44562</v>
      </c>
      <c r="C16" s="24">
        <v>14</v>
      </c>
      <c r="D16" s="22" t="str">
        <f t="shared" si="0"/>
        <v>ASET</v>
      </c>
      <c r="E16" s="183"/>
      <c r="F16" s="185"/>
      <c r="G16" s="184"/>
      <c r="H16" s="157"/>
      <c r="I16" s="18" t="str">
        <f t="shared" si="1"/>
        <v/>
      </c>
      <c r="J16" s="150">
        <f t="shared" si="2"/>
        <v>0</v>
      </c>
      <c r="K16" s="18">
        <f t="shared" si="3"/>
        <v>0</v>
      </c>
    </row>
    <row r="17" spans="1:11" x14ac:dyDescent="0.25">
      <c r="A17" s="24">
        <v>15</v>
      </c>
      <c r="B17" s="23">
        <f t="shared" si="4"/>
        <v>44562</v>
      </c>
      <c r="C17" s="24">
        <v>15</v>
      </c>
      <c r="D17" s="22" t="str">
        <f t="shared" si="0"/>
        <v>ASET</v>
      </c>
      <c r="E17" s="183"/>
      <c r="F17" s="185"/>
      <c r="G17" s="184"/>
      <c r="H17" s="157"/>
      <c r="I17" s="18" t="str">
        <f t="shared" si="1"/>
        <v/>
      </c>
      <c r="J17" s="150">
        <f t="shared" si="2"/>
        <v>0</v>
      </c>
      <c r="K17" s="18">
        <f t="shared" si="3"/>
        <v>0</v>
      </c>
    </row>
    <row r="18" spans="1:11" x14ac:dyDescent="0.25">
      <c r="A18" s="24">
        <v>16</v>
      </c>
      <c r="B18" s="23">
        <f t="shared" si="4"/>
        <v>44562</v>
      </c>
      <c r="C18" s="24">
        <v>16</v>
      </c>
      <c r="D18" s="22" t="str">
        <f t="shared" si="0"/>
        <v>ASET</v>
      </c>
      <c r="E18" s="183"/>
      <c r="F18" s="185"/>
      <c r="G18" s="184"/>
      <c r="H18" s="157"/>
      <c r="I18" s="18" t="str">
        <f t="shared" si="1"/>
        <v/>
      </c>
      <c r="J18" s="150">
        <f t="shared" si="2"/>
        <v>0</v>
      </c>
      <c r="K18" s="18">
        <f t="shared" si="3"/>
        <v>0</v>
      </c>
    </row>
    <row r="19" spans="1:11" x14ac:dyDescent="0.25">
      <c r="A19" s="24">
        <v>17</v>
      </c>
      <c r="B19" s="23">
        <f t="shared" si="4"/>
        <v>44562</v>
      </c>
      <c r="C19" s="24">
        <v>17</v>
      </c>
      <c r="D19" s="22" t="str">
        <f t="shared" si="0"/>
        <v>ASET</v>
      </c>
      <c r="E19" s="183"/>
      <c r="F19" s="185"/>
      <c r="G19" s="184"/>
      <c r="H19" s="157"/>
      <c r="I19" s="18" t="str">
        <f t="shared" si="1"/>
        <v/>
      </c>
      <c r="J19" s="150">
        <f t="shared" si="2"/>
        <v>0</v>
      </c>
      <c r="K19" s="18">
        <f t="shared" si="3"/>
        <v>0</v>
      </c>
    </row>
    <row r="20" spans="1:11" x14ac:dyDescent="0.25">
      <c r="A20" s="24">
        <v>18</v>
      </c>
      <c r="B20" s="23">
        <f t="shared" si="4"/>
        <v>44562</v>
      </c>
      <c r="C20" s="24">
        <v>18</v>
      </c>
      <c r="D20" s="22" t="str">
        <f t="shared" si="0"/>
        <v>ASET</v>
      </c>
      <c r="E20" s="183"/>
      <c r="F20" s="185"/>
      <c r="G20" s="184"/>
      <c r="H20" s="157"/>
      <c r="I20" s="18" t="str">
        <f t="shared" si="1"/>
        <v/>
      </c>
      <c r="J20" s="150">
        <f t="shared" si="2"/>
        <v>0</v>
      </c>
      <c r="K20" s="18">
        <f t="shared" si="3"/>
        <v>0</v>
      </c>
    </row>
    <row r="21" spans="1:11" x14ac:dyDescent="0.25">
      <c r="A21" s="24">
        <v>19</v>
      </c>
      <c r="B21" s="23">
        <f t="shared" si="4"/>
        <v>44562</v>
      </c>
      <c r="C21" s="24">
        <v>19</v>
      </c>
      <c r="D21" s="22" t="str">
        <f t="shared" si="0"/>
        <v>ASET</v>
      </c>
      <c r="E21" s="183"/>
      <c r="F21" s="185"/>
      <c r="G21" s="184"/>
      <c r="H21" s="157"/>
      <c r="I21" s="18" t="str">
        <f t="shared" si="1"/>
        <v/>
      </c>
      <c r="J21" s="150">
        <f t="shared" si="2"/>
        <v>0</v>
      </c>
      <c r="K21" s="18">
        <f t="shared" si="3"/>
        <v>0</v>
      </c>
    </row>
    <row r="22" spans="1:11" x14ac:dyDescent="0.25">
      <c r="A22" s="24">
        <v>20</v>
      </c>
      <c r="B22" s="23">
        <f t="shared" si="4"/>
        <v>44562</v>
      </c>
      <c r="C22" s="24">
        <v>20</v>
      </c>
      <c r="D22" s="22" t="str">
        <f t="shared" si="0"/>
        <v>ASET</v>
      </c>
      <c r="E22" s="183"/>
      <c r="F22" s="185"/>
      <c r="G22" s="184"/>
      <c r="H22" s="157"/>
      <c r="I22" s="18" t="str">
        <f t="shared" si="1"/>
        <v/>
      </c>
      <c r="J22" s="150">
        <f t="shared" si="2"/>
        <v>0</v>
      </c>
      <c r="K22" s="18">
        <f t="shared" si="3"/>
        <v>0</v>
      </c>
    </row>
    <row r="23" spans="1:11" x14ac:dyDescent="0.25">
      <c r="A23" s="24">
        <v>21</v>
      </c>
      <c r="B23" s="23">
        <f t="shared" si="4"/>
        <v>44562</v>
      </c>
      <c r="C23" s="24">
        <v>21</v>
      </c>
      <c r="D23" s="22" t="str">
        <f t="shared" si="0"/>
        <v>ASET</v>
      </c>
      <c r="E23" s="183"/>
      <c r="F23" s="185"/>
      <c r="G23" s="184"/>
      <c r="H23" s="157"/>
      <c r="I23" s="18" t="str">
        <f t="shared" si="1"/>
        <v/>
      </c>
      <c r="J23" s="150">
        <f t="shared" si="2"/>
        <v>0</v>
      </c>
      <c r="K23" s="18">
        <f t="shared" si="3"/>
        <v>0</v>
      </c>
    </row>
    <row r="24" spans="1:11" x14ac:dyDescent="0.25">
      <c r="A24" s="24">
        <v>22</v>
      </c>
      <c r="B24" s="23">
        <f t="shared" si="4"/>
        <v>44562</v>
      </c>
      <c r="C24" s="24">
        <v>22</v>
      </c>
      <c r="D24" s="22" t="str">
        <f t="shared" si="0"/>
        <v>ASET</v>
      </c>
      <c r="E24" s="183"/>
      <c r="F24" s="185"/>
      <c r="G24" s="184"/>
      <c r="H24" s="157"/>
      <c r="I24" s="18" t="str">
        <f t="shared" si="1"/>
        <v/>
      </c>
      <c r="J24" s="150">
        <f t="shared" si="2"/>
        <v>0</v>
      </c>
      <c r="K24" s="18">
        <f t="shared" si="3"/>
        <v>0</v>
      </c>
    </row>
    <row r="25" spans="1:11" x14ac:dyDescent="0.25">
      <c r="A25" s="24">
        <v>23</v>
      </c>
      <c r="B25" s="23">
        <f t="shared" si="4"/>
        <v>44562</v>
      </c>
      <c r="C25" s="24">
        <v>23</v>
      </c>
      <c r="D25" s="22" t="str">
        <f t="shared" si="0"/>
        <v>ASET</v>
      </c>
      <c r="E25" s="183"/>
      <c r="F25" s="185"/>
      <c r="G25" s="184"/>
      <c r="H25" s="157"/>
      <c r="I25" s="18" t="str">
        <f t="shared" si="1"/>
        <v/>
      </c>
      <c r="J25" s="150">
        <f t="shared" si="2"/>
        <v>0</v>
      </c>
      <c r="K25" s="18">
        <f t="shared" si="3"/>
        <v>0</v>
      </c>
    </row>
    <row r="26" spans="1:11" x14ac:dyDescent="0.25">
      <c r="A26" s="24">
        <v>24</v>
      </c>
      <c r="B26" s="23">
        <f t="shared" si="4"/>
        <v>44562</v>
      </c>
      <c r="C26" s="24">
        <v>24</v>
      </c>
      <c r="D26" s="22" t="str">
        <f t="shared" si="0"/>
        <v>ASET</v>
      </c>
      <c r="E26" s="183"/>
      <c r="F26" s="185"/>
      <c r="G26" s="184"/>
      <c r="H26" s="157"/>
      <c r="I26" s="18" t="str">
        <f t="shared" si="1"/>
        <v/>
      </c>
      <c r="J26" s="150">
        <f t="shared" si="2"/>
        <v>0</v>
      </c>
      <c r="K26" s="18">
        <f t="shared" si="3"/>
        <v>0</v>
      </c>
    </row>
    <row r="27" spans="1:11" x14ac:dyDescent="0.25">
      <c r="A27" s="24">
        <v>25</v>
      </c>
      <c r="B27" s="23">
        <f t="shared" si="4"/>
        <v>44563</v>
      </c>
      <c r="C27" s="24">
        <v>1</v>
      </c>
      <c r="D27" s="22" t="str">
        <f t="shared" si="0"/>
        <v>ASET</v>
      </c>
      <c r="E27" s="183">
        <v>40</v>
      </c>
      <c r="F27" s="185">
        <v>40</v>
      </c>
      <c r="G27" s="184">
        <v>3.6805555555555557E-2</v>
      </c>
      <c r="H27" s="157" t="b">
        <v>1</v>
      </c>
      <c r="I27" s="18" t="str">
        <f t="shared" si="1"/>
        <v/>
      </c>
      <c r="J27" s="150">
        <f t="shared" si="2"/>
        <v>40</v>
      </c>
      <c r="K27" s="18">
        <f t="shared" si="3"/>
        <v>40000</v>
      </c>
    </row>
    <row r="28" spans="1:11" x14ac:dyDescent="0.25">
      <c r="A28" s="24">
        <v>26</v>
      </c>
      <c r="B28" s="23">
        <f t="shared" si="4"/>
        <v>44563</v>
      </c>
      <c r="C28" s="24">
        <v>2</v>
      </c>
      <c r="D28" s="22" t="str">
        <f t="shared" si="0"/>
        <v>ASET</v>
      </c>
      <c r="E28" s="183"/>
      <c r="F28" s="185"/>
      <c r="G28" s="184"/>
      <c r="H28" s="157"/>
      <c r="I28" s="18" t="str">
        <f t="shared" si="1"/>
        <v/>
      </c>
      <c r="J28" s="150">
        <f t="shared" si="2"/>
        <v>0</v>
      </c>
      <c r="K28" s="18">
        <f t="shared" si="3"/>
        <v>0</v>
      </c>
    </row>
    <row r="29" spans="1:11" x14ac:dyDescent="0.25">
      <c r="A29" s="24">
        <v>27</v>
      </c>
      <c r="B29" s="23">
        <f t="shared" si="4"/>
        <v>44563</v>
      </c>
      <c r="C29" s="24">
        <v>3</v>
      </c>
      <c r="D29" s="22" t="str">
        <f t="shared" si="0"/>
        <v>ASET</v>
      </c>
      <c r="E29" s="183"/>
      <c r="F29" s="185"/>
      <c r="G29" s="184"/>
      <c r="H29" s="157"/>
      <c r="I29" s="18" t="str">
        <f t="shared" si="1"/>
        <v/>
      </c>
      <c r="J29" s="150">
        <f t="shared" si="2"/>
        <v>0</v>
      </c>
      <c r="K29" s="18">
        <f t="shared" si="3"/>
        <v>0</v>
      </c>
    </row>
    <row r="30" spans="1:11" x14ac:dyDescent="0.25">
      <c r="A30" s="24">
        <v>28</v>
      </c>
      <c r="B30" s="23">
        <f t="shared" si="4"/>
        <v>44563</v>
      </c>
      <c r="C30" s="24">
        <v>4</v>
      </c>
      <c r="D30" s="22" t="str">
        <f t="shared" si="0"/>
        <v>ASET</v>
      </c>
      <c r="E30" s="183"/>
      <c r="F30" s="185"/>
      <c r="G30" s="184"/>
      <c r="H30" s="157"/>
      <c r="I30" s="18" t="str">
        <f t="shared" si="1"/>
        <v/>
      </c>
      <c r="J30" s="150">
        <f t="shared" si="2"/>
        <v>0</v>
      </c>
      <c r="K30" s="18">
        <f t="shared" si="3"/>
        <v>0</v>
      </c>
    </row>
    <row r="31" spans="1:11" x14ac:dyDescent="0.25">
      <c r="A31" s="24">
        <v>29</v>
      </c>
      <c r="B31" s="23">
        <f t="shared" si="4"/>
        <v>44563</v>
      </c>
      <c r="C31" s="24">
        <v>5</v>
      </c>
      <c r="D31" s="22" t="str">
        <f t="shared" si="0"/>
        <v>ASET</v>
      </c>
      <c r="E31" s="183"/>
      <c r="F31" s="185"/>
      <c r="G31" s="184"/>
      <c r="H31" s="157"/>
      <c r="I31" s="18" t="str">
        <f t="shared" si="1"/>
        <v/>
      </c>
      <c r="J31" s="150">
        <f t="shared" si="2"/>
        <v>0</v>
      </c>
      <c r="K31" s="18">
        <f t="shared" si="3"/>
        <v>0</v>
      </c>
    </row>
    <row r="32" spans="1:11" x14ac:dyDescent="0.25">
      <c r="A32" s="24">
        <v>30</v>
      </c>
      <c r="B32" s="23">
        <f t="shared" si="4"/>
        <v>44563</v>
      </c>
      <c r="C32" s="24">
        <v>6</v>
      </c>
      <c r="D32" s="22" t="str">
        <f t="shared" si="0"/>
        <v>ASET</v>
      </c>
      <c r="E32" s="183"/>
      <c r="F32" s="185"/>
      <c r="G32" s="184"/>
      <c r="H32" s="157"/>
      <c r="I32" s="18" t="str">
        <f t="shared" si="1"/>
        <v/>
      </c>
      <c r="J32" s="150">
        <f t="shared" si="2"/>
        <v>0</v>
      </c>
      <c r="K32" s="18">
        <f t="shared" si="3"/>
        <v>0</v>
      </c>
    </row>
    <row r="33" spans="1:11" x14ac:dyDescent="0.25">
      <c r="A33" s="24">
        <v>31</v>
      </c>
      <c r="B33" s="23">
        <f t="shared" si="4"/>
        <v>44563</v>
      </c>
      <c r="C33" s="24">
        <v>7</v>
      </c>
      <c r="D33" s="22" t="str">
        <f t="shared" si="0"/>
        <v>ASET</v>
      </c>
      <c r="E33" s="183"/>
      <c r="F33" s="185"/>
      <c r="G33" s="184"/>
      <c r="H33" s="157"/>
      <c r="I33" s="18" t="str">
        <f t="shared" si="1"/>
        <v/>
      </c>
      <c r="J33" s="150">
        <f t="shared" si="2"/>
        <v>0</v>
      </c>
      <c r="K33" s="18">
        <f t="shared" si="3"/>
        <v>0</v>
      </c>
    </row>
    <row r="34" spans="1:11" x14ac:dyDescent="0.25">
      <c r="A34" s="24">
        <v>32</v>
      </c>
      <c r="B34" s="23">
        <f t="shared" si="4"/>
        <v>44563</v>
      </c>
      <c r="C34" s="24">
        <v>8</v>
      </c>
      <c r="D34" s="22" t="str">
        <f t="shared" si="0"/>
        <v>ASET</v>
      </c>
      <c r="E34" s="183"/>
      <c r="F34" s="185"/>
      <c r="G34" s="184"/>
      <c r="H34" s="157"/>
      <c r="I34" s="18" t="str">
        <f t="shared" si="1"/>
        <v/>
      </c>
      <c r="J34" s="150">
        <f t="shared" si="2"/>
        <v>0</v>
      </c>
      <c r="K34" s="18">
        <f t="shared" si="3"/>
        <v>0</v>
      </c>
    </row>
    <row r="35" spans="1:11" x14ac:dyDescent="0.25">
      <c r="A35" s="24">
        <v>33</v>
      </c>
      <c r="B35" s="23">
        <f t="shared" si="4"/>
        <v>44563</v>
      </c>
      <c r="C35" s="24">
        <v>9</v>
      </c>
      <c r="D35" s="22" t="str">
        <f t="shared" si="0"/>
        <v>ASET</v>
      </c>
      <c r="E35" s="183"/>
      <c r="F35" s="185"/>
      <c r="G35" s="184"/>
      <c r="H35" s="157"/>
      <c r="I35" s="18" t="str">
        <f t="shared" si="1"/>
        <v/>
      </c>
      <c r="J35" s="150">
        <f t="shared" si="2"/>
        <v>0</v>
      </c>
      <c r="K35" s="18">
        <f t="shared" si="3"/>
        <v>0</v>
      </c>
    </row>
    <row r="36" spans="1:11" x14ac:dyDescent="0.25">
      <c r="A36" s="24">
        <v>34</v>
      </c>
      <c r="B36" s="23">
        <f t="shared" si="4"/>
        <v>44563</v>
      </c>
      <c r="C36" s="24">
        <v>10</v>
      </c>
      <c r="D36" s="22" t="str">
        <f t="shared" si="0"/>
        <v>ASET</v>
      </c>
      <c r="E36" s="183"/>
      <c r="F36" s="185"/>
      <c r="G36" s="184"/>
      <c r="H36" s="157"/>
      <c r="I36" s="18" t="str">
        <f t="shared" si="1"/>
        <v/>
      </c>
      <c r="J36" s="150">
        <f t="shared" si="2"/>
        <v>0</v>
      </c>
      <c r="K36" s="18">
        <f t="shared" si="3"/>
        <v>0</v>
      </c>
    </row>
    <row r="37" spans="1:11" x14ac:dyDescent="0.25">
      <c r="A37" s="24">
        <v>35</v>
      </c>
      <c r="B37" s="23">
        <f t="shared" si="4"/>
        <v>44563</v>
      </c>
      <c r="C37" s="24">
        <v>11</v>
      </c>
      <c r="D37" s="22" t="str">
        <f t="shared" si="0"/>
        <v>ASET</v>
      </c>
      <c r="E37" s="183"/>
      <c r="F37" s="185"/>
      <c r="G37" s="184"/>
      <c r="H37" s="157"/>
      <c r="I37" s="18" t="str">
        <f t="shared" si="1"/>
        <v/>
      </c>
      <c r="J37" s="150">
        <f t="shared" si="2"/>
        <v>0</v>
      </c>
      <c r="K37" s="18">
        <f t="shared" si="3"/>
        <v>0</v>
      </c>
    </row>
    <row r="38" spans="1:11" x14ac:dyDescent="0.25">
      <c r="A38" s="24">
        <v>36</v>
      </c>
      <c r="B38" s="23">
        <f t="shared" si="4"/>
        <v>44563</v>
      </c>
      <c r="C38" s="24">
        <v>12</v>
      </c>
      <c r="D38" s="22" t="str">
        <f t="shared" si="0"/>
        <v>ASET</v>
      </c>
      <c r="E38" s="183"/>
      <c r="F38" s="185"/>
      <c r="G38" s="184"/>
      <c r="H38" s="157"/>
      <c r="I38" s="18" t="str">
        <f t="shared" si="1"/>
        <v/>
      </c>
      <c r="J38" s="150">
        <f t="shared" si="2"/>
        <v>0</v>
      </c>
      <c r="K38" s="18">
        <f t="shared" si="3"/>
        <v>0</v>
      </c>
    </row>
    <row r="39" spans="1:11" x14ac:dyDescent="0.25">
      <c r="A39" s="24">
        <v>37</v>
      </c>
      <c r="B39" s="23">
        <f t="shared" si="4"/>
        <v>44563</v>
      </c>
      <c r="C39" s="24">
        <v>13</v>
      </c>
      <c r="D39" s="22" t="str">
        <f t="shared" si="0"/>
        <v>ASET</v>
      </c>
      <c r="E39" s="183"/>
      <c r="F39" s="185"/>
      <c r="G39" s="184"/>
      <c r="H39" s="157"/>
      <c r="I39" s="18" t="str">
        <f t="shared" si="1"/>
        <v/>
      </c>
      <c r="J39" s="150">
        <f t="shared" si="2"/>
        <v>0</v>
      </c>
      <c r="K39" s="18">
        <f t="shared" si="3"/>
        <v>0</v>
      </c>
    </row>
    <row r="40" spans="1:11" x14ac:dyDescent="0.25">
      <c r="A40" s="24">
        <v>38</v>
      </c>
      <c r="B40" s="23">
        <f t="shared" si="4"/>
        <v>44563</v>
      </c>
      <c r="C40" s="24">
        <v>14</v>
      </c>
      <c r="D40" s="22" t="str">
        <f t="shared" si="0"/>
        <v>ASET</v>
      </c>
      <c r="E40" s="183"/>
      <c r="F40" s="185"/>
      <c r="G40" s="184"/>
      <c r="H40" s="157"/>
      <c r="I40" s="18" t="str">
        <f t="shared" si="1"/>
        <v/>
      </c>
      <c r="J40" s="150">
        <f t="shared" si="2"/>
        <v>0</v>
      </c>
      <c r="K40" s="18">
        <f t="shared" si="3"/>
        <v>0</v>
      </c>
    </row>
    <row r="41" spans="1:11" x14ac:dyDescent="0.25">
      <c r="A41" s="24">
        <v>39</v>
      </c>
      <c r="B41" s="23">
        <f t="shared" si="4"/>
        <v>44563</v>
      </c>
      <c r="C41" s="24">
        <v>15</v>
      </c>
      <c r="D41" s="22" t="str">
        <f t="shared" si="0"/>
        <v>ASET</v>
      </c>
      <c r="E41" s="183"/>
      <c r="F41" s="185"/>
      <c r="G41" s="184"/>
      <c r="H41" s="157"/>
      <c r="I41" s="18" t="str">
        <f t="shared" si="1"/>
        <v/>
      </c>
      <c r="J41" s="150">
        <f t="shared" si="2"/>
        <v>0</v>
      </c>
      <c r="K41" s="18">
        <f t="shared" si="3"/>
        <v>0</v>
      </c>
    </row>
    <row r="42" spans="1:11" x14ac:dyDescent="0.25">
      <c r="A42" s="24">
        <v>40</v>
      </c>
      <c r="B42" s="23">
        <f t="shared" si="4"/>
        <v>44563</v>
      </c>
      <c r="C42" s="24">
        <v>16</v>
      </c>
      <c r="D42" s="22" t="str">
        <f t="shared" si="0"/>
        <v>ASET</v>
      </c>
      <c r="E42" s="183"/>
      <c r="F42" s="185"/>
      <c r="G42" s="184"/>
      <c r="H42" s="157"/>
      <c r="I42" s="18" t="str">
        <f t="shared" si="1"/>
        <v/>
      </c>
      <c r="J42" s="150">
        <f t="shared" si="2"/>
        <v>0</v>
      </c>
      <c r="K42" s="18">
        <f t="shared" si="3"/>
        <v>0</v>
      </c>
    </row>
    <row r="43" spans="1:11" x14ac:dyDescent="0.25">
      <c r="A43" s="24">
        <v>41</v>
      </c>
      <c r="B43" s="23">
        <f t="shared" si="4"/>
        <v>44563</v>
      </c>
      <c r="C43" s="24">
        <v>17</v>
      </c>
      <c r="D43" s="22" t="str">
        <f t="shared" si="0"/>
        <v>ASET</v>
      </c>
      <c r="E43" s="183"/>
      <c r="F43" s="185"/>
      <c r="G43" s="184"/>
      <c r="H43" s="157"/>
      <c r="I43" s="18" t="str">
        <f t="shared" si="1"/>
        <v/>
      </c>
      <c r="J43" s="150">
        <f t="shared" si="2"/>
        <v>0</v>
      </c>
      <c r="K43" s="18">
        <f t="shared" si="3"/>
        <v>0</v>
      </c>
    </row>
    <row r="44" spans="1:11" x14ac:dyDescent="0.25">
      <c r="A44" s="24">
        <v>42</v>
      </c>
      <c r="B44" s="23">
        <f t="shared" si="4"/>
        <v>44563</v>
      </c>
      <c r="C44" s="24">
        <v>18</v>
      </c>
      <c r="D44" s="22" t="str">
        <f t="shared" si="0"/>
        <v>ASET</v>
      </c>
      <c r="E44" s="183"/>
      <c r="F44" s="185"/>
      <c r="G44" s="184"/>
      <c r="H44" s="157"/>
      <c r="I44" s="18" t="str">
        <f t="shared" si="1"/>
        <v/>
      </c>
      <c r="J44" s="150">
        <f t="shared" si="2"/>
        <v>0</v>
      </c>
      <c r="K44" s="18">
        <f t="shared" si="3"/>
        <v>0</v>
      </c>
    </row>
    <row r="45" spans="1:11" x14ac:dyDescent="0.25">
      <c r="A45" s="24">
        <v>43</v>
      </c>
      <c r="B45" s="23">
        <f t="shared" si="4"/>
        <v>44563</v>
      </c>
      <c r="C45" s="24">
        <v>19</v>
      </c>
      <c r="D45" s="22" t="str">
        <f t="shared" si="0"/>
        <v>ASET</v>
      </c>
      <c r="E45" s="183"/>
      <c r="F45" s="185"/>
      <c r="G45" s="184"/>
      <c r="H45" s="157"/>
      <c r="I45" s="18" t="str">
        <f t="shared" si="1"/>
        <v/>
      </c>
      <c r="J45" s="150">
        <f t="shared" si="2"/>
        <v>0</v>
      </c>
      <c r="K45" s="18">
        <f t="shared" si="3"/>
        <v>0</v>
      </c>
    </row>
    <row r="46" spans="1:11" x14ac:dyDescent="0.25">
      <c r="A46" s="24">
        <v>44</v>
      </c>
      <c r="B46" s="23">
        <f t="shared" si="4"/>
        <v>44563</v>
      </c>
      <c r="C46" s="24">
        <v>20</v>
      </c>
      <c r="D46" s="22" t="str">
        <f t="shared" si="0"/>
        <v>ASET</v>
      </c>
      <c r="E46" s="183"/>
      <c r="F46" s="185"/>
      <c r="G46" s="184"/>
      <c r="H46" s="157"/>
      <c r="I46" s="18" t="str">
        <f t="shared" si="1"/>
        <v/>
      </c>
      <c r="J46" s="150">
        <f t="shared" si="2"/>
        <v>0</v>
      </c>
      <c r="K46" s="18">
        <f t="shared" si="3"/>
        <v>0</v>
      </c>
    </row>
    <row r="47" spans="1:11" x14ac:dyDescent="0.25">
      <c r="A47" s="24">
        <v>45</v>
      </c>
      <c r="B47" s="23">
        <f t="shared" si="4"/>
        <v>44563</v>
      </c>
      <c r="C47" s="24">
        <v>21</v>
      </c>
      <c r="D47" s="22" t="str">
        <f t="shared" si="0"/>
        <v>ASET</v>
      </c>
      <c r="E47" s="183"/>
      <c r="F47" s="185"/>
      <c r="G47" s="184"/>
      <c r="H47" s="157"/>
      <c r="I47" s="18" t="str">
        <f t="shared" si="1"/>
        <v/>
      </c>
      <c r="J47" s="150">
        <f t="shared" si="2"/>
        <v>0</v>
      </c>
      <c r="K47" s="18">
        <f t="shared" si="3"/>
        <v>0</v>
      </c>
    </row>
    <row r="48" spans="1:11" x14ac:dyDescent="0.25">
      <c r="A48" s="24">
        <v>46</v>
      </c>
      <c r="B48" s="23">
        <f t="shared" si="4"/>
        <v>44563</v>
      </c>
      <c r="C48" s="24">
        <v>22</v>
      </c>
      <c r="D48" s="22" t="str">
        <f t="shared" si="0"/>
        <v>ASET</v>
      </c>
      <c r="E48" s="183"/>
      <c r="F48" s="185"/>
      <c r="G48" s="184"/>
      <c r="H48" s="157"/>
      <c r="I48" s="18" t="str">
        <f t="shared" si="1"/>
        <v/>
      </c>
      <c r="J48" s="150">
        <f t="shared" si="2"/>
        <v>0</v>
      </c>
      <c r="K48" s="18">
        <f t="shared" si="3"/>
        <v>0</v>
      </c>
    </row>
    <row r="49" spans="1:11" x14ac:dyDescent="0.25">
      <c r="A49" s="24">
        <v>47</v>
      </c>
      <c r="B49" s="23">
        <f t="shared" si="4"/>
        <v>44563</v>
      </c>
      <c r="C49" s="24">
        <v>23</v>
      </c>
      <c r="D49" s="22" t="str">
        <f t="shared" si="0"/>
        <v>ASET</v>
      </c>
      <c r="E49" s="183"/>
      <c r="F49" s="185"/>
      <c r="G49" s="184"/>
      <c r="H49" s="157"/>
      <c r="I49" s="18" t="str">
        <f t="shared" si="1"/>
        <v/>
      </c>
      <c r="J49" s="150">
        <f t="shared" si="2"/>
        <v>0</v>
      </c>
      <c r="K49" s="18">
        <f t="shared" si="3"/>
        <v>0</v>
      </c>
    </row>
    <row r="50" spans="1:11" x14ac:dyDescent="0.25">
      <c r="A50" s="24">
        <v>48</v>
      </c>
      <c r="B50" s="23">
        <f t="shared" si="4"/>
        <v>44563</v>
      </c>
      <c r="C50" s="24">
        <v>24</v>
      </c>
      <c r="D50" s="22" t="str">
        <f t="shared" si="0"/>
        <v>ASET</v>
      </c>
      <c r="E50" s="183"/>
      <c r="F50" s="185"/>
      <c r="G50" s="184"/>
      <c r="H50" s="157"/>
      <c r="I50" s="18" t="str">
        <f t="shared" si="1"/>
        <v/>
      </c>
      <c r="J50" s="150">
        <f t="shared" si="2"/>
        <v>0</v>
      </c>
      <c r="K50" s="18">
        <f t="shared" si="3"/>
        <v>0</v>
      </c>
    </row>
    <row r="51" spans="1:11" x14ac:dyDescent="0.25">
      <c r="A51" s="24">
        <v>49</v>
      </c>
      <c r="B51" s="23">
        <f t="shared" si="4"/>
        <v>44564</v>
      </c>
      <c r="C51" s="24">
        <v>1</v>
      </c>
      <c r="D51" s="22" t="str">
        <f t="shared" si="0"/>
        <v>ASET</v>
      </c>
      <c r="E51" s="183"/>
      <c r="F51" s="185"/>
      <c r="G51" s="184"/>
      <c r="H51" s="157"/>
      <c r="I51" s="18" t="str">
        <f t="shared" si="1"/>
        <v/>
      </c>
      <c r="J51" s="150">
        <f t="shared" si="2"/>
        <v>0</v>
      </c>
      <c r="K51" s="18">
        <f t="shared" si="3"/>
        <v>0</v>
      </c>
    </row>
    <row r="52" spans="1:11" x14ac:dyDescent="0.25">
      <c r="A52" s="24">
        <v>50</v>
      </c>
      <c r="B52" s="23">
        <f t="shared" si="4"/>
        <v>44564</v>
      </c>
      <c r="C52" s="24">
        <v>2</v>
      </c>
      <c r="D52" s="22" t="str">
        <f t="shared" si="0"/>
        <v>ASET</v>
      </c>
      <c r="E52" s="183"/>
      <c r="F52" s="185"/>
      <c r="G52" s="184"/>
      <c r="H52" s="157"/>
      <c r="I52" s="18" t="str">
        <f t="shared" si="1"/>
        <v/>
      </c>
      <c r="J52" s="150">
        <f t="shared" si="2"/>
        <v>0</v>
      </c>
      <c r="K52" s="18">
        <f t="shared" si="3"/>
        <v>0</v>
      </c>
    </row>
    <row r="53" spans="1:11" x14ac:dyDescent="0.25">
      <c r="A53" s="24">
        <v>51</v>
      </c>
      <c r="B53" s="23">
        <f t="shared" si="4"/>
        <v>44564</v>
      </c>
      <c r="C53" s="24">
        <v>3</v>
      </c>
      <c r="D53" s="22" t="str">
        <f t="shared" si="0"/>
        <v>ASET</v>
      </c>
      <c r="E53" s="183"/>
      <c r="F53" s="185"/>
      <c r="G53" s="184"/>
      <c r="H53" s="157"/>
      <c r="I53" s="18" t="str">
        <f t="shared" si="1"/>
        <v/>
      </c>
      <c r="J53" s="150">
        <f t="shared" si="2"/>
        <v>0</v>
      </c>
      <c r="K53" s="18">
        <f t="shared" si="3"/>
        <v>0</v>
      </c>
    </row>
    <row r="54" spans="1:11" x14ac:dyDescent="0.25">
      <c r="A54" s="24">
        <v>52</v>
      </c>
      <c r="B54" s="23">
        <f t="shared" si="4"/>
        <v>44564</v>
      </c>
      <c r="C54" s="24">
        <v>4</v>
      </c>
      <c r="D54" s="22" t="str">
        <f t="shared" si="0"/>
        <v>ASET</v>
      </c>
      <c r="E54" s="183"/>
      <c r="F54" s="185"/>
      <c r="G54" s="184"/>
      <c r="H54" s="157"/>
      <c r="I54" s="18" t="str">
        <f t="shared" si="1"/>
        <v/>
      </c>
      <c r="J54" s="150">
        <f t="shared" si="2"/>
        <v>0</v>
      </c>
      <c r="K54" s="18">
        <f t="shared" si="3"/>
        <v>0</v>
      </c>
    </row>
    <row r="55" spans="1:11" x14ac:dyDescent="0.25">
      <c r="A55" s="24">
        <v>53</v>
      </c>
      <c r="B55" s="23">
        <f t="shared" si="4"/>
        <v>44564</v>
      </c>
      <c r="C55" s="24">
        <v>5</v>
      </c>
      <c r="D55" s="22" t="str">
        <f t="shared" si="0"/>
        <v>ASET</v>
      </c>
      <c r="E55" s="183"/>
      <c r="F55" s="185"/>
      <c r="G55" s="184"/>
      <c r="H55" s="157"/>
      <c r="I55" s="18" t="str">
        <f t="shared" si="1"/>
        <v/>
      </c>
      <c r="J55" s="150">
        <f t="shared" si="2"/>
        <v>0</v>
      </c>
      <c r="K55" s="18">
        <f t="shared" si="3"/>
        <v>0</v>
      </c>
    </row>
    <row r="56" spans="1:11" x14ac:dyDescent="0.25">
      <c r="A56" s="24">
        <v>54</v>
      </c>
      <c r="B56" s="23">
        <f t="shared" si="4"/>
        <v>44564</v>
      </c>
      <c r="C56" s="24">
        <v>6</v>
      </c>
      <c r="D56" s="22" t="str">
        <f t="shared" si="0"/>
        <v>ASET</v>
      </c>
      <c r="E56" s="183"/>
      <c r="F56" s="185"/>
      <c r="G56" s="184"/>
      <c r="H56" s="157"/>
      <c r="I56" s="18" t="str">
        <f t="shared" si="1"/>
        <v/>
      </c>
      <c r="J56" s="150">
        <f t="shared" si="2"/>
        <v>0</v>
      </c>
      <c r="K56" s="18">
        <f t="shared" si="3"/>
        <v>0</v>
      </c>
    </row>
    <row r="57" spans="1:11" x14ac:dyDescent="0.25">
      <c r="A57" s="24">
        <v>55</v>
      </c>
      <c r="B57" s="23">
        <f t="shared" si="4"/>
        <v>44564</v>
      </c>
      <c r="C57" s="24">
        <v>7</v>
      </c>
      <c r="D57" s="22" t="str">
        <f t="shared" si="0"/>
        <v>ASET</v>
      </c>
      <c r="E57" s="183"/>
      <c r="F57" s="185"/>
      <c r="G57" s="184"/>
      <c r="H57" s="157"/>
      <c r="I57" s="18" t="str">
        <f t="shared" si="1"/>
        <v/>
      </c>
      <c r="J57" s="150">
        <f t="shared" si="2"/>
        <v>0</v>
      </c>
      <c r="K57" s="18">
        <f t="shared" si="3"/>
        <v>0</v>
      </c>
    </row>
    <row r="58" spans="1:11" x14ac:dyDescent="0.25">
      <c r="A58" s="24">
        <v>56</v>
      </c>
      <c r="B58" s="23">
        <f t="shared" si="4"/>
        <v>44564</v>
      </c>
      <c r="C58" s="24">
        <v>8</v>
      </c>
      <c r="D58" s="22" t="str">
        <f t="shared" si="0"/>
        <v>ASET</v>
      </c>
      <c r="E58" s="183"/>
      <c r="F58" s="185"/>
      <c r="G58" s="184"/>
      <c r="H58" s="157"/>
      <c r="I58" s="18" t="str">
        <f t="shared" si="1"/>
        <v/>
      </c>
      <c r="J58" s="150">
        <f t="shared" si="2"/>
        <v>0</v>
      </c>
      <c r="K58" s="18">
        <f t="shared" si="3"/>
        <v>0</v>
      </c>
    </row>
    <row r="59" spans="1:11" x14ac:dyDescent="0.25">
      <c r="A59" s="24">
        <v>57</v>
      </c>
      <c r="B59" s="23">
        <f t="shared" si="4"/>
        <v>44564</v>
      </c>
      <c r="C59" s="24">
        <v>9</v>
      </c>
      <c r="D59" s="22" t="str">
        <f t="shared" si="0"/>
        <v>ASET</v>
      </c>
      <c r="E59" s="183"/>
      <c r="F59" s="185"/>
      <c r="G59" s="184"/>
      <c r="H59" s="157"/>
      <c r="I59" s="18" t="str">
        <f t="shared" si="1"/>
        <v/>
      </c>
      <c r="J59" s="150">
        <f t="shared" si="2"/>
        <v>0</v>
      </c>
      <c r="K59" s="18">
        <f t="shared" si="3"/>
        <v>0</v>
      </c>
    </row>
    <row r="60" spans="1:11" x14ac:dyDescent="0.25">
      <c r="A60" s="24">
        <v>58</v>
      </c>
      <c r="B60" s="23">
        <f t="shared" si="4"/>
        <v>44564</v>
      </c>
      <c r="C60" s="24">
        <v>10</v>
      </c>
      <c r="D60" s="22" t="str">
        <f t="shared" si="0"/>
        <v>ASET</v>
      </c>
      <c r="E60" s="183"/>
      <c r="F60" s="185"/>
      <c r="G60" s="184"/>
      <c r="H60" s="157"/>
      <c r="I60" s="18" t="str">
        <f t="shared" si="1"/>
        <v/>
      </c>
      <c r="J60" s="150">
        <f t="shared" si="2"/>
        <v>0</v>
      </c>
      <c r="K60" s="18">
        <f t="shared" si="3"/>
        <v>0</v>
      </c>
    </row>
    <row r="61" spans="1:11" x14ac:dyDescent="0.25">
      <c r="A61" s="24">
        <v>59</v>
      </c>
      <c r="B61" s="23">
        <f t="shared" si="4"/>
        <v>44564</v>
      </c>
      <c r="C61" s="24">
        <v>11</v>
      </c>
      <c r="D61" s="22" t="str">
        <f t="shared" si="0"/>
        <v>ASET</v>
      </c>
      <c r="E61" s="183"/>
      <c r="F61" s="185"/>
      <c r="G61" s="184"/>
      <c r="H61" s="157"/>
      <c r="I61" s="18" t="str">
        <f t="shared" si="1"/>
        <v/>
      </c>
      <c r="J61" s="150">
        <f t="shared" si="2"/>
        <v>0</v>
      </c>
      <c r="K61" s="18">
        <f t="shared" si="3"/>
        <v>0</v>
      </c>
    </row>
    <row r="62" spans="1:11" x14ac:dyDescent="0.25">
      <c r="A62" s="24">
        <v>60</v>
      </c>
      <c r="B62" s="23">
        <f t="shared" si="4"/>
        <v>44564</v>
      </c>
      <c r="C62" s="24">
        <v>12</v>
      </c>
      <c r="D62" s="22" t="str">
        <f t="shared" si="0"/>
        <v>ASET</v>
      </c>
      <c r="E62" s="183"/>
      <c r="F62" s="185"/>
      <c r="G62" s="184"/>
      <c r="H62" s="157"/>
      <c r="I62" s="18" t="str">
        <f t="shared" si="1"/>
        <v/>
      </c>
      <c r="J62" s="150">
        <f t="shared" si="2"/>
        <v>0</v>
      </c>
      <c r="K62" s="18">
        <f t="shared" si="3"/>
        <v>0</v>
      </c>
    </row>
    <row r="63" spans="1:11" x14ac:dyDescent="0.25">
      <c r="A63" s="24">
        <v>61</v>
      </c>
      <c r="B63" s="23">
        <f t="shared" si="4"/>
        <v>44564</v>
      </c>
      <c r="C63" s="24">
        <v>13</v>
      </c>
      <c r="D63" s="22" t="str">
        <f t="shared" si="0"/>
        <v>ASET</v>
      </c>
      <c r="E63" s="183"/>
      <c r="F63" s="185"/>
      <c r="G63" s="184"/>
      <c r="H63" s="157"/>
      <c r="I63" s="18" t="str">
        <f t="shared" si="1"/>
        <v/>
      </c>
      <c r="J63" s="150">
        <f t="shared" si="2"/>
        <v>0</v>
      </c>
      <c r="K63" s="18">
        <f t="shared" si="3"/>
        <v>0</v>
      </c>
    </row>
    <row r="64" spans="1:11" x14ac:dyDescent="0.25">
      <c r="A64" s="24">
        <v>62</v>
      </c>
      <c r="B64" s="23">
        <f t="shared" si="4"/>
        <v>44564</v>
      </c>
      <c r="C64" s="24">
        <v>14</v>
      </c>
      <c r="D64" s="22" t="str">
        <f t="shared" si="0"/>
        <v>ASET</v>
      </c>
      <c r="E64" s="183"/>
      <c r="F64" s="185"/>
      <c r="G64" s="184"/>
      <c r="H64" s="157"/>
      <c r="I64" s="18" t="str">
        <f t="shared" si="1"/>
        <v/>
      </c>
      <c r="J64" s="150">
        <f t="shared" si="2"/>
        <v>0</v>
      </c>
      <c r="K64" s="18">
        <f t="shared" si="3"/>
        <v>0</v>
      </c>
    </row>
    <row r="65" spans="1:11" x14ac:dyDescent="0.25">
      <c r="A65" s="24">
        <v>63</v>
      </c>
      <c r="B65" s="23">
        <f t="shared" si="4"/>
        <v>44564</v>
      </c>
      <c r="C65" s="24">
        <v>15</v>
      </c>
      <c r="D65" s="22" t="str">
        <f t="shared" si="0"/>
        <v>ASET</v>
      </c>
      <c r="E65" s="183"/>
      <c r="F65" s="185"/>
      <c r="G65" s="184"/>
      <c r="H65" s="157"/>
      <c r="I65" s="18" t="str">
        <f t="shared" si="1"/>
        <v/>
      </c>
      <c r="J65" s="150">
        <f t="shared" si="2"/>
        <v>0</v>
      </c>
      <c r="K65" s="18">
        <f t="shared" si="3"/>
        <v>0</v>
      </c>
    </row>
    <row r="66" spans="1:11" x14ac:dyDescent="0.25">
      <c r="A66" s="24">
        <v>64</v>
      </c>
      <c r="B66" s="23">
        <f t="shared" si="4"/>
        <v>44564</v>
      </c>
      <c r="C66" s="24">
        <v>16</v>
      </c>
      <c r="D66" s="22" t="str">
        <f t="shared" si="0"/>
        <v>ASET</v>
      </c>
      <c r="E66" s="183"/>
      <c r="F66" s="185"/>
      <c r="G66" s="184"/>
      <c r="H66" s="157"/>
      <c r="I66" s="18" t="str">
        <f t="shared" si="1"/>
        <v/>
      </c>
      <c r="J66" s="150">
        <f t="shared" si="2"/>
        <v>0</v>
      </c>
      <c r="K66" s="18">
        <f t="shared" si="3"/>
        <v>0</v>
      </c>
    </row>
    <row r="67" spans="1:11" x14ac:dyDescent="0.25">
      <c r="A67" s="24">
        <v>65</v>
      </c>
      <c r="B67" s="23">
        <f t="shared" si="4"/>
        <v>44564</v>
      </c>
      <c r="C67" s="24">
        <v>17</v>
      </c>
      <c r="D67" s="22" t="str">
        <f t="shared" ref="D67:D130" si="5">Unit</f>
        <v>ASET</v>
      </c>
      <c r="E67" s="183"/>
      <c r="F67" s="185"/>
      <c r="G67" s="184"/>
      <c r="H67" s="157"/>
      <c r="I67" s="18" t="str">
        <f t="shared" ref="I67:I130" si="6">IF(ISERROR(VLOOKUP($A67,FTShour,1,0)),"","Yes")</f>
        <v/>
      </c>
      <c r="J67" s="150">
        <f t="shared" ref="J67:J130" si="7">IF(AND(H67=TRUE,OR(I67="",I67="No"))=TRUE,MIN(E67,F67,Contract_Volume),0)</f>
        <v>0</v>
      </c>
      <c r="K67" s="18">
        <f t="shared" ref="K67:K130" si="8">J67*Trip</f>
        <v>0</v>
      </c>
    </row>
    <row r="68" spans="1:11" x14ac:dyDescent="0.25">
      <c r="A68" s="24">
        <v>66</v>
      </c>
      <c r="B68" s="23">
        <f t="shared" si="4"/>
        <v>44564</v>
      </c>
      <c r="C68" s="24">
        <v>18</v>
      </c>
      <c r="D68" s="22" t="str">
        <f t="shared" si="5"/>
        <v>ASET</v>
      </c>
      <c r="E68" s="183"/>
      <c r="F68" s="185"/>
      <c r="G68" s="184"/>
      <c r="H68" s="157"/>
      <c r="I68" s="18" t="str">
        <f t="shared" si="6"/>
        <v/>
      </c>
      <c r="J68" s="150">
        <f t="shared" si="7"/>
        <v>0</v>
      </c>
      <c r="K68" s="18">
        <f t="shared" si="8"/>
        <v>0</v>
      </c>
    </row>
    <row r="69" spans="1:11" x14ac:dyDescent="0.25">
      <c r="A69" s="24">
        <v>67</v>
      </c>
      <c r="B69" s="23">
        <f t="shared" ref="B69:B132" si="9">IF(C69&lt;C68,B68+1,B68)</f>
        <v>44564</v>
      </c>
      <c r="C69" s="24">
        <v>19</v>
      </c>
      <c r="D69" s="22" t="str">
        <f t="shared" si="5"/>
        <v>ASET</v>
      </c>
      <c r="E69" s="183"/>
      <c r="F69" s="185"/>
      <c r="G69" s="184"/>
      <c r="H69" s="157"/>
      <c r="I69" s="18" t="str">
        <f t="shared" si="6"/>
        <v/>
      </c>
      <c r="J69" s="150">
        <f t="shared" si="7"/>
        <v>0</v>
      </c>
      <c r="K69" s="18">
        <f t="shared" si="8"/>
        <v>0</v>
      </c>
    </row>
    <row r="70" spans="1:11" x14ac:dyDescent="0.25">
      <c r="A70" s="24">
        <v>68</v>
      </c>
      <c r="B70" s="23">
        <f t="shared" si="9"/>
        <v>44564</v>
      </c>
      <c r="C70" s="24">
        <v>20</v>
      </c>
      <c r="D70" s="22" t="str">
        <f t="shared" si="5"/>
        <v>ASET</v>
      </c>
      <c r="E70" s="183"/>
      <c r="F70" s="185"/>
      <c r="G70" s="184"/>
      <c r="H70" s="157"/>
      <c r="I70" s="18" t="str">
        <f t="shared" si="6"/>
        <v/>
      </c>
      <c r="J70" s="150">
        <f t="shared" si="7"/>
        <v>0</v>
      </c>
      <c r="K70" s="18">
        <f t="shared" si="8"/>
        <v>0</v>
      </c>
    </row>
    <row r="71" spans="1:11" x14ac:dyDescent="0.25">
      <c r="A71" s="24">
        <v>69</v>
      </c>
      <c r="B71" s="23">
        <f t="shared" si="9"/>
        <v>44564</v>
      </c>
      <c r="C71" s="24">
        <v>21</v>
      </c>
      <c r="D71" s="22" t="str">
        <f t="shared" si="5"/>
        <v>ASET</v>
      </c>
      <c r="E71" s="157"/>
      <c r="F71" s="157"/>
      <c r="G71" s="157"/>
      <c r="H71" s="157"/>
      <c r="I71" s="18" t="str">
        <f t="shared" si="6"/>
        <v/>
      </c>
      <c r="J71" s="150">
        <f t="shared" si="7"/>
        <v>0</v>
      </c>
      <c r="K71" s="18">
        <f t="shared" si="8"/>
        <v>0</v>
      </c>
    </row>
    <row r="72" spans="1:11" x14ac:dyDescent="0.25">
      <c r="A72" s="24">
        <v>70</v>
      </c>
      <c r="B72" s="23">
        <f t="shared" si="9"/>
        <v>44564</v>
      </c>
      <c r="C72" s="24">
        <v>22</v>
      </c>
      <c r="D72" s="22" t="str">
        <f t="shared" si="5"/>
        <v>ASET</v>
      </c>
      <c r="E72" s="157"/>
      <c r="F72" s="157"/>
      <c r="G72" s="157"/>
      <c r="H72" s="157"/>
      <c r="I72" s="18" t="str">
        <f t="shared" si="6"/>
        <v/>
      </c>
      <c r="J72" s="150">
        <f t="shared" si="7"/>
        <v>0</v>
      </c>
      <c r="K72" s="18">
        <f t="shared" si="8"/>
        <v>0</v>
      </c>
    </row>
    <row r="73" spans="1:11" x14ac:dyDescent="0.25">
      <c r="A73" s="24">
        <v>71</v>
      </c>
      <c r="B73" s="23">
        <f t="shared" si="9"/>
        <v>44564</v>
      </c>
      <c r="C73" s="24">
        <v>23</v>
      </c>
      <c r="D73" s="22" t="str">
        <f t="shared" si="5"/>
        <v>ASET</v>
      </c>
      <c r="E73" s="157"/>
      <c r="F73" s="157"/>
      <c r="G73" s="157"/>
      <c r="H73" s="157"/>
      <c r="I73" s="18" t="str">
        <f t="shared" si="6"/>
        <v/>
      </c>
      <c r="J73" s="150">
        <f t="shared" si="7"/>
        <v>0</v>
      </c>
      <c r="K73" s="18">
        <f t="shared" si="8"/>
        <v>0</v>
      </c>
    </row>
    <row r="74" spans="1:11" x14ac:dyDescent="0.25">
      <c r="A74" s="24">
        <v>72</v>
      </c>
      <c r="B74" s="23">
        <f t="shared" si="9"/>
        <v>44564</v>
      </c>
      <c r="C74" s="24">
        <v>24</v>
      </c>
      <c r="D74" s="22" t="str">
        <f t="shared" si="5"/>
        <v>ASET</v>
      </c>
      <c r="E74" s="157"/>
      <c r="F74" s="157"/>
      <c r="G74" s="157"/>
      <c r="H74" s="157"/>
      <c r="I74" s="18" t="str">
        <f t="shared" si="6"/>
        <v/>
      </c>
      <c r="J74" s="150">
        <f t="shared" si="7"/>
        <v>0</v>
      </c>
      <c r="K74" s="18">
        <f t="shared" si="8"/>
        <v>0</v>
      </c>
    </row>
    <row r="75" spans="1:11" x14ac:dyDescent="0.25">
      <c r="A75" s="24">
        <v>73</v>
      </c>
      <c r="B75" s="23">
        <f t="shared" si="9"/>
        <v>44565</v>
      </c>
      <c r="C75" s="24">
        <v>1</v>
      </c>
      <c r="D75" s="22" t="str">
        <f t="shared" si="5"/>
        <v>ASET</v>
      </c>
      <c r="E75" s="157"/>
      <c r="F75" s="157"/>
      <c r="G75" s="157"/>
      <c r="H75" s="157"/>
      <c r="I75" s="18" t="str">
        <f t="shared" si="6"/>
        <v/>
      </c>
      <c r="J75" s="150">
        <f t="shared" si="7"/>
        <v>0</v>
      </c>
      <c r="K75" s="18">
        <f t="shared" si="8"/>
        <v>0</v>
      </c>
    </row>
    <row r="76" spans="1:11" x14ac:dyDescent="0.25">
      <c r="A76" s="24">
        <v>74</v>
      </c>
      <c r="B76" s="23">
        <f t="shared" si="9"/>
        <v>44565</v>
      </c>
      <c r="C76" s="24">
        <v>2</v>
      </c>
      <c r="D76" s="22" t="str">
        <f t="shared" si="5"/>
        <v>ASET</v>
      </c>
      <c r="E76" s="157"/>
      <c r="F76" s="157"/>
      <c r="G76" s="157"/>
      <c r="H76" s="157"/>
      <c r="I76" s="18" t="str">
        <f t="shared" si="6"/>
        <v/>
      </c>
      <c r="J76" s="150">
        <f t="shared" si="7"/>
        <v>0</v>
      </c>
      <c r="K76" s="18">
        <f t="shared" si="8"/>
        <v>0</v>
      </c>
    </row>
    <row r="77" spans="1:11" x14ac:dyDescent="0.25">
      <c r="A77" s="24">
        <v>75</v>
      </c>
      <c r="B77" s="23">
        <f t="shared" si="9"/>
        <v>44565</v>
      </c>
      <c r="C77" s="24">
        <v>3</v>
      </c>
      <c r="D77" s="22" t="str">
        <f t="shared" si="5"/>
        <v>ASET</v>
      </c>
      <c r="E77" s="157"/>
      <c r="F77" s="157"/>
      <c r="G77" s="157"/>
      <c r="H77" s="157"/>
      <c r="I77" s="18" t="str">
        <f t="shared" si="6"/>
        <v/>
      </c>
      <c r="J77" s="150">
        <f t="shared" si="7"/>
        <v>0</v>
      </c>
      <c r="K77" s="18">
        <f t="shared" si="8"/>
        <v>0</v>
      </c>
    </row>
    <row r="78" spans="1:11" x14ac:dyDescent="0.25">
      <c r="A78" s="24">
        <v>76</v>
      </c>
      <c r="B78" s="23">
        <f t="shared" si="9"/>
        <v>44565</v>
      </c>
      <c r="C78" s="24">
        <v>4</v>
      </c>
      <c r="D78" s="22" t="str">
        <f t="shared" si="5"/>
        <v>ASET</v>
      </c>
      <c r="E78" s="157"/>
      <c r="F78" s="157"/>
      <c r="G78" s="157"/>
      <c r="H78" s="157"/>
      <c r="I78" s="18" t="str">
        <f t="shared" si="6"/>
        <v/>
      </c>
      <c r="J78" s="150">
        <f t="shared" si="7"/>
        <v>0</v>
      </c>
      <c r="K78" s="18">
        <f t="shared" si="8"/>
        <v>0</v>
      </c>
    </row>
    <row r="79" spans="1:11" x14ac:dyDescent="0.25">
      <c r="A79" s="24">
        <v>77</v>
      </c>
      <c r="B79" s="23">
        <f t="shared" si="9"/>
        <v>44565</v>
      </c>
      <c r="C79" s="24">
        <v>5</v>
      </c>
      <c r="D79" s="22" t="str">
        <f t="shared" si="5"/>
        <v>ASET</v>
      </c>
      <c r="E79" s="157"/>
      <c r="F79" s="157"/>
      <c r="G79" s="157"/>
      <c r="H79" s="157"/>
      <c r="I79" s="18" t="str">
        <f t="shared" si="6"/>
        <v/>
      </c>
      <c r="J79" s="150">
        <f t="shared" si="7"/>
        <v>0</v>
      </c>
      <c r="K79" s="18">
        <f t="shared" si="8"/>
        <v>0</v>
      </c>
    </row>
    <row r="80" spans="1:11" x14ac:dyDescent="0.25">
      <c r="A80" s="24">
        <v>78</v>
      </c>
      <c r="B80" s="23">
        <f t="shared" si="9"/>
        <v>44565</v>
      </c>
      <c r="C80" s="24">
        <v>6</v>
      </c>
      <c r="D80" s="22" t="str">
        <f t="shared" si="5"/>
        <v>ASET</v>
      </c>
      <c r="E80" s="157"/>
      <c r="F80" s="157"/>
      <c r="G80" s="157"/>
      <c r="H80" s="157"/>
      <c r="I80" s="18" t="str">
        <f t="shared" si="6"/>
        <v/>
      </c>
      <c r="J80" s="150">
        <f t="shared" si="7"/>
        <v>0</v>
      </c>
      <c r="K80" s="18">
        <f t="shared" si="8"/>
        <v>0</v>
      </c>
    </row>
    <row r="81" spans="1:11" x14ac:dyDescent="0.25">
      <c r="A81" s="24">
        <v>79</v>
      </c>
      <c r="B81" s="23">
        <f t="shared" si="9"/>
        <v>44565</v>
      </c>
      <c r="C81" s="24">
        <v>7</v>
      </c>
      <c r="D81" s="22" t="str">
        <f t="shared" si="5"/>
        <v>ASET</v>
      </c>
      <c r="E81" s="157"/>
      <c r="F81" s="157"/>
      <c r="G81" s="157"/>
      <c r="H81" s="157"/>
      <c r="I81" s="18" t="str">
        <f t="shared" si="6"/>
        <v/>
      </c>
      <c r="J81" s="150">
        <f t="shared" si="7"/>
        <v>0</v>
      </c>
      <c r="K81" s="18">
        <f t="shared" si="8"/>
        <v>0</v>
      </c>
    </row>
    <row r="82" spans="1:11" x14ac:dyDescent="0.25">
      <c r="A82" s="24">
        <v>80</v>
      </c>
      <c r="B82" s="23">
        <f t="shared" si="9"/>
        <v>44565</v>
      </c>
      <c r="C82" s="24">
        <v>8</v>
      </c>
      <c r="D82" s="22" t="str">
        <f t="shared" si="5"/>
        <v>ASET</v>
      </c>
      <c r="E82" s="157"/>
      <c r="F82" s="157"/>
      <c r="G82" s="157"/>
      <c r="H82" s="157"/>
      <c r="I82" s="18" t="str">
        <f t="shared" si="6"/>
        <v/>
      </c>
      <c r="J82" s="150">
        <f t="shared" si="7"/>
        <v>0</v>
      </c>
      <c r="K82" s="18">
        <f t="shared" si="8"/>
        <v>0</v>
      </c>
    </row>
    <row r="83" spans="1:11" x14ac:dyDescent="0.25">
      <c r="A83" s="24">
        <v>81</v>
      </c>
      <c r="B83" s="23">
        <f t="shared" si="9"/>
        <v>44565</v>
      </c>
      <c r="C83" s="24">
        <v>9</v>
      </c>
      <c r="D83" s="22" t="str">
        <f t="shared" si="5"/>
        <v>ASET</v>
      </c>
      <c r="E83" s="157"/>
      <c r="F83" s="157"/>
      <c r="G83" s="157"/>
      <c r="H83" s="157"/>
      <c r="I83" s="18" t="str">
        <f t="shared" si="6"/>
        <v/>
      </c>
      <c r="J83" s="150">
        <f t="shared" si="7"/>
        <v>0</v>
      </c>
      <c r="K83" s="18">
        <f t="shared" si="8"/>
        <v>0</v>
      </c>
    </row>
    <row r="84" spans="1:11" x14ac:dyDescent="0.25">
      <c r="A84" s="24">
        <v>82</v>
      </c>
      <c r="B84" s="23">
        <f t="shared" si="9"/>
        <v>44565</v>
      </c>
      <c r="C84" s="24">
        <v>10</v>
      </c>
      <c r="D84" s="22" t="str">
        <f t="shared" si="5"/>
        <v>ASET</v>
      </c>
      <c r="E84" s="157"/>
      <c r="F84" s="157"/>
      <c r="G84" s="157"/>
      <c r="H84" s="157"/>
      <c r="I84" s="18" t="str">
        <f t="shared" si="6"/>
        <v/>
      </c>
      <c r="J84" s="150">
        <f t="shared" si="7"/>
        <v>0</v>
      </c>
      <c r="K84" s="18">
        <f t="shared" si="8"/>
        <v>0</v>
      </c>
    </row>
    <row r="85" spans="1:11" x14ac:dyDescent="0.25">
      <c r="A85" s="24">
        <v>83</v>
      </c>
      <c r="B85" s="23">
        <f t="shared" si="9"/>
        <v>44565</v>
      </c>
      <c r="C85" s="24">
        <v>11</v>
      </c>
      <c r="D85" s="22" t="str">
        <f t="shared" si="5"/>
        <v>ASET</v>
      </c>
      <c r="E85" s="157"/>
      <c r="F85" s="157"/>
      <c r="G85" s="157"/>
      <c r="H85" s="157"/>
      <c r="I85" s="18" t="str">
        <f t="shared" si="6"/>
        <v/>
      </c>
      <c r="J85" s="150">
        <f t="shared" si="7"/>
        <v>0</v>
      </c>
      <c r="K85" s="18">
        <f t="shared" si="8"/>
        <v>0</v>
      </c>
    </row>
    <row r="86" spans="1:11" x14ac:dyDescent="0.25">
      <c r="A86" s="24">
        <v>84</v>
      </c>
      <c r="B86" s="23">
        <f t="shared" si="9"/>
        <v>44565</v>
      </c>
      <c r="C86" s="24">
        <v>12</v>
      </c>
      <c r="D86" s="22" t="str">
        <f t="shared" si="5"/>
        <v>ASET</v>
      </c>
      <c r="E86" s="157"/>
      <c r="F86" s="157"/>
      <c r="G86" s="157"/>
      <c r="H86" s="157"/>
      <c r="I86" s="18" t="str">
        <f t="shared" si="6"/>
        <v/>
      </c>
      <c r="J86" s="150">
        <f t="shared" si="7"/>
        <v>0</v>
      </c>
      <c r="K86" s="18">
        <f t="shared" si="8"/>
        <v>0</v>
      </c>
    </row>
    <row r="87" spans="1:11" x14ac:dyDescent="0.25">
      <c r="A87" s="24">
        <v>85</v>
      </c>
      <c r="B87" s="23">
        <f t="shared" si="9"/>
        <v>44565</v>
      </c>
      <c r="C87" s="24">
        <v>13</v>
      </c>
      <c r="D87" s="22" t="str">
        <f t="shared" si="5"/>
        <v>ASET</v>
      </c>
      <c r="E87" s="157"/>
      <c r="F87" s="157"/>
      <c r="G87" s="157"/>
      <c r="H87" s="157"/>
      <c r="I87" s="18" t="str">
        <f t="shared" si="6"/>
        <v/>
      </c>
      <c r="J87" s="150">
        <f t="shared" si="7"/>
        <v>0</v>
      </c>
      <c r="K87" s="18">
        <f t="shared" si="8"/>
        <v>0</v>
      </c>
    </row>
    <row r="88" spans="1:11" x14ac:dyDescent="0.25">
      <c r="A88" s="24">
        <v>86</v>
      </c>
      <c r="B88" s="23">
        <f t="shared" si="9"/>
        <v>44565</v>
      </c>
      <c r="C88" s="24">
        <v>14</v>
      </c>
      <c r="D88" s="22" t="str">
        <f t="shared" si="5"/>
        <v>ASET</v>
      </c>
      <c r="E88" s="157"/>
      <c r="F88" s="157"/>
      <c r="G88" s="157"/>
      <c r="H88" s="157"/>
      <c r="I88" s="18" t="str">
        <f t="shared" si="6"/>
        <v/>
      </c>
      <c r="J88" s="150">
        <f t="shared" si="7"/>
        <v>0</v>
      </c>
      <c r="K88" s="18">
        <f t="shared" si="8"/>
        <v>0</v>
      </c>
    </row>
    <row r="89" spans="1:11" x14ac:dyDescent="0.25">
      <c r="A89" s="24">
        <v>87</v>
      </c>
      <c r="B89" s="23">
        <f t="shared" si="9"/>
        <v>44565</v>
      </c>
      <c r="C89" s="24">
        <v>15</v>
      </c>
      <c r="D89" s="22" t="str">
        <f t="shared" si="5"/>
        <v>ASET</v>
      </c>
      <c r="E89" s="157"/>
      <c r="F89" s="157"/>
      <c r="G89" s="157"/>
      <c r="H89" s="157"/>
      <c r="I89" s="18" t="str">
        <f t="shared" si="6"/>
        <v/>
      </c>
      <c r="J89" s="150">
        <f t="shared" si="7"/>
        <v>0</v>
      </c>
      <c r="K89" s="18">
        <f t="shared" si="8"/>
        <v>0</v>
      </c>
    </row>
    <row r="90" spans="1:11" x14ac:dyDescent="0.25">
      <c r="A90" s="24">
        <v>88</v>
      </c>
      <c r="B90" s="23">
        <f t="shared" si="9"/>
        <v>44565</v>
      </c>
      <c r="C90" s="24">
        <v>16</v>
      </c>
      <c r="D90" s="22" t="str">
        <f t="shared" si="5"/>
        <v>ASET</v>
      </c>
      <c r="E90" s="157"/>
      <c r="F90" s="157"/>
      <c r="G90" s="157"/>
      <c r="H90" s="157"/>
      <c r="I90" s="18" t="str">
        <f t="shared" si="6"/>
        <v/>
      </c>
      <c r="J90" s="150">
        <f t="shared" si="7"/>
        <v>0</v>
      </c>
      <c r="K90" s="18">
        <f t="shared" si="8"/>
        <v>0</v>
      </c>
    </row>
    <row r="91" spans="1:11" x14ac:dyDescent="0.25">
      <c r="A91" s="24">
        <v>89</v>
      </c>
      <c r="B91" s="23">
        <f t="shared" si="9"/>
        <v>44565</v>
      </c>
      <c r="C91" s="24">
        <v>17</v>
      </c>
      <c r="D91" s="22" t="str">
        <f t="shared" si="5"/>
        <v>ASET</v>
      </c>
      <c r="E91" s="157"/>
      <c r="F91" s="157"/>
      <c r="G91" s="157"/>
      <c r="H91" s="157"/>
      <c r="I91" s="18" t="str">
        <f t="shared" si="6"/>
        <v/>
      </c>
      <c r="J91" s="150">
        <f t="shared" si="7"/>
        <v>0</v>
      </c>
      <c r="K91" s="18">
        <f t="shared" si="8"/>
        <v>0</v>
      </c>
    </row>
    <row r="92" spans="1:11" x14ac:dyDescent="0.25">
      <c r="A92" s="24">
        <v>90</v>
      </c>
      <c r="B92" s="23">
        <f t="shared" si="9"/>
        <v>44565</v>
      </c>
      <c r="C92" s="24">
        <v>18</v>
      </c>
      <c r="D92" s="22" t="str">
        <f t="shared" si="5"/>
        <v>ASET</v>
      </c>
      <c r="E92" s="157"/>
      <c r="F92" s="157"/>
      <c r="G92" s="157"/>
      <c r="H92" s="157"/>
      <c r="I92" s="18" t="str">
        <f t="shared" si="6"/>
        <v/>
      </c>
      <c r="J92" s="150">
        <f t="shared" si="7"/>
        <v>0</v>
      </c>
      <c r="K92" s="18">
        <f t="shared" si="8"/>
        <v>0</v>
      </c>
    </row>
    <row r="93" spans="1:11" x14ac:dyDescent="0.25">
      <c r="A93" s="24">
        <v>91</v>
      </c>
      <c r="B93" s="23">
        <f t="shared" si="9"/>
        <v>44565</v>
      </c>
      <c r="C93" s="24">
        <v>19</v>
      </c>
      <c r="D93" s="22" t="str">
        <f t="shared" si="5"/>
        <v>ASET</v>
      </c>
      <c r="E93" s="157"/>
      <c r="F93" s="157"/>
      <c r="G93" s="157"/>
      <c r="H93" s="157"/>
      <c r="I93" s="18" t="str">
        <f t="shared" si="6"/>
        <v/>
      </c>
      <c r="J93" s="150">
        <f t="shared" si="7"/>
        <v>0</v>
      </c>
      <c r="K93" s="18">
        <f t="shared" si="8"/>
        <v>0</v>
      </c>
    </row>
    <row r="94" spans="1:11" x14ac:dyDescent="0.25">
      <c r="A94" s="24">
        <v>92</v>
      </c>
      <c r="B94" s="23">
        <f t="shared" si="9"/>
        <v>44565</v>
      </c>
      <c r="C94" s="24">
        <v>20</v>
      </c>
      <c r="D94" s="22" t="str">
        <f t="shared" si="5"/>
        <v>ASET</v>
      </c>
      <c r="E94" s="157"/>
      <c r="F94" s="157"/>
      <c r="G94" s="157"/>
      <c r="H94" s="157"/>
      <c r="I94" s="18" t="str">
        <f t="shared" si="6"/>
        <v/>
      </c>
      <c r="J94" s="150">
        <f t="shared" si="7"/>
        <v>0</v>
      </c>
      <c r="K94" s="18">
        <f t="shared" si="8"/>
        <v>0</v>
      </c>
    </row>
    <row r="95" spans="1:11" x14ac:dyDescent="0.25">
      <c r="A95" s="24">
        <v>93</v>
      </c>
      <c r="B95" s="23">
        <f t="shared" si="9"/>
        <v>44565</v>
      </c>
      <c r="C95" s="24">
        <v>21</v>
      </c>
      <c r="D95" s="22" t="str">
        <f t="shared" si="5"/>
        <v>ASET</v>
      </c>
      <c r="E95" s="157"/>
      <c r="F95" s="157"/>
      <c r="G95" s="157"/>
      <c r="H95" s="157"/>
      <c r="I95" s="18" t="str">
        <f t="shared" si="6"/>
        <v/>
      </c>
      <c r="J95" s="150">
        <f t="shared" si="7"/>
        <v>0</v>
      </c>
      <c r="K95" s="18">
        <f t="shared" si="8"/>
        <v>0</v>
      </c>
    </row>
    <row r="96" spans="1:11" x14ac:dyDescent="0.25">
      <c r="A96" s="24">
        <v>94</v>
      </c>
      <c r="B96" s="23">
        <f t="shared" si="9"/>
        <v>44565</v>
      </c>
      <c r="C96" s="24">
        <v>22</v>
      </c>
      <c r="D96" s="22" t="str">
        <f t="shared" si="5"/>
        <v>ASET</v>
      </c>
      <c r="E96" s="157"/>
      <c r="F96" s="157"/>
      <c r="G96" s="157"/>
      <c r="H96" s="157"/>
      <c r="I96" s="18" t="str">
        <f t="shared" si="6"/>
        <v/>
      </c>
      <c r="J96" s="150">
        <f t="shared" si="7"/>
        <v>0</v>
      </c>
      <c r="K96" s="18">
        <f t="shared" si="8"/>
        <v>0</v>
      </c>
    </row>
    <row r="97" spans="1:11" x14ac:dyDescent="0.25">
      <c r="A97" s="24">
        <v>95</v>
      </c>
      <c r="B97" s="23">
        <f t="shared" si="9"/>
        <v>44565</v>
      </c>
      <c r="C97" s="24">
        <v>23</v>
      </c>
      <c r="D97" s="22" t="str">
        <f t="shared" si="5"/>
        <v>ASET</v>
      </c>
      <c r="E97" s="157"/>
      <c r="F97" s="157"/>
      <c r="G97" s="157"/>
      <c r="H97" s="157"/>
      <c r="I97" s="18" t="str">
        <f t="shared" si="6"/>
        <v/>
      </c>
      <c r="J97" s="150">
        <f t="shared" si="7"/>
        <v>0</v>
      </c>
      <c r="K97" s="18">
        <f t="shared" si="8"/>
        <v>0</v>
      </c>
    </row>
    <row r="98" spans="1:11" x14ac:dyDescent="0.25">
      <c r="A98" s="24">
        <v>96</v>
      </c>
      <c r="B98" s="23">
        <f t="shared" si="9"/>
        <v>44565</v>
      </c>
      <c r="C98" s="24">
        <v>24</v>
      </c>
      <c r="D98" s="22" t="str">
        <f t="shared" si="5"/>
        <v>ASET</v>
      </c>
      <c r="E98" s="157"/>
      <c r="F98" s="157"/>
      <c r="G98" s="157"/>
      <c r="H98" s="157"/>
      <c r="I98" s="18" t="str">
        <f t="shared" si="6"/>
        <v/>
      </c>
      <c r="J98" s="150">
        <f t="shared" si="7"/>
        <v>0</v>
      </c>
      <c r="K98" s="18">
        <f t="shared" si="8"/>
        <v>0</v>
      </c>
    </row>
    <row r="99" spans="1:11" x14ac:dyDescent="0.25">
      <c r="A99" s="24">
        <v>97</v>
      </c>
      <c r="B99" s="23">
        <f t="shared" si="9"/>
        <v>44566</v>
      </c>
      <c r="C99" s="24">
        <v>1</v>
      </c>
      <c r="D99" s="22" t="str">
        <f t="shared" si="5"/>
        <v>ASET</v>
      </c>
      <c r="E99" s="157"/>
      <c r="F99" s="157"/>
      <c r="G99" s="157"/>
      <c r="H99" s="157"/>
      <c r="I99" s="18" t="str">
        <f t="shared" si="6"/>
        <v/>
      </c>
      <c r="J99" s="150">
        <f t="shared" si="7"/>
        <v>0</v>
      </c>
      <c r="K99" s="18">
        <f t="shared" si="8"/>
        <v>0</v>
      </c>
    </row>
    <row r="100" spans="1:11" x14ac:dyDescent="0.25">
      <c r="A100" s="24">
        <v>98</v>
      </c>
      <c r="B100" s="23">
        <f t="shared" si="9"/>
        <v>44566</v>
      </c>
      <c r="C100" s="24">
        <v>2</v>
      </c>
      <c r="D100" s="22" t="str">
        <f t="shared" si="5"/>
        <v>ASET</v>
      </c>
      <c r="E100" s="157"/>
      <c r="F100" s="157"/>
      <c r="G100" s="157"/>
      <c r="H100" s="157"/>
      <c r="I100" s="18" t="str">
        <f t="shared" si="6"/>
        <v/>
      </c>
      <c r="J100" s="150">
        <f t="shared" si="7"/>
        <v>0</v>
      </c>
      <c r="K100" s="18">
        <f t="shared" si="8"/>
        <v>0</v>
      </c>
    </row>
    <row r="101" spans="1:11" x14ac:dyDescent="0.25">
      <c r="A101" s="24">
        <v>99</v>
      </c>
      <c r="B101" s="23">
        <f t="shared" si="9"/>
        <v>44566</v>
      </c>
      <c r="C101" s="24">
        <v>3</v>
      </c>
      <c r="D101" s="22" t="str">
        <f t="shared" si="5"/>
        <v>ASET</v>
      </c>
      <c r="E101" s="157"/>
      <c r="F101" s="157"/>
      <c r="G101" s="157"/>
      <c r="H101" s="157"/>
      <c r="I101" s="18" t="str">
        <f t="shared" si="6"/>
        <v/>
      </c>
      <c r="J101" s="150">
        <f t="shared" si="7"/>
        <v>0</v>
      </c>
      <c r="K101" s="18">
        <f t="shared" si="8"/>
        <v>0</v>
      </c>
    </row>
    <row r="102" spans="1:11" x14ac:dyDescent="0.25">
      <c r="A102" s="24">
        <v>100</v>
      </c>
      <c r="B102" s="23">
        <f t="shared" si="9"/>
        <v>44566</v>
      </c>
      <c r="C102" s="24">
        <v>4</v>
      </c>
      <c r="D102" s="22" t="str">
        <f t="shared" si="5"/>
        <v>ASET</v>
      </c>
      <c r="E102" s="157"/>
      <c r="F102" s="157"/>
      <c r="G102" s="157"/>
      <c r="H102" s="157"/>
      <c r="I102" s="18" t="str">
        <f t="shared" si="6"/>
        <v/>
      </c>
      <c r="J102" s="150">
        <f t="shared" si="7"/>
        <v>0</v>
      </c>
      <c r="K102" s="18">
        <f t="shared" si="8"/>
        <v>0</v>
      </c>
    </row>
    <row r="103" spans="1:11" x14ac:dyDescent="0.25">
      <c r="A103" s="24">
        <v>101</v>
      </c>
      <c r="B103" s="23">
        <f t="shared" si="9"/>
        <v>44566</v>
      </c>
      <c r="C103" s="24">
        <v>5</v>
      </c>
      <c r="D103" s="22" t="str">
        <f t="shared" si="5"/>
        <v>ASET</v>
      </c>
      <c r="E103" s="157"/>
      <c r="F103" s="157"/>
      <c r="G103" s="157"/>
      <c r="H103" s="157"/>
      <c r="I103" s="18" t="str">
        <f t="shared" si="6"/>
        <v/>
      </c>
      <c r="J103" s="150">
        <f t="shared" si="7"/>
        <v>0</v>
      </c>
      <c r="K103" s="18">
        <f t="shared" si="8"/>
        <v>0</v>
      </c>
    </row>
    <row r="104" spans="1:11" x14ac:dyDescent="0.25">
      <c r="A104" s="24">
        <v>102</v>
      </c>
      <c r="B104" s="23">
        <f t="shared" si="9"/>
        <v>44566</v>
      </c>
      <c r="C104" s="24">
        <v>6</v>
      </c>
      <c r="D104" s="22" t="str">
        <f t="shared" si="5"/>
        <v>ASET</v>
      </c>
      <c r="E104" s="157"/>
      <c r="F104" s="157"/>
      <c r="G104" s="157"/>
      <c r="H104" s="157"/>
      <c r="I104" s="18" t="str">
        <f t="shared" si="6"/>
        <v/>
      </c>
      <c r="J104" s="150">
        <f t="shared" si="7"/>
        <v>0</v>
      </c>
      <c r="K104" s="18">
        <f t="shared" si="8"/>
        <v>0</v>
      </c>
    </row>
    <row r="105" spans="1:11" x14ac:dyDescent="0.25">
      <c r="A105" s="24">
        <v>103</v>
      </c>
      <c r="B105" s="23">
        <f t="shared" si="9"/>
        <v>44566</v>
      </c>
      <c r="C105" s="24">
        <v>7</v>
      </c>
      <c r="D105" s="22" t="str">
        <f t="shared" si="5"/>
        <v>ASET</v>
      </c>
      <c r="E105" s="157"/>
      <c r="F105" s="157"/>
      <c r="G105" s="157"/>
      <c r="H105" s="157"/>
      <c r="I105" s="18" t="str">
        <f t="shared" si="6"/>
        <v/>
      </c>
      <c r="J105" s="150">
        <f t="shared" si="7"/>
        <v>0</v>
      </c>
      <c r="K105" s="18">
        <f t="shared" si="8"/>
        <v>0</v>
      </c>
    </row>
    <row r="106" spans="1:11" x14ac:dyDescent="0.25">
      <c r="A106" s="24">
        <v>104</v>
      </c>
      <c r="B106" s="23">
        <f t="shared" si="9"/>
        <v>44566</v>
      </c>
      <c r="C106" s="24">
        <v>8</v>
      </c>
      <c r="D106" s="22" t="str">
        <f t="shared" si="5"/>
        <v>ASET</v>
      </c>
      <c r="E106" s="157"/>
      <c r="F106" s="157"/>
      <c r="G106" s="157"/>
      <c r="H106" s="157"/>
      <c r="I106" s="18" t="str">
        <f t="shared" si="6"/>
        <v/>
      </c>
      <c r="J106" s="150">
        <f t="shared" si="7"/>
        <v>0</v>
      </c>
      <c r="K106" s="18">
        <f t="shared" si="8"/>
        <v>0</v>
      </c>
    </row>
    <row r="107" spans="1:11" x14ac:dyDescent="0.25">
      <c r="A107" s="24">
        <v>105</v>
      </c>
      <c r="B107" s="23">
        <f t="shared" si="9"/>
        <v>44566</v>
      </c>
      <c r="C107" s="24">
        <v>9</v>
      </c>
      <c r="D107" s="22" t="str">
        <f t="shared" si="5"/>
        <v>ASET</v>
      </c>
      <c r="E107" s="157"/>
      <c r="F107" s="157"/>
      <c r="G107" s="157"/>
      <c r="H107" s="157"/>
      <c r="I107" s="18" t="str">
        <f t="shared" si="6"/>
        <v/>
      </c>
      <c r="J107" s="150">
        <f t="shared" si="7"/>
        <v>0</v>
      </c>
      <c r="K107" s="18">
        <f t="shared" si="8"/>
        <v>0</v>
      </c>
    </row>
    <row r="108" spans="1:11" x14ac:dyDescent="0.25">
      <c r="A108" s="24">
        <v>106</v>
      </c>
      <c r="B108" s="23">
        <f t="shared" si="9"/>
        <v>44566</v>
      </c>
      <c r="C108" s="24">
        <v>10</v>
      </c>
      <c r="D108" s="22" t="str">
        <f t="shared" si="5"/>
        <v>ASET</v>
      </c>
      <c r="E108" s="157"/>
      <c r="F108" s="157"/>
      <c r="G108" s="157"/>
      <c r="H108" s="157"/>
      <c r="I108" s="18" t="str">
        <f t="shared" si="6"/>
        <v/>
      </c>
      <c r="J108" s="150">
        <f t="shared" si="7"/>
        <v>0</v>
      </c>
      <c r="K108" s="18">
        <f t="shared" si="8"/>
        <v>0</v>
      </c>
    </row>
    <row r="109" spans="1:11" x14ac:dyDescent="0.25">
      <c r="A109" s="24">
        <v>107</v>
      </c>
      <c r="B109" s="23">
        <f t="shared" si="9"/>
        <v>44566</v>
      </c>
      <c r="C109" s="24">
        <v>11</v>
      </c>
      <c r="D109" s="22" t="str">
        <f t="shared" si="5"/>
        <v>ASET</v>
      </c>
      <c r="E109" s="157"/>
      <c r="F109" s="157"/>
      <c r="G109" s="157"/>
      <c r="H109" s="157"/>
      <c r="I109" s="18" t="str">
        <f t="shared" si="6"/>
        <v/>
      </c>
      <c r="J109" s="150">
        <f t="shared" si="7"/>
        <v>0</v>
      </c>
      <c r="K109" s="18">
        <f t="shared" si="8"/>
        <v>0</v>
      </c>
    </row>
    <row r="110" spans="1:11" x14ac:dyDescent="0.25">
      <c r="A110" s="24">
        <v>108</v>
      </c>
      <c r="B110" s="23">
        <f t="shared" si="9"/>
        <v>44566</v>
      </c>
      <c r="C110" s="24">
        <v>12</v>
      </c>
      <c r="D110" s="22" t="str">
        <f t="shared" si="5"/>
        <v>ASET</v>
      </c>
      <c r="E110" s="157"/>
      <c r="F110" s="157"/>
      <c r="G110" s="157"/>
      <c r="H110" s="157"/>
      <c r="I110" s="18" t="str">
        <f t="shared" si="6"/>
        <v/>
      </c>
      <c r="J110" s="150">
        <f t="shared" si="7"/>
        <v>0</v>
      </c>
      <c r="K110" s="18">
        <f t="shared" si="8"/>
        <v>0</v>
      </c>
    </row>
    <row r="111" spans="1:11" x14ac:dyDescent="0.25">
      <c r="A111" s="24">
        <v>109</v>
      </c>
      <c r="B111" s="23">
        <f t="shared" si="9"/>
        <v>44566</v>
      </c>
      <c r="C111" s="24">
        <v>13</v>
      </c>
      <c r="D111" s="22" t="str">
        <f t="shared" si="5"/>
        <v>ASET</v>
      </c>
      <c r="E111" s="157"/>
      <c r="F111" s="157"/>
      <c r="G111" s="157"/>
      <c r="H111" s="157"/>
      <c r="I111" s="18" t="str">
        <f t="shared" si="6"/>
        <v/>
      </c>
      <c r="J111" s="150">
        <f t="shared" si="7"/>
        <v>0</v>
      </c>
      <c r="K111" s="18">
        <f t="shared" si="8"/>
        <v>0</v>
      </c>
    </row>
    <row r="112" spans="1:11" x14ac:dyDescent="0.25">
      <c r="A112" s="24">
        <v>110</v>
      </c>
      <c r="B112" s="23">
        <f t="shared" si="9"/>
        <v>44566</v>
      </c>
      <c r="C112" s="24">
        <v>14</v>
      </c>
      <c r="D112" s="22" t="str">
        <f t="shared" si="5"/>
        <v>ASET</v>
      </c>
      <c r="E112" s="157"/>
      <c r="F112" s="157"/>
      <c r="G112" s="157"/>
      <c r="H112" s="157"/>
      <c r="I112" s="18" t="str">
        <f t="shared" si="6"/>
        <v/>
      </c>
      <c r="J112" s="150">
        <f t="shared" si="7"/>
        <v>0</v>
      </c>
      <c r="K112" s="18">
        <f t="shared" si="8"/>
        <v>0</v>
      </c>
    </row>
    <row r="113" spans="1:11" x14ac:dyDescent="0.25">
      <c r="A113" s="24">
        <v>111</v>
      </c>
      <c r="B113" s="23">
        <f t="shared" si="9"/>
        <v>44566</v>
      </c>
      <c r="C113" s="24">
        <v>15</v>
      </c>
      <c r="D113" s="22" t="str">
        <f t="shared" si="5"/>
        <v>ASET</v>
      </c>
      <c r="E113" s="157"/>
      <c r="F113" s="157"/>
      <c r="G113" s="157"/>
      <c r="H113" s="157"/>
      <c r="I113" s="18" t="str">
        <f t="shared" si="6"/>
        <v/>
      </c>
      <c r="J113" s="150">
        <f t="shared" si="7"/>
        <v>0</v>
      </c>
      <c r="K113" s="18">
        <f t="shared" si="8"/>
        <v>0</v>
      </c>
    </row>
    <row r="114" spans="1:11" x14ac:dyDescent="0.25">
      <c r="A114" s="24">
        <v>112</v>
      </c>
      <c r="B114" s="23">
        <f t="shared" si="9"/>
        <v>44566</v>
      </c>
      <c r="C114" s="24">
        <v>16</v>
      </c>
      <c r="D114" s="22" t="str">
        <f t="shared" si="5"/>
        <v>ASET</v>
      </c>
      <c r="E114" s="157"/>
      <c r="F114" s="157"/>
      <c r="G114" s="157"/>
      <c r="H114" s="157"/>
      <c r="I114" s="18" t="str">
        <f t="shared" si="6"/>
        <v/>
      </c>
      <c r="J114" s="150">
        <f t="shared" si="7"/>
        <v>0</v>
      </c>
      <c r="K114" s="18">
        <f t="shared" si="8"/>
        <v>0</v>
      </c>
    </row>
    <row r="115" spans="1:11" x14ac:dyDescent="0.25">
      <c r="A115" s="24">
        <v>113</v>
      </c>
      <c r="B115" s="23">
        <f t="shared" si="9"/>
        <v>44566</v>
      </c>
      <c r="C115" s="24">
        <v>17</v>
      </c>
      <c r="D115" s="22" t="str">
        <f t="shared" si="5"/>
        <v>ASET</v>
      </c>
      <c r="E115" s="157"/>
      <c r="F115" s="157"/>
      <c r="G115" s="157"/>
      <c r="H115" s="157"/>
      <c r="I115" s="18" t="str">
        <f t="shared" si="6"/>
        <v/>
      </c>
      <c r="J115" s="150">
        <f t="shared" si="7"/>
        <v>0</v>
      </c>
      <c r="K115" s="18">
        <f t="shared" si="8"/>
        <v>0</v>
      </c>
    </row>
    <row r="116" spans="1:11" x14ac:dyDescent="0.25">
      <c r="A116" s="24">
        <v>114</v>
      </c>
      <c r="B116" s="23">
        <f t="shared" si="9"/>
        <v>44566</v>
      </c>
      <c r="C116" s="24">
        <v>18</v>
      </c>
      <c r="D116" s="22" t="str">
        <f t="shared" si="5"/>
        <v>ASET</v>
      </c>
      <c r="E116" s="157"/>
      <c r="F116" s="157"/>
      <c r="G116" s="157"/>
      <c r="H116" s="157"/>
      <c r="I116" s="18" t="str">
        <f t="shared" si="6"/>
        <v/>
      </c>
      <c r="J116" s="150">
        <f t="shared" si="7"/>
        <v>0</v>
      </c>
      <c r="K116" s="18">
        <f t="shared" si="8"/>
        <v>0</v>
      </c>
    </row>
    <row r="117" spans="1:11" x14ac:dyDescent="0.25">
      <c r="A117" s="24">
        <v>115</v>
      </c>
      <c r="B117" s="23">
        <f t="shared" si="9"/>
        <v>44566</v>
      </c>
      <c r="C117" s="24">
        <v>19</v>
      </c>
      <c r="D117" s="22" t="str">
        <f t="shared" si="5"/>
        <v>ASET</v>
      </c>
      <c r="E117" s="157"/>
      <c r="F117" s="157"/>
      <c r="G117" s="157"/>
      <c r="H117" s="157"/>
      <c r="I117" s="18" t="str">
        <f t="shared" si="6"/>
        <v/>
      </c>
      <c r="J117" s="150">
        <f t="shared" si="7"/>
        <v>0</v>
      </c>
      <c r="K117" s="18">
        <f t="shared" si="8"/>
        <v>0</v>
      </c>
    </row>
    <row r="118" spans="1:11" x14ac:dyDescent="0.25">
      <c r="A118" s="24">
        <v>116</v>
      </c>
      <c r="B118" s="23">
        <f t="shared" si="9"/>
        <v>44566</v>
      </c>
      <c r="C118" s="24">
        <v>20</v>
      </c>
      <c r="D118" s="22" t="str">
        <f t="shared" si="5"/>
        <v>ASET</v>
      </c>
      <c r="E118" s="157"/>
      <c r="F118" s="157"/>
      <c r="G118" s="157"/>
      <c r="H118" s="157"/>
      <c r="I118" s="18" t="str">
        <f t="shared" si="6"/>
        <v/>
      </c>
      <c r="J118" s="150">
        <f t="shared" si="7"/>
        <v>0</v>
      </c>
      <c r="K118" s="18">
        <f t="shared" si="8"/>
        <v>0</v>
      </c>
    </row>
    <row r="119" spans="1:11" x14ac:dyDescent="0.25">
      <c r="A119" s="24">
        <v>117</v>
      </c>
      <c r="B119" s="23">
        <f t="shared" si="9"/>
        <v>44566</v>
      </c>
      <c r="C119" s="24">
        <v>21</v>
      </c>
      <c r="D119" s="22" t="str">
        <f t="shared" si="5"/>
        <v>ASET</v>
      </c>
      <c r="E119" s="157"/>
      <c r="F119" s="157"/>
      <c r="G119" s="157"/>
      <c r="H119" s="157"/>
      <c r="I119" s="18" t="str">
        <f t="shared" si="6"/>
        <v/>
      </c>
      <c r="J119" s="150">
        <f t="shared" si="7"/>
        <v>0</v>
      </c>
      <c r="K119" s="18">
        <f t="shared" si="8"/>
        <v>0</v>
      </c>
    </row>
    <row r="120" spans="1:11" x14ac:dyDescent="0.25">
      <c r="A120" s="24">
        <v>118</v>
      </c>
      <c r="B120" s="23">
        <f t="shared" si="9"/>
        <v>44566</v>
      </c>
      <c r="C120" s="24">
        <v>22</v>
      </c>
      <c r="D120" s="22" t="str">
        <f t="shared" si="5"/>
        <v>ASET</v>
      </c>
      <c r="E120" s="157"/>
      <c r="F120" s="157"/>
      <c r="G120" s="157"/>
      <c r="H120" s="157"/>
      <c r="I120" s="18" t="str">
        <f t="shared" si="6"/>
        <v/>
      </c>
      <c r="J120" s="150">
        <f t="shared" si="7"/>
        <v>0</v>
      </c>
      <c r="K120" s="18">
        <f t="shared" si="8"/>
        <v>0</v>
      </c>
    </row>
    <row r="121" spans="1:11" x14ac:dyDescent="0.25">
      <c r="A121" s="24">
        <v>119</v>
      </c>
      <c r="B121" s="23">
        <f t="shared" si="9"/>
        <v>44566</v>
      </c>
      <c r="C121" s="24">
        <v>23</v>
      </c>
      <c r="D121" s="22" t="str">
        <f t="shared" si="5"/>
        <v>ASET</v>
      </c>
      <c r="E121" s="157"/>
      <c r="F121" s="157"/>
      <c r="G121" s="157"/>
      <c r="H121" s="157"/>
      <c r="I121" s="18" t="str">
        <f t="shared" si="6"/>
        <v/>
      </c>
      <c r="J121" s="150">
        <f t="shared" si="7"/>
        <v>0</v>
      </c>
      <c r="K121" s="18">
        <f t="shared" si="8"/>
        <v>0</v>
      </c>
    </row>
    <row r="122" spans="1:11" x14ac:dyDescent="0.25">
      <c r="A122" s="24">
        <v>120</v>
      </c>
      <c r="B122" s="23">
        <f t="shared" si="9"/>
        <v>44566</v>
      </c>
      <c r="C122" s="24">
        <v>24</v>
      </c>
      <c r="D122" s="22" t="str">
        <f t="shared" si="5"/>
        <v>ASET</v>
      </c>
      <c r="E122" s="157"/>
      <c r="F122" s="157"/>
      <c r="G122" s="157"/>
      <c r="H122" s="157"/>
      <c r="I122" s="18" t="str">
        <f t="shared" si="6"/>
        <v/>
      </c>
      <c r="J122" s="150">
        <f t="shared" si="7"/>
        <v>0</v>
      </c>
      <c r="K122" s="18">
        <f t="shared" si="8"/>
        <v>0</v>
      </c>
    </row>
    <row r="123" spans="1:11" x14ac:dyDescent="0.25">
      <c r="A123" s="24">
        <v>121</v>
      </c>
      <c r="B123" s="23">
        <f t="shared" si="9"/>
        <v>44567</v>
      </c>
      <c r="C123" s="24">
        <v>1</v>
      </c>
      <c r="D123" s="22" t="str">
        <f t="shared" si="5"/>
        <v>ASET</v>
      </c>
      <c r="E123" s="157"/>
      <c r="F123" s="157"/>
      <c r="G123" s="157"/>
      <c r="H123" s="157"/>
      <c r="I123" s="18" t="str">
        <f t="shared" si="6"/>
        <v/>
      </c>
      <c r="J123" s="150">
        <f t="shared" si="7"/>
        <v>0</v>
      </c>
      <c r="K123" s="18">
        <f t="shared" si="8"/>
        <v>0</v>
      </c>
    </row>
    <row r="124" spans="1:11" x14ac:dyDescent="0.25">
      <c r="A124" s="24">
        <v>122</v>
      </c>
      <c r="B124" s="23">
        <f t="shared" si="9"/>
        <v>44567</v>
      </c>
      <c r="C124" s="24">
        <v>2</v>
      </c>
      <c r="D124" s="22" t="str">
        <f t="shared" si="5"/>
        <v>ASET</v>
      </c>
      <c r="E124" s="157"/>
      <c r="F124" s="157"/>
      <c r="G124" s="157"/>
      <c r="H124" s="157"/>
      <c r="I124" s="18" t="str">
        <f t="shared" si="6"/>
        <v/>
      </c>
      <c r="J124" s="150">
        <f t="shared" si="7"/>
        <v>0</v>
      </c>
      <c r="K124" s="18">
        <f t="shared" si="8"/>
        <v>0</v>
      </c>
    </row>
    <row r="125" spans="1:11" x14ac:dyDescent="0.25">
      <c r="A125" s="24">
        <v>123</v>
      </c>
      <c r="B125" s="23">
        <f t="shared" si="9"/>
        <v>44567</v>
      </c>
      <c r="C125" s="24">
        <v>3</v>
      </c>
      <c r="D125" s="22" t="str">
        <f t="shared" si="5"/>
        <v>ASET</v>
      </c>
      <c r="E125" s="157"/>
      <c r="F125" s="157"/>
      <c r="G125" s="157"/>
      <c r="H125" s="157"/>
      <c r="I125" s="18" t="str">
        <f t="shared" si="6"/>
        <v/>
      </c>
      <c r="J125" s="150">
        <f t="shared" si="7"/>
        <v>0</v>
      </c>
      <c r="K125" s="18">
        <f t="shared" si="8"/>
        <v>0</v>
      </c>
    </row>
    <row r="126" spans="1:11" x14ac:dyDescent="0.25">
      <c r="A126" s="24">
        <v>124</v>
      </c>
      <c r="B126" s="23">
        <f t="shared" si="9"/>
        <v>44567</v>
      </c>
      <c r="C126" s="24">
        <v>4</v>
      </c>
      <c r="D126" s="22" t="str">
        <f t="shared" si="5"/>
        <v>ASET</v>
      </c>
      <c r="E126" s="157"/>
      <c r="F126" s="157"/>
      <c r="G126" s="157"/>
      <c r="H126" s="157"/>
      <c r="I126" s="18" t="str">
        <f t="shared" si="6"/>
        <v/>
      </c>
      <c r="J126" s="150">
        <f t="shared" si="7"/>
        <v>0</v>
      </c>
      <c r="K126" s="18">
        <f t="shared" si="8"/>
        <v>0</v>
      </c>
    </row>
    <row r="127" spans="1:11" x14ac:dyDescent="0.25">
      <c r="A127" s="24">
        <v>125</v>
      </c>
      <c r="B127" s="23">
        <f t="shared" si="9"/>
        <v>44567</v>
      </c>
      <c r="C127" s="24">
        <v>5</v>
      </c>
      <c r="D127" s="22" t="str">
        <f t="shared" si="5"/>
        <v>ASET</v>
      </c>
      <c r="E127" s="157"/>
      <c r="F127" s="157"/>
      <c r="G127" s="157"/>
      <c r="H127" s="157"/>
      <c r="I127" s="18" t="str">
        <f t="shared" si="6"/>
        <v/>
      </c>
      <c r="J127" s="150">
        <f t="shared" si="7"/>
        <v>0</v>
      </c>
      <c r="K127" s="18">
        <f t="shared" si="8"/>
        <v>0</v>
      </c>
    </row>
    <row r="128" spans="1:11" x14ac:dyDescent="0.25">
      <c r="A128" s="24">
        <v>126</v>
      </c>
      <c r="B128" s="23">
        <f t="shared" si="9"/>
        <v>44567</v>
      </c>
      <c r="C128" s="24">
        <v>6</v>
      </c>
      <c r="D128" s="22" t="str">
        <f t="shared" si="5"/>
        <v>ASET</v>
      </c>
      <c r="E128" s="157"/>
      <c r="F128" s="157"/>
      <c r="G128" s="157"/>
      <c r="H128" s="157"/>
      <c r="I128" s="18" t="str">
        <f t="shared" si="6"/>
        <v/>
      </c>
      <c r="J128" s="150">
        <f t="shared" si="7"/>
        <v>0</v>
      </c>
      <c r="K128" s="18">
        <f t="shared" si="8"/>
        <v>0</v>
      </c>
    </row>
    <row r="129" spans="1:11" x14ac:dyDescent="0.25">
      <c r="A129" s="24">
        <v>127</v>
      </c>
      <c r="B129" s="23">
        <f t="shared" si="9"/>
        <v>44567</v>
      </c>
      <c r="C129" s="24">
        <v>7</v>
      </c>
      <c r="D129" s="22" t="str">
        <f t="shared" si="5"/>
        <v>ASET</v>
      </c>
      <c r="E129" s="157"/>
      <c r="F129" s="157"/>
      <c r="G129" s="157"/>
      <c r="H129" s="157"/>
      <c r="I129" s="18" t="str">
        <f t="shared" si="6"/>
        <v/>
      </c>
      <c r="J129" s="150">
        <f t="shared" si="7"/>
        <v>0</v>
      </c>
      <c r="K129" s="18">
        <f t="shared" si="8"/>
        <v>0</v>
      </c>
    </row>
    <row r="130" spans="1:11" x14ac:dyDescent="0.25">
      <c r="A130" s="24">
        <v>128</v>
      </c>
      <c r="B130" s="23">
        <f t="shared" si="9"/>
        <v>44567</v>
      </c>
      <c r="C130" s="24">
        <v>8</v>
      </c>
      <c r="D130" s="22" t="str">
        <f t="shared" si="5"/>
        <v>ASET</v>
      </c>
      <c r="E130" s="157"/>
      <c r="F130" s="157"/>
      <c r="G130" s="157"/>
      <c r="H130" s="157"/>
      <c r="I130" s="18" t="str">
        <f t="shared" si="6"/>
        <v/>
      </c>
      <c r="J130" s="150">
        <f t="shared" si="7"/>
        <v>0</v>
      </c>
      <c r="K130" s="18">
        <f t="shared" si="8"/>
        <v>0</v>
      </c>
    </row>
    <row r="131" spans="1:11" x14ac:dyDescent="0.25">
      <c r="A131" s="24">
        <v>129</v>
      </c>
      <c r="B131" s="23">
        <f t="shared" si="9"/>
        <v>44567</v>
      </c>
      <c r="C131" s="24">
        <v>9</v>
      </c>
      <c r="D131" s="22" t="str">
        <f t="shared" ref="D131:D194" si="10">Unit</f>
        <v>ASET</v>
      </c>
      <c r="E131" s="157"/>
      <c r="F131" s="157"/>
      <c r="G131" s="157"/>
      <c r="H131" s="157"/>
      <c r="I131" s="18" t="str">
        <f t="shared" ref="I131:I194" si="11">IF(ISERROR(VLOOKUP($A131,FTShour,1,0)),"","Yes")</f>
        <v/>
      </c>
      <c r="J131" s="150">
        <f t="shared" ref="J131:J194" si="12">IF(AND(H131=TRUE,OR(I131="",I131="No"))=TRUE,MIN(E131,F131,Contract_Volume),0)</f>
        <v>0</v>
      </c>
      <c r="K131" s="18">
        <f t="shared" ref="K131:K194" si="13">J131*Trip</f>
        <v>0</v>
      </c>
    </row>
    <row r="132" spans="1:11" x14ac:dyDescent="0.25">
      <c r="A132" s="24">
        <v>130</v>
      </c>
      <c r="B132" s="23">
        <f t="shared" si="9"/>
        <v>44567</v>
      </c>
      <c r="C132" s="24">
        <v>10</v>
      </c>
      <c r="D132" s="22" t="str">
        <f t="shared" si="10"/>
        <v>ASET</v>
      </c>
      <c r="E132" s="157"/>
      <c r="F132" s="157"/>
      <c r="G132" s="157"/>
      <c r="H132" s="157"/>
      <c r="I132" s="18" t="str">
        <f t="shared" si="11"/>
        <v/>
      </c>
      <c r="J132" s="150">
        <f t="shared" si="12"/>
        <v>0</v>
      </c>
      <c r="K132" s="18">
        <f t="shared" si="13"/>
        <v>0</v>
      </c>
    </row>
    <row r="133" spans="1:11" x14ac:dyDescent="0.25">
      <c r="A133" s="24">
        <v>131</v>
      </c>
      <c r="B133" s="23">
        <f t="shared" ref="B133:B196" si="14">IF(C133&lt;C132,B132+1,B132)</f>
        <v>44567</v>
      </c>
      <c r="C133" s="24">
        <v>11</v>
      </c>
      <c r="D133" s="22" t="str">
        <f t="shared" si="10"/>
        <v>ASET</v>
      </c>
      <c r="E133" s="157"/>
      <c r="F133" s="157"/>
      <c r="G133" s="157"/>
      <c r="H133" s="157"/>
      <c r="I133" s="18" t="str">
        <f t="shared" si="11"/>
        <v/>
      </c>
      <c r="J133" s="150">
        <f t="shared" si="12"/>
        <v>0</v>
      </c>
      <c r="K133" s="18">
        <f t="shared" si="13"/>
        <v>0</v>
      </c>
    </row>
    <row r="134" spans="1:11" x14ac:dyDescent="0.25">
      <c r="A134" s="24">
        <v>132</v>
      </c>
      <c r="B134" s="23">
        <f t="shared" si="14"/>
        <v>44567</v>
      </c>
      <c r="C134" s="24">
        <v>12</v>
      </c>
      <c r="D134" s="22" t="str">
        <f t="shared" si="10"/>
        <v>ASET</v>
      </c>
      <c r="E134" s="157"/>
      <c r="F134" s="157"/>
      <c r="G134" s="157"/>
      <c r="H134" s="157"/>
      <c r="I134" s="18" t="str">
        <f t="shared" si="11"/>
        <v/>
      </c>
      <c r="J134" s="150">
        <f t="shared" si="12"/>
        <v>0</v>
      </c>
      <c r="K134" s="18">
        <f t="shared" si="13"/>
        <v>0</v>
      </c>
    </row>
    <row r="135" spans="1:11" x14ac:dyDescent="0.25">
      <c r="A135" s="24">
        <v>133</v>
      </c>
      <c r="B135" s="23">
        <f t="shared" si="14"/>
        <v>44567</v>
      </c>
      <c r="C135" s="24">
        <v>13</v>
      </c>
      <c r="D135" s="22" t="str">
        <f t="shared" si="10"/>
        <v>ASET</v>
      </c>
      <c r="E135" s="157"/>
      <c r="F135" s="157"/>
      <c r="G135" s="157"/>
      <c r="H135" s="157"/>
      <c r="I135" s="18" t="str">
        <f t="shared" si="11"/>
        <v/>
      </c>
      <c r="J135" s="150">
        <f t="shared" si="12"/>
        <v>0</v>
      </c>
      <c r="K135" s="18">
        <f t="shared" si="13"/>
        <v>0</v>
      </c>
    </row>
    <row r="136" spans="1:11" x14ac:dyDescent="0.25">
      <c r="A136" s="24">
        <v>134</v>
      </c>
      <c r="B136" s="23">
        <f t="shared" si="14"/>
        <v>44567</v>
      </c>
      <c r="C136" s="24">
        <v>14</v>
      </c>
      <c r="D136" s="22" t="str">
        <f t="shared" si="10"/>
        <v>ASET</v>
      </c>
      <c r="E136" s="157"/>
      <c r="F136" s="157"/>
      <c r="G136" s="157"/>
      <c r="H136" s="157"/>
      <c r="I136" s="18" t="str">
        <f t="shared" si="11"/>
        <v/>
      </c>
      <c r="J136" s="150">
        <f t="shared" si="12"/>
        <v>0</v>
      </c>
      <c r="K136" s="18">
        <f t="shared" si="13"/>
        <v>0</v>
      </c>
    </row>
    <row r="137" spans="1:11" x14ac:dyDescent="0.25">
      <c r="A137" s="24">
        <v>135</v>
      </c>
      <c r="B137" s="23">
        <f t="shared" si="14"/>
        <v>44567</v>
      </c>
      <c r="C137" s="24">
        <v>15</v>
      </c>
      <c r="D137" s="22" t="str">
        <f t="shared" si="10"/>
        <v>ASET</v>
      </c>
      <c r="E137" s="157"/>
      <c r="F137" s="157"/>
      <c r="G137" s="157"/>
      <c r="H137" s="157"/>
      <c r="I137" s="18" t="str">
        <f t="shared" si="11"/>
        <v/>
      </c>
      <c r="J137" s="150">
        <f t="shared" si="12"/>
        <v>0</v>
      </c>
      <c r="K137" s="18">
        <f t="shared" si="13"/>
        <v>0</v>
      </c>
    </row>
    <row r="138" spans="1:11" x14ac:dyDescent="0.25">
      <c r="A138" s="24">
        <v>136</v>
      </c>
      <c r="B138" s="23">
        <f t="shared" si="14"/>
        <v>44567</v>
      </c>
      <c r="C138" s="24">
        <v>16</v>
      </c>
      <c r="D138" s="22" t="str">
        <f t="shared" si="10"/>
        <v>ASET</v>
      </c>
      <c r="E138" s="157"/>
      <c r="F138" s="157"/>
      <c r="G138" s="157"/>
      <c r="H138" s="157"/>
      <c r="I138" s="18" t="str">
        <f t="shared" si="11"/>
        <v/>
      </c>
      <c r="J138" s="150">
        <f t="shared" si="12"/>
        <v>0</v>
      </c>
      <c r="K138" s="18">
        <f t="shared" si="13"/>
        <v>0</v>
      </c>
    </row>
    <row r="139" spans="1:11" x14ac:dyDescent="0.25">
      <c r="A139" s="24">
        <v>137</v>
      </c>
      <c r="B139" s="23">
        <f t="shared" si="14"/>
        <v>44567</v>
      </c>
      <c r="C139" s="24">
        <v>17</v>
      </c>
      <c r="D139" s="22" t="str">
        <f t="shared" si="10"/>
        <v>ASET</v>
      </c>
      <c r="E139" s="157"/>
      <c r="F139" s="157"/>
      <c r="G139" s="157"/>
      <c r="H139" s="157"/>
      <c r="I139" s="18" t="str">
        <f t="shared" si="11"/>
        <v/>
      </c>
      <c r="J139" s="150">
        <f t="shared" si="12"/>
        <v>0</v>
      </c>
      <c r="K139" s="18">
        <f t="shared" si="13"/>
        <v>0</v>
      </c>
    </row>
    <row r="140" spans="1:11" x14ac:dyDescent="0.25">
      <c r="A140" s="24">
        <v>138</v>
      </c>
      <c r="B140" s="23">
        <f t="shared" si="14"/>
        <v>44567</v>
      </c>
      <c r="C140" s="24">
        <v>18</v>
      </c>
      <c r="D140" s="22" t="str">
        <f t="shared" si="10"/>
        <v>ASET</v>
      </c>
      <c r="E140" s="157"/>
      <c r="F140" s="157"/>
      <c r="G140" s="157"/>
      <c r="H140" s="157"/>
      <c r="I140" s="18" t="str">
        <f t="shared" si="11"/>
        <v/>
      </c>
      <c r="J140" s="150">
        <f t="shared" si="12"/>
        <v>0</v>
      </c>
      <c r="K140" s="18">
        <f t="shared" si="13"/>
        <v>0</v>
      </c>
    </row>
    <row r="141" spans="1:11" x14ac:dyDescent="0.25">
      <c r="A141" s="24">
        <v>139</v>
      </c>
      <c r="B141" s="23">
        <f t="shared" si="14"/>
        <v>44567</v>
      </c>
      <c r="C141" s="24">
        <v>19</v>
      </c>
      <c r="D141" s="22" t="str">
        <f t="shared" si="10"/>
        <v>ASET</v>
      </c>
      <c r="E141" s="157"/>
      <c r="F141" s="157"/>
      <c r="G141" s="157"/>
      <c r="H141" s="157"/>
      <c r="I141" s="18" t="str">
        <f t="shared" si="11"/>
        <v/>
      </c>
      <c r="J141" s="150">
        <f t="shared" si="12"/>
        <v>0</v>
      </c>
      <c r="K141" s="18">
        <f t="shared" si="13"/>
        <v>0</v>
      </c>
    </row>
    <row r="142" spans="1:11" x14ac:dyDescent="0.25">
      <c r="A142" s="24">
        <v>140</v>
      </c>
      <c r="B142" s="23">
        <f t="shared" si="14"/>
        <v>44567</v>
      </c>
      <c r="C142" s="24">
        <v>20</v>
      </c>
      <c r="D142" s="22" t="str">
        <f t="shared" si="10"/>
        <v>ASET</v>
      </c>
      <c r="E142" s="157"/>
      <c r="F142" s="157"/>
      <c r="G142" s="157"/>
      <c r="H142" s="157"/>
      <c r="I142" s="18" t="str">
        <f t="shared" si="11"/>
        <v/>
      </c>
      <c r="J142" s="150">
        <f t="shared" si="12"/>
        <v>0</v>
      </c>
      <c r="K142" s="18">
        <f t="shared" si="13"/>
        <v>0</v>
      </c>
    </row>
    <row r="143" spans="1:11" x14ac:dyDescent="0.25">
      <c r="A143" s="24">
        <v>141</v>
      </c>
      <c r="B143" s="23">
        <f t="shared" si="14"/>
        <v>44567</v>
      </c>
      <c r="C143" s="24">
        <v>21</v>
      </c>
      <c r="D143" s="22" t="str">
        <f t="shared" si="10"/>
        <v>ASET</v>
      </c>
      <c r="E143" s="157"/>
      <c r="F143" s="157"/>
      <c r="G143" s="157"/>
      <c r="H143" s="157"/>
      <c r="I143" s="18" t="str">
        <f t="shared" si="11"/>
        <v/>
      </c>
      <c r="J143" s="150">
        <f t="shared" si="12"/>
        <v>0</v>
      </c>
      <c r="K143" s="18">
        <f t="shared" si="13"/>
        <v>0</v>
      </c>
    </row>
    <row r="144" spans="1:11" x14ac:dyDescent="0.25">
      <c r="A144" s="24">
        <v>142</v>
      </c>
      <c r="B144" s="23">
        <f t="shared" si="14"/>
        <v>44567</v>
      </c>
      <c r="C144" s="24">
        <v>22</v>
      </c>
      <c r="D144" s="22" t="str">
        <f t="shared" si="10"/>
        <v>ASET</v>
      </c>
      <c r="E144" s="157"/>
      <c r="F144" s="157"/>
      <c r="G144" s="157"/>
      <c r="H144" s="157"/>
      <c r="I144" s="18" t="str">
        <f t="shared" si="11"/>
        <v/>
      </c>
      <c r="J144" s="150">
        <f t="shared" si="12"/>
        <v>0</v>
      </c>
      <c r="K144" s="18">
        <f t="shared" si="13"/>
        <v>0</v>
      </c>
    </row>
    <row r="145" spans="1:11" x14ac:dyDescent="0.25">
      <c r="A145" s="24">
        <v>143</v>
      </c>
      <c r="B145" s="23">
        <f t="shared" si="14"/>
        <v>44567</v>
      </c>
      <c r="C145" s="24">
        <v>23</v>
      </c>
      <c r="D145" s="22" t="str">
        <f t="shared" si="10"/>
        <v>ASET</v>
      </c>
      <c r="E145" s="157"/>
      <c r="F145" s="157"/>
      <c r="G145" s="157"/>
      <c r="H145" s="157"/>
      <c r="I145" s="18" t="str">
        <f t="shared" si="11"/>
        <v/>
      </c>
      <c r="J145" s="150">
        <f t="shared" si="12"/>
        <v>0</v>
      </c>
      <c r="K145" s="18">
        <f t="shared" si="13"/>
        <v>0</v>
      </c>
    </row>
    <row r="146" spans="1:11" x14ac:dyDescent="0.25">
      <c r="A146" s="24">
        <v>144</v>
      </c>
      <c r="B146" s="23">
        <f t="shared" si="14"/>
        <v>44567</v>
      </c>
      <c r="C146" s="24">
        <v>24</v>
      </c>
      <c r="D146" s="22" t="str">
        <f t="shared" si="10"/>
        <v>ASET</v>
      </c>
      <c r="E146" s="157"/>
      <c r="F146" s="157"/>
      <c r="G146" s="157"/>
      <c r="H146" s="157"/>
      <c r="I146" s="18" t="str">
        <f t="shared" si="11"/>
        <v/>
      </c>
      <c r="J146" s="150">
        <f t="shared" si="12"/>
        <v>0</v>
      </c>
      <c r="K146" s="18">
        <f t="shared" si="13"/>
        <v>0</v>
      </c>
    </row>
    <row r="147" spans="1:11" x14ac:dyDescent="0.25">
      <c r="A147" s="24">
        <v>145</v>
      </c>
      <c r="B147" s="23">
        <f t="shared" si="14"/>
        <v>44568</v>
      </c>
      <c r="C147" s="24">
        <v>1</v>
      </c>
      <c r="D147" s="22" t="str">
        <f t="shared" si="10"/>
        <v>ASET</v>
      </c>
      <c r="E147" s="157"/>
      <c r="F147" s="157"/>
      <c r="G147" s="157"/>
      <c r="H147" s="157"/>
      <c r="I147" s="18" t="str">
        <f t="shared" si="11"/>
        <v/>
      </c>
      <c r="J147" s="150">
        <f t="shared" si="12"/>
        <v>0</v>
      </c>
      <c r="K147" s="18">
        <f t="shared" si="13"/>
        <v>0</v>
      </c>
    </row>
    <row r="148" spans="1:11" x14ac:dyDescent="0.25">
      <c r="A148" s="24">
        <v>146</v>
      </c>
      <c r="B148" s="23">
        <f t="shared" si="14"/>
        <v>44568</v>
      </c>
      <c r="C148" s="24">
        <v>2</v>
      </c>
      <c r="D148" s="22" t="str">
        <f t="shared" si="10"/>
        <v>ASET</v>
      </c>
      <c r="E148" s="157"/>
      <c r="F148" s="157"/>
      <c r="G148" s="157"/>
      <c r="H148" s="157"/>
      <c r="I148" s="18" t="str">
        <f t="shared" si="11"/>
        <v/>
      </c>
      <c r="J148" s="150">
        <f t="shared" si="12"/>
        <v>0</v>
      </c>
      <c r="K148" s="18">
        <f t="shared" si="13"/>
        <v>0</v>
      </c>
    </row>
    <row r="149" spans="1:11" x14ac:dyDescent="0.25">
      <c r="A149" s="24">
        <v>147</v>
      </c>
      <c r="B149" s="23">
        <f t="shared" si="14"/>
        <v>44568</v>
      </c>
      <c r="C149" s="24">
        <v>3</v>
      </c>
      <c r="D149" s="22" t="str">
        <f t="shared" si="10"/>
        <v>ASET</v>
      </c>
      <c r="E149" s="157"/>
      <c r="F149" s="157"/>
      <c r="G149" s="157"/>
      <c r="H149" s="157"/>
      <c r="I149" s="18" t="str">
        <f t="shared" si="11"/>
        <v/>
      </c>
      <c r="J149" s="150">
        <f t="shared" si="12"/>
        <v>0</v>
      </c>
      <c r="K149" s="18">
        <f t="shared" si="13"/>
        <v>0</v>
      </c>
    </row>
    <row r="150" spans="1:11" x14ac:dyDescent="0.25">
      <c r="A150" s="24">
        <v>148</v>
      </c>
      <c r="B150" s="23">
        <f t="shared" si="14"/>
        <v>44568</v>
      </c>
      <c r="C150" s="24">
        <v>4</v>
      </c>
      <c r="D150" s="22" t="str">
        <f t="shared" si="10"/>
        <v>ASET</v>
      </c>
      <c r="E150" s="157"/>
      <c r="F150" s="157"/>
      <c r="G150" s="157"/>
      <c r="H150" s="157"/>
      <c r="I150" s="18" t="str">
        <f t="shared" si="11"/>
        <v/>
      </c>
      <c r="J150" s="150">
        <f t="shared" si="12"/>
        <v>0</v>
      </c>
      <c r="K150" s="18">
        <f t="shared" si="13"/>
        <v>0</v>
      </c>
    </row>
    <row r="151" spans="1:11" x14ac:dyDescent="0.25">
      <c r="A151" s="24">
        <v>149</v>
      </c>
      <c r="B151" s="23">
        <f t="shared" si="14"/>
        <v>44568</v>
      </c>
      <c r="C151" s="24">
        <v>5</v>
      </c>
      <c r="D151" s="22" t="str">
        <f t="shared" si="10"/>
        <v>ASET</v>
      </c>
      <c r="E151" s="157"/>
      <c r="F151" s="157"/>
      <c r="G151" s="157"/>
      <c r="H151" s="157"/>
      <c r="I151" s="18" t="str">
        <f t="shared" si="11"/>
        <v/>
      </c>
      <c r="J151" s="150">
        <f t="shared" si="12"/>
        <v>0</v>
      </c>
      <c r="K151" s="18">
        <f t="shared" si="13"/>
        <v>0</v>
      </c>
    </row>
    <row r="152" spans="1:11" x14ac:dyDescent="0.25">
      <c r="A152" s="24">
        <v>150</v>
      </c>
      <c r="B152" s="23">
        <f t="shared" si="14"/>
        <v>44568</v>
      </c>
      <c r="C152" s="24">
        <v>6</v>
      </c>
      <c r="D152" s="22" t="str">
        <f t="shared" si="10"/>
        <v>ASET</v>
      </c>
      <c r="E152" s="157"/>
      <c r="F152" s="157"/>
      <c r="G152" s="157"/>
      <c r="H152" s="157"/>
      <c r="I152" s="18" t="str">
        <f t="shared" si="11"/>
        <v/>
      </c>
      <c r="J152" s="150">
        <f t="shared" si="12"/>
        <v>0</v>
      </c>
      <c r="K152" s="18">
        <f t="shared" si="13"/>
        <v>0</v>
      </c>
    </row>
    <row r="153" spans="1:11" x14ac:dyDescent="0.25">
      <c r="A153" s="24">
        <v>151</v>
      </c>
      <c r="B153" s="23">
        <f t="shared" si="14"/>
        <v>44568</v>
      </c>
      <c r="C153" s="24">
        <v>7</v>
      </c>
      <c r="D153" s="22" t="str">
        <f t="shared" si="10"/>
        <v>ASET</v>
      </c>
      <c r="E153" s="157"/>
      <c r="F153" s="157"/>
      <c r="G153" s="157"/>
      <c r="H153" s="157"/>
      <c r="I153" s="18" t="str">
        <f t="shared" si="11"/>
        <v/>
      </c>
      <c r="J153" s="150">
        <f t="shared" si="12"/>
        <v>0</v>
      </c>
      <c r="K153" s="18">
        <f t="shared" si="13"/>
        <v>0</v>
      </c>
    </row>
    <row r="154" spans="1:11" x14ac:dyDescent="0.25">
      <c r="A154" s="24">
        <v>152</v>
      </c>
      <c r="B154" s="23">
        <f t="shared" si="14"/>
        <v>44568</v>
      </c>
      <c r="C154" s="24">
        <v>8</v>
      </c>
      <c r="D154" s="22" t="str">
        <f t="shared" si="10"/>
        <v>ASET</v>
      </c>
      <c r="E154" s="157"/>
      <c r="F154" s="157"/>
      <c r="G154" s="157"/>
      <c r="H154" s="157"/>
      <c r="I154" s="18" t="str">
        <f t="shared" si="11"/>
        <v/>
      </c>
      <c r="J154" s="150">
        <f t="shared" si="12"/>
        <v>0</v>
      </c>
      <c r="K154" s="18">
        <f t="shared" si="13"/>
        <v>0</v>
      </c>
    </row>
    <row r="155" spans="1:11" x14ac:dyDescent="0.25">
      <c r="A155" s="24">
        <v>153</v>
      </c>
      <c r="B155" s="23">
        <f t="shared" si="14"/>
        <v>44568</v>
      </c>
      <c r="C155" s="24">
        <v>9</v>
      </c>
      <c r="D155" s="22" t="str">
        <f t="shared" si="10"/>
        <v>ASET</v>
      </c>
      <c r="E155" s="157"/>
      <c r="F155" s="157"/>
      <c r="G155" s="157"/>
      <c r="H155" s="157"/>
      <c r="I155" s="18" t="str">
        <f t="shared" si="11"/>
        <v/>
      </c>
      <c r="J155" s="150">
        <f t="shared" si="12"/>
        <v>0</v>
      </c>
      <c r="K155" s="18">
        <f t="shared" si="13"/>
        <v>0</v>
      </c>
    </row>
    <row r="156" spans="1:11" x14ac:dyDescent="0.25">
      <c r="A156" s="24">
        <v>154</v>
      </c>
      <c r="B156" s="23">
        <f t="shared" si="14"/>
        <v>44568</v>
      </c>
      <c r="C156" s="24">
        <v>10</v>
      </c>
      <c r="D156" s="22" t="str">
        <f t="shared" si="10"/>
        <v>ASET</v>
      </c>
      <c r="E156" s="157"/>
      <c r="F156" s="157"/>
      <c r="G156" s="157"/>
      <c r="H156" s="157"/>
      <c r="I156" s="18" t="str">
        <f t="shared" si="11"/>
        <v/>
      </c>
      <c r="J156" s="150">
        <f t="shared" si="12"/>
        <v>0</v>
      </c>
      <c r="K156" s="18">
        <f t="shared" si="13"/>
        <v>0</v>
      </c>
    </row>
    <row r="157" spans="1:11" x14ac:dyDescent="0.25">
      <c r="A157" s="24">
        <v>155</v>
      </c>
      <c r="B157" s="23">
        <f t="shared" si="14"/>
        <v>44568</v>
      </c>
      <c r="C157" s="24">
        <v>11</v>
      </c>
      <c r="D157" s="22" t="str">
        <f t="shared" si="10"/>
        <v>ASET</v>
      </c>
      <c r="E157" s="157"/>
      <c r="F157" s="157"/>
      <c r="G157" s="157"/>
      <c r="H157" s="157"/>
      <c r="I157" s="18" t="str">
        <f t="shared" si="11"/>
        <v/>
      </c>
      <c r="J157" s="150">
        <f t="shared" si="12"/>
        <v>0</v>
      </c>
      <c r="K157" s="18">
        <f t="shared" si="13"/>
        <v>0</v>
      </c>
    </row>
    <row r="158" spans="1:11" x14ac:dyDescent="0.25">
      <c r="A158" s="24">
        <v>156</v>
      </c>
      <c r="B158" s="23">
        <f t="shared" si="14"/>
        <v>44568</v>
      </c>
      <c r="C158" s="24">
        <v>12</v>
      </c>
      <c r="D158" s="22" t="str">
        <f t="shared" si="10"/>
        <v>ASET</v>
      </c>
      <c r="E158" s="157"/>
      <c r="F158" s="157"/>
      <c r="G158" s="157"/>
      <c r="H158" s="157"/>
      <c r="I158" s="18" t="str">
        <f t="shared" si="11"/>
        <v/>
      </c>
      <c r="J158" s="150">
        <f t="shared" si="12"/>
        <v>0</v>
      </c>
      <c r="K158" s="18">
        <f t="shared" si="13"/>
        <v>0</v>
      </c>
    </row>
    <row r="159" spans="1:11" x14ac:dyDescent="0.25">
      <c r="A159" s="24">
        <v>157</v>
      </c>
      <c r="B159" s="23">
        <f t="shared" si="14"/>
        <v>44568</v>
      </c>
      <c r="C159" s="24">
        <v>13</v>
      </c>
      <c r="D159" s="22" t="str">
        <f t="shared" si="10"/>
        <v>ASET</v>
      </c>
      <c r="E159" s="157"/>
      <c r="F159" s="157"/>
      <c r="G159" s="157"/>
      <c r="H159" s="157"/>
      <c r="I159" s="18" t="str">
        <f t="shared" si="11"/>
        <v/>
      </c>
      <c r="J159" s="150">
        <f t="shared" si="12"/>
        <v>0</v>
      </c>
      <c r="K159" s="18">
        <f t="shared" si="13"/>
        <v>0</v>
      </c>
    </row>
    <row r="160" spans="1:11" x14ac:dyDescent="0.25">
      <c r="A160" s="24">
        <v>158</v>
      </c>
      <c r="B160" s="23">
        <f t="shared" si="14"/>
        <v>44568</v>
      </c>
      <c r="C160" s="24">
        <v>14</v>
      </c>
      <c r="D160" s="22" t="str">
        <f t="shared" si="10"/>
        <v>ASET</v>
      </c>
      <c r="E160" s="157"/>
      <c r="F160" s="157"/>
      <c r="G160" s="157"/>
      <c r="H160" s="157"/>
      <c r="I160" s="18" t="str">
        <f t="shared" si="11"/>
        <v/>
      </c>
      <c r="J160" s="150">
        <f t="shared" si="12"/>
        <v>0</v>
      </c>
      <c r="K160" s="18">
        <f t="shared" si="13"/>
        <v>0</v>
      </c>
    </row>
    <row r="161" spans="1:11" x14ac:dyDescent="0.25">
      <c r="A161" s="24">
        <v>159</v>
      </c>
      <c r="B161" s="23">
        <f t="shared" si="14"/>
        <v>44568</v>
      </c>
      <c r="C161" s="24">
        <v>15</v>
      </c>
      <c r="D161" s="22" t="str">
        <f t="shared" si="10"/>
        <v>ASET</v>
      </c>
      <c r="E161" s="157"/>
      <c r="F161" s="157"/>
      <c r="G161" s="157"/>
      <c r="H161" s="157"/>
      <c r="I161" s="18" t="str">
        <f t="shared" si="11"/>
        <v/>
      </c>
      <c r="J161" s="150">
        <f t="shared" si="12"/>
        <v>0</v>
      </c>
      <c r="K161" s="18">
        <f t="shared" si="13"/>
        <v>0</v>
      </c>
    </row>
    <row r="162" spans="1:11" x14ac:dyDescent="0.25">
      <c r="A162" s="24">
        <v>160</v>
      </c>
      <c r="B162" s="23">
        <f t="shared" si="14"/>
        <v>44568</v>
      </c>
      <c r="C162" s="24">
        <v>16</v>
      </c>
      <c r="D162" s="22" t="str">
        <f t="shared" si="10"/>
        <v>ASET</v>
      </c>
      <c r="E162" s="157"/>
      <c r="F162" s="157"/>
      <c r="G162" s="157"/>
      <c r="H162" s="157"/>
      <c r="I162" s="18" t="str">
        <f t="shared" si="11"/>
        <v/>
      </c>
      <c r="J162" s="150">
        <f t="shared" si="12"/>
        <v>0</v>
      </c>
      <c r="K162" s="18">
        <f t="shared" si="13"/>
        <v>0</v>
      </c>
    </row>
    <row r="163" spans="1:11" x14ac:dyDescent="0.25">
      <c r="A163" s="24">
        <v>161</v>
      </c>
      <c r="B163" s="23">
        <f t="shared" si="14"/>
        <v>44568</v>
      </c>
      <c r="C163" s="24">
        <v>17</v>
      </c>
      <c r="D163" s="22" t="str">
        <f t="shared" si="10"/>
        <v>ASET</v>
      </c>
      <c r="E163" s="157"/>
      <c r="F163" s="157"/>
      <c r="G163" s="157"/>
      <c r="H163" s="157"/>
      <c r="I163" s="18" t="str">
        <f t="shared" si="11"/>
        <v/>
      </c>
      <c r="J163" s="150">
        <f t="shared" si="12"/>
        <v>0</v>
      </c>
      <c r="K163" s="18">
        <f t="shared" si="13"/>
        <v>0</v>
      </c>
    </row>
    <row r="164" spans="1:11" x14ac:dyDescent="0.25">
      <c r="A164" s="24">
        <v>162</v>
      </c>
      <c r="B164" s="23">
        <f t="shared" si="14"/>
        <v>44568</v>
      </c>
      <c r="C164" s="24">
        <v>18</v>
      </c>
      <c r="D164" s="22" t="str">
        <f t="shared" si="10"/>
        <v>ASET</v>
      </c>
      <c r="E164" s="157"/>
      <c r="F164" s="157"/>
      <c r="G164" s="157"/>
      <c r="H164" s="157"/>
      <c r="I164" s="18" t="str">
        <f t="shared" si="11"/>
        <v/>
      </c>
      <c r="J164" s="150">
        <f t="shared" si="12"/>
        <v>0</v>
      </c>
      <c r="K164" s="18">
        <f t="shared" si="13"/>
        <v>0</v>
      </c>
    </row>
    <row r="165" spans="1:11" x14ac:dyDescent="0.25">
      <c r="A165" s="24">
        <v>163</v>
      </c>
      <c r="B165" s="23">
        <f t="shared" si="14"/>
        <v>44568</v>
      </c>
      <c r="C165" s="24">
        <v>19</v>
      </c>
      <c r="D165" s="22" t="str">
        <f t="shared" si="10"/>
        <v>ASET</v>
      </c>
      <c r="E165" s="157"/>
      <c r="F165" s="157"/>
      <c r="G165" s="157"/>
      <c r="H165" s="157"/>
      <c r="I165" s="18" t="str">
        <f t="shared" si="11"/>
        <v/>
      </c>
      <c r="J165" s="150">
        <f t="shared" si="12"/>
        <v>0</v>
      </c>
      <c r="K165" s="18">
        <f t="shared" si="13"/>
        <v>0</v>
      </c>
    </row>
    <row r="166" spans="1:11" x14ac:dyDescent="0.25">
      <c r="A166" s="24">
        <v>164</v>
      </c>
      <c r="B166" s="23">
        <f t="shared" si="14"/>
        <v>44568</v>
      </c>
      <c r="C166" s="24">
        <v>20</v>
      </c>
      <c r="D166" s="22" t="str">
        <f t="shared" si="10"/>
        <v>ASET</v>
      </c>
      <c r="E166" s="157"/>
      <c r="F166" s="157"/>
      <c r="G166" s="157"/>
      <c r="H166" s="157"/>
      <c r="I166" s="18" t="str">
        <f t="shared" si="11"/>
        <v/>
      </c>
      <c r="J166" s="150">
        <f t="shared" si="12"/>
        <v>0</v>
      </c>
      <c r="K166" s="18">
        <f t="shared" si="13"/>
        <v>0</v>
      </c>
    </row>
    <row r="167" spans="1:11" x14ac:dyDescent="0.25">
      <c r="A167" s="24">
        <v>165</v>
      </c>
      <c r="B167" s="23">
        <f t="shared" si="14"/>
        <v>44568</v>
      </c>
      <c r="C167" s="24">
        <v>21</v>
      </c>
      <c r="D167" s="22" t="str">
        <f t="shared" si="10"/>
        <v>ASET</v>
      </c>
      <c r="E167" s="157"/>
      <c r="F167" s="157"/>
      <c r="G167" s="157"/>
      <c r="H167" s="157"/>
      <c r="I167" s="18" t="str">
        <f t="shared" si="11"/>
        <v/>
      </c>
      <c r="J167" s="150">
        <f t="shared" si="12"/>
        <v>0</v>
      </c>
      <c r="K167" s="18">
        <f t="shared" si="13"/>
        <v>0</v>
      </c>
    </row>
    <row r="168" spans="1:11" x14ac:dyDescent="0.25">
      <c r="A168" s="24">
        <v>166</v>
      </c>
      <c r="B168" s="23">
        <f t="shared" si="14"/>
        <v>44568</v>
      </c>
      <c r="C168" s="24">
        <v>22</v>
      </c>
      <c r="D168" s="22" t="str">
        <f t="shared" si="10"/>
        <v>ASET</v>
      </c>
      <c r="E168" s="157"/>
      <c r="F168" s="157"/>
      <c r="G168" s="157"/>
      <c r="H168" s="157"/>
      <c r="I168" s="18" t="str">
        <f t="shared" si="11"/>
        <v/>
      </c>
      <c r="J168" s="150">
        <f t="shared" si="12"/>
        <v>0</v>
      </c>
      <c r="K168" s="18">
        <f t="shared" si="13"/>
        <v>0</v>
      </c>
    </row>
    <row r="169" spans="1:11" x14ac:dyDescent="0.25">
      <c r="A169" s="24">
        <v>167</v>
      </c>
      <c r="B169" s="23">
        <f t="shared" si="14"/>
        <v>44568</v>
      </c>
      <c r="C169" s="24">
        <v>23</v>
      </c>
      <c r="D169" s="22" t="str">
        <f t="shared" si="10"/>
        <v>ASET</v>
      </c>
      <c r="E169" s="157"/>
      <c r="F169" s="157"/>
      <c r="G169" s="157"/>
      <c r="H169" s="157"/>
      <c r="I169" s="18" t="str">
        <f t="shared" si="11"/>
        <v/>
      </c>
      <c r="J169" s="150">
        <f t="shared" si="12"/>
        <v>0</v>
      </c>
      <c r="K169" s="18">
        <f t="shared" si="13"/>
        <v>0</v>
      </c>
    </row>
    <row r="170" spans="1:11" x14ac:dyDescent="0.25">
      <c r="A170" s="24">
        <v>168</v>
      </c>
      <c r="B170" s="23">
        <f t="shared" si="14"/>
        <v>44568</v>
      </c>
      <c r="C170" s="24">
        <v>24</v>
      </c>
      <c r="D170" s="22" t="str">
        <f t="shared" si="10"/>
        <v>ASET</v>
      </c>
      <c r="E170" s="157"/>
      <c r="F170" s="157"/>
      <c r="G170" s="157"/>
      <c r="H170" s="157"/>
      <c r="I170" s="18" t="str">
        <f t="shared" si="11"/>
        <v/>
      </c>
      <c r="J170" s="150">
        <f t="shared" si="12"/>
        <v>0</v>
      </c>
      <c r="K170" s="18">
        <f t="shared" si="13"/>
        <v>0</v>
      </c>
    </row>
    <row r="171" spans="1:11" x14ac:dyDescent="0.25">
      <c r="A171" s="24">
        <v>169</v>
      </c>
      <c r="B171" s="23">
        <f t="shared" si="14"/>
        <v>44569</v>
      </c>
      <c r="C171" s="24">
        <v>1</v>
      </c>
      <c r="D171" s="22" t="str">
        <f t="shared" si="10"/>
        <v>ASET</v>
      </c>
      <c r="E171" s="157"/>
      <c r="F171" s="157"/>
      <c r="G171" s="157"/>
      <c r="H171" s="157"/>
      <c r="I171" s="18" t="str">
        <f t="shared" si="11"/>
        <v/>
      </c>
      <c r="J171" s="150">
        <f t="shared" si="12"/>
        <v>0</v>
      </c>
      <c r="K171" s="18">
        <f t="shared" si="13"/>
        <v>0</v>
      </c>
    </row>
    <row r="172" spans="1:11" x14ac:dyDescent="0.25">
      <c r="A172" s="24">
        <v>170</v>
      </c>
      <c r="B172" s="23">
        <f t="shared" si="14"/>
        <v>44569</v>
      </c>
      <c r="C172" s="24">
        <v>2</v>
      </c>
      <c r="D172" s="22" t="str">
        <f t="shared" si="10"/>
        <v>ASET</v>
      </c>
      <c r="E172" s="157"/>
      <c r="F172" s="157"/>
      <c r="G172" s="157"/>
      <c r="H172" s="157"/>
      <c r="I172" s="18" t="str">
        <f t="shared" si="11"/>
        <v/>
      </c>
      <c r="J172" s="150">
        <f t="shared" si="12"/>
        <v>0</v>
      </c>
      <c r="K172" s="18">
        <f t="shared" si="13"/>
        <v>0</v>
      </c>
    </row>
    <row r="173" spans="1:11" x14ac:dyDescent="0.25">
      <c r="A173" s="24">
        <v>171</v>
      </c>
      <c r="B173" s="23">
        <f t="shared" si="14"/>
        <v>44569</v>
      </c>
      <c r="C173" s="24">
        <v>3</v>
      </c>
      <c r="D173" s="22" t="str">
        <f t="shared" si="10"/>
        <v>ASET</v>
      </c>
      <c r="E173" s="157"/>
      <c r="F173" s="157"/>
      <c r="G173" s="157"/>
      <c r="H173" s="157"/>
      <c r="I173" s="18" t="str">
        <f t="shared" si="11"/>
        <v/>
      </c>
      <c r="J173" s="150">
        <f t="shared" si="12"/>
        <v>0</v>
      </c>
      <c r="K173" s="18">
        <f t="shared" si="13"/>
        <v>0</v>
      </c>
    </row>
    <row r="174" spans="1:11" x14ac:dyDescent="0.25">
      <c r="A174" s="24">
        <v>172</v>
      </c>
      <c r="B174" s="23">
        <f t="shared" si="14"/>
        <v>44569</v>
      </c>
      <c r="C174" s="24">
        <v>4</v>
      </c>
      <c r="D174" s="22" t="str">
        <f t="shared" si="10"/>
        <v>ASET</v>
      </c>
      <c r="E174" s="157"/>
      <c r="F174" s="157"/>
      <c r="G174" s="157"/>
      <c r="H174" s="157"/>
      <c r="I174" s="18" t="str">
        <f t="shared" si="11"/>
        <v/>
      </c>
      <c r="J174" s="150">
        <f t="shared" si="12"/>
        <v>0</v>
      </c>
      <c r="K174" s="18">
        <f t="shared" si="13"/>
        <v>0</v>
      </c>
    </row>
    <row r="175" spans="1:11" x14ac:dyDescent="0.25">
      <c r="A175" s="24">
        <v>173</v>
      </c>
      <c r="B175" s="23">
        <f t="shared" si="14"/>
        <v>44569</v>
      </c>
      <c r="C175" s="24">
        <v>5</v>
      </c>
      <c r="D175" s="22" t="str">
        <f t="shared" si="10"/>
        <v>ASET</v>
      </c>
      <c r="E175" s="157"/>
      <c r="F175" s="157"/>
      <c r="G175" s="157"/>
      <c r="H175" s="157"/>
      <c r="I175" s="18" t="str">
        <f t="shared" si="11"/>
        <v/>
      </c>
      <c r="J175" s="150">
        <f t="shared" si="12"/>
        <v>0</v>
      </c>
      <c r="K175" s="18">
        <f t="shared" si="13"/>
        <v>0</v>
      </c>
    </row>
    <row r="176" spans="1:11" x14ac:dyDescent="0.25">
      <c r="A176" s="24">
        <v>174</v>
      </c>
      <c r="B176" s="23">
        <f t="shared" si="14"/>
        <v>44569</v>
      </c>
      <c r="C176" s="24">
        <v>6</v>
      </c>
      <c r="D176" s="22" t="str">
        <f t="shared" si="10"/>
        <v>ASET</v>
      </c>
      <c r="E176" s="157"/>
      <c r="F176" s="157"/>
      <c r="G176" s="157"/>
      <c r="H176" s="157"/>
      <c r="I176" s="18" t="str">
        <f t="shared" si="11"/>
        <v/>
      </c>
      <c r="J176" s="150">
        <f t="shared" si="12"/>
        <v>0</v>
      </c>
      <c r="K176" s="18">
        <f t="shared" si="13"/>
        <v>0</v>
      </c>
    </row>
    <row r="177" spans="1:11" x14ac:dyDescent="0.25">
      <c r="A177" s="24">
        <v>175</v>
      </c>
      <c r="B177" s="23">
        <f t="shared" si="14"/>
        <v>44569</v>
      </c>
      <c r="C177" s="24">
        <v>7</v>
      </c>
      <c r="D177" s="22" t="str">
        <f t="shared" si="10"/>
        <v>ASET</v>
      </c>
      <c r="E177" s="157"/>
      <c r="F177" s="157"/>
      <c r="G177" s="157"/>
      <c r="H177" s="157"/>
      <c r="I177" s="18" t="str">
        <f t="shared" si="11"/>
        <v/>
      </c>
      <c r="J177" s="150">
        <f t="shared" si="12"/>
        <v>0</v>
      </c>
      <c r="K177" s="18">
        <f t="shared" si="13"/>
        <v>0</v>
      </c>
    </row>
    <row r="178" spans="1:11" x14ac:dyDescent="0.25">
      <c r="A178" s="24">
        <v>176</v>
      </c>
      <c r="B178" s="23">
        <f t="shared" si="14"/>
        <v>44569</v>
      </c>
      <c r="C178" s="24">
        <v>8</v>
      </c>
      <c r="D178" s="22" t="str">
        <f t="shared" si="10"/>
        <v>ASET</v>
      </c>
      <c r="E178" s="157"/>
      <c r="F178" s="157"/>
      <c r="G178" s="157"/>
      <c r="H178" s="157"/>
      <c r="I178" s="18" t="str">
        <f t="shared" si="11"/>
        <v/>
      </c>
      <c r="J178" s="150">
        <f t="shared" si="12"/>
        <v>0</v>
      </c>
      <c r="K178" s="18">
        <f t="shared" si="13"/>
        <v>0</v>
      </c>
    </row>
    <row r="179" spans="1:11" x14ac:dyDescent="0.25">
      <c r="A179" s="24">
        <v>177</v>
      </c>
      <c r="B179" s="23">
        <f t="shared" si="14"/>
        <v>44569</v>
      </c>
      <c r="C179" s="24">
        <v>9</v>
      </c>
      <c r="D179" s="22" t="str">
        <f t="shared" si="10"/>
        <v>ASET</v>
      </c>
      <c r="E179" s="157"/>
      <c r="F179" s="157"/>
      <c r="G179" s="157"/>
      <c r="H179" s="157"/>
      <c r="I179" s="18" t="str">
        <f t="shared" si="11"/>
        <v/>
      </c>
      <c r="J179" s="150">
        <f t="shared" si="12"/>
        <v>0</v>
      </c>
      <c r="K179" s="18">
        <f t="shared" si="13"/>
        <v>0</v>
      </c>
    </row>
    <row r="180" spans="1:11" x14ac:dyDescent="0.25">
      <c r="A180" s="24">
        <v>178</v>
      </c>
      <c r="B180" s="23">
        <f t="shared" si="14"/>
        <v>44569</v>
      </c>
      <c r="C180" s="24">
        <v>10</v>
      </c>
      <c r="D180" s="22" t="str">
        <f t="shared" si="10"/>
        <v>ASET</v>
      </c>
      <c r="E180" s="157"/>
      <c r="F180" s="157"/>
      <c r="G180" s="157"/>
      <c r="H180" s="157"/>
      <c r="I180" s="18" t="str">
        <f t="shared" si="11"/>
        <v/>
      </c>
      <c r="J180" s="150">
        <f t="shared" si="12"/>
        <v>0</v>
      </c>
      <c r="K180" s="18">
        <f t="shared" si="13"/>
        <v>0</v>
      </c>
    </row>
    <row r="181" spans="1:11" x14ac:dyDescent="0.25">
      <c r="A181" s="24">
        <v>179</v>
      </c>
      <c r="B181" s="23">
        <f t="shared" si="14"/>
        <v>44569</v>
      </c>
      <c r="C181" s="24">
        <v>11</v>
      </c>
      <c r="D181" s="22" t="str">
        <f t="shared" si="10"/>
        <v>ASET</v>
      </c>
      <c r="E181" s="157"/>
      <c r="F181" s="157"/>
      <c r="G181" s="157"/>
      <c r="H181" s="157"/>
      <c r="I181" s="18" t="str">
        <f t="shared" si="11"/>
        <v/>
      </c>
      <c r="J181" s="150">
        <f t="shared" si="12"/>
        <v>0</v>
      </c>
      <c r="K181" s="18">
        <f t="shared" si="13"/>
        <v>0</v>
      </c>
    </row>
    <row r="182" spans="1:11" x14ac:dyDescent="0.25">
      <c r="A182" s="24">
        <v>180</v>
      </c>
      <c r="B182" s="23">
        <f t="shared" si="14"/>
        <v>44569</v>
      </c>
      <c r="C182" s="24">
        <v>12</v>
      </c>
      <c r="D182" s="22" t="str">
        <f t="shared" si="10"/>
        <v>ASET</v>
      </c>
      <c r="E182" s="157"/>
      <c r="F182" s="157"/>
      <c r="G182" s="157"/>
      <c r="H182" s="157"/>
      <c r="I182" s="18" t="str">
        <f t="shared" si="11"/>
        <v/>
      </c>
      <c r="J182" s="150">
        <f t="shared" si="12"/>
        <v>0</v>
      </c>
      <c r="K182" s="18">
        <f t="shared" si="13"/>
        <v>0</v>
      </c>
    </row>
    <row r="183" spans="1:11" x14ac:dyDescent="0.25">
      <c r="A183" s="24">
        <v>181</v>
      </c>
      <c r="B183" s="23">
        <f t="shared" si="14"/>
        <v>44569</v>
      </c>
      <c r="C183" s="24">
        <v>13</v>
      </c>
      <c r="D183" s="22" t="str">
        <f t="shared" si="10"/>
        <v>ASET</v>
      </c>
      <c r="E183" s="157"/>
      <c r="F183" s="157"/>
      <c r="G183" s="157"/>
      <c r="H183" s="157"/>
      <c r="I183" s="18" t="str">
        <f t="shared" si="11"/>
        <v/>
      </c>
      <c r="J183" s="150">
        <f t="shared" si="12"/>
        <v>0</v>
      </c>
      <c r="K183" s="18">
        <f t="shared" si="13"/>
        <v>0</v>
      </c>
    </row>
    <row r="184" spans="1:11" x14ac:dyDescent="0.25">
      <c r="A184" s="24">
        <v>182</v>
      </c>
      <c r="B184" s="23">
        <f t="shared" si="14"/>
        <v>44569</v>
      </c>
      <c r="C184" s="24">
        <v>14</v>
      </c>
      <c r="D184" s="22" t="str">
        <f t="shared" si="10"/>
        <v>ASET</v>
      </c>
      <c r="E184" s="157"/>
      <c r="F184" s="157"/>
      <c r="G184" s="157"/>
      <c r="H184" s="157"/>
      <c r="I184" s="18" t="str">
        <f t="shared" si="11"/>
        <v/>
      </c>
      <c r="J184" s="150">
        <f t="shared" si="12"/>
        <v>0</v>
      </c>
      <c r="K184" s="18">
        <f t="shared" si="13"/>
        <v>0</v>
      </c>
    </row>
    <row r="185" spans="1:11" x14ac:dyDescent="0.25">
      <c r="A185" s="24">
        <v>183</v>
      </c>
      <c r="B185" s="23">
        <f t="shared" si="14"/>
        <v>44569</v>
      </c>
      <c r="C185" s="24">
        <v>15</v>
      </c>
      <c r="D185" s="22" t="str">
        <f t="shared" si="10"/>
        <v>ASET</v>
      </c>
      <c r="E185" s="157"/>
      <c r="F185" s="157"/>
      <c r="G185" s="157"/>
      <c r="H185" s="157"/>
      <c r="I185" s="18" t="str">
        <f t="shared" si="11"/>
        <v/>
      </c>
      <c r="J185" s="150">
        <f t="shared" si="12"/>
        <v>0</v>
      </c>
      <c r="K185" s="18">
        <f t="shared" si="13"/>
        <v>0</v>
      </c>
    </row>
    <row r="186" spans="1:11" x14ac:dyDescent="0.25">
      <c r="A186" s="24">
        <v>184</v>
      </c>
      <c r="B186" s="23">
        <f t="shared" si="14"/>
        <v>44569</v>
      </c>
      <c r="C186" s="24">
        <v>16</v>
      </c>
      <c r="D186" s="22" t="str">
        <f t="shared" si="10"/>
        <v>ASET</v>
      </c>
      <c r="E186" s="157"/>
      <c r="F186" s="157"/>
      <c r="G186" s="157"/>
      <c r="H186" s="157"/>
      <c r="I186" s="18" t="str">
        <f t="shared" si="11"/>
        <v/>
      </c>
      <c r="J186" s="150">
        <f t="shared" si="12"/>
        <v>0</v>
      </c>
      <c r="K186" s="18">
        <f t="shared" si="13"/>
        <v>0</v>
      </c>
    </row>
    <row r="187" spans="1:11" x14ac:dyDescent="0.25">
      <c r="A187" s="24">
        <v>185</v>
      </c>
      <c r="B187" s="23">
        <f t="shared" si="14"/>
        <v>44569</v>
      </c>
      <c r="C187" s="24">
        <v>17</v>
      </c>
      <c r="D187" s="22" t="str">
        <f t="shared" si="10"/>
        <v>ASET</v>
      </c>
      <c r="E187" s="157"/>
      <c r="F187" s="157"/>
      <c r="G187" s="157"/>
      <c r="H187" s="157"/>
      <c r="I187" s="18" t="str">
        <f t="shared" si="11"/>
        <v/>
      </c>
      <c r="J187" s="150">
        <f t="shared" si="12"/>
        <v>0</v>
      </c>
      <c r="K187" s="18">
        <f t="shared" si="13"/>
        <v>0</v>
      </c>
    </row>
    <row r="188" spans="1:11" x14ac:dyDescent="0.25">
      <c r="A188" s="24">
        <v>186</v>
      </c>
      <c r="B188" s="23">
        <f t="shared" si="14"/>
        <v>44569</v>
      </c>
      <c r="C188" s="24">
        <v>18</v>
      </c>
      <c r="D188" s="22" t="str">
        <f t="shared" si="10"/>
        <v>ASET</v>
      </c>
      <c r="E188" s="157"/>
      <c r="F188" s="157"/>
      <c r="G188" s="157"/>
      <c r="H188" s="157"/>
      <c r="I188" s="18" t="str">
        <f t="shared" si="11"/>
        <v/>
      </c>
      <c r="J188" s="150">
        <f t="shared" si="12"/>
        <v>0</v>
      </c>
      <c r="K188" s="18">
        <f t="shared" si="13"/>
        <v>0</v>
      </c>
    </row>
    <row r="189" spans="1:11" x14ac:dyDescent="0.25">
      <c r="A189" s="24">
        <v>187</v>
      </c>
      <c r="B189" s="23">
        <f t="shared" si="14"/>
        <v>44569</v>
      </c>
      <c r="C189" s="24">
        <v>19</v>
      </c>
      <c r="D189" s="22" t="str">
        <f t="shared" si="10"/>
        <v>ASET</v>
      </c>
      <c r="E189" s="157"/>
      <c r="F189" s="157"/>
      <c r="G189" s="157"/>
      <c r="H189" s="157"/>
      <c r="I189" s="18" t="str">
        <f t="shared" si="11"/>
        <v/>
      </c>
      <c r="J189" s="150">
        <f t="shared" si="12"/>
        <v>0</v>
      </c>
      <c r="K189" s="18">
        <f t="shared" si="13"/>
        <v>0</v>
      </c>
    </row>
    <row r="190" spans="1:11" x14ac:dyDescent="0.25">
      <c r="A190" s="24">
        <v>188</v>
      </c>
      <c r="B190" s="23">
        <f t="shared" si="14"/>
        <v>44569</v>
      </c>
      <c r="C190" s="24">
        <v>20</v>
      </c>
      <c r="D190" s="22" t="str">
        <f t="shared" si="10"/>
        <v>ASET</v>
      </c>
      <c r="E190" s="157"/>
      <c r="F190" s="157"/>
      <c r="G190" s="157"/>
      <c r="H190" s="157"/>
      <c r="I190" s="18" t="str">
        <f t="shared" si="11"/>
        <v/>
      </c>
      <c r="J190" s="150">
        <f t="shared" si="12"/>
        <v>0</v>
      </c>
      <c r="K190" s="18">
        <f t="shared" si="13"/>
        <v>0</v>
      </c>
    </row>
    <row r="191" spans="1:11" x14ac:dyDescent="0.25">
      <c r="A191" s="24">
        <v>189</v>
      </c>
      <c r="B191" s="23">
        <f t="shared" si="14"/>
        <v>44569</v>
      </c>
      <c r="C191" s="24">
        <v>21</v>
      </c>
      <c r="D191" s="22" t="str">
        <f t="shared" si="10"/>
        <v>ASET</v>
      </c>
      <c r="E191" s="157"/>
      <c r="F191" s="157"/>
      <c r="G191" s="157"/>
      <c r="H191" s="157"/>
      <c r="I191" s="18" t="str">
        <f t="shared" si="11"/>
        <v/>
      </c>
      <c r="J191" s="150">
        <f t="shared" si="12"/>
        <v>0</v>
      </c>
      <c r="K191" s="18">
        <f t="shared" si="13"/>
        <v>0</v>
      </c>
    </row>
    <row r="192" spans="1:11" x14ac:dyDescent="0.25">
      <c r="A192" s="24">
        <v>190</v>
      </c>
      <c r="B192" s="23">
        <f t="shared" si="14"/>
        <v>44569</v>
      </c>
      <c r="C192" s="24">
        <v>22</v>
      </c>
      <c r="D192" s="22" t="str">
        <f t="shared" si="10"/>
        <v>ASET</v>
      </c>
      <c r="E192" s="157"/>
      <c r="F192" s="157"/>
      <c r="G192" s="157"/>
      <c r="H192" s="157"/>
      <c r="I192" s="18" t="str">
        <f t="shared" si="11"/>
        <v/>
      </c>
      <c r="J192" s="150">
        <f t="shared" si="12"/>
        <v>0</v>
      </c>
      <c r="K192" s="18">
        <f t="shared" si="13"/>
        <v>0</v>
      </c>
    </row>
    <row r="193" spans="1:11" x14ac:dyDescent="0.25">
      <c r="A193" s="24">
        <v>191</v>
      </c>
      <c r="B193" s="23">
        <f t="shared" si="14"/>
        <v>44569</v>
      </c>
      <c r="C193" s="24">
        <v>23</v>
      </c>
      <c r="D193" s="22" t="str">
        <f t="shared" si="10"/>
        <v>ASET</v>
      </c>
      <c r="E193" s="157"/>
      <c r="F193" s="157"/>
      <c r="G193" s="157"/>
      <c r="H193" s="157"/>
      <c r="I193" s="18" t="str">
        <f t="shared" si="11"/>
        <v/>
      </c>
      <c r="J193" s="150">
        <f t="shared" si="12"/>
        <v>0</v>
      </c>
      <c r="K193" s="18">
        <f t="shared" si="13"/>
        <v>0</v>
      </c>
    </row>
    <row r="194" spans="1:11" x14ac:dyDescent="0.25">
      <c r="A194" s="24">
        <v>192</v>
      </c>
      <c r="B194" s="23">
        <f t="shared" si="14"/>
        <v>44569</v>
      </c>
      <c r="C194" s="24">
        <v>24</v>
      </c>
      <c r="D194" s="22" t="str">
        <f t="shared" si="10"/>
        <v>ASET</v>
      </c>
      <c r="E194" s="157"/>
      <c r="F194" s="157"/>
      <c r="G194" s="157"/>
      <c r="H194" s="157"/>
      <c r="I194" s="18" t="str">
        <f t="shared" si="11"/>
        <v/>
      </c>
      <c r="J194" s="150">
        <f t="shared" si="12"/>
        <v>0</v>
      </c>
      <c r="K194" s="18">
        <f t="shared" si="13"/>
        <v>0</v>
      </c>
    </row>
    <row r="195" spans="1:11" x14ac:dyDescent="0.25">
      <c r="A195" s="24">
        <v>193</v>
      </c>
      <c r="B195" s="23">
        <f t="shared" si="14"/>
        <v>44570</v>
      </c>
      <c r="C195" s="24">
        <v>1</v>
      </c>
      <c r="D195" s="22" t="str">
        <f t="shared" ref="D195:D258" si="15">Unit</f>
        <v>ASET</v>
      </c>
      <c r="E195" s="157"/>
      <c r="F195" s="157"/>
      <c r="G195" s="157"/>
      <c r="H195" s="157"/>
      <c r="I195" s="18" t="str">
        <f t="shared" ref="I195:I258" si="16">IF(ISERROR(VLOOKUP($A195,FTShour,1,0)),"","Yes")</f>
        <v/>
      </c>
      <c r="J195" s="150">
        <f t="shared" ref="J195:J258" si="17">IF(AND(H195=TRUE,OR(I195="",I195="No"))=TRUE,MIN(E195,F195,Contract_Volume),0)</f>
        <v>0</v>
      </c>
      <c r="K195" s="18">
        <f t="shared" ref="K195:K258" si="18">J195*Trip</f>
        <v>0</v>
      </c>
    </row>
    <row r="196" spans="1:11" x14ac:dyDescent="0.25">
      <c r="A196" s="24">
        <v>194</v>
      </c>
      <c r="B196" s="23">
        <f t="shared" si="14"/>
        <v>44570</v>
      </c>
      <c r="C196" s="24">
        <v>2</v>
      </c>
      <c r="D196" s="22" t="str">
        <f t="shared" si="15"/>
        <v>ASET</v>
      </c>
      <c r="E196" s="157"/>
      <c r="F196" s="157"/>
      <c r="G196" s="157"/>
      <c r="H196" s="157"/>
      <c r="I196" s="18" t="str">
        <f t="shared" si="16"/>
        <v/>
      </c>
      <c r="J196" s="150">
        <f t="shared" si="17"/>
        <v>0</v>
      </c>
      <c r="K196" s="18">
        <f t="shared" si="18"/>
        <v>0</v>
      </c>
    </row>
    <row r="197" spans="1:11" x14ac:dyDescent="0.25">
      <c r="A197" s="24">
        <v>195</v>
      </c>
      <c r="B197" s="23">
        <f t="shared" ref="B197:B260" si="19">IF(C197&lt;C196,B196+1,B196)</f>
        <v>44570</v>
      </c>
      <c r="C197" s="24">
        <v>3</v>
      </c>
      <c r="D197" s="22" t="str">
        <f t="shared" si="15"/>
        <v>ASET</v>
      </c>
      <c r="E197" s="157"/>
      <c r="F197" s="157"/>
      <c r="G197" s="157"/>
      <c r="H197" s="157"/>
      <c r="I197" s="18" t="str">
        <f t="shared" si="16"/>
        <v/>
      </c>
      <c r="J197" s="150">
        <f t="shared" si="17"/>
        <v>0</v>
      </c>
      <c r="K197" s="18">
        <f t="shared" si="18"/>
        <v>0</v>
      </c>
    </row>
    <row r="198" spans="1:11" x14ac:dyDescent="0.25">
      <c r="A198" s="24">
        <v>196</v>
      </c>
      <c r="B198" s="23">
        <f t="shared" si="19"/>
        <v>44570</v>
      </c>
      <c r="C198" s="24">
        <v>4</v>
      </c>
      <c r="D198" s="22" t="str">
        <f t="shared" si="15"/>
        <v>ASET</v>
      </c>
      <c r="E198" s="157"/>
      <c r="F198" s="157"/>
      <c r="G198" s="157"/>
      <c r="H198" s="157"/>
      <c r="I198" s="18" t="str">
        <f t="shared" si="16"/>
        <v/>
      </c>
      <c r="J198" s="150">
        <f t="shared" si="17"/>
        <v>0</v>
      </c>
      <c r="K198" s="18">
        <f t="shared" si="18"/>
        <v>0</v>
      </c>
    </row>
    <row r="199" spans="1:11" x14ac:dyDescent="0.25">
      <c r="A199" s="24">
        <v>197</v>
      </c>
      <c r="B199" s="23">
        <f t="shared" si="19"/>
        <v>44570</v>
      </c>
      <c r="C199" s="24">
        <v>5</v>
      </c>
      <c r="D199" s="22" t="str">
        <f t="shared" si="15"/>
        <v>ASET</v>
      </c>
      <c r="E199" s="157"/>
      <c r="F199" s="157"/>
      <c r="G199" s="157"/>
      <c r="H199" s="157"/>
      <c r="I199" s="18" t="str">
        <f t="shared" si="16"/>
        <v/>
      </c>
      <c r="J199" s="150">
        <f t="shared" si="17"/>
        <v>0</v>
      </c>
      <c r="K199" s="18">
        <f t="shared" si="18"/>
        <v>0</v>
      </c>
    </row>
    <row r="200" spans="1:11" x14ac:dyDescent="0.25">
      <c r="A200" s="24">
        <v>198</v>
      </c>
      <c r="B200" s="23">
        <f t="shared" si="19"/>
        <v>44570</v>
      </c>
      <c r="C200" s="24">
        <v>6</v>
      </c>
      <c r="D200" s="22" t="str">
        <f t="shared" si="15"/>
        <v>ASET</v>
      </c>
      <c r="E200" s="157"/>
      <c r="F200" s="157"/>
      <c r="G200" s="157"/>
      <c r="H200" s="157"/>
      <c r="I200" s="18" t="str">
        <f t="shared" si="16"/>
        <v/>
      </c>
      <c r="J200" s="150">
        <f t="shared" si="17"/>
        <v>0</v>
      </c>
      <c r="K200" s="18">
        <f t="shared" si="18"/>
        <v>0</v>
      </c>
    </row>
    <row r="201" spans="1:11" x14ac:dyDescent="0.25">
      <c r="A201" s="24">
        <v>199</v>
      </c>
      <c r="B201" s="23">
        <f t="shared" si="19"/>
        <v>44570</v>
      </c>
      <c r="C201" s="24">
        <v>7</v>
      </c>
      <c r="D201" s="22" t="str">
        <f t="shared" si="15"/>
        <v>ASET</v>
      </c>
      <c r="E201" s="157"/>
      <c r="F201" s="157"/>
      <c r="G201" s="157"/>
      <c r="H201" s="157"/>
      <c r="I201" s="18" t="str">
        <f t="shared" si="16"/>
        <v/>
      </c>
      <c r="J201" s="150">
        <f t="shared" si="17"/>
        <v>0</v>
      </c>
      <c r="K201" s="18">
        <f t="shared" si="18"/>
        <v>0</v>
      </c>
    </row>
    <row r="202" spans="1:11" x14ac:dyDescent="0.25">
      <c r="A202" s="24">
        <v>200</v>
      </c>
      <c r="B202" s="23">
        <f t="shared" si="19"/>
        <v>44570</v>
      </c>
      <c r="C202" s="24">
        <v>8</v>
      </c>
      <c r="D202" s="22" t="str">
        <f t="shared" si="15"/>
        <v>ASET</v>
      </c>
      <c r="E202" s="157"/>
      <c r="F202" s="157"/>
      <c r="G202" s="157"/>
      <c r="H202" s="157"/>
      <c r="I202" s="18" t="str">
        <f t="shared" si="16"/>
        <v/>
      </c>
      <c r="J202" s="150">
        <f t="shared" si="17"/>
        <v>0</v>
      </c>
      <c r="K202" s="18">
        <f t="shared" si="18"/>
        <v>0</v>
      </c>
    </row>
    <row r="203" spans="1:11" x14ac:dyDescent="0.25">
      <c r="A203" s="24">
        <v>201</v>
      </c>
      <c r="B203" s="23">
        <f t="shared" si="19"/>
        <v>44570</v>
      </c>
      <c r="C203" s="24">
        <v>9</v>
      </c>
      <c r="D203" s="22" t="str">
        <f t="shared" si="15"/>
        <v>ASET</v>
      </c>
      <c r="E203" s="157"/>
      <c r="F203" s="157"/>
      <c r="G203" s="157"/>
      <c r="H203" s="157"/>
      <c r="I203" s="18" t="str">
        <f t="shared" si="16"/>
        <v/>
      </c>
      <c r="J203" s="150">
        <f t="shared" si="17"/>
        <v>0</v>
      </c>
      <c r="K203" s="18">
        <f t="shared" si="18"/>
        <v>0</v>
      </c>
    </row>
    <row r="204" spans="1:11" x14ac:dyDescent="0.25">
      <c r="A204" s="24">
        <v>202</v>
      </c>
      <c r="B204" s="23">
        <f t="shared" si="19"/>
        <v>44570</v>
      </c>
      <c r="C204" s="24">
        <v>10</v>
      </c>
      <c r="D204" s="22" t="str">
        <f t="shared" si="15"/>
        <v>ASET</v>
      </c>
      <c r="E204" s="157"/>
      <c r="F204" s="157"/>
      <c r="G204" s="157"/>
      <c r="H204" s="157"/>
      <c r="I204" s="18" t="str">
        <f t="shared" si="16"/>
        <v/>
      </c>
      <c r="J204" s="150">
        <f t="shared" si="17"/>
        <v>0</v>
      </c>
      <c r="K204" s="18">
        <f t="shared" si="18"/>
        <v>0</v>
      </c>
    </row>
    <row r="205" spans="1:11" x14ac:dyDescent="0.25">
      <c r="A205" s="24">
        <v>203</v>
      </c>
      <c r="B205" s="23">
        <f t="shared" si="19"/>
        <v>44570</v>
      </c>
      <c r="C205" s="24">
        <v>11</v>
      </c>
      <c r="D205" s="22" t="str">
        <f t="shared" si="15"/>
        <v>ASET</v>
      </c>
      <c r="E205" s="157"/>
      <c r="F205" s="157"/>
      <c r="G205" s="157"/>
      <c r="H205" s="157"/>
      <c r="I205" s="18" t="str">
        <f t="shared" si="16"/>
        <v/>
      </c>
      <c r="J205" s="150">
        <f t="shared" si="17"/>
        <v>0</v>
      </c>
      <c r="K205" s="18">
        <f t="shared" si="18"/>
        <v>0</v>
      </c>
    </row>
    <row r="206" spans="1:11" x14ac:dyDescent="0.25">
      <c r="A206" s="24">
        <v>204</v>
      </c>
      <c r="B206" s="23">
        <f t="shared" si="19"/>
        <v>44570</v>
      </c>
      <c r="C206" s="24">
        <v>12</v>
      </c>
      <c r="D206" s="22" t="str">
        <f t="shared" si="15"/>
        <v>ASET</v>
      </c>
      <c r="E206" s="157"/>
      <c r="F206" s="157"/>
      <c r="G206" s="157"/>
      <c r="H206" s="157"/>
      <c r="I206" s="18" t="str">
        <f t="shared" si="16"/>
        <v/>
      </c>
      <c r="J206" s="150">
        <f t="shared" si="17"/>
        <v>0</v>
      </c>
      <c r="K206" s="18">
        <f t="shared" si="18"/>
        <v>0</v>
      </c>
    </row>
    <row r="207" spans="1:11" x14ac:dyDescent="0.25">
      <c r="A207" s="24">
        <v>205</v>
      </c>
      <c r="B207" s="23">
        <f t="shared" si="19"/>
        <v>44570</v>
      </c>
      <c r="C207" s="24">
        <v>13</v>
      </c>
      <c r="D207" s="22" t="str">
        <f t="shared" si="15"/>
        <v>ASET</v>
      </c>
      <c r="E207" s="157"/>
      <c r="F207" s="157"/>
      <c r="G207" s="157"/>
      <c r="H207" s="157"/>
      <c r="I207" s="18" t="str">
        <f t="shared" si="16"/>
        <v/>
      </c>
      <c r="J207" s="150">
        <f t="shared" si="17"/>
        <v>0</v>
      </c>
      <c r="K207" s="18">
        <f t="shared" si="18"/>
        <v>0</v>
      </c>
    </row>
    <row r="208" spans="1:11" x14ac:dyDescent="0.25">
      <c r="A208" s="24">
        <v>206</v>
      </c>
      <c r="B208" s="23">
        <f t="shared" si="19"/>
        <v>44570</v>
      </c>
      <c r="C208" s="24">
        <v>14</v>
      </c>
      <c r="D208" s="22" t="str">
        <f t="shared" si="15"/>
        <v>ASET</v>
      </c>
      <c r="E208" s="157"/>
      <c r="F208" s="157"/>
      <c r="G208" s="157"/>
      <c r="H208" s="157"/>
      <c r="I208" s="18" t="str">
        <f t="shared" si="16"/>
        <v/>
      </c>
      <c r="J208" s="150">
        <f t="shared" si="17"/>
        <v>0</v>
      </c>
      <c r="K208" s="18">
        <f t="shared" si="18"/>
        <v>0</v>
      </c>
    </row>
    <row r="209" spans="1:11" x14ac:dyDescent="0.25">
      <c r="A209" s="24">
        <v>207</v>
      </c>
      <c r="B209" s="23">
        <f t="shared" si="19"/>
        <v>44570</v>
      </c>
      <c r="C209" s="24">
        <v>15</v>
      </c>
      <c r="D209" s="22" t="str">
        <f t="shared" si="15"/>
        <v>ASET</v>
      </c>
      <c r="E209" s="157"/>
      <c r="F209" s="157"/>
      <c r="G209" s="157"/>
      <c r="H209" s="157"/>
      <c r="I209" s="18" t="str">
        <f t="shared" si="16"/>
        <v/>
      </c>
      <c r="J209" s="150">
        <f t="shared" si="17"/>
        <v>0</v>
      </c>
      <c r="K209" s="18">
        <f t="shared" si="18"/>
        <v>0</v>
      </c>
    </row>
    <row r="210" spans="1:11" x14ac:dyDescent="0.25">
      <c r="A210" s="24">
        <v>208</v>
      </c>
      <c r="B210" s="23">
        <f t="shared" si="19"/>
        <v>44570</v>
      </c>
      <c r="C210" s="24">
        <v>16</v>
      </c>
      <c r="D210" s="22" t="str">
        <f t="shared" si="15"/>
        <v>ASET</v>
      </c>
      <c r="E210" s="157"/>
      <c r="F210" s="157"/>
      <c r="G210" s="157"/>
      <c r="H210" s="157"/>
      <c r="I210" s="18" t="str">
        <f t="shared" si="16"/>
        <v/>
      </c>
      <c r="J210" s="150">
        <f t="shared" si="17"/>
        <v>0</v>
      </c>
      <c r="K210" s="18">
        <f t="shared" si="18"/>
        <v>0</v>
      </c>
    </row>
    <row r="211" spans="1:11" x14ac:dyDescent="0.25">
      <c r="A211" s="24">
        <v>209</v>
      </c>
      <c r="B211" s="23">
        <f t="shared" si="19"/>
        <v>44570</v>
      </c>
      <c r="C211" s="24">
        <v>17</v>
      </c>
      <c r="D211" s="22" t="str">
        <f t="shared" si="15"/>
        <v>ASET</v>
      </c>
      <c r="E211" s="157"/>
      <c r="F211" s="157"/>
      <c r="G211" s="157"/>
      <c r="H211" s="157"/>
      <c r="I211" s="18" t="str">
        <f t="shared" si="16"/>
        <v/>
      </c>
      <c r="J211" s="150">
        <f t="shared" si="17"/>
        <v>0</v>
      </c>
      <c r="K211" s="18">
        <f t="shared" si="18"/>
        <v>0</v>
      </c>
    </row>
    <row r="212" spans="1:11" x14ac:dyDescent="0.25">
      <c r="A212" s="24">
        <v>210</v>
      </c>
      <c r="B212" s="23">
        <f t="shared" si="19"/>
        <v>44570</v>
      </c>
      <c r="C212" s="24">
        <v>18</v>
      </c>
      <c r="D212" s="22" t="str">
        <f t="shared" si="15"/>
        <v>ASET</v>
      </c>
      <c r="E212" s="157"/>
      <c r="F212" s="157"/>
      <c r="G212" s="157"/>
      <c r="H212" s="157"/>
      <c r="I212" s="18" t="str">
        <f t="shared" si="16"/>
        <v/>
      </c>
      <c r="J212" s="150">
        <f t="shared" si="17"/>
        <v>0</v>
      </c>
      <c r="K212" s="18">
        <f t="shared" si="18"/>
        <v>0</v>
      </c>
    </row>
    <row r="213" spans="1:11" x14ac:dyDescent="0.25">
      <c r="A213" s="24">
        <v>211</v>
      </c>
      <c r="B213" s="23">
        <f t="shared" si="19"/>
        <v>44570</v>
      </c>
      <c r="C213" s="24">
        <v>19</v>
      </c>
      <c r="D213" s="22" t="str">
        <f t="shared" si="15"/>
        <v>ASET</v>
      </c>
      <c r="E213" s="157"/>
      <c r="F213" s="157"/>
      <c r="G213" s="157"/>
      <c r="H213" s="157"/>
      <c r="I213" s="18" t="str">
        <f t="shared" si="16"/>
        <v/>
      </c>
      <c r="J213" s="150">
        <f t="shared" si="17"/>
        <v>0</v>
      </c>
      <c r="K213" s="18">
        <f t="shared" si="18"/>
        <v>0</v>
      </c>
    </row>
    <row r="214" spans="1:11" x14ac:dyDescent="0.25">
      <c r="A214" s="24">
        <v>212</v>
      </c>
      <c r="B214" s="23">
        <f t="shared" si="19"/>
        <v>44570</v>
      </c>
      <c r="C214" s="24">
        <v>20</v>
      </c>
      <c r="D214" s="22" t="str">
        <f t="shared" si="15"/>
        <v>ASET</v>
      </c>
      <c r="E214" s="157"/>
      <c r="F214" s="157"/>
      <c r="G214" s="157"/>
      <c r="H214" s="157"/>
      <c r="I214" s="18" t="str">
        <f t="shared" si="16"/>
        <v/>
      </c>
      <c r="J214" s="150">
        <f t="shared" si="17"/>
        <v>0</v>
      </c>
      <c r="K214" s="18">
        <f t="shared" si="18"/>
        <v>0</v>
      </c>
    </row>
    <row r="215" spans="1:11" x14ac:dyDescent="0.25">
      <c r="A215" s="24">
        <v>213</v>
      </c>
      <c r="B215" s="23">
        <f t="shared" si="19"/>
        <v>44570</v>
      </c>
      <c r="C215" s="24">
        <v>21</v>
      </c>
      <c r="D215" s="22" t="str">
        <f t="shared" si="15"/>
        <v>ASET</v>
      </c>
      <c r="E215" s="157"/>
      <c r="F215" s="157"/>
      <c r="G215" s="157"/>
      <c r="H215" s="157"/>
      <c r="I215" s="18" t="str">
        <f t="shared" si="16"/>
        <v/>
      </c>
      <c r="J215" s="150">
        <f t="shared" si="17"/>
        <v>0</v>
      </c>
      <c r="K215" s="18">
        <f t="shared" si="18"/>
        <v>0</v>
      </c>
    </row>
    <row r="216" spans="1:11" x14ac:dyDescent="0.25">
      <c r="A216" s="24">
        <v>214</v>
      </c>
      <c r="B216" s="23">
        <f t="shared" si="19"/>
        <v>44570</v>
      </c>
      <c r="C216" s="24">
        <v>22</v>
      </c>
      <c r="D216" s="22" t="str">
        <f t="shared" si="15"/>
        <v>ASET</v>
      </c>
      <c r="E216" s="157"/>
      <c r="F216" s="157"/>
      <c r="G216" s="157"/>
      <c r="H216" s="157"/>
      <c r="I216" s="18" t="str">
        <f t="shared" si="16"/>
        <v/>
      </c>
      <c r="J216" s="150">
        <f t="shared" si="17"/>
        <v>0</v>
      </c>
      <c r="K216" s="18">
        <f t="shared" si="18"/>
        <v>0</v>
      </c>
    </row>
    <row r="217" spans="1:11" x14ac:dyDescent="0.25">
      <c r="A217" s="24">
        <v>215</v>
      </c>
      <c r="B217" s="23">
        <f t="shared" si="19"/>
        <v>44570</v>
      </c>
      <c r="C217" s="24">
        <v>23</v>
      </c>
      <c r="D217" s="22" t="str">
        <f t="shared" si="15"/>
        <v>ASET</v>
      </c>
      <c r="E217" s="157"/>
      <c r="F217" s="157"/>
      <c r="G217" s="157"/>
      <c r="H217" s="157"/>
      <c r="I217" s="18" t="str">
        <f t="shared" si="16"/>
        <v/>
      </c>
      <c r="J217" s="150">
        <f t="shared" si="17"/>
        <v>0</v>
      </c>
      <c r="K217" s="18">
        <f t="shared" si="18"/>
        <v>0</v>
      </c>
    </row>
    <row r="218" spans="1:11" x14ac:dyDescent="0.25">
      <c r="A218" s="24">
        <v>216</v>
      </c>
      <c r="B218" s="23">
        <f t="shared" si="19"/>
        <v>44570</v>
      </c>
      <c r="C218" s="24">
        <v>24</v>
      </c>
      <c r="D218" s="22" t="str">
        <f t="shared" si="15"/>
        <v>ASET</v>
      </c>
      <c r="E218" s="157"/>
      <c r="F218" s="157"/>
      <c r="G218" s="157"/>
      <c r="H218" s="157"/>
      <c r="I218" s="18" t="str">
        <f t="shared" si="16"/>
        <v/>
      </c>
      <c r="J218" s="150">
        <f t="shared" si="17"/>
        <v>0</v>
      </c>
      <c r="K218" s="18">
        <f t="shared" si="18"/>
        <v>0</v>
      </c>
    </row>
    <row r="219" spans="1:11" x14ac:dyDescent="0.25">
      <c r="A219" s="24">
        <v>217</v>
      </c>
      <c r="B219" s="23">
        <f t="shared" si="19"/>
        <v>44571</v>
      </c>
      <c r="C219" s="24">
        <v>1</v>
      </c>
      <c r="D219" s="22" t="str">
        <f t="shared" si="15"/>
        <v>ASET</v>
      </c>
      <c r="E219" s="157"/>
      <c r="F219" s="157"/>
      <c r="G219" s="157"/>
      <c r="H219" s="157"/>
      <c r="I219" s="18" t="str">
        <f t="shared" si="16"/>
        <v/>
      </c>
      <c r="J219" s="150">
        <f t="shared" si="17"/>
        <v>0</v>
      </c>
      <c r="K219" s="18">
        <f t="shared" si="18"/>
        <v>0</v>
      </c>
    </row>
    <row r="220" spans="1:11" x14ac:dyDescent="0.25">
      <c r="A220" s="24">
        <v>218</v>
      </c>
      <c r="B220" s="23">
        <f t="shared" si="19"/>
        <v>44571</v>
      </c>
      <c r="C220" s="24">
        <v>2</v>
      </c>
      <c r="D220" s="22" t="str">
        <f t="shared" si="15"/>
        <v>ASET</v>
      </c>
      <c r="E220" s="157"/>
      <c r="F220" s="157"/>
      <c r="G220" s="157"/>
      <c r="H220" s="157"/>
      <c r="I220" s="18" t="str">
        <f t="shared" si="16"/>
        <v/>
      </c>
      <c r="J220" s="150">
        <f t="shared" si="17"/>
        <v>0</v>
      </c>
      <c r="K220" s="18">
        <f t="shared" si="18"/>
        <v>0</v>
      </c>
    </row>
    <row r="221" spans="1:11" x14ac:dyDescent="0.25">
      <c r="A221" s="24">
        <v>219</v>
      </c>
      <c r="B221" s="23">
        <f t="shared" si="19"/>
        <v>44571</v>
      </c>
      <c r="C221" s="24">
        <v>3</v>
      </c>
      <c r="D221" s="22" t="str">
        <f t="shared" si="15"/>
        <v>ASET</v>
      </c>
      <c r="E221" s="157"/>
      <c r="F221" s="157"/>
      <c r="G221" s="157"/>
      <c r="H221" s="157"/>
      <c r="I221" s="18" t="str">
        <f t="shared" si="16"/>
        <v/>
      </c>
      <c r="J221" s="150">
        <f t="shared" si="17"/>
        <v>0</v>
      </c>
      <c r="K221" s="18">
        <f t="shared" si="18"/>
        <v>0</v>
      </c>
    </row>
    <row r="222" spans="1:11" x14ac:dyDescent="0.25">
      <c r="A222" s="24">
        <v>220</v>
      </c>
      <c r="B222" s="23">
        <f t="shared" si="19"/>
        <v>44571</v>
      </c>
      <c r="C222" s="24">
        <v>4</v>
      </c>
      <c r="D222" s="22" t="str">
        <f t="shared" si="15"/>
        <v>ASET</v>
      </c>
      <c r="E222" s="157"/>
      <c r="F222" s="157"/>
      <c r="G222" s="157"/>
      <c r="H222" s="157"/>
      <c r="I222" s="18" t="str">
        <f t="shared" si="16"/>
        <v/>
      </c>
      <c r="J222" s="150">
        <f t="shared" si="17"/>
        <v>0</v>
      </c>
      <c r="K222" s="18">
        <f t="shared" si="18"/>
        <v>0</v>
      </c>
    </row>
    <row r="223" spans="1:11" x14ac:dyDescent="0.25">
      <c r="A223" s="24">
        <v>221</v>
      </c>
      <c r="B223" s="23">
        <f t="shared" si="19"/>
        <v>44571</v>
      </c>
      <c r="C223" s="24">
        <v>5</v>
      </c>
      <c r="D223" s="22" t="str">
        <f t="shared" si="15"/>
        <v>ASET</v>
      </c>
      <c r="E223" s="157"/>
      <c r="F223" s="157"/>
      <c r="G223" s="157"/>
      <c r="H223" s="157"/>
      <c r="I223" s="18" t="str">
        <f t="shared" si="16"/>
        <v/>
      </c>
      <c r="J223" s="150">
        <f t="shared" si="17"/>
        <v>0</v>
      </c>
      <c r="K223" s="18">
        <f t="shared" si="18"/>
        <v>0</v>
      </c>
    </row>
    <row r="224" spans="1:11" x14ac:dyDescent="0.25">
      <c r="A224" s="24">
        <v>222</v>
      </c>
      <c r="B224" s="23">
        <f t="shared" si="19"/>
        <v>44571</v>
      </c>
      <c r="C224" s="24">
        <v>6</v>
      </c>
      <c r="D224" s="22" t="str">
        <f t="shared" si="15"/>
        <v>ASET</v>
      </c>
      <c r="E224" s="157"/>
      <c r="F224" s="157"/>
      <c r="G224" s="157"/>
      <c r="H224" s="157"/>
      <c r="I224" s="18" t="str">
        <f t="shared" si="16"/>
        <v/>
      </c>
      <c r="J224" s="150">
        <f t="shared" si="17"/>
        <v>0</v>
      </c>
      <c r="K224" s="18">
        <f t="shared" si="18"/>
        <v>0</v>
      </c>
    </row>
    <row r="225" spans="1:11" x14ac:dyDescent="0.25">
      <c r="A225" s="24">
        <v>223</v>
      </c>
      <c r="B225" s="23">
        <f t="shared" si="19"/>
        <v>44571</v>
      </c>
      <c r="C225" s="24">
        <v>7</v>
      </c>
      <c r="D225" s="22" t="str">
        <f t="shared" si="15"/>
        <v>ASET</v>
      </c>
      <c r="E225" s="157"/>
      <c r="F225" s="157"/>
      <c r="G225" s="157"/>
      <c r="H225" s="157"/>
      <c r="I225" s="18" t="str">
        <f t="shared" si="16"/>
        <v/>
      </c>
      <c r="J225" s="150">
        <f t="shared" si="17"/>
        <v>0</v>
      </c>
      <c r="K225" s="18">
        <f t="shared" si="18"/>
        <v>0</v>
      </c>
    </row>
    <row r="226" spans="1:11" x14ac:dyDescent="0.25">
      <c r="A226" s="24">
        <v>224</v>
      </c>
      <c r="B226" s="23">
        <f t="shared" si="19"/>
        <v>44571</v>
      </c>
      <c r="C226" s="24">
        <v>8</v>
      </c>
      <c r="D226" s="22" t="str">
        <f t="shared" si="15"/>
        <v>ASET</v>
      </c>
      <c r="E226" s="157"/>
      <c r="F226" s="157"/>
      <c r="G226" s="157"/>
      <c r="H226" s="157"/>
      <c r="I226" s="18" t="str">
        <f t="shared" si="16"/>
        <v/>
      </c>
      <c r="J226" s="150">
        <f t="shared" si="17"/>
        <v>0</v>
      </c>
      <c r="K226" s="18">
        <f t="shared" si="18"/>
        <v>0</v>
      </c>
    </row>
    <row r="227" spans="1:11" x14ac:dyDescent="0.25">
      <c r="A227" s="24">
        <v>225</v>
      </c>
      <c r="B227" s="23">
        <f t="shared" si="19"/>
        <v>44571</v>
      </c>
      <c r="C227" s="24">
        <v>9</v>
      </c>
      <c r="D227" s="22" t="str">
        <f t="shared" si="15"/>
        <v>ASET</v>
      </c>
      <c r="E227" s="157"/>
      <c r="F227" s="157"/>
      <c r="G227" s="157"/>
      <c r="H227" s="157"/>
      <c r="I227" s="18" t="str">
        <f t="shared" si="16"/>
        <v/>
      </c>
      <c r="J227" s="150">
        <f t="shared" si="17"/>
        <v>0</v>
      </c>
      <c r="K227" s="18">
        <f t="shared" si="18"/>
        <v>0</v>
      </c>
    </row>
    <row r="228" spans="1:11" x14ac:dyDescent="0.25">
      <c r="A228" s="24">
        <v>226</v>
      </c>
      <c r="B228" s="23">
        <f t="shared" si="19"/>
        <v>44571</v>
      </c>
      <c r="C228" s="24">
        <v>10</v>
      </c>
      <c r="D228" s="22" t="str">
        <f t="shared" si="15"/>
        <v>ASET</v>
      </c>
      <c r="E228" s="157"/>
      <c r="F228" s="157"/>
      <c r="G228" s="157"/>
      <c r="H228" s="157"/>
      <c r="I228" s="18" t="str">
        <f t="shared" si="16"/>
        <v/>
      </c>
      <c r="J228" s="150">
        <f t="shared" si="17"/>
        <v>0</v>
      </c>
      <c r="K228" s="18">
        <f t="shared" si="18"/>
        <v>0</v>
      </c>
    </row>
    <row r="229" spans="1:11" x14ac:dyDescent="0.25">
      <c r="A229" s="24">
        <v>227</v>
      </c>
      <c r="B229" s="23">
        <f t="shared" si="19"/>
        <v>44571</v>
      </c>
      <c r="C229" s="24">
        <v>11</v>
      </c>
      <c r="D229" s="22" t="str">
        <f t="shared" si="15"/>
        <v>ASET</v>
      </c>
      <c r="E229" s="157"/>
      <c r="F229" s="157"/>
      <c r="G229" s="157"/>
      <c r="H229" s="157"/>
      <c r="I229" s="18" t="str">
        <f t="shared" si="16"/>
        <v/>
      </c>
      <c r="J229" s="150">
        <f t="shared" si="17"/>
        <v>0</v>
      </c>
      <c r="K229" s="18">
        <f t="shared" si="18"/>
        <v>0</v>
      </c>
    </row>
    <row r="230" spans="1:11" x14ac:dyDescent="0.25">
      <c r="A230" s="24">
        <v>228</v>
      </c>
      <c r="B230" s="23">
        <f t="shared" si="19"/>
        <v>44571</v>
      </c>
      <c r="C230" s="24">
        <v>12</v>
      </c>
      <c r="D230" s="22" t="str">
        <f t="shared" si="15"/>
        <v>ASET</v>
      </c>
      <c r="E230" s="157"/>
      <c r="F230" s="157"/>
      <c r="G230" s="157"/>
      <c r="H230" s="157"/>
      <c r="I230" s="18" t="str">
        <f t="shared" si="16"/>
        <v/>
      </c>
      <c r="J230" s="150">
        <f t="shared" si="17"/>
        <v>0</v>
      </c>
      <c r="K230" s="18">
        <f t="shared" si="18"/>
        <v>0</v>
      </c>
    </row>
    <row r="231" spans="1:11" x14ac:dyDescent="0.25">
      <c r="A231" s="24">
        <v>229</v>
      </c>
      <c r="B231" s="23">
        <f t="shared" si="19"/>
        <v>44571</v>
      </c>
      <c r="C231" s="24">
        <v>13</v>
      </c>
      <c r="D231" s="22" t="str">
        <f t="shared" si="15"/>
        <v>ASET</v>
      </c>
      <c r="E231" s="157"/>
      <c r="F231" s="157"/>
      <c r="G231" s="157"/>
      <c r="H231" s="157"/>
      <c r="I231" s="18" t="str">
        <f t="shared" si="16"/>
        <v/>
      </c>
      <c r="J231" s="150">
        <f t="shared" si="17"/>
        <v>0</v>
      </c>
      <c r="K231" s="18">
        <f t="shared" si="18"/>
        <v>0</v>
      </c>
    </row>
    <row r="232" spans="1:11" x14ac:dyDescent="0.25">
      <c r="A232" s="24">
        <v>230</v>
      </c>
      <c r="B232" s="23">
        <f t="shared" si="19"/>
        <v>44571</v>
      </c>
      <c r="C232" s="24">
        <v>14</v>
      </c>
      <c r="D232" s="22" t="str">
        <f t="shared" si="15"/>
        <v>ASET</v>
      </c>
      <c r="E232" s="157"/>
      <c r="F232" s="157"/>
      <c r="G232" s="157"/>
      <c r="H232" s="157"/>
      <c r="I232" s="18" t="str">
        <f t="shared" si="16"/>
        <v/>
      </c>
      <c r="J232" s="150">
        <f t="shared" si="17"/>
        <v>0</v>
      </c>
      <c r="K232" s="18">
        <f t="shared" si="18"/>
        <v>0</v>
      </c>
    </row>
    <row r="233" spans="1:11" x14ac:dyDescent="0.25">
      <c r="A233" s="24">
        <v>231</v>
      </c>
      <c r="B233" s="23">
        <f t="shared" si="19"/>
        <v>44571</v>
      </c>
      <c r="C233" s="24">
        <v>15</v>
      </c>
      <c r="D233" s="22" t="str">
        <f t="shared" si="15"/>
        <v>ASET</v>
      </c>
      <c r="E233" s="157"/>
      <c r="F233" s="157"/>
      <c r="G233" s="157"/>
      <c r="H233" s="157"/>
      <c r="I233" s="18" t="str">
        <f t="shared" si="16"/>
        <v/>
      </c>
      <c r="J233" s="150">
        <f t="shared" si="17"/>
        <v>0</v>
      </c>
      <c r="K233" s="18">
        <f t="shared" si="18"/>
        <v>0</v>
      </c>
    </row>
    <row r="234" spans="1:11" x14ac:dyDescent="0.25">
      <c r="A234" s="24">
        <v>232</v>
      </c>
      <c r="B234" s="23">
        <f t="shared" si="19"/>
        <v>44571</v>
      </c>
      <c r="C234" s="24">
        <v>16</v>
      </c>
      <c r="D234" s="22" t="str">
        <f t="shared" si="15"/>
        <v>ASET</v>
      </c>
      <c r="E234" s="157"/>
      <c r="F234" s="157"/>
      <c r="G234" s="157"/>
      <c r="H234" s="157"/>
      <c r="I234" s="18" t="str">
        <f t="shared" si="16"/>
        <v/>
      </c>
      <c r="J234" s="150">
        <f t="shared" si="17"/>
        <v>0</v>
      </c>
      <c r="K234" s="18">
        <f t="shared" si="18"/>
        <v>0</v>
      </c>
    </row>
    <row r="235" spans="1:11" x14ac:dyDescent="0.25">
      <c r="A235" s="24">
        <v>233</v>
      </c>
      <c r="B235" s="23">
        <f t="shared" si="19"/>
        <v>44571</v>
      </c>
      <c r="C235" s="24">
        <v>17</v>
      </c>
      <c r="D235" s="22" t="str">
        <f t="shared" si="15"/>
        <v>ASET</v>
      </c>
      <c r="E235" s="157"/>
      <c r="F235" s="157"/>
      <c r="G235" s="157"/>
      <c r="H235" s="157"/>
      <c r="I235" s="18" t="str">
        <f t="shared" si="16"/>
        <v/>
      </c>
      <c r="J235" s="150">
        <f t="shared" si="17"/>
        <v>0</v>
      </c>
      <c r="K235" s="18">
        <f t="shared" si="18"/>
        <v>0</v>
      </c>
    </row>
    <row r="236" spans="1:11" x14ac:dyDescent="0.25">
      <c r="A236" s="24">
        <v>234</v>
      </c>
      <c r="B236" s="23">
        <f t="shared" si="19"/>
        <v>44571</v>
      </c>
      <c r="C236" s="24">
        <v>18</v>
      </c>
      <c r="D236" s="22" t="str">
        <f t="shared" si="15"/>
        <v>ASET</v>
      </c>
      <c r="E236" s="157"/>
      <c r="F236" s="157"/>
      <c r="G236" s="157"/>
      <c r="H236" s="157"/>
      <c r="I236" s="18" t="str">
        <f t="shared" si="16"/>
        <v/>
      </c>
      <c r="J236" s="150">
        <f t="shared" si="17"/>
        <v>0</v>
      </c>
      <c r="K236" s="18">
        <f t="shared" si="18"/>
        <v>0</v>
      </c>
    </row>
    <row r="237" spans="1:11" x14ac:dyDescent="0.25">
      <c r="A237" s="24">
        <v>235</v>
      </c>
      <c r="B237" s="23">
        <f t="shared" si="19"/>
        <v>44571</v>
      </c>
      <c r="C237" s="24">
        <v>19</v>
      </c>
      <c r="D237" s="22" t="str">
        <f t="shared" si="15"/>
        <v>ASET</v>
      </c>
      <c r="E237" s="157"/>
      <c r="F237" s="157"/>
      <c r="G237" s="157"/>
      <c r="H237" s="157"/>
      <c r="I237" s="18" t="str">
        <f t="shared" si="16"/>
        <v/>
      </c>
      <c r="J237" s="150">
        <f t="shared" si="17"/>
        <v>0</v>
      </c>
      <c r="K237" s="18">
        <f t="shared" si="18"/>
        <v>0</v>
      </c>
    </row>
    <row r="238" spans="1:11" x14ac:dyDescent="0.25">
      <c r="A238" s="24">
        <v>236</v>
      </c>
      <c r="B238" s="23">
        <f t="shared" si="19"/>
        <v>44571</v>
      </c>
      <c r="C238" s="24">
        <v>20</v>
      </c>
      <c r="D238" s="22" t="str">
        <f t="shared" si="15"/>
        <v>ASET</v>
      </c>
      <c r="E238" s="157"/>
      <c r="F238" s="157"/>
      <c r="G238" s="157"/>
      <c r="H238" s="157"/>
      <c r="I238" s="18" t="str">
        <f t="shared" si="16"/>
        <v/>
      </c>
      <c r="J238" s="150">
        <f t="shared" si="17"/>
        <v>0</v>
      </c>
      <c r="K238" s="18">
        <f t="shared" si="18"/>
        <v>0</v>
      </c>
    </row>
    <row r="239" spans="1:11" x14ac:dyDescent="0.25">
      <c r="A239" s="24">
        <v>237</v>
      </c>
      <c r="B239" s="23">
        <f t="shared" si="19"/>
        <v>44571</v>
      </c>
      <c r="C239" s="24">
        <v>21</v>
      </c>
      <c r="D239" s="22" t="str">
        <f t="shared" si="15"/>
        <v>ASET</v>
      </c>
      <c r="E239" s="157"/>
      <c r="F239" s="157"/>
      <c r="G239" s="157"/>
      <c r="H239" s="157"/>
      <c r="I239" s="18" t="str">
        <f t="shared" si="16"/>
        <v/>
      </c>
      <c r="J239" s="150">
        <f t="shared" si="17"/>
        <v>0</v>
      </c>
      <c r="K239" s="18">
        <f t="shared" si="18"/>
        <v>0</v>
      </c>
    </row>
    <row r="240" spans="1:11" x14ac:dyDescent="0.25">
      <c r="A240" s="24">
        <v>238</v>
      </c>
      <c r="B240" s="23">
        <f t="shared" si="19"/>
        <v>44571</v>
      </c>
      <c r="C240" s="24">
        <v>22</v>
      </c>
      <c r="D240" s="22" t="str">
        <f t="shared" si="15"/>
        <v>ASET</v>
      </c>
      <c r="E240" s="157"/>
      <c r="F240" s="157"/>
      <c r="G240" s="157"/>
      <c r="H240" s="157"/>
      <c r="I240" s="18" t="str">
        <f t="shared" si="16"/>
        <v/>
      </c>
      <c r="J240" s="150">
        <f t="shared" si="17"/>
        <v>0</v>
      </c>
      <c r="K240" s="18">
        <f t="shared" si="18"/>
        <v>0</v>
      </c>
    </row>
    <row r="241" spans="1:11" x14ac:dyDescent="0.25">
      <c r="A241" s="24">
        <v>239</v>
      </c>
      <c r="B241" s="23">
        <f t="shared" si="19"/>
        <v>44571</v>
      </c>
      <c r="C241" s="24">
        <v>23</v>
      </c>
      <c r="D241" s="22" t="str">
        <f t="shared" si="15"/>
        <v>ASET</v>
      </c>
      <c r="E241" s="157"/>
      <c r="F241" s="157"/>
      <c r="G241" s="157"/>
      <c r="H241" s="157"/>
      <c r="I241" s="18" t="str">
        <f t="shared" si="16"/>
        <v/>
      </c>
      <c r="J241" s="150">
        <f t="shared" si="17"/>
        <v>0</v>
      </c>
      <c r="K241" s="18">
        <f t="shared" si="18"/>
        <v>0</v>
      </c>
    </row>
    <row r="242" spans="1:11" x14ac:dyDescent="0.25">
      <c r="A242" s="24">
        <v>240</v>
      </c>
      <c r="B242" s="23">
        <f t="shared" si="19"/>
        <v>44571</v>
      </c>
      <c r="C242" s="24">
        <v>24</v>
      </c>
      <c r="D242" s="22" t="str">
        <f t="shared" si="15"/>
        <v>ASET</v>
      </c>
      <c r="E242" s="157"/>
      <c r="F242" s="157"/>
      <c r="G242" s="157"/>
      <c r="H242" s="157"/>
      <c r="I242" s="18" t="str">
        <f t="shared" si="16"/>
        <v/>
      </c>
      <c r="J242" s="150">
        <f t="shared" si="17"/>
        <v>0</v>
      </c>
      <c r="K242" s="18">
        <f t="shared" si="18"/>
        <v>0</v>
      </c>
    </row>
    <row r="243" spans="1:11" x14ac:dyDescent="0.25">
      <c r="A243" s="24">
        <v>241</v>
      </c>
      <c r="B243" s="23">
        <f t="shared" si="19"/>
        <v>44572</v>
      </c>
      <c r="C243" s="24">
        <v>1</v>
      </c>
      <c r="D243" s="22" t="str">
        <f t="shared" si="15"/>
        <v>ASET</v>
      </c>
      <c r="E243" s="157"/>
      <c r="F243" s="157"/>
      <c r="G243" s="157"/>
      <c r="H243" s="157"/>
      <c r="I243" s="18" t="str">
        <f t="shared" si="16"/>
        <v/>
      </c>
      <c r="J243" s="150">
        <f t="shared" si="17"/>
        <v>0</v>
      </c>
      <c r="K243" s="18">
        <f t="shared" si="18"/>
        <v>0</v>
      </c>
    </row>
    <row r="244" spans="1:11" x14ac:dyDescent="0.25">
      <c r="A244" s="24">
        <v>242</v>
      </c>
      <c r="B244" s="23">
        <f t="shared" si="19"/>
        <v>44572</v>
      </c>
      <c r="C244" s="24">
        <v>2</v>
      </c>
      <c r="D244" s="22" t="str">
        <f t="shared" si="15"/>
        <v>ASET</v>
      </c>
      <c r="E244" s="157"/>
      <c r="F244" s="157"/>
      <c r="G244" s="157"/>
      <c r="H244" s="157"/>
      <c r="I244" s="18" t="str">
        <f t="shared" si="16"/>
        <v/>
      </c>
      <c r="J244" s="150">
        <f t="shared" si="17"/>
        <v>0</v>
      </c>
      <c r="K244" s="18">
        <f t="shared" si="18"/>
        <v>0</v>
      </c>
    </row>
    <row r="245" spans="1:11" x14ac:dyDescent="0.25">
      <c r="A245" s="24">
        <v>243</v>
      </c>
      <c r="B245" s="23">
        <f t="shared" si="19"/>
        <v>44572</v>
      </c>
      <c r="C245" s="24">
        <v>3</v>
      </c>
      <c r="D245" s="22" t="str">
        <f t="shared" si="15"/>
        <v>ASET</v>
      </c>
      <c r="E245" s="157"/>
      <c r="F245" s="157"/>
      <c r="G245" s="157"/>
      <c r="H245" s="157"/>
      <c r="I245" s="18" t="str">
        <f t="shared" si="16"/>
        <v/>
      </c>
      <c r="J245" s="150">
        <f t="shared" si="17"/>
        <v>0</v>
      </c>
      <c r="K245" s="18">
        <f t="shared" si="18"/>
        <v>0</v>
      </c>
    </row>
    <row r="246" spans="1:11" x14ac:dyDescent="0.25">
      <c r="A246" s="24">
        <v>244</v>
      </c>
      <c r="B246" s="23">
        <f t="shared" si="19"/>
        <v>44572</v>
      </c>
      <c r="C246" s="24">
        <v>4</v>
      </c>
      <c r="D246" s="22" t="str">
        <f t="shared" si="15"/>
        <v>ASET</v>
      </c>
      <c r="E246" s="157"/>
      <c r="F246" s="157"/>
      <c r="G246" s="157"/>
      <c r="H246" s="157"/>
      <c r="I246" s="18" t="str">
        <f t="shared" si="16"/>
        <v/>
      </c>
      <c r="J246" s="150">
        <f t="shared" si="17"/>
        <v>0</v>
      </c>
      <c r="K246" s="18">
        <f t="shared" si="18"/>
        <v>0</v>
      </c>
    </row>
    <row r="247" spans="1:11" x14ac:dyDescent="0.25">
      <c r="A247" s="24">
        <v>245</v>
      </c>
      <c r="B247" s="23">
        <f t="shared" si="19"/>
        <v>44572</v>
      </c>
      <c r="C247" s="24">
        <v>5</v>
      </c>
      <c r="D247" s="22" t="str">
        <f t="shared" si="15"/>
        <v>ASET</v>
      </c>
      <c r="E247" s="157"/>
      <c r="F247" s="157"/>
      <c r="G247" s="157"/>
      <c r="H247" s="157"/>
      <c r="I247" s="18" t="str">
        <f t="shared" si="16"/>
        <v/>
      </c>
      <c r="J247" s="150">
        <f t="shared" si="17"/>
        <v>0</v>
      </c>
      <c r="K247" s="18">
        <f t="shared" si="18"/>
        <v>0</v>
      </c>
    </row>
    <row r="248" spans="1:11" x14ac:dyDescent="0.25">
      <c r="A248" s="24">
        <v>246</v>
      </c>
      <c r="B248" s="23">
        <f t="shared" si="19"/>
        <v>44572</v>
      </c>
      <c r="C248" s="24">
        <v>6</v>
      </c>
      <c r="D248" s="22" t="str">
        <f t="shared" si="15"/>
        <v>ASET</v>
      </c>
      <c r="E248" s="157"/>
      <c r="F248" s="157"/>
      <c r="G248" s="157"/>
      <c r="H248" s="157"/>
      <c r="I248" s="18" t="str">
        <f t="shared" si="16"/>
        <v/>
      </c>
      <c r="J248" s="150">
        <f t="shared" si="17"/>
        <v>0</v>
      </c>
      <c r="K248" s="18">
        <f t="shared" si="18"/>
        <v>0</v>
      </c>
    </row>
    <row r="249" spans="1:11" x14ac:dyDescent="0.25">
      <c r="A249" s="24">
        <v>247</v>
      </c>
      <c r="B249" s="23">
        <f t="shared" si="19"/>
        <v>44572</v>
      </c>
      <c r="C249" s="24">
        <v>7</v>
      </c>
      <c r="D249" s="22" t="str">
        <f t="shared" si="15"/>
        <v>ASET</v>
      </c>
      <c r="E249" s="157"/>
      <c r="F249" s="157"/>
      <c r="G249" s="157"/>
      <c r="H249" s="157"/>
      <c r="I249" s="18" t="str">
        <f t="shared" si="16"/>
        <v/>
      </c>
      <c r="J249" s="150">
        <f t="shared" si="17"/>
        <v>0</v>
      </c>
      <c r="K249" s="18">
        <f t="shared" si="18"/>
        <v>0</v>
      </c>
    </row>
    <row r="250" spans="1:11" x14ac:dyDescent="0.25">
      <c r="A250" s="24">
        <v>248</v>
      </c>
      <c r="B250" s="23">
        <f t="shared" si="19"/>
        <v>44572</v>
      </c>
      <c r="C250" s="24">
        <v>8</v>
      </c>
      <c r="D250" s="22" t="str">
        <f t="shared" si="15"/>
        <v>ASET</v>
      </c>
      <c r="E250" s="157"/>
      <c r="F250" s="157"/>
      <c r="G250" s="157"/>
      <c r="H250" s="157"/>
      <c r="I250" s="18" t="str">
        <f t="shared" si="16"/>
        <v/>
      </c>
      <c r="J250" s="150">
        <f t="shared" si="17"/>
        <v>0</v>
      </c>
      <c r="K250" s="18">
        <f t="shared" si="18"/>
        <v>0</v>
      </c>
    </row>
    <row r="251" spans="1:11" x14ac:dyDescent="0.25">
      <c r="A251" s="24">
        <v>249</v>
      </c>
      <c r="B251" s="23">
        <f t="shared" si="19"/>
        <v>44572</v>
      </c>
      <c r="C251" s="24">
        <v>9</v>
      </c>
      <c r="D251" s="22" t="str">
        <f t="shared" si="15"/>
        <v>ASET</v>
      </c>
      <c r="E251" s="157"/>
      <c r="F251" s="157"/>
      <c r="G251" s="157"/>
      <c r="H251" s="157"/>
      <c r="I251" s="18" t="str">
        <f t="shared" si="16"/>
        <v/>
      </c>
      <c r="J251" s="150">
        <f t="shared" si="17"/>
        <v>0</v>
      </c>
      <c r="K251" s="18">
        <f t="shared" si="18"/>
        <v>0</v>
      </c>
    </row>
    <row r="252" spans="1:11" x14ac:dyDescent="0.25">
      <c r="A252" s="24">
        <v>250</v>
      </c>
      <c r="B252" s="23">
        <f t="shared" si="19"/>
        <v>44572</v>
      </c>
      <c r="C252" s="24">
        <v>10</v>
      </c>
      <c r="D252" s="22" t="str">
        <f t="shared" si="15"/>
        <v>ASET</v>
      </c>
      <c r="E252" s="157"/>
      <c r="F252" s="157"/>
      <c r="G252" s="157"/>
      <c r="H252" s="157"/>
      <c r="I252" s="18" t="str">
        <f t="shared" si="16"/>
        <v/>
      </c>
      <c r="J252" s="150">
        <f t="shared" si="17"/>
        <v>0</v>
      </c>
      <c r="K252" s="18">
        <f t="shared" si="18"/>
        <v>0</v>
      </c>
    </row>
    <row r="253" spans="1:11" x14ac:dyDescent="0.25">
      <c r="A253" s="24">
        <v>251</v>
      </c>
      <c r="B253" s="23">
        <f t="shared" si="19"/>
        <v>44572</v>
      </c>
      <c r="C253" s="24">
        <v>11</v>
      </c>
      <c r="D253" s="22" t="str">
        <f t="shared" si="15"/>
        <v>ASET</v>
      </c>
      <c r="E253" s="157"/>
      <c r="F253" s="157"/>
      <c r="G253" s="157"/>
      <c r="H253" s="157"/>
      <c r="I253" s="18" t="str">
        <f t="shared" si="16"/>
        <v/>
      </c>
      <c r="J253" s="150">
        <f t="shared" si="17"/>
        <v>0</v>
      </c>
      <c r="K253" s="18">
        <f t="shared" si="18"/>
        <v>0</v>
      </c>
    </row>
    <row r="254" spans="1:11" x14ac:dyDescent="0.25">
      <c r="A254" s="24">
        <v>252</v>
      </c>
      <c r="B254" s="23">
        <f t="shared" si="19"/>
        <v>44572</v>
      </c>
      <c r="C254" s="24">
        <v>12</v>
      </c>
      <c r="D254" s="22" t="str">
        <f t="shared" si="15"/>
        <v>ASET</v>
      </c>
      <c r="E254" s="157"/>
      <c r="F254" s="157"/>
      <c r="G254" s="157"/>
      <c r="H254" s="157"/>
      <c r="I254" s="18" t="str">
        <f t="shared" si="16"/>
        <v/>
      </c>
      <c r="J254" s="150">
        <f t="shared" si="17"/>
        <v>0</v>
      </c>
      <c r="K254" s="18">
        <f t="shared" si="18"/>
        <v>0</v>
      </c>
    </row>
    <row r="255" spans="1:11" x14ac:dyDescent="0.25">
      <c r="A255" s="24">
        <v>253</v>
      </c>
      <c r="B255" s="23">
        <f t="shared" si="19"/>
        <v>44572</v>
      </c>
      <c r="C255" s="24">
        <v>13</v>
      </c>
      <c r="D255" s="22" t="str">
        <f t="shared" si="15"/>
        <v>ASET</v>
      </c>
      <c r="E255" s="157"/>
      <c r="F255" s="157"/>
      <c r="G255" s="157"/>
      <c r="H255" s="157"/>
      <c r="I255" s="18" t="str">
        <f t="shared" si="16"/>
        <v/>
      </c>
      <c r="J255" s="150">
        <f t="shared" si="17"/>
        <v>0</v>
      </c>
      <c r="K255" s="18">
        <f t="shared" si="18"/>
        <v>0</v>
      </c>
    </row>
    <row r="256" spans="1:11" x14ac:dyDescent="0.25">
      <c r="A256" s="24">
        <v>254</v>
      </c>
      <c r="B256" s="23">
        <f t="shared" si="19"/>
        <v>44572</v>
      </c>
      <c r="C256" s="24">
        <v>14</v>
      </c>
      <c r="D256" s="22" t="str">
        <f t="shared" si="15"/>
        <v>ASET</v>
      </c>
      <c r="E256" s="157"/>
      <c r="F256" s="157"/>
      <c r="G256" s="157"/>
      <c r="H256" s="157"/>
      <c r="I256" s="18" t="str">
        <f t="shared" si="16"/>
        <v/>
      </c>
      <c r="J256" s="150">
        <f t="shared" si="17"/>
        <v>0</v>
      </c>
      <c r="K256" s="18">
        <f t="shared" si="18"/>
        <v>0</v>
      </c>
    </row>
    <row r="257" spans="1:11" x14ac:dyDescent="0.25">
      <c r="A257" s="24">
        <v>255</v>
      </c>
      <c r="B257" s="23">
        <f t="shared" si="19"/>
        <v>44572</v>
      </c>
      <c r="C257" s="24">
        <v>15</v>
      </c>
      <c r="D257" s="22" t="str">
        <f t="shared" si="15"/>
        <v>ASET</v>
      </c>
      <c r="E257" s="157"/>
      <c r="F257" s="157"/>
      <c r="G257" s="157"/>
      <c r="H257" s="157"/>
      <c r="I257" s="18" t="str">
        <f t="shared" si="16"/>
        <v/>
      </c>
      <c r="J257" s="150">
        <f t="shared" si="17"/>
        <v>0</v>
      </c>
      <c r="K257" s="18">
        <f t="shared" si="18"/>
        <v>0</v>
      </c>
    </row>
    <row r="258" spans="1:11" x14ac:dyDescent="0.25">
      <c r="A258" s="24">
        <v>256</v>
      </c>
      <c r="B258" s="23">
        <f t="shared" si="19"/>
        <v>44572</v>
      </c>
      <c r="C258" s="24">
        <v>16</v>
      </c>
      <c r="D258" s="22" t="str">
        <f t="shared" si="15"/>
        <v>ASET</v>
      </c>
      <c r="E258" s="157"/>
      <c r="F258" s="157"/>
      <c r="G258" s="157"/>
      <c r="H258" s="157"/>
      <c r="I258" s="18" t="str">
        <f t="shared" si="16"/>
        <v/>
      </c>
      <c r="J258" s="150">
        <f t="shared" si="17"/>
        <v>0</v>
      </c>
      <c r="K258" s="18">
        <f t="shared" si="18"/>
        <v>0</v>
      </c>
    </row>
    <row r="259" spans="1:11" x14ac:dyDescent="0.25">
      <c r="A259" s="24">
        <v>257</v>
      </c>
      <c r="B259" s="23">
        <f t="shared" si="19"/>
        <v>44572</v>
      </c>
      <c r="C259" s="24">
        <v>17</v>
      </c>
      <c r="D259" s="22" t="str">
        <f t="shared" ref="D259:D322" si="20">Unit</f>
        <v>ASET</v>
      </c>
      <c r="E259" s="157"/>
      <c r="F259" s="157"/>
      <c r="G259" s="157"/>
      <c r="H259" s="157"/>
      <c r="I259" s="18" t="str">
        <f t="shared" ref="I259:I322" si="21">IF(ISERROR(VLOOKUP($A259,FTShour,1,0)),"","Yes")</f>
        <v/>
      </c>
      <c r="J259" s="150">
        <f t="shared" ref="J259:J322" si="22">IF(AND(H259=TRUE,OR(I259="",I259="No"))=TRUE,MIN(E259,F259,Contract_Volume),0)</f>
        <v>0</v>
      </c>
      <c r="K259" s="18">
        <f t="shared" ref="K259:K322" si="23">J259*Trip</f>
        <v>0</v>
      </c>
    </row>
    <row r="260" spans="1:11" x14ac:dyDescent="0.25">
      <c r="A260" s="24">
        <v>258</v>
      </c>
      <c r="B260" s="23">
        <f t="shared" si="19"/>
        <v>44572</v>
      </c>
      <c r="C260" s="24">
        <v>18</v>
      </c>
      <c r="D260" s="22" t="str">
        <f t="shared" si="20"/>
        <v>ASET</v>
      </c>
      <c r="E260" s="157"/>
      <c r="F260" s="157"/>
      <c r="G260" s="157"/>
      <c r="H260" s="157"/>
      <c r="I260" s="18" t="str">
        <f t="shared" si="21"/>
        <v/>
      </c>
      <c r="J260" s="150">
        <f t="shared" si="22"/>
        <v>0</v>
      </c>
      <c r="K260" s="18">
        <f t="shared" si="23"/>
        <v>0</v>
      </c>
    </row>
    <row r="261" spans="1:11" x14ac:dyDescent="0.25">
      <c r="A261" s="24">
        <v>259</v>
      </c>
      <c r="B261" s="23">
        <f t="shared" ref="B261:B324" si="24">IF(C261&lt;C260,B260+1,B260)</f>
        <v>44572</v>
      </c>
      <c r="C261" s="24">
        <v>19</v>
      </c>
      <c r="D261" s="22" t="str">
        <f t="shared" si="20"/>
        <v>ASET</v>
      </c>
      <c r="E261" s="157"/>
      <c r="F261" s="157"/>
      <c r="G261" s="157"/>
      <c r="H261" s="157"/>
      <c r="I261" s="18" t="str">
        <f t="shared" si="21"/>
        <v/>
      </c>
      <c r="J261" s="150">
        <f t="shared" si="22"/>
        <v>0</v>
      </c>
      <c r="K261" s="18">
        <f t="shared" si="23"/>
        <v>0</v>
      </c>
    </row>
    <row r="262" spans="1:11" x14ac:dyDescent="0.25">
      <c r="A262" s="24">
        <v>260</v>
      </c>
      <c r="B262" s="23">
        <f t="shared" si="24"/>
        <v>44572</v>
      </c>
      <c r="C262" s="24">
        <v>20</v>
      </c>
      <c r="D262" s="22" t="str">
        <f t="shared" si="20"/>
        <v>ASET</v>
      </c>
      <c r="E262" s="157"/>
      <c r="F262" s="157"/>
      <c r="G262" s="157"/>
      <c r="H262" s="157"/>
      <c r="I262" s="18" t="str">
        <f t="shared" si="21"/>
        <v/>
      </c>
      <c r="J262" s="150">
        <f t="shared" si="22"/>
        <v>0</v>
      </c>
      <c r="K262" s="18">
        <f t="shared" si="23"/>
        <v>0</v>
      </c>
    </row>
    <row r="263" spans="1:11" x14ac:dyDescent="0.25">
      <c r="A263" s="24">
        <v>261</v>
      </c>
      <c r="B263" s="23">
        <f t="shared" si="24"/>
        <v>44572</v>
      </c>
      <c r="C263" s="24">
        <v>21</v>
      </c>
      <c r="D263" s="22" t="str">
        <f t="shared" si="20"/>
        <v>ASET</v>
      </c>
      <c r="E263" s="157"/>
      <c r="F263" s="157"/>
      <c r="G263" s="157"/>
      <c r="H263" s="157"/>
      <c r="I263" s="18" t="str">
        <f t="shared" si="21"/>
        <v/>
      </c>
      <c r="J263" s="150">
        <f t="shared" si="22"/>
        <v>0</v>
      </c>
      <c r="K263" s="18">
        <f t="shared" si="23"/>
        <v>0</v>
      </c>
    </row>
    <row r="264" spans="1:11" x14ac:dyDescent="0.25">
      <c r="A264" s="24">
        <v>262</v>
      </c>
      <c r="B264" s="23">
        <f t="shared" si="24"/>
        <v>44572</v>
      </c>
      <c r="C264" s="24">
        <v>22</v>
      </c>
      <c r="D264" s="22" t="str">
        <f t="shared" si="20"/>
        <v>ASET</v>
      </c>
      <c r="E264" s="157"/>
      <c r="F264" s="157"/>
      <c r="G264" s="157"/>
      <c r="H264" s="157"/>
      <c r="I264" s="18" t="str">
        <f t="shared" si="21"/>
        <v/>
      </c>
      <c r="J264" s="150">
        <f t="shared" si="22"/>
        <v>0</v>
      </c>
      <c r="K264" s="18">
        <f t="shared" si="23"/>
        <v>0</v>
      </c>
    </row>
    <row r="265" spans="1:11" x14ac:dyDescent="0.25">
      <c r="A265" s="24">
        <v>263</v>
      </c>
      <c r="B265" s="23">
        <f t="shared" si="24"/>
        <v>44572</v>
      </c>
      <c r="C265" s="24">
        <v>23</v>
      </c>
      <c r="D265" s="22" t="str">
        <f t="shared" si="20"/>
        <v>ASET</v>
      </c>
      <c r="E265" s="157"/>
      <c r="F265" s="157"/>
      <c r="G265" s="157"/>
      <c r="H265" s="157"/>
      <c r="I265" s="18" t="str">
        <f t="shared" si="21"/>
        <v/>
      </c>
      <c r="J265" s="150">
        <f t="shared" si="22"/>
        <v>0</v>
      </c>
      <c r="K265" s="18">
        <f t="shared" si="23"/>
        <v>0</v>
      </c>
    </row>
    <row r="266" spans="1:11" x14ac:dyDescent="0.25">
      <c r="A266" s="24">
        <v>264</v>
      </c>
      <c r="B266" s="23">
        <f t="shared" si="24"/>
        <v>44572</v>
      </c>
      <c r="C266" s="24">
        <v>24</v>
      </c>
      <c r="D266" s="22" t="str">
        <f t="shared" si="20"/>
        <v>ASET</v>
      </c>
      <c r="E266" s="157"/>
      <c r="F266" s="157"/>
      <c r="G266" s="157"/>
      <c r="H266" s="157"/>
      <c r="I266" s="18" t="str">
        <f t="shared" si="21"/>
        <v/>
      </c>
      <c r="J266" s="150">
        <f t="shared" si="22"/>
        <v>0</v>
      </c>
      <c r="K266" s="18">
        <f t="shared" si="23"/>
        <v>0</v>
      </c>
    </row>
    <row r="267" spans="1:11" x14ac:dyDescent="0.25">
      <c r="A267" s="24">
        <v>265</v>
      </c>
      <c r="B267" s="23">
        <f t="shared" si="24"/>
        <v>44573</v>
      </c>
      <c r="C267" s="24">
        <v>1</v>
      </c>
      <c r="D267" s="22" t="str">
        <f t="shared" si="20"/>
        <v>ASET</v>
      </c>
      <c r="E267" s="157"/>
      <c r="F267" s="157"/>
      <c r="G267" s="157"/>
      <c r="H267" s="157"/>
      <c r="I267" s="18" t="str">
        <f t="shared" si="21"/>
        <v/>
      </c>
      <c r="J267" s="150">
        <f t="shared" si="22"/>
        <v>0</v>
      </c>
      <c r="K267" s="18">
        <f t="shared" si="23"/>
        <v>0</v>
      </c>
    </row>
    <row r="268" spans="1:11" x14ac:dyDescent="0.25">
      <c r="A268" s="24">
        <v>266</v>
      </c>
      <c r="B268" s="23">
        <f t="shared" si="24"/>
        <v>44573</v>
      </c>
      <c r="C268" s="24">
        <v>2</v>
      </c>
      <c r="D268" s="22" t="str">
        <f t="shared" si="20"/>
        <v>ASET</v>
      </c>
      <c r="E268" s="157"/>
      <c r="F268" s="157"/>
      <c r="G268" s="157"/>
      <c r="H268" s="157"/>
      <c r="I268" s="18" t="str">
        <f t="shared" si="21"/>
        <v/>
      </c>
      <c r="J268" s="150">
        <f t="shared" si="22"/>
        <v>0</v>
      </c>
      <c r="K268" s="18">
        <f t="shared" si="23"/>
        <v>0</v>
      </c>
    </row>
    <row r="269" spans="1:11" x14ac:dyDescent="0.25">
      <c r="A269" s="24">
        <v>267</v>
      </c>
      <c r="B269" s="23">
        <f t="shared" si="24"/>
        <v>44573</v>
      </c>
      <c r="C269" s="24">
        <v>3</v>
      </c>
      <c r="D269" s="22" t="str">
        <f t="shared" si="20"/>
        <v>ASET</v>
      </c>
      <c r="E269" s="157"/>
      <c r="F269" s="157"/>
      <c r="G269" s="157"/>
      <c r="H269" s="157"/>
      <c r="I269" s="18" t="str">
        <f t="shared" si="21"/>
        <v/>
      </c>
      <c r="J269" s="150">
        <f t="shared" si="22"/>
        <v>0</v>
      </c>
      <c r="K269" s="18">
        <f t="shared" si="23"/>
        <v>0</v>
      </c>
    </row>
    <row r="270" spans="1:11" x14ac:dyDescent="0.25">
      <c r="A270" s="24">
        <v>268</v>
      </c>
      <c r="B270" s="23">
        <f t="shared" si="24"/>
        <v>44573</v>
      </c>
      <c r="C270" s="24">
        <v>4</v>
      </c>
      <c r="D270" s="22" t="str">
        <f t="shared" si="20"/>
        <v>ASET</v>
      </c>
      <c r="E270" s="157"/>
      <c r="F270" s="157"/>
      <c r="G270" s="157"/>
      <c r="H270" s="157"/>
      <c r="I270" s="18" t="str">
        <f t="shared" si="21"/>
        <v/>
      </c>
      <c r="J270" s="150">
        <f t="shared" si="22"/>
        <v>0</v>
      </c>
      <c r="K270" s="18">
        <f t="shared" si="23"/>
        <v>0</v>
      </c>
    </row>
    <row r="271" spans="1:11" x14ac:dyDescent="0.25">
      <c r="A271" s="24">
        <v>269</v>
      </c>
      <c r="B271" s="23">
        <f t="shared" si="24"/>
        <v>44573</v>
      </c>
      <c r="C271" s="24">
        <v>5</v>
      </c>
      <c r="D271" s="22" t="str">
        <f t="shared" si="20"/>
        <v>ASET</v>
      </c>
      <c r="E271" s="157"/>
      <c r="F271" s="157"/>
      <c r="G271" s="157"/>
      <c r="H271" s="157"/>
      <c r="I271" s="18" t="str">
        <f t="shared" si="21"/>
        <v/>
      </c>
      <c r="J271" s="150">
        <f t="shared" si="22"/>
        <v>0</v>
      </c>
      <c r="K271" s="18">
        <f t="shared" si="23"/>
        <v>0</v>
      </c>
    </row>
    <row r="272" spans="1:11" x14ac:dyDescent="0.25">
      <c r="A272" s="24">
        <v>270</v>
      </c>
      <c r="B272" s="23">
        <f t="shared" si="24"/>
        <v>44573</v>
      </c>
      <c r="C272" s="24">
        <v>6</v>
      </c>
      <c r="D272" s="22" t="str">
        <f t="shared" si="20"/>
        <v>ASET</v>
      </c>
      <c r="E272" s="157"/>
      <c r="F272" s="157"/>
      <c r="G272" s="157"/>
      <c r="H272" s="157"/>
      <c r="I272" s="18" t="str">
        <f t="shared" si="21"/>
        <v/>
      </c>
      <c r="J272" s="150">
        <f t="shared" si="22"/>
        <v>0</v>
      </c>
      <c r="K272" s="18">
        <f t="shared" si="23"/>
        <v>0</v>
      </c>
    </row>
    <row r="273" spans="1:11" x14ac:dyDescent="0.25">
      <c r="A273" s="24">
        <v>271</v>
      </c>
      <c r="B273" s="23">
        <f t="shared" si="24"/>
        <v>44573</v>
      </c>
      <c r="C273" s="24">
        <v>7</v>
      </c>
      <c r="D273" s="22" t="str">
        <f t="shared" si="20"/>
        <v>ASET</v>
      </c>
      <c r="E273" s="157"/>
      <c r="F273" s="157"/>
      <c r="G273" s="157"/>
      <c r="H273" s="157"/>
      <c r="I273" s="18" t="str">
        <f t="shared" si="21"/>
        <v/>
      </c>
      <c r="J273" s="150">
        <f t="shared" si="22"/>
        <v>0</v>
      </c>
      <c r="K273" s="18">
        <f t="shared" si="23"/>
        <v>0</v>
      </c>
    </row>
    <row r="274" spans="1:11" x14ac:dyDescent="0.25">
      <c r="A274" s="24">
        <v>272</v>
      </c>
      <c r="B274" s="23">
        <f t="shared" si="24"/>
        <v>44573</v>
      </c>
      <c r="C274" s="24">
        <v>8</v>
      </c>
      <c r="D274" s="22" t="str">
        <f t="shared" si="20"/>
        <v>ASET</v>
      </c>
      <c r="E274" s="157"/>
      <c r="F274" s="157"/>
      <c r="G274" s="157"/>
      <c r="H274" s="157"/>
      <c r="I274" s="18" t="str">
        <f t="shared" si="21"/>
        <v/>
      </c>
      <c r="J274" s="150">
        <f t="shared" si="22"/>
        <v>0</v>
      </c>
      <c r="K274" s="18">
        <f t="shared" si="23"/>
        <v>0</v>
      </c>
    </row>
    <row r="275" spans="1:11" x14ac:dyDescent="0.25">
      <c r="A275" s="24">
        <v>273</v>
      </c>
      <c r="B275" s="23">
        <f t="shared" si="24"/>
        <v>44573</v>
      </c>
      <c r="C275" s="24">
        <v>9</v>
      </c>
      <c r="D275" s="22" t="str">
        <f t="shared" si="20"/>
        <v>ASET</v>
      </c>
      <c r="E275" s="157"/>
      <c r="F275" s="157"/>
      <c r="G275" s="157"/>
      <c r="H275" s="157"/>
      <c r="I275" s="18" t="str">
        <f t="shared" si="21"/>
        <v/>
      </c>
      <c r="J275" s="150">
        <f t="shared" si="22"/>
        <v>0</v>
      </c>
      <c r="K275" s="18">
        <f t="shared" si="23"/>
        <v>0</v>
      </c>
    </row>
    <row r="276" spans="1:11" x14ac:dyDescent="0.25">
      <c r="A276" s="24">
        <v>274</v>
      </c>
      <c r="B276" s="23">
        <f t="shared" si="24"/>
        <v>44573</v>
      </c>
      <c r="C276" s="24">
        <v>10</v>
      </c>
      <c r="D276" s="22" t="str">
        <f t="shared" si="20"/>
        <v>ASET</v>
      </c>
      <c r="E276" s="157"/>
      <c r="F276" s="157"/>
      <c r="G276" s="157"/>
      <c r="H276" s="157"/>
      <c r="I276" s="18" t="str">
        <f t="shared" si="21"/>
        <v/>
      </c>
      <c r="J276" s="150">
        <f t="shared" si="22"/>
        <v>0</v>
      </c>
      <c r="K276" s="18">
        <f t="shared" si="23"/>
        <v>0</v>
      </c>
    </row>
    <row r="277" spans="1:11" x14ac:dyDescent="0.25">
      <c r="A277" s="24">
        <v>275</v>
      </c>
      <c r="B277" s="23">
        <f t="shared" si="24"/>
        <v>44573</v>
      </c>
      <c r="C277" s="24">
        <v>11</v>
      </c>
      <c r="D277" s="22" t="str">
        <f t="shared" si="20"/>
        <v>ASET</v>
      </c>
      <c r="E277" s="157"/>
      <c r="F277" s="157"/>
      <c r="G277" s="157"/>
      <c r="H277" s="157"/>
      <c r="I277" s="18" t="str">
        <f t="shared" si="21"/>
        <v/>
      </c>
      <c r="J277" s="150">
        <f t="shared" si="22"/>
        <v>0</v>
      </c>
      <c r="K277" s="18">
        <f t="shared" si="23"/>
        <v>0</v>
      </c>
    </row>
    <row r="278" spans="1:11" x14ac:dyDescent="0.25">
      <c r="A278" s="24">
        <v>276</v>
      </c>
      <c r="B278" s="23">
        <f t="shared" si="24"/>
        <v>44573</v>
      </c>
      <c r="C278" s="24">
        <v>12</v>
      </c>
      <c r="D278" s="22" t="str">
        <f t="shared" si="20"/>
        <v>ASET</v>
      </c>
      <c r="E278" s="157"/>
      <c r="F278" s="157"/>
      <c r="G278" s="157"/>
      <c r="H278" s="157"/>
      <c r="I278" s="18" t="str">
        <f t="shared" si="21"/>
        <v/>
      </c>
      <c r="J278" s="150">
        <f t="shared" si="22"/>
        <v>0</v>
      </c>
      <c r="K278" s="18">
        <f t="shared" si="23"/>
        <v>0</v>
      </c>
    </row>
    <row r="279" spans="1:11" x14ac:dyDescent="0.25">
      <c r="A279" s="24">
        <v>277</v>
      </c>
      <c r="B279" s="23">
        <f t="shared" si="24"/>
        <v>44573</v>
      </c>
      <c r="C279" s="24">
        <v>13</v>
      </c>
      <c r="D279" s="22" t="str">
        <f t="shared" si="20"/>
        <v>ASET</v>
      </c>
      <c r="E279" s="157"/>
      <c r="F279" s="157"/>
      <c r="G279" s="157"/>
      <c r="H279" s="157"/>
      <c r="I279" s="18" t="str">
        <f t="shared" si="21"/>
        <v/>
      </c>
      <c r="J279" s="150">
        <f t="shared" si="22"/>
        <v>0</v>
      </c>
      <c r="K279" s="18">
        <f t="shared" si="23"/>
        <v>0</v>
      </c>
    </row>
    <row r="280" spans="1:11" x14ac:dyDescent="0.25">
      <c r="A280" s="24">
        <v>278</v>
      </c>
      <c r="B280" s="23">
        <f t="shared" si="24"/>
        <v>44573</v>
      </c>
      <c r="C280" s="24">
        <v>14</v>
      </c>
      <c r="D280" s="22" t="str">
        <f t="shared" si="20"/>
        <v>ASET</v>
      </c>
      <c r="E280" s="157"/>
      <c r="F280" s="157"/>
      <c r="G280" s="157"/>
      <c r="H280" s="157"/>
      <c r="I280" s="18" t="str">
        <f t="shared" si="21"/>
        <v/>
      </c>
      <c r="J280" s="150">
        <f t="shared" si="22"/>
        <v>0</v>
      </c>
      <c r="K280" s="18">
        <f t="shared" si="23"/>
        <v>0</v>
      </c>
    </row>
    <row r="281" spans="1:11" x14ac:dyDescent="0.25">
      <c r="A281" s="24">
        <v>279</v>
      </c>
      <c r="B281" s="23">
        <f t="shared" si="24"/>
        <v>44573</v>
      </c>
      <c r="C281" s="24">
        <v>15</v>
      </c>
      <c r="D281" s="22" t="str">
        <f t="shared" si="20"/>
        <v>ASET</v>
      </c>
      <c r="E281" s="157"/>
      <c r="F281" s="157"/>
      <c r="G281" s="157"/>
      <c r="H281" s="157"/>
      <c r="I281" s="18" t="str">
        <f t="shared" si="21"/>
        <v/>
      </c>
      <c r="J281" s="150">
        <f t="shared" si="22"/>
        <v>0</v>
      </c>
      <c r="K281" s="18">
        <f t="shared" si="23"/>
        <v>0</v>
      </c>
    </row>
    <row r="282" spans="1:11" x14ac:dyDescent="0.25">
      <c r="A282" s="24">
        <v>280</v>
      </c>
      <c r="B282" s="23">
        <f t="shared" si="24"/>
        <v>44573</v>
      </c>
      <c r="C282" s="24">
        <v>16</v>
      </c>
      <c r="D282" s="22" t="str">
        <f t="shared" si="20"/>
        <v>ASET</v>
      </c>
      <c r="E282" s="157"/>
      <c r="F282" s="157"/>
      <c r="G282" s="157"/>
      <c r="H282" s="157"/>
      <c r="I282" s="18" t="str">
        <f t="shared" si="21"/>
        <v/>
      </c>
      <c r="J282" s="150">
        <f t="shared" si="22"/>
        <v>0</v>
      </c>
      <c r="K282" s="18">
        <f t="shared" si="23"/>
        <v>0</v>
      </c>
    </row>
    <row r="283" spans="1:11" x14ac:dyDescent="0.25">
      <c r="A283" s="24">
        <v>281</v>
      </c>
      <c r="B283" s="23">
        <f t="shared" si="24"/>
        <v>44573</v>
      </c>
      <c r="C283" s="24">
        <v>17</v>
      </c>
      <c r="D283" s="22" t="str">
        <f t="shared" si="20"/>
        <v>ASET</v>
      </c>
      <c r="E283" s="157"/>
      <c r="F283" s="157"/>
      <c r="G283" s="157"/>
      <c r="H283" s="157"/>
      <c r="I283" s="18" t="str">
        <f t="shared" si="21"/>
        <v/>
      </c>
      <c r="J283" s="150">
        <f t="shared" si="22"/>
        <v>0</v>
      </c>
      <c r="K283" s="18">
        <f t="shared" si="23"/>
        <v>0</v>
      </c>
    </row>
    <row r="284" spans="1:11" x14ac:dyDescent="0.25">
      <c r="A284" s="24">
        <v>282</v>
      </c>
      <c r="B284" s="23">
        <f t="shared" si="24"/>
        <v>44573</v>
      </c>
      <c r="C284" s="24">
        <v>18</v>
      </c>
      <c r="D284" s="22" t="str">
        <f t="shared" si="20"/>
        <v>ASET</v>
      </c>
      <c r="E284" s="157"/>
      <c r="F284" s="157"/>
      <c r="G284" s="157"/>
      <c r="H284" s="157"/>
      <c r="I284" s="18" t="str">
        <f t="shared" si="21"/>
        <v/>
      </c>
      <c r="J284" s="150">
        <f t="shared" si="22"/>
        <v>0</v>
      </c>
      <c r="K284" s="18">
        <f t="shared" si="23"/>
        <v>0</v>
      </c>
    </row>
    <row r="285" spans="1:11" x14ac:dyDescent="0.25">
      <c r="A285" s="24">
        <v>283</v>
      </c>
      <c r="B285" s="23">
        <f t="shared" si="24"/>
        <v>44573</v>
      </c>
      <c r="C285" s="24">
        <v>19</v>
      </c>
      <c r="D285" s="22" t="str">
        <f t="shared" si="20"/>
        <v>ASET</v>
      </c>
      <c r="E285" s="157"/>
      <c r="F285" s="157"/>
      <c r="G285" s="157"/>
      <c r="H285" s="157"/>
      <c r="I285" s="18" t="str">
        <f t="shared" si="21"/>
        <v/>
      </c>
      <c r="J285" s="150">
        <f t="shared" si="22"/>
        <v>0</v>
      </c>
      <c r="K285" s="18">
        <f t="shared" si="23"/>
        <v>0</v>
      </c>
    </row>
    <row r="286" spans="1:11" x14ac:dyDescent="0.25">
      <c r="A286" s="24">
        <v>284</v>
      </c>
      <c r="B286" s="23">
        <f t="shared" si="24"/>
        <v>44573</v>
      </c>
      <c r="C286" s="24">
        <v>20</v>
      </c>
      <c r="D286" s="22" t="str">
        <f t="shared" si="20"/>
        <v>ASET</v>
      </c>
      <c r="E286" s="157"/>
      <c r="F286" s="157"/>
      <c r="G286" s="157"/>
      <c r="H286" s="157"/>
      <c r="I286" s="18" t="str">
        <f t="shared" si="21"/>
        <v/>
      </c>
      <c r="J286" s="150">
        <f t="shared" si="22"/>
        <v>0</v>
      </c>
      <c r="K286" s="18">
        <f t="shared" si="23"/>
        <v>0</v>
      </c>
    </row>
    <row r="287" spans="1:11" x14ac:dyDescent="0.25">
      <c r="A287" s="24">
        <v>285</v>
      </c>
      <c r="B287" s="23">
        <f t="shared" si="24"/>
        <v>44573</v>
      </c>
      <c r="C287" s="24">
        <v>21</v>
      </c>
      <c r="D287" s="22" t="str">
        <f t="shared" si="20"/>
        <v>ASET</v>
      </c>
      <c r="E287" s="157"/>
      <c r="F287" s="157"/>
      <c r="G287" s="157"/>
      <c r="H287" s="157"/>
      <c r="I287" s="18" t="str">
        <f t="shared" si="21"/>
        <v/>
      </c>
      <c r="J287" s="150">
        <f t="shared" si="22"/>
        <v>0</v>
      </c>
      <c r="K287" s="18">
        <f t="shared" si="23"/>
        <v>0</v>
      </c>
    </row>
    <row r="288" spans="1:11" x14ac:dyDescent="0.25">
      <c r="A288" s="24">
        <v>286</v>
      </c>
      <c r="B288" s="23">
        <f t="shared" si="24"/>
        <v>44573</v>
      </c>
      <c r="C288" s="24">
        <v>22</v>
      </c>
      <c r="D288" s="22" t="str">
        <f t="shared" si="20"/>
        <v>ASET</v>
      </c>
      <c r="E288" s="157"/>
      <c r="F288" s="157"/>
      <c r="G288" s="157"/>
      <c r="H288" s="157"/>
      <c r="I288" s="18" t="str">
        <f t="shared" si="21"/>
        <v/>
      </c>
      <c r="J288" s="150">
        <f t="shared" si="22"/>
        <v>0</v>
      </c>
      <c r="K288" s="18">
        <f t="shared" si="23"/>
        <v>0</v>
      </c>
    </row>
    <row r="289" spans="1:11" x14ac:dyDescent="0.25">
      <c r="A289" s="24">
        <v>287</v>
      </c>
      <c r="B289" s="23">
        <f t="shared" si="24"/>
        <v>44573</v>
      </c>
      <c r="C289" s="24">
        <v>23</v>
      </c>
      <c r="D289" s="22" t="str">
        <f t="shared" si="20"/>
        <v>ASET</v>
      </c>
      <c r="E289" s="157"/>
      <c r="F289" s="157"/>
      <c r="G289" s="157"/>
      <c r="H289" s="157"/>
      <c r="I289" s="18" t="str">
        <f t="shared" si="21"/>
        <v/>
      </c>
      <c r="J289" s="150">
        <f t="shared" si="22"/>
        <v>0</v>
      </c>
      <c r="K289" s="18">
        <f t="shared" si="23"/>
        <v>0</v>
      </c>
    </row>
    <row r="290" spans="1:11" x14ac:dyDescent="0.25">
      <c r="A290" s="24">
        <v>288</v>
      </c>
      <c r="B290" s="23">
        <f t="shared" si="24"/>
        <v>44573</v>
      </c>
      <c r="C290" s="24">
        <v>24</v>
      </c>
      <c r="D290" s="22" t="str">
        <f t="shared" si="20"/>
        <v>ASET</v>
      </c>
      <c r="E290" s="157"/>
      <c r="F290" s="157"/>
      <c r="G290" s="157"/>
      <c r="H290" s="157"/>
      <c r="I290" s="18" t="str">
        <f t="shared" si="21"/>
        <v/>
      </c>
      <c r="J290" s="150">
        <f t="shared" si="22"/>
        <v>0</v>
      </c>
      <c r="K290" s="18">
        <f t="shared" si="23"/>
        <v>0</v>
      </c>
    </row>
    <row r="291" spans="1:11" x14ac:dyDescent="0.25">
      <c r="A291" s="24">
        <v>289</v>
      </c>
      <c r="B291" s="23">
        <f t="shared" si="24"/>
        <v>44574</v>
      </c>
      <c r="C291" s="24">
        <v>1</v>
      </c>
      <c r="D291" s="22" t="str">
        <f t="shared" si="20"/>
        <v>ASET</v>
      </c>
      <c r="E291" s="157"/>
      <c r="F291" s="157"/>
      <c r="G291" s="157"/>
      <c r="H291" s="157"/>
      <c r="I291" s="18" t="str">
        <f t="shared" si="21"/>
        <v/>
      </c>
      <c r="J291" s="150">
        <f t="shared" si="22"/>
        <v>0</v>
      </c>
      <c r="K291" s="18">
        <f t="shared" si="23"/>
        <v>0</v>
      </c>
    </row>
    <row r="292" spans="1:11" x14ac:dyDescent="0.25">
      <c r="A292" s="24">
        <v>290</v>
      </c>
      <c r="B292" s="23">
        <f t="shared" si="24"/>
        <v>44574</v>
      </c>
      <c r="C292" s="24">
        <v>2</v>
      </c>
      <c r="D292" s="22" t="str">
        <f t="shared" si="20"/>
        <v>ASET</v>
      </c>
      <c r="E292" s="157"/>
      <c r="F292" s="157"/>
      <c r="G292" s="157"/>
      <c r="H292" s="157"/>
      <c r="I292" s="18" t="str">
        <f t="shared" si="21"/>
        <v/>
      </c>
      <c r="J292" s="150">
        <f t="shared" si="22"/>
        <v>0</v>
      </c>
      <c r="K292" s="18">
        <f t="shared" si="23"/>
        <v>0</v>
      </c>
    </row>
    <row r="293" spans="1:11" x14ac:dyDescent="0.25">
      <c r="A293" s="24">
        <v>291</v>
      </c>
      <c r="B293" s="23">
        <f t="shared" si="24"/>
        <v>44574</v>
      </c>
      <c r="C293" s="24">
        <v>3</v>
      </c>
      <c r="D293" s="22" t="str">
        <f t="shared" si="20"/>
        <v>ASET</v>
      </c>
      <c r="E293" s="157"/>
      <c r="F293" s="157"/>
      <c r="G293" s="157"/>
      <c r="H293" s="157"/>
      <c r="I293" s="18" t="str">
        <f t="shared" si="21"/>
        <v/>
      </c>
      <c r="J293" s="150">
        <f t="shared" si="22"/>
        <v>0</v>
      </c>
      <c r="K293" s="18">
        <f t="shared" si="23"/>
        <v>0</v>
      </c>
    </row>
    <row r="294" spans="1:11" x14ac:dyDescent="0.25">
      <c r="A294" s="24">
        <v>292</v>
      </c>
      <c r="B294" s="23">
        <f t="shared" si="24"/>
        <v>44574</v>
      </c>
      <c r="C294" s="24">
        <v>4</v>
      </c>
      <c r="D294" s="22" t="str">
        <f t="shared" si="20"/>
        <v>ASET</v>
      </c>
      <c r="E294" s="157"/>
      <c r="F294" s="157"/>
      <c r="G294" s="157"/>
      <c r="H294" s="157"/>
      <c r="I294" s="18" t="str">
        <f t="shared" si="21"/>
        <v/>
      </c>
      <c r="J294" s="150">
        <f t="shared" si="22"/>
        <v>0</v>
      </c>
      <c r="K294" s="18">
        <f t="shared" si="23"/>
        <v>0</v>
      </c>
    </row>
    <row r="295" spans="1:11" x14ac:dyDescent="0.25">
      <c r="A295" s="24">
        <v>293</v>
      </c>
      <c r="B295" s="23">
        <f t="shared" si="24"/>
        <v>44574</v>
      </c>
      <c r="C295" s="24">
        <v>5</v>
      </c>
      <c r="D295" s="22" t="str">
        <f t="shared" si="20"/>
        <v>ASET</v>
      </c>
      <c r="E295" s="157"/>
      <c r="F295" s="157"/>
      <c r="G295" s="157"/>
      <c r="H295" s="157"/>
      <c r="I295" s="18" t="str">
        <f t="shared" si="21"/>
        <v/>
      </c>
      <c r="J295" s="150">
        <f t="shared" si="22"/>
        <v>0</v>
      </c>
      <c r="K295" s="18">
        <f t="shared" si="23"/>
        <v>0</v>
      </c>
    </row>
    <row r="296" spans="1:11" x14ac:dyDescent="0.25">
      <c r="A296" s="24">
        <v>294</v>
      </c>
      <c r="B296" s="23">
        <f t="shared" si="24"/>
        <v>44574</v>
      </c>
      <c r="C296" s="24">
        <v>6</v>
      </c>
      <c r="D296" s="22" t="str">
        <f t="shared" si="20"/>
        <v>ASET</v>
      </c>
      <c r="E296" s="157"/>
      <c r="F296" s="157"/>
      <c r="G296" s="157"/>
      <c r="H296" s="157"/>
      <c r="I296" s="18" t="str">
        <f t="shared" si="21"/>
        <v/>
      </c>
      <c r="J296" s="150">
        <f t="shared" si="22"/>
        <v>0</v>
      </c>
      <c r="K296" s="18">
        <f t="shared" si="23"/>
        <v>0</v>
      </c>
    </row>
    <row r="297" spans="1:11" x14ac:dyDescent="0.25">
      <c r="A297" s="24">
        <v>295</v>
      </c>
      <c r="B297" s="23">
        <f t="shared" si="24"/>
        <v>44574</v>
      </c>
      <c r="C297" s="24">
        <v>7</v>
      </c>
      <c r="D297" s="22" t="str">
        <f t="shared" si="20"/>
        <v>ASET</v>
      </c>
      <c r="E297" s="157"/>
      <c r="F297" s="157"/>
      <c r="G297" s="157"/>
      <c r="H297" s="157"/>
      <c r="I297" s="18" t="str">
        <f t="shared" si="21"/>
        <v/>
      </c>
      <c r="J297" s="150">
        <f t="shared" si="22"/>
        <v>0</v>
      </c>
      <c r="K297" s="18">
        <f t="shared" si="23"/>
        <v>0</v>
      </c>
    </row>
    <row r="298" spans="1:11" x14ac:dyDescent="0.25">
      <c r="A298" s="24">
        <v>296</v>
      </c>
      <c r="B298" s="23">
        <f t="shared" si="24"/>
        <v>44574</v>
      </c>
      <c r="C298" s="24">
        <v>8</v>
      </c>
      <c r="D298" s="22" t="str">
        <f t="shared" si="20"/>
        <v>ASET</v>
      </c>
      <c r="E298" s="157"/>
      <c r="F298" s="157"/>
      <c r="G298" s="157"/>
      <c r="H298" s="157"/>
      <c r="I298" s="18" t="str">
        <f t="shared" si="21"/>
        <v/>
      </c>
      <c r="J298" s="150">
        <f t="shared" si="22"/>
        <v>0</v>
      </c>
      <c r="K298" s="18">
        <f t="shared" si="23"/>
        <v>0</v>
      </c>
    </row>
    <row r="299" spans="1:11" x14ac:dyDescent="0.25">
      <c r="A299" s="24">
        <v>297</v>
      </c>
      <c r="B299" s="23">
        <f t="shared" si="24"/>
        <v>44574</v>
      </c>
      <c r="C299" s="24">
        <v>9</v>
      </c>
      <c r="D299" s="22" t="str">
        <f t="shared" si="20"/>
        <v>ASET</v>
      </c>
      <c r="E299" s="157"/>
      <c r="F299" s="157"/>
      <c r="G299" s="157"/>
      <c r="H299" s="157"/>
      <c r="I299" s="18" t="str">
        <f t="shared" si="21"/>
        <v/>
      </c>
      <c r="J299" s="150">
        <f t="shared" si="22"/>
        <v>0</v>
      </c>
      <c r="K299" s="18">
        <f t="shared" si="23"/>
        <v>0</v>
      </c>
    </row>
    <row r="300" spans="1:11" x14ac:dyDescent="0.25">
      <c r="A300" s="24">
        <v>298</v>
      </c>
      <c r="B300" s="23">
        <f t="shared" si="24"/>
        <v>44574</v>
      </c>
      <c r="C300" s="24">
        <v>10</v>
      </c>
      <c r="D300" s="22" t="str">
        <f t="shared" si="20"/>
        <v>ASET</v>
      </c>
      <c r="E300" s="157"/>
      <c r="F300" s="157"/>
      <c r="G300" s="157"/>
      <c r="H300" s="157"/>
      <c r="I300" s="18" t="str">
        <f t="shared" si="21"/>
        <v/>
      </c>
      <c r="J300" s="150">
        <f t="shared" si="22"/>
        <v>0</v>
      </c>
      <c r="K300" s="18">
        <f t="shared" si="23"/>
        <v>0</v>
      </c>
    </row>
    <row r="301" spans="1:11" x14ac:dyDescent="0.25">
      <c r="A301" s="24">
        <v>299</v>
      </c>
      <c r="B301" s="23">
        <f t="shared" si="24"/>
        <v>44574</v>
      </c>
      <c r="C301" s="24">
        <v>11</v>
      </c>
      <c r="D301" s="22" t="str">
        <f t="shared" si="20"/>
        <v>ASET</v>
      </c>
      <c r="E301" s="157"/>
      <c r="F301" s="157"/>
      <c r="G301" s="157"/>
      <c r="H301" s="157"/>
      <c r="I301" s="18" t="str">
        <f t="shared" si="21"/>
        <v/>
      </c>
      <c r="J301" s="150">
        <f t="shared" si="22"/>
        <v>0</v>
      </c>
      <c r="K301" s="18">
        <f t="shared" si="23"/>
        <v>0</v>
      </c>
    </row>
    <row r="302" spans="1:11" x14ac:dyDescent="0.25">
      <c r="A302" s="24">
        <v>300</v>
      </c>
      <c r="B302" s="23">
        <f t="shared" si="24"/>
        <v>44574</v>
      </c>
      <c r="C302" s="24">
        <v>12</v>
      </c>
      <c r="D302" s="22" t="str">
        <f t="shared" si="20"/>
        <v>ASET</v>
      </c>
      <c r="E302" s="157"/>
      <c r="F302" s="157"/>
      <c r="G302" s="157"/>
      <c r="H302" s="157"/>
      <c r="I302" s="18" t="str">
        <f t="shared" si="21"/>
        <v/>
      </c>
      <c r="J302" s="150">
        <f t="shared" si="22"/>
        <v>0</v>
      </c>
      <c r="K302" s="18">
        <f t="shared" si="23"/>
        <v>0</v>
      </c>
    </row>
    <row r="303" spans="1:11" x14ac:dyDescent="0.25">
      <c r="A303" s="24">
        <v>301</v>
      </c>
      <c r="B303" s="23">
        <f t="shared" si="24"/>
        <v>44574</v>
      </c>
      <c r="C303" s="24">
        <v>13</v>
      </c>
      <c r="D303" s="22" t="str">
        <f t="shared" si="20"/>
        <v>ASET</v>
      </c>
      <c r="E303" s="157"/>
      <c r="F303" s="157"/>
      <c r="G303" s="157"/>
      <c r="H303" s="157"/>
      <c r="I303" s="18" t="str">
        <f t="shared" si="21"/>
        <v/>
      </c>
      <c r="J303" s="150">
        <f t="shared" si="22"/>
        <v>0</v>
      </c>
      <c r="K303" s="18">
        <f t="shared" si="23"/>
        <v>0</v>
      </c>
    </row>
    <row r="304" spans="1:11" x14ac:dyDescent="0.25">
      <c r="A304" s="24">
        <v>302</v>
      </c>
      <c r="B304" s="23">
        <f t="shared" si="24"/>
        <v>44574</v>
      </c>
      <c r="C304" s="24">
        <v>14</v>
      </c>
      <c r="D304" s="22" t="str">
        <f t="shared" si="20"/>
        <v>ASET</v>
      </c>
      <c r="E304" s="157"/>
      <c r="F304" s="157"/>
      <c r="G304" s="157"/>
      <c r="H304" s="157"/>
      <c r="I304" s="18" t="str">
        <f t="shared" si="21"/>
        <v/>
      </c>
      <c r="J304" s="150">
        <f t="shared" si="22"/>
        <v>0</v>
      </c>
      <c r="K304" s="18">
        <f t="shared" si="23"/>
        <v>0</v>
      </c>
    </row>
    <row r="305" spans="1:11" x14ac:dyDescent="0.25">
      <c r="A305" s="24">
        <v>303</v>
      </c>
      <c r="B305" s="23">
        <f t="shared" si="24"/>
        <v>44574</v>
      </c>
      <c r="C305" s="24">
        <v>15</v>
      </c>
      <c r="D305" s="22" t="str">
        <f t="shared" si="20"/>
        <v>ASET</v>
      </c>
      <c r="E305" s="157"/>
      <c r="F305" s="157"/>
      <c r="G305" s="157"/>
      <c r="H305" s="157"/>
      <c r="I305" s="18" t="str">
        <f t="shared" si="21"/>
        <v/>
      </c>
      <c r="J305" s="150">
        <f t="shared" si="22"/>
        <v>0</v>
      </c>
      <c r="K305" s="18">
        <f t="shared" si="23"/>
        <v>0</v>
      </c>
    </row>
    <row r="306" spans="1:11" x14ac:dyDescent="0.25">
      <c r="A306" s="24">
        <v>304</v>
      </c>
      <c r="B306" s="23">
        <f t="shared" si="24"/>
        <v>44574</v>
      </c>
      <c r="C306" s="24">
        <v>16</v>
      </c>
      <c r="D306" s="22" t="str">
        <f t="shared" si="20"/>
        <v>ASET</v>
      </c>
      <c r="E306" s="157"/>
      <c r="F306" s="157"/>
      <c r="G306" s="157"/>
      <c r="H306" s="157"/>
      <c r="I306" s="18" t="str">
        <f t="shared" si="21"/>
        <v/>
      </c>
      <c r="J306" s="150">
        <f t="shared" si="22"/>
        <v>0</v>
      </c>
      <c r="K306" s="18">
        <f t="shared" si="23"/>
        <v>0</v>
      </c>
    </row>
    <row r="307" spans="1:11" x14ac:dyDescent="0.25">
      <c r="A307" s="24">
        <v>305</v>
      </c>
      <c r="B307" s="23">
        <f t="shared" si="24"/>
        <v>44574</v>
      </c>
      <c r="C307" s="24">
        <v>17</v>
      </c>
      <c r="D307" s="22" t="str">
        <f t="shared" si="20"/>
        <v>ASET</v>
      </c>
      <c r="E307" s="157"/>
      <c r="F307" s="157"/>
      <c r="G307" s="157"/>
      <c r="H307" s="157"/>
      <c r="I307" s="18" t="str">
        <f t="shared" si="21"/>
        <v/>
      </c>
      <c r="J307" s="150">
        <f t="shared" si="22"/>
        <v>0</v>
      </c>
      <c r="K307" s="18">
        <f t="shared" si="23"/>
        <v>0</v>
      </c>
    </row>
    <row r="308" spans="1:11" x14ac:dyDescent="0.25">
      <c r="A308" s="24">
        <v>306</v>
      </c>
      <c r="B308" s="23">
        <f t="shared" si="24"/>
        <v>44574</v>
      </c>
      <c r="C308" s="24">
        <v>18</v>
      </c>
      <c r="D308" s="22" t="str">
        <f t="shared" si="20"/>
        <v>ASET</v>
      </c>
      <c r="E308" s="157"/>
      <c r="F308" s="157"/>
      <c r="G308" s="157"/>
      <c r="H308" s="157"/>
      <c r="I308" s="18" t="str">
        <f t="shared" si="21"/>
        <v/>
      </c>
      <c r="J308" s="150">
        <f t="shared" si="22"/>
        <v>0</v>
      </c>
      <c r="K308" s="18">
        <f t="shared" si="23"/>
        <v>0</v>
      </c>
    </row>
    <row r="309" spans="1:11" x14ac:dyDescent="0.25">
      <c r="A309" s="24">
        <v>307</v>
      </c>
      <c r="B309" s="23">
        <f t="shared" si="24"/>
        <v>44574</v>
      </c>
      <c r="C309" s="24">
        <v>19</v>
      </c>
      <c r="D309" s="22" t="str">
        <f t="shared" si="20"/>
        <v>ASET</v>
      </c>
      <c r="E309" s="157"/>
      <c r="F309" s="157"/>
      <c r="G309" s="157"/>
      <c r="H309" s="157"/>
      <c r="I309" s="18" t="str">
        <f t="shared" si="21"/>
        <v/>
      </c>
      <c r="J309" s="150">
        <f t="shared" si="22"/>
        <v>0</v>
      </c>
      <c r="K309" s="18">
        <f t="shared" si="23"/>
        <v>0</v>
      </c>
    </row>
    <row r="310" spans="1:11" x14ac:dyDescent="0.25">
      <c r="A310" s="24">
        <v>308</v>
      </c>
      <c r="B310" s="23">
        <f t="shared" si="24"/>
        <v>44574</v>
      </c>
      <c r="C310" s="24">
        <v>20</v>
      </c>
      <c r="D310" s="22" t="str">
        <f t="shared" si="20"/>
        <v>ASET</v>
      </c>
      <c r="E310" s="157"/>
      <c r="F310" s="157"/>
      <c r="G310" s="157"/>
      <c r="H310" s="157"/>
      <c r="I310" s="18" t="str">
        <f t="shared" si="21"/>
        <v/>
      </c>
      <c r="J310" s="150">
        <f t="shared" si="22"/>
        <v>0</v>
      </c>
      <c r="K310" s="18">
        <f t="shared" si="23"/>
        <v>0</v>
      </c>
    </row>
    <row r="311" spans="1:11" x14ac:dyDescent="0.25">
      <c r="A311" s="24">
        <v>309</v>
      </c>
      <c r="B311" s="23">
        <f t="shared" si="24"/>
        <v>44574</v>
      </c>
      <c r="C311" s="24">
        <v>21</v>
      </c>
      <c r="D311" s="22" t="str">
        <f t="shared" si="20"/>
        <v>ASET</v>
      </c>
      <c r="E311" s="157"/>
      <c r="F311" s="157"/>
      <c r="G311" s="157"/>
      <c r="H311" s="157"/>
      <c r="I311" s="18" t="str">
        <f t="shared" si="21"/>
        <v/>
      </c>
      <c r="J311" s="150">
        <f t="shared" si="22"/>
        <v>0</v>
      </c>
      <c r="K311" s="18">
        <f t="shared" si="23"/>
        <v>0</v>
      </c>
    </row>
    <row r="312" spans="1:11" x14ac:dyDescent="0.25">
      <c r="A312" s="24">
        <v>310</v>
      </c>
      <c r="B312" s="23">
        <f t="shared" si="24"/>
        <v>44574</v>
      </c>
      <c r="C312" s="24">
        <v>22</v>
      </c>
      <c r="D312" s="22" t="str">
        <f t="shared" si="20"/>
        <v>ASET</v>
      </c>
      <c r="E312" s="157"/>
      <c r="F312" s="157"/>
      <c r="G312" s="157"/>
      <c r="H312" s="157"/>
      <c r="I312" s="18" t="str">
        <f t="shared" si="21"/>
        <v/>
      </c>
      <c r="J312" s="150">
        <f t="shared" si="22"/>
        <v>0</v>
      </c>
      <c r="K312" s="18">
        <f t="shared" si="23"/>
        <v>0</v>
      </c>
    </row>
    <row r="313" spans="1:11" x14ac:dyDescent="0.25">
      <c r="A313" s="24">
        <v>311</v>
      </c>
      <c r="B313" s="23">
        <f t="shared" si="24"/>
        <v>44574</v>
      </c>
      <c r="C313" s="24">
        <v>23</v>
      </c>
      <c r="D313" s="22" t="str">
        <f t="shared" si="20"/>
        <v>ASET</v>
      </c>
      <c r="E313" s="157"/>
      <c r="F313" s="157"/>
      <c r="G313" s="157"/>
      <c r="H313" s="157"/>
      <c r="I313" s="18" t="str">
        <f t="shared" si="21"/>
        <v/>
      </c>
      <c r="J313" s="150">
        <f t="shared" si="22"/>
        <v>0</v>
      </c>
      <c r="K313" s="18">
        <f t="shared" si="23"/>
        <v>0</v>
      </c>
    </row>
    <row r="314" spans="1:11" x14ac:dyDescent="0.25">
      <c r="A314" s="24">
        <v>312</v>
      </c>
      <c r="B314" s="23">
        <f t="shared" si="24"/>
        <v>44574</v>
      </c>
      <c r="C314" s="24">
        <v>24</v>
      </c>
      <c r="D314" s="22" t="str">
        <f t="shared" si="20"/>
        <v>ASET</v>
      </c>
      <c r="E314" s="157"/>
      <c r="F314" s="157"/>
      <c r="G314" s="157"/>
      <c r="H314" s="157"/>
      <c r="I314" s="18" t="str">
        <f t="shared" si="21"/>
        <v/>
      </c>
      <c r="J314" s="150">
        <f t="shared" si="22"/>
        <v>0</v>
      </c>
      <c r="K314" s="18">
        <f t="shared" si="23"/>
        <v>0</v>
      </c>
    </row>
    <row r="315" spans="1:11" x14ac:dyDescent="0.25">
      <c r="A315" s="24">
        <v>313</v>
      </c>
      <c r="B315" s="23">
        <f t="shared" si="24"/>
        <v>44575</v>
      </c>
      <c r="C315" s="24">
        <v>1</v>
      </c>
      <c r="D315" s="22" t="str">
        <f t="shared" si="20"/>
        <v>ASET</v>
      </c>
      <c r="E315" s="157"/>
      <c r="F315" s="157"/>
      <c r="G315" s="157"/>
      <c r="H315" s="157"/>
      <c r="I315" s="18" t="str">
        <f t="shared" si="21"/>
        <v/>
      </c>
      <c r="J315" s="150">
        <f t="shared" si="22"/>
        <v>0</v>
      </c>
      <c r="K315" s="18">
        <f t="shared" si="23"/>
        <v>0</v>
      </c>
    </row>
    <row r="316" spans="1:11" x14ac:dyDescent="0.25">
      <c r="A316" s="24">
        <v>314</v>
      </c>
      <c r="B316" s="23">
        <f t="shared" si="24"/>
        <v>44575</v>
      </c>
      <c r="C316" s="24">
        <v>2</v>
      </c>
      <c r="D316" s="22" t="str">
        <f t="shared" si="20"/>
        <v>ASET</v>
      </c>
      <c r="E316" s="157"/>
      <c r="F316" s="157"/>
      <c r="G316" s="157"/>
      <c r="H316" s="157"/>
      <c r="I316" s="18" t="str">
        <f t="shared" si="21"/>
        <v/>
      </c>
      <c r="J316" s="150">
        <f t="shared" si="22"/>
        <v>0</v>
      </c>
      <c r="K316" s="18">
        <f t="shared" si="23"/>
        <v>0</v>
      </c>
    </row>
    <row r="317" spans="1:11" x14ac:dyDescent="0.25">
      <c r="A317" s="24">
        <v>315</v>
      </c>
      <c r="B317" s="23">
        <f t="shared" si="24"/>
        <v>44575</v>
      </c>
      <c r="C317" s="24">
        <v>3</v>
      </c>
      <c r="D317" s="22" t="str">
        <f t="shared" si="20"/>
        <v>ASET</v>
      </c>
      <c r="E317" s="157"/>
      <c r="F317" s="157"/>
      <c r="G317" s="157"/>
      <c r="H317" s="157"/>
      <c r="I317" s="18" t="str">
        <f t="shared" si="21"/>
        <v/>
      </c>
      <c r="J317" s="150">
        <f t="shared" si="22"/>
        <v>0</v>
      </c>
      <c r="K317" s="18">
        <f t="shared" si="23"/>
        <v>0</v>
      </c>
    </row>
    <row r="318" spans="1:11" x14ac:dyDescent="0.25">
      <c r="A318" s="24">
        <v>316</v>
      </c>
      <c r="B318" s="23">
        <f t="shared" si="24"/>
        <v>44575</v>
      </c>
      <c r="C318" s="24">
        <v>4</v>
      </c>
      <c r="D318" s="22" t="str">
        <f t="shared" si="20"/>
        <v>ASET</v>
      </c>
      <c r="E318" s="157"/>
      <c r="F318" s="157"/>
      <c r="G318" s="157"/>
      <c r="H318" s="157"/>
      <c r="I318" s="18" t="str">
        <f t="shared" si="21"/>
        <v/>
      </c>
      <c r="J318" s="150">
        <f t="shared" si="22"/>
        <v>0</v>
      </c>
      <c r="K318" s="18">
        <f t="shared" si="23"/>
        <v>0</v>
      </c>
    </row>
    <row r="319" spans="1:11" x14ac:dyDescent="0.25">
      <c r="A319" s="24">
        <v>317</v>
      </c>
      <c r="B319" s="23">
        <f t="shared" si="24"/>
        <v>44575</v>
      </c>
      <c r="C319" s="24">
        <v>5</v>
      </c>
      <c r="D319" s="22" t="str">
        <f t="shared" si="20"/>
        <v>ASET</v>
      </c>
      <c r="E319" s="157"/>
      <c r="F319" s="157"/>
      <c r="G319" s="157"/>
      <c r="H319" s="157"/>
      <c r="I319" s="18" t="str">
        <f t="shared" si="21"/>
        <v/>
      </c>
      <c r="J319" s="150">
        <f t="shared" si="22"/>
        <v>0</v>
      </c>
      <c r="K319" s="18">
        <f t="shared" si="23"/>
        <v>0</v>
      </c>
    </row>
    <row r="320" spans="1:11" x14ac:dyDescent="0.25">
      <c r="A320" s="24">
        <v>318</v>
      </c>
      <c r="B320" s="23">
        <f t="shared" si="24"/>
        <v>44575</v>
      </c>
      <c r="C320" s="24">
        <v>6</v>
      </c>
      <c r="D320" s="22" t="str">
        <f t="shared" si="20"/>
        <v>ASET</v>
      </c>
      <c r="E320" s="157"/>
      <c r="F320" s="157"/>
      <c r="G320" s="157"/>
      <c r="H320" s="157"/>
      <c r="I320" s="18" t="str">
        <f t="shared" si="21"/>
        <v/>
      </c>
      <c r="J320" s="150">
        <f t="shared" si="22"/>
        <v>0</v>
      </c>
      <c r="K320" s="18">
        <f t="shared" si="23"/>
        <v>0</v>
      </c>
    </row>
    <row r="321" spans="1:11" x14ac:dyDescent="0.25">
      <c r="A321" s="24">
        <v>319</v>
      </c>
      <c r="B321" s="23">
        <f t="shared" si="24"/>
        <v>44575</v>
      </c>
      <c r="C321" s="24">
        <v>7</v>
      </c>
      <c r="D321" s="22" t="str">
        <f t="shared" si="20"/>
        <v>ASET</v>
      </c>
      <c r="E321" s="157"/>
      <c r="F321" s="157"/>
      <c r="G321" s="157"/>
      <c r="H321" s="157"/>
      <c r="I321" s="18" t="str">
        <f t="shared" si="21"/>
        <v/>
      </c>
      <c r="J321" s="150">
        <f t="shared" si="22"/>
        <v>0</v>
      </c>
      <c r="K321" s="18">
        <f t="shared" si="23"/>
        <v>0</v>
      </c>
    </row>
    <row r="322" spans="1:11" x14ac:dyDescent="0.25">
      <c r="A322" s="24">
        <v>320</v>
      </c>
      <c r="B322" s="23">
        <f t="shared" si="24"/>
        <v>44575</v>
      </c>
      <c r="C322" s="24">
        <v>8</v>
      </c>
      <c r="D322" s="22" t="str">
        <f t="shared" si="20"/>
        <v>ASET</v>
      </c>
      <c r="E322" s="157"/>
      <c r="F322" s="157"/>
      <c r="G322" s="157"/>
      <c r="H322" s="157"/>
      <c r="I322" s="18" t="str">
        <f t="shared" si="21"/>
        <v/>
      </c>
      <c r="J322" s="150">
        <f t="shared" si="22"/>
        <v>0</v>
      </c>
      <c r="K322" s="18">
        <f t="shared" si="23"/>
        <v>0</v>
      </c>
    </row>
    <row r="323" spans="1:11" x14ac:dyDescent="0.25">
      <c r="A323" s="24">
        <v>321</v>
      </c>
      <c r="B323" s="23">
        <f t="shared" si="24"/>
        <v>44575</v>
      </c>
      <c r="C323" s="24">
        <v>9</v>
      </c>
      <c r="D323" s="22" t="str">
        <f t="shared" ref="D323:D386" si="25">Unit</f>
        <v>ASET</v>
      </c>
      <c r="E323" s="157"/>
      <c r="F323" s="157"/>
      <c r="G323" s="157"/>
      <c r="H323" s="157"/>
      <c r="I323" s="18" t="str">
        <f t="shared" ref="I323:I386" si="26">IF(ISERROR(VLOOKUP($A323,FTShour,1,0)),"","Yes")</f>
        <v/>
      </c>
      <c r="J323" s="150">
        <f t="shared" ref="J323:J386" si="27">IF(AND(H323=TRUE,OR(I323="",I323="No"))=TRUE,MIN(E323,F323,Contract_Volume),0)</f>
        <v>0</v>
      </c>
      <c r="K323" s="18">
        <f t="shared" ref="K323:K386" si="28">J323*Trip</f>
        <v>0</v>
      </c>
    </row>
    <row r="324" spans="1:11" x14ac:dyDescent="0.25">
      <c r="A324" s="24">
        <v>322</v>
      </c>
      <c r="B324" s="23">
        <f t="shared" si="24"/>
        <v>44575</v>
      </c>
      <c r="C324" s="24">
        <v>10</v>
      </c>
      <c r="D324" s="22" t="str">
        <f t="shared" si="25"/>
        <v>ASET</v>
      </c>
      <c r="E324" s="157"/>
      <c r="F324" s="157"/>
      <c r="G324" s="157"/>
      <c r="H324" s="157"/>
      <c r="I324" s="18" t="str">
        <f t="shared" si="26"/>
        <v/>
      </c>
      <c r="J324" s="150">
        <f t="shared" si="27"/>
        <v>0</v>
      </c>
      <c r="K324" s="18">
        <f t="shared" si="28"/>
        <v>0</v>
      </c>
    </row>
    <row r="325" spans="1:11" x14ac:dyDescent="0.25">
      <c r="A325" s="24">
        <v>323</v>
      </c>
      <c r="B325" s="23">
        <f t="shared" ref="B325:B388" si="29">IF(C325&lt;C324,B324+1,B324)</f>
        <v>44575</v>
      </c>
      <c r="C325" s="24">
        <v>11</v>
      </c>
      <c r="D325" s="22" t="str">
        <f t="shared" si="25"/>
        <v>ASET</v>
      </c>
      <c r="E325" s="157"/>
      <c r="F325" s="157"/>
      <c r="G325" s="157"/>
      <c r="H325" s="157"/>
      <c r="I325" s="18" t="str">
        <f t="shared" si="26"/>
        <v/>
      </c>
      <c r="J325" s="150">
        <f t="shared" si="27"/>
        <v>0</v>
      </c>
      <c r="K325" s="18">
        <f t="shared" si="28"/>
        <v>0</v>
      </c>
    </row>
    <row r="326" spans="1:11" x14ac:dyDescent="0.25">
      <c r="A326" s="24">
        <v>324</v>
      </c>
      <c r="B326" s="23">
        <f t="shared" si="29"/>
        <v>44575</v>
      </c>
      <c r="C326" s="24">
        <v>12</v>
      </c>
      <c r="D326" s="22" t="str">
        <f t="shared" si="25"/>
        <v>ASET</v>
      </c>
      <c r="E326" s="157"/>
      <c r="F326" s="157"/>
      <c r="G326" s="157"/>
      <c r="H326" s="157"/>
      <c r="I326" s="18" t="str">
        <f t="shared" si="26"/>
        <v/>
      </c>
      <c r="J326" s="150">
        <f t="shared" si="27"/>
        <v>0</v>
      </c>
      <c r="K326" s="18">
        <f t="shared" si="28"/>
        <v>0</v>
      </c>
    </row>
    <row r="327" spans="1:11" x14ac:dyDescent="0.25">
      <c r="A327" s="24">
        <v>325</v>
      </c>
      <c r="B327" s="23">
        <f t="shared" si="29"/>
        <v>44575</v>
      </c>
      <c r="C327" s="24">
        <v>13</v>
      </c>
      <c r="D327" s="22" t="str">
        <f t="shared" si="25"/>
        <v>ASET</v>
      </c>
      <c r="E327" s="157"/>
      <c r="F327" s="157"/>
      <c r="G327" s="157"/>
      <c r="H327" s="157"/>
      <c r="I327" s="18" t="str">
        <f t="shared" si="26"/>
        <v/>
      </c>
      <c r="J327" s="150">
        <f t="shared" si="27"/>
        <v>0</v>
      </c>
      <c r="K327" s="18">
        <f t="shared" si="28"/>
        <v>0</v>
      </c>
    </row>
    <row r="328" spans="1:11" x14ac:dyDescent="0.25">
      <c r="A328" s="24">
        <v>326</v>
      </c>
      <c r="B328" s="23">
        <f t="shared" si="29"/>
        <v>44575</v>
      </c>
      <c r="C328" s="24">
        <v>14</v>
      </c>
      <c r="D328" s="22" t="str">
        <f t="shared" si="25"/>
        <v>ASET</v>
      </c>
      <c r="E328" s="157"/>
      <c r="F328" s="157"/>
      <c r="G328" s="157"/>
      <c r="H328" s="157"/>
      <c r="I328" s="18" t="str">
        <f t="shared" si="26"/>
        <v/>
      </c>
      <c r="J328" s="150">
        <f t="shared" si="27"/>
        <v>0</v>
      </c>
      <c r="K328" s="18">
        <f t="shared" si="28"/>
        <v>0</v>
      </c>
    </row>
    <row r="329" spans="1:11" x14ac:dyDescent="0.25">
      <c r="A329" s="24">
        <v>327</v>
      </c>
      <c r="B329" s="23">
        <f t="shared" si="29"/>
        <v>44575</v>
      </c>
      <c r="C329" s="24">
        <v>15</v>
      </c>
      <c r="D329" s="22" t="str">
        <f t="shared" si="25"/>
        <v>ASET</v>
      </c>
      <c r="E329" s="157"/>
      <c r="F329" s="157"/>
      <c r="G329" s="157"/>
      <c r="H329" s="157"/>
      <c r="I329" s="18" t="str">
        <f t="shared" si="26"/>
        <v/>
      </c>
      <c r="J329" s="150">
        <f t="shared" si="27"/>
        <v>0</v>
      </c>
      <c r="K329" s="18">
        <f t="shared" si="28"/>
        <v>0</v>
      </c>
    </row>
    <row r="330" spans="1:11" x14ac:dyDescent="0.25">
      <c r="A330" s="24">
        <v>328</v>
      </c>
      <c r="B330" s="23">
        <f t="shared" si="29"/>
        <v>44575</v>
      </c>
      <c r="C330" s="24">
        <v>16</v>
      </c>
      <c r="D330" s="22" t="str">
        <f t="shared" si="25"/>
        <v>ASET</v>
      </c>
      <c r="E330" s="157"/>
      <c r="F330" s="157"/>
      <c r="G330" s="157"/>
      <c r="H330" s="157"/>
      <c r="I330" s="18" t="str">
        <f t="shared" si="26"/>
        <v/>
      </c>
      <c r="J330" s="150">
        <f t="shared" si="27"/>
        <v>0</v>
      </c>
      <c r="K330" s="18">
        <f t="shared" si="28"/>
        <v>0</v>
      </c>
    </row>
    <row r="331" spans="1:11" x14ac:dyDescent="0.25">
      <c r="A331" s="24">
        <v>329</v>
      </c>
      <c r="B331" s="23">
        <f t="shared" si="29"/>
        <v>44575</v>
      </c>
      <c r="C331" s="24">
        <v>17</v>
      </c>
      <c r="D331" s="22" t="str">
        <f t="shared" si="25"/>
        <v>ASET</v>
      </c>
      <c r="E331" s="157"/>
      <c r="F331" s="157"/>
      <c r="G331" s="157"/>
      <c r="H331" s="157"/>
      <c r="I331" s="18" t="str">
        <f t="shared" si="26"/>
        <v/>
      </c>
      <c r="J331" s="150">
        <f t="shared" si="27"/>
        <v>0</v>
      </c>
      <c r="K331" s="18">
        <f t="shared" si="28"/>
        <v>0</v>
      </c>
    </row>
    <row r="332" spans="1:11" x14ac:dyDescent="0.25">
      <c r="A332" s="24">
        <v>330</v>
      </c>
      <c r="B332" s="23">
        <f t="shared" si="29"/>
        <v>44575</v>
      </c>
      <c r="C332" s="24">
        <v>18</v>
      </c>
      <c r="D332" s="22" t="str">
        <f t="shared" si="25"/>
        <v>ASET</v>
      </c>
      <c r="E332" s="157"/>
      <c r="F332" s="157"/>
      <c r="G332" s="157"/>
      <c r="H332" s="157"/>
      <c r="I332" s="18" t="str">
        <f t="shared" si="26"/>
        <v/>
      </c>
      <c r="J332" s="150">
        <f t="shared" si="27"/>
        <v>0</v>
      </c>
      <c r="K332" s="18">
        <f t="shared" si="28"/>
        <v>0</v>
      </c>
    </row>
    <row r="333" spans="1:11" x14ac:dyDescent="0.25">
      <c r="A333" s="24">
        <v>331</v>
      </c>
      <c r="B333" s="23">
        <f t="shared" si="29"/>
        <v>44575</v>
      </c>
      <c r="C333" s="24">
        <v>19</v>
      </c>
      <c r="D333" s="22" t="str">
        <f t="shared" si="25"/>
        <v>ASET</v>
      </c>
      <c r="E333" s="157"/>
      <c r="F333" s="157"/>
      <c r="G333" s="157"/>
      <c r="H333" s="157"/>
      <c r="I333" s="18" t="str">
        <f t="shared" si="26"/>
        <v/>
      </c>
      <c r="J333" s="150">
        <f t="shared" si="27"/>
        <v>0</v>
      </c>
      <c r="K333" s="18">
        <f t="shared" si="28"/>
        <v>0</v>
      </c>
    </row>
    <row r="334" spans="1:11" x14ac:dyDescent="0.25">
      <c r="A334" s="24">
        <v>332</v>
      </c>
      <c r="B334" s="23">
        <f t="shared" si="29"/>
        <v>44575</v>
      </c>
      <c r="C334" s="24">
        <v>20</v>
      </c>
      <c r="D334" s="22" t="str">
        <f t="shared" si="25"/>
        <v>ASET</v>
      </c>
      <c r="E334" s="157"/>
      <c r="F334" s="157"/>
      <c r="G334" s="157"/>
      <c r="H334" s="157"/>
      <c r="I334" s="18" t="str">
        <f t="shared" si="26"/>
        <v/>
      </c>
      <c r="J334" s="150">
        <f t="shared" si="27"/>
        <v>0</v>
      </c>
      <c r="K334" s="18">
        <f t="shared" si="28"/>
        <v>0</v>
      </c>
    </row>
    <row r="335" spans="1:11" x14ac:dyDescent="0.25">
      <c r="A335" s="24">
        <v>333</v>
      </c>
      <c r="B335" s="23">
        <f t="shared" si="29"/>
        <v>44575</v>
      </c>
      <c r="C335" s="24">
        <v>21</v>
      </c>
      <c r="D335" s="22" t="str">
        <f t="shared" si="25"/>
        <v>ASET</v>
      </c>
      <c r="E335" s="157"/>
      <c r="F335" s="157"/>
      <c r="G335" s="157"/>
      <c r="H335" s="157"/>
      <c r="I335" s="18" t="str">
        <f t="shared" si="26"/>
        <v/>
      </c>
      <c r="J335" s="150">
        <f t="shared" si="27"/>
        <v>0</v>
      </c>
      <c r="K335" s="18">
        <f t="shared" si="28"/>
        <v>0</v>
      </c>
    </row>
    <row r="336" spans="1:11" x14ac:dyDescent="0.25">
      <c r="A336" s="24">
        <v>334</v>
      </c>
      <c r="B336" s="23">
        <f t="shared" si="29"/>
        <v>44575</v>
      </c>
      <c r="C336" s="24">
        <v>22</v>
      </c>
      <c r="D336" s="22" t="str">
        <f t="shared" si="25"/>
        <v>ASET</v>
      </c>
      <c r="E336" s="157"/>
      <c r="F336" s="157"/>
      <c r="G336" s="157"/>
      <c r="H336" s="157"/>
      <c r="I336" s="18" t="str">
        <f t="shared" si="26"/>
        <v/>
      </c>
      <c r="J336" s="150">
        <f t="shared" si="27"/>
        <v>0</v>
      </c>
      <c r="K336" s="18">
        <f t="shared" si="28"/>
        <v>0</v>
      </c>
    </row>
    <row r="337" spans="1:11" x14ac:dyDescent="0.25">
      <c r="A337" s="24">
        <v>335</v>
      </c>
      <c r="B337" s="23">
        <f t="shared" si="29"/>
        <v>44575</v>
      </c>
      <c r="C337" s="24">
        <v>23</v>
      </c>
      <c r="D337" s="22" t="str">
        <f t="shared" si="25"/>
        <v>ASET</v>
      </c>
      <c r="E337" s="157"/>
      <c r="F337" s="157"/>
      <c r="G337" s="157"/>
      <c r="H337" s="157"/>
      <c r="I337" s="18" t="str">
        <f t="shared" si="26"/>
        <v/>
      </c>
      <c r="J337" s="150">
        <f t="shared" si="27"/>
        <v>0</v>
      </c>
      <c r="K337" s="18">
        <f t="shared" si="28"/>
        <v>0</v>
      </c>
    </row>
    <row r="338" spans="1:11" x14ac:dyDescent="0.25">
      <c r="A338" s="24">
        <v>336</v>
      </c>
      <c r="B338" s="23">
        <f t="shared" si="29"/>
        <v>44575</v>
      </c>
      <c r="C338" s="24">
        <v>24</v>
      </c>
      <c r="D338" s="22" t="str">
        <f t="shared" si="25"/>
        <v>ASET</v>
      </c>
      <c r="E338" s="157"/>
      <c r="F338" s="157"/>
      <c r="G338" s="157"/>
      <c r="H338" s="157"/>
      <c r="I338" s="18" t="str">
        <f t="shared" si="26"/>
        <v/>
      </c>
      <c r="J338" s="150">
        <f t="shared" si="27"/>
        <v>0</v>
      </c>
      <c r="K338" s="18">
        <f t="shared" si="28"/>
        <v>0</v>
      </c>
    </row>
    <row r="339" spans="1:11" x14ac:dyDescent="0.25">
      <c r="A339" s="24">
        <v>337</v>
      </c>
      <c r="B339" s="23">
        <f t="shared" si="29"/>
        <v>44576</v>
      </c>
      <c r="C339" s="24">
        <v>1</v>
      </c>
      <c r="D339" s="22" t="str">
        <f t="shared" si="25"/>
        <v>ASET</v>
      </c>
      <c r="E339" s="157"/>
      <c r="F339" s="157"/>
      <c r="G339" s="157"/>
      <c r="H339" s="157"/>
      <c r="I339" s="18" t="str">
        <f t="shared" si="26"/>
        <v/>
      </c>
      <c r="J339" s="150">
        <f t="shared" si="27"/>
        <v>0</v>
      </c>
      <c r="K339" s="18">
        <f t="shared" si="28"/>
        <v>0</v>
      </c>
    </row>
    <row r="340" spans="1:11" x14ac:dyDescent="0.25">
      <c r="A340" s="24">
        <v>338</v>
      </c>
      <c r="B340" s="23">
        <f t="shared" si="29"/>
        <v>44576</v>
      </c>
      <c r="C340" s="24">
        <v>2</v>
      </c>
      <c r="D340" s="22" t="str">
        <f t="shared" si="25"/>
        <v>ASET</v>
      </c>
      <c r="E340" s="157"/>
      <c r="F340" s="157"/>
      <c r="G340" s="157"/>
      <c r="H340" s="157"/>
      <c r="I340" s="18" t="str">
        <f t="shared" si="26"/>
        <v/>
      </c>
      <c r="J340" s="150">
        <f t="shared" si="27"/>
        <v>0</v>
      </c>
      <c r="K340" s="18">
        <f t="shared" si="28"/>
        <v>0</v>
      </c>
    </row>
    <row r="341" spans="1:11" x14ac:dyDescent="0.25">
      <c r="A341" s="24">
        <v>339</v>
      </c>
      <c r="B341" s="23">
        <f t="shared" si="29"/>
        <v>44576</v>
      </c>
      <c r="C341" s="24">
        <v>3</v>
      </c>
      <c r="D341" s="22" t="str">
        <f t="shared" si="25"/>
        <v>ASET</v>
      </c>
      <c r="E341" s="157"/>
      <c r="F341" s="157"/>
      <c r="G341" s="157"/>
      <c r="H341" s="157"/>
      <c r="I341" s="18" t="str">
        <f t="shared" si="26"/>
        <v/>
      </c>
      <c r="J341" s="150">
        <f t="shared" si="27"/>
        <v>0</v>
      </c>
      <c r="K341" s="18">
        <f t="shared" si="28"/>
        <v>0</v>
      </c>
    </row>
    <row r="342" spans="1:11" x14ac:dyDescent="0.25">
      <c r="A342" s="24">
        <v>340</v>
      </c>
      <c r="B342" s="23">
        <f t="shared" si="29"/>
        <v>44576</v>
      </c>
      <c r="C342" s="24">
        <v>4</v>
      </c>
      <c r="D342" s="22" t="str">
        <f t="shared" si="25"/>
        <v>ASET</v>
      </c>
      <c r="E342" s="157"/>
      <c r="F342" s="157"/>
      <c r="G342" s="157"/>
      <c r="H342" s="157"/>
      <c r="I342" s="18" t="str">
        <f t="shared" si="26"/>
        <v/>
      </c>
      <c r="J342" s="150">
        <f t="shared" si="27"/>
        <v>0</v>
      </c>
      <c r="K342" s="18">
        <f t="shared" si="28"/>
        <v>0</v>
      </c>
    </row>
    <row r="343" spans="1:11" x14ac:dyDescent="0.25">
      <c r="A343" s="24">
        <v>341</v>
      </c>
      <c r="B343" s="23">
        <f t="shared" si="29"/>
        <v>44576</v>
      </c>
      <c r="C343" s="24">
        <v>5</v>
      </c>
      <c r="D343" s="22" t="str">
        <f t="shared" si="25"/>
        <v>ASET</v>
      </c>
      <c r="E343" s="157"/>
      <c r="F343" s="157"/>
      <c r="G343" s="157"/>
      <c r="H343" s="157"/>
      <c r="I343" s="18" t="str">
        <f t="shared" si="26"/>
        <v/>
      </c>
      <c r="J343" s="150">
        <f t="shared" si="27"/>
        <v>0</v>
      </c>
      <c r="K343" s="18">
        <f t="shared" si="28"/>
        <v>0</v>
      </c>
    </row>
    <row r="344" spans="1:11" x14ac:dyDescent="0.25">
      <c r="A344" s="24">
        <v>342</v>
      </c>
      <c r="B344" s="23">
        <f t="shared" si="29"/>
        <v>44576</v>
      </c>
      <c r="C344" s="24">
        <v>6</v>
      </c>
      <c r="D344" s="22" t="str">
        <f t="shared" si="25"/>
        <v>ASET</v>
      </c>
      <c r="E344" s="157"/>
      <c r="F344" s="157"/>
      <c r="G344" s="157"/>
      <c r="H344" s="157"/>
      <c r="I344" s="18" t="str">
        <f t="shared" si="26"/>
        <v/>
      </c>
      <c r="J344" s="150">
        <f t="shared" si="27"/>
        <v>0</v>
      </c>
      <c r="K344" s="18">
        <f t="shared" si="28"/>
        <v>0</v>
      </c>
    </row>
    <row r="345" spans="1:11" x14ac:dyDescent="0.25">
      <c r="A345" s="24">
        <v>343</v>
      </c>
      <c r="B345" s="23">
        <f t="shared" si="29"/>
        <v>44576</v>
      </c>
      <c r="C345" s="24">
        <v>7</v>
      </c>
      <c r="D345" s="22" t="str">
        <f t="shared" si="25"/>
        <v>ASET</v>
      </c>
      <c r="E345" s="157"/>
      <c r="F345" s="157"/>
      <c r="G345" s="157"/>
      <c r="H345" s="157"/>
      <c r="I345" s="18" t="str">
        <f t="shared" si="26"/>
        <v/>
      </c>
      <c r="J345" s="150">
        <f t="shared" si="27"/>
        <v>0</v>
      </c>
      <c r="K345" s="18">
        <f t="shared" si="28"/>
        <v>0</v>
      </c>
    </row>
    <row r="346" spans="1:11" x14ac:dyDescent="0.25">
      <c r="A346" s="24">
        <v>344</v>
      </c>
      <c r="B346" s="23">
        <f t="shared" si="29"/>
        <v>44576</v>
      </c>
      <c r="C346" s="24">
        <v>8</v>
      </c>
      <c r="D346" s="22" t="str">
        <f t="shared" si="25"/>
        <v>ASET</v>
      </c>
      <c r="E346" s="157"/>
      <c r="F346" s="157"/>
      <c r="G346" s="157"/>
      <c r="H346" s="157"/>
      <c r="I346" s="18" t="str">
        <f t="shared" si="26"/>
        <v/>
      </c>
      <c r="J346" s="150">
        <f t="shared" si="27"/>
        <v>0</v>
      </c>
      <c r="K346" s="18">
        <f t="shared" si="28"/>
        <v>0</v>
      </c>
    </row>
    <row r="347" spans="1:11" x14ac:dyDescent="0.25">
      <c r="A347" s="24">
        <v>345</v>
      </c>
      <c r="B347" s="23">
        <f t="shared" si="29"/>
        <v>44576</v>
      </c>
      <c r="C347" s="24">
        <v>9</v>
      </c>
      <c r="D347" s="22" t="str">
        <f t="shared" si="25"/>
        <v>ASET</v>
      </c>
      <c r="E347" s="157"/>
      <c r="F347" s="157"/>
      <c r="G347" s="157"/>
      <c r="H347" s="157"/>
      <c r="I347" s="18" t="str">
        <f t="shared" si="26"/>
        <v/>
      </c>
      <c r="J347" s="150">
        <f t="shared" si="27"/>
        <v>0</v>
      </c>
      <c r="K347" s="18">
        <f t="shared" si="28"/>
        <v>0</v>
      </c>
    </row>
    <row r="348" spans="1:11" x14ac:dyDescent="0.25">
      <c r="A348" s="24">
        <v>346</v>
      </c>
      <c r="B348" s="23">
        <f t="shared" si="29"/>
        <v>44576</v>
      </c>
      <c r="C348" s="24">
        <v>10</v>
      </c>
      <c r="D348" s="22" t="str">
        <f t="shared" si="25"/>
        <v>ASET</v>
      </c>
      <c r="E348" s="157"/>
      <c r="F348" s="157"/>
      <c r="G348" s="157"/>
      <c r="H348" s="157"/>
      <c r="I348" s="18" t="str">
        <f t="shared" si="26"/>
        <v/>
      </c>
      <c r="J348" s="150">
        <f t="shared" si="27"/>
        <v>0</v>
      </c>
      <c r="K348" s="18">
        <f t="shared" si="28"/>
        <v>0</v>
      </c>
    </row>
    <row r="349" spans="1:11" x14ac:dyDescent="0.25">
      <c r="A349" s="24">
        <v>347</v>
      </c>
      <c r="B349" s="23">
        <f t="shared" si="29"/>
        <v>44576</v>
      </c>
      <c r="C349" s="24">
        <v>11</v>
      </c>
      <c r="D349" s="22" t="str">
        <f t="shared" si="25"/>
        <v>ASET</v>
      </c>
      <c r="E349" s="157"/>
      <c r="F349" s="157"/>
      <c r="G349" s="157"/>
      <c r="H349" s="157"/>
      <c r="I349" s="18" t="str">
        <f t="shared" si="26"/>
        <v/>
      </c>
      <c r="J349" s="150">
        <f t="shared" si="27"/>
        <v>0</v>
      </c>
      <c r="K349" s="18">
        <f t="shared" si="28"/>
        <v>0</v>
      </c>
    </row>
    <row r="350" spans="1:11" x14ac:dyDescent="0.25">
      <c r="A350" s="24">
        <v>348</v>
      </c>
      <c r="B350" s="23">
        <f t="shared" si="29"/>
        <v>44576</v>
      </c>
      <c r="C350" s="24">
        <v>12</v>
      </c>
      <c r="D350" s="22" t="str">
        <f t="shared" si="25"/>
        <v>ASET</v>
      </c>
      <c r="E350" s="157"/>
      <c r="F350" s="157"/>
      <c r="G350" s="157"/>
      <c r="H350" s="157"/>
      <c r="I350" s="18" t="str">
        <f t="shared" si="26"/>
        <v/>
      </c>
      <c r="J350" s="150">
        <f t="shared" si="27"/>
        <v>0</v>
      </c>
      <c r="K350" s="18">
        <f t="shared" si="28"/>
        <v>0</v>
      </c>
    </row>
    <row r="351" spans="1:11" x14ac:dyDescent="0.25">
      <c r="A351" s="24">
        <v>349</v>
      </c>
      <c r="B351" s="23">
        <f t="shared" si="29"/>
        <v>44576</v>
      </c>
      <c r="C351" s="24">
        <v>13</v>
      </c>
      <c r="D351" s="22" t="str">
        <f t="shared" si="25"/>
        <v>ASET</v>
      </c>
      <c r="E351" s="157"/>
      <c r="F351" s="157"/>
      <c r="G351" s="157"/>
      <c r="H351" s="157"/>
      <c r="I351" s="18" t="str">
        <f t="shared" si="26"/>
        <v/>
      </c>
      <c r="J351" s="150">
        <f t="shared" si="27"/>
        <v>0</v>
      </c>
      <c r="K351" s="18">
        <f t="shared" si="28"/>
        <v>0</v>
      </c>
    </row>
    <row r="352" spans="1:11" x14ac:dyDescent="0.25">
      <c r="A352" s="24">
        <v>350</v>
      </c>
      <c r="B352" s="23">
        <f t="shared" si="29"/>
        <v>44576</v>
      </c>
      <c r="C352" s="24">
        <v>14</v>
      </c>
      <c r="D352" s="22" t="str">
        <f t="shared" si="25"/>
        <v>ASET</v>
      </c>
      <c r="E352" s="157"/>
      <c r="F352" s="157"/>
      <c r="G352" s="157"/>
      <c r="H352" s="157"/>
      <c r="I352" s="18" t="str">
        <f t="shared" si="26"/>
        <v/>
      </c>
      <c r="J352" s="150">
        <f t="shared" si="27"/>
        <v>0</v>
      </c>
      <c r="K352" s="18">
        <f t="shared" si="28"/>
        <v>0</v>
      </c>
    </row>
    <row r="353" spans="1:11" x14ac:dyDescent="0.25">
      <c r="A353" s="24">
        <v>351</v>
      </c>
      <c r="B353" s="23">
        <f t="shared" si="29"/>
        <v>44576</v>
      </c>
      <c r="C353" s="24">
        <v>15</v>
      </c>
      <c r="D353" s="22" t="str">
        <f t="shared" si="25"/>
        <v>ASET</v>
      </c>
      <c r="E353" s="157"/>
      <c r="F353" s="157"/>
      <c r="G353" s="157"/>
      <c r="H353" s="157"/>
      <c r="I353" s="18" t="str">
        <f t="shared" si="26"/>
        <v/>
      </c>
      <c r="J353" s="150">
        <f t="shared" si="27"/>
        <v>0</v>
      </c>
      <c r="K353" s="18">
        <f t="shared" si="28"/>
        <v>0</v>
      </c>
    </row>
    <row r="354" spans="1:11" x14ac:dyDescent="0.25">
      <c r="A354" s="24">
        <v>352</v>
      </c>
      <c r="B354" s="23">
        <f t="shared" si="29"/>
        <v>44576</v>
      </c>
      <c r="C354" s="24">
        <v>16</v>
      </c>
      <c r="D354" s="22" t="str">
        <f t="shared" si="25"/>
        <v>ASET</v>
      </c>
      <c r="E354" s="157"/>
      <c r="F354" s="157"/>
      <c r="G354" s="157"/>
      <c r="H354" s="157"/>
      <c r="I354" s="18" t="str">
        <f t="shared" si="26"/>
        <v/>
      </c>
      <c r="J354" s="150">
        <f t="shared" si="27"/>
        <v>0</v>
      </c>
      <c r="K354" s="18">
        <f t="shared" si="28"/>
        <v>0</v>
      </c>
    </row>
    <row r="355" spans="1:11" x14ac:dyDescent="0.25">
      <c r="A355" s="24">
        <v>353</v>
      </c>
      <c r="B355" s="23">
        <f t="shared" si="29"/>
        <v>44576</v>
      </c>
      <c r="C355" s="24">
        <v>17</v>
      </c>
      <c r="D355" s="22" t="str">
        <f t="shared" si="25"/>
        <v>ASET</v>
      </c>
      <c r="E355" s="157"/>
      <c r="F355" s="157"/>
      <c r="G355" s="157"/>
      <c r="H355" s="157"/>
      <c r="I355" s="18" t="str">
        <f t="shared" si="26"/>
        <v/>
      </c>
      <c r="J355" s="150">
        <f t="shared" si="27"/>
        <v>0</v>
      </c>
      <c r="K355" s="18">
        <f t="shared" si="28"/>
        <v>0</v>
      </c>
    </row>
    <row r="356" spans="1:11" x14ac:dyDescent="0.25">
      <c r="A356" s="24">
        <v>354</v>
      </c>
      <c r="B356" s="23">
        <f t="shared" si="29"/>
        <v>44576</v>
      </c>
      <c r="C356" s="24">
        <v>18</v>
      </c>
      <c r="D356" s="22" t="str">
        <f t="shared" si="25"/>
        <v>ASET</v>
      </c>
      <c r="E356" s="157"/>
      <c r="F356" s="157"/>
      <c r="G356" s="157"/>
      <c r="H356" s="157"/>
      <c r="I356" s="18" t="str">
        <f t="shared" si="26"/>
        <v/>
      </c>
      <c r="J356" s="150">
        <f t="shared" si="27"/>
        <v>0</v>
      </c>
      <c r="K356" s="18">
        <f t="shared" si="28"/>
        <v>0</v>
      </c>
    </row>
    <row r="357" spans="1:11" x14ac:dyDescent="0.25">
      <c r="A357" s="24">
        <v>355</v>
      </c>
      <c r="B357" s="23">
        <f t="shared" si="29"/>
        <v>44576</v>
      </c>
      <c r="C357" s="24">
        <v>19</v>
      </c>
      <c r="D357" s="22" t="str">
        <f t="shared" si="25"/>
        <v>ASET</v>
      </c>
      <c r="E357" s="157"/>
      <c r="F357" s="157"/>
      <c r="G357" s="157"/>
      <c r="H357" s="157"/>
      <c r="I357" s="18" t="str">
        <f t="shared" si="26"/>
        <v/>
      </c>
      <c r="J357" s="150">
        <f t="shared" si="27"/>
        <v>0</v>
      </c>
      <c r="K357" s="18">
        <f t="shared" si="28"/>
        <v>0</v>
      </c>
    </row>
    <row r="358" spans="1:11" x14ac:dyDescent="0.25">
      <c r="A358" s="24">
        <v>356</v>
      </c>
      <c r="B358" s="23">
        <f t="shared" si="29"/>
        <v>44576</v>
      </c>
      <c r="C358" s="24">
        <v>20</v>
      </c>
      <c r="D358" s="22" t="str">
        <f t="shared" si="25"/>
        <v>ASET</v>
      </c>
      <c r="E358" s="157"/>
      <c r="F358" s="157"/>
      <c r="G358" s="157"/>
      <c r="H358" s="157"/>
      <c r="I358" s="18" t="str">
        <f t="shared" si="26"/>
        <v/>
      </c>
      <c r="J358" s="150">
        <f t="shared" si="27"/>
        <v>0</v>
      </c>
      <c r="K358" s="18">
        <f t="shared" si="28"/>
        <v>0</v>
      </c>
    </row>
    <row r="359" spans="1:11" x14ac:dyDescent="0.25">
      <c r="A359" s="24">
        <v>357</v>
      </c>
      <c r="B359" s="23">
        <f t="shared" si="29"/>
        <v>44576</v>
      </c>
      <c r="C359" s="24">
        <v>21</v>
      </c>
      <c r="D359" s="22" t="str">
        <f t="shared" si="25"/>
        <v>ASET</v>
      </c>
      <c r="E359" s="157"/>
      <c r="F359" s="157"/>
      <c r="G359" s="157"/>
      <c r="H359" s="157"/>
      <c r="I359" s="18" t="str">
        <f t="shared" si="26"/>
        <v/>
      </c>
      <c r="J359" s="150">
        <f t="shared" si="27"/>
        <v>0</v>
      </c>
      <c r="K359" s="18">
        <f t="shared" si="28"/>
        <v>0</v>
      </c>
    </row>
    <row r="360" spans="1:11" x14ac:dyDescent="0.25">
      <c r="A360" s="24">
        <v>358</v>
      </c>
      <c r="B360" s="23">
        <f t="shared" si="29"/>
        <v>44576</v>
      </c>
      <c r="C360" s="24">
        <v>22</v>
      </c>
      <c r="D360" s="22" t="str">
        <f t="shared" si="25"/>
        <v>ASET</v>
      </c>
      <c r="E360" s="157"/>
      <c r="F360" s="157"/>
      <c r="G360" s="157"/>
      <c r="H360" s="157"/>
      <c r="I360" s="18" t="str">
        <f t="shared" si="26"/>
        <v/>
      </c>
      <c r="J360" s="150">
        <f t="shared" si="27"/>
        <v>0</v>
      </c>
      <c r="K360" s="18">
        <f t="shared" si="28"/>
        <v>0</v>
      </c>
    </row>
    <row r="361" spans="1:11" x14ac:dyDescent="0.25">
      <c r="A361" s="24">
        <v>359</v>
      </c>
      <c r="B361" s="23">
        <f t="shared" si="29"/>
        <v>44576</v>
      </c>
      <c r="C361" s="24">
        <v>23</v>
      </c>
      <c r="D361" s="22" t="str">
        <f t="shared" si="25"/>
        <v>ASET</v>
      </c>
      <c r="E361" s="157"/>
      <c r="F361" s="157"/>
      <c r="G361" s="157"/>
      <c r="H361" s="157"/>
      <c r="I361" s="18" t="str">
        <f t="shared" si="26"/>
        <v/>
      </c>
      <c r="J361" s="150">
        <f t="shared" si="27"/>
        <v>0</v>
      </c>
      <c r="K361" s="18">
        <f t="shared" si="28"/>
        <v>0</v>
      </c>
    </row>
    <row r="362" spans="1:11" x14ac:dyDescent="0.25">
      <c r="A362" s="24">
        <v>360</v>
      </c>
      <c r="B362" s="23">
        <f t="shared" si="29"/>
        <v>44576</v>
      </c>
      <c r="C362" s="24">
        <v>24</v>
      </c>
      <c r="D362" s="22" t="str">
        <f t="shared" si="25"/>
        <v>ASET</v>
      </c>
      <c r="E362" s="157"/>
      <c r="F362" s="157"/>
      <c r="G362" s="157"/>
      <c r="H362" s="157"/>
      <c r="I362" s="18" t="str">
        <f t="shared" si="26"/>
        <v/>
      </c>
      <c r="J362" s="150">
        <f t="shared" si="27"/>
        <v>0</v>
      </c>
      <c r="K362" s="18">
        <f t="shared" si="28"/>
        <v>0</v>
      </c>
    </row>
    <row r="363" spans="1:11" x14ac:dyDescent="0.25">
      <c r="A363" s="24">
        <v>361</v>
      </c>
      <c r="B363" s="23">
        <f t="shared" si="29"/>
        <v>44577</v>
      </c>
      <c r="C363" s="24">
        <v>1</v>
      </c>
      <c r="D363" s="22" t="str">
        <f t="shared" si="25"/>
        <v>ASET</v>
      </c>
      <c r="E363" s="157"/>
      <c r="F363" s="157"/>
      <c r="G363" s="157"/>
      <c r="H363" s="157"/>
      <c r="I363" s="18" t="str">
        <f t="shared" si="26"/>
        <v/>
      </c>
      <c r="J363" s="150">
        <f t="shared" si="27"/>
        <v>0</v>
      </c>
      <c r="K363" s="18">
        <f t="shared" si="28"/>
        <v>0</v>
      </c>
    </row>
    <row r="364" spans="1:11" x14ac:dyDescent="0.25">
      <c r="A364" s="24">
        <v>362</v>
      </c>
      <c r="B364" s="23">
        <f t="shared" si="29"/>
        <v>44577</v>
      </c>
      <c r="C364" s="24">
        <v>2</v>
      </c>
      <c r="D364" s="22" t="str">
        <f t="shared" si="25"/>
        <v>ASET</v>
      </c>
      <c r="E364" s="157"/>
      <c r="F364" s="157"/>
      <c r="G364" s="157"/>
      <c r="H364" s="157"/>
      <c r="I364" s="18" t="str">
        <f t="shared" si="26"/>
        <v/>
      </c>
      <c r="J364" s="150">
        <f t="shared" si="27"/>
        <v>0</v>
      </c>
      <c r="K364" s="18">
        <f t="shared" si="28"/>
        <v>0</v>
      </c>
    </row>
    <row r="365" spans="1:11" x14ac:dyDescent="0.25">
      <c r="A365" s="24">
        <v>363</v>
      </c>
      <c r="B365" s="23">
        <f t="shared" si="29"/>
        <v>44577</v>
      </c>
      <c r="C365" s="24">
        <v>3</v>
      </c>
      <c r="D365" s="22" t="str">
        <f t="shared" si="25"/>
        <v>ASET</v>
      </c>
      <c r="E365" s="157"/>
      <c r="F365" s="157"/>
      <c r="G365" s="157"/>
      <c r="H365" s="157"/>
      <c r="I365" s="18" t="str">
        <f t="shared" si="26"/>
        <v/>
      </c>
      <c r="J365" s="150">
        <f t="shared" si="27"/>
        <v>0</v>
      </c>
      <c r="K365" s="18">
        <f t="shared" si="28"/>
        <v>0</v>
      </c>
    </row>
    <row r="366" spans="1:11" x14ac:dyDescent="0.25">
      <c r="A366" s="24">
        <v>364</v>
      </c>
      <c r="B366" s="23">
        <f t="shared" si="29"/>
        <v>44577</v>
      </c>
      <c r="C366" s="24">
        <v>4</v>
      </c>
      <c r="D366" s="22" t="str">
        <f t="shared" si="25"/>
        <v>ASET</v>
      </c>
      <c r="E366" s="157"/>
      <c r="F366" s="157"/>
      <c r="G366" s="157"/>
      <c r="H366" s="157"/>
      <c r="I366" s="18" t="str">
        <f t="shared" si="26"/>
        <v/>
      </c>
      <c r="J366" s="150">
        <f t="shared" si="27"/>
        <v>0</v>
      </c>
      <c r="K366" s="18">
        <f t="shared" si="28"/>
        <v>0</v>
      </c>
    </row>
    <row r="367" spans="1:11" x14ac:dyDescent="0.25">
      <c r="A367" s="24">
        <v>365</v>
      </c>
      <c r="B367" s="23">
        <f t="shared" si="29"/>
        <v>44577</v>
      </c>
      <c r="C367" s="24">
        <v>5</v>
      </c>
      <c r="D367" s="22" t="str">
        <f t="shared" si="25"/>
        <v>ASET</v>
      </c>
      <c r="E367" s="157"/>
      <c r="F367" s="157"/>
      <c r="G367" s="157"/>
      <c r="H367" s="157"/>
      <c r="I367" s="18" t="str">
        <f t="shared" si="26"/>
        <v/>
      </c>
      <c r="J367" s="150">
        <f t="shared" si="27"/>
        <v>0</v>
      </c>
      <c r="K367" s="18">
        <f t="shared" si="28"/>
        <v>0</v>
      </c>
    </row>
    <row r="368" spans="1:11" x14ac:dyDescent="0.25">
      <c r="A368" s="24">
        <v>366</v>
      </c>
      <c r="B368" s="23">
        <f t="shared" si="29"/>
        <v>44577</v>
      </c>
      <c r="C368" s="24">
        <v>6</v>
      </c>
      <c r="D368" s="22" t="str">
        <f t="shared" si="25"/>
        <v>ASET</v>
      </c>
      <c r="E368" s="157"/>
      <c r="F368" s="157"/>
      <c r="G368" s="157"/>
      <c r="H368" s="157"/>
      <c r="I368" s="18" t="str">
        <f t="shared" si="26"/>
        <v/>
      </c>
      <c r="J368" s="150">
        <f t="shared" si="27"/>
        <v>0</v>
      </c>
      <c r="K368" s="18">
        <f t="shared" si="28"/>
        <v>0</v>
      </c>
    </row>
    <row r="369" spans="1:11" x14ac:dyDescent="0.25">
      <c r="A369" s="24">
        <v>367</v>
      </c>
      <c r="B369" s="23">
        <f t="shared" si="29"/>
        <v>44577</v>
      </c>
      <c r="C369" s="24">
        <v>7</v>
      </c>
      <c r="D369" s="22" t="str">
        <f t="shared" si="25"/>
        <v>ASET</v>
      </c>
      <c r="E369" s="183"/>
      <c r="F369" s="157"/>
      <c r="G369" s="184"/>
      <c r="H369" s="157"/>
      <c r="I369" s="18" t="str">
        <f t="shared" si="26"/>
        <v/>
      </c>
      <c r="J369" s="150">
        <f t="shared" si="27"/>
        <v>0</v>
      </c>
      <c r="K369" s="18">
        <f t="shared" si="28"/>
        <v>0</v>
      </c>
    </row>
    <row r="370" spans="1:11" x14ac:dyDescent="0.25">
      <c r="A370" s="24">
        <v>368</v>
      </c>
      <c r="B370" s="23">
        <f t="shared" si="29"/>
        <v>44577</v>
      </c>
      <c r="C370" s="24">
        <v>8</v>
      </c>
      <c r="D370" s="22" t="str">
        <f t="shared" si="25"/>
        <v>ASET</v>
      </c>
      <c r="E370" s="183"/>
      <c r="F370" s="157"/>
      <c r="G370" s="184"/>
      <c r="H370" s="157"/>
      <c r="I370" s="18" t="str">
        <f t="shared" si="26"/>
        <v/>
      </c>
      <c r="J370" s="150">
        <f t="shared" si="27"/>
        <v>0</v>
      </c>
      <c r="K370" s="18">
        <f t="shared" si="28"/>
        <v>0</v>
      </c>
    </row>
    <row r="371" spans="1:11" x14ac:dyDescent="0.25">
      <c r="A371" s="24">
        <v>369</v>
      </c>
      <c r="B371" s="23">
        <f t="shared" si="29"/>
        <v>44577</v>
      </c>
      <c r="C371" s="24">
        <v>9</v>
      </c>
      <c r="D371" s="22" t="str">
        <f t="shared" si="25"/>
        <v>ASET</v>
      </c>
      <c r="E371" s="183"/>
      <c r="F371" s="157"/>
      <c r="G371" s="184"/>
      <c r="H371" s="157"/>
      <c r="I371" s="18" t="str">
        <f t="shared" si="26"/>
        <v/>
      </c>
      <c r="J371" s="150">
        <f t="shared" si="27"/>
        <v>0</v>
      </c>
      <c r="K371" s="18">
        <f t="shared" si="28"/>
        <v>0</v>
      </c>
    </row>
    <row r="372" spans="1:11" x14ac:dyDescent="0.25">
      <c r="A372" s="24">
        <v>370</v>
      </c>
      <c r="B372" s="23">
        <f t="shared" si="29"/>
        <v>44577</v>
      </c>
      <c r="C372" s="24">
        <v>10</v>
      </c>
      <c r="D372" s="22" t="str">
        <f t="shared" si="25"/>
        <v>ASET</v>
      </c>
      <c r="E372" s="183"/>
      <c r="F372" s="157"/>
      <c r="G372" s="184"/>
      <c r="H372" s="157"/>
      <c r="I372" s="18" t="str">
        <f t="shared" si="26"/>
        <v/>
      </c>
      <c r="J372" s="150">
        <f t="shared" si="27"/>
        <v>0</v>
      </c>
      <c r="K372" s="18">
        <f t="shared" si="28"/>
        <v>0</v>
      </c>
    </row>
    <row r="373" spans="1:11" x14ac:dyDescent="0.25">
      <c r="A373" s="24">
        <v>371</v>
      </c>
      <c r="B373" s="23">
        <f t="shared" si="29"/>
        <v>44577</v>
      </c>
      <c r="C373" s="24">
        <v>11</v>
      </c>
      <c r="D373" s="22" t="str">
        <f t="shared" si="25"/>
        <v>ASET</v>
      </c>
      <c r="E373" s="183"/>
      <c r="F373" s="157"/>
      <c r="G373" s="184"/>
      <c r="H373" s="157"/>
      <c r="I373" s="18" t="str">
        <f t="shared" si="26"/>
        <v/>
      </c>
      <c r="J373" s="150">
        <f t="shared" si="27"/>
        <v>0</v>
      </c>
      <c r="K373" s="18">
        <f t="shared" si="28"/>
        <v>0</v>
      </c>
    </row>
    <row r="374" spans="1:11" x14ac:dyDescent="0.25">
      <c r="A374" s="24">
        <v>372</v>
      </c>
      <c r="B374" s="23">
        <f t="shared" si="29"/>
        <v>44577</v>
      </c>
      <c r="C374" s="24">
        <v>12</v>
      </c>
      <c r="D374" s="22" t="str">
        <f t="shared" si="25"/>
        <v>ASET</v>
      </c>
      <c r="E374" s="183"/>
      <c r="F374" s="157"/>
      <c r="G374" s="184"/>
      <c r="H374" s="157"/>
      <c r="I374" s="18" t="str">
        <f t="shared" si="26"/>
        <v/>
      </c>
      <c r="J374" s="150">
        <f t="shared" si="27"/>
        <v>0</v>
      </c>
      <c r="K374" s="18">
        <f t="shared" si="28"/>
        <v>0</v>
      </c>
    </row>
    <row r="375" spans="1:11" x14ac:dyDescent="0.25">
      <c r="A375" s="24">
        <v>373</v>
      </c>
      <c r="B375" s="23">
        <f t="shared" si="29"/>
        <v>44577</v>
      </c>
      <c r="C375" s="24">
        <v>13</v>
      </c>
      <c r="D375" s="22" t="str">
        <f t="shared" si="25"/>
        <v>ASET</v>
      </c>
      <c r="E375" s="183"/>
      <c r="F375" s="157"/>
      <c r="G375" s="184"/>
      <c r="H375" s="157"/>
      <c r="I375" s="18" t="str">
        <f t="shared" si="26"/>
        <v/>
      </c>
      <c r="J375" s="150">
        <f t="shared" si="27"/>
        <v>0</v>
      </c>
      <c r="K375" s="18">
        <f t="shared" si="28"/>
        <v>0</v>
      </c>
    </row>
    <row r="376" spans="1:11" x14ac:dyDescent="0.25">
      <c r="A376" s="24">
        <v>374</v>
      </c>
      <c r="B376" s="23">
        <f t="shared" si="29"/>
        <v>44577</v>
      </c>
      <c r="C376" s="24">
        <v>14</v>
      </c>
      <c r="D376" s="22" t="str">
        <f t="shared" si="25"/>
        <v>ASET</v>
      </c>
      <c r="E376" s="183"/>
      <c r="F376" s="157"/>
      <c r="G376" s="184"/>
      <c r="H376" s="157"/>
      <c r="I376" s="18" t="str">
        <f t="shared" si="26"/>
        <v/>
      </c>
      <c r="J376" s="150">
        <f t="shared" si="27"/>
        <v>0</v>
      </c>
      <c r="K376" s="18">
        <f t="shared" si="28"/>
        <v>0</v>
      </c>
    </row>
    <row r="377" spans="1:11" x14ac:dyDescent="0.25">
      <c r="A377" s="24">
        <v>375</v>
      </c>
      <c r="B377" s="23">
        <f t="shared" si="29"/>
        <v>44577</v>
      </c>
      <c r="C377" s="24">
        <v>15</v>
      </c>
      <c r="D377" s="22" t="str">
        <f t="shared" si="25"/>
        <v>ASET</v>
      </c>
      <c r="E377" s="183"/>
      <c r="F377" s="157"/>
      <c r="G377" s="184"/>
      <c r="H377" s="157"/>
      <c r="I377" s="18" t="str">
        <f t="shared" si="26"/>
        <v/>
      </c>
      <c r="J377" s="150">
        <f t="shared" si="27"/>
        <v>0</v>
      </c>
      <c r="K377" s="18">
        <f t="shared" si="28"/>
        <v>0</v>
      </c>
    </row>
    <row r="378" spans="1:11" x14ac:dyDescent="0.25">
      <c r="A378" s="24">
        <v>376</v>
      </c>
      <c r="B378" s="23">
        <f t="shared" si="29"/>
        <v>44577</v>
      </c>
      <c r="C378" s="24">
        <v>16</v>
      </c>
      <c r="D378" s="22" t="str">
        <f t="shared" si="25"/>
        <v>ASET</v>
      </c>
      <c r="E378" s="183"/>
      <c r="F378" s="157"/>
      <c r="G378" s="184"/>
      <c r="H378" s="157"/>
      <c r="I378" s="18" t="str">
        <f t="shared" si="26"/>
        <v/>
      </c>
      <c r="J378" s="150">
        <f t="shared" si="27"/>
        <v>0</v>
      </c>
      <c r="K378" s="18">
        <f t="shared" si="28"/>
        <v>0</v>
      </c>
    </row>
    <row r="379" spans="1:11" x14ac:dyDescent="0.25">
      <c r="A379" s="24">
        <v>377</v>
      </c>
      <c r="B379" s="23">
        <f t="shared" si="29"/>
        <v>44577</v>
      </c>
      <c r="C379" s="24">
        <v>17</v>
      </c>
      <c r="D379" s="22" t="str">
        <f t="shared" si="25"/>
        <v>ASET</v>
      </c>
      <c r="E379" s="183"/>
      <c r="F379" s="157"/>
      <c r="G379" s="184"/>
      <c r="H379" s="157"/>
      <c r="I379" s="18" t="str">
        <f t="shared" si="26"/>
        <v/>
      </c>
      <c r="J379" s="150">
        <f t="shared" si="27"/>
        <v>0</v>
      </c>
      <c r="K379" s="18">
        <f t="shared" si="28"/>
        <v>0</v>
      </c>
    </row>
    <row r="380" spans="1:11" x14ac:dyDescent="0.25">
      <c r="A380" s="24">
        <v>378</v>
      </c>
      <c r="B380" s="23">
        <f t="shared" si="29"/>
        <v>44577</v>
      </c>
      <c r="C380" s="24">
        <v>18</v>
      </c>
      <c r="D380" s="22" t="str">
        <f t="shared" si="25"/>
        <v>ASET</v>
      </c>
      <c r="E380" s="183"/>
      <c r="F380" s="157"/>
      <c r="G380" s="184"/>
      <c r="H380" s="157"/>
      <c r="I380" s="18" t="str">
        <f t="shared" si="26"/>
        <v/>
      </c>
      <c r="J380" s="150">
        <f t="shared" si="27"/>
        <v>0</v>
      </c>
      <c r="K380" s="18">
        <f t="shared" si="28"/>
        <v>0</v>
      </c>
    </row>
    <row r="381" spans="1:11" x14ac:dyDescent="0.25">
      <c r="A381" s="24">
        <v>379</v>
      </c>
      <c r="B381" s="23">
        <f t="shared" si="29"/>
        <v>44577</v>
      </c>
      <c r="C381" s="24">
        <v>19</v>
      </c>
      <c r="D381" s="22" t="str">
        <f t="shared" si="25"/>
        <v>ASET</v>
      </c>
      <c r="E381" s="183"/>
      <c r="F381" s="157"/>
      <c r="G381" s="184"/>
      <c r="H381" s="157"/>
      <c r="I381" s="18" t="str">
        <f t="shared" si="26"/>
        <v/>
      </c>
      <c r="J381" s="150">
        <f t="shared" si="27"/>
        <v>0</v>
      </c>
      <c r="K381" s="18">
        <f t="shared" si="28"/>
        <v>0</v>
      </c>
    </row>
    <row r="382" spans="1:11" x14ac:dyDescent="0.25">
      <c r="A382" s="24">
        <v>380</v>
      </c>
      <c r="B382" s="23">
        <f t="shared" si="29"/>
        <v>44577</v>
      </c>
      <c r="C382" s="24">
        <v>20</v>
      </c>
      <c r="D382" s="22" t="str">
        <f t="shared" si="25"/>
        <v>ASET</v>
      </c>
      <c r="E382" s="183"/>
      <c r="F382" s="157"/>
      <c r="G382" s="184"/>
      <c r="H382" s="157"/>
      <c r="I382" s="18" t="str">
        <f t="shared" si="26"/>
        <v/>
      </c>
      <c r="J382" s="150">
        <f t="shared" si="27"/>
        <v>0</v>
      </c>
      <c r="K382" s="18">
        <f t="shared" si="28"/>
        <v>0</v>
      </c>
    </row>
    <row r="383" spans="1:11" x14ac:dyDescent="0.25">
      <c r="A383" s="24">
        <v>381</v>
      </c>
      <c r="B383" s="23">
        <f t="shared" si="29"/>
        <v>44577</v>
      </c>
      <c r="C383" s="24">
        <v>21</v>
      </c>
      <c r="D383" s="22" t="str">
        <f t="shared" si="25"/>
        <v>ASET</v>
      </c>
      <c r="E383" s="183"/>
      <c r="F383" s="157"/>
      <c r="G383" s="184"/>
      <c r="H383" s="157"/>
      <c r="I383" s="18" t="str">
        <f t="shared" si="26"/>
        <v/>
      </c>
      <c r="J383" s="150">
        <f t="shared" si="27"/>
        <v>0</v>
      </c>
      <c r="K383" s="18">
        <f t="shared" si="28"/>
        <v>0</v>
      </c>
    </row>
    <row r="384" spans="1:11" x14ac:dyDescent="0.25">
      <c r="A384" s="24">
        <v>382</v>
      </c>
      <c r="B384" s="23">
        <f t="shared" si="29"/>
        <v>44577</v>
      </c>
      <c r="C384" s="24">
        <v>22</v>
      </c>
      <c r="D384" s="22" t="str">
        <f t="shared" si="25"/>
        <v>ASET</v>
      </c>
      <c r="E384" s="183"/>
      <c r="F384" s="157"/>
      <c r="G384" s="184"/>
      <c r="H384" s="157"/>
      <c r="I384" s="18" t="str">
        <f t="shared" si="26"/>
        <v/>
      </c>
      <c r="J384" s="150">
        <f t="shared" si="27"/>
        <v>0</v>
      </c>
      <c r="K384" s="18">
        <f t="shared" si="28"/>
        <v>0</v>
      </c>
    </row>
    <row r="385" spans="1:11" x14ac:dyDescent="0.25">
      <c r="A385" s="24">
        <v>383</v>
      </c>
      <c r="B385" s="23">
        <f t="shared" si="29"/>
        <v>44577</v>
      </c>
      <c r="C385" s="24">
        <v>23</v>
      </c>
      <c r="D385" s="22" t="str">
        <f t="shared" si="25"/>
        <v>ASET</v>
      </c>
      <c r="E385" s="183"/>
      <c r="F385" s="157"/>
      <c r="G385" s="184"/>
      <c r="H385" s="157"/>
      <c r="I385" s="18" t="str">
        <f t="shared" si="26"/>
        <v/>
      </c>
      <c r="J385" s="150">
        <f t="shared" si="27"/>
        <v>0</v>
      </c>
      <c r="K385" s="18">
        <f t="shared" si="28"/>
        <v>0</v>
      </c>
    </row>
    <row r="386" spans="1:11" x14ac:dyDescent="0.25">
      <c r="A386" s="24">
        <v>384</v>
      </c>
      <c r="B386" s="23">
        <f t="shared" si="29"/>
        <v>44577</v>
      </c>
      <c r="C386" s="24">
        <v>24</v>
      </c>
      <c r="D386" s="22" t="str">
        <f t="shared" si="25"/>
        <v>ASET</v>
      </c>
      <c r="E386" s="183"/>
      <c r="F386" s="157"/>
      <c r="G386" s="184"/>
      <c r="H386" s="157"/>
      <c r="I386" s="18" t="str">
        <f t="shared" si="26"/>
        <v/>
      </c>
      <c r="J386" s="150">
        <f t="shared" si="27"/>
        <v>0</v>
      </c>
      <c r="K386" s="18">
        <f t="shared" si="28"/>
        <v>0</v>
      </c>
    </row>
    <row r="387" spans="1:11" x14ac:dyDescent="0.25">
      <c r="A387" s="24">
        <v>385</v>
      </c>
      <c r="B387" s="23">
        <f t="shared" si="29"/>
        <v>44578</v>
      </c>
      <c r="C387" s="24">
        <v>1</v>
      </c>
      <c r="D387" s="22" t="str">
        <f t="shared" ref="D387:D450" si="30">Unit</f>
        <v>ASET</v>
      </c>
      <c r="E387" s="157"/>
      <c r="F387" s="157"/>
      <c r="G387" s="157"/>
      <c r="H387" s="157"/>
      <c r="I387" s="18" t="str">
        <f t="shared" ref="I387:I450" si="31">IF(ISERROR(VLOOKUP($A387,FTShour,1,0)),"","Yes")</f>
        <v/>
      </c>
      <c r="J387" s="150">
        <f t="shared" ref="J387:J450" si="32">IF(AND(H387=TRUE,OR(I387="",I387="No"))=TRUE,MIN(E387,F387,Contract_Volume),0)</f>
        <v>0</v>
      </c>
      <c r="K387" s="18">
        <f t="shared" ref="K387:K450" si="33">J387*Trip</f>
        <v>0</v>
      </c>
    </row>
    <row r="388" spans="1:11" x14ac:dyDescent="0.25">
      <c r="A388" s="24">
        <v>386</v>
      </c>
      <c r="B388" s="23">
        <f t="shared" si="29"/>
        <v>44578</v>
      </c>
      <c r="C388" s="24">
        <v>2</v>
      </c>
      <c r="D388" s="22" t="str">
        <f t="shared" si="30"/>
        <v>ASET</v>
      </c>
      <c r="E388" s="157"/>
      <c r="F388" s="157"/>
      <c r="G388" s="157"/>
      <c r="H388" s="157"/>
      <c r="I388" s="18" t="str">
        <f t="shared" si="31"/>
        <v/>
      </c>
      <c r="J388" s="150">
        <f t="shared" si="32"/>
        <v>0</v>
      </c>
      <c r="K388" s="18">
        <f t="shared" si="33"/>
        <v>0</v>
      </c>
    </row>
    <row r="389" spans="1:11" x14ac:dyDescent="0.25">
      <c r="A389" s="24">
        <v>387</v>
      </c>
      <c r="B389" s="23">
        <f t="shared" ref="B389:B452" si="34">IF(C389&lt;C388,B388+1,B388)</f>
        <v>44578</v>
      </c>
      <c r="C389" s="24">
        <v>3</v>
      </c>
      <c r="D389" s="22" t="str">
        <f t="shared" si="30"/>
        <v>ASET</v>
      </c>
      <c r="E389" s="157"/>
      <c r="F389" s="157"/>
      <c r="G389" s="157"/>
      <c r="H389" s="157"/>
      <c r="I389" s="18" t="str">
        <f t="shared" si="31"/>
        <v/>
      </c>
      <c r="J389" s="150">
        <f t="shared" si="32"/>
        <v>0</v>
      </c>
      <c r="K389" s="18">
        <f t="shared" si="33"/>
        <v>0</v>
      </c>
    </row>
    <row r="390" spans="1:11" x14ac:dyDescent="0.25">
      <c r="A390" s="24">
        <v>388</v>
      </c>
      <c r="B390" s="23">
        <f t="shared" si="34"/>
        <v>44578</v>
      </c>
      <c r="C390" s="24">
        <v>4</v>
      </c>
      <c r="D390" s="22" t="str">
        <f t="shared" si="30"/>
        <v>ASET</v>
      </c>
      <c r="E390" s="157"/>
      <c r="F390" s="157"/>
      <c r="G390" s="157"/>
      <c r="H390" s="157"/>
      <c r="I390" s="18" t="str">
        <f t="shared" si="31"/>
        <v/>
      </c>
      <c r="J390" s="150">
        <f t="shared" si="32"/>
        <v>0</v>
      </c>
      <c r="K390" s="18">
        <f t="shared" si="33"/>
        <v>0</v>
      </c>
    </row>
    <row r="391" spans="1:11" x14ac:dyDescent="0.25">
      <c r="A391" s="24">
        <v>389</v>
      </c>
      <c r="B391" s="23">
        <f t="shared" si="34"/>
        <v>44578</v>
      </c>
      <c r="C391" s="24">
        <v>5</v>
      </c>
      <c r="D391" s="22" t="str">
        <f t="shared" si="30"/>
        <v>ASET</v>
      </c>
      <c r="E391" s="157"/>
      <c r="F391" s="157"/>
      <c r="G391" s="157"/>
      <c r="H391" s="157"/>
      <c r="I391" s="18" t="str">
        <f t="shared" si="31"/>
        <v/>
      </c>
      <c r="J391" s="150">
        <f t="shared" si="32"/>
        <v>0</v>
      </c>
      <c r="K391" s="18">
        <f t="shared" si="33"/>
        <v>0</v>
      </c>
    </row>
    <row r="392" spans="1:11" x14ac:dyDescent="0.25">
      <c r="A392" s="24">
        <v>390</v>
      </c>
      <c r="B392" s="23">
        <f t="shared" si="34"/>
        <v>44578</v>
      </c>
      <c r="C392" s="24">
        <v>6</v>
      </c>
      <c r="D392" s="22" t="str">
        <f t="shared" si="30"/>
        <v>ASET</v>
      </c>
      <c r="E392" s="157"/>
      <c r="F392" s="157"/>
      <c r="G392" s="157"/>
      <c r="H392" s="157"/>
      <c r="I392" s="18" t="str">
        <f t="shared" si="31"/>
        <v/>
      </c>
      <c r="J392" s="150">
        <f t="shared" si="32"/>
        <v>0</v>
      </c>
      <c r="K392" s="18">
        <f t="shared" si="33"/>
        <v>0</v>
      </c>
    </row>
    <row r="393" spans="1:11" x14ac:dyDescent="0.25">
      <c r="A393" s="24">
        <v>391</v>
      </c>
      <c r="B393" s="23">
        <f t="shared" si="34"/>
        <v>44578</v>
      </c>
      <c r="C393" s="24">
        <v>7</v>
      </c>
      <c r="D393" s="22" t="str">
        <f t="shared" si="30"/>
        <v>ASET</v>
      </c>
      <c r="E393" s="157"/>
      <c r="F393" s="157"/>
      <c r="G393" s="157"/>
      <c r="H393" s="157"/>
      <c r="I393" s="18" t="str">
        <f t="shared" si="31"/>
        <v/>
      </c>
      <c r="J393" s="150">
        <f t="shared" si="32"/>
        <v>0</v>
      </c>
      <c r="K393" s="18">
        <f t="shared" si="33"/>
        <v>0</v>
      </c>
    </row>
    <row r="394" spans="1:11" x14ac:dyDescent="0.25">
      <c r="A394" s="24">
        <v>392</v>
      </c>
      <c r="B394" s="23">
        <f t="shared" si="34"/>
        <v>44578</v>
      </c>
      <c r="C394" s="24">
        <v>8</v>
      </c>
      <c r="D394" s="22" t="str">
        <f t="shared" si="30"/>
        <v>ASET</v>
      </c>
      <c r="E394" s="157"/>
      <c r="F394" s="157"/>
      <c r="G394" s="157"/>
      <c r="H394" s="157"/>
      <c r="I394" s="18" t="str">
        <f t="shared" si="31"/>
        <v/>
      </c>
      <c r="J394" s="150">
        <f t="shared" si="32"/>
        <v>0</v>
      </c>
      <c r="K394" s="18">
        <f t="shared" si="33"/>
        <v>0</v>
      </c>
    </row>
    <row r="395" spans="1:11" x14ac:dyDescent="0.25">
      <c r="A395" s="24">
        <v>393</v>
      </c>
      <c r="B395" s="23">
        <f t="shared" si="34"/>
        <v>44578</v>
      </c>
      <c r="C395" s="24">
        <v>9</v>
      </c>
      <c r="D395" s="22" t="str">
        <f t="shared" si="30"/>
        <v>ASET</v>
      </c>
      <c r="E395" s="157"/>
      <c r="F395" s="157"/>
      <c r="G395" s="157"/>
      <c r="H395" s="157"/>
      <c r="I395" s="18" t="str">
        <f t="shared" si="31"/>
        <v/>
      </c>
      <c r="J395" s="150">
        <f t="shared" si="32"/>
        <v>0</v>
      </c>
      <c r="K395" s="18">
        <f t="shared" si="33"/>
        <v>0</v>
      </c>
    </row>
    <row r="396" spans="1:11" x14ac:dyDescent="0.25">
      <c r="A396" s="24">
        <v>394</v>
      </c>
      <c r="B396" s="23">
        <f t="shared" si="34"/>
        <v>44578</v>
      </c>
      <c r="C396" s="24">
        <v>10</v>
      </c>
      <c r="D396" s="22" t="str">
        <f t="shared" si="30"/>
        <v>ASET</v>
      </c>
      <c r="E396" s="157"/>
      <c r="F396" s="157"/>
      <c r="G396" s="157"/>
      <c r="H396" s="157"/>
      <c r="I396" s="18" t="str">
        <f t="shared" si="31"/>
        <v/>
      </c>
      <c r="J396" s="150">
        <f t="shared" si="32"/>
        <v>0</v>
      </c>
      <c r="K396" s="18">
        <f t="shared" si="33"/>
        <v>0</v>
      </c>
    </row>
    <row r="397" spans="1:11" x14ac:dyDescent="0.25">
      <c r="A397" s="24">
        <v>395</v>
      </c>
      <c r="B397" s="23">
        <f t="shared" si="34"/>
        <v>44578</v>
      </c>
      <c r="C397" s="24">
        <v>11</v>
      </c>
      <c r="D397" s="22" t="str">
        <f t="shared" si="30"/>
        <v>ASET</v>
      </c>
      <c r="E397" s="157"/>
      <c r="F397" s="157"/>
      <c r="G397" s="157"/>
      <c r="H397" s="157"/>
      <c r="I397" s="18" t="str">
        <f t="shared" si="31"/>
        <v/>
      </c>
      <c r="J397" s="150">
        <f t="shared" si="32"/>
        <v>0</v>
      </c>
      <c r="K397" s="18">
        <f t="shared" si="33"/>
        <v>0</v>
      </c>
    </row>
    <row r="398" spans="1:11" x14ac:dyDescent="0.25">
      <c r="A398" s="24">
        <v>396</v>
      </c>
      <c r="B398" s="23">
        <f t="shared" si="34"/>
        <v>44578</v>
      </c>
      <c r="C398" s="24">
        <v>12</v>
      </c>
      <c r="D398" s="22" t="str">
        <f t="shared" si="30"/>
        <v>ASET</v>
      </c>
      <c r="E398" s="157"/>
      <c r="F398" s="157"/>
      <c r="G398" s="157"/>
      <c r="H398" s="157"/>
      <c r="I398" s="18" t="str">
        <f t="shared" si="31"/>
        <v/>
      </c>
      <c r="J398" s="150">
        <f t="shared" si="32"/>
        <v>0</v>
      </c>
      <c r="K398" s="18">
        <f t="shared" si="33"/>
        <v>0</v>
      </c>
    </row>
    <row r="399" spans="1:11" x14ac:dyDescent="0.25">
      <c r="A399" s="24">
        <v>397</v>
      </c>
      <c r="B399" s="23">
        <f t="shared" si="34"/>
        <v>44578</v>
      </c>
      <c r="C399" s="24">
        <v>13</v>
      </c>
      <c r="D399" s="22" t="str">
        <f t="shared" si="30"/>
        <v>ASET</v>
      </c>
      <c r="E399" s="157"/>
      <c r="F399" s="157"/>
      <c r="G399" s="157"/>
      <c r="H399" s="157"/>
      <c r="I399" s="18" t="str">
        <f t="shared" si="31"/>
        <v/>
      </c>
      <c r="J399" s="150">
        <f t="shared" si="32"/>
        <v>0</v>
      </c>
      <c r="K399" s="18">
        <f t="shared" si="33"/>
        <v>0</v>
      </c>
    </row>
    <row r="400" spans="1:11" x14ac:dyDescent="0.25">
      <c r="A400" s="24">
        <v>398</v>
      </c>
      <c r="B400" s="23">
        <f t="shared" si="34"/>
        <v>44578</v>
      </c>
      <c r="C400" s="24">
        <v>14</v>
      </c>
      <c r="D400" s="22" t="str">
        <f t="shared" si="30"/>
        <v>ASET</v>
      </c>
      <c r="E400" s="157"/>
      <c r="F400" s="157"/>
      <c r="G400" s="157"/>
      <c r="H400" s="157"/>
      <c r="I400" s="18" t="str">
        <f t="shared" si="31"/>
        <v/>
      </c>
      <c r="J400" s="150">
        <f t="shared" si="32"/>
        <v>0</v>
      </c>
      <c r="K400" s="18">
        <f t="shared" si="33"/>
        <v>0</v>
      </c>
    </row>
    <row r="401" spans="1:11" x14ac:dyDescent="0.25">
      <c r="A401" s="24">
        <v>399</v>
      </c>
      <c r="B401" s="23">
        <f t="shared" si="34"/>
        <v>44578</v>
      </c>
      <c r="C401" s="24">
        <v>15</v>
      </c>
      <c r="D401" s="22" t="str">
        <f t="shared" si="30"/>
        <v>ASET</v>
      </c>
      <c r="E401" s="157"/>
      <c r="F401" s="157"/>
      <c r="G401" s="157"/>
      <c r="H401" s="157"/>
      <c r="I401" s="18" t="str">
        <f t="shared" si="31"/>
        <v/>
      </c>
      <c r="J401" s="150">
        <f t="shared" si="32"/>
        <v>0</v>
      </c>
      <c r="K401" s="18">
        <f t="shared" si="33"/>
        <v>0</v>
      </c>
    </row>
    <row r="402" spans="1:11" x14ac:dyDescent="0.25">
      <c r="A402" s="24">
        <v>400</v>
      </c>
      <c r="B402" s="23">
        <f t="shared" si="34"/>
        <v>44578</v>
      </c>
      <c r="C402" s="24">
        <v>16</v>
      </c>
      <c r="D402" s="22" t="str">
        <f t="shared" si="30"/>
        <v>ASET</v>
      </c>
      <c r="E402" s="157"/>
      <c r="F402" s="157"/>
      <c r="G402" s="157"/>
      <c r="H402" s="157"/>
      <c r="I402" s="18" t="str">
        <f t="shared" si="31"/>
        <v/>
      </c>
      <c r="J402" s="150">
        <f t="shared" si="32"/>
        <v>0</v>
      </c>
      <c r="K402" s="18">
        <f t="shared" si="33"/>
        <v>0</v>
      </c>
    </row>
    <row r="403" spans="1:11" x14ac:dyDescent="0.25">
      <c r="A403" s="24">
        <v>401</v>
      </c>
      <c r="B403" s="23">
        <f t="shared" si="34"/>
        <v>44578</v>
      </c>
      <c r="C403" s="24">
        <v>17</v>
      </c>
      <c r="D403" s="22" t="str">
        <f t="shared" si="30"/>
        <v>ASET</v>
      </c>
      <c r="E403" s="157"/>
      <c r="F403" s="157"/>
      <c r="G403" s="157"/>
      <c r="H403" s="157"/>
      <c r="I403" s="18" t="str">
        <f t="shared" si="31"/>
        <v/>
      </c>
      <c r="J403" s="150">
        <f t="shared" si="32"/>
        <v>0</v>
      </c>
      <c r="K403" s="18">
        <f t="shared" si="33"/>
        <v>0</v>
      </c>
    </row>
    <row r="404" spans="1:11" x14ac:dyDescent="0.25">
      <c r="A404" s="24">
        <v>402</v>
      </c>
      <c r="B404" s="23">
        <f t="shared" si="34"/>
        <v>44578</v>
      </c>
      <c r="C404" s="24">
        <v>18</v>
      </c>
      <c r="D404" s="22" t="str">
        <f t="shared" si="30"/>
        <v>ASET</v>
      </c>
      <c r="E404" s="157"/>
      <c r="F404" s="157"/>
      <c r="G404" s="157"/>
      <c r="H404" s="157"/>
      <c r="I404" s="18" t="str">
        <f t="shared" si="31"/>
        <v/>
      </c>
      <c r="J404" s="150">
        <f t="shared" si="32"/>
        <v>0</v>
      </c>
      <c r="K404" s="18">
        <f t="shared" si="33"/>
        <v>0</v>
      </c>
    </row>
    <row r="405" spans="1:11" x14ac:dyDescent="0.25">
      <c r="A405" s="24">
        <v>403</v>
      </c>
      <c r="B405" s="23">
        <f t="shared" si="34"/>
        <v>44578</v>
      </c>
      <c r="C405" s="24">
        <v>19</v>
      </c>
      <c r="D405" s="22" t="str">
        <f t="shared" si="30"/>
        <v>ASET</v>
      </c>
      <c r="E405" s="157"/>
      <c r="F405" s="157"/>
      <c r="G405" s="157"/>
      <c r="H405" s="157"/>
      <c r="I405" s="18" t="str">
        <f t="shared" si="31"/>
        <v/>
      </c>
      <c r="J405" s="150">
        <f t="shared" si="32"/>
        <v>0</v>
      </c>
      <c r="K405" s="18">
        <f t="shared" si="33"/>
        <v>0</v>
      </c>
    </row>
    <row r="406" spans="1:11" x14ac:dyDescent="0.25">
      <c r="A406" s="24">
        <v>404</v>
      </c>
      <c r="B406" s="23">
        <f t="shared" si="34"/>
        <v>44578</v>
      </c>
      <c r="C406" s="24">
        <v>20</v>
      </c>
      <c r="D406" s="22" t="str">
        <f t="shared" si="30"/>
        <v>ASET</v>
      </c>
      <c r="E406" s="157"/>
      <c r="F406" s="157"/>
      <c r="G406" s="157"/>
      <c r="H406" s="157"/>
      <c r="I406" s="18" t="str">
        <f t="shared" si="31"/>
        <v/>
      </c>
      <c r="J406" s="150">
        <f t="shared" si="32"/>
        <v>0</v>
      </c>
      <c r="K406" s="18">
        <f t="shared" si="33"/>
        <v>0</v>
      </c>
    </row>
    <row r="407" spans="1:11" x14ac:dyDescent="0.25">
      <c r="A407" s="24">
        <v>405</v>
      </c>
      <c r="B407" s="23">
        <f t="shared" si="34"/>
        <v>44578</v>
      </c>
      <c r="C407" s="24">
        <v>21</v>
      </c>
      <c r="D407" s="22" t="str">
        <f t="shared" si="30"/>
        <v>ASET</v>
      </c>
      <c r="E407" s="157"/>
      <c r="F407" s="157"/>
      <c r="G407" s="157"/>
      <c r="H407" s="157"/>
      <c r="I407" s="18" t="str">
        <f t="shared" si="31"/>
        <v/>
      </c>
      <c r="J407" s="150">
        <f t="shared" si="32"/>
        <v>0</v>
      </c>
      <c r="K407" s="18">
        <f t="shared" si="33"/>
        <v>0</v>
      </c>
    </row>
    <row r="408" spans="1:11" x14ac:dyDescent="0.25">
      <c r="A408" s="24">
        <v>406</v>
      </c>
      <c r="B408" s="23">
        <f t="shared" si="34"/>
        <v>44578</v>
      </c>
      <c r="C408" s="24">
        <v>22</v>
      </c>
      <c r="D408" s="22" t="str">
        <f t="shared" si="30"/>
        <v>ASET</v>
      </c>
      <c r="E408" s="157"/>
      <c r="F408" s="157"/>
      <c r="G408" s="157"/>
      <c r="H408" s="157"/>
      <c r="I408" s="18" t="str">
        <f t="shared" si="31"/>
        <v/>
      </c>
      <c r="J408" s="150">
        <f t="shared" si="32"/>
        <v>0</v>
      </c>
      <c r="K408" s="18">
        <f t="shared" si="33"/>
        <v>0</v>
      </c>
    </row>
    <row r="409" spans="1:11" x14ac:dyDescent="0.25">
      <c r="A409" s="24">
        <v>407</v>
      </c>
      <c r="B409" s="23">
        <f t="shared" si="34"/>
        <v>44578</v>
      </c>
      <c r="C409" s="24">
        <v>23</v>
      </c>
      <c r="D409" s="22" t="str">
        <f t="shared" si="30"/>
        <v>ASET</v>
      </c>
      <c r="E409" s="157"/>
      <c r="F409" s="157"/>
      <c r="G409" s="157"/>
      <c r="H409" s="157"/>
      <c r="I409" s="18" t="str">
        <f t="shared" si="31"/>
        <v/>
      </c>
      <c r="J409" s="150">
        <f t="shared" si="32"/>
        <v>0</v>
      </c>
      <c r="K409" s="18">
        <f t="shared" si="33"/>
        <v>0</v>
      </c>
    </row>
    <row r="410" spans="1:11" x14ac:dyDescent="0.25">
      <c r="A410" s="24">
        <v>408</v>
      </c>
      <c r="B410" s="23">
        <f t="shared" si="34"/>
        <v>44578</v>
      </c>
      <c r="C410" s="24">
        <v>24</v>
      </c>
      <c r="D410" s="22" t="str">
        <f t="shared" si="30"/>
        <v>ASET</v>
      </c>
      <c r="E410" s="157"/>
      <c r="F410" s="157"/>
      <c r="G410" s="157"/>
      <c r="H410" s="157"/>
      <c r="I410" s="18" t="str">
        <f t="shared" si="31"/>
        <v/>
      </c>
      <c r="J410" s="150">
        <f t="shared" si="32"/>
        <v>0</v>
      </c>
      <c r="K410" s="18">
        <f t="shared" si="33"/>
        <v>0</v>
      </c>
    </row>
    <row r="411" spans="1:11" x14ac:dyDescent="0.25">
      <c r="A411" s="24">
        <v>409</v>
      </c>
      <c r="B411" s="23">
        <f t="shared" si="34"/>
        <v>44579</v>
      </c>
      <c r="C411" s="24">
        <v>1</v>
      </c>
      <c r="D411" s="22" t="str">
        <f t="shared" si="30"/>
        <v>ASET</v>
      </c>
      <c r="E411" s="157"/>
      <c r="F411" s="157"/>
      <c r="G411" s="157"/>
      <c r="H411" s="157"/>
      <c r="I411" s="18" t="str">
        <f t="shared" si="31"/>
        <v/>
      </c>
      <c r="J411" s="150">
        <f t="shared" si="32"/>
        <v>0</v>
      </c>
      <c r="K411" s="18">
        <f t="shared" si="33"/>
        <v>0</v>
      </c>
    </row>
    <row r="412" spans="1:11" x14ac:dyDescent="0.25">
      <c r="A412" s="24">
        <v>410</v>
      </c>
      <c r="B412" s="23">
        <f t="shared" si="34"/>
        <v>44579</v>
      </c>
      <c r="C412" s="24">
        <v>2</v>
      </c>
      <c r="D412" s="22" t="str">
        <f t="shared" si="30"/>
        <v>ASET</v>
      </c>
      <c r="E412" s="157"/>
      <c r="F412" s="157"/>
      <c r="G412" s="157"/>
      <c r="H412" s="157"/>
      <c r="I412" s="18" t="str">
        <f t="shared" si="31"/>
        <v/>
      </c>
      <c r="J412" s="150">
        <f t="shared" si="32"/>
        <v>0</v>
      </c>
      <c r="K412" s="18">
        <f t="shared" si="33"/>
        <v>0</v>
      </c>
    </row>
    <row r="413" spans="1:11" x14ac:dyDescent="0.25">
      <c r="A413" s="24">
        <v>411</v>
      </c>
      <c r="B413" s="23">
        <f t="shared" si="34"/>
        <v>44579</v>
      </c>
      <c r="C413" s="24">
        <v>3</v>
      </c>
      <c r="D413" s="22" t="str">
        <f t="shared" si="30"/>
        <v>ASET</v>
      </c>
      <c r="E413" s="157"/>
      <c r="F413" s="157"/>
      <c r="G413" s="157"/>
      <c r="H413" s="157"/>
      <c r="I413" s="18" t="str">
        <f t="shared" si="31"/>
        <v/>
      </c>
      <c r="J413" s="150">
        <f t="shared" si="32"/>
        <v>0</v>
      </c>
      <c r="K413" s="18">
        <f t="shared" si="33"/>
        <v>0</v>
      </c>
    </row>
    <row r="414" spans="1:11" x14ac:dyDescent="0.25">
      <c r="A414" s="24">
        <v>412</v>
      </c>
      <c r="B414" s="23">
        <f t="shared" si="34"/>
        <v>44579</v>
      </c>
      <c r="C414" s="24">
        <v>4</v>
      </c>
      <c r="D414" s="22" t="str">
        <f t="shared" si="30"/>
        <v>ASET</v>
      </c>
      <c r="E414" s="157"/>
      <c r="F414" s="157"/>
      <c r="G414" s="157"/>
      <c r="H414" s="157"/>
      <c r="I414" s="18" t="str">
        <f t="shared" si="31"/>
        <v/>
      </c>
      <c r="J414" s="150">
        <f t="shared" si="32"/>
        <v>0</v>
      </c>
      <c r="K414" s="18">
        <f t="shared" si="33"/>
        <v>0</v>
      </c>
    </row>
    <row r="415" spans="1:11" x14ac:dyDescent="0.25">
      <c r="A415" s="24">
        <v>413</v>
      </c>
      <c r="B415" s="23">
        <f t="shared" si="34"/>
        <v>44579</v>
      </c>
      <c r="C415" s="24">
        <v>5</v>
      </c>
      <c r="D415" s="22" t="str">
        <f t="shared" si="30"/>
        <v>ASET</v>
      </c>
      <c r="E415" s="157"/>
      <c r="F415" s="157"/>
      <c r="G415" s="157"/>
      <c r="H415" s="157"/>
      <c r="I415" s="18" t="str">
        <f t="shared" si="31"/>
        <v/>
      </c>
      <c r="J415" s="150">
        <f t="shared" si="32"/>
        <v>0</v>
      </c>
      <c r="K415" s="18">
        <f t="shared" si="33"/>
        <v>0</v>
      </c>
    </row>
    <row r="416" spans="1:11" x14ac:dyDescent="0.25">
      <c r="A416" s="24">
        <v>414</v>
      </c>
      <c r="B416" s="23">
        <f t="shared" si="34"/>
        <v>44579</v>
      </c>
      <c r="C416" s="24">
        <v>6</v>
      </c>
      <c r="D416" s="22" t="str">
        <f t="shared" si="30"/>
        <v>ASET</v>
      </c>
      <c r="E416" s="157"/>
      <c r="F416" s="157"/>
      <c r="G416" s="157"/>
      <c r="H416" s="157"/>
      <c r="I416" s="18" t="str">
        <f t="shared" si="31"/>
        <v/>
      </c>
      <c r="J416" s="150">
        <f t="shared" si="32"/>
        <v>0</v>
      </c>
      <c r="K416" s="18">
        <f t="shared" si="33"/>
        <v>0</v>
      </c>
    </row>
    <row r="417" spans="1:11" x14ac:dyDescent="0.25">
      <c r="A417" s="24">
        <v>415</v>
      </c>
      <c r="B417" s="23">
        <f t="shared" si="34"/>
        <v>44579</v>
      </c>
      <c r="C417" s="24">
        <v>7</v>
      </c>
      <c r="D417" s="22" t="str">
        <f t="shared" si="30"/>
        <v>ASET</v>
      </c>
      <c r="E417" s="157"/>
      <c r="F417" s="157"/>
      <c r="G417" s="157"/>
      <c r="H417" s="157"/>
      <c r="I417" s="18" t="str">
        <f t="shared" si="31"/>
        <v/>
      </c>
      <c r="J417" s="150">
        <f t="shared" si="32"/>
        <v>0</v>
      </c>
      <c r="K417" s="18">
        <f t="shared" si="33"/>
        <v>0</v>
      </c>
    </row>
    <row r="418" spans="1:11" x14ac:dyDescent="0.25">
      <c r="A418" s="24">
        <v>416</v>
      </c>
      <c r="B418" s="23">
        <f t="shared" si="34"/>
        <v>44579</v>
      </c>
      <c r="C418" s="24">
        <v>8</v>
      </c>
      <c r="D418" s="22" t="str">
        <f t="shared" si="30"/>
        <v>ASET</v>
      </c>
      <c r="E418" s="157"/>
      <c r="F418" s="157"/>
      <c r="G418" s="157"/>
      <c r="H418" s="157"/>
      <c r="I418" s="18" t="str">
        <f t="shared" si="31"/>
        <v/>
      </c>
      <c r="J418" s="150">
        <f t="shared" si="32"/>
        <v>0</v>
      </c>
      <c r="K418" s="18">
        <f t="shared" si="33"/>
        <v>0</v>
      </c>
    </row>
    <row r="419" spans="1:11" x14ac:dyDescent="0.25">
      <c r="A419" s="24">
        <v>417</v>
      </c>
      <c r="B419" s="23">
        <f t="shared" si="34"/>
        <v>44579</v>
      </c>
      <c r="C419" s="24">
        <v>9</v>
      </c>
      <c r="D419" s="22" t="str">
        <f t="shared" si="30"/>
        <v>ASET</v>
      </c>
      <c r="E419" s="157"/>
      <c r="F419" s="157"/>
      <c r="G419" s="157"/>
      <c r="H419" s="157"/>
      <c r="I419" s="18" t="str">
        <f t="shared" si="31"/>
        <v/>
      </c>
      <c r="J419" s="150">
        <f t="shared" si="32"/>
        <v>0</v>
      </c>
      <c r="K419" s="18">
        <f t="shared" si="33"/>
        <v>0</v>
      </c>
    </row>
    <row r="420" spans="1:11" x14ac:dyDescent="0.25">
      <c r="A420" s="24">
        <v>418</v>
      </c>
      <c r="B420" s="23">
        <f t="shared" si="34"/>
        <v>44579</v>
      </c>
      <c r="C420" s="24">
        <v>10</v>
      </c>
      <c r="D420" s="22" t="str">
        <f t="shared" si="30"/>
        <v>ASET</v>
      </c>
      <c r="E420" s="157"/>
      <c r="F420" s="157"/>
      <c r="G420" s="157"/>
      <c r="H420" s="157"/>
      <c r="I420" s="18" t="str">
        <f t="shared" si="31"/>
        <v/>
      </c>
      <c r="J420" s="150">
        <f t="shared" si="32"/>
        <v>0</v>
      </c>
      <c r="K420" s="18">
        <f t="shared" si="33"/>
        <v>0</v>
      </c>
    </row>
    <row r="421" spans="1:11" x14ac:dyDescent="0.25">
      <c r="A421" s="24">
        <v>419</v>
      </c>
      <c r="B421" s="23">
        <f t="shared" si="34"/>
        <v>44579</v>
      </c>
      <c r="C421" s="24">
        <v>11</v>
      </c>
      <c r="D421" s="22" t="str">
        <f t="shared" si="30"/>
        <v>ASET</v>
      </c>
      <c r="E421" s="157"/>
      <c r="F421" s="157"/>
      <c r="G421" s="157"/>
      <c r="H421" s="157"/>
      <c r="I421" s="18" t="str">
        <f t="shared" si="31"/>
        <v/>
      </c>
      <c r="J421" s="150">
        <f t="shared" si="32"/>
        <v>0</v>
      </c>
      <c r="K421" s="18">
        <f t="shared" si="33"/>
        <v>0</v>
      </c>
    </row>
    <row r="422" spans="1:11" x14ac:dyDescent="0.25">
      <c r="A422" s="24">
        <v>420</v>
      </c>
      <c r="B422" s="23">
        <f t="shared" si="34"/>
        <v>44579</v>
      </c>
      <c r="C422" s="24">
        <v>12</v>
      </c>
      <c r="D422" s="22" t="str">
        <f t="shared" si="30"/>
        <v>ASET</v>
      </c>
      <c r="E422" s="157"/>
      <c r="F422" s="157"/>
      <c r="G422" s="157"/>
      <c r="H422" s="157"/>
      <c r="I422" s="18" t="str">
        <f t="shared" si="31"/>
        <v/>
      </c>
      <c r="J422" s="150">
        <f t="shared" si="32"/>
        <v>0</v>
      </c>
      <c r="K422" s="18">
        <f t="shared" si="33"/>
        <v>0</v>
      </c>
    </row>
    <row r="423" spans="1:11" x14ac:dyDescent="0.25">
      <c r="A423" s="24">
        <v>421</v>
      </c>
      <c r="B423" s="23">
        <f t="shared" si="34"/>
        <v>44579</v>
      </c>
      <c r="C423" s="24">
        <v>13</v>
      </c>
      <c r="D423" s="22" t="str">
        <f t="shared" si="30"/>
        <v>ASET</v>
      </c>
      <c r="E423" s="157"/>
      <c r="F423" s="157"/>
      <c r="G423" s="157"/>
      <c r="H423" s="157"/>
      <c r="I423" s="18" t="str">
        <f t="shared" si="31"/>
        <v/>
      </c>
      <c r="J423" s="150">
        <f t="shared" si="32"/>
        <v>0</v>
      </c>
      <c r="K423" s="18">
        <f t="shared" si="33"/>
        <v>0</v>
      </c>
    </row>
    <row r="424" spans="1:11" x14ac:dyDescent="0.25">
      <c r="A424" s="24">
        <v>422</v>
      </c>
      <c r="B424" s="23">
        <f t="shared" si="34"/>
        <v>44579</v>
      </c>
      <c r="C424" s="24">
        <v>14</v>
      </c>
      <c r="D424" s="22" t="str">
        <f t="shared" si="30"/>
        <v>ASET</v>
      </c>
      <c r="E424" s="157"/>
      <c r="F424" s="157"/>
      <c r="G424" s="157"/>
      <c r="H424" s="157"/>
      <c r="I424" s="18" t="str">
        <f t="shared" si="31"/>
        <v/>
      </c>
      <c r="J424" s="150">
        <f t="shared" si="32"/>
        <v>0</v>
      </c>
      <c r="K424" s="18">
        <f t="shared" si="33"/>
        <v>0</v>
      </c>
    </row>
    <row r="425" spans="1:11" x14ac:dyDescent="0.25">
      <c r="A425" s="24">
        <v>423</v>
      </c>
      <c r="B425" s="23">
        <f t="shared" si="34"/>
        <v>44579</v>
      </c>
      <c r="C425" s="24">
        <v>15</v>
      </c>
      <c r="D425" s="22" t="str">
        <f t="shared" si="30"/>
        <v>ASET</v>
      </c>
      <c r="E425" s="157"/>
      <c r="F425" s="157"/>
      <c r="G425" s="157"/>
      <c r="H425" s="157"/>
      <c r="I425" s="18" t="str">
        <f t="shared" si="31"/>
        <v/>
      </c>
      <c r="J425" s="150">
        <f t="shared" si="32"/>
        <v>0</v>
      </c>
      <c r="K425" s="18">
        <f t="shared" si="33"/>
        <v>0</v>
      </c>
    </row>
    <row r="426" spans="1:11" x14ac:dyDescent="0.25">
      <c r="A426" s="24">
        <v>424</v>
      </c>
      <c r="B426" s="23">
        <f t="shared" si="34"/>
        <v>44579</v>
      </c>
      <c r="C426" s="24">
        <v>16</v>
      </c>
      <c r="D426" s="22" t="str">
        <f t="shared" si="30"/>
        <v>ASET</v>
      </c>
      <c r="E426" s="157"/>
      <c r="F426" s="157"/>
      <c r="G426" s="157"/>
      <c r="H426" s="157"/>
      <c r="I426" s="18" t="str">
        <f t="shared" si="31"/>
        <v/>
      </c>
      <c r="J426" s="150">
        <f t="shared" si="32"/>
        <v>0</v>
      </c>
      <c r="K426" s="18">
        <f t="shared" si="33"/>
        <v>0</v>
      </c>
    </row>
    <row r="427" spans="1:11" x14ac:dyDescent="0.25">
      <c r="A427" s="24">
        <v>425</v>
      </c>
      <c r="B427" s="23">
        <f t="shared" si="34"/>
        <v>44579</v>
      </c>
      <c r="C427" s="24">
        <v>17</v>
      </c>
      <c r="D427" s="22" t="str">
        <f t="shared" si="30"/>
        <v>ASET</v>
      </c>
      <c r="E427" s="157"/>
      <c r="F427" s="157"/>
      <c r="G427" s="157"/>
      <c r="H427" s="157"/>
      <c r="I427" s="18" t="str">
        <f t="shared" si="31"/>
        <v/>
      </c>
      <c r="J427" s="150">
        <f t="shared" si="32"/>
        <v>0</v>
      </c>
      <c r="K427" s="18">
        <f t="shared" si="33"/>
        <v>0</v>
      </c>
    </row>
    <row r="428" spans="1:11" x14ac:dyDescent="0.25">
      <c r="A428" s="24">
        <v>426</v>
      </c>
      <c r="B428" s="23">
        <f t="shared" si="34"/>
        <v>44579</v>
      </c>
      <c r="C428" s="24">
        <v>18</v>
      </c>
      <c r="D428" s="22" t="str">
        <f t="shared" si="30"/>
        <v>ASET</v>
      </c>
      <c r="E428" s="157"/>
      <c r="F428" s="157"/>
      <c r="G428" s="157"/>
      <c r="H428" s="157"/>
      <c r="I428" s="18" t="str">
        <f t="shared" si="31"/>
        <v/>
      </c>
      <c r="J428" s="150">
        <f t="shared" si="32"/>
        <v>0</v>
      </c>
      <c r="K428" s="18">
        <f t="shared" si="33"/>
        <v>0</v>
      </c>
    </row>
    <row r="429" spans="1:11" x14ac:dyDescent="0.25">
      <c r="A429" s="24">
        <v>427</v>
      </c>
      <c r="B429" s="23">
        <f t="shared" si="34"/>
        <v>44579</v>
      </c>
      <c r="C429" s="24">
        <v>19</v>
      </c>
      <c r="D429" s="22" t="str">
        <f t="shared" si="30"/>
        <v>ASET</v>
      </c>
      <c r="E429" s="157"/>
      <c r="F429" s="157"/>
      <c r="G429" s="157"/>
      <c r="H429" s="157"/>
      <c r="I429" s="18" t="str">
        <f t="shared" si="31"/>
        <v/>
      </c>
      <c r="J429" s="150">
        <f t="shared" si="32"/>
        <v>0</v>
      </c>
      <c r="K429" s="18">
        <f t="shared" si="33"/>
        <v>0</v>
      </c>
    </row>
    <row r="430" spans="1:11" x14ac:dyDescent="0.25">
      <c r="A430" s="24">
        <v>428</v>
      </c>
      <c r="B430" s="23">
        <f t="shared" si="34"/>
        <v>44579</v>
      </c>
      <c r="C430" s="24">
        <v>20</v>
      </c>
      <c r="D430" s="22" t="str">
        <f t="shared" si="30"/>
        <v>ASET</v>
      </c>
      <c r="E430" s="157"/>
      <c r="F430" s="157"/>
      <c r="G430" s="157"/>
      <c r="H430" s="157"/>
      <c r="I430" s="18" t="str">
        <f t="shared" si="31"/>
        <v/>
      </c>
      <c r="J430" s="150">
        <f t="shared" si="32"/>
        <v>0</v>
      </c>
      <c r="K430" s="18">
        <f t="shared" si="33"/>
        <v>0</v>
      </c>
    </row>
    <row r="431" spans="1:11" x14ac:dyDescent="0.25">
      <c r="A431" s="24">
        <v>429</v>
      </c>
      <c r="B431" s="23">
        <f t="shared" si="34"/>
        <v>44579</v>
      </c>
      <c r="C431" s="24">
        <v>21</v>
      </c>
      <c r="D431" s="22" t="str">
        <f t="shared" si="30"/>
        <v>ASET</v>
      </c>
      <c r="E431" s="157"/>
      <c r="F431" s="157"/>
      <c r="G431" s="157"/>
      <c r="H431" s="157"/>
      <c r="I431" s="18" t="str">
        <f t="shared" si="31"/>
        <v/>
      </c>
      <c r="J431" s="150">
        <f t="shared" si="32"/>
        <v>0</v>
      </c>
      <c r="K431" s="18">
        <f t="shared" si="33"/>
        <v>0</v>
      </c>
    </row>
    <row r="432" spans="1:11" x14ac:dyDescent="0.25">
      <c r="A432" s="24">
        <v>430</v>
      </c>
      <c r="B432" s="23">
        <f t="shared" si="34"/>
        <v>44579</v>
      </c>
      <c r="C432" s="24">
        <v>22</v>
      </c>
      <c r="D432" s="22" t="str">
        <f t="shared" si="30"/>
        <v>ASET</v>
      </c>
      <c r="E432" s="157"/>
      <c r="F432" s="157"/>
      <c r="G432" s="157"/>
      <c r="H432" s="157"/>
      <c r="I432" s="18" t="str">
        <f t="shared" si="31"/>
        <v/>
      </c>
      <c r="J432" s="150">
        <f t="shared" si="32"/>
        <v>0</v>
      </c>
      <c r="K432" s="18">
        <f t="shared" si="33"/>
        <v>0</v>
      </c>
    </row>
    <row r="433" spans="1:11" x14ac:dyDescent="0.25">
      <c r="A433" s="24">
        <v>431</v>
      </c>
      <c r="B433" s="23">
        <f t="shared" si="34"/>
        <v>44579</v>
      </c>
      <c r="C433" s="24">
        <v>23</v>
      </c>
      <c r="D433" s="22" t="str">
        <f t="shared" si="30"/>
        <v>ASET</v>
      </c>
      <c r="E433" s="157"/>
      <c r="F433" s="157"/>
      <c r="G433" s="157"/>
      <c r="H433" s="157"/>
      <c r="I433" s="18" t="str">
        <f t="shared" si="31"/>
        <v/>
      </c>
      <c r="J433" s="150">
        <f t="shared" si="32"/>
        <v>0</v>
      </c>
      <c r="K433" s="18">
        <f t="shared" si="33"/>
        <v>0</v>
      </c>
    </row>
    <row r="434" spans="1:11" x14ac:dyDescent="0.25">
      <c r="A434" s="24">
        <v>432</v>
      </c>
      <c r="B434" s="23">
        <f t="shared" si="34"/>
        <v>44579</v>
      </c>
      <c r="C434" s="24">
        <v>24</v>
      </c>
      <c r="D434" s="22" t="str">
        <f t="shared" si="30"/>
        <v>ASET</v>
      </c>
      <c r="E434" s="157"/>
      <c r="F434" s="157"/>
      <c r="G434" s="157"/>
      <c r="H434" s="157"/>
      <c r="I434" s="18" t="str">
        <f t="shared" si="31"/>
        <v/>
      </c>
      <c r="J434" s="150">
        <f t="shared" si="32"/>
        <v>0</v>
      </c>
      <c r="K434" s="18">
        <f t="shared" si="33"/>
        <v>0</v>
      </c>
    </row>
    <row r="435" spans="1:11" x14ac:dyDescent="0.25">
      <c r="A435" s="24">
        <v>433</v>
      </c>
      <c r="B435" s="23">
        <f t="shared" si="34"/>
        <v>44580</v>
      </c>
      <c r="C435" s="24">
        <v>1</v>
      </c>
      <c r="D435" s="22" t="str">
        <f t="shared" si="30"/>
        <v>ASET</v>
      </c>
      <c r="E435" s="157"/>
      <c r="F435" s="157"/>
      <c r="G435" s="157"/>
      <c r="H435" s="157"/>
      <c r="I435" s="18" t="str">
        <f t="shared" si="31"/>
        <v/>
      </c>
      <c r="J435" s="150">
        <f t="shared" si="32"/>
        <v>0</v>
      </c>
      <c r="K435" s="18">
        <f t="shared" si="33"/>
        <v>0</v>
      </c>
    </row>
    <row r="436" spans="1:11" x14ac:dyDescent="0.25">
      <c r="A436" s="24">
        <v>434</v>
      </c>
      <c r="B436" s="23">
        <f t="shared" si="34"/>
        <v>44580</v>
      </c>
      <c r="C436" s="24">
        <v>2</v>
      </c>
      <c r="D436" s="22" t="str">
        <f t="shared" si="30"/>
        <v>ASET</v>
      </c>
      <c r="E436" s="157"/>
      <c r="F436" s="157"/>
      <c r="G436" s="157"/>
      <c r="H436" s="157"/>
      <c r="I436" s="18" t="str">
        <f t="shared" si="31"/>
        <v/>
      </c>
      <c r="J436" s="150">
        <f t="shared" si="32"/>
        <v>0</v>
      </c>
      <c r="K436" s="18">
        <f t="shared" si="33"/>
        <v>0</v>
      </c>
    </row>
    <row r="437" spans="1:11" x14ac:dyDescent="0.25">
      <c r="A437" s="24">
        <v>435</v>
      </c>
      <c r="B437" s="23">
        <f t="shared" si="34"/>
        <v>44580</v>
      </c>
      <c r="C437" s="24">
        <v>3</v>
      </c>
      <c r="D437" s="22" t="str">
        <f t="shared" si="30"/>
        <v>ASET</v>
      </c>
      <c r="E437" s="157"/>
      <c r="F437" s="157"/>
      <c r="G437" s="157"/>
      <c r="H437" s="157"/>
      <c r="I437" s="18" t="str">
        <f t="shared" si="31"/>
        <v/>
      </c>
      <c r="J437" s="150">
        <f t="shared" si="32"/>
        <v>0</v>
      </c>
      <c r="K437" s="18">
        <f t="shared" si="33"/>
        <v>0</v>
      </c>
    </row>
    <row r="438" spans="1:11" x14ac:dyDescent="0.25">
      <c r="A438" s="24">
        <v>436</v>
      </c>
      <c r="B438" s="23">
        <f t="shared" si="34"/>
        <v>44580</v>
      </c>
      <c r="C438" s="24">
        <v>4</v>
      </c>
      <c r="D438" s="22" t="str">
        <f t="shared" si="30"/>
        <v>ASET</v>
      </c>
      <c r="E438" s="157"/>
      <c r="F438" s="157"/>
      <c r="G438" s="157"/>
      <c r="H438" s="157"/>
      <c r="I438" s="18" t="str">
        <f t="shared" si="31"/>
        <v/>
      </c>
      <c r="J438" s="150">
        <f t="shared" si="32"/>
        <v>0</v>
      </c>
      <c r="K438" s="18">
        <f t="shared" si="33"/>
        <v>0</v>
      </c>
    </row>
    <row r="439" spans="1:11" x14ac:dyDescent="0.25">
      <c r="A439" s="24">
        <v>437</v>
      </c>
      <c r="B439" s="23">
        <f t="shared" si="34"/>
        <v>44580</v>
      </c>
      <c r="C439" s="24">
        <v>5</v>
      </c>
      <c r="D439" s="22" t="str">
        <f t="shared" si="30"/>
        <v>ASET</v>
      </c>
      <c r="E439" s="157"/>
      <c r="F439" s="157"/>
      <c r="G439" s="157"/>
      <c r="H439" s="157"/>
      <c r="I439" s="18" t="str">
        <f t="shared" si="31"/>
        <v/>
      </c>
      <c r="J439" s="150">
        <f t="shared" si="32"/>
        <v>0</v>
      </c>
      <c r="K439" s="18">
        <f t="shared" si="33"/>
        <v>0</v>
      </c>
    </row>
    <row r="440" spans="1:11" x14ac:dyDescent="0.25">
      <c r="A440" s="24">
        <v>438</v>
      </c>
      <c r="B440" s="23">
        <f t="shared" si="34"/>
        <v>44580</v>
      </c>
      <c r="C440" s="24">
        <v>6</v>
      </c>
      <c r="D440" s="22" t="str">
        <f t="shared" si="30"/>
        <v>ASET</v>
      </c>
      <c r="E440" s="157"/>
      <c r="F440" s="157"/>
      <c r="G440" s="157"/>
      <c r="H440" s="157"/>
      <c r="I440" s="18" t="str">
        <f t="shared" si="31"/>
        <v/>
      </c>
      <c r="J440" s="150">
        <f t="shared" si="32"/>
        <v>0</v>
      </c>
      <c r="K440" s="18">
        <f t="shared" si="33"/>
        <v>0</v>
      </c>
    </row>
    <row r="441" spans="1:11" x14ac:dyDescent="0.25">
      <c r="A441" s="24">
        <v>439</v>
      </c>
      <c r="B441" s="23">
        <f t="shared" si="34"/>
        <v>44580</v>
      </c>
      <c r="C441" s="24">
        <v>7</v>
      </c>
      <c r="D441" s="22" t="str">
        <f t="shared" si="30"/>
        <v>ASET</v>
      </c>
      <c r="E441" s="157"/>
      <c r="F441" s="157"/>
      <c r="G441" s="157"/>
      <c r="H441" s="157"/>
      <c r="I441" s="18" t="str">
        <f t="shared" si="31"/>
        <v/>
      </c>
      <c r="J441" s="150">
        <f t="shared" si="32"/>
        <v>0</v>
      </c>
      <c r="K441" s="18">
        <f t="shared" si="33"/>
        <v>0</v>
      </c>
    </row>
    <row r="442" spans="1:11" x14ac:dyDescent="0.25">
      <c r="A442" s="24">
        <v>440</v>
      </c>
      <c r="B442" s="23">
        <f t="shared" si="34"/>
        <v>44580</v>
      </c>
      <c r="C442" s="24">
        <v>8</v>
      </c>
      <c r="D442" s="22" t="str">
        <f t="shared" si="30"/>
        <v>ASET</v>
      </c>
      <c r="E442" s="157"/>
      <c r="F442" s="157"/>
      <c r="G442" s="157"/>
      <c r="H442" s="157"/>
      <c r="I442" s="18" t="str">
        <f t="shared" si="31"/>
        <v/>
      </c>
      <c r="J442" s="150">
        <f t="shared" si="32"/>
        <v>0</v>
      </c>
      <c r="K442" s="18">
        <f t="shared" si="33"/>
        <v>0</v>
      </c>
    </row>
    <row r="443" spans="1:11" x14ac:dyDescent="0.25">
      <c r="A443" s="24">
        <v>441</v>
      </c>
      <c r="B443" s="23">
        <f t="shared" si="34"/>
        <v>44580</v>
      </c>
      <c r="C443" s="24">
        <v>9</v>
      </c>
      <c r="D443" s="22" t="str">
        <f t="shared" si="30"/>
        <v>ASET</v>
      </c>
      <c r="E443" s="157"/>
      <c r="F443" s="157"/>
      <c r="G443" s="157"/>
      <c r="H443" s="157"/>
      <c r="I443" s="18" t="str">
        <f t="shared" si="31"/>
        <v/>
      </c>
      <c r="J443" s="150">
        <f t="shared" si="32"/>
        <v>0</v>
      </c>
      <c r="K443" s="18">
        <f t="shared" si="33"/>
        <v>0</v>
      </c>
    </row>
    <row r="444" spans="1:11" x14ac:dyDescent="0.25">
      <c r="A444" s="24">
        <v>442</v>
      </c>
      <c r="B444" s="23">
        <f t="shared" si="34"/>
        <v>44580</v>
      </c>
      <c r="C444" s="24">
        <v>10</v>
      </c>
      <c r="D444" s="22" t="str">
        <f t="shared" si="30"/>
        <v>ASET</v>
      </c>
      <c r="E444" s="157"/>
      <c r="F444" s="157"/>
      <c r="G444" s="157"/>
      <c r="H444" s="157"/>
      <c r="I444" s="18" t="str">
        <f t="shared" si="31"/>
        <v/>
      </c>
      <c r="J444" s="150">
        <f t="shared" si="32"/>
        <v>0</v>
      </c>
      <c r="K444" s="18">
        <f t="shared" si="33"/>
        <v>0</v>
      </c>
    </row>
    <row r="445" spans="1:11" x14ac:dyDescent="0.25">
      <c r="A445" s="24">
        <v>443</v>
      </c>
      <c r="B445" s="23">
        <f t="shared" si="34"/>
        <v>44580</v>
      </c>
      <c r="C445" s="24">
        <v>11</v>
      </c>
      <c r="D445" s="22" t="str">
        <f t="shared" si="30"/>
        <v>ASET</v>
      </c>
      <c r="E445" s="157"/>
      <c r="F445" s="157"/>
      <c r="G445" s="157"/>
      <c r="H445" s="157"/>
      <c r="I445" s="18" t="str">
        <f t="shared" si="31"/>
        <v/>
      </c>
      <c r="J445" s="150">
        <f t="shared" si="32"/>
        <v>0</v>
      </c>
      <c r="K445" s="18">
        <f t="shared" si="33"/>
        <v>0</v>
      </c>
    </row>
    <row r="446" spans="1:11" x14ac:dyDescent="0.25">
      <c r="A446" s="24">
        <v>444</v>
      </c>
      <c r="B446" s="23">
        <f t="shared" si="34"/>
        <v>44580</v>
      </c>
      <c r="C446" s="24">
        <v>12</v>
      </c>
      <c r="D446" s="22" t="str">
        <f t="shared" si="30"/>
        <v>ASET</v>
      </c>
      <c r="E446" s="157"/>
      <c r="F446" s="157"/>
      <c r="G446" s="157"/>
      <c r="H446" s="157"/>
      <c r="I446" s="18" t="str">
        <f t="shared" si="31"/>
        <v/>
      </c>
      <c r="J446" s="150">
        <f t="shared" si="32"/>
        <v>0</v>
      </c>
      <c r="K446" s="18">
        <f t="shared" si="33"/>
        <v>0</v>
      </c>
    </row>
    <row r="447" spans="1:11" x14ac:dyDescent="0.25">
      <c r="A447" s="24">
        <v>445</v>
      </c>
      <c r="B447" s="23">
        <f t="shared" si="34"/>
        <v>44580</v>
      </c>
      <c r="C447" s="24">
        <v>13</v>
      </c>
      <c r="D447" s="22" t="str">
        <f t="shared" si="30"/>
        <v>ASET</v>
      </c>
      <c r="E447" s="157"/>
      <c r="F447" s="157"/>
      <c r="G447" s="157"/>
      <c r="H447" s="157"/>
      <c r="I447" s="18" t="str">
        <f t="shared" si="31"/>
        <v/>
      </c>
      <c r="J447" s="150">
        <f t="shared" si="32"/>
        <v>0</v>
      </c>
      <c r="K447" s="18">
        <f t="shared" si="33"/>
        <v>0</v>
      </c>
    </row>
    <row r="448" spans="1:11" x14ac:dyDescent="0.25">
      <c r="A448" s="24">
        <v>446</v>
      </c>
      <c r="B448" s="23">
        <f t="shared" si="34"/>
        <v>44580</v>
      </c>
      <c r="C448" s="24">
        <v>14</v>
      </c>
      <c r="D448" s="22" t="str">
        <f t="shared" si="30"/>
        <v>ASET</v>
      </c>
      <c r="E448" s="157"/>
      <c r="F448" s="157"/>
      <c r="G448" s="157"/>
      <c r="H448" s="157"/>
      <c r="I448" s="18" t="str">
        <f t="shared" si="31"/>
        <v/>
      </c>
      <c r="J448" s="150">
        <f t="shared" si="32"/>
        <v>0</v>
      </c>
      <c r="K448" s="18">
        <f t="shared" si="33"/>
        <v>0</v>
      </c>
    </row>
    <row r="449" spans="1:11" x14ac:dyDescent="0.25">
      <c r="A449" s="24">
        <v>447</v>
      </c>
      <c r="B449" s="23">
        <f t="shared" si="34"/>
        <v>44580</v>
      </c>
      <c r="C449" s="24">
        <v>15</v>
      </c>
      <c r="D449" s="22" t="str">
        <f t="shared" si="30"/>
        <v>ASET</v>
      </c>
      <c r="E449" s="157"/>
      <c r="F449" s="157"/>
      <c r="G449" s="157"/>
      <c r="H449" s="157"/>
      <c r="I449" s="18" t="str">
        <f t="shared" si="31"/>
        <v/>
      </c>
      <c r="J449" s="150">
        <f t="shared" si="32"/>
        <v>0</v>
      </c>
      <c r="K449" s="18">
        <f t="shared" si="33"/>
        <v>0</v>
      </c>
    </row>
    <row r="450" spans="1:11" x14ac:dyDescent="0.25">
      <c r="A450" s="24">
        <v>448</v>
      </c>
      <c r="B450" s="23">
        <f t="shared" si="34"/>
        <v>44580</v>
      </c>
      <c r="C450" s="24">
        <v>16</v>
      </c>
      <c r="D450" s="22" t="str">
        <f t="shared" si="30"/>
        <v>ASET</v>
      </c>
      <c r="E450" s="157"/>
      <c r="F450" s="157"/>
      <c r="G450" s="157"/>
      <c r="H450" s="157"/>
      <c r="I450" s="18" t="str">
        <f t="shared" si="31"/>
        <v/>
      </c>
      <c r="J450" s="150">
        <f t="shared" si="32"/>
        <v>0</v>
      </c>
      <c r="K450" s="18">
        <f t="shared" si="33"/>
        <v>0</v>
      </c>
    </row>
    <row r="451" spans="1:11" x14ac:dyDescent="0.25">
      <c r="A451" s="24">
        <v>449</v>
      </c>
      <c r="B451" s="23">
        <f t="shared" si="34"/>
        <v>44580</v>
      </c>
      <c r="C451" s="24">
        <v>17</v>
      </c>
      <c r="D451" s="22" t="str">
        <f t="shared" ref="D451:D514" si="35">Unit</f>
        <v>ASET</v>
      </c>
      <c r="E451" s="157"/>
      <c r="F451" s="157"/>
      <c r="G451" s="157"/>
      <c r="H451" s="157"/>
      <c r="I451" s="18" t="str">
        <f t="shared" ref="I451:I514" si="36">IF(ISERROR(VLOOKUP($A451,FTShour,1,0)),"","Yes")</f>
        <v/>
      </c>
      <c r="J451" s="150">
        <f t="shared" ref="J451:J514" si="37">IF(AND(H451=TRUE,OR(I451="",I451="No"))=TRUE,MIN(E451,F451,Contract_Volume),0)</f>
        <v>0</v>
      </c>
      <c r="K451" s="18">
        <f t="shared" ref="K451:K514" si="38">J451*Trip</f>
        <v>0</v>
      </c>
    </row>
    <row r="452" spans="1:11" x14ac:dyDescent="0.25">
      <c r="A452" s="24">
        <v>450</v>
      </c>
      <c r="B452" s="23">
        <f t="shared" si="34"/>
        <v>44580</v>
      </c>
      <c r="C452" s="24">
        <v>18</v>
      </c>
      <c r="D452" s="22" t="str">
        <f t="shared" si="35"/>
        <v>ASET</v>
      </c>
      <c r="E452" s="157"/>
      <c r="F452" s="157"/>
      <c r="G452" s="157"/>
      <c r="H452" s="157"/>
      <c r="I452" s="18" t="str">
        <f t="shared" si="36"/>
        <v/>
      </c>
      <c r="J452" s="150">
        <f t="shared" si="37"/>
        <v>0</v>
      </c>
      <c r="K452" s="18">
        <f t="shared" si="38"/>
        <v>0</v>
      </c>
    </row>
    <row r="453" spans="1:11" x14ac:dyDescent="0.25">
      <c r="A453" s="24">
        <v>451</v>
      </c>
      <c r="B453" s="23">
        <f t="shared" ref="B453:B516" si="39">IF(C453&lt;C452,B452+1,B452)</f>
        <v>44580</v>
      </c>
      <c r="C453" s="24">
        <v>19</v>
      </c>
      <c r="D453" s="22" t="str">
        <f t="shared" si="35"/>
        <v>ASET</v>
      </c>
      <c r="E453" s="157"/>
      <c r="F453" s="157"/>
      <c r="G453" s="157"/>
      <c r="H453" s="157"/>
      <c r="I453" s="18" t="str">
        <f t="shared" si="36"/>
        <v/>
      </c>
      <c r="J453" s="150">
        <f t="shared" si="37"/>
        <v>0</v>
      </c>
      <c r="K453" s="18">
        <f t="shared" si="38"/>
        <v>0</v>
      </c>
    </row>
    <row r="454" spans="1:11" x14ac:dyDescent="0.25">
      <c r="A454" s="24">
        <v>452</v>
      </c>
      <c r="B454" s="23">
        <f t="shared" si="39"/>
        <v>44580</v>
      </c>
      <c r="C454" s="24">
        <v>20</v>
      </c>
      <c r="D454" s="22" t="str">
        <f t="shared" si="35"/>
        <v>ASET</v>
      </c>
      <c r="E454" s="157"/>
      <c r="F454" s="157"/>
      <c r="G454" s="157"/>
      <c r="H454" s="157"/>
      <c r="I454" s="18" t="str">
        <f t="shared" si="36"/>
        <v/>
      </c>
      <c r="J454" s="150">
        <f t="shared" si="37"/>
        <v>0</v>
      </c>
      <c r="K454" s="18">
        <f t="shared" si="38"/>
        <v>0</v>
      </c>
    </row>
    <row r="455" spans="1:11" x14ac:dyDescent="0.25">
      <c r="A455" s="24">
        <v>453</v>
      </c>
      <c r="B455" s="23">
        <f t="shared" si="39"/>
        <v>44580</v>
      </c>
      <c r="C455" s="24">
        <v>21</v>
      </c>
      <c r="D455" s="22" t="str">
        <f t="shared" si="35"/>
        <v>ASET</v>
      </c>
      <c r="E455" s="157"/>
      <c r="F455" s="157"/>
      <c r="G455" s="157"/>
      <c r="H455" s="157"/>
      <c r="I455" s="18" t="str">
        <f t="shared" si="36"/>
        <v/>
      </c>
      <c r="J455" s="150">
        <f t="shared" si="37"/>
        <v>0</v>
      </c>
      <c r="K455" s="18">
        <f t="shared" si="38"/>
        <v>0</v>
      </c>
    </row>
    <row r="456" spans="1:11" x14ac:dyDescent="0.25">
      <c r="A456" s="24">
        <v>454</v>
      </c>
      <c r="B456" s="23">
        <f t="shared" si="39"/>
        <v>44580</v>
      </c>
      <c r="C456" s="24">
        <v>22</v>
      </c>
      <c r="D456" s="22" t="str">
        <f t="shared" si="35"/>
        <v>ASET</v>
      </c>
      <c r="E456" s="157"/>
      <c r="F456" s="157"/>
      <c r="G456" s="157"/>
      <c r="H456" s="157"/>
      <c r="I456" s="18" t="str">
        <f t="shared" si="36"/>
        <v/>
      </c>
      <c r="J456" s="150">
        <f t="shared" si="37"/>
        <v>0</v>
      </c>
      <c r="K456" s="18">
        <f t="shared" si="38"/>
        <v>0</v>
      </c>
    </row>
    <row r="457" spans="1:11" x14ac:dyDescent="0.25">
      <c r="A457" s="24">
        <v>455</v>
      </c>
      <c r="B457" s="23">
        <f t="shared" si="39"/>
        <v>44580</v>
      </c>
      <c r="C457" s="24">
        <v>23</v>
      </c>
      <c r="D457" s="22" t="str">
        <f t="shared" si="35"/>
        <v>ASET</v>
      </c>
      <c r="E457" s="157"/>
      <c r="F457" s="157"/>
      <c r="G457" s="157"/>
      <c r="H457" s="157"/>
      <c r="I457" s="18" t="str">
        <f t="shared" si="36"/>
        <v/>
      </c>
      <c r="J457" s="150">
        <f t="shared" si="37"/>
        <v>0</v>
      </c>
      <c r="K457" s="18">
        <f t="shared" si="38"/>
        <v>0</v>
      </c>
    </row>
    <row r="458" spans="1:11" x14ac:dyDescent="0.25">
      <c r="A458" s="24">
        <v>456</v>
      </c>
      <c r="B458" s="23">
        <f t="shared" si="39"/>
        <v>44580</v>
      </c>
      <c r="C458" s="24">
        <v>24</v>
      </c>
      <c r="D458" s="22" t="str">
        <f t="shared" si="35"/>
        <v>ASET</v>
      </c>
      <c r="E458" s="157"/>
      <c r="F458" s="157"/>
      <c r="G458" s="157"/>
      <c r="H458" s="157"/>
      <c r="I458" s="18" t="str">
        <f t="shared" si="36"/>
        <v/>
      </c>
      <c r="J458" s="150">
        <f t="shared" si="37"/>
        <v>0</v>
      </c>
      <c r="K458" s="18">
        <f t="shared" si="38"/>
        <v>0</v>
      </c>
    </row>
    <row r="459" spans="1:11" x14ac:dyDescent="0.25">
      <c r="A459" s="24">
        <v>457</v>
      </c>
      <c r="B459" s="23">
        <f t="shared" si="39"/>
        <v>44581</v>
      </c>
      <c r="C459" s="24">
        <v>1</v>
      </c>
      <c r="D459" s="22" t="str">
        <f t="shared" si="35"/>
        <v>ASET</v>
      </c>
      <c r="E459" s="157"/>
      <c r="F459" s="157"/>
      <c r="G459" s="157"/>
      <c r="H459" s="157"/>
      <c r="I459" s="18" t="str">
        <f t="shared" si="36"/>
        <v/>
      </c>
      <c r="J459" s="150">
        <f t="shared" si="37"/>
        <v>0</v>
      </c>
      <c r="K459" s="18">
        <f t="shared" si="38"/>
        <v>0</v>
      </c>
    </row>
    <row r="460" spans="1:11" x14ac:dyDescent="0.25">
      <c r="A460" s="24">
        <v>458</v>
      </c>
      <c r="B460" s="23">
        <f t="shared" si="39"/>
        <v>44581</v>
      </c>
      <c r="C460" s="24">
        <v>2</v>
      </c>
      <c r="D460" s="22" t="str">
        <f t="shared" si="35"/>
        <v>ASET</v>
      </c>
      <c r="E460" s="157"/>
      <c r="F460" s="157"/>
      <c r="G460" s="157"/>
      <c r="H460" s="157"/>
      <c r="I460" s="18" t="str">
        <f t="shared" si="36"/>
        <v/>
      </c>
      <c r="J460" s="150">
        <f t="shared" si="37"/>
        <v>0</v>
      </c>
      <c r="K460" s="18">
        <f t="shared" si="38"/>
        <v>0</v>
      </c>
    </row>
    <row r="461" spans="1:11" x14ac:dyDescent="0.25">
      <c r="A461" s="24">
        <v>459</v>
      </c>
      <c r="B461" s="23">
        <f t="shared" si="39"/>
        <v>44581</v>
      </c>
      <c r="C461" s="24">
        <v>3</v>
      </c>
      <c r="D461" s="22" t="str">
        <f t="shared" si="35"/>
        <v>ASET</v>
      </c>
      <c r="E461" s="157"/>
      <c r="F461" s="157"/>
      <c r="G461" s="157"/>
      <c r="H461" s="157"/>
      <c r="I461" s="18" t="str">
        <f t="shared" si="36"/>
        <v/>
      </c>
      <c r="J461" s="150">
        <f t="shared" si="37"/>
        <v>0</v>
      </c>
      <c r="K461" s="18">
        <f t="shared" si="38"/>
        <v>0</v>
      </c>
    </row>
    <row r="462" spans="1:11" x14ac:dyDescent="0.25">
      <c r="A462" s="24">
        <v>460</v>
      </c>
      <c r="B462" s="23">
        <f t="shared" si="39"/>
        <v>44581</v>
      </c>
      <c r="C462" s="24">
        <v>4</v>
      </c>
      <c r="D462" s="22" t="str">
        <f t="shared" si="35"/>
        <v>ASET</v>
      </c>
      <c r="E462" s="157"/>
      <c r="F462" s="157"/>
      <c r="G462" s="157"/>
      <c r="H462" s="157"/>
      <c r="I462" s="18" t="str">
        <f t="shared" si="36"/>
        <v/>
      </c>
      <c r="J462" s="150">
        <f t="shared" si="37"/>
        <v>0</v>
      </c>
      <c r="K462" s="18">
        <f t="shared" si="38"/>
        <v>0</v>
      </c>
    </row>
    <row r="463" spans="1:11" x14ac:dyDescent="0.25">
      <c r="A463" s="24">
        <v>461</v>
      </c>
      <c r="B463" s="23">
        <f t="shared" si="39"/>
        <v>44581</v>
      </c>
      <c r="C463" s="24">
        <v>5</v>
      </c>
      <c r="D463" s="22" t="str">
        <f t="shared" si="35"/>
        <v>ASET</v>
      </c>
      <c r="E463" s="157"/>
      <c r="F463" s="157"/>
      <c r="G463" s="157"/>
      <c r="H463" s="157"/>
      <c r="I463" s="18" t="str">
        <f t="shared" si="36"/>
        <v/>
      </c>
      <c r="J463" s="150">
        <f t="shared" si="37"/>
        <v>0</v>
      </c>
      <c r="K463" s="18">
        <f t="shared" si="38"/>
        <v>0</v>
      </c>
    </row>
    <row r="464" spans="1:11" x14ac:dyDescent="0.25">
      <c r="A464" s="24">
        <v>462</v>
      </c>
      <c r="B464" s="23">
        <f t="shared" si="39"/>
        <v>44581</v>
      </c>
      <c r="C464" s="24">
        <v>6</v>
      </c>
      <c r="D464" s="22" t="str">
        <f t="shared" si="35"/>
        <v>ASET</v>
      </c>
      <c r="E464" s="157"/>
      <c r="F464" s="157"/>
      <c r="G464" s="157"/>
      <c r="H464" s="157"/>
      <c r="I464" s="18" t="str">
        <f t="shared" si="36"/>
        <v/>
      </c>
      <c r="J464" s="150">
        <f t="shared" si="37"/>
        <v>0</v>
      </c>
      <c r="K464" s="18">
        <f t="shared" si="38"/>
        <v>0</v>
      </c>
    </row>
    <row r="465" spans="1:11" x14ac:dyDescent="0.25">
      <c r="A465" s="24">
        <v>463</v>
      </c>
      <c r="B465" s="23">
        <f t="shared" si="39"/>
        <v>44581</v>
      </c>
      <c r="C465" s="24">
        <v>7</v>
      </c>
      <c r="D465" s="22" t="str">
        <f t="shared" si="35"/>
        <v>ASET</v>
      </c>
      <c r="E465" s="157"/>
      <c r="F465" s="157"/>
      <c r="G465" s="157"/>
      <c r="H465" s="157"/>
      <c r="I465" s="18" t="str">
        <f t="shared" si="36"/>
        <v/>
      </c>
      <c r="J465" s="150">
        <f t="shared" si="37"/>
        <v>0</v>
      </c>
      <c r="K465" s="18">
        <f t="shared" si="38"/>
        <v>0</v>
      </c>
    </row>
    <row r="466" spans="1:11" x14ac:dyDescent="0.25">
      <c r="A466" s="24">
        <v>464</v>
      </c>
      <c r="B466" s="23">
        <f t="shared" si="39"/>
        <v>44581</v>
      </c>
      <c r="C466" s="24">
        <v>8</v>
      </c>
      <c r="D466" s="22" t="str">
        <f t="shared" si="35"/>
        <v>ASET</v>
      </c>
      <c r="E466" s="157"/>
      <c r="F466" s="157"/>
      <c r="G466" s="157"/>
      <c r="H466" s="157"/>
      <c r="I466" s="18" t="str">
        <f t="shared" si="36"/>
        <v/>
      </c>
      <c r="J466" s="150">
        <f t="shared" si="37"/>
        <v>0</v>
      </c>
      <c r="K466" s="18">
        <f t="shared" si="38"/>
        <v>0</v>
      </c>
    </row>
    <row r="467" spans="1:11" x14ac:dyDescent="0.25">
      <c r="A467" s="24">
        <v>465</v>
      </c>
      <c r="B467" s="23">
        <f t="shared" si="39"/>
        <v>44581</v>
      </c>
      <c r="C467" s="24">
        <v>9</v>
      </c>
      <c r="D467" s="22" t="str">
        <f t="shared" si="35"/>
        <v>ASET</v>
      </c>
      <c r="E467" s="157"/>
      <c r="F467" s="157"/>
      <c r="G467" s="157"/>
      <c r="H467" s="157"/>
      <c r="I467" s="18" t="str">
        <f t="shared" si="36"/>
        <v/>
      </c>
      <c r="J467" s="150">
        <f t="shared" si="37"/>
        <v>0</v>
      </c>
      <c r="K467" s="18">
        <f t="shared" si="38"/>
        <v>0</v>
      </c>
    </row>
    <row r="468" spans="1:11" x14ac:dyDescent="0.25">
      <c r="A468" s="24">
        <v>466</v>
      </c>
      <c r="B468" s="23">
        <f t="shared" si="39"/>
        <v>44581</v>
      </c>
      <c r="C468" s="24">
        <v>10</v>
      </c>
      <c r="D468" s="22" t="str">
        <f t="shared" si="35"/>
        <v>ASET</v>
      </c>
      <c r="E468" s="157"/>
      <c r="F468" s="157"/>
      <c r="G468" s="157"/>
      <c r="H468" s="157"/>
      <c r="I468" s="18" t="str">
        <f t="shared" si="36"/>
        <v/>
      </c>
      <c r="J468" s="150">
        <f t="shared" si="37"/>
        <v>0</v>
      </c>
      <c r="K468" s="18">
        <f t="shared" si="38"/>
        <v>0</v>
      </c>
    </row>
    <row r="469" spans="1:11" x14ac:dyDescent="0.25">
      <c r="A469" s="24">
        <v>467</v>
      </c>
      <c r="B469" s="23">
        <f t="shared" si="39"/>
        <v>44581</v>
      </c>
      <c r="C469" s="24">
        <v>11</v>
      </c>
      <c r="D469" s="22" t="str">
        <f t="shared" si="35"/>
        <v>ASET</v>
      </c>
      <c r="E469" s="157"/>
      <c r="F469" s="157"/>
      <c r="G469" s="157"/>
      <c r="H469" s="157"/>
      <c r="I469" s="18" t="str">
        <f t="shared" si="36"/>
        <v/>
      </c>
      <c r="J469" s="150">
        <f t="shared" si="37"/>
        <v>0</v>
      </c>
      <c r="K469" s="18">
        <f t="shared" si="38"/>
        <v>0</v>
      </c>
    </row>
    <row r="470" spans="1:11" x14ac:dyDescent="0.25">
      <c r="A470" s="24">
        <v>468</v>
      </c>
      <c r="B470" s="23">
        <f t="shared" si="39"/>
        <v>44581</v>
      </c>
      <c r="C470" s="24">
        <v>12</v>
      </c>
      <c r="D470" s="22" t="str">
        <f t="shared" si="35"/>
        <v>ASET</v>
      </c>
      <c r="E470" s="157"/>
      <c r="F470" s="157"/>
      <c r="G470" s="157"/>
      <c r="H470" s="157"/>
      <c r="I470" s="18" t="str">
        <f t="shared" si="36"/>
        <v/>
      </c>
      <c r="J470" s="150">
        <f t="shared" si="37"/>
        <v>0</v>
      </c>
      <c r="K470" s="18">
        <f t="shared" si="38"/>
        <v>0</v>
      </c>
    </row>
    <row r="471" spans="1:11" x14ac:dyDescent="0.25">
      <c r="A471" s="24">
        <v>469</v>
      </c>
      <c r="B471" s="23">
        <f t="shared" si="39"/>
        <v>44581</v>
      </c>
      <c r="C471" s="24">
        <v>13</v>
      </c>
      <c r="D471" s="22" t="str">
        <f t="shared" si="35"/>
        <v>ASET</v>
      </c>
      <c r="E471" s="157"/>
      <c r="F471" s="157"/>
      <c r="G471" s="157"/>
      <c r="H471" s="157"/>
      <c r="I471" s="18" t="str">
        <f t="shared" si="36"/>
        <v/>
      </c>
      <c r="J471" s="150">
        <f t="shared" si="37"/>
        <v>0</v>
      </c>
      <c r="K471" s="18">
        <f t="shared" si="38"/>
        <v>0</v>
      </c>
    </row>
    <row r="472" spans="1:11" x14ac:dyDescent="0.25">
      <c r="A472" s="24">
        <v>470</v>
      </c>
      <c r="B472" s="23">
        <f t="shared" si="39"/>
        <v>44581</v>
      </c>
      <c r="C472" s="24">
        <v>14</v>
      </c>
      <c r="D472" s="22" t="str">
        <f t="shared" si="35"/>
        <v>ASET</v>
      </c>
      <c r="E472" s="157"/>
      <c r="F472" s="157"/>
      <c r="G472" s="157"/>
      <c r="H472" s="157"/>
      <c r="I472" s="18" t="str">
        <f t="shared" si="36"/>
        <v/>
      </c>
      <c r="J472" s="150">
        <f t="shared" si="37"/>
        <v>0</v>
      </c>
      <c r="K472" s="18">
        <f t="shared" si="38"/>
        <v>0</v>
      </c>
    </row>
    <row r="473" spans="1:11" x14ac:dyDescent="0.25">
      <c r="A473" s="24">
        <v>471</v>
      </c>
      <c r="B473" s="23">
        <f t="shared" si="39"/>
        <v>44581</v>
      </c>
      <c r="C473" s="24">
        <v>15</v>
      </c>
      <c r="D473" s="22" t="str">
        <f t="shared" si="35"/>
        <v>ASET</v>
      </c>
      <c r="E473" s="157"/>
      <c r="F473" s="157"/>
      <c r="G473" s="157"/>
      <c r="H473" s="157"/>
      <c r="I473" s="18" t="str">
        <f t="shared" si="36"/>
        <v/>
      </c>
      <c r="J473" s="150">
        <f t="shared" si="37"/>
        <v>0</v>
      </c>
      <c r="K473" s="18">
        <f t="shared" si="38"/>
        <v>0</v>
      </c>
    </row>
    <row r="474" spans="1:11" x14ac:dyDescent="0.25">
      <c r="A474" s="24">
        <v>472</v>
      </c>
      <c r="B474" s="23">
        <f t="shared" si="39"/>
        <v>44581</v>
      </c>
      <c r="C474" s="24">
        <v>16</v>
      </c>
      <c r="D474" s="22" t="str">
        <f t="shared" si="35"/>
        <v>ASET</v>
      </c>
      <c r="E474" s="157"/>
      <c r="F474" s="157"/>
      <c r="G474" s="157"/>
      <c r="H474" s="157"/>
      <c r="I474" s="18" t="str">
        <f t="shared" si="36"/>
        <v/>
      </c>
      <c r="J474" s="150">
        <f t="shared" si="37"/>
        <v>0</v>
      </c>
      <c r="K474" s="18">
        <f t="shared" si="38"/>
        <v>0</v>
      </c>
    </row>
    <row r="475" spans="1:11" x14ac:dyDescent="0.25">
      <c r="A475" s="24">
        <v>473</v>
      </c>
      <c r="B475" s="23">
        <f t="shared" si="39"/>
        <v>44581</v>
      </c>
      <c r="C475" s="24">
        <v>17</v>
      </c>
      <c r="D475" s="22" t="str">
        <f t="shared" si="35"/>
        <v>ASET</v>
      </c>
      <c r="E475" s="157"/>
      <c r="F475" s="157"/>
      <c r="G475" s="157"/>
      <c r="H475" s="157"/>
      <c r="I475" s="18" t="str">
        <f t="shared" si="36"/>
        <v/>
      </c>
      <c r="J475" s="150">
        <f t="shared" si="37"/>
        <v>0</v>
      </c>
      <c r="K475" s="18">
        <f t="shared" si="38"/>
        <v>0</v>
      </c>
    </row>
    <row r="476" spans="1:11" x14ac:dyDescent="0.25">
      <c r="A476" s="24">
        <v>474</v>
      </c>
      <c r="B476" s="23">
        <f t="shared" si="39"/>
        <v>44581</v>
      </c>
      <c r="C476" s="24">
        <v>18</v>
      </c>
      <c r="D476" s="22" t="str">
        <f t="shared" si="35"/>
        <v>ASET</v>
      </c>
      <c r="E476" s="157"/>
      <c r="F476" s="157"/>
      <c r="G476" s="157"/>
      <c r="H476" s="157"/>
      <c r="I476" s="18" t="str">
        <f t="shared" si="36"/>
        <v/>
      </c>
      <c r="J476" s="150">
        <f t="shared" si="37"/>
        <v>0</v>
      </c>
      <c r="K476" s="18">
        <f t="shared" si="38"/>
        <v>0</v>
      </c>
    </row>
    <row r="477" spans="1:11" x14ac:dyDescent="0.25">
      <c r="A477" s="24">
        <v>475</v>
      </c>
      <c r="B477" s="23">
        <f t="shared" si="39"/>
        <v>44581</v>
      </c>
      <c r="C477" s="24">
        <v>19</v>
      </c>
      <c r="D477" s="22" t="str">
        <f t="shared" si="35"/>
        <v>ASET</v>
      </c>
      <c r="E477" s="157"/>
      <c r="F477" s="157"/>
      <c r="G477" s="157"/>
      <c r="H477" s="157"/>
      <c r="I477" s="18" t="str">
        <f t="shared" si="36"/>
        <v/>
      </c>
      <c r="J477" s="150">
        <f t="shared" si="37"/>
        <v>0</v>
      </c>
      <c r="K477" s="18">
        <f t="shared" si="38"/>
        <v>0</v>
      </c>
    </row>
    <row r="478" spans="1:11" x14ac:dyDescent="0.25">
      <c r="A478" s="24">
        <v>476</v>
      </c>
      <c r="B478" s="23">
        <f t="shared" si="39"/>
        <v>44581</v>
      </c>
      <c r="C478" s="24">
        <v>20</v>
      </c>
      <c r="D478" s="22" t="str">
        <f t="shared" si="35"/>
        <v>ASET</v>
      </c>
      <c r="E478" s="157"/>
      <c r="F478" s="157"/>
      <c r="G478" s="157"/>
      <c r="H478" s="157"/>
      <c r="I478" s="18" t="str">
        <f t="shared" si="36"/>
        <v/>
      </c>
      <c r="J478" s="150">
        <f t="shared" si="37"/>
        <v>0</v>
      </c>
      <c r="K478" s="18">
        <f t="shared" si="38"/>
        <v>0</v>
      </c>
    </row>
    <row r="479" spans="1:11" x14ac:dyDescent="0.25">
      <c r="A479" s="24">
        <v>477</v>
      </c>
      <c r="B479" s="23">
        <f t="shared" si="39"/>
        <v>44581</v>
      </c>
      <c r="C479" s="24">
        <v>21</v>
      </c>
      <c r="D479" s="22" t="str">
        <f t="shared" si="35"/>
        <v>ASET</v>
      </c>
      <c r="E479" s="157"/>
      <c r="F479" s="157"/>
      <c r="G479" s="157"/>
      <c r="H479" s="157"/>
      <c r="I479" s="18" t="str">
        <f t="shared" si="36"/>
        <v/>
      </c>
      <c r="J479" s="150">
        <f t="shared" si="37"/>
        <v>0</v>
      </c>
      <c r="K479" s="18">
        <f t="shared" si="38"/>
        <v>0</v>
      </c>
    </row>
    <row r="480" spans="1:11" x14ac:dyDescent="0.25">
      <c r="A480" s="24">
        <v>478</v>
      </c>
      <c r="B480" s="23">
        <f t="shared" si="39"/>
        <v>44581</v>
      </c>
      <c r="C480" s="24">
        <v>22</v>
      </c>
      <c r="D480" s="22" t="str">
        <f t="shared" si="35"/>
        <v>ASET</v>
      </c>
      <c r="E480" s="157"/>
      <c r="F480" s="157"/>
      <c r="G480" s="157"/>
      <c r="H480" s="157"/>
      <c r="I480" s="18" t="str">
        <f t="shared" si="36"/>
        <v/>
      </c>
      <c r="J480" s="150">
        <f t="shared" si="37"/>
        <v>0</v>
      </c>
      <c r="K480" s="18">
        <f t="shared" si="38"/>
        <v>0</v>
      </c>
    </row>
    <row r="481" spans="1:11" x14ac:dyDescent="0.25">
      <c r="A481" s="24">
        <v>479</v>
      </c>
      <c r="B481" s="23">
        <f t="shared" si="39"/>
        <v>44581</v>
      </c>
      <c r="C481" s="24">
        <v>23</v>
      </c>
      <c r="D481" s="22" t="str">
        <f t="shared" si="35"/>
        <v>ASET</v>
      </c>
      <c r="E481" s="157"/>
      <c r="F481" s="157"/>
      <c r="G481" s="157"/>
      <c r="H481" s="157"/>
      <c r="I481" s="18" t="str">
        <f t="shared" si="36"/>
        <v/>
      </c>
      <c r="J481" s="150">
        <f t="shared" si="37"/>
        <v>0</v>
      </c>
      <c r="K481" s="18">
        <f t="shared" si="38"/>
        <v>0</v>
      </c>
    </row>
    <row r="482" spans="1:11" x14ac:dyDescent="0.25">
      <c r="A482" s="24">
        <v>480</v>
      </c>
      <c r="B482" s="23">
        <f t="shared" si="39"/>
        <v>44581</v>
      </c>
      <c r="C482" s="24">
        <v>24</v>
      </c>
      <c r="D482" s="22" t="str">
        <f t="shared" si="35"/>
        <v>ASET</v>
      </c>
      <c r="E482" s="157"/>
      <c r="F482" s="157"/>
      <c r="G482" s="157"/>
      <c r="H482" s="157"/>
      <c r="I482" s="18" t="str">
        <f t="shared" si="36"/>
        <v/>
      </c>
      <c r="J482" s="150">
        <f t="shared" si="37"/>
        <v>0</v>
      </c>
      <c r="K482" s="18">
        <f t="shared" si="38"/>
        <v>0</v>
      </c>
    </row>
    <row r="483" spans="1:11" x14ac:dyDescent="0.25">
      <c r="A483" s="24">
        <v>481</v>
      </c>
      <c r="B483" s="23">
        <f t="shared" si="39"/>
        <v>44582</v>
      </c>
      <c r="C483" s="24">
        <v>1</v>
      </c>
      <c r="D483" s="22" t="str">
        <f t="shared" si="35"/>
        <v>ASET</v>
      </c>
      <c r="E483" s="157"/>
      <c r="F483" s="157"/>
      <c r="G483" s="157"/>
      <c r="H483" s="157"/>
      <c r="I483" s="18" t="str">
        <f t="shared" si="36"/>
        <v/>
      </c>
      <c r="J483" s="150">
        <f t="shared" si="37"/>
        <v>0</v>
      </c>
      <c r="K483" s="18">
        <f t="shared" si="38"/>
        <v>0</v>
      </c>
    </row>
    <row r="484" spans="1:11" x14ac:dyDescent="0.25">
      <c r="A484" s="24">
        <v>482</v>
      </c>
      <c r="B484" s="23">
        <f t="shared" si="39"/>
        <v>44582</v>
      </c>
      <c r="C484" s="24">
        <v>2</v>
      </c>
      <c r="D484" s="22" t="str">
        <f t="shared" si="35"/>
        <v>ASET</v>
      </c>
      <c r="E484" s="157"/>
      <c r="F484" s="157"/>
      <c r="G484" s="157"/>
      <c r="H484" s="157"/>
      <c r="I484" s="18" t="str">
        <f t="shared" si="36"/>
        <v/>
      </c>
      <c r="J484" s="150">
        <f t="shared" si="37"/>
        <v>0</v>
      </c>
      <c r="K484" s="18">
        <f t="shared" si="38"/>
        <v>0</v>
      </c>
    </row>
    <row r="485" spans="1:11" x14ac:dyDescent="0.25">
      <c r="A485" s="24">
        <v>483</v>
      </c>
      <c r="B485" s="23">
        <f t="shared" si="39"/>
        <v>44582</v>
      </c>
      <c r="C485" s="24">
        <v>3</v>
      </c>
      <c r="D485" s="22" t="str">
        <f t="shared" si="35"/>
        <v>ASET</v>
      </c>
      <c r="E485" s="157"/>
      <c r="F485" s="157"/>
      <c r="G485" s="157"/>
      <c r="H485" s="157"/>
      <c r="I485" s="18" t="str">
        <f t="shared" si="36"/>
        <v/>
      </c>
      <c r="J485" s="150">
        <f t="shared" si="37"/>
        <v>0</v>
      </c>
      <c r="K485" s="18">
        <f t="shared" si="38"/>
        <v>0</v>
      </c>
    </row>
    <row r="486" spans="1:11" x14ac:dyDescent="0.25">
      <c r="A486" s="24">
        <v>484</v>
      </c>
      <c r="B486" s="23">
        <f t="shared" si="39"/>
        <v>44582</v>
      </c>
      <c r="C486" s="24">
        <v>4</v>
      </c>
      <c r="D486" s="22" t="str">
        <f t="shared" si="35"/>
        <v>ASET</v>
      </c>
      <c r="E486" s="157"/>
      <c r="F486" s="157"/>
      <c r="G486" s="157"/>
      <c r="H486" s="157"/>
      <c r="I486" s="18" t="str">
        <f t="shared" si="36"/>
        <v/>
      </c>
      <c r="J486" s="150">
        <f t="shared" si="37"/>
        <v>0</v>
      </c>
      <c r="K486" s="18">
        <f t="shared" si="38"/>
        <v>0</v>
      </c>
    </row>
    <row r="487" spans="1:11" x14ac:dyDescent="0.25">
      <c r="A487" s="24">
        <v>485</v>
      </c>
      <c r="B487" s="23">
        <f t="shared" si="39"/>
        <v>44582</v>
      </c>
      <c r="C487" s="24">
        <v>5</v>
      </c>
      <c r="D487" s="22" t="str">
        <f t="shared" si="35"/>
        <v>ASET</v>
      </c>
      <c r="E487" s="157"/>
      <c r="F487" s="157"/>
      <c r="G487" s="157"/>
      <c r="H487" s="157"/>
      <c r="I487" s="18" t="str">
        <f t="shared" si="36"/>
        <v/>
      </c>
      <c r="J487" s="150">
        <f t="shared" si="37"/>
        <v>0</v>
      </c>
      <c r="K487" s="18">
        <f t="shared" si="38"/>
        <v>0</v>
      </c>
    </row>
    <row r="488" spans="1:11" x14ac:dyDescent="0.25">
      <c r="A488" s="24">
        <v>486</v>
      </c>
      <c r="B488" s="23">
        <f t="shared" si="39"/>
        <v>44582</v>
      </c>
      <c r="C488" s="24">
        <v>6</v>
      </c>
      <c r="D488" s="22" t="str">
        <f t="shared" si="35"/>
        <v>ASET</v>
      </c>
      <c r="E488" s="157"/>
      <c r="F488" s="157"/>
      <c r="G488" s="157"/>
      <c r="H488" s="157"/>
      <c r="I488" s="18" t="str">
        <f t="shared" si="36"/>
        <v/>
      </c>
      <c r="J488" s="150">
        <f t="shared" si="37"/>
        <v>0</v>
      </c>
      <c r="K488" s="18">
        <f t="shared" si="38"/>
        <v>0</v>
      </c>
    </row>
    <row r="489" spans="1:11" x14ac:dyDescent="0.25">
      <c r="A489" s="24">
        <v>487</v>
      </c>
      <c r="B489" s="23">
        <f t="shared" si="39"/>
        <v>44582</v>
      </c>
      <c r="C489" s="24">
        <v>7</v>
      </c>
      <c r="D489" s="22" t="str">
        <f t="shared" si="35"/>
        <v>ASET</v>
      </c>
      <c r="E489" s="157"/>
      <c r="F489" s="157"/>
      <c r="G489" s="157"/>
      <c r="H489" s="157"/>
      <c r="I489" s="18" t="str">
        <f t="shared" si="36"/>
        <v/>
      </c>
      <c r="J489" s="150">
        <f t="shared" si="37"/>
        <v>0</v>
      </c>
      <c r="K489" s="18">
        <f t="shared" si="38"/>
        <v>0</v>
      </c>
    </row>
    <row r="490" spans="1:11" x14ac:dyDescent="0.25">
      <c r="A490" s="24">
        <v>488</v>
      </c>
      <c r="B490" s="23">
        <f t="shared" si="39"/>
        <v>44582</v>
      </c>
      <c r="C490" s="24">
        <v>8</v>
      </c>
      <c r="D490" s="22" t="str">
        <f t="shared" si="35"/>
        <v>ASET</v>
      </c>
      <c r="E490" s="157"/>
      <c r="F490" s="157"/>
      <c r="G490" s="157"/>
      <c r="H490" s="157"/>
      <c r="I490" s="18" t="str">
        <f t="shared" si="36"/>
        <v/>
      </c>
      <c r="J490" s="150">
        <f t="shared" si="37"/>
        <v>0</v>
      </c>
      <c r="K490" s="18">
        <f t="shared" si="38"/>
        <v>0</v>
      </c>
    </row>
    <row r="491" spans="1:11" x14ac:dyDescent="0.25">
      <c r="A491" s="24">
        <v>489</v>
      </c>
      <c r="B491" s="23">
        <f t="shared" si="39"/>
        <v>44582</v>
      </c>
      <c r="C491" s="24">
        <v>9</v>
      </c>
      <c r="D491" s="22" t="str">
        <f t="shared" si="35"/>
        <v>ASET</v>
      </c>
      <c r="E491" s="157"/>
      <c r="F491" s="157"/>
      <c r="G491" s="157"/>
      <c r="H491" s="157"/>
      <c r="I491" s="18" t="str">
        <f t="shared" si="36"/>
        <v/>
      </c>
      <c r="J491" s="150">
        <f t="shared" si="37"/>
        <v>0</v>
      </c>
      <c r="K491" s="18">
        <f t="shared" si="38"/>
        <v>0</v>
      </c>
    </row>
    <row r="492" spans="1:11" x14ac:dyDescent="0.25">
      <c r="A492" s="24">
        <v>490</v>
      </c>
      <c r="B492" s="23">
        <f t="shared" si="39"/>
        <v>44582</v>
      </c>
      <c r="C492" s="24">
        <v>10</v>
      </c>
      <c r="D492" s="22" t="str">
        <f t="shared" si="35"/>
        <v>ASET</v>
      </c>
      <c r="E492" s="157"/>
      <c r="F492" s="157"/>
      <c r="G492" s="157"/>
      <c r="H492" s="157"/>
      <c r="I492" s="18" t="str">
        <f t="shared" si="36"/>
        <v/>
      </c>
      <c r="J492" s="150">
        <f t="shared" si="37"/>
        <v>0</v>
      </c>
      <c r="K492" s="18">
        <f t="shared" si="38"/>
        <v>0</v>
      </c>
    </row>
    <row r="493" spans="1:11" x14ac:dyDescent="0.25">
      <c r="A493" s="24">
        <v>491</v>
      </c>
      <c r="B493" s="23">
        <f t="shared" si="39"/>
        <v>44582</v>
      </c>
      <c r="C493" s="24">
        <v>11</v>
      </c>
      <c r="D493" s="22" t="str">
        <f t="shared" si="35"/>
        <v>ASET</v>
      </c>
      <c r="E493" s="157"/>
      <c r="F493" s="157"/>
      <c r="G493" s="157"/>
      <c r="H493" s="157"/>
      <c r="I493" s="18" t="str">
        <f t="shared" si="36"/>
        <v/>
      </c>
      <c r="J493" s="150">
        <f t="shared" si="37"/>
        <v>0</v>
      </c>
      <c r="K493" s="18">
        <f t="shared" si="38"/>
        <v>0</v>
      </c>
    </row>
    <row r="494" spans="1:11" x14ac:dyDescent="0.25">
      <c r="A494" s="24">
        <v>492</v>
      </c>
      <c r="B494" s="23">
        <f t="shared" si="39"/>
        <v>44582</v>
      </c>
      <c r="C494" s="24">
        <v>12</v>
      </c>
      <c r="D494" s="22" t="str">
        <f t="shared" si="35"/>
        <v>ASET</v>
      </c>
      <c r="E494" s="157"/>
      <c r="F494" s="157"/>
      <c r="G494" s="157"/>
      <c r="H494" s="157"/>
      <c r="I494" s="18" t="str">
        <f t="shared" si="36"/>
        <v/>
      </c>
      <c r="J494" s="150">
        <f t="shared" si="37"/>
        <v>0</v>
      </c>
      <c r="K494" s="18">
        <f t="shared" si="38"/>
        <v>0</v>
      </c>
    </row>
    <row r="495" spans="1:11" x14ac:dyDescent="0.25">
      <c r="A495" s="24">
        <v>493</v>
      </c>
      <c r="B495" s="23">
        <f t="shared" si="39"/>
        <v>44582</v>
      </c>
      <c r="C495" s="24">
        <v>13</v>
      </c>
      <c r="D495" s="22" t="str">
        <f t="shared" si="35"/>
        <v>ASET</v>
      </c>
      <c r="E495" s="157"/>
      <c r="F495" s="157"/>
      <c r="G495" s="157"/>
      <c r="H495" s="157"/>
      <c r="I495" s="18" t="str">
        <f t="shared" si="36"/>
        <v/>
      </c>
      <c r="J495" s="150">
        <f t="shared" si="37"/>
        <v>0</v>
      </c>
      <c r="K495" s="18">
        <f t="shared" si="38"/>
        <v>0</v>
      </c>
    </row>
    <row r="496" spans="1:11" x14ac:dyDescent="0.25">
      <c r="A496" s="24">
        <v>494</v>
      </c>
      <c r="B496" s="23">
        <f t="shared" si="39"/>
        <v>44582</v>
      </c>
      <c r="C496" s="24">
        <v>14</v>
      </c>
      <c r="D496" s="22" t="str">
        <f t="shared" si="35"/>
        <v>ASET</v>
      </c>
      <c r="E496" s="157"/>
      <c r="F496" s="157"/>
      <c r="G496" s="157"/>
      <c r="H496" s="157"/>
      <c r="I496" s="18" t="str">
        <f t="shared" si="36"/>
        <v/>
      </c>
      <c r="J496" s="150">
        <f t="shared" si="37"/>
        <v>0</v>
      </c>
      <c r="K496" s="18">
        <f t="shared" si="38"/>
        <v>0</v>
      </c>
    </row>
    <row r="497" spans="1:11" x14ac:dyDescent="0.25">
      <c r="A497" s="24">
        <v>495</v>
      </c>
      <c r="B497" s="23">
        <f t="shared" si="39"/>
        <v>44582</v>
      </c>
      <c r="C497" s="24">
        <v>15</v>
      </c>
      <c r="D497" s="22" t="str">
        <f t="shared" si="35"/>
        <v>ASET</v>
      </c>
      <c r="E497" s="157"/>
      <c r="F497" s="157"/>
      <c r="G497" s="157"/>
      <c r="H497" s="157"/>
      <c r="I497" s="18" t="str">
        <f t="shared" si="36"/>
        <v/>
      </c>
      <c r="J497" s="150">
        <f t="shared" si="37"/>
        <v>0</v>
      </c>
      <c r="K497" s="18">
        <f t="shared" si="38"/>
        <v>0</v>
      </c>
    </row>
    <row r="498" spans="1:11" x14ac:dyDescent="0.25">
      <c r="A498" s="24">
        <v>496</v>
      </c>
      <c r="B498" s="23">
        <f t="shared" si="39"/>
        <v>44582</v>
      </c>
      <c r="C498" s="24">
        <v>16</v>
      </c>
      <c r="D498" s="22" t="str">
        <f t="shared" si="35"/>
        <v>ASET</v>
      </c>
      <c r="E498" s="157"/>
      <c r="F498" s="157"/>
      <c r="G498" s="157"/>
      <c r="H498" s="157"/>
      <c r="I498" s="18" t="str">
        <f t="shared" si="36"/>
        <v/>
      </c>
      <c r="J498" s="150">
        <f t="shared" si="37"/>
        <v>0</v>
      </c>
      <c r="K498" s="18">
        <f t="shared" si="38"/>
        <v>0</v>
      </c>
    </row>
    <row r="499" spans="1:11" x14ac:dyDescent="0.25">
      <c r="A499" s="24">
        <v>497</v>
      </c>
      <c r="B499" s="23">
        <f t="shared" si="39"/>
        <v>44582</v>
      </c>
      <c r="C499" s="24">
        <v>17</v>
      </c>
      <c r="D499" s="22" t="str">
        <f t="shared" si="35"/>
        <v>ASET</v>
      </c>
      <c r="E499" s="157"/>
      <c r="F499" s="157"/>
      <c r="G499" s="157"/>
      <c r="H499" s="157"/>
      <c r="I499" s="18" t="str">
        <f t="shared" si="36"/>
        <v/>
      </c>
      <c r="J499" s="150">
        <f t="shared" si="37"/>
        <v>0</v>
      </c>
      <c r="K499" s="18">
        <f t="shared" si="38"/>
        <v>0</v>
      </c>
    </row>
    <row r="500" spans="1:11" x14ac:dyDescent="0.25">
      <c r="A500" s="24">
        <v>498</v>
      </c>
      <c r="B500" s="23">
        <f t="shared" si="39"/>
        <v>44582</v>
      </c>
      <c r="C500" s="24">
        <v>18</v>
      </c>
      <c r="D500" s="22" t="str">
        <f t="shared" si="35"/>
        <v>ASET</v>
      </c>
      <c r="E500" s="157"/>
      <c r="F500" s="157"/>
      <c r="G500" s="157"/>
      <c r="H500" s="157"/>
      <c r="I500" s="18" t="str">
        <f t="shared" si="36"/>
        <v/>
      </c>
      <c r="J500" s="150">
        <f t="shared" si="37"/>
        <v>0</v>
      </c>
      <c r="K500" s="18">
        <f t="shared" si="38"/>
        <v>0</v>
      </c>
    </row>
    <row r="501" spans="1:11" x14ac:dyDescent="0.25">
      <c r="A501" s="24">
        <v>499</v>
      </c>
      <c r="B501" s="23">
        <f t="shared" si="39"/>
        <v>44582</v>
      </c>
      <c r="C501" s="24">
        <v>19</v>
      </c>
      <c r="D501" s="22" t="str">
        <f t="shared" si="35"/>
        <v>ASET</v>
      </c>
      <c r="E501" s="157"/>
      <c r="F501" s="157"/>
      <c r="G501" s="157"/>
      <c r="H501" s="157"/>
      <c r="I501" s="18" t="str">
        <f t="shared" si="36"/>
        <v/>
      </c>
      <c r="J501" s="150">
        <f t="shared" si="37"/>
        <v>0</v>
      </c>
      <c r="K501" s="18">
        <f t="shared" si="38"/>
        <v>0</v>
      </c>
    </row>
    <row r="502" spans="1:11" x14ac:dyDescent="0.25">
      <c r="A502" s="24">
        <v>500</v>
      </c>
      <c r="B502" s="23">
        <f t="shared" si="39"/>
        <v>44582</v>
      </c>
      <c r="C502" s="24">
        <v>20</v>
      </c>
      <c r="D502" s="22" t="str">
        <f t="shared" si="35"/>
        <v>ASET</v>
      </c>
      <c r="E502" s="157"/>
      <c r="F502" s="157"/>
      <c r="G502" s="157"/>
      <c r="H502" s="157"/>
      <c r="I502" s="18" t="str">
        <f t="shared" si="36"/>
        <v/>
      </c>
      <c r="J502" s="150">
        <f t="shared" si="37"/>
        <v>0</v>
      </c>
      <c r="K502" s="18">
        <f t="shared" si="38"/>
        <v>0</v>
      </c>
    </row>
    <row r="503" spans="1:11" x14ac:dyDescent="0.25">
      <c r="A503" s="24">
        <v>501</v>
      </c>
      <c r="B503" s="23">
        <f t="shared" si="39"/>
        <v>44582</v>
      </c>
      <c r="C503" s="24">
        <v>21</v>
      </c>
      <c r="D503" s="22" t="str">
        <f t="shared" si="35"/>
        <v>ASET</v>
      </c>
      <c r="E503" s="157"/>
      <c r="F503" s="157"/>
      <c r="G503" s="157"/>
      <c r="H503" s="157"/>
      <c r="I503" s="18" t="str">
        <f t="shared" si="36"/>
        <v/>
      </c>
      <c r="J503" s="150">
        <f t="shared" si="37"/>
        <v>0</v>
      </c>
      <c r="K503" s="18">
        <f t="shared" si="38"/>
        <v>0</v>
      </c>
    </row>
    <row r="504" spans="1:11" x14ac:dyDescent="0.25">
      <c r="A504" s="24">
        <v>502</v>
      </c>
      <c r="B504" s="23">
        <f t="shared" si="39"/>
        <v>44582</v>
      </c>
      <c r="C504" s="24">
        <v>22</v>
      </c>
      <c r="D504" s="22" t="str">
        <f t="shared" si="35"/>
        <v>ASET</v>
      </c>
      <c r="E504" s="157"/>
      <c r="F504" s="157"/>
      <c r="G504" s="157"/>
      <c r="H504" s="157"/>
      <c r="I504" s="18" t="str">
        <f t="shared" si="36"/>
        <v/>
      </c>
      <c r="J504" s="150">
        <f t="shared" si="37"/>
        <v>0</v>
      </c>
      <c r="K504" s="18">
        <f t="shared" si="38"/>
        <v>0</v>
      </c>
    </row>
    <row r="505" spans="1:11" x14ac:dyDescent="0.25">
      <c r="A505" s="24">
        <v>503</v>
      </c>
      <c r="B505" s="23">
        <f t="shared" si="39"/>
        <v>44582</v>
      </c>
      <c r="C505" s="24">
        <v>23</v>
      </c>
      <c r="D505" s="22" t="str">
        <f t="shared" si="35"/>
        <v>ASET</v>
      </c>
      <c r="E505" s="157"/>
      <c r="F505" s="157"/>
      <c r="G505" s="157"/>
      <c r="H505" s="157"/>
      <c r="I505" s="18" t="str">
        <f t="shared" si="36"/>
        <v/>
      </c>
      <c r="J505" s="150">
        <f t="shared" si="37"/>
        <v>0</v>
      </c>
      <c r="K505" s="18">
        <f t="shared" si="38"/>
        <v>0</v>
      </c>
    </row>
    <row r="506" spans="1:11" x14ac:dyDescent="0.25">
      <c r="A506" s="24">
        <v>504</v>
      </c>
      <c r="B506" s="23">
        <f t="shared" si="39"/>
        <v>44582</v>
      </c>
      <c r="C506" s="24">
        <v>24</v>
      </c>
      <c r="D506" s="22" t="str">
        <f t="shared" si="35"/>
        <v>ASET</v>
      </c>
      <c r="E506" s="157"/>
      <c r="F506" s="157"/>
      <c r="G506" s="157"/>
      <c r="H506" s="157"/>
      <c r="I506" s="18" t="str">
        <f t="shared" si="36"/>
        <v/>
      </c>
      <c r="J506" s="150">
        <f t="shared" si="37"/>
        <v>0</v>
      </c>
      <c r="K506" s="18">
        <f t="shared" si="38"/>
        <v>0</v>
      </c>
    </row>
    <row r="507" spans="1:11" x14ac:dyDescent="0.25">
      <c r="A507" s="24">
        <v>505</v>
      </c>
      <c r="B507" s="23">
        <f t="shared" si="39"/>
        <v>44583</v>
      </c>
      <c r="C507" s="24">
        <v>1</v>
      </c>
      <c r="D507" s="22" t="str">
        <f t="shared" si="35"/>
        <v>ASET</v>
      </c>
      <c r="E507" s="157"/>
      <c r="F507" s="157"/>
      <c r="G507" s="157"/>
      <c r="H507" s="157"/>
      <c r="I507" s="18" t="str">
        <f t="shared" si="36"/>
        <v/>
      </c>
      <c r="J507" s="150">
        <f t="shared" si="37"/>
        <v>0</v>
      </c>
      <c r="K507" s="18">
        <f t="shared" si="38"/>
        <v>0</v>
      </c>
    </row>
    <row r="508" spans="1:11" x14ac:dyDescent="0.25">
      <c r="A508" s="24">
        <v>506</v>
      </c>
      <c r="B508" s="23">
        <f t="shared" si="39"/>
        <v>44583</v>
      </c>
      <c r="C508" s="24">
        <v>2</v>
      </c>
      <c r="D508" s="22" t="str">
        <f t="shared" si="35"/>
        <v>ASET</v>
      </c>
      <c r="E508" s="157"/>
      <c r="F508" s="157"/>
      <c r="G508" s="157"/>
      <c r="H508" s="157"/>
      <c r="I508" s="18" t="str">
        <f t="shared" si="36"/>
        <v/>
      </c>
      <c r="J508" s="150">
        <f t="shared" si="37"/>
        <v>0</v>
      </c>
      <c r="K508" s="18">
        <f t="shared" si="38"/>
        <v>0</v>
      </c>
    </row>
    <row r="509" spans="1:11" x14ac:dyDescent="0.25">
      <c r="A509" s="24">
        <v>507</v>
      </c>
      <c r="B509" s="23">
        <f t="shared" si="39"/>
        <v>44583</v>
      </c>
      <c r="C509" s="24">
        <v>3</v>
      </c>
      <c r="D509" s="22" t="str">
        <f t="shared" si="35"/>
        <v>ASET</v>
      </c>
      <c r="E509" s="157"/>
      <c r="F509" s="157"/>
      <c r="G509" s="157"/>
      <c r="H509" s="157"/>
      <c r="I509" s="18" t="str">
        <f t="shared" si="36"/>
        <v/>
      </c>
      <c r="J509" s="150">
        <f t="shared" si="37"/>
        <v>0</v>
      </c>
      <c r="K509" s="18">
        <f t="shared" si="38"/>
        <v>0</v>
      </c>
    </row>
    <row r="510" spans="1:11" x14ac:dyDescent="0.25">
      <c r="A510" s="24">
        <v>508</v>
      </c>
      <c r="B510" s="23">
        <f t="shared" si="39"/>
        <v>44583</v>
      </c>
      <c r="C510" s="24">
        <v>4</v>
      </c>
      <c r="D510" s="22" t="str">
        <f t="shared" si="35"/>
        <v>ASET</v>
      </c>
      <c r="E510" s="157"/>
      <c r="F510" s="157"/>
      <c r="G510" s="157"/>
      <c r="H510" s="157"/>
      <c r="I510" s="18" t="str">
        <f t="shared" si="36"/>
        <v/>
      </c>
      <c r="J510" s="150">
        <f t="shared" si="37"/>
        <v>0</v>
      </c>
      <c r="K510" s="18">
        <f t="shared" si="38"/>
        <v>0</v>
      </c>
    </row>
    <row r="511" spans="1:11" x14ac:dyDescent="0.25">
      <c r="A511" s="24">
        <v>509</v>
      </c>
      <c r="B511" s="23">
        <f t="shared" si="39"/>
        <v>44583</v>
      </c>
      <c r="C511" s="24">
        <v>5</v>
      </c>
      <c r="D511" s="22" t="str">
        <f t="shared" si="35"/>
        <v>ASET</v>
      </c>
      <c r="E511" s="157"/>
      <c r="F511" s="157"/>
      <c r="G511" s="155"/>
      <c r="H511" s="157"/>
      <c r="I511" s="18" t="str">
        <f t="shared" si="36"/>
        <v/>
      </c>
      <c r="J511" s="150">
        <f t="shared" si="37"/>
        <v>0</v>
      </c>
      <c r="K511" s="18">
        <f t="shared" si="38"/>
        <v>0</v>
      </c>
    </row>
    <row r="512" spans="1:11" x14ac:dyDescent="0.25">
      <c r="A512" s="24">
        <v>510</v>
      </c>
      <c r="B512" s="23">
        <f t="shared" si="39"/>
        <v>44583</v>
      </c>
      <c r="C512" s="24">
        <v>6</v>
      </c>
      <c r="D512" s="22" t="str">
        <f t="shared" si="35"/>
        <v>ASET</v>
      </c>
      <c r="E512" s="157"/>
      <c r="F512" s="157"/>
      <c r="G512" s="157"/>
      <c r="H512" s="157"/>
      <c r="I512" s="18" t="str">
        <f t="shared" si="36"/>
        <v/>
      </c>
      <c r="J512" s="150">
        <f t="shared" si="37"/>
        <v>0</v>
      </c>
      <c r="K512" s="18">
        <f t="shared" si="38"/>
        <v>0</v>
      </c>
    </row>
    <row r="513" spans="1:11" x14ac:dyDescent="0.25">
      <c r="A513" s="24">
        <v>511</v>
      </c>
      <c r="B513" s="23">
        <f t="shared" si="39"/>
        <v>44583</v>
      </c>
      <c r="C513" s="24">
        <v>7</v>
      </c>
      <c r="D513" s="22" t="str">
        <f t="shared" si="35"/>
        <v>ASET</v>
      </c>
      <c r="E513" s="157"/>
      <c r="F513" s="157"/>
      <c r="G513" s="157"/>
      <c r="H513" s="157"/>
      <c r="I513" s="18" t="str">
        <f t="shared" si="36"/>
        <v/>
      </c>
      <c r="J513" s="150">
        <f t="shared" si="37"/>
        <v>0</v>
      </c>
      <c r="K513" s="18">
        <f t="shared" si="38"/>
        <v>0</v>
      </c>
    </row>
    <row r="514" spans="1:11" x14ac:dyDescent="0.25">
      <c r="A514" s="24">
        <v>512</v>
      </c>
      <c r="B514" s="23">
        <f t="shared" si="39"/>
        <v>44583</v>
      </c>
      <c r="C514" s="24">
        <v>8</v>
      </c>
      <c r="D514" s="22" t="str">
        <f t="shared" si="35"/>
        <v>ASET</v>
      </c>
      <c r="E514" s="157"/>
      <c r="F514" s="157"/>
      <c r="G514" s="157"/>
      <c r="H514" s="157"/>
      <c r="I514" s="18" t="str">
        <f t="shared" si="36"/>
        <v/>
      </c>
      <c r="J514" s="150">
        <f t="shared" si="37"/>
        <v>0</v>
      </c>
      <c r="K514" s="18">
        <f t="shared" si="38"/>
        <v>0</v>
      </c>
    </row>
    <row r="515" spans="1:11" x14ac:dyDescent="0.25">
      <c r="A515" s="24">
        <v>513</v>
      </c>
      <c r="B515" s="23">
        <f t="shared" si="39"/>
        <v>44583</v>
      </c>
      <c r="C515" s="24">
        <v>9</v>
      </c>
      <c r="D515" s="22" t="str">
        <f t="shared" ref="D515:D578" si="40">Unit</f>
        <v>ASET</v>
      </c>
      <c r="E515" s="157"/>
      <c r="F515" s="157"/>
      <c r="G515" s="157"/>
      <c r="H515" s="157"/>
      <c r="I515" s="18" t="str">
        <f t="shared" ref="I515:I578" si="41">IF(ISERROR(VLOOKUP($A515,FTShour,1,0)),"","Yes")</f>
        <v/>
      </c>
      <c r="J515" s="150">
        <f t="shared" ref="J515:J578" si="42">IF(AND(H515=TRUE,OR(I515="",I515="No"))=TRUE,MIN(E515,F515,Contract_Volume),0)</f>
        <v>0</v>
      </c>
      <c r="K515" s="18">
        <f t="shared" ref="K515:K578" si="43">J515*Trip</f>
        <v>0</v>
      </c>
    </row>
    <row r="516" spans="1:11" x14ac:dyDescent="0.25">
      <c r="A516" s="24">
        <v>514</v>
      </c>
      <c r="B516" s="23">
        <f t="shared" si="39"/>
        <v>44583</v>
      </c>
      <c r="C516" s="24">
        <v>10</v>
      </c>
      <c r="D516" s="22" t="str">
        <f t="shared" si="40"/>
        <v>ASET</v>
      </c>
      <c r="E516" s="157"/>
      <c r="F516" s="157"/>
      <c r="G516" s="157"/>
      <c r="H516" s="157"/>
      <c r="I516" s="18" t="str">
        <f t="shared" si="41"/>
        <v/>
      </c>
      <c r="J516" s="150">
        <f t="shared" si="42"/>
        <v>0</v>
      </c>
      <c r="K516" s="18">
        <f t="shared" si="43"/>
        <v>0</v>
      </c>
    </row>
    <row r="517" spans="1:11" x14ac:dyDescent="0.25">
      <c r="A517" s="24">
        <v>515</v>
      </c>
      <c r="B517" s="23">
        <f t="shared" ref="B517:B580" si="44">IF(C517&lt;C516,B516+1,B516)</f>
        <v>44583</v>
      </c>
      <c r="C517" s="24">
        <v>11</v>
      </c>
      <c r="D517" s="22" t="str">
        <f t="shared" si="40"/>
        <v>ASET</v>
      </c>
      <c r="E517" s="157"/>
      <c r="F517" s="157"/>
      <c r="G517" s="157"/>
      <c r="H517" s="157"/>
      <c r="I517" s="18" t="str">
        <f t="shared" si="41"/>
        <v/>
      </c>
      <c r="J517" s="150">
        <f t="shared" si="42"/>
        <v>0</v>
      </c>
      <c r="K517" s="18">
        <f t="shared" si="43"/>
        <v>0</v>
      </c>
    </row>
    <row r="518" spans="1:11" x14ac:dyDescent="0.25">
      <c r="A518" s="24">
        <v>516</v>
      </c>
      <c r="B518" s="23">
        <f t="shared" si="44"/>
        <v>44583</v>
      </c>
      <c r="C518" s="24">
        <v>12</v>
      </c>
      <c r="D518" s="22" t="str">
        <f t="shared" si="40"/>
        <v>ASET</v>
      </c>
      <c r="E518" s="157"/>
      <c r="F518" s="157"/>
      <c r="G518" s="155"/>
      <c r="H518" s="157"/>
      <c r="I518" s="18" t="str">
        <f t="shared" si="41"/>
        <v/>
      </c>
      <c r="J518" s="150">
        <f t="shared" si="42"/>
        <v>0</v>
      </c>
      <c r="K518" s="18">
        <f t="shared" si="43"/>
        <v>0</v>
      </c>
    </row>
    <row r="519" spans="1:11" x14ac:dyDescent="0.25">
      <c r="A519" s="24">
        <v>517</v>
      </c>
      <c r="B519" s="23">
        <f t="shared" si="44"/>
        <v>44583</v>
      </c>
      <c r="C519" s="24">
        <v>13</v>
      </c>
      <c r="D519" s="22" t="str">
        <f t="shared" si="40"/>
        <v>ASET</v>
      </c>
      <c r="E519" s="157"/>
      <c r="F519" s="157"/>
      <c r="G519" s="157"/>
      <c r="H519" s="157"/>
      <c r="I519" s="18" t="str">
        <f t="shared" si="41"/>
        <v/>
      </c>
      <c r="J519" s="150">
        <f t="shared" si="42"/>
        <v>0</v>
      </c>
      <c r="K519" s="18">
        <f t="shared" si="43"/>
        <v>0</v>
      </c>
    </row>
    <row r="520" spans="1:11" x14ac:dyDescent="0.25">
      <c r="A520" s="24">
        <v>518</v>
      </c>
      <c r="B520" s="23">
        <f t="shared" si="44"/>
        <v>44583</v>
      </c>
      <c r="C520" s="24">
        <v>14</v>
      </c>
      <c r="D520" s="22" t="str">
        <f t="shared" si="40"/>
        <v>ASET</v>
      </c>
      <c r="E520" s="157"/>
      <c r="F520" s="157"/>
      <c r="G520" s="157"/>
      <c r="H520" s="157"/>
      <c r="I520" s="18" t="str">
        <f t="shared" si="41"/>
        <v/>
      </c>
      <c r="J520" s="150">
        <f t="shared" si="42"/>
        <v>0</v>
      </c>
      <c r="K520" s="18">
        <f t="shared" si="43"/>
        <v>0</v>
      </c>
    </row>
    <row r="521" spans="1:11" x14ac:dyDescent="0.25">
      <c r="A521" s="24">
        <v>519</v>
      </c>
      <c r="B521" s="23">
        <f t="shared" si="44"/>
        <v>44583</v>
      </c>
      <c r="C521" s="24">
        <v>15</v>
      </c>
      <c r="D521" s="22" t="str">
        <f t="shared" si="40"/>
        <v>ASET</v>
      </c>
      <c r="E521" s="157"/>
      <c r="F521" s="157"/>
      <c r="G521" s="157"/>
      <c r="H521" s="157"/>
      <c r="I521" s="18" t="str">
        <f t="shared" si="41"/>
        <v/>
      </c>
      <c r="J521" s="150">
        <f t="shared" si="42"/>
        <v>0</v>
      </c>
      <c r="K521" s="18">
        <f t="shared" si="43"/>
        <v>0</v>
      </c>
    </row>
    <row r="522" spans="1:11" x14ac:dyDescent="0.25">
      <c r="A522" s="24">
        <v>520</v>
      </c>
      <c r="B522" s="23">
        <f t="shared" si="44"/>
        <v>44583</v>
      </c>
      <c r="C522" s="24">
        <v>16</v>
      </c>
      <c r="D522" s="22" t="str">
        <f t="shared" si="40"/>
        <v>ASET</v>
      </c>
      <c r="E522" s="157"/>
      <c r="F522" s="157"/>
      <c r="G522" s="157"/>
      <c r="H522" s="157"/>
      <c r="I522" s="18" t="str">
        <f t="shared" si="41"/>
        <v/>
      </c>
      <c r="J522" s="150">
        <f t="shared" si="42"/>
        <v>0</v>
      </c>
      <c r="K522" s="18">
        <f t="shared" si="43"/>
        <v>0</v>
      </c>
    </row>
    <row r="523" spans="1:11" x14ac:dyDescent="0.25">
      <c r="A523" s="24">
        <v>521</v>
      </c>
      <c r="B523" s="23">
        <f t="shared" si="44"/>
        <v>44583</v>
      </c>
      <c r="C523" s="24">
        <v>17</v>
      </c>
      <c r="D523" s="22" t="str">
        <f t="shared" si="40"/>
        <v>ASET</v>
      </c>
      <c r="E523" s="157"/>
      <c r="F523" s="157"/>
      <c r="G523" s="157"/>
      <c r="H523" s="157"/>
      <c r="I523" s="18" t="str">
        <f t="shared" si="41"/>
        <v/>
      </c>
      <c r="J523" s="150">
        <f t="shared" si="42"/>
        <v>0</v>
      </c>
      <c r="K523" s="18">
        <f t="shared" si="43"/>
        <v>0</v>
      </c>
    </row>
    <row r="524" spans="1:11" x14ac:dyDescent="0.25">
      <c r="A524" s="24">
        <v>522</v>
      </c>
      <c r="B524" s="23">
        <f t="shared" si="44"/>
        <v>44583</v>
      </c>
      <c r="C524" s="24">
        <v>18</v>
      </c>
      <c r="D524" s="22" t="str">
        <f t="shared" si="40"/>
        <v>ASET</v>
      </c>
      <c r="E524" s="157"/>
      <c r="F524" s="157"/>
      <c r="G524" s="157"/>
      <c r="H524" s="157"/>
      <c r="I524" s="18" t="str">
        <f t="shared" si="41"/>
        <v/>
      </c>
      <c r="J524" s="150">
        <f t="shared" si="42"/>
        <v>0</v>
      </c>
      <c r="K524" s="18">
        <f t="shared" si="43"/>
        <v>0</v>
      </c>
    </row>
    <row r="525" spans="1:11" x14ac:dyDescent="0.25">
      <c r="A525" s="24">
        <v>523</v>
      </c>
      <c r="B525" s="23">
        <f t="shared" si="44"/>
        <v>44583</v>
      </c>
      <c r="C525" s="24">
        <v>19</v>
      </c>
      <c r="D525" s="22" t="str">
        <f t="shared" si="40"/>
        <v>ASET</v>
      </c>
      <c r="E525" s="157"/>
      <c r="F525" s="157"/>
      <c r="G525" s="155"/>
      <c r="H525" s="157"/>
      <c r="I525" s="18" t="str">
        <f t="shared" si="41"/>
        <v/>
      </c>
      <c r="J525" s="150">
        <f t="shared" si="42"/>
        <v>0</v>
      </c>
      <c r="K525" s="18">
        <f t="shared" si="43"/>
        <v>0</v>
      </c>
    </row>
    <row r="526" spans="1:11" x14ac:dyDescent="0.25">
      <c r="A526" s="24">
        <v>524</v>
      </c>
      <c r="B526" s="23">
        <f t="shared" si="44"/>
        <v>44583</v>
      </c>
      <c r="C526" s="24">
        <v>20</v>
      </c>
      <c r="D526" s="22" t="str">
        <f t="shared" si="40"/>
        <v>ASET</v>
      </c>
      <c r="E526" s="157"/>
      <c r="F526" s="157"/>
      <c r="G526" s="157"/>
      <c r="H526" s="157"/>
      <c r="I526" s="18" t="str">
        <f t="shared" si="41"/>
        <v/>
      </c>
      <c r="J526" s="150">
        <f t="shared" si="42"/>
        <v>0</v>
      </c>
      <c r="K526" s="18">
        <f t="shared" si="43"/>
        <v>0</v>
      </c>
    </row>
    <row r="527" spans="1:11" x14ac:dyDescent="0.25">
      <c r="A527" s="24">
        <v>525</v>
      </c>
      <c r="B527" s="23">
        <f t="shared" si="44"/>
        <v>44583</v>
      </c>
      <c r="C527" s="24">
        <v>21</v>
      </c>
      <c r="D527" s="22" t="str">
        <f t="shared" si="40"/>
        <v>ASET</v>
      </c>
      <c r="E527" s="157"/>
      <c r="F527" s="157"/>
      <c r="G527" s="157"/>
      <c r="H527" s="157"/>
      <c r="I527" s="18" t="str">
        <f t="shared" si="41"/>
        <v/>
      </c>
      <c r="J527" s="150">
        <f t="shared" si="42"/>
        <v>0</v>
      </c>
      <c r="K527" s="18">
        <f t="shared" si="43"/>
        <v>0</v>
      </c>
    </row>
    <row r="528" spans="1:11" x14ac:dyDescent="0.25">
      <c r="A528" s="24">
        <v>526</v>
      </c>
      <c r="B528" s="23">
        <f t="shared" si="44"/>
        <v>44583</v>
      </c>
      <c r="C528" s="24">
        <v>22</v>
      </c>
      <c r="D528" s="22" t="str">
        <f t="shared" si="40"/>
        <v>ASET</v>
      </c>
      <c r="E528" s="157"/>
      <c r="F528" s="157"/>
      <c r="G528" s="157"/>
      <c r="H528" s="157"/>
      <c r="I528" s="18" t="str">
        <f t="shared" si="41"/>
        <v/>
      </c>
      <c r="J528" s="150">
        <f t="shared" si="42"/>
        <v>0</v>
      </c>
      <c r="K528" s="18">
        <f t="shared" si="43"/>
        <v>0</v>
      </c>
    </row>
    <row r="529" spans="1:11" x14ac:dyDescent="0.25">
      <c r="A529" s="24">
        <v>527</v>
      </c>
      <c r="B529" s="23">
        <f t="shared" si="44"/>
        <v>44583</v>
      </c>
      <c r="C529" s="24">
        <v>23</v>
      </c>
      <c r="D529" s="22" t="str">
        <f t="shared" si="40"/>
        <v>ASET</v>
      </c>
      <c r="E529" s="157"/>
      <c r="F529" s="157"/>
      <c r="G529" s="157"/>
      <c r="H529" s="157"/>
      <c r="I529" s="18" t="str">
        <f t="shared" si="41"/>
        <v/>
      </c>
      <c r="J529" s="150">
        <f t="shared" si="42"/>
        <v>0</v>
      </c>
      <c r="K529" s="18">
        <f t="shared" si="43"/>
        <v>0</v>
      </c>
    </row>
    <row r="530" spans="1:11" x14ac:dyDescent="0.25">
      <c r="A530" s="24">
        <v>528</v>
      </c>
      <c r="B530" s="23">
        <f t="shared" si="44"/>
        <v>44583</v>
      </c>
      <c r="C530" s="24">
        <v>24</v>
      </c>
      <c r="D530" s="22" t="str">
        <f t="shared" si="40"/>
        <v>ASET</v>
      </c>
      <c r="E530" s="157"/>
      <c r="F530" s="157"/>
      <c r="G530" s="157"/>
      <c r="H530" s="157"/>
      <c r="I530" s="18" t="str">
        <f t="shared" si="41"/>
        <v/>
      </c>
      <c r="J530" s="150">
        <f t="shared" si="42"/>
        <v>0</v>
      </c>
      <c r="K530" s="18">
        <f t="shared" si="43"/>
        <v>0</v>
      </c>
    </row>
    <row r="531" spans="1:11" x14ac:dyDescent="0.25">
      <c r="A531" s="24">
        <v>529</v>
      </c>
      <c r="B531" s="23">
        <f t="shared" si="44"/>
        <v>44584</v>
      </c>
      <c r="C531" s="24">
        <v>1</v>
      </c>
      <c r="D531" s="22" t="str">
        <f t="shared" si="40"/>
        <v>ASET</v>
      </c>
      <c r="E531" s="157"/>
      <c r="F531" s="157"/>
      <c r="G531" s="157"/>
      <c r="H531" s="157"/>
      <c r="I531" s="18" t="str">
        <f t="shared" si="41"/>
        <v/>
      </c>
      <c r="J531" s="150">
        <f t="shared" si="42"/>
        <v>0</v>
      </c>
      <c r="K531" s="18">
        <f t="shared" si="43"/>
        <v>0</v>
      </c>
    </row>
    <row r="532" spans="1:11" x14ac:dyDescent="0.25">
      <c r="A532" s="24">
        <v>530</v>
      </c>
      <c r="B532" s="23">
        <f t="shared" si="44"/>
        <v>44584</v>
      </c>
      <c r="C532" s="24">
        <v>2</v>
      </c>
      <c r="D532" s="22" t="str">
        <f t="shared" si="40"/>
        <v>ASET</v>
      </c>
      <c r="E532" s="157"/>
      <c r="F532" s="157"/>
      <c r="G532" s="157"/>
      <c r="H532" s="157"/>
      <c r="I532" s="18" t="str">
        <f t="shared" si="41"/>
        <v/>
      </c>
      <c r="J532" s="150">
        <f t="shared" si="42"/>
        <v>0</v>
      </c>
      <c r="K532" s="18">
        <f t="shared" si="43"/>
        <v>0</v>
      </c>
    </row>
    <row r="533" spans="1:11" x14ac:dyDescent="0.25">
      <c r="A533" s="24">
        <v>531</v>
      </c>
      <c r="B533" s="23">
        <f t="shared" si="44"/>
        <v>44584</v>
      </c>
      <c r="C533" s="24">
        <v>3</v>
      </c>
      <c r="D533" s="22" t="str">
        <f t="shared" si="40"/>
        <v>ASET</v>
      </c>
      <c r="E533" s="157"/>
      <c r="F533" s="157"/>
      <c r="G533" s="157"/>
      <c r="H533" s="157"/>
      <c r="I533" s="18" t="str">
        <f t="shared" si="41"/>
        <v/>
      </c>
      <c r="J533" s="150">
        <f t="shared" si="42"/>
        <v>0</v>
      </c>
      <c r="K533" s="18">
        <f t="shared" si="43"/>
        <v>0</v>
      </c>
    </row>
    <row r="534" spans="1:11" x14ac:dyDescent="0.25">
      <c r="A534" s="24">
        <v>532</v>
      </c>
      <c r="B534" s="23">
        <f t="shared" si="44"/>
        <v>44584</v>
      </c>
      <c r="C534" s="24">
        <v>4</v>
      </c>
      <c r="D534" s="22" t="str">
        <f t="shared" si="40"/>
        <v>ASET</v>
      </c>
      <c r="E534" s="157"/>
      <c r="F534" s="157"/>
      <c r="G534" s="157"/>
      <c r="H534" s="157"/>
      <c r="I534" s="18" t="str">
        <f t="shared" si="41"/>
        <v/>
      </c>
      <c r="J534" s="150">
        <f t="shared" si="42"/>
        <v>0</v>
      </c>
      <c r="K534" s="18">
        <f t="shared" si="43"/>
        <v>0</v>
      </c>
    </row>
    <row r="535" spans="1:11" x14ac:dyDescent="0.25">
      <c r="A535" s="24">
        <v>533</v>
      </c>
      <c r="B535" s="23">
        <f t="shared" si="44"/>
        <v>44584</v>
      </c>
      <c r="C535" s="24">
        <v>5</v>
      </c>
      <c r="D535" s="22" t="str">
        <f t="shared" si="40"/>
        <v>ASET</v>
      </c>
      <c r="E535" s="157"/>
      <c r="F535" s="157"/>
      <c r="G535" s="157"/>
      <c r="H535" s="157"/>
      <c r="I535" s="18" t="str">
        <f t="shared" si="41"/>
        <v/>
      </c>
      <c r="J535" s="150">
        <f t="shared" si="42"/>
        <v>0</v>
      </c>
      <c r="K535" s="18">
        <f t="shared" si="43"/>
        <v>0</v>
      </c>
    </row>
    <row r="536" spans="1:11" x14ac:dyDescent="0.25">
      <c r="A536" s="24">
        <v>534</v>
      </c>
      <c r="B536" s="23">
        <f t="shared" si="44"/>
        <v>44584</v>
      </c>
      <c r="C536" s="24">
        <v>6</v>
      </c>
      <c r="D536" s="22" t="str">
        <f t="shared" si="40"/>
        <v>ASET</v>
      </c>
      <c r="E536" s="157"/>
      <c r="F536" s="157"/>
      <c r="G536" s="157"/>
      <c r="H536" s="157"/>
      <c r="I536" s="18" t="str">
        <f t="shared" si="41"/>
        <v/>
      </c>
      <c r="J536" s="150">
        <f t="shared" si="42"/>
        <v>0</v>
      </c>
      <c r="K536" s="18">
        <f t="shared" si="43"/>
        <v>0</v>
      </c>
    </row>
    <row r="537" spans="1:11" x14ac:dyDescent="0.25">
      <c r="A537" s="24">
        <v>535</v>
      </c>
      <c r="B537" s="23">
        <f t="shared" si="44"/>
        <v>44584</v>
      </c>
      <c r="C537" s="24">
        <v>7</v>
      </c>
      <c r="D537" s="22" t="str">
        <f t="shared" si="40"/>
        <v>ASET</v>
      </c>
      <c r="E537" s="157"/>
      <c r="F537" s="157"/>
      <c r="G537" s="157"/>
      <c r="H537" s="157"/>
      <c r="I537" s="18" t="str">
        <f t="shared" si="41"/>
        <v/>
      </c>
      <c r="J537" s="150">
        <f t="shared" si="42"/>
        <v>0</v>
      </c>
      <c r="K537" s="18">
        <f t="shared" si="43"/>
        <v>0</v>
      </c>
    </row>
    <row r="538" spans="1:11" x14ac:dyDescent="0.25">
      <c r="A538" s="24">
        <v>536</v>
      </c>
      <c r="B538" s="23">
        <f t="shared" si="44"/>
        <v>44584</v>
      </c>
      <c r="C538" s="24">
        <v>8</v>
      </c>
      <c r="D538" s="22" t="str">
        <f t="shared" si="40"/>
        <v>ASET</v>
      </c>
      <c r="E538" s="157"/>
      <c r="F538" s="157"/>
      <c r="G538" s="157"/>
      <c r="H538" s="157"/>
      <c r="I538" s="18" t="str">
        <f t="shared" si="41"/>
        <v/>
      </c>
      <c r="J538" s="150">
        <f t="shared" si="42"/>
        <v>0</v>
      </c>
      <c r="K538" s="18">
        <f t="shared" si="43"/>
        <v>0</v>
      </c>
    </row>
    <row r="539" spans="1:11" x14ac:dyDescent="0.25">
      <c r="A539" s="24">
        <v>537</v>
      </c>
      <c r="B539" s="23">
        <f t="shared" si="44"/>
        <v>44584</v>
      </c>
      <c r="C539" s="24">
        <v>9</v>
      </c>
      <c r="D539" s="22" t="str">
        <f t="shared" si="40"/>
        <v>ASET</v>
      </c>
      <c r="E539" s="157"/>
      <c r="F539" s="157"/>
      <c r="G539" s="157"/>
      <c r="H539" s="157"/>
      <c r="I539" s="18" t="str">
        <f t="shared" si="41"/>
        <v/>
      </c>
      <c r="J539" s="150">
        <f t="shared" si="42"/>
        <v>0</v>
      </c>
      <c r="K539" s="18">
        <f t="shared" si="43"/>
        <v>0</v>
      </c>
    </row>
    <row r="540" spans="1:11" x14ac:dyDescent="0.25">
      <c r="A540" s="24">
        <v>538</v>
      </c>
      <c r="B540" s="23">
        <f t="shared" si="44"/>
        <v>44584</v>
      </c>
      <c r="C540" s="24">
        <v>10</v>
      </c>
      <c r="D540" s="22" t="str">
        <f t="shared" si="40"/>
        <v>ASET</v>
      </c>
      <c r="E540" s="157"/>
      <c r="F540" s="157"/>
      <c r="G540" s="157"/>
      <c r="H540" s="157"/>
      <c r="I540" s="18" t="str">
        <f t="shared" si="41"/>
        <v/>
      </c>
      <c r="J540" s="150">
        <f t="shared" si="42"/>
        <v>0</v>
      </c>
      <c r="K540" s="18">
        <f t="shared" si="43"/>
        <v>0</v>
      </c>
    </row>
    <row r="541" spans="1:11" x14ac:dyDescent="0.25">
      <c r="A541" s="24">
        <v>539</v>
      </c>
      <c r="B541" s="23">
        <f t="shared" si="44"/>
        <v>44584</v>
      </c>
      <c r="C541" s="24">
        <v>11</v>
      </c>
      <c r="D541" s="22" t="str">
        <f t="shared" si="40"/>
        <v>ASET</v>
      </c>
      <c r="E541" s="157"/>
      <c r="F541" s="157"/>
      <c r="G541" s="157"/>
      <c r="H541" s="157"/>
      <c r="I541" s="18" t="str">
        <f t="shared" si="41"/>
        <v/>
      </c>
      <c r="J541" s="150">
        <f t="shared" si="42"/>
        <v>0</v>
      </c>
      <c r="K541" s="18">
        <f t="shared" si="43"/>
        <v>0</v>
      </c>
    </row>
    <row r="542" spans="1:11" x14ac:dyDescent="0.25">
      <c r="A542" s="24">
        <v>540</v>
      </c>
      <c r="B542" s="23">
        <f t="shared" si="44"/>
        <v>44584</v>
      </c>
      <c r="C542" s="24">
        <v>12</v>
      </c>
      <c r="D542" s="22" t="str">
        <f t="shared" si="40"/>
        <v>ASET</v>
      </c>
      <c r="E542" s="157"/>
      <c r="F542" s="157"/>
      <c r="G542" s="157"/>
      <c r="H542" s="157"/>
      <c r="I542" s="18" t="str">
        <f t="shared" si="41"/>
        <v/>
      </c>
      <c r="J542" s="150">
        <f t="shared" si="42"/>
        <v>0</v>
      </c>
      <c r="K542" s="18">
        <f t="shared" si="43"/>
        <v>0</v>
      </c>
    </row>
    <row r="543" spans="1:11" x14ac:dyDescent="0.25">
      <c r="A543" s="24">
        <v>541</v>
      </c>
      <c r="B543" s="23">
        <f t="shared" si="44"/>
        <v>44584</v>
      </c>
      <c r="C543" s="24">
        <v>13</v>
      </c>
      <c r="D543" s="22" t="str">
        <f t="shared" si="40"/>
        <v>ASET</v>
      </c>
      <c r="E543" s="157"/>
      <c r="F543" s="157"/>
      <c r="G543" s="157"/>
      <c r="H543" s="157"/>
      <c r="I543" s="18" t="str">
        <f t="shared" si="41"/>
        <v/>
      </c>
      <c r="J543" s="150">
        <f t="shared" si="42"/>
        <v>0</v>
      </c>
      <c r="K543" s="18">
        <f t="shared" si="43"/>
        <v>0</v>
      </c>
    </row>
    <row r="544" spans="1:11" x14ac:dyDescent="0.25">
      <c r="A544" s="24">
        <v>542</v>
      </c>
      <c r="B544" s="23">
        <f t="shared" si="44"/>
        <v>44584</v>
      </c>
      <c r="C544" s="24">
        <v>14</v>
      </c>
      <c r="D544" s="22" t="str">
        <f t="shared" si="40"/>
        <v>ASET</v>
      </c>
      <c r="E544" s="157"/>
      <c r="F544" s="157"/>
      <c r="G544" s="157"/>
      <c r="H544" s="157"/>
      <c r="I544" s="18" t="str">
        <f t="shared" si="41"/>
        <v/>
      </c>
      <c r="J544" s="150">
        <f t="shared" si="42"/>
        <v>0</v>
      </c>
      <c r="K544" s="18">
        <f t="shared" si="43"/>
        <v>0</v>
      </c>
    </row>
    <row r="545" spans="1:11" x14ac:dyDescent="0.25">
      <c r="A545" s="24">
        <v>543</v>
      </c>
      <c r="B545" s="23">
        <f t="shared" si="44"/>
        <v>44584</v>
      </c>
      <c r="C545" s="24">
        <v>15</v>
      </c>
      <c r="D545" s="22" t="str">
        <f t="shared" si="40"/>
        <v>ASET</v>
      </c>
      <c r="E545" s="157"/>
      <c r="F545" s="157"/>
      <c r="G545" s="157"/>
      <c r="H545" s="157"/>
      <c r="I545" s="18" t="str">
        <f t="shared" si="41"/>
        <v/>
      </c>
      <c r="J545" s="150">
        <f t="shared" si="42"/>
        <v>0</v>
      </c>
      <c r="K545" s="18">
        <f t="shared" si="43"/>
        <v>0</v>
      </c>
    </row>
    <row r="546" spans="1:11" x14ac:dyDescent="0.25">
      <c r="A546" s="24">
        <v>544</v>
      </c>
      <c r="B546" s="23">
        <f t="shared" si="44"/>
        <v>44584</v>
      </c>
      <c r="C546" s="24">
        <v>16</v>
      </c>
      <c r="D546" s="22" t="str">
        <f t="shared" si="40"/>
        <v>ASET</v>
      </c>
      <c r="E546" s="157"/>
      <c r="F546" s="157"/>
      <c r="G546" s="157"/>
      <c r="H546" s="157"/>
      <c r="I546" s="18" t="str">
        <f t="shared" si="41"/>
        <v/>
      </c>
      <c r="J546" s="150">
        <f t="shared" si="42"/>
        <v>0</v>
      </c>
      <c r="K546" s="18">
        <f t="shared" si="43"/>
        <v>0</v>
      </c>
    </row>
    <row r="547" spans="1:11" x14ac:dyDescent="0.25">
      <c r="A547" s="24">
        <v>545</v>
      </c>
      <c r="B547" s="23">
        <f t="shared" si="44"/>
        <v>44584</v>
      </c>
      <c r="C547" s="24">
        <v>17</v>
      </c>
      <c r="D547" s="22" t="str">
        <f t="shared" si="40"/>
        <v>ASET</v>
      </c>
      <c r="E547" s="157"/>
      <c r="F547" s="157"/>
      <c r="G547" s="157"/>
      <c r="H547" s="157"/>
      <c r="I547" s="18" t="str">
        <f t="shared" si="41"/>
        <v/>
      </c>
      <c r="J547" s="150">
        <f t="shared" si="42"/>
        <v>0</v>
      </c>
      <c r="K547" s="18">
        <f t="shared" si="43"/>
        <v>0</v>
      </c>
    </row>
    <row r="548" spans="1:11" x14ac:dyDescent="0.25">
      <c r="A548" s="24">
        <v>546</v>
      </c>
      <c r="B548" s="23">
        <f t="shared" si="44"/>
        <v>44584</v>
      </c>
      <c r="C548" s="24">
        <v>18</v>
      </c>
      <c r="D548" s="22" t="str">
        <f t="shared" si="40"/>
        <v>ASET</v>
      </c>
      <c r="E548" s="157"/>
      <c r="F548" s="157"/>
      <c r="G548" s="157"/>
      <c r="H548" s="157"/>
      <c r="I548" s="18" t="str">
        <f t="shared" si="41"/>
        <v/>
      </c>
      <c r="J548" s="150">
        <f t="shared" si="42"/>
        <v>0</v>
      </c>
      <c r="K548" s="18">
        <f t="shared" si="43"/>
        <v>0</v>
      </c>
    </row>
    <row r="549" spans="1:11" x14ac:dyDescent="0.25">
      <c r="A549" s="24">
        <v>547</v>
      </c>
      <c r="B549" s="23">
        <f t="shared" si="44"/>
        <v>44584</v>
      </c>
      <c r="C549" s="24">
        <v>19</v>
      </c>
      <c r="D549" s="22" t="str">
        <f t="shared" si="40"/>
        <v>ASET</v>
      </c>
      <c r="E549" s="157"/>
      <c r="F549" s="157"/>
      <c r="G549" s="157"/>
      <c r="H549" s="157"/>
      <c r="I549" s="18" t="str">
        <f t="shared" si="41"/>
        <v/>
      </c>
      <c r="J549" s="150">
        <f t="shared" si="42"/>
        <v>0</v>
      </c>
      <c r="K549" s="18">
        <f t="shared" si="43"/>
        <v>0</v>
      </c>
    </row>
    <row r="550" spans="1:11" x14ac:dyDescent="0.25">
      <c r="A550" s="24">
        <v>548</v>
      </c>
      <c r="B550" s="23">
        <f t="shared" si="44"/>
        <v>44584</v>
      </c>
      <c r="C550" s="24">
        <v>20</v>
      </c>
      <c r="D550" s="22" t="str">
        <f t="shared" si="40"/>
        <v>ASET</v>
      </c>
      <c r="E550" s="157"/>
      <c r="F550" s="157"/>
      <c r="G550" s="157"/>
      <c r="H550" s="157"/>
      <c r="I550" s="18" t="str">
        <f t="shared" si="41"/>
        <v/>
      </c>
      <c r="J550" s="150">
        <f t="shared" si="42"/>
        <v>0</v>
      </c>
      <c r="K550" s="18">
        <f t="shared" si="43"/>
        <v>0</v>
      </c>
    </row>
    <row r="551" spans="1:11" x14ac:dyDescent="0.25">
      <c r="A551" s="24">
        <v>549</v>
      </c>
      <c r="B551" s="23">
        <f t="shared" si="44"/>
        <v>44584</v>
      </c>
      <c r="C551" s="24">
        <v>21</v>
      </c>
      <c r="D551" s="22" t="str">
        <f t="shared" si="40"/>
        <v>ASET</v>
      </c>
      <c r="E551" s="157"/>
      <c r="F551" s="157"/>
      <c r="G551" s="157"/>
      <c r="H551" s="157"/>
      <c r="I551" s="18" t="str">
        <f t="shared" si="41"/>
        <v/>
      </c>
      <c r="J551" s="150">
        <f t="shared" si="42"/>
        <v>0</v>
      </c>
      <c r="K551" s="18">
        <f t="shared" si="43"/>
        <v>0</v>
      </c>
    </row>
    <row r="552" spans="1:11" x14ac:dyDescent="0.25">
      <c r="A552" s="24">
        <v>550</v>
      </c>
      <c r="B552" s="23">
        <f t="shared" si="44"/>
        <v>44584</v>
      </c>
      <c r="C552" s="24">
        <v>22</v>
      </c>
      <c r="D552" s="22" t="str">
        <f t="shared" si="40"/>
        <v>ASET</v>
      </c>
      <c r="E552" s="157"/>
      <c r="F552" s="157"/>
      <c r="G552" s="157"/>
      <c r="H552" s="157"/>
      <c r="I552" s="18" t="str">
        <f t="shared" si="41"/>
        <v/>
      </c>
      <c r="J552" s="150">
        <f t="shared" si="42"/>
        <v>0</v>
      </c>
      <c r="K552" s="18">
        <f t="shared" si="43"/>
        <v>0</v>
      </c>
    </row>
    <row r="553" spans="1:11" x14ac:dyDescent="0.25">
      <c r="A553" s="24">
        <v>551</v>
      </c>
      <c r="B553" s="23">
        <f t="shared" si="44"/>
        <v>44584</v>
      </c>
      <c r="C553" s="24">
        <v>23</v>
      </c>
      <c r="D553" s="22" t="str">
        <f t="shared" si="40"/>
        <v>ASET</v>
      </c>
      <c r="E553" s="157"/>
      <c r="F553" s="157"/>
      <c r="G553" s="157"/>
      <c r="H553" s="157"/>
      <c r="I553" s="18" t="str">
        <f t="shared" si="41"/>
        <v/>
      </c>
      <c r="J553" s="150">
        <f t="shared" si="42"/>
        <v>0</v>
      </c>
      <c r="K553" s="18">
        <f t="shared" si="43"/>
        <v>0</v>
      </c>
    </row>
    <row r="554" spans="1:11" x14ac:dyDescent="0.25">
      <c r="A554" s="24">
        <v>552</v>
      </c>
      <c r="B554" s="23">
        <f t="shared" si="44"/>
        <v>44584</v>
      </c>
      <c r="C554" s="24">
        <v>24</v>
      </c>
      <c r="D554" s="22" t="str">
        <f t="shared" si="40"/>
        <v>ASET</v>
      </c>
      <c r="E554" s="157"/>
      <c r="F554" s="157"/>
      <c r="G554" s="157"/>
      <c r="H554" s="157"/>
      <c r="I554" s="18" t="str">
        <f t="shared" si="41"/>
        <v/>
      </c>
      <c r="J554" s="150">
        <f t="shared" si="42"/>
        <v>0</v>
      </c>
      <c r="K554" s="18">
        <f t="shared" si="43"/>
        <v>0</v>
      </c>
    </row>
    <row r="555" spans="1:11" x14ac:dyDescent="0.25">
      <c r="A555" s="24">
        <v>553</v>
      </c>
      <c r="B555" s="23">
        <f t="shared" si="44"/>
        <v>44585</v>
      </c>
      <c r="C555" s="24">
        <v>1</v>
      </c>
      <c r="D555" s="22" t="str">
        <f t="shared" si="40"/>
        <v>ASET</v>
      </c>
      <c r="E555" s="157"/>
      <c r="F555" s="157"/>
      <c r="G555" s="157"/>
      <c r="H555" s="157"/>
      <c r="I555" s="18" t="str">
        <f t="shared" si="41"/>
        <v/>
      </c>
      <c r="J555" s="150">
        <f t="shared" si="42"/>
        <v>0</v>
      </c>
      <c r="K555" s="18">
        <f t="shared" si="43"/>
        <v>0</v>
      </c>
    </row>
    <row r="556" spans="1:11" x14ac:dyDescent="0.25">
      <c r="A556" s="24">
        <v>554</v>
      </c>
      <c r="B556" s="23">
        <f t="shared" si="44"/>
        <v>44585</v>
      </c>
      <c r="C556" s="24">
        <v>2</v>
      </c>
      <c r="D556" s="22" t="str">
        <f t="shared" si="40"/>
        <v>ASET</v>
      </c>
      <c r="E556" s="157"/>
      <c r="F556" s="157"/>
      <c r="G556" s="157"/>
      <c r="H556" s="157"/>
      <c r="I556" s="18" t="str">
        <f t="shared" si="41"/>
        <v/>
      </c>
      <c r="J556" s="150">
        <f t="shared" si="42"/>
        <v>0</v>
      </c>
      <c r="K556" s="18">
        <f t="shared" si="43"/>
        <v>0</v>
      </c>
    </row>
    <row r="557" spans="1:11" x14ac:dyDescent="0.25">
      <c r="A557" s="24">
        <v>555</v>
      </c>
      <c r="B557" s="23">
        <f t="shared" si="44"/>
        <v>44585</v>
      </c>
      <c r="C557" s="24">
        <v>3</v>
      </c>
      <c r="D557" s="22" t="str">
        <f t="shared" si="40"/>
        <v>ASET</v>
      </c>
      <c r="E557" s="157"/>
      <c r="F557" s="157"/>
      <c r="G557" s="157"/>
      <c r="H557" s="157"/>
      <c r="I557" s="18" t="str">
        <f t="shared" si="41"/>
        <v/>
      </c>
      <c r="J557" s="150">
        <f t="shared" si="42"/>
        <v>0</v>
      </c>
      <c r="K557" s="18">
        <f t="shared" si="43"/>
        <v>0</v>
      </c>
    </row>
    <row r="558" spans="1:11" x14ac:dyDescent="0.25">
      <c r="A558" s="24">
        <v>556</v>
      </c>
      <c r="B558" s="23">
        <f t="shared" si="44"/>
        <v>44585</v>
      </c>
      <c r="C558" s="24">
        <v>4</v>
      </c>
      <c r="D558" s="22" t="str">
        <f t="shared" si="40"/>
        <v>ASET</v>
      </c>
      <c r="E558" s="157"/>
      <c r="F558" s="157"/>
      <c r="G558" s="157"/>
      <c r="H558" s="157"/>
      <c r="I558" s="18" t="str">
        <f t="shared" si="41"/>
        <v/>
      </c>
      <c r="J558" s="150">
        <f t="shared" si="42"/>
        <v>0</v>
      </c>
      <c r="K558" s="18">
        <f t="shared" si="43"/>
        <v>0</v>
      </c>
    </row>
    <row r="559" spans="1:11" x14ac:dyDescent="0.25">
      <c r="A559" s="24">
        <v>557</v>
      </c>
      <c r="B559" s="23">
        <f t="shared" si="44"/>
        <v>44585</v>
      </c>
      <c r="C559" s="24">
        <v>5</v>
      </c>
      <c r="D559" s="22" t="str">
        <f t="shared" si="40"/>
        <v>ASET</v>
      </c>
      <c r="E559" s="157"/>
      <c r="F559" s="157"/>
      <c r="G559" s="157"/>
      <c r="H559" s="157"/>
      <c r="I559" s="18" t="str">
        <f t="shared" si="41"/>
        <v/>
      </c>
      <c r="J559" s="150">
        <f t="shared" si="42"/>
        <v>0</v>
      </c>
      <c r="K559" s="18">
        <f t="shared" si="43"/>
        <v>0</v>
      </c>
    </row>
    <row r="560" spans="1:11" x14ac:dyDescent="0.25">
      <c r="A560" s="24">
        <v>558</v>
      </c>
      <c r="B560" s="23">
        <f t="shared" si="44"/>
        <v>44585</v>
      </c>
      <c r="C560" s="24">
        <v>6</v>
      </c>
      <c r="D560" s="22" t="str">
        <f t="shared" si="40"/>
        <v>ASET</v>
      </c>
      <c r="E560" s="157"/>
      <c r="F560" s="157"/>
      <c r="G560" s="157"/>
      <c r="H560" s="157"/>
      <c r="I560" s="18" t="str">
        <f t="shared" si="41"/>
        <v/>
      </c>
      <c r="J560" s="150">
        <f t="shared" si="42"/>
        <v>0</v>
      </c>
      <c r="K560" s="18">
        <f t="shared" si="43"/>
        <v>0</v>
      </c>
    </row>
    <row r="561" spans="1:11" x14ac:dyDescent="0.25">
      <c r="A561" s="24">
        <v>559</v>
      </c>
      <c r="B561" s="23">
        <f t="shared" si="44"/>
        <v>44585</v>
      </c>
      <c r="C561" s="24">
        <v>7</v>
      </c>
      <c r="D561" s="22" t="str">
        <f t="shared" si="40"/>
        <v>ASET</v>
      </c>
      <c r="E561" s="157"/>
      <c r="F561" s="157"/>
      <c r="G561" s="157"/>
      <c r="H561" s="157"/>
      <c r="I561" s="18" t="str">
        <f t="shared" si="41"/>
        <v/>
      </c>
      <c r="J561" s="150">
        <f t="shared" si="42"/>
        <v>0</v>
      </c>
      <c r="K561" s="18">
        <f t="shared" si="43"/>
        <v>0</v>
      </c>
    </row>
    <row r="562" spans="1:11" x14ac:dyDescent="0.25">
      <c r="A562" s="24">
        <v>560</v>
      </c>
      <c r="B562" s="23">
        <f t="shared" si="44"/>
        <v>44585</v>
      </c>
      <c r="C562" s="24">
        <v>8</v>
      </c>
      <c r="D562" s="22" t="str">
        <f t="shared" si="40"/>
        <v>ASET</v>
      </c>
      <c r="E562" s="157"/>
      <c r="F562" s="157"/>
      <c r="G562" s="157"/>
      <c r="H562" s="157"/>
      <c r="I562" s="18" t="str">
        <f t="shared" si="41"/>
        <v/>
      </c>
      <c r="J562" s="150">
        <f t="shared" si="42"/>
        <v>0</v>
      </c>
      <c r="K562" s="18">
        <f t="shared" si="43"/>
        <v>0</v>
      </c>
    </row>
    <row r="563" spans="1:11" x14ac:dyDescent="0.25">
      <c r="A563" s="24">
        <v>561</v>
      </c>
      <c r="B563" s="23">
        <f t="shared" si="44"/>
        <v>44585</v>
      </c>
      <c r="C563" s="24">
        <v>9</v>
      </c>
      <c r="D563" s="22" t="str">
        <f t="shared" si="40"/>
        <v>ASET</v>
      </c>
      <c r="E563" s="157"/>
      <c r="F563" s="157"/>
      <c r="G563" s="157"/>
      <c r="H563" s="157"/>
      <c r="I563" s="18" t="str">
        <f t="shared" si="41"/>
        <v/>
      </c>
      <c r="J563" s="150">
        <f t="shared" si="42"/>
        <v>0</v>
      </c>
      <c r="K563" s="18">
        <f t="shared" si="43"/>
        <v>0</v>
      </c>
    </row>
    <row r="564" spans="1:11" x14ac:dyDescent="0.25">
      <c r="A564" s="24">
        <v>562</v>
      </c>
      <c r="B564" s="23">
        <f t="shared" si="44"/>
        <v>44585</v>
      </c>
      <c r="C564" s="24">
        <v>10</v>
      </c>
      <c r="D564" s="22" t="str">
        <f t="shared" si="40"/>
        <v>ASET</v>
      </c>
      <c r="E564" s="157"/>
      <c r="F564" s="157"/>
      <c r="G564" s="157"/>
      <c r="H564" s="157"/>
      <c r="I564" s="18" t="str">
        <f t="shared" si="41"/>
        <v/>
      </c>
      <c r="J564" s="150">
        <f t="shared" si="42"/>
        <v>0</v>
      </c>
      <c r="K564" s="18">
        <f t="shared" si="43"/>
        <v>0</v>
      </c>
    </row>
    <row r="565" spans="1:11" x14ac:dyDescent="0.25">
      <c r="A565" s="24">
        <v>563</v>
      </c>
      <c r="B565" s="23">
        <f t="shared" si="44"/>
        <v>44585</v>
      </c>
      <c r="C565" s="24">
        <v>11</v>
      </c>
      <c r="D565" s="22" t="str">
        <f t="shared" si="40"/>
        <v>ASET</v>
      </c>
      <c r="E565" s="157"/>
      <c r="F565" s="157"/>
      <c r="G565" s="157"/>
      <c r="H565" s="157"/>
      <c r="I565" s="18" t="str">
        <f t="shared" si="41"/>
        <v/>
      </c>
      <c r="J565" s="150">
        <f t="shared" si="42"/>
        <v>0</v>
      </c>
      <c r="K565" s="18">
        <f t="shared" si="43"/>
        <v>0</v>
      </c>
    </row>
    <row r="566" spans="1:11" x14ac:dyDescent="0.25">
      <c r="A566" s="24">
        <v>564</v>
      </c>
      <c r="B566" s="23">
        <f t="shared" si="44"/>
        <v>44585</v>
      </c>
      <c r="C566" s="24">
        <v>12</v>
      </c>
      <c r="D566" s="22" t="str">
        <f t="shared" si="40"/>
        <v>ASET</v>
      </c>
      <c r="E566" s="157"/>
      <c r="F566" s="157"/>
      <c r="G566" s="157"/>
      <c r="H566" s="157"/>
      <c r="I566" s="18" t="str">
        <f t="shared" si="41"/>
        <v/>
      </c>
      <c r="J566" s="150">
        <f t="shared" si="42"/>
        <v>0</v>
      </c>
      <c r="K566" s="18">
        <f t="shared" si="43"/>
        <v>0</v>
      </c>
    </row>
    <row r="567" spans="1:11" x14ac:dyDescent="0.25">
      <c r="A567" s="24">
        <v>565</v>
      </c>
      <c r="B567" s="23">
        <f t="shared" si="44"/>
        <v>44585</v>
      </c>
      <c r="C567" s="24">
        <v>13</v>
      </c>
      <c r="D567" s="22" t="str">
        <f t="shared" si="40"/>
        <v>ASET</v>
      </c>
      <c r="E567" s="157"/>
      <c r="F567" s="157"/>
      <c r="G567" s="157"/>
      <c r="H567" s="157"/>
      <c r="I567" s="18" t="str">
        <f t="shared" si="41"/>
        <v/>
      </c>
      <c r="J567" s="150">
        <f t="shared" si="42"/>
        <v>0</v>
      </c>
      <c r="K567" s="18">
        <f t="shared" si="43"/>
        <v>0</v>
      </c>
    </row>
    <row r="568" spans="1:11" x14ac:dyDescent="0.25">
      <c r="A568" s="24">
        <v>566</v>
      </c>
      <c r="B568" s="23">
        <f t="shared" si="44"/>
        <v>44585</v>
      </c>
      <c r="C568" s="24">
        <v>14</v>
      </c>
      <c r="D568" s="22" t="str">
        <f t="shared" si="40"/>
        <v>ASET</v>
      </c>
      <c r="E568" s="157"/>
      <c r="F568" s="157"/>
      <c r="G568" s="157"/>
      <c r="H568" s="157"/>
      <c r="I568" s="18" t="str">
        <f t="shared" si="41"/>
        <v/>
      </c>
      <c r="J568" s="150">
        <f t="shared" si="42"/>
        <v>0</v>
      </c>
      <c r="K568" s="18">
        <f t="shared" si="43"/>
        <v>0</v>
      </c>
    </row>
    <row r="569" spans="1:11" x14ac:dyDescent="0.25">
      <c r="A569" s="24">
        <v>567</v>
      </c>
      <c r="B569" s="23">
        <f t="shared" si="44"/>
        <v>44585</v>
      </c>
      <c r="C569" s="24">
        <v>15</v>
      </c>
      <c r="D569" s="22" t="str">
        <f t="shared" si="40"/>
        <v>ASET</v>
      </c>
      <c r="E569" s="157"/>
      <c r="F569" s="157"/>
      <c r="G569" s="157"/>
      <c r="H569" s="157"/>
      <c r="I569" s="18" t="str">
        <f t="shared" si="41"/>
        <v/>
      </c>
      <c r="J569" s="150">
        <f t="shared" si="42"/>
        <v>0</v>
      </c>
      <c r="K569" s="18">
        <f t="shared" si="43"/>
        <v>0</v>
      </c>
    </row>
    <row r="570" spans="1:11" x14ac:dyDescent="0.25">
      <c r="A570" s="24">
        <v>568</v>
      </c>
      <c r="B570" s="23">
        <f t="shared" si="44"/>
        <v>44585</v>
      </c>
      <c r="C570" s="24">
        <v>16</v>
      </c>
      <c r="D570" s="22" t="str">
        <f t="shared" si="40"/>
        <v>ASET</v>
      </c>
      <c r="E570" s="157"/>
      <c r="F570" s="157"/>
      <c r="G570" s="157"/>
      <c r="H570" s="157"/>
      <c r="I570" s="18" t="str">
        <f t="shared" si="41"/>
        <v/>
      </c>
      <c r="J570" s="150">
        <f t="shared" si="42"/>
        <v>0</v>
      </c>
      <c r="K570" s="18">
        <f t="shared" si="43"/>
        <v>0</v>
      </c>
    </row>
    <row r="571" spans="1:11" x14ac:dyDescent="0.25">
      <c r="A571" s="24">
        <v>569</v>
      </c>
      <c r="B571" s="23">
        <f t="shared" si="44"/>
        <v>44585</v>
      </c>
      <c r="C571" s="24">
        <v>17</v>
      </c>
      <c r="D571" s="22" t="str">
        <f t="shared" si="40"/>
        <v>ASET</v>
      </c>
      <c r="E571" s="157"/>
      <c r="F571" s="157"/>
      <c r="G571" s="157"/>
      <c r="H571" s="157"/>
      <c r="I571" s="18" t="str">
        <f t="shared" si="41"/>
        <v/>
      </c>
      <c r="J571" s="150">
        <f t="shared" si="42"/>
        <v>0</v>
      </c>
      <c r="K571" s="18">
        <f t="shared" si="43"/>
        <v>0</v>
      </c>
    </row>
    <row r="572" spans="1:11" x14ac:dyDescent="0.25">
      <c r="A572" s="24">
        <v>570</v>
      </c>
      <c r="B572" s="23">
        <f t="shared" si="44"/>
        <v>44585</v>
      </c>
      <c r="C572" s="24">
        <v>18</v>
      </c>
      <c r="D572" s="22" t="str">
        <f t="shared" si="40"/>
        <v>ASET</v>
      </c>
      <c r="E572" s="157"/>
      <c r="F572" s="157"/>
      <c r="G572" s="157"/>
      <c r="H572" s="157"/>
      <c r="I572" s="18" t="str">
        <f t="shared" si="41"/>
        <v/>
      </c>
      <c r="J572" s="150">
        <f t="shared" si="42"/>
        <v>0</v>
      </c>
      <c r="K572" s="18">
        <f t="shared" si="43"/>
        <v>0</v>
      </c>
    </row>
    <row r="573" spans="1:11" x14ac:dyDescent="0.25">
      <c r="A573" s="24">
        <v>571</v>
      </c>
      <c r="B573" s="23">
        <f t="shared" si="44"/>
        <v>44585</v>
      </c>
      <c r="C573" s="24">
        <v>19</v>
      </c>
      <c r="D573" s="22" t="str">
        <f t="shared" si="40"/>
        <v>ASET</v>
      </c>
      <c r="E573" s="157"/>
      <c r="F573" s="157"/>
      <c r="G573" s="157"/>
      <c r="H573" s="157"/>
      <c r="I573" s="18" t="str">
        <f t="shared" si="41"/>
        <v/>
      </c>
      <c r="J573" s="150">
        <f t="shared" si="42"/>
        <v>0</v>
      </c>
      <c r="K573" s="18">
        <f t="shared" si="43"/>
        <v>0</v>
      </c>
    </row>
    <row r="574" spans="1:11" x14ac:dyDescent="0.25">
      <c r="A574" s="24">
        <v>572</v>
      </c>
      <c r="B574" s="23">
        <f t="shared" si="44"/>
        <v>44585</v>
      </c>
      <c r="C574" s="24">
        <v>20</v>
      </c>
      <c r="D574" s="22" t="str">
        <f t="shared" si="40"/>
        <v>ASET</v>
      </c>
      <c r="E574" s="157"/>
      <c r="F574" s="157"/>
      <c r="G574" s="157"/>
      <c r="H574" s="157"/>
      <c r="I574" s="18" t="str">
        <f t="shared" si="41"/>
        <v/>
      </c>
      <c r="J574" s="150">
        <f t="shared" si="42"/>
        <v>0</v>
      </c>
      <c r="K574" s="18">
        <f t="shared" si="43"/>
        <v>0</v>
      </c>
    </row>
    <row r="575" spans="1:11" x14ac:dyDescent="0.25">
      <c r="A575" s="24">
        <v>573</v>
      </c>
      <c r="B575" s="23">
        <f t="shared" si="44"/>
        <v>44585</v>
      </c>
      <c r="C575" s="24">
        <v>21</v>
      </c>
      <c r="D575" s="22" t="str">
        <f t="shared" si="40"/>
        <v>ASET</v>
      </c>
      <c r="E575" s="157"/>
      <c r="F575" s="157"/>
      <c r="G575" s="157"/>
      <c r="H575" s="157"/>
      <c r="I575" s="18" t="str">
        <f t="shared" si="41"/>
        <v/>
      </c>
      <c r="J575" s="150">
        <f t="shared" si="42"/>
        <v>0</v>
      </c>
      <c r="K575" s="18">
        <f t="shared" si="43"/>
        <v>0</v>
      </c>
    </row>
    <row r="576" spans="1:11" x14ac:dyDescent="0.25">
      <c r="A576" s="24">
        <v>574</v>
      </c>
      <c r="B576" s="23">
        <f t="shared" si="44"/>
        <v>44585</v>
      </c>
      <c r="C576" s="24">
        <v>22</v>
      </c>
      <c r="D576" s="22" t="str">
        <f t="shared" si="40"/>
        <v>ASET</v>
      </c>
      <c r="E576" s="157"/>
      <c r="F576" s="157"/>
      <c r="G576" s="157"/>
      <c r="H576" s="157"/>
      <c r="I576" s="18" t="str">
        <f t="shared" si="41"/>
        <v/>
      </c>
      <c r="J576" s="150">
        <f t="shared" si="42"/>
        <v>0</v>
      </c>
      <c r="K576" s="18">
        <f t="shared" si="43"/>
        <v>0</v>
      </c>
    </row>
    <row r="577" spans="1:11" x14ac:dyDescent="0.25">
      <c r="A577" s="24">
        <v>575</v>
      </c>
      <c r="B577" s="23">
        <f t="shared" si="44"/>
        <v>44585</v>
      </c>
      <c r="C577" s="24">
        <v>23</v>
      </c>
      <c r="D577" s="22" t="str">
        <f t="shared" si="40"/>
        <v>ASET</v>
      </c>
      <c r="E577" s="157"/>
      <c r="F577" s="157"/>
      <c r="G577" s="157"/>
      <c r="H577" s="157"/>
      <c r="I577" s="18" t="str">
        <f t="shared" si="41"/>
        <v/>
      </c>
      <c r="J577" s="150">
        <f t="shared" si="42"/>
        <v>0</v>
      </c>
      <c r="K577" s="18">
        <f t="shared" si="43"/>
        <v>0</v>
      </c>
    </row>
    <row r="578" spans="1:11" x14ac:dyDescent="0.25">
      <c r="A578" s="24">
        <v>576</v>
      </c>
      <c r="B578" s="23">
        <f t="shared" si="44"/>
        <v>44585</v>
      </c>
      <c r="C578" s="24">
        <v>24</v>
      </c>
      <c r="D578" s="22" t="str">
        <f t="shared" si="40"/>
        <v>ASET</v>
      </c>
      <c r="E578" s="157"/>
      <c r="F578" s="157"/>
      <c r="G578" s="157"/>
      <c r="H578" s="157"/>
      <c r="I578" s="18" t="str">
        <f t="shared" si="41"/>
        <v/>
      </c>
      <c r="J578" s="150">
        <f t="shared" si="42"/>
        <v>0</v>
      </c>
      <c r="K578" s="18">
        <f t="shared" si="43"/>
        <v>0</v>
      </c>
    </row>
    <row r="579" spans="1:11" x14ac:dyDescent="0.25">
      <c r="A579" s="24">
        <v>577</v>
      </c>
      <c r="B579" s="23">
        <f t="shared" si="44"/>
        <v>44586</v>
      </c>
      <c r="C579" s="24">
        <v>1</v>
      </c>
      <c r="D579" s="22" t="str">
        <f t="shared" ref="D579:D642" si="45">Unit</f>
        <v>ASET</v>
      </c>
      <c r="E579" s="157"/>
      <c r="F579" s="157"/>
      <c r="G579" s="157"/>
      <c r="H579" s="157"/>
      <c r="I579" s="18" t="str">
        <f t="shared" ref="I579:I642" si="46">IF(ISERROR(VLOOKUP($A579,FTShour,1,0)),"","Yes")</f>
        <v/>
      </c>
      <c r="J579" s="150">
        <f t="shared" ref="J579:J642" si="47">IF(AND(H579=TRUE,OR(I579="",I579="No"))=TRUE,MIN(E579,F579,Contract_Volume),0)</f>
        <v>0</v>
      </c>
      <c r="K579" s="18">
        <f t="shared" ref="K579:K642" si="48">J579*Trip</f>
        <v>0</v>
      </c>
    </row>
    <row r="580" spans="1:11" x14ac:dyDescent="0.25">
      <c r="A580" s="24">
        <v>578</v>
      </c>
      <c r="B580" s="23">
        <f t="shared" si="44"/>
        <v>44586</v>
      </c>
      <c r="C580" s="24">
        <v>2</v>
      </c>
      <c r="D580" s="22" t="str">
        <f t="shared" si="45"/>
        <v>ASET</v>
      </c>
      <c r="E580" s="157"/>
      <c r="F580" s="157"/>
      <c r="G580" s="157"/>
      <c r="H580" s="157"/>
      <c r="I580" s="18" t="str">
        <f t="shared" si="46"/>
        <v/>
      </c>
      <c r="J580" s="150">
        <f t="shared" si="47"/>
        <v>0</v>
      </c>
      <c r="K580" s="18">
        <f t="shared" si="48"/>
        <v>0</v>
      </c>
    </row>
    <row r="581" spans="1:11" x14ac:dyDescent="0.25">
      <c r="A581" s="24">
        <v>579</v>
      </c>
      <c r="B581" s="23">
        <f t="shared" ref="B581:B644" si="49">IF(C581&lt;C580,B580+1,B580)</f>
        <v>44586</v>
      </c>
      <c r="C581" s="24">
        <v>3</v>
      </c>
      <c r="D581" s="22" t="str">
        <f t="shared" si="45"/>
        <v>ASET</v>
      </c>
      <c r="E581" s="157"/>
      <c r="F581" s="157"/>
      <c r="G581" s="157"/>
      <c r="H581" s="157"/>
      <c r="I581" s="18" t="str">
        <f t="shared" si="46"/>
        <v/>
      </c>
      <c r="J581" s="150">
        <f t="shared" si="47"/>
        <v>0</v>
      </c>
      <c r="K581" s="18">
        <f t="shared" si="48"/>
        <v>0</v>
      </c>
    </row>
    <row r="582" spans="1:11" x14ac:dyDescent="0.25">
      <c r="A582" s="24">
        <v>580</v>
      </c>
      <c r="B582" s="23">
        <f t="shared" si="49"/>
        <v>44586</v>
      </c>
      <c r="C582" s="24">
        <v>4</v>
      </c>
      <c r="D582" s="22" t="str">
        <f t="shared" si="45"/>
        <v>ASET</v>
      </c>
      <c r="E582" s="157"/>
      <c r="F582" s="157"/>
      <c r="G582" s="157"/>
      <c r="H582" s="157"/>
      <c r="I582" s="18" t="str">
        <f t="shared" si="46"/>
        <v/>
      </c>
      <c r="J582" s="150">
        <f t="shared" si="47"/>
        <v>0</v>
      </c>
      <c r="K582" s="18">
        <f t="shared" si="48"/>
        <v>0</v>
      </c>
    </row>
    <row r="583" spans="1:11" x14ac:dyDescent="0.25">
      <c r="A583" s="24">
        <v>581</v>
      </c>
      <c r="B583" s="23">
        <f t="shared" si="49"/>
        <v>44586</v>
      </c>
      <c r="C583" s="24">
        <v>5</v>
      </c>
      <c r="D583" s="22" t="str">
        <f t="shared" si="45"/>
        <v>ASET</v>
      </c>
      <c r="E583" s="157"/>
      <c r="F583" s="157"/>
      <c r="G583" s="157"/>
      <c r="H583" s="157"/>
      <c r="I583" s="18" t="str">
        <f t="shared" si="46"/>
        <v/>
      </c>
      <c r="J583" s="150">
        <f t="shared" si="47"/>
        <v>0</v>
      </c>
      <c r="K583" s="18">
        <f t="shared" si="48"/>
        <v>0</v>
      </c>
    </row>
    <row r="584" spans="1:11" x14ac:dyDescent="0.25">
      <c r="A584" s="24">
        <v>582</v>
      </c>
      <c r="B584" s="23">
        <f t="shared" si="49"/>
        <v>44586</v>
      </c>
      <c r="C584" s="24">
        <v>6</v>
      </c>
      <c r="D584" s="22" t="str">
        <f t="shared" si="45"/>
        <v>ASET</v>
      </c>
      <c r="E584" s="157"/>
      <c r="F584" s="157"/>
      <c r="G584" s="157"/>
      <c r="H584" s="157"/>
      <c r="I584" s="18" t="str">
        <f t="shared" si="46"/>
        <v/>
      </c>
      <c r="J584" s="150">
        <f t="shared" si="47"/>
        <v>0</v>
      </c>
      <c r="K584" s="18">
        <f t="shared" si="48"/>
        <v>0</v>
      </c>
    </row>
    <row r="585" spans="1:11" x14ac:dyDescent="0.25">
      <c r="A585" s="24">
        <v>583</v>
      </c>
      <c r="B585" s="23">
        <f t="shared" si="49"/>
        <v>44586</v>
      </c>
      <c r="C585" s="24">
        <v>7</v>
      </c>
      <c r="D585" s="22" t="str">
        <f t="shared" si="45"/>
        <v>ASET</v>
      </c>
      <c r="E585" s="157"/>
      <c r="F585" s="157"/>
      <c r="G585" s="157"/>
      <c r="H585" s="157"/>
      <c r="I585" s="18" t="str">
        <f t="shared" si="46"/>
        <v/>
      </c>
      <c r="J585" s="150">
        <f t="shared" si="47"/>
        <v>0</v>
      </c>
      <c r="K585" s="18">
        <f t="shared" si="48"/>
        <v>0</v>
      </c>
    </row>
    <row r="586" spans="1:11" x14ac:dyDescent="0.25">
      <c r="A586" s="24">
        <v>584</v>
      </c>
      <c r="B586" s="23">
        <f t="shared" si="49"/>
        <v>44586</v>
      </c>
      <c r="C586" s="24">
        <v>8</v>
      </c>
      <c r="D586" s="22" t="str">
        <f t="shared" si="45"/>
        <v>ASET</v>
      </c>
      <c r="E586" s="157"/>
      <c r="F586" s="157"/>
      <c r="G586" s="157"/>
      <c r="H586" s="157"/>
      <c r="I586" s="18" t="str">
        <f t="shared" si="46"/>
        <v/>
      </c>
      <c r="J586" s="150">
        <f t="shared" si="47"/>
        <v>0</v>
      </c>
      <c r="K586" s="18">
        <f t="shared" si="48"/>
        <v>0</v>
      </c>
    </row>
    <row r="587" spans="1:11" x14ac:dyDescent="0.25">
      <c r="A587" s="24">
        <v>585</v>
      </c>
      <c r="B587" s="23">
        <f t="shared" si="49"/>
        <v>44586</v>
      </c>
      <c r="C587" s="24">
        <v>9</v>
      </c>
      <c r="D587" s="22" t="str">
        <f t="shared" si="45"/>
        <v>ASET</v>
      </c>
      <c r="E587" s="157"/>
      <c r="F587" s="157"/>
      <c r="G587" s="157"/>
      <c r="H587" s="157"/>
      <c r="I587" s="18" t="str">
        <f t="shared" si="46"/>
        <v/>
      </c>
      <c r="J587" s="150">
        <f t="shared" si="47"/>
        <v>0</v>
      </c>
      <c r="K587" s="18">
        <f t="shared" si="48"/>
        <v>0</v>
      </c>
    </row>
    <row r="588" spans="1:11" x14ac:dyDescent="0.25">
      <c r="A588" s="24">
        <v>586</v>
      </c>
      <c r="B588" s="23">
        <f t="shared" si="49"/>
        <v>44586</v>
      </c>
      <c r="C588" s="24">
        <v>10</v>
      </c>
      <c r="D588" s="22" t="str">
        <f t="shared" si="45"/>
        <v>ASET</v>
      </c>
      <c r="E588" s="157"/>
      <c r="F588" s="157"/>
      <c r="G588" s="157"/>
      <c r="H588" s="157"/>
      <c r="I588" s="18" t="str">
        <f t="shared" si="46"/>
        <v/>
      </c>
      <c r="J588" s="150">
        <f t="shared" si="47"/>
        <v>0</v>
      </c>
      <c r="K588" s="18">
        <f t="shared" si="48"/>
        <v>0</v>
      </c>
    </row>
    <row r="589" spans="1:11" x14ac:dyDescent="0.25">
      <c r="A589" s="24">
        <v>587</v>
      </c>
      <c r="B589" s="23">
        <f t="shared" si="49"/>
        <v>44586</v>
      </c>
      <c r="C589" s="24">
        <v>11</v>
      </c>
      <c r="D589" s="22" t="str">
        <f t="shared" si="45"/>
        <v>ASET</v>
      </c>
      <c r="E589" s="157"/>
      <c r="F589" s="157"/>
      <c r="G589" s="157"/>
      <c r="H589" s="157"/>
      <c r="I589" s="18" t="str">
        <f t="shared" si="46"/>
        <v/>
      </c>
      <c r="J589" s="150">
        <f t="shared" si="47"/>
        <v>0</v>
      </c>
      <c r="K589" s="18">
        <f t="shared" si="48"/>
        <v>0</v>
      </c>
    </row>
    <row r="590" spans="1:11" x14ac:dyDescent="0.25">
      <c r="A590" s="24">
        <v>588</v>
      </c>
      <c r="B590" s="23">
        <f t="shared" si="49"/>
        <v>44586</v>
      </c>
      <c r="C590" s="24">
        <v>12</v>
      </c>
      <c r="D590" s="22" t="str">
        <f t="shared" si="45"/>
        <v>ASET</v>
      </c>
      <c r="E590" s="157"/>
      <c r="F590" s="157"/>
      <c r="G590" s="157"/>
      <c r="H590" s="157"/>
      <c r="I590" s="18" t="str">
        <f t="shared" si="46"/>
        <v/>
      </c>
      <c r="J590" s="150">
        <f t="shared" si="47"/>
        <v>0</v>
      </c>
      <c r="K590" s="18">
        <f t="shared" si="48"/>
        <v>0</v>
      </c>
    </row>
    <row r="591" spans="1:11" x14ac:dyDescent="0.25">
      <c r="A591" s="24">
        <v>589</v>
      </c>
      <c r="B591" s="23">
        <f t="shared" si="49"/>
        <v>44586</v>
      </c>
      <c r="C591" s="24">
        <v>13</v>
      </c>
      <c r="D591" s="22" t="str">
        <f t="shared" si="45"/>
        <v>ASET</v>
      </c>
      <c r="E591" s="157"/>
      <c r="F591" s="157"/>
      <c r="G591" s="157"/>
      <c r="H591" s="157"/>
      <c r="I591" s="18" t="str">
        <f t="shared" si="46"/>
        <v/>
      </c>
      <c r="J591" s="150">
        <f t="shared" si="47"/>
        <v>0</v>
      </c>
      <c r="K591" s="18">
        <f t="shared" si="48"/>
        <v>0</v>
      </c>
    </row>
    <row r="592" spans="1:11" x14ac:dyDescent="0.25">
      <c r="A592" s="24">
        <v>590</v>
      </c>
      <c r="B592" s="23">
        <f t="shared" si="49"/>
        <v>44586</v>
      </c>
      <c r="C592" s="24">
        <v>14</v>
      </c>
      <c r="D592" s="22" t="str">
        <f t="shared" si="45"/>
        <v>ASET</v>
      </c>
      <c r="E592" s="157"/>
      <c r="F592" s="157"/>
      <c r="G592" s="157"/>
      <c r="H592" s="157"/>
      <c r="I592" s="18" t="str">
        <f t="shared" si="46"/>
        <v/>
      </c>
      <c r="J592" s="150">
        <f t="shared" si="47"/>
        <v>0</v>
      </c>
      <c r="K592" s="18">
        <f t="shared" si="48"/>
        <v>0</v>
      </c>
    </row>
    <row r="593" spans="1:11" x14ac:dyDescent="0.25">
      <c r="A593" s="24">
        <v>591</v>
      </c>
      <c r="B593" s="23">
        <f t="shared" si="49"/>
        <v>44586</v>
      </c>
      <c r="C593" s="24">
        <v>15</v>
      </c>
      <c r="D593" s="22" t="str">
        <f t="shared" si="45"/>
        <v>ASET</v>
      </c>
      <c r="E593" s="157"/>
      <c r="F593" s="157"/>
      <c r="G593" s="157"/>
      <c r="H593" s="157"/>
      <c r="I593" s="18" t="str">
        <f t="shared" si="46"/>
        <v/>
      </c>
      <c r="J593" s="150">
        <f t="shared" si="47"/>
        <v>0</v>
      </c>
      <c r="K593" s="18">
        <f t="shared" si="48"/>
        <v>0</v>
      </c>
    </row>
    <row r="594" spans="1:11" x14ac:dyDescent="0.25">
      <c r="A594" s="24">
        <v>592</v>
      </c>
      <c r="B594" s="23">
        <f t="shared" si="49"/>
        <v>44586</v>
      </c>
      <c r="C594" s="24">
        <v>16</v>
      </c>
      <c r="D594" s="22" t="str">
        <f t="shared" si="45"/>
        <v>ASET</v>
      </c>
      <c r="E594" s="157"/>
      <c r="F594" s="157"/>
      <c r="G594" s="157"/>
      <c r="H594" s="157"/>
      <c r="I594" s="18" t="str">
        <f t="shared" si="46"/>
        <v/>
      </c>
      <c r="J594" s="150">
        <f t="shared" si="47"/>
        <v>0</v>
      </c>
      <c r="K594" s="18">
        <f t="shared" si="48"/>
        <v>0</v>
      </c>
    </row>
    <row r="595" spans="1:11" x14ac:dyDescent="0.25">
      <c r="A595" s="24">
        <v>593</v>
      </c>
      <c r="B595" s="23">
        <f t="shared" si="49"/>
        <v>44586</v>
      </c>
      <c r="C595" s="24">
        <v>17</v>
      </c>
      <c r="D595" s="22" t="str">
        <f t="shared" si="45"/>
        <v>ASET</v>
      </c>
      <c r="E595" s="157"/>
      <c r="F595" s="157"/>
      <c r="G595" s="157"/>
      <c r="H595" s="157"/>
      <c r="I595" s="18" t="str">
        <f t="shared" si="46"/>
        <v/>
      </c>
      <c r="J595" s="150">
        <f t="shared" si="47"/>
        <v>0</v>
      </c>
      <c r="K595" s="18">
        <f t="shared" si="48"/>
        <v>0</v>
      </c>
    </row>
    <row r="596" spans="1:11" x14ac:dyDescent="0.25">
      <c r="A596" s="24">
        <v>594</v>
      </c>
      <c r="B596" s="23">
        <f t="shared" si="49"/>
        <v>44586</v>
      </c>
      <c r="C596" s="24">
        <v>18</v>
      </c>
      <c r="D596" s="22" t="str">
        <f t="shared" si="45"/>
        <v>ASET</v>
      </c>
      <c r="E596" s="157"/>
      <c r="F596" s="157"/>
      <c r="G596" s="157"/>
      <c r="H596" s="157"/>
      <c r="I596" s="18" t="str">
        <f t="shared" si="46"/>
        <v/>
      </c>
      <c r="J596" s="150">
        <f t="shared" si="47"/>
        <v>0</v>
      </c>
      <c r="K596" s="18">
        <f t="shared" si="48"/>
        <v>0</v>
      </c>
    </row>
    <row r="597" spans="1:11" x14ac:dyDescent="0.25">
      <c r="A597" s="24">
        <v>595</v>
      </c>
      <c r="B597" s="23">
        <f t="shared" si="49"/>
        <v>44586</v>
      </c>
      <c r="C597" s="24">
        <v>19</v>
      </c>
      <c r="D597" s="22" t="str">
        <f t="shared" si="45"/>
        <v>ASET</v>
      </c>
      <c r="E597" s="157"/>
      <c r="F597" s="157"/>
      <c r="G597" s="157"/>
      <c r="H597" s="157"/>
      <c r="I597" s="18" t="str">
        <f t="shared" si="46"/>
        <v/>
      </c>
      <c r="J597" s="150">
        <f t="shared" si="47"/>
        <v>0</v>
      </c>
      <c r="K597" s="18">
        <f t="shared" si="48"/>
        <v>0</v>
      </c>
    </row>
    <row r="598" spans="1:11" x14ac:dyDescent="0.25">
      <c r="A598" s="24">
        <v>596</v>
      </c>
      <c r="B598" s="23">
        <f t="shared" si="49"/>
        <v>44586</v>
      </c>
      <c r="C598" s="24">
        <v>20</v>
      </c>
      <c r="D598" s="22" t="str">
        <f t="shared" si="45"/>
        <v>ASET</v>
      </c>
      <c r="E598" s="157"/>
      <c r="F598" s="157"/>
      <c r="G598" s="157"/>
      <c r="H598" s="157"/>
      <c r="I598" s="18" t="str">
        <f t="shared" si="46"/>
        <v/>
      </c>
      <c r="J598" s="150">
        <f t="shared" si="47"/>
        <v>0</v>
      </c>
      <c r="K598" s="18">
        <f t="shared" si="48"/>
        <v>0</v>
      </c>
    </row>
    <row r="599" spans="1:11" x14ac:dyDescent="0.25">
      <c r="A599" s="24">
        <v>597</v>
      </c>
      <c r="B599" s="23">
        <f t="shared" si="49"/>
        <v>44586</v>
      </c>
      <c r="C599" s="24">
        <v>21</v>
      </c>
      <c r="D599" s="22" t="str">
        <f t="shared" si="45"/>
        <v>ASET</v>
      </c>
      <c r="E599" s="157"/>
      <c r="F599" s="157"/>
      <c r="G599" s="157"/>
      <c r="H599" s="157"/>
      <c r="I599" s="18" t="str">
        <f t="shared" si="46"/>
        <v/>
      </c>
      <c r="J599" s="150">
        <f t="shared" si="47"/>
        <v>0</v>
      </c>
      <c r="K599" s="18">
        <f t="shared" si="48"/>
        <v>0</v>
      </c>
    </row>
    <row r="600" spans="1:11" x14ac:dyDescent="0.25">
      <c r="A600" s="24">
        <v>598</v>
      </c>
      <c r="B600" s="23">
        <f t="shared" si="49"/>
        <v>44586</v>
      </c>
      <c r="C600" s="24">
        <v>22</v>
      </c>
      <c r="D600" s="22" t="str">
        <f t="shared" si="45"/>
        <v>ASET</v>
      </c>
      <c r="E600" s="157"/>
      <c r="F600" s="157"/>
      <c r="G600" s="157"/>
      <c r="H600" s="157"/>
      <c r="I600" s="18" t="str">
        <f t="shared" si="46"/>
        <v/>
      </c>
      <c r="J600" s="150">
        <f t="shared" si="47"/>
        <v>0</v>
      </c>
      <c r="K600" s="18">
        <f t="shared" si="48"/>
        <v>0</v>
      </c>
    </row>
    <row r="601" spans="1:11" x14ac:dyDescent="0.25">
      <c r="A601" s="24">
        <v>599</v>
      </c>
      <c r="B601" s="23">
        <f t="shared" si="49"/>
        <v>44586</v>
      </c>
      <c r="C601" s="24">
        <v>23</v>
      </c>
      <c r="D601" s="22" t="str">
        <f t="shared" si="45"/>
        <v>ASET</v>
      </c>
      <c r="E601" s="157"/>
      <c r="F601" s="157"/>
      <c r="G601" s="157"/>
      <c r="H601" s="157"/>
      <c r="I601" s="18" t="str">
        <f t="shared" si="46"/>
        <v/>
      </c>
      <c r="J601" s="150">
        <f t="shared" si="47"/>
        <v>0</v>
      </c>
      <c r="K601" s="18">
        <f t="shared" si="48"/>
        <v>0</v>
      </c>
    </row>
    <row r="602" spans="1:11" x14ac:dyDescent="0.25">
      <c r="A602" s="24">
        <v>600</v>
      </c>
      <c r="B602" s="23">
        <f t="shared" si="49"/>
        <v>44586</v>
      </c>
      <c r="C602" s="24">
        <v>24</v>
      </c>
      <c r="D602" s="22" t="str">
        <f t="shared" si="45"/>
        <v>ASET</v>
      </c>
      <c r="E602" s="157"/>
      <c r="F602" s="157"/>
      <c r="G602" s="157"/>
      <c r="H602" s="157"/>
      <c r="I602" s="18" t="str">
        <f t="shared" si="46"/>
        <v/>
      </c>
      <c r="J602" s="150">
        <f t="shared" si="47"/>
        <v>0</v>
      </c>
      <c r="K602" s="18">
        <f t="shared" si="48"/>
        <v>0</v>
      </c>
    </row>
    <row r="603" spans="1:11" x14ac:dyDescent="0.25">
      <c r="A603" s="24">
        <v>601</v>
      </c>
      <c r="B603" s="23">
        <f t="shared" si="49"/>
        <v>44587</v>
      </c>
      <c r="C603" s="24">
        <v>1</v>
      </c>
      <c r="D603" s="22" t="str">
        <f t="shared" si="45"/>
        <v>ASET</v>
      </c>
      <c r="E603" s="157"/>
      <c r="F603" s="157"/>
      <c r="G603" s="157"/>
      <c r="H603" s="157"/>
      <c r="I603" s="18" t="str">
        <f t="shared" si="46"/>
        <v/>
      </c>
      <c r="J603" s="150">
        <f t="shared" si="47"/>
        <v>0</v>
      </c>
      <c r="K603" s="18">
        <f t="shared" si="48"/>
        <v>0</v>
      </c>
    </row>
    <row r="604" spans="1:11" x14ac:dyDescent="0.25">
      <c r="A604" s="24">
        <v>602</v>
      </c>
      <c r="B604" s="23">
        <f t="shared" si="49"/>
        <v>44587</v>
      </c>
      <c r="C604" s="24">
        <v>2</v>
      </c>
      <c r="D604" s="22" t="str">
        <f t="shared" si="45"/>
        <v>ASET</v>
      </c>
      <c r="E604" s="157"/>
      <c r="F604" s="157"/>
      <c r="G604" s="157"/>
      <c r="H604" s="157"/>
      <c r="I604" s="18" t="str">
        <f t="shared" si="46"/>
        <v/>
      </c>
      <c r="J604" s="150">
        <f t="shared" si="47"/>
        <v>0</v>
      </c>
      <c r="K604" s="18">
        <f t="shared" si="48"/>
        <v>0</v>
      </c>
    </row>
    <row r="605" spans="1:11" x14ac:dyDescent="0.25">
      <c r="A605" s="24">
        <v>603</v>
      </c>
      <c r="B605" s="23">
        <f t="shared" si="49"/>
        <v>44587</v>
      </c>
      <c r="C605" s="24">
        <v>3</v>
      </c>
      <c r="D605" s="22" t="str">
        <f t="shared" si="45"/>
        <v>ASET</v>
      </c>
      <c r="E605" s="157"/>
      <c r="F605" s="157"/>
      <c r="G605" s="157"/>
      <c r="H605" s="157"/>
      <c r="I605" s="18" t="str">
        <f t="shared" si="46"/>
        <v/>
      </c>
      <c r="J605" s="150">
        <f t="shared" si="47"/>
        <v>0</v>
      </c>
      <c r="K605" s="18">
        <f t="shared" si="48"/>
        <v>0</v>
      </c>
    </row>
    <row r="606" spans="1:11" x14ac:dyDescent="0.25">
      <c r="A606" s="24">
        <v>604</v>
      </c>
      <c r="B606" s="23">
        <f t="shared" si="49"/>
        <v>44587</v>
      </c>
      <c r="C606" s="24">
        <v>4</v>
      </c>
      <c r="D606" s="22" t="str">
        <f t="shared" si="45"/>
        <v>ASET</v>
      </c>
      <c r="E606" s="157"/>
      <c r="F606" s="157"/>
      <c r="G606" s="157"/>
      <c r="H606" s="157"/>
      <c r="I606" s="18" t="str">
        <f t="shared" si="46"/>
        <v/>
      </c>
      <c r="J606" s="150">
        <f t="shared" si="47"/>
        <v>0</v>
      </c>
      <c r="K606" s="18">
        <f t="shared" si="48"/>
        <v>0</v>
      </c>
    </row>
    <row r="607" spans="1:11" x14ac:dyDescent="0.25">
      <c r="A607" s="24">
        <v>605</v>
      </c>
      <c r="B607" s="23">
        <f t="shared" si="49"/>
        <v>44587</v>
      </c>
      <c r="C607" s="24">
        <v>5</v>
      </c>
      <c r="D607" s="22" t="str">
        <f t="shared" si="45"/>
        <v>ASET</v>
      </c>
      <c r="E607" s="157"/>
      <c r="F607" s="157"/>
      <c r="G607" s="157"/>
      <c r="H607" s="157"/>
      <c r="I607" s="18" t="str">
        <f t="shared" si="46"/>
        <v/>
      </c>
      <c r="J607" s="150">
        <f t="shared" si="47"/>
        <v>0</v>
      </c>
      <c r="K607" s="18">
        <f t="shared" si="48"/>
        <v>0</v>
      </c>
    </row>
    <row r="608" spans="1:11" x14ac:dyDescent="0.25">
      <c r="A608" s="24">
        <v>606</v>
      </c>
      <c r="B608" s="23">
        <f t="shared" si="49"/>
        <v>44587</v>
      </c>
      <c r="C608" s="24">
        <v>6</v>
      </c>
      <c r="D608" s="22" t="str">
        <f t="shared" si="45"/>
        <v>ASET</v>
      </c>
      <c r="E608" s="157"/>
      <c r="F608" s="157"/>
      <c r="G608" s="157"/>
      <c r="H608" s="157"/>
      <c r="I608" s="18" t="str">
        <f t="shared" si="46"/>
        <v/>
      </c>
      <c r="J608" s="150">
        <f t="shared" si="47"/>
        <v>0</v>
      </c>
      <c r="K608" s="18">
        <f t="shared" si="48"/>
        <v>0</v>
      </c>
    </row>
    <row r="609" spans="1:11" x14ac:dyDescent="0.25">
      <c r="A609" s="24">
        <v>607</v>
      </c>
      <c r="B609" s="23">
        <f t="shared" si="49"/>
        <v>44587</v>
      </c>
      <c r="C609" s="24">
        <v>7</v>
      </c>
      <c r="D609" s="22" t="str">
        <f t="shared" si="45"/>
        <v>ASET</v>
      </c>
      <c r="E609" s="157"/>
      <c r="F609" s="157"/>
      <c r="G609" s="157"/>
      <c r="H609" s="157"/>
      <c r="I609" s="18" t="str">
        <f t="shared" si="46"/>
        <v/>
      </c>
      <c r="J609" s="150">
        <f t="shared" si="47"/>
        <v>0</v>
      </c>
      <c r="K609" s="18">
        <f t="shared" si="48"/>
        <v>0</v>
      </c>
    </row>
    <row r="610" spans="1:11" x14ac:dyDescent="0.25">
      <c r="A610" s="24">
        <v>608</v>
      </c>
      <c r="B610" s="23">
        <f t="shared" si="49"/>
        <v>44587</v>
      </c>
      <c r="C610" s="24">
        <v>8</v>
      </c>
      <c r="D610" s="22" t="str">
        <f t="shared" si="45"/>
        <v>ASET</v>
      </c>
      <c r="E610" s="157"/>
      <c r="F610" s="157"/>
      <c r="G610" s="157"/>
      <c r="H610" s="157"/>
      <c r="I610" s="18" t="str">
        <f t="shared" si="46"/>
        <v/>
      </c>
      <c r="J610" s="150">
        <f t="shared" si="47"/>
        <v>0</v>
      </c>
      <c r="K610" s="18">
        <f t="shared" si="48"/>
        <v>0</v>
      </c>
    </row>
    <row r="611" spans="1:11" x14ac:dyDescent="0.25">
      <c r="A611" s="24">
        <v>609</v>
      </c>
      <c r="B611" s="23">
        <f t="shared" si="49"/>
        <v>44587</v>
      </c>
      <c r="C611" s="24">
        <v>9</v>
      </c>
      <c r="D611" s="22" t="str">
        <f t="shared" si="45"/>
        <v>ASET</v>
      </c>
      <c r="E611" s="157"/>
      <c r="F611" s="157"/>
      <c r="G611" s="157"/>
      <c r="H611" s="157"/>
      <c r="I611" s="18" t="str">
        <f t="shared" si="46"/>
        <v/>
      </c>
      <c r="J611" s="150">
        <f t="shared" si="47"/>
        <v>0</v>
      </c>
      <c r="K611" s="18">
        <f t="shared" si="48"/>
        <v>0</v>
      </c>
    </row>
    <row r="612" spans="1:11" x14ac:dyDescent="0.25">
      <c r="A612" s="24">
        <v>610</v>
      </c>
      <c r="B612" s="23">
        <f t="shared" si="49"/>
        <v>44587</v>
      </c>
      <c r="C612" s="24">
        <v>10</v>
      </c>
      <c r="D612" s="22" t="str">
        <f t="shared" si="45"/>
        <v>ASET</v>
      </c>
      <c r="E612" s="157"/>
      <c r="F612" s="157"/>
      <c r="G612" s="157"/>
      <c r="H612" s="157"/>
      <c r="I612" s="18" t="str">
        <f t="shared" si="46"/>
        <v/>
      </c>
      <c r="J612" s="150">
        <f t="shared" si="47"/>
        <v>0</v>
      </c>
      <c r="K612" s="18">
        <f t="shared" si="48"/>
        <v>0</v>
      </c>
    </row>
    <row r="613" spans="1:11" x14ac:dyDescent="0.25">
      <c r="A613" s="24">
        <v>611</v>
      </c>
      <c r="B613" s="23">
        <f t="shared" si="49"/>
        <v>44587</v>
      </c>
      <c r="C613" s="24">
        <v>11</v>
      </c>
      <c r="D613" s="22" t="str">
        <f t="shared" si="45"/>
        <v>ASET</v>
      </c>
      <c r="E613" s="157"/>
      <c r="F613" s="157"/>
      <c r="G613" s="157"/>
      <c r="H613" s="157"/>
      <c r="I613" s="18" t="str">
        <f t="shared" si="46"/>
        <v/>
      </c>
      <c r="J613" s="150">
        <f t="shared" si="47"/>
        <v>0</v>
      </c>
      <c r="K613" s="18">
        <f t="shared" si="48"/>
        <v>0</v>
      </c>
    </row>
    <row r="614" spans="1:11" x14ac:dyDescent="0.25">
      <c r="A614" s="24">
        <v>612</v>
      </c>
      <c r="B614" s="23">
        <f t="shared" si="49"/>
        <v>44587</v>
      </c>
      <c r="C614" s="24">
        <v>12</v>
      </c>
      <c r="D614" s="22" t="str">
        <f t="shared" si="45"/>
        <v>ASET</v>
      </c>
      <c r="E614" s="157"/>
      <c r="F614" s="157"/>
      <c r="G614" s="157"/>
      <c r="H614" s="157"/>
      <c r="I614" s="18" t="str">
        <f t="shared" si="46"/>
        <v/>
      </c>
      <c r="J614" s="150">
        <f t="shared" si="47"/>
        <v>0</v>
      </c>
      <c r="K614" s="18">
        <f t="shared" si="48"/>
        <v>0</v>
      </c>
    </row>
    <row r="615" spans="1:11" x14ac:dyDescent="0.25">
      <c r="A615" s="24">
        <v>613</v>
      </c>
      <c r="B615" s="23">
        <f t="shared" si="49"/>
        <v>44587</v>
      </c>
      <c r="C615" s="24">
        <v>13</v>
      </c>
      <c r="D615" s="22" t="str">
        <f t="shared" si="45"/>
        <v>ASET</v>
      </c>
      <c r="E615" s="157"/>
      <c r="F615" s="157"/>
      <c r="G615" s="157"/>
      <c r="H615" s="157"/>
      <c r="I615" s="18" t="str">
        <f t="shared" si="46"/>
        <v/>
      </c>
      <c r="J615" s="150">
        <f t="shared" si="47"/>
        <v>0</v>
      </c>
      <c r="K615" s="18">
        <f t="shared" si="48"/>
        <v>0</v>
      </c>
    </row>
    <row r="616" spans="1:11" x14ac:dyDescent="0.25">
      <c r="A616" s="24">
        <v>614</v>
      </c>
      <c r="B616" s="23">
        <f t="shared" si="49"/>
        <v>44587</v>
      </c>
      <c r="C616" s="24">
        <v>14</v>
      </c>
      <c r="D616" s="22" t="str">
        <f t="shared" si="45"/>
        <v>ASET</v>
      </c>
      <c r="E616" s="157"/>
      <c r="F616" s="157"/>
      <c r="G616" s="157"/>
      <c r="H616" s="157"/>
      <c r="I616" s="18" t="str">
        <f t="shared" si="46"/>
        <v/>
      </c>
      <c r="J616" s="150">
        <f t="shared" si="47"/>
        <v>0</v>
      </c>
      <c r="K616" s="18">
        <f t="shared" si="48"/>
        <v>0</v>
      </c>
    </row>
    <row r="617" spans="1:11" x14ac:dyDescent="0.25">
      <c r="A617" s="24">
        <v>615</v>
      </c>
      <c r="B617" s="23">
        <f t="shared" si="49"/>
        <v>44587</v>
      </c>
      <c r="C617" s="24">
        <v>15</v>
      </c>
      <c r="D617" s="22" t="str">
        <f t="shared" si="45"/>
        <v>ASET</v>
      </c>
      <c r="E617" s="157"/>
      <c r="F617" s="157"/>
      <c r="G617" s="157"/>
      <c r="H617" s="157"/>
      <c r="I617" s="18" t="str">
        <f t="shared" si="46"/>
        <v/>
      </c>
      <c r="J617" s="150">
        <f t="shared" si="47"/>
        <v>0</v>
      </c>
      <c r="K617" s="18">
        <f t="shared" si="48"/>
        <v>0</v>
      </c>
    </row>
    <row r="618" spans="1:11" x14ac:dyDescent="0.25">
      <c r="A618" s="24">
        <v>616</v>
      </c>
      <c r="B618" s="23">
        <f t="shared" si="49"/>
        <v>44587</v>
      </c>
      <c r="C618" s="24">
        <v>16</v>
      </c>
      <c r="D618" s="22" t="str">
        <f t="shared" si="45"/>
        <v>ASET</v>
      </c>
      <c r="E618" s="157"/>
      <c r="F618" s="157"/>
      <c r="G618" s="157"/>
      <c r="H618" s="157"/>
      <c r="I618" s="18" t="str">
        <f t="shared" si="46"/>
        <v/>
      </c>
      <c r="J618" s="150">
        <f t="shared" si="47"/>
        <v>0</v>
      </c>
      <c r="K618" s="18">
        <f t="shared" si="48"/>
        <v>0</v>
      </c>
    </row>
    <row r="619" spans="1:11" x14ac:dyDescent="0.25">
      <c r="A619" s="24">
        <v>617</v>
      </c>
      <c r="B619" s="23">
        <f t="shared" si="49"/>
        <v>44587</v>
      </c>
      <c r="C619" s="24">
        <v>17</v>
      </c>
      <c r="D619" s="22" t="str">
        <f t="shared" si="45"/>
        <v>ASET</v>
      </c>
      <c r="E619" s="157"/>
      <c r="F619" s="157"/>
      <c r="G619" s="157"/>
      <c r="H619" s="157"/>
      <c r="I619" s="18" t="str">
        <f t="shared" si="46"/>
        <v/>
      </c>
      <c r="J619" s="150">
        <f t="shared" si="47"/>
        <v>0</v>
      </c>
      <c r="K619" s="18">
        <f t="shared" si="48"/>
        <v>0</v>
      </c>
    </row>
    <row r="620" spans="1:11" x14ac:dyDescent="0.25">
      <c r="A620" s="24">
        <v>618</v>
      </c>
      <c r="B620" s="23">
        <f t="shared" si="49"/>
        <v>44587</v>
      </c>
      <c r="C620" s="24">
        <v>18</v>
      </c>
      <c r="D620" s="22" t="str">
        <f t="shared" si="45"/>
        <v>ASET</v>
      </c>
      <c r="E620" s="157"/>
      <c r="F620" s="157"/>
      <c r="G620" s="157"/>
      <c r="H620" s="157"/>
      <c r="I620" s="18" t="str">
        <f t="shared" si="46"/>
        <v/>
      </c>
      <c r="J620" s="150">
        <f t="shared" si="47"/>
        <v>0</v>
      </c>
      <c r="K620" s="18">
        <f t="shared" si="48"/>
        <v>0</v>
      </c>
    </row>
    <row r="621" spans="1:11" x14ac:dyDescent="0.25">
      <c r="A621" s="24">
        <v>619</v>
      </c>
      <c r="B621" s="23">
        <f t="shared" si="49"/>
        <v>44587</v>
      </c>
      <c r="C621" s="24">
        <v>19</v>
      </c>
      <c r="D621" s="22" t="str">
        <f t="shared" si="45"/>
        <v>ASET</v>
      </c>
      <c r="E621" s="157"/>
      <c r="F621" s="157"/>
      <c r="G621" s="157"/>
      <c r="H621" s="157"/>
      <c r="I621" s="18" t="str">
        <f t="shared" si="46"/>
        <v/>
      </c>
      <c r="J621" s="150">
        <f t="shared" si="47"/>
        <v>0</v>
      </c>
      <c r="K621" s="18">
        <f t="shared" si="48"/>
        <v>0</v>
      </c>
    </row>
    <row r="622" spans="1:11" x14ac:dyDescent="0.25">
      <c r="A622" s="24">
        <v>620</v>
      </c>
      <c r="B622" s="23">
        <f t="shared" si="49"/>
        <v>44587</v>
      </c>
      <c r="C622" s="24">
        <v>20</v>
      </c>
      <c r="D622" s="22" t="str">
        <f t="shared" si="45"/>
        <v>ASET</v>
      </c>
      <c r="E622" s="157"/>
      <c r="F622" s="157"/>
      <c r="G622" s="157"/>
      <c r="H622" s="157"/>
      <c r="I622" s="18" t="str">
        <f t="shared" si="46"/>
        <v/>
      </c>
      <c r="J622" s="150">
        <f t="shared" si="47"/>
        <v>0</v>
      </c>
      <c r="K622" s="18">
        <f t="shared" si="48"/>
        <v>0</v>
      </c>
    </row>
    <row r="623" spans="1:11" x14ac:dyDescent="0.25">
      <c r="A623" s="24">
        <v>621</v>
      </c>
      <c r="B623" s="23">
        <f t="shared" si="49"/>
        <v>44587</v>
      </c>
      <c r="C623" s="24">
        <v>21</v>
      </c>
      <c r="D623" s="22" t="str">
        <f t="shared" si="45"/>
        <v>ASET</v>
      </c>
      <c r="E623" s="157"/>
      <c r="F623" s="157"/>
      <c r="G623" s="157"/>
      <c r="H623" s="157"/>
      <c r="I623" s="18" t="str">
        <f t="shared" si="46"/>
        <v/>
      </c>
      <c r="J623" s="150">
        <f t="shared" si="47"/>
        <v>0</v>
      </c>
      <c r="K623" s="18">
        <f t="shared" si="48"/>
        <v>0</v>
      </c>
    </row>
    <row r="624" spans="1:11" x14ac:dyDescent="0.25">
      <c r="A624" s="24">
        <v>622</v>
      </c>
      <c r="B624" s="23">
        <f t="shared" si="49"/>
        <v>44587</v>
      </c>
      <c r="C624" s="24">
        <v>22</v>
      </c>
      <c r="D624" s="22" t="str">
        <f t="shared" si="45"/>
        <v>ASET</v>
      </c>
      <c r="E624" s="157"/>
      <c r="F624" s="157"/>
      <c r="G624" s="157"/>
      <c r="H624" s="157"/>
      <c r="I624" s="18" t="str">
        <f t="shared" si="46"/>
        <v/>
      </c>
      <c r="J624" s="150">
        <f t="shared" si="47"/>
        <v>0</v>
      </c>
      <c r="K624" s="18">
        <f t="shared" si="48"/>
        <v>0</v>
      </c>
    </row>
    <row r="625" spans="1:11" x14ac:dyDescent="0.25">
      <c r="A625" s="24">
        <v>623</v>
      </c>
      <c r="B625" s="23">
        <f t="shared" si="49"/>
        <v>44587</v>
      </c>
      <c r="C625" s="24">
        <v>23</v>
      </c>
      <c r="D625" s="22" t="str">
        <f t="shared" si="45"/>
        <v>ASET</v>
      </c>
      <c r="E625" s="157"/>
      <c r="F625" s="157"/>
      <c r="G625" s="157"/>
      <c r="H625" s="157"/>
      <c r="I625" s="18" t="str">
        <f t="shared" si="46"/>
        <v/>
      </c>
      <c r="J625" s="150">
        <f t="shared" si="47"/>
        <v>0</v>
      </c>
      <c r="K625" s="18">
        <f t="shared" si="48"/>
        <v>0</v>
      </c>
    </row>
    <row r="626" spans="1:11" x14ac:dyDescent="0.25">
      <c r="A626" s="24">
        <v>624</v>
      </c>
      <c r="B626" s="23">
        <f t="shared" si="49"/>
        <v>44587</v>
      </c>
      <c r="C626" s="24">
        <v>24</v>
      </c>
      <c r="D626" s="22" t="str">
        <f t="shared" si="45"/>
        <v>ASET</v>
      </c>
      <c r="E626" s="157"/>
      <c r="F626" s="157"/>
      <c r="G626" s="157"/>
      <c r="H626" s="157"/>
      <c r="I626" s="18" t="str">
        <f t="shared" si="46"/>
        <v/>
      </c>
      <c r="J626" s="150">
        <f t="shared" si="47"/>
        <v>0</v>
      </c>
      <c r="K626" s="18">
        <f t="shared" si="48"/>
        <v>0</v>
      </c>
    </row>
    <row r="627" spans="1:11" x14ac:dyDescent="0.25">
      <c r="A627" s="24">
        <v>625</v>
      </c>
      <c r="B627" s="23">
        <f t="shared" si="49"/>
        <v>44588</v>
      </c>
      <c r="C627" s="24">
        <v>1</v>
      </c>
      <c r="D627" s="22" t="str">
        <f t="shared" si="45"/>
        <v>ASET</v>
      </c>
      <c r="E627" s="157"/>
      <c r="F627" s="157"/>
      <c r="G627" s="157"/>
      <c r="H627" s="157"/>
      <c r="I627" s="18" t="str">
        <f t="shared" si="46"/>
        <v/>
      </c>
      <c r="J627" s="150">
        <f t="shared" si="47"/>
        <v>0</v>
      </c>
      <c r="K627" s="18">
        <f t="shared" si="48"/>
        <v>0</v>
      </c>
    </row>
    <row r="628" spans="1:11" x14ac:dyDescent="0.25">
      <c r="A628" s="24">
        <v>626</v>
      </c>
      <c r="B628" s="23">
        <f t="shared" si="49"/>
        <v>44588</v>
      </c>
      <c r="C628" s="24">
        <v>2</v>
      </c>
      <c r="D628" s="22" t="str">
        <f t="shared" si="45"/>
        <v>ASET</v>
      </c>
      <c r="E628" s="157"/>
      <c r="F628" s="157"/>
      <c r="G628" s="157"/>
      <c r="H628" s="157"/>
      <c r="I628" s="18" t="str">
        <f t="shared" si="46"/>
        <v/>
      </c>
      <c r="J628" s="150">
        <f t="shared" si="47"/>
        <v>0</v>
      </c>
      <c r="K628" s="18">
        <f t="shared" si="48"/>
        <v>0</v>
      </c>
    </row>
    <row r="629" spans="1:11" x14ac:dyDescent="0.25">
      <c r="A629" s="24">
        <v>627</v>
      </c>
      <c r="B629" s="23">
        <f t="shared" si="49"/>
        <v>44588</v>
      </c>
      <c r="C629" s="24">
        <v>3</v>
      </c>
      <c r="D629" s="22" t="str">
        <f t="shared" si="45"/>
        <v>ASET</v>
      </c>
      <c r="E629" s="157"/>
      <c r="F629" s="157"/>
      <c r="G629" s="157"/>
      <c r="H629" s="157"/>
      <c r="I629" s="18" t="str">
        <f t="shared" si="46"/>
        <v/>
      </c>
      <c r="J629" s="150">
        <f t="shared" si="47"/>
        <v>0</v>
      </c>
      <c r="K629" s="18">
        <f t="shared" si="48"/>
        <v>0</v>
      </c>
    </row>
    <row r="630" spans="1:11" x14ac:dyDescent="0.25">
      <c r="A630" s="24">
        <v>628</v>
      </c>
      <c r="B630" s="23">
        <f t="shared" si="49"/>
        <v>44588</v>
      </c>
      <c r="C630" s="24">
        <v>4</v>
      </c>
      <c r="D630" s="22" t="str">
        <f t="shared" si="45"/>
        <v>ASET</v>
      </c>
      <c r="E630" s="157"/>
      <c r="F630" s="157"/>
      <c r="G630" s="157"/>
      <c r="H630" s="157"/>
      <c r="I630" s="18" t="str">
        <f t="shared" si="46"/>
        <v/>
      </c>
      <c r="J630" s="150">
        <f t="shared" si="47"/>
        <v>0</v>
      </c>
      <c r="K630" s="18">
        <f t="shared" si="48"/>
        <v>0</v>
      </c>
    </row>
    <row r="631" spans="1:11" x14ac:dyDescent="0.25">
      <c r="A631" s="24">
        <v>629</v>
      </c>
      <c r="B631" s="23">
        <f t="shared" si="49"/>
        <v>44588</v>
      </c>
      <c r="C631" s="24">
        <v>5</v>
      </c>
      <c r="D631" s="22" t="str">
        <f t="shared" si="45"/>
        <v>ASET</v>
      </c>
      <c r="E631" s="157"/>
      <c r="F631" s="157"/>
      <c r="G631" s="157"/>
      <c r="H631" s="157"/>
      <c r="I631" s="18" t="str">
        <f t="shared" si="46"/>
        <v/>
      </c>
      <c r="J631" s="150">
        <f t="shared" si="47"/>
        <v>0</v>
      </c>
      <c r="K631" s="18">
        <f t="shared" si="48"/>
        <v>0</v>
      </c>
    </row>
    <row r="632" spans="1:11" x14ac:dyDescent="0.25">
      <c r="A632" s="24">
        <v>630</v>
      </c>
      <c r="B632" s="23">
        <f t="shared" si="49"/>
        <v>44588</v>
      </c>
      <c r="C632" s="24">
        <v>6</v>
      </c>
      <c r="D632" s="22" t="str">
        <f t="shared" si="45"/>
        <v>ASET</v>
      </c>
      <c r="E632" s="157"/>
      <c r="F632" s="157"/>
      <c r="G632" s="157"/>
      <c r="H632" s="157"/>
      <c r="I632" s="18" t="str">
        <f t="shared" si="46"/>
        <v/>
      </c>
      <c r="J632" s="150">
        <f t="shared" si="47"/>
        <v>0</v>
      </c>
      <c r="K632" s="18">
        <f t="shared" si="48"/>
        <v>0</v>
      </c>
    </row>
    <row r="633" spans="1:11" x14ac:dyDescent="0.25">
      <c r="A633" s="24">
        <v>631</v>
      </c>
      <c r="B633" s="23">
        <f t="shared" si="49"/>
        <v>44588</v>
      </c>
      <c r="C633" s="24">
        <v>7</v>
      </c>
      <c r="D633" s="22" t="str">
        <f t="shared" si="45"/>
        <v>ASET</v>
      </c>
      <c r="E633" s="157"/>
      <c r="F633" s="157"/>
      <c r="G633" s="157"/>
      <c r="H633" s="157"/>
      <c r="I633" s="18" t="str">
        <f t="shared" si="46"/>
        <v/>
      </c>
      <c r="J633" s="150">
        <f t="shared" si="47"/>
        <v>0</v>
      </c>
      <c r="K633" s="18">
        <f t="shared" si="48"/>
        <v>0</v>
      </c>
    </row>
    <row r="634" spans="1:11" x14ac:dyDescent="0.25">
      <c r="A634" s="24">
        <v>632</v>
      </c>
      <c r="B634" s="23">
        <f t="shared" si="49"/>
        <v>44588</v>
      </c>
      <c r="C634" s="24">
        <v>8</v>
      </c>
      <c r="D634" s="22" t="str">
        <f t="shared" si="45"/>
        <v>ASET</v>
      </c>
      <c r="E634" s="157"/>
      <c r="F634" s="157"/>
      <c r="G634" s="157"/>
      <c r="H634" s="157"/>
      <c r="I634" s="18" t="str">
        <f t="shared" si="46"/>
        <v/>
      </c>
      <c r="J634" s="150">
        <f t="shared" si="47"/>
        <v>0</v>
      </c>
      <c r="K634" s="18">
        <f t="shared" si="48"/>
        <v>0</v>
      </c>
    </row>
    <row r="635" spans="1:11" x14ac:dyDescent="0.25">
      <c r="A635" s="24">
        <v>633</v>
      </c>
      <c r="B635" s="23">
        <f t="shared" si="49"/>
        <v>44588</v>
      </c>
      <c r="C635" s="24">
        <v>9</v>
      </c>
      <c r="D635" s="22" t="str">
        <f t="shared" si="45"/>
        <v>ASET</v>
      </c>
      <c r="E635" s="157"/>
      <c r="F635" s="157"/>
      <c r="G635" s="157"/>
      <c r="H635" s="157"/>
      <c r="I635" s="18" t="str">
        <f t="shared" si="46"/>
        <v/>
      </c>
      <c r="J635" s="150">
        <f t="shared" si="47"/>
        <v>0</v>
      </c>
      <c r="K635" s="18">
        <f t="shared" si="48"/>
        <v>0</v>
      </c>
    </row>
    <row r="636" spans="1:11" x14ac:dyDescent="0.25">
      <c r="A636" s="24">
        <v>634</v>
      </c>
      <c r="B636" s="23">
        <f t="shared" si="49"/>
        <v>44588</v>
      </c>
      <c r="C636" s="24">
        <v>10</v>
      </c>
      <c r="D636" s="22" t="str">
        <f t="shared" si="45"/>
        <v>ASET</v>
      </c>
      <c r="E636" s="157"/>
      <c r="F636" s="157"/>
      <c r="G636" s="157"/>
      <c r="H636" s="157"/>
      <c r="I636" s="18" t="str">
        <f t="shared" si="46"/>
        <v/>
      </c>
      <c r="J636" s="150">
        <f t="shared" si="47"/>
        <v>0</v>
      </c>
      <c r="K636" s="18">
        <f t="shared" si="48"/>
        <v>0</v>
      </c>
    </row>
    <row r="637" spans="1:11" x14ac:dyDescent="0.25">
      <c r="A637" s="24">
        <v>635</v>
      </c>
      <c r="B637" s="23">
        <f t="shared" si="49"/>
        <v>44588</v>
      </c>
      <c r="C637" s="24">
        <v>11</v>
      </c>
      <c r="D637" s="22" t="str">
        <f t="shared" si="45"/>
        <v>ASET</v>
      </c>
      <c r="E637" s="157"/>
      <c r="F637" s="157"/>
      <c r="G637" s="157"/>
      <c r="H637" s="157"/>
      <c r="I637" s="18" t="str">
        <f t="shared" si="46"/>
        <v/>
      </c>
      <c r="J637" s="150">
        <f t="shared" si="47"/>
        <v>0</v>
      </c>
      <c r="K637" s="18">
        <f t="shared" si="48"/>
        <v>0</v>
      </c>
    </row>
    <row r="638" spans="1:11" x14ac:dyDescent="0.25">
      <c r="A638" s="24">
        <v>636</v>
      </c>
      <c r="B638" s="23">
        <f t="shared" si="49"/>
        <v>44588</v>
      </c>
      <c r="C638" s="24">
        <v>12</v>
      </c>
      <c r="D638" s="22" t="str">
        <f t="shared" si="45"/>
        <v>ASET</v>
      </c>
      <c r="E638" s="157"/>
      <c r="F638" s="157"/>
      <c r="G638" s="157"/>
      <c r="H638" s="157"/>
      <c r="I638" s="18" t="str">
        <f t="shared" si="46"/>
        <v/>
      </c>
      <c r="J638" s="150">
        <f t="shared" si="47"/>
        <v>0</v>
      </c>
      <c r="K638" s="18">
        <f t="shared" si="48"/>
        <v>0</v>
      </c>
    </row>
    <row r="639" spans="1:11" x14ac:dyDescent="0.25">
      <c r="A639" s="24">
        <v>637</v>
      </c>
      <c r="B639" s="23">
        <f t="shared" si="49"/>
        <v>44588</v>
      </c>
      <c r="C639" s="24">
        <v>13</v>
      </c>
      <c r="D639" s="22" t="str">
        <f t="shared" si="45"/>
        <v>ASET</v>
      </c>
      <c r="E639" s="157"/>
      <c r="F639" s="157"/>
      <c r="G639" s="157"/>
      <c r="H639" s="157"/>
      <c r="I639" s="18" t="str">
        <f t="shared" si="46"/>
        <v/>
      </c>
      <c r="J639" s="150">
        <f t="shared" si="47"/>
        <v>0</v>
      </c>
      <c r="K639" s="18">
        <f t="shared" si="48"/>
        <v>0</v>
      </c>
    </row>
    <row r="640" spans="1:11" x14ac:dyDescent="0.25">
      <c r="A640" s="24">
        <v>638</v>
      </c>
      <c r="B640" s="23">
        <f t="shared" si="49"/>
        <v>44588</v>
      </c>
      <c r="C640" s="24">
        <v>14</v>
      </c>
      <c r="D640" s="22" t="str">
        <f t="shared" si="45"/>
        <v>ASET</v>
      </c>
      <c r="E640" s="157"/>
      <c r="F640" s="157"/>
      <c r="G640" s="157"/>
      <c r="H640" s="157"/>
      <c r="I640" s="18" t="str">
        <f t="shared" si="46"/>
        <v/>
      </c>
      <c r="J640" s="150">
        <f t="shared" si="47"/>
        <v>0</v>
      </c>
      <c r="K640" s="18">
        <f t="shared" si="48"/>
        <v>0</v>
      </c>
    </row>
    <row r="641" spans="1:11" x14ac:dyDescent="0.25">
      <c r="A641" s="24">
        <v>639</v>
      </c>
      <c r="B641" s="23">
        <f t="shared" si="49"/>
        <v>44588</v>
      </c>
      <c r="C641" s="24">
        <v>15</v>
      </c>
      <c r="D641" s="22" t="str">
        <f t="shared" si="45"/>
        <v>ASET</v>
      </c>
      <c r="E641" s="157"/>
      <c r="F641" s="157"/>
      <c r="G641" s="157"/>
      <c r="H641" s="157"/>
      <c r="I641" s="18" t="str">
        <f t="shared" si="46"/>
        <v/>
      </c>
      <c r="J641" s="150">
        <f t="shared" si="47"/>
        <v>0</v>
      </c>
      <c r="K641" s="18">
        <f t="shared" si="48"/>
        <v>0</v>
      </c>
    </row>
    <row r="642" spans="1:11" x14ac:dyDescent="0.25">
      <c r="A642" s="24">
        <v>640</v>
      </c>
      <c r="B642" s="23">
        <f t="shared" si="49"/>
        <v>44588</v>
      </c>
      <c r="C642" s="24">
        <v>16</v>
      </c>
      <c r="D642" s="22" t="str">
        <f t="shared" si="45"/>
        <v>ASET</v>
      </c>
      <c r="E642" s="157"/>
      <c r="F642" s="157"/>
      <c r="G642" s="157"/>
      <c r="H642" s="157"/>
      <c r="I642" s="18" t="str">
        <f t="shared" si="46"/>
        <v/>
      </c>
      <c r="J642" s="150">
        <f t="shared" si="47"/>
        <v>0</v>
      </c>
      <c r="K642" s="18">
        <f t="shared" si="48"/>
        <v>0</v>
      </c>
    </row>
    <row r="643" spans="1:11" x14ac:dyDescent="0.25">
      <c r="A643" s="24">
        <v>641</v>
      </c>
      <c r="B643" s="23">
        <f t="shared" si="49"/>
        <v>44588</v>
      </c>
      <c r="C643" s="24">
        <v>17</v>
      </c>
      <c r="D643" s="22" t="str">
        <f t="shared" ref="D643:D706" si="50">Unit</f>
        <v>ASET</v>
      </c>
      <c r="E643" s="157"/>
      <c r="F643" s="157"/>
      <c r="G643" s="157"/>
      <c r="H643" s="157"/>
      <c r="I643" s="18" t="str">
        <f t="shared" ref="I643:I706" si="51">IF(ISERROR(VLOOKUP($A643,FTShour,1,0)),"","Yes")</f>
        <v/>
      </c>
      <c r="J643" s="150">
        <f t="shared" ref="J643:J706" si="52">IF(AND(H643=TRUE,OR(I643="",I643="No"))=TRUE,MIN(E643,F643,Contract_Volume),0)</f>
        <v>0</v>
      </c>
      <c r="K643" s="18">
        <f t="shared" ref="K643:K706" si="53">J643*Trip</f>
        <v>0</v>
      </c>
    </row>
    <row r="644" spans="1:11" x14ac:dyDescent="0.25">
      <c r="A644" s="24">
        <v>642</v>
      </c>
      <c r="B644" s="23">
        <f t="shared" si="49"/>
        <v>44588</v>
      </c>
      <c r="C644" s="24">
        <v>18</v>
      </c>
      <c r="D644" s="22" t="str">
        <f t="shared" si="50"/>
        <v>ASET</v>
      </c>
      <c r="E644" s="157"/>
      <c r="F644" s="157"/>
      <c r="G644" s="157"/>
      <c r="H644" s="157"/>
      <c r="I644" s="18" t="str">
        <f t="shared" si="51"/>
        <v/>
      </c>
      <c r="J644" s="150">
        <f t="shared" si="52"/>
        <v>0</v>
      </c>
      <c r="K644" s="18">
        <f t="shared" si="53"/>
        <v>0</v>
      </c>
    </row>
    <row r="645" spans="1:11" x14ac:dyDescent="0.25">
      <c r="A645" s="24">
        <v>643</v>
      </c>
      <c r="B645" s="23">
        <f t="shared" ref="B645:B708" si="54">IF(C645&lt;C644,B644+1,B644)</f>
        <v>44588</v>
      </c>
      <c r="C645" s="24">
        <v>19</v>
      </c>
      <c r="D645" s="22" t="str">
        <f t="shared" si="50"/>
        <v>ASET</v>
      </c>
      <c r="E645" s="157"/>
      <c r="F645" s="157"/>
      <c r="G645" s="157"/>
      <c r="H645" s="157"/>
      <c r="I645" s="18" t="str">
        <f t="shared" si="51"/>
        <v/>
      </c>
      <c r="J645" s="150">
        <f t="shared" si="52"/>
        <v>0</v>
      </c>
      <c r="K645" s="18">
        <f t="shared" si="53"/>
        <v>0</v>
      </c>
    </row>
    <row r="646" spans="1:11" x14ac:dyDescent="0.25">
      <c r="A646" s="24">
        <v>644</v>
      </c>
      <c r="B646" s="23">
        <f t="shared" si="54"/>
        <v>44588</v>
      </c>
      <c r="C646" s="24">
        <v>20</v>
      </c>
      <c r="D646" s="22" t="str">
        <f t="shared" si="50"/>
        <v>ASET</v>
      </c>
      <c r="E646" s="157"/>
      <c r="F646" s="157"/>
      <c r="G646" s="157"/>
      <c r="H646" s="157"/>
      <c r="I646" s="18" t="str">
        <f t="shared" si="51"/>
        <v/>
      </c>
      <c r="J646" s="150">
        <f t="shared" si="52"/>
        <v>0</v>
      </c>
      <c r="K646" s="18">
        <f t="shared" si="53"/>
        <v>0</v>
      </c>
    </row>
    <row r="647" spans="1:11" x14ac:dyDescent="0.25">
      <c r="A647" s="24">
        <v>645</v>
      </c>
      <c r="B647" s="23">
        <f t="shared" si="54"/>
        <v>44588</v>
      </c>
      <c r="C647" s="24">
        <v>21</v>
      </c>
      <c r="D647" s="22" t="str">
        <f t="shared" si="50"/>
        <v>ASET</v>
      </c>
      <c r="E647" s="157"/>
      <c r="F647" s="157"/>
      <c r="G647" s="157"/>
      <c r="H647" s="157"/>
      <c r="I647" s="18" t="str">
        <f t="shared" si="51"/>
        <v/>
      </c>
      <c r="J647" s="150">
        <f t="shared" si="52"/>
        <v>0</v>
      </c>
      <c r="K647" s="18">
        <f t="shared" si="53"/>
        <v>0</v>
      </c>
    </row>
    <row r="648" spans="1:11" x14ac:dyDescent="0.25">
      <c r="A648" s="24">
        <v>646</v>
      </c>
      <c r="B648" s="23">
        <f t="shared" si="54"/>
        <v>44588</v>
      </c>
      <c r="C648" s="24">
        <v>22</v>
      </c>
      <c r="D648" s="22" t="str">
        <f t="shared" si="50"/>
        <v>ASET</v>
      </c>
      <c r="E648" s="157"/>
      <c r="F648" s="157"/>
      <c r="G648" s="157"/>
      <c r="H648" s="157"/>
      <c r="I648" s="18" t="str">
        <f t="shared" si="51"/>
        <v/>
      </c>
      <c r="J648" s="150">
        <f t="shared" si="52"/>
        <v>0</v>
      </c>
      <c r="K648" s="18">
        <f t="shared" si="53"/>
        <v>0</v>
      </c>
    </row>
    <row r="649" spans="1:11" x14ac:dyDescent="0.25">
      <c r="A649" s="24">
        <v>647</v>
      </c>
      <c r="B649" s="23">
        <f t="shared" si="54"/>
        <v>44588</v>
      </c>
      <c r="C649" s="24">
        <v>23</v>
      </c>
      <c r="D649" s="22" t="str">
        <f t="shared" si="50"/>
        <v>ASET</v>
      </c>
      <c r="E649" s="157"/>
      <c r="F649" s="157"/>
      <c r="G649" s="157"/>
      <c r="H649" s="157"/>
      <c r="I649" s="18" t="str">
        <f t="shared" si="51"/>
        <v/>
      </c>
      <c r="J649" s="150">
        <f t="shared" si="52"/>
        <v>0</v>
      </c>
      <c r="K649" s="18">
        <f t="shared" si="53"/>
        <v>0</v>
      </c>
    </row>
    <row r="650" spans="1:11" x14ac:dyDescent="0.25">
      <c r="A650" s="24">
        <v>648</v>
      </c>
      <c r="B650" s="23">
        <f t="shared" si="54"/>
        <v>44588</v>
      </c>
      <c r="C650" s="24">
        <v>24</v>
      </c>
      <c r="D650" s="22" t="str">
        <f t="shared" si="50"/>
        <v>ASET</v>
      </c>
      <c r="E650" s="157"/>
      <c r="F650" s="157"/>
      <c r="G650" s="157"/>
      <c r="H650" s="157"/>
      <c r="I650" s="18" t="str">
        <f t="shared" si="51"/>
        <v/>
      </c>
      <c r="J650" s="150">
        <f t="shared" si="52"/>
        <v>0</v>
      </c>
      <c r="K650" s="18">
        <f t="shared" si="53"/>
        <v>0</v>
      </c>
    </row>
    <row r="651" spans="1:11" x14ac:dyDescent="0.25">
      <c r="A651" s="24">
        <v>649</v>
      </c>
      <c r="B651" s="23">
        <f t="shared" si="54"/>
        <v>44589</v>
      </c>
      <c r="C651" s="24">
        <v>1</v>
      </c>
      <c r="D651" s="22" t="str">
        <f t="shared" si="50"/>
        <v>ASET</v>
      </c>
      <c r="E651" s="157"/>
      <c r="F651" s="157"/>
      <c r="G651" s="157"/>
      <c r="H651" s="157"/>
      <c r="I651" s="18" t="str">
        <f t="shared" si="51"/>
        <v/>
      </c>
      <c r="J651" s="150">
        <f t="shared" si="52"/>
        <v>0</v>
      </c>
      <c r="K651" s="18">
        <f t="shared" si="53"/>
        <v>0</v>
      </c>
    </row>
    <row r="652" spans="1:11" x14ac:dyDescent="0.25">
      <c r="A652" s="24">
        <v>650</v>
      </c>
      <c r="B652" s="23">
        <f t="shared" si="54"/>
        <v>44589</v>
      </c>
      <c r="C652" s="24">
        <v>2</v>
      </c>
      <c r="D652" s="22" t="str">
        <f t="shared" si="50"/>
        <v>ASET</v>
      </c>
      <c r="E652" s="157"/>
      <c r="F652" s="157"/>
      <c r="G652" s="157"/>
      <c r="H652" s="157"/>
      <c r="I652" s="18" t="str">
        <f t="shared" si="51"/>
        <v/>
      </c>
      <c r="J652" s="150">
        <f t="shared" si="52"/>
        <v>0</v>
      </c>
      <c r="K652" s="18">
        <f t="shared" si="53"/>
        <v>0</v>
      </c>
    </row>
    <row r="653" spans="1:11" x14ac:dyDescent="0.25">
      <c r="A653" s="24">
        <v>651</v>
      </c>
      <c r="B653" s="23">
        <f t="shared" si="54"/>
        <v>44589</v>
      </c>
      <c r="C653" s="24">
        <v>3</v>
      </c>
      <c r="D653" s="22" t="str">
        <f t="shared" si="50"/>
        <v>ASET</v>
      </c>
      <c r="E653" s="157"/>
      <c r="F653" s="157"/>
      <c r="G653" s="157"/>
      <c r="H653" s="157"/>
      <c r="I653" s="18" t="str">
        <f t="shared" si="51"/>
        <v/>
      </c>
      <c r="J653" s="150">
        <f t="shared" si="52"/>
        <v>0</v>
      </c>
      <c r="K653" s="18">
        <f t="shared" si="53"/>
        <v>0</v>
      </c>
    </row>
    <row r="654" spans="1:11" x14ac:dyDescent="0.25">
      <c r="A654" s="24">
        <v>652</v>
      </c>
      <c r="B654" s="23">
        <f t="shared" si="54"/>
        <v>44589</v>
      </c>
      <c r="C654" s="24">
        <v>4</v>
      </c>
      <c r="D654" s="22" t="str">
        <f t="shared" si="50"/>
        <v>ASET</v>
      </c>
      <c r="E654" s="157"/>
      <c r="F654" s="157"/>
      <c r="G654" s="157"/>
      <c r="H654" s="157"/>
      <c r="I654" s="18" t="str">
        <f t="shared" si="51"/>
        <v/>
      </c>
      <c r="J654" s="150">
        <f t="shared" si="52"/>
        <v>0</v>
      </c>
      <c r="K654" s="18">
        <f t="shared" si="53"/>
        <v>0</v>
      </c>
    </row>
    <row r="655" spans="1:11" x14ac:dyDescent="0.25">
      <c r="A655" s="24">
        <v>653</v>
      </c>
      <c r="B655" s="23">
        <f t="shared" si="54"/>
        <v>44589</v>
      </c>
      <c r="C655" s="24">
        <v>5</v>
      </c>
      <c r="D655" s="22" t="str">
        <f t="shared" si="50"/>
        <v>ASET</v>
      </c>
      <c r="E655" s="157"/>
      <c r="F655" s="157"/>
      <c r="G655" s="157"/>
      <c r="H655" s="157"/>
      <c r="I655" s="18" t="str">
        <f t="shared" si="51"/>
        <v/>
      </c>
      <c r="J655" s="150">
        <f t="shared" si="52"/>
        <v>0</v>
      </c>
      <c r="K655" s="18">
        <f t="shared" si="53"/>
        <v>0</v>
      </c>
    </row>
    <row r="656" spans="1:11" x14ac:dyDescent="0.25">
      <c r="A656" s="24">
        <v>654</v>
      </c>
      <c r="B656" s="23">
        <f t="shared" si="54"/>
        <v>44589</v>
      </c>
      <c r="C656" s="24">
        <v>6</v>
      </c>
      <c r="D656" s="22" t="str">
        <f t="shared" si="50"/>
        <v>ASET</v>
      </c>
      <c r="E656" s="157"/>
      <c r="F656" s="157"/>
      <c r="G656" s="157"/>
      <c r="H656" s="157"/>
      <c r="I656" s="18" t="str">
        <f t="shared" si="51"/>
        <v/>
      </c>
      <c r="J656" s="150">
        <f t="shared" si="52"/>
        <v>0</v>
      </c>
      <c r="K656" s="18">
        <f t="shared" si="53"/>
        <v>0</v>
      </c>
    </row>
    <row r="657" spans="1:11" x14ac:dyDescent="0.25">
      <c r="A657" s="24">
        <v>655</v>
      </c>
      <c r="B657" s="23">
        <f t="shared" si="54"/>
        <v>44589</v>
      </c>
      <c r="C657" s="24">
        <v>7</v>
      </c>
      <c r="D657" s="22" t="str">
        <f t="shared" si="50"/>
        <v>ASET</v>
      </c>
      <c r="E657" s="157"/>
      <c r="F657" s="157"/>
      <c r="G657" s="157"/>
      <c r="H657" s="157"/>
      <c r="I657" s="18" t="str">
        <f t="shared" si="51"/>
        <v/>
      </c>
      <c r="J657" s="150">
        <f t="shared" si="52"/>
        <v>0</v>
      </c>
      <c r="K657" s="18">
        <f t="shared" si="53"/>
        <v>0</v>
      </c>
    </row>
    <row r="658" spans="1:11" x14ac:dyDescent="0.25">
      <c r="A658" s="24">
        <v>656</v>
      </c>
      <c r="B658" s="23">
        <f t="shared" si="54"/>
        <v>44589</v>
      </c>
      <c r="C658" s="24">
        <v>8</v>
      </c>
      <c r="D658" s="22" t="str">
        <f t="shared" si="50"/>
        <v>ASET</v>
      </c>
      <c r="E658" s="157"/>
      <c r="F658" s="157"/>
      <c r="G658" s="157"/>
      <c r="H658" s="157"/>
      <c r="I658" s="18" t="str">
        <f t="shared" si="51"/>
        <v/>
      </c>
      <c r="J658" s="150">
        <f t="shared" si="52"/>
        <v>0</v>
      </c>
      <c r="K658" s="18">
        <f t="shared" si="53"/>
        <v>0</v>
      </c>
    </row>
    <row r="659" spans="1:11" x14ac:dyDescent="0.25">
      <c r="A659" s="24">
        <v>657</v>
      </c>
      <c r="B659" s="23">
        <f t="shared" si="54"/>
        <v>44589</v>
      </c>
      <c r="C659" s="24">
        <v>9</v>
      </c>
      <c r="D659" s="22" t="str">
        <f t="shared" si="50"/>
        <v>ASET</v>
      </c>
      <c r="E659" s="157"/>
      <c r="F659" s="157"/>
      <c r="G659" s="157"/>
      <c r="H659" s="157"/>
      <c r="I659" s="18" t="str">
        <f t="shared" si="51"/>
        <v/>
      </c>
      <c r="J659" s="150">
        <f t="shared" si="52"/>
        <v>0</v>
      </c>
      <c r="K659" s="18">
        <f t="shared" si="53"/>
        <v>0</v>
      </c>
    </row>
    <row r="660" spans="1:11" x14ac:dyDescent="0.25">
      <c r="A660" s="24">
        <v>658</v>
      </c>
      <c r="B660" s="23">
        <f t="shared" si="54"/>
        <v>44589</v>
      </c>
      <c r="C660" s="24">
        <v>10</v>
      </c>
      <c r="D660" s="22" t="str">
        <f t="shared" si="50"/>
        <v>ASET</v>
      </c>
      <c r="E660" s="157"/>
      <c r="F660" s="157"/>
      <c r="G660" s="157"/>
      <c r="H660" s="157"/>
      <c r="I660" s="18" t="str">
        <f t="shared" si="51"/>
        <v/>
      </c>
      <c r="J660" s="150">
        <f t="shared" si="52"/>
        <v>0</v>
      </c>
      <c r="K660" s="18">
        <f t="shared" si="53"/>
        <v>0</v>
      </c>
    </row>
    <row r="661" spans="1:11" x14ac:dyDescent="0.25">
      <c r="A661" s="24">
        <v>659</v>
      </c>
      <c r="B661" s="23">
        <f t="shared" si="54"/>
        <v>44589</v>
      </c>
      <c r="C661" s="24">
        <v>11</v>
      </c>
      <c r="D661" s="22" t="str">
        <f t="shared" si="50"/>
        <v>ASET</v>
      </c>
      <c r="E661" s="157"/>
      <c r="F661" s="157"/>
      <c r="G661" s="157"/>
      <c r="H661" s="157"/>
      <c r="I661" s="18" t="str">
        <f t="shared" si="51"/>
        <v/>
      </c>
      <c r="J661" s="150">
        <f t="shared" si="52"/>
        <v>0</v>
      </c>
      <c r="K661" s="18">
        <f t="shared" si="53"/>
        <v>0</v>
      </c>
    </row>
    <row r="662" spans="1:11" x14ac:dyDescent="0.25">
      <c r="A662" s="24">
        <v>660</v>
      </c>
      <c r="B662" s="23">
        <f t="shared" si="54"/>
        <v>44589</v>
      </c>
      <c r="C662" s="24">
        <v>12</v>
      </c>
      <c r="D662" s="22" t="str">
        <f t="shared" si="50"/>
        <v>ASET</v>
      </c>
      <c r="E662" s="157"/>
      <c r="F662" s="157"/>
      <c r="G662" s="157"/>
      <c r="H662" s="157"/>
      <c r="I662" s="18" t="str">
        <f t="shared" si="51"/>
        <v/>
      </c>
      <c r="J662" s="150">
        <f t="shared" si="52"/>
        <v>0</v>
      </c>
      <c r="K662" s="18">
        <f t="shared" si="53"/>
        <v>0</v>
      </c>
    </row>
    <row r="663" spans="1:11" x14ac:dyDescent="0.25">
      <c r="A663" s="24">
        <v>661</v>
      </c>
      <c r="B663" s="23">
        <f t="shared" si="54"/>
        <v>44589</v>
      </c>
      <c r="C663" s="24">
        <v>13</v>
      </c>
      <c r="D663" s="22" t="str">
        <f t="shared" si="50"/>
        <v>ASET</v>
      </c>
      <c r="E663" s="157"/>
      <c r="F663" s="157"/>
      <c r="G663" s="157"/>
      <c r="H663" s="157"/>
      <c r="I663" s="18" t="str">
        <f t="shared" si="51"/>
        <v/>
      </c>
      <c r="J663" s="150">
        <f t="shared" si="52"/>
        <v>0</v>
      </c>
      <c r="K663" s="18">
        <f t="shared" si="53"/>
        <v>0</v>
      </c>
    </row>
    <row r="664" spans="1:11" x14ac:dyDescent="0.25">
      <c r="A664" s="24">
        <v>662</v>
      </c>
      <c r="B664" s="23">
        <f t="shared" si="54"/>
        <v>44589</v>
      </c>
      <c r="C664" s="24">
        <v>14</v>
      </c>
      <c r="D664" s="22" t="str">
        <f t="shared" si="50"/>
        <v>ASET</v>
      </c>
      <c r="E664" s="157"/>
      <c r="F664" s="157"/>
      <c r="G664" s="157"/>
      <c r="H664" s="157"/>
      <c r="I664" s="18" t="str">
        <f t="shared" si="51"/>
        <v/>
      </c>
      <c r="J664" s="150">
        <f t="shared" si="52"/>
        <v>0</v>
      </c>
      <c r="K664" s="18">
        <f t="shared" si="53"/>
        <v>0</v>
      </c>
    </row>
    <row r="665" spans="1:11" x14ac:dyDescent="0.25">
      <c r="A665" s="24">
        <v>663</v>
      </c>
      <c r="B665" s="23">
        <f t="shared" si="54"/>
        <v>44589</v>
      </c>
      <c r="C665" s="24">
        <v>15</v>
      </c>
      <c r="D665" s="22" t="str">
        <f t="shared" si="50"/>
        <v>ASET</v>
      </c>
      <c r="E665" s="157"/>
      <c r="F665" s="157"/>
      <c r="G665" s="157"/>
      <c r="H665" s="157"/>
      <c r="I665" s="18" t="str">
        <f t="shared" si="51"/>
        <v/>
      </c>
      <c r="J665" s="150">
        <f t="shared" si="52"/>
        <v>0</v>
      </c>
      <c r="K665" s="18">
        <f t="shared" si="53"/>
        <v>0</v>
      </c>
    </row>
    <row r="666" spans="1:11" x14ac:dyDescent="0.25">
      <c r="A666" s="24">
        <v>664</v>
      </c>
      <c r="B666" s="23">
        <f t="shared" si="54"/>
        <v>44589</v>
      </c>
      <c r="C666" s="24">
        <v>16</v>
      </c>
      <c r="D666" s="22" t="str">
        <f t="shared" si="50"/>
        <v>ASET</v>
      </c>
      <c r="E666" s="157"/>
      <c r="F666" s="157"/>
      <c r="G666" s="157"/>
      <c r="H666" s="157"/>
      <c r="I666" s="18" t="str">
        <f t="shared" si="51"/>
        <v/>
      </c>
      <c r="J666" s="150">
        <f t="shared" si="52"/>
        <v>0</v>
      </c>
      <c r="K666" s="18">
        <f t="shared" si="53"/>
        <v>0</v>
      </c>
    </row>
    <row r="667" spans="1:11" x14ac:dyDescent="0.25">
      <c r="A667" s="24">
        <v>665</v>
      </c>
      <c r="B667" s="23">
        <f t="shared" si="54"/>
        <v>44589</v>
      </c>
      <c r="C667" s="24">
        <v>17</v>
      </c>
      <c r="D667" s="22" t="str">
        <f t="shared" si="50"/>
        <v>ASET</v>
      </c>
      <c r="E667" s="157"/>
      <c r="F667" s="157"/>
      <c r="G667" s="157"/>
      <c r="H667" s="157"/>
      <c r="I667" s="18" t="str">
        <f t="shared" si="51"/>
        <v/>
      </c>
      <c r="J667" s="150">
        <f t="shared" si="52"/>
        <v>0</v>
      </c>
      <c r="K667" s="18">
        <f t="shared" si="53"/>
        <v>0</v>
      </c>
    </row>
    <row r="668" spans="1:11" x14ac:dyDescent="0.25">
      <c r="A668" s="24">
        <v>666</v>
      </c>
      <c r="B668" s="23">
        <f t="shared" si="54"/>
        <v>44589</v>
      </c>
      <c r="C668" s="24">
        <v>18</v>
      </c>
      <c r="D668" s="22" t="str">
        <f t="shared" si="50"/>
        <v>ASET</v>
      </c>
      <c r="E668" s="157"/>
      <c r="F668" s="157"/>
      <c r="G668" s="157"/>
      <c r="H668" s="157"/>
      <c r="I668" s="18" t="str">
        <f t="shared" si="51"/>
        <v/>
      </c>
      <c r="J668" s="150">
        <f t="shared" si="52"/>
        <v>0</v>
      </c>
      <c r="K668" s="18">
        <f t="shared" si="53"/>
        <v>0</v>
      </c>
    </row>
    <row r="669" spans="1:11" x14ac:dyDescent="0.25">
      <c r="A669" s="24">
        <v>667</v>
      </c>
      <c r="B669" s="23">
        <f t="shared" si="54"/>
        <v>44589</v>
      </c>
      <c r="C669" s="24">
        <v>19</v>
      </c>
      <c r="D669" s="22" t="str">
        <f t="shared" si="50"/>
        <v>ASET</v>
      </c>
      <c r="E669" s="157"/>
      <c r="F669" s="157"/>
      <c r="G669" s="157"/>
      <c r="H669" s="157"/>
      <c r="I669" s="18" t="str">
        <f t="shared" si="51"/>
        <v/>
      </c>
      <c r="J669" s="150">
        <f t="shared" si="52"/>
        <v>0</v>
      </c>
      <c r="K669" s="18">
        <f t="shared" si="53"/>
        <v>0</v>
      </c>
    </row>
    <row r="670" spans="1:11" x14ac:dyDescent="0.25">
      <c r="A670" s="24">
        <v>668</v>
      </c>
      <c r="B670" s="23">
        <f t="shared" si="54"/>
        <v>44589</v>
      </c>
      <c r="C670" s="24">
        <v>20</v>
      </c>
      <c r="D670" s="22" t="str">
        <f t="shared" si="50"/>
        <v>ASET</v>
      </c>
      <c r="E670" s="157"/>
      <c r="F670" s="157"/>
      <c r="G670" s="157"/>
      <c r="H670" s="157"/>
      <c r="I670" s="18" t="str">
        <f t="shared" si="51"/>
        <v/>
      </c>
      <c r="J670" s="150">
        <f t="shared" si="52"/>
        <v>0</v>
      </c>
      <c r="K670" s="18">
        <f t="shared" si="53"/>
        <v>0</v>
      </c>
    </row>
    <row r="671" spans="1:11" x14ac:dyDescent="0.25">
      <c r="A671" s="24">
        <v>669</v>
      </c>
      <c r="B671" s="23">
        <f t="shared" si="54"/>
        <v>44589</v>
      </c>
      <c r="C671" s="24">
        <v>21</v>
      </c>
      <c r="D671" s="22" t="str">
        <f t="shared" si="50"/>
        <v>ASET</v>
      </c>
      <c r="E671" s="157"/>
      <c r="F671" s="157"/>
      <c r="G671" s="157"/>
      <c r="H671" s="157"/>
      <c r="I671" s="18" t="str">
        <f t="shared" si="51"/>
        <v/>
      </c>
      <c r="J671" s="150">
        <f t="shared" si="52"/>
        <v>0</v>
      </c>
      <c r="K671" s="18">
        <f t="shared" si="53"/>
        <v>0</v>
      </c>
    </row>
    <row r="672" spans="1:11" x14ac:dyDescent="0.25">
      <c r="A672" s="24">
        <v>670</v>
      </c>
      <c r="B672" s="23">
        <f t="shared" si="54"/>
        <v>44589</v>
      </c>
      <c r="C672" s="24">
        <v>22</v>
      </c>
      <c r="D672" s="22" t="str">
        <f t="shared" si="50"/>
        <v>ASET</v>
      </c>
      <c r="E672" s="157"/>
      <c r="F672" s="157"/>
      <c r="G672" s="157"/>
      <c r="H672" s="157"/>
      <c r="I672" s="18" t="str">
        <f t="shared" si="51"/>
        <v/>
      </c>
      <c r="J672" s="150">
        <f t="shared" si="52"/>
        <v>0</v>
      </c>
      <c r="K672" s="18">
        <f t="shared" si="53"/>
        <v>0</v>
      </c>
    </row>
    <row r="673" spans="1:11" x14ac:dyDescent="0.25">
      <c r="A673" s="24">
        <v>671</v>
      </c>
      <c r="B673" s="23">
        <f t="shared" si="54"/>
        <v>44589</v>
      </c>
      <c r="C673" s="24">
        <v>23</v>
      </c>
      <c r="D673" s="22" t="str">
        <f t="shared" si="50"/>
        <v>ASET</v>
      </c>
      <c r="E673" s="157"/>
      <c r="F673" s="157"/>
      <c r="G673" s="157"/>
      <c r="H673" s="157"/>
      <c r="I673" s="18" t="str">
        <f t="shared" si="51"/>
        <v/>
      </c>
      <c r="J673" s="150">
        <f t="shared" si="52"/>
        <v>0</v>
      </c>
      <c r="K673" s="18">
        <f t="shared" si="53"/>
        <v>0</v>
      </c>
    </row>
    <row r="674" spans="1:11" x14ac:dyDescent="0.25">
      <c r="A674" s="24">
        <v>672</v>
      </c>
      <c r="B674" s="23">
        <f t="shared" si="54"/>
        <v>44589</v>
      </c>
      <c r="C674" s="24">
        <v>24</v>
      </c>
      <c r="D674" s="22" t="str">
        <f t="shared" si="50"/>
        <v>ASET</v>
      </c>
      <c r="E674" s="157"/>
      <c r="F674" s="157"/>
      <c r="G674" s="157"/>
      <c r="H674" s="157"/>
      <c r="I674" s="18" t="str">
        <f t="shared" si="51"/>
        <v/>
      </c>
      <c r="J674" s="150">
        <f t="shared" si="52"/>
        <v>0</v>
      </c>
      <c r="K674" s="18">
        <f t="shared" si="53"/>
        <v>0</v>
      </c>
    </row>
    <row r="675" spans="1:11" x14ac:dyDescent="0.25">
      <c r="A675" s="24">
        <v>673</v>
      </c>
      <c r="B675" s="23">
        <f t="shared" si="54"/>
        <v>44590</v>
      </c>
      <c r="C675" s="24">
        <v>1</v>
      </c>
      <c r="D675" s="22" t="str">
        <f t="shared" si="50"/>
        <v>ASET</v>
      </c>
      <c r="E675" s="157"/>
      <c r="F675" s="157"/>
      <c r="G675" s="157"/>
      <c r="H675" s="157"/>
      <c r="I675" s="18" t="str">
        <f t="shared" si="51"/>
        <v/>
      </c>
      <c r="J675" s="150">
        <f t="shared" si="52"/>
        <v>0</v>
      </c>
      <c r="K675" s="18">
        <f t="shared" si="53"/>
        <v>0</v>
      </c>
    </row>
    <row r="676" spans="1:11" x14ac:dyDescent="0.25">
      <c r="A676" s="24">
        <v>674</v>
      </c>
      <c r="B676" s="23">
        <f t="shared" si="54"/>
        <v>44590</v>
      </c>
      <c r="C676" s="24">
        <v>2</v>
      </c>
      <c r="D676" s="22" t="str">
        <f t="shared" si="50"/>
        <v>ASET</v>
      </c>
      <c r="E676" s="157"/>
      <c r="F676" s="157"/>
      <c r="G676" s="157"/>
      <c r="H676" s="157"/>
      <c r="I676" s="18" t="str">
        <f t="shared" si="51"/>
        <v/>
      </c>
      <c r="J676" s="150">
        <f t="shared" si="52"/>
        <v>0</v>
      </c>
      <c r="K676" s="18">
        <f t="shared" si="53"/>
        <v>0</v>
      </c>
    </row>
    <row r="677" spans="1:11" x14ac:dyDescent="0.25">
      <c r="A677" s="24">
        <v>675</v>
      </c>
      <c r="B677" s="23">
        <f t="shared" si="54"/>
        <v>44590</v>
      </c>
      <c r="C677" s="24">
        <v>3</v>
      </c>
      <c r="D677" s="22" t="str">
        <f t="shared" si="50"/>
        <v>ASET</v>
      </c>
      <c r="E677" s="157"/>
      <c r="F677" s="157"/>
      <c r="G677" s="157"/>
      <c r="H677" s="157"/>
      <c r="I677" s="18" t="str">
        <f t="shared" si="51"/>
        <v/>
      </c>
      <c r="J677" s="150">
        <f t="shared" si="52"/>
        <v>0</v>
      </c>
      <c r="K677" s="18">
        <f t="shared" si="53"/>
        <v>0</v>
      </c>
    </row>
    <row r="678" spans="1:11" x14ac:dyDescent="0.25">
      <c r="A678" s="24">
        <v>676</v>
      </c>
      <c r="B678" s="23">
        <f t="shared" si="54"/>
        <v>44590</v>
      </c>
      <c r="C678" s="24">
        <v>4</v>
      </c>
      <c r="D678" s="22" t="str">
        <f t="shared" si="50"/>
        <v>ASET</v>
      </c>
      <c r="E678" s="157"/>
      <c r="F678" s="157"/>
      <c r="G678" s="157"/>
      <c r="H678" s="157"/>
      <c r="I678" s="18" t="str">
        <f t="shared" si="51"/>
        <v/>
      </c>
      <c r="J678" s="150">
        <f t="shared" si="52"/>
        <v>0</v>
      </c>
      <c r="K678" s="18">
        <f t="shared" si="53"/>
        <v>0</v>
      </c>
    </row>
    <row r="679" spans="1:11" x14ac:dyDescent="0.25">
      <c r="A679" s="24">
        <v>677</v>
      </c>
      <c r="B679" s="23">
        <f t="shared" si="54"/>
        <v>44590</v>
      </c>
      <c r="C679" s="24">
        <v>5</v>
      </c>
      <c r="D679" s="22" t="str">
        <f t="shared" si="50"/>
        <v>ASET</v>
      </c>
      <c r="E679" s="157"/>
      <c r="F679" s="157"/>
      <c r="G679" s="157"/>
      <c r="H679" s="157"/>
      <c r="I679" s="18" t="str">
        <f t="shared" si="51"/>
        <v/>
      </c>
      <c r="J679" s="150">
        <f t="shared" si="52"/>
        <v>0</v>
      </c>
      <c r="K679" s="18">
        <f t="shared" si="53"/>
        <v>0</v>
      </c>
    </row>
    <row r="680" spans="1:11" x14ac:dyDescent="0.25">
      <c r="A680" s="24">
        <v>678</v>
      </c>
      <c r="B680" s="23">
        <f t="shared" si="54"/>
        <v>44590</v>
      </c>
      <c r="C680" s="24">
        <v>6</v>
      </c>
      <c r="D680" s="22" t="str">
        <f t="shared" si="50"/>
        <v>ASET</v>
      </c>
      <c r="E680" s="157"/>
      <c r="F680" s="157"/>
      <c r="G680" s="157"/>
      <c r="H680" s="157"/>
      <c r="I680" s="18" t="str">
        <f t="shared" si="51"/>
        <v/>
      </c>
      <c r="J680" s="150">
        <f t="shared" si="52"/>
        <v>0</v>
      </c>
      <c r="K680" s="18">
        <f t="shared" si="53"/>
        <v>0</v>
      </c>
    </row>
    <row r="681" spans="1:11" x14ac:dyDescent="0.25">
      <c r="A681" s="24">
        <v>679</v>
      </c>
      <c r="B681" s="23">
        <f t="shared" si="54"/>
        <v>44590</v>
      </c>
      <c r="C681" s="24">
        <v>7</v>
      </c>
      <c r="D681" s="22" t="str">
        <f t="shared" si="50"/>
        <v>ASET</v>
      </c>
      <c r="E681" s="157"/>
      <c r="F681" s="157"/>
      <c r="G681" s="157"/>
      <c r="H681" s="157"/>
      <c r="I681" s="18" t="str">
        <f t="shared" si="51"/>
        <v/>
      </c>
      <c r="J681" s="150">
        <f t="shared" si="52"/>
        <v>0</v>
      </c>
      <c r="K681" s="18">
        <f t="shared" si="53"/>
        <v>0</v>
      </c>
    </row>
    <row r="682" spans="1:11" x14ac:dyDescent="0.25">
      <c r="A682" s="24">
        <v>680</v>
      </c>
      <c r="B682" s="23">
        <f t="shared" si="54"/>
        <v>44590</v>
      </c>
      <c r="C682" s="24">
        <v>8</v>
      </c>
      <c r="D682" s="22" t="str">
        <f t="shared" si="50"/>
        <v>ASET</v>
      </c>
      <c r="E682" s="157"/>
      <c r="F682" s="157"/>
      <c r="G682" s="157"/>
      <c r="H682" s="157"/>
      <c r="I682" s="18" t="str">
        <f t="shared" si="51"/>
        <v/>
      </c>
      <c r="J682" s="150">
        <f t="shared" si="52"/>
        <v>0</v>
      </c>
      <c r="K682" s="18">
        <f t="shared" si="53"/>
        <v>0</v>
      </c>
    </row>
    <row r="683" spans="1:11" x14ac:dyDescent="0.25">
      <c r="A683" s="24">
        <v>681</v>
      </c>
      <c r="B683" s="23">
        <f t="shared" si="54"/>
        <v>44590</v>
      </c>
      <c r="C683" s="24">
        <v>9</v>
      </c>
      <c r="D683" s="22" t="str">
        <f t="shared" si="50"/>
        <v>ASET</v>
      </c>
      <c r="E683" s="157"/>
      <c r="F683" s="157"/>
      <c r="G683" s="157"/>
      <c r="H683" s="157"/>
      <c r="I683" s="18" t="str">
        <f t="shared" si="51"/>
        <v/>
      </c>
      <c r="J683" s="150">
        <f t="shared" si="52"/>
        <v>0</v>
      </c>
      <c r="K683" s="18">
        <f t="shared" si="53"/>
        <v>0</v>
      </c>
    </row>
    <row r="684" spans="1:11" x14ac:dyDescent="0.25">
      <c r="A684" s="24">
        <v>682</v>
      </c>
      <c r="B684" s="23">
        <f t="shared" si="54"/>
        <v>44590</v>
      </c>
      <c r="C684" s="24">
        <v>10</v>
      </c>
      <c r="D684" s="22" t="str">
        <f t="shared" si="50"/>
        <v>ASET</v>
      </c>
      <c r="E684" s="157"/>
      <c r="F684" s="157"/>
      <c r="G684" s="157"/>
      <c r="H684" s="157"/>
      <c r="I684" s="18" t="str">
        <f t="shared" si="51"/>
        <v/>
      </c>
      <c r="J684" s="150">
        <f t="shared" si="52"/>
        <v>0</v>
      </c>
      <c r="K684" s="18">
        <f t="shared" si="53"/>
        <v>0</v>
      </c>
    </row>
    <row r="685" spans="1:11" x14ac:dyDescent="0.25">
      <c r="A685" s="24">
        <v>683</v>
      </c>
      <c r="B685" s="23">
        <f t="shared" si="54"/>
        <v>44590</v>
      </c>
      <c r="C685" s="24">
        <v>11</v>
      </c>
      <c r="D685" s="22" t="str">
        <f t="shared" si="50"/>
        <v>ASET</v>
      </c>
      <c r="E685" s="157"/>
      <c r="F685" s="157"/>
      <c r="G685" s="157"/>
      <c r="H685" s="157"/>
      <c r="I685" s="18" t="str">
        <f t="shared" si="51"/>
        <v/>
      </c>
      <c r="J685" s="150">
        <f t="shared" si="52"/>
        <v>0</v>
      </c>
      <c r="K685" s="18">
        <f t="shared" si="53"/>
        <v>0</v>
      </c>
    </row>
    <row r="686" spans="1:11" x14ac:dyDescent="0.25">
      <c r="A686" s="24">
        <v>684</v>
      </c>
      <c r="B686" s="23">
        <f t="shared" si="54"/>
        <v>44590</v>
      </c>
      <c r="C686" s="24">
        <v>12</v>
      </c>
      <c r="D686" s="22" t="str">
        <f t="shared" si="50"/>
        <v>ASET</v>
      </c>
      <c r="E686" s="157"/>
      <c r="F686" s="157"/>
      <c r="G686" s="157"/>
      <c r="H686" s="157"/>
      <c r="I686" s="18" t="str">
        <f t="shared" si="51"/>
        <v/>
      </c>
      <c r="J686" s="150">
        <f t="shared" si="52"/>
        <v>0</v>
      </c>
      <c r="K686" s="18">
        <f t="shared" si="53"/>
        <v>0</v>
      </c>
    </row>
    <row r="687" spans="1:11" x14ac:dyDescent="0.25">
      <c r="A687" s="24">
        <v>685</v>
      </c>
      <c r="B687" s="23">
        <f t="shared" si="54"/>
        <v>44590</v>
      </c>
      <c r="C687" s="24">
        <v>13</v>
      </c>
      <c r="D687" s="22" t="str">
        <f t="shared" si="50"/>
        <v>ASET</v>
      </c>
      <c r="E687" s="157"/>
      <c r="F687" s="157"/>
      <c r="G687" s="157"/>
      <c r="H687" s="157"/>
      <c r="I687" s="18" t="str">
        <f t="shared" si="51"/>
        <v/>
      </c>
      <c r="J687" s="150">
        <f t="shared" si="52"/>
        <v>0</v>
      </c>
      <c r="K687" s="18">
        <f t="shared" si="53"/>
        <v>0</v>
      </c>
    </row>
    <row r="688" spans="1:11" x14ac:dyDescent="0.25">
      <c r="A688" s="24">
        <v>686</v>
      </c>
      <c r="B688" s="23">
        <f t="shared" si="54"/>
        <v>44590</v>
      </c>
      <c r="C688" s="24">
        <v>14</v>
      </c>
      <c r="D688" s="22" t="str">
        <f t="shared" si="50"/>
        <v>ASET</v>
      </c>
      <c r="E688" s="157"/>
      <c r="F688" s="157"/>
      <c r="G688" s="157"/>
      <c r="H688" s="157"/>
      <c r="I688" s="18" t="str">
        <f t="shared" si="51"/>
        <v/>
      </c>
      <c r="J688" s="150">
        <f t="shared" si="52"/>
        <v>0</v>
      </c>
      <c r="K688" s="18">
        <f t="shared" si="53"/>
        <v>0</v>
      </c>
    </row>
    <row r="689" spans="1:11" x14ac:dyDescent="0.25">
      <c r="A689" s="24">
        <v>687</v>
      </c>
      <c r="B689" s="23">
        <f t="shared" si="54"/>
        <v>44590</v>
      </c>
      <c r="C689" s="24">
        <v>15</v>
      </c>
      <c r="D689" s="22" t="str">
        <f t="shared" si="50"/>
        <v>ASET</v>
      </c>
      <c r="E689" s="157"/>
      <c r="F689" s="157"/>
      <c r="G689" s="157"/>
      <c r="H689" s="157"/>
      <c r="I689" s="18" t="str">
        <f t="shared" si="51"/>
        <v/>
      </c>
      <c r="J689" s="150">
        <f t="shared" si="52"/>
        <v>0</v>
      </c>
      <c r="K689" s="18">
        <f t="shared" si="53"/>
        <v>0</v>
      </c>
    </row>
    <row r="690" spans="1:11" x14ac:dyDescent="0.25">
      <c r="A690" s="24">
        <v>688</v>
      </c>
      <c r="B690" s="23">
        <f t="shared" si="54"/>
        <v>44590</v>
      </c>
      <c r="C690" s="24">
        <v>16</v>
      </c>
      <c r="D690" s="22" t="str">
        <f t="shared" si="50"/>
        <v>ASET</v>
      </c>
      <c r="E690" s="157"/>
      <c r="F690" s="157"/>
      <c r="G690" s="157"/>
      <c r="H690" s="157"/>
      <c r="I690" s="18" t="str">
        <f t="shared" si="51"/>
        <v/>
      </c>
      <c r="J690" s="150">
        <f t="shared" si="52"/>
        <v>0</v>
      </c>
      <c r="K690" s="18">
        <f t="shared" si="53"/>
        <v>0</v>
      </c>
    </row>
    <row r="691" spans="1:11" x14ac:dyDescent="0.25">
      <c r="A691" s="24">
        <v>689</v>
      </c>
      <c r="B691" s="23">
        <f t="shared" si="54"/>
        <v>44590</v>
      </c>
      <c r="C691" s="24">
        <v>17</v>
      </c>
      <c r="D691" s="22" t="str">
        <f t="shared" si="50"/>
        <v>ASET</v>
      </c>
      <c r="E691" s="157"/>
      <c r="F691" s="157"/>
      <c r="G691" s="157"/>
      <c r="H691" s="157"/>
      <c r="I691" s="18" t="str">
        <f t="shared" si="51"/>
        <v/>
      </c>
      <c r="J691" s="150">
        <f t="shared" si="52"/>
        <v>0</v>
      </c>
      <c r="K691" s="18">
        <f t="shared" si="53"/>
        <v>0</v>
      </c>
    </row>
    <row r="692" spans="1:11" x14ac:dyDescent="0.25">
      <c r="A692" s="24">
        <v>690</v>
      </c>
      <c r="B692" s="23">
        <f t="shared" si="54"/>
        <v>44590</v>
      </c>
      <c r="C692" s="24">
        <v>18</v>
      </c>
      <c r="D692" s="22" t="str">
        <f t="shared" si="50"/>
        <v>ASET</v>
      </c>
      <c r="E692" s="157"/>
      <c r="F692" s="157"/>
      <c r="G692" s="157"/>
      <c r="H692" s="157"/>
      <c r="I692" s="18" t="str">
        <f t="shared" si="51"/>
        <v/>
      </c>
      <c r="J692" s="150">
        <f t="shared" si="52"/>
        <v>0</v>
      </c>
      <c r="K692" s="18">
        <f t="shared" si="53"/>
        <v>0</v>
      </c>
    </row>
    <row r="693" spans="1:11" x14ac:dyDescent="0.25">
      <c r="A693" s="24">
        <v>691</v>
      </c>
      <c r="B693" s="23">
        <f t="shared" si="54"/>
        <v>44590</v>
      </c>
      <c r="C693" s="24">
        <v>19</v>
      </c>
      <c r="D693" s="22" t="str">
        <f t="shared" si="50"/>
        <v>ASET</v>
      </c>
      <c r="E693" s="157"/>
      <c r="F693" s="157"/>
      <c r="G693" s="157"/>
      <c r="H693" s="157"/>
      <c r="I693" s="18" t="str">
        <f t="shared" si="51"/>
        <v/>
      </c>
      <c r="J693" s="150">
        <f t="shared" si="52"/>
        <v>0</v>
      </c>
      <c r="K693" s="18">
        <f t="shared" si="53"/>
        <v>0</v>
      </c>
    </row>
    <row r="694" spans="1:11" x14ac:dyDescent="0.25">
      <c r="A694" s="24">
        <v>692</v>
      </c>
      <c r="B694" s="23">
        <f t="shared" si="54"/>
        <v>44590</v>
      </c>
      <c r="C694" s="24">
        <v>20</v>
      </c>
      <c r="D694" s="22" t="str">
        <f t="shared" si="50"/>
        <v>ASET</v>
      </c>
      <c r="E694" s="157"/>
      <c r="F694" s="157"/>
      <c r="G694" s="157"/>
      <c r="H694" s="157"/>
      <c r="I694" s="18" t="str">
        <f t="shared" si="51"/>
        <v/>
      </c>
      <c r="J694" s="150">
        <f t="shared" si="52"/>
        <v>0</v>
      </c>
      <c r="K694" s="18">
        <f t="shared" si="53"/>
        <v>0</v>
      </c>
    </row>
    <row r="695" spans="1:11" x14ac:dyDescent="0.25">
      <c r="A695" s="24">
        <v>693</v>
      </c>
      <c r="B695" s="23">
        <f t="shared" si="54"/>
        <v>44590</v>
      </c>
      <c r="C695" s="24">
        <v>21</v>
      </c>
      <c r="D695" s="22" t="str">
        <f t="shared" si="50"/>
        <v>ASET</v>
      </c>
      <c r="E695" s="157"/>
      <c r="F695" s="157"/>
      <c r="G695" s="157"/>
      <c r="H695" s="157"/>
      <c r="I695" s="18" t="str">
        <f t="shared" si="51"/>
        <v/>
      </c>
      <c r="J695" s="150">
        <f t="shared" si="52"/>
        <v>0</v>
      </c>
      <c r="K695" s="18">
        <f t="shared" si="53"/>
        <v>0</v>
      </c>
    </row>
    <row r="696" spans="1:11" x14ac:dyDescent="0.25">
      <c r="A696" s="24">
        <v>694</v>
      </c>
      <c r="B696" s="23">
        <f t="shared" si="54"/>
        <v>44590</v>
      </c>
      <c r="C696" s="24">
        <v>22</v>
      </c>
      <c r="D696" s="22" t="str">
        <f t="shared" si="50"/>
        <v>ASET</v>
      </c>
      <c r="E696" s="157"/>
      <c r="F696" s="157"/>
      <c r="G696" s="157"/>
      <c r="H696" s="157"/>
      <c r="I696" s="18" t="str">
        <f t="shared" si="51"/>
        <v/>
      </c>
      <c r="J696" s="150">
        <f t="shared" si="52"/>
        <v>0</v>
      </c>
      <c r="K696" s="18">
        <f t="shared" si="53"/>
        <v>0</v>
      </c>
    </row>
    <row r="697" spans="1:11" x14ac:dyDescent="0.25">
      <c r="A697" s="24">
        <v>695</v>
      </c>
      <c r="B697" s="23">
        <f t="shared" si="54"/>
        <v>44590</v>
      </c>
      <c r="C697" s="24">
        <v>23</v>
      </c>
      <c r="D697" s="22" t="str">
        <f t="shared" si="50"/>
        <v>ASET</v>
      </c>
      <c r="E697" s="157"/>
      <c r="F697" s="157"/>
      <c r="G697" s="157"/>
      <c r="H697" s="157"/>
      <c r="I697" s="18" t="str">
        <f t="shared" si="51"/>
        <v/>
      </c>
      <c r="J697" s="150">
        <f t="shared" si="52"/>
        <v>0</v>
      </c>
      <c r="K697" s="18">
        <f t="shared" si="53"/>
        <v>0</v>
      </c>
    </row>
    <row r="698" spans="1:11" x14ac:dyDescent="0.25">
      <c r="A698" s="24">
        <v>696</v>
      </c>
      <c r="B698" s="23">
        <f t="shared" si="54"/>
        <v>44590</v>
      </c>
      <c r="C698" s="24">
        <v>24</v>
      </c>
      <c r="D698" s="22" t="str">
        <f t="shared" si="50"/>
        <v>ASET</v>
      </c>
      <c r="E698" s="157"/>
      <c r="F698" s="157"/>
      <c r="G698" s="157"/>
      <c r="H698" s="157"/>
      <c r="I698" s="18" t="str">
        <f t="shared" si="51"/>
        <v/>
      </c>
      <c r="J698" s="150">
        <f t="shared" si="52"/>
        <v>0</v>
      </c>
      <c r="K698" s="18">
        <f t="shared" si="53"/>
        <v>0</v>
      </c>
    </row>
    <row r="699" spans="1:11" x14ac:dyDescent="0.25">
      <c r="A699" s="24">
        <v>697</v>
      </c>
      <c r="B699" s="23">
        <f t="shared" si="54"/>
        <v>44591</v>
      </c>
      <c r="C699" s="24">
        <v>1</v>
      </c>
      <c r="D699" s="22" t="str">
        <f t="shared" si="50"/>
        <v>ASET</v>
      </c>
      <c r="E699" s="157"/>
      <c r="F699" s="157"/>
      <c r="G699" s="157"/>
      <c r="H699" s="157"/>
      <c r="I699" s="18" t="str">
        <f t="shared" si="51"/>
        <v/>
      </c>
      <c r="J699" s="150">
        <f t="shared" si="52"/>
        <v>0</v>
      </c>
      <c r="K699" s="18">
        <f t="shared" si="53"/>
        <v>0</v>
      </c>
    </row>
    <row r="700" spans="1:11" x14ac:dyDescent="0.25">
      <c r="A700" s="24">
        <v>698</v>
      </c>
      <c r="B700" s="23">
        <f t="shared" si="54"/>
        <v>44591</v>
      </c>
      <c r="C700" s="24">
        <v>2</v>
      </c>
      <c r="D700" s="22" t="str">
        <f t="shared" si="50"/>
        <v>ASET</v>
      </c>
      <c r="E700" s="157"/>
      <c r="F700" s="157"/>
      <c r="G700" s="157"/>
      <c r="H700" s="157"/>
      <c r="I700" s="18" t="str">
        <f t="shared" si="51"/>
        <v/>
      </c>
      <c r="J700" s="150">
        <f t="shared" si="52"/>
        <v>0</v>
      </c>
      <c r="K700" s="18">
        <f t="shared" si="53"/>
        <v>0</v>
      </c>
    </row>
    <row r="701" spans="1:11" x14ac:dyDescent="0.25">
      <c r="A701" s="24">
        <v>699</v>
      </c>
      <c r="B701" s="23">
        <f t="shared" si="54"/>
        <v>44591</v>
      </c>
      <c r="C701" s="24">
        <v>3</v>
      </c>
      <c r="D701" s="22" t="str">
        <f t="shared" si="50"/>
        <v>ASET</v>
      </c>
      <c r="E701" s="157"/>
      <c r="F701" s="157"/>
      <c r="G701" s="157"/>
      <c r="H701" s="157"/>
      <c r="I701" s="18" t="str">
        <f t="shared" si="51"/>
        <v/>
      </c>
      <c r="J701" s="150">
        <f t="shared" si="52"/>
        <v>0</v>
      </c>
      <c r="K701" s="18">
        <f t="shared" si="53"/>
        <v>0</v>
      </c>
    </row>
    <row r="702" spans="1:11" x14ac:dyDescent="0.25">
      <c r="A702" s="24">
        <v>700</v>
      </c>
      <c r="B702" s="23">
        <f t="shared" si="54"/>
        <v>44591</v>
      </c>
      <c r="C702" s="24">
        <v>4</v>
      </c>
      <c r="D702" s="22" t="str">
        <f t="shared" si="50"/>
        <v>ASET</v>
      </c>
      <c r="E702" s="157"/>
      <c r="F702" s="157"/>
      <c r="G702" s="157"/>
      <c r="H702" s="157"/>
      <c r="I702" s="18" t="str">
        <f t="shared" si="51"/>
        <v/>
      </c>
      <c r="J702" s="150">
        <f t="shared" si="52"/>
        <v>0</v>
      </c>
      <c r="K702" s="18">
        <f t="shared" si="53"/>
        <v>0</v>
      </c>
    </row>
    <row r="703" spans="1:11" x14ac:dyDescent="0.25">
      <c r="A703" s="24">
        <v>701</v>
      </c>
      <c r="B703" s="23">
        <f t="shared" si="54"/>
        <v>44591</v>
      </c>
      <c r="C703" s="24">
        <v>5</v>
      </c>
      <c r="D703" s="22" t="str">
        <f t="shared" si="50"/>
        <v>ASET</v>
      </c>
      <c r="E703" s="157"/>
      <c r="F703" s="157"/>
      <c r="G703" s="157"/>
      <c r="H703" s="157"/>
      <c r="I703" s="18" t="str">
        <f t="shared" si="51"/>
        <v/>
      </c>
      <c r="J703" s="150">
        <f t="shared" si="52"/>
        <v>0</v>
      </c>
      <c r="K703" s="18">
        <f t="shared" si="53"/>
        <v>0</v>
      </c>
    </row>
    <row r="704" spans="1:11" x14ac:dyDescent="0.25">
      <c r="A704" s="24">
        <v>702</v>
      </c>
      <c r="B704" s="23">
        <f t="shared" si="54"/>
        <v>44591</v>
      </c>
      <c r="C704" s="24">
        <v>6</v>
      </c>
      <c r="D704" s="22" t="str">
        <f t="shared" si="50"/>
        <v>ASET</v>
      </c>
      <c r="E704" s="157"/>
      <c r="F704" s="157"/>
      <c r="G704" s="157"/>
      <c r="H704" s="157"/>
      <c r="I704" s="18" t="str">
        <f t="shared" si="51"/>
        <v/>
      </c>
      <c r="J704" s="150">
        <f t="shared" si="52"/>
        <v>0</v>
      </c>
      <c r="K704" s="18">
        <f t="shared" si="53"/>
        <v>0</v>
      </c>
    </row>
    <row r="705" spans="1:11" x14ac:dyDescent="0.25">
      <c r="A705" s="24">
        <v>703</v>
      </c>
      <c r="B705" s="23">
        <f t="shared" si="54"/>
        <v>44591</v>
      </c>
      <c r="C705" s="24">
        <v>7</v>
      </c>
      <c r="D705" s="22" t="str">
        <f t="shared" si="50"/>
        <v>ASET</v>
      </c>
      <c r="E705" s="157"/>
      <c r="F705" s="157"/>
      <c r="G705" s="157"/>
      <c r="H705" s="157"/>
      <c r="I705" s="18" t="str">
        <f t="shared" si="51"/>
        <v/>
      </c>
      <c r="J705" s="150">
        <f t="shared" si="52"/>
        <v>0</v>
      </c>
      <c r="K705" s="18">
        <f t="shared" si="53"/>
        <v>0</v>
      </c>
    </row>
    <row r="706" spans="1:11" x14ac:dyDescent="0.25">
      <c r="A706" s="24">
        <v>704</v>
      </c>
      <c r="B706" s="23">
        <f t="shared" si="54"/>
        <v>44591</v>
      </c>
      <c r="C706" s="24">
        <v>8</v>
      </c>
      <c r="D706" s="22" t="str">
        <f t="shared" si="50"/>
        <v>ASET</v>
      </c>
      <c r="E706" s="157"/>
      <c r="F706" s="157"/>
      <c r="G706" s="157"/>
      <c r="H706" s="157"/>
      <c r="I706" s="18" t="str">
        <f t="shared" si="51"/>
        <v/>
      </c>
      <c r="J706" s="150">
        <f t="shared" si="52"/>
        <v>0</v>
      </c>
      <c r="K706" s="18">
        <f t="shared" si="53"/>
        <v>0</v>
      </c>
    </row>
    <row r="707" spans="1:11" x14ac:dyDescent="0.25">
      <c r="A707" s="24">
        <v>705</v>
      </c>
      <c r="B707" s="23">
        <f t="shared" si="54"/>
        <v>44591</v>
      </c>
      <c r="C707" s="24">
        <v>9</v>
      </c>
      <c r="D707" s="22" t="str">
        <f t="shared" ref="D707:D746" si="55">Unit</f>
        <v>ASET</v>
      </c>
      <c r="E707" s="157"/>
      <c r="F707" s="157"/>
      <c r="G707" s="157"/>
      <c r="H707" s="157"/>
      <c r="I707" s="18" t="str">
        <f t="shared" ref="I707:I746" si="56">IF(ISERROR(VLOOKUP($A707,FTShour,1,0)),"","Yes")</f>
        <v/>
      </c>
      <c r="J707" s="150">
        <f t="shared" ref="J707:J746" si="57">IF(AND(H707=TRUE,OR(I707="",I707="No"))=TRUE,MIN(E707,F707,Contract_Volume),0)</f>
        <v>0</v>
      </c>
      <c r="K707" s="18">
        <f t="shared" ref="K707:K746" si="58">J707*Trip</f>
        <v>0</v>
      </c>
    </row>
    <row r="708" spans="1:11" x14ac:dyDescent="0.25">
      <c r="A708" s="24">
        <v>706</v>
      </c>
      <c r="B708" s="23">
        <f t="shared" si="54"/>
        <v>44591</v>
      </c>
      <c r="C708" s="24">
        <v>10</v>
      </c>
      <c r="D708" s="22" t="str">
        <f t="shared" si="55"/>
        <v>ASET</v>
      </c>
      <c r="E708" s="157"/>
      <c r="F708" s="157"/>
      <c r="G708" s="157"/>
      <c r="H708" s="157"/>
      <c r="I708" s="18" t="str">
        <f t="shared" si="56"/>
        <v/>
      </c>
      <c r="J708" s="150">
        <f t="shared" si="57"/>
        <v>0</v>
      </c>
      <c r="K708" s="18">
        <f t="shared" si="58"/>
        <v>0</v>
      </c>
    </row>
    <row r="709" spans="1:11" x14ac:dyDescent="0.25">
      <c r="A709" s="24">
        <v>707</v>
      </c>
      <c r="B709" s="23">
        <f t="shared" ref="B709:B746" si="59">IF(C709&lt;C708,B708+1,B708)</f>
        <v>44591</v>
      </c>
      <c r="C709" s="24">
        <v>11</v>
      </c>
      <c r="D709" s="22" t="str">
        <f t="shared" si="55"/>
        <v>ASET</v>
      </c>
      <c r="E709" s="157"/>
      <c r="F709" s="157"/>
      <c r="G709" s="157"/>
      <c r="H709" s="157"/>
      <c r="I709" s="18" t="str">
        <f t="shared" si="56"/>
        <v/>
      </c>
      <c r="J709" s="150">
        <f t="shared" si="57"/>
        <v>0</v>
      </c>
      <c r="K709" s="18">
        <f t="shared" si="58"/>
        <v>0</v>
      </c>
    </row>
    <row r="710" spans="1:11" x14ac:dyDescent="0.25">
      <c r="A710" s="24">
        <v>708</v>
      </c>
      <c r="B710" s="23">
        <f t="shared" si="59"/>
        <v>44591</v>
      </c>
      <c r="C710" s="24">
        <v>12</v>
      </c>
      <c r="D710" s="22" t="str">
        <f t="shared" si="55"/>
        <v>ASET</v>
      </c>
      <c r="E710" s="157"/>
      <c r="F710" s="157"/>
      <c r="G710" s="157"/>
      <c r="H710" s="157"/>
      <c r="I710" s="18" t="str">
        <f t="shared" si="56"/>
        <v/>
      </c>
      <c r="J710" s="150">
        <f t="shared" si="57"/>
        <v>0</v>
      </c>
      <c r="K710" s="18">
        <f t="shared" si="58"/>
        <v>0</v>
      </c>
    </row>
    <row r="711" spans="1:11" x14ac:dyDescent="0.25">
      <c r="A711" s="24">
        <v>709</v>
      </c>
      <c r="B711" s="23">
        <f t="shared" si="59"/>
        <v>44591</v>
      </c>
      <c r="C711" s="24">
        <v>13</v>
      </c>
      <c r="D711" s="22" t="str">
        <f t="shared" si="55"/>
        <v>ASET</v>
      </c>
      <c r="E711" s="157"/>
      <c r="F711" s="157"/>
      <c r="G711" s="157"/>
      <c r="H711" s="157"/>
      <c r="I711" s="18" t="str">
        <f t="shared" si="56"/>
        <v/>
      </c>
      <c r="J711" s="150">
        <f t="shared" si="57"/>
        <v>0</v>
      </c>
      <c r="K711" s="18">
        <f t="shared" si="58"/>
        <v>0</v>
      </c>
    </row>
    <row r="712" spans="1:11" x14ac:dyDescent="0.25">
      <c r="A712" s="24">
        <v>710</v>
      </c>
      <c r="B712" s="23">
        <f t="shared" si="59"/>
        <v>44591</v>
      </c>
      <c r="C712" s="24">
        <v>14</v>
      </c>
      <c r="D712" s="22" t="str">
        <f t="shared" si="55"/>
        <v>ASET</v>
      </c>
      <c r="E712" s="157"/>
      <c r="F712" s="157"/>
      <c r="G712" s="157"/>
      <c r="H712" s="157"/>
      <c r="I712" s="18" t="str">
        <f t="shared" si="56"/>
        <v/>
      </c>
      <c r="J712" s="150">
        <f t="shared" si="57"/>
        <v>0</v>
      </c>
      <c r="K712" s="18">
        <f t="shared" si="58"/>
        <v>0</v>
      </c>
    </row>
    <row r="713" spans="1:11" x14ac:dyDescent="0.25">
      <c r="A713" s="24">
        <v>711</v>
      </c>
      <c r="B713" s="23">
        <f t="shared" si="59"/>
        <v>44591</v>
      </c>
      <c r="C713" s="24">
        <v>15</v>
      </c>
      <c r="D713" s="22" t="str">
        <f t="shared" si="55"/>
        <v>ASET</v>
      </c>
      <c r="E713" s="157"/>
      <c r="F713" s="157"/>
      <c r="G713" s="157"/>
      <c r="H713" s="157"/>
      <c r="I713" s="18" t="str">
        <f t="shared" si="56"/>
        <v/>
      </c>
      <c r="J713" s="150">
        <f t="shared" si="57"/>
        <v>0</v>
      </c>
      <c r="K713" s="18">
        <f t="shared" si="58"/>
        <v>0</v>
      </c>
    </row>
    <row r="714" spans="1:11" x14ac:dyDescent="0.25">
      <c r="A714" s="24">
        <v>712</v>
      </c>
      <c r="B714" s="23">
        <f t="shared" si="59"/>
        <v>44591</v>
      </c>
      <c r="C714" s="24">
        <v>16</v>
      </c>
      <c r="D714" s="22" t="str">
        <f t="shared" si="55"/>
        <v>ASET</v>
      </c>
      <c r="E714" s="157"/>
      <c r="F714" s="157"/>
      <c r="G714" s="157"/>
      <c r="H714" s="157"/>
      <c r="I714" s="18" t="str">
        <f t="shared" si="56"/>
        <v/>
      </c>
      <c r="J714" s="150">
        <f t="shared" si="57"/>
        <v>0</v>
      </c>
      <c r="K714" s="18">
        <f t="shared" si="58"/>
        <v>0</v>
      </c>
    </row>
    <row r="715" spans="1:11" x14ac:dyDescent="0.25">
      <c r="A715" s="24">
        <v>713</v>
      </c>
      <c r="B715" s="23">
        <f t="shared" si="59"/>
        <v>44591</v>
      </c>
      <c r="C715" s="24">
        <v>17</v>
      </c>
      <c r="D715" s="22" t="str">
        <f t="shared" si="55"/>
        <v>ASET</v>
      </c>
      <c r="E715" s="157"/>
      <c r="F715" s="157"/>
      <c r="G715" s="157"/>
      <c r="H715" s="157"/>
      <c r="I715" s="18" t="str">
        <f t="shared" si="56"/>
        <v/>
      </c>
      <c r="J715" s="150">
        <f t="shared" si="57"/>
        <v>0</v>
      </c>
      <c r="K715" s="18">
        <f t="shared" si="58"/>
        <v>0</v>
      </c>
    </row>
    <row r="716" spans="1:11" x14ac:dyDescent="0.25">
      <c r="A716" s="24">
        <v>714</v>
      </c>
      <c r="B716" s="23">
        <f t="shared" si="59"/>
        <v>44591</v>
      </c>
      <c r="C716" s="24">
        <v>18</v>
      </c>
      <c r="D716" s="22" t="str">
        <f t="shared" si="55"/>
        <v>ASET</v>
      </c>
      <c r="E716" s="157"/>
      <c r="F716" s="157"/>
      <c r="G716" s="157"/>
      <c r="H716" s="157"/>
      <c r="I716" s="18" t="str">
        <f t="shared" si="56"/>
        <v/>
      </c>
      <c r="J716" s="150">
        <f t="shared" si="57"/>
        <v>0</v>
      </c>
      <c r="K716" s="18">
        <f t="shared" si="58"/>
        <v>0</v>
      </c>
    </row>
    <row r="717" spans="1:11" x14ac:dyDescent="0.25">
      <c r="A717" s="24">
        <v>715</v>
      </c>
      <c r="B717" s="23">
        <f t="shared" si="59"/>
        <v>44591</v>
      </c>
      <c r="C717" s="24">
        <v>19</v>
      </c>
      <c r="D717" s="22" t="str">
        <f t="shared" si="55"/>
        <v>ASET</v>
      </c>
      <c r="E717" s="157"/>
      <c r="F717" s="157"/>
      <c r="G717" s="157"/>
      <c r="H717" s="157"/>
      <c r="I717" s="18" t="str">
        <f t="shared" si="56"/>
        <v/>
      </c>
      <c r="J717" s="150">
        <f t="shared" si="57"/>
        <v>0</v>
      </c>
      <c r="K717" s="18">
        <f t="shared" si="58"/>
        <v>0</v>
      </c>
    </row>
    <row r="718" spans="1:11" x14ac:dyDescent="0.25">
      <c r="A718" s="24">
        <v>716</v>
      </c>
      <c r="B718" s="23">
        <f t="shared" si="59"/>
        <v>44591</v>
      </c>
      <c r="C718" s="24">
        <v>20</v>
      </c>
      <c r="D718" s="22" t="str">
        <f t="shared" si="55"/>
        <v>ASET</v>
      </c>
      <c r="E718" s="157"/>
      <c r="F718" s="157"/>
      <c r="G718" s="157"/>
      <c r="H718" s="157"/>
      <c r="I718" s="18" t="str">
        <f t="shared" si="56"/>
        <v/>
      </c>
      <c r="J718" s="150">
        <f t="shared" si="57"/>
        <v>0</v>
      </c>
      <c r="K718" s="18">
        <f t="shared" si="58"/>
        <v>0</v>
      </c>
    </row>
    <row r="719" spans="1:11" x14ac:dyDescent="0.25">
      <c r="A719" s="24">
        <v>717</v>
      </c>
      <c r="B719" s="23">
        <f t="shared" si="59"/>
        <v>44591</v>
      </c>
      <c r="C719" s="24">
        <v>21</v>
      </c>
      <c r="D719" s="22" t="str">
        <f t="shared" si="55"/>
        <v>ASET</v>
      </c>
      <c r="E719" s="157"/>
      <c r="F719" s="157"/>
      <c r="G719" s="157"/>
      <c r="H719" s="157"/>
      <c r="I719" s="18" t="str">
        <f t="shared" si="56"/>
        <v/>
      </c>
      <c r="J719" s="150">
        <f t="shared" si="57"/>
        <v>0</v>
      </c>
      <c r="K719" s="18">
        <f t="shared" si="58"/>
        <v>0</v>
      </c>
    </row>
    <row r="720" spans="1:11" x14ac:dyDescent="0.25">
      <c r="A720" s="24">
        <v>718</v>
      </c>
      <c r="B720" s="23">
        <f t="shared" si="59"/>
        <v>44591</v>
      </c>
      <c r="C720" s="24">
        <v>22</v>
      </c>
      <c r="D720" s="22" t="str">
        <f t="shared" si="55"/>
        <v>ASET</v>
      </c>
      <c r="E720" s="157"/>
      <c r="F720" s="157"/>
      <c r="G720" s="157"/>
      <c r="H720" s="157"/>
      <c r="I720" s="18" t="str">
        <f t="shared" si="56"/>
        <v/>
      </c>
      <c r="J720" s="150">
        <f t="shared" si="57"/>
        <v>0</v>
      </c>
      <c r="K720" s="18">
        <f t="shared" si="58"/>
        <v>0</v>
      </c>
    </row>
    <row r="721" spans="1:11" x14ac:dyDescent="0.25">
      <c r="A721" s="24">
        <v>719</v>
      </c>
      <c r="B721" s="23">
        <f t="shared" si="59"/>
        <v>44591</v>
      </c>
      <c r="C721" s="24">
        <v>23</v>
      </c>
      <c r="D721" s="22" t="str">
        <f t="shared" si="55"/>
        <v>ASET</v>
      </c>
      <c r="E721" s="157"/>
      <c r="F721" s="157"/>
      <c r="G721" s="157"/>
      <c r="H721" s="157"/>
      <c r="I721" s="18" t="str">
        <f t="shared" si="56"/>
        <v/>
      </c>
      <c r="J721" s="150">
        <f t="shared" si="57"/>
        <v>0</v>
      </c>
      <c r="K721" s="18">
        <f t="shared" si="58"/>
        <v>0</v>
      </c>
    </row>
    <row r="722" spans="1:11" x14ac:dyDescent="0.25">
      <c r="A722" s="24">
        <v>720</v>
      </c>
      <c r="B722" s="23">
        <f t="shared" si="59"/>
        <v>44591</v>
      </c>
      <c r="C722" s="24">
        <v>24</v>
      </c>
      <c r="D722" s="22" t="str">
        <f t="shared" si="55"/>
        <v>ASET</v>
      </c>
      <c r="E722" s="157"/>
      <c r="F722" s="157"/>
      <c r="G722" s="157"/>
      <c r="H722" s="157"/>
      <c r="I722" s="18" t="str">
        <f t="shared" si="56"/>
        <v/>
      </c>
      <c r="J722" s="150">
        <f t="shared" si="57"/>
        <v>0</v>
      </c>
      <c r="K722" s="18">
        <f t="shared" si="58"/>
        <v>0</v>
      </c>
    </row>
    <row r="723" spans="1:11" x14ac:dyDescent="0.25">
      <c r="A723" s="24">
        <v>721</v>
      </c>
      <c r="B723" s="23">
        <f t="shared" si="59"/>
        <v>44592</v>
      </c>
      <c r="C723" s="24">
        <v>1</v>
      </c>
      <c r="D723" s="22" t="str">
        <f t="shared" si="55"/>
        <v>ASET</v>
      </c>
      <c r="E723" s="157"/>
      <c r="F723" s="157"/>
      <c r="G723" s="157"/>
      <c r="H723" s="157"/>
      <c r="I723" s="18" t="str">
        <f t="shared" si="56"/>
        <v/>
      </c>
      <c r="J723" s="150">
        <f t="shared" si="57"/>
        <v>0</v>
      </c>
      <c r="K723" s="18">
        <f t="shared" si="58"/>
        <v>0</v>
      </c>
    </row>
    <row r="724" spans="1:11" x14ac:dyDescent="0.25">
      <c r="A724" s="24">
        <v>722</v>
      </c>
      <c r="B724" s="23">
        <f t="shared" si="59"/>
        <v>44592</v>
      </c>
      <c r="C724" s="24">
        <v>2</v>
      </c>
      <c r="D724" s="22" t="str">
        <f t="shared" si="55"/>
        <v>ASET</v>
      </c>
      <c r="E724" s="157"/>
      <c r="F724" s="157"/>
      <c r="G724" s="157"/>
      <c r="H724" s="157"/>
      <c r="I724" s="18" t="str">
        <f t="shared" si="56"/>
        <v/>
      </c>
      <c r="J724" s="150">
        <f t="shared" si="57"/>
        <v>0</v>
      </c>
      <c r="K724" s="18">
        <f t="shared" si="58"/>
        <v>0</v>
      </c>
    </row>
    <row r="725" spans="1:11" x14ac:dyDescent="0.25">
      <c r="A725" s="24">
        <v>723</v>
      </c>
      <c r="B725" s="23">
        <f t="shared" si="59"/>
        <v>44592</v>
      </c>
      <c r="C725" s="24">
        <v>3</v>
      </c>
      <c r="D725" s="22" t="str">
        <f t="shared" si="55"/>
        <v>ASET</v>
      </c>
      <c r="E725" s="157"/>
      <c r="F725" s="157"/>
      <c r="G725" s="157"/>
      <c r="H725" s="157"/>
      <c r="I725" s="18" t="str">
        <f t="shared" si="56"/>
        <v/>
      </c>
      <c r="J725" s="150">
        <f t="shared" si="57"/>
        <v>0</v>
      </c>
      <c r="K725" s="18">
        <f t="shared" si="58"/>
        <v>0</v>
      </c>
    </row>
    <row r="726" spans="1:11" x14ac:dyDescent="0.25">
      <c r="A726" s="24">
        <v>724</v>
      </c>
      <c r="B726" s="23">
        <f t="shared" si="59"/>
        <v>44592</v>
      </c>
      <c r="C726" s="24">
        <v>4</v>
      </c>
      <c r="D726" s="22" t="str">
        <f t="shared" si="55"/>
        <v>ASET</v>
      </c>
      <c r="E726" s="157"/>
      <c r="F726" s="157"/>
      <c r="G726" s="157"/>
      <c r="H726" s="157"/>
      <c r="I726" s="18" t="str">
        <f t="shared" si="56"/>
        <v/>
      </c>
      <c r="J726" s="150">
        <f t="shared" si="57"/>
        <v>0</v>
      </c>
      <c r="K726" s="18">
        <f t="shared" si="58"/>
        <v>0</v>
      </c>
    </row>
    <row r="727" spans="1:11" x14ac:dyDescent="0.25">
      <c r="A727" s="24">
        <v>725</v>
      </c>
      <c r="B727" s="23">
        <f t="shared" si="59"/>
        <v>44592</v>
      </c>
      <c r="C727" s="24">
        <v>5</v>
      </c>
      <c r="D727" s="22" t="str">
        <f t="shared" si="55"/>
        <v>ASET</v>
      </c>
      <c r="E727" s="157"/>
      <c r="F727" s="157"/>
      <c r="G727" s="157"/>
      <c r="H727" s="157"/>
      <c r="I727" s="18" t="str">
        <f t="shared" si="56"/>
        <v/>
      </c>
      <c r="J727" s="150">
        <f t="shared" si="57"/>
        <v>0</v>
      </c>
      <c r="K727" s="18">
        <f t="shared" si="58"/>
        <v>0</v>
      </c>
    </row>
    <row r="728" spans="1:11" x14ac:dyDescent="0.25">
      <c r="A728" s="24">
        <v>726</v>
      </c>
      <c r="B728" s="23">
        <f t="shared" si="59"/>
        <v>44592</v>
      </c>
      <c r="C728" s="24">
        <v>6</v>
      </c>
      <c r="D728" s="22" t="str">
        <f t="shared" si="55"/>
        <v>ASET</v>
      </c>
      <c r="E728" s="157"/>
      <c r="F728" s="157"/>
      <c r="G728" s="157"/>
      <c r="H728" s="157"/>
      <c r="I728" s="18" t="str">
        <f t="shared" si="56"/>
        <v/>
      </c>
      <c r="J728" s="150">
        <f t="shared" si="57"/>
        <v>0</v>
      </c>
      <c r="K728" s="18">
        <f t="shared" si="58"/>
        <v>0</v>
      </c>
    </row>
    <row r="729" spans="1:11" x14ac:dyDescent="0.25">
      <c r="A729" s="24">
        <v>727</v>
      </c>
      <c r="B729" s="23">
        <f t="shared" si="59"/>
        <v>44592</v>
      </c>
      <c r="C729" s="24">
        <v>7</v>
      </c>
      <c r="D729" s="22" t="str">
        <f t="shared" si="55"/>
        <v>ASET</v>
      </c>
      <c r="E729" s="157"/>
      <c r="F729" s="157"/>
      <c r="G729" s="157"/>
      <c r="H729" s="157"/>
      <c r="I729" s="18" t="str">
        <f t="shared" si="56"/>
        <v/>
      </c>
      <c r="J729" s="150">
        <f t="shared" si="57"/>
        <v>0</v>
      </c>
      <c r="K729" s="18">
        <f t="shared" si="58"/>
        <v>0</v>
      </c>
    </row>
    <row r="730" spans="1:11" x14ac:dyDescent="0.25">
      <c r="A730" s="24">
        <v>728</v>
      </c>
      <c r="B730" s="23">
        <f t="shared" si="59"/>
        <v>44592</v>
      </c>
      <c r="C730" s="24">
        <v>8</v>
      </c>
      <c r="D730" s="22" t="str">
        <f t="shared" si="55"/>
        <v>ASET</v>
      </c>
      <c r="E730" s="157"/>
      <c r="F730" s="157"/>
      <c r="G730" s="157"/>
      <c r="H730" s="157"/>
      <c r="I730" s="18" t="str">
        <f t="shared" si="56"/>
        <v/>
      </c>
      <c r="J730" s="150">
        <f t="shared" si="57"/>
        <v>0</v>
      </c>
      <c r="K730" s="18">
        <f t="shared" si="58"/>
        <v>0</v>
      </c>
    </row>
    <row r="731" spans="1:11" x14ac:dyDescent="0.25">
      <c r="A731" s="24">
        <v>729</v>
      </c>
      <c r="B731" s="23">
        <f t="shared" si="59"/>
        <v>44592</v>
      </c>
      <c r="C731" s="24">
        <v>9</v>
      </c>
      <c r="D731" s="22" t="str">
        <f t="shared" si="55"/>
        <v>ASET</v>
      </c>
      <c r="E731" s="157"/>
      <c r="F731" s="157"/>
      <c r="G731" s="157"/>
      <c r="H731" s="157"/>
      <c r="I731" s="18" t="str">
        <f t="shared" si="56"/>
        <v/>
      </c>
      <c r="J731" s="150">
        <f t="shared" si="57"/>
        <v>0</v>
      </c>
      <c r="K731" s="18">
        <f t="shared" si="58"/>
        <v>0</v>
      </c>
    </row>
    <row r="732" spans="1:11" x14ac:dyDescent="0.25">
      <c r="A732" s="24">
        <v>730</v>
      </c>
      <c r="B732" s="23">
        <f t="shared" si="59"/>
        <v>44592</v>
      </c>
      <c r="C732" s="24">
        <v>10</v>
      </c>
      <c r="D732" s="22" t="str">
        <f t="shared" si="55"/>
        <v>ASET</v>
      </c>
      <c r="E732" s="157"/>
      <c r="F732" s="157"/>
      <c r="G732" s="157"/>
      <c r="H732" s="157"/>
      <c r="I732" s="18" t="str">
        <f t="shared" si="56"/>
        <v/>
      </c>
      <c r="J732" s="150">
        <f t="shared" si="57"/>
        <v>0</v>
      </c>
      <c r="K732" s="18">
        <f t="shared" si="58"/>
        <v>0</v>
      </c>
    </row>
    <row r="733" spans="1:11" x14ac:dyDescent="0.25">
      <c r="A733" s="24">
        <v>731</v>
      </c>
      <c r="B733" s="23">
        <f t="shared" si="59"/>
        <v>44592</v>
      </c>
      <c r="C733" s="24">
        <v>11</v>
      </c>
      <c r="D733" s="22" t="str">
        <f t="shared" si="55"/>
        <v>ASET</v>
      </c>
      <c r="E733" s="157"/>
      <c r="F733" s="157"/>
      <c r="G733" s="157"/>
      <c r="H733" s="157"/>
      <c r="I733" s="18" t="str">
        <f t="shared" si="56"/>
        <v/>
      </c>
      <c r="J733" s="150">
        <f t="shared" si="57"/>
        <v>0</v>
      </c>
      <c r="K733" s="18">
        <f t="shared" si="58"/>
        <v>0</v>
      </c>
    </row>
    <row r="734" spans="1:11" x14ac:dyDescent="0.25">
      <c r="A734" s="24">
        <v>732</v>
      </c>
      <c r="B734" s="23">
        <f t="shared" si="59"/>
        <v>44592</v>
      </c>
      <c r="C734" s="24">
        <v>12</v>
      </c>
      <c r="D734" s="22" t="str">
        <f t="shared" si="55"/>
        <v>ASET</v>
      </c>
      <c r="E734" s="157"/>
      <c r="F734" s="157"/>
      <c r="G734" s="157"/>
      <c r="H734" s="157"/>
      <c r="I734" s="18" t="str">
        <f t="shared" si="56"/>
        <v/>
      </c>
      <c r="J734" s="150">
        <f t="shared" si="57"/>
        <v>0</v>
      </c>
      <c r="K734" s="18">
        <f t="shared" si="58"/>
        <v>0</v>
      </c>
    </row>
    <row r="735" spans="1:11" x14ac:dyDescent="0.25">
      <c r="A735" s="24">
        <v>733</v>
      </c>
      <c r="B735" s="23">
        <f t="shared" si="59"/>
        <v>44592</v>
      </c>
      <c r="C735" s="24">
        <v>13</v>
      </c>
      <c r="D735" s="22" t="str">
        <f t="shared" si="55"/>
        <v>ASET</v>
      </c>
      <c r="E735" s="157"/>
      <c r="F735" s="157"/>
      <c r="G735" s="157"/>
      <c r="H735" s="157"/>
      <c r="I735" s="18" t="str">
        <f t="shared" si="56"/>
        <v/>
      </c>
      <c r="J735" s="150">
        <f t="shared" si="57"/>
        <v>0</v>
      </c>
      <c r="K735" s="18">
        <f t="shared" si="58"/>
        <v>0</v>
      </c>
    </row>
    <row r="736" spans="1:11" x14ac:dyDescent="0.25">
      <c r="A736" s="24">
        <v>734</v>
      </c>
      <c r="B736" s="23">
        <f t="shared" si="59"/>
        <v>44592</v>
      </c>
      <c r="C736" s="24">
        <v>14</v>
      </c>
      <c r="D736" s="22" t="str">
        <f t="shared" si="55"/>
        <v>ASET</v>
      </c>
      <c r="E736" s="157"/>
      <c r="F736" s="157"/>
      <c r="G736" s="157"/>
      <c r="H736" s="157"/>
      <c r="I736" s="18" t="str">
        <f t="shared" si="56"/>
        <v/>
      </c>
      <c r="J736" s="150">
        <f t="shared" si="57"/>
        <v>0</v>
      </c>
      <c r="K736" s="18">
        <f t="shared" si="58"/>
        <v>0</v>
      </c>
    </row>
    <row r="737" spans="1:14" x14ac:dyDescent="0.25">
      <c r="A737" s="24">
        <v>735</v>
      </c>
      <c r="B737" s="23">
        <f t="shared" si="59"/>
        <v>44592</v>
      </c>
      <c r="C737" s="24">
        <v>15</v>
      </c>
      <c r="D737" s="22" t="str">
        <f t="shared" si="55"/>
        <v>ASET</v>
      </c>
      <c r="E737" s="157"/>
      <c r="F737" s="157"/>
      <c r="G737" s="157"/>
      <c r="H737" s="157"/>
      <c r="I737" s="18" t="str">
        <f t="shared" si="56"/>
        <v/>
      </c>
      <c r="J737" s="150">
        <f t="shared" si="57"/>
        <v>0</v>
      </c>
      <c r="K737" s="18">
        <f t="shared" si="58"/>
        <v>0</v>
      </c>
    </row>
    <row r="738" spans="1:14" x14ac:dyDescent="0.25">
      <c r="A738" s="24">
        <v>736</v>
      </c>
      <c r="B738" s="23">
        <f t="shared" si="59"/>
        <v>44592</v>
      </c>
      <c r="C738" s="24">
        <v>16</v>
      </c>
      <c r="D738" s="22" t="str">
        <f t="shared" si="55"/>
        <v>ASET</v>
      </c>
      <c r="E738" s="157"/>
      <c r="F738" s="157"/>
      <c r="G738" s="157"/>
      <c r="H738" s="157"/>
      <c r="I738" s="18" t="str">
        <f t="shared" si="56"/>
        <v/>
      </c>
      <c r="J738" s="150">
        <f t="shared" si="57"/>
        <v>0</v>
      </c>
      <c r="K738" s="18">
        <f t="shared" si="58"/>
        <v>0</v>
      </c>
    </row>
    <row r="739" spans="1:14" x14ac:dyDescent="0.25">
      <c r="A739" s="24">
        <v>737</v>
      </c>
      <c r="B739" s="23">
        <f t="shared" si="59"/>
        <v>44592</v>
      </c>
      <c r="C739" s="24">
        <v>17</v>
      </c>
      <c r="D739" s="22" t="str">
        <f t="shared" si="55"/>
        <v>ASET</v>
      </c>
      <c r="E739" s="157"/>
      <c r="F739" s="157"/>
      <c r="G739" s="157"/>
      <c r="H739" s="157"/>
      <c r="I739" s="18" t="str">
        <f t="shared" si="56"/>
        <v/>
      </c>
      <c r="J739" s="150">
        <f t="shared" si="57"/>
        <v>0</v>
      </c>
      <c r="K739" s="18">
        <f t="shared" si="58"/>
        <v>0</v>
      </c>
    </row>
    <row r="740" spans="1:14" x14ac:dyDescent="0.25">
      <c r="A740" s="24">
        <v>738</v>
      </c>
      <c r="B740" s="23">
        <f t="shared" si="59"/>
        <v>44592</v>
      </c>
      <c r="C740" s="24">
        <v>18</v>
      </c>
      <c r="D740" s="22" t="str">
        <f t="shared" si="55"/>
        <v>ASET</v>
      </c>
      <c r="E740" s="157"/>
      <c r="F740" s="157"/>
      <c r="G740" s="157"/>
      <c r="H740" s="157"/>
      <c r="I740" s="18" t="str">
        <f t="shared" si="56"/>
        <v/>
      </c>
      <c r="J740" s="150">
        <f t="shared" si="57"/>
        <v>0</v>
      </c>
      <c r="K740" s="18">
        <f t="shared" si="58"/>
        <v>0</v>
      </c>
    </row>
    <row r="741" spans="1:14" x14ac:dyDescent="0.25">
      <c r="A741" s="24">
        <v>739</v>
      </c>
      <c r="B741" s="23">
        <f t="shared" si="59"/>
        <v>44592</v>
      </c>
      <c r="C741" s="24">
        <v>19</v>
      </c>
      <c r="D741" s="22" t="str">
        <f t="shared" si="55"/>
        <v>ASET</v>
      </c>
      <c r="E741" s="157"/>
      <c r="F741" s="157"/>
      <c r="G741" s="157"/>
      <c r="H741" s="157"/>
      <c r="I741" s="18" t="str">
        <f t="shared" si="56"/>
        <v/>
      </c>
      <c r="J741" s="150">
        <f t="shared" si="57"/>
        <v>0</v>
      </c>
      <c r="K741" s="18">
        <f t="shared" si="58"/>
        <v>0</v>
      </c>
    </row>
    <row r="742" spans="1:14" x14ac:dyDescent="0.25">
      <c r="A742" s="24">
        <v>740</v>
      </c>
      <c r="B742" s="23">
        <f t="shared" si="59"/>
        <v>44592</v>
      </c>
      <c r="C742" s="24">
        <v>20</v>
      </c>
      <c r="D742" s="22" t="str">
        <f t="shared" si="55"/>
        <v>ASET</v>
      </c>
      <c r="E742" s="157"/>
      <c r="F742" s="157"/>
      <c r="G742" s="157"/>
      <c r="H742" s="157"/>
      <c r="I742" s="18" t="str">
        <f t="shared" si="56"/>
        <v/>
      </c>
      <c r="J742" s="150">
        <f t="shared" si="57"/>
        <v>0</v>
      </c>
      <c r="K742" s="18">
        <f t="shared" si="58"/>
        <v>0</v>
      </c>
    </row>
    <row r="743" spans="1:14" x14ac:dyDescent="0.25">
      <c r="A743" s="24">
        <v>741</v>
      </c>
      <c r="B743" s="23">
        <f t="shared" si="59"/>
        <v>44592</v>
      </c>
      <c r="C743" s="24">
        <v>21</v>
      </c>
      <c r="D743" s="22" t="str">
        <f t="shared" si="55"/>
        <v>ASET</v>
      </c>
      <c r="E743" s="157"/>
      <c r="F743" s="157"/>
      <c r="G743" s="157"/>
      <c r="H743" s="157"/>
      <c r="I743" s="18" t="str">
        <f t="shared" si="56"/>
        <v/>
      </c>
      <c r="J743" s="150">
        <f t="shared" si="57"/>
        <v>0</v>
      </c>
      <c r="K743" s="18">
        <f t="shared" si="58"/>
        <v>0</v>
      </c>
    </row>
    <row r="744" spans="1:14" x14ac:dyDescent="0.25">
      <c r="A744" s="24">
        <v>742</v>
      </c>
      <c r="B744" s="23">
        <f t="shared" si="59"/>
        <v>44592</v>
      </c>
      <c r="C744" s="24">
        <v>22</v>
      </c>
      <c r="D744" s="22" t="str">
        <f t="shared" si="55"/>
        <v>ASET</v>
      </c>
      <c r="E744" s="157"/>
      <c r="F744" s="157"/>
      <c r="G744" s="157"/>
      <c r="H744" s="157"/>
      <c r="I744" s="18" t="str">
        <f t="shared" si="56"/>
        <v/>
      </c>
      <c r="J744" s="150">
        <f t="shared" si="57"/>
        <v>0</v>
      </c>
      <c r="K744" s="18">
        <f t="shared" si="58"/>
        <v>0</v>
      </c>
    </row>
    <row r="745" spans="1:14" x14ac:dyDescent="0.25">
      <c r="A745" s="24">
        <v>743</v>
      </c>
      <c r="B745" s="23">
        <f t="shared" si="59"/>
        <v>44592</v>
      </c>
      <c r="C745" s="24">
        <v>23</v>
      </c>
      <c r="D745" s="22" t="str">
        <f t="shared" si="55"/>
        <v>ASET</v>
      </c>
      <c r="E745" s="157"/>
      <c r="F745" s="157"/>
      <c r="G745" s="157"/>
      <c r="H745" s="157"/>
      <c r="I745" s="18" t="str">
        <f t="shared" si="56"/>
        <v/>
      </c>
      <c r="J745" s="150">
        <f t="shared" si="57"/>
        <v>0</v>
      </c>
      <c r="K745" s="18">
        <f t="shared" si="58"/>
        <v>0</v>
      </c>
    </row>
    <row r="746" spans="1:14" x14ac:dyDescent="0.25">
      <c r="A746" s="24">
        <v>744</v>
      </c>
      <c r="B746" s="23">
        <f t="shared" si="59"/>
        <v>44592</v>
      </c>
      <c r="C746" s="24">
        <v>24</v>
      </c>
      <c r="D746" s="22" t="str">
        <f t="shared" si="55"/>
        <v>ASET</v>
      </c>
      <c r="E746" s="157"/>
      <c r="F746" s="157"/>
      <c r="G746" s="157"/>
      <c r="H746" s="157"/>
      <c r="I746" s="18" t="str">
        <f t="shared" si="56"/>
        <v/>
      </c>
      <c r="J746" s="150">
        <f t="shared" si="57"/>
        <v>0</v>
      </c>
      <c r="K746" s="18">
        <f t="shared" si="58"/>
        <v>0</v>
      </c>
    </row>
    <row r="747" spans="1:14" x14ac:dyDescent="0.25">
      <c r="E747" s="39"/>
      <c r="F747" s="39"/>
      <c r="G747" s="39"/>
      <c r="H747" s="39"/>
    </row>
    <row r="748" spans="1:14" ht="13" x14ac:dyDescent="0.3">
      <c r="E748" s="39"/>
      <c r="F748" s="39"/>
      <c r="G748" s="39"/>
      <c r="H748" s="186"/>
      <c r="I748" s="62">
        <f t="shared" ref="I748" si="60">SUM(I3:I746)</f>
        <v>0</v>
      </c>
      <c r="J748" s="28"/>
      <c r="K748" s="62">
        <f>SUM(K3:K746)</f>
        <v>40000</v>
      </c>
      <c r="L748" s="30"/>
      <c r="M748" s="30"/>
      <c r="N748" s="27"/>
    </row>
    <row r="749" spans="1:14" x14ac:dyDescent="0.25">
      <c r="E749" s="39"/>
      <c r="F749" s="39"/>
      <c r="G749" s="39"/>
      <c r="H749" s="39"/>
    </row>
    <row r="750" spans="1:14" x14ac:dyDescent="0.25">
      <c r="E750" s="39"/>
      <c r="F750" s="39"/>
      <c r="G750" s="39"/>
      <c r="H750" s="39"/>
    </row>
  </sheetData>
  <sheetProtection algorithmName="SHA-512" hashValue="soYjdr5jirCRKcVohUm3Q1q4vX9xXtLAPRUDGLvyqQehSEKacIzjGKmAqx/jle/8/gwhySaO9p5mHNWGwzokuQ==" saltValue="5LUKq9K74LIpdT469o5nng==" spinCount="100000" sheet="1" objects="1" scenarios="1"/>
  <phoneticPr fontId="12"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3" tint="-0.249977111117893"/>
  </sheetPr>
  <dimension ref="A1:J748"/>
  <sheetViews>
    <sheetView tabSelected="1" workbookViewId="0">
      <pane xSplit="4" ySplit="2" topLeftCell="E724" activePane="bottomRight" state="frozen"/>
      <selection activeCell="H26" sqref="H26"/>
      <selection pane="topRight" activeCell="H26" sqref="H26"/>
      <selection pane="bottomLeft" activeCell="H26" sqref="H26"/>
      <selection pane="bottomRight" activeCell="I724" sqref="I724"/>
    </sheetView>
  </sheetViews>
  <sheetFormatPr defaultRowHeight="12.5" x14ac:dyDescent="0.25"/>
  <cols>
    <col min="1" max="1" width="6" customWidth="1"/>
    <col min="2" max="2" width="10.453125" customWidth="1"/>
    <col min="3" max="3" width="3.453125" bestFit="1" customWidth="1"/>
    <col min="4" max="4" width="8.54296875" style="8" customWidth="1"/>
    <col min="5" max="9" width="14.54296875" customWidth="1"/>
    <col min="10" max="10" width="10.7265625" customWidth="1"/>
  </cols>
  <sheetData>
    <row r="1" spans="1:10" hidden="1" x14ac:dyDescent="0.25"/>
    <row r="2" spans="1:10" ht="56.5" customHeight="1" x14ac:dyDescent="0.3">
      <c r="A2" s="38" t="s">
        <v>7</v>
      </c>
      <c r="B2" s="21" t="s">
        <v>0</v>
      </c>
      <c r="C2" s="21" t="s">
        <v>1</v>
      </c>
      <c r="D2" s="21" t="s">
        <v>2</v>
      </c>
      <c r="E2" s="29" t="s">
        <v>313</v>
      </c>
      <c r="F2" s="29" t="s">
        <v>315</v>
      </c>
      <c r="G2" s="29" t="s">
        <v>4</v>
      </c>
      <c r="H2" s="13" t="s">
        <v>298</v>
      </c>
      <c r="I2" s="29" t="s">
        <v>13</v>
      </c>
    </row>
    <row r="3" spans="1:10" x14ac:dyDescent="0.25">
      <c r="A3" s="24">
        <v>1</v>
      </c>
      <c r="B3" s="23">
        <f>Start_Date</f>
        <v>44562</v>
      </c>
      <c r="C3" s="24">
        <v>1</v>
      </c>
      <c r="D3" s="22" t="str">
        <f t="shared" ref="D3:D66" si="0">Unit</f>
        <v>ASET</v>
      </c>
      <c r="E3" s="18">
        <f>'Availability Payment'!H2</f>
        <v>60</v>
      </c>
      <c r="F3" s="18">
        <f>SUMIF('Arming Payment'!$A$3:$A$6698,'Total Payment(Hourly Detail)'!A3,'Arming Payment'!$O$3:$O$6698)</f>
        <v>169.99999999999997</v>
      </c>
      <c r="G3" s="18">
        <f>'Trip Payment'!K3</f>
        <v>0</v>
      </c>
      <c r="H3" s="18" cm="1">
        <f t="array" ref="H3">SUMPRODUCT(('Arming Payment'!$A$3:$A$6698=$A3)*('Arming Payment'!$Q$3:$Q$6698))+'Availability Payment'!$L2</f>
        <v>-229.99999999999997</v>
      </c>
      <c r="I3" s="18">
        <f t="shared" ref="I3:I66" si="1">SUM(E3:H3)</f>
        <v>0</v>
      </c>
      <c r="J3" s="6"/>
    </row>
    <row r="4" spans="1:10" x14ac:dyDescent="0.25">
      <c r="A4" s="24">
        <v>2</v>
      </c>
      <c r="B4" s="23">
        <f>IF(C4&gt;C3,B3,B3+1)</f>
        <v>44562</v>
      </c>
      <c r="C4" s="24">
        <v>2</v>
      </c>
      <c r="D4" s="22" t="str">
        <f t="shared" si="0"/>
        <v>ASET</v>
      </c>
      <c r="E4" s="18">
        <f>'Availability Payment'!H3</f>
        <v>60</v>
      </c>
      <c r="F4" s="18">
        <f>SUMIF('Arming Payment'!$A$3:$A$6698,'Total Payment(Hourly Detail)'!A4,'Arming Payment'!$O$3:$O$6698)</f>
        <v>0</v>
      </c>
      <c r="G4" s="18">
        <f>'Trip Payment'!K4</f>
        <v>0</v>
      </c>
      <c r="H4" s="18" cm="1">
        <f t="array" ref="H4">SUMPRODUCT(('Arming Payment'!$A$3:$A$6698=$A4)*('Arming Payment'!$Q$3:$Q$6698))+'Availability Payment'!$L3</f>
        <v>-60</v>
      </c>
      <c r="I4" s="18">
        <f t="shared" si="1"/>
        <v>0</v>
      </c>
      <c r="J4" s="6"/>
    </row>
    <row r="5" spans="1:10" x14ac:dyDescent="0.25">
      <c r="A5" s="24">
        <v>3</v>
      </c>
      <c r="B5" s="23">
        <f t="shared" ref="B5:B69" si="2">IF(C5&gt;C4,B4,B4+1)</f>
        <v>44562</v>
      </c>
      <c r="C5" s="24">
        <v>3</v>
      </c>
      <c r="D5" s="22" t="str">
        <f t="shared" si="0"/>
        <v>ASET</v>
      </c>
      <c r="E5" s="18">
        <f>'Availability Payment'!H4</f>
        <v>60</v>
      </c>
      <c r="F5" s="18">
        <f>SUMIF('Arming Payment'!$A$3:$A$6698,'Total Payment(Hourly Detail)'!A5,'Arming Payment'!$O$3:$O$6698)</f>
        <v>0</v>
      </c>
      <c r="G5" s="18">
        <f>'Trip Payment'!K5</f>
        <v>0</v>
      </c>
      <c r="H5" s="18" cm="1">
        <f t="array" ref="H5">SUMPRODUCT(('Arming Payment'!$A$3:$A$6698=$A5)*('Arming Payment'!$Q$3:$Q$6698))+'Availability Payment'!$L4</f>
        <v>-60</v>
      </c>
      <c r="I5" s="18">
        <f t="shared" si="1"/>
        <v>0</v>
      </c>
    </row>
    <row r="6" spans="1:10" x14ac:dyDescent="0.25">
      <c r="A6" s="24">
        <v>4</v>
      </c>
      <c r="B6" s="23">
        <f t="shared" si="2"/>
        <v>44562</v>
      </c>
      <c r="C6" s="24">
        <v>4</v>
      </c>
      <c r="D6" s="22" t="str">
        <f t="shared" si="0"/>
        <v>ASET</v>
      </c>
      <c r="E6" s="18">
        <f>'Availability Payment'!H5</f>
        <v>0</v>
      </c>
      <c r="F6" s="18">
        <f>SUMIF('Arming Payment'!$A$3:$A$6698,'Total Payment(Hourly Detail)'!A6,'Arming Payment'!$O$3:$O$6698)</f>
        <v>0</v>
      </c>
      <c r="G6" s="18">
        <f>'Trip Payment'!K6</f>
        <v>0</v>
      </c>
      <c r="H6" s="18" cm="1">
        <f t="array" ref="H6">SUMPRODUCT(('Arming Payment'!$A$3:$A$6698=$A6)*('Arming Payment'!$Q$3:$Q$6698))+'Availability Payment'!$L5</f>
        <v>0</v>
      </c>
      <c r="I6" s="18">
        <f t="shared" si="1"/>
        <v>0</v>
      </c>
    </row>
    <row r="7" spans="1:10" x14ac:dyDescent="0.25">
      <c r="A7" s="24">
        <v>5</v>
      </c>
      <c r="B7" s="23">
        <f t="shared" si="2"/>
        <v>44562</v>
      </c>
      <c r="C7" s="24">
        <v>5</v>
      </c>
      <c r="D7" s="22" t="str">
        <f t="shared" si="0"/>
        <v>ASET</v>
      </c>
      <c r="E7" s="18">
        <f>'Availability Payment'!H6</f>
        <v>0</v>
      </c>
      <c r="F7" s="18">
        <f>SUMIF('Arming Payment'!$A$3:$A$6698,'Total Payment(Hourly Detail)'!A7,'Arming Payment'!$O$3:$O$6698)</f>
        <v>0</v>
      </c>
      <c r="G7" s="18">
        <f>'Trip Payment'!K7</f>
        <v>0</v>
      </c>
      <c r="H7" s="18" cm="1">
        <f t="array" ref="H7">SUMPRODUCT(('Arming Payment'!$A$3:$A$6698=$A7)*('Arming Payment'!$Q$3:$Q$6698))+'Availability Payment'!$L6</f>
        <v>0</v>
      </c>
      <c r="I7" s="18">
        <f t="shared" si="1"/>
        <v>0</v>
      </c>
    </row>
    <row r="8" spans="1:10" x14ac:dyDescent="0.25">
      <c r="A8" s="24">
        <v>6</v>
      </c>
      <c r="B8" s="23">
        <f t="shared" si="2"/>
        <v>44562</v>
      </c>
      <c r="C8" s="24">
        <v>6</v>
      </c>
      <c r="D8" s="22" t="str">
        <f t="shared" si="0"/>
        <v>ASET</v>
      </c>
      <c r="E8" s="18">
        <f>'Availability Payment'!H7</f>
        <v>60</v>
      </c>
      <c r="F8" s="18">
        <f>SUMIF('Arming Payment'!$A$3:$A$6698,'Total Payment(Hourly Detail)'!A8,'Arming Payment'!$O$3:$O$6698)</f>
        <v>600</v>
      </c>
      <c r="G8" s="18">
        <f>'Trip Payment'!K8</f>
        <v>0</v>
      </c>
      <c r="H8" s="18" cm="1">
        <f t="array" ref="H8">SUMPRODUCT(('Arming Payment'!$A$3:$A$6698=$A8)*('Arming Payment'!$Q$3:$Q$6698))+'Availability Payment'!$L7</f>
        <v>0</v>
      </c>
      <c r="I8" s="18">
        <f t="shared" si="1"/>
        <v>660</v>
      </c>
    </row>
    <row r="9" spans="1:10" x14ac:dyDescent="0.25">
      <c r="A9" s="24">
        <v>7</v>
      </c>
      <c r="B9" s="23">
        <f t="shared" si="2"/>
        <v>44562</v>
      </c>
      <c r="C9" s="24">
        <v>7</v>
      </c>
      <c r="D9" s="22" t="str">
        <f t="shared" si="0"/>
        <v>ASET</v>
      </c>
      <c r="E9" s="18">
        <f>'Availability Payment'!H8</f>
        <v>60</v>
      </c>
      <c r="F9" s="18">
        <f>SUMIF('Arming Payment'!$A$3:$A$6698,'Total Payment(Hourly Detail)'!A9,'Arming Payment'!$O$3:$O$6698)</f>
        <v>0</v>
      </c>
      <c r="G9" s="18">
        <f>'Trip Payment'!K9</f>
        <v>0</v>
      </c>
      <c r="H9" s="18" cm="1">
        <f t="array" ref="H9">SUMPRODUCT(('Arming Payment'!$A$3:$A$6698=$A9)*('Arming Payment'!$Q$3:$Q$6698))+'Availability Payment'!$L8</f>
        <v>-60</v>
      </c>
      <c r="I9" s="18">
        <f t="shared" si="1"/>
        <v>0</v>
      </c>
    </row>
    <row r="10" spans="1:10" x14ac:dyDescent="0.25">
      <c r="A10" s="24">
        <v>8</v>
      </c>
      <c r="B10" s="23">
        <f t="shared" si="2"/>
        <v>44562</v>
      </c>
      <c r="C10" s="24">
        <v>8</v>
      </c>
      <c r="D10" s="22" t="str">
        <f t="shared" si="0"/>
        <v>ASET</v>
      </c>
      <c r="E10" s="18">
        <f>'Availability Payment'!H9</f>
        <v>60</v>
      </c>
      <c r="F10" s="18">
        <f>SUMIF('Arming Payment'!$A$3:$A$6698,'Total Payment(Hourly Detail)'!A10,'Arming Payment'!$O$3:$O$6698)</f>
        <v>450</v>
      </c>
      <c r="G10" s="18">
        <f>'Trip Payment'!K10</f>
        <v>0</v>
      </c>
      <c r="H10" s="18" cm="1">
        <f t="array" ref="H10">SUMPRODUCT(('Arming Payment'!$A$3:$A$6698=$A10)*('Arming Payment'!$Q$3:$Q$6698))+'Availability Payment'!$L9</f>
        <v>0</v>
      </c>
      <c r="I10" s="18">
        <f t="shared" si="1"/>
        <v>510</v>
      </c>
    </row>
    <row r="11" spans="1:10" x14ac:dyDescent="0.25">
      <c r="A11" s="24">
        <v>9</v>
      </c>
      <c r="B11" s="23">
        <f t="shared" si="2"/>
        <v>44562</v>
      </c>
      <c r="C11" s="24">
        <v>9</v>
      </c>
      <c r="D11" s="22" t="str">
        <f t="shared" si="0"/>
        <v>ASET</v>
      </c>
      <c r="E11" s="18">
        <f>'Availability Payment'!H10</f>
        <v>60</v>
      </c>
      <c r="F11" s="18">
        <f>SUMIF('Arming Payment'!$A$3:$A$6698,'Total Payment(Hourly Detail)'!A11,'Arming Payment'!$O$3:$O$6698)</f>
        <v>600</v>
      </c>
      <c r="G11" s="18">
        <f>'Trip Payment'!K11</f>
        <v>0</v>
      </c>
      <c r="H11" s="18" cm="1">
        <f t="array" ref="H11">SUMPRODUCT(('Arming Payment'!$A$3:$A$6698=$A11)*('Arming Payment'!$Q$3:$Q$6698))+'Availability Payment'!$L10</f>
        <v>0</v>
      </c>
      <c r="I11" s="18">
        <f t="shared" si="1"/>
        <v>660</v>
      </c>
    </row>
    <row r="12" spans="1:10" x14ac:dyDescent="0.25">
      <c r="A12" s="24">
        <v>10</v>
      </c>
      <c r="B12" s="23">
        <f t="shared" si="2"/>
        <v>44562</v>
      </c>
      <c r="C12" s="24">
        <v>10</v>
      </c>
      <c r="D12" s="22" t="str">
        <f t="shared" si="0"/>
        <v>ASET</v>
      </c>
      <c r="E12" s="18">
        <f>'Availability Payment'!H11</f>
        <v>120</v>
      </c>
      <c r="F12" s="18">
        <f>SUMIF('Arming Payment'!$A$3:$A$6698,'Total Payment(Hourly Detail)'!A12,'Arming Payment'!$O$3:$O$6698)</f>
        <v>600</v>
      </c>
      <c r="G12" s="18">
        <f>'Trip Payment'!K12</f>
        <v>0</v>
      </c>
      <c r="H12" s="18" cm="1">
        <f t="array" ref="H12">SUMPRODUCT(('Arming Payment'!$A$3:$A$6698=$A12)*('Arming Payment'!$Q$3:$Q$6698))+'Availability Payment'!$L11</f>
        <v>0</v>
      </c>
      <c r="I12" s="18">
        <f t="shared" si="1"/>
        <v>720</v>
      </c>
    </row>
    <row r="13" spans="1:10" x14ac:dyDescent="0.25">
      <c r="A13" s="24">
        <v>11</v>
      </c>
      <c r="B13" s="23">
        <f t="shared" si="2"/>
        <v>44562</v>
      </c>
      <c r="C13" s="24">
        <v>11</v>
      </c>
      <c r="D13" s="22" t="str">
        <f t="shared" si="0"/>
        <v>ASET</v>
      </c>
      <c r="E13" s="18">
        <f>'Availability Payment'!H12</f>
        <v>120</v>
      </c>
      <c r="F13" s="18">
        <f>SUMIF('Arming Payment'!$A$3:$A$6698,'Total Payment(Hourly Detail)'!A13,'Arming Payment'!$O$3:$O$6698)</f>
        <v>0</v>
      </c>
      <c r="G13" s="18">
        <f>'Trip Payment'!K13</f>
        <v>0</v>
      </c>
      <c r="H13" s="18" cm="1">
        <f t="array" ref="H13">SUMPRODUCT(('Arming Payment'!$A$3:$A$6698=$A13)*('Arming Payment'!$Q$3:$Q$6698))+'Availability Payment'!$L12</f>
        <v>0</v>
      </c>
      <c r="I13" s="18">
        <f t="shared" si="1"/>
        <v>120</v>
      </c>
    </row>
    <row r="14" spans="1:10" x14ac:dyDescent="0.25">
      <c r="A14" s="24">
        <v>12</v>
      </c>
      <c r="B14" s="23">
        <f t="shared" si="2"/>
        <v>44562</v>
      </c>
      <c r="C14" s="24">
        <v>12</v>
      </c>
      <c r="D14" s="22" t="str">
        <f t="shared" si="0"/>
        <v>ASET</v>
      </c>
      <c r="E14" s="18">
        <f>'Availability Payment'!H13</f>
        <v>120</v>
      </c>
      <c r="F14" s="18">
        <f>SUMIF('Arming Payment'!$A$3:$A$6698,'Total Payment(Hourly Detail)'!A14,'Arming Payment'!$O$3:$O$6698)</f>
        <v>0</v>
      </c>
      <c r="G14" s="18">
        <f>'Trip Payment'!K14</f>
        <v>0</v>
      </c>
      <c r="H14" s="18" cm="1">
        <f t="array" ref="H14">SUMPRODUCT(('Arming Payment'!$A$3:$A$6698=$A14)*('Arming Payment'!$Q$3:$Q$6698))+'Availability Payment'!$L13</f>
        <v>0</v>
      </c>
      <c r="I14" s="18">
        <f t="shared" si="1"/>
        <v>120</v>
      </c>
    </row>
    <row r="15" spans="1:10" x14ac:dyDescent="0.25">
      <c r="A15" s="24">
        <v>13</v>
      </c>
      <c r="B15" s="23">
        <f t="shared" si="2"/>
        <v>44562</v>
      </c>
      <c r="C15" s="24">
        <v>13</v>
      </c>
      <c r="D15" s="22" t="str">
        <f t="shared" si="0"/>
        <v>ASET</v>
      </c>
      <c r="E15" s="18">
        <f>'Availability Payment'!H14</f>
        <v>120</v>
      </c>
      <c r="F15" s="18">
        <f>SUMIF('Arming Payment'!$A$3:$A$6698,'Total Payment(Hourly Detail)'!A15,'Arming Payment'!$O$3:$O$6698)</f>
        <v>0</v>
      </c>
      <c r="G15" s="18">
        <f>'Trip Payment'!K15</f>
        <v>0</v>
      </c>
      <c r="H15" s="18" cm="1">
        <f t="array" ref="H15">SUMPRODUCT(('Arming Payment'!$A$3:$A$6698=$A15)*('Arming Payment'!$Q$3:$Q$6698))+'Availability Payment'!$L14</f>
        <v>0</v>
      </c>
      <c r="I15" s="18">
        <f t="shared" si="1"/>
        <v>120</v>
      </c>
    </row>
    <row r="16" spans="1:10" x14ac:dyDescent="0.25">
      <c r="A16" s="24">
        <v>14</v>
      </c>
      <c r="B16" s="23">
        <f t="shared" si="2"/>
        <v>44562</v>
      </c>
      <c r="C16" s="24">
        <v>14</v>
      </c>
      <c r="D16" s="22" t="str">
        <f t="shared" si="0"/>
        <v>ASET</v>
      </c>
      <c r="E16" s="18">
        <f>'Availability Payment'!H15</f>
        <v>120</v>
      </c>
      <c r="F16" s="18">
        <f>SUMIF('Arming Payment'!$A$3:$A$6698,'Total Payment(Hourly Detail)'!A16,'Arming Payment'!$O$3:$O$6698)</f>
        <v>0</v>
      </c>
      <c r="G16" s="18">
        <f>'Trip Payment'!K16</f>
        <v>0</v>
      </c>
      <c r="H16" s="18" cm="1">
        <f t="array" ref="H16">SUMPRODUCT(('Arming Payment'!$A$3:$A$6698=$A16)*('Arming Payment'!$Q$3:$Q$6698))+'Availability Payment'!$L15</f>
        <v>0</v>
      </c>
      <c r="I16" s="18">
        <f t="shared" si="1"/>
        <v>120</v>
      </c>
    </row>
    <row r="17" spans="1:9" x14ac:dyDescent="0.25">
      <c r="A17" s="24">
        <v>15</v>
      </c>
      <c r="B17" s="23">
        <f t="shared" si="2"/>
        <v>44562</v>
      </c>
      <c r="C17" s="24">
        <v>15</v>
      </c>
      <c r="D17" s="22" t="str">
        <f t="shared" si="0"/>
        <v>ASET</v>
      </c>
      <c r="E17" s="18">
        <f>'Availability Payment'!H16</f>
        <v>120</v>
      </c>
      <c r="F17" s="18">
        <f>SUMIF('Arming Payment'!$A$3:$A$6698,'Total Payment(Hourly Detail)'!A17,'Arming Payment'!$O$3:$O$6698)</f>
        <v>0</v>
      </c>
      <c r="G17" s="18">
        <f>'Trip Payment'!K17</f>
        <v>0</v>
      </c>
      <c r="H17" s="18" cm="1">
        <f t="array" ref="H17">SUMPRODUCT(('Arming Payment'!$A$3:$A$6698=$A17)*('Arming Payment'!$Q$3:$Q$6698))+'Availability Payment'!$L16</f>
        <v>0</v>
      </c>
      <c r="I17" s="18">
        <f t="shared" si="1"/>
        <v>120</v>
      </c>
    </row>
    <row r="18" spans="1:9" x14ac:dyDescent="0.25">
      <c r="A18" s="24">
        <v>16</v>
      </c>
      <c r="B18" s="23">
        <f t="shared" si="2"/>
        <v>44562</v>
      </c>
      <c r="C18" s="24">
        <v>16</v>
      </c>
      <c r="D18" s="22" t="str">
        <f t="shared" si="0"/>
        <v>ASET</v>
      </c>
      <c r="E18" s="18">
        <f>'Availability Payment'!H17</f>
        <v>120</v>
      </c>
      <c r="F18" s="18">
        <f>SUMIF('Arming Payment'!$A$3:$A$6698,'Total Payment(Hourly Detail)'!A18,'Arming Payment'!$O$3:$O$6698)</f>
        <v>0</v>
      </c>
      <c r="G18" s="18">
        <f>'Trip Payment'!K18</f>
        <v>0</v>
      </c>
      <c r="H18" s="18" cm="1">
        <f t="array" ref="H18">SUMPRODUCT(('Arming Payment'!$A$3:$A$6698=$A18)*('Arming Payment'!$Q$3:$Q$6698))+'Availability Payment'!$L17</f>
        <v>0</v>
      </c>
      <c r="I18" s="18">
        <f t="shared" si="1"/>
        <v>120</v>
      </c>
    </row>
    <row r="19" spans="1:9" x14ac:dyDescent="0.25">
      <c r="A19" s="24">
        <v>17</v>
      </c>
      <c r="B19" s="23">
        <f t="shared" si="2"/>
        <v>44562</v>
      </c>
      <c r="C19" s="24">
        <v>17</v>
      </c>
      <c r="D19" s="22" t="str">
        <f t="shared" si="0"/>
        <v>ASET</v>
      </c>
      <c r="E19" s="18">
        <f>'Availability Payment'!H18</f>
        <v>120</v>
      </c>
      <c r="F19" s="18">
        <f>SUMIF('Arming Payment'!$A$3:$A$6698,'Total Payment(Hourly Detail)'!A19,'Arming Payment'!$O$3:$O$6698)</f>
        <v>0</v>
      </c>
      <c r="G19" s="18">
        <f>'Trip Payment'!K19</f>
        <v>0</v>
      </c>
      <c r="H19" s="18" cm="1">
        <f t="array" ref="H19">SUMPRODUCT(('Arming Payment'!$A$3:$A$6698=$A19)*('Arming Payment'!$Q$3:$Q$6698))+'Availability Payment'!$L18</f>
        <v>0</v>
      </c>
      <c r="I19" s="18">
        <f t="shared" si="1"/>
        <v>120</v>
      </c>
    </row>
    <row r="20" spans="1:9" x14ac:dyDescent="0.25">
      <c r="A20" s="24">
        <v>18</v>
      </c>
      <c r="B20" s="23">
        <f t="shared" si="2"/>
        <v>44562</v>
      </c>
      <c r="C20" s="24">
        <v>18</v>
      </c>
      <c r="D20" s="22" t="str">
        <f t="shared" si="0"/>
        <v>ASET</v>
      </c>
      <c r="E20" s="18">
        <f>'Availability Payment'!H19</f>
        <v>120</v>
      </c>
      <c r="F20" s="18">
        <f>SUMIF('Arming Payment'!$A$3:$A$6698,'Total Payment(Hourly Detail)'!A20,'Arming Payment'!$O$3:$O$6698)</f>
        <v>0</v>
      </c>
      <c r="G20" s="18">
        <f>'Trip Payment'!K20</f>
        <v>0</v>
      </c>
      <c r="H20" s="18" cm="1">
        <f t="array" ref="H20">SUMPRODUCT(('Arming Payment'!$A$3:$A$6698=$A20)*('Arming Payment'!$Q$3:$Q$6698))+'Availability Payment'!$L19</f>
        <v>0</v>
      </c>
      <c r="I20" s="18">
        <f t="shared" si="1"/>
        <v>120</v>
      </c>
    </row>
    <row r="21" spans="1:9" x14ac:dyDescent="0.25">
      <c r="A21" s="24">
        <v>19</v>
      </c>
      <c r="B21" s="23">
        <f t="shared" si="2"/>
        <v>44562</v>
      </c>
      <c r="C21" s="24">
        <v>19</v>
      </c>
      <c r="D21" s="22" t="str">
        <f t="shared" si="0"/>
        <v>ASET</v>
      </c>
      <c r="E21" s="18">
        <f>'Availability Payment'!H20</f>
        <v>120</v>
      </c>
      <c r="F21" s="18">
        <f>SUMIF('Arming Payment'!$A$3:$A$6698,'Total Payment(Hourly Detail)'!A21,'Arming Payment'!$O$3:$O$6698)</f>
        <v>0</v>
      </c>
      <c r="G21" s="18">
        <f>'Trip Payment'!K21</f>
        <v>0</v>
      </c>
      <c r="H21" s="18" cm="1">
        <f t="array" ref="H21">SUMPRODUCT(('Arming Payment'!$A$3:$A$6698=$A21)*('Arming Payment'!$Q$3:$Q$6698))+'Availability Payment'!$L20</f>
        <v>0</v>
      </c>
      <c r="I21" s="18">
        <f t="shared" si="1"/>
        <v>120</v>
      </c>
    </row>
    <row r="22" spans="1:9" x14ac:dyDescent="0.25">
      <c r="A22" s="24">
        <v>20</v>
      </c>
      <c r="B22" s="23">
        <f t="shared" si="2"/>
        <v>44562</v>
      </c>
      <c r="C22" s="24">
        <v>20</v>
      </c>
      <c r="D22" s="22" t="str">
        <f t="shared" si="0"/>
        <v>ASET</v>
      </c>
      <c r="E22" s="18">
        <f>'Availability Payment'!H21</f>
        <v>120</v>
      </c>
      <c r="F22" s="18">
        <f>SUMIF('Arming Payment'!$A$3:$A$6698,'Total Payment(Hourly Detail)'!A22,'Arming Payment'!$O$3:$O$6698)</f>
        <v>0</v>
      </c>
      <c r="G22" s="18">
        <f>'Trip Payment'!K22</f>
        <v>0</v>
      </c>
      <c r="H22" s="18" cm="1">
        <f t="array" ref="H22">SUMPRODUCT(('Arming Payment'!$A$3:$A$6698=$A22)*('Arming Payment'!$Q$3:$Q$6698))+'Availability Payment'!$L21</f>
        <v>0</v>
      </c>
      <c r="I22" s="18">
        <f t="shared" si="1"/>
        <v>120</v>
      </c>
    </row>
    <row r="23" spans="1:9" x14ac:dyDescent="0.25">
      <c r="A23" s="24">
        <v>21</v>
      </c>
      <c r="B23" s="23">
        <f t="shared" si="2"/>
        <v>44562</v>
      </c>
      <c r="C23" s="24">
        <v>21</v>
      </c>
      <c r="D23" s="22" t="str">
        <f t="shared" si="0"/>
        <v>ASET</v>
      </c>
      <c r="E23" s="18">
        <f>'Availability Payment'!H22</f>
        <v>120</v>
      </c>
      <c r="F23" s="18">
        <f>SUMIF('Arming Payment'!$A$3:$A$6698,'Total Payment(Hourly Detail)'!A23,'Arming Payment'!$O$3:$O$6698)</f>
        <v>0</v>
      </c>
      <c r="G23" s="18">
        <f>'Trip Payment'!K23</f>
        <v>0</v>
      </c>
      <c r="H23" s="18" cm="1">
        <f t="array" ref="H23">SUMPRODUCT(('Arming Payment'!$A$3:$A$6698=$A23)*('Arming Payment'!$Q$3:$Q$6698))+'Availability Payment'!$L22</f>
        <v>0</v>
      </c>
      <c r="I23" s="18">
        <f t="shared" si="1"/>
        <v>120</v>
      </c>
    </row>
    <row r="24" spans="1:9" x14ac:dyDescent="0.25">
      <c r="A24" s="24">
        <v>22</v>
      </c>
      <c r="B24" s="23">
        <f t="shared" si="2"/>
        <v>44562</v>
      </c>
      <c r="C24" s="24">
        <v>22</v>
      </c>
      <c r="D24" s="22" t="str">
        <f t="shared" si="0"/>
        <v>ASET</v>
      </c>
      <c r="E24" s="18">
        <f>'Availability Payment'!H23</f>
        <v>120</v>
      </c>
      <c r="F24" s="18">
        <f>SUMIF('Arming Payment'!$A$3:$A$6698,'Total Payment(Hourly Detail)'!A24,'Arming Payment'!$O$3:$O$6698)</f>
        <v>0</v>
      </c>
      <c r="G24" s="18">
        <f>'Trip Payment'!K24</f>
        <v>0</v>
      </c>
      <c r="H24" s="18" cm="1">
        <f t="array" ref="H24">SUMPRODUCT(('Arming Payment'!$A$3:$A$6698=$A24)*('Arming Payment'!$Q$3:$Q$6698))+'Availability Payment'!$L23</f>
        <v>0</v>
      </c>
      <c r="I24" s="18">
        <f t="shared" si="1"/>
        <v>120</v>
      </c>
    </row>
    <row r="25" spans="1:9" x14ac:dyDescent="0.25">
      <c r="A25" s="24">
        <v>23</v>
      </c>
      <c r="B25" s="23">
        <f t="shared" si="2"/>
        <v>44562</v>
      </c>
      <c r="C25" s="24">
        <v>23</v>
      </c>
      <c r="D25" s="22" t="str">
        <f t="shared" si="0"/>
        <v>ASET</v>
      </c>
      <c r="E25" s="18">
        <f>'Availability Payment'!H24</f>
        <v>120</v>
      </c>
      <c r="F25" s="18">
        <f>SUMIF('Arming Payment'!$A$3:$A$6698,'Total Payment(Hourly Detail)'!A25,'Arming Payment'!$O$3:$O$6698)</f>
        <v>0</v>
      </c>
      <c r="G25" s="18">
        <f>'Trip Payment'!K25</f>
        <v>0</v>
      </c>
      <c r="H25" s="18" cm="1">
        <f t="array" ref="H25">SUMPRODUCT(('Arming Payment'!$A$3:$A$6698=$A25)*('Arming Payment'!$Q$3:$Q$6698))+'Availability Payment'!$L24</f>
        <v>0</v>
      </c>
      <c r="I25" s="18">
        <f t="shared" si="1"/>
        <v>120</v>
      </c>
    </row>
    <row r="26" spans="1:9" x14ac:dyDescent="0.25">
      <c r="A26" s="24">
        <v>24</v>
      </c>
      <c r="B26" s="23">
        <f t="shared" si="2"/>
        <v>44562</v>
      </c>
      <c r="C26" s="24">
        <v>24</v>
      </c>
      <c r="D26" s="22" t="str">
        <f t="shared" si="0"/>
        <v>ASET</v>
      </c>
      <c r="E26" s="18">
        <f>'Availability Payment'!H25</f>
        <v>120</v>
      </c>
      <c r="F26" s="18">
        <f>SUMIF('Arming Payment'!$A$3:$A$6698,'Total Payment(Hourly Detail)'!A26,'Arming Payment'!$O$3:$O$6698)</f>
        <v>0</v>
      </c>
      <c r="G26" s="18">
        <f>'Trip Payment'!K26</f>
        <v>0</v>
      </c>
      <c r="H26" s="18" cm="1">
        <f t="array" ref="H26">SUMPRODUCT(('Arming Payment'!$A$3:$A$6698=$A26)*('Arming Payment'!$Q$3:$Q$6698))+'Availability Payment'!$L25</f>
        <v>0</v>
      </c>
      <c r="I26" s="18">
        <f t="shared" si="1"/>
        <v>120</v>
      </c>
    </row>
    <row r="27" spans="1:9" x14ac:dyDescent="0.25">
      <c r="A27" s="24">
        <v>25</v>
      </c>
      <c r="B27" s="23">
        <f t="shared" si="2"/>
        <v>44563</v>
      </c>
      <c r="C27" s="24">
        <v>1</v>
      </c>
      <c r="D27" s="22" t="str">
        <f t="shared" si="0"/>
        <v>ASET</v>
      </c>
      <c r="E27" s="18">
        <f>'Availability Payment'!H26</f>
        <v>120</v>
      </c>
      <c r="F27" s="18">
        <f>SUMIF('Arming Payment'!$A$3:$A$6698,'Total Payment(Hourly Detail)'!A27,'Arming Payment'!$O$3:$O$6698)</f>
        <v>0</v>
      </c>
      <c r="G27" s="18">
        <f>'Trip Payment'!K27</f>
        <v>40000</v>
      </c>
      <c r="H27" s="18" cm="1">
        <f t="array" ref="H27">SUMPRODUCT(('Arming Payment'!$A$3:$A$6698=$A27)*('Arming Payment'!$Q$3:$Q$6698))+'Availability Payment'!$L26</f>
        <v>0</v>
      </c>
      <c r="I27" s="18">
        <f t="shared" si="1"/>
        <v>40120</v>
      </c>
    </row>
    <row r="28" spans="1:9" x14ac:dyDescent="0.25">
      <c r="A28" s="24">
        <v>26</v>
      </c>
      <c r="B28" s="23">
        <f t="shared" si="2"/>
        <v>44563</v>
      </c>
      <c r="C28" s="24">
        <v>2</v>
      </c>
      <c r="D28" s="22" t="str">
        <f t="shared" si="0"/>
        <v>ASET</v>
      </c>
      <c r="E28" s="18">
        <f>'Availability Payment'!H27</f>
        <v>120</v>
      </c>
      <c r="F28" s="18">
        <f>SUMIF('Arming Payment'!$A$3:$A$6698,'Total Payment(Hourly Detail)'!A28,'Arming Payment'!$O$3:$O$6698)</f>
        <v>0</v>
      </c>
      <c r="G28" s="18">
        <f>'Trip Payment'!K28</f>
        <v>0</v>
      </c>
      <c r="H28" s="18" cm="1">
        <f t="array" ref="H28">SUMPRODUCT(('Arming Payment'!$A$3:$A$6698=$A28)*('Arming Payment'!$Q$3:$Q$6698))+'Availability Payment'!$L27</f>
        <v>0</v>
      </c>
      <c r="I28" s="18">
        <f t="shared" si="1"/>
        <v>120</v>
      </c>
    </row>
    <row r="29" spans="1:9" x14ac:dyDescent="0.25">
      <c r="A29" s="24">
        <v>27</v>
      </c>
      <c r="B29" s="23">
        <f t="shared" si="2"/>
        <v>44563</v>
      </c>
      <c r="C29" s="24">
        <v>3</v>
      </c>
      <c r="D29" s="22" t="str">
        <f t="shared" si="0"/>
        <v>ASET</v>
      </c>
      <c r="E29" s="18">
        <f>'Availability Payment'!H28</f>
        <v>120</v>
      </c>
      <c r="F29" s="18">
        <f>SUMIF('Arming Payment'!$A$3:$A$6698,'Total Payment(Hourly Detail)'!A29,'Arming Payment'!$O$3:$O$6698)</f>
        <v>0</v>
      </c>
      <c r="G29" s="18">
        <f>'Trip Payment'!K29</f>
        <v>0</v>
      </c>
      <c r="H29" s="18" cm="1">
        <f t="array" ref="H29">SUMPRODUCT(('Arming Payment'!$A$3:$A$6698=$A29)*('Arming Payment'!$Q$3:$Q$6698))+'Availability Payment'!$L28</f>
        <v>0</v>
      </c>
      <c r="I29" s="18">
        <f t="shared" si="1"/>
        <v>120</v>
      </c>
    </row>
    <row r="30" spans="1:9" x14ac:dyDescent="0.25">
      <c r="A30" s="24">
        <v>28</v>
      </c>
      <c r="B30" s="23">
        <f t="shared" si="2"/>
        <v>44563</v>
      </c>
      <c r="C30" s="24">
        <v>4</v>
      </c>
      <c r="D30" s="22" t="str">
        <f t="shared" si="0"/>
        <v>ASET</v>
      </c>
      <c r="E30" s="18">
        <f>'Availability Payment'!H29</f>
        <v>120</v>
      </c>
      <c r="F30" s="18">
        <f>SUMIF('Arming Payment'!$A$3:$A$6698,'Total Payment(Hourly Detail)'!A30,'Arming Payment'!$O$3:$O$6698)</f>
        <v>0</v>
      </c>
      <c r="G30" s="18">
        <f>'Trip Payment'!K30</f>
        <v>0</v>
      </c>
      <c r="H30" s="18" cm="1">
        <f t="array" ref="H30">SUMPRODUCT(('Arming Payment'!$A$3:$A$6698=$A30)*('Arming Payment'!$Q$3:$Q$6698))+'Availability Payment'!$L29</f>
        <v>0</v>
      </c>
      <c r="I30" s="18">
        <f t="shared" si="1"/>
        <v>120</v>
      </c>
    </row>
    <row r="31" spans="1:9" x14ac:dyDescent="0.25">
      <c r="A31" s="24">
        <v>29</v>
      </c>
      <c r="B31" s="23">
        <f t="shared" si="2"/>
        <v>44563</v>
      </c>
      <c r="C31" s="24">
        <v>5</v>
      </c>
      <c r="D31" s="22" t="str">
        <f t="shared" si="0"/>
        <v>ASET</v>
      </c>
      <c r="E31" s="18">
        <f>'Availability Payment'!H30</f>
        <v>120</v>
      </c>
      <c r="F31" s="18">
        <f>SUMIF('Arming Payment'!$A$3:$A$6698,'Total Payment(Hourly Detail)'!A31,'Arming Payment'!$O$3:$O$6698)</f>
        <v>0</v>
      </c>
      <c r="G31" s="18">
        <f>'Trip Payment'!K31</f>
        <v>0</v>
      </c>
      <c r="H31" s="18" cm="1">
        <f t="array" ref="H31">SUMPRODUCT(('Arming Payment'!$A$3:$A$6698=$A31)*('Arming Payment'!$Q$3:$Q$6698))+'Availability Payment'!$L30</f>
        <v>0</v>
      </c>
      <c r="I31" s="18">
        <f t="shared" si="1"/>
        <v>120</v>
      </c>
    </row>
    <row r="32" spans="1:9" x14ac:dyDescent="0.25">
      <c r="A32" s="24">
        <v>30</v>
      </c>
      <c r="B32" s="23">
        <f t="shared" si="2"/>
        <v>44563</v>
      </c>
      <c r="C32" s="24">
        <v>6</v>
      </c>
      <c r="D32" s="22" t="str">
        <f t="shared" si="0"/>
        <v>ASET</v>
      </c>
      <c r="E32" s="18">
        <f>'Availability Payment'!H31</f>
        <v>120</v>
      </c>
      <c r="F32" s="18">
        <f>SUMIF('Arming Payment'!$A$3:$A$6698,'Total Payment(Hourly Detail)'!A32,'Arming Payment'!$O$3:$O$6698)</f>
        <v>0</v>
      </c>
      <c r="G32" s="18">
        <f>'Trip Payment'!K32</f>
        <v>0</v>
      </c>
      <c r="H32" s="18" cm="1">
        <f t="array" ref="H32">SUMPRODUCT(('Arming Payment'!$A$3:$A$6698=$A32)*('Arming Payment'!$Q$3:$Q$6698))+'Availability Payment'!$L31</f>
        <v>0</v>
      </c>
      <c r="I32" s="18">
        <f t="shared" si="1"/>
        <v>120</v>
      </c>
    </row>
    <row r="33" spans="1:9" x14ac:dyDescent="0.25">
      <c r="A33" s="24">
        <v>31</v>
      </c>
      <c r="B33" s="23">
        <f t="shared" si="2"/>
        <v>44563</v>
      </c>
      <c r="C33" s="24">
        <v>7</v>
      </c>
      <c r="D33" s="22" t="str">
        <f t="shared" si="0"/>
        <v>ASET</v>
      </c>
      <c r="E33" s="18">
        <f>'Availability Payment'!H32</f>
        <v>120</v>
      </c>
      <c r="F33" s="18">
        <f>SUMIF('Arming Payment'!$A$3:$A$6698,'Total Payment(Hourly Detail)'!A33,'Arming Payment'!$O$3:$O$6698)</f>
        <v>0</v>
      </c>
      <c r="G33" s="18">
        <f>'Trip Payment'!K33</f>
        <v>0</v>
      </c>
      <c r="H33" s="18" cm="1">
        <f t="array" ref="H33">SUMPRODUCT(('Arming Payment'!$A$3:$A$6698=$A33)*('Arming Payment'!$Q$3:$Q$6698))+'Availability Payment'!$L32</f>
        <v>0</v>
      </c>
      <c r="I33" s="18">
        <f t="shared" si="1"/>
        <v>120</v>
      </c>
    </row>
    <row r="34" spans="1:9" x14ac:dyDescent="0.25">
      <c r="A34" s="24">
        <v>32</v>
      </c>
      <c r="B34" s="23">
        <f t="shared" si="2"/>
        <v>44563</v>
      </c>
      <c r="C34" s="24">
        <v>8</v>
      </c>
      <c r="D34" s="22" t="str">
        <f t="shared" si="0"/>
        <v>ASET</v>
      </c>
      <c r="E34" s="18">
        <f>'Availability Payment'!H33</f>
        <v>120</v>
      </c>
      <c r="F34" s="18">
        <f>SUMIF('Arming Payment'!$A$3:$A$6698,'Total Payment(Hourly Detail)'!A34,'Arming Payment'!$O$3:$O$6698)</f>
        <v>0</v>
      </c>
      <c r="G34" s="18">
        <f>'Trip Payment'!K34</f>
        <v>0</v>
      </c>
      <c r="H34" s="18" cm="1">
        <f t="array" ref="H34">SUMPRODUCT(('Arming Payment'!$A$3:$A$6698=$A34)*('Arming Payment'!$Q$3:$Q$6698))+'Availability Payment'!$L33</f>
        <v>0</v>
      </c>
      <c r="I34" s="18">
        <f t="shared" si="1"/>
        <v>120</v>
      </c>
    </row>
    <row r="35" spans="1:9" x14ac:dyDescent="0.25">
      <c r="A35" s="24">
        <v>33</v>
      </c>
      <c r="B35" s="23">
        <f t="shared" si="2"/>
        <v>44563</v>
      </c>
      <c r="C35" s="24">
        <v>9</v>
      </c>
      <c r="D35" s="22" t="str">
        <f t="shared" si="0"/>
        <v>ASET</v>
      </c>
      <c r="E35" s="18">
        <f>'Availability Payment'!H34</f>
        <v>120</v>
      </c>
      <c r="F35" s="18">
        <f>SUMIF('Arming Payment'!$A$3:$A$6698,'Total Payment(Hourly Detail)'!A35,'Arming Payment'!$O$3:$O$6698)</f>
        <v>0</v>
      </c>
      <c r="G35" s="18">
        <f>'Trip Payment'!K35</f>
        <v>0</v>
      </c>
      <c r="H35" s="18" cm="1">
        <f t="array" ref="H35">SUMPRODUCT(('Arming Payment'!$A$3:$A$6698=$A35)*('Arming Payment'!$Q$3:$Q$6698))+'Availability Payment'!$L34</f>
        <v>0</v>
      </c>
      <c r="I35" s="18">
        <f t="shared" si="1"/>
        <v>120</v>
      </c>
    </row>
    <row r="36" spans="1:9" x14ac:dyDescent="0.25">
      <c r="A36" s="24">
        <v>34</v>
      </c>
      <c r="B36" s="23">
        <f t="shared" si="2"/>
        <v>44563</v>
      </c>
      <c r="C36" s="24">
        <v>10</v>
      </c>
      <c r="D36" s="22" t="str">
        <f t="shared" si="0"/>
        <v>ASET</v>
      </c>
      <c r="E36" s="18">
        <f>'Availability Payment'!H35</f>
        <v>120</v>
      </c>
      <c r="F36" s="18">
        <f>SUMIF('Arming Payment'!$A$3:$A$6698,'Total Payment(Hourly Detail)'!A36,'Arming Payment'!$O$3:$O$6698)</f>
        <v>0</v>
      </c>
      <c r="G36" s="18">
        <f>'Trip Payment'!K36</f>
        <v>0</v>
      </c>
      <c r="H36" s="18" cm="1">
        <f t="array" ref="H36">SUMPRODUCT(('Arming Payment'!$A$3:$A$6698=$A36)*('Arming Payment'!$Q$3:$Q$6698))+'Availability Payment'!$L35</f>
        <v>0</v>
      </c>
      <c r="I36" s="18">
        <f t="shared" si="1"/>
        <v>120</v>
      </c>
    </row>
    <row r="37" spans="1:9" x14ac:dyDescent="0.25">
      <c r="A37" s="24">
        <v>35</v>
      </c>
      <c r="B37" s="23">
        <f t="shared" si="2"/>
        <v>44563</v>
      </c>
      <c r="C37" s="24">
        <v>11</v>
      </c>
      <c r="D37" s="22" t="str">
        <f t="shared" si="0"/>
        <v>ASET</v>
      </c>
      <c r="E37" s="18">
        <f>'Availability Payment'!H36</f>
        <v>120</v>
      </c>
      <c r="F37" s="18">
        <f>SUMIF('Arming Payment'!$A$3:$A$6698,'Total Payment(Hourly Detail)'!A37,'Arming Payment'!$O$3:$O$6698)</f>
        <v>0</v>
      </c>
      <c r="G37" s="18">
        <f>'Trip Payment'!K37</f>
        <v>0</v>
      </c>
      <c r="H37" s="18" cm="1">
        <f t="array" ref="H37">SUMPRODUCT(('Arming Payment'!$A$3:$A$6698=$A37)*('Arming Payment'!$Q$3:$Q$6698))+'Availability Payment'!$L36</f>
        <v>0</v>
      </c>
      <c r="I37" s="18">
        <f t="shared" si="1"/>
        <v>120</v>
      </c>
    </row>
    <row r="38" spans="1:9" x14ac:dyDescent="0.25">
      <c r="A38" s="24">
        <v>36</v>
      </c>
      <c r="B38" s="23">
        <f t="shared" si="2"/>
        <v>44563</v>
      </c>
      <c r="C38" s="24">
        <v>12</v>
      </c>
      <c r="D38" s="22" t="str">
        <f t="shared" si="0"/>
        <v>ASET</v>
      </c>
      <c r="E38" s="18">
        <f>'Availability Payment'!H37</f>
        <v>120</v>
      </c>
      <c r="F38" s="18">
        <f>SUMIF('Arming Payment'!$A$3:$A$6698,'Total Payment(Hourly Detail)'!A38,'Arming Payment'!$O$3:$O$6698)</f>
        <v>0</v>
      </c>
      <c r="G38" s="18">
        <f>'Trip Payment'!K38</f>
        <v>0</v>
      </c>
      <c r="H38" s="18" cm="1">
        <f t="array" ref="H38">SUMPRODUCT(('Arming Payment'!$A$3:$A$6698=$A38)*('Arming Payment'!$Q$3:$Q$6698))+'Availability Payment'!$L37</f>
        <v>0</v>
      </c>
      <c r="I38" s="18">
        <f t="shared" si="1"/>
        <v>120</v>
      </c>
    </row>
    <row r="39" spans="1:9" x14ac:dyDescent="0.25">
      <c r="A39" s="24">
        <v>37</v>
      </c>
      <c r="B39" s="23">
        <f t="shared" si="2"/>
        <v>44563</v>
      </c>
      <c r="C39" s="24">
        <v>13</v>
      </c>
      <c r="D39" s="22" t="str">
        <f t="shared" si="0"/>
        <v>ASET</v>
      </c>
      <c r="E39" s="18">
        <f>'Availability Payment'!H38</f>
        <v>120</v>
      </c>
      <c r="F39" s="18">
        <f>SUMIF('Arming Payment'!$A$3:$A$6698,'Total Payment(Hourly Detail)'!A39,'Arming Payment'!$O$3:$O$6698)</f>
        <v>0</v>
      </c>
      <c r="G39" s="18">
        <f>'Trip Payment'!K39</f>
        <v>0</v>
      </c>
      <c r="H39" s="18" cm="1">
        <f t="array" ref="H39">SUMPRODUCT(('Arming Payment'!$A$3:$A$6698=$A39)*('Arming Payment'!$Q$3:$Q$6698))+'Availability Payment'!$L38</f>
        <v>0</v>
      </c>
      <c r="I39" s="18">
        <f t="shared" si="1"/>
        <v>120</v>
      </c>
    </row>
    <row r="40" spans="1:9" x14ac:dyDescent="0.25">
      <c r="A40" s="24">
        <v>38</v>
      </c>
      <c r="B40" s="23">
        <f t="shared" si="2"/>
        <v>44563</v>
      </c>
      <c r="C40" s="24">
        <v>14</v>
      </c>
      <c r="D40" s="22" t="str">
        <f t="shared" si="0"/>
        <v>ASET</v>
      </c>
      <c r="E40" s="18">
        <f>'Availability Payment'!H39</f>
        <v>120</v>
      </c>
      <c r="F40" s="18">
        <f>SUMIF('Arming Payment'!$A$3:$A$6698,'Total Payment(Hourly Detail)'!A40,'Arming Payment'!$O$3:$O$6698)</f>
        <v>0</v>
      </c>
      <c r="G40" s="18">
        <f>'Trip Payment'!K40</f>
        <v>0</v>
      </c>
      <c r="H40" s="18" cm="1">
        <f t="array" ref="H40">SUMPRODUCT(('Arming Payment'!$A$3:$A$6698=$A40)*('Arming Payment'!$Q$3:$Q$6698))+'Availability Payment'!$L39</f>
        <v>0</v>
      </c>
      <c r="I40" s="18">
        <f t="shared" si="1"/>
        <v>120</v>
      </c>
    </row>
    <row r="41" spans="1:9" x14ac:dyDescent="0.25">
      <c r="A41" s="24">
        <v>39</v>
      </c>
      <c r="B41" s="23">
        <f t="shared" si="2"/>
        <v>44563</v>
      </c>
      <c r="C41" s="24">
        <v>15</v>
      </c>
      <c r="D41" s="22" t="str">
        <f t="shared" si="0"/>
        <v>ASET</v>
      </c>
      <c r="E41" s="18">
        <f>'Availability Payment'!H40</f>
        <v>120</v>
      </c>
      <c r="F41" s="18">
        <f>SUMIF('Arming Payment'!$A$3:$A$6698,'Total Payment(Hourly Detail)'!A41,'Arming Payment'!$O$3:$O$6698)</f>
        <v>0</v>
      </c>
      <c r="G41" s="18">
        <f>'Trip Payment'!K41</f>
        <v>0</v>
      </c>
      <c r="H41" s="18" cm="1">
        <f t="array" ref="H41">SUMPRODUCT(('Arming Payment'!$A$3:$A$6698=$A41)*('Arming Payment'!$Q$3:$Q$6698))+'Availability Payment'!$L40</f>
        <v>0</v>
      </c>
      <c r="I41" s="18">
        <f t="shared" si="1"/>
        <v>120</v>
      </c>
    </row>
    <row r="42" spans="1:9" x14ac:dyDescent="0.25">
      <c r="A42" s="24">
        <v>40</v>
      </c>
      <c r="B42" s="23">
        <f t="shared" si="2"/>
        <v>44563</v>
      </c>
      <c r="C42" s="24">
        <v>16</v>
      </c>
      <c r="D42" s="22" t="str">
        <f t="shared" si="0"/>
        <v>ASET</v>
      </c>
      <c r="E42" s="18">
        <f>'Availability Payment'!H41</f>
        <v>120</v>
      </c>
      <c r="F42" s="18">
        <f>SUMIF('Arming Payment'!$A$3:$A$6698,'Total Payment(Hourly Detail)'!A42,'Arming Payment'!$O$3:$O$6698)</f>
        <v>0</v>
      </c>
      <c r="G42" s="18">
        <f>'Trip Payment'!K42</f>
        <v>0</v>
      </c>
      <c r="H42" s="18" cm="1">
        <f t="array" ref="H42">SUMPRODUCT(('Arming Payment'!$A$3:$A$6698=$A42)*('Arming Payment'!$Q$3:$Q$6698))+'Availability Payment'!$L41</f>
        <v>0</v>
      </c>
      <c r="I42" s="18">
        <f t="shared" si="1"/>
        <v>120</v>
      </c>
    </row>
    <row r="43" spans="1:9" x14ac:dyDescent="0.25">
      <c r="A43" s="24">
        <v>41</v>
      </c>
      <c r="B43" s="23">
        <f t="shared" si="2"/>
        <v>44563</v>
      </c>
      <c r="C43" s="24">
        <v>17</v>
      </c>
      <c r="D43" s="22" t="str">
        <f t="shared" si="0"/>
        <v>ASET</v>
      </c>
      <c r="E43" s="18">
        <f>'Availability Payment'!H42</f>
        <v>120</v>
      </c>
      <c r="F43" s="18">
        <f>SUMIF('Arming Payment'!$A$3:$A$6698,'Total Payment(Hourly Detail)'!A43,'Arming Payment'!$O$3:$O$6698)</f>
        <v>0</v>
      </c>
      <c r="G43" s="18">
        <f>'Trip Payment'!K43</f>
        <v>0</v>
      </c>
      <c r="H43" s="18" cm="1">
        <f t="array" ref="H43">SUMPRODUCT(('Arming Payment'!$A$3:$A$6698=$A43)*('Arming Payment'!$Q$3:$Q$6698))+'Availability Payment'!$L42</f>
        <v>0</v>
      </c>
      <c r="I43" s="18">
        <f t="shared" si="1"/>
        <v>120</v>
      </c>
    </row>
    <row r="44" spans="1:9" x14ac:dyDescent="0.25">
      <c r="A44" s="24">
        <v>42</v>
      </c>
      <c r="B44" s="23">
        <f t="shared" si="2"/>
        <v>44563</v>
      </c>
      <c r="C44" s="24">
        <v>18</v>
      </c>
      <c r="D44" s="22" t="str">
        <f t="shared" si="0"/>
        <v>ASET</v>
      </c>
      <c r="E44" s="18">
        <f>'Availability Payment'!H43</f>
        <v>120</v>
      </c>
      <c r="F44" s="18">
        <f>SUMIF('Arming Payment'!$A$3:$A$6698,'Total Payment(Hourly Detail)'!A44,'Arming Payment'!$O$3:$O$6698)</f>
        <v>0</v>
      </c>
      <c r="G44" s="18">
        <f>'Trip Payment'!K44</f>
        <v>0</v>
      </c>
      <c r="H44" s="18" cm="1">
        <f t="array" ref="H44">SUMPRODUCT(('Arming Payment'!$A$3:$A$6698=$A44)*('Arming Payment'!$Q$3:$Q$6698))+'Availability Payment'!$L43</f>
        <v>0</v>
      </c>
      <c r="I44" s="18">
        <f t="shared" si="1"/>
        <v>120</v>
      </c>
    </row>
    <row r="45" spans="1:9" x14ac:dyDescent="0.25">
      <c r="A45" s="24">
        <v>43</v>
      </c>
      <c r="B45" s="23">
        <f t="shared" si="2"/>
        <v>44563</v>
      </c>
      <c r="C45" s="24">
        <v>19</v>
      </c>
      <c r="D45" s="22" t="str">
        <f t="shared" si="0"/>
        <v>ASET</v>
      </c>
      <c r="E45" s="18">
        <f>'Availability Payment'!H44</f>
        <v>120</v>
      </c>
      <c r="F45" s="18">
        <f>SUMIF('Arming Payment'!$A$3:$A$6698,'Total Payment(Hourly Detail)'!A45,'Arming Payment'!$O$3:$O$6698)</f>
        <v>0</v>
      </c>
      <c r="G45" s="18">
        <f>'Trip Payment'!K45</f>
        <v>0</v>
      </c>
      <c r="H45" s="18" cm="1">
        <f t="array" ref="H45">SUMPRODUCT(('Arming Payment'!$A$3:$A$6698=$A45)*('Arming Payment'!$Q$3:$Q$6698))+'Availability Payment'!$L44</f>
        <v>0</v>
      </c>
      <c r="I45" s="18">
        <f t="shared" si="1"/>
        <v>120</v>
      </c>
    </row>
    <row r="46" spans="1:9" x14ac:dyDescent="0.25">
      <c r="A46" s="24">
        <v>44</v>
      </c>
      <c r="B46" s="23">
        <f t="shared" si="2"/>
        <v>44563</v>
      </c>
      <c r="C46" s="24">
        <v>20</v>
      </c>
      <c r="D46" s="22" t="str">
        <f t="shared" si="0"/>
        <v>ASET</v>
      </c>
      <c r="E46" s="18">
        <f>'Availability Payment'!H45</f>
        <v>120</v>
      </c>
      <c r="F46" s="18">
        <f>SUMIF('Arming Payment'!$A$3:$A$6698,'Total Payment(Hourly Detail)'!A46,'Arming Payment'!$O$3:$O$6698)</f>
        <v>0</v>
      </c>
      <c r="G46" s="18">
        <f>'Trip Payment'!K46</f>
        <v>0</v>
      </c>
      <c r="H46" s="18" cm="1">
        <f t="array" ref="H46">SUMPRODUCT(('Arming Payment'!$A$3:$A$6698=$A46)*('Arming Payment'!$Q$3:$Q$6698))+'Availability Payment'!$L45</f>
        <v>0</v>
      </c>
      <c r="I46" s="18">
        <f t="shared" si="1"/>
        <v>120</v>
      </c>
    </row>
    <row r="47" spans="1:9" x14ac:dyDescent="0.25">
      <c r="A47" s="24">
        <v>45</v>
      </c>
      <c r="B47" s="23">
        <f t="shared" si="2"/>
        <v>44563</v>
      </c>
      <c r="C47" s="24">
        <v>21</v>
      </c>
      <c r="D47" s="22" t="str">
        <f t="shared" si="0"/>
        <v>ASET</v>
      </c>
      <c r="E47" s="18">
        <f>'Availability Payment'!H46</f>
        <v>120</v>
      </c>
      <c r="F47" s="18">
        <f>SUMIF('Arming Payment'!$A$3:$A$6698,'Total Payment(Hourly Detail)'!A47,'Arming Payment'!$O$3:$O$6698)</f>
        <v>0</v>
      </c>
      <c r="G47" s="18">
        <f>'Trip Payment'!K47</f>
        <v>0</v>
      </c>
      <c r="H47" s="18" cm="1">
        <f t="array" ref="H47">SUMPRODUCT(('Arming Payment'!$A$3:$A$6698=$A47)*('Arming Payment'!$Q$3:$Q$6698))+'Availability Payment'!$L46</f>
        <v>0</v>
      </c>
      <c r="I47" s="18">
        <f t="shared" si="1"/>
        <v>120</v>
      </c>
    </row>
    <row r="48" spans="1:9" x14ac:dyDescent="0.25">
      <c r="A48" s="24">
        <v>46</v>
      </c>
      <c r="B48" s="23">
        <f t="shared" si="2"/>
        <v>44563</v>
      </c>
      <c r="C48" s="24">
        <v>22</v>
      </c>
      <c r="D48" s="22" t="str">
        <f t="shared" si="0"/>
        <v>ASET</v>
      </c>
      <c r="E48" s="18">
        <f>'Availability Payment'!H47</f>
        <v>120</v>
      </c>
      <c r="F48" s="18">
        <f>SUMIF('Arming Payment'!$A$3:$A$6698,'Total Payment(Hourly Detail)'!A48,'Arming Payment'!$O$3:$O$6698)</f>
        <v>0</v>
      </c>
      <c r="G48" s="18">
        <f>'Trip Payment'!K48</f>
        <v>0</v>
      </c>
      <c r="H48" s="18" cm="1">
        <f t="array" ref="H48">SUMPRODUCT(('Arming Payment'!$A$3:$A$6698=$A48)*('Arming Payment'!$Q$3:$Q$6698))+'Availability Payment'!$L47</f>
        <v>0</v>
      </c>
      <c r="I48" s="18">
        <f t="shared" si="1"/>
        <v>120</v>
      </c>
    </row>
    <row r="49" spans="1:9" x14ac:dyDescent="0.25">
      <c r="A49" s="24">
        <v>47</v>
      </c>
      <c r="B49" s="23">
        <f t="shared" si="2"/>
        <v>44563</v>
      </c>
      <c r="C49" s="24">
        <v>23</v>
      </c>
      <c r="D49" s="22" t="str">
        <f t="shared" si="0"/>
        <v>ASET</v>
      </c>
      <c r="E49" s="18">
        <f>'Availability Payment'!H48</f>
        <v>120</v>
      </c>
      <c r="F49" s="18">
        <f>SUMIF('Arming Payment'!$A$3:$A$6698,'Total Payment(Hourly Detail)'!A49,'Arming Payment'!$O$3:$O$6698)</f>
        <v>0</v>
      </c>
      <c r="G49" s="18">
        <f>'Trip Payment'!K49</f>
        <v>0</v>
      </c>
      <c r="H49" s="18" cm="1">
        <f t="array" ref="H49">SUMPRODUCT(('Arming Payment'!$A$3:$A$6698=$A49)*('Arming Payment'!$Q$3:$Q$6698))+'Availability Payment'!$L48</f>
        <v>0</v>
      </c>
      <c r="I49" s="18">
        <f t="shared" si="1"/>
        <v>120</v>
      </c>
    </row>
    <row r="50" spans="1:9" x14ac:dyDescent="0.25">
      <c r="A50" s="24">
        <v>48</v>
      </c>
      <c r="B50" s="23">
        <f t="shared" si="2"/>
        <v>44563</v>
      </c>
      <c r="C50" s="24">
        <v>24</v>
      </c>
      <c r="D50" s="22" t="str">
        <f t="shared" si="0"/>
        <v>ASET</v>
      </c>
      <c r="E50" s="18">
        <f>'Availability Payment'!H49</f>
        <v>120</v>
      </c>
      <c r="F50" s="18">
        <f>SUMIF('Arming Payment'!$A$3:$A$6698,'Total Payment(Hourly Detail)'!A50,'Arming Payment'!$O$3:$O$6698)</f>
        <v>0</v>
      </c>
      <c r="G50" s="18">
        <f>'Trip Payment'!K50</f>
        <v>0</v>
      </c>
      <c r="H50" s="18" cm="1">
        <f t="array" ref="H50">SUMPRODUCT(('Arming Payment'!$A$3:$A$6698=$A50)*('Arming Payment'!$Q$3:$Q$6698))+'Availability Payment'!$L49</f>
        <v>0</v>
      </c>
      <c r="I50" s="18">
        <f t="shared" si="1"/>
        <v>120</v>
      </c>
    </row>
    <row r="51" spans="1:9" x14ac:dyDescent="0.25">
      <c r="A51" s="24">
        <v>49</v>
      </c>
      <c r="B51" s="23">
        <f t="shared" si="2"/>
        <v>44564</v>
      </c>
      <c r="C51" s="24">
        <v>1</v>
      </c>
      <c r="D51" s="22" t="str">
        <f t="shared" si="0"/>
        <v>ASET</v>
      </c>
      <c r="E51" s="18">
        <f>'Availability Payment'!H50</f>
        <v>120</v>
      </c>
      <c r="F51" s="18">
        <f>SUMIF('Arming Payment'!$A$3:$A$6698,'Total Payment(Hourly Detail)'!A51,'Arming Payment'!$O$3:$O$6698)</f>
        <v>0</v>
      </c>
      <c r="G51" s="18">
        <f>'Trip Payment'!K51</f>
        <v>0</v>
      </c>
      <c r="H51" s="18" cm="1">
        <f t="array" ref="H51">SUMPRODUCT(('Arming Payment'!$A$3:$A$6698=$A51)*('Arming Payment'!$Q$3:$Q$6698))+'Availability Payment'!$L50</f>
        <v>0</v>
      </c>
      <c r="I51" s="18">
        <f t="shared" si="1"/>
        <v>120</v>
      </c>
    </row>
    <row r="52" spans="1:9" x14ac:dyDescent="0.25">
      <c r="A52" s="24">
        <v>50</v>
      </c>
      <c r="B52" s="23">
        <f t="shared" si="2"/>
        <v>44564</v>
      </c>
      <c r="C52" s="24">
        <v>2</v>
      </c>
      <c r="D52" s="22" t="str">
        <f t="shared" si="0"/>
        <v>ASET</v>
      </c>
      <c r="E52" s="18">
        <f>'Availability Payment'!H51</f>
        <v>120</v>
      </c>
      <c r="F52" s="18">
        <f>SUMIF('Arming Payment'!$A$3:$A$6698,'Total Payment(Hourly Detail)'!A52,'Arming Payment'!$O$3:$O$6698)</f>
        <v>0</v>
      </c>
      <c r="G52" s="18">
        <f>'Trip Payment'!K52</f>
        <v>0</v>
      </c>
      <c r="H52" s="18" cm="1">
        <f t="array" ref="H52">SUMPRODUCT(('Arming Payment'!$A$3:$A$6698=$A52)*('Arming Payment'!$Q$3:$Q$6698))+'Availability Payment'!$L51</f>
        <v>0</v>
      </c>
      <c r="I52" s="18">
        <f t="shared" si="1"/>
        <v>120</v>
      </c>
    </row>
    <row r="53" spans="1:9" x14ac:dyDescent="0.25">
      <c r="A53" s="24">
        <v>51</v>
      </c>
      <c r="B53" s="23">
        <f t="shared" si="2"/>
        <v>44564</v>
      </c>
      <c r="C53" s="24">
        <v>3</v>
      </c>
      <c r="D53" s="22" t="str">
        <f t="shared" si="0"/>
        <v>ASET</v>
      </c>
      <c r="E53" s="18">
        <f>'Availability Payment'!H52</f>
        <v>120</v>
      </c>
      <c r="F53" s="18">
        <f>SUMIF('Arming Payment'!$A$3:$A$6698,'Total Payment(Hourly Detail)'!A53,'Arming Payment'!$O$3:$O$6698)</f>
        <v>0</v>
      </c>
      <c r="G53" s="18">
        <f>'Trip Payment'!K53</f>
        <v>0</v>
      </c>
      <c r="H53" s="18" cm="1">
        <f t="array" ref="H53">SUMPRODUCT(('Arming Payment'!$A$3:$A$6698=$A53)*('Arming Payment'!$Q$3:$Q$6698))+'Availability Payment'!$L52</f>
        <v>0</v>
      </c>
      <c r="I53" s="18">
        <f t="shared" si="1"/>
        <v>120</v>
      </c>
    </row>
    <row r="54" spans="1:9" x14ac:dyDescent="0.25">
      <c r="A54" s="24">
        <v>52</v>
      </c>
      <c r="B54" s="23">
        <f t="shared" si="2"/>
        <v>44564</v>
      </c>
      <c r="C54" s="24">
        <v>4</v>
      </c>
      <c r="D54" s="22" t="str">
        <f t="shared" si="0"/>
        <v>ASET</v>
      </c>
      <c r="E54" s="18">
        <f>'Availability Payment'!H53</f>
        <v>120</v>
      </c>
      <c r="F54" s="18">
        <f>SUMIF('Arming Payment'!$A$3:$A$6698,'Total Payment(Hourly Detail)'!A54,'Arming Payment'!$O$3:$O$6698)</f>
        <v>0</v>
      </c>
      <c r="G54" s="18">
        <f>'Trip Payment'!K54</f>
        <v>0</v>
      </c>
      <c r="H54" s="18" cm="1">
        <f t="array" ref="H54">SUMPRODUCT(('Arming Payment'!$A$3:$A$6698=$A54)*('Arming Payment'!$Q$3:$Q$6698))+'Availability Payment'!$L53</f>
        <v>0</v>
      </c>
      <c r="I54" s="18">
        <f t="shared" si="1"/>
        <v>120</v>
      </c>
    </row>
    <row r="55" spans="1:9" x14ac:dyDescent="0.25">
      <c r="A55" s="24">
        <v>53</v>
      </c>
      <c r="B55" s="23">
        <f t="shared" si="2"/>
        <v>44564</v>
      </c>
      <c r="C55" s="24">
        <v>5</v>
      </c>
      <c r="D55" s="22" t="str">
        <f t="shared" si="0"/>
        <v>ASET</v>
      </c>
      <c r="E55" s="18">
        <f>'Availability Payment'!H54</f>
        <v>120</v>
      </c>
      <c r="F55" s="18">
        <f>SUMIF('Arming Payment'!$A$3:$A$6698,'Total Payment(Hourly Detail)'!A55,'Arming Payment'!$O$3:$O$6698)</f>
        <v>0</v>
      </c>
      <c r="G55" s="18">
        <f>'Trip Payment'!K55</f>
        <v>0</v>
      </c>
      <c r="H55" s="18" cm="1">
        <f t="array" ref="H55">SUMPRODUCT(('Arming Payment'!$A$3:$A$6698=$A55)*('Arming Payment'!$Q$3:$Q$6698))+'Availability Payment'!$L54</f>
        <v>0</v>
      </c>
      <c r="I55" s="18">
        <f t="shared" si="1"/>
        <v>120</v>
      </c>
    </row>
    <row r="56" spans="1:9" x14ac:dyDescent="0.25">
      <c r="A56" s="24">
        <v>54</v>
      </c>
      <c r="B56" s="23">
        <f t="shared" si="2"/>
        <v>44564</v>
      </c>
      <c r="C56" s="24">
        <v>6</v>
      </c>
      <c r="D56" s="22" t="str">
        <f t="shared" si="0"/>
        <v>ASET</v>
      </c>
      <c r="E56" s="18">
        <f>'Availability Payment'!H55</f>
        <v>120</v>
      </c>
      <c r="F56" s="18">
        <f>SUMIF('Arming Payment'!$A$3:$A$6698,'Total Payment(Hourly Detail)'!A56,'Arming Payment'!$O$3:$O$6698)</f>
        <v>0</v>
      </c>
      <c r="G56" s="18">
        <f>'Trip Payment'!K56</f>
        <v>0</v>
      </c>
      <c r="H56" s="18" cm="1">
        <f t="array" ref="H56">SUMPRODUCT(('Arming Payment'!$A$3:$A$6698=$A56)*('Arming Payment'!$Q$3:$Q$6698))+'Availability Payment'!$L55</f>
        <v>0</v>
      </c>
      <c r="I56" s="18">
        <f t="shared" si="1"/>
        <v>120</v>
      </c>
    </row>
    <row r="57" spans="1:9" x14ac:dyDescent="0.25">
      <c r="A57" s="24">
        <v>55</v>
      </c>
      <c r="B57" s="23">
        <f t="shared" si="2"/>
        <v>44564</v>
      </c>
      <c r="C57" s="24">
        <v>7</v>
      </c>
      <c r="D57" s="22" t="str">
        <f t="shared" si="0"/>
        <v>ASET</v>
      </c>
      <c r="E57" s="18">
        <f>'Availability Payment'!H56</f>
        <v>120</v>
      </c>
      <c r="F57" s="18">
        <f>SUMIF('Arming Payment'!$A$3:$A$6698,'Total Payment(Hourly Detail)'!A57,'Arming Payment'!$O$3:$O$6698)</f>
        <v>0</v>
      </c>
      <c r="G57" s="18">
        <f>'Trip Payment'!K57</f>
        <v>0</v>
      </c>
      <c r="H57" s="18" cm="1">
        <f t="array" ref="H57">SUMPRODUCT(('Arming Payment'!$A$3:$A$6698=$A57)*('Arming Payment'!$Q$3:$Q$6698))+'Availability Payment'!$L56</f>
        <v>0</v>
      </c>
      <c r="I57" s="18">
        <f t="shared" si="1"/>
        <v>120</v>
      </c>
    </row>
    <row r="58" spans="1:9" x14ac:dyDescent="0.25">
      <c r="A58" s="24">
        <v>56</v>
      </c>
      <c r="B58" s="23">
        <f t="shared" si="2"/>
        <v>44564</v>
      </c>
      <c r="C58" s="24">
        <v>8</v>
      </c>
      <c r="D58" s="22" t="str">
        <f t="shared" si="0"/>
        <v>ASET</v>
      </c>
      <c r="E58" s="18">
        <f>'Availability Payment'!H57</f>
        <v>120</v>
      </c>
      <c r="F58" s="18">
        <f>SUMIF('Arming Payment'!$A$3:$A$6698,'Total Payment(Hourly Detail)'!A58,'Arming Payment'!$O$3:$O$6698)</f>
        <v>0</v>
      </c>
      <c r="G58" s="18">
        <f>'Trip Payment'!K58</f>
        <v>0</v>
      </c>
      <c r="H58" s="18" cm="1">
        <f t="array" ref="H58">SUMPRODUCT(('Arming Payment'!$A$3:$A$6698=$A58)*('Arming Payment'!$Q$3:$Q$6698))+'Availability Payment'!$L57</f>
        <v>0</v>
      </c>
      <c r="I58" s="18">
        <f t="shared" si="1"/>
        <v>120</v>
      </c>
    </row>
    <row r="59" spans="1:9" x14ac:dyDescent="0.25">
      <c r="A59" s="24">
        <v>57</v>
      </c>
      <c r="B59" s="23">
        <f t="shared" si="2"/>
        <v>44564</v>
      </c>
      <c r="C59" s="24">
        <v>9</v>
      </c>
      <c r="D59" s="22" t="str">
        <f t="shared" si="0"/>
        <v>ASET</v>
      </c>
      <c r="E59" s="18">
        <f>'Availability Payment'!H58</f>
        <v>120</v>
      </c>
      <c r="F59" s="18">
        <f>SUMIF('Arming Payment'!$A$3:$A$6698,'Total Payment(Hourly Detail)'!A59,'Arming Payment'!$O$3:$O$6698)</f>
        <v>0</v>
      </c>
      <c r="G59" s="18">
        <f>'Trip Payment'!K59</f>
        <v>0</v>
      </c>
      <c r="H59" s="18" cm="1">
        <f t="array" ref="H59">SUMPRODUCT(('Arming Payment'!$A$3:$A$6698=$A59)*('Arming Payment'!$Q$3:$Q$6698))+'Availability Payment'!$L58</f>
        <v>0</v>
      </c>
      <c r="I59" s="18">
        <f t="shared" si="1"/>
        <v>120</v>
      </c>
    </row>
    <row r="60" spans="1:9" x14ac:dyDescent="0.25">
      <c r="A60" s="24">
        <v>58</v>
      </c>
      <c r="B60" s="23">
        <f t="shared" si="2"/>
        <v>44564</v>
      </c>
      <c r="C60" s="24">
        <v>10</v>
      </c>
      <c r="D60" s="22" t="str">
        <f t="shared" si="0"/>
        <v>ASET</v>
      </c>
      <c r="E60" s="18">
        <f>'Availability Payment'!H59</f>
        <v>120</v>
      </c>
      <c r="F60" s="18">
        <f>SUMIF('Arming Payment'!$A$3:$A$6698,'Total Payment(Hourly Detail)'!A60,'Arming Payment'!$O$3:$O$6698)</f>
        <v>0</v>
      </c>
      <c r="G60" s="18">
        <f>'Trip Payment'!K60</f>
        <v>0</v>
      </c>
      <c r="H60" s="18" cm="1">
        <f t="array" ref="H60">SUMPRODUCT(('Arming Payment'!$A$3:$A$6698=$A60)*('Arming Payment'!$Q$3:$Q$6698))+'Availability Payment'!$L59</f>
        <v>0</v>
      </c>
      <c r="I60" s="18">
        <f t="shared" si="1"/>
        <v>120</v>
      </c>
    </row>
    <row r="61" spans="1:9" x14ac:dyDescent="0.25">
      <c r="A61" s="24">
        <v>59</v>
      </c>
      <c r="B61" s="23">
        <f t="shared" si="2"/>
        <v>44564</v>
      </c>
      <c r="C61" s="24">
        <v>11</v>
      </c>
      <c r="D61" s="22" t="str">
        <f t="shared" si="0"/>
        <v>ASET</v>
      </c>
      <c r="E61" s="18">
        <f>'Availability Payment'!H60</f>
        <v>120</v>
      </c>
      <c r="F61" s="18">
        <f>SUMIF('Arming Payment'!$A$3:$A$6698,'Total Payment(Hourly Detail)'!A61,'Arming Payment'!$O$3:$O$6698)</f>
        <v>0</v>
      </c>
      <c r="G61" s="18">
        <f>'Trip Payment'!K61</f>
        <v>0</v>
      </c>
      <c r="H61" s="18" cm="1">
        <f t="array" ref="H61">SUMPRODUCT(('Arming Payment'!$A$3:$A$6698=$A61)*('Arming Payment'!$Q$3:$Q$6698))+'Availability Payment'!$L60</f>
        <v>0</v>
      </c>
      <c r="I61" s="18">
        <f t="shared" si="1"/>
        <v>120</v>
      </c>
    </row>
    <row r="62" spans="1:9" x14ac:dyDescent="0.25">
      <c r="A62" s="24">
        <v>60</v>
      </c>
      <c r="B62" s="23">
        <f t="shared" si="2"/>
        <v>44564</v>
      </c>
      <c r="C62" s="24">
        <v>12</v>
      </c>
      <c r="D62" s="22" t="str">
        <f t="shared" si="0"/>
        <v>ASET</v>
      </c>
      <c r="E62" s="18">
        <f>'Availability Payment'!H61</f>
        <v>120</v>
      </c>
      <c r="F62" s="18">
        <f>SUMIF('Arming Payment'!$A$3:$A$6698,'Total Payment(Hourly Detail)'!A62,'Arming Payment'!$O$3:$O$6698)</f>
        <v>0</v>
      </c>
      <c r="G62" s="18">
        <f>'Trip Payment'!K62</f>
        <v>0</v>
      </c>
      <c r="H62" s="18" cm="1">
        <f t="array" ref="H62">SUMPRODUCT(('Arming Payment'!$A$3:$A$6698=$A62)*('Arming Payment'!$Q$3:$Q$6698))+'Availability Payment'!$L61</f>
        <v>0</v>
      </c>
      <c r="I62" s="18">
        <f t="shared" si="1"/>
        <v>120</v>
      </c>
    </row>
    <row r="63" spans="1:9" x14ac:dyDescent="0.25">
      <c r="A63" s="24">
        <v>61</v>
      </c>
      <c r="B63" s="23">
        <f t="shared" si="2"/>
        <v>44564</v>
      </c>
      <c r="C63" s="24">
        <v>13</v>
      </c>
      <c r="D63" s="22" t="str">
        <f t="shared" si="0"/>
        <v>ASET</v>
      </c>
      <c r="E63" s="18">
        <f>'Availability Payment'!H62</f>
        <v>120</v>
      </c>
      <c r="F63" s="18">
        <f>SUMIF('Arming Payment'!$A$3:$A$6698,'Total Payment(Hourly Detail)'!A63,'Arming Payment'!$O$3:$O$6698)</f>
        <v>0</v>
      </c>
      <c r="G63" s="18">
        <f>'Trip Payment'!K63</f>
        <v>0</v>
      </c>
      <c r="H63" s="18" cm="1">
        <f t="array" ref="H63">SUMPRODUCT(('Arming Payment'!$A$3:$A$6698=$A63)*('Arming Payment'!$Q$3:$Q$6698))+'Availability Payment'!$L62</f>
        <v>0</v>
      </c>
      <c r="I63" s="18">
        <f t="shared" si="1"/>
        <v>120</v>
      </c>
    </row>
    <row r="64" spans="1:9" x14ac:dyDescent="0.25">
      <c r="A64" s="24">
        <v>62</v>
      </c>
      <c r="B64" s="23">
        <f t="shared" si="2"/>
        <v>44564</v>
      </c>
      <c r="C64" s="24">
        <v>14</v>
      </c>
      <c r="D64" s="22" t="str">
        <f t="shared" si="0"/>
        <v>ASET</v>
      </c>
      <c r="E64" s="18">
        <f>'Availability Payment'!H63</f>
        <v>120</v>
      </c>
      <c r="F64" s="18">
        <f>SUMIF('Arming Payment'!$A$3:$A$6698,'Total Payment(Hourly Detail)'!A64,'Arming Payment'!$O$3:$O$6698)</f>
        <v>0</v>
      </c>
      <c r="G64" s="18">
        <f>'Trip Payment'!K64</f>
        <v>0</v>
      </c>
      <c r="H64" s="18" cm="1">
        <f t="array" ref="H64">SUMPRODUCT(('Arming Payment'!$A$3:$A$6698=$A64)*('Arming Payment'!$Q$3:$Q$6698))+'Availability Payment'!$L63</f>
        <v>0</v>
      </c>
      <c r="I64" s="18">
        <f t="shared" si="1"/>
        <v>120</v>
      </c>
    </row>
    <row r="65" spans="1:9" x14ac:dyDescent="0.25">
      <c r="A65" s="24">
        <v>63</v>
      </c>
      <c r="B65" s="23">
        <f t="shared" si="2"/>
        <v>44564</v>
      </c>
      <c r="C65" s="24">
        <v>15</v>
      </c>
      <c r="D65" s="22" t="str">
        <f t="shared" si="0"/>
        <v>ASET</v>
      </c>
      <c r="E65" s="18">
        <f>'Availability Payment'!H64</f>
        <v>120</v>
      </c>
      <c r="F65" s="18">
        <f>SUMIF('Arming Payment'!$A$3:$A$6698,'Total Payment(Hourly Detail)'!A65,'Arming Payment'!$O$3:$O$6698)</f>
        <v>0</v>
      </c>
      <c r="G65" s="18">
        <f>'Trip Payment'!K65</f>
        <v>0</v>
      </c>
      <c r="H65" s="18" cm="1">
        <f t="array" ref="H65">SUMPRODUCT(('Arming Payment'!$A$3:$A$6698=$A65)*('Arming Payment'!$Q$3:$Q$6698))+'Availability Payment'!$L64</f>
        <v>0</v>
      </c>
      <c r="I65" s="18">
        <f t="shared" si="1"/>
        <v>120</v>
      </c>
    </row>
    <row r="66" spans="1:9" x14ac:dyDescent="0.25">
      <c r="A66" s="24">
        <v>64</v>
      </c>
      <c r="B66" s="23">
        <f t="shared" si="2"/>
        <v>44564</v>
      </c>
      <c r="C66" s="24">
        <v>16</v>
      </c>
      <c r="D66" s="22" t="str">
        <f t="shared" si="0"/>
        <v>ASET</v>
      </c>
      <c r="E66" s="18">
        <f>'Availability Payment'!H65</f>
        <v>120</v>
      </c>
      <c r="F66" s="18">
        <f>SUMIF('Arming Payment'!$A$3:$A$6698,'Total Payment(Hourly Detail)'!A66,'Arming Payment'!$O$3:$O$6698)</f>
        <v>0</v>
      </c>
      <c r="G66" s="18">
        <f>'Trip Payment'!K66</f>
        <v>0</v>
      </c>
      <c r="H66" s="18" cm="1">
        <f t="array" ref="H66">SUMPRODUCT(('Arming Payment'!$A$3:$A$6698=$A66)*('Arming Payment'!$Q$3:$Q$6698))+'Availability Payment'!$L65</f>
        <v>0</v>
      </c>
      <c r="I66" s="18">
        <f t="shared" si="1"/>
        <v>120</v>
      </c>
    </row>
    <row r="67" spans="1:9" x14ac:dyDescent="0.25">
      <c r="A67" s="24">
        <v>65</v>
      </c>
      <c r="B67" s="23">
        <f t="shared" si="2"/>
        <v>44564</v>
      </c>
      <c r="C67" s="24">
        <v>17</v>
      </c>
      <c r="D67" s="22" t="str">
        <f t="shared" ref="D67:D130" si="3">Unit</f>
        <v>ASET</v>
      </c>
      <c r="E67" s="18">
        <f>'Availability Payment'!H66</f>
        <v>120</v>
      </c>
      <c r="F67" s="18">
        <f>SUMIF('Arming Payment'!$A$3:$A$6698,'Total Payment(Hourly Detail)'!A67,'Arming Payment'!$O$3:$O$6698)</f>
        <v>0</v>
      </c>
      <c r="G67" s="18">
        <f>'Trip Payment'!K67</f>
        <v>0</v>
      </c>
      <c r="H67" s="18" cm="1">
        <f t="array" ref="H67">SUMPRODUCT(('Arming Payment'!$A$3:$A$6698=$A67)*('Arming Payment'!$Q$3:$Q$6698))+'Availability Payment'!$L66</f>
        <v>0</v>
      </c>
      <c r="I67" s="18">
        <f t="shared" ref="I67:I130" si="4">SUM(E67:H67)</f>
        <v>120</v>
      </c>
    </row>
    <row r="68" spans="1:9" x14ac:dyDescent="0.25">
      <c r="A68" s="24">
        <v>66</v>
      </c>
      <c r="B68" s="23">
        <f t="shared" si="2"/>
        <v>44564</v>
      </c>
      <c r="C68" s="24">
        <v>18</v>
      </c>
      <c r="D68" s="22" t="str">
        <f t="shared" si="3"/>
        <v>ASET</v>
      </c>
      <c r="E68" s="18">
        <f>'Availability Payment'!H67</f>
        <v>120</v>
      </c>
      <c r="F68" s="18">
        <f>SUMIF('Arming Payment'!$A$3:$A$6698,'Total Payment(Hourly Detail)'!A68,'Arming Payment'!$O$3:$O$6698)</f>
        <v>0</v>
      </c>
      <c r="G68" s="18">
        <f>'Trip Payment'!K68</f>
        <v>0</v>
      </c>
      <c r="H68" s="18" cm="1">
        <f t="array" ref="H68">SUMPRODUCT(('Arming Payment'!$A$3:$A$6698=$A68)*('Arming Payment'!$Q$3:$Q$6698))+'Availability Payment'!$L67</f>
        <v>0</v>
      </c>
      <c r="I68" s="18">
        <f t="shared" si="4"/>
        <v>120</v>
      </c>
    </row>
    <row r="69" spans="1:9" x14ac:dyDescent="0.25">
      <c r="A69" s="24">
        <v>67</v>
      </c>
      <c r="B69" s="23">
        <f t="shared" si="2"/>
        <v>44564</v>
      </c>
      <c r="C69" s="24">
        <v>19</v>
      </c>
      <c r="D69" s="22" t="str">
        <f t="shared" si="3"/>
        <v>ASET</v>
      </c>
      <c r="E69" s="18">
        <f>'Availability Payment'!H68</f>
        <v>120</v>
      </c>
      <c r="F69" s="18">
        <f>SUMIF('Arming Payment'!$A$3:$A$6698,'Total Payment(Hourly Detail)'!A69,'Arming Payment'!$O$3:$O$6698)</f>
        <v>0</v>
      </c>
      <c r="G69" s="18">
        <f>'Trip Payment'!K69</f>
        <v>0</v>
      </c>
      <c r="H69" s="18" cm="1">
        <f t="array" ref="H69">SUMPRODUCT(('Arming Payment'!$A$3:$A$6698=$A69)*('Arming Payment'!$Q$3:$Q$6698))+'Availability Payment'!$L68</f>
        <v>0</v>
      </c>
      <c r="I69" s="18">
        <f t="shared" si="4"/>
        <v>120</v>
      </c>
    </row>
    <row r="70" spans="1:9" x14ac:dyDescent="0.25">
      <c r="A70" s="24">
        <v>68</v>
      </c>
      <c r="B70" s="23">
        <f t="shared" ref="B70:B133" si="5">IF(C70&gt;C69,B69,B69+1)</f>
        <v>44564</v>
      </c>
      <c r="C70" s="24">
        <v>20</v>
      </c>
      <c r="D70" s="22" t="str">
        <f t="shared" si="3"/>
        <v>ASET</v>
      </c>
      <c r="E70" s="18">
        <f>'Availability Payment'!H69</f>
        <v>120</v>
      </c>
      <c r="F70" s="18">
        <f>SUMIF('Arming Payment'!$A$3:$A$6698,'Total Payment(Hourly Detail)'!A70,'Arming Payment'!$O$3:$O$6698)</f>
        <v>0</v>
      </c>
      <c r="G70" s="18">
        <f>'Trip Payment'!K70</f>
        <v>0</v>
      </c>
      <c r="H70" s="18" cm="1">
        <f t="array" ref="H70">SUMPRODUCT(('Arming Payment'!$A$3:$A$6698=$A70)*('Arming Payment'!$Q$3:$Q$6698))+'Availability Payment'!$L69</f>
        <v>0</v>
      </c>
      <c r="I70" s="18">
        <f t="shared" si="4"/>
        <v>120</v>
      </c>
    </row>
    <row r="71" spans="1:9" x14ac:dyDescent="0.25">
      <c r="A71" s="24">
        <v>69</v>
      </c>
      <c r="B71" s="23">
        <f t="shared" si="5"/>
        <v>44564</v>
      </c>
      <c r="C71" s="24">
        <v>21</v>
      </c>
      <c r="D71" s="22" t="str">
        <f t="shared" si="3"/>
        <v>ASET</v>
      </c>
      <c r="E71" s="18">
        <f>'Availability Payment'!H70</f>
        <v>120</v>
      </c>
      <c r="F71" s="18">
        <f>SUMIF('Arming Payment'!$A$3:$A$6698,'Total Payment(Hourly Detail)'!A71,'Arming Payment'!$O$3:$O$6698)</f>
        <v>0</v>
      </c>
      <c r="G71" s="18">
        <f>'Trip Payment'!K71</f>
        <v>0</v>
      </c>
      <c r="H71" s="18" cm="1">
        <f t="array" ref="H71">SUMPRODUCT(('Arming Payment'!$A$3:$A$6698=$A71)*('Arming Payment'!$Q$3:$Q$6698))+'Availability Payment'!$L70</f>
        <v>0</v>
      </c>
      <c r="I71" s="18">
        <f t="shared" si="4"/>
        <v>120</v>
      </c>
    </row>
    <row r="72" spans="1:9" x14ac:dyDescent="0.25">
      <c r="A72" s="24">
        <v>70</v>
      </c>
      <c r="B72" s="23">
        <f t="shared" si="5"/>
        <v>44564</v>
      </c>
      <c r="C72" s="24">
        <v>22</v>
      </c>
      <c r="D72" s="22" t="str">
        <f t="shared" si="3"/>
        <v>ASET</v>
      </c>
      <c r="E72" s="18">
        <f>'Availability Payment'!H71</f>
        <v>120</v>
      </c>
      <c r="F72" s="18">
        <f>SUMIF('Arming Payment'!$A$3:$A$6698,'Total Payment(Hourly Detail)'!A72,'Arming Payment'!$O$3:$O$6698)</f>
        <v>0</v>
      </c>
      <c r="G72" s="18">
        <f>'Trip Payment'!K72</f>
        <v>0</v>
      </c>
      <c r="H72" s="18" cm="1">
        <f t="array" ref="H72">SUMPRODUCT(('Arming Payment'!$A$3:$A$6698=$A72)*('Arming Payment'!$Q$3:$Q$6698))+'Availability Payment'!$L71</f>
        <v>0</v>
      </c>
      <c r="I72" s="18">
        <f t="shared" si="4"/>
        <v>120</v>
      </c>
    </row>
    <row r="73" spans="1:9" x14ac:dyDescent="0.25">
      <c r="A73" s="24">
        <v>71</v>
      </c>
      <c r="B73" s="23">
        <f t="shared" si="5"/>
        <v>44564</v>
      </c>
      <c r="C73" s="24">
        <v>23</v>
      </c>
      <c r="D73" s="22" t="str">
        <f t="shared" si="3"/>
        <v>ASET</v>
      </c>
      <c r="E73" s="18">
        <f>'Availability Payment'!H72</f>
        <v>120</v>
      </c>
      <c r="F73" s="18">
        <f>SUMIF('Arming Payment'!$A$3:$A$6698,'Total Payment(Hourly Detail)'!A73,'Arming Payment'!$O$3:$O$6698)</f>
        <v>0</v>
      </c>
      <c r="G73" s="18">
        <f>'Trip Payment'!K73</f>
        <v>0</v>
      </c>
      <c r="H73" s="18" cm="1">
        <f t="array" ref="H73">SUMPRODUCT(('Arming Payment'!$A$3:$A$6698=$A73)*('Arming Payment'!$Q$3:$Q$6698))+'Availability Payment'!$L72</f>
        <v>0</v>
      </c>
      <c r="I73" s="18">
        <f t="shared" si="4"/>
        <v>120</v>
      </c>
    </row>
    <row r="74" spans="1:9" x14ac:dyDescent="0.25">
      <c r="A74" s="24">
        <v>72</v>
      </c>
      <c r="B74" s="23">
        <f t="shared" si="5"/>
        <v>44564</v>
      </c>
      <c r="C74" s="24">
        <v>24</v>
      </c>
      <c r="D74" s="22" t="str">
        <f t="shared" si="3"/>
        <v>ASET</v>
      </c>
      <c r="E74" s="18">
        <f>'Availability Payment'!H73</f>
        <v>120</v>
      </c>
      <c r="F74" s="18">
        <f>SUMIF('Arming Payment'!$A$3:$A$6698,'Total Payment(Hourly Detail)'!A74,'Arming Payment'!$O$3:$O$6698)</f>
        <v>0</v>
      </c>
      <c r="G74" s="18">
        <f>'Trip Payment'!K74</f>
        <v>0</v>
      </c>
      <c r="H74" s="18" cm="1">
        <f t="array" ref="H74">SUMPRODUCT(('Arming Payment'!$A$3:$A$6698=$A74)*('Arming Payment'!$Q$3:$Q$6698))+'Availability Payment'!$L73</f>
        <v>0</v>
      </c>
      <c r="I74" s="18">
        <f t="shared" si="4"/>
        <v>120</v>
      </c>
    </row>
    <row r="75" spans="1:9" x14ac:dyDescent="0.25">
      <c r="A75" s="24">
        <v>73</v>
      </c>
      <c r="B75" s="23">
        <f t="shared" si="5"/>
        <v>44565</v>
      </c>
      <c r="C75" s="24">
        <v>1</v>
      </c>
      <c r="D75" s="22" t="str">
        <f t="shared" si="3"/>
        <v>ASET</v>
      </c>
      <c r="E75" s="18">
        <f>'Availability Payment'!H74</f>
        <v>120</v>
      </c>
      <c r="F75" s="18">
        <f>SUMIF('Arming Payment'!$A$3:$A$6698,'Total Payment(Hourly Detail)'!A75,'Arming Payment'!$O$3:$O$6698)</f>
        <v>0</v>
      </c>
      <c r="G75" s="18">
        <f>'Trip Payment'!K75</f>
        <v>0</v>
      </c>
      <c r="H75" s="18" cm="1">
        <f t="array" ref="H75">SUMPRODUCT(('Arming Payment'!$A$3:$A$6698=$A75)*('Arming Payment'!$Q$3:$Q$6698))+'Availability Payment'!$L74</f>
        <v>0</v>
      </c>
      <c r="I75" s="18">
        <f t="shared" si="4"/>
        <v>120</v>
      </c>
    </row>
    <row r="76" spans="1:9" x14ac:dyDescent="0.25">
      <c r="A76" s="24">
        <v>74</v>
      </c>
      <c r="B76" s="23">
        <f t="shared" si="5"/>
        <v>44565</v>
      </c>
      <c r="C76" s="24">
        <v>2</v>
      </c>
      <c r="D76" s="22" t="str">
        <f t="shared" si="3"/>
        <v>ASET</v>
      </c>
      <c r="E76" s="18">
        <f>'Availability Payment'!H75</f>
        <v>120</v>
      </c>
      <c r="F76" s="18">
        <f>SUMIF('Arming Payment'!$A$3:$A$6698,'Total Payment(Hourly Detail)'!A76,'Arming Payment'!$O$3:$O$6698)</f>
        <v>0</v>
      </c>
      <c r="G76" s="18">
        <f>'Trip Payment'!K76</f>
        <v>0</v>
      </c>
      <c r="H76" s="18" cm="1">
        <f t="array" ref="H76">SUMPRODUCT(('Arming Payment'!$A$3:$A$6698=$A76)*('Arming Payment'!$Q$3:$Q$6698))+'Availability Payment'!$L75</f>
        <v>0</v>
      </c>
      <c r="I76" s="18">
        <f t="shared" si="4"/>
        <v>120</v>
      </c>
    </row>
    <row r="77" spans="1:9" x14ac:dyDescent="0.25">
      <c r="A77" s="24">
        <v>75</v>
      </c>
      <c r="B77" s="23">
        <f t="shared" si="5"/>
        <v>44565</v>
      </c>
      <c r="C77" s="24">
        <v>3</v>
      </c>
      <c r="D77" s="22" t="str">
        <f t="shared" si="3"/>
        <v>ASET</v>
      </c>
      <c r="E77" s="18">
        <f>'Availability Payment'!H76</f>
        <v>120</v>
      </c>
      <c r="F77" s="18">
        <f>SUMIF('Arming Payment'!$A$3:$A$6698,'Total Payment(Hourly Detail)'!A77,'Arming Payment'!$O$3:$O$6698)</f>
        <v>0</v>
      </c>
      <c r="G77" s="18">
        <f>'Trip Payment'!K77</f>
        <v>0</v>
      </c>
      <c r="H77" s="18" cm="1">
        <f t="array" ref="H77">SUMPRODUCT(('Arming Payment'!$A$3:$A$6698=$A77)*('Arming Payment'!$Q$3:$Q$6698))+'Availability Payment'!$L76</f>
        <v>0</v>
      </c>
      <c r="I77" s="18">
        <f t="shared" si="4"/>
        <v>120</v>
      </c>
    </row>
    <row r="78" spans="1:9" x14ac:dyDescent="0.25">
      <c r="A78" s="24">
        <v>76</v>
      </c>
      <c r="B78" s="23">
        <f t="shared" si="5"/>
        <v>44565</v>
      </c>
      <c r="C78" s="24">
        <v>4</v>
      </c>
      <c r="D78" s="22" t="str">
        <f t="shared" si="3"/>
        <v>ASET</v>
      </c>
      <c r="E78" s="18">
        <f>'Availability Payment'!H77</f>
        <v>120</v>
      </c>
      <c r="F78" s="18">
        <f>SUMIF('Arming Payment'!$A$3:$A$6698,'Total Payment(Hourly Detail)'!A78,'Arming Payment'!$O$3:$O$6698)</f>
        <v>0</v>
      </c>
      <c r="G78" s="18">
        <f>'Trip Payment'!K78</f>
        <v>0</v>
      </c>
      <c r="H78" s="18" cm="1">
        <f t="array" ref="H78">SUMPRODUCT(('Arming Payment'!$A$3:$A$6698=$A78)*('Arming Payment'!$Q$3:$Q$6698))+'Availability Payment'!$L77</f>
        <v>0</v>
      </c>
      <c r="I78" s="18">
        <f t="shared" si="4"/>
        <v>120</v>
      </c>
    </row>
    <row r="79" spans="1:9" x14ac:dyDescent="0.25">
      <c r="A79" s="24">
        <v>77</v>
      </c>
      <c r="B79" s="23">
        <f t="shared" si="5"/>
        <v>44565</v>
      </c>
      <c r="C79" s="24">
        <v>5</v>
      </c>
      <c r="D79" s="22" t="str">
        <f t="shared" si="3"/>
        <v>ASET</v>
      </c>
      <c r="E79" s="18">
        <f>'Availability Payment'!H78</f>
        <v>120</v>
      </c>
      <c r="F79" s="18">
        <f>SUMIF('Arming Payment'!$A$3:$A$6698,'Total Payment(Hourly Detail)'!A79,'Arming Payment'!$O$3:$O$6698)</f>
        <v>0</v>
      </c>
      <c r="G79" s="18">
        <f>'Trip Payment'!K79</f>
        <v>0</v>
      </c>
      <c r="H79" s="18" cm="1">
        <f t="array" ref="H79">SUMPRODUCT(('Arming Payment'!$A$3:$A$6698=$A79)*('Arming Payment'!$Q$3:$Q$6698))+'Availability Payment'!$L78</f>
        <v>0</v>
      </c>
      <c r="I79" s="18">
        <f t="shared" si="4"/>
        <v>120</v>
      </c>
    </row>
    <row r="80" spans="1:9" x14ac:dyDescent="0.25">
      <c r="A80" s="24">
        <v>78</v>
      </c>
      <c r="B80" s="23">
        <f t="shared" si="5"/>
        <v>44565</v>
      </c>
      <c r="C80" s="24">
        <v>6</v>
      </c>
      <c r="D80" s="22" t="str">
        <f t="shared" si="3"/>
        <v>ASET</v>
      </c>
      <c r="E80" s="18">
        <f>'Availability Payment'!H79</f>
        <v>120</v>
      </c>
      <c r="F80" s="18">
        <f>SUMIF('Arming Payment'!$A$3:$A$6698,'Total Payment(Hourly Detail)'!A80,'Arming Payment'!$O$3:$O$6698)</f>
        <v>0</v>
      </c>
      <c r="G80" s="18">
        <f>'Trip Payment'!K80</f>
        <v>0</v>
      </c>
      <c r="H80" s="18" cm="1">
        <f t="array" ref="H80">SUMPRODUCT(('Arming Payment'!$A$3:$A$6698=$A80)*('Arming Payment'!$Q$3:$Q$6698))+'Availability Payment'!$L79</f>
        <v>0</v>
      </c>
      <c r="I80" s="18">
        <f t="shared" si="4"/>
        <v>120</v>
      </c>
    </row>
    <row r="81" spans="1:9" x14ac:dyDescent="0.25">
      <c r="A81" s="24">
        <v>79</v>
      </c>
      <c r="B81" s="23">
        <f t="shared" si="5"/>
        <v>44565</v>
      </c>
      <c r="C81" s="24">
        <v>7</v>
      </c>
      <c r="D81" s="22" t="str">
        <f t="shared" si="3"/>
        <v>ASET</v>
      </c>
      <c r="E81" s="18">
        <f>'Availability Payment'!H80</f>
        <v>120</v>
      </c>
      <c r="F81" s="18">
        <f>SUMIF('Arming Payment'!$A$3:$A$6698,'Total Payment(Hourly Detail)'!A81,'Arming Payment'!$O$3:$O$6698)</f>
        <v>0</v>
      </c>
      <c r="G81" s="18">
        <f>'Trip Payment'!K81</f>
        <v>0</v>
      </c>
      <c r="H81" s="18" cm="1">
        <f t="array" ref="H81">SUMPRODUCT(('Arming Payment'!$A$3:$A$6698=$A81)*('Arming Payment'!$Q$3:$Q$6698))+'Availability Payment'!$L80</f>
        <v>0</v>
      </c>
      <c r="I81" s="18">
        <f t="shared" si="4"/>
        <v>120</v>
      </c>
    </row>
    <row r="82" spans="1:9" x14ac:dyDescent="0.25">
      <c r="A82" s="24">
        <v>80</v>
      </c>
      <c r="B82" s="23">
        <f t="shared" si="5"/>
        <v>44565</v>
      </c>
      <c r="C82" s="24">
        <v>8</v>
      </c>
      <c r="D82" s="22" t="str">
        <f t="shared" si="3"/>
        <v>ASET</v>
      </c>
      <c r="E82" s="18">
        <f>'Availability Payment'!H81</f>
        <v>120</v>
      </c>
      <c r="F82" s="18">
        <f>SUMIF('Arming Payment'!$A$3:$A$6698,'Total Payment(Hourly Detail)'!A82,'Arming Payment'!$O$3:$O$6698)</f>
        <v>0</v>
      </c>
      <c r="G82" s="18">
        <f>'Trip Payment'!K82</f>
        <v>0</v>
      </c>
      <c r="H82" s="18" cm="1">
        <f t="array" ref="H82">SUMPRODUCT(('Arming Payment'!$A$3:$A$6698=$A82)*('Arming Payment'!$Q$3:$Q$6698))+'Availability Payment'!$L81</f>
        <v>0</v>
      </c>
      <c r="I82" s="18">
        <f t="shared" si="4"/>
        <v>120</v>
      </c>
    </row>
    <row r="83" spans="1:9" x14ac:dyDescent="0.25">
      <c r="A83" s="24">
        <v>81</v>
      </c>
      <c r="B83" s="23">
        <f t="shared" si="5"/>
        <v>44565</v>
      </c>
      <c r="C83" s="24">
        <v>9</v>
      </c>
      <c r="D83" s="22" t="str">
        <f t="shared" si="3"/>
        <v>ASET</v>
      </c>
      <c r="E83" s="18">
        <f>'Availability Payment'!H82</f>
        <v>120</v>
      </c>
      <c r="F83" s="18">
        <f>SUMIF('Arming Payment'!$A$3:$A$6698,'Total Payment(Hourly Detail)'!A83,'Arming Payment'!$O$3:$O$6698)</f>
        <v>0</v>
      </c>
      <c r="G83" s="18">
        <f>'Trip Payment'!K83</f>
        <v>0</v>
      </c>
      <c r="H83" s="18" cm="1">
        <f t="array" ref="H83">SUMPRODUCT(('Arming Payment'!$A$3:$A$6698=$A83)*('Arming Payment'!$Q$3:$Q$6698))+'Availability Payment'!$L82</f>
        <v>0</v>
      </c>
      <c r="I83" s="18">
        <f t="shared" si="4"/>
        <v>120</v>
      </c>
    </row>
    <row r="84" spans="1:9" x14ac:dyDescent="0.25">
      <c r="A84" s="24">
        <v>82</v>
      </c>
      <c r="B84" s="23">
        <f t="shared" si="5"/>
        <v>44565</v>
      </c>
      <c r="C84" s="24">
        <v>10</v>
      </c>
      <c r="D84" s="22" t="str">
        <f t="shared" si="3"/>
        <v>ASET</v>
      </c>
      <c r="E84" s="18">
        <f>'Availability Payment'!H83</f>
        <v>120</v>
      </c>
      <c r="F84" s="18">
        <f>SUMIF('Arming Payment'!$A$3:$A$6698,'Total Payment(Hourly Detail)'!A84,'Arming Payment'!$O$3:$O$6698)</f>
        <v>0</v>
      </c>
      <c r="G84" s="18">
        <f>'Trip Payment'!K84</f>
        <v>0</v>
      </c>
      <c r="H84" s="18" cm="1">
        <f t="array" ref="H84">SUMPRODUCT(('Arming Payment'!$A$3:$A$6698=$A84)*('Arming Payment'!$Q$3:$Q$6698))+'Availability Payment'!$L83</f>
        <v>0</v>
      </c>
      <c r="I84" s="18">
        <f t="shared" si="4"/>
        <v>120</v>
      </c>
    </row>
    <row r="85" spans="1:9" x14ac:dyDescent="0.25">
      <c r="A85" s="24">
        <v>83</v>
      </c>
      <c r="B85" s="23">
        <f t="shared" si="5"/>
        <v>44565</v>
      </c>
      <c r="C85" s="24">
        <v>11</v>
      </c>
      <c r="D85" s="22" t="str">
        <f t="shared" si="3"/>
        <v>ASET</v>
      </c>
      <c r="E85" s="18">
        <f>'Availability Payment'!H84</f>
        <v>120</v>
      </c>
      <c r="F85" s="18">
        <f>SUMIF('Arming Payment'!$A$3:$A$6698,'Total Payment(Hourly Detail)'!A85,'Arming Payment'!$O$3:$O$6698)</f>
        <v>0</v>
      </c>
      <c r="G85" s="18">
        <f>'Trip Payment'!K85</f>
        <v>0</v>
      </c>
      <c r="H85" s="18" cm="1">
        <f t="array" ref="H85">SUMPRODUCT(('Arming Payment'!$A$3:$A$6698=$A85)*('Arming Payment'!$Q$3:$Q$6698))+'Availability Payment'!$L84</f>
        <v>0</v>
      </c>
      <c r="I85" s="18">
        <f t="shared" si="4"/>
        <v>120</v>
      </c>
    </row>
    <row r="86" spans="1:9" x14ac:dyDescent="0.25">
      <c r="A86" s="24">
        <v>84</v>
      </c>
      <c r="B86" s="23">
        <f t="shared" si="5"/>
        <v>44565</v>
      </c>
      <c r="C86" s="24">
        <v>12</v>
      </c>
      <c r="D86" s="22" t="str">
        <f t="shared" si="3"/>
        <v>ASET</v>
      </c>
      <c r="E86" s="18">
        <f>'Availability Payment'!H85</f>
        <v>120</v>
      </c>
      <c r="F86" s="18">
        <f>SUMIF('Arming Payment'!$A$3:$A$6698,'Total Payment(Hourly Detail)'!A86,'Arming Payment'!$O$3:$O$6698)</f>
        <v>0</v>
      </c>
      <c r="G86" s="18">
        <f>'Trip Payment'!K86</f>
        <v>0</v>
      </c>
      <c r="H86" s="18" cm="1">
        <f t="array" ref="H86">SUMPRODUCT(('Arming Payment'!$A$3:$A$6698=$A86)*('Arming Payment'!$Q$3:$Q$6698))+'Availability Payment'!$L85</f>
        <v>0</v>
      </c>
      <c r="I86" s="18">
        <f t="shared" si="4"/>
        <v>120</v>
      </c>
    </row>
    <row r="87" spans="1:9" x14ac:dyDescent="0.25">
      <c r="A87" s="24">
        <v>85</v>
      </c>
      <c r="B87" s="23">
        <f t="shared" si="5"/>
        <v>44565</v>
      </c>
      <c r="C87" s="24">
        <v>13</v>
      </c>
      <c r="D87" s="22" t="str">
        <f t="shared" si="3"/>
        <v>ASET</v>
      </c>
      <c r="E87" s="18">
        <f>'Availability Payment'!H86</f>
        <v>120</v>
      </c>
      <c r="F87" s="18">
        <f>SUMIF('Arming Payment'!$A$3:$A$6698,'Total Payment(Hourly Detail)'!A87,'Arming Payment'!$O$3:$O$6698)</f>
        <v>0</v>
      </c>
      <c r="G87" s="18">
        <f>'Trip Payment'!K87</f>
        <v>0</v>
      </c>
      <c r="H87" s="18" cm="1">
        <f t="array" ref="H87">SUMPRODUCT(('Arming Payment'!$A$3:$A$6698=$A87)*('Arming Payment'!$Q$3:$Q$6698))+'Availability Payment'!$L86</f>
        <v>0</v>
      </c>
      <c r="I87" s="18">
        <f t="shared" si="4"/>
        <v>120</v>
      </c>
    </row>
    <row r="88" spans="1:9" x14ac:dyDescent="0.25">
      <c r="A88" s="24">
        <v>86</v>
      </c>
      <c r="B88" s="23">
        <f t="shared" si="5"/>
        <v>44565</v>
      </c>
      <c r="C88" s="24">
        <v>14</v>
      </c>
      <c r="D88" s="22" t="str">
        <f t="shared" si="3"/>
        <v>ASET</v>
      </c>
      <c r="E88" s="18">
        <f>'Availability Payment'!H87</f>
        <v>120</v>
      </c>
      <c r="F88" s="18">
        <f>SUMIF('Arming Payment'!$A$3:$A$6698,'Total Payment(Hourly Detail)'!A88,'Arming Payment'!$O$3:$O$6698)</f>
        <v>0</v>
      </c>
      <c r="G88" s="18">
        <f>'Trip Payment'!K88</f>
        <v>0</v>
      </c>
      <c r="H88" s="18" cm="1">
        <f t="array" ref="H88">SUMPRODUCT(('Arming Payment'!$A$3:$A$6698=$A88)*('Arming Payment'!$Q$3:$Q$6698))+'Availability Payment'!$L87</f>
        <v>0</v>
      </c>
      <c r="I88" s="18">
        <f t="shared" si="4"/>
        <v>120</v>
      </c>
    </row>
    <row r="89" spans="1:9" x14ac:dyDescent="0.25">
      <c r="A89" s="24">
        <v>87</v>
      </c>
      <c r="B89" s="23">
        <f t="shared" si="5"/>
        <v>44565</v>
      </c>
      <c r="C89" s="24">
        <v>15</v>
      </c>
      <c r="D89" s="22" t="str">
        <f t="shared" si="3"/>
        <v>ASET</v>
      </c>
      <c r="E89" s="18">
        <f>'Availability Payment'!H88</f>
        <v>120</v>
      </c>
      <c r="F89" s="18">
        <f>SUMIF('Arming Payment'!$A$3:$A$6698,'Total Payment(Hourly Detail)'!A89,'Arming Payment'!$O$3:$O$6698)</f>
        <v>0</v>
      </c>
      <c r="G89" s="18">
        <f>'Trip Payment'!K89</f>
        <v>0</v>
      </c>
      <c r="H89" s="18" cm="1">
        <f t="array" ref="H89">SUMPRODUCT(('Arming Payment'!$A$3:$A$6698=$A89)*('Arming Payment'!$Q$3:$Q$6698))+'Availability Payment'!$L88</f>
        <v>0</v>
      </c>
      <c r="I89" s="18">
        <f t="shared" si="4"/>
        <v>120</v>
      </c>
    </row>
    <row r="90" spans="1:9" x14ac:dyDescent="0.25">
      <c r="A90" s="24">
        <v>88</v>
      </c>
      <c r="B90" s="23">
        <f t="shared" si="5"/>
        <v>44565</v>
      </c>
      <c r="C90" s="24">
        <v>16</v>
      </c>
      <c r="D90" s="22" t="str">
        <f t="shared" si="3"/>
        <v>ASET</v>
      </c>
      <c r="E90" s="18">
        <f>'Availability Payment'!H89</f>
        <v>120</v>
      </c>
      <c r="F90" s="18">
        <f>SUMIF('Arming Payment'!$A$3:$A$6698,'Total Payment(Hourly Detail)'!A90,'Arming Payment'!$O$3:$O$6698)</f>
        <v>0</v>
      </c>
      <c r="G90" s="18">
        <f>'Trip Payment'!K90</f>
        <v>0</v>
      </c>
      <c r="H90" s="18" cm="1">
        <f t="array" ref="H90">SUMPRODUCT(('Arming Payment'!$A$3:$A$6698=$A90)*('Arming Payment'!$Q$3:$Q$6698))+'Availability Payment'!$L89</f>
        <v>0</v>
      </c>
      <c r="I90" s="18">
        <f t="shared" si="4"/>
        <v>120</v>
      </c>
    </row>
    <row r="91" spans="1:9" x14ac:dyDescent="0.25">
      <c r="A91" s="24">
        <v>89</v>
      </c>
      <c r="B91" s="23">
        <f t="shared" si="5"/>
        <v>44565</v>
      </c>
      <c r="C91" s="24">
        <v>17</v>
      </c>
      <c r="D91" s="22" t="str">
        <f t="shared" si="3"/>
        <v>ASET</v>
      </c>
      <c r="E91" s="18">
        <f>'Availability Payment'!H90</f>
        <v>120</v>
      </c>
      <c r="F91" s="18">
        <f>SUMIF('Arming Payment'!$A$3:$A$6698,'Total Payment(Hourly Detail)'!A91,'Arming Payment'!$O$3:$O$6698)</f>
        <v>0</v>
      </c>
      <c r="G91" s="18">
        <f>'Trip Payment'!K91</f>
        <v>0</v>
      </c>
      <c r="H91" s="18" cm="1">
        <f t="array" ref="H91">SUMPRODUCT(('Arming Payment'!$A$3:$A$6698=$A91)*('Arming Payment'!$Q$3:$Q$6698))+'Availability Payment'!$L90</f>
        <v>0</v>
      </c>
      <c r="I91" s="18">
        <f t="shared" si="4"/>
        <v>120</v>
      </c>
    </row>
    <row r="92" spans="1:9" x14ac:dyDescent="0.25">
      <c r="A92" s="24">
        <v>90</v>
      </c>
      <c r="B92" s="23">
        <f t="shared" si="5"/>
        <v>44565</v>
      </c>
      <c r="C92" s="24">
        <v>18</v>
      </c>
      <c r="D92" s="22" t="str">
        <f t="shared" si="3"/>
        <v>ASET</v>
      </c>
      <c r="E92" s="18">
        <f>'Availability Payment'!H91</f>
        <v>120</v>
      </c>
      <c r="F92" s="18">
        <f>SUMIF('Arming Payment'!$A$3:$A$6698,'Total Payment(Hourly Detail)'!A92,'Arming Payment'!$O$3:$O$6698)</f>
        <v>0</v>
      </c>
      <c r="G92" s="18">
        <f>'Trip Payment'!K92</f>
        <v>0</v>
      </c>
      <c r="H92" s="18" cm="1">
        <f t="array" ref="H92">SUMPRODUCT(('Arming Payment'!$A$3:$A$6698=$A92)*('Arming Payment'!$Q$3:$Q$6698))+'Availability Payment'!$L91</f>
        <v>0</v>
      </c>
      <c r="I92" s="18">
        <f t="shared" si="4"/>
        <v>120</v>
      </c>
    </row>
    <row r="93" spans="1:9" x14ac:dyDescent="0.25">
      <c r="A93" s="24">
        <v>91</v>
      </c>
      <c r="B93" s="23">
        <f t="shared" si="5"/>
        <v>44565</v>
      </c>
      <c r="C93" s="24">
        <v>19</v>
      </c>
      <c r="D93" s="22" t="str">
        <f t="shared" si="3"/>
        <v>ASET</v>
      </c>
      <c r="E93" s="18">
        <f>'Availability Payment'!H92</f>
        <v>120</v>
      </c>
      <c r="F93" s="18">
        <f>SUMIF('Arming Payment'!$A$3:$A$6698,'Total Payment(Hourly Detail)'!A93,'Arming Payment'!$O$3:$O$6698)</f>
        <v>0</v>
      </c>
      <c r="G93" s="18">
        <f>'Trip Payment'!K93</f>
        <v>0</v>
      </c>
      <c r="H93" s="18" cm="1">
        <f t="array" ref="H93">SUMPRODUCT(('Arming Payment'!$A$3:$A$6698=$A93)*('Arming Payment'!$Q$3:$Q$6698))+'Availability Payment'!$L92</f>
        <v>0</v>
      </c>
      <c r="I93" s="18">
        <f t="shared" si="4"/>
        <v>120</v>
      </c>
    </row>
    <row r="94" spans="1:9" x14ac:dyDescent="0.25">
      <c r="A94" s="24">
        <v>92</v>
      </c>
      <c r="B94" s="23">
        <f t="shared" si="5"/>
        <v>44565</v>
      </c>
      <c r="C94" s="24">
        <v>20</v>
      </c>
      <c r="D94" s="22" t="str">
        <f t="shared" si="3"/>
        <v>ASET</v>
      </c>
      <c r="E94" s="18">
        <f>'Availability Payment'!H93</f>
        <v>120</v>
      </c>
      <c r="F94" s="18">
        <f>SUMIF('Arming Payment'!$A$3:$A$6698,'Total Payment(Hourly Detail)'!A94,'Arming Payment'!$O$3:$O$6698)</f>
        <v>0</v>
      </c>
      <c r="G94" s="18">
        <f>'Trip Payment'!K94</f>
        <v>0</v>
      </c>
      <c r="H94" s="18" cm="1">
        <f t="array" ref="H94">SUMPRODUCT(('Arming Payment'!$A$3:$A$6698=$A94)*('Arming Payment'!$Q$3:$Q$6698))+'Availability Payment'!$L93</f>
        <v>0</v>
      </c>
      <c r="I94" s="18">
        <f t="shared" si="4"/>
        <v>120</v>
      </c>
    </row>
    <row r="95" spans="1:9" x14ac:dyDescent="0.25">
      <c r="A95" s="24">
        <v>93</v>
      </c>
      <c r="B95" s="23">
        <f t="shared" si="5"/>
        <v>44565</v>
      </c>
      <c r="C95" s="24">
        <v>21</v>
      </c>
      <c r="D95" s="22" t="str">
        <f t="shared" si="3"/>
        <v>ASET</v>
      </c>
      <c r="E95" s="18">
        <f>'Availability Payment'!H94</f>
        <v>120</v>
      </c>
      <c r="F95" s="18">
        <f>SUMIF('Arming Payment'!$A$3:$A$6698,'Total Payment(Hourly Detail)'!A95,'Arming Payment'!$O$3:$O$6698)</f>
        <v>0</v>
      </c>
      <c r="G95" s="18">
        <f>'Trip Payment'!K95</f>
        <v>0</v>
      </c>
      <c r="H95" s="18" cm="1">
        <f t="array" ref="H95">SUMPRODUCT(('Arming Payment'!$A$3:$A$6698=$A95)*('Arming Payment'!$Q$3:$Q$6698))+'Availability Payment'!$L94</f>
        <v>0</v>
      </c>
      <c r="I95" s="18">
        <f t="shared" si="4"/>
        <v>120</v>
      </c>
    </row>
    <row r="96" spans="1:9" x14ac:dyDescent="0.25">
      <c r="A96" s="24">
        <v>94</v>
      </c>
      <c r="B96" s="23">
        <f t="shared" si="5"/>
        <v>44565</v>
      </c>
      <c r="C96" s="24">
        <v>22</v>
      </c>
      <c r="D96" s="22" t="str">
        <f t="shared" si="3"/>
        <v>ASET</v>
      </c>
      <c r="E96" s="18">
        <f>'Availability Payment'!H95</f>
        <v>120</v>
      </c>
      <c r="F96" s="18">
        <f>SUMIF('Arming Payment'!$A$3:$A$6698,'Total Payment(Hourly Detail)'!A96,'Arming Payment'!$O$3:$O$6698)</f>
        <v>0</v>
      </c>
      <c r="G96" s="18">
        <f>'Trip Payment'!K96</f>
        <v>0</v>
      </c>
      <c r="H96" s="18" cm="1">
        <f t="array" ref="H96">SUMPRODUCT(('Arming Payment'!$A$3:$A$6698=$A96)*('Arming Payment'!$Q$3:$Q$6698))+'Availability Payment'!$L95</f>
        <v>0</v>
      </c>
      <c r="I96" s="18">
        <f t="shared" si="4"/>
        <v>120</v>
      </c>
    </row>
    <row r="97" spans="1:9" x14ac:dyDescent="0.25">
      <c r="A97" s="24">
        <v>95</v>
      </c>
      <c r="B97" s="23">
        <f t="shared" si="5"/>
        <v>44565</v>
      </c>
      <c r="C97" s="24">
        <v>23</v>
      </c>
      <c r="D97" s="22" t="str">
        <f t="shared" si="3"/>
        <v>ASET</v>
      </c>
      <c r="E97" s="18">
        <f>'Availability Payment'!H96</f>
        <v>120</v>
      </c>
      <c r="F97" s="18">
        <f>SUMIF('Arming Payment'!$A$3:$A$6698,'Total Payment(Hourly Detail)'!A97,'Arming Payment'!$O$3:$O$6698)</f>
        <v>0</v>
      </c>
      <c r="G97" s="18">
        <f>'Trip Payment'!K97</f>
        <v>0</v>
      </c>
      <c r="H97" s="18" cm="1">
        <f t="array" ref="H97">SUMPRODUCT(('Arming Payment'!$A$3:$A$6698=$A97)*('Arming Payment'!$Q$3:$Q$6698))+'Availability Payment'!$L96</f>
        <v>0</v>
      </c>
      <c r="I97" s="18">
        <f t="shared" si="4"/>
        <v>120</v>
      </c>
    </row>
    <row r="98" spans="1:9" x14ac:dyDescent="0.25">
      <c r="A98" s="24">
        <v>96</v>
      </c>
      <c r="B98" s="23">
        <f t="shared" si="5"/>
        <v>44565</v>
      </c>
      <c r="C98" s="24">
        <v>24</v>
      </c>
      <c r="D98" s="22" t="str">
        <f t="shared" si="3"/>
        <v>ASET</v>
      </c>
      <c r="E98" s="18">
        <f>'Availability Payment'!H97</f>
        <v>120</v>
      </c>
      <c r="F98" s="18">
        <f>SUMIF('Arming Payment'!$A$3:$A$6698,'Total Payment(Hourly Detail)'!A98,'Arming Payment'!$O$3:$O$6698)</f>
        <v>0</v>
      </c>
      <c r="G98" s="18">
        <f>'Trip Payment'!K98</f>
        <v>0</v>
      </c>
      <c r="H98" s="18" cm="1">
        <f t="array" ref="H98">SUMPRODUCT(('Arming Payment'!$A$3:$A$6698=$A98)*('Arming Payment'!$Q$3:$Q$6698))+'Availability Payment'!$L97</f>
        <v>0</v>
      </c>
      <c r="I98" s="18">
        <f t="shared" si="4"/>
        <v>120</v>
      </c>
    </row>
    <row r="99" spans="1:9" x14ac:dyDescent="0.25">
      <c r="A99" s="24">
        <v>97</v>
      </c>
      <c r="B99" s="23">
        <f t="shared" si="5"/>
        <v>44566</v>
      </c>
      <c r="C99" s="24">
        <v>1</v>
      </c>
      <c r="D99" s="22" t="str">
        <f t="shared" si="3"/>
        <v>ASET</v>
      </c>
      <c r="E99" s="18">
        <f>'Availability Payment'!H98</f>
        <v>120</v>
      </c>
      <c r="F99" s="18">
        <f>SUMIF('Arming Payment'!$A$3:$A$6698,'Total Payment(Hourly Detail)'!A99,'Arming Payment'!$O$3:$O$6698)</f>
        <v>0</v>
      </c>
      <c r="G99" s="18">
        <f>'Trip Payment'!K99</f>
        <v>0</v>
      </c>
      <c r="H99" s="18" cm="1">
        <f t="array" ref="H99">SUMPRODUCT(('Arming Payment'!$A$3:$A$6698=$A99)*('Arming Payment'!$Q$3:$Q$6698))+'Availability Payment'!$L98</f>
        <v>0</v>
      </c>
      <c r="I99" s="18">
        <f t="shared" si="4"/>
        <v>120</v>
      </c>
    </row>
    <row r="100" spans="1:9" x14ac:dyDescent="0.25">
      <c r="A100" s="24">
        <v>98</v>
      </c>
      <c r="B100" s="23">
        <f t="shared" si="5"/>
        <v>44566</v>
      </c>
      <c r="C100" s="24">
        <v>2</v>
      </c>
      <c r="D100" s="22" t="str">
        <f t="shared" si="3"/>
        <v>ASET</v>
      </c>
      <c r="E100" s="18">
        <f>'Availability Payment'!H99</f>
        <v>120</v>
      </c>
      <c r="F100" s="18">
        <f>SUMIF('Arming Payment'!$A$3:$A$6698,'Total Payment(Hourly Detail)'!A100,'Arming Payment'!$O$3:$O$6698)</f>
        <v>0</v>
      </c>
      <c r="G100" s="18">
        <f>'Trip Payment'!K100</f>
        <v>0</v>
      </c>
      <c r="H100" s="18" cm="1">
        <f t="array" ref="H100">SUMPRODUCT(('Arming Payment'!$A$3:$A$6698=$A100)*('Arming Payment'!$Q$3:$Q$6698))+'Availability Payment'!$L99</f>
        <v>0</v>
      </c>
      <c r="I100" s="18">
        <f t="shared" si="4"/>
        <v>120</v>
      </c>
    </row>
    <row r="101" spans="1:9" x14ac:dyDescent="0.25">
      <c r="A101" s="24">
        <v>99</v>
      </c>
      <c r="B101" s="23">
        <f t="shared" si="5"/>
        <v>44566</v>
      </c>
      <c r="C101" s="24">
        <v>3</v>
      </c>
      <c r="D101" s="22" t="str">
        <f t="shared" si="3"/>
        <v>ASET</v>
      </c>
      <c r="E101" s="18">
        <f>'Availability Payment'!H100</f>
        <v>120</v>
      </c>
      <c r="F101" s="18">
        <f>SUMIF('Arming Payment'!$A$3:$A$6698,'Total Payment(Hourly Detail)'!A101,'Arming Payment'!$O$3:$O$6698)</f>
        <v>0</v>
      </c>
      <c r="G101" s="18">
        <f>'Trip Payment'!K101</f>
        <v>0</v>
      </c>
      <c r="H101" s="18" cm="1">
        <f t="array" ref="H101">SUMPRODUCT(('Arming Payment'!$A$3:$A$6698=$A101)*('Arming Payment'!$Q$3:$Q$6698))+'Availability Payment'!$L100</f>
        <v>0</v>
      </c>
      <c r="I101" s="18">
        <f t="shared" si="4"/>
        <v>120</v>
      </c>
    </row>
    <row r="102" spans="1:9" x14ac:dyDescent="0.25">
      <c r="A102" s="24">
        <v>100</v>
      </c>
      <c r="B102" s="23">
        <f t="shared" si="5"/>
        <v>44566</v>
      </c>
      <c r="C102" s="24">
        <v>4</v>
      </c>
      <c r="D102" s="22" t="str">
        <f t="shared" si="3"/>
        <v>ASET</v>
      </c>
      <c r="E102" s="18">
        <f>'Availability Payment'!H101</f>
        <v>120</v>
      </c>
      <c r="F102" s="18">
        <f>SUMIF('Arming Payment'!$A$3:$A$6698,'Total Payment(Hourly Detail)'!A102,'Arming Payment'!$O$3:$O$6698)</f>
        <v>0</v>
      </c>
      <c r="G102" s="18">
        <f>'Trip Payment'!K102</f>
        <v>0</v>
      </c>
      <c r="H102" s="18" cm="1">
        <f t="array" ref="H102">SUMPRODUCT(('Arming Payment'!$A$3:$A$6698=$A102)*('Arming Payment'!$Q$3:$Q$6698))+'Availability Payment'!$L101</f>
        <v>0</v>
      </c>
      <c r="I102" s="18">
        <f t="shared" si="4"/>
        <v>120</v>
      </c>
    </row>
    <row r="103" spans="1:9" x14ac:dyDescent="0.25">
      <c r="A103" s="24">
        <v>101</v>
      </c>
      <c r="B103" s="23">
        <f t="shared" si="5"/>
        <v>44566</v>
      </c>
      <c r="C103" s="24">
        <v>5</v>
      </c>
      <c r="D103" s="22" t="str">
        <f t="shared" si="3"/>
        <v>ASET</v>
      </c>
      <c r="E103" s="18">
        <f>'Availability Payment'!H102</f>
        <v>120</v>
      </c>
      <c r="F103" s="18">
        <f>SUMIF('Arming Payment'!$A$3:$A$6698,'Total Payment(Hourly Detail)'!A103,'Arming Payment'!$O$3:$O$6698)</f>
        <v>0</v>
      </c>
      <c r="G103" s="18">
        <f>'Trip Payment'!K103</f>
        <v>0</v>
      </c>
      <c r="H103" s="18" cm="1">
        <f t="array" ref="H103">SUMPRODUCT(('Arming Payment'!$A$3:$A$6698=$A103)*('Arming Payment'!$Q$3:$Q$6698))+'Availability Payment'!$L102</f>
        <v>0</v>
      </c>
      <c r="I103" s="18">
        <f t="shared" si="4"/>
        <v>120</v>
      </c>
    </row>
    <row r="104" spans="1:9" x14ac:dyDescent="0.25">
      <c r="A104" s="24">
        <v>102</v>
      </c>
      <c r="B104" s="23">
        <f t="shared" si="5"/>
        <v>44566</v>
      </c>
      <c r="C104" s="24">
        <v>6</v>
      </c>
      <c r="D104" s="22" t="str">
        <f t="shared" si="3"/>
        <v>ASET</v>
      </c>
      <c r="E104" s="18">
        <f>'Availability Payment'!H103</f>
        <v>120</v>
      </c>
      <c r="F104" s="18">
        <f>SUMIF('Arming Payment'!$A$3:$A$6698,'Total Payment(Hourly Detail)'!A104,'Arming Payment'!$O$3:$O$6698)</f>
        <v>0</v>
      </c>
      <c r="G104" s="18">
        <f>'Trip Payment'!K104</f>
        <v>0</v>
      </c>
      <c r="H104" s="18" cm="1">
        <f t="array" ref="H104">SUMPRODUCT(('Arming Payment'!$A$3:$A$6698=$A104)*('Arming Payment'!$Q$3:$Q$6698))+'Availability Payment'!$L103</f>
        <v>0</v>
      </c>
      <c r="I104" s="18">
        <f t="shared" si="4"/>
        <v>120</v>
      </c>
    </row>
    <row r="105" spans="1:9" x14ac:dyDescent="0.25">
      <c r="A105" s="24">
        <v>103</v>
      </c>
      <c r="B105" s="23">
        <f t="shared" si="5"/>
        <v>44566</v>
      </c>
      <c r="C105" s="24">
        <v>7</v>
      </c>
      <c r="D105" s="22" t="str">
        <f t="shared" si="3"/>
        <v>ASET</v>
      </c>
      <c r="E105" s="18">
        <f>'Availability Payment'!H104</f>
        <v>120</v>
      </c>
      <c r="F105" s="18">
        <f>SUMIF('Arming Payment'!$A$3:$A$6698,'Total Payment(Hourly Detail)'!A105,'Arming Payment'!$O$3:$O$6698)</f>
        <v>0</v>
      </c>
      <c r="G105" s="18">
        <f>'Trip Payment'!K105</f>
        <v>0</v>
      </c>
      <c r="H105" s="18" cm="1">
        <f t="array" ref="H105">SUMPRODUCT(('Arming Payment'!$A$3:$A$6698=$A105)*('Arming Payment'!$Q$3:$Q$6698))+'Availability Payment'!$L104</f>
        <v>0</v>
      </c>
      <c r="I105" s="18">
        <f t="shared" si="4"/>
        <v>120</v>
      </c>
    </row>
    <row r="106" spans="1:9" x14ac:dyDescent="0.25">
      <c r="A106" s="24">
        <v>104</v>
      </c>
      <c r="B106" s="23">
        <f t="shared" si="5"/>
        <v>44566</v>
      </c>
      <c r="C106" s="24">
        <v>8</v>
      </c>
      <c r="D106" s="22" t="str">
        <f t="shared" si="3"/>
        <v>ASET</v>
      </c>
      <c r="E106" s="18">
        <f>'Availability Payment'!H105</f>
        <v>120</v>
      </c>
      <c r="F106" s="18">
        <f>SUMIF('Arming Payment'!$A$3:$A$6698,'Total Payment(Hourly Detail)'!A106,'Arming Payment'!$O$3:$O$6698)</f>
        <v>0</v>
      </c>
      <c r="G106" s="18">
        <f>'Trip Payment'!K106</f>
        <v>0</v>
      </c>
      <c r="H106" s="18" cm="1">
        <f t="array" ref="H106">SUMPRODUCT(('Arming Payment'!$A$3:$A$6698=$A106)*('Arming Payment'!$Q$3:$Q$6698))+'Availability Payment'!$L105</f>
        <v>0</v>
      </c>
      <c r="I106" s="18">
        <f t="shared" si="4"/>
        <v>120</v>
      </c>
    </row>
    <row r="107" spans="1:9" x14ac:dyDescent="0.25">
      <c r="A107" s="24">
        <v>105</v>
      </c>
      <c r="B107" s="23">
        <f t="shared" si="5"/>
        <v>44566</v>
      </c>
      <c r="C107" s="24">
        <v>9</v>
      </c>
      <c r="D107" s="22" t="str">
        <f t="shared" si="3"/>
        <v>ASET</v>
      </c>
      <c r="E107" s="18">
        <f>'Availability Payment'!H106</f>
        <v>120</v>
      </c>
      <c r="F107" s="18">
        <f>SUMIF('Arming Payment'!$A$3:$A$6698,'Total Payment(Hourly Detail)'!A107,'Arming Payment'!$O$3:$O$6698)</f>
        <v>0</v>
      </c>
      <c r="G107" s="18">
        <f>'Trip Payment'!K107</f>
        <v>0</v>
      </c>
      <c r="H107" s="18" cm="1">
        <f t="array" ref="H107">SUMPRODUCT(('Arming Payment'!$A$3:$A$6698=$A107)*('Arming Payment'!$Q$3:$Q$6698))+'Availability Payment'!$L106</f>
        <v>0</v>
      </c>
      <c r="I107" s="18">
        <f t="shared" si="4"/>
        <v>120</v>
      </c>
    </row>
    <row r="108" spans="1:9" x14ac:dyDescent="0.25">
      <c r="A108" s="24">
        <v>106</v>
      </c>
      <c r="B108" s="23">
        <f t="shared" si="5"/>
        <v>44566</v>
      </c>
      <c r="C108" s="24">
        <v>10</v>
      </c>
      <c r="D108" s="22" t="str">
        <f t="shared" si="3"/>
        <v>ASET</v>
      </c>
      <c r="E108" s="18">
        <f>'Availability Payment'!H107</f>
        <v>120</v>
      </c>
      <c r="F108" s="18">
        <f>SUMIF('Arming Payment'!$A$3:$A$6698,'Total Payment(Hourly Detail)'!A108,'Arming Payment'!$O$3:$O$6698)</f>
        <v>0</v>
      </c>
      <c r="G108" s="18">
        <f>'Trip Payment'!K108</f>
        <v>0</v>
      </c>
      <c r="H108" s="18" cm="1">
        <f t="array" ref="H108">SUMPRODUCT(('Arming Payment'!$A$3:$A$6698=$A108)*('Arming Payment'!$Q$3:$Q$6698))+'Availability Payment'!$L107</f>
        <v>0</v>
      </c>
      <c r="I108" s="18">
        <f t="shared" si="4"/>
        <v>120</v>
      </c>
    </row>
    <row r="109" spans="1:9" x14ac:dyDescent="0.25">
      <c r="A109" s="24">
        <v>107</v>
      </c>
      <c r="B109" s="23">
        <f t="shared" si="5"/>
        <v>44566</v>
      </c>
      <c r="C109" s="24">
        <v>11</v>
      </c>
      <c r="D109" s="22" t="str">
        <f t="shared" si="3"/>
        <v>ASET</v>
      </c>
      <c r="E109" s="18">
        <f>'Availability Payment'!H108</f>
        <v>120</v>
      </c>
      <c r="F109" s="18">
        <f>SUMIF('Arming Payment'!$A$3:$A$6698,'Total Payment(Hourly Detail)'!A109,'Arming Payment'!$O$3:$O$6698)</f>
        <v>0</v>
      </c>
      <c r="G109" s="18">
        <f>'Trip Payment'!K109</f>
        <v>0</v>
      </c>
      <c r="H109" s="18" cm="1">
        <f t="array" ref="H109">SUMPRODUCT(('Arming Payment'!$A$3:$A$6698=$A109)*('Arming Payment'!$Q$3:$Q$6698))+'Availability Payment'!$L108</f>
        <v>0</v>
      </c>
      <c r="I109" s="18">
        <f t="shared" si="4"/>
        <v>120</v>
      </c>
    </row>
    <row r="110" spans="1:9" x14ac:dyDescent="0.25">
      <c r="A110" s="24">
        <v>108</v>
      </c>
      <c r="B110" s="23">
        <f t="shared" si="5"/>
        <v>44566</v>
      </c>
      <c r="C110" s="24">
        <v>12</v>
      </c>
      <c r="D110" s="22" t="str">
        <f t="shared" si="3"/>
        <v>ASET</v>
      </c>
      <c r="E110" s="18">
        <f>'Availability Payment'!H109</f>
        <v>120</v>
      </c>
      <c r="F110" s="18">
        <f>SUMIF('Arming Payment'!$A$3:$A$6698,'Total Payment(Hourly Detail)'!A110,'Arming Payment'!$O$3:$O$6698)</f>
        <v>0</v>
      </c>
      <c r="G110" s="18">
        <f>'Trip Payment'!K110</f>
        <v>0</v>
      </c>
      <c r="H110" s="18" cm="1">
        <f t="array" ref="H110">SUMPRODUCT(('Arming Payment'!$A$3:$A$6698=$A110)*('Arming Payment'!$Q$3:$Q$6698))+'Availability Payment'!$L109</f>
        <v>0</v>
      </c>
      <c r="I110" s="18">
        <f t="shared" si="4"/>
        <v>120</v>
      </c>
    </row>
    <row r="111" spans="1:9" x14ac:dyDescent="0.25">
      <c r="A111" s="24">
        <v>109</v>
      </c>
      <c r="B111" s="23">
        <f t="shared" si="5"/>
        <v>44566</v>
      </c>
      <c r="C111" s="24">
        <v>13</v>
      </c>
      <c r="D111" s="22" t="str">
        <f t="shared" si="3"/>
        <v>ASET</v>
      </c>
      <c r="E111" s="18">
        <f>'Availability Payment'!H110</f>
        <v>120</v>
      </c>
      <c r="F111" s="18">
        <f>SUMIF('Arming Payment'!$A$3:$A$6698,'Total Payment(Hourly Detail)'!A111,'Arming Payment'!$O$3:$O$6698)</f>
        <v>0</v>
      </c>
      <c r="G111" s="18">
        <f>'Trip Payment'!K111</f>
        <v>0</v>
      </c>
      <c r="H111" s="18" cm="1">
        <f t="array" ref="H111">SUMPRODUCT(('Arming Payment'!$A$3:$A$6698=$A111)*('Arming Payment'!$Q$3:$Q$6698))+'Availability Payment'!$L110</f>
        <v>0</v>
      </c>
      <c r="I111" s="18">
        <f t="shared" si="4"/>
        <v>120</v>
      </c>
    </row>
    <row r="112" spans="1:9" x14ac:dyDescent="0.25">
      <c r="A112" s="24">
        <v>110</v>
      </c>
      <c r="B112" s="23">
        <f t="shared" si="5"/>
        <v>44566</v>
      </c>
      <c r="C112" s="24">
        <v>14</v>
      </c>
      <c r="D112" s="22" t="str">
        <f t="shared" si="3"/>
        <v>ASET</v>
      </c>
      <c r="E112" s="18">
        <f>'Availability Payment'!H111</f>
        <v>120</v>
      </c>
      <c r="F112" s="18">
        <f>SUMIF('Arming Payment'!$A$3:$A$6698,'Total Payment(Hourly Detail)'!A112,'Arming Payment'!$O$3:$O$6698)</f>
        <v>0</v>
      </c>
      <c r="G112" s="18">
        <f>'Trip Payment'!K112</f>
        <v>0</v>
      </c>
      <c r="H112" s="18" cm="1">
        <f t="array" ref="H112">SUMPRODUCT(('Arming Payment'!$A$3:$A$6698=$A112)*('Arming Payment'!$Q$3:$Q$6698))+'Availability Payment'!$L111</f>
        <v>0</v>
      </c>
      <c r="I112" s="18">
        <f t="shared" si="4"/>
        <v>120</v>
      </c>
    </row>
    <row r="113" spans="1:9" x14ac:dyDescent="0.25">
      <c r="A113" s="24">
        <v>111</v>
      </c>
      <c r="B113" s="23">
        <f t="shared" si="5"/>
        <v>44566</v>
      </c>
      <c r="C113" s="24">
        <v>15</v>
      </c>
      <c r="D113" s="22" t="str">
        <f t="shared" si="3"/>
        <v>ASET</v>
      </c>
      <c r="E113" s="18">
        <f>'Availability Payment'!H112</f>
        <v>120</v>
      </c>
      <c r="F113" s="18">
        <f>SUMIF('Arming Payment'!$A$3:$A$6698,'Total Payment(Hourly Detail)'!A113,'Arming Payment'!$O$3:$O$6698)</f>
        <v>0</v>
      </c>
      <c r="G113" s="18">
        <f>'Trip Payment'!K113</f>
        <v>0</v>
      </c>
      <c r="H113" s="18" cm="1">
        <f t="array" ref="H113">SUMPRODUCT(('Arming Payment'!$A$3:$A$6698=$A113)*('Arming Payment'!$Q$3:$Q$6698))+'Availability Payment'!$L112</f>
        <v>0</v>
      </c>
      <c r="I113" s="18">
        <f t="shared" si="4"/>
        <v>120</v>
      </c>
    </row>
    <row r="114" spans="1:9" x14ac:dyDescent="0.25">
      <c r="A114" s="24">
        <v>112</v>
      </c>
      <c r="B114" s="23">
        <f t="shared" si="5"/>
        <v>44566</v>
      </c>
      <c r="C114" s="24">
        <v>16</v>
      </c>
      <c r="D114" s="22" t="str">
        <f t="shared" si="3"/>
        <v>ASET</v>
      </c>
      <c r="E114" s="18">
        <f>'Availability Payment'!H113</f>
        <v>120</v>
      </c>
      <c r="F114" s="18">
        <f>SUMIF('Arming Payment'!$A$3:$A$6698,'Total Payment(Hourly Detail)'!A114,'Arming Payment'!$O$3:$O$6698)</f>
        <v>0</v>
      </c>
      <c r="G114" s="18">
        <f>'Trip Payment'!K114</f>
        <v>0</v>
      </c>
      <c r="H114" s="18" cm="1">
        <f t="array" ref="H114">SUMPRODUCT(('Arming Payment'!$A$3:$A$6698=$A114)*('Arming Payment'!$Q$3:$Q$6698))+'Availability Payment'!$L113</f>
        <v>0</v>
      </c>
      <c r="I114" s="18">
        <f t="shared" si="4"/>
        <v>120</v>
      </c>
    </row>
    <row r="115" spans="1:9" x14ac:dyDescent="0.25">
      <c r="A115" s="24">
        <v>113</v>
      </c>
      <c r="B115" s="23">
        <f t="shared" si="5"/>
        <v>44566</v>
      </c>
      <c r="C115" s="24">
        <v>17</v>
      </c>
      <c r="D115" s="22" t="str">
        <f t="shared" si="3"/>
        <v>ASET</v>
      </c>
      <c r="E115" s="18">
        <f>'Availability Payment'!H114</f>
        <v>120</v>
      </c>
      <c r="F115" s="18">
        <f>SUMIF('Arming Payment'!$A$3:$A$6698,'Total Payment(Hourly Detail)'!A115,'Arming Payment'!$O$3:$O$6698)</f>
        <v>0</v>
      </c>
      <c r="G115" s="18">
        <f>'Trip Payment'!K115</f>
        <v>0</v>
      </c>
      <c r="H115" s="18" cm="1">
        <f t="array" ref="H115">SUMPRODUCT(('Arming Payment'!$A$3:$A$6698=$A115)*('Arming Payment'!$Q$3:$Q$6698))+'Availability Payment'!$L114</f>
        <v>0</v>
      </c>
      <c r="I115" s="18">
        <f t="shared" si="4"/>
        <v>120</v>
      </c>
    </row>
    <row r="116" spans="1:9" x14ac:dyDescent="0.25">
      <c r="A116" s="24">
        <v>114</v>
      </c>
      <c r="B116" s="23">
        <f t="shared" si="5"/>
        <v>44566</v>
      </c>
      <c r="C116" s="24">
        <v>18</v>
      </c>
      <c r="D116" s="22" t="str">
        <f t="shared" si="3"/>
        <v>ASET</v>
      </c>
      <c r="E116" s="18">
        <f>'Availability Payment'!H115</f>
        <v>120</v>
      </c>
      <c r="F116" s="18">
        <f>SUMIF('Arming Payment'!$A$3:$A$6698,'Total Payment(Hourly Detail)'!A116,'Arming Payment'!$O$3:$O$6698)</f>
        <v>0</v>
      </c>
      <c r="G116" s="18">
        <f>'Trip Payment'!K116</f>
        <v>0</v>
      </c>
      <c r="H116" s="18" cm="1">
        <f t="array" ref="H116">SUMPRODUCT(('Arming Payment'!$A$3:$A$6698=$A116)*('Arming Payment'!$Q$3:$Q$6698))+'Availability Payment'!$L115</f>
        <v>0</v>
      </c>
      <c r="I116" s="18">
        <f t="shared" si="4"/>
        <v>120</v>
      </c>
    </row>
    <row r="117" spans="1:9" x14ac:dyDescent="0.25">
      <c r="A117" s="24">
        <v>115</v>
      </c>
      <c r="B117" s="23">
        <f t="shared" si="5"/>
        <v>44566</v>
      </c>
      <c r="C117" s="24">
        <v>19</v>
      </c>
      <c r="D117" s="22" t="str">
        <f t="shared" si="3"/>
        <v>ASET</v>
      </c>
      <c r="E117" s="18">
        <f>'Availability Payment'!H116</f>
        <v>120</v>
      </c>
      <c r="F117" s="18">
        <f>SUMIF('Arming Payment'!$A$3:$A$6698,'Total Payment(Hourly Detail)'!A117,'Arming Payment'!$O$3:$O$6698)</f>
        <v>0</v>
      </c>
      <c r="G117" s="18">
        <f>'Trip Payment'!K117</f>
        <v>0</v>
      </c>
      <c r="H117" s="18" cm="1">
        <f t="array" ref="H117">SUMPRODUCT(('Arming Payment'!$A$3:$A$6698=$A117)*('Arming Payment'!$Q$3:$Q$6698))+'Availability Payment'!$L116</f>
        <v>0</v>
      </c>
      <c r="I117" s="18">
        <f t="shared" si="4"/>
        <v>120</v>
      </c>
    </row>
    <row r="118" spans="1:9" x14ac:dyDescent="0.25">
      <c r="A118" s="24">
        <v>116</v>
      </c>
      <c r="B118" s="23">
        <f t="shared" si="5"/>
        <v>44566</v>
      </c>
      <c r="C118" s="24">
        <v>20</v>
      </c>
      <c r="D118" s="22" t="str">
        <f t="shared" si="3"/>
        <v>ASET</v>
      </c>
      <c r="E118" s="18">
        <f>'Availability Payment'!H117</f>
        <v>120</v>
      </c>
      <c r="F118" s="18">
        <f>SUMIF('Arming Payment'!$A$3:$A$6698,'Total Payment(Hourly Detail)'!A118,'Arming Payment'!$O$3:$O$6698)</f>
        <v>0</v>
      </c>
      <c r="G118" s="18">
        <f>'Trip Payment'!K118</f>
        <v>0</v>
      </c>
      <c r="H118" s="18" cm="1">
        <f t="array" ref="H118">SUMPRODUCT(('Arming Payment'!$A$3:$A$6698=$A118)*('Arming Payment'!$Q$3:$Q$6698))+'Availability Payment'!$L117</f>
        <v>0</v>
      </c>
      <c r="I118" s="18">
        <f t="shared" si="4"/>
        <v>120</v>
      </c>
    </row>
    <row r="119" spans="1:9" x14ac:dyDescent="0.25">
      <c r="A119" s="24">
        <v>117</v>
      </c>
      <c r="B119" s="23">
        <f t="shared" si="5"/>
        <v>44566</v>
      </c>
      <c r="C119" s="24">
        <v>21</v>
      </c>
      <c r="D119" s="22" t="str">
        <f t="shared" si="3"/>
        <v>ASET</v>
      </c>
      <c r="E119" s="18">
        <f>'Availability Payment'!H118</f>
        <v>120</v>
      </c>
      <c r="F119" s="18">
        <f>SUMIF('Arming Payment'!$A$3:$A$6698,'Total Payment(Hourly Detail)'!A119,'Arming Payment'!$O$3:$O$6698)</f>
        <v>0</v>
      </c>
      <c r="G119" s="18">
        <f>'Trip Payment'!K119</f>
        <v>0</v>
      </c>
      <c r="H119" s="18" cm="1">
        <f t="array" ref="H119">SUMPRODUCT(('Arming Payment'!$A$3:$A$6698=$A119)*('Arming Payment'!$Q$3:$Q$6698))+'Availability Payment'!$L118</f>
        <v>0</v>
      </c>
      <c r="I119" s="18">
        <f t="shared" si="4"/>
        <v>120</v>
      </c>
    </row>
    <row r="120" spans="1:9" x14ac:dyDescent="0.25">
      <c r="A120" s="24">
        <v>118</v>
      </c>
      <c r="B120" s="23">
        <f t="shared" si="5"/>
        <v>44566</v>
      </c>
      <c r="C120" s="24">
        <v>22</v>
      </c>
      <c r="D120" s="22" t="str">
        <f t="shared" si="3"/>
        <v>ASET</v>
      </c>
      <c r="E120" s="18">
        <f>'Availability Payment'!H119</f>
        <v>120</v>
      </c>
      <c r="F120" s="18">
        <f>SUMIF('Arming Payment'!$A$3:$A$6698,'Total Payment(Hourly Detail)'!A120,'Arming Payment'!$O$3:$O$6698)</f>
        <v>0</v>
      </c>
      <c r="G120" s="18">
        <f>'Trip Payment'!K120</f>
        <v>0</v>
      </c>
      <c r="H120" s="18" cm="1">
        <f t="array" ref="H120">SUMPRODUCT(('Arming Payment'!$A$3:$A$6698=$A120)*('Arming Payment'!$Q$3:$Q$6698))+'Availability Payment'!$L119</f>
        <v>0</v>
      </c>
      <c r="I120" s="18">
        <f t="shared" si="4"/>
        <v>120</v>
      </c>
    </row>
    <row r="121" spans="1:9" x14ac:dyDescent="0.25">
      <c r="A121" s="24">
        <v>119</v>
      </c>
      <c r="B121" s="23">
        <f t="shared" si="5"/>
        <v>44566</v>
      </c>
      <c r="C121" s="24">
        <v>23</v>
      </c>
      <c r="D121" s="22" t="str">
        <f t="shared" si="3"/>
        <v>ASET</v>
      </c>
      <c r="E121" s="18">
        <f>'Availability Payment'!H120</f>
        <v>120</v>
      </c>
      <c r="F121" s="18">
        <f>SUMIF('Arming Payment'!$A$3:$A$6698,'Total Payment(Hourly Detail)'!A121,'Arming Payment'!$O$3:$O$6698)</f>
        <v>0</v>
      </c>
      <c r="G121" s="18">
        <f>'Trip Payment'!K121</f>
        <v>0</v>
      </c>
      <c r="H121" s="18" cm="1">
        <f t="array" ref="H121">SUMPRODUCT(('Arming Payment'!$A$3:$A$6698=$A121)*('Arming Payment'!$Q$3:$Q$6698))+'Availability Payment'!$L120</f>
        <v>0</v>
      </c>
      <c r="I121" s="18">
        <f t="shared" si="4"/>
        <v>120</v>
      </c>
    </row>
    <row r="122" spans="1:9" x14ac:dyDescent="0.25">
      <c r="A122" s="24">
        <v>120</v>
      </c>
      <c r="B122" s="23">
        <f t="shared" si="5"/>
        <v>44566</v>
      </c>
      <c r="C122" s="24">
        <v>24</v>
      </c>
      <c r="D122" s="22" t="str">
        <f t="shared" si="3"/>
        <v>ASET</v>
      </c>
      <c r="E122" s="18">
        <f>'Availability Payment'!H121</f>
        <v>120</v>
      </c>
      <c r="F122" s="18">
        <f>SUMIF('Arming Payment'!$A$3:$A$6698,'Total Payment(Hourly Detail)'!A122,'Arming Payment'!$O$3:$O$6698)</f>
        <v>0</v>
      </c>
      <c r="G122" s="18">
        <f>'Trip Payment'!K122</f>
        <v>0</v>
      </c>
      <c r="H122" s="18" cm="1">
        <f t="array" ref="H122">SUMPRODUCT(('Arming Payment'!$A$3:$A$6698=$A122)*('Arming Payment'!$Q$3:$Q$6698))+'Availability Payment'!$L121</f>
        <v>0</v>
      </c>
      <c r="I122" s="18">
        <f t="shared" si="4"/>
        <v>120</v>
      </c>
    </row>
    <row r="123" spans="1:9" x14ac:dyDescent="0.25">
      <c r="A123" s="24">
        <v>121</v>
      </c>
      <c r="B123" s="23">
        <f t="shared" si="5"/>
        <v>44567</v>
      </c>
      <c r="C123" s="24">
        <v>1</v>
      </c>
      <c r="D123" s="22" t="str">
        <f t="shared" si="3"/>
        <v>ASET</v>
      </c>
      <c r="E123" s="18">
        <f>'Availability Payment'!H122</f>
        <v>120</v>
      </c>
      <c r="F123" s="18">
        <f>SUMIF('Arming Payment'!$A$3:$A$6698,'Total Payment(Hourly Detail)'!A123,'Arming Payment'!$O$3:$O$6698)</f>
        <v>0</v>
      </c>
      <c r="G123" s="18">
        <f>'Trip Payment'!K123</f>
        <v>0</v>
      </c>
      <c r="H123" s="18" cm="1">
        <f t="array" ref="H123">SUMPRODUCT(('Arming Payment'!$A$3:$A$6698=$A123)*('Arming Payment'!$Q$3:$Q$6698))+'Availability Payment'!$L122</f>
        <v>0</v>
      </c>
      <c r="I123" s="18">
        <f t="shared" si="4"/>
        <v>120</v>
      </c>
    </row>
    <row r="124" spans="1:9" x14ac:dyDescent="0.25">
      <c r="A124" s="24">
        <v>122</v>
      </c>
      <c r="B124" s="23">
        <f t="shared" si="5"/>
        <v>44567</v>
      </c>
      <c r="C124" s="24">
        <v>2</v>
      </c>
      <c r="D124" s="22" t="str">
        <f t="shared" si="3"/>
        <v>ASET</v>
      </c>
      <c r="E124" s="18">
        <f>'Availability Payment'!H123</f>
        <v>120</v>
      </c>
      <c r="F124" s="18">
        <f>SUMIF('Arming Payment'!$A$3:$A$6698,'Total Payment(Hourly Detail)'!A124,'Arming Payment'!$O$3:$O$6698)</f>
        <v>0</v>
      </c>
      <c r="G124" s="18">
        <f>'Trip Payment'!K124</f>
        <v>0</v>
      </c>
      <c r="H124" s="18" cm="1">
        <f t="array" ref="H124">SUMPRODUCT(('Arming Payment'!$A$3:$A$6698=$A124)*('Arming Payment'!$Q$3:$Q$6698))+'Availability Payment'!$L123</f>
        <v>0</v>
      </c>
      <c r="I124" s="18">
        <f t="shared" si="4"/>
        <v>120</v>
      </c>
    </row>
    <row r="125" spans="1:9" x14ac:dyDescent="0.25">
      <c r="A125" s="24">
        <v>123</v>
      </c>
      <c r="B125" s="23">
        <f t="shared" si="5"/>
        <v>44567</v>
      </c>
      <c r="C125" s="24">
        <v>3</v>
      </c>
      <c r="D125" s="22" t="str">
        <f t="shared" si="3"/>
        <v>ASET</v>
      </c>
      <c r="E125" s="18">
        <f>'Availability Payment'!H124</f>
        <v>120</v>
      </c>
      <c r="F125" s="18">
        <f>SUMIF('Arming Payment'!$A$3:$A$6698,'Total Payment(Hourly Detail)'!A125,'Arming Payment'!$O$3:$O$6698)</f>
        <v>0</v>
      </c>
      <c r="G125" s="18">
        <f>'Trip Payment'!K125</f>
        <v>0</v>
      </c>
      <c r="H125" s="18" cm="1">
        <f t="array" ref="H125">SUMPRODUCT(('Arming Payment'!$A$3:$A$6698=$A125)*('Arming Payment'!$Q$3:$Q$6698))+'Availability Payment'!$L124</f>
        <v>0</v>
      </c>
      <c r="I125" s="18">
        <f t="shared" si="4"/>
        <v>120</v>
      </c>
    </row>
    <row r="126" spans="1:9" x14ac:dyDescent="0.25">
      <c r="A126" s="24">
        <v>124</v>
      </c>
      <c r="B126" s="23">
        <f t="shared" si="5"/>
        <v>44567</v>
      </c>
      <c r="C126" s="24">
        <v>4</v>
      </c>
      <c r="D126" s="22" t="str">
        <f t="shared" si="3"/>
        <v>ASET</v>
      </c>
      <c r="E126" s="18">
        <f>'Availability Payment'!H125</f>
        <v>120</v>
      </c>
      <c r="F126" s="18">
        <f>SUMIF('Arming Payment'!$A$3:$A$6698,'Total Payment(Hourly Detail)'!A126,'Arming Payment'!$O$3:$O$6698)</f>
        <v>0</v>
      </c>
      <c r="G126" s="18">
        <f>'Trip Payment'!K126</f>
        <v>0</v>
      </c>
      <c r="H126" s="18" cm="1">
        <f t="array" ref="H126">SUMPRODUCT(('Arming Payment'!$A$3:$A$6698=$A126)*('Arming Payment'!$Q$3:$Q$6698))+'Availability Payment'!$L125</f>
        <v>0</v>
      </c>
      <c r="I126" s="18">
        <f t="shared" si="4"/>
        <v>120</v>
      </c>
    </row>
    <row r="127" spans="1:9" x14ac:dyDescent="0.25">
      <c r="A127" s="24">
        <v>125</v>
      </c>
      <c r="B127" s="23">
        <f t="shared" si="5"/>
        <v>44567</v>
      </c>
      <c r="C127" s="24">
        <v>5</v>
      </c>
      <c r="D127" s="22" t="str">
        <f t="shared" si="3"/>
        <v>ASET</v>
      </c>
      <c r="E127" s="18">
        <f>'Availability Payment'!H126</f>
        <v>120</v>
      </c>
      <c r="F127" s="18">
        <f>SUMIF('Arming Payment'!$A$3:$A$6698,'Total Payment(Hourly Detail)'!A127,'Arming Payment'!$O$3:$O$6698)</f>
        <v>0</v>
      </c>
      <c r="G127" s="18">
        <f>'Trip Payment'!K127</f>
        <v>0</v>
      </c>
      <c r="H127" s="18" cm="1">
        <f t="array" ref="H127">SUMPRODUCT(('Arming Payment'!$A$3:$A$6698=$A127)*('Arming Payment'!$Q$3:$Q$6698))+'Availability Payment'!$L126</f>
        <v>0</v>
      </c>
      <c r="I127" s="18">
        <f t="shared" si="4"/>
        <v>120</v>
      </c>
    </row>
    <row r="128" spans="1:9" x14ac:dyDescent="0.25">
      <c r="A128" s="24">
        <v>126</v>
      </c>
      <c r="B128" s="23">
        <f t="shared" si="5"/>
        <v>44567</v>
      </c>
      <c r="C128" s="24">
        <v>6</v>
      </c>
      <c r="D128" s="22" t="str">
        <f t="shared" si="3"/>
        <v>ASET</v>
      </c>
      <c r="E128" s="18">
        <f>'Availability Payment'!H127</f>
        <v>120</v>
      </c>
      <c r="F128" s="18">
        <f>SUMIF('Arming Payment'!$A$3:$A$6698,'Total Payment(Hourly Detail)'!A128,'Arming Payment'!$O$3:$O$6698)</f>
        <v>0</v>
      </c>
      <c r="G128" s="18">
        <f>'Trip Payment'!K128</f>
        <v>0</v>
      </c>
      <c r="H128" s="18" cm="1">
        <f t="array" ref="H128">SUMPRODUCT(('Arming Payment'!$A$3:$A$6698=$A128)*('Arming Payment'!$Q$3:$Q$6698))+'Availability Payment'!$L127</f>
        <v>0</v>
      </c>
      <c r="I128" s="18">
        <f t="shared" si="4"/>
        <v>120</v>
      </c>
    </row>
    <row r="129" spans="1:9" x14ac:dyDescent="0.25">
      <c r="A129" s="24">
        <v>127</v>
      </c>
      <c r="B129" s="23">
        <f t="shared" si="5"/>
        <v>44567</v>
      </c>
      <c r="C129" s="24">
        <v>7</v>
      </c>
      <c r="D129" s="22" t="str">
        <f t="shared" si="3"/>
        <v>ASET</v>
      </c>
      <c r="E129" s="18">
        <f>'Availability Payment'!H128</f>
        <v>120</v>
      </c>
      <c r="F129" s="18">
        <f>SUMIF('Arming Payment'!$A$3:$A$6698,'Total Payment(Hourly Detail)'!A129,'Arming Payment'!$O$3:$O$6698)</f>
        <v>0</v>
      </c>
      <c r="G129" s="18">
        <f>'Trip Payment'!K129</f>
        <v>0</v>
      </c>
      <c r="H129" s="18" cm="1">
        <f t="array" ref="H129">SUMPRODUCT(('Arming Payment'!$A$3:$A$6698=$A129)*('Arming Payment'!$Q$3:$Q$6698))+'Availability Payment'!$L128</f>
        <v>0</v>
      </c>
      <c r="I129" s="18">
        <f t="shared" si="4"/>
        <v>120</v>
      </c>
    </row>
    <row r="130" spans="1:9" x14ac:dyDescent="0.25">
      <c r="A130" s="24">
        <v>128</v>
      </c>
      <c r="B130" s="23">
        <f t="shared" si="5"/>
        <v>44567</v>
      </c>
      <c r="C130" s="24">
        <v>8</v>
      </c>
      <c r="D130" s="22" t="str">
        <f t="shared" si="3"/>
        <v>ASET</v>
      </c>
      <c r="E130" s="18">
        <f>'Availability Payment'!H129</f>
        <v>120</v>
      </c>
      <c r="F130" s="18">
        <f>SUMIF('Arming Payment'!$A$3:$A$6698,'Total Payment(Hourly Detail)'!A130,'Arming Payment'!$O$3:$O$6698)</f>
        <v>0</v>
      </c>
      <c r="G130" s="18">
        <f>'Trip Payment'!K130</f>
        <v>0</v>
      </c>
      <c r="H130" s="18" cm="1">
        <f t="array" ref="H130">SUMPRODUCT(('Arming Payment'!$A$3:$A$6698=$A130)*('Arming Payment'!$Q$3:$Q$6698))+'Availability Payment'!$L129</f>
        <v>0</v>
      </c>
      <c r="I130" s="18">
        <f t="shared" si="4"/>
        <v>120</v>
      </c>
    </row>
    <row r="131" spans="1:9" x14ac:dyDescent="0.25">
      <c r="A131" s="24">
        <v>129</v>
      </c>
      <c r="B131" s="23">
        <f t="shared" si="5"/>
        <v>44567</v>
      </c>
      <c r="C131" s="24">
        <v>9</v>
      </c>
      <c r="D131" s="22" t="str">
        <f t="shared" ref="D131:D194" si="6">Unit</f>
        <v>ASET</v>
      </c>
      <c r="E131" s="18">
        <f>'Availability Payment'!H130</f>
        <v>120</v>
      </c>
      <c r="F131" s="18">
        <f>SUMIF('Arming Payment'!$A$3:$A$6698,'Total Payment(Hourly Detail)'!A131,'Arming Payment'!$O$3:$O$6698)</f>
        <v>0</v>
      </c>
      <c r="G131" s="18">
        <f>'Trip Payment'!K131</f>
        <v>0</v>
      </c>
      <c r="H131" s="18" cm="1">
        <f t="array" ref="H131">SUMPRODUCT(('Arming Payment'!$A$3:$A$6698=$A131)*('Arming Payment'!$Q$3:$Q$6698))+'Availability Payment'!$L130</f>
        <v>0</v>
      </c>
      <c r="I131" s="18">
        <f t="shared" ref="I131:I194" si="7">SUM(E131:H131)</f>
        <v>120</v>
      </c>
    </row>
    <row r="132" spans="1:9" x14ac:dyDescent="0.25">
      <c r="A132" s="24">
        <v>130</v>
      </c>
      <c r="B132" s="23">
        <f t="shared" si="5"/>
        <v>44567</v>
      </c>
      <c r="C132" s="24">
        <v>10</v>
      </c>
      <c r="D132" s="22" t="str">
        <f t="shared" si="6"/>
        <v>ASET</v>
      </c>
      <c r="E132" s="18">
        <f>'Availability Payment'!H131</f>
        <v>120</v>
      </c>
      <c r="F132" s="18">
        <f>SUMIF('Arming Payment'!$A$3:$A$6698,'Total Payment(Hourly Detail)'!A132,'Arming Payment'!$O$3:$O$6698)</f>
        <v>0</v>
      </c>
      <c r="G132" s="18">
        <f>'Trip Payment'!K132</f>
        <v>0</v>
      </c>
      <c r="H132" s="18" cm="1">
        <f t="array" ref="H132">SUMPRODUCT(('Arming Payment'!$A$3:$A$6698=$A132)*('Arming Payment'!$Q$3:$Q$6698))+'Availability Payment'!$L131</f>
        <v>0</v>
      </c>
      <c r="I132" s="18">
        <f t="shared" si="7"/>
        <v>120</v>
      </c>
    </row>
    <row r="133" spans="1:9" x14ac:dyDescent="0.25">
      <c r="A133" s="24">
        <v>131</v>
      </c>
      <c r="B133" s="23">
        <f t="shared" si="5"/>
        <v>44567</v>
      </c>
      <c r="C133" s="24">
        <v>11</v>
      </c>
      <c r="D133" s="22" t="str">
        <f t="shared" si="6"/>
        <v>ASET</v>
      </c>
      <c r="E133" s="18">
        <f>'Availability Payment'!H132</f>
        <v>120</v>
      </c>
      <c r="F133" s="18">
        <f>SUMIF('Arming Payment'!$A$3:$A$6698,'Total Payment(Hourly Detail)'!A133,'Arming Payment'!$O$3:$O$6698)</f>
        <v>0</v>
      </c>
      <c r="G133" s="18">
        <f>'Trip Payment'!K133</f>
        <v>0</v>
      </c>
      <c r="H133" s="18" cm="1">
        <f t="array" ref="H133">SUMPRODUCT(('Arming Payment'!$A$3:$A$6698=$A133)*('Arming Payment'!$Q$3:$Q$6698))+'Availability Payment'!$L132</f>
        <v>0</v>
      </c>
      <c r="I133" s="18">
        <f t="shared" si="7"/>
        <v>120</v>
      </c>
    </row>
    <row r="134" spans="1:9" x14ac:dyDescent="0.25">
      <c r="A134" s="24">
        <v>132</v>
      </c>
      <c r="B134" s="23">
        <f t="shared" ref="B134:B197" si="8">IF(C134&gt;C133,B133,B133+1)</f>
        <v>44567</v>
      </c>
      <c r="C134" s="24">
        <v>12</v>
      </c>
      <c r="D134" s="22" t="str">
        <f t="shared" si="6"/>
        <v>ASET</v>
      </c>
      <c r="E134" s="18">
        <f>'Availability Payment'!H133</f>
        <v>120</v>
      </c>
      <c r="F134" s="18">
        <f>SUMIF('Arming Payment'!$A$3:$A$6698,'Total Payment(Hourly Detail)'!A134,'Arming Payment'!$O$3:$O$6698)</f>
        <v>0</v>
      </c>
      <c r="G134" s="18">
        <f>'Trip Payment'!K134</f>
        <v>0</v>
      </c>
      <c r="H134" s="18" cm="1">
        <f t="array" ref="H134">SUMPRODUCT(('Arming Payment'!$A$3:$A$6698=$A134)*('Arming Payment'!$Q$3:$Q$6698))+'Availability Payment'!$L133</f>
        <v>0</v>
      </c>
      <c r="I134" s="18">
        <f t="shared" si="7"/>
        <v>120</v>
      </c>
    </row>
    <row r="135" spans="1:9" x14ac:dyDescent="0.25">
      <c r="A135" s="24">
        <v>133</v>
      </c>
      <c r="B135" s="23">
        <f t="shared" si="8"/>
        <v>44567</v>
      </c>
      <c r="C135" s="24">
        <v>13</v>
      </c>
      <c r="D135" s="22" t="str">
        <f t="shared" si="6"/>
        <v>ASET</v>
      </c>
      <c r="E135" s="18">
        <f>'Availability Payment'!H134</f>
        <v>120</v>
      </c>
      <c r="F135" s="18">
        <f>SUMIF('Arming Payment'!$A$3:$A$6698,'Total Payment(Hourly Detail)'!A135,'Arming Payment'!$O$3:$O$6698)</f>
        <v>0</v>
      </c>
      <c r="G135" s="18">
        <f>'Trip Payment'!K135</f>
        <v>0</v>
      </c>
      <c r="H135" s="18" cm="1">
        <f t="array" ref="H135">SUMPRODUCT(('Arming Payment'!$A$3:$A$6698=$A135)*('Arming Payment'!$Q$3:$Q$6698))+'Availability Payment'!$L134</f>
        <v>0</v>
      </c>
      <c r="I135" s="18">
        <f t="shared" si="7"/>
        <v>120</v>
      </c>
    </row>
    <row r="136" spans="1:9" x14ac:dyDescent="0.25">
      <c r="A136" s="24">
        <v>134</v>
      </c>
      <c r="B136" s="23">
        <f t="shared" si="8"/>
        <v>44567</v>
      </c>
      <c r="C136" s="24">
        <v>14</v>
      </c>
      <c r="D136" s="22" t="str">
        <f t="shared" si="6"/>
        <v>ASET</v>
      </c>
      <c r="E136" s="18">
        <f>'Availability Payment'!H135</f>
        <v>120</v>
      </c>
      <c r="F136" s="18">
        <f>SUMIF('Arming Payment'!$A$3:$A$6698,'Total Payment(Hourly Detail)'!A136,'Arming Payment'!$O$3:$O$6698)</f>
        <v>0</v>
      </c>
      <c r="G136" s="18">
        <f>'Trip Payment'!K136</f>
        <v>0</v>
      </c>
      <c r="H136" s="18" cm="1">
        <f t="array" ref="H136">SUMPRODUCT(('Arming Payment'!$A$3:$A$6698=$A136)*('Arming Payment'!$Q$3:$Q$6698))+'Availability Payment'!$L135</f>
        <v>0</v>
      </c>
      <c r="I136" s="18">
        <f t="shared" si="7"/>
        <v>120</v>
      </c>
    </row>
    <row r="137" spans="1:9" x14ac:dyDescent="0.25">
      <c r="A137" s="24">
        <v>135</v>
      </c>
      <c r="B137" s="23">
        <f t="shared" si="8"/>
        <v>44567</v>
      </c>
      <c r="C137" s="24">
        <v>15</v>
      </c>
      <c r="D137" s="22" t="str">
        <f t="shared" si="6"/>
        <v>ASET</v>
      </c>
      <c r="E137" s="18">
        <f>'Availability Payment'!H136</f>
        <v>120</v>
      </c>
      <c r="F137" s="18">
        <f>SUMIF('Arming Payment'!$A$3:$A$6698,'Total Payment(Hourly Detail)'!A137,'Arming Payment'!$O$3:$O$6698)</f>
        <v>0</v>
      </c>
      <c r="G137" s="18">
        <f>'Trip Payment'!K137</f>
        <v>0</v>
      </c>
      <c r="H137" s="18" cm="1">
        <f t="array" ref="H137">SUMPRODUCT(('Arming Payment'!$A$3:$A$6698=$A137)*('Arming Payment'!$Q$3:$Q$6698))+'Availability Payment'!$L136</f>
        <v>0</v>
      </c>
      <c r="I137" s="18">
        <f t="shared" si="7"/>
        <v>120</v>
      </c>
    </row>
    <row r="138" spans="1:9" x14ac:dyDescent="0.25">
      <c r="A138" s="24">
        <v>136</v>
      </c>
      <c r="B138" s="23">
        <f t="shared" si="8"/>
        <v>44567</v>
      </c>
      <c r="C138" s="24">
        <v>16</v>
      </c>
      <c r="D138" s="22" t="str">
        <f t="shared" si="6"/>
        <v>ASET</v>
      </c>
      <c r="E138" s="18">
        <f>'Availability Payment'!H137</f>
        <v>120</v>
      </c>
      <c r="F138" s="18">
        <f>SUMIF('Arming Payment'!$A$3:$A$6698,'Total Payment(Hourly Detail)'!A138,'Arming Payment'!$O$3:$O$6698)</f>
        <v>0</v>
      </c>
      <c r="G138" s="18">
        <f>'Trip Payment'!K138</f>
        <v>0</v>
      </c>
      <c r="H138" s="18" cm="1">
        <f t="array" ref="H138">SUMPRODUCT(('Arming Payment'!$A$3:$A$6698=$A138)*('Arming Payment'!$Q$3:$Q$6698))+'Availability Payment'!$L137</f>
        <v>0</v>
      </c>
      <c r="I138" s="18">
        <f t="shared" si="7"/>
        <v>120</v>
      </c>
    </row>
    <row r="139" spans="1:9" x14ac:dyDescent="0.25">
      <c r="A139" s="24">
        <v>137</v>
      </c>
      <c r="B139" s="23">
        <f t="shared" si="8"/>
        <v>44567</v>
      </c>
      <c r="C139" s="24">
        <v>17</v>
      </c>
      <c r="D139" s="22" t="str">
        <f t="shared" si="6"/>
        <v>ASET</v>
      </c>
      <c r="E139" s="18">
        <f>'Availability Payment'!H138</f>
        <v>120</v>
      </c>
      <c r="F139" s="18">
        <f>SUMIF('Arming Payment'!$A$3:$A$6698,'Total Payment(Hourly Detail)'!A139,'Arming Payment'!$O$3:$O$6698)</f>
        <v>0</v>
      </c>
      <c r="G139" s="18">
        <f>'Trip Payment'!K139</f>
        <v>0</v>
      </c>
      <c r="H139" s="18" cm="1">
        <f t="array" ref="H139">SUMPRODUCT(('Arming Payment'!$A$3:$A$6698=$A139)*('Arming Payment'!$Q$3:$Q$6698))+'Availability Payment'!$L138</f>
        <v>0</v>
      </c>
      <c r="I139" s="18">
        <f t="shared" si="7"/>
        <v>120</v>
      </c>
    </row>
    <row r="140" spans="1:9" x14ac:dyDescent="0.25">
      <c r="A140" s="24">
        <v>138</v>
      </c>
      <c r="B140" s="23">
        <f t="shared" si="8"/>
        <v>44567</v>
      </c>
      <c r="C140" s="24">
        <v>18</v>
      </c>
      <c r="D140" s="22" t="str">
        <f t="shared" si="6"/>
        <v>ASET</v>
      </c>
      <c r="E140" s="18">
        <f>'Availability Payment'!H139</f>
        <v>120</v>
      </c>
      <c r="F140" s="18">
        <f>SUMIF('Arming Payment'!$A$3:$A$6698,'Total Payment(Hourly Detail)'!A140,'Arming Payment'!$O$3:$O$6698)</f>
        <v>0</v>
      </c>
      <c r="G140" s="18">
        <f>'Trip Payment'!K140</f>
        <v>0</v>
      </c>
      <c r="H140" s="18" cm="1">
        <f t="array" ref="H140">SUMPRODUCT(('Arming Payment'!$A$3:$A$6698=$A140)*('Arming Payment'!$Q$3:$Q$6698))+'Availability Payment'!$L139</f>
        <v>0</v>
      </c>
      <c r="I140" s="18">
        <f t="shared" si="7"/>
        <v>120</v>
      </c>
    </row>
    <row r="141" spans="1:9" x14ac:dyDescent="0.25">
      <c r="A141" s="24">
        <v>139</v>
      </c>
      <c r="B141" s="23">
        <f t="shared" si="8"/>
        <v>44567</v>
      </c>
      <c r="C141" s="24">
        <v>19</v>
      </c>
      <c r="D141" s="22" t="str">
        <f t="shared" si="6"/>
        <v>ASET</v>
      </c>
      <c r="E141" s="18">
        <f>'Availability Payment'!H140</f>
        <v>120</v>
      </c>
      <c r="F141" s="18">
        <f>SUMIF('Arming Payment'!$A$3:$A$6698,'Total Payment(Hourly Detail)'!A141,'Arming Payment'!$O$3:$O$6698)</f>
        <v>0</v>
      </c>
      <c r="G141" s="18">
        <f>'Trip Payment'!K141</f>
        <v>0</v>
      </c>
      <c r="H141" s="18" cm="1">
        <f t="array" ref="H141">SUMPRODUCT(('Arming Payment'!$A$3:$A$6698=$A141)*('Arming Payment'!$Q$3:$Q$6698))+'Availability Payment'!$L140</f>
        <v>0</v>
      </c>
      <c r="I141" s="18">
        <f t="shared" si="7"/>
        <v>120</v>
      </c>
    </row>
    <row r="142" spans="1:9" x14ac:dyDescent="0.25">
      <c r="A142" s="24">
        <v>140</v>
      </c>
      <c r="B142" s="23">
        <f t="shared" si="8"/>
        <v>44567</v>
      </c>
      <c r="C142" s="24">
        <v>20</v>
      </c>
      <c r="D142" s="22" t="str">
        <f t="shared" si="6"/>
        <v>ASET</v>
      </c>
      <c r="E142" s="18">
        <f>'Availability Payment'!H141</f>
        <v>120</v>
      </c>
      <c r="F142" s="18">
        <f>SUMIF('Arming Payment'!$A$3:$A$6698,'Total Payment(Hourly Detail)'!A142,'Arming Payment'!$O$3:$O$6698)</f>
        <v>0</v>
      </c>
      <c r="G142" s="18">
        <f>'Trip Payment'!K142</f>
        <v>0</v>
      </c>
      <c r="H142" s="18" cm="1">
        <f t="array" ref="H142">SUMPRODUCT(('Arming Payment'!$A$3:$A$6698=$A142)*('Arming Payment'!$Q$3:$Q$6698))+'Availability Payment'!$L141</f>
        <v>0</v>
      </c>
      <c r="I142" s="18">
        <f t="shared" si="7"/>
        <v>120</v>
      </c>
    </row>
    <row r="143" spans="1:9" x14ac:dyDescent="0.25">
      <c r="A143" s="24">
        <v>141</v>
      </c>
      <c r="B143" s="23">
        <f t="shared" si="8"/>
        <v>44567</v>
      </c>
      <c r="C143" s="24">
        <v>21</v>
      </c>
      <c r="D143" s="22" t="str">
        <f t="shared" si="6"/>
        <v>ASET</v>
      </c>
      <c r="E143" s="18">
        <f>'Availability Payment'!H142</f>
        <v>120</v>
      </c>
      <c r="F143" s="18">
        <f>SUMIF('Arming Payment'!$A$3:$A$6698,'Total Payment(Hourly Detail)'!A143,'Arming Payment'!$O$3:$O$6698)</f>
        <v>0</v>
      </c>
      <c r="G143" s="18">
        <f>'Trip Payment'!K143</f>
        <v>0</v>
      </c>
      <c r="H143" s="18" cm="1">
        <f t="array" ref="H143">SUMPRODUCT(('Arming Payment'!$A$3:$A$6698=$A143)*('Arming Payment'!$Q$3:$Q$6698))+'Availability Payment'!$L142</f>
        <v>0</v>
      </c>
      <c r="I143" s="18">
        <f t="shared" si="7"/>
        <v>120</v>
      </c>
    </row>
    <row r="144" spans="1:9" x14ac:dyDescent="0.25">
      <c r="A144" s="24">
        <v>142</v>
      </c>
      <c r="B144" s="23">
        <f t="shared" si="8"/>
        <v>44567</v>
      </c>
      <c r="C144" s="24">
        <v>22</v>
      </c>
      <c r="D144" s="22" t="str">
        <f t="shared" si="6"/>
        <v>ASET</v>
      </c>
      <c r="E144" s="18">
        <f>'Availability Payment'!H143</f>
        <v>120</v>
      </c>
      <c r="F144" s="18">
        <f>SUMIF('Arming Payment'!$A$3:$A$6698,'Total Payment(Hourly Detail)'!A144,'Arming Payment'!$O$3:$O$6698)</f>
        <v>0</v>
      </c>
      <c r="G144" s="18">
        <f>'Trip Payment'!K144</f>
        <v>0</v>
      </c>
      <c r="H144" s="18" cm="1">
        <f t="array" ref="H144">SUMPRODUCT(('Arming Payment'!$A$3:$A$6698=$A144)*('Arming Payment'!$Q$3:$Q$6698))+'Availability Payment'!$L143</f>
        <v>0</v>
      </c>
      <c r="I144" s="18">
        <f t="shared" si="7"/>
        <v>120</v>
      </c>
    </row>
    <row r="145" spans="1:9" x14ac:dyDescent="0.25">
      <c r="A145" s="24">
        <v>143</v>
      </c>
      <c r="B145" s="23">
        <f t="shared" si="8"/>
        <v>44567</v>
      </c>
      <c r="C145" s="24">
        <v>23</v>
      </c>
      <c r="D145" s="22" t="str">
        <f t="shared" si="6"/>
        <v>ASET</v>
      </c>
      <c r="E145" s="18">
        <f>'Availability Payment'!H144</f>
        <v>120</v>
      </c>
      <c r="F145" s="18">
        <f>SUMIF('Arming Payment'!$A$3:$A$6698,'Total Payment(Hourly Detail)'!A145,'Arming Payment'!$O$3:$O$6698)</f>
        <v>0</v>
      </c>
      <c r="G145" s="18">
        <f>'Trip Payment'!K145</f>
        <v>0</v>
      </c>
      <c r="H145" s="18" cm="1">
        <f t="array" ref="H145">SUMPRODUCT(('Arming Payment'!$A$3:$A$6698=$A145)*('Arming Payment'!$Q$3:$Q$6698))+'Availability Payment'!$L144</f>
        <v>0</v>
      </c>
      <c r="I145" s="18">
        <f t="shared" si="7"/>
        <v>120</v>
      </c>
    </row>
    <row r="146" spans="1:9" x14ac:dyDescent="0.25">
      <c r="A146" s="24">
        <v>144</v>
      </c>
      <c r="B146" s="23">
        <f t="shared" si="8"/>
        <v>44567</v>
      </c>
      <c r="C146" s="24">
        <v>24</v>
      </c>
      <c r="D146" s="22" t="str">
        <f t="shared" si="6"/>
        <v>ASET</v>
      </c>
      <c r="E146" s="18">
        <f>'Availability Payment'!H145</f>
        <v>120</v>
      </c>
      <c r="F146" s="18">
        <f>SUMIF('Arming Payment'!$A$3:$A$6698,'Total Payment(Hourly Detail)'!A146,'Arming Payment'!$O$3:$O$6698)</f>
        <v>0</v>
      </c>
      <c r="G146" s="18">
        <f>'Trip Payment'!K146</f>
        <v>0</v>
      </c>
      <c r="H146" s="18" cm="1">
        <f t="array" ref="H146">SUMPRODUCT(('Arming Payment'!$A$3:$A$6698=$A146)*('Arming Payment'!$Q$3:$Q$6698))+'Availability Payment'!$L145</f>
        <v>0</v>
      </c>
      <c r="I146" s="18">
        <f t="shared" si="7"/>
        <v>120</v>
      </c>
    </row>
    <row r="147" spans="1:9" x14ac:dyDescent="0.25">
      <c r="A147" s="24">
        <v>145</v>
      </c>
      <c r="B147" s="23">
        <f t="shared" si="8"/>
        <v>44568</v>
      </c>
      <c r="C147" s="24">
        <v>1</v>
      </c>
      <c r="D147" s="22" t="str">
        <f t="shared" si="6"/>
        <v>ASET</v>
      </c>
      <c r="E147" s="18">
        <f>'Availability Payment'!H146</f>
        <v>120</v>
      </c>
      <c r="F147" s="18">
        <f>SUMIF('Arming Payment'!$A$3:$A$6698,'Total Payment(Hourly Detail)'!A147,'Arming Payment'!$O$3:$O$6698)</f>
        <v>0</v>
      </c>
      <c r="G147" s="18">
        <f>'Trip Payment'!K147</f>
        <v>0</v>
      </c>
      <c r="H147" s="18" cm="1">
        <f t="array" ref="H147">SUMPRODUCT(('Arming Payment'!$A$3:$A$6698=$A147)*('Arming Payment'!$Q$3:$Q$6698))+'Availability Payment'!$L146</f>
        <v>0</v>
      </c>
      <c r="I147" s="18">
        <f t="shared" si="7"/>
        <v>120</v>
      </c>
    </row>
    <row r="148" spans="1:9" x14ac:dyDescent="0.25">
      <c r="A148" s="24">
        <v>146</v>
      </c>
      <c r="B148" s="23">
        <f t="shared" si="8"/>
        <v>44568</v>
      </c>
      <c r="C148" s="24">
        <v>2</v>
      </c>
      <c r="D148" s="22" t="str">
        <f t="shared" si="6"/>
        <v>ASET</v>
      </c>
      <c r="E148" s="18">
        <f>'Availability Payment'!H147</f>
        <v>120</v>
      </c>
      <c r="F148" s="18">
        <f>SUMIF('Arming Payment'!$A$3:$A$6698,'Total Payment(Hourly Detail)'!A148,'Arming Payment'!$O$3:$O$6698)</f>
        <v>0</v>
      </c>
      <c r="G148" s="18">
        <f>'Trip Payment'!K148</f>
        <v>0</v>
      </c>
      <c r="H148" s="18" cm="1">
        <f t="array" ref="H148">SUMPRODUCT(('Arming Payment'!$A$3:$A$6698=$A148)*('Arming Payment'!$Q$3:$Q$6698))+'Availability Payment'!$L147</f>
        <v>0</v>
      </c>
      <c r="I148" s="18">
        <f t="shared" si="7"/>
        <v>120</v>
      </c>
    </row>
    <row r="149" spans="1:9" x14ac:dyDescent="0.25">
      <c r="A149" s="24">
        <v>147</v>
      </c>
      <c r="B149" s="23">
        <f t="shared" si="8"/>
        <v>44568</v>
      </c>
      <c r="C149" s="24">
        <v>3</v>
      </c>
      <c r="D149" s="22" t="str">
        <f t="shared" si="6"/>
        <v>ASET</v>
      </c>
      <c r="E149" s="18">
        <f>'Availability Payment'!H148</f>
        <v>120</v>
      </c>
      <c r="F149" s="18">
        <f>SUMIF('Arming Payment'!$A$3:$A$6698,'Total Payment(Hourly Detail)'!A149,'Arming Payment'!$O$3:$O$6698)</f>
        <v>0</v>
      </c>
      <c r="G149" s="18">
        <f>'Trip Payment'!K149</f>
        <v>0</v>
      </c>
      <c r="H149" s="18" cm="1">
        <f t="array" ref="H149">SUMPRODUCT(('Arming Payment'!$A$3:$A$6698=$A149)*('Arming Payment'!$Q$3:$Q$6698))+'Availability Payment'!$L148</f>
        <v>0</v>
      </c>
      <c r="I149" s="18">
        <f t="shared" si="7"/>
        <v>120</v>
      </c>
    </row>
    <row r="150" spans="1:9" x14ac:dyDescent="0.25">
      <c r="A150" s="24">
        <v>148</v>
      </c>
      <c r="B150" s="23">
        <f t="shared" si="8"/>
        <v>44568</v>
      </c>
      <c r="C150" s="24">
        <v>4</v>
      </c>
      <c r="D150" s="22" t="str">
        <f t="shared" si="6"/>
        <v>ASET</v>
      </c>
      <c r="E150" s="18">
        <f>'Availability Payment'!H149</f>
        <v>120</v>
      </c>
      <c r="F150" s="18">
        <f>SUMIF('Arming Payment'!$A$3:$A$6698,'Total Payment(Hourly Detail)'!A150,'Arming Payment'!$O$3:$O$6698)</f>
        <v>0</v>
      </c>
      <c r="G150" s="18">
        <f>'Trip Payment'!K150</f>
        <v>0</v>
      </c>
      <c r="H150" s="18" cm="1">
        <f t="array" ref="H150">SUMPRODUCT(('Arming Payment'!$A$3:$A$6698=$A150)*('Arming Payment'!$Q$3:$Q$6698))+'Availability Payment'!$L149</f>
        <v>0</v>
      </c>
      <c r="I150" s="18">
        <f t="shared" si="7"/>
        <v>120</v>
      </c>
    </row>
    <row r="151" spans="1:9" x14ac:dyDescent="0.25">
      <c r="A151" s="24">
        <v>149</v>
      </c>
      <c r="B151" s="23">
        <f t="shared" si="8"/>
        <v>44568</v>
      </c>
      <c r="C151" s="24">
        <v>5</v>
      </c>
      <c r="D151" s="22" t="str">
        <f t="shared" si="6"/>
        <v>ASET</v>
      </c>
      <c r="E151" s="18">
        <f>'Availability Payment'!H150</f>
        <v>120</v>
      </c>
      <c r="F151" s="18">
        <f>SUMIF('Arming Payment'!$A$3:$A$6698,'Total Payment(Hourly Detail)'!A151,'Arming Payment'!$O$3:$O$6698)</f>
        <v>0</v>
      </c>
      <c r="G151" s="18">
        <f>'Trip Payment'!K151</f>
        <v>0</v>
      </c>
      <c r="H151" s="18" cm="1">
        <f t="array" ref="H151">SUMPRODUCT(('Arming Payment'!$A$3:$A$6698=$A151)*('Arming Payment'!$Q$3:$Q$6698))+'Availability Payment'!$L150</f>
        <v>0</v>
      </c>
      <c r="I151" s="18">
        <f t="shared" si="7"/>
        <v>120</v>
      </c>
    </row>
    <row r="152" spans="1:9" x14ac:dyDescent="0.25">
      <c r="A152" s="24">
        <v>150</v>
      </c>
      <c r="B152" s="23">
        <f t="shared" si="8"/>
        <v>44568</v>
      </c>
      <c r="C152" s="24">
        <v>6</v>
      </c>
      <c r="D152" s="22" t="str">
        <f t="shared" si="6"/>
        <v>ASET</v>
      </c>
      <c r="E152" s="18">
        <f>'Availability Payment'!H151</f>
        <v>120</v>
      </c>
      <c r="F152" s="18">
        <f>SUMIF('Arming Payment'!$A$3:$A$6698,'Total Payment(Hourly Detail)'!A152,'Arming Payment'!$O$3:$O$6698)</f>
        <v>0</v>
      </c>
      <c r="G152" s="18">
        <f>'Trip Payment'!K152</f>
        <v>0</v>
      </c>
      <c r="H152" s="18" cm="1">
        <f t="array" ref="H152">SUMPRODUCT(('Arming Payment'!$A$3:$A$6698=$A152)*('Arming Payment'!$Q$3:$Q$6698))+'Availability Payment'!$L151</f>
        <v>0</v>
      </c>
      <c r="I152" s="18">
        <f t="shared" si="7"/>
        <v>120</v>
      </c>
    </row>
    <row r="153" spans="1:9" x14ac:dyDescent="0.25">
      <c r="A153" s="24">
        <v>151</v>
      </c>
      <c r="B153" s="23">
        <f t="shared" si="8"/>
        <v>44568</v>
      </c>
      <c r="C153" s="24">
        <v>7</v>
      </c>
      <c r="D153" s="22" t="str">
        <f t="shared" si="6"/>
        <v>ASET</v>
      </c>
      <c r="E153" s="18">
        <f>'Availability Payment'!H152</f>
        <v>120</v>
      </c>
      <c r="F153" s="18">
        <f>SUMIF('Arming Payment'!$A$3:$A$6698,'Total Payment(Hourly Detail)'!A153,'Arming Payment'!$O$3:$O$6698)</f>
        <v>0</v>
      </c>
      <c r="G153" s="18">
        <f>'Trip Payment'!K153</f>
        <v>0</v>
      </c>
      <c r="H153" s="18" cm="1">
        <f t="array" ref="H153">SUMPRODUCT(('Arming Payment'!$A$3:$A$6698=$A153)*('Arming Payment'!$Q$3:$Q$6698))+'Availability Payment'!$L152</f>
        <v>0</v>
      </c>
      <c r="I153" s="18">
        <f t="shared" si="7"/>
        <v>120</v>
      </c>
    </row>
    <row r="154" spans="1:9" x14ac:dyDescent="0.25">
      <c r="A154" s="24">
        <v>152</v>
      </c>
      <c r="B154" s="23">
        <f t="shared" si="8"/>
        <v>44568</v>
      </c>
      <c r="C154" s="24">
        <v>8</v>
      </c>
      <c r="D154" s="22" t="str">
        <f t="shared" si="6"/>
        <v>ASET</v>
      </c>
      <c r="E154" s="18">
        <f>'Availability Payment'!H153</f>
        <v>120</v>
      </c>
      <c r="F154" s="18">
        <f>SUMIF('Arming Payment'!$A$3:$A$6698,'Total Payment(Hourly Detail)'!A154,'Arming Payment'!$O$3:$O$6698)</f>
        <v>0</v>
      </c>
      <c r="G154" s="18">
        <f>'Trip Payment'!K154</f>
        <v>0</v>
      </c>
      <c r="H154" s="18" cm="1">
        <f t="array" ref="H154">SUMPRODUCT(('Arming Payment'!$A$3:$A$6698=$A154)*('Arming Payment'!$Q$3:$Q$6698))+'Availability Payment'!$L153</f>
        <v>0</v>
      </c>
      <c r="I154" s="18">
        <f t="shared" si="7"/>
        <v>120</v>
      </c>
    </row>
    <row r="155" spans="1:9" x14ac:dyDescent="0.25">
      <c r="A155" s="24">
        <v>153</v>
      </c>
      <c r="B155" s="23">
        <f t="shared" si="8"/>
        <v>44568</v>
      </c>
      <c r="C155" s="24">
        <v>9</v>
      </c>
      <c r="D155" s="22" t="str">
        <f t="shared" si="6"/>
        <v>ASET</v>
      </c>
      <c r="E155" s="18">
        <f>'Availability Payment'!H154</f>
        <v>120</v>
      </c>
      <c r="F155" s="18">
        <f>SUMIF('Arming Payment'!$A$3:$A$6698,'Total Payment(Hourly Detail)'!A155,'Arming Payment'!$O$3:$O$6698)</f>
        <v>0</v>
      </c>
      <c r="G155" s="18">
        <f>'Trip Payment'!K155</f>
        <v>0</v>
      </c>
      <c r="H155" s="18" cm="1">
        <f t="array" ref="H155">SUMPRODUCT(('Arming Payment'!$A$3:$A$6698=$A155)*('Arming Payment'!$Q$3:$Q$6698))+'Availability Payment'!$L154</f>
        <v>0</v>
      </c>
      <c r="I155" s="18">
        <f t="shared" si="7"/>
        <v>120</v>
      </c>
    </row>
    <row r="156" spans="1:9" x14ac:dyDescent="0.25">
      <c r="A156" s="24">
        <v>154</v>
      </c>
      <c r="B156" s="23">
        <f t="shared" si="8"/>
        <v>44568</v>
      </c>
      <c r="C156" s="24">
        <v>10</v>
      </c>
      <c r="D156" s="22" t="str">
        <f t="shared" si="6"/>
        <v>ASET</v>
      </c>
      <c r="E156" s="18">
        <f>'Availability Payment'!H155</f>
        <v>120</v>
      </c>
      <c r="F156" s="18">
        <f>SUMIF('Arming Payment'!$A$3:$A$6698,'Total Payment(Hourly Detail)'!A156,'Arming Payment'!$O$3:$O$6698)</f>
        <v>0</v>
      </c>
      <c r="G156" s="18">
        <f>'Trip Payment'!K156</f>
        <v>0</v>
      </c>
      <c r="H156" s="18" cm="1">
        <f t="array" ref="H156">SUMPRODUCT(('Arming Payment'!$A$3:$A$6698=$A156)*('Arming Payment'!$Q$3:$Q$6698))+'Availability Payment'!$L155</f>
        <v>0</v>
      </c>
      <c r="I156" s="18">
        <f t="shared" si="7"/>
        <v>120</v>
      </c>
    </row>
    <row r="157" spans="1:9" x14ac:dyDescent="0.25">
      <c r="A157" s="24">
        <v>155</v>
      </c>
      <c r="B157" s="23">
        <f t="shared" si="8"/>
        <v>44568</v>
      </c>
      <c r="C157" s="24">
        <v>11</v>
      </c>
      <c r="D157" s="22" t="str">
        <f t="shared" si="6"/>
        <v>ASET</v>
      </c>
      <c r="E157" s="18">
        <f>'Availability Payment'!H156</f>
        <v>120</v>
      </c>
      <c r="F157" s="18">
        <f>SUMIF('Arming Payment'!$A$3:$A$6698,'Total Payment(Hourly Detail)'!A157,'Arming Payment'!$O$3:$O$6698)</f>
        <v>0</v>
      </c>
      <c r="G157" s="18">
        <f>'Trip Payment'!K157</f>
        <v>0</v>
      </c>
      <c r="H157" s="18" cm="1">
        <f t="array" ref="H157">SUMPRODUCT(('Arming Payment'!$A$3:$A$6698=$A157)*('Arming Payment'!$Q$3:$Q$6698))+'Availability Payment'!$L156</f>
        <v>0</v>
      </c>
      <c r="I157" s="18">
        <f t="shared" si="7"/>
        <v>120</v>
      </c>
    </row>
    <row r="158" spans="1:9" x14ac:dyDescent="0.25">
      <c r="A158" s="24">
        <v>156</v>
      </c>
      <c r="B158" s="23">
        <f t="shared" si="8"/>
        <v>44568</v>
      </c>
      <c r="C158" s="24">
        <v>12</v>
      </c>
      <c r="D158" s="22" t="str">
        <f t="shared" si="6"/>
        <v>ASET</v>
      </c>
      <c r="E158" s="18">
        <f>'Availability Payment'!H157</f>
        <v>120</v>
      </c>
      <c r="F158" s="18">
        <f>SUMIF('Arming Payment'!$A$3:$A$6698,'Total Payment(Hourly Detail)'!A158,'Arming Payment'!$O$3:$O$6698)</f>
        <v>0</v>
      </c>
      <c r="G158" s="18">
        <f>'Trip Payment'!K158</f>
        <v>0</v>
      </c>
      <c r="H158" s="18" cm="1">
        <f t="array" ref="H158">SUMPRODUCT(('Arming Payment'!$A$3:$A$6698=$A158)*('Arming Payment'!$Q$3:$Q$6698))+'Availability Payment'!$L157</f>
        <v>0</v>
      </c>
      <c r="I158" s="18">
        <f t="shared" si="7"/>
        <v>120</v>
      </c>
    </row>
    <row r="159" spans="1:9" x14ac:dyDescent="0.25">
      <c r="A159" s="24">
        <v>157</v>
      </c>
      <c r="B159" s="23">
        <f t="shared" si="8"/>
        <v>44568</v>
      </c>
      <c r="C159" s="24">
        <v>13</v>
      </c>
      <c r="D159" s="22" t="str">
        <f t="shared" si="6"/>
        <v>ASET</v>
      </c>
      <c r="E159" s="18">
        <f>'Availability Payment'!H158</f>
        <v>120</v>
      </c>
      <c r="F159" s="18">
        <f>SUMIF('Arming Payment'!$A$3:$A$6698,'Total Payment(Hourly Detail)'!A159,'Arming Payment'!$O$3:$O$6698)</f>
        <v>0</v>
      </c>
      <c r="G159" s="18">
        <f>'Trip Payment'!K159</f>
        <v>0</v>
      </c>
      <c r="H159" s="18" cm="1">
        <f t="array" ref="H159">SUMPRODUCT(('Arming Payment'!$A$3:$A$6698=$A159)*('Arming Payment'!$Q$3:$Q$6698))+'Availability Payment'!$L158</f>
        <v>0</v>
      </c>
      <c r="I159" s="18">
        <f t="shared" si="7"/>
        <v>120</v>
      </c>
    </row>
    <row r="160" spans="1:9" x14ac:dyDescent="0.25">
      <c r="A160" s="24">
        <v>158</v>
      </c>
      <c r="B160" s="23">
        <f t="shared" si="8"/>
        <v>44568</v>
      </c>
      <c r="C160" s="24">
        <v>14</v>
      </c>
      <c r="D160" s="22" t="str">
        <f t="shared" si="6"/>
        <v>ASET</v>
      </c>
      <c r="E160" s="18">
        <f>'Availability Payment'!H159</f>
        <v>120</v>
      </c>
      <c r="F160" s="18">
        <f>SUMIF('Arming Payment'!$A$3:$A$6698,'Total Payment(Hourly Detail)'!A160,'Arming Payment'!$O$3:$O$6698)</f>
        <v>0</v>
      </c>
      <c r="G160" s="18">
        <f>'Trip Payment'!K160</f>
        <v>0</v>
      </c>
      <c r="H160" s="18" cm="1">
        <f t="array" ref="H160">SUMPRODUCT(('Arming Payment'!$A$3:$A$6698=$A160)*('Arming Payment'!$Q$3:$Q$6698))+'Availability Payment'!$L159</f>
        <v>0</v>
      </c>
      <c r="I160" s="18">
        <f t="shared" si="7"/>
        <v>120</v>
      </c>
    </row>
    <row r="161" spans="1:9" x14ac:dyDescent="0.25">
      <c r="A161" s="24">
        <v>159</v>
      </c>
      <c r="B161" s="23">
        <f t="shared" si="8"/>
        <v>44568</v>
      </c>
      <c r="C161" s="24">
        <v>15</v>
      </c>
      <c r="D161" s="22" t="str">
        <f t="shared" si="6"/>
        <v>ASET</v>
      </c>
      <c r="E161" s="18">
        <f>'Availability Payment'!H160</f>
        <v>120</v>
      </c>
      <c r="F161" s="18">
        <f>SUMIF('Arming Payment'!$A$3:$A$6698,'Total Payment(Hourly Detail)'!A161,'Arming Payment'!$O$3:$O$6698)</f>
        <v>0</v>
      </c>
      <c r="G161" s="18">
        <f>'Trip Payment'!K161</f>
        <v>0</v>
      </c>
      <c r="H161" s="18" cm="1">
        <f t="array" ref="H161">SUMPRODUCT(('Arming Payment'!$A$3:$A$6698=$A161)*('Arming Payment'!$Q$3:$Q$6698))+'Availability Payment'!$L160</f>
        <v>0</v>
      </c>
      <c r="I161" s="18">
        <f t="shared" si="7"/>
        <v>120</v>
      </c>
    </row>
    <row r="162" spans="1:9" x14ac:dyDescent="0.25">
      <c r="A162" s="24">
        <v>160</v>
      </c>
      <c r="B162" s="23">
        <f t="shared" si="8"/>
        <v>44568</v>
      </c>
      <c r="C162" s="24">
        <v>16</v>
      </c>
      <c r="D162" s="22" t="str">
        <f t="shared" si="6"/>
        <v>ASET</v>
      </c>
      <c r="E162" s="18">
        <f>'Availability Payment'!H161</f>
        <v>120</v>
      </c>
      <c r="F162" s="18">
        <f>SUMIF('Arming Payment'!$A$3:$A$6698,'Total Payment(Hourly Detail)'!A162,'Arming Payment'!$O$3:$O$6698)</f>
        <v>0</v>
      </c>
      <c r="G162" s="18">
        <f>'Trip Payment'!K162</f>
        <v>0</v>
      </c>
      <c r="H162" s="18" cm="1">
        <f t="array" ref="H162">SUMPRODUCT(('Arming Payment'!$A$3:$A$6698=$A162)*('Arming Payment'!$Q$3:$Q$6698))+'Availability Payment'!$L161</f>
        <v>0</v>
      </c>
      <c r="I162" s="18">
        <f t="shared" si="7"/>
        <v>120</v>
      </c>
    </row>
    <row r="163" spans="1:9" x14ac:dyDescent="0.25">
      <c r="A163" s="24">
        <v>161</v>
      </c>
      <c r="B163" s="23">
        <f t="shared" si="8"/>
        <v>44568</v>
      </c>
      <c r="C163" s="24">
        <v>17</v>
      </c>
      <c r="D163" s="22" t="str">
        <f t="shared" si="6"/>
        <v>ASET</v>
      </c>
      <c r="E163" s="18">
        <f>'Availability Payment'!H162</f>
        <v>120</v>
      </c>
      <c r="F163" s="18">
        <f>SUMIF('Arming Payment'!$A$3:$A$6698,'Total Payment(Hourly Detail)'!A163,'Arming Payment'!$O$3:$O$6698)</f>
        <v>0</v>
      </c>
      <c r="G163" s="18">
        <f>'Trip Payment'!K163</f>
        <v>0</v>
      </c>
      <c r="H163" s="18" cm="1">
        <f t="array" ref="H163">SUMPRODUCT(('Arming Payment'!$A$3:$A$6698=$A163)*('Arming Payment'!$Q$3:$Q$6698))+'Availability Payment'!$L162</f>
        <v>0</v>
      </c>
      <c r="I163" s="18">
        <f t="shared" si="7"/>
        <v>120</v>
      </c>
    </row>
    <row r="164" spans="1:9" x14ac:dyDescent="0.25">
      <c r="A164" s="24">
        <v>162</v>
      </c>
      <c r="B164" s="23">
        <f t="shared" si="8"/>
        <v>44568</v>
      </c>
      <c r="C164" s="24">
        <v>18</v>
      </c>
      <c r="D164" s="22" t="str">
        <f t="shared" si="6"/>
        <v>ASET</v>
      </c>
      <c r="E164" s="18">
        <f>'Availability Payment'!H163</f>
        <v>120</v>
      </c>
      <c r="F164" s="18">
        <f>SUMIF('Arming Payment'!$A$3:$A$6698,'Total Payment(Hourly Detail)'!A164,'Arming Payment'!$O$3:$O$6698)</f>
        <v>0</v>
      </c>
      <c r="G164" s="18">
        <f>'Trip Payment'!K164</f>
        <v>0</v>
      </c>
      <c r="H164" s="18" cm="1">
        <f t="array" ref="H164">SUMPRODUCT(('Arming Payment'!$A$3:$A$6698=$A164)*('Arming Payment'!$Q$3:$Q$6698))+'Availability Payment'!$L163</f>
        <v>0</v>
      </c>
      <c r="I164" s="18">
        <f t="shared" si="7"/>
        <v>120</v>
      </c>
    </row>
    <row r="165" spans="1:9" x14ac:dyDescent="0.25">
      <c r="A165" s="24">
        <v>163</v>
      </c>
      <c r="B165" s="23">
        <f t="shared" si="8"/>
        <v>44568</v>
      </c>
      <c r="C165" s="24">
        <v>19</v>
      </c>
      <c r="D165" s="22" t="str">
        <f t="shared" si="6"/>
        <v>ASET</v>
      </c>
      <c r="E165" s="18">
        <f>'Availability Payment'!H164</f>
        <v>120</v>
      </c>
      <c r="F165" s="18">
        <f>SUMIF('Arming Payment'!$A$3:$A$6698,'Total Payment(Hourly Detail)'!A165,'Arming Payment'!$O$3:$O$6698)</f>
        <v>0</v>
      </c>
      <c r="G165" s="18">
        <f>'Trip Payment'!K165</f>
        <v>0</v>
      </c>
      <c r="H165" s="18" cm="1">
        <f t="array" ref="H165">SUMPRODUCT(('Arming Payment'!$A$3:$A$6698=$A165)*('Arming Payment'!$Q$3:$Q$6698))+'Availability Payment'!$L164</f>
        <v>0</v>
      </c>
      <c r="I165" s="18">
        <f t="shared" si="7"/>
        <v>120</v>
      </c>
    </row>
    <row r="166" spans="1:9" x14ac:dyDescent="0.25">
      <c r="A166" s="24">
        <v>164</v>
      </c>
      <c r="B166" s="23">
        <f t="shared" si="8"/>
        <v>44568</v>
      </c>
      <c r="C166" s="24">
        <v>20</v>
      </c>
      <c r="D166" s="22" t="str">
        <f t="shared" si="6"/>
        <v>ASET</v>
      </c>
      <c r="E166" s="18">
        <f>'Availability Payment'!H165</f>
        <v>120</v>
      </c>
      <c r="F166" s="18">
        <f>SUMIF('Arming Payment'!$A$3:$A$6698,'Total Payment(Hourly Detail)'!A166,'Arming Payment'!$O$3:$O$6698)</f>
        <v>0</v>
      </c>
      <c r="G166" s="18">
        <f>'Trip Payment'!K166</f>
        <v>0</v>
      </c>
      <c r="H166" s="18" cm="1">
        <f t="array" ref="H166">SUMPRODUCT(('Arming Payment'!$A$3:$A$6698=$A166)*('Arming Payment'!$Q$3:$Q$6698))+'Availability Payment'!$L165</f>
        <v>0</v>
      </c>
      <c r="I166" s="18">
        <f t="shared" si="7"/>
        <v>120</v>
      </c>
    </row>
    <row r="167" spans="1:9" x14ac:dyDescent="0.25">
      <c r="A167" s="24">
        <v>165</v>
      </c>
      <c r="B167" s="23">
        <f t="shared" si="8"/>
        <v>44568</v>
      </c>
      <c r="C167" s="24">
        <v>21</v>
      </c>
      <c r="D167" s="22" t="str">
        <f t="shared" si="6"/>
        <v>ASET</v>
      </c>
      <c r="E167" s="18">
        <f>'Availability Payment'!H166</f>
        <v>120</v>
      </c>
      <c r="F167" s="18">
        <f>SUMIF('Arming Payment'!$A$3:$A$6698,'Total Payment(Hourly Detail)'!A167,'Arming Payment'!$O$3:$O$6698)</f>
        <v>0</v>
      </c>
      <c r="G167" s="18">
        <f>'Trip Payment'!K167</f>
        <v>0</v>
      </c>
      <c r="H167" s="18" cm="1">
        <f t="array" ref="H167">SUMPRODUCT(('Arming Payment'!$A$3:$A$6698=$A167)*('Arming Payment'!$Q$3:$Q$6698))+'Availability Payment'!$L166</f>
        <v>0</v>
      </c>
      <c r="I167" s="18">
        <f t="shared" si="7"/>
        <v>120</v>
      </c>
    </row>
    <row r="168" spans="1:9" x14ac:dyDescent="0.25">
      <c r="A168" s="24">
        <v>166</v>
      </c>
      <c r="B168" s="23">
        <f t="shared" si="8"/>
        <v>44568</v>
      </c>
      <c r="C168" s="24">
        <v>22</v>
      </c>
      <c r="D168" s="22" t="str">
        <f t="shared" si="6"/>
        <v>ASET</v>
      </c>
      <c r="E168" s="18">
        <f>'Availability Payment'!H167</f>
        <v>120</v>
      </c>
      <c r="F168" s="18">
        <f>SUMIF('Arming Payment'!$A$3:$A$6698,'Total Payment(Hourly Detail)'!A168,'Arming Payment'!$O$3:$O$6698)</f>
        <v>0</v>
      </c>
      <c r="G168" s="18">
        <f>'Trip Payment'!K168</f>
        <v>0</v>
      </c>
      <c r="H168" s="18" cm="1">
        <f t="array" ref="H168">SUMPRODUCT(('Arming Payment'!$A$3:$A$6698=$A168)*('Arming Payment'!$Q$3:$Q$6698))+'Availability Payment'!$L167</f>
        <v>0</v>
      </c>
      <c r="I168" s="18">
        <f t="shared" si="7"/>
        <v>120</v>
      </c>
    </row>
    <row r="169" spans="1:9" x14ac:dyDescent="0.25">
      <c r="A169" s="24">
        <v>167</v>
      </c>
      <c r="B169" s="23">
        <f t="shared" si="8"/>
        <v>44568</v>
      </c>
      <c r="C169" s="24">
        <v>23</v>
      </c>
      <c r="D169" s="22" t="str">
        <f t="shared" si="6"/>
        <v>ASET</v>
      </c>
      <c r="E169" s="18">
        <f>'Availability Payment'!H168</f>
        <v>120</v>
      </c>
      <c r="F169" s="18">
        <f>SUMIF('Arming Payment'!$A$3:$A$6698,'Total Payment(Hourly Detail)'!A169,'Arming Payment'!$O$3:$O$6698)</f>
        <v>0</v>
      </c>
      <c r="G169" s="18">
        <f>'Trip Payment'!K169</f>
        <v>0</v>
      </c>
      <c r="H169" s="18" cm="1">
        <f t="array" ref="H169">SUMPRODUCT(('Arming Payment'!$A$3:$A$6698=$A169)*('Arming Payment'!$Q$3:$Q$6698))+'Availability Payment'!$L168</f>
        <v>0</v>
      </c>
      <c r="I169" s="18">
        <f t="shared" si="7"/>
        <v>120</v>
      </c>
    </row>
    <row r="170" spans="1:9" x14ac:dyDescent="0.25">
      <c r="A170" s="24">
        <v>168</v>
      </c>
      <c r="B170" s="23">
        <f t="shared" si="8"/>
        <v>44568</v>
      </c>
      <c r="C170" s="24">
        <v>24</v>
      </c>
      <c r="D170" s="22" t="str">
        <f t="shared" si="6"/>
        <v>ASET</v>
      </c>
      <c r="E170" s="18">
        <f>'Availability Payment'!H169</f>
        <v>120</v>
      </c>
      <c r="F170" s="18">
        <f>SUMIF('Arming Payment'!$A$3:$A$6698,'Total Payment(Hourly Detail)'!A170,'Arming Payment'!$O$3:$O$6698)</f>
        <v>0</v>
      </c>
      <c r="G170" s="18">
        <f>'Trip Payment'!K170</f>
        <v>0</v>
      </c>
      <c r="H170" s="18" cm="1">
        <f t="array" ref="H170">SUMPRODUCT(('Arming Payment'!$A$3:$A$6698=$A170)*('Arming Payment'!$Q$3:$Q$6698))+'Availability Payment'!$L169</f>
        <v>0</v>
      </c>
      <c r="I170" s="18">
        <f t="shared" si="7"/>
        <v>120</v>
      </c>
    </row>
    <row r="171" spans="1:9" x14ac:dyDescent="0.25">
      <c r="A171" s="24">
        <v>169</v>
      </c>
      <c r="B171" s="23">
        <f t="shared" si="8"/>
        <v>44569</v>
      </c>
      <c r="C171" s="24">
        <v>1</v>
      </c>
      <c r="D171" s="22" t="str">
        <f t="shared" si="6"/>
        <v>ASET</v>
      </c>
      <c r="E171" s="18">
        <f>'Availability Payment'!H170</f>
        <v>120</v>
      </c>
      <c r="F171" s="18">
        <f>SUMIF('Arming Payment'!$A$3:$A$6698,'Total Payment(Hourly Detail)'!A171,'Arming Payment'!$O$3:$O$6698)</f>
        <v>0</v>
      </c>
      <c r="G171" s="18">
        <f>'Trip Payment'!K171</f>
        <v>0</v>
      </c>
      <c r="H171" s="18" cm="1">
        <f t="array" ref="H171">SUMPRODUCT(('Arming Payment'!$A$3:$A$6698=$A171)*('Arming Payment'!$Q$3:$Q$6698))+'Availability Payment'!$L170</f>
        <v>0</v>
      </c>
      <c r="I171" s="18">
        <f t="shared" si="7"/>
        <v>120</v>
      </c>
    </row>
    <row r="172" spans="1:9" x14ac:dyDescent="0.25">
      <c r="A172" s="24">
        <v>170</v>
      </c>
      <c r="B172" s="23">
        <f t="shared" si="8"/>
        <v>44569</v>
      </c>
      <c r="C172" s="24">
        <v>2</v>
      </c>
      <c r="D172" s="22" t="str">
        <f t="shared" si="6"/>
        <v>ASET</v>
      </c>
      <c r="E172" s="18">
        <f>'Availability Payment'!H171</f>
        <v>120</v>
      </c>
      <c r="F172" s="18">
        <f>SUMIF('Arming Payment'!$A$3:$A$6698,'Total Payment(Hourly Detail)'!A172,'Arming Payment'!$O$3:$O$6698)</f>
        <v>0</v>
      </c>
      <c r="G172" s="18">
        <f>'Trip Payment'!K172</f>
        <v>0</v>
      </c>
      <c r="H172" s="18" cm="1">
        <f t="array" ref="H172">SUMPRODUCT(('Arming Payment'!$A$3:$A$6698=$A172)*('Arming Payment'!$Q$3:$Q$6698))+'Availability Payment'!$L171</f>
        <v>0</v>
      </c>
      <c r="I172" s="18">
        <f t="shared" si="7"/>
        <v>120</v>
      </c>
    </row>
    <row r="173" spans="1:9" x14ac:dyDescent="0.25">
      <c r="A173" s="24">
        <v>171</v>
      </c>
      <c r="B173" s="23">
        <f t="shared" si="8"/>
        <v>44569</v>
      </c>
      <c r="C173" s="24">
        <v>3</v>
      </c>
      <c r="D173" s="22" t="str">
        <f t="shared" si="6"/>
        <v>ASET</v>
      </c>
      <c r="E173" s="18">
        <f>'Availability Payment'!H172</f>
        <v>120</v>
      </c>
      <c r="F173" s="18">
        <f>SUMIF('Arming Payment'!$A$3:$A$6698,'Total Payment(Hourly Detail)'!A173,'Arming Payment'!$O$3:$O$6698)</f>
        <v>0</v>
      </c>
      <c r="G173" s="18">
        <f>'Trip Payment'!K173</f>
        <v>0</v>
      </c>
      <c r="H173" s="18" cm="1">
        <f t="array" ref="H173">SUMPRODUCT(('Arming Payment'!$A$3:$A$6698=$A173)*('Arming Payment'!$Q$3:$Q$6698))+'Availability Payment'!$L172</f>
        <v>0</v>
      </c>
      <c r="I173" s="18">
        <f t="shared" si="7"/>
        <v>120</v>
      </c>
    </row>
    <row r="174" spans="1:9" x14ac:dyDescent="0.25">
      <c r="A174" s="24">
        <v>172</v>
      </c>
      <c r="B174" s="23">
        <f t="shared" si="8"/>
        <v>44569</v>
      </c>
      <c r="C174" s="24">
        <v>4</v>
      </c>
      <c r="D174" s="22" t="str">
        <f t="shared" si="6"/>
        <v>ASET</v>
      </c>
      <c r="E174" s="18">
        <f>'Availability Payment'!H173</f>
        <v>120</v>
      </c>
      <c r="F174" s="18">
        <f>SUMIF('Arming Payment'!$A$3:$A$6698,'Total Payment(Hourly Detail)'!A174,'Arming Payment'!$O$3:$O$6698)</f>
        <v>0</v>
      </c>
      <c r="G174" s="18">
        <f>'Trip Payment'!K174</f>
        <v>0</v>
      </c>
      <c r="H174" s="18" cm="1">
        <f t="array" ref="H174">SUMPRODUCT(('Arming Payment'!$A$3:$A$6698=$A174)*('Arming Payment'!$Q$3:$Q$6698))+'Availability Payment'!$L173</f>
        <v>0</v>
      </c>
      <c r="I174" s="18">
        <f t="shared" si="7"/>
        <v>120</v>
      </c>
    </row>
    <row r="175" spans="1:9" x14ac:dyDescent="0.25">
      <c r="A175" s="24">
        <v>173</v>
      </c>
      <c r="B175" s="23">
        <f t="shared" si="8"/>
        <v>44569</v>
      </c>
      <c r="C175" s="24">
        <v>5</v>
      </c>
      <c r="D175" s="22" t="str">
        <f t="shared" si="6"/>
        <v>ASET</v>
      </c>
      <c r="E175" s="18">
        <f>'Availability Payment'!H174</f>
        <v>120</v>
      </c>
      <c r="F175" s="18">
        <f>SUMIF('Arming Payment'!$A$3:$A$6698,'Total Payment(Hourly Detail)'!A175,'Arming Payment'!$O$3:$O$6698)</f>
        <v>0</v>
      </c>
      <c r="G175" s="18">
        <f>'Trip Payment'!K175</f>
        <v>0</v>
      </c>
      <c r="H175" s="18" cm="1">
        <f t="array" ref="H175">SUMPRODUCT(('Arming Payment'!$A$3:$A$6698=$A175)*('Arming Payment'!$Q$3:$Q$6698))+'Availability Payment'!$L174</f>
        <v>0</v>
      </c>
      <c r="I175" s="18">
        <f t="shared" si="7"/>
        <v>120</v>
      </c>
    </row>
    <row r="176" spans="1:9" x14ac:dyDescent="0.25">
      <c r="A176" s="24">
        <v>174</v>
      </c>
      <c r="B176" s="23">
        <f t="shared" si="8"/>
        <v>44569</v>
      </c>
      <c r="C176" s="24">
        <v>6</v>
      </c>
      <c r="D176" s="22" t="str">
        <f t="shared" si="6"/>
        <v>ASET</v>
      </c>
      <c r="E176" s="18">
        <f>'Availability Payment'!H175</f>
        <v>120</v>
      </c>
      <c r="F176" s="18">
        <f>SUMIF('Arming Payment'!$A$3:$A$6698,'Total Payment(Hourly Detail)'!A176,'Arming Payment'!$O$3:$O$6698)</f>
        <v>0</v>
      </c>
      <c r="G176" s="18">
        <f>'Trip Payment'!K176</f>
        <v>0</v>
      </c>
      <c r="H176" s="18" cm="1">
        <f t="array" ref="H176">SUMPRODUCT(('Arming Payment'!$A$3:$A$6698=$A176)*('Arming Payment'!$Q$3:$Q$6698))+'Availability Payment'!$L175</f>
        <v>0</v>
      </c>
      <c r="I176" s="18">
        <f t="shared" si="7"/>
        <v>120</v>
      </c>
    </row>
    <row r="177" spans="1:9" x14ac:dyDescent="0.25">
      <c r="A177" s="24">
        <v>175</v>
      </c>
      <c r="B177" s="23">
        <f t="shared" si="8"/>
        <v>44569</v>
      </c>
      <c r="C177" s="24">
        <v>7</v>
      </c>
      <c r="D177" s="22" t="str">
        <f t="shared" si="6"/>
        <v>ASET</v>
      </c>
      <c r="E177" s="18">
        <f>'Availability Payment'!H176</f>
        <v>120</v>
      </c>
      <c r="F177" s="18">
        <f>SUMIF('Arming Payment'!$A$3:$A$6698,'Total Payment(Hourly Detail)'!A177,'Arming Payment'!$O$3:$O$6698)</f>
        <v>0</v>
      </c>
      <c r="G177" s="18">
        <f>'Trip Payment'!K177</f>
        <v>0</v>
      </c>
      <c r="H177" s="18" cm="1">
        <f t="array" ref="H177">SUMPRODUCT(('Arming Payment'!$A$3:$A$6698=$A177)*('Arming Payment'!$Q$3:$Q$6698))+'Availability Payment'!$L176</f>
        <v>0</v>
      </c>
      <c r="I177" s="18">
        <f t="shared" si="7"/>
        <v>120</v>
      </c>
    </row>
    <row r="178" spans="1:9" x14ac:dyDescent="0.25">
      <c r="A178" s="24">
        <v>176</v>
      </c>
      <c r="B178" s="23">
        <f t="shared" si="8"/>
        <v>44569</v>
      </c>
      <c r="C178" s="24">
        <v>8</v>
      </c>
      <c r="D178" s="22" t="str">
        <f t="shared" si="6"/>
        <v>ASET</v>
      </c>
      <c r="E178" s="18">
        <f>'Availability Payment'!H177</f>
        <v>120</v>
      </c>
      <c r="F178" s="18">
        <f>SUMIF('Arming Payment'!$A$3:$A$6698,'Total Payment(Hourly Detail)'!A178,'Arming Payment'!$O$3:$O$6698)</f>
        <v>0</v>
      </c>
      <c r="G178" s="18">
        <f>'Trip Payment'!K178</f>
        <v>0</v>
      </c>
      <c r="H178" s="18" cm="1">
        <f t="array" ref="H178">SUMPRODUCT(('Arming Payment'!$A$3:$A$6698=$A178)*('Arming Payment'!$Q$3:$Q$6698))+'Availability Payment'!$L177</f>
        <v>0</v>
      </c>
      <c r="I178" s="18">
        <f t="shared" si="7"/>
        <v>120</v>
      </c>
    </row>
    <row r="179" spans="1:9" x14ac:dyDescent="0.25">
      <c r="A179" s="24">
        <v>177</v>
      </c>
      <c r="B179" s="23">
        <f t="shared" si="8"/>
        <v>44569</v>
      </c>
      <c r="C179" s="24">
        <v>9</v>
      </c>
      <c r="D179" s="22" t="str">
        <f t="shared" si="6"/>
        <v>ASET</v>
      </c>
      <c r="E179" s="18">
        <f>'Availability Payment'!H178</f>
        <v>120</v>
      </c>
      <c r="F179" s="18">
        <f>SUMIF('Arming Payment'!$A$3:$A$6698,'Total Payment(Hourly Detail)'!A179,'Arming Payment'!$O$3:$O$6698)</f>
        <v>0</v>
      </c>
      <c r="G179" s="18">
        <f>'Trip Payment'!K179</f>
        <v>0</v>
      </c>
      <c r="H179" s="18" cm="1">
        <f t="array" ref="H179">SUMPRODUCT(('Arming Payment'!$A$3:$A$6698=$A179)*('Arming Payment'!$Q$3:$Q$6698))+'Availability Payment'!$L178</f>
        <v>0</v>
      </c>
      <c r="I179" s="18">
        <f t="shared" si="7"/>
        <v>120</v>
      </c>
    </row>
    <row r="180" spans="1:9" x14ac:dyDescent="0.25">
      <c r="A180" s="24">
        <v>178</v>
      </c>
      <c r="B180" s="23">
        <f t="shared" si="8"/>
        <v>44569</v>
      </c>
      <c r="C180" s="24">
        <v>10</v>
      </c>
      <c r="D180" s="22" t="str">
        <f t="shared" si="6"/>
        <v>ASET</v>
      </c>
      <c r="E180" s="18">
        <f>'Availability Payment'!H179</f>
        <v>120</v>
      </c>
      <c r="F180" s="18">
        <f>SUMIF('Arming Payment'!$A$3:$A$6698,'Total Payment(Hourly Detail)'!A180,'Arming Payment'!$O$3:$O$6698)</f>
        <v>0</v>
      </c>
      <c r="G180" s="18">
        <f>'Trip Payment'!K180</f>
        <v>0</v>
      </c>
      <c r="H180" s="18" cm="1">
        <f t="array" ref="H180">SUMPRODUCT(('Arming Payment'!$A$3:$A$6698=$A180)*('Arming Payment'!$Q$3:$Q$6698))+'Availability Payment'!$L179</f>
        <v>0</v>
      </c>
      <c r="I180" s="18">
        <f t="shared" si="7"/>
        <v>120</v>
      </c>
    </row>
    <row r="181" spans="1:9" x14ac:dyDescent="0.25">
      <c r="A181" s="24">
        <v>179</v>
      </c>
      <c r="B181" s="23">
        <f t="shared" si="8"/>
        <v>44569</v>
      </c>
      <c r="C181" s="24">
        <v>11</v>
      </c>
      <c r="D181" s="22" t="str">
        <f t="shared" si="6"/>
        <v>ASET</v>
      </c>
      <c r="E181" s="18">
        <f>'Availability Payment'!H180</f>
        <v>120</v>
      </c>
      <c r="F181" s="18">
        <f>SUMIF('Arming Payment'!$A$3:$A$6698,'Total Payment(Hourly Detail)'!A181,'Arming Payment'!$O$3:$O$6698)</f>
        <v>0</v>
      </c>
      <c r="G181" s="18">
        <f>'Trip Payment'!K181</f>
        <v>0</v>
      </c>
      <c r="H181" s="18" cm="1">
        <f t="array" ref="H181">SUMPRODUCT(('Arming Payment'!$A$3:$A$6698=$A181)*('Arming Payment'!$Q$3:$Q$6698))+'Availability Payment'!$L180</f>
        <v>0</v>
      </c>
      <c r="I181" s="18">
        <f t="shared" si="7"/>
        <v>120</v>
      </c>
    </row>
    <row r="182" spans="1:9" x14ac:dyDescent="0.25">
      <c r="A182" s="24">
        <v>180</v>
      </c>
      <c r="B182" s="23">
        <f t="shared" si="8"/>
        <v>44569</v>
      </c>
      <c r="C182" s="24">
        <v>12</v>
      </c>
      <c r="D182" s="22" t="str">
        <f t="shared" si="6"/>
        <v>ASET</v>
      </c>
      <c r="E182" s="18">
        <f>'Availability Payment'!H181</f>
        <v>120</v>
      </c>
      <c r="F182" s="18">
        <f>SUMIF('Arming Payment'!$A$3:$A$6698,'Total Payment(Hourly Detail)'!A182,'Arming Payment'!$O$3:$O$6698)</f>
        <v>0</v>
      </c>
      <c r="G182" s="18">
        <f>'Trip Payment'!K182</f>
        <v>0</v>
      </c>
      <c r="H182" s="18" cm="1">
        <f t="array" ref="H182">SUMPRODUCT(('Arming Payment'!$A$3:$A$6698=$A182)*('Arming Payment'!$Q$3:$Q$6698))+'Availability Payment'!$L181</f>
        <v>0</v>
      </c>
      <c r="I182" s="18">
        <f t="shared" si="7"/>
        <v>120</v>
      </c>
    </row>
    <row r="183" spans="1:9" x14ac:dyDescent="0.25">
      <c r="A183" s="24">
        <v>181</v>
      </c>
      <c r="B183" s="23">
        <f t="shared" si="8"/>
        <v>44569</v>
      </c>
      <c r="C183" s="24">
        <v>13</v>
      </c>
      <c r="D183" s="22" t="str">
        <f t="shared" si="6"/>
        <v>ASET</v>
      </c>
      <c r="E183" s="18">
        <f>'Availability Payment'!H182</f>
        <v>120</v>
      </c>
      <c r="F183" s="18">
        <f>SUMIF('Arming Payment'!$A$3:$A$6698,'Total Payment(Hourly Detail)'!A183,'Arming Payment'!$O$3:$O$6698)</f>
        <v>0</v>
      </c>
      <c r="G183" s="18">
        <f>'Trip Payment'!K183</f>
        <v>0</v>
      </c>
      <c r="H183" s="18" cm="1">
        <f t="array" ref="H183">SUMPRODUCT(('Arming Payment'!$A$3:$A$6698=$A183)*('Arming Payment'!$Q$3:$Q$6698))+'Availability Payment'!$L182</f>
        <v>0</v>
      </c>
      <c r="I183" s="18">
        <f t="shared" si="7"/>
        <v>120</v>
      </c>
    </row>
    <row r="184" spans="1:9" x14ac:dyDescent="0.25">
      <c r="A184" s="24">
        <v>182</v>
      </c>
      <c r="B184" s="23">
        <f t="shared" si="8"/>
        <v>44569</v>
      </c>
      <c r="C184" s="24">
        <v>14</v>
      </c>
      <c r="D184" s="22" t="str">
        <f t="shared" si="6"/>
        <v>ASET</v>
      </c>
      <c r="E184" s="18">
        <f>'Availability Payment'!H183</f>
        <v>120</v>
      </c>
      <c r="F184" s="18">
        <f>SUMIF('Arming Payment'!$A$3:$A$6698,'Total Payment(Hourly Detail)'!A184,'Arming Payment'!$O$3:$O$6698)</f>
        <v>0</v>
      </c>
      <c r="G184" s="18">
        <f>'Trip Payment'!K184</f>
        <v>0</v>
      </c>
      <c r="H184" s="18" cm="1">
        <f t="array" ref="H184">SUMPRODUCT(('Arming Payment'!$A$3:$A$6698=$A184)*('Arming Payment'!$Q$3:$Q$6698))+'Availability Payment'!$L183</f>
        <v>0</v>
      </c>
      <c r="I184" s="18">
        <f t="shared" si="7"/>
        <v>120</v>
      </c>
    </row>
    <row r="185" spans="1:9" x14ac:dyDescent="0.25">
      <c r="A185" s="24">
        <v>183</v>
      </c>
      <c r="B185" s="23">
        <f t="shared" si="8"/>
        <v>44569</v>
      </c>
      <c r="C185" s="24">
        <v>15</v>
      </c>
      <c r="D185" s="22" t="str">
        <f t="shared" si="6"/>
        <v>ASET</v>
      </c>
      <c r="E185" s="18">
        <f>'Availability Payment'!H184</f>
        <v>120</v>
      </c>
      <c r="F185" s="18">
        <f>SUMIF('Arming Payment'!$A$3:$A$6698,'Total Payment(Hourly Detail)'!A185,'Arming Payment'!$O$3:$O$6698)</f>
        <v>0</v>
      </c>
      <c r="G185" s="18">
        <f>'Trip Payment'!K185</f>
        <v>0</v>
      </c>
      <c r="H185" s="18" cm="1">
        <f t="array" ref="H185">SUMPRODUCT(('Arming Payment'!$A$3:$A$6698=$A185)*('Arming Payment'!$Q$3:$Q$6698))+'Availability Payment'!$L184</f>
        <v>0</v>
      </c>
      <c r="I185" s="18">
        <f t="shared" si="7"/>
        <v>120</v>
      </c>
    </row>
    <row r="186" spans="1:9" x14ac:dyDescent="0.25">
      <c r="A186" s="24">
        <v>184</v>
      </c>
      <c r="B186" s="23">
        <f t="shared" si="8"/>
        <v>44569</v>
      </c>
      <c r="C186" s="24">
        <v>16</v>
      </c>
      <c r="D186" s="22" t="str">
        <f t="shared" si="6"/>
        <v>ASET</v>
      </c>
      <c r="E186" s="18">
        <f>'Availability Payment'!H185</f>
        <v>120</v>
      </c>
      <c r="F186" s="18">
        <f>SUMIF('Arming Payment'!$A$3:$A$6698,'Total Payment(Hourly Detail)'!A186,'Arming Payment'!$O$3:$O$6698)</f>
        <v>0</v>
      </c>
      <c r="G186" s="18">
        <f>'Trip Payment'!K186</f>
        <v>0</v>
      </c>
      <c r="H186" s="18" cm="1">
        <f t="array" ref="H186">SUMPRODUCT(('Arming Payment'!$A$3:$A$6698=$A186)*('Arming Payment'!$Q$3:$Q$6698))+'Availability Payment'!$L185</f>
        <v>0</v>
      </c>
      <c r="I186" s="18">
        <f t="shared" si="7"/>
        <v>120</v>
      </c>
    </row>
    <row r="187" spans="1:9" x14ac:dyDescent="0.25">
      <c r="A187" s="24">
        <v>185</v>
      </c>
      <c r="B187" s="23">
        <f t="shared" si="8"/>
        <v>44569</v>
      </c>
      <c r="C187" s="24">
        <v>17</v>
      </c>
      <c r="D187" s="22" t="str">
        <f t="shared" si="6"/>
        <v>ASET</v>
      </c>
      <c r="E187" s="18">
        <f>'Availability Payment'!H186</f>
        <v>120</v>
      </c>
      <c r="F187" s="18">
        <f>SUMIF('Arming Payment'!$A$3:$A$6698,'Total Payment(Hourly Detail)'!A187,'Arming Payment'!$O$3:$O$6698)</f>
        <v>0</v>
      </c>
      <c r="G187" s="18">
        <f>'Trip Payment'!K187</f>
        <v>0</v>
      </c>
      <c r="H187" s="18" cm="1">
        <f t="array" ref="H187">SUMPRODUCT(('Arming Payment'!$A$3:$A$6698=$A187)*('Arming Payment'!$Q$3:$Q$6698))+'Availability Payment'!$L186</f>
        <v>0</v>
      </c>
      <c r="I187" s="18">
        <f t="shared" si="7"/>
        <v>120</v>
      </c>
    </row>
    <row r="188" spans="1:9" x14ac:dyDescent="0.25">
      <c r="A188" s="24">
        <v>186</v>
      </c>
      <c r="B188" s="23">
        <f t="shared" si="8"/>
        <v>44569</v>
      </c>
      <c r="C188" s="24">
        <v>18</v>
      </c>
      <c r="D188" s="22" t="str">
        <f t="shared" si="6"/>
        <v>ASET</v>
      </c>
      <c r="E188" s="18">
        <f>'Availability Payment'!H187</f>
        <v>120</v>
      </c>
      <c r="F188" s="18">
        <f>SUMIF('Arming Payment'!$A$3:$A$6698,'Total Payment(Hourly Detail)'!A188,'Arming Payment'!$O$3:$O$6698)</f>
        <v>0</v>
      </c>
      <c r="G188" s="18">
        <f>'Trip Payment'!K188</f>
        <v>0</v>
      </c>
      <c r="H188" s="18" cm="1">
        <f t="array" ref="H188">SUMPRODUCT(('Arming Payment'!$A$3:$A$6698=$A188)*('Arming Payment'!$Q$3:$Q$6698))+'Availability Payment'!$L187</f>
        <v>0</v>
      </c>
      <c r="I188" s="18">
        <f t="shared" si="7"/>
        <v>120</v>
      </c>
    </row>
    <row r="189" spans="1:9" x14ac:dyDescent="0.25">
      <c r="A189" s="24">
        <v>187</v>
      </c>
      <c r="B189" s="23">
        <f t="shared" si="8"/>
        <v>44569</v>
      </c>
      <c r="C189" s="24">
        <v>19</v>
      </c>
      <c r="D189" s="22" t="str">
        <f t="shared" si="6"/>
        <v>ASET</v>
      </c>
      <c r="E189" s="18">
        <f>'Availability Payment'!H188</f>
        <v>120</v>
      </c>
      <c r="F189" s="18">
        <f>SUMIF('Arming Payment'!$A$3:$A$6698,'Total Payment(Hourly Detail)'!A189,'Arming Payment'!$O$3:$O$6698)</f>
        <v>0</v>
      </c>
      <c r="G189" s="18">
        <f>'Trip Payment'!K189</f>
        <v>0</v>
      </c>
      <c r="H189" s="18" cm="1">
        <f t="array" ref="H189">SUMPRODUCT(('Arming Payment'!$A$3:$A$6698=$A189)*('Arming Payment'!$Q$3:$Q$6698))+'Availability Payment'!$L188</f>
        <v>0</v>
      </c>
      <c r="I189" s="18">
        <f t="shared" si="7"/>
        <v>120</v>
      </c>
    </row>
    <row r="190" spans="1:9" x14ac:dyDescent="0.25">
      <c r="A190" s="24">
        <v>188</v>
      </c>
      <c r="B190" s="23">
        <f t="shared" si="8"/>
        <v>44569</v>
      </c>
      <c r="C190" s="24">
        <v>20</v>
      </c>
      <c r="D190" s="22" t="str">
        <f t="shared" si="6"/>
        <v>ASET</v>
      </c>
      <c r="E190" s="18">
        <f>'Availability Payment'!H189</f>
        <v>120</v>
      </c>
      <c r="F190" s="18">
        <f>SUMIF('Arming Payment'!$A$3:$A$6698,'Total Payment(Hourly Detail)'!A190,'Arming Payment'!$O$3:$O$6698)</f>
        <v>0</v>
      </c>
      <c r="G190" s="18">
        <f>'Trip Payment'!K190</f>
        <v>0</v>
      </c>
      <c r="H190" s="18" cm="1">
        <f t="array" ref="H190">SUMPRODUCT(('Arming Payment'!$A$3:$A$6698=$A190)*('Arming Payment'!$Q$3:$Q$6698))+'Availability Payment'!$L189</f>
        <v>0</v>
      </c>
      <c r="I190" s="18">
        <f t="shared" si="7"/>
        <v>120</v>
      </c>
    </row>
    <row r="191" spans="1:9" x14ac:dyDescent="0.25">
      <c r="A191" s="24">
        <v>189</v>
      </c>
      <c r="B191" s="23">
        <f t="shared" si="8"/>
        <v>44569</v>
      </c>
      <c r="C191" s="24">
        <v>21</v>
      </c>
      <c r="D191" s="22" t="str">
        <f t="shared" si="6"/>
        <v>ASET</v>
      </c>
      <c r="E191" s="18">
        <f>'Availability Payment'!H190</f>
        <v>120</v>
      </c>
      <c r="F191" s="18">
        <f>SUMIF('Arming Payment'!$A$3:$A$6698,'Total Payment(Hourly Detail)'!A191,'Arming Payment'!$O$3:$O$6698)</f>
        <v>0</v>
      </c>
      <c r="G191" s="18">
        <f>'Trip Payment'!K191</f>
        <v>0</v>
      </c>
      <c r="H191" s="18" cm="1">
        <f t="array" ref="H191">SUMPRODUCT(('Arming Payment'!$A$3:$A$6698=$A191)*('Arming Payment'!$Q$3:$Q$6698))+'Availability Payment'!$L190</f>
        <v>0</v>
      </c>
      <c r="I191" s="18">
        <f t="shared" si="7"/>
        <v>120</v>
      </c>
    </row>
    <row r="192" spans="1:9" x14ac:dyDescent="0.25">
      <c r="A192" s="24">
        <v>190</v>
      </c>
      <c r="B192" s="23">
        <f t="shared" si="8"/>
        <v>44569</v>
      </c>
      <c r="C192" s="24">
        <v>22</v>
      </c>
      <c r="D192" s="22" t="str">
        <f t="shared" si="6"/>
        <v>ASET</v>
      </c>
      <c r="E192" s="18">
        <f>'Availability Payment'!H191</f>
        <v>120</v>
      </c>
      <c r="F192" s="18">
        <f>SUMIF('Arming Payment'!$A$3:$A$6698,'Total Payment(Hourly Detail)'!A192,'Arming Payment'!$O$3:$O$6698)</f>
        <v>0</v>
      </c>
      <c r="G192" s="18">
        <f>'Trip Payment'!K192</f>
        <v>0</v>
      </c>
      <c r="H192" s="18" cm="1">
        <f t="array" ref="H192">SUMPRODUCT(('Arming Payment'!$A$3:$A$6698=$A192)*('Arming Payment'!$Q$3:$Q$6698))+'Availability Payment'!$L191</f>
        <v>0</v>
      </c>
      <c r="I192" s="18">
        <f t="shared" si="7"/>
        <v>120</v>
      </c>
    </row>
    <row r="193" spans="1:9" x14ac:dyDescent="0.25">
      <c r="A193" s="24">
        <v>191</v>
      </c>
      <c r="B193" s="23">
        <f t="shared" si="8"/>
        <v>44569</v>
      </c>
      <c r="C193" s="24">
        <v>23</v>
      </c>
      <c r="D193" s="22" t="str">
        <f t="shared" si="6"/>
        <v>ASET</v>
      </c>
      <c r="E193" s="18">
        <f>'Availability Payment'!H192</f>
        <v>120</v>
      </c>
      <c r="F193" s="18">
        <f>SUMIF('Arming Payment'!$A$3:$A$6698,'Total Payment(Hourly Detail)'!A193,'Arming Payment'!$O$3:$O$6698)</f>
        <v>0</v>
      </c>
      <c r="G193" s="18">
        <f>'Trip Payment'!K193</f>
        <v>0</v>
      </c>
      <c r="H193" s="18" cm="1">
        <f t="array" ref="H193">SUMPRODUCT(('Arming Payment'!$A$3:$A$6698=$A193)*('Arming Payment'!$Q$3:$Q$6698))+'Availability Payment'!$L192</f>
        <v>0</v>
      </c>
      <c r="I193" s="18">
        <f t="shared" si="7"/>
        <v>120</v>
      </c>
    </row>
    <row r="194" spans="1:9" x14ac:dyDescent="0.25">
      <c r="A194" s="24">
        <v>192</v>
      </c>
      <c r="B194" s="23">
        <f t="shared" si="8"/>
        <v>44569</v>
      </c>
      <c r="C194" s="24">
        <v>24</v>
      </c>
      <c r="D194" s="22" t="str">
        <f t="shared" si="6"/>
        <v>ASET</v>
      </c>
      <c r="E194" s="18">
        <f>'Availability Payment'!H193</f>
        <v>120</v>
      </c>
      <c r="F194" s="18">
        <f>SUMIF('Arming Payment'!$A$3:$A$6698,'Total Payment(Hourly Detail)'!A194,'Arming Payment'!$O$3:$O$6698)</f>
        <v>0</v>
      </c>
      <c r="G194" s="18">
        <f>'Trip Payment'!K194</f>
        <v>0</v>
      </c>
      <c r="H194" s="18" cm="1">
        <f t="array" ref="H194">SUMPRODUCT(('Arming Payment'!$A$3:$A$6698=$A194)*('Arming Payment'!$Q$3:$Q$6698))+'Availability Payment'!$L193</f>
        <v>0</v>
      </c>
      <c r="I194" s="18">
        <f t="shared" si="7"/>
        <v>120</v>
      </c>
    </row>
    <row r="195" spans="1:9" x14ac:dyDescent="0.25">
      <c r="A195" s="24">
        <v>193</v>
      </c>
      <c r="B195" s="23">
        <f t="shared" si="8"/>
        <v>44570</v>
      </c>
      <c r="C195" s="24">
        <v>1</v>
      </c>
      <c r="D195" s="22" t="str">
        <f t="shared" ref="D195:D258" si="9">Unit</f>
        <v>ASET</v>
      </c>
      <c r="E195" s="18">
        <f>'Availability Payment'!H194</f>
        <v>120</v>
      </c>
      <c r="F195" s="18">
        <f>SUMIF('Arming Payment'!$A$3:$A$6698,'Total Payment(Hourly Detail)'!A195,'Arming Payment'!$O$3:$O$6698)</f>
        <v>0</v>
      </c>
      <c r="G195" s="18">
        <f>'Trip Payment'!K195</f>
        <v>0</v>
      </c>
      <c r="H195" s="18" cm="1">
        <f t="array" ref="H195">SUMPRODUCT(('Arming Payment'!$A$3:$A$6698=$A195)*('Arming Payment'!$Q$3:$Q$6698))+'Availability Payment'!$L194</f>
        <v>0</v>
      </c>
      <c r="I195" s="18">
        <f t="shared" ref="I195:I258" si="10">SUM(E195:H195)</f>
        <v>120</v>
      </c>
    </row>
    <row r="196" spans="1:9" x14ac:dyDescent="0.25">
      <c r="A196" s="24">
        <v>194</v>
      </c>
      <c r="B196" s="23">
        <f t="shared" si="8"/>
        <v>44570</v>
      </c>
      <c r="C196" s="24">
        <v>2</v>
      </c>
      <c r="D196" s="22" t="str">
        <f t="shared" si="9"/>
        <v>ASET</v>
      </c>
      <c r="E196" s="18">
        <f>'Availability Payment'!H195</f>
        <v>120</v>
      </c>
      <c r="F196" s="18">
        <f>SUMIF('Arming Payment'!$A$3:$A$6698,'Total Payment(Hourly Detail)'!A196,'Arming Payment'!$O$3:$O$6698)</f>
        <v>0</v>
      </c>
      <c r="G196" s="18">
        <f>'Trip Payment'!K196</f>
        <v>0</v>
      </c>
      <c r="H196" s="18" cm="1">
        <f t="array" ref="H196">SUMPRODUCT(('Arming Payment'!$A$3:$A$6698=$A196)*('Arming Payment'!$Q$3:$Q$6698))+'Availability Payment'!$L195</f>
        <v>0</v>
      </c>
      <c r="I196" s="18">
        <f t="shared" si="10"/>
        <v>120</v>
      </c>
    </row>
    <row r="197" spans="1:9" x14ac:dyDescent="0.25">
      <c r="A197" s="24">
        <v>195</v>
      </c>
      <c r="B197" s="23">
        <f t="shared" si="8"/>
        <v>44570</v>
      </c>
      <c r="C197" s="24">
        <v>3</v>
      </c>
      <c r="D197" s="22" t="str">
        <f t="shared" si="9"/>
        <v>ASET</v>
      </c>
      <c r="E197" s="18">
        <f>'Availability Payment'!H196</f>
        <v>120</v>
      </c>
      <c r="F197" s="18">
        <f>SUMIF('Arming Payment'!$A$3:$A$6698,'Total Payment(Hourly Detail)'!A197,'Arming Payment'!$O$3:$O$6698)</f>
        <v>0</v>
      </c>
      <c r="G197" s="18">
        <f>'Trip Payment'!K197</f>
        <v>0</v>
      </c>
      <c r="H197" s="18" cm="1">
        <f t="array" ref="H197">SUMPRODUCT(('Arming Payment'!$A$3:$A$6698=$A197)*('Arming Payment'!$Q$3:$Q$6698))+'Availability Payment'!$L196</f>
        <v>0</v>
      </c>
      <c r="I197" s="18">
        <f t="shared" si="10"/>
        <v>120</v>
      </c>
    </row>
    <row r="198" spans="1:9" x14ac:dyDescent="0.25">
      <c r="A198" s="24">
        <v>196</v>
      </c>
      <c r="B198" s="23">
        <f t="shared" ref="B198:B261" si="11">IF(C198&gt;C197,B197,B197+1)</f>
        <v>44570</v>
      </c>
      <c r="C198" s="24">
        <v>4</v>
      </c>
      <c r="D198" s="22" t="str">
        <f t="shared" si="9"/>
        <v>ASET</v>
      </c>
      <c r="E198" s="18">
        <f>'Availability Payment'!H197</f>
        <v>120</v>
      </c>
      <c r="F198" s="18">
        <f>SUMIF('Arming Payment'!$A$3:$A$6698,'Total Payment(Hourly Detail)'!A198,'Arming Payment'!$O$3:$O$6698)</f>
        <v>0</v>
      </c>
      <c r="G198" s="18">
        <f>'Trip Payment'!K198</f>
        <v>0</v>
      </c>
      <c r="H198" s="18" cm="1">
        <f t="array" ref="H198">SUMPRODUCT(('Arming Payment'!$A$3:$A$6698=$A198)*('Arming Payment'!$Q$3:$Q$6698))+'Availability Payment'!$L197</f>
        <v>0</v>
      </c>
      <c r="I198" s="18">
        <f t="shared" si="10"/>
        <v>120</v>
      </c>
    </row>
    <row r="199" spans="1:9" x14ac:dyDescent="0.25">
      <c r="A199" s="24">
        <v>197</v>
      </c>
      <c r="B199" s="23">
        <f t="shared" si="11"/>
        <v>44570</v>
      </c>
      <c r="C199" s="24">
        <v>5</v>
      </c>
      <c r="D199" s="22" t="str">
        <f t="shared" si="9"/>
        <v>ASET</v>
      </c>
      <c r="E199" s="18">
        <f>'Availability Payment'!H198</f>
        <v>120</v>
      </c>
      <c r="F199" s="18">
        <f>SUMIF('Arming Payment'!$A$3:$A$6698,'Total Payment(Hourly Detail)'!A199,'Arming Payment'!$O$3:$O$6698)</f>
        <v>0</v>
      </c>
      <c r="G199" s="18">
        <f>'Trip Payment'!K199</f>
        <v>0</v>
      </c>
      <c r="H199" s="18" cm="1">
        <f t="array" ref="H199">SUMPRODUCT(('Arming Payment'!$A$3:$A$6698=$A199)*('Arming Payment'!$Q$3:$Q$6698))+'Availability Payment'!$L198</f>
        <v>0</v>
      </c>
      <c r="I199" s="18">
        <f t="shared" si="10"/>
        <v>120</v>
      </c>
    </row>
    <row r="200" spans="1:9" x14ac:dyDescent="0.25">
      <c r="A200" s="24">
        <v>198</v>
      </c>
      <c r="B200" s="23">
        <f t="shared" si="11"/>
        <v>44570</v>
      </c>
      <c r="C200" s="24">
        <v>6</v>
      </c>
      <c r="D200" s="22" t="str">
        <f t="shared" si="9"/>
        <v>ASET</v>
      </c>
      <c r="E200" s="18">
        <f>'Availability Payment'!H199</f>
        <v>120</v>
      </c>
      <c r="F200" s="18">
        <f>SUMIF('Arming Payment'!$A$3:$A$6698,'Total Payment(Hourly Detail)'!A200,'Arming Payment'!$O$3:$O$6698)</f>
        <v>0</v>
      </c>
      <c r="G200" s="18">
        <f>'Trip Payment'!K200</f>
        <v>0</v>
      </c>
      <c r="H200" s="18" cm="1">
        <f t="array" ref="H200">SUMPRODUCT(('Arming Payment'!$A$3:$A$6698=$A200)*('Arming Payment'!$Q$3:$Q$6698))+'Availability Payment'!$L199</f>
        <v>0</v>
      </c>
      <c r="I200" s="18">
        <f t="shared" si="10"/>
        <v>120</v>
      </c>
    </row>
    <row r="201" spans="1:9" x14ac:dyDescent="0.25">
      <c r="A201" s="24">
        <v>199</v>
      </c>
      <c r="B201" s="23">
        <f t="shared" si="11"/>
        <v>44570</v>
      </c>
      <c r="C201" s="24">
        <v>7</v>
      </c>
      <c r="D201" s="22" t="str">
        <f t="shared" si="9"/>
        <v>ASET</v>
      </c>
      <c r="E201" s="18">
        <f>'Availability Payment'!H200</f>
        <v>120</v>
      </c>
      <c r="F201" s="18">
        <f>SUMIF('Arming Payment'!$A$3:$A$6698,'Total Payment(Hourly Detail)'!A201,'Arming Payment'!$O$3:$O$6698)</f>
        <v>0</v>
      </c>
      <c r="G201" s="18">
        <f>'Trip Payment'!K201</f>
        <v>0</v>
      </c>
      <c r="H201" s="18" cm="1">
        <f t="array" ref="H201">SUMPRODUCT(('Arming Payment'!$A$3:$A$6698=$A201)*('Arming Payment'!$Q$3:$Q$6698))+'Availability Payment'!$L200</f>
        <v>0</v>
      </c>
      <c r="I201" s="18">
        <f t="shared" si="10"/>
        <v>120</v>
      </c>
    </row>
    <row r="202" spans="1:9" x14ac:dyDescent="0.25">
      <c r="A202" s="24">
        <v>200</v>
      </c>
      <c r="B202" s="23">
        <f t="shared" si="11"/>
        <v>44570</v>
      </c>
      <c r="C202" s="24">
        <v>8</v>
      </c>
      <c r="D202" s="22" t="str">
        <f t="shared" si="9"/>
        <v>ASET</v>
      </c>
      <c r="E202" s="18">
        <f>'Availability Payment'!H201</f>
        <v>120</v>
      </c>
      <c r="F202" s="18">
        <f>SUMIF('Arming Payment'!$A$3:$A$6698,'Total Payment(Hourly Detail)'!A202,'Arming Payment'!$O$3:$O$6698)</f>
        <v>0</v>
      </c>
      <c r="G202" s="18">
        <f>'Trip Payment'!K202</f>
        <v>0</v>
      </c>
      <c r="H202" s="18" cm="1">
        <f t="array" ref="H202">SUMPRODUCT(('Arming Payment'!$A$3:$A$6698=$A202)*('Arming Payment'!$Q$3:$Q$6698))+'Availability Payment'!$L201</f>
        <v>0</v>
      </c>
      <c r="I202" s="18">
        <f t="shared" si="10"/>
        <v>120</v>
      </c>
    </row>
    <row r="203" spans="1:9" x14ac:dyDescent="0.25">
      <c r="A203" s="24">
        <v>201</v>
      </c>
      <c r="B203" s="23">
        <f t="shared" si="11"/>
        <v>44570</v>
      </c>
      <c r="C203" s="24">
        <v>9</v>
      </c>
      <c r="D203" s="22" t="str">
        <f t="shared" si="9"/>
        <v>ASET</v>
      </c>
      <c r="E203" s="18">
        <f>'Availability Payment'!H202</f>
        <v>120</v>
      </c>
      <c r="F203" s="18">
        <f>SUMIF('Arming Payment'!$A$3:$A$6698,'Total Payment(Hourly Detail)'!A203,'Arming Payment'!$O$3:$O$6698)</f>
        <v>0</v>
      </c>
      <c r="G203" s="18">
        <f>'Trip Payment'!K203</f>
        <v>0</v>
      </c>
      <c r="H203" s="18" cm="1">
        <f t="array" ref="H203">SUMPRODUCT(('Arming Payment'!$A$3:$A$6698=$A203)*('Arming Payment'!$Q$3:$Q$6698))+'Availability Payment'!$L202</f>
        <v>0</v>
      </c>
      <c r="I203" s="18">
        <f t="shared" si="10"/>
        <v>120</v>
      </c>
    </row>
    <row r="204" spans="1:9" x14ac:dyDescent="0.25">
      <c r="A204" s="24">
        <v>202</v>
      </c>
      <c r="B204" s="23">
        <f t="shared" si="11"/>
        <v>44570</v>
      </c>
      <c r="C204" s="24">
        <v>10</v>
      </c>
      <c r="D204" s="22" t="str">
        <f t="shared" si="9"/>
        <v>ASET</v>
      </c>
      <c r="E204" s="18">
        <f>'Availability Payment'!H203</f>
        <v>120</v>
      </c>
      <c r="F204" s="18">
        <f>SUMIF('Arming Payment'!$A$3:$A$6698,'Total Payment(Hourly Detail)'!A204,'Arming Payment'!$O$3:$O$6698)</f>
        <v>0</v>
      </c>
      <c r="G204" s="18">
        <f>'Trip Payment'!K204</f>
        <v>0</v>
      </c>
      <c r="H204" s="18" cm="1">
        <f t="array" ref="H204">SUMPRODUCT(('Arming Payment'!$A$3:$A$6698=$A204)*('Arming Payment'!$Q$3:$Q$6698))+'Availability Payment'!$L203</f>
        <v>0</v>
      </c>
      <c r="I204" s="18">
        <f t="shared" si="10"/>
        <v>120</v>
      </c>
    </row>
    <row r="205" spans="1:9" x14ac:dyDescent="0.25">
      <c r="A205" s="24">
        <v>203</v>
      </c>
      <c r="B205" s="23">
        <f t="shared" si="11"/>
        <v>44570</v>
      </c>
      <c r="C205" s="24">
        <v>11</v>
      </c>
      <c r="D205" s="22" t="str">
        <f t="shared" si="9"/>
        <v>ASET</v>
      </c>
      <c r="E205" s="18">
        <f>'Availability Payment'!H204</f>
        <v>120</v>
      </c>
      <c r="F205" s="18">
        <f>SUMIF('Arming Payment'!$A$3:$A$6698,'Total Payment(Hourly Detail)'!A205,'Arming Payment'!$O$3:$O$6698)</f>
        <v>0</v>
      </c>
      <c r="G205" s="18">
        <f>'Trip Payment'!K205</f>
        <v>0</v>
      </c>
      <c r="H205" s="18" cm="1">
        <f t="array" ref="H205">SUMPRODUCT(('Arming Payment'!$A$3:$A$6698=$A205)*('Arming Payment'!$Q$3:$Q$6698))+'Availability Payment'!$L204</f>
        <v>0</v>
      </c>
      <c r="I205" s="18">
        <f t="shared" si="10"/>
        <v>120</v>
      </c>
    </row>
    <row r="206" spans="1:9" x14ac:dyDescent="0.25">
      <c r="A206" s="24">
        <v>204</v>
      </c>
      <c r="B206" s="23">
        <f t="shared" si="11"/>
        <v>44570</v>
      </c>
      <c r="C206" s="24">
        <v>12</v>
      </c>
      <c r="D206" s="22" t="str">
        <f t="shared" si="9"/>
        <v>ASET</v>
      </c>
      <c r="E206" s="18">
        <f>'Availability Payment'!H205</f>
        <v>120</v>
      </c>
      <c r="F206" s="18">
        <f>SUMIF('Arming Payment'!$A$3:$A$6698,'Total Payment(Hourly Detail)'!A206,'Arming Payment'!$O$3:$O$6698)</f>
        <v>0</v>
      </c>
      <c r="G206" s="18">
        <f>'Trip Payment'!K206</f>
        <v>0</v>
      </c>
      <c r="H206" s="18" cm="1">
        <f t="array" ref="H206">SUMPRODUCT(('Arming Payment'!$A$3:$A$6698=$A206)*('Arming Payment'!$Q$3:$Q$6698))+'Availability Payment'!$L205</f>
        <v>0</v>
      </c>
      <c r="I206" s="18">
        <f t="shared" si="10"/>
        <v>120</v>
      </c>
    </row>
    <row r="207" spans="1:9" x14ac:dyDescent="0.25">
      <c r="A207" s="24">
        <v>205</v>
      </c>
      <c r="B207" s="23">
        <f t="shared" si="11"/>
        <v>44570</v>
      </c>
      <c r="C207" s="24">
        <v>13</v>
      </c>
      <c r="D207" s="22" t="str">
        <f t="shared" si="9"/>
        <v>ASET</v>
      </c>
      <c r="E207" s="18">
        <f>'Availability Payment'!H206</f>
        <v>120</v>
      </c>
      <c r="F207" s="18">
        <f>SUMIF('Arming Payment'!$A$3:$A$6698,'Total Payment(Hourly Detail)'!A207,'Arming Payment'!$O$3:$O$6698)</f>
        <v>0</v>
      </c>
      <c r="G207" s="18">
        <f>'Trip Payment'!K207</f>
        <v>0</v>
      </c>
      <c r="H207" s="18" cm="1">
        <f t="array" ref="H207">SUMPRODUCT(('Arming Payment'!$A$3:$A$6698=$A207)*('Arming Payment'!$Q$3:$Q$6698))+'Availability Payment'!$L206</f>
        <v>0</v>
      </c>
      <c r="I207" s="18">
        <f t="shared" si="10"/>
        <v>120</v>
      </c>
    </row>
    <row r="208" spans="1:9" x14ac:dyDescent="0.25">
      <c r="A208" s="24">
        <v>206</v>
      </c>
      <c r="B208" s="23">
        <f t="shared" si="11"/>
        <v>44570</v>
      </c>
      <c r="C208" s="24">
        <v>14</v>
      </c>
      <c r="D208" s="22" t="str">
        <f t="shared" si="9"/>
        <v>ASET</v>
      </c>
      <c r="E208" s="18">
        <f>'Availability Payment'!H207</f>
        <v>120</v>
      </c>
      <c r="F208" s="18">
        <f>SUMIF('Arming Payment'!$A$3:$A$6698,'Total Payment(Hourly Detail)'!A208,'Arming Payment'!$O$3:$O$6698)</f>
        <v>0</v>
      </c>
      <c r="G208" s="18">
        <f>'Trip Payment'!K208</f>
        <v>0</v>
      </c>
      <c r="H208" s="18" cm="1">
        <f t="array" ref="H208">SUMPRODUCT(('Arming Payment'!$A$3:$A$6698=$A208)*('Arming Payment'!$Q$3:$Q$6698))+'Availability Payment'!$L207</f>
        <v>0</v>
      </c>
      <c r="I208" s="18">
        <f t="shared" si="10"/>
        <v>120</v>
      </c>
    </row>
    <row r="209" spans="1:9" x14ac:dyDescent="0.25">
      <c r="A209" s="24">
        <v>207</v>
      </c>
      <c r="B209" s="23">
        <f t="shared" si="11"/>
        <v>44570</v>
      </c>
      <c r="C209" s="24">
        <v>15</v>
      </c>
      <c r="D209" s="22" t="str">
        <f t="shared" si="9"/>
        <v>ASET</v>
      </c>
      <c r="E209" s="18">
        <f>'Availability Payment'!H208</f>
        <v>120</v>
      </c>
      <c r="F209" s="18">
        <f>SUMIF('Arming Payment'!$A$3:$A$6698,'Total Payment(Hourly Detail)'!A209,'Arming Payment'!$O$3:$O$6698)</f>
        <v>0</v>
      </c>
      <c r="G209" s="18">
        <f>'Trip Payment'!K209</f>
        <v>0</v>
      </c>
      <c r="H209" s="18" cm="1">
        <f t="array" ref="H209">SUMPRODUCT(('Arming Payment'!$A$3:$A$6698=$A209)*('Arming Payment'!$Q$3:$Q$6698))+'Availability Payment'!$L208</f>
        <v>0</v>
      </c>
      <c r="I209" s="18">
        <f t="shared" si="10"/>
        <v>120</v>
      </c>
    </row>
    <row r="210" spans="1:9" x14ac:dyDescent="0.25">
      <c r="A210" s="24">
        <v>208</v>
      </c>
      <c r="B210" s="23">
        <f t="shared" si="11"/>
        <v>44570</v>
      </c>
      <c r="C210" s="24">
        <v>16</v>
      </c>
      <c r="D210" s="22" t="str">
        <f t="shared" si="9"/>
        <v>ASET</v>
      </c>
      <c r="E210" s="18">
        <f>'Availability Payment'!H209</f>
        <v>120</v>
      </c>
      <c r="F210" s="18">
        <f>SUMIF('Arming Payment'!$A$3:$A$6698,'Total Payment(Hourly Detail)'!A210,'Arming Payment'!$O$3:$O$6698)</f>
        <v>0</v>
      </c>
      <c r="G210" s="18">
        <f>'Trip Payment'!K210</f>
        <v>0</v>
      </c>
      <c r="H210" s="18" cm="1">
        <f t="array" ref="H210">SUMPRODUCT(('Arming Payment'!$A$3:$A$6698=$A210)*('Arming Payment'!$Q$3:$Q$6698))+'Availability Payment'!$L209</f>
        <v>0</v>
      </c>
      <c r="I210" s="18">
        <f t="shared" si="10"/>
        <v>120</v>
      </c>
    </row>
    <row r="211" spans="1:9" x14ac:dyDescent="0.25">
      <c r="A211" s="24">
        <v>209</v>
      </c>
      <c r="B211" s="23">
        <f t="shared" si="11"/>
        <v>44570</v>
      </c>
      <c r="C211" s="24">
        <v>17</v>
      </c>
      <c r="D211" s="22" t="str">
        <f t="shared" si="9"/>
        <v>ASET</v>
      </c>
      <c r="E211" s="18">
        <f>'Availability Payment'!H210</f>
        <v>120</v>
      </c>
      <c r="F211" s="18">
        <f>SUMIF('Arming Payment'!$A$3:$A$6698,'Total Payment(Hourly Detail)'!A211,'Arming Payment'!$O$3:$O$6698)</f>
        <v>0</v>
      </c>
      <c r="G211" s="18">
        <f>'Trip Payment'!K211</f>
        <v>0</v>
      </c>
      <c r="H211" s="18" cm="1">
        <f t="array" ref="H211">SUMPRODUCT(('Arming Payment'!$A$3:$A$6698=$A211)*('Arming Payment'!$Q$3:$Q$6698))+'Availability Payment'!$L210</f>
        <v>0</v>
      </c>
      <c r="I211" s="18">
        <f t="shared" si="10"/>
        <v>120</v>
      </c>
    </row>
    <row r="212" spans="1:9" x14ac:dyDescent="0.25">
      <c r="A212" s="24">
        <v>210</v>
      </c>
      <c r="B212" s="23">
        <f t="shared" si="11"/>
        <v>44570</v>
      </c>
      <c r="C212" s="24">
        <v>18</v>
      </c>
      <c r="D212" s="22" t="str">
        <f t="shared" si="9"/>
        <v>ASET</v>
      </c>
      <c r="E212" s="18">
        <f>'Availability Payment'!H211</f>
        <v>120</v>
      </c>
      <c r="F212" s="18">
        <f>SUMIF('Arming Payment'!$A$3:$A$6698,'Total Payment(Hourly Detail)'!A212,'Arming Payment'!$O$3:$O$6698)</f>
        <v>0</v>
      </c>
      <c r="G212" s="18">
        <f>'Trip Payment'!K212</f>
        <v>0</v>
      </c>
      <c r="H212" s="18" cm="1">
        <f t="array" ref="H212">SUMPRODUCT(('Arming Payment'!$A$3:$A$6698=$A212)*('Arming Payment'!$Q$3:$Q$6698))+'Availability Payment'!$L211</f>
        <v>0</v>
      </c>
      <c r="I212" s="18">
        <f t="shared" si="10"/>
        <v>120</v>
      </c>
    </row>
    <row r="213" spans="1:9" x14ac:dyDescent="0.25">
      <c r="A213" s="24">
        <v>211</v>
      </c>
      <c r="B213" s="23">
        <f t="shared" si="11"/>
        <v>44570</v>
      </c>
      <c r="C213" s="24">
        <v>19</v>
      </c>
      <c r="D213" s="22" t="str">
        <f t="shared" si="9"/>
        <v>ASET</v>
      </c>
      <c r="E213" s="18">
        <f>'Availability Payment'!H212</f>
        <v>120</v>
      </c>
      <c r="F213" s="18">
        <f>SUMIF('Arming Payment'!$A$3:$A$6698,'Total Payment(Hourly Detail)'!A213,'Arming Payment'!$O$3:$O$6698)</f>
        <v>0</v>
      </c>
      <c r="G213" s="18">
        <f>'Trip Payment'!K213</f>
        <v>0</v>
      </c>
      <c r="H213" s="18" cm="1">
        <f t="array" ref="H213">SUMPRODUCT(('Arming Payment'!$A$3:$A$6698=$A213)*('Arming Payment'!$Q$3:$Q$6698))+'Availability Payment'!$L212</f>
        <v>0</v>
      </c>
      <c r="I213" s="18">
        <f t="shared" si="10"/>
        <v>120</v>
      </c>
    </row>
    <row r="214" spans="1:9" x14ac:dyDescent="0.25">
      <c r="A214" s="24">
        <v>212</v>
      </c>
      <c r="B214" s="23">
        <f t="shared" si="11"/>
        <v>44570</v>
      </c>
      <c r="C214" s="24">
        <v>20</v>
      </c>
      <c r="D214" s="22" t="str">
        <f t="shared" si="9"/>
        <v>ASET</v>
      </c>
      <c r="E214" s="18">
        <f>'Availability Payment'!H213</f>
        <v>120</v>
      </c>
      <c r="F214" s="18">
        <f>SUMIF('Arming Payment'!$A$3:$A$6698,'Total Payment(Hourly Detail)'!A214,'Arming Payment'!$O$3:$O$6698)</f>
        <v>0</v>
      </c>
      <c r="G214" s="18">
        <f>'Trip Payment'!K214</f>
        <v>0</v>
      </c>
      <c r="H214" s="18" cm="1">
        <f t="array" ref="H214">SUMPRODUCT(('Arming Payment'!$A$3:$A$6698=$A214)*('Arming Payment'!$Q$3:$Q$6698))+'Availability Payment'!$L213</f>
        <v>0</v>
      </c>
      <c r="I214" s="18">
        <f t="shared" si="10"/>
        <v>120</v>
      </c>
    </row>
    <row r="215" spans="1:9" x14ac:dyDescent="0.25">
      <c r="A215" s="24">
        <v>213</v>
      </c>
      <c r="B215" s="23">
        <f t="shared" si="11"/>
        <v>44570</v>
      </c>
      <c r="C215" s="24">
        <v>21</v>
      </c>
      <c r="D215" s="22" t="str">
        <f t="shared" si="9"/>
        <v>ASET</v>
      </c>
      <c r="E215" s="18">
        <f>'Availability Payment'!H214</f>
        <v>120</v>
      </c>
      <c r="F215" s="18">
        <f>SUMIF('Arming Payment'!$A$3:$A$6698,'Total Payment(Hourly Detail)'!A215,'Arming Payment'!$O$3:$O$6698)</f>
        <v>0</v>
      </c>
      <c r="G215" s="18">
        <f>'Trip Payment'!K215</f>
        <v>0</v>
      </c>
      <c r="H215" s="18" cm="1">
        <f t="array" ref="H215">SUMPRODUCT(('Arming Payment'!$A$3:$A$6698=$A215)*('Arming Payment'!$Q$3:$Q$6698))+'Availability Payment'!$L214</f>
        <v>0</v>
      </c>
      <c r="I215" s="18">
        <f t="shared" si="10"/>
        <v>120</v>
      </c>
    </row>
    <row r="216" spans="1:9" x14ac:dyDescent="0.25">
      <c r="A216" s="24">
        <v>214</v>
      </c>
      <c r="B216" s="23">
        <f t="shared" si="11"/>
        <v>44570</v>
      </c>
      <c r="C216" s="24">
        <v>22</v>
      </c>
      <c r="D216" s="22" t="str">
        <f t="shared" si="9"/>
        <v>ASET</v>
      </c>
      <c r="E216" s="18">
        <f>'Availability Payment'!H215</f>
        <v>120</v>
      </c>
      <c r="F216" s="18">
        <f>SUMIF('Arming Payment'!$A$3:$A$6698,'Total Payment(Hourly Detail)'!A216,'Arming Payment'!$O$3:$O$6698)</f>
        <v>0</v>
      </c>
      <c r="G216" s="18">
        <f>'Trip Payment'!K216</f>
        <v>0</v>
      </c>
      <c r="H216" s="18" cm="1">
        <f t="array" ref="H216">SUMPRODUCT(('Arming Payment'!$A$3:$A$6698=$A216)*('Arming Payment'!$Q$3:$Q$6698))+'Availability Payment'!$L215</f>
        <v>0</v>
      </c>
      <c r="I216" s="18">
        <f t="shared" si="10"/>
        <v>120</v>
      </c>
    </row>
    <row r="217" spans="1:9" x14ac:dyDescent="0.25">
      <c r="A217" s="24">
        <v>215</v>
      </c>
      <c r="B217" s="23">
        <f t="shared" si="11"/>
        <v>44570</v>
      </c>
      <c r="C217" s="24">
        <v>23</v>
      </c>
      <c r="D217" s="22" t="str">
        <f t="shared" si="9"/>
        <v>ASET</v>
      </c>
      <c r="E217" s="18">
        <f>'Availability Payment'!H216</f>
        <v>120</v>
      </c>
      <c r="F217" s="18">
        <f>SUMIF('Arming Payment'!$A$3:$A$6698,'Total Payment(Hourly Detail)'!A217,'Arming Payment'!$O$3:$O$6698)</f>
        <v>0</v>
      </c>
      <c r="G217" s="18">
        <f>'Trip Payment'!K217</f>
        <v>0</v>
      </c>
      <c r="H217" s="18" cm="1">
        <f t="array" ref="H217">SUMPRODUCT(('Arming Payment'!$A$3:$A$6698=$A217)*('Arming Payment'!$Q$3:$Q$6698))+'Availability Payment'!$L216</f>
        <v>0</v>
      </c>
      <c r="I217" s="18">
        <f t="shared" si="10"/>
        <v>120</v>
      </c>
    </row>
    <row r="218" spans="1:9" x14ac:dyDescent="0.25">
      <c r="A218" s="24">
        <v>216</v>
      </c>
      <c r="B218" s="23">
        <f t="shared" si="11"/>
        <v>44570</v>
      </c>
      <c r="C218" s="24">
        <v>24</v>
      </c>
      <c r="D218" s="22" t="str">
        <f t="shared" si="9"/>
        <v>ASET</v>
      </c>
      <c r="E218" s="18">
        <f>'Availability Payment'!H217</f>
        <v>120</v>
      </c>
      <c r="F218" s="18">
        <f>SUMIF('Arming Payment'!$A$3:$A$6698,'Total Payment(Hourly Detail)'!A218,'Arming Payment'!$O$3:$O$6698)</f>
        <v>0</v>
      </c>
      <c r="G218" s="18">
        <f>'Trip Payment'!K218</f>
        <v>0</v>
      </c>
      <c r="H218" s="18" cm="1">
        <f t="array" ref="H218">SUMPRODUCT(('Arming Payment'!$A$3:$A$6698=$A218)*('Arming Payment'!$Q$3:$Q$6698))+'Availability Payment'!$L217</f>
        <v>0</v>
      </c>
      <c r="I218" s="18">
        <f t="shared" si="10"/>
        <v>120</v>
      </c>
    </row>
    <row r="219" spans="1:9" x14ac:dyDescent="0.25">
      <c r="A219" s="24">
        <v>217</v>
      </c>
      <c r="B219" s="23">
        <f t="shared" si="11"/>
        <v>44571</v>
      </c>
      <c r="C219" s="24">
        <v>1</v>
      </c>
      <c r="D219" s="22" t="str">
        <f t="shared" si="9"/>
        <v>ASET</v>
      </c>
      <c r="E219" s="18">
        <f>'Availability Payment'!H218</f>
        <v>120</v>
      </c>
      <c r="F219" s="18">
        <f>SUMIF('Arming Payment'!$A$3:$A$6698,'Total Payment(Hourly Detail)'!A219,'Arming Payment'!$O$3:$O$6698)</f>
        <v>0</v>
      </c>
      <c r="G219" s="18">
        <f>'Trip Payment'!K219</f>
        <v>0</v>
      </c>
      <c r="H219" s="18" cm="1">
        <f t="array" ref="H219">SUMPRODUCT(('Arming Payment'!$A$3:$A$6698=$A219)*('Arming Payment'!$Q$3:$Q$6698))+'Availability Payment'!$L218</f>
        <v>0</v>
      </c>
      <c r="I219" s="18">
        <f t="shared" si="10"/>
        <v>120</v>
      </c>
    </row>
    <row r="220" spans="1:9" x14ac:dyDescent="0.25">
      <c r="A220" s="24">
        <v>218</v>
      </c>
      <c r="B220" s="23">
        <f t="shared" si="11"/>
        <v>44571</v>
      </c>
      <c r="C220" s="24">
        <v>2</v>
      </c>
      <c r="D220" s="22" t="str">
        <f t="shared" si="9"/>
        <v>ASET</v>
      </c>
      <c r="E220" s="18">
        <f>'Availability Payment'!H219</f>
        <v>120</v>
      </c>
      <c r="F220" s="18">
        <f>SUMIF('Arming Payment'!$A$3:$A$6698,'Total Payment(Hourly Detail)'!A220,'Arming Payment'!$O$3:$O$6698)</f>
        <v>0</v>
      </c>
      <c r="G220" s="18">
        <f>'Trip Payment'!K220</f>
        <v>0</v>
      </c>
      <c r="H220" s="18" cm="1">
        <f t="array" ref="H220">SUMPRODUCT(('Arming Payment'!$A$3:$A$6698=$A220)*('Arming Payment'!$Q$3:$Q$6698))+'Availability Payment'!$L219</f>
        <v>0</v>
      </c>
      <c r="I220" s="18">
        <f t="shared" si="10"/>
        <v>120</v>
      </c>
    </row>
    <row r="221" spans="1:9" x14ac:dyDescent="0.25">
      <c r="A221" s="24">
        <v>219</v>
      </c>
      <c r="B221" s="23">
        <f t="shared" si="11"/>
        <v>44571</v>
      </c>
      <c r="C221" s="24">
        <v>3</v>
      </c>
      <c r="D221" s="22" t="str">
        <f t="shared" si="9"/>
        <v>ASET</v>
      </c>
      <c r="E221" s="18">
        <f>'Availability Payment'!H220</f>
        <v>120</v>
      </c>
      <c r="F221" s="18">
        <f>SUMIF('Arming Payment'!$A$3:$A$6698,'Total Payment(Hourly Detail)'!A221,'Arming Payment'!$O$3:$O$6698)</f>
        <v>0</v>
      </c>
      <c r="G221" s="18">
        <f>'Trip Payment'!K221</f>
        <v>0</v>
      </c>
      <c r="H221" s="18" cm="1">
        <f t="array" ref="H221">SUMPRODUCT(('Arming Payment'!$A$3:$A$6698=$A221)*('Arming Payment'!$Q$3:$Q$6698))+'Availability Payment'!$L220</f>
        <v>0</v>
      </c>
      <c r="I221" s="18">
        <f t="shared" si="10"/>
        <v>120</v>
      </c>
    </row>
    <row r="222" spans="1:9" x14ac:dyDescent="0.25">
      <c r="A222" s="24">
        <v>220</v>
      </c>
      <c r="B222" s="23">
        <f t="shared" si="11"/>
        <v>44571</v>
      </c>
      <c r="C222" s="24">
        <v>4</v>
      </c>
      <c r="D222" s="22" t="str">
        <f t="shared" si="9"/>
        <v>ASET</v>
      </c>
      <c r="E222" s="18">
        <f>'Availability Payment'!H221</f>
        <v>120</v>
      </c>
      <c r="F222" s="18">
        <f>SUMIF('Arming Payment'!$A$3:$A$6698,'Total Payment(Hourly Detail)'!A222,'Arming Payment'!$O$3:$O$6698)</f>
        <v>0</v>
      </c>
      <c r="G222" s="18">
        <f>'Trip Payment'!K222</f>
        <v>0</v>
      </c>
      <c r="H222" s="18" cm="1">
        <f t="array" ref="H222">SUMPRODUCT(('Arming Payment'!$A$3:$A$6698=$A222)*('Arming Payment'!$Q$3:$Q$6698))+'Availability Payment'!$L221</f>
        <v>0</v>
      </c>
      <c r="I222" s="18">
        <f t="shared" si="10"/>
        <v>120</v>
      </c>
    </row>
    <row r="223" spans="1:9" x14ac:dyDescent="0.25">
      <c r="A223" s="24">
        <v>221</v>
      </c>
      <c r="B223" s="23">
        <f t="shared" si="11"/>
        <v>44571</v>
      </c>
      <c r="C223" s="24">
        <v>5</v>
      </c>
      <c r="D223" s="22" t="str">
        <f t="shared" si="9"/>
        <v>ASET</v>
      </c>
      <c r="E223" s="18">
        <f>'Availability Payment'!H222</f>
        <v>120</v>
      </c>
      <c r="F223" s="18">
        <f>SUMIF('Arming Payment'!$A$3:$A$6698,'Total Payment(Hourly Detail)'!A223,'Arming Payment'!$O$3:$O$6698)</f>
        <v>0</v>
      </c>
      <c r="G223" s="18">
        <f>'Trip Payment'!K223</f>
        <v>0</v>
      </c>
      <c r="H223" s="18" cm="1">
        <f t="array" ref="H223">SUMPRODUCT(('Arming Payment'!$A$3:$A$6698=$A223)*('Arming Payment'!$Q$3:$Q$6698))+'Availability Payment'!$L222</f>
        <v>0</v>
      </c>
      <c r="I223" s="18">
        <f t="shared" si="10"/>
        <v>120</v>
      </c>
    </row>
    <row r="224" spans="1:9" x14ac:dyDescent="0.25">
      <c r="A224" s="24">
        <v>222</v>
      </c>
      <c r="B224" s="23">
        <f t="shared" si="11"/>
        <v>44571</v>
      </c>
      <c r="C224" s="24">
        <v>6</v>
      </c>
      <c r="D224" s="22" t="str">
        <f t="shared" si="9"/>
        <v>ASET</v>
      </c>
      <c r="E224" s="18">
        <f>'Availability Payment'!H223</f>
        <v>120</v>
      </c>
      <c r="F224" s="18">
        <f>SUMIF('Arming Payment'!$A$3:$A$6698,'Total Payment(Hourly Detail)'!A224,'Arming Payment'!$O$3:$O$6698)</f>
        <v>0</v>
      </c>
      <c r="G224" s="18">
        <f>'Trip Payment'!K224</f>
        <v>0</v>
      </c>
      <c r="H224" s="18" cm="1">
        <f t="array" ref="H224">SUMPRODUCT(('Arming Payment'!$A$3:$A$6698=$A224)*('Arming Payment'!$Q$3:$Q$6698))+'Availability Payment'!$L223</f>
        <v>0</v>
      </c>
      <c r="I224" s="18">
        <f t="shared" si="10"/>
        <v>120</v>
      </c>
    </row>
    <row r="225" spans="1:9" x14ac:dyDescent="0.25">
      <c r="A225" s="24">
        <v>223</v>
      </c>
      <c r="B225" s="23">
        <f t="shared" si="11"/>
        <v>44571</v>
      </c>
      <c r="C225" s="24">
        <v>7</v>
      </c>
      <c r="D225" s="22" t="str">
        <f t="shared" si="9"/>
        <v>ASET</v>
      </c>
      <c r="E225" s="18">
        <f>'Availability Payment'!H224</f>
        <v>120</v>
      </c>
      <c r="F225" s="18">
        <f>SUMIF('Arming Payment'!$A$3:$A$6698,'Total Payment(Hourly Detail)'!A225,'Arming Payment'!$O$3:$O$6698)</f>
        <v>0</v>
      </c>
      <c r="G225" s="18">
        <f>'Trip Payment'!K225</f>
        <v>0</v>
      </c>
      <c r="H225" s="18" cm="1">
        <f t="array" ref="H225">SUMPRODUCT(('Arming Payment'!$A$3:$A$6698=$A225)*('Arming Payment'!$Q$3:$Q$6698))+'Availability Payment'!$L224</f>
        <v>0</v>
      </c>
      <c r="I225" s="18">
        <f t="shared" si="10"/>
        <v>120</v>
      </c>
    </row>
    <row r="226" spans="1:9" x14ac:dyDescent="0.25">
      <c r="A226" s="24">
        <v>224</v>
      </c>
      <c r="B226" s="23">
        <f t="shared" si="11"/>
        <v>44571</v>
      </c>
      <c r="C226" s="24">
        <v>8</v>
      </c>
      <c r="D226" s="22" t="str">
        <f t="shared" si="9"/>
        <v>ASET</v>
      </c>
      <c r="E226" s="18">
        <f>'Availability Payment'!H225</f>
        <v>120</v>
      </c>
      <c r="F226" s="18">
        <f>SUMIF('Arming Payment'!$A$3:$A$6698,'Total Payment(Hourly Detail)'!A226,'Arming Payment'!$O$3:$O$6698)</f>
        <v>0</v>
      </c>
      <c r="G226" s="18">
        <f>'Trip Payment'!K226</f>
        <v>0</v>
      </c>
      <c r="H226" s="18" cm="1">
        <f t="array" ref="H226">SUMPRODUCT(('Arming Payment'!$A$3:$A$6698=$A226)*('Arming Payment'!$Q$3:$Q$6698))+'Availability Payment'!$L225</f>
        <v>0</v>
      </c>
      <c r="I226" s="18">
        <f t="shared" si="10"/>
        <v>120</v>
      </c>
    </row>
    <row r="227" spans="1:9" x14ac:dyDescent="0.25">
      <c r="A227" s="24">
        <v>225</v>
      </c>
      <c r="B227" s="23">
        <f t="shared" si="11"/>
        <v>44571</v>
      </c>
      <c r="C227" s="24">
        <v>9</v>
      </c>
      <c r="D227" s="22" t="str">
        <f t="shared" si="9"/>
        <v>ASET</v>
      </c>
      <c r="E227" s="18">
        <f>'Availability Payment'!H226</f>
        <v>120</v>
      </c>
      <c r="F227" s="18">
        <f>SUMIF('Arming Payment'!$A$3:$A$6698,'Total Payment(Hourly Detail)'!A227,'Arming Payment'!$O$3:$O$6698)</f>
        <v>0</v>
      </c>
      <c r="G227" s="18">
        <f>'Trip Payment'!K227</f>
        <v>0</v>
      </c>
      <c r="H227" s="18" cm="1">
        <f t="array" ref="H227">SUMPRODUCT(('Arming Payment'!$A$3:$A$6698=$A227)*('Arming Payment'!$Q$3:$Q$6698))+'Availability Payment'!$L226</f>
        <v>0</v>
      </c>
      <c r="I227" s="18">
        <f t="shared" si="10"/>
        <v>120</v>
      </c>
    </row>
    <row r="228" spans="1:9" x14ac:dyDescent="0.25">
      <c r="A228" s="24">
        <v>226</v>
      </c>
      <c r="B228" s="23">
        <f t="shared" si="11"/>
        <v>44571</v>
      </c>
      <c r="C228" s="24">
        <v>10</v>
      </c>
      <c r="D228" s="22" t="str">
        <f t="shared" si="9"/>
        <v>ASET</v>
      </c>
      <c r="E228" s="18">
        <f>'Availability Payment'!H227</f>
        <v>120</v>
      </c>
      <c r="F228" s="18">
        <f>SUMIF('Arming Payment'!$A$3:$A$6698,'Total Payment(Hourly Detail)'!A228,'Arming Payment'!$O$3:$O$6698)</f>
        <v>0</v>
      </c>
      <c r="G228" s="18">
        <f>'Trip Payment'!K228</f>
        <v>0</v>
      </c>
      <c r="H228" s="18" cm="1">
        <f t="array" ref="H228">SUMPRODUCT(('Arming Payment'!$A$3:$A$6698=$A228)*('Arming Payment'!$Q$3:$Q$6698))+'Availability Payment'!$L227</f>
        <v>0</v>
      </c>
      <c r="I228" s="18">
        <f t="shared" si="10"/>
        <v>120</v>
      </c>
    </row>
    <row r="229" spans="1:9" x14ac:dyDescent="0.25">
      <c r="A229" s="24">
        <v>227</v>
      </c>
      <c r="B229" s="23">
        <f t="shared" si="11"/>
        <v>44571</v>
      </c>
      <c r="C229" s="24">
        <v>11</v>
      </c>
      <c r="D229" s="22" t="str">
        <f t="shared" si="9"/>
        <v>ASET</v>
      </c>
      <c r="E229" s="18">
        <f>'Availability Payment'!H228</f>
        <v>120</v>
      </c>
      <c r="F229" s="18">
        <f>SUMIF('Arming Payment'!$A$3:$A$6698,'Total Payment(Hourly Detail)'!A229,'Arming Payment'!$O$3:$O$6698)</f>
        <v>0</v>
      </c>
      <c r="G229" s="18">
        <f>'Trip Payment'!K229</f>
        <v>0</v>
      </c>
      <c r="H229" s="18" cm="1">
        <f t="array" ref="H229">SUMPRODUCT(('Arming Payment'!$A$3:$A$6698=$A229)*('Arming Payment'!$Q$3:$Q$6698))+'Availability Payment'!$L228</f>
        <v>0</v>
      </c>
      <c r="I229" s="18">
        <f t="shared" si="10"/>
        <v>120</v>
      </c>
    </row>
    <row r="230" spans="1:9" x14ac:dyDescent="0.25">
      <c r="A230" s="24">
        <v>228</v>
      </c>
      <c r="B230" s="23">
        <f t="shared" si="11"/>
        <v>44571</v>
      </c>
      <c r="C230" s="24">
        <v>12</v>
      </c>
      <c r="D230" s="22" t="str">
        <f t="shared" si="9"/>
        <v>ASET</v>
      </c>
      <c r="E230" s="18">
        <f>'Availability Payment'!H229</f>
        <v>120</v>
      </c>
      <c r="F230" s="18">
        <f>SUMIF('Arming Payment'!$A$3:$A$6698,'Total Payment(Hourly Detail)'!A230,'Arming Payment'!$O$3:$O$6698)</f>
        <v>0</v>
      </c>
      <c r="G230" s="18">
        <f>'Trip Payment'!K230</f>
        <v>0</v>
      </c>
      <c r="H230" s="18" cm="1">
        <f t="array" ref="H230">SUMPRODUCT(('Arming Payment'!$A$3:$A$6698=$A230)*('Arming Payment'!$Q$3:$Q$6698))+'Availability Payment'!$L229</f>
        <v>0</v>
      </c>
      <c r="I230" s="18">
        <f t="shared" si="10"/>
        <v>120</v>
      </c>
    </row>
    <row r="231" spans="1:9" x14ac:dyDescent="0.25">
      <c r="A231" s="24">
        <v>229</v>
      </c>
      <c r="B231" s="23">
        <f t="shared" si="11"/>
        <v>44571</v>
      </c>
      <c r="C231" s="24">
        <v>13</v>
      </c>
      <c r="D231" s="22" t="str">
        <f t="shared" si="9"/>
        <v>ASET</v>
      </c>
      <c r="E231" s="18">
        <f>'Availability Payment'!H230</f>
        <v>120</v>
      </c>
      <c r="F231" s="18">
        <f>SUMIF('Arming Payment'!$A$3:$A$6698,'Total Payment(Hourly Detail)'!A231,'Arming Payment'!$O$3:$O$6698)</f>
        <v>0</v>
      </c>
      <c r="G231" s="18">
        <f>'Trip Payment'!K231</f>
        <v>0</v>
      </c>
      <c r="H231" s="18" cm="1">
        <f t="array" ref="H231">SUMPRODUCT(('Arming Payment'!$A$3:$A$6698=$A231)*('Arming Payment'!$Q$3:$Q$6698))+'Availability Payment'!$L230</f>
        <v>0</v>
      </c>
      <c r="I231" s="18">
        <f t="shared" si="10"/>
        <v>120</v>
      </c>
    </row>
    <row r="232" spans="1:9" x14ac:dyDescent="0.25">
      <c r="A232" s="24">
        <v>230</v>
      </c>
      <c r="B232" s="23">
        <f t="shared" si="11"/>
        <v>44571</v>
      </c>
      <c r="C232" s="24">
        <v>14</v>
      </c>
      <c r="D232" s="22" t="str">
        <f t="shared" si="9"/>
        <v>ASET</v>
      </c>
      <c r="E232" s="18">
        <f>'Availability Payment'!H231</f>
        <v>120</v>
      </c>
      <c r="F232" s="18">
        <f>SUMIF('Arming Payment'!$A$3:$A$6698,'Total Payment(Hourly Detail)'!A232,'Arming Payment'!$O$3:$O$6698)</f>
        <v>0</v>
      </c>
      <c r="G232" s="18">
        <f>'Trip Payment'!K232</f>
        <v>0</v>
      </c>
      <c r="H232" s="18" cm="1">
        <f t="array" ref="H232">SUMPRODUCT(('Arming Payment'!$A$3:$A$6698=$A232)*('Arming Payment'!$Q$3:$Q$6698))+'Availability Payment'!$L231</f>
        <v>0</v>
      </c>
      <c r="I232" s="18">
        <f t="shared" si="10"/>
        <v>120</v>
      </c>
    </row>
    <row r="233" spans="1:9" x14ac:dyDescent="0.25">
      <c r="A233" s="24">
        <v>231</v>
      </c>
      <c r="B233" s="23">
        <f t="shared" si="11"/>
        <v>44571</v>
      </c>
      <c r="C233" s="24">
        <v>15</v>
      </c>
      <c r="D233" s="22" t="str">
        <f t="shared" si="9"/>
        <v>ASET</v>
      </c>
      <c r="E233" s="18">
        <f>'Availability Payment'!H232</f>
        <v>120</v>
      </c>
      <c r="F233" s="18">
        <f>SUMIF('Arming Payment'!$A$3:$A$6698,'Total Payment(Hourly Detail)'!A233,'Arming Payment'!$O$3:$O$6698)</f>
        <v>0</v>
      </c>
      <c r="G233" s="18">
        <f>'Trip Payment'!K233</f>
        <v>0</v>
      </c>
      <c r="H233" s="18" cm="1">
        <f t="array" ref="H233">SUMPRODUCT(('Arming Payment'!$A$3:$A$6698=$A233)*('Arming Payment'!$Q$3:$Q$6698))+'Availability Payment'!$L232</f>
        <v>0</v>
      </c>
      <c r="I233" s="18">
        <f t="shared" si="10"/>
        <v>120</v>
      </c>
    </row>
    <row r="234" spans="1:9" x14ac:dyDescent="0.25">
      <c r="A234" s="24">
        <v>232</v>
      </c>
      <c r="B234" s="23">
        <f t="shared" si="11"/>
        <v>44571</v>
      </c>
      <c r="C234" s="24">
        <v>16</v>
      </c>
      <c r="D234" s="22" t="str">
        <f t="shared" si="9"/>
        <v>ASET</v>
      </c>
      <c r="E234" s="18">
        <f>'Availability Payment'!H233</f>
        <v>120</v>
      </c>
      <c r="F234" s="18">
        <f>SUMIF('Arming Payment'!$A$3:$A$6698,'Total Payment(Hourly Detail)'!A234,'Arming Payment'!$O$3:$O$6698)</f>
        <v>0</v>
      </c>
      <c r="G234" s="18">
        <f>'Trip Payment'!K234</f>
        <v>0</v>
      </c>
      <c r="H234" s="18" cm="1">
        <f t="array" ref="H234">SUMPRODUCT(('Arming Payment'!$A$3:$A$6698=$A234)*('Arming Payment'!$Q$3:$Q$6698))+'Availability Payment'!$L233</f>
        <v>0</v>
      </c>
      <c r="I234" s="18">
        <f t="shared" si="10"/>
        <v>120</v>
      </c>
    </row>
    <row r="235" spans="1:9" x14ac:dyDescent="0.25">
      <c r="A235" s="24">
        <v>233</v>
      </c>
      <c r="B235" s="23">
        <f t="shared" si="11"/>
        <v>44571</v>
      </c>
      <c r="C235" s="24">
        <v>17</v>
      </c>
      <c r="D235" s="22" t="str">
        <f t="shared" si="9"/>
        <v>ASET</v>
      </c>
      <c r="E235" s="18">
        <f>'Availability Payment'!H234</f>
        <v>120</v>
      </c>
      <c r="F235" s="18">
        <f>SUMIF('Arming Payment'!$A$3:$A$6698,'Total Payment(Hourly Detail)'!A235,'Arming Payment'!$O$3:$O$6698)</f>
        <v>0</v>
      </c>
      <c r="G235" s="18">
        <f>'Trip Payment'!K235</f>
        <v>0</v>
      </c>
      <c r="H235" s="18" cm="1">
        <f t="array" ref="H235">SUMPRODUCT(('Arming Payment'!$A$3:$A$6698=$A235)*('Arming Payment'!$Q$3:$Q$6698))+'Availability Payment'!$L234</f>
        <v>0</v>
      </c>
      <c r="I235" s="18">
        <f t="shared" si="10"/>
        <v>120</v>
      </c>
    </row>
    <row r="236" spans="1:9" x14ac:dyDescent="0.25">
      <c r="A236" s="24">
        <v>234</v>
      </c>
      <c r="B236" s="23">
        <f t="shared" si="11"/>
        <v>44571</v>
      </c>
      <c r="C236" s="24">
        <v>18</v>
      </c>
      <c r="D236" s="22" t="str">
        <f t="shared" si="9"/>
        <v>ASET</v>
      </c>
      <c r="E236" s="18">
        <f>'Availability Payment'!H235</f>
        <v>120</v>
      </c>
      <c r="F236" s="18">
        <f>SUMIF('Arming Payment'!$A$3:$A$6698,'Total Payment(Hourly Detail)'!A236,'Arming Payment'!$O$3:$O$6698)</f>
        <v>0</v>
      </c>
      <c r="G236" s="18">
        <f>'Trip Payment'!K236</f>
        <v>0</v>
      </c>
      <c r="H236" s="18" cm="1">
        <f t="array" ref="H236">SUMPRODUCT(('Arming Payment'!$A$3:$A$6698=$A236)*('Arming Payment'!$Q$3:$Q$6698))+'Availability Payment'!$L235</f>
        <v>0</v>
      </c>
      <c r="I236" s="18">
        <f t="shared" si="10"/>
        <v>120</v>
      </c>
    </row>
    <row r="237" spans="1:9" x14ac:dyDescent="0.25">
      <c r="A237" s="24">
        <v>235</v>
      </c>
      <c r="B237" s="23">
        <f t="shared" si="11"/>
        <v>44571</v>
      </c>
      <c r="C237" s="24">
        <v>19</v>
      </c>
      <c r="D237" s="22" t="str">
        <f t="shared" si="9"/>
        <v>ASET</v>
      </c>
      <c r="E237" s="18">
        <f>'Availability Payment'!H236</f>
        <v>120</v>
      </c>
      <c r="F237" s="18">
        <f>SUMIF('Arming Payment'!$A$3:$A$6698,'Total Payment(Hourly Detail)'!A237,'Arming Payment'!$O$3:$O$6698)</f>
        <v>0</v>
      </c>
      <c r="G237" s="18">
        <f>'Trip Payment'!K237</f>
        <v>0</v>
      </c>
      <c r="H237" s="18" cm="1">
        <f t="array" ref="H237">SUMPRODUCT(('Arming Payment'!$A$3:$A$6698=$A237)*('Arming Payment'!$Q$3:$Q$6698))+'Availability Payment'!$L236</f>
        <v>0</v>
      </c>
      <c r="I237" s="18">
        <f t="shared" si="10"/>
        <v>120</v>
      </c>
    </row>
    <row r="238" spans="1:9" x14ac:dyDescent="0.25">
      <c r="A238" s="24">
        <v>236</v>
      </c>
      <c r="B238" s="23">
        <f t="shared" si="11"/>
        <v>44571</v>
      </c>
      <c r="C238" s="24">
        <v>20</v>
      </c>
      <c r="D238" s="22" t="str">
        <f t="shared" si="9"/>
        <v>ASET</v>
      </c>
      <c r="E238" s="18">
        <f>'Availability Payment'!H237</f>
        <v>120</v>
      </c>
      <c r="F238" s="18">
        <f>SUMIF('Arming Payment'!$A$3:$A$6698,'Total Payment(Hourly Detail)'!A238,'Arming Payment'!$O$3:$O$6698)</f>
        <v>0</v>
      </c>
      <c r="G238" s="18">
        <f>'Trip Payment'!K238</f>
        <v>0</v>
      </c>
      <c r="H238" s="18" cm="1">
        <f t="array" ref="H238">SUMPRODUCT(('Arming Payment'!$A$3:$A$6698=$A238)*('Arming Payment'!$Q$3:$Q$6698))+'Availability Payment'!$L237</f>
        <v>0</v>
      </c>
      <c r="I238" s="18">
        <f t="shared" si="10"/>
        <v>120</v>
      </c>
    </row>
    <row r="239" spans="1:9" x14ac:dyDescent="0.25">
      <c r="A239" s="24">
        <v>237</v>
      </c>
      <c r="B239" s="23">
        <f t="shared" si="11"/>
        <v>44571</v>
      </c>
      <c r="C239" s="24">
        <v>21</v>
      </c>
      <c r="D239" s="22" t="str">
        <f t="shared" si="9"/>
        <v>ASET</v>
      </c>
      <c r="E239" s="18">
        <f>'Availability Payment'!H238</f>
        <v>120</v>
      </c>
      <c r="F239" s="18">
        <f>SUMIF('Arming Payment'!$A$3:$A$6698,'Total Payment(Hourly Detail)'!A239,'Arming Payment'!$O$3:$O$6698)</f>
        <v>0</v>
      </c>
      <c r="G239" s="18">
        <f>'Trip Payment'!K239</f>
        <v>0</v>
      </c>
      <c r="H239" s="18" cm="1">
        <f t="array" ref="H239">SUMPRODUCT(('Arming Payment'!$A$3:$A$6698=$A239)*('Arming Payment'!$Q$3:$Q$6698))+'Availability Payment'!$L238</f>
        <v>0</v>
      </c>
      <c r="I239" s="18">
        <f t="shared" si="10"/>
        <v>120</v>
      </c>
    </row>
    <row r="240" spans="1:9" x14ac:dyDescent="0.25">
      <c r="A240" s="24">
        <v>238</v>
      </c>
      <c r="B240" s="23">
        <f t="shared" si="11"/>
        <v>44571</v>
      </c>
      <c r="C240" s="24">
        <v>22</v>
      </c>
      <c r="D240" s="22" t="str">
        <f t="shared" si="9"/>
        <v>ASET</v>
      </c>
      <c r="E240" s="18">
        <f>'Availability Payment'!H239</f>
        <v>120</v>
      </c>
      <c r="F240" s="18">
        <f>SUMIF('Arming Payment'!$A$3:$A$6698,'Total Payment(Hourly Detail)'!A240,'Arming Payment'!$O$3:$O$6698)</f>
        <v>0</v>
      </c>
      <c r="G240" s="18">
        <f>'Trip Payment'!K240</f>
        <v>0</v>
      </c>
      <c r="H240" s="18" cm="1">
        <f t="array" ref="H240">SUMPRODUCT(('Arming Payment'!$A$3:$A$6698=$A240)*('Arming Payment'!$Q$3:$Q$6698))+'Availability Payment'!$L239</f>
        <v>0</v>
      </c>
      <c r="I240" s="18">
        <f t="shared" si="10"/>
        <v>120</v>
      </c>
    </row>
    <row r="241" spans="1:9" x14ac:dyDescent="0.25">
      <c r="A241" s="24">
        <v>239</v>
      </c>
      <c r="B241" s="23">
        <f t="shared" si="11"/>
        <v>44571</v>
      </c>
      <c r="C241" s="24">
        <v>23</v>
      </c>
      <c r="D241" s="22" t="str">
        <f t="shared" si="9"/>
        <v>ASET</v>
      </c>
      <c r="E241" s="18">
        <f>'Availability Payment'!H240</f>
        <v>120</v>
      </c>
      <c r="F241" s="18">
        <f>SUMIF('Arming Payment'!$A$3:$A$6698,'Total Payment(Hourly Detail)'!A241,'Arming Payment'!$O$3:$O$6698)</f>
        <v>0</v>
      </c>
      <c r="G241" s="18">
        <f>'Trip Payment'!K241</f>
        <v>0</v>
      </c>
      <c r="H241" s="18" cm="1">
        <f t="array" ref="H241">SUMPRODUCT(('Arming Payment'!$A$3:$A$6698=$A241)*('Arming Payment'!$Q$3:$Q$6698))+'Availability Payment'!$L240</f>
        <v>0</v>
      </c>
      <c r="I241" s="18">
        <f t="shared" si="10"/>
        <v>120</v>
      </c>
    </row>
    <row r="242" spans="1:9" x14ac:dyDescent="0.25">
      <c r="A242" s="24">
        <v>240</v>
      </c>
      <c r="B242" s="23">
        <f t="shared" si="11"/>
        <v>44571</v>
      </c>
      <c r="C242" s="24">
        <v>24</v>
      </c>
      <c r="D242" s="22" t="str">
        <f t="shared" si="9"/>
        <v>ASET</v>
      </c>
      <c r="E242" s="18">
        <f>'Availability Payment'!H241</f>
        <v>120</v>
      </c>
      <c r="F242" s="18">
        <f>SUMIF('Arming Payment'!$A$3:$A$6698,'Total Payment(Hourly Detail)'!A242,'Arming Payment'!$O$3:$O$6698)</f>
        <v>0</v>
      </c>
      <c r="G242" s="18">
        <f>'Trip Payment'!K242</f>
        <v>0</v>
      </c>
      <c r="H242" s="18" cm="1">
        <f t="array" ref="H242">SUMPRODUCT(('Arming Payment'!$A$3:$A$6698=$A242)*('Arming Payment'!$Q$3:$Q$6698))+'Availability Payment'!$L241</f>
        <v>0</v>
      </c>
      <c r="I242" s="18">
        <f t="shared" si="10"/>
        <v>120</v>
      </c>
    </row>
    <row r="243" spans="1:9" x14ac:dyDescent="0.25">
      <c r="A243" s="24">
        <v>241</v>
      </c>
      <c r="B243" s="23">
        <f t="shared" si="11"/>
        <v>44572</v>
      </c>
      <c r="C243" s="24">
        <v>1</v>
      </c>
      <c r="D243" s="22" t="str">
        <f t="shared" si="9"/>
        <v>ASET</v>
      </c>
      <c r="E243" s="18">
        <f>'Availability Payment'!H242</f>
        <v>120</v>
      </c>
      <c r="F243" s="18">
        <f>SUMIF('Arming Payment'!$A$3:$A$6698,'Total Payment(Hourly Detail)'!A243,'Arming Payment'!$O$3:$O$6698)</f>
        <v>0</v>
      </c>
      <c r="G243" s="18">
        <f>'Trip Payment'!K243</f>
        <v>0</v>
      </c>
      <c r="H243" s="18" cm="1">
        <f t="array" ref="H243">SUMPRODUCT(('Arming Payment'!$A$3:$A$6698=$A243)*('Arming Payment'!$Q$3:$Q$6698))+'Availability Payment'!$L242</f>
        <v>0</v>
      </c>
      <c r="I243" s="18">
        <f t="shared" si="10"/>
        <v>120</v>
      </c>
    </row>
    <row r="244" spans="1:9" x14ac:dyDescent="0.25">
      <c r="A244" s="24">
        <v>242</v>
      </c>
      <c r="B244" s="23">
        <f t="shared" si="11"/>
        <v>44572</v>
      </c>
      <c r="C244" s="24">
        <v>2</v>
      </c>
      <c r="D244" s="22" t="str">
        <f t="shared" si="9"/>
        <v>ASET</v>
      </c>
      <c r="E244" s="18">
        <f>'Availability Payment'!H243</f>
        <v>120</v>
      </c>
      <c r="F244" s="18">
        <f>SUMIF('Arming Payment'!$A$3:$A$6698,'Total Payment(Hourly Detail)'!A244,'Arming Payment'!$O$3:$O$6698)</f>
        <v>0</v>
      </c>
      <c r="G244" s="18">
        <f>'Trip Payment'!K244</f>
        <v>0</v>
      </c>
      <c r="H244" s="18" cm="1">
        <f t="array" ref="H244">SUMPRODUCT(('Arming Payment'!$A$3:$A$6698=$A244)*('Arming Payment'!$Q$3:$Q$6698))+'Availability Payment'!$L243</f>
        <v>0</v>
      </c>
      <c r="I244" s="18">
        <f t="shared" si="10"/>
        <v>120</v>
      </c>
    </row>
    <row r="245" spans="1:9" x14ac:dyDescent="0.25">
      <c r="A245" s="24">
        <v>243</v>
      </c>
      <c r="B245" s="23">
        <f t="shared" si="11"/>
        <v>44572</v>
      </c>
      <c r="C245" s="24">
        <v>3</v>
      </c>
      <c r="D245" s="22" t="str">
        <f t="shared" si="9"/>
        <v>ASET</v>
      </c>
      <c r="E245" s="18">
        <f>'Availability Payment'!H244</f>
        <v>120</v>
      </c>
      <c r="F245" s="18">
        <f>SUMIF('Arming Payment'!$A$3:$A$6698,'Total Payment(Hourly Detail)'!A245,'Arming Payment'!$O$3:$O$6698)</f>
        <v>0</v>
      </c>
      <c r="G245" s="18">
        <f>'Trip Payment'!K245</f>
        <v>0</v>
      </c>
      <c r="H245" s="18" cm="1">
        <f t="array" ref="H245">SUMPRODUCT(('Arming Payment'!$A$3:$A$6698=$A245)*('Arming Payment'!$Q$3:$Q$6698))+'Availability Payment'!$L244</f>
        <v>0</v>
      </c>
      <c r="I245" s="18">
        <f t="shared" si="10"/>
        <v>120</v>
      </c>
    </row>
    <row r="246" spans="1:9" x14ac:dyDescent="0.25">
      <c r="A246" s="24">
        <v>244</v>
      </c>
      <c r="B246" s="23">
        <f t="shared" si="11"/>
        <v>44572</v>
      </c>
      <c r="C246" s="24">
        <v>4</v>
      </c>
      <c r="D246" s="22" t="str">
        <f t="shared" si="9"/>
        <v>ASET</v>
      </c>
      <c r="E246" s="18">
        <f>'Availability Payment'!H245</f>
        <v>120</v>
      </c>
      <c r="F246" s="18">
        <f>SUMIF('Arming Payment'!$A$3:$A$6698,'Total Payment(Hourly Detail)'!A246,'Arming Payment'!$O$3:$O$6698)</f>
        <v>0</v>
      </c>
      <c r="G246" s="18">
        <f>'Trip Payment'!K246</f>
        <v>0</v>
      </c>
      <c r="H246" s="18" cm="1">
        <f t="array" ref="H246">SUMPRODUCT(('Arming Payment'!$A$3:$A$6698=$A246)*('Arming Payment'!$Q$3:$Q$6698))+'Availability Payment'!$L245</f>
        <v>0</v>
      </c>
      <c r="I246" s="18">
        <f t="shared" si="10"/>
        <v>120</v>
      </c>
    </row>
    <row r="247" spans="1:9" x14ac:dyDescent="0.25">
      <c r="A247" s="24">
        <v>245</v>
      </c>
      <c r="B247" s="23">
        <f t="shared" si="11"/>
        <v>44572</v>
      </c>
      <c r="C247" s="24">
        <v>5</v>
      </c>
      <c r="D247" s="22" t="str">
        <f t="shared" si="9"/>
        <v>ASET</v>
      </c>
      <c r="E247" s="18">
        <f>'Availability Payment'!H246</f>
        <v>120</v>
      </c>
      <c r="F247" s="18">
        <f>SUMIF('Arming Payment'!$A$3:$A$6698,'Total Payment(Hourly Detail)'!A247,'Arming Payment'!$O$3:$O$6698)</f>
        <v>0</v>
      </c>
      <c r="G247" s="18">
        <f>'Trip Payment'!K247</f>
        <v>0</v>
      </c>
      <c r="H247" s="18" cm="1">
        <f t="array" ref="H247">SUMPRODUCT(('Arming Payment'!$A$3:$A$6698=$A247)*('Arming Payment'!$Q$3:$Q$6698))+'Availability Payment'!$L246</f>
        <v>0</v>
      </c>
      <c r="I247" s="18">
        <f t="shared" si="10"/>
        <v>120</v>
      </c>
    </row>
    <row r="248" spans="1:9" x14ac:dyDescent="0.25">
      <c r="A248" s="24">
        <v>246</v>
      </c>
      <c r="B248" s="23">
        <f t="shared" si="11"/>
        <v>44572</v>
      </c>
      <c r="C248" s="24">
        <v>6</v>
      </c>
      <c r="D248" s="22" t="str">
        <f t="shared" si="9"/>
        <v>ASET</v>
      </c>
      <c r="E248" s="18">
        <f>'Availability Payment'!H247</f>
        <v>120</v>
      </c>
      <c r="F248" s="18">
        <f>SUMIF('Arming Payment'!$A$3:$A$6698,'Total Payment(Hourly Detail)'!A248,'Arming Payment'!$O$3:$O$6698)</f>
        <v>0</v>
      </c>
      <c r="G248" s="18">
        <f>'Trip Payment'!K248</f>
        <v>0</v>
      </c>
      <c r="H248" s="18" cm="1">
        <f t="array" ref="H248">SUMPRODUCT(('Arming Payment'!$A$3:$A$6698=$A248)*('Arming Payment'!$Q$3:$Q$6698))+'Availability Payment'!$L247</f>
        <v>0</v>
      </c>
      <c r="I248" s="18">
        <f t="shared" si="10"/>
        <v>120</v>
      </c>
    </row>
    <row r="249" spans="1:9" x14ac:dyDescent="0.25">
      <c r="A249" s="24">
        <v>247</v>
      </c>
      <c r="B249" s="23">
        <f t="shared" si="11"/>
        <v>44572</v>
      </c>
      <c r="C249" s="24">
        <v>7</v>
      </c>
      <c r="D249" s="22" t="str">
        <f t="shared" si="9"/>
        <v>ASET</v>
      </c>
      <c r="E249" s="18">
        <f>'Availability Payment'!H248</f>
        <v>120</v>
      </c>
      <c r="F249" s="18">
        <f>SUMIF('Arming Payment'!$A$3:$A$6698,'Total Payment(Hourly Detail)'!A249,'Arming Payment'!$O$3:$O$6698)</f>
        <v>0</v>
      </c>
      <c r="G249" s="18">
        <f>'Trip Payment'!K249</f>
        <v>0</v>
      </c>
      <c r="H249" s="18" cm="1">
        <f t="array" ref="H249">SUMPRODUCT(('Arming Payment'!$A$3:$A$6698=$A249)*('Arming Payment'!$Q$3:$Q$6698))+'Availability Payment'!$L248</f>
        <v>0</v>
      </c>
      <c r="I249" s="18">
        <f t="shared" si="10"/>
        <v>120</v>
      </c>
    </row>
    <row r="250" spans="1:9" x14ac:dyDescent="0.25">
      <c r="A250" s="24">
        <v>248</v>
      </c>
      <c r="B250" s="23">
        <f t="shared" si="11"/>
        <v>44572</v>
      </c>
      <c r="C250" s="24">
        <v>8</v>
      </c>
      <c r="D250" s="22" t="str">
        <f t="shared" si="9"/>
        <v>ASET</v>
      </c>
      <c r="E250" s="18">
        <f>'Availability Payment'!H249</f>
        <v>120</v>
      </c>
      <c r="F250" s="18">
        <f>SUMIF('Arming Payment'!$A$3:$A$6698,'Total Payment(Hourly Detail)'!A250,'Arming Payment'!$O$3:$O$6698)</f>
        <v>0</v>
      </c>
      <c r="G250" s="18">
        <f>'Trip Payment'!K250</f>
        <v>0</v>
      </c>
      <c r="H250" s="18" cm="1">
        <f t="array" ref="H250">SUMPRODUCT(('Arming Payment'!$A$3:$A$6698=$A250)*('Arming Payment'!$Q$3:$Q$6698))+'Availability Payment'!$L249</f>
        <v>0</v>
      </c>
      <c r="I250" s="18">
        <f t="shared" si="10"/>
        <v>120</v>
      </c>
    </row>
    <row r="251" spans="1:9" x14ac:dyDescent="0.25">
      <c r="A251" s="24">
        <v>249</v>
      </c>
      <c r="B251" s="23">
        <f t="shared" si="11"/>
        <v>44572</v>
      </c>
      <c r="C251" s="24">
        <v>9</v>
      </c>
      <c r="D251" s="22" t="str">
        <f t="shared" si="9"/>
        <v>ASET</v>
      </c>
      <c r="E251" s="18">
        <f>'Availability Payment'!H250</f>
        <v>120</v>
      </c>
      <c r="F251" s="18">
        <f>SUMIF('Arming Payment'!$A$3:$A$6698,'Total Payment(Hourly Detail)'!A251,'Arming Payment'!$O$3:$O$6698)</f>
        <v>0</v>
      </c>
      <c r="G251" s="18">
        <f>'Trip Payment'!K251</f>
        <v>0</v>
      </c>
      <c r="H251" s="18" cm="1">
        <f t="array" ref="H251">SUMPRODUCT(('Arming Payment'!$A$3:$A$6698=$A251)*('Arming Payment'!$Q$3:$Q$6698))+'Availability Payment'!$L250</f>
        <v>0</v>
      </c>
      <c r="I251" s="18">
        <f t="shared" si="10"/>
        <v>120</v>
      </c>
    </row>
    <row r="252" spans="1:9" x14ac:dyDescent="0.25">
      <c r="A252" s="24">
        <v>250</v>
      </c>
      <c r="B252" s="23">
        <f t="shared" si="11"/>
        <v>44572</v>
      </c>
      <c r="C252" s="24">
        <v>10</v>
      </c>
      <c r="D252" s="22" t="str">
        <f t="shared" si="9"/>
        <v>ASET</v>
      </c>
      <c r="E252" s="18">
        <f>'Availability Payment'!H251</f>
        <v>120</v>
      </c>
      <c r="F252" s="18">
        <f>SUMIF('Arming Payment'!$A$3:$A$6698,'Total Payment(Hourly Detail)'!A252,'Arming Payment'!$O$3:$O$6698)</f>
        <v>0</v>
      </c>
      <c r="G252" s="18">
        <f>'Trip Payment'!K252</f>
        <v>0</v>
      </c>
      <c r="H252" s="18" cm="1">
        <f t="array" ref="H252">SUMPRODUCT(('Arming Payment'!$A$3:$A$6698=$A252)*('Arming Payment'!$Q$3:$Q$6698))+'Availability Payment'!$L251</f>
        <v>0</v>
      </c>
      <c r="I252" s="18">
        <f t="shared" si="10"/>
        <v>120</v>
      </c>
    </row>
    <row r="253" spans="1:9" x14ac:dyDescent="0.25">
      <c r="A253" s="24">
        <v>251</v>
      </c>
      <c r="B253" s="23">
        <f t="shared" si="11"/>
        <v>44572</v>
      </c>
      <c r="C253" s="24">
        <v>11</v>
      </c>
      <c r="D253" s="22" t="str">
        <f t="shared" si="9"/>
        <v>ASET</v>
      </c>
      <c r="E253" s="18">
        <f>'Availability Payment'!H252</f>
        <v>120</v>
      </c>
      <c r="F253" s="18">
        <f>SUMIF('Arming Payment'!$A$3:$A$6698,'Total Payment(Hourly Detail)'!A253,'Arming Payment'!$O$3:$O$6698)</f>
        <v>0</v>
      </c>
      <c r="G253" s="18">
        <f>'Trip Payment'!K253</f>
        <v>0</v>
      </c>
      <c r="H253" s="18" cm="1">
        <f t="array" ref="H253">SUMPRODUCT(('Arming Payment'!$A$3:$A$6698=$A253)*('Arming Payment'!$Q$3:$Q$6698))+'Availability Payment'!$L252</f>
        <v>0</v>
      </c>
      <c r="I253" s="18">
        <f t="shared" si="10"/>
        <v>120</v>
      </c>
    </row>
    <row r="254" spans="1:9" x14ac:dyDescent="0.25">
      <c r="A254" s="24">
        <v>252</v>
      </c>
      <c r="B254" s="23">
        <f t="shared" si="11"/>
        <v>44572</v>
      </c>
      <c r="C254" s="24">
        <v>12</v>
      </c>
      <c r="D254" s="22" t="str">
        <f t="shared" si="9"/>
        <v>ASET</v>
      </c>
      <c r="E254" s="18">
        <f>'Availability Payment'!H253</f>
        <v>120</v>
      </c>
      <c r="F254" s="18">
        <f>SUMIF('Arming Payment'!$A$3:$A$6698,'Total Payment(Hourly Detail)'!A254,'Arming Payment'!$O$3:$O$6698)</f>
        <v>0</v>
      </c>
      <c r="G254" s="18">
        <f>'Trip Payment'!K254</f>
        <v>0</v>
      </c>
      <c r="H254" s="18" cm="1">
        <f t="array" ref="H254">SUMPRODUCT(('Arming Payment'!$A$3:$A$6698=$A254)*('Arming Payment'!$Q$3:$Q$6698))+'Availability Payment'!$L253</f>
        <v>0</v>
      </c>
      <c r="I254" s="18">
        <f t="shared" si="10"/>
        <v>120</v>
      </c>
    </row>
    <row r="255" spans="1:9" x14ac:dyDescent="0.25">
      <c r="A255" s="24">
        <v>253</v>
      </c>
      <c r="B255" s="23">
        <f t="shared" si="11"/>
        <v>44572</v>
      </c>
      <c r="C255" s="24">
        <v>13</v>
      </c>
      <c r="D255" s="22" t="str">
        <f t="shared" si="9"/>
        <v>ASET</v>
      </c>
      <c r="E255" s="18">
        <f>'Availability Payment'!H254</f>
        <v>120</v>
      </c>
      <c r="F255" s="18">
        <f>SUMIF('Arming Payment'!$A$3:$A$6698,'Total Payment(Hourly Detail)'!A255,'Arming Payment'!$O$3:$O$6698)</f>
        <v>0</v>
      </c>
      <c r="G255" s="18">
        <f>'Trip Payment'!K255</f>
        <v>0</v>
      </c>
      <c r="H255" s="18" cm="1">
        <f t="array" ref="H255">SUMPRODUCT(('Arming Payment'!$A$3:$A$6698=$A255)*('Arming Payment'!$Q$3:$Q$6698))+'Availability Payment'!$L254</f>
        <v>0</v>
      </c>
      <c r="I255" s="18">
        <f t="shared" si="10"/>
        <v>120</v>
      </c>
    </row>
    <row r="256" spans="1:9" x14ac:dyDescent="0.25">
      <c r="A256" s="24">
        <v>254</v>
      </c>
      <c r="B256" s="23">
        <f t="shared" si="11"/>
        <v>44572</v>
      </c>
      <c r="C256" s="24">
        <v>14</v>
      </c>
      <c r="D256" s="22" t="str">
        <f t="shared" si="9"/>
        <v>ASET</v>
      </c>
      <c r="E256" s="18">
        <f>'Availability Payment'!H255</f>
        <v>120</v>
      </c>
      <c r="F256" s="18">
        <f>SUMIF('Arming Payment'!$A$3:$A$6698,'Total Payment(Hourly Detail)'!A256,'Arming Payment'!$O$3:$O$6698)</f>
        <v>0</v>
      </c>
      <c r="G256" s="18">
        <f>'Trip Payment'!K256</f>
        <v>0</v>
      </c>
      <c r="H256" s="18" cm="1">
        <f t="array" ref="H256">SUMPRODUCT(('Arming Payment'!$A$3:$A$6698=$A256)*('Arming Payment'!$Q$3:$Q$6698))+'Availability Payment'!$L255</f>
        <v>0</v>
      </c>
      <c r="I256" s="18">
        <f t="shared" si="10"/>
        <v>120</v>
      </c>
    </row>
    <row r="257" spans="1:9" x14ac:dyDescent="0.25">
      <c r="A257" s="24">
        <v>255</v>
      </c>
      <c r="B257" s="23">
        <f t="shared" si="11"/>
        <v>44572</v>
      </c>
      <c r="C257" s="24">
        <v>15</v>
      </c>
      <c r="D257" s="22" t="str">
        <f t="shared" si="9"/>
        <v>ASET</v>
      </c>
      <c r="E257" s="18">
        <f>'Availability Payment'!H256</f>
        <v>120</v>
      </c>
      <c r="F257" s="18">
        <f>SUMIF('Arming Payment'!$A$3:$A$6698,'Total Payment(Hourly Detail)'!A257,'Arming Payment'!$O$3:$O$6698)</f>
        <v>0</v>
      </c>
      <c r="G257" s="18">
        <f>'Trip Payment'!K257</f>
        <v>0</v>
      </c>
      <c r="H257" s="18" cm="1">
        <f t="array" ref="H257">SUMPRODUCT(('Arming Payment'!$A$3:$A$6698=$A257)*('Arming Payment'!$Q$3:$Q$6698))+'Availability Payment'!$L256</f>
        <v>0</v>
      </c>
      <c r="I257" s="18">
        <f t="shared" si="10"/>
        <v>120</v>
      </c>
    </row>
    <row r="258" spans="1:9" x14ac:dyDescent="0.25">
      <c r="A258" s="24">
        <v>256</v>
      </c>
      <c r="B258" s="23">
        <f t="shared" si="11"/>
        <v>44572</v>
      </c>
      <c r="C258" s="24">
        <v>16</v>
      </c>
      <c r="D258" s="22" t="str">
        <f t="shared" si="9"/>
        <v>ASET</v>
      </c>
      <c r="E258" s="18">
        <f>'Availability Payment'!H257</f>
        <v>120</v>
      </c>
      <c r="F258" s="18">
        <f>SUMIF('Arming Payment'!$A$3:$A$6698,'Total Payment(Hourly Detail)'!A258,'Arming Payment'!$O$3:$O$6698)</f>
        <v>0</v>
      </c>
      <c r="G258" s="18">
        <f>'Trip Payment'!K258</f>
        <v>0</v>
      </c>
      <c r="H258" s="18" cm="1">
        <f t="array" ref="H258">SUMPRODUCT(('Arming Payment'!$A$3:$A$6698=$A258)*('Arming Payment'!$Q$3:$Q$6698))+'Availability Payment'!$L257</f>
        <v>0</v>
      </c>
      <c r="I258" s="18">
        <f t="shared" si="10"/>
        <v>120</v>
      </c>
    </row>
    <row r="259" spans="1:9" x14ac:dyDescent="0.25">
      <c r="A259" s="24">
        <v>257</v>
      </c>
      <c r="B259" s="23">
        <f t="shared" si="11"/>
        <v>44572</v>
      </c>
      <c r="C259" s="24">
        <v>17</v>
      </c>
      <c r="D259" s="22" t="str">
        <f t="shared" ref="D259:D322" si="12">Unit</f>
        <v>ASET</v>
      </c>
      <c r="E259" s="18">
        <f>'Availability Payment'!H258</f>
        <v>120</v>
      </c>
      <c r="F259" s="18">
        <f>SUMIF('Arming Payment'!$A$3:$A$6698,'Total Payment(Hourly Detail)'!A259,'Arming Payment'!$O$3:$O$6698)</f>
        <v>0</v>
      </c>
      <c r="G259" s="18">
        <f>'Trip Payment'!K259</f>
        <v>0</v>
      </c>
      <c r="H259" s="18" cm="1">
        <f t="array" ref="H259">SUMPRODUCT(('Arming Payment'!$A$3:$A$6698=$A259)*('Arming Payment'!$Q$3:$Q$6698))+'Availability Payment'!$L258</f>
        <v>0</v>
      </c>
      <c r="I259" s="18">
        <f t="shared" ref="I259:I322" si="13">SUM(E259:H259)</f>
        <v>120</v>
      </c>
    </row>
    <row r="260" spans="1:9" x14ac:dyDescent="0.25">
      <c r="A260" s="24">
        <v>258</v>
      </c>
      <c r="B260" s="23">
        <f t="shared" si="11"/>
        <v>44572</v>
      </c>
      <c r="C260" s="24">
        <v>18</v>
      </c>
      <c r="D260" s="22" t="str">
        <f t="shared" si="12"/>
        <v>ASET</v>
      </c>
      <c r="E260" s="18">
        <f>'Availability Payment'!H259</f>
        <v>120</v>
      </c>
      <c r="F260" s="18">
        <f>SUMIF('Arming Payment'!$A$3:$A$6698,'Total Payment(Hourly Detail)'!A260,'Arming Payment'!$O$3:$O$6698)</f>
        <v>0</v>
      </c>
      <c r="G260" s="18">
        <f>'Trip Payment'!K260</f>
        <v>0</v>
      </c>
      <c r="H260" s="18" cm="1">
        <f t="array" ref="H260">SUMPRODUCT(('Arming Payment'!$A$3:$A$6698=$A260)*('Arming Payment'!$Q$3:$Q$6698))+'Availability Payment'!$L259</f>
        <v>0</v>
      </c>
      <c r="I260" s="18">
        <f t="shared" si="13"/>
        <v>120</v>
      </c>
    </row>
    <row r="261" spans="1:9" x14ac:dyDescent="0.25">
      <c r="A261" s="24">
        <v>259</v>
      </c>
      <c r="B261" s="23">
        <f t="shared" si="11"/>
        <v>44572</v>
      </c>
      <c r="C261" s="24">
        <v>19</v>
      </c>
      <c r="D261" s="22" t="str">
        <f t="shared" si="12"/>
        <v>ASET</v>
      </c>
      <c r="E261" s="18">
        <f>'Availability Payment'!H260</f>
        <v>120</v>
      </c>
      <c r="F261" s="18">
        <f>SUMIF('Arming Payment'!$A$3:$A$6698,'Total Payment(Hourly Detail)'!A261,'Arming Payment'!$O$3:$O$6698)</f>
        <v>0</v>
      </c>
      <c r="G261" s="18">
        <f>'Trip Payment'!K261</f>
        <v>0</v>
      </c>
      <c r="H261" s="18" cm="1">
        <f t="array" ref="H261">SUMPRODUCT(('Arming Payment'!$A$3:$A$6698=$A261)*('Arming Payment'!$Q$3:$Q$6698))+'Availability Payment'!$L260</f>
        <v>0</v>
      </c>
      <c r="I261" s="18">
        <f t="shared" si="13"/>
        <v>120</v>
      </c>
    </row>
    <row r="262" spans="1:9" x14ac:dyDescent="0.25">
      <c r="A262" s="24">
        <v>260</v>
      </c>
      <c r="B262" s="23">
        <f t="shared" ref="B262:B325" si="14">IF(C262&gt;C261,B261,B261+1)</f>
        <v>44572</v>
      </c>
      <c r="C262" s="24">
        <v>20</v>
      </c>
      <c r="D262" s="22" t="str">
        <f t="shared" si="12"/>
        <v>ASET</v>
      </c>
      <c r="E262" s="18">
        <f>'Availability Payment'!H261</f>
        <v>120</v>
      </c>
      <c r="F262" s="18">
        <f>SUMIF('Arming Payment'!$A$3:$A$6698,'Total Payment(Hourly Detail)'!A262,'Arming Payment'!$O$3:$O$6698)</f>
        <v>0</v>
      </c>
      <c r="G262" s="18">
        <f>'Trip Payment'!K262</f>
        <v>0</v>
      </c>
      <c r="H262" s="18" cm="1">
        <f t="array" ref="H262">SUMPRODUCT(('Arming Payment'!$A$3:$A$6698=$A262)*('Arming Payment'!$Q$3:$Q$6698))+'Availability Payment'!$L261</f>
        <v>0</v>
      </c>
      <c r="I262" s="18">
        <f t="shared" si="13"/>
        <v>120</v>
      </c>
    </row>
    <row r="263" spans="1:9" x14ac:dyDescent="0.25">
      <c r="A263" s="24">
        <v>261</v>
      </c>
      <c r="B263" s="23">
        <f t="shared" si="14"/>
        <v>44572</v>
      </c>
      <c r="C263" s="24">
        <v>21</v>
      </c>
      <c r="D263" s="22" t="str">
        <f t="shared" si="12"/>
        <v>ASET</v>
      </c>
      <c r="E263" s="18">
        <f>'Availability Payment'!H262</f>
        <v>120</v>
      </c>
      <c r="F263" s="18">
        <f>SUMIF('Arming Payment'!$A$3:$A$6698,'Total Payment(Hourly Detail)'!A263,'Arming Payment'!$O$3:$O$6698)</f>
        <v>0</v>
      </c>
      <c r="G263" s="18">
        <f>'Trip Payment'!K263</f>
        <v>0</v>
      </c>
      <c r="H263" s="18" cm="1">
        <f t="array" ref="H263">SUMPRODUCT(('Arming Payment'!$A$3:$A$6698=$A263)*('Arming Payment'!$Q$3:$Q$6698))+'Availability Payment'!$L262</f>
        <v>0</v>
      </c>
      <c r="I263" s="18">
        <f t="shared" si="13"/>
        <v>120</v>
      </c>
    </row>
    <row r="264" spans="1:9" x14ac:dyDescent="0.25">
      <c r="A264" s="24">
        <v>262</v>
      </c>
      <c r="B264" s="23">
        <f t="shared" si="14"/>
        <v>44572</v>
      </c>
      <c r="C264" s="24">
        <v>22</v>
      </c>
      <c r="D264" s="22" t="str">
        <f t="shared" si="12"/>
        <v>ASET</v>
      </c>
      <c r="E264" s="18">
        <f>'Availability Payment'!H263</f>
        <v>120</v>
      </c>
      <c r="F264" s="18">
        <f>SUMIF('Arming Payment'!$A$3:$A$6698,'Total Payment(Hourly Detail)'!A264,'Arming Payment'!$O$3:$O$6698)</f>
        <v>0</v>
      </c>
      <c r="G264" s="18">
        <f>'Trip Payment'!K264</f>
        <v>0</v>
      </c>
      <c r="H264" s="18" cm="1">
        <f t="array" ref="H264">SUMPRODUCT(('Arming Payment'!$A$3:$A$6698=$A264)*('Arming Payment'!$Q$3:$Q$6698))+'Availability Payment'!$L263</f>
        <v>0</v>
      </c>
      <c r="I264" s="18">
        <f t="shared" si="13"/>
        <v>120</v>
      </c>
    </row>
    <row r="265" spans="1:9" x14ac:dyDescent="0.25">
      <c r="A265" s="24">
        <v>263</v>
      </c>
      <c r="B265" s="23">
        <f t="shared" si="14"/>
        <v>44572</v>
      </c>
      <c r="C265" s="24">
        <v>23</v>
      </c>
      <c r="D265" s="22" t="str">
        <f t="shared" si="12"/>
        <v>ASET</v>
      </c>
      <c r="E265" s="18">
        <f>'Availability Payment'!H264</f>
        <v>120</v>
      </c>
      <c r="F265" s="18">
        <f>SUMIF('Arming Payment'!$A$3:$A$6698,'Total Payment(Hourly Detail)'!A265,'Arming Payment'!$O$3:$O$6698)</f>
        <v>0</v>
      </c>
      <c r="G265" s="18">
        <f>'Trip Payment'!K265</f>
        <v>0</v>
      </c>
      <c r="H265" s="18" cm="1">
        <f t="array" ref="H265">SUMPRODUCT(('Arming Payment'!$A$3:$A$6698=$A265)*('Arming Payment'!$Q$3:$Q$6698))+'Availability Payment'!$L264</f>
        <v>0</v>
      </c>
      <c r="I265" s="18">
        <f t="shared" si="13"/>
        <v>120</v>
      </c>
    </row>
    <row r="266" spans="1:9" x14ac:dyDescent="0.25">
      <c r="A266" s="24">
        <v>264</v>
      </c>
      <c r="B266" s="23">
        <f t="shared" si="14"/>
        <v>44572</v>
      </c>
      <c r="C266" s="24">
        <v>24</v>
      </c>
      <c r="D266" s="22" t="str">
        <f t="shared" si="12"/>
        <v>ASET</v>
      </c>
      <c r="E266" s="18">
        <f>'Availability Payment'!H265</f>
        <v>120</v>
      </c>
      <c r="F266" s="18">
        <f>SUMIF('Arming Payment'!$A$3:$A$6698,'Total Payment(Hourly Detail)'!A266,'Arming Payment'!$O$3:$O$6698)</f>
        <v>0</v>
      </c>
      <c r="G266" s="18">
        <f>'Trip Payment'!K266</f>
        <v>0</v>
      </c>
      <c r="H266" s="18" cm="1">
        <f t="array" ref="H266">SUMPRODUCT(('Arming Payment'!$A$3:$A$6698=$A266)*('Arming Payment'!$Q$3:$Q$6698))+'Availability Payment'!$L265</f>
        <v>0</v>
      </c>
      <c r="I266" s="18">
        <f t="shared" si="13"/>
        <v>120</v>
      </c>
    </row>
    <row r="267" spans="1:9" x14ac:dyDescent="0.25">
      <c r="A267" s="24">
        <v>265</v>
      </c>
      <c r="B267" s="23">
        <f t="shared" si="14"/>
        <v>44573</v>
      </c>
      <c r="C267" s="24">
        <v>1</v>
      </c>
      <c r="D267" s="22" t="str">
        <f t="shared" si="12"/>
        <v>ASET</v>
      </c>
      <c r="E267" s="18">
        <f>'Availability Payment'!H266</f>
        <v>120</v>
      </c>
      <c r="F267" s="18">
        <f>SUMIF('Arming Payment'!$A$3:$A$6698,'Total Payment(Hourly Detail)'!A267,'Arming Payment'!$O$3:$O$6698)</f>
        <v>0</v>
      </c>
      <c r="G267" s="18">
        <f>'Trip Payment'!K267</f>
        <v>0</v>
      </c>
      <c r="H267" s="18" cm="1">
        <f t="array" ref="H267">SUMPRODUCT(('Arming Payment'!$A$3:$A$6698=$A267)*('Arming Payment'!$Q$3:$Q$6698))+'Availability Payment'!$L266</f>
        <v>0</v>
      </c>
      <c r="I267" s="18">
        <f t="shared" si="13"/>
        <v>120</v>
      </c>
    </row>
    <row r="268" spans="1:9" x14ac:dyDescent="0.25">
      <c r="A268" s="24">
        <v>266</v>
      </c>
      <c r="B268" s="23">
        <f t="shared" si="14"/>
        <v>44573</v>
      </c>
      <c r="C268" s="24">
        <v>2</v>
      </c>
      <c r="D268" s="22" t="str">
        <f t="shared" si="12"/>
        <v>ASET</v>
      </c>
      <c r="E268" s="18">
        <f>'Availability Payment'!H267</f>
        <v>120</v>
      </c>
      <c r="F268" s="18">
        <f>SUMIF('Arming Payment'!$A$3:$A$6698,'Total Payment(Hourly Detail)'!A268,'Arming Payment'!$O$3:$O$6698)</f>
        <v>0</v>
      </c>
      <c r="G268" s="18">
        <f>'Trip Payment'!K268</f>
        <v>0</v>
      </c>
      <c r="H268" s="18" cm="1">
        <f t="array" ref="H268">SUMPRODUCT(('Arming Payment'!$A$3:$A$6698=$A268)*('Arming Payment'!$Q$3:$Q$6698))+'Availability Payment'!$L267</f>
        <v>0</v>
      </c>
      <c r="I268" s="18">
        <f t="shared" si="13"/>
        <v>120</v>
      </c>
    </row>
    <row r="269" spans="1:9" x14ac:dyDescent="0.25">
      <c r="A269" s="24">
        <v>267</v>
      </c>
      <c r="B269" s="23">
        <f t="shared" si="14"/>
        <v>44573</v>
      </c>
      <c r="C269" s="24">
        <v>3</v>
      </c>
      <c r="D269" s="22" t="str">
        <f t="shared" si="12"/>
        <v>ASET</v>
      </c>
      <c r="E269" s="18">
        <f>'Availability Payment'!H268</f>
        <v>120</v>
      </c>
      <c r="F269" s="18">
        <f>SUMIF('Arming Payment'!$A$3:$A$6698,'Total Payment(Hourly Detail)'!A269,'Arming Payment'!$O$3:$O$6698)</f>
        <v>0</v>
      </c>
      <c r="G269" s="18">
        <f>'Trip Payment'!K269</f>
        <v>0</v>
      </c>
      <c r="H269" s="18" cm="1">
        <f t="array" ref="H269">SUMPRODUCT(('Arming Payment'!$A$3:$A$6698=$A269)*('Arming Payment'!$Q$3:$Q$6698))+'Availability Payment'!$L268</f>
        <v>0</v>
      </c>
      <c r="I269" s="18">
        <f t="shared" si="13"/>
        <v>120</v>
      </c>
    </row>
    <row r="270" spans="1:9" x14ac:dyDescent="0.25">
      <c r="A270" s="24">
        <v>268</v>
      </c>
      <c r="B270" s="23">
        <f t="shared" si="14"/>
        <v>44573</v>
      </c>
      <c r="C270" s="24">
        <v>4</v>
      </c>
      <c r="D270" s="22" t="str">
        <f t="shared" si="12"/>
        <v>ASET</v>
      </c>
      <c r="E270" s="18">
        <f>'Availability Payment'!H269</f>
        <v>120</v>
      </c>
      <c r="F270" s="18">
        <f>SUMIF('Arming Payment'!$A$3:$A$6698,'Total Payment(Hourly Detail)'!A270,'Arming Payment'!$O$3:$O$6698)</f>
        <v>0</v>
      </c>
      <c r="G270" s="18">
        <f>'Trip Payment'!K270</f>
        <v>0</v>
      </c>
      <c r="H270" s="18" cm="1">
        <f t="array" ref="H270">SUMPRODUCT(('Arming Payment'!$A$3:$A$6698=$A270)*('Arming Payment'!$Q$3:$Q$6698))+'Availability Payment'!$L269</f>
        <v>0</v>
      </c>
      <c r="I270" s="18">
        <f t="shared" si="13"/>
        <v>120</v>
      </c>
    </row>
    <row r="271" spans="1:9" x14ac:dyDescent="0.25">
      <c r="A271" s="24">
        <v>269</v>
      </c>
      <c r="B271" s="23">
        <f t="shared" si="14"/>
        <v>44573</v>
      </c>
      <c r="C271" s="24">
        <v>5</v>
      </c>
      <c r="D271" s="22" t="str">
        <f t="shared" si="12"/>
        <v>ASET</v>
      </c>
      <c r="E271" s="18">
        <f>'Availability Payment'!H270</f>
        <v>120</v>
      </c>
      <c r="F271" s="18">
        <f>SUMIF('Arming Payment'!$A$3:$A$6698,'Total Payment(Hourly Detail)'!A271,'Arming Payment'!$O$3:$O$6698)</f>
        <v>0</v>
      </c>
      <c r="G271" s="18">
        <f>'Trip Payment'!K271</f>
        <v>0</v>
      </c>
      <c r="H271" s="18" cm="1">
        <f t="array" ref="H271">SUMPRODUCT(('Arming Payment'!$A$3:$A$6698=$A271)*('Arming Payment'!$Q$3:$Q$6698))+'Availability Payment'!$L270</f>
        <v>0</v>
      </c>
      <c r="I271" s="18">
        <f t="shared" si="13"/>
        <v>120</v>
      </c>
    </row>
    <row r="272" spans="1:9" x14ac:dyDescent="0.25">
      <c r="A272" s="24">
        <v>270</v>
      </c>
      <c r="B272" s="23">
        <f t="shared" si="14"/>
        <v>44573</v>
      </c>
      <c r="C272" s="24">
        <v>6</v>
      </c>
      <c r="D272" s="22" t="str">
        <f t="shared" si="12"/>
        <v>ASET</v>
      </c>
      <c r="E272" s="18">
        <f>'Availability Payment'!H271</f>
        <v>120</v>
      </c>
      <c r="F272" s="18">
        <f>SUMIF('Arming Payment'!$A$3:$A$6698,'Total Payment(Hourly Detail)'!A272,'Arming Payment'!$O$3:$O$6698)</f>
        <v>0</v>
      </c>
      <c r="G272" s="18">
        <f>'Trip Payment'!K272</f>
        <v>0</v>
      </c>
      <c r="H272" s="18" cm="1">
        <f t="array" ref="H272">SUMPRODUCT(('Arming Payment'!$A$3:$A$6698=$A272)*('Arming Payment'!$Q$3:$Q$6698))+'Availability Payment'!$L271</f>
        <v>0</v>
      </c>
      <c r="I272" s="18">
        <f t="shared" si="13"/>
        <v>120</v>
      </c>
    </row>
    <row r="273" spans="1:9" x14ac:dyDescent="0.25">
      <c r="A273" s="24">
        <v>271</v>
      </c>
      <c r="B273" s="23">
        <f t="shared" si="14"/>
        <v>44573</v>
      </c>
      <c r="C273" s="24">
        <v>7</v>
      </c>
      <c r="D273" s="22" t="str">
        <f t="shared" si="12"/>
        <v>ASET</v>
      </c>
      <c r="E273" s="18">
        <f>'Availability Payment'!H272</f>
        <v>120</v>
      </c>
      <c r="F273" s="18">
        <f>SUMIF('Arming Payment'!$A$3:$A$6698,'Total Payment(Hourly Detail)'!A273,'Arming Payment'!$O$3:$O$6698)</f>
        <v>0</v>
      </c>
      <c r="G273" s="18">
        <f>'Trip Payment'!K273</f>
        <v>0</v>
      </c>
      <c r="H273" s="18" cm="1">
        <f t="array" ref="H273">SUMPRODUCT(('Arming Payment'!$A$3:$A$6698=$A273)*('Arming Payment'!$Q$3:$Q$6698))+'Availability Payment'!$L272</f>
        <v>0</v>
      </c>
      <c r="I273" s="18">
        <f t="shared" si="13"/>
        <v>120</v>
      </c>
    </row>
    <row r="274" spans="1:9" x14ac:dyDescent="0.25">
      <c r="A274" s="24">
        <v>272</v>
      </c>
      <c r="B274" s="23">
        <f t="shared" si="14"/>
        <v>44573</v>
      </c>
      <c r="C274" s="24">
        <v>8</v>
      </c>
      <c r="D274" s="22" t="str">
        <f t="shared" si="12"/>
        <v>ASET</v>
      </c>
      <c r="E274" s="18">
        <f>'Availability Payment'!H273</f>
        <v>120</v>
      </c>
      <c r="F274" s="18">
        <f>SUMIF('Arming Payment'!$A$3:$A$6698,'Total Payment(Hourly Detail)'!A274,'Arming Payment'!$O$3:$O$6698)</f>
        <v>0</v>
      </c>
      <c r="G274" s="18">
        <f>'Trip Payment'!K274</f>
        <v>0</v>
      </c>
      <c r="H274" s="18" cm="1">
        <f t="array" ref="H274">SUMPRODUCT(('Arming Payment'!$A$3:$A$6698=$A274)*('Arming Payment'!$Q$3:$Q$6698))+'Availability Payment'!$L273</f>
        <v>0</v>
      </c>
      <c r="I274" s="18">
        <f t="shared" si="13"/>
        <v>120</v>
      </c>
    </row>
    <row r="275" spans="1:9" x14ac:dyDescent="0.25">
      <c r="A275" s="24">
        <v>273</v>
      </c>
      <c r="B275" s="23">
        <f t="shared" si="14"/>
        <v>44573</v>
      </c>
      <c r="C275" s="24">
        <v>9</v>
      </c>
      <c r="D275" s="22" t="str">
        <f t="shared" si="12"/>
        <v>ASET</v>
      </c>
      <c r="E275" s="18">
        <f>'Availability Payment'!H274</f>
        <v>120</v>
      </c>
      <c r="F275" s="18">
        <f>SUMIF('Arming Payment'!$A$3:$A$6698,'Total Payment(Hourly Detail)'!A275,'Arming Payment'!$O$3:$O$6698)</f>
        <v>0</v>
      </c>
      <c r="G275" s="18">
        <f>'Trip Payment'!K275</f>
        <v>0</v>
      </c>
      <c r="H275" s="18" cm="1">
        <f t="array" ref="H275">SUMPRODUCT(('Arming Payment'!$A$3:$A$6698=$A275)*('Arming Payment'!$Q$3:$Q$6698))+'Availability Payment'!$L274</f>
        <v>0</v>
      </c>
      <c r="I275" s="18">
        <f t="shared" si="13"/>
        <v>120</v>
      </c>
    </row>
    <row r="276" spans="1:9" x14ac:dyDescent="0.25">
      <c r="A276" s="24">
        <v>274</v>
      </c>
      <c r="B276" s="23">
        <f t="shared" si="14"/>
        <v>44573</v>
      </c>
      <c r="C276" s="24">
        <v>10</v>
      </c>
      <c r="D276" s="22" t="str">
        <f t="shared" si="12"/>
        <v>ASET</v>
      </c>
      <c r="E276" s="18">
        <f>'Availability Payment'!H275</f>
        <v>120</v>
      </c>
      <c r="F276" s="18">
        <f>SUMIF('Arming Payment'!$A$3:$A$6698,'Total Payment(Hourly Detail)'!A276,'Arming Payment'!$O$3:$O$6698)</f>
        <v>0</v>
      </c>
      <c r="G276" s="18">
        <f>'Trip Payment'!K276</f>
        <v>0</v>
      </c>
      <c r="H276" s="18" cm="1">
        <f t="array" ref="H276">SUMPRODUCT(('Arming Payment'!$A$3:$A$6698=$A276)*('Arming Payment'!$Q$3:$Q$6698))+'Availability Payment'!$L275</f>
        <v>0</v>
      </c>
      <c r="I276" s="18">
        <f t="shared" si="13"/>
        <v>120</v>
      </c>
    </row>
    <row r="277" spans="1:9" x14ac:dyDescent="0.25">
      <c r="A277" s="24">
        <v>275</v>
      </c>
      <c r="B277" s="23">
        <f t="shared" si="14"/>
        <v>44573</v>
      </c>
      <c r="C277" s="24">
        <v>11</v>
      </c>
      <c r="D277" s="22" t="str">
        <f t="shared" si="12"/>
        <v>ASET</v>
      </c>
      <c r="E277" s="18">
        <f>'Availability Payment'!H276</f>
        <v>120</v>
      </c>
      <c r="F277" s="18">
        <f>SUMIF('Arming Payment'!$A$3:$A$6698,'Total Payment(Hourly Detail)'!A277,'Arming Payment'!$O$3:$O$6698)</f>
        <v>0</v>
      </c>
      <c r="G277" s="18">
        <f>'Trip Payment'!K277</f>
        <v>0</v>
      </c>
      <c r="H277" s="18" cm="1">
        <f t="array" ref="H277">SUMPRODUCT(('Arming Payment'!$A$3:$A$6698=$A277)*('Arming Payment'!$Q$3:$Q$6698))+'Availability Payment'!$L276</f>
        <v>0</v>
      </c>
      <c r="I277" s="18">
        <f t="shared" si="13"/>
        <v>120</v>
      </c>
    </row>
    <row r="278" spans="1:9" x14ac:dyDescent="0.25">
      <c r="A278" s="24">
        <v>276</v>
      </c>
      <c r="B278" s="23">
        <f t="shared" si="14"/>
        <v>44573</v>
      </c>
      <c r="C278" s="24">
        <v>12</v>
      </c>
      <c r="D278" s="22" t="str">
        <f t="shared" si="12"/>
        <v>ASET</v>
      </c>
      <c r="E278" s="18">
        <f>'Availability Payment'!H277</f>
        <v>120</v>
      </c>
      <c r="F278" s="18">
        <f>SUMIF('Arming Payment'!$A$3:$A$6698,'Total Payment(Hourly Detail)'!A278,'Arming Payment'!$O$3:$O$6698)</f>
        <v>0</v>
      </c>
      <c r="G278" s="18">
        <f>'Trip Payment'!K278</f>
        <v>0</v>
      </c>
      <c r="H278" s="18" cm="1">
        <f t="array" ref="H278">SUMPRODUCT(('Arming Payment'!$A$3:$A$6698=$A278)*('Arming Payment'!$Q$3:$Q$6698))+'Availability Payment'!$L277</f>
        <v>0</v>
      </c>
      <c r="I278" s="18">
        <f t="shared" si="13"/>
        <v>120</v>
      </c>
    </row>
    <row r="279" spans="1:9" x14ac:dyDescent="0.25">
      <c r="A279" s="24">
        <v>277</v>
      </c>
      <c r="B279" s="23">
        <f t="shared" si="14"/>
        <v>44573</v>
      </c>
      <c r="C279" s="24">
        <v>13</v>
      </c>
      <c r="D279" s="22" t="str">
        <f t="shared" si="12"/>
        <v>ASET</v>
      </c>
      <c r="E279" s="18">
        <f>'Availability Payment'!H278</f>
        <v>120</v>
      </c>
      <c r="F279" s="18">
        <f>SUMIF('Arming Payment'!$A$3:$A$6698,'Total Payment(Hourly Detail)'!A279,'Arming Payment'!$O$3:$O$6698)</f>
        <v>0</v>
      </c>
      <c r="G279" s="18">
        <f>'Trip Payment'!K279</f>
        <v>0</v>
      </c>
      <c r="H279" s="18" cm="1">
        <f t="array" ref="H279">SUMPRODUCT(('Arming Payment'!$A$3:$A$6698=$A279)*('Arming Payment'!$Q$3:$Q$6698))+'Availability Payment'!$L278</f>
        <v>0</v>
      </c>
      <c r="I279" s="18">
        <f t="shared" si="13"/>
        <v>120</v>
      </c>
    </row>
    <row r="280" spans="1:9" x14ac:dyDescent="0.25">
      <c r="A280" s="24">
        <v>278</v>
      </c>
      <c r="B280" s="23">
        <f t="shared" si="14"/>
        <v>44573</v>
      </c>
      <c r="C280" s="24">
        <v>14</v>
      </c>
      <c r="D280" s="22" t="str">
        <f t="shared" si="12"/>
        <v>ASET</v>
      </c>
      <c r="E280" s="18">
        <f>'Availability Payment'!H279</f>
        <v>120</v>
      </c>
      <c r="F280" s="18">
        <f>SUMIF('Arming Payment'!$A$3:$A$6698,'Total Payment(Hourly Detail)'!A280,'Arming Payment'!$O$3:$O$6698)</f>
        <v>0</v>
      </c>
      <c r="G280" s="18">
        <f>'Trip Payment'!K280</f>
        <v>0</v>
      </c>
      <c r="H280" s="18" cm="1">
        <f t="array" ref="H280">SUMPRODUCT(('Arming Payment'!$A$3:$A$6698=$A280)*('Arming Payment'!$Q$3:$Q$6698))+'Availability Payment'!$L279</f>
        <v>0</v>
      </c>
      <c r="I280" s="18">
        <f t="shared" si="13"/>
        <v>120</v>
      </c>
    </row>
    <row r="281" spans="1:9" x14ac:dyDescent="0.25">
      <c r="A281" s="24">
        <v>279</v>
      </c>
      <c r="B281" s="23">
        <f t="shared" si="14"/>
        <v>44573</v>
      </c>
      <c r="C281" s="24">
        <v>15</v>
      </c>
      <c r="D281" s="22" t="str">
        <f t="shared" si="12"/>
        <v>ASET</v>
      </c>
      <c r="E281" s="18">
        <f>'Availability Payment'!H280</f>
        <v>120</v>
      </c>
      <c r="F281" s="18">
        <f>SUMIF('Arming Payment'!$A$3:$A$6698,'Total Payment(Hourly Detail)'!A281,'Arming Payment'!$O$3:$O$6698)</f>
        <v>0</v>
      </c>
      <c r="G281" s="18">
        <f>'Trip Payment'!K281</f>
        <v>0</v>
      </c>
      <c r="H281" s="18" cm="1">
        <f t="array" ref="H281">SUMPRODUCT(('Arming Payment'!$A$3:$A$6698=$A281)*('Arming Payment'!$Q$3:$Q$6698))+'Availability Payment'!$L280</f>
        <v>0</v>
      </c>
      <c r="I281" s="18">
        <f t="shared" si="13"/>
        <v>120</v>
      </c>
    </row>
    <row r="282" spans="1:9" x14ac:dyDescent="0.25">
      <c r="A282" s="24">
        <v>280</v>
      </c>
      <c r="B282" s="23">
        <f t="shared" si="14"/>
        <v>44573</v>
      </c>
      <c r="C282" s="24">
        <v>16</v>
      </c>
      <c r="D282" s="22" t="str">
        <f t="shared" si="12"/>
        <v>ASET</v>
      </c>
      <c r="E282" s="18">
        <f>'Availability Payment'!H281</f>
        <v>120</v>
      </c>
      <c r="F282" s="18">
        <f>SUMIF('Arming Payment'!$A$3:$A$6698,'Total Payment(Hourly Detail)'!A282,'Arming Payment'!$O$3:$O$6698)</f>
        <v>0</v>
      </c>
      <c r="G282" s="18">
        <f>'Trip Payment'!K282</f>
        <v>0</v>
      </c>
      <c r="H282" s="18" cm="1">
        <f t="array" ref="H282">SUMPRODUCT(('Arming Payment'!$A$3:$A$6698=$A282)*('Arming Payment'!$Q$3:$Q$6698))+'Availability Payment'!$L281</f>
        <v>0</v>
      </c>
      <c r="I282" s="18">
        <f t="shared" si="13"/>
        <v>120</v>
      </c>
    </row>
    <row r="283" spans="1:9" x14ac:dyDescent="0.25">
      <c r="A283" s="24">
        <v>281</v>
      </c>
      <c r="B283" s="23">
        <f t="shared" si="14"/>
        <v>44573</v>
      </c>
      <c r="C283" s="24">
        <v>17</v>
      </c>
      <c r="D283" s="22" t="str">
        <f t="shared" si="12"/>
        <v>ASET</v>
      </c>
      <c r="E283" s="18">
        <f>'Availability Payment'!H282</f>
        <v>120</v>
      </c>
      <c r="F283" s="18">
        <f>SUMIF('Arming Payment'!$A$3:$A$6698,'Total Payment(Hourly Detail)'!A283,'Arming Payment'!$O$3:$O$6698)</f>
        <v>0</v>
      </c>
      <c r="G283" s="18">
        <f>'Trip Payment'!K283</f>
        <v>0</v>
      </c>
      <c r="H283" s="18" cm="1">
        <f t="array" ref="H283">SUMPRODUCT(('Arming Payment'!$A$3:$A$6698=$A283)*('Arming Payment'!$Q$3:$Q$6698))+'Availability Payment'!$L282</f>
        <v>0</v>
      </c>
      <c r="I283" s="18">
        <f t="shared" si="13"/>
        <v>120</v>
      </c>
    </row>
    <row r="284" spans="1:9" x14ac:dyDescent="0.25">
      <c r="A284" s="24">
        <v>282</v>
      </c>
      <c r="B284" s="23">
        <f t="shared" si="14"/>
        <v>44573</v>
      </c>
      <c r="C284" s="24">
        <v>18</v>
      </c>
      <c r="D284" s="22" t="str">
        <f t="shared" si="12"/>
        <v>ASET</v>
      </c>
      <c r="E284" s="18">
        <f>'Availability Payment'!H283</f>
        <v>120</v>
      </c>
      <c r="F284" s="18">
        <f>SUMIF('Arming Payment'!$A$3:$A$6698,'Total Payment(Hourly Detail)'!A284,'Arming Payment'!$O$3:$O$6698)</f>
        <v>0</v>
      </c>
      <c r="G284" s="18">
        <f>'Trip Payment'!K284</f>
        <v>0</v>
      </c>
      <c r="H284" s="18" cm="1">
        <f t="array" ref="H284">SUMPRODUCT(('Arming Payment'!$A$3:$A$6698=$A284)*('Arming Payment'!$Q$3:$Q$6698))+'Availability Payment'!$L283</f>
        <v>0</v>
      </c>
      <c r="I284" s="18">
        <f t="shared" si="13"/>
        <v>120</v>
      </c>
    </row>
    <row r="285" spans="1:9" x14ac:dyDescent="0.25">
      <c r="A285" s="24">
        <v>283</v>
      </c>
      <c r="B285" s="23">
        <f t="shared" si="14"/>
        <v>44573</v>
      </c>
      <c r="C285" s="24">
        <v>19</v>
      </c>
      <c r="D285" s="22" t="str">
        <f t="shared" si="12"/>
        <v>ASET</v>
      </c>
      <c r="E285" s="18">
        <f>'Availability Payment'!H284</f>
        <v>120</v>
      </c>
      <c r="F285" s="18">
        <f>SUMIF('Arming Payment'!$A$3:$A$6698,'Total Payment(Hourly Detail)'!A285,'Arming Payment'!$O$3:$O$6698)</f>
        <v>0</v>
      </c>
      <c r="G285" s="18">
        <f>'Trip Payment'!K285</f>
        <v>0</v>
      </c>
      <c r="H285" s="18" cm="1">
        <f t="array" ref="H285">SUMPRODUCT(('Arming Payment'!$A$3:$A$6698=$A285)*('Arming Payment'!$Q$3:$Q$6698))+'Availability Payment'!$L284</f>
        <v>0</v>
      </c>
      <c r="I285" s="18">
        <f t="shared" si="13"/>
        <v>120</v>
      </c>
    </row>
    <row r="286" spans="1:9" x14ac:dyDescent="0.25">
      <c r="A286" s="24">
        <v>284</v>
      </c>
      <c r="B286" s="23">
        <f t="shared" si="14"/>
        <v>44573</v>
      </c>
      <c r="C286" s="24">
        <v>20</v>
      </c>
      <c r="D286" s="22" t="str">
        <f t="shared" si="12"/>
        <v>ASET</v>
      </c>
      <c r="E286" s="18">
        <f>'Availability Payment'!H285</f>
        <v>120</v>
      </c>
      <c r="F286" s="18">
        <f>SUMIF('Arming Payment'!$A$3:$A$6698,'Total Payment(Hourly Detail)'!A286,'Arming Payment'!$O$3:$O$6698)</f>
        <v>0</v>
      </c>
      <c r="G286" s="18">
        <f>'Trip Payment'!K286</f>
        <v>0</v>
      </c>
      <c r="H286" s="18" cm="1">
        <f t="array" ref="H286">SUMPRODUCT(('Arming Payment'!$A$3:$A$6698=$A286)*('Arming Payment'!$Q$3:$Q$6698))+'Availability Payment'!$L285</f>
        <v>0</v>
      </c>
      <c r="I286" s="18">
        <f t="shared" si="13"/>
        <v>120</v>
      </c>
    </row>
    <row r="287" spans="1:9" x14ac:dyDescent="0.25">
      <c r="A287" s="24">
        <v>285</v>
      </c>
      <c r="B287" s="23">
        <f t="shared" si="14"/>
        <v>44573</v>
      </c>
      <c r="C287" s="24">
        <v>21</v>
      </c>
      <c r="D287" s="22" t="str">
        <f t="shared" si="12"/>
        <v>ASET</v>
      </c>
      <c r="E287" s="18">
        <f>'Availability Payment'!H286</f>
        <v>120</v>
      </c>
      <c r="F287" s="18">
        <f>SUMIF('Arming Payment'!$A$3:$A$6698,'Total Payment(Hourly Detail)'!A287,'Arming Payment'!$O$3:$O$6698)</f>
        <v>0</v>
      </c>
      <c r="G287" s="18">
        <f>'Trip Payment'!K287</f>
        <v>0</v>
      </c>
      <c r="H287" s="18" cm="1">
        <f t="array" ref="H287">SUMPRODUCT(('Arming Payment'!$A$3:$A$6698=$A287)*('Arming Payment'!$Q$3:$Q$6698))+'Availability Payment'!$L286</f>
        <v>0</v>
      </c>
      <c r="I287" s="18">
        <f t="shared" si="13"/>
        <v>120</v>
      </c>
    </row>
    <row r="288" spans="1:9" x14ac:dyDescent="0.25">
      <c r="A288" s="24">
        <v>286</v>
      </c>
      <c r="B288" s="23">
        <f t="shared" si="14"/>
        <v>44573</v>
      </c>
      <c r="C288" s="24">
        <v>22</v>
      </c>
      <c r="D288" s="22" t="str">
        <f t="shared" si="12"/>
        <v>ASET</v>
      </c>
      <c r="E288" s="18">
        <f>'Availability Payment'!H287</f>
        <v>120</v>
      </c>
      <c r="F288" s="18">
        <f>SUMIF('Arming Payment'!$A$3:$A$6698,'Total Payment(Hourly Detail)'!A288,'Arming Payment'!$O$3:$O$6698)</f>
        <v>0</v>
      </c>
      <c r="G288" s="18">
        <f>'Trip Payment'!K288</f>
        <v>0</v>
      </c>
      <c r="H288" s="18" cm="1">
        <f t="array" ref="H288">SUMPRODUCT(('Arming Payment'!$A$3:$A$6698=$A288)*('Arming Payment'!$Q$3:$Q$6698))+'Availability Payment'!$L287</f>
        <v>0</v>
      </c>
      <c r="I288" s="18">
        <f t="shared" si="13"/>
        <v>120</v>
      </c>
    </row>
    <row r="289" spans="1:9" x14ac:dyDescent="0.25">
      <c r="A289" s="24">
        <v>287</v>
      </c>
      <c r="B289" s="23">
        <f t="shared" si="14"/>
        <v>44573</v>
      </c>
      <c r="C289" s="24">
        <v>23</v>
      </c>
      <c r="D289" s="22" t="str">
        <f t="shared" si="12"/>
        <v>ASET</v>
      </c>
      <c r="E289" s="18">
        <f>'Availability Payment'!H288</f>
        <v>120</v>
      </c>
      <c r="F289" s="18">
        <f>SUMIF('Arming Payment'!$A$3:$A$6698,'Total Payment(Hourly Detail)'!A289,'Arming Payment'!$O$3:$O$6698)</f>
        <v>0</v>
      </c>
      <c r="G289" s="18">
        <f>'Trip Payment'!K289</f>
        <v>0</v>
      </c>
      <c r="H289" s="18" cm="1">
        <f t="array" ref="H289">SUMPRODUCT(('Arming Payment'!$A$3:$A$6698=$A289)*('Arming Payment'!$Q$3:$Q$6698))+'Availability Payment'!$L288</f>
        <v>0</v>
      </c>
      <c r="I289" s="18">
        <f t="shared" si="13"/>
        <v>120</v>
      </c>
    </row>
    <row r="290" spans="1:9" x14ac:dyDescent="0.25">
      <c r="A290" s="24">
        <v>288</v>
      </c>
      <c r="B290" s="23">
        <f t="shared" si="14"/>
        <v>44573</v>
      </c>
      <c r="C290" s="24">
        <v>24</v>
      </c>
      <c r="D290" s="22" t="str">
        <f t="shared" si="12"/>
        <v>ASET</v>
      </c>
      <c r="E290" s="18">
        <f>'Availability Payment'!H289</f>
        <v>120</v>
      </c>
      <c r="F290" s="18">
        <f>SUMIF('Arming Payment'!$A$3:$A$6698,'Total Payment(Hourly Detail)'!A290,'Arming Payment'!$O$3:$O$6698)</f>
        <v>0</v>
      </c>
      <c r="G290" s="18">
        <f>'Trip Payment'!K290</f>
        <v>0</v>
      </c>
      <c r="H290" s="18" cm="1">
        <f t="array" ref="H290">SUMPRODUCT(('Arming Payment'!$A$3:$A$6698=$A290)*('Arming Payment'!$Q$3:$Q$6698))+'Availability Payment'!$L289</f>
        <v>0</v>
      </c>
      <c r="I290" s="18">
        <f t="shared" si="13"/>
        <v>120</v>
      </c>
    </row>
    <row r="291" spans="1:9" x14ac:dyDescent="0.25">
      <c r="A291" s="24">
        <v>289</v>
      </c>
      <c r="B291" s="23">
        <f t="shared" si="14"/>
        <v>44574</v>
      </c>
      <c r="C291" s="24">
        <v>1</v>
      </c>
      <c r="D291" s="22" t="str">
        <f t="shared" si="12"/>
        <v>ASET</v>
      </c>
      <c r="E291" s="18">
        <f>'Availability Payment'!H290</f>
        <v>120</v>
      </c>
      <c r="F291" s="18">
        <f>SUMIF('Arming Payment'!$A$3:$A$6698,'Total Payment(Hourly Detail)'!A291,'Arming Payment'!$O$3:$O$6698)</f>
        <v>0</v>
      </c>
      <c r="G291" s="18">
        <f>'Trip Payment'!K291</f>
        <v>0</v>
      </c>
      <c r="H291" s="18" cm="1">
        <f t="array" ref="H291">SUMPRODUCT(('Arming Payment'!$A$3:$A$6698=$A291)*('Arming Payment'!$Q$3:$Q$6698))+'Availability Payment'!$L290</f>
        <v>0</v>
      </c>
      <c r="I291" s="18">
        <f t="shared" si="13"/>
        <v>120</v>
      </c>
    </row>
    <row r="292" spans="1:9" x14ac:dyDescent="0.25">
      <c r="A292" s="24">
        <v>290</v>
      </c>
      <c r="B292" s="23">
        <f t="shared" si="14"/>
        <v>44574</v>
      </c>
      <c r="C292" s="24">
        <v>2</v>
      </c>
      <c r="D292" s="22" t="str">
        <f t="shared" si="12"/>
        <v>ASET</v>
      </c>
      <c r="E292" s="18">
        <f>'Availability Payment'!H291</f>
        <v>120</v>
      </c>
      <c r="F292" s="18">
        <f>SUMIF('Arming Payment'!$A$3:$A$6698,'Total Payment(Hourly Detail)'!A292,'Arming Payment'!$O$3:$O$6698)</f>
        <v>0</v>
      </c>
      <c r="G292" s="18">
        <f>'Trip Payment'!K292</f>
        <v>0</v>
      </c>
      <c r="H292" s="18" cm="1">
        <f t="array" ref="H292">SUMPRODUCT(('Arming Payment'!$A$3:$A$6698=$A292)*('Arming Payment'!$Q$3:$Q$6698))+'Availability Payment'!$L291</f>
        <v>0</v>
      </c>
      <c r="I292" s="18">
        <f t="shared" si="13"/>
        <v>120</v>
      </c>
    </row>
    <row r="293" spans="1:9" x14ac:dyDescent="0.25">
      <c r="A293" s="24">
        <v>291</v>
      </c>
      <c r="B293" s="23">
        <f t="shared" si="14"/>
        <v>44574</v>
      </c>
      <c r="C293" s="24">
        <v>3</v>
      </c>
      <c r="D293" s="22" t="str">
        <f t="shared" si="12"/>
        <v>ASET</v>
      </c>
      <c r="E293" s="18">
        <f>'Availability Payment'!H292</f>
        <v>120</v>
      </c>
      <c r="F293" s="18">
        <f>SUMIF('Arming Payment'!$A$3:$A$6698,'Total Payment(Hourly Detail)'!A293,'Arming Payment'!$O$3:$O$6698)</f>
        <v>0</v>
      </c>
      <c r="G293" s="18">
        <f>'Trip Payment'!K293</f>
        <v>0</v>
      </c>
      <c r="H293" s="18" cm="1">
        <f t="array" ref="H293">SUMPRODUCT(('Arming Payment'!$A$3:$A$6698=$A293)*('Arming Payment'!$Q$3:$Q$6698))+'Availability Payment'!$L292</f>
        <v>0</v>
      </c>
      <c r="I293" s="18">
        <f t="shared" si="13"/>
        <v>120</v>
      </c>
    </row>
    <row r="294" spans="1:9" x14ac:dyDescent="0.25">
      <c r="A294" s="24">
        <v>292</v>
      </c>
      <c r="B294" s="23">
        <f t="shared" si="14"/>
        <v>44574</v>
      </c>
      <c r="C294" s="24">
        <v>4</v>
      </c>
      <c r="D294" s="22" t="str">
        <f t="shared" si="12"/>
        <v>ASET</v>
      </c>
      <c r="E294" s="18">
        <f>'Availability Payment'!H293</f>
        <v>120</v>
      </c>
      <c r="F294" s="18">
        <f>SUMIF('Arming Payment'!$A$3:$A$6698,'Total Payment(Hourly Detail)'!A294,'Arming Payment'!$O$3:$O$6698)</f>
        <v>0</v>
      </c>
      <c r="G294" s="18">
        <f>'Trip Payment'!K294</f>
        <v>0</v>
      </c>
      <c r="H294" s="18" cm="1">
        <f t="array" ref="H294">SUMPRODUCT(('Arming Payment'!$A$3:$A$6698=$A294)*('Arming Payment'!$Q$3:$Q$6698))+'Availability Payment'!$L293</f>
        <v>0</v>
      </c>
      <c r="I294" s="18">
        <f t="shared" si="13"/>
        <v>120</v>
      </c>
    </row>
    <row r="295" spans="1:9" x14ac:dyDescent="0.25">
      <c r="A295" s="24">
        <v>293</v>
      </c>
      <c r="B295" s="23">
        <f t="shared" si="14"/>
        <v>44574</v>
      </c>
      <c r="C295" s="24">
        <v>5</v>
      </c>
      <c r="D295" s="22" t="str">
        <f t="shared" si="12"/>
        <v>ASET</v>
      </c>
      <c r="E295" s="18">
        <f>'Availability Payment'!H294</f>
        <v>120</v>
      </c>
      <c r="F295" s="18">
        <f>SUMIF('Arming Payment'!$A$3:$A$6698,'Total Payment(Hourly Detail)'!A295,'Arming Payment'!$O$3:$O$6698)</f>
        <v>0</v>
      </c>
      <c r="G295" s="18">
        <f>'Trip Payment'!K295</f>
        <v>0</v>
      </c>
      <c r="H295" s="18" cm="1">
        <f t="array" ref="H295">SUMPRODUCT(('Arming Payment'!$A$3:$A$6698=$A295)*('Arming Payment'!$Q$3:$Q$6698))+'Availability Payment'!$L294</f>
        <v>0</v>
      </c>
      <c r="I295" s="18">
        <f t="shared" si="13"/>
        <v>120</v>
      </c>
    </row>
    <row r="296" spans="1:9" x14ac:dyDescent="0.25">
      <c r="A296" s="24">
        <v>294</v>
      </c>
      <c r="B296" s="23">
        <f t="shared" si="14"/>
        <v>44574</v>
      </c>
      <c r="C296" s="24">
        <v>6</v>
      </c>
      <c r="D296" s="22" t="str">
        <f t="shared" si="12"/>
        <v>ASET</v>
      </c>
      <c r="E296" s="18">
        <f>'Availability Payment'!H295</f>
        <v>120</v>
      </c>
      <c r="F296" s="18">
        <f>SUMIF('Arming Payment'!$A$3:$A$6698,'Total Payment(Hourly Detail)'!A296,'Arming Payment'!$O$3:$O$6698)</f>
        <v>0</v>
      </c>
      <c r="G296" s="18">
        <f>'Trip Payment'!K296</f>
        <v>0</v>
      </c>
      <c r="H296" s="18" cm="1">
        <f t="array" ref="H296">SUMPRODUCT(('Arming Payment'!$A$3:$A$6698=$A296)*('Arming Payment'!$Q$3:$Q$6698))+'Availability Payment'!$L295</f>
        <v>0</v>
      </c>
      <c r="I296" s="18">
        <f t="shared" si="13"/>
        <v>120</v>
      </c>
    </row>
    <row r="297" spans="1:9" x14ac:dyDescent="0.25">
      <c r="A297" s="24">
        <v>295</v>
      </c>
      <c r="B297" s="23">
        <f t="shared" si="14"/>
        <v>44574</v>
      </c>
      <c r="C297" s="24">
        <v>7</v>
      </c>
      <c r="D297" s="22" t="str">
        <f t="shared" si="12"/>
        <v>ASET</v>
      </c>
      <c r="E297" s="18">
        <f>'Availability Payment'!H296</f>
        <v>120</v>
      </c>
      <c r="F297" s="18">
        <f>SUMIF('Arming Payment'!$A$3:$A$6698,'Total Payment(Hourly Detail)'!A297,'Arming Payment'!$O$3:$O$6698)</f>
        <v>0</v>
      </c>
      <c r="G297" s="18">
        <f>'Trip Payment'!K297</f>
        <v>0</v>
      </c>
      <c r="H297" s="18" cm="1">
        <f t="array" ref="H297">SUMPRODUCT(('Arming Payment'!$A$3:$A$6698=$A297)*('Arming Payment'!$Q$3:$Q$6698))+'Availability Payment'!$L296</f>
        <v>0</v>
      </c>
      <c r="I297" s="18">
        <f t="shared" si="13"/>
        <v>120</v>
      </c>
    </row>
    <row r="298" spans="1:9" x14ac:dyDescent="0.25">
      <c r="A298" s="24">
        <v>296</v>
      </c>
      <c r="B298" s="23">
        <f t="shared" si="14"/>
        <v>44574</v>
      </c>
      <c r="C298" s="24">
        <v>8</v>
      </c>
      <c r="D298" s="22" t="str">
        <f t="shared" si="12"/>
        <v>ASET</v>
      </c>
      <c r="E298" s="18">
        <f>'Availability Payment'!H297</f>
        <v>120</v>
      </c>
      <c r="F298" s="18">
        <f>SUMIF('Arming Payment'!$A$3:$A$6698,'Total Payment(Hourly Detail)'!A298,'Arming Payment'!$O$3:$O$6698)</f>
        <v>0</v>
      </c>
      <c r="G298" s="18">
        <f>'Trip Payment'!K298</f>
        <v>0</v>
      </c>
      <c r="H298" s="18" cm="1">
        <f t="array" ref="H298">SUMPRODUCT(('Arming Payment'!$A$3:$A$6698=$A298)*('Arming Payment'!$Q$3:$Q$6698))+'Availability Payment'!$L297</f>
        <v>0</v>
      </c>
      <c r="I298" s="18">
        <f t="shared" si="13"/>
        <v>120</v>
      </c>
    </row>
    <row r="299" spans="1:9" x14ac:dyDescent="0.25">
      <c r="A299" s="24">
        <v>297</v>
      </c>
      <c r="B299" s="23">
        <f t="shared" si="14"/>
        <v>44574</v>
      </c>
      <c r="C299" s="24">
        <v>9</v>
      </c>
      <c r="D299" s="22" t="str">
        <f t="shared" si="12"/>
        <v>ASET</v>
      </c>
      <c r="E299" s="18">
        <f>'Availability Payment'!H298</f>
        <v>120</v>
      </c>
      <c r="F299" s="18">
        <f>SUMIF('Arming Payment'!$A$3:$A$6698,'Total Payment(Hourly Detail)'!A299,'Arming Payment'!$O$3:$O$6698)</f>
        <v>0</v>
      </c>
      <c r="G299" s="18">
        <f>'Trip Payment'!K299</f>
        <v>0</v>
      </c>
      <c r="H299" s="18" cm="1">
        <f t="array" ref="H299">SUMPRODUCT(('Arming Payment'!$A$3:$A$6698=$A299)*('Arming Payment'!$Q$3:$Q$6698))+'Availability Payment'!$L298</f>
        <v>0</v>
      </c>
      <c r="I299" s="18">
        <f t="shared" si="13"/>
        <v>120</v>
      </c>
    </row>
    <row r="300" spans="1:9" x14ac:dyDescent="0.25">
      <c r="A300" s="24">
        <v>298</v>
      </c>
      <c r="B300" s="23">
        <f t="shared" si="14"/>
        <v>44574</v>
      </c>
      <c r="C300" s="24">
        <v>10</v>
      </c>
      <c r="D300" s="22" t="str">
        <f t="shared" si="12"/>
        <v>ASET</v>
      </c>
      <c r="E300" s="18">
        <f>'Availability Payment'!H299</f>
        <v>120</v>
      </c>
      <c r="F300" s="18">
        <f>SUMIF('Arming Payment'!$A$3:$A$6698,'Total Payment(Hourly Detail)'!A300,'Arming Payment'!$O$3:$O$6698)</f>
        <v>0</v>
      </c>
      <c r="G300" s="18">
        <f>'Trip Payment'!K300</f>
        <v>0</v>
      </c>
      <c r="H300" s="18" cm="1">
        <f t="array" ref="H300">SUMPRODUCT(('Arming Payment'!$A$3:$A$6698=$A300)*('Arming Payment'!$Q$3:$Q$6698))+'Availability Payment'!$L299</f>
        <v>0</v>
      </c>
      <c r="I300" s="18">
        <f t="shared" si="13"/>
        <v>120</v>
      </c>
    </row>
    <row r="301" spans="1:9" x14ac:dyDescent="0.25">
      <c r="A301" s="24">
        <v>299</v>
      </c>
      <c r="B301" s="23">
        <f t="shared" si="14"/>
        <v>44574</v>
      </c>
      <c r="C301" s="24">
        <v>11</v>
      </c>
      <c r="D301" s="22" t="str">
        <f t="shared" si="12"/>
        <v>ASET</v>
      </c>
      <c r="E301" s="18">
        <f>'Availability Payment'!H300</f>
        <v>120</v>
      </c>
      <c r="F301" s="18">
        <f>SUMIF('Arming Payment'!$A$3:$A$6698,'Total Payment(Hourly Detail)'!A301,'Arming Payment'!$O$3:$O$6698)</f>
        <v>0</v>
      </c>
      <c r="G301" s="18">
        <f>'Trip Payment'!K301</f>
        <v>0</v>
      </c>
      <c r="H301" s="18" cm="1">
        <f t="array" ref="H301">SUMPRODUCT(('Arming Payment'!$A$3:$A$6698=$A301)*('Arming Payment'!$Q$3:$Q$6698))+'Availability Payment'!$L300</f>
        <v>0</v>
      </c>
      <c r="I301" s="18">
        <f t="shared" si="13"/>
        <v>120</v>
      </c>
    </row>
    <row r="302" spans="1:9" x14ac:dyDescent="0.25">
      <c r="A302" s="24">
        <v>300</v>
      </c>
      <c r="B302" s="23">
        <f t="shared" si="14"/>
        <v>44574</v>
      </c>
      <c r="C302" s="24">
        <v>12</v>
      </c>
      <c r="D302" s="22" t="str">
        <f t="shared" si="12"/>
        <v>ASET</v>
      </c>
      <c r="E302" s="18">
        <f>'Availability Payment'!H301</f>
        <v>120</v>
      </c>
      <c r="F302" s="18">
        <f>SUMIF('Arming Payment'!$A$3:$A$6698,'Total Payment(Hourly Detail)'!A302,'Arming Payment'!$O$3:$O$6698)</f>
        <v>0</v>
      </c>
      <c r="G302" s="18">
        <f>'Trip Payment'!K302</f>
        <v>0</v>
      </c>
      <c r="H302" s="18" cm="1">
        <f t="array" ref="H302">SUMPRODUCT(('Arming Payment'!$A$3:$A$6698=$A302)*('Arming Payment'!$Q$3:$Q$6698))+'Availability Payment'!$L301</f>
        <v>0</v>
      </c>
      <c r="I302" s="18">
        <f t="shared" si="13"/>
        <v>120</v>
      </c>
    </row>
    <row r="303" spans="1:9" x14ac:dyDescent="0.25">
      <c r="A303" s="24">
        <v>301</v>
      </c>
      <c r="B303" s="23">
        <f t="shared" si="14"/>
        <v>44574</v>
      </c>
      <c r="C303" s="24">
        <v>13</v>
      </c>
      <c r="D303" s="22" t="str">
        <f t="shared" si="12"/>
        <v>ASET</v>
      </c>
      <c r="E303" s="18">
        <f>'Availability Payment'!H302</f>
        <v>120</v>
      </c>
      <c r="F303" s="18">
        <f>SUMIF('Arming Payment'!$A$3:$A$6698,'Total Payment(Hourly Detail)'!A303,'Arming Payment'!$O$3:$O$6698)</f>
        <v>0</v>
      </c>
      <c r="G303" s="18">
        <f>'Trip Payment'!K303</f>
        <v>0</v>
      </c>
      <c r="H303" s="18" cm="1">
        <f t="array" ref="H303">SUMPRODUCT(('Arming Payment'!$A$3:$A$6698=$A303)*('Arming Payment'!$Q$3:$Q$6698))+'Availability Payment'!$L302</f>
        <v>0</v>
      </c>
      <c r="I303" s="18">
        <f t="shared" si="13"/>
        <v>120</v>
      </c>
    </row>
    <row r="304" spans="1:9" x14ac:dyDescent="0.25">
      <c r="A304" s="24">
        <v>302</v>
      </c>
      <c r="B304" s="23">
        <f t="shared" si="14"/>
        <v>44574</v>
      </c>
      <c r="C304" s="24">
        <v>14</v>
      </c>
      <c r="D304" s="22" t="str">
        <f t="shared" si="12"/>
        <v>ASET</v>
      </c>
      <c r="E304" s="18">
        <f>'Availability Payment'!H303</f>
        <v>120</v>
      </c>
      <c r="F304" s="18">
        <f>SUMIF('Arming Payment'!$A$3:$A$6698,'Total Payment(Hourly Detail)'!A304,'Arming Payment'!$O$3:$O$6698)</f>
        <v>0</v>
      </c>
      <c r="G304" s="18">
        <f>'Trip Payment'!K304</f>
        <v>0</v>
      </c>
      <c r="H304" s="18" cm="1">
        <f t="array" ref="H304">SUMPRODUCT(('Arming Payment'!$A$3:$A$6698=$A304)*('Arming Payment'!$Q$3:$Q$6698))+'Availability Payment'!$L303</f>
        <v>0</v>
      </c>
      <c r="I304" s="18">
        <f t="shared" si="13"/>
        <v>120</v>
      </c>
    </row>
    <row r="305" spans="1:9" x14ac:dyDescent="0.25">
      <c r="A305" s="24">
        <v>303</v>
      </c>
      <c r="B305" s="23">
        <f t="shared" si="14"/>
        <v>44574</v>
      </c>
      <c r="C305" s="24">
        <v>15</v>
      </c>
      <c r="D305" s="22" t="str">
        <f t="shared" si="12"/>
        <v>ASET</v>
      </c>
      <c r="E305" s="18">
        <f>'Availability Payment'!H304</f>
        <v>120</v>
      </c>
      <c r="F305" s="18">
        <f>SUMIF('Arming Payment'!$A$3:$A$6698,'Total Payment(Hourly Detail)'!A305,'Arming Payment'!$O$3:$O$6698)</f>
        <v>0</v>
      </c>
      <c r="G305" s="18">
        <f>'Trip Payment'!K305</f>
        <v>0</v>
      </c>
      <c r="H305" s="18" cm="1">
        <f t="array" ref="H305">SUMPRODUCT(('Arming Payment'!$A$3:$A$6698=$A305)*('Arming Payment'!$Q$3:$Q$6698))+'Availability Payment'!$L304</f>
        <v>0</v>
      </c>
      <c r="I305" s="18">
        <f t="shared" si="13"/>
        <v>120</v>
      </c>
    </row>
    <row r="306" spans="1:9" x14ac:dyDescent="0.25">
      <c r="A306" s="24">
        <v>304</v>
      </c>
      <c r="B306" s="23">
        <f t="shared" si="14"/>
        <v>44574</v>
      </c>
      <c r="C306" s="24">
        <v>16</v>
      </c>
      <c r="D306" s="22" t="str">
        <f t="shared" si="12"/>
        <v>ASET</v>
      </c>
      <c r="E306" s="18">
        <f>'Availability Payment'!H305</f>
        <v>120</v>
      </c>
      <c r="F306" s="18">
        <f>SUMIF('Arming Payment'!$A$3:$A$6698,'Total Payment(Hourly Detail)'!A306,'Arming Payment'!$O$3:$O$6698)</f>
        <v>0</v>
      </c>
      <c r="G306" s="18">
        <f>'Trip Payment'!K306</f>
        <v>0</v>
      </c>
      <c r="H306" s="18" cm="1">
        <f t="array" ref="H306">SUMPRODUCT(('Arming Payment'!$A$3:$A$6698=$A306)*('Arming Payment'!$Q$3:$Q$6698))+'Availability Payment'!$L305</f>
        <v>0</v>
      </c>
      <c r="I306" s="18">
        <f t="shared" si="13"/>
        <v>120</v>
      </c>
    </row>
    <row r="307" spans="1:9" x14ac:dyDescent="0.25">
      <c r="A307" s="24">
        <v>305</v>
      </c>
      <c r="B307" s="23">
        <f t="shared" si="14"/>
        <v>44574</v>
      </c>
      <c r="C307" s="24">
        <v>17</v>
      </c>
      <c r="D307" s="22" t="str">
        <f t="shared" si="12"/>
        <v>ASET</v>
      </c>
      <c r="E307" s="18">
        <f>'Availability Payment'!H306</f>
        <v>120</v>
      </c>
      <c r="F307" s="18">
        <f>SUMIF('Arming Payment'!$A$3:$A$6698,'Total Payment(Hourly Detail)'!A307,'Arming Payment'!$O$3:$O$6698)</f>
        <v>0</v>
      </c>
      <c r="G307" s="18">
        <f>'Trip Payment'!K307</f>
        <v>0</v>
      </c>
      <c r="H307" s="18" cm="1">
        <f t="array" ref="H307">SUMPRODUCT(('Arming Payment'!$A$3:$A$6698=$A307)*('Arming Payment'!$Q$3:$Q$6698))+'Availability Payment'!$L306</f>
        <v>0</v>
      </c>
      <c r="I307" s="18">
        <f t="shared" si="13"/>
        <v>120</v>
      </c>
    </row>
    <row r="308" spans="1:9" x14ac:dyDescent="0.25">
      <c r="A308" s="24">
        <v>306</v>
      </c>
      <c r="B308" s="23">
        <f t="shared" si="14"/>
        <v>44574</v>
      </c>
      <c r="C308" s="24">
        <v>18</v>
      </c>
      <c r="D308" s="22" t="str">
        <f t="shared" si="12"/>
        <v>ASET</v>
      </c>
      <c r="E308" s="18">
        <f>'Availability Payment'!H307</f>
        <v>120</v>
      </c>
      <c r="F308" s="18">
        <f>SUMIF('Arming Payment'!$A$3:$A$6698,'Total Payment(Hourly Detail)'!A308,'Arming Payment'!$O$3:$O$6698)</f>
        <v>0</v>
      </c>
      <c r="G308" s="18">
        <f>'Trip Payment'!K308</f>
        <v>0</v>
      </c>
      <c r="H308" s="18" cm="1">
        <f t="array" ref="H308">SUMPRODUCT(('Arming Payment'!$A$3:$A$6698=$A308)*('Arming Payment'!$Q$3:$Q$6698))+'Availability Payment'!$L307</f>
        <v>0</v>
      </c>
      <c r="I308" s="18">
        <f t="shared" si="13"/>
        <v>120</v>
      </c>
    </row>
    <row r="309" spans="1:9" x14ac:dyDescent="0.25">
      <c r="A309" s="24">
        <v>307</v>
      </c>
      <c r="B309" s="23">
        <f t="shared" si="14"/>
        <v>44574</v>
      </c>
      <c r="C309" s="24">
        <v>19</v>
      </c>
      <c r="D309" s="22" t="str">
        <f t="shared" si="12"/>
        <v>ASET</v>
      </c>
      <c r="E309" s="18">
        <f>'Availability Payment'!H308</f>
        <v>120</v>
      </c>
      <c r="F309" s="18">
        <f>SUMIF('Arming Payment'!$A$3:$A$6698,'Total Payment(Hourly Detail)'!A309,'Arming Payment'!$O$3:$O$6698)</f>
        <v>0</v>
      </c>
      <c r="G309" s="18">
        <f>'Trip Payment'!K309</f>
        <v>0</v>
      </c>
      <c r="H309" s="18" cm="1">
        <f t="array" ref="H309">SUMPRODUCT(('Arming Payment'!$A$3:$A$6698=$A309)*('Arming Payment'!$Q$3:$Q$6698))+'Availability Payment'!$L308</f>
        <v>0</v>
      </c>
      <c r="I309" s="18">
        <f t="shared" si="13"/>
        <v>120</v>
      </c>
    </row>
    <row r="310" spans="1:9" x14ac:dyDescent="0.25">
      <c r="A310" s="24">
        <v>308</v>
      </c>
      <c r="B310" s="23">
        <f t="shared" si="14"/>
        <v>44574</v>
      </c>
      <c r="C310" s="24">
        <v>20</v>
      </c>
      <c r="D310" s="22" t="str">
        <f t="shared" si="12"/>
        <v>ASET</v>
      </c>
      <c r="E310" s="18">
        <f>'Availability Payment'!H309</f>
        <v>120</v>
      </c>
      <c r="F310" s="18">
        <f>SUMIF('Arming Payment'!$A$3:$A$6698,'Total Payment(Hourly Detail)'!A310,'Arming Payment'!$O$3:$O$6698)</f>
        <v>0</v>
      </c>
      <c r="G310" s="18">
        <f>'Trip Payment'!K310</f>
        <v>0</v>
      </c>
      <c r="H310" s="18" cm="1">
        <f t="array" ref="H310">SUMPRODUCT(('Arming Payment'!$A$3:$A$6698=$A310)*('Arming Payment'!$Q$3:$Q$6698))+'Availability Payment'!$L309</f>
        <v>0</v>
      </c>
      <c r="I310" s="18">
        <f t="shared" si="13"/>
        <v>120</v>
      </c>
    </row>
    <row r="311" spans="1:9" x14ac:dyDescent="0.25">
      <c r="A311" s="24">
        <v>309</v>
      </c>
      <c r="B311" s="23">
        <f t="shared" si="14"/>
        <v>44574</v>
      </c>
      <c r="C311" s="24">
        <v>21</v>
      </c>
      <c r="D311" s="22" t="str">
        <f t="shared" si="12"/>
        <v>ASET</v>
      </c>
      <c r="E311" s="18">
        <f>'Availability Payment'!H310</f>
        <v>120</v>
      </c>
      <c r="F311" s="18">
        <f>SUMIF('Arming Payment'!$A$3:$A$6698,'Total Payment(Hourly Detail)'!A311,'Arming Payment'!$O$3:$O$6698)</f>
        <v>0</v>
      </c>
      <c r="G311" s="18">
        <f>'Trip Payment'!K311</f>
        <v>0</v>
      </c>
      <c r="H311" s="18" cm="1">
        <f t="array" ref="H311">SUMPRODUCT(('Arming Payment'!$A$3:$A$6698=$A311)*('Arming Payment'!$Q$3:$Q$6698))+'Availability Payment'!$L310</f>
        <v>0</v>
      </c>
      <c r="I311" s="18">
        <f t="shared" si="13"/>
        <v>120</v>
      </c>
    </row>
    <row r="312" spans="1:9" x14ac:dyDescent="0.25">
      <c r="A312" s="24">
        <v>310</v>
      </c>
      <c r="B312" s="23">
        <f t="shared" si="14"/>
        <v>44574</v>
      </c>
      <c r="C312" s="24">
        <v>22</v>
      </c>
      <c r="D312" s="22" t="str">
        <f t="shared" si="12"/>
        <v>ASET</v>
      </c>
      <c r="E312" s="18">
        <f>'Availability Payment'!H311</f>
        <v>120</v>
      </c>
      <c r="F312" s="18">
        <f>SUMIF('Arming Payment'!$A$3:$A$6698,'Total Payment(Hourly Detail)'!A312,'Arming Payment'!$O$3:$O$6698)</f>
        <v>0</v>
      </c>
      <c r="G312" s="18">
        <f>'Trip Payment'!K312</f>
        <v>0</v>
      </c>
      <c r="H312" s="18" cm="1">
        <f t="array" ref="H312">SUMPRODUCT(('Arming Payment'!$A$3:$A$6698=$A312)*('Arming Payment'!$Q$3:$Q$6698))+'Availability Payment'!$L311</f>
        <v>0</v>
      </c>
      <c r="I312" s="18">
        <f t="shared" si="13"/>
        <v>120</v>
      </c>
    </row>
    <row r="313" spans="1:9" x14ac:dyDescent="0.25">
      <c r="A313" s="24">
        <v>311</v>
      </c>
      <c r="B313" s="23">
        <f t="shared" si="14"/>
        <v>44574</v>
      </c>
      <c r="C313" s="24">
        <v>23</v>
      </c>
      <c r="D313" s="22" t="str">
        <f t="shared" si="12"/>
        <v>ASET</v>
      </c>
      <c r="E313" s="18">
        <f>'Availability Payment'!H312</f>
        <v>120</v>
      </c>
      <c r="F313" s="18">
        <f>SUMIF('Arming Payment'!$A$3:$A$6698,'Total Payment(Hourly Detail)'!A313,'Arming Payment'!$O$3:$O$6698)</f>
        <v>0</v>
      </c>
      <c r="G313" s="18">
        <f>'Trip Payment'!K313</f>
        <v>0</v>
      </c>
      <c r="H313" s="18" cm="1">
        <f t="array" ref="H313">SUMPRODUCT(('Arming Payment'!$A$3:$A$6698=$A313)*('Arming Payment'!$Q$3:$Q$6698))+'Availability Payment'!$L312</f>
        <v>0</v>
      </c>
      <c r="I313" s="18">
        <f t="shared" si="13"/>
        <v>120</v>
      </c>
    </row>
    <row r="314" spans="1:9" x14ac:dyDescent="0.25">
      <c r="A314" s="24">
        <v>312</v>
      </c>
      <c r="B314" s="23">
        <f t="shared" si="14"/>
        <v>44574</v>
      </c>
      <c r="C314" s="24">
        <v>24</v>
      </c>
      <c r="D314" s="22" t="str">
        <f t="shared" si="12"/>
        <v>ASET</v>
      </c>
      <c r="E314" s="18">
        <f>'Availability Payment'!H313</f>
        <v>120</v>
      </c>
      <c r="F314" s="18">
        <f>SUMIF('Arming Payment'!$A$3:$A$6698,'Total Payment(Hourly Detail)'!A314,'Arming Payment'!$O$3:$O$6698)</f>
        <v>0</v>
      </c>
      <c r="G314" s="18">
        <f>'Trip Payment'!K314</f>
        <v>0</v>
      </c>
      <c r="H314" s="18" cm="1">
        <f t="array" ref="H314">SUMPRODUCT(('Arming Payment'!$A$3:$A$6698=$A314)*('Arming Payment'!$Q$3:$Q$6698))+'Availability Payment'!$L313</f>
        <v>0</v>
      </c>
      <c r="I314" s="18">
        <f t="shared" si="13"/>
        <v>120</v>
      </c>
    </row>
    <row r="315" spans="1:9" x14ac:dyDescent="0.25">
      <c r="A315" s="24">
        <v>313</v>
      </c>
      <c r="B315" s="23">
        <f t="shared" si="14"/>
        <v>44575</v>
      </c>
      <c r="C315" s="24">
        <v>1</v>
      </c>
      <c r="D315" s="22" t="str">
        <f t="shared" si="12"/>
        <v>ASET</v>
      </c>
      <c r="E315" s="18">
        <f>'Availability Payment'!H314</f>
        <v>120</v>
      </c>
      <c r="F315" s="18">
        <f>SUMIF('Arming Payment'!$A$3:$A$6698,'Total Payment(Hourly Detail)'!A315,'Arming Payment'!$O$3:$O$6698)</f>
        <v>0</v>
      </c>
      <c r="G315" s="18">
        <f>'Trip Payment'!K315</f>
        <v>0</v>
      </c>
      <c r="H315" s="18" cm="1">
        <f t="array" ref="H315">SUMPRODUCT(('Arming Payment'!$A$3:$A$6698=$A315)*('Arming Payment'!$Q$3:$Q$6698))+'Availability Payment'!$L314</f>
        <v>0</v>
      </c>
      <c r="I315" s="18">
        <f t="shared" si="13"/>
        <v>120</v>
      </c>
    </row>
    <row r="316" spans="1:9" x14ac:dyDescent="0.25">
      <c r="A316" s="24">
        <v>314</v>
      </c>
      <c r="B316" s="23">
        <f t="shared" si="14"/>
        <v>44575</v>
      </c>
      <c r="C316" s="24">
        <v>2</v>
      </c>
      <c r="D316" s="22" t="str">
        <f t="shared" si="12"/>
        <v>ASET</v>
      </c>
      <c r="E316" s="18">
        <f>'Availability Payment'!H315</f>
        <v>120</v>
      </c>
      <c r="F316" s="18">
        <f>SUMIF('Arming Payment'!$A$3:$A$6698,'Total Payment(Hourly Detail)'!A316,'Arming Payment'!$O$3:$O$6698)</f>
        <v>0</v>
      </c>
      <c r="G316" s="18">
        <f>'Trip Payment'!K316</f>
        <v>0</v>
      </c>
      <c r="H316" s="18" cm="1">
        <f t="array" ref="H316">SUMPRODUCT(('Arming Payment'!$A$3:$A$6698=$A316)*('Arming Payment'!$Q$3:$Q$6698))+'Availability Payment'!$L315</f>
        <v>0</v>
      </c>
      <c r="I316" s="18">
        <f t="shared" si="13"/>
        <v>120</v>
      </c>
    </row>
    <row r="317" spans="1:9" x14ac:dyDescent="0.25">
      <c r="A317" s="24">
        <v>315</v>
      </c>
      <c r="B317" s="23">
        <f t="shared" si="14"/>
        <v>44575</v>
      </c>
      <c r="C317" s="24">
        <v>3</v>
      </c>
      <c r="D317" s="22" t="str">
        <f t="shared" si="12"/>
        <v>ASET</v>
      </c>
      <c r="E317" s="18">
        <f>'Availability Payment'!H316</f>
        <v>120</v>
      </c>
      <c r="F317" s="18">
        <f>SUMIF('Arming Payment'!$A$3:$A$6698,'Total Payment(Hourly Detail)'!A317,'Arming Payment'!$O$3:$O$6698)</f>
        <v>0</v>
      </c>
      <c r="G317" s="18">
        <f>'Trip Payment'!K317</f>
        <v>0</v>
      </c>
      <c r="H317" s="18" cm="1">
        <f t="array" ref="H317">SUMPRODUCT(('Arming Payment'!$A$3:$A$6698=$A317)*('Arming Payment'!$Q$3:$Q$6698))+'Availability Payment'!$L316</f>
        <v>0</v>
      </c>
      <c r="I317" s="18">
        <f t="shared" si="13"/>
        <v>120</v>
      </c>
    </row>
    <row r="318" spans="1:9" x14ac:dyDescent="0.25">
      <c r="A318" s="24">
        <v>316</v>
      </c>
      <c r="B318" s="23">
        <f t="shared" si="14"/>
        <v>44575</v>
      </c>
      <c r="C318" s="24">
        <v>4</v>
      </c>
      <c r="D318" s="22" t="str">
        <f t="shared" si="12"/>
        <v>ASET</v>
      </c>
      <c r="E318" s="18">
        <f>'Availability Payment'!H317</f>
        <v>120</v>
      </c>
      <c r="F318" s="18">
        <f>SUMIF('Arming Payment'!$A$3:$A$6698,'Total Payment(Hourly Detail)'!A318,'Arming Payment'!$O$3:$O$6698)</f>
        <v>0</v>
      </c>
      <c r="G318" s="18">
        <f>'Trip Payment'!K318</f>
        <v>0</v>
      </c>
      <c r="H318" s="18" cm="1">
        <f t="array" ref="H318">SUMPRODUCT(('Arming Payment'!$A$3:$A$6698=$A318)*('Arming Payment'!$Q$3:$Q$6698))+'Availability Payment'!$L317</f>
        <v>0</v>
      </c>
      <c r="I318" s="18">
        <f t="shared" si="13"/>
        <v>120</v>
      </c>
    </row>
    <row r="319" spans="1:9" x14ac:dyDescent="0.25">
      <c r="A319" s="24">
        <v>317</v>
      </c>
      <c r="B319" s="23">
        <f t="shared" si="14"/>
        <v>44575</v>
      </c>
      <c r="C319" s="24">
        <v>5</v>
      </c>
      <c r="D319" s="22" t="str">
        <f t="shared" si="12"/>
        <v>ASET</v>
      </c>
      <c r="E319" s="18">
        <f>'Availability Payment'!H318</f>
        <v>120</v>
      </c>
      <c r="F319" s="18">
        <f>SUMIF('Arming Payment'!$A$3:$A$6698,'Total Payment(Hourly Detail)'!A319,'Arming Payment'!$O$3:$O$6698)</f>
        <v>0</v>
      </c>
      <c r="G319" s="18">
        <f>'Trip Payment'!K319</f>
        <v>0</v>
      </c>
      <c r="H319" s="18" cm="1">
        <f t="array" ref="H319">SUMPRODUCT(('Arming Payment'!$A$3:$A$6698=$A319)*('Arming Payment'!$Q$3:$Q$6698))+'Availability Payment'!$L318</f>
        <v>0</v>
      </c>
      <c r="I319" s="18">
        <f t="shared" si="13"/>
        <v>120</v>
      </c>
    </row>
    <row r="320" spans="1:9" x14ac:dyDescent="0.25">
      <c r="A320" s="24">
        <v>318</v>
      </c>
      <c r="B320" s="23">
        <f t="shared" si="14"/>
        <v>44575</v>
      </c>
      <c r="C320" s="24">
        <v>6</v>
      </c>
      <c r="D320" s="22" t="str">
        <f t="shared" si="12"/>
        <v>ASET</v>
      </c>
      <c r="E320" s="18">
        <f>'Availability Payment'!H319</f>
        <v>120</v>
      </c>
      <c r="F320" s="18">
        <f>SUMIF('Arming Payment'!$A$3:$A$6698,'Total Payment(Hourly Detail)'!A320,'Arming Payment'!$O$3:$O$6698)</f>
        <v>0</v>
      </c>
      <c r="G320" s="18">
        <f>'Trip Payment'!K320</f>
        <v>0</v>
      </c>
      <c r="H320" s="18" cm="1">
        <f t="array" ref="H320">SUMPRODUCT(('Arming Payment'!$A$3:$A$6698=$A320)*('Arming Payment'!$Q$3:$Q$6698))+'Availability Payment'!$L319</f>
        <v>0</v>
      </c>
      <c r="I320" s="18">
        <f t="shared" si="13"/>
        <v>120</v>
      </c>
    </row>
    <row r="321" spans="1:9" x14ac:dyDescent="0.25">
      <c r="A321" s="24">
        <v>319</v>
      </c>
      <c r="B321" s="23">
        <f t="shared" si="14"/>
        <v>44575</v>
      </c>
      <c r="C321" s="24">
        <v>7</v>
      </c>
      <c r="D321" s="22" t="str">
        <f t="shared" si="12"/>
        <v>ASET</v>
      </c>
      <c r="E321" s="18">
        <f>'Availability Payment'!H320</f>
        <v>120</v>
      </c>
      <c r="F321" s="18">
        <f>SUMIF('Arming Payment'!$A$3:$A$6698,'Total Payment(Hourly Detail)'!A321,'Arming Payment'!$O$3:$O$6698)</f>
        <v>0</v>
      </c>
      <c r="G321" s="18">
        <f>'Trip Payment'!K321</f>
        <v>0</v>
      </c>
      <c r="H321" s="18" cm="1">
        <f t="array" ref="H321">SUMPRODUCT(('Arming Payment'!$A$3:$A$6698=$A321)*('Arming Payment'!$Q$3:$Q$6698))+'Availability Payment'!$L320</f>
        <v>0</v>
      </c>
      <c r="I321" s="18">
        <f t="shared" si="13"/>
        <v>120</v>
      </c>
    </row>
    <row r="322" spans="1:9" x14ac:dyDescent="0.25">
      <c r="A322" s="24">
        <v>320</v>
      </c>
      <c r="B322" s="23">
        <f t="shared" si="14"/>
        <v>44575</v>
      </c>
      <c r="C322" s="24">
        <v>8</v>
      </c>
      <c r="D322" s="22" t="str">
        <f t="shared" si="12"/>
        <v>ASET</v>
      </c>
      <c r="E322" s="18">
        <f>'Availability Payment'!H321</f>
        <v>120</v>
      </c>
      <c r="F322" s="18">
        <f>SUMIF('Arming Payment'!$A$3:$A$6698,'Total Payment(Hourly Detail)'!A322,'Arming Payment'!$O$3:$O$6698)</f>
        <v>0</v>
      </c>
      <c r="G322" s="18">
        <f>'Trip Payment'!K322</f>
        <v>0</v>
      </c>
      <c r="H322" s="18" cm="1">
        <f t="array" ref="H322">SUMPRODUCT(('Arming Payment'!$A$3:$A$6698=$A322)*('Arming Payment'!$Q$3:$Q$6698))+'Availability Payment'!$L321</f>
        <v>0</v>
      </c>
      <c r="I322" s="18">
        <f t="shared" si="13"/>
        <v>120</v>
      </c>
    </row>
    <row r="323" spans="1:9" x14ac:dyDescent="0.25">
      <c r="A323" s="24">
        <v>321</v>
      </c>
      <c r="B323" s="23">
        <f t="shared" si="14"/>
        <v>44575</v>
      </c>
      <c r="C323" s="24">
        <v>9</v>
      </c>
      <c r="D323" s="22" t="str">
        <f t="shared" ref="D323:D386" si="15">Unit</f>
        <v>ASET</v>
      </c>
      <c r="E323" s="18">
        <f>'Availability Payment'!H322</f>
        <v>120</v>
      </c>
      <c r="F323" s="18">
        <f>SUMIF('Arming Payment'!$A$3:$A$6698,'Total Payment(Hourly Detail)'!A323,'Arming Payment'!$O$3:$O$6698)</f>
        <v>0</v>
      </c>
      <c r="G323" s="18">
        <f>'Trip Payment'!K323</f>
        <v>0</v>
      </c>
      <c r="H323" s="18" cm="1">
        <f t="array" ref="H323">SUMPRODUCT(('Arming Payment'!$A$3:$A$6698=$A323)*('Arming Payment'!$Q$3:$Q$6698))+'Availability Payment'!$L322</f>
        <v>0</v>
      </c>
      <c r="I323" s="18">
        <f t="shared" ref="I323:I386" si="16">SUM(E323:H323)</f>
        <v>120</v>
      </c>
    </row>
    <row r="324" spans="1:9" x14ac:dyDescent="0.25">
      <c r="A324" s="24">
        <v>322</v>
      </c>
      <c r="B324" s="23">
        <f t="shared" si="14"/>
        <v>44575</v>
      </c>
      <c r="C324" s="24">
        <v>10</v>
      </c>
      <c r="D324" s="22" t="str">
        <f t="shared" si="15"/>
        <v>ASET</v>
      </c>
      <c r="E324" s="18">
        <f>'Availability Payment'!H323</f>
        <v>120</v>
      </c>
      <c r="F324" s="18">
        <f>SUMIF('Arming Payment'!$A$3:$A$6698,'Total Payment(Hourly Detail)'!A324,'Arming Payment'!$O$3:$O$6698)</f>
        <v>0</v>
      </c>
      <c r="G324" s="18">
        <f>'Trip Payment'!K324</f>
        <v>0</v>
      </c>
      <c r="H324" s="18" cm="1">
        <f t="array" ref="H324">SUMPRODUCT(('Arming Payment'!$A$3:$A$6698=$A324)*('Arming Payment'!$Q$3:$Q$6698))+'Availability Payment'!$L323</f>
        <v>0</v>
      </c>
      <c r="I324" s="18">
        <f t="shared" si="16"/>
        <v>120</v>
      </c>
    </row>
    <row r="325" spans="1:9" x14ac:dyDescent="0.25">
      <c r="A325" s="24">
        <v>323</v>
      </c>
      <c r="B325" s="23">
        <f t="shared" si="14"/>
        <v>44575</v>
      </c>
      <c r="C325" s="24">
        <v>11</v>
      </c>
      <c r="D325" s="22" t="str">
        <f t="shared" si="15"/>
        <v>ASET</v>
      </c>
      <c r="E325" s="18">
        <f>'Availability Payment'!H324</f>
        <v>120</v>
      </c>
      <c r="F325" s="18">
        <f>SUMIF('Arming Payment'!$A$3:$A$6698,'Total Payment(Hourly Detail)'!A325,'Arming Payment'!$O$3:$O$6698)</f>
        <v>0</v>
      </c>
      <c r="G325" s="18">
        <f>'Trip Payment'!K325</f>
        <v>0</v>
      </c>
      <c r="H325" s="18" cm="1">
        <f t="array" ref="H325">SUMPRODUCT(('Arming Payment'!$A$3:$A$6698=$A325)*('Arming Payment'!$Q$3:$Q$6698))+'Availability Payment'!$L324</f>
        <v>0</v>
      </c>
      <c r="I325" s="18">
        <f t="shared" si="16"/>
        <v>120</v>
      </c>
    </row>
    <row r="326" spans="1:9" x14ac:dyDescent="0.25">
      <c r="A326" s="24">
        <v>324</v>
      </c>
      <c r="B326" s="23">
        <f t="shared" ref="B326:B389" si="17">IF(C326&gt;C325,B325,B325+1)</f>
        <v>44575</v>
      </c>
      <c r="C326" s="24">
        <v>12</v>
      </c>
      <c r="D326" s="22" t="str">
        <f t="shared" si="15"/>
        <v>ASET</v>
      </c>
      <c r="E326" s="18">
        <f>'Availability Payment'!H325</f>
        <v>120</v>
      </c>
      <c r="F326" s="18">
        <f>SUMIF('Arming Payment'!$A$3:$A$6698,'Total Payment(Hourly Detail)'!A326,'Arming Payment'!$O$3:$O$6698)</f>
        <v>0</v>
      </c>
      <c r="G326" s="18">
        <f>'Trip Payment'!K326</f>
        <v>0</v>
      </c>
      <c r="H326" s="18" cm="1">
        <f t="array" ref="H326">SUMPRODUCT(('Arming Payment'!$A$3:$A$6698=$A326)*('Arming Payment'!$Q$3:$Q$6698))+'Availability Payment'!$L325</f>
        <v>0</v>
      </c>
      <c r="I326" s="18">
        <f t="shared" si="16"/>
        <v>120</v>
      </c>
    </row>
    <row r="327" spans="1:9" x14ac:dyDescent="0.25">
      <c r="A327" s="24">
        <v>325</v>
      </c>
      <c r="B327" s="23">
        <f t="shared" si="17"/>
        <v>44575</v>
      </c>
      <c r="C327" s="24">
        <v>13</v>
      </c>
      <c r="D327" s="22" t="str">
        <f t="shared" si="15"/>
        <v>ASET</v>
      </c>
      <c r="E327" s="18">
        <f>'Availability Payment'!H326</f>
        <v>120</v>
      </c>
      <c r="F327" s="18">
        <f>SUMIF('Arming Payment'!$A$3:$A$6698,'Total Payment(Hourly Detail)'!A327,'Arming Payment'!$O$3:$O$6698)</f>
        <v>0</v>
      </c>
      <c r="G327" s="18">
        <f>'Trip Payment'!K327</f>
        <v>0</v>
      </c>
      <c r="H327" s="18" cm="1">
        <f t="array" ref="H327">SUMPRODUCT(('Arming Payment'!$A$3:$A$6698=$A327)*('Arming Payment'!$Q$3:$Q$6698))+'Availability Payment'!$L326</f>
        <v>0</v>
      </c>
      <c r="I327" s="18">
        <f t="shared" si="16"/>
        <v>120</v>
      </c>
    </row>
    <row r="328" spans="1:9" x14ac:dyDescent="0.25">
      <c r="A328" s="24">
        <v>326</v>
      </c>
      <c r="B328" s="23">
        <f t="shared" si="17"/>
        <v>44575</v>
      </c>
      <c r="C328" s="24">
        <v>14</v>
      </c>
      <c r="D328" s="22" t="str">
        <f t="shared" si="15"/>
        <v>ASET</v>
      </c>
      <c r="E328" s="18">
        <f>'Availability Payment'!H327</f>
        <v>120</v>
      </c>
      <c r="F328" s="18">
        <f>SUMIF('Arming Payment'!$A$3:$A$6698,'Total Payment(Hourly Detail)'!A328,'Arming Payment'!$O$3:$O$6698)</f>
        <v>0</v>
      </c>
      <c r="G328" s="18">
        <f>'Trip Payment'!K328</f>
        <v>0</v>
      </c>
      <c r="H328" s="18" cm="1">
        <f t="array" ref="H328">SUMPRODUCT(('Arming Payment'!$A$3:$A$6698=$A328)*('Arming Payment'!$Q$3:$Q$6698))+'Availability Payment'!$L327</f>
        <v>0</v>
      </c>
      <c r="I328" s="18">
        <f t="shared" si="16"/>
        <v>120</v>
      </c>
    </row>
    <row r="329" spans="1:9" x14ac:dyDescent="0.25">
      <c r="A329" s="24">
        <v>327</v>
      </c>
      <c r="B329" s="23">
        <f t="shared" si="17"/>
        <v>44575</v>
      </c>
      <c r="C329" s="24">
        <v>15</v>
      </c>
      <c r="D329" s="22" t="str">
        <f t="shared" si="15"/>
        <v>ASET</v>
      </c>
      <c r="E329" s="18">
        <f>'Availability Payment'!H328</f>
        <v>120</v>
      </c>
      <c r="F329" s="18">
        <f>SUMIF('Arming Payment'!$A$3:$A$6698,'Total Payment(Hourly Detail)'!A329,'Arming Payment'!$O$3:$O$6698)</f>
        <v>0</v>
      </c>
      <c r="G329" s="18">
        <f>'Trip Payment'!K329</f>
        <v>0</v>
      </c>
      <c r="H329" s="18" cm="1">
        <f t="array" ref="H329">SUMPRODUCT(('Arming Payment'!$A$3:$A$6698=$A329)*('Arming Payment'!$Q$3:$Q$6698))+'Availability Payment'!$L328</f>
        <v>0</v>
      </c>
      <c r="I329" s="18">
        <f t="shared" si="16"/>
        <v>120</v>
      </c>
    </row>
    <row r="330" spans="1:9" x14ac:dyDescent="0.25">
      <c r="A330" s="24">
        <v>328</v>
      </c>
      <c r="B330" s="23">
        <f t="shared" si="17"/>
        <v>44575</v>
      </c>
      <c r="C330" s="24">
        <v>16</v>
      </c>
      <c r="D330" s="22" t="str">
        <f t="shared" si="15"/>
        <v>ASET</v>
      </c>
      <c r="E330" s="18">
        <f>'Availability Payment'!H329</f>
        <v>120</v>
      </c>
      <c r="F330" s="18">
        <f>SUMIF('Arming Payment'!$A$3:$A$6698,'Total Payment(Hourly Detail)'!A330,'Arming Payment'!$O$3:$O$6698)</f>
        <v>0</v>
      </c>
      <c r="G330" s="18">
        <f>'Trip Payment'!K330</f>
        <v>0</v>
      </c>
      <c r="H330" s="18" cm="1">
        <f t="array" ref="H330">SUMPRODUCT(('Arming Payment'!$A$3:$A$6698=$A330)*('Arming Payment'!$Q$3:$Q$6698))+'Availability Payment'!$L329</f>
        <v>0</v>
      </c>
      <c r="I330" s="18">
        <f t="shared" si="16"/>
        <v>120</v>
      </c>
    </row>
    <row r="331" spans="1:9" x14ac:dyDescent="0.25">
      <c r="A331" s="24">
        <v>329</v>
      </c>
      <c r="B331" s="23">
        <f t="shared" si="17"/>
        <v>44575</v>
      </c>
      <c r="C331" s="24">
        <v>17</v>
      </c>
      <c r="D331" s="22" t="str">
        <f t="shared" si="15"/>
        <v>ASET</v>
      </c>
      <c r="E331" s="18">
        <f>'Availability Payment'!H330</f>
        <v>120</v>
      </c>
      <c r="F331" s="18">
        <f>SUMIF('Arming Payment'!$A$3:$A$6698,'Total Payment(Hourly Detail)'!A331,'Arming Payment'!$O$3:$O$6698)</f>
        <v>0</v>
      </c>
      <c r="G331" s="18">
        <f>'Trip Payment'!K331</f>
        <v>0</v>
      </c>
      <c r="H331" s="18" cm="1">
        <f t="array" ref="H331">SUMPRODUCT(('Arming Payment'!$A$3:$A$6698=$A331)*('Arming Payment'!$Q$3:$Q$6698))+'Availability Payment'!$L330</f>
        <v>0</v>
      </c>
      <c r="I331" s="18">
        <f t="shared" si="16"/>
        <v>120</v>
      </c>
    </row>
    <row r="332" spans="1:9" x14ac:dyDescent="0.25">
      <c r="A332" s="24">
        <v>330</v>
      </c>
      <c r="B332" s="23">
        <f t="shared" si="17"/>
        <v>44575</v>
      </c>
      <c r="C332" s="24">
        <v>18</v>
      </c>
      <c r="D332" s="22" t="str">
        <f t="shared" si="15"/>
        <v>ASET</v>
      </c>
      <c r="E332" s="18">
        <f>'Availability Payment'!H331</f>
        <v>120</v>
      </c>
      <c r="F332" s="18">
        <f>SUMIF('Arming Payment'!$A$3:$A$6698,'Total Payment(Hourly Detail)'!A332,'Arming Payment'!$O$3:$O$6698)</f>
        <v>0</v>
      </c>
      <c r="G332" s="18">
        <f>'Trip Payment'!K332</f>
        <v>0</v>
      </c>
      <c r="H332" s="18" cm="1">
        <f t="array" ref="H332">SUMPRODUCT(('Arming Payment'!$A$3:$A$6698=$A332)*('Arming Payment'!$Q$3:$Q$6698))+'Availability Payment'!$L331</f>
        <v>0</v>
      </c>
      <c r="I332" s="18">
        <f t="shared" si="16"/>
        <v>120</v>
      </c>
    </row>
    <row r="333" spans="1:9" x14ac:dyDescent="0.25">
      <c r="A333" s="24">
        <v>331</v>
      </c>
      <c r="B333" s="23">
        <f t="shared" si="17"/>
        <v>44575</v>
      </c>
      <c r="C333" s="24">
        <v>19</v>
      </c>
      <c r="D333" s="22" t="str">
        <f t="shared" si="15"/>
        <v>ASET</v>
      </c>
      <c r="E333" s="18">
        <f>'Availability Payment'!H332</f>
        <v>120</v>
      </c>
      <c r="F333" s="18">
        <f>SUMIF('Arming Payment'!$A$3:$A$6698,'Total Payment(Hourly Detail)'!A333,'Arming Payment'!$O$3:$O$6698)</f>
        <v>0</v>
      </c>
      <c r="G333" s="18">
        <f>'Trip Payment'!K333</f>
        <v>0</v>
      </c>
      <c r="H333" s="18" cm="1">
        <f t="array" ref="H333">SUMPRODUCT(('Arming Payment'!$A$3:$A$6698=$A333)*('Arming Payment'!$Q$3:$Q$6698))+'Availability Payment'!$L332</f>
        <v>0</v>
      </c>
      <c r="I333" s="18">
        <f t="shared" si="16"/>
        <v>120</v>
      </c>
    </row>
    <row r="334" spans="1:9" x14ac:dyDescent="0.25">
      <c r="A334" s="24">
        <v>332</v>
      </c>
      <c r="B334" s="23">
        <f t="shared" si="17"/>
        <v>44575</v>
      </c>
      <c r="C334" s="24">
        <v>20</v>
      </c>
      <c r="D334" s="22" t="str">
        <f t="shared" si="15"/>
        <v>ASET</v>
      </c>
      <c r="E334" s="18">
        <f>'Availability Payment'!H333</f>
        <v>120</v>
      </c>
      <c r="F334" s="18">
        <f>SUMIF('Arming Payment'!$A$3:$A$6698,'Total Payment(Hourly Detail)'!A334,'Arming Payment'!$O$3:$O$6698)</f>
        <v>0</v>
      </c>
      <c r="G334" s="18">
        <f>'Trip Payment'!K334</f>
        <v>0</v>
      </c>
      <c r="H334" s="18" cm="1">
        <f t="array" ref="H334">SUMPRODUCT(('Arming Payment'!$A$3:$A$6698=$A334)*('Arming Payment'!$Q$3:$Q$6698))+'Availability Payment'!$L333</f>
        <v>0</v>
      </c>
      <c r="I334" s="18">
        <f t="shared" si="16"/>
        <v>120</v>
      </c>
    </row>
    <row r="335" spans="1:9" x14ac:dyDescent="0.25">
      <c r="A335" s="24">
        <v>333</v>
      </c>
      <c r="B335" s="23">
        <f t="shared" si="17"/>
        <v>44575</v>
      </c>
      <c r="C335" s="24">
        <v>21</v>
      </c>
      <c r="D335" s="22" t="str">
        <f t="shared" si="15"/>
        <v>ASET</v>
      </c>
      <c r="E335" s="18">
        <f>'Availability Payment'!H334</f>
        <v>120</v>
      </c>
      <c r="F335" s="18">
        <f>SUMIF('Arming Payment'!$A$3:$A$6698,'Total Payment(Hourly Detail)'!A335,'Arming Payment'!$O$3:$O$6698)</f>
        <v>0</v>
      </c>
      <c r="G335" s="18">
        <f>'Trip Payment'!K335</f>
        <v>0</v>
      </c>
      <c r="H335" s="18" cm="1">
        <f t="array" ref="H335">SUMPRODUCT(('Arming Payment'!$A$3:$A$6698=$A335)*('Arming Payment'!$Q$3:$Q$6698))+'Availability Payment'!$L334</f>
        <v>0</v>
      </c>
      <c r="I335" s="18">
        <f t="shared" si="16"/>
        <v>120</v>
      </c>
    </row>
    <row r="336" spans="1:9" x14ac:dyDescent="0.25">
      <c r="A336" s="24">
        <v>334</v>
      </c>
      <c r="B336" s="23">
        <f t="shared" si="17"/>
        <v>44575</v>
      </c>
      <c r="C336" s="24">
        <v>22</v>
      </c>
      <c r="D336" s="22" t="str">
        <f t="shared" si="15"/>
        <v>ASET</v>
      </c>
      <c r="E336" s="18">
        <f>'Availability Payment'!H335</f>
        <v>120</v>
      </c>
      <c r="F336" s="18">
        <f>SUMIF('Arming Payment'!$A$3:$A$6698,'Total Payment(Hourly Detail)'!A336,'Arming Payment'!$O$3:$O$6698)</f>
        <v>0</v>
      </c>
      <c r="G336" s="18">
        <f>'Trip Payment'!K336</f>
        <v>0</v>
      </c>
      <c r="H336" s="18" cm="1">
        <f t="array" ref="H336">SUMPRODUCT(('Arming Payment'!$A$3:$A$6698=$A336)*('Arming Payment'!$Q$3:$Q$6698))+'Availability Payment'!$L335</f>
        <v>0</v>
      </c>
      <c r="I336" s="18">
        <f t="shared" si="16"/>
        <v>120</v>
      </c>
    </row>
    <row r="337" spans="1:9" x14ac:dyDescent="0.25">
      <c r="A337" s="24">
        <v>335</v>
      </c>
      <c r="B337" s="23">
        <f t="shared" si="17"/>
        <v>44575</v>
      </c>
      <c r="C337" s="24">
        <v>23</v>
      </c>
      <c r="D337" s="22" t="str">
        <f t="shared" si="15"/>
        <v>ASET</v>
      </c>
      <c r="E337" s="18">
        <f>'Availability Payment'!H336</f>
        <v>120</v>
      </c>
      <c r="F337" s="18">
        <f>SUMIF('Arming Payment'!$A$3:$A$6698,'Total Payment(Hourly Detail)'!A337,'Arming Payment'!$O$3:$O$6698)</f>
        <v>0</v>
      </c>
      <c r="G337" s="18">
        <f>'Trip Payment'!K337</f>
        <v>0</v>
      </c>
      <c r="H337" s="18" cm="1">
        <f t="array" ref="H337">SUMPRODUCT(('Arming Payment'!$A$3:$A$6698=$A337)*('Arming Payment'!$Q$3:$Q$6698))+'Availability Payment'!$L336</f>
        <v>0</v>
      </c>
      <c r="I337" s="18">
        <f t="shared" si="16"/>
        <v>120</v>
      </c>
    </row>
    <row r="338" spans="1:9" x14ac:dyDescent="0.25">
      <c r="A338" s="24">
        <v>336</v>
      </c>
      <c r="B338" s="23">
        <f t="shared" si="17"/>
        <v>44575</v>
      </c>
      <c r="C338" s="24">
        <v>24</v>
      </c>
      <c r="D338" s="22" t="str">
        <f t="shared" si="15"/>
        <v>ASET</v>
      </c>
      <c r="E338" s="18">
        <f>'Availability Payment'!H337</f>
        <v>120</v>
      </c>
      <c r="F338" s="18">
        <f>SUMIF('Arming Payment'!$A$3:$A$6698,'Total Payment(Hourly Detail)'!A338,'Arming Payment'!$O$3:$O$6698)</f>
        <v>0</v>
      </c>
      <c r="G338" s="18">
        <f>'Trip Payment'!K338</f>
        <v>0</v>
      </c>
      <c r="H338" s="18" cm="1">
        <f t="array" ref="H338">SUMPRODUCT(('Arming Payment'!$A$3:$A$6698=$A338)*('Arming Payment'!$Q$3:$Q$6698))+'Availability Payment'!$L337</f>
        <v>0</v>
      </c>
      <c r="I338" s="18">
        <f t="shared" si="16"/>
        <v>120</v>
      </c>
    </row>
    <row r="339" spans="1:9" x14ac:dyDescent="0.25">
      <c r="A339" s="24">
        <v>337</v>
      </c>
      <c r="B339" s="23">
        <f t="shared" si="17"/>
        <v>44576</v>
      </c>
      <c r="C339" s="24">
        <v>1</v>
      </c>
      <c r="D339" s="22" t="str">
        <f t="shared" si="15"/>
        <v>ASET</v>
      </c>
      <c r="E339" s="18">
        <f>'Availability Payment'!H338</f>
        <v>120</v>
      </c>
      <c r="F339" s="18">
        <f>SUMIF('Arming Payment'!$A$3:$A$6698,'Total Payment(Hourly Detail)'!A339,'Arming Payment'!$O$3:$O$6698)</f>
        <v>0</v>
      </c>
      <c r="G339" s="18">
        <f>'Trip Payment'!K339</f>
        <v>0</v>
      </c>
      <c r="H339" s="18" cm="1">
        <f t="array" ref="H339">SUMPRODUCT(('Arming Payment'!$A$3:$A$6698=$A339)*('Arming Payment'!$Q$3:$Q$6698))+'Availability Payment'!$L338</f>
        <v>0</v>
      </c>
      <c r="I339" s="18">
        <f t="shared" si="16"/>
        <v>120</v>
      </c>
    </row>
    <row r="340" spans="1:9" x14ac:dyDescent="0.25">
      <c r="A340" s="24">
        <v>338</v>
      </c>
      <c r="B340" s="23">
        <f t="shared" si="17"/>
        <v>44576</v>
      </c>
      <c r="C340" s="24">
        <v>2</v>
      </c>
      <c r="D340" s="22" t="str">
        <f t="shared" si="15"/>
        <v>ASET</v>
      </c>
      <c r="E340" s="18">
        <f>'Availability Payment'!H339</f>
        <v>120</v>
      </c>
      <c r="F340" s="18">
        <f>SUMIF('Arming Payment'!$A$3:$A$6698,'Total Payment(Hourly Detail)'!A340,'Arming Payment'!$O$3:$O$6698)</f>
        <v>0</v>
      </c>
      <c r="G340" s="18">
        <f>'Trip Payment'!K340</f>
        <v>0</v>
      </c>
      <c r="H340" s="18" cm="1">
        <f t="array" ref="H340">SUMPRODUCT(('Arming Payment'!$A$3:$A$6698=$A340)*('Arming Payment'!$Q$3:$Q$6698))+'Availability Payment'!$L339</f>
        <v>0</v>
      </c>
      <c r="I340" s="18">
        <f t="shared" si="16"/>
        <v>120</v>
      </c>
    </row>
    <row r="341" spans="1:9" x14ac:dyDescent="0.25">
      <c r="A341" s="24">
        <v>339</v>
      </c>
      <c r="B341" s="23">
        <f t="shared" si="17"/>
        <v>44576</v>
      </c>
      <c r="C341" s="24">
        <v>3</v>
      </c>
      <c r="D341" s="22" t="str">
        <f t="shared" si="15"/>
        <v>ASET</v>
      </c>
      <c r="E341" s="18">
        <f>'Availability Payment'!H340</f>
        <v>120</v>
      </c>
      <c r="F341" s="18">
        <f>SUMIF('Arming Payment'!$A$3:$A$6698,'Total Payment(Hourly Detail)'!A341,'Arming Payment'!$O$3:$O$6698)</f>
        <v>0</v>
      </c>
      <c r="G341" s="18">
        <f>'Trip Payment'!K341</f>
        <v>0</v>
      </c>
      <c r="H341" s="18" cm="1">
        <f t="array" ref="H341">SUMPRODUCT(('Arming Payment'!$A$3:$A$6698=$A341)*('Arming Payment'!$Q$3:$Q$6698))+'Availability Payment'!$L340</f>
        <v>0</v>
      </c>
      <c r="I341" s="18">
        <f t="shared" si="16"/>
        <v>120</v>
      </c>
    </row>
    <row r="342" spans="1:9" x14ac:dyDescent="0.25">
      <c r="A342" s="24">
        <v>340</v>
      </c>
      <c r="B342" s="23">
        <f t="shared" si="17"/>
        <v>44576</v>
      </c>
      <c r="C342" s="24">
        <v>4</v>
      </c>
      <c r="D342" s="22" t="str">
        <f t="shared" si="15"/>
        <v>ASET</v>
      </c>
      <c r="E342" s="18">
        <f>'Availability Payment'!H341</f>
        <v>120</v>
      </c>
      <c r="F342" s="18">
        <f>SUMIF('Arming Payment'!$A$3:$A$6698,'Total Payment(Hourly Detail)'!A342,'Arming Payment'!$O$3:$O$6698)</f>
        <v>0</v>
      </c>
      <c r="G342" s="18">
        <f>'Trip Payment'!K342</f>
        <v>0</v>
      </c>
      <c r="H342" s="18" cm="1">
        <f t="array" ref="H342">SUMPRODUCT(('Arming Payment'!$A$3:$A$6698=$A342)*('Arming Payment'!$Q$3:$Q$6698))+'Availability Payment'!$L341</f>
        <v>0</v>
      </c>
      <c r="I342" s="18">
        <f t="shared" si="16"/>
        <v>120</v>
      </c>
    </row>
    <row r="343" spans="1:9" x14ac:dyDescent="0.25">
      <c r="A343" s="24">
        <v>341</v>
      </c>
      <c r="B343" s="23">
        <f t="shared" si="17"/>
        <v>44576</v>
      </c>
      <c r="C343" s="24">
        <v>5</v>
      </c>
      <c r="D343" s="22" t="str">
        <f t="shared" si="15"/>
        <v>ASET</v>
      </c>
      <c r="E343" s="18">
        <f>'Availability Payment'!H342</f>
        <v>120</v>
      </c>
      <c r="F343" s="18">
        <f>SUMIF('Arming Payment'!$A$3:$A$6698,'Total Payment(Hourly Detail)'!A343,'Arming Payment'!$O$3:$O$6698)</f>
        <v>0</v>
      </c>
      <c r="G343" s="18">
        <f>'Trip Payment'!K343</f>
        <v>0</v>
      </c>
      <c r="H343" s="18" cm="1">
        <f t="array" ref="H343">SUMPRODUCT(('Arming Payment'!$A$3:$A$6698=$A343)*('Arming Payment'!$Q$3:$Q$6698))+'Availability Payment'!$L342</f>
        <v>0</v>
      </c>
      <c r="I343" s="18">
        <f t="shared" si="16"/>
        <v>120</v>
      </c>
    </row>
    <row r="344" spans="1:9" x14ac:dyDescent="0.25">
      <c r="A344" s="24">
        <v>342</v>
      </c>
      <c r="B344" s="23">
        <f t="shared" si="17"/>
        <v>44576</v>
      </c>
      <c r="C344" s="24">
        <v>6</v>
      </c>
      <c r="D344" s="22" t="str">
        <f t="shared" si="15"/>
        <v>ASET</v>
      </c>
      <c r="E344" s="18">
        <f>'Availability Payment'!H343</f>
        <v>120</v>
      </c>
      <c r="F344" s="18">
        <f>SUMIF('Arming Payment'!$A$3:$A$6698,'Total Payment(Hourly Detail)'!A344,'Arming Payment'!$O$3:$O$6698)</f>
        <v>0</v>
      </c>
      <c r="G344" s="18">
        <f>'Trip Payment'!K344</f>
        <v>0</v>
      </c>
      <c r="H344" s="18" cm="1">
        <f t="array" ref="H344">SUMPRODUCT(('Arming Payment'!$A$3:$A$6698=$A344)*('Arming Payment'!$Q$3:$Q$6698))+'Availability Payment'!$L343</f>
        <v>0</v>
      </c>
      <c r="I344" s="18">
        <f t="shared" si="16"/>
        <v>120</v>
      </c>
    </row>
    <row r="345" spans="1:9" x14ac:dyDescent="0.25">
      <c r="A345" s="24">
        <v>343</v>
      </c>
      <c r="B345" s="23">
        <f t="shared" si="17"/>
        <v>44576</v>
      </c>
      <c r="C345" s="24">
        <v>7</v>
      </c>
      <c r="D345" s="22" t="str">
        <f t="shared" si="15"/>
        <v>ASET</v>
      </c>
      <c r="E345" s="18">
        <f>'Availability Payment'!H344</f>
        <v>120</v>
      </c>
      <c r="F345" s="18">
        <f>SUMIF('Arming Payment'!$A$3:$A$6698,'Total Payment(Hourly Detail)'!A345,'Arming Payment'!$O$3:$O$6698)</f>
        <v>0</v>
      </c>
      <c r="G345" s="18">
        <f>'Trip Payment'!K345</f>
        <v>0</v>
      </c>
      <c r="H345" s="18" cm="1">
        <f t="array" ref="H345">SUMPRODUCT(('Arming Payment'!$A$3:$A$6698=$A345)*('Arming Payment'!$Q$3:$Q$6698))+'Availability Payment'!$L344</f>
        <v>0</v>
      </c>
      <c r="I345" s="18">
        <f t="shared" si="16"/>
        <v>120</v>
      </c>
    </row>
    <row r="346" spans="1:9" x14ac:dyDescent="0.25">
      <c r="A346" s="24">
        <v>344</v>
      </c>
      <c r="B346" s="23">
        <f t="shared" si="17"/>
        <v>44576</v>
      </c>
      <c r="C346" s="24">
        <v>8</v>
      </c>
      <c r="D346" s="22" t="str">
        <f t="shared" si="15"/>
        <v>ASET</v>
      </c>
      <c r="E346" s="18">
        <f>'Availability Payment'!H345</f>
        <v>120</v>
      </c>
      <c r="F346" s="18">
        <f>SUMIF('Arming Payment'!$A$3:$A$6698,'Total Payment(Hourly Detail)'!A346,'Arming Payment'!$O$3:$O$6698)</f>
        <v>0</v>
      </c>
      <c r="G346" s="18">
        <f>'Trip Payment'!K346</f>
        <v>0</v>
      </c>
      <c r="H346" s="18" cm="1">
        <f t="array" ref="H346">SUMPRODUCT(('Arming Payment'!$A$3:$A$6698=$A346)*('Arming Payment'!$Q$3:$Q$6698))+'Availability Payment'!$L345</f>
        <v>0</v>
      </c>
      <c r="I346" s="18">
        <f t="shared" si="16"/>
        <v>120</v>
      </c>
    </row>
    <row r="347" spans="1:9" x14ac:dyDescent="0.25">
      <c r="A347" s="24">
        <v>345</v>
      </c>
      <c r="B347" s="23">
        <f t="shared" si="17"/>
        <v>44576</v>
      </c>
      <c r="C347" s="24">
        <v>9</v>
      </c>
      <c r="D347" s="22" t="str">
        <f t="shared" si="15"/>
        <v>ASET</v>
      </c>
      <c r="E347" s="18">
        <f>'Availability Payment'!H346</f>
        <v>120</v>
      </c>
      <c r="F347" s="18">
        <f>SUMIF('Arming Payment'!$A$3:$A$6698,'Total Payment(Hourly Detail)'!A347,'Arming Payment'!$O$3:$O$6698)</f>
        <v>0</v>
      </c>
      <c r="G347" s="18">
        <f>'Trip Payment'!K347</f>
        <v>0</v>
      </c>
      <c r="H347" s="18" cm="1">
        <f t="array" ref="H347">SUMPRODUCT(('Arming Payment'!$A$3:$A$6698=$A347)*('Arming Payment'!$Q$3:$Q$6698))+'Availability Payment'!$L346</f>
        <v>0</v>
      </c>
      <c r="I347" s="18">
        <f t="shared" si="16"/>
        <v>120</v>
      </c>
    </row>
    <row r="348" spans="1:9" x14ac:dyDescent="0.25">
      <c r="A348" s="24">
        <v>346</v>
      </c>
      <c r="B348" s="23">
        <f t="shared" si="17"/>
        <v>44576</v>
      </c>
      <c r="C348" s="24">
        <v>10</v>
      </c>
      <c r="D348" s="22" t="str">
        <f t="shared" si="15"/>
        <v>ASET</v>
      </c>
      <c r="E348" s="18">
        <f>'Availability Payment'!H347</f>
        <v>120</v>
      </c>
      <c r="F348" s="18">
        <f>SUMIF('Arming Payment'!$A$3:$A$6698,'Total Payment(Hourly Detail)'!A348,'Arming Payment'!$O$3:$O$6698)</f>
        <v>0</v>
      </c>
      <c r="G348" s="18">
        <f>'Trip Payment'!K348</f>
        <v>0</v>
      </c>
      <c r="H348" s="18" cm="1">
        <f t="array" ref="H348">SUMPRODUCT(('Arming Payment'!$A$3:$A$6698=$A348)*('Arming Payment'!$Q$3:$Q$6698))+'Availability Payment'!$L347</f>
        <v>0</v>
      </c>
      <c r="I348" s="18">
        <f t="shared" si="16"/>
        <v>120</v>
      </c>
    </row>
    <row r="349" spans="1:9" x14ac:dyDescent="0.25">
      <c r="A349" s="24">
        <v>347</v>
      </c>
      <c r="B349" s="23">
        <f t="shared" si="17"/>
        <v>44576</v>
      </c>
      <c r="C349" s="24">
        <v>11</v>
      </c>
      <c r="D349" s="22" t="str">
        <f t="shared" si="15"/>
        <v>ASET</v>
      </c>
      <c r="E349" s="18">
        <f>'Availability Payment'!H348</f>
        <v>120</v>
      </c>
      <c r="F349" s="18">
        <f>SUMIF('Arming Payment'!$A$3:$A$6698,'Total Payment(Hourly Detail)'!A349,'Arming Payment'!$O$3:$O$6698)</f>
        <v>0</v>
      </c>
      <c r="G349" s="18">
        <f>'Trip Payment'!K349</f>
        <v>0</v>
      </c>
      <c r="H349" s="18" cm="1">
        <f t="array" ref="H349">SUMPRODUCT(('Arming Payment'!$A$3:$A$6698=$A349)*('Arming Payment'!$Q$3:$Q$6698))+'Availability Payment'!$L348</f>
        <v>0</v>
      </c>
      <c r="I349" s="18">
        <f t="shared" si="16"/>
        <v>120</v>
      </c>
    </row>
    <row r="350" spans="1:9" x14ac:dyDescent="0.25">
      <c r="A350" s="24">
        <v>348</v>
      </c>
      <c r="B350" s="23">
        <f t="shared" si="17"/>
        <v>44576</v>
      </c>
      <c r="C350" s="24">
        <v>12</v>
      </c>
      <c r="D350" s="22" t="str">
        <f t="shared" si="15"/>
        <v>ASET</v>
      </c>
      <c r="E350" s="18">
        <f>'Availability Payment'!H349</f>
        <v>120</v>
      </c>
      <c r="F350" s="18">
        <f>SUMIF('Arming Payment'!$A$3:$A$6698,'Total Payment(Hourly Detail)'!A350,'Arming Payment'!$O$3:$O$6698)</f>
        <v>0</v>
      </c>
      <c r="G350" s="18">
        <f>'Trip Payment'!K350</f>
        <v>0</v>
      </c>
      <c r="H350" s="18" cm="1">
        <f t="array" ref="H350">SUMPRODUCT(('Arming Payment'!$A$3:$A$6698=$A350)*('Arming Payment'!$Q$3:$Q$6698))+'Availability Payment'!$L349</f>
        <v>0</v>
      </c>
      <c r="I350" s="18">
        <f t="shared" si="16"/>
        <v>120</v>
      </c>
    </row>
    <row r="351" spans="1:9" x14ac:dyDescent="0.25">
      <c r="A351" s="24">
        <v>349</v>
      </c>
      <c r="B351" s="23">
        <f t="shared" si="17"/>
        <v>44576</v>
      </c>
      <c r="C351" s="24">
        <v>13</v>
      </c>
      <c r="D351" s="22" t="str">
        <f t="shared" si="15"/>
        <v>ASET</v>
      </c>
      <c r="E351" s="18">
        <f>'Availability Payment'!H350</f>
        <v>120</v>
      </c>
      <c r="F351" s="18">
        <f>SUMIF('Arming Payment'!$A$3:$A$6698,'Total Payment(Hourly Detail)'!A351,'Arming Payment'!$O$3:$O$6698)</f>
        <v>0</v>
      </c>
      <c r="G351" s="18">
        <f>'Trip Payment'!K351</f>
        <v>0</v>
      </c>
      <c r="H351" s="18" cm="1">
        <f t="array" ref="H351">SUMPRODUCT(('Arming Payment'!$A$3:$A$6698=$A351)*('Arming Payment'!$Q$3:$Q$6698))+'Availability Payment'!$L350</f>
        <v>0</v>
      </c>
      <c r="I351" s="18">
        <f t="shared" si="16"/>
        <v>120</v>
      </c>
    </row>
    <row r="352" spans="1:9" x14ac:dyDescent="0.25">
      <c r="A352" s="24">
        <v>350</v>
      </c>
      <c r="B352" s="23">
        <f t="shared" si="17"/>
        <v>44576</v>
      </c>
      <c r="C352" s="24">
        <v>14</v>
      </c>
      <c r="D352" s="22" t="str">
        <f t="shared" si="15"/>
        <v>ASET</v>
      </c>
      <c r="E352" s="18">
        <f>'Availability Payment'!H351</f>
        <v>120</v>
      </c>
      <c r="F352" s="18">
        <f>SUMIF('Arming Payment'!$A$3:$A$6698,'Total Payment(Hourly Detail)'!A352,'Arming Payment'!$O$3:$O$6698)</f>
        <v>0</v>
      </c>
      <c r="G352" s="18">
        <f>'Trip Payment'!K352</f>
        <v>0</v>
      </c>
      <c r="H352" s="18" cm="1">
        <f t="array" ref="H352">SUMPRODUCT(('Arming Payment'!$A$3:$A$6698=$A352)*('Arming Payment'!$Q$3:$Q$6698))+'Availability Payment'!$L351</f>
        <v>0</v>
      </c>
      <c r="I352" s="18">
        <f t="shared" si="16"/>
        <v>120</v>
      </c>
    </row>
    <row r="353" spans="1:9" x14ac:dyDescent="0.25">
      <c r="A353" s="24">
        <v>351</v>
      </c>
      <c r="B353" s="23">
        <f t="shared" si="17"/>
        <v>44576</v>
      </c>
      <c r="C353" s="24">
        <v>15</v>
      </c>
      <c r="D353" s="22" t="str">
        <f t="shared" si="15"/>
        <v>ASET</v>
      </c>
      <c r="E353" s="18">
        <f>'Availability Payment'!H352</f>
        <v>120</v>
      </c>
      <c r="F353" s="18">
        <f>SUMIF('Arming Payment'!$A$3:$A$6698,'Total Payment(Hourly Detail)'!A353,'Arming Payment'!$O$3:$O$6698)</f>
        <v>0</v>
      </c>
      <c r="G353" s="18">
        <f>'Trip Payment'!K353</f>
        <v>0</v>
      </c>
      <c r="H353" s="18" cm="1">
        <f t="array" ref="H353">SUMPRODUCT(('Arming Payment'!$A$3:$A$6698=$A353)*('Arming Payment'!$Q$3:$Q$6698))+'Availability Payment'!$L352</f>
        <v>0</v>
      </c>
      <c r="I353" s="18">
        <f t="shared" si="16"/>
        <v>120</v>
      </c>
    </row>
    <row r="354" spans="1:9" x14ac:dyDescent="0.25">
      <c r="A354" s="24">
        <v>352</v>
      </c>
      <c r="B354" s="23">
        <f t="shared" si="17"/>
        <v>44576</v>
      </c>
      <c r="C354" s="24">
        <v>16</v>
      </c>
      <c r="D354" s="22" t="str">
        <f t="shared" si="15"/>
        <v>ASET</v>
      </c>
      <c r="E354" s="18">
        <f>'Availability Payment'!H353</f>
        <v>120</v>
      </c>
      <c r="F354" s="18">
        <f>SUMIF('Arming Payment'!$A$3:$A$6698,'Total Payment(Hourly Detail)'!A354,'Arming Payment'!$O$3:$O$6698)</f>
        <v>0</v>
      </c>
      <c r="G354" s="18">
        <f>'Trip Payment'!K354</f>
        <v>0</v>
      </c>
      <c r="H354" s="18" cm="1">
        <f t="array" ref="H354">SUMPRODUCT(('Arming Payment'!$A$3:$A$6698=$A354)*('Arming Payment'!$Q$3:$Q$6698))+'Availability Payment'!$L353</f>
        <v>0</v>
      </c>
      <c r="I354" s="18">
        <f t="shared" si="16"/>
        <v>120</v>
      </c>
    </row>
    <row r="355" spans="1:9" x14ac:dyDescent="0.25">
      <c r="A355" s="24">
        <v>353</v>
      </c>
      <c r="B355" s="23">
        <f t="shared" si="17"/>
        <v>44576</v>
      </c>
      <c r="C355" s="24">
        <v>17</v>
      </c>
      <c r="D355" s="22" t="str">
        <f t="shared" si="15"/>
        <v>ASET</v>
      </c>
      <c r="E355" s="18">
        <f>'Availability Payment'!H354</f>
        <v>120</v>
      </c>
      <c r="F355" s="18">
        <f>SUMIF('Arming Payment'!$A$3:$A$6698,'Total Payment(Hourly Detail)'!A355,'Arming Payment'!$O$3:$O$6698)</f>
        <v>0</v>
      </c>
      <c r="G355" s="18">
        <f>'Trip Payment'!K355</f>
        <v>0</v>
      </c>
      <c r="H355" s="18" cm="1">
        <f t="array" ref="H355">SUMPRODUCT(('Arming Payment'!$A$3:$A$6698=$A355)*('Arming Payment'!$Q$3:$Q$6698))+'Availability Payment'!$L354</f>
        <v>0</v>
      </c>
      <c r="I355" s="18">
        <f t="shared" si="16"/>
        <v>120</v>
      </c>
    </row>
    <row r="356" spans="1:9" x14ac:dyDescent="0.25">
      <c r="A356" s="24">
        <v>354</v>
      </c>
      <c r="B356" s="23">
        <f t="shared" si="17"/>
        <v>44576</v>
      </c>
      <c r="C356" s="24">
        <v>18</v>
      </c>
      <c r="D356" s="22" t="str">
        <f t="shared" si="15"/>
        <v>ASET</v>
      </c>
      <c r="E356" s="18">
        <f>'Availability Payment'!H355</f>
        <v>120</v>
      </c>
      <c r="F356" s="18">
        <f>SUMIF('Arming Payment'!$A$3:$A$6698,'Total Payment(Hourly Detail)'!A356,'Arming Payment'!$O$3:$O$6698)</f>
        <v>0</v>
      </c>
      <c r="G356" s="18">
        <f>'Trip Payment'!K356</f>
        <v>0</v>
      </c>
      <c r="H356" s="18" cm="1">
        <f t="array" ref="H356">SUMPRODUCT(('Arming Payment'!$A$3:$A$6698=$A356)*('Arming Payment'!$Q$3:$Q$6698))+'Availability Payment'!$L355</f>
        <v>0</v>
      </c>
      <c r="I356" s="18">
        <f t="shared" si="16"/>
        <v>120</v>
      </c>
    </row>
    <row r="357" spans="1:9" x14ac:dyDescent="0.25">
      <c r="A357" s="24">
        <v>355</v>
      </c>
      <c r="B357" s="23">
        <f t="shared" si="17"/>
        <v>44576</v>
      </c>
      <c r="C357" s="24">
        <v>19</v>
      </c>
      <c r="D357" s="22" t="str">
        <f t="shared" si="15"/>
        <v>ASET</v>
      </c>
      <c r="E357" s="18">
        <f>'Availability Payment'!H356</f>
        <v>120</v>
      </c>
      <c r="F357" s="18">
        <f>SUMIF('Arming Payment'!$A$3:$A$6698,'Total Payment(Hourly Detail)'!A357,'Arming Payment'!$O$3:$O$6698)</f>
        <v>0</v>
      </c>
      <c r="G357" s="18">
        <f>'Trip Payment'!K357</f>
        <v>0</v>
      </c>
      <c r="H357" s="18" cm="1">
        <f t="array" ref="H357">SUMPRODUCT(('Arming Payment'!$A$3:$A$6698=$A357)*('Arming Payment'!$Q$3:$Q$6698))+'Availability Payment'!$L356</f>
        <v>0</v>
      </c>
      <c r="I357" s="18">
        <f t="shared" si="16"/>
        <v>120</v>
      </c>
    </row>
    <row r="358" spans="1:9" x14ac:dyDescent="0.25">
      <c r="A358" s="24">
        <v>356</v>
      </c>
      <c r="B358" s="23">
        <f t="shared" si="17"/>
        <v>44576</v>
      </c>
      <c r="C358" s="24">
        <v>20</v>
      </c>
      <c r="D358" s="22" t="str">
        <f t="shared" si="15"/>
        <v>ASET</v>
      </c>
      <c r="E358" s="18">
        <f>'Availability Payment'!H357</f>
        <v>120</v>
      </c>
      <c r="F358" s="18">
        <f>SUMIF('Arming Payment'!$A$3:$A$6698,'Total Payment(Hourly Detail)'!A358,'Arming Payment'!$O$3:$O$6698)</f>
        <v>0</v>
      </c>
      <c r="G358" s="18">
        <f>'Trip Payment'!K358</f>
        <v>0</v>
      </c>
      <c r="H358" s="18" cm="1">
        <f t="array" ref="H358">SUMPRODUCT(('Arming Payment'!$A$3:$A$6698=$A358)*('Arming Payment'!$Q$3:$Q$6698))+'Availability Payment'!$L357</f>
        <v>0</v>
      </c>
      <c r="I358" s="18">
        <f t="shared" si="16"/>
        <v>120</v>
      </c>
    </row>
    <row r="359" spans="1:9" x14ac:dyDescent="0.25">
      <c r="A359" s="24">
        <v>357</v>
      </c>
      <c r="B359" s="23">
        <f t="shared" si="17"/>
        <v>44576</v>
      </c>
      <c r="C359" s="24">
        <v>21</v>
      </c>
      <c r="D359" s="22" t="str">
        <f t="shared" si="15"/>
        <v>ASET</v>
      </c>
      <c r="E359" s="18">
        <f>'Availability Payment'!H358</f>
        <v>120</v>
      </c>
      <c r="F359" s="18">
        <f>SUMIF('Arming Payment'!$A$3:$A$6698,'Total Payment(Hourly Detail)'!A359,'Arming Payment'!$O$3:$O$6698)</f>
        <v>0</v>
      </c>
      <c r="G359" s="18">
        <f>'Trip Payment'!K359</f>
        <v>0</v>
      </c>
      <c r="H359" s="18" cm="1">
        <f t="array" ref="H359">SUMPRODUCT(('Arming Payment'!$A$3:$A$6698=$A359)*('Arming Payment'!$Q$3:$Q$6698))+'Availability Payment'!$L358</f>
        <v>0</v>
      </c>
      <c r="I359" s="18">
        <f t="shared" si="16"/>
        <v>120</v>
      </c>
    </row>
    <row r="360" spans="1:9" x14ac:dyDescent="0.25">
      <c r="A360" s="24">
        <v>358</v>
      </c>
      <c r="B360" s="23">
        <f t="shared" si="17"/>
        <v>44576</v>
      </c>
      <c r="C360" s="24">
        <v>22</v>
      </c>
      <c r="D360" s="22" t="str">
        <f t="shared" si="15"/>
        <v>ASET</v>
      </c>
      <c r="E360" s="18">
        <f>'Availability Payment'!H359</f>
        <v>120</v>
      </c>
      <c r="F360" s="18">
        <f>SUMIF('Arming Payment'!$A$3:$A$6698,'Total Payment(Hourly Detail)'!A360,'Arming Payment'!$O$3:$O$6698)</f>
        <v>0</v>
      </c>
      <c r="G360" s="18">
        <f>'Trip Payment'!K360</f>
        <v>0</v>
      </c>
      <c r="H360" s="18" cm="1">
        <f t="array" ref="H360">SUMPRODUCT(('Arming Payment'!$A$3:$A$6698=$A360)*('Arming Payment'!$Q$3:$Q$6698))+'Availability Payment'!$L359</f>
        <v>0</v>
      </c>
      <c r="I360" s="18">
        <f t="shared" si="16"/>
        <v>120</v>
      </c>
    </row>
    <row r="361" spans="1:9" x14ac:dyDescent="0.25">
      <c r="A361" s="24">
        <v>359</v>
      </c>
      <c r="B361" s="23">
        <f t="shared" si="17"/>
        <v>44576</v>
      </c>
      <c r="C361" s="24">
        <v>23</v>
      </c>
      <c r="D361" s="22" t="str">
        <f t="shared" si="15"/>
        <v>ASET</v>
      </c>
      <c r="E361" s="18">
        <f>'Availability Payment'!H360</f>
        <v>120</v>
      </c>
      <c r="F361" s="18">
        <f>SUMIF('Arming Payment'!$A$3:$A$6698,'Total Payment(Hourly Detail)'!A361,'Arming Payment'!$O$3:$O$6698)</f>
        <v>0</v>
      </c>
      <c r="G361" s="18">
        <f>'Trip Payment'!K361</f>
        <v>0</v>
      </c>
      <c r="H361" s="18" cm="1">
        <f t="array" ref="H361">SUMPRODUCT(('Arming Payment'!$A$3:$A$6698=$A361)*('Arming Payment'!$Q$3:$Q$6698))+'Availability Payment'!$L360</f>
        <v>0</v>
      </c>
      <c r="I361" s="18">
        <f t="shared" si="16"/>
        <v>120</v>
      </c>
    </row>
    <row r="362" spans="1:9" x14ac:dyDescent="0.25">
      <c r="A362" s="24">
        <v>360</v>
      </c>
      <c r="B362" s="23">
        <f t="shared" si="17"/>
        <v>44576</v>
      </c>
      <c r="C362" s="24">
        <v>24</v>
      </c>
      <c r="D362" s="22" t="str">
        <f t="shared" si="15"/>
        <v>ASET</v>
      </c>
      <c r="E362" s="18">
        <f>'Availability Payment'!H361</f>
        <v>120</v>
      </c>
      <c r="F362" s="18">
        <f>SUMIF('Arming Payment'!$A$3:$A$6698,'Total Payment(Hourly Detail)'!A362,'Arming Payment'!$O$3:$O$6698)</f>
        <v>0</v>
      </c>
      <c r="G362" s="18">
        <f>'Trip Payment'!K362</f>
        <v>0</v>
      </c>
      <c r="H362" s="18" cm="1">
        <f t="array" ref="H362">SUMPRODUCT(('Arming Payment'!$A$3:$A$6698=$A362)*('Arming Payment'!$Q$3:$Q$6698))+'Availability Payment'!$L361</f>
        <v>0</v>
      </c>
      <c r="I362" s="18">
        <f t="shared" si="16"/>
        <v>120</v>
      </c>
    </row>
    <row r="363" spans="1:9" x14ac:dyDescent="0.25">
      <c r="A363" s="24">
        <v>361</v>
      </c>
      <c r="B363" s="23">
        <f t="shared" si="17"/>
        <v>44577</v>
      </c>
      <c r="C363" s="24">
        <v>1</v>
      </c>
      <c r="D363" s="22" t="str">
        <f t="shared" si="15"/>
        <v>ASET</v>
      </c>
      <c r="E363" s="18">
        <f>'Availability Payment'!H362</f>
        <v>120</v>
      </c>
      <c r="F363" s="18">
        <f>SUMIF('Arming Payment'!$A$3:$A$6698,'Total Payment(Hourly Detail)'!A363,'Arming Payment'!$O$3:$O$6698)</f>
        <v>0</v>
      </c>
      <c r="G363" s="18">
        <f>'Trip Payment'!K363</f>
        <v>0</v>
      </c>
      <c r="H363" s="18" cm="1">
        <f t="array" ref="H363">SUMPRODUCT(('Arming Payment'!$A$3:$A$6698=$A363)*('Arming Payment'!$Q$3:$Q$6698))+'Availability Payment'!$L362</f>
        <v>0</v>
      </c>
      <c r="I363" s="18">
        <f t="shared" si="16"/>
        <v>120</v>
      </c>
    </row>
    <row r="364" spans="1:9" x14ac:dyDescent="0.25">
      <c r="A364" s="24">
        <v>362</v>
      </c>
      <c r="B364" s="23">
        <f t="shared" si="17"/>
        <v>44577</v>
      </c>
      <c r="C364" s="24">
        <v>2</v>
      </c>
      <c r="D364" s="22" t="str">
        <f t="shared" si="15"/>
        <v>ASET</v>
      </c>
      <c r="E364" s="18">
        <f>'Availability Payment'!H363</f>
        <v>120</v>
      </c>
      <c r="F364" s="18">
        <f>SUMIF('Arming Payment'!$A$3:$A$6698,'Total Payment(Hourly Detail)'!A364,'Arming Payment'!$O$3:$O$6698)</f>
        <v>0</v>
      </c>
      <c r="G364" s="18">
        <f>'Trip Payment'!K364</f>
        <v>0</v>
      </c>
      <c r="H364" s="18" cm="1">
        <f t="array" ref="H364">SUMPRODUCT(('Arming Payment'!$A$3:$A$6698=$A364)*('Arming Payment'!$Q$3:$Q$6698))+'Availability Payment'!$L363</f>
        <v>0</v>
      </c>
      <c r="I364" s="18">
        <f t="shared" si="16"/>
        <v>120</v>
      </c>
    </row>
    <row r="365" spans="1:9" x14ac:dyDescent="0.25">
      <c r="A365" s="24">
        <v>363</v>
      </c>
      <c r="B365" s="23">
        <f t="shared" si="17"/>
        <v>44577</v>
      </c>
      <c r="C365" s="24">
        <v>3</v>
      </c>
      <c r="D365" s="22" t="str">
        <f t="shared" si="15"/>
        <v>ASET</v>
      </c>
      <c r="E365" s="18">
        <f>'Availability Payment'!H364</f>
        <v>120</v>
      </c>
      <c r="F365" s="18">
        <f>SUMIF('Arming Payment'!$A$3:$A$6698,'Total Payment(Hourly Detail)'!A365,'Arming Payment'!$O$3:$O$6698)</f>
        <v>0</v>
      </c>
      <c r="G365" s="18">
        <f>'Trip Payment'!K365</f>
        <v>0</v>
      </c>
      <c r="H365" s="18" cm="1">
        <f t="array" ref="H365">SUMPRODUCT(('Arming Payment'!$A$3:$A$6698=$A365)*('Arming Payment'!$Q$3:$Q$6698))+'Availability Payment'!$L364</f>
        <v>0</v>
      </c>
      <c r="I365" s="18">
        <f t="shared" si="16"/>
        <v>120</v>
      </c>
    </row>
    <row r="366" spans="1:9" x14ac:dyDescent="0.25">
      <c r="A366" s="24">
        <v>364</v>
      </c>
      <c r="B366" s="23">
        <f t="shared" si="17"/>
        <v>44577</v>
      </c>
      <c r="C366" s="24">
        <v>4</v>
      </c>
      <c r="D366" s="22" t="str">
        <f t="shared" si="15"/>
        <v>ASET</v>
      </c>
      <c r="E366" s="18">
        <f>'Availability Payment'!H365</f>
        <v>120</v>
      </c>
      <c r="F366" s="18">
        <f>SUMIF('Arming Payment'!$A$3:$A$6698,'Total Payment(Hourly Detail)'!A366,'Arming Payment'!$O$3:$O$6698)</f>
        <v>0</v>
      </c>
      <c r="G366" s="18">
        <f>'Trip Payment'!K366</f>
        <v>0</v>
      </c>
      <c r="H366" s="18" cm="1">
        <f t="array" ref="H366">SUMPRODUCT(('Arming Payment'!$A$3:$A$6698=$A366)*('Arming Payment'!$Q$3:$Q$6698))+'Availability Payment'!$L365</f>
        <v>0</v>
      </c>
      <c r="I366" s="18">
        <f t="shared" si="16"/>
        <v>120</v>
      </c>
    </row>
    <row r="367" spans="1:9" x14ac:dyDescent="0.25">
      <c r="A367" s="24">
        <v>365</v>
      </c>
      <c r="B367" s="23">
        <f t="shared" si="17"/>
        <v>44577</v>
      </c>
      <c r="C367" s="24">
        <v>5</v>
      </c>
      <c r="D367" s="22" t="str">
        <f t="shared" si="15"/>
        <v>ASET</v>
      </c>
      <c r="E367" s="18">
        <f>'Availability Payment'!H366</f>
        <v>120</v>
      </c>
      <c r="F367" s="18">
        <f>SUMIF('Arming Payment'!$A$3:$A$6698,'Total Payment(Hourly Detail)'!A367,'Arming Payment'!$O$3:$O$6698)</f>
        <v>0</v>
      </c>
      <c r="G367" s="18">
        <f>'Trip Payment'!K367</f>
        <v>0</v>
      </c>
      <c r="H367" s="18" cm="1">
        <f t="array" ref="H367">SUMPRODUCT(('Arming Payment'!$A$3:$A$6698=$A367)*('Arming Payment'!$Q$3:$Q$6698))+'Availability Payment'!$L366</f>
        <v>0</v>
      </c>
      <c r="I367" s="18">
        <f t="shared" si="16"/>
        <v>120</v>
      </c>
    </row>
    <row r="368" spans="1:9" x14ac:dyDescent="0.25">
      <c r="A368" s="24">
        <v>366</v>
      </c>
      <c r="B368" s="23">
        <f t="shared" si="17"/>
        <v>44577</v>
      </c>
      <c r="C368" s="24">
        <v>6</v>
      </c>
      <c r="D368" s="22" t="str">
        <f t="shared" si="15"/>
        <v>ASET</v>
      </c>
      <c r="E368" s="18">
        <f>'Availability Payment'!H367</f>
        <v>120</v>
      </c>
      <c r="F368" s="18">
        <f>SUMIF('Arming Payment'!$A$3:$A$6698,'Total Payment(Hourly Detail)'!A368,'Arming Payment'!$O$3:$O$6698)</f>
        <v>0</v>
      </c>
      <c r="G368" s="18">
        <f>'Trip Payment'!K368</f>
        <v>0</v>
      </c>
      <c r="H368" s="18" cm="1">
        <f t="array" ref="H368">SUMPRODUCT(('Arming Payment'!$A$3:$A$6698=$A368)*('Arming Payment'!$Q$3:$Q$6698))+'Availability Payment'!$L367</f>
        <v>0</v>
      </c>
      <c r="I368" s="18">
        <f t="shared" si="16"/>
        <v>120</v>
      </c>
    </row>
    <row r="369" spans="1:9" x14ac:dyDescent="0.25">
      <c r="A369" s="24">
        <v>367</v>
      </c>
      <c r="B369" s="23">
        <f t="shared" si="17"/>
        <v>44577</v>
      </c>
      <c r="C369" s="24">
        <v>7</v>
      </c>
      <c r="D369" s="22" t="str">
        <f t="shared" si="15"/>
        <v>ASET</v>
      </c>
      <c r="E369" s="18">
        <f>'Availability Payment'!H368</f>
        <v>120</v>
      </c>
      <c r="F369" s="18">
        <f>SUMIF('Arming Payment'!$A$3:$A$6698,'Total Payment(Hourly Detail)'!A369,'Arming Payment'!$O$3:$O$6698)</f>
        <v>0</v>
      </c>
      <c r="G369" s="18">
        <f>'Trip Payment'!K369</f>
        <v>0</v>
      </c>
      <c r="H369" s="18" cm="1">
        <f t="array" ref="H369">SUMPRODUCT(('Arming Payment'!$A$3:$A$6698=$A369)*('Arming Payment'!$Q$3:$Q$6698))+'Availability Payment'!$L368</f>
        <v>0</v>
      </c>
      <c r="I369" s="18">
        <f t="shared" si="16"/>
        <v>120</v>
      </c>
    </row>
    <row r="370" spans="1:9" x14ac:dyDescent="0.25">
      <c r="A370" s="24">
        <v>368</v>
      </c>
      <c r="B370" s="23">
        <f t="shared" si="17"/>
        <v>44577</v>
      </c>
      <c r="C370" s="24">
        <v>8</v>
      </c>
      <c r="D370" s="22" t="str">
        <f t="shared" si="15"/>
        <v>ASET</v>
      </c>
      <c r="E370" s="18">
        <f>'Availability Payment'!H369</f>
        <v>120</v>
      </c>
      <c r="F370" s="18">
        <f>SUMIF('Arming Payment'!$A$3:$A$6698,'Total Payment(Hourly Detail)'!A370,'Arming Payment'!$O$3:$O$6698)</f>
        <v>0</v>
      </c>
      <c r="G370" s="18">
        <f>'Trip Payment'!K370</f>
        <v>0</v>
      </c>
      <c r="H370" s="18" cm="1">
        <f t="array" ref="H370">SUMPRODUCT(('Arming Payment'!$A$3:$A$6698=$A370)*('Arming Payment'!$Q$3:$Q$6698))+'Availability Payment'!$L369</f>
        <v>0</v>
      </c>
      <c r="I370" s="18">
        <f t="shared" si="16"/>
        <v>120</v>
      </c>
    </row>
    <row r="371" spans="1:9" x14ac:dyDescent="0.25">
      <c r="A371" s="24">
        <v>369</v>
      </c>
      <c r="B371" s="23">
        <f t="shared" si="17"/>
        <v>44577</v>
      </c>
      <c r="C371" s="24">
        <v>9</v>
      </c>
      <c r="D371" s="22" t="str">
        <f t="shared" si="15"/>
        <v>ASET</v>
      </c>
      <c r="E371" s="18">
        <f>'Availability Payment'!H370</f>
        <v>120</v>
      </c>
      <c r="F371" s="18">
        <f>SUMIF('Arming Payment'!$A$3:$A$6698,'Total Payment(Hourly Detail)'!A371,'Arming Payment'!$O$3:$O$6698)</f>
        <v>0</v>
      </c>
      <c r="G371" s="18">
        <f>'Trip Payment'!K371</f>
        <v>0</v>
      </c>
      <c r="H371" s="18" cm="1">
        <f t="array" ref="H371">SUMPRODUCT(('Arming Payment'!$A$3:$A$6698=$A371)*('Arming Payment'!$Q$3:$Q$6698))+'Availability Payment'!$L370</f>
        <v>0</v>
      </c>
      <c r="I371" s="18">
        <f t="shared" si="16"/>
        <v>120</v>
      </c>
    </row>
    <row r="372" spans="1:9" x14ac:dyDescent="0.25">
      <c r="A372" s="24">
        <v>370</v>
      </c>
      <c r="B372" s="23">
        <f t="shared" si="17"/>
        <v>44577</v>
      </c>
      <c r="C372" s="24">
        <v>10</v>
      </c>
      <c r="D372" s="22" t="str">
        <f t="shared" si="15"/>
        <v>ASET</v>
      </c>
      <c r="E372" s="18">
        <f>'Availability Payment'!H371</f>
        <v>120</v>
      </c>
      <c r="F372" s="18">
        <f>SUMIF('Arming Payment'!$A$3:$A$6698,'Total Payment(Hourly Detail)'!A372,'Arming Payment'!$O$3:$O$6698)</f>
        <v>0</v>
      </c>
      <c r="G372" s="18">
        <f>'Trip Payment'!K372</f>
        <v>0</v>
      </c>
      <c r="H372" s="18" cm="1">
        <f t="array" ref="H372">SUMPRODUCT(('Arming Payment'!$A$3:$A$6698=$A372)*('Arming Payment'!$Q$3:$Q$6698))+'Availability Payment'!$L371</f>
        <v>0</v>
      </c>
      <c r="I372" s="18">
        <f t="shared" si="16"/>
        <v>120</v>
      </c>
    </row>
    <row r="373" spans="1:9" x14ac:dyDescent="0.25">
      <c r="A373" s="24">
        <v>371</v>
      </c>
      <c r="B373" s="23">
        <f t="shared" si="17"/>
        <v>44577</v>
      </c>
      <c r="C373" s="24">
        <v>11</v>
      </c>
      <c r="D373" s="22" t="str">
        <f t="shared" si="15"/>
        <v>ASET</v>
      </c>
      <c r="E373" s="18">
        <f>'Availability Payment'!H372</f>
        <v>120</v>
      </c>
      <c r="F373" s="18">
        <f>SUMIF('Arming Payment'!$A$3:$A$6698,'Total Payment(Hourly Detail)'!A373,'Arming Payment'!$O$3:$O$6698)</f>
        <v>0</v>
      </c>
      <c r="G373" s="18">
        <f>'Trip Payment'!K373</f>
        <v>0</v>
      </c>
      <c r="H373" s="18" cm="1">
        <f t="array" ref="H373">SUMPRODUCT(('Arming Payment'!$A$3:$A$6698=$A373)*('Arming Payment'!$Q$3:$Q$6698))+'Availability Payment'!$L372</f>
        <v>0</v>
      </c>
      <c r="I373" s="18">
        <f t="shared" si="16"/>
        <v>120</v>
      </c>
    </row>
    <row r="374" spans="1:9" x14ac:dyDescent="0.25">
      <c r="A374" s="24">
        <v>372</v>
      </c>
      <c r="B374" s="23">
        <f t="shared" si="17"/>
        <v>44577</v>
      </c>
      <c r="C374" s="24">
        <v>12</v>
      </c>
      <c r="D374" s="22" t="str">
        <f t="shared" si="15"/>
        <v>ASET</v>
      </c>
      <c r="E374" s="18">
        <f>'Availability Payment'!H373</f>
        <v>120</v>
      </c>
      <c r="F374" s="18">
        <f>SUMIF('Arming Payment'!$A$3:$A$6698,'Total Payment(Hourly Detail)'!A374,'Arming Payment'!$O$3:$O$6698)</f>
        <v>0</v>
      </c>
      <c r="G374" s="18">
        <f>'Trip Payment'!K374</f>
        <v>0</v>
      </c>
      <c r="H374" s="18" cm="1">
        <f t="array" ref="H374">SUMPRODUCT(('Arming Payment'!$A$3:$A$6698=$A374)*('Arming Payment'!$Q$3:$Q$6698))+'Availability Payment'!$L373</f>
        <v>0</v>
      </c>
      <c r="I374" s="18">
        <f t="shared" si="16"/>
        <v>120</v>
      </c>
    </row>
    <row r="375" spans="1:9" x14ac:dyDescent="0.25">
      <c r="A375" s="24">
        <v>373</v>
      </c>
      <c r="B375" s="23">
        <f t="shared" si="17"/>
        <v>44577</v>
      </c>
      <c r="C375" s="24">
        <v>13</v>
      </c>
      <c r="D375" s="22" t="str">
        <f t="shared" si="15"/>
        <v>ASET</v>
      </c>
      <c r="E375" s="18">
        <f>'Availability Payment'!H374</f>
        <v>120</v>
      </c>
      <c r="F375" s="18">
        <f>SUMIF('Arming Payment'!$A$3:$A$6698,'Total Payment(Hourly Detail)'!A375,'Arming Payment'!$O$3:$O$6698)</f>
        <v>0</v>
      </c>
      <c r="G375" s="18">
        <f>'Trip Payment'!K375</f>
        <v>0</v>
      </c>
      <c r="H375" s="18" cm="1">
        <f t="array" ref="H375">SUMPRODUCT(('Arming Payment'!$A$3:$A$6698=$A375)*('Arming Payment'!$Q$3:$Q$6698))+'Availability Payment'!$L374</f>
        <v>0</v>
      </c>
      <c r="I375" s="18">
        <f t="shared" si="16"/>
        <v>120</v>
      </c>
    </row>
    <row r="376" spans="1:9" x14ac:dyDescent="0.25">
      <c r="A376" s="24">
        <v>374</v>
      </c>
      <c r="B376" s="23">
        <f t="shared" si="17"/>
        <v>44577</v>
      </c>
      <c r="C376" s="24">
        <v>14</v>
      </c>
      <c r="D376" s="22" t="str">
        <f t="shared" si="15"/>
        <v>ASET</v>
      </c>
      <c r="E376" s="18">
        <f>'Availability Payment'!H375</f>
        <v>120</v>
      </c>
      <c r="F376" s="18">
        <f>SUMIF('Arming Payment'!$A$3:$A$6698,'Total Payment(Hourly Detail)'!A376,'Arming Payment'!$O$3:$O$6698)</f>
        <v>0</v>
      </c>
      <c r="G376" s="18">
        <f>'Trip Payment'!K376</f>
        <v>0</v>
      </c>
      <c r="H376" s="18" cm="1">
        <f t="array" ref="H376">SUMPRODUCT(('Arming Payment'!$A$3:$A$6698=$A376)*('Arming Payment'!$Q$3:$Q$6698))+'Availability Payment'!$L375</f>
        <v>0</v>
      </c>
      <c r="I376" s="18">
        <f t="shared" si="16"/>
        <v>120</v>
      </c>
    </row>
    <row r="377" spans="1:9" x14ac:dyDescent="0.25">
      <c r="A377" s="24">
        <v>375</v>
      </c>
      <c r="B377" s="23">
        <f t="shared" si="17"/>
        <v>44577</v>
      </c>
      <c r="C377" s="24">
        <v>15</v>
      </c>
      <c r="D377" s="22" t="str">
        <f t="shared" si="15"/>
        <v>ASET</v>
      </c>
      <c r="E377" s="18">
        <f>'Availability Payment'!H376</f>
        <v>120</v>
      </c>
      <c r="F377" s="18">
        <f>SUMIF('Arming Payment'!$A$3:$A$6698,'Total Payment(Hourly Detail)'!A377,'Arming Payment'!$O$3:$O$6698)</f>
        <v>0</v>
      </c>
      <c r="G377" s="18">
        <f>'Trip Payment'!K377</f>
        <v>0</v>
      </c>
      <c r="H377" s="18" cm="1">
        <f t="array" ref="H377">SUMPRODUCT(('Arming Payment'!$A$3:$A$6698=$A377)*('Arming Payment'!$Q$3:$Q$6698))+'Availability Payment'!$L376</f>
        <v>0</v>
      </c>
      <c r="I377" s="18">
        <f t="shared" si="16"/>
        <v>120</v>
      </c>
    </row>
    <row r="378" spans="1:9" x14ac:dyDescent="0.25">
      <c r="A378" s="24">
        <v>376</v>
      </c>
      <c r="B378" s="23">
        <f t="shared" si="17"/>
        <v>44577</v>
      </c>
      <c r="C378" s="24">
        <v>16</v>
      </c>
      <c r="D378" s="22" t="str">
        <f t="shared" si="15"/>
        <v>ASET</v>
      </c>
      <c r="E378" s="18">
        <f>'Availability Payment'!H377</f>
        <v>120</v>
      </c>
      <c r="F378" s="18">
        <f>SUMIF('Arming Payment'!$A$3:$A$6698,'Total Payment(Hourly Detail)'!A378,'Arming Payment'!$O$3:$O$6698)</f>
        <v>0</v>
      </c>
      <c r="G378" s="18">
        <f>'Trip Payment'!K378</f>
        <v>0</v>
      </c>
      <c r="H378" s="18" cm="1">
        <f t="array" ref="H378">SUMPRODUCT(('Arming Payment'!$A$3:$A$6698=$A378)*('Arming Payment'!$Q$3:$Q$6698))+'Availability Payment'!$L377</f>
        <v>0</v>
      </c>
      <c r="I378" s="18">
        <f t="shared" si="16"/>
        <v>120</v>
      </c>
    </row>
    <row r="379" spans="1:9" x14ac:dyDescent="0.25">
      <c r="A379" s="24">
        <v>377</v>
      </c>
      <c r="B379" s="23">
        <f t="shared" si="17"/>
        <v>44577</v>
      </c>
      <c r="C379" s="24">
        <v>17</v>
      </c>
      <c r="D379" s="22" t="str">
        <f t="shared" si="15"/>
        <v>ASET</v>
      </c>
      <c r="E379" s="18">
        <f>'Availability Payment'!H378</f>
        <v>120</v>
      </c>
      <c r="F379" s="18">
        <f>SUMIF('Arming Payment'!$A$3:$A$6698,'Total Payment(Hourly Detail)'!A379,'Arming Payment'!$O$3:$O$6698)</f>
        <v>0</v>
      </c>
      <c r="G379" s="18">
        <f>'Trip Payment'!K379</f>
        <v>0</v>
      </c>
      <c r="H379" s="18" cm="1">
        <f t="array" ref="H379">SUMPRODUCT(('Arming Payment'!$A$3:$A$6698=$A379)*('Arming Payment'!$Q$3:$Q$6698))+'Availability Payment'!$L378</f>
        <v>0</v>
      </c>
      <c r="I379" s="18">
        <f t="shared" si="16"/>
        <v>120</v>
      </c>
    </row>
    <row r="380" spans="1:9" x14ac:dyDescent="0.25">
      <c r="A380" s="24">
        <v>378</v>
      </c>
      <c r="B380" s="23">
        <f t="shared" si="17"/>
        <v>44577</v>
      </c>
      <c r="C380" s="24">
        <v>18</v>
      </c>
      <c r="D380" s="22" t="str">
        <f t="shared" si="15"/>
        <v>ASET</v>
      </c>
      <c r="E380" s="18">
        <f>'Availability Payment'!H379</f>
        <v>120</v>
      </c>
      <c r="F380" s="18">
        <f>SUMIF('Arming Payment'!$A$3:$A$6698,'Total Payment(Hourly Detail)'!A380,'Arming Payment'!$O$3:$O$6698)</f>
        <v>0</v>
      </c>
      <c r="G380" s="18">
        <f>'Trip Payment'!K380</f>
        <v>0</v>
      </c>
      <c r="H380" s="18" cm="1">
        <f t="array" ref="H380">SUMPRODUCT(('Arming Payment'!$A$3:$A$6698=$A380)*('Arming Payment'!$Q$3:$Q$6698))+'Availability Payment'!$L379</f>
        <v>0</v>
      </c>
      <c r="I380" s="18">
        <f t="shared" si="16"/>
        <v>120</v>
      </c>
    </row>
    <row r="381" spans="1:9" x14ac:dyDescent="0.25">
      <c r="A381" s="24">
        <v>379</v>
      </c>
      <c r="B381" s="23">
        <f t="shared" si="17"/>
        <v>44577</v>
      </c>
      <c r="C381" s="24">
        <v>19</v>
      </c>
      <c r="D381" s="22" t="str">
        <f t="shared" si="15"/>
        <v>ASET</v>
      </c>
      <c r="E381" s="18">
        <f>'Availability Payment'!H380</f>
        <v>120</v>
      </c>
      <c r="F381" s="18">
        <f>SUMIF('Arming Payment'!$A$3:$A$6698,'Total Payment(Hourly Detail)'!A381,'Arming Payment'!$O$3:$O$6698)</f>
        <v>0</v>
      </c>
      <c r="G381" s="18">
        <f>'Trip Payment'!K381</f>
        <v>0</v>
      </c>
      <c r="H381" s="18" cm="1">
        <f t="array" ref="H381">SUMPRODUCT(('Arming Payment'!$A$3:$A$6698=$A381)*('Arming Payment'!$Q$3:$Q$6698))+'Availability Payment'!$L380</f>
        <v>0</v>
      </c>
      <c r="I381" s="18">
        <f t="shared" si="16"/>
        <v>120</v>
      </c>
    </row>
    <row r="382" spans="1:9" x14ac:dyDescent="0.25">
      <c r="A382" s="24">
        <v>380</v>
      </c>
      <c r="B382" s="23">
        <f t="shared" si="17"/>
        <v>44577</v>
      </c>
      <c r="C382" s="24">
        <v>20</v>
      </c>
      <c r="D382" s="22" t="str">
        <f t="shared" si="15"/>
        <v>ASET</v>
      </c>
      <c r="E382" s="18">
        <f>'Availability Payment'!H381</f>
        <v>120</v>
      </c>
      <c r="F382" s="18">
        <f>SUMIF('Arming Payment'!$A$3:$A$6698,'Total Payment(Hourly Detail)'!A382,'Arming Payment'!$O$3:$O$6698)</f>
        <v>0</v>
      </c>
      <c r="G382" s="18">
        <f>'Trip Payment'!K382</f>
        <v>0</v>
      </c>
      <c r="H382" s="18" cm="1">
        <f t="array" ref="H382">SUMPRODUCT(('Arming Payment'!$A$3:$A$6698=$A382)*('Arming Payment'!$Q$3:$Q$6698))+'Availability Payment'!$L381</f>
        <v>0</v>
      </c>
      <c r="I382" s="18">
        <f t="shared" si="16"/>
        <v>120</v>
      </c>
    </row>
    <row r="383" spans="1:9" x14ac:dyDescent="0.25">
      <c r="A383" s="24">
        <v>381</v>
      </c>
      <c r="B383" s="23">
        <f t="shared" si="17"/>
        <v>44577</v>
      </c>
      <c r="C383" s="24">
        <v>21</v>
      </c>
      <c r="D383" s="22" t="str">
        <f t="shared" si="15"/>
        <v>ASET</v>
      </c>
      <c r="E383" s="18">
        <f>'Availability Payment'!H382</f>
        <v>120</v>
      </c>
      <c r="F383" s="18">
        <f>SUMIF('Arming Payment'!$A$3:$A$6698,'Total Payment(Hourly Detail)'!A383,'Arming Payment'!$O$3:$O$6698)</f>
        <v>0</v>
      </c>
      <c r="G383" s="18">
        <f>'Trip Payment'!K383</f>
        <v>0</v>
      </c>
      <c r="H383" s="18" cm="1">
        <f t="array" ref="H383">SUMPRODUCT(('Arming Payment'!$A$3:$A$6698=$A383)*('Arming Payment'!$Q$3:$Q$6698))+'Availability Payment'!$L382</f>
        <v>0</v>
      </c>
      <c r="I383" s="18">
        <f t="shared" si="16"/>
        <v>120</v>
      </c>
    </row>
    <row r="384" spans="1:9" x14ac:dyDescent="0.25">
      <c r="A384" s="24">
        <v>382</v>
      </c>
      <c r="B384" s="23">
        <f t="shared" si="17"/>
        <v>44577</v>
      </c>
      <c r="C384" s="24">
        <v>22</v>
      </c>
      <c r="D384" s="22" t="str">
        <f t="shared" si="15"/>
        <v>ASET</v>
      </c>
      <c r="E384" s="18">
        <f>'Availability Payment'!H383</f>
        <v>120</v>
      </c>
      <c r="F384" s="18">
        <f>SUMIF('Arming Payment'!$A$3:$A$6698,'Total Payment(Hourly Detail)'!A384,'Arming Payment'!$O$3:$O$6698)</f>
        <v>0</v>
      </c>
      <c r="G384" s="18">
        <f>'Trip Payment'!K384</f>
        <v>0</v>
      </c>
      <c r="H384" s="18" cm="1">
        <f t="array" ref="H384">SUMPRODUCT(('Arming Payment'!$A$3:$A$6698=$A384)*('Arming Payment'!$Q$3:$Q$6698))+'Availability Payment'!$L383</f>
        <v>0</v>
      </c>
      <c r="I384" s="18">
        <f t="shared" si="16"/>
        <v>120</v>
      </c>
    </row>
    <row r="385" spans="1:9" x14ac:dyDescent="0.25">
      <c r="A385" s="24">
        <v>383</v>
      </c>
      <c r="B385" s="23">
        <f t="shared" si="17"/>
        <v>44577</v>
      </c>
      <c r="C385" s="24">
        <v>23</v>
      </c>
      <c r="D385" s="22" t="str">
        <f t="shared" si="15"/>
        <v>ASET</v>
      </c>
      <c r="E385" s="18">
        <f>'Availability Payment'!H384</f>
        <v>120</v>
      </c>
      <c r="F385" s="18">
        <f>SUMIF('Arming Payment'!$A$3:$A$6698,'Total Payment(Hourly Detail)'!A385,'Arming Payment'!$O$3:$O$6698)</f>
        <v>0</v>
      </c>
      <c r="G385" s="18">
        <f>'Trip Payment'!K385</f>
        <v>0</v>
      </c>
      <c r="H385" s="18" cm="1">
        <f t="array" ref="H385">SUMPRODUCT(('Arming Payment'!$A$3:$A$6698=$A385)*('Arming Payment'!$Q$3:$Q$6698))+'Availability Payment'!$L384</f>
        <v>0</v>
      </c>
      <c r="I385" s="18">
        <f t="shared" si="16"/>
        <v>120</v>
      </c>
    </row>
    <row r="386" spans="1:9" x14ac:dyDescent="0.25">
      <c r="A386" s="24">
        <v>384</v>
      </c>
      <c r="B386" s="23">
        <f t="shared" si="17"/>
        <v>44577</v>
      </c>
      <c r="C386" s="24">
        <v>24</v>
      </c>
      <c r="D386" s="22" t="str">
        <f t="shared" si="15"/>
        <v>ASET</v>
      </c>
      <c r="E386" s="18">
        <f>'Availability Payment'!H385</f>
        <v>120</v>
      </c>
      <c r="F386" s="18">
        <f>SUMIF('Arming Payment'!$A$3:$A$6698,'Total Payment(Hourly Detail)'!A386,'Arming Payment'!$O$3:$O$6698)</f>
        <v>0</v>
      </c>
      <c r="G386" s="18">
        <f>'Trip Payment'!K386</f>
        <v>0</v>
      </c>
      <c r="H386" s="18" cm="1">
        <f t="array" ref="H386">SUMPRODUCT(('Arming Payment'!$A$3:$A$6698=$A386)*('Arming Payment'!$Q$3:$Q$6698))+'Availability Payment'!$L385</f>
        <v>0</v>
      </c>
      <c r="I386" s="18">
        <f t="shared" si="16"/>
        <v>120</v>
      </c>
    </row>
    <row r="387" spans="1:9" x14ac:dyDescent="0.25">
      <c r="A387" s="24">
        <v>385</v>
      </c>
      <c r="B387" s="23">
        <f t="shared" si="17"/>
        <v>44578</v>
      </c>
      <c r="C387" s="24">
        <v>1</v>
      </c>
      <c r="D387" s="22" t="str">
        <f t="shared" ref="D387:D450" si="18">Unit</f>
        <v>ASET</v>
      </c>
      <c r="E387" s="18">
        <f>'Availability Payment'!H386</f>
        <v>120</v>
      </c>
      <c r="F387" s="18">
        <f>SUMIF('Arming Payment'!$A$3:$A$6698,'Total Payment(Hourly Detail)'!A387,'Arming Payment'!$O$3:$O$6698)</f>
        <v>0</v>
      </c>
      <c r="G387" s="18">
        <f>'Trip Payment'!K387</f>
        <v>0</v>
      </c>
      <c r="H387" s="18" cm="1">
        <f t="array" ref="H387">SUMPRODUCT(('Arming Payment'!$A$3:$A$6698=$A387)*('Arming Payment'!$Q$3:$Q$6698))+'Availability Payment'!$L386</f>
        <v>0</v>
      </c>
      <c r="I387" s="18">
        <f t="shared" ref="I387:I450" si="19">SUM(E387:H387)</f>
        <v>120</v>
      </c>
    </row>
    <row r="388" spans="1:9" x14ac:dyDescent="0.25">
      <c r="A388" s="24">
        <v>386</v>
      </c>
      <c r="B388" s="23">
        <f t="shared" si="17"/>
        <v>44578</v>
      </c>
      <c r="C388" s="24">
        <v>2</v>
      </c>
      <c r="D388" s="22" t="str">
        <f t="shared" si="18"/>
        <v>ASET</v>
      </c>
      <c r="E388" s="18">
        <f>'Availability Payment'!H387</f>
        <v>120</v>
      </c>
      <c r="F388" s="18">
        <f>SUMIF('Arming Payment'!$A$3:$A$6698,'Total Payment(Hourly Detail)'!A388,'Arming Payment'!$O$3:$O$6698)</f>
        <v>0</v>
      </c>
      <c r="G388" s="18">
        <f>'Trip Payment'!K388</f>
        <v>0</v>
      </c>
      <c r="H388" s="18" cm="1">
        <f t="array" ref="H388">SUMPRODUCT(('Arming Payment'!$A$3:$A$6698=$A388)*('Arming Payment'!$Q$3:$Q$6698))+'Availability Payment'!$L387</f>
        <v>0</v>
      </c>
      <c r="I388" s="18">
        <f t="shared" si="19"/>
        <v>120</v>
      </c>
    </row>
    <row r="389" spans="1:9" x14ac:dyDescent="0.25">
      <c r="A389" s="24">
        <v>387</v>
      </c>
      <c r="B389" s="23">
        <f t="shared" si="17"/>
        <v>44578</v>
      </c>
      <c r="C389" s="24">
        <v>3</v>
      </c>
      <c r="D389" s="22" t="str">
        <f t="shared" si="18"/>
        <v>ASET</v>
      </c>
      <c r="E389" s="18">
        <f>'Availability Payment'!H388</f>
        <v>120</v>
      </c>
      <c r="F389" s="18">
        <f>SUMIF('Arming Payment'!$A$3:$A$6698,'Total Payment(Hourly Detail)'!A389,'Arming Payment'!$O$3:$O$6698)</f>
        <v>0</v>
      </c>
      <c r="G389" s="18">
        <f>'Trip Payment'!K389</f>
        <v>0</v>
      </c>
      <c r="H389" s="18" cm="1">
        <f t="array" ref="H389">SUMPRODUCT(('Arming Payment'!$A$3:$A$6698=$A389)*('Arming Payment'!$Q$3:$Q$6698))+'Availability Payment'!$L388</f>
        <v>0</v>
      </c>
      <c r="I389" s="18">
        <f t="shared" si="19"/>
        <v>120</v>
      </c>
    </row>
    <row r="390" spans="1:9" x14ac:dyDescent="0.25">
      <c r="A390" s="24">
        <v>388</v>
      </c>
      <c r="B390" s="23">
        <f t="shared" ref="B390:B453" si="20">IF(C390&gt;C389,B389,B389+1)</f>
        <v>44578</v>
      </c>
      <c r="C390" s="24">
        <v>4</v>
      </c>
      <c r="D390" s="22" t="str">
        <f t="shared" si="18"/>
        <v>ASET</v>
      </c>
      <c r="E390" s="18">
        <f>'Availability Payment'!H389</f>
        <v>120</v>
      </c>
      <c r="F390" s="18">
        <f>SUMIF('Arming Payment'!$A$3:$A$6698,'Total Payment(Hourly Detail)'!A390,'Arming Payment'!$O$3:$O$6698)</f>
        <v>0</v>
      </c>
      <c r="G390" s="18">
        <f>'Trip Payment'!K390</f>
        <v>0</v>
      </c>
      <c r="H390" s="18" cm="1">
        <f t="array" ref="H390">SUMPRODUCT(('Arming Payment'!$A$3:$A$6698=$A390)*('Arming Payment'!$Q$3:$Q$6698))+'Availability Payment'!$L389</f>
        <v>0</v>
      </c>
      <c r="I390" s="18">
        <f t="shared" si="19"/>
        <v>120</v>
      </c>
    </row>
    <row r="391" spans="1:9" x14ac:dyDescent="0.25">
      <c r="A391" s="24">
        <v>389</v>
      </c>
      <c r="B391" s="23">
        <f t="shared" si="20"/>
        <v>44578</v>
      </c>
      <c r="C391" s="24">
        <v>5</v>
      </c>
      <c r="D391" s="22" t="str">
        <f t="shared" si="18"/>
        <v>ASET</v>
      </c>
      <c r="E391" s="18">
        <f>'Availability Payment'!H390</f>
        <v>120</v>
      </c>
      <c r="F391" s="18">
        <f>SUMIF('Arming Payment'!$A$3:$A$6698,'Total Payment(Hourly Detail)'!A391,'Arming Payment'!$O$3:$O$6698)</f>
        <v>0</v>
      </c>
      <c r="G391" s="18">
        <f>'Trip Payment'!K391</f>
        <v>0</v>
      </c>
      <c r="H391" s="18" cm="1">
        <f t="array" ref="H391">SUMPRODUCT(('Arming Payment'!$A$3:$A$6698=$A391)*('Arming Payment'!$Q$3:$Q$6698))+'Availability Payment'!$L390</f>
        <v>0</v>
      </c>
      <c r="I391" s="18">
        <f t="shared" si="19"/>
        <v>120</v>
      </c>
    </row>
    <row r="392" spans="1:9" x14ac:dyDescent="0.25">
      <c r="A392" s="24">
        <v>390</v>
      </c>
      <c r="B392" s="23">
        <f t="shared" si="20"/>
        <v>44578</v>
      </c>
      <c r="C392" s="24">
        <v>6</v>
      </c>
      <c r="D392" s="22" t="str">
        <f t="shared" si="18"/>
        <v>ASET</v>
      </c>
      <c r="E392" s="18">
        <f>'Availability Payment'!H391</f>
        <v>120</v>
      </c>
      <c r="F392" s="18">
        <f>SUMIF('Arming Payment'!$A$3:$A$6698,'Total Payment(Hourly Detail)'!A392,'Arming Payment'!$O$3:$O$6698)</f>
        <v>0</v>
      </c>
      <c r="G392" s="18">
        <f>'Trip Payment'!K392</f>
        <v>0</v>
      </c>
      <c r="H392" s="18" cm="1">
        <f t="array" ref="H392">SUMPRODUCT(('Arming Payment'!$A$3:$A$6698=$A392)*('Arming Payment'!$Q$3:$Q$6698))+'Availability Payment'!$L391</f>
        <v>0</v>
      </c>
      <c r="I392" s="18">
        <f t="shared" si="19"/>
        <v>120</v>
      </c>
    </row>
    <row r="393" spans="1:9" x14ac:dyDescent="0.25">
      <c r="A393" s="24">
        <v>391</v>
      </c>
      <c r="B393" s="23">
        <f t="shared" si="20"/>
        <v>44578</v>
      </c>
      <c r="C393" s="24">
        <v>7</v>
      </c>
      <c r="D393" s="22" t="str">
        <f t="shared" si="18"/>
        <v>ASET</v>
      </c>
      <c r="E393" s="18">
        <f>'Availability Payment'!H392</f>
        <v>120</v>
      </c>
      <c r="F393" s="18">
        <f>SUMIF('Arming Payment'!$A$3:$A$6698,'Total Payment(Hourly Detail)'!A393,'Arming Payment'!$O$3:$O$6698)</f>
        <v>0</v>
      </c>
      <c r="G393" s="18">
        <f>'Trip Payment'!K393</f>
        <v>0</v>
      </c>
      <c r="H393" s="18" cm="1">
        <f t="array" ref="H393">SUMPRODUCT(('Arming Payment'!$A$3:$A$6698=$A393)*('Arming Payment'!$Q$3:$Q$6698))+'Availability Payment'!$L392</f>
        <v>0</v>
      </c>
      <c r="I393" s="18">
        <f t="shared" si="19"/>
        <v>120</v>
      </c>
    </row>
    <row r="394" spans="1:9" x14ac:dyDescent="0.25">
      <c r="A394" s="24">
        <v>392</v>
      </c>
      <c r="B394" s="23">
        <f t="shared" si="20"/>
        <v>44578</v>
      </c>
      <c r="C394" s="24">
        <v>8</v>
      </c>
      <c r="D394" s="22" t="str">
        <f t="shared" si="18"/>
        <v>ASET</v>
      </c>
      <c r="E394" s="18">
        <f>'Availability Payment'!H393</f>
        <v>120</v>
      </c>
      <c r="F394" s="18">
        <f>SUMIF('Arming Payment'!$A$3:$A$6698,'Total Payment(Hourly Detail)'!A394,'Arming Payment'!$O$3:$O$6698)</f>
        <v>0</v>
      </c>
      <c r="G394" s="18">
        <f>'Trip Payment'!K394</f>
        <v>0</v>
      </c>
      <c r="H394" s="18" cm="1">
        <f t="array" ref="H394">SUMPRODUCT(('Arming Payment'!$A$3:$A$6698=$A394)*('Arming Payment'!$Q$3:$Q$6698))+'Availability Payment'!$L393</f>
        <v>0</v>
      </c>
      <c r="I394" s="18">
        <f t="shared" si="19"/>
        <v>120</v>
      </c>
    </row>
    <row r="395" spans="1:9" x14ac:dyDescent="0.25">
      <c r="A395" s="24">
        <v>393</v>
      </c>
      <c r="B395" s="23">
        <f t="shared" si="20"/>
        <v>44578</v>
      </c>
      <c r="C395" s="24">
        <v>9</v>
      </c>
      <c r="D395" s="22" t="str">
        <f t="shared" si="18"/>
        <v>ASET</v>
      </c>
      <c r="E395" s="18">
        <f>'Availability Payment'!H394</f>
        <v>120</v>
      </c>
      <c r="F395" s="18">
        <f>SUMIF('Arming Payment'!$A$3:$A$6698,'Total Payment(Hourly Detail)'!A395,'Arming Payment'!$O$3:$O$6698)</f>
        <v>0</v>
      </c>
      <c r="G395" s="18">
        <f>'Trip Payment'!K395</f>
        <v>0</v>
      </c>
      <c r="H395" s="18" cm="1">
        <f t="array" ref="H395">SUMPRODUCT(('Arming Payment'!$A$3:$A$6698=$A395)*('Arming Payment'!$Q$3:$Q$6698))+'Availability Payment'!$L394</f>
        <v>0</v>
      </c>
      <c r="I395" s="18">
        <f t="shared" si="19"/>
        <v>120</v>
      </c>
    </row>
    <row r="396" spans="1:9" x14ac:dyDescent="0.25">
      <c r="A396" s="24">
        <v>394</v>
      </c>
      <c r="B396" s="23">
        <f t="shared" si="20"/>
        <v>44578</v>
      </c>
      <c r="C396" s="24">
        <v>10</v>
      </c>
      <c r="D396" s="22" t="str">
        <f t="shared" si="18"/>
        <v>ASET</v>
      </c>
      <c r="E396" s="18">
        <f>'Availability Payment'!H395</f>
        <v>120</v>
      </c>
      <c r="F396" s="18">
        <f>SUMIF('Arming Payment'!$A$3:$A$6698,'Total Payment(Hourly Detail)'!A396,'Arming Payment'!$O$3:$O$6698)</f>
        <v>0</v>
      </c>
      <c r="G396" s="18">
        <f>'Trip Payment'!K396</f>
        <v>0</v>
      </c>
      <c r="H396" s="18" cm="1">
        <f t="array" ref="H396">SUMPRODUCT(('Arming Payment'!$A$3:$A$6698=$A396)*('Arming Payment'!$Q$3:$Q$6698))+'Availability Payment'!$L395</f>
        <v>0</v>
      </c>
      <c r="I396" s="18">
        <f t="shared" si="19"/>
        <v>120</v>
      </c>
    </row>
    <row r="397" spans="1:9" x14ac:dyDescent="0.25">
      <c r="A397" s="24">
        <v>395</v>
      </c>
      <c r="B397" s="23">
        <f t="shared" si="20"/>
        <v>44578</v>
      </c>
      <c r="C397" s="24">
        <v>11</v>
      </c>
      <c r="D397" s="22" t="str">
        <f t="shared" si="18"/>
        <v>ASET</v>
      </c>
      <c r="E397" s="18">
        <f>'Availability Payment'!H396</f>
        <v>120</v>
      </c>
      <c r="F397" s="18">
        <f>SUMIF('Arming Payment'!$A$3:$A$6698,'Total Payment(Hourly Detail)'!A397,'Arming Payment'!$O$3:$O$6698)</f>
        <v>0</v>
      </c>
      <c r="G397" s="18">
        <f>'Trip Payment'!K397</f>
        <v>0</v>
      </c>
      <c r="H397" s="18" cm="1">
        <f t="array" ref="H397">SUMPRODUCT(('Arming Payment'!$A$3:$A$6698=$A397)*('Arming Payment'!$Q$3:$Q$6698))+'Availability Payment'!$L396</f>
        <v>0</v>
      </c>
      <c r="I397" s="18">
        <f t="shared" si="19"/>
        <v>120</v>
      </c>
    </row>
    <row r="398" spans="1:9" x14ac:dyDescent="0.25">
      <c r="A398" s="24">
        <v>396</v>
      </c>
      <c r="B398" s="23">
        <f t="shared" si="20"/>
        <v>44578</v>
      </c>
      <c r="C398" s="24">
        <v>12</v>
      </c>
      <c r="D398" s="22" t="str">
        <f t="shared" si="18"/>
        <v>ASET</v>
      </c>
      <c r="E398" s="18">
        <f>'Availability Payment'!H397</f>
        <v>120</v>
      </c>
      <c r="F398" s="18">
        <f>SUMIF('Arming Payment'!$A$3:$A$6698,'Total Payment(Hourly Detail)'!A398,'Arming Payment'!$O$3:$O$6698)</f>
        <v>0</v>
      </c>
      <c r="G398" s="18">
        <f>'Trip Payment'!K398</f>
        <v>0</v>
      </c>
      <c r="H398" s="18" cm="1">
        <f t="array" ref="H398">SUMPRODUCT(('Arming Payment'!$A$3:$A$6698=$A398)*('Arming Payment'!$Q$3:$Q$6698))+'Availability Payment'!$L397</f>
        <v>0</v>
      </c>
      <c r="I398" s="18">
        <f t="shared" si="19"/>
        <v>120</v>
      </c>
    </row>
    <row r="399" spans="1:9" x14ac:dyDescent="0.25">
      <c r="A399" s="24">
        <v>397</v>
      </c>
      <c r="B399" s="23">
        <f t="shared" si="20"/>
        <v>44578</v>
      </c>
      <c r="C399" s="24">
        <v>13</v>
      </c>
      <c r="D399" s="22" t="str">
        <f t="shared" si="18"/>
        <v>ASET</v>
      </c>
      <c r="E399" s="18">
        <f>'Availability Payment'!H398</f>
        <v>120</v>
      </c>
      <c r="F399" s="18">
        <f>SUMIF('Arming Payment'!$A$3:$A$6698,'Total Payment(Hourly Detail)'!A399,'Arming Payment'!$O$3:$O$6698)</f>
        <v>0</v>
      </c>
      <c r="G399" s="18">
        <f>'Trip Payment'!K399</f>
        <v>0</v>
      </c>
      <c r="H399" s="18" cm="1">
        <f t="array" ref="H399">SUMPRODUCT(('Arming Payment'!$A$3:$A$6698=$A399)*('Arming Payment'!$Q$3:$Q$6698))+'Availability Payment'!$L398</f>
        <v>0</v>
      </c>
      <c r="I399" s="18">
        <f t="shared" si="19"/>
        <v>120</v>
      </c>
    </row>
    <row r="400" spans="1:9" x14ac:dyDescent="0.25">
      <c r="A400" s="24">
        <v>398</v>
      </c>
      <c r="B400" s="23">
        <f t="shared" si="20"/>
        <v>44578</v>
      </c>
      <c r="C400" s="24">
        <v>14</v>
      </c>
      <c r="D400" s="22" t="str">
        <f t="shared" si="18"/>
        <v>ASET</v>
      </c>
      <c r="E400" s="18">
        <f>'Availability Payment'!H399</f>
        <v>120</v>
      </c>
      <c r="F400" s="18">
        <f>SUMIF('Arming Payment'!$A$3:$A$6698,'Total Payment(Hourly Detail)'!A400,'Arming Payment'!$O$3:$O$6698)</f>
        <v>0</v>
      </c>
      <c r="G400" s="18">
        <f>'Trip Payment'!K400</f>
        <v>0</v>
      </c>
      <c r="H400" s="18" cm="1">
        <f t="array" ref="H400">SUMPRODUCT(('Arming Payment'!$A$3:$A$6698=$A400)*('Arming Payment'!$Q$3:$Q$6698))+'Availability Payment'!$L399</f>
        <v>0</v>
      </c>
      <c r="I400" s="18">
        <f t="shared" si="19"/>
        <v>120</v>
      </c>
    </row>
    <row r="401" spans="1:9" x14ac:dyDescent="0.25">
      <c r="A401" s="24">
        <v>399</v>
      </c>
      <c r="B401" s="23">
        <f t="shared" si="20"/>
        <v>44578</v>
      </c>
      <c r="C401" s="24">
        <v>15</v>
      </c>
      <c r="D401" s="22" t="str">
        <f t="shared" si="18"/>
        <v>ASET</v>
      </c>
      <c r="E401" s="18">
        <f>'Availability Payment'!H400</f>
        <v>120</v>
      </c>
      <c r="F401" s="18">
        <f>SUMIF('Arming Payment'!$A$3:$A$6698,'Total Payment(Hourly Detail)'!A401,'Arming Payment'!$O$3:$O$6698)</f>
        <v>0</v>
      </c>
      <c r="G401" s="18">
        <f>'Trip Payment'!K401</f>
        <v>0</v>
      </c>
      <c r="H401" s="18" cm="1">
        <f t="array" ref="H401">SUMPRODUCT(('Arming Payment'!$A$3:$A$6698=$A401)*('Arming Payment'!$Q$3:$Q$6698))+'Availability Payment'!$L400</f>
        <v>0</v>
      </c>
      <c r="I401" s="18">
        <f t="shared" si="19"/>
        <v>120</v>
      </c>
    </row>
    <row r="402" spans="1:9" x14ac:dyDescent="0.25">
      <c r="A402" s="24">
        <v>400</v>
      </c>
      <c r="B402" s="23">
        <f t="shared" si="20"/>
        <v>44578</v>
      </c>
      <c r="C402" s="24">
        <v>16</v>
      </c>
      <c r="D402" s="22" t="str">
        <f t="shared" si="18"/>
        <v>ASET</v>
      </c>
      <c r="E402" s="18">
        <f>'Availability Payment'!H401</f>
        <v>120</v>
      </c>
      <c r="F402" s="18">
        <f>SUMIF('Arming Payment'!$A$3:$A$6698,'Total Payment(Hourly Detail)'!A402,'Arming Payment'!$O$3:$O$6698)</f>
        <v>0</v>
      </c>
      <c r="G402" s="18">
        <f>'Trip Payment'!K402</f>
        <v>0</v>
      </c>
      <c r="H402" s="18" cm="1">
        <f t="array" ref="H402">SUMPRODUCT(('Arming Payment'!$A$3:$A$6698=$A402)*('Arming Payment'!$Q$3:$Q$6698))+'Availability Payment'!$L401</f>
        <v>0</v>
      </c>
      <c r="I402" s="18">
        <f t="shared" si="19"/>
        <v>120</v>
      </c>
    </row>
    <row r="403" spans="1:9" x14ac:dyDescent="0.25">
      <c r="A403" s="24">
        <v>401</v>
      </c>
      <c r="B403" s="23">
        <f t="shared" si="20"/>
        <v>44578</v>
      </c>
      <c r="C403" s="24">
        <v>17</v>
      </c>
      <c r="D403" s="22" t="str">
        <f t="shared" si="18"/>
        <v>ASET</v>
      </c>
      <c r="E403" s="18">
        <f>'Availability Payment'!H402</f>
        <v>120</v>
      </c>
      <c r="F403" s="18">
        <f>SUMIF('Arming Payment'!$A$3:$A$6698,'Total Payment(Hourly Detail)'!A403,'Arming Payment'!$O$3:$O$6698)</f>
        <v>0</v>
      </c>
      <c r="G403" s="18">
        <f>'Trip Payment'!K403</f>
        <v>0</v>
      </c>
      <c r="H403" s="18" cm="1">
        <f t="array" ref="H403">SUMPRODUCT(('Arming Payment'!$A$3:$A$6698=$A403)*('Arming Payment'!$Q$3:$Q$6698))+'Availability Payment'!$L402</f>
        <v>0</v>
      </c>
      <c r="I403" s="18">
        <f t="shared" si="19"/>
        <v>120</v>
      </c>
    </row>
    <row r="404" spans="1:9" x14ac:dyDescent="0.25">
      <c r="A404" s="24">
        <v>402</v>
      </c>
      <c r="B404" s="23">
        <f t="shared" si="20"/>
        <v>44578</v>
      </c>
      <c r="C404" s="24">
        <v>18</v>
      </c>
      <c r="D404" s="22" t="str">
        <f t="shared" si="18"/>
        <v>ASET</v>
      </c>
      <c r="E404" s="18">
        <f>'Availability Payment'!H403</f>
        <v>120</v>
      </c>
      <c r="F404" s="18">
        <f>SUMIF('Arming Payment'!$A$3:$A$6698,'Total Payment(Hourly Detail)'!A404,'Arming Payment'!$O$3:$O$6698)</f>
        <v>0</v>
      </c>
      <c r="G404" s="18">
        <f>'Trip Payment'!K404</f>
        <v>0</v>
      </c>
      <c r="H404" s="18" cm="1">
        <f t="array" ref="H404">SUMPRODUCT(('Arming Payment'!$A$3:$A$6698=$A404)*('Arming Payment'!$Q$3:$Q$6698))+'Availability Payment'!$L403</f>
        <v>0</v>
      </c>
      <c r="I404" s="18">
        <f t="shared" si="19"/>
        <v>120</v>
      </c>
    </row>
    <row r="405" spans="1:9" x14ac:dyDescent="0.25">
      <c r="A405" s="24">
        <v>403</v>
      </c>
      <c r="B405" s="23">
        <f t="shared" si="20"/>
        <v>44578</v>
      </c>
      <c r="C405" s="24">
        <v>19</v>
      </c>
      <c r="D405" s="22" t="str">
        <f t="shared" si="18"/>
        <v>ASET</v>
      </c>
      <c r="E405" s="18">
        <f>'Availability Payment'!H404</f>
        <v>120</v>
      </c>
      <c r="F405" s="18">
        <f>SUMIF('Arming Payment'!$A$3:$A$6698,'Total Payment(Hourly Detail)'!A405,'Arming Payment'!$O$3:$O$6698)</f>
        <v>0</v>
      </c>
      <c r="G405" s="18">
        <f>'Trip Payment'!K405</f>
        <v>0</v>
      </c>
      <c r="H405" s="18" cm="1">
        <f t="array" ref="H405">SUMPRODUCT(('Arming Payment'!$A$3:$A$6698=$A405)*('Arming Payment'!$Q$3:$Q$6698))+'Availability Payment'!$L404</f>
        <v>0</v>
      </c>
      <c r="I405" s="18">
        <f t="shared" si="19"/>
        <v>120</v>
      </c>
    </row>
    <row r="406" spans="1:9" x14ac:dyDescent="0.25">
      <c r="A406" s="24">
        <v>404</v>
      </c>
      <c r="B406" s="23">
        <f t="shared" si="20"/>
        <v>44578</v>
      </c>
      <c r="C406" s="24">
        <v>20</v>
      </c>
      <c r="D406" s="22" t="str">
        <f t="shared" si="18"/>
        <v>ASET</v>
      </c>
      <c r="E406" s="18">
        <f>'Availability Payment'!H405</f>
        <v>120</v>
      </c>
      <c r="F406" s="18">
        <f>SUMIF('Arming Payment'!$A$3:$A$6698,'Total Payment(Hourly Detail)'!A406,'Arming Payment'!$O$3:$O$6698)</f>
        <v>0</v>
      </c>
      <c r="G406" s="18">
        <f>'Trip Payment'!K406</f>
        <v>0</v>
      </c>
      <c r="H406" s="18" cm="1">
        <f t="array" ref="H406">SUMPRODUCT(('Arming Payment'!$A$3:$A$6698=$A406)*('Arming Payment'!$Q$3:$Q$6698))+'Availability Payment'!$L405</f>
        <v>0</v>
      </c>
      <c r="I406" s="18">
        <f t="shared" si="19"/>
        <v>120</v>
      </c>
    </row>
    <row r="407" spans="1:9" x14ac:dyDescent="0.25">
      <c r="A407" s="24">
        <v>405</v>
      </c>
      <c r="B407" s="23">
        <f t="shared" si="20"/>
        <v>44578</v>
      </c>
      <c r="C407" s="24">
        <v>21</v>
      </c>
      <c r="D407" s="22" t="str">
        <f t="shared" si="18"/>
        <v>ASET</v>
      </c>
      <c r="E407" s="18">
        <f>'Availability Payment'!H406</f>
        <v>120</v>
      </c>
      <c r="F407" s="18">
        <f>SUMIF('Arming Payment'!$A$3:$A$6698,'Total Payment(Hourly Detail)'!A407,'Arming Payment'!$O$3:$O$6698)</f>
        <v>0</v>
      </c>
      <c r="G407" s="18">
        <f>'Trip Payment'!K407</f>
        <v>0</v>
      </c>
      <c r="H407" s="18" cm="1">
        <f t="array" ref="H407">SUMPRODUCT(('Arming Payment'!$A$3:$A$6698=$A407)*('Arming Payment'!$Q$3:$Q$6698))+'Availability Payment'!$L406</f>
        <v>0</v>
      </c>
      <c r="I407" s="18">
        <f t="shared" si="19"/>
        <v>120</v>
      </c>
    </row>
    <row r="408" spans="1:9" x14ac:dyDescent="0.25">
      <c r="A408" s="24">
        <v>406</v>
      </c>
      <c r="B408" s="23">
        <f t="shared" si="20"/>
        <v>44578</v>
      </c>
      <c r="C408" s="24">
        <v>22</v>
      </c>
      <c r="D408" s="22" t="str">
        <f t="shared" si="18"/>
        <v>ASET</v>
      </c>
      <c r="E408" s="18">
        <f>'Availability Payment'!H407</f>
        <v>120</v>
      </c>
      <c r="F408" s="18">
        <f>SUMIF('Arming Payment'!$A$3:$A$6698,'Total Payment(Hourly Detail)'!A408,'Arming Payment'!$O$3:$O$6698)</f>
        <v>0</v>
      </c>
      <c r="G408" s="18">
        <f>'Trip Payment'!K408</f>
        <v>0</v>
      </c>
      <c r="H408" s="18" cm="1">
        <f t="array" ref="H408">SUMPRODUCT(('Arming Payment'!$A$3:$A$6698=$A408)*('Arming Payment'!$Q$3:$Q$6698))+'Availability Payment'!$L407</f>
        <v>0</v>
      </c>
      <c r="I408" s="18">
        <f t="shared" si="19"/>
        <v>120</v>
      </c>
    </row>
    <row r="409" spans="1:9" x14ac:dyDescent="0.25">
      <c r="A409" s="24">
        <v>407</v>
      </c>
      <c r="B409" s="23">
        <f t="shared" si="20"/>
        <v>44578</v>
      </c>
      <c r="C409" s="24">
        <v>23</v>
      </c>
      <c r="D409" s="22" t="str">
        <f t="shared" si="18"/>
        <v>ASET</v>
      </c>
      <c r="E409" s="18">
        <f>'Availability Payment'!H408</f>
        <v>120</v>
      </c>
      <c r="F409" s="18">
        <f>SUMIF('Arming Payment'!$A$3:$A$6698,'Total Payment(Hourly Detail)'!A409,'Arming Payment'!$O$3:$O$6698)</f>
        <v>0</v>
      </c>
      <c r="G409" s="18">
        <f>'Trip Payment'!K409</f>
        <v>0</v>
      </c>
      <c r="H409" s="18" cm="1">
        <f t="array" ref="H409">SUMPRODUCT(('Arming Payment'!$A$3:$A$6698=$A409)*('Arming Payment'!$Q$3:$Q$6698))+'Availability Payment'!$L408</f>
        <v>0</v>
      </c>
      <c r="I409" s="18">
        <f t="shared" si="19"/>
        <v>120</v>
      </c>
    </row>
    <row r="410" spans="1:9" x14ac:dyDescent="0.25">
      <c r="A410" s="24">
        <v>408</v>
      </c>
      <c r="B410" s="23">
        <f t="shared" si="20"/>
        <v>44578</v>
      </c>
      <c r="C410" s="24">
        <v>24</v>
      </c>
      <c r="D410" s="22" t="str">
        <f t="shared" si="18"/>
        <v>ASET</v>
      </c>
      <c r="E410" s="18">
        <f>'Availability Payment'!H409</f>
        <v>120</v>
      </c>
      <c r="F410" s="18">
        <f>SUMIF('Arming Payment'!$A$3:$A$6698,'Total Payment(Hourly Detail)'!A410,'Arming Payment'!$O$3:$O$6698)</f>
        <v>0</v>
      </c>
      <c r="G410" s="18">
        <f>'Trip Payment'!K410</f>
        <v>0</v>
      </c>
      <c r="H410" s="18" cm="1">
        <f t="array" ref="H410">SUMPRODUCT(('Arming Payment'!$A$3:$A$6698=$A410)*('Arming Payment'!$Q$3:$Q$6698))+'Availability Payment'!$L409</f>
        <v>0</v>
      </c>
      <c r="I410" s="18">
        <f t="shared" si="19"/>
        <v>120</v>
      </c>
    </row>
    <row r="411" spans="1:9" x14ac:dyDescent="0.25">
      <c r="A411" s="24">
        <v>409</v>
      </c>
      <c r="B411" s="23">
        <f t="shared" si="20"/>
        <v>44579</v>
      </c>
      <c r="C411" s="24">
        <v>1</v>
      </c>
      <c r="D411" s="22" t="str">
        <f t="shared" si="18"/>
        <v>ASET</v>
      </c>
      <c r="E411" s="18">
        <f>'Availability Payment'!H410</f>
        <v>120</v>
      </c>
      <c r="F411" s="18">
        <f>SUMIF('Arming Payment'!$A$3:$A$6698,'Total Payment(Hourly Detail)'!A411,'Arming Payment'!$O$3:$O$6698)</f>
        <v>0</v>
      </c>
      <c r="G411" s="18">
        <f>'Trip Payment'!K411</f>
        <v>0</v>
      </c>
      <c r="H411" s="18" cm="1">
        <f t="array" ref="H411">SUMPRODUCT(('Arming Payment'!$A$3:$A$6698=$A411)*('Arming Payment'!$Q$3:$Q$6698))+'Availability Payment'!$L410</f>
        <v>0</v>
      </c>
      <c r="I411" s="18">
        <f t="shared" si="19"/>
        <v>120</v>
      </c>
    </row>
    <row r="412" spans="1:9" x14ac:dyDescent="0.25">
      <c r="A412" s="24">
        <v>410</v>
      </c>
      <c r="B412" s="23">
        <f t="shared" si="20"/>
        <v>44579</v>
      </c>
      <c r="C412" s="24">
        <v>2</v>
      </c>
      <c r="D412" s="22" t="str">
        <f t="shared" si="18"/>
        <v>ASET</v>
      </c>
      <c r="E412" s="18">
        <f>'Availability Payment'!H411</f>
        <v>120</v>
      </c>
      <c r="F412" s="18">
        <f>SUMIF('Arming Payment'!$A$3:$A$6698,'Total Payment(Hourly Detail)'!A412,'Arming Payment'!$O$3:$O$6698)</f>
        <v>0</v>
      </c>
      <c r="G412" s="18">
        <f>'Trip Payment'!K412</f>
        <v>0</v>
      </c>
      <c r="H412" s="18" cm="1">
        <f t="array" ref="H412">SUMPRODUCT(('Arming Payment'!$A$3:$A$6698=$A412)*('Arming Payment'!$Q$3:$Q$6698))+'Availability Payment'!$L411</f>
        <v>0</v>
      </c>
      <c r="I412" s="18">
        <f t="shared" si="19"/>
        <v>120</v>
      </c>
    </row>
    <row r="413" spans="1:9" x14ac:dyDescent="0.25">
      <c r="A413" s="24">
        <v>411</v>
      </c>
      <c r="B413" s="23">
        <f t="shared" si="20"/>
        <v>44579</v>
      </c>
      <c r="C413" s="24">
        <v>3</v>
      </c>
      <c r="D413" s="22" t="str">
        <f t="shared" si="18"/>
        <v>ASET</v>
      </c>
      <c r="E413" s="18">
        <f>'Availability Payment'!H412</f>
        <v>120</v>
      </c>
      <c r="F413" s="18">
        <f>SUMIF('Arming Payment'!$A$3:$A$6698,'Total Payment(Hourly Detail)'!A413,'Arming Payment'!$O$3:$O$6698)</f>
        <v>0</v>
      </c>
      <c r="G413" s="18">
        <f>'Trip Payment'!K413</f>
        <v>0</v>
      </c>
      <c r="H413" s="18" cm="1">
        <f t="array" ref="H413">SUMPRODUCT(('Arming Payment'!$A$3:$A$6698=$A413)*('Arming Payment'!$Q$3:$Q$6698))+'Availability Payment'!$L412</f>
        <v>0</v>
      </c>
      <c r="I413" s="18">
        <f t="shared" si="19"/>
        <v>120</v>
      </c>
    </row>
    <row r="414" spans="1:9" x14ac:dyDescent="0.25">
      <c r="A414" s="24">
        <v>412</v>
      </c>
      <c r="B414" s="23">
        <f t="shared" si="20"/>
        <v>44579</v>
      </c>
      <c r="C414" s="24">
        <v>4</v>
      </c>
      <c r="D414" s="22" t="str">
        <f t="shared" si="18"/>
        <v>ASET</v>
      </c>
      <c r="E414" s="18">
        <f>'Availability Payment'!H413</f>
        <v>120</v>
      </c>
      <c r="F414" s="18">
        <f>SUMIF('Arming Payment'!$A$3:$A$6698,'Total Payment(Hourly Detail)'!A414,'Arming Payment'!$O$3:$O$6698)</f>
        <v>0</v>
      </c>
      <c r="G414" s="18">
        <f>'Trip Payment'!K414</f>
        <v>0</v>
      </c>
      <c r="H414" s="18" cm="1">
        <f t="array" ref="H414">SUMPRODUCT(('Arming Payment'!$A$3:$A$6698=$A414)*('Arming Payment'!$Q$3:$Q$6698))+'Availability Payment'!$L413</f>
        <v>0</v>
      </c>
      <c r="I414" s="18">
        <f t="shared" si="19"/>
        <v>120</v>
      </c>
    </row>
    <row r="415" spans="1:9" x14ac:dyDescent="0.25">
      <c r="A415" s="24">
        <v>413</v>
      </c>
      <c r="B415" s="23">
        <f t="shared" si="20"/>
        <v>44579</v>
      </c>
      <c r="C415" s="24">
        <v>5</v>
      </c>
      <c r="D415" s="22" t="str">
        <f t="shared" si="18"/>
        <v>ASET</v>
      </c>
      <c r="E415" s="18">
        <f>'Availability Payment'!H414</f>
        <v>120</v>
      </c>
      <c r="F415" s="18">
        <f>SUMIF('Arming Payment'!$A$3:$A$6698,'Total Payment(Hourly Detail)'!A415,'Arming Payment'!$O$3:$O$6698)</f>
        <v>0</v>
      </c>
      <c r="G415" s="18">
        <f>'Trip Payment'!K415</f>
        <v>0</v>
      </c>
      <c r="H415" s="18" cm="1">
        <f t="array" ref="H415">SUMPRODUCT(('Arming Payment'!$A$3:$A$6698=$A415)*('Arming Payment'!$Q$3:$Q$6698))+'Availability Payment'!$L414</f>
        <v>0</v>
      </c>
      <c r="I415" s="18">
        <f t="shared" si="19"/>
        <v>120</v>
      </c>
    </row>
    <row r="416" spans="1:9" x14ac:dyDescent="0.25">
      <c r="A416" s="24">
        <v>414</v>
      </c>
      <c r="B416" s="23">
        <f t="shared" si="20"/>
        <v>44579</v>
      </c>
      <c r="C416" s="24">
        <v>6</v>
      </c>
      <c r="D416" s="22" t="str">
        <f t="shared" si="18"/>
        <v>ASET</v>
      </c>
      <c r="E416" s="18">
        <f>'Availability Payment'!H415</f>
        <v>120</v>
      </c>
      <c r="F416" s="18">
        <f>SUMIF('Arming Payment'!$A$3:$A$6698,'Total Payment(Hourly Detail)'!A416,'Arming Payment'!$O$3:$O$6698)</f>
        <v>0</v>
      </c>
      <c r="G416" s="18">
        <f>'Trip Payment'!K416</f>
        <v>0</v>
      </c>
      <c r="H416" s="18" cm="1">
        <f t="array" ref="H416">SUMPRODUCT(('Arming Payment'!$A$3:$A$6698=$A416)*('Arming Payment'!$Q$3:$Q$6698))+'Availability Payment'!$L415</f>
        <v>0</v>
      </c>
      <c r="I416" s="18">
        <f t="shared" si="19"/>
        <v>120</v>
      </c>
    </row>
    <row r="417" spans="1:9" x14ac:dyDescent="0.25">
      <c r="A417" s="24">
        <v>415</v>
      </c>
      <c r="B417" s="23">
        <f t="shared" si="20"/>
        <v>44579</v>
      </c>
      <c r="C417" s="24">
        <v>7</v>
      </c>
      <c r="D417" s="22" t="str">
        <f t="shared" si="18"/>
        <v>ASET</v>
      </c>
      <c r="E417" s="18">
        <f>'Availability Payment'!H416</f>
        <v>120</v>
      </c>
      <c r="F417" s="18">
        <f>SUMIF('Arming Payment'!$A$3:$A$6698,'Total Payment(Hourly Detail)'!A417,'Arming Payment'!$O$3:$O$6698)</f>
        <v>0</v>
      </c>
      <c r="G417" s="18">
        <f>'Trip Payment'!K417</f>
        <v>0</v>
      </c>
      <c r="H417" s="18" cm="1">
        <f t="array" ref="H417">SUMPRODUCT(('Arming Payment'!$A$3:$A$6698=$A417)*('Arming Payment'!$Q$3:$Q$6698))+'Availability Payment'!$L416</f>
        <v>0</v>
      </c>
      <c r="I417" s="18">
        <f t="shared" si="19"/>
        <v>120</v>
      </c>
    </row>
    <row r="418" spans="1:9" x14ac:dyDescent="0.25">
      <c r="A418" s="24">
        <v>416</v>
      </c>
      <c r="B418" s="23">
        <f t="shared" si="20"/>
        <v>44579</v>
      </c>
      <c r="C418" s="24">
        <v>8</v>
      </c>
      <c r="D418" s="22" t="str">
        <f t="shared" si="18"/>
        <v>ASET</v>
      </c>
      <c r="E418" s="18">
        <f>'Availability Payment'!H417</f>
        <v>120</v>
      </c>
      <c r="F418" s="18">
        <f>SUMIF('Arming Payment'!$A$3:$A$6698,'Total Payment(Hourly Detail)'!A418,'Arming Payment'!$O$3:$O$6698)</f>
        <v>0</v>
      </c>
      <c r="G418" s="18">
        <f>'Trip Payment'!K418</f>
        <v>0</v>
      </c>
      <c r="H418" s="18" cm="1">
        <f t="array" ref="H418">SUMPRODUCT(('Arming Payment'!$A$3:$A$6698=$A418)*('Arming Payment'!$Q$3:$Q$6698))+'Availability Payment'!$L417</f>
        <v>0</v>
      </c>
      <c r="I418" s="18">
        <f t="shared" si="19"/>
        <v>120</v>
      </c>
    </row>
    <row r="419" spans="1:9" x14ac:dyDescent="0.25">
      <c r="A419" s="24">
        <v>417</v>
      </c>
      <c r="B419" s="23">
        <f t="shared" si="20"/>
        <v>44579</v>
      </c>
      <c r="C419" s="24">
        <v>9</v>
      </c>
      <c r="D419" s="22" t="str">
        <f t="shared" si="18"/>
        <v>ASET</v>
      </c>
      <c r="E419" s="18">
        <f>'Availability Payment'!H418</f>
        <v>120</v>
      </c>
      <c r="F419" s="18">
        <f>SUMIF('Arming Payment'!$A$3:$A$6698,'Total Payment(Hourly Detail)'!A419,'Arming Payment'!$O$3:$O$6698)</f>
        <v>0</v>
      </c>
      <c r="G419" s="18">
        <f>'Trip Payment'!K419</f>
        <v>0</v>
      </c>
      <c r="H419" s="18" cm="1">
        <f t="array" ref="H419">SUMPRODUCT(('Arming Payment'!$A$3:$A$6698=$A419)*('Arming Payment'!$Q$3:$Q$6698))+'Availability Payment'!$L418</f>
        <v>0</v>
      </c>
      <c r="I419" s="18">
        <f t="shared" si="19"/>
        <v>120</v>
      </c>
    </row>
    <row r="420" spans="1:9" x14ac:dyDescent="0.25">
      <c r="A420" s="24">
        <v>418</v>
      </c>
      <c r="B420" s="23">
        <f t="shared" si="20"/>
        <v>44579</v>
      </c>
      <c r="C420" s="24">
        <v>10</v>
      </c>
      <c r="D420" s="22" t="str">
        <f t="shared" si="18"/>
        <v>ASET</v>
      </c>
      <c r="E420" s="18">
        <f>'Availability Payment'!H419</f>
        <v>120</v>
      </c>
      <c r="F420" s="18">
        <f>SUMIF('Arming Payment'!$A$3:$A$6698,'Total Payment(Hourly Detail)'!A420,'Arming Payment'!$O$3:$O$6698)</f>
        <v>0</v>
      </c>
      <c r="G420" s="18">
        <f>'Trip Payment'!K420</f>
        <v>0</v>
      </c>
      <c r="H420" s="18" cm="1">
        <f t="array" ref="H420">SUMPRODUCT(('Arming Payment'!$A$3:$A$6698=$A420)*('Arming Payment'!$Q$3:$Q$6698))+'Availability Payment'!$L419</f>
        <v>0</v>
      </c>
      <c r="I420" s="18">
        <f t="shared" si="19"/>
        <v>120</v>
      </c>
    </row>
    <row r="421" spans="1:9" x14ac:dyDescent="0.25">
      <c r="A421" s="24">
        <v>419</v>
      </c>
      <c r="B421" s="23">
        <f t="shared" si="20"/>
        <v>44579</v>
      </c>
      <c r="C421" s="24">
        <v>11</v>
      </c>
      <c r="D421" s="22" t="str">
        <f t="shared" si="18"/>
        <v>ASET</v>
      </c>
      <c r="E421" s="18">
        <f>'Availability Payment'!H420</f>
        <v>120</v>
      </c>
      <c r="F421" s="18">
        <f>SUMIF('Arming Payment'!$A$3:$A$6698,'Total Payment(Hourly Detail)'!A421,'Arming Payment'!$O$3:$O$6698)</f>
        <v>0</v>
      </c>
      <c r="G421" s="18">
        <f>'Trip Payment'!K421</f>
        <v>0</v>
      </c>
      <c r="H421" s="18" cm="1">
        <f t="array" ref="H421">SUMPRODUCT(('Arming Payment'!$A$3:$A$6698=$A421)*('Arming Payment'!$Q$3:$Q$6698))+'Availability Payment'!$L420</f>
        <v>0</v>
      </c>
      <c r="I421" s="18">
        <f t="shared" si="19"/>
        <v>120</v>
      </c>
    </row>
    <row r="422" spans="1:9" x14ac:dyDescent="0.25">
      <c r="A422" s="24">
        <v>420</v>
      </c>
      <c r="B422" s="23">
        <f t="shared" si="20"/>
        <v>44579</v>
      </c>
      <c r="C422" s="24">
        <v>12</v>
      </c>
      <c r="D422" s="22" t="str">
        <f t="shared" si="18"/>
        <v>ASET</v>
      </c>
      <c r="E422" s="18">
        <f>'Availability Payment'!H421</f>
        <v>120</v>
      </c>
      <c r="F422" s="18">
        <f>SUMIF('Arming Payment'!$A$3:$A$6698,'Total Payment(Hourly Detail)'!A422,'Arming Payment'!$O$3:$O$6698)</f>
        <v>0</v>
      </c>
      <c r="G422" s="18">
        <f>'Trip Payment'!K422</f>
        <v>0</v>
      </c>
      <c r="H422" s="18" cm="1">
        <f t="array" ref="H422">SUMPRODUCT(('Arming Payment'!$A$3:$A$6698=$A422)*('Arming Payment'!$Q$3:$Q$6698))+'Availability Payment'!$L421</f>
        <v>0</v>
      </c>
      <c r="I422" s="18">
        <f t="shared" si="19"/>
        <v>120</v>
      </c>
    </row>
    <row r="423" spans="1:9" x14ac:dyDescent="0.25">
      <c r="A423" s="24">
        <v>421</v>
      </c>
      <c r="B423" s="23">
        <f t="shared" si="20"/>
        <v>44579</v>
      </c>
      <c r="C423" s="24">
        <v>13</v>
      </c>
      <c r="D423" s="22" t="str">
        <f t="shared" si="18"/>
        <v>ASET</v>
      </c>
      <c r="E423" s="18">
        <f>'Availability Payment'!H422</f>
        <v>120</v>
      </c>
      <c r="F423" s="18">
        <f>SUMIF('Arming Payment'!$A$3:$A$6698,'Total Payment(Hourly Detail)'!A423,'Arming Payment'!$O$3:$O$6698)</f>
        <v>0</v>
      </c>
      <c r="G423" s="18">
        <f>'Trip Payment'!K423</f>
        <v>0</v>
      </c>
      <c r="H423" s="18" cm="1">
        <f t="array" ref="H423">SUMPRODUCT(('Arming Payment'!$A$3:$A$6698=$A423)*('Arming Payment'!$Q$3:$Q$6698))+'Availability Payment'!$L422</f>
        <v>0</v>
      </c>
      <c r="I423" s="18">
        <f t="shared" si="19"/>
        <v>120</v>
      </c>
    </row>
    <row r="424" spans="1:9" x14ac:dyDescent="0.25">
      <c r="A424" s="24">
        <v>422</v>
      </c>
      <c r="B424" s="23">
        <f t="shared" si="20"/>
        <v>44579</v>
      </c>
      <c r="C424" s="24">
        <v>14</v>
      </c>
      <c r="D424" s="22" t="str">
        <f t="shared" si="18"/>
        <v>ASET</v>
      </c>
      <c r="E424" s="18">
        <f>'Availability Payment'!H423</f>
        <v>120</v>
      </c>
      <c r="F424" s="18">
        <f>SUMIF('Arming Payment'!$A$3:$A$6698,'Total Payment(Hourly Detail)'!A424,'Arming Payment'!$O$3:$O$6698)</f>
        <v>0</v>
      </c>
      <c r="G424" s="18">
        <f>'Trip Payment'!K424</f>
        <v>0</v>
      </c>
      <c r="H424" s="18" cm="1">
        <f t="array" ref="H424">SUMPRODUCT(('Arming Payment'!$A$3:$A$6698=$A424)*('Arming Payment'!$Q$3:$Q$6698))+'Availability Payment'!$L423</f>
        <v>0</v>
      </c>
      <c r="I424" s="18">
        <f t="shared" si="19"/>
        <v>120</v>
      </c>
    </row>
    <row r="425" spans="1:9" x14ac:dyDescent="0.25">
      <c r="A425" s="24">
        <v>423</v>
      </c>
      <c r="B425" s="23">
        <f t="shared" si="20"/>
        <v>44579</v>
      </c>
      <c r="C425" s="24">
        <v>15</v>
      </c>
      <c r="D425" s="22" t="str">
        <f t="shared" si="18"/>
        <v>ASET</v>
      </c>
      <c r="E425" s="18">
        <f>'Availability Payment'!H424</f>
        <v>120</v>
      </c>
      <c r="F425" s="18">
        <f>SUMIF('Arming Payment'!$A$3:$A$6698,'Total Payment(Hourly Detail)'!A425,'Arming Payment'!$O$3:$O$6698)</f>
        <v>0</v>
      </c>
      <c r="G425" s="18">
        <f>'Trip Payment'!K425</f>
        <v>0</v>
      </c>
      <c r="H425" s="18" cm="1">
        <f t="array" ref="H425">SUMPRODUCT(('Arming Payment'!$A$3:$A$6698=$A425)*('Arming Payment'!$Q$3:$Q$6698))+'Availability Payment'!$L424</f>
        <v>0</v>
      </c>
      <c r="I425" s="18">
        <f t="shared" si="19"/>
        <v>120</v>
      </c>
    </row>
    <row r="426" spans="1:9" x14ac:dyDescent="0.25">
      <c r="A426" s="24">
        <v>424</v>
      </c>
      <c r="B426" s="23">
        <f t="shared" si="20"/>
        <v>44579</v>
      </c>
      <c r="C426" s="24">
        <v>16</v>
      </c>
      <c r="D426" s="22" t="str">
        <f t="shared" si="18"/>
        <v>ASET</v>
      </c>
      <c r="E426" s="18">
        <f>'Availability Payment'!H425</f>
        <v>120</v>
      </c>
      <c r="F426" s="18">
        <f>SUMIF('Arming Payment'!$A$3:$A$6698,'Total Payment(Hourly Detail)'!A426,'Arming Payment'!$O$3:$O$6698)</f>
        <v>0</v>
      </c>
      <c r="G426" s="18">
        <f>'Trip Payment'!K426</f>
        <v>0</v>
      </c>
      <c r="H426" s="18" cm="1">
        <f t="array" ref="H426">SUMPRODUCT(('Arming Payment'!$A$3:$A$6698=$A426)*('Arming Payment'!$Q$3:$Q$6698))+'Availability Payment'!$L425</f>
        <v>0</v>
      </c>
      <c r="I426" s="18">
        <f t="shared" si="19"/>
        <v>120</v>
      </c>
    </row>
    <row r="427" spans="1:9" x14ac:dyDescent="0.25">
      <c r="A427" s="24">
        <v>425</v>
      </c>
      <c r="B427" s="23">
        <f t="shared" si="20"/>
        <v>44579</v>
      </c>
      <c r="C427" s="24">
        <v>17</v>
      </c>
      <c r="D427" s="22" t="str">
        <f t="shared" si="18"/>
        <v>ASET</v>
      </c>
      <c r="E427" s="18">
        <f>'Availability Payment'!H426</f>
        <v>120</v>
      </c>
      <c r="F427" s="18">
        <f>SUMIF('Arming Payment'!$A$3:$A$6698,'Total Payment(Hourly Detail)'!A427,'Arming Payment'!$O$3:$O$6698)</f>
        <v>0</v>
      </c>
      <c r="G427" s="18">
        <f>'Trip Payment'!K427</f>
        <v>0</v>
      </c>
      <c r="H427" s="18" cm="1">
        <f t="array" ref="H427">SUMPRODUCT(('Arming Payment'!$A$3:$A$6698=$A427)*('Arming Payment'!$Q$3:$Q$6698))+'Availability Payment'!$L426</f>
        <v>0</v>
      </c>
      <c r="I427" s="18">
        <f t="shared" si="19"/>
        <v>120</v>
      </c>
    </row>
    <row r="428" spans="1:9" x14ac:dyDescent="0.25">
      <c r="A428" s="24">
        <v>426</v>
      </c>
      <c r="B428" s="23">
        <f t="shared" si="20"/>
        <v>44579</v>
      </c>
      <c r="C428" s="24">
        <v>18</v>
      </c>
      <c r="D428" s="22" t="str">
        <f t="shared" si="18"/>
        <v>ASET</v>
      </c>
      <c r="E428" s="18">
        <f>'Availability Payment'!H427</f>
        <v>120</v>
      </c>
      <c r="F428" s="18">
        <f>SUMIF('Arming Payment'!$A$3:$A$6698,'Total Payment(Hourly Detail)'!A428,'Arming Payment'!$O$3:$O$6698)</f>
        <v>0</v>
      </c>
      <c r="G428" s="18">
        <f>'Trip Payment'!K428</f>
        <v>0</v>
      </c>
      <c r="H428" s="18" cm="1">
        <f t="array" ref="H428">SUMPRODUCT(('Arming Payment'!$A$3:$A$6698=$A428)*('Arming Payment'!$Q$3:$Q$6698))+'Availability Payment'!$L427</f>
        <v>0</v>
      </c>
      <c r="I428" s="18">
        <f t="shared" si="19"/>
        <v>120</v>
      </c>
    </row>
    <row r="429" spans="1:9" x14ac:dyDescent="0.25">
      <c r="A429" s="24">
        <v>427</v>
      </c>
      <c r="B429" s="23">
        <f t="shared" si="20"/>
        <v>44579</v>
      </c>
      <c r="C429" s="24">
        <v>19</v>
      </c>
      <c r="D429" s="22" t="str">
        <f t="shared" si="18"/>
        <v>ASET</v>
      </c>
      <c r="E429" s="18">
        <f>'Availability Payment'!H428</f>
        <v>120</v>
      </c>
      <c r="F429" s="18">
        <f>SUMIF('Arming Payment'!$A$3:$A$6698,'Total Payment(Hourly Detail)'!A429,'Arming Payment'!$O$3:$O$6698)</f>
        <v>0</v>
      </c>
      <c r="G429" s="18">
        <f>'Trip Payment'!K429</f>
        <v>0</v>
      </c>
      <c r="H429" s="18" cm="1">
        <f t="array" ref="H429">SUMPRODUCT(('Arming Payment'!$A$3:$A$6698=$A429)*('Arming Payment'!$Q$3:$Q$6698))+'Availability Payment'!$L428</f>
        <v>0</v>
      </c>
      <c r="I429" s="18">
        <f t="shared" si="19"/>
        <v>120</v>
      </c>
    </row>
    <row r="430" spans="1:9" x14ac:dyDescent="0.25">
      <c r="A430" s="24">
        <v>428</v>
      </c>
      <c r="B430" s="23">
        <f t="shared" si="20"/>
        <v>44579</v>
      </c>
      <c r="C430" s="24">
        <v>20</v>
      </c>
      <c r="D430" s="22" t="str">
        <f t="shared" si="18"/>
        <v>ASET</v>
      </c>
      <c r="E430" s="18">
        <f>'Availability Payment'!H429</f>
        <v>120</v>
      </c>
      <c r="F430" s="18">
        <f>SUMIF('Arming Payment'!$A$3:$A$6698,'Total Payment(Hourly Detail)'!A430,'Arming Payment'!$O$3:$O$6698)</f>
        <v>0</v>
      </c>
      <c r="G430" s="18">
        <f>'Trip Payment'!K430</f>
        <v>0</v>
      </c>
      <c r="H430" s="18" cm="1">
        <f t="array" ref="H430">SUMPRODUCT(('Arming Payment'!$A$3:$A$6698=$A430)*('Arming Payment'!$Q$3:$Q$6698))+'Availability Payment'!$L429</f>
        <v>0</v>
      </c>
      <c r="I430" s="18">
        <f t="shared" si="19"/>
        <v>120</v>
      </c>
    </row>
    <row r="431" spans="1:9" x14ac:dyDescent="0.25">
      <c r="A431" s="24">
        <v>429</v>
      </c>
      <c r="B431" s="23">
        <f t="shared" si="20"/>
        <v>44579</v>
      </c>
      <c r="C431" s="24">
        <v>21</v>
      </c>
      <c r="D431" s="22" t="str">
        <f t="shared" si="18"/>
        <v>ASET</v>
      </c>
      <c r="E431" s="18">
        <f>'Availability Payment'!H430</f>
        <v>120</v>
      </c>
      <c r="F431" s="18">
        <f>SUMIF('Arming Payment'!$A$3:$A$6698,'Total Payment(Hourly Detail)'!A431,'Arming Payment'!$O$3:$O$6698)</f>
        <v>0</v>
      </c>
      <c r="G431" s="18">
        <f>'Trip Payment'!K431</f>
        <v>0</v>
      </c>
      <c r="H431" s="18" cm="1">
        <f t="array" ref="H431">SUMPRODUCT(('Arming Payment'!$A$3:$A$6698=$A431)*('Arming Payment'!$Q$3:$Q$6698))+'Availability Payment'!$L430</f>
        <v>0</v>
      </c>
      <c r="I431" s="18">
        <f t="shared" si="19"/>
        <v>120</v>
      </c>
    </row>
    <row r="432" spans="1:9" x14ac:dyDescent="0.25">
      <c r="A432" s="24">
        <v>430</v>
      </c>
      <c r="B432" s="23">
        <f t="shared" si="20"/>
        <v>44579</v>
      </c>
      <c r="C432" s="24">
        <v>22</v>
      </c>
      <c r="D432" s="22" t="str">
        <f t="shared" si="18"/>
        <v>ASET</v>
      </c>
      <c r="E432" s="18">
        <f>'Availability Payment'!H431</f>
        <v>120</v>
      </c>
      <c r="F432" s="18">
        <f>SUMIF('Arming Payment'!$A$3:$A$6698,'Total Payment(Hourly Detail)'!A432,'Arming Payment'!$O$3:$O$6698)</f>
        <v>0</v>
      </c>
      <c r="G432" s="18">
        <f>'Trip Payment'!K432</f>
        <v>0</v>
      </c>
      <c r="H432" s="18" cm="1">
        <f t="array" ref="H432">SUMPRODUCT(('Arming Payment'!$A$3:$A$6698=$A432)*('Arming Payment'!$Q$3:$Q$6698))+'Availability Payment'!$L431</f>
        <v>0</v>
      </c>
      <c r="I432" s="18">
        <f t="shared" si="19"/>
        <v>120</v>
      </c>
    </row>
    <row r="433" spans="1:9" x14ac:dyDescent="0.25">
      <c r="A433" s="24">
        <v>431</v>
      </c>
      <c r="B433" s="23">
        <f t="shared" si="20"/>
        <v>44579</v>
      </c>
      <c r="C433" s="24">
        <v>23</v>
      </c>
      <c r="D433" s="22" t="str">
        <f t="shared" si="18"/>
        <v>ASET</v>
      </c>
      <c r="E433" s="18">
        <f>'Availability Payment'!H432</f>
        <v>120</v>
      </c>
      <c r="F433" s="18">
        <f>SUMIF('Arming Payment'!$A$3:$A$6698,'Total Payment(Hourly Detail)'!A433,'Arming Payment'!$O$3:$O$6698)</f>
        <v>0</v>
      </c>
      <c r="G433" s="18">
        <f>'Trip Payment'!K433</f>
        <v>0</v>
      </c>
      <c r="H433" s="18" cm="1">
        <f t="array" ref="H433">SUMPRODUCT(('Arming Payment'!$A$3:$A$6698=$A433)*('Arming Payment'!$Q$3:$Q$6698))+'Availability Payment'!$L432</f>
        <v>0</v>
      </c>
      <c r="I433" s="18">
        <f t="shared" si="19"/>
        <v>120</v>
      </c>
    </row>
    <row r="434" spans="1:9" x14ac:dyDescent="0.25">
      <c r="A434" s="24">
        <v>432</v>
      </c>
      <c r="B434" s="23">
        <f t="shared" si="20"/>
        <v>44579</v>
      </c>
      <c r="C434" s="24">
        <v>24</v>
      </c>
      <c r="D434" s="22" t="str">
        <f t="shared" si="18"/>
        <v>ASET</v>
      </c>
      <c r="E434" s="18">
        <f>'Availability Payment'!H433</f>
        <v>120</v>
      </c>
      <c r="F434" s="18">
        <f>SUMIF('Arming Payment'!$A$3:$A$6698,'Total Payment(Hourly Detail)'!A434,'Arming Payment'!$O$3:$O$6698)</f>
        <v>0</v>
      </c>
      <c r="G434" s="18">
        <f>'Trip Payment'!K434</f>
        <v>0</v>
      </c>
      <c r="H434" s="18" cm="1">
        <f t="array" ref="H434">SUMPRODUCT(('Arming Payment'!$A$3:$A$6698=$A434)*('Arming Payment'!$Q$3:$Q$6698))+'Availability Payment'!$L433</f>
        <v>0</v>
      </c>
      <c r="I434" s="18">
        <f t="shared" si="19"/>
        <v>120</v>
      </c>
    </row>
    <row r="435" spans="1:9" x14ac:dyDescent="0.25">
      <c r="A435" s="24">
        <v>433</v>
      </c>
      <c r="B435" s="23">
        <f t="shared" si="20"/>
        <v>44580</v>
      </c>
      <c r="C435" s="24">
        <v>1</v>
      </c>
      <c r="D435" s="22" t="str">
        <f t="shared" si="18"/>
        <v>ASET</v>
      </c>
      <c r="E435" s="18">
        <f>'Availability Payment'!H434</f>
        <v>120</v>
      </c>
      <c r="F435" s="18">
        <f>SUMIF('Arming Payment'!$A$3:$A$6698,'Total Payment(Hourly Detail)'!A435,'Arming Payment'!$O$3:$O$6698)</f>
        <v>0</v>
      </c>
      <c r="G435" s="18">
        <f>'Trip Payment'!K435</f>
        <v>0</v>
      </c>
      <c r="H435" s="18" cm="1">
        <f t="array" ref="H435">SUMPRODUCT(('Arming Payment'!$A$3:$A$6698=$A435)*('Arming Payment'!$Q$3:$Q$6698))+'Availability Payment'!$L434</f>
        <v>0</v>
      </c>
      <c r="I435" s="18">
        <f t="shared" si="19"/>
        <v>120</v>
      </c>
    </row>
    <row r="436" spans="1:9" x14ac:dyDescent="0.25">
      <c r="A436" s="24">
        <v>434</v>
      </c>
      <c r="B436" s="23">
        <f t="shared" si="20"/>
        <v>44580</v>
      </c>
      <c r="C436" s="24">
        <v>2</v>
      </c>
      <c r="D436" s="22" t="str">
        <f t="shared" si="18"/>
        <v>ASET</v>
      </c>
      <c r="E436" s="18">
        <f>'Availability Payment'!H435</f>
        <v>120</v>
      </c>
      <c r="F436" s="18">
        <f>SUMIF('Arming Payment'!$A$3:$A$6698,'Total Payment(Hourly Detail)'!A436,'Arming Payment'!$O$3:$O$6698)</f>
        <v>0</v>
      </c>
      <c r="G436" s="18">
        <f>'Trip Payment'!K436</f>
        <v>0</v>
      </c>
      <c r="H436" s="18" cm="1">
        <f t="array" ref="H436">SUMPRODUCT(('Arming Payment'!$A$3:$A$6698=$A436)*('Arming Payment'!$Q$3:$Q$6698))+'Availability Payment'!$L435</f>
        <v>0</v>
      </c>
      <c r="I436" s="18">
        <f t="shared" si="19"/>
        <v>120</v>
      </c>
    </row>
    <row r="437" spans="1:9" x14ac:dyDescent="0.25">
      <c r="A437" s="24">
        <v>435</v>
      </c>
      <c r="B437" s="23">
        <f t="shared" si="20"/>
        <v>44580</v>
      </c>
      <c r="C437" s="24">
        <v>3</v>
      </c>
      <c r="D437" s="22" t="str">
        <f t="shared" si="18"/>
        <v>ASET</v>
      </c>
      <c r="E437" s="18">
        <f>'Availability Payment'!H436</f>
        <v>120</v>
      </c>
      <c r="F437" s="18">
        <f>SUMIF('Arming Payment'!$A$3:$A$6698,'Total Payment(Hourly Detail)'!A437,'Arming Payment'!$O$3:$O$6698)</f>
        <v>0</v>
      </c>
      <c r="G437" s="18">
        <f>'Trip Payment'!K437</f>
        <v>0</v>
      </c>
      <c r="H437" s="18" cm="1">
        <f t="array" ref="H437">SUMPRODUCT(('Arming Payment'!$A$3:$A$6698=$A437)*('Arming Payment'!$Q$3:$Q$6698))+'Availability Payment'!$L436</f>
        <v>0</v>
      </c>
      <c r="I437" s="18">
        <f t="shared" si="19"/>
        <v>120</v>
      </c>
    </row>
    <row r="438" spans="1:9" x14ac:dyDescent="0.25">
      <c r="A438" s="24">
        <v>436</v>
      </c>
      <c r="B438" s="23">
        <f t="shared" si="20"/>
        <v>44580</v>
      </c>
      <c r="C438" s="24">
        <v>4</v>
      </c>
      <c r="D438" s="22" t="str">
        <f t="shared" si="18"/>
        <v>ASET</v>
      </c>
      <c r="E438" s="18">
        <f>'Availability Payment'!H437</f>
        <v>120</v>
      </c>
      <c r="F438" s="18">
        <f>SUMIF('Arming Payment'!$A$3:$A$6698,'Total Payment(Hourly Detail)'!A438,'Arming Payment'!$O$3:$O$6698)</f>
        <v>0</v>
      </c>
      <c r="G438" s="18">
        <f>'Trip Payment'!K438</f>
        <v>0</v>
      </c>
      <c r="H438" s="18" cm="1">
        <f t="array" ref="H438">SUMPRODUCT(('Arming Payment'!$A$3:$A$6698=$A438)*('Arming Payment'!$Q$3:$Q$6698))+'Availability Payment'!$L437</f>
        <v>0</v>
      </c>
      <c r="I438" s="18">
        <f t="shared" si="19"/>
        <v>120</v>
      </c>
    </row>
    <row r="439" spans="1:9" x14ac:dyDescent="0.25">
      <c r="A439" s="24">
        <v>437</v>
      </c>
      <c r="B439" s="23">
        <f t="shared" si="20"/>
        <v>44580</v>
      </c>
      <c r="C439" s="24">
        <v>5</v>
      </c>
      <c r="D439" s="22" t="str">
        <f t="shared" si="18"/>
        <v>ASET</v>
      </c>
      <c r="E439" s="18">
        <f>'Availability Payment'!H438</f>
        <v>120</v>
      </c>
      <c r="F439" s="18">
        <f>SUMIF('Arming Payment'!$A$3:$A$6698,'Total Payment(Hourly Detail)'!A439,'Arming Payment'!$O$3:$O$6698)</f>
        <v>0</v>
      </c>
      <c r="G439" s="18">
        <f>'Trip Payment'!K439</f>
        <v>0</v>
      </c>
      <c r="H439" s="18" cm="1">
        <f t="array" ref="H439">SUMPRODUCT(('Arming Payment'!$A$3:$A$6698=$A439)*('Arming Payment'!$Q$3:$Q$6698))+'Availability Payment'!$L438</f>
        <v>0</v>
      </c>
      <c r="I439" s="18">
        <f t="shared" si="19"/>
        <v>120</v>
      </c>
    </row>
    <row r="440" spans="1:9" x14ac:dyDescent="0.25">
      <c r="A440" s="24">
        <v>438</v>
      </c>
      <c r="B440" s="23">
        <f t="shared" si="20"/>
        <v>44580</v>
      </c>
      <c r="C440" s="24">
        <v>6</v>
      </c>
      <c r="D440" s="22" t="str">
        <f t="shared" si="18"/>
        <v>ASET</v>
      </c>
      <c r="E440" s="18">
        <f>'Availability Payment'!H439</f>
        <v>120</v>
      </c>
      <c r="F440" s="18">
        <f>SUMIF('Arming Payment'!$A$3:$A$6698,'Total Payment(Hourly Detail)'!A440,'Arming Payment'!$O$3:$O$6698)</f>
        <v>0</v>
      </c>
      <c r="G440" s="18">
        <f>'Trip Payment'!K440</f>
        <v>0</v>
      </c>
      <c r="H440" s="18" cm="1">
        <f t="array" ref="H440">SUMPRODUCT(('Arming Payment'!$A$3:$A$6698=$A440)*('Arming Payment'!$Q$3:$Q$6698))+'Availability Payment'!$L439</f>
        <v>0</v>
      </c>
      <c r="I440" s="18">
        <f t="shared" si="19"/>
        <v>120</v>
      </c>
    </row>
    <row r="441" spans="1:9" x14ac:dyDescent="0.25">
      <c r="A441" s="24">
        <v>439</v>
      </c>
      <c r="B441" s="23">
        <f t="shared" si="20"/>
        <v>44580</v>
      </c>
      <c r="C441" s="24">
        <v>7</v>
      </c>
      <c r="D441" s="22" t="str">
        <f t="shared" si="18"/>
        <v>ASET</v>
      </c>
      <c r="E441" s="18">
        <f>'Availability Payment'!H440</f>
        <v>120</v>
      </c>
      <c r="F441" s="18">
        <f>SUMIF('Arming Payment'!$A$3:$A$6698,'Total Payment(Hourly Detail)'!A441,'Arming Payment'!$O$3:$O$6698)</f>
        <v>0</v>
      </c>
      <c r="G441" s="18">
        <f>'Trip Payment'!K441</f>
        <v>0</v>
      </c>
      <c r="H441" s="18" cm="1">
        <f t="array" ref="H441">SUMPRODUCT(('Arming Payment'!$A$3:$A$6698=$A441)*('Arming Payment'!$Q$3:$Q$6698))+'Availability Payment'!$L440</f>
        <v>0</v>
      </c>
      <c r="I441" s="18">
        <f t="shared" si="19"/>
        <v>120</v>
      </c>
    </row>
    <row r="442" spans="1:9" x14ac:dyDescent="0.25">
      <c r="A442" s="24">
        <v>440</v>
      </c>
      <c r="B442" s="23">
        <f t="shared" si="20"/>
        <v>44580</v>
      </c>
      <c r="C442" s="24">
        <v>8</v>
      </c>
      <c r="D442" s="22" t="str">
        <f t="shared" si="18"/>
        <v>ASET</v>
      </c>
      <c r="E442" s="18">
        <f>'Availability Payment'!H441</f>
        <v>120</v>
      </c>
      <c r="F442" s="18">
        <f>SUMIF('Arming Payment'!$A$3:$A$6698,'Total Payment(Hourly Detail)'!A442,'Arming Payment'!$O$3:$O$6698)</f>
        <v>0</v>
      </c>
      <c r="G442" s="18">
        <f>'Trip Payment'!K442</f>
        <v>0</v>
      </c>
      <c r="H442" s="18" cm="1">
        <f t="array" ref="H442">SUMPRODUCT(('Arming Payment'!$A$3:$A$6698=$A442)*('Arming Payment'!$Q$3:$Q$6698))+'Availability Payment'!$L441</f>
        <v>0</v>
      </c>
      <c r="I442" s="18">
        <f t="shared" si="19"/>
        <v>120</v>
      </c>
    </row>
    <row r="443" spans="1:9" x14ac:dyDescent="0.25">
      <c r="A443" s="24">
        <v>441</v>
      </c>
      <c r="B443" s="23">
        <f t="shared" si="20"/>
        <v>44580</v>
      </c>
      <c r="C443" s="24">
        <v>9</v>
      </c>
      <c r="D443" s="22" t="str">
        <f t="shared" si="18"/>
        <v>ASET</v>
      </c>
      <c r="E443" s="18">
        <f>'Availability Payment'!H442</f>
        <v>120</v>
      </c>
      <c r="F443" s="18">
        <f>SUMIF('Arming Payment'!$A$3:$A$6698,'Total Payment(Hourly Detail)'!A443,'Arming Payment'!$O$3:$O$6698)</f>
        <v>0</v>
      </c>
      <c r="G443" s="18">
        <f>'Trip Payment'!K443</f>
        <v>0</v>
      </c>
      <c r="H443" s="18" cm="1">
        <f t="array" ref="H443">SUMPRODUCT(('Arming Payment'!$A$3:$A$6698=$A443)*('Arming Payment'!$Q$3:$Q$6698))+'Availability Payment'!$L442</f>
        <v>0</v>
      </c>
      <c r="I443" s="18">
        <f t="shared" si="19"/>
        <v>120</v>
      </c>
    </row>
    <row r="444" spans="1:9" x14ac:dyDescent="0.25">
      <c r="A444" s="24">
        <v>442</v>
      </c>
      <c r="B444" s="23">
        <f t="shared" si="20"/>
        <v>44580</v>
      </c>
      <c r="C444" s="24">
        <v>10</v>
      </c>
      <c r="D444" s="22" t="str">
        <f t="shared" si="18"/>
        <v>ASET</v>
      </c>
      <c r="E444" s="18">
        <f>'Availability Payment'!H443</f>
        <v>120</v>
      </c>
      <c r="F444" s="18">
        <f>SUMIF('Arming Payment'!$A$3:$A$6698,'Total Payment(Hourly Detail)'!A444,'Arming Payment'!$O$3:$O$6698)</f>
        <v>0</v>
      </c>
      <c r="G444" s="18">
        <f>'Trip Payment'!K444</f>
        <v>0</v>
      </c>
      <c r="H444" s="18" cm="1">
        <f t="array" ref="H444">SUMPRODUCT(('Arming Payment'!$A$3:$A$6698=$A444)*('Arming Payment'!$Q$3:$Q$6698))+'Availability Payment'!$L443</f>
        <v>0</v>
      </c>
      <c r="I444" s="18">
        <f t="shared" si="19"/>
        <v>120</v>
      </c>
    </row>
    <row r="445" spans="1:9" x14ac:dyDescent="0.25">
      <c r="A445" s="24">
        <v>443</v>
      </c>
      <c r="B445" s="23">
        <f t="shared" si="20"/>
        <v>44580</v>
      </c>
      <c r="C445" s="24">
        <v>11</v>
      </c>
      <c r="D445" s="22" t="str">
        <f t="shared" si="18"/>
        <v>ASET</v>
      </c>
      <c r="E445" s="18">
        <f>'Availability Payment'!H444</f>
        <v>120</v>
      </c>
      <c r="F445" s="18">
        <f>SUMIF('Arming Payment'!$A$3:$A$6698,'Total Payment(Hourly Detail)'!A445,'Arming Payment'!$O$3:$O$6698)</f>
        <v>0</v>
      </c>
      <c r="G445" s="18">
        <f>'Trip Payment'!K445</f>
        <v>0</v>
      </c>
      <c r="H445" s="18" cm="1">
        <f t="array" ref="H445">SUMPRODUCT(('Arming Payment'!$A$3:$A$6698=$A445)*('Arming Payment'!$Q$3:$Q$6698))+'Availability Payment'!$L444</f>
        <v>0</v>
      </c>
      <c r="I445" s="18">
        <f t="shared" si="19"/>
        <v>120</v>
      </c>
    </row>
    <row r="446" spans="1:9" x14ac:dyDescent="0.25">
      <c r="A446" s="24">
        <v>444</v>
      </c>
      <c r="B446" s="23">
        <f t="shared" si="20"/>
        <v>44580</v>
      </c>
      <c r="C446" s="24">
        <v>12</v>
      </c>
      <c r="D446" s="22" t="str">
        <f t="shared" si="18"/>
        <v>ASET</v>
      </c>
      <c r="E446" s="18">
        <f>'Availability Payment'!H445</f>
        <v>120</v>
      </c>
      <c r="F446" s="18">
        <f>SUMIF('Arming Payment'!$A$3:$A$6698,'Total Payment(Hourly Detail)'!A446,'Arming Payment'!$O$3:$O$6698)</f>
        <v>0</v>
      </c>
      <c r="G446" s="18">
        <f>'Trip Payment'!K446</f>
        <v>0</v>
      </c>
      <c r="H446" s="18" cm="1">
        <f t="array" ref="H446">SUMPRODUCT(('Arming Payment'!$A$3:$A$6698=$A446)*('Arming Payment'!$Q$3:$Q$6698))+'Availability Payment'!$L445</f>
        <v>0</v>
      </c>
      <c r="I446" s="18">
        <f t="shared" si="19"/>
        <v>120</v>
      </c>
    </row>
    <row r="447" spans="1:9" x14ac:dyDescent="0.25">
      <c r="A447" s="24">
        <v>445</v>
      </c>
      <c r="B447" s="23">
        <f t="shared" si="20"/>
        <v>44580</v>
      </c>
      <c r="C447" s="24">
        <v>13</v>
      </c>
      <c r="D447" s="22" t="str">
        <f t="shared" si="18"/>
        <v>ASET</v>
      </c>
      <c r="E447" s="18">
        <f>'Availability Payment'!H446</f>
        <v>120</v>
      </c>
      <c r="F447" s="18">
        <f>SUMIF('Arming Payment'!$A$3:$A$6698,'Total Payment(Hourly Detail)'!A447,'Arming Payment'!$O$3:$O$6698)</f>
        <v>0</v>
      </c>
      <c r="G447" s="18">
        <f>'Trip Payment'!K447</f>
        <v>0</v>
      </c>
      <c r="H447" s="18" cm="1">
        <f t="array" ref="H447">SUMPRODUCT(('Arming Payment'!$A$3:$A$6698=$A447)*('Arming Payment'!$Q$3:$Q$6698))+'Availability Payment'!$L446</f>
        <v>0</v>
      </c>
      <c r="I447" s="18">
        <f t="shared" si="19"/>
        <v>120</v>
      </c>
    </row>
    <row r="448" spans="1:9" x14ac:dyDescent="0.25">
      <c r="A448" s="24">
        <v>446</v>
      </c>
      <c r="B448" s="23">
        <f t="shared" si="20"/>
        <v>44580</v>
      </c>
      <c r="C448" s="24">
        <v>14</v>
      </c>
      <c r="D448" s="22" t="str">
        <f t="shared" si="18"/>
        <v>ASET</v>
      </c>
      <c r="E448" s="18">
        <f>'Availability Payment'!H447</f>
        <v>120</v>
      </c>
      <c r="F448" s="18">
        <f>SUMIF('Arming Payment'!$A$3:$A$6698,'Total Payment(Hourly Detail)'!A448,'Arming Payment'!$O$3:$O$6698)</f>
        <v>0</v>
      </c>
      <c r="G448" s="18">
        <f>'Trip Payment'!K448</f>
        <v>0</v>
      </c>
      <c r="H448" s="18" cm="1">
        <f t="array" ref="H448">SUMPRODUCT(('Arming Payment'!$A$3:$A$6698=$A448)*('Arming Payment'!$Q$3:$Q$6698))+'Availability Payment'!$L447</f>
        <v>0</v>
      </c>
      <c r="I448" s="18">
        <f t="shared" si="19"/>
        <v>120</v>
      </c>
    </row>
    <row r="449" spans="1:9" x14ac:dyDescent="0.25">
      <c r="A449" s="24">
        <v>447</v>
      </c>
      <c r="B449" s="23">
        <f t="shared" si="20"/>
        <v>44580</v>
      </c>
      <c r="C449" s="24">
        <v>15</v>
      </c>
      <c r="D449" s="22" t="str">
        <f t="shared" si="18"/>
        <v>ASET</v>
      </c>
      <c r="E449" s="18">
        <f>'Availability Payment'!H448</f>
        <v>120</v>
      </c>
      <c r="F449" s="18">
        <f>SUMIF('Arming Payment'!$A$3:$A$6698,'Total Payment(Hourly Detail)'!A449,'Arming Payment'!$O$3:$O$6698)</f>
        <v>0</v>
      </c>
      <c r="G449" s="18">
        <f>'Trip Payment'!K449</f>
        <v>0</v>
      </c>
      <c r="H449" s="18" cm="1">
        <f t="array" ref="H449">SUMPRODUCT(('Arming Payment'!$A$3:$A$6698=$A449)*('Arming Payment'!$Q$3:$Q$6698))+'Availability Payment'!$L448</f>
        <v>0</v>
      </c>
      <c r="I449" s="18">
        <f t="shared" si="19"/>
        <v>120</v>
      </c>
    </row>
    <row r="450" spans="1:9" x14ac:dyDescent="0.25">
      <c r="A450" s="24">
        <v>448</v>
      </c>
      <c r="B450" s="23">
        <f t="shared" si="20"/>
        <v>44580</v>
      </c>
      <c r="C450" s="24">
        <v>16</v>
      </c>
      <c r="D450" s="22" t="str">
        <f t="shared" si="18"/>
        <v>ASET</v>
      </c>
      <c r="E450" s="18">
        <f>'Availability Payment'!H449</f>
        <v>120</v>
      </c>
      <c r="F450" s="18">
        <f>SUMIF('Arming Payment'!$A$3:$A$6698,'Total Payment(Hourly Detail)'!A450,'Arming Payment'!$O$3:$O$6698)</f>
        <v>0</v>
      </c>
      <c r="G450" s="18">
        <f>'Trip Payment'!K450</f>
        <v>0</v>
      </c>
      <c r="H450" s="18" cm="1">
        <f t="array" ref="H450">SUMPRODUCT(('Arming Payment'!$A$3:$A$6698=$A450)*('Arming Payment'!$Q$3:$Q$6698))+'Availability Payment'!$L449</f>
        <v>0</v>
      </c>
      <c r="I450" s="18">
        <f t="shared" si="19"/>
        <v>120</v>
      </c>
    </row>
    <row r="451" spans="1:9" x14ac:dyDescent="0.25">
      <c r="A451" s="24">
        <v>449</v>
      </c>
      <c r="B451" s="23">
        <f t="shared" si="20"/>
        <v>44580</v>
      </c>
      <c r="C451" s="24">
        <v>17</v>
      </c>
      <c r="D451" s="22" t="str">
        <f t="shared" ref="D451:D514" si="21">Unit</f>
        <v>ASET</v>
      </c>
      <c r="E451" s="18">
        <f>'Availability Payment'!H450</f>
        <v>120</v>
      </c>
      <c r="F451" s="18">
        <f>SUMIF('Arming Payment'!$A$3:$A$6698,'Total Payment(Hourly Detail)'!A451,'Arming Payment'!$O$3:$O$6698)</f>
        <v>0</v>
      </c>
      <c r="G451" s="18">
        <f>'Trip Payment'!K451</f>
        <v>0</v>
      </c>
      <c r="H451" s="18" cm="1">
        <f t="array" ref="H451">SUMPRODUCT(('Arming Payment'!$A$3:$A$6698=$A451)*('Arming Payment'!$Q$3:$Q$6698))+'Availability Payment'!$L450</f>
        <v>0</v>
      </c>
      <c r="I451" s="18">
        <f t="shared" ref="I451:I514" si="22">SUM(E451:H451)</f>
        <v>120</v>
      </c>
    </row>
    <row r="452" spans="1:9" x14ac:dyDescent="0.25">
      <c r="A452" s="24">
        <v>450</v>
      </c>
      <c r="B452" s="23">
        <f t="shared" si="20"/>
        <v>44580</v>
      </c>
      <c r="C452" s="24">
        <v>18</v>
      </c>
      <c r="D452" s="22" t="str">
        <f t="shared" si="21"/>
        <v>ASET</v>
      </c>
      <c r="E452" s="18">
        <f>'Availability Payment'!H451</f>
        <v>120</v>
      </c>
      <c r="F452" s="18">
        <f>SUMIF('Arming Payment'!$A$3:$A$6698,'Total Payment(Hourly Detail)'!A452,'Arming Payment'!$O$3:$O$6698)</f>
        <v>0</v>
      </c>
      <c r="G452" s="18">
        <f>'Trip Payment'!K452</f>
        <v>0</v>
      </c>
      <c r="H452" s="18" cm="1">
        <f t="array" ref="H452">SUMPRODUCT(('Arming Payment'!$A$3:$A$6698=$A452)*('Arming Payment'!$Q$3:$Q$6698))+'Availability Payment'!$L451</f>
        <v>0</v>
      </c>
      <c r="I452" s="18">
        <f t="shared" si="22"/>
        <v>120</v>
      </c>
    </row>
    <row r="453" spans="1:9" x14ac:dyDescent="0.25">
      <c r="A453" s="24">
        <v>451</v>
      </c>
      <c r="B453" s="23">
        <f t="shared" si="20"/>
        <v>44580</v>
      </c>
      <c r="C453" s="24">
        <v>19</v>
      </c>
      <c r="D453" s="22" t="str">
        <f t="shared" si="21"/>
        <v>ASET</v>
      </c>
      <c r="E453" s="18">
        <f>'Availability Payment'!H452</f>
        <v>120</v>
      </c>
      <c r="F453" s="18">
        <f>SUMIF('Arming Payment'!$A$3:$A$6698,'Total Payment(Hourly Detail)'!A453,'Arming Payment'!$O$3:$O$6698)</f>
        <v>0</v>
      </c>
      <c r="G453" s="18">
        <f>'Trip Payment'!K453</f>
        <v>0</v>
      </c>
      <c r="H453" s="18" cm="1">
        <f t="array" ref="H453">SUMPRODUCT(('Arming Payment'!$A$3:$A$6698=$A453)*('Arming Payment'!$Q$3:$Q$6698))+'Availability Payment'!$L452</f>
        <v>0</v>
      </c>
      <c r="I453" s="18">
        <f t="shared" si="22"/>
        <v>120</v>
      </c>
    </row>
    <row r="454" spans="1:9" x14ac:dyDescent="0.25">
      <c r="A454" s="24">
        <v>452</v>
      </c>
      <c r="B454" s="23">
        <f t="shared" ref="B454:B517" si="23">IF(C454&gt;C453,B453,B453+1)</f>
        <v>44580</v>
      </c>
      <c r="C454" s="24">
        <v>20</v>
      </c>
      <c r="D454" s="22" t="str">
        <f t="shared" si="21"/>
        <v>ASET</v>
      </c>
      <c r="E454" s="18">
        <f>'Availability Payment'!H453</f>
        <v>120</v>
      </c>
      <c r="F454" s="18">
        <f>SUMIF('Arming Payment'!$A$3:$A$6698,'Total Payment(Hourly Detail)'!A454,'Arming Payment'!$O$3:$O$6698)</f>
        <v>0</v>
      </c>
      <c r="G454" s="18">
        <f>'Trip Payment'!K454</f>
        <v>0</v>
      </c>
      <c r="H454" s="18" cm="1">
        <f t="array" ref="H454">SUMPRODUCT(('Arming Payment'!$A$3:$A$6698=$A454)*('Arming Payment'!$Q$3:$Q$6698))+'Availability Payment'!$L453</f>
        <v>0</v>
      </c>
      <c r="I454" s="18">
        <f t="shared" si="22"/>
        <v>120</v>
      </c>
    </row>
    <row r="455" spans="1:9" x14ac:dyDescent="0.25">
      <c r="A455" s="24">
        <v>453</v>
      </c>
      <c r="B455" s="23">
        <f t="shared" si="23"/>
        <v>44580</v>
      </c>
      <c r="C455" s="24">
        <v>21</v>
      </c>
      <c r="D455" s="22" t="str">
        <f t="shared" si="21"/>
        <v>ASET</v>
      </c>
      <c r="E455" s="18">
        <f>'Availability Payment'!H454</f>
        <v>120</v>
      </c>
      <c r="F455" s="18">
        <f>SUMIF('Arming Payment'!$A$3:$A$6698,'Total Payment(Hourly Detail)'!A455,'Arming Payment'!$O$3:$O$6698)</f>
        <v>0</v>
      </c>
      <c r="G455" s="18">
        <f>'Trip Payment'!K455</f>
        <v>0</v>
      </c>
      <c r="H455" s="18" cm="1">
        <f t="array" ref="H455">SUMPRODUCT(('Arming Payment'!$A$3:$A$6698=$A455)*('Arming Payment'!$Q$3:$Q$6698))+'Availability Payment'!$L454</f>
        <v>0</v>
      </c>
      <c r="I455" s="18">
        <f t="shared" si="22"/>
        <v>120</v>
      </c>
    </row>
    <row r="456" spans="1:9" x14ac:dyDescent="0.25">
      <c r="A456" s="24">
        <v>454</v>
      </c>
      <c r="B456" s="23">
        <f t="shared" si="23"/>
        <v>44580</v>
      </c>
      <c r="C456" s="24">
        <v>22</v>
      </c>
      <c r="D456" s="22" t="str">
        <f t="shared" si="21"/>
        <v>ASET</v>
      </c>
      <c r="E456" s="18">
        <f>'Availability Payment'!H455</f>
        <v>120</v>
      </c>
      <c r="F456" s="18">
        <f>SUMIF('Arming Payment'!$A$3:$A$6698,'Total Payment(Hourly Detail)'!A456,'Arming Payment'!$O$3:$O$6698)</f>
        <v>0</v>
      </c>
      <c r="G456" s="18">
        <f>'Trip Payment'!K456</f>
        <v>0</v>
      </c>
      <c r="H456" s="18" cm="1">
        <f t="array" ref="H456">SUMPRODUCT(('Arming Payment'!$A$3:$A$6698=$A456)*('Arming Payment'!$Q$3:$Q$6698))+'Availability Payment'!$L455</f>
        <v>0</v>
      </c>
      <c r="I456" s="18">
        <f t="shared" si="22"/>
        <v>120</v>
      </c>
    </row>
    <row r="457" spans="1:9" x14ac:dyDescent="0.25">
      <c r="A457" s="24">
        <v>455</v>
      </c>
      <c r="B457" s="23">
        <f t="shared" si="23"/>
        <v>44580</v>
      </c>
      <c r="C457" s="24">
        <v>23</v>
      </c>
      <c r="D457" s="22" t="str">
        <f t="shared" si="21"/>
        <v>ASET</v>
      </c>
      <c r="E457" s="18">
        <f>'Availability Payment'!H456</f>
        <v>120</v>
      </c>
      <c r="F457" s="18">
        <f>SUMIF('Arming Payment'!$A$3:$A$6698,'Total Payment(Hourly Detail)'!A457,'Arming Payment'!$O$3:$O$6698)</f>
        <v>0</v>
      </c>
      <c r="G457" s="18">
        <f>'Trip Payment'!K457</f>
        <v>0</v>
      </c>
      <c r="H457" s="18" cm="1">
        <f t="array" ref="H457">SUMPRODUCT(('Arming Payment'!$A$3:$A$6698=$A457)*('Arming Payment'!$Q$3:$Q$6698))+'Availability Payment'!$L456</f>
        <v>0</v>
      </c>
      <c r="I457" s="18">
        <f t="shared" si="22"/>
        <v>120</v>
      </c>
    </row>
    <row r="458" spans="1:9" x14ac:dyDescent="0.25">
      <c r="A458" s="24">
        <v>456</v>
      </c>
      <c r="B458" s="23">
        <f t="shared" si="23"/>
        <v>44580</v>
      </c>
      <c r="C458" s="24">
        <v>24</v>
      </c>
      <c r="D458" s="22" t="str">
        <f t="shared" si="21"/>
        <v>ASET</v>
      </c>
      <c r="E458" s="18">
        <f>'Availability Payment'!H457</f>
        <v>120</v>
      </c>
      <c r="F458" s="18">
        <f>SUMIF('Arming Payment'!$A$3:$A$6698,'Total Payment(Hourly Detail)'!A458,'Arming Payment'!$O$3:$O$6698)</f>
        <v>0</v>
      </c>
      <c r="G458" s="18">
        <f>'Trip Payment'!K458</f>
        <v>0</v>
      </c>
      <c r="H458" s="18" cm="1">
        <f t="array" ref="H458">SUMPRODUCT(('Arming Payment'!$A$3:$A$6698=$A458)*('Arming Payment'!$Q$3:$Q$6698))+'Availability Payment'!$L457</f>
        <v>0</v>
      </c>
      <c r="I458" s="18">
        <f t="shared" si="22"/>
        <v>120</v>
      </c>
    </row>
    <row r="459" spans="1:9" x14ac:dyDescent="0.25">
      <c r="A459" s="24">
        <v>457</v>
      </c>
      <c r="B459" s="23">
        <f t="shared" si="23"/>
        <v>44581</v>
      </c>
      <c r="C459" s="24">
        <v>1</v>
      </c>
      <c r="D459" s="22" t="str">
        <f t="shared" si="21"/>
        <v>ASET</v>
      </c>
      <c r="E459" s="18">
        <f>'Availability Payment'!H458</f>
        <v>120</v>
      </c>
      <c r="F459" s="18">
        <f>SUMIF('Arming Payment'!$A$3:$A$6698,'Total Payment(Hourly Detail)'!A459,'Arming Payment'!$O$3:$O$6698)</f>
        <v>0</v>
      </c>
      <c r="G459" s="18">
        <f>'Trip Payment'!K459</f>
        <v>0</v>
      </c>
      <c r="H459" s="18" cm="1">
        <f t="array" ref="H459">SUMPRODUCT(('Arming Payment'!$A$3:$A$6698=$A459)*('Arming Payment'!$Q$3:$Q$6698))+'Availability Payment'!$L458</f>
        <v>0</v>
      </c>
      <c r="I459" s="18">
        <f t="shared" si="22"/>
        <v>120</v>
      </c>
    </row>
    <row r="460" spans="1:9" x14ac:dyDescent="0.25">
      <c r="A460" s="24">
        <v>458</v>
      </c>
      <c r="B460" s="23">
        <f t="shared" si="23"/>
        <v>44581</v>
      </c>
      <c r="C460" s="24">
        <v>2</v>
      </c>
      <c r="D460" s="22" t="str">
        <f t="shared" si="21"/>
        <v>ASET</v>
      </c>
      <c r="E460" s="18">
        <f>'Availability Payment'!H459</f>
        <v>120</v>
      </c>
      <c r="F460" s="18">
        <f>SUMIF('Arming Payment'!$A$3:$A$6698,'Total Payment(Hourly Detail)'!A460,'Arming Payment'!$O$3:$O$6698)</f>
        <v>0</v>
      </c>
      <c r="G460" s="18">
        <f>'Trip Payment'!K460</f>
        <v>0</v>
      </c>
      <c r="H460" s="18" cm="1">
        <f t="array" ref="H460">SUMPRODUCT(('Arming Payment'!$A$3:$A$6698=$A460)*('Arming Payment'!$Q$3:$Q$6698))+'Availability Payment'!$L459</f>
        <v>0</v>
      </c>
      <c r="I460" s="18">
        <f t="shared" si="22"/>
        <v>120</v>
      </c>
    </row>
    <row r="461" spans="1:9" x14ac:dyDescent="0.25">
      <c r="A461" s="24">
        <v>459</v>
      </c>
      <c r="B461" s="23">
        <f t="shared" si="23"/>
        <v>44581</v>
      </c>
      <c r="C461" s="24">
        <v>3</v>
      </c>
      <c r="D461" s="22" t="str">
        <f t="shared" si="21"/>
        <v>ASET</v>
      </c>
      <c r="E461" s="18">
        <f>'Availability Payment'!H460</f>
        <v>120</v>
      </c>
      <c r="F461" s="18">
        <f>SUMIF('Arming Payment'!$A$3:$A$6698,'Total Payment(Hourly Detail)'!A461,'Arming Payment'!$O$3:$O$6698)</f>
        <v>0</v>
      </c>
      <c r="G461" s="18">
        <f>'Trip Payment'!K461</f>
        <v>0</v>
      </c>
      <c r="H461" s="18" cm="1">
        <f t="array" ref="H461">SUMPRODUCT(('Arming Payment'!$A$3:$A$6698=$A461)*('Arming Payment'!$Q$3:$Q$6698))+'Availability Payment'!$L460</f>
        <v>0</v>
      </c>
      <c r="I461" s="18">
        <f t="shared" si="22"/>
        <v>120</v>
      </c>
    </row>
    <row r="462" spans="1:9" x14ac:dyDescent="0.25">
      <c r="A462" s="24">
        <v>460</v>
      </c>
      <c r="B462" s="23">
        <f t="shared" si="23"/>
        <v>44581</v>
      </c>
      <c r="C462" s="24">
        <v>4</v>
      </c>
      <c r="D462" s="22" t="str">
        <f t="shared" si="21"/>
        <v>ASET</v>
      </c>
      <c r="E462" s="18">
        <f>'Availability Payment'!H461</f>
        <v>120</v>
      </c>
      <c r="F462" s="18">
        <f>SUMIF('Arming Payment'!$A$3:$A$6698,'Total Payment(Hourly Detail)'!A462,'Arming Payment'!$O$3:$O$6698)</f>
        <v>0</v>
      </c>
      <c r="G462" s="18">
        <f>'Trip Payment'!K462</f>
        <v>0</v>
      </c>
      <c r="H462" s="18" cm="1">
        <f t="array" ref="H462">SUMPRODUCT(('Arming Payment'!$A$3:$A$6698=$A462)*('Arming Payment'!$Q$3:$Q$6698))+'Availability Payment'!$L461</f>
        <v>0</v>
      </c>
      <c r="I462" s="18">
        <f t="shared" si="22"/>
        <v>120</v>
      </c>
    </row>
    <row r="463" spans="1:9" x14ac:dyDescent="0.25">
      <c r="A463" s="24">
        <v>461</v>
      </c>
      <c r="B463" s="23">
        <f t="shared" si="23"/>
        <v>44581</v>
      </c>
      <c r="C463" s="24">
        <v>5</v>
      </c>
      <c r="D463" s="22" t="str">
        <f t="shared" si="21"/>
        <v>ASET</v>
      </c>
      <c r="E463" s="18">
        <f>'Availability Payment'!H462</f>
        <v>120</v>
      </c>
      <c r="F463" s="18">
        <f>SUMIF('Arming Payment'!$A$3:$A$6698,'Total Payment(Hourly Detail)'!A463,'Arming Payment'!$O$3:$O$6698)</f>
        <v>0</v>
      </c>
      <c r="G463" s="18">
        <f>'Trip Payment'!K463</f>
        <v>0</v>
      </c>
      <c r="H463" s="18" cm="1">
        <f t="array" ref="H463">SUMPRODUCT(('Arming Payment'!$A$3:$A$6698=$A463)*('Arming Payment'!$Q$3:$Q$6698))+'Availability Payment'!$L462</f>
        <v>0</v>
      </c>
      <c r="I463" s="18">
        <f t="shared" si="22"/>
        <v>120</v>
      </c>
    </row>
    <row r="464" spans="1:9" x14ac:dyDescent="0.25">
      <c r="A464" s="24">
        <v>462</v>
      </c>
      <c r="B464" s="23">
        <f t="shared" si="23"/>
        <v>44581</v>
      </c>
      <c r="C464" s="24">
        <v>6</v>
      </c>
      <c r="D464" s="22" t="str">
        <f t="shared" si="21"/>
        <v>ASET</v>
      </c>
      <c r="E464" s="18">
        <f>'Availability Payment'!H463</f>
        <v>120</v>
      </c>
      <c r="F464" s="18">
        <f>SUMIF('Arming Payment'!$A$3:$A$6698,'Total Payment(Hourly Detail)'!A464,'Arming Payment'!$O$3:$O$6698)</f>
        <v>0</v>
      </c>
      <c r="G464" s="18">
        <f>'Trip Payment'!K464</f>
        <v>0</v>
      </c>
      <c r="H464" s="18" cm="1">
        <f t="array" ref="H464">SUMPRODUCT(('Arming Payment'!$A$3:$A$6698=$A464)*('Arming Payment'!$Q$3:$Q$6698))+'Availability Payment'!$L463</f>
        <v>0</v>
      </c>
      <c r="I464" s="18">
        <f t="shared" si="22"/>
        <v>120</v>
      </c>
    </row>
    <row r="465" spans="1:9" x14ac:dyDescent="0.25">
      <c r="A465" s="24">
        <v>463</v>
      </c>
      <c r="B465" s="23">
        <f t="shared" si="23"/>
        <v>44581</v>
      </c>
      <c r="C465" s="24">
        <v>7</v>
      </c>
      <c r="D465" s="22" t="str">
        <f t="shared" si="21"/>
        <v>ASET</v>
      </c>
      <c r="E465" s="18">
        <f>'Availability Payment'!H464</f>
        <v>120</v>
      </c>
      <c r="F465" s="18">
        <f>SUMIF('Arming Payment'!$A$3:$A$6698,'Total Payment(Hourly Detail)'!A465,'Arming Payment'!$O$3:$O$6698)</f>
        <v>0</v>
      </c>
      <c r="G465" s="18">
        <f>'Trip Payment'!K465</f>
        <v>0</v>
      </c>
      <c r="H465" s="18" cm="1">
        <f t="array" ref="H465">SUMPRODUCT(('Arming Payment'!$A$3:$A$6698=$A465)*('Arming Payment'!$Q$3:$Q$6698))+'Availability Payment'!$L464</f>
        <v>0</v>
      </c>
      <c r="I465" s="18">
        <f t="shared" si="22"/>
        <v>120</v>
      </c>
    </row>
    <row r="466" spans="1:9" x14ac:dyDescent="0.25">
      <c r="A466" s="24">
        <v>464</v>
      </c>
      <c r="B466" s="23">
        <f t="shared" si="23"/>
        <v>44581</v>
      </c>
      <c r="C466" s="24">
        <v>8</v>
      </c>
      <c r="D466" s="22" t="str">
        <f t="shared" si="21"/>
        <v>ASET</v>
      </c>
      <c r="E466" s="18">
        <f>'Availability Payment'!H465</f>
        <v>120</v>
      </c>
      <c r="F466" s="18">
        <f>SUMIF('Arming Payment'!$A$3:$A$6698,'Total Payment(Hourly Detail)'!A466,'Arming Payment'!$O$3:$O$6698)</f>
        <v>0</v>
      </c>
      <c r="G466" s="18">
        <f>'Trip Payment'!K466</f>
        <v>0</v>
      </c>
      <c r="H466" s="18" cm="1">
        <f t="array" ref="H466">SUMPRODUCT(('Arming Payment'!$A$3:$A$6698=$A466)*('Arming Payment'!$Q$3:$Q$6698))+'Availability Payment'!$L465</f>
        <v>0</v>
      </c>
      <c r="I466" s="18">
        <f t="shared" si="22"/>
        <v>120</v>
      </c>
    </row>
    <row r="467" spans="1:9" x14ac:dyDescent="0.25">
      <c r="A467" s="24">
        <v>465</v>
      </c>
      <c r="B467" s="23">
        <f t="shared" si="23"/>
        <v>44581</v>
      </c>
      <c r="C467" s="24">
        <v>9</v>
      </c>
      <c r="D467" s="22" t="str">
        <f t="shared" si="21"/>
        <v>ASET</v>
      </c>
      <c r="E467" s="18">
        <f>'Availability Payment'!H466</f>
        <v>120</v>
      </c>
      <c r="F467" s="18">
        <f>SUMIF('Arming Payment'!$A$3:$A$6698,'Total Payment(Hourly Detail)'!A467,'Arming Payment'!$O$3:$O$6698)</f>
        <v>0</v>
      </c>
      <c r="G467" s="18">
        <f>'Trip Payment'!K467</f>
        <v>0</v>
      </c>
      <c r="H467" s="18" cm="1">
        <f t="array" ref="H467">SUMPRODUCT(('Arming Payment'!$A$3:$A$6698=$A467)*('Arming Payment'!$Q$3:$Q$6698))+'Availability Payment'!$L466</f>
        <v>0</v>
      </c>
      <c r="I467" s="18">
        <f t="shared" si="22"/>
        <v>120</v>
      </c>
    </row>
    <row r="468" spans="1:9" x14ac:dyDescent="0.25">
      <c r="A468" s="24">
        <v>466</v>
      </c>
      <c r="B468" s="23">
        <f t="shared" si="23"/>
        <v>44581</v>
      </c>
      <c r="C468" s="24">
        <v>10</v>
      </c>
      <c r="D468" s="22" t="str">
        <f t="shared" si="21"/>
        <v>ASET</v>
      </c>
      <c r="E468" s="18">
        <f>'Availability Payment'!H467</f>
        <v>120</v>
      </c>
      <c r="F468" s="18">
        <f>SUMIF('Arming Payment'!$A$3:$A$6698,'Total Payment(Hourly Detail)'!A468,'Arming Payment'!$O$3:$O$6698)</f>
        <v>0</v>
      </c>
      <c r="G468" s="18">
        <f>'Trip Payment'!K468</f>
        <v>0</v>
      </c>
      <c r="H468" s="18" cm="1">
        <f t="array" ref="H468">SUMPRODUCT(('Arming Payment'!$A$3:$A$6698=$A468)*('Arming Payment'!$Q$3:$Q$6698))+'Availability Payment'!$L467</f>
        <v>0</v>
      </c>
      <c r="I468" s="18">
        <f t="shared" si="22"/>
        <v>120</v>
      </c>
    </row>
    <row r="469" spans="1:9" x14ac:dyDescent="0.25">
      <c r="A469" s="24">
        <v>467</v>
      </c>
      <c r="B469" s="23">
        <f t="shared" si="23"/>
        <v>44581</v>
      </c>
      <c r="C469" s="24">
        <v>11</v>
      </c>
      <c r="D469" s="22" t="str">
        <f t="shared" si="21"/>
        <v>ASET</v>
      </c>
      <c r="E469" s="18">
        <f>'Availability Payment'!H468</f>
        <v>120</v>
      </c>
      <c r="F469" s="18">
        <f>SUMIF('Arming Payment'!$A$3:$A$6698,'Total Payment(Hourly Detail)'!A469,'Arming Payment'!$O$3:$O$6698)</f>
        <v>0</v>
      </c>
      <c r="G469" s="18">
        <f>'Trip Payment'!K469</f>
        <v>0</v>
      </c>
      <c r="H469" s="18" cm="1">
        <f t="array" ref="H469">SUMPRODUCT(('Arming Payment'!$A$3:$A$6698=$A469)*('Arming Payment'!$Q$3:$Q$6698))+'Availability Payment'!$L468</f>
        <v>0</v>
      </c>
      <c r="I469" s="18">
        <f t="shared" si="22"/>
        <v>120</v>
      </c>
    </row>
    <row r="470" spans="1:9" x14ac:dyDescent="0.25">
      <c r="A470" s="24">
        <v>468</v>
      </c>
      <c r="B470" s="23">
        <f t="shared" si="23"/>
        <v>44581</v>
      </c>
      <c r="C470" s="24">
        <v>12</v>
      </c>
      <c r="D470" s="22" t="str">
        <f t="shared" si="21"/>
        <v>ASET</v>
      </c>
      <c r="E470" s="18">
        <f>'Availability Payment'!H469</f>
        <v>120</v>
      </c>
      <c r="F470" s="18">
        <f>SUMIF('Arming Payment'!$A$3:$A$6698,'Total Payment(Hourly Detail)'!A470,'Arming Payment'!$O$3:$O$6698)</f>
        <v>0</v>
      </c>
      <c r="G470" s="18">
        <f>'Trip Payment'!K470</f>
        <v>0</v>
      </c>
      <c r="H470" s="18" cm="1">
        <f t="array" ref="H470">SUMPRODUCT(('Arming Payment'!$A$3:$A$6698=$A470)*('Arming Payment'!$Q$3:$Q$6698))+'Availability Payment'!$L469</f>
        <v>0</v>
      </c>
      <c r="I470" s="18">
        <f t="shared" si="22"/>
        <v>120</v>
      </c>
    </row>
    <row r="471" spans="1:9" x14ac:dyDescent="0.25">
      <c r="A471" s="24">
        <v>469</v>
      </c>
      <c r="B471" s="23">
        <f t="shared" si="23"/>
        <v>44581</v>
      </c>
      <c r="C471" s="24">
        <v>13</v>
      </c>
      <c r="D471" s="22" t="str">
        <f t="shared" si="21"/>
        <v>ASET</v>
      </c>
      <c r="E471" s="18">
        <f>'Availability Payment'!H470</f>
        <v>120</v>
      </c>
      <c r="F471" s="18">
        <f>SUMIF('Arming Payment'!$A$3:$A$6698,'Total Payment(Hourly Detail)'!A471,'Arming Payment'!$O$3:$O$6698)</f>
        <v>0</v>
      </c>
      <c r="G471" s="18">
        <f>'Trip Payment'!K471</f>
        <v>0</v>
      </c>
      <c r="H471" s="18" cm="1">
        <f t="array" ref="H471">SUMPRODUCT(('Arming Payment'!$A$3:$A$6698=$A471)*('Arming Payment'!$Q$3:$Q$6698))+'Availability Payment'!$L470</f>
        <v>0</v>
      </c>
      <c r="I471" s="18">
        <f t="shared" si="22"/>
        <v>120</v>
      </c>
    </row>
    <row r="472" spans="1:9" x14ac:dyDescent="0.25">
      <c r="A472" s="24">
        <v>470</v>
      </c>
      <c r="B472" s="23">
        <f t="shared" si="23"/>
        <v>44581</v>
      </c>
      <c r="C472" s="24">
        <v>14</v>
      </c>
      <c r="D472" s="22" t="str">
        <f t="shared" si="21"/>
        <v>ASET</v>
      </c>
      <c r="E472" s="18">
        <f>'Availability Payment'!H471</f>
        <v>120</v>
      </c>
      <c r="F472" s="18">
        <f>SUMIF('Arming Payment'!$A$3:$A$6698,'Total Payment(Hourly Detail)'!A472,'Arming Payment'!$O$3:$O$6698)</f>
        <v>0</v>
      </c>
      <c r="G472" s="18">
        <f>'Trip Payment'!K472</f>
        <v>0</v>
      </c>
      <c r="H472" s="18" cm="1">
        <f t="array" ref="H472">SUMPRODUCT(('Arming Payment'!$A$3:$A$6698=$A472)*('Arming Payment'!$Q$3:$Q$6698))+'Availability Payment'!$L471</f>
        <v>0</v>
      </c>
      <c r="I472" s="18">
        <f t="shared" si="22"/>
        <v>120</v>
      </c>
    </row>
    <row r="473" spans="1:9" x14ac:dyDescent="0.25">
      <c r="A473" s="24">
        <v>471</v>
      </c>
      <c r="B473" s="23">
        <f t="shared" si="23"/>
        <v>44581</v>
      </c>
      <c r="C473" s="24">
        <v>15</v>
      </c>
      <c r="D473" s="22" t="str">
        <f t="shared" si="21"/>
        <v>ASET</v>
      </c>
      <c r="E473" s="18">
        <f>'Availability Payment'!H472</f>
        <v>120</v>
      </c>
      <c r="F473" s="18">
        <f>SUMIF('Arming Payment'!$A$3:$A$6698,'Total Payment(Hourly Detail)'!A473,'Arming Payment'!$O$3:$O$6698)</f>
        <v>0</v>
      </c>
      <c r="G473" s="18">
        <f>'Trip Payment'!K473</f>
        <v>0</v>
      </c>
      <c r="H473" s="18" cm="1">
        <f t="array" ref="H473">SUMPRODUCT(('Arming Payment'!$A$3:$A$6698=$A473)*('Arming Payment'!$Q$3:$Q$6698))+'Availability Payment'!$L472</f>
        <v>0</v>
      </c>
      <c r="I473" s="18">
        <f t="shared" si="22"/>
        <v>120</v>
      </c>
    </row>
    <row r="474" spans="1:9" x14ac:dyDescent="0.25">
      <c r="A474" s="24">
        <v>472</v>
      </c>
      <c r="B474" s="23">
        <f t="shared" si="23"/>
        <v>44581</v>
      </c>
      <c r="C474" s="24">
        <v>16</v>
      </c>
      <c r="D474" s="22" t="str">
        <f t="shared" si="21"/>
        <v>ASET</v>
      </c>
      <c r="E474" s="18">
        <f>'Availability Payment'!H473</f>
        <v>120</v>
      </c>
      <c r="F474" s="18">
        <f>SUMIF('Arming Payment'!$A$3:$A$6698,'Total Payment(Hourly Detail)'!A474,'Arming Payment'!$O$3:$O$6698)</f>
        <v>0</v>
      </c>
      <c r="G474" s="18">
        <f>'Trip Payment'!K474</f>
        <v>0</v>
      </c>
      <c r="H474" s="18" cm="1">
        <f t="array" ref="H474">SUMPRODUCT(('Arming Payment'!$A$3:$A$6698=$A474)*('Arming Payment'!$Q$3:$Q$6698))+'Availability Payment'!$L473</f>
        <v>0</v>
      </c>
      <c r="I474" s="18">
        <f t="shared" si="22"/>
        <v>120</v>
      </c>
    </row>
    <row r="475" spans="1:9" x14ac:dyDescent="0.25">
      <c r="A475" s="24">
        <v>473</v>
      </c>
      <c r="B475" s="23">
        <f t="shared" si="23"/>
        <v>44581</v>
      </c>
      <c r="C475" s="24">
        <v>17</v>
      </c>
      <c r="D475" s="22" t="str">
        <f t="shared" si="21"/>
        <v>ASET</v>
      </c>
      <c r="E475" s="18">
        <f>'Availability Payment'!H474</f>
        <v>120</v>
      </c>
      <c r="F475" s="18">
        <f>SUMIF('Arming Payment'!$A$3:$A$6698,'Total Payment(Hourly Detail)'!A475,'Arming Payment'!$O$3:$O$6698)</f>
        <v>0</v>
      </c>
      <c r="G475" s="18">
        <f>'Trip Payment'!K475</f>
        <v>0</v>
      </c>
      <c r="H475" s="18" cm="1">
        <f t="array" ref="H475">SUMPRODUCT(('Arming Payment'!$A$3:$A$6698=$A475)*('Arming Payment'!$Q$3:$Q$6698))+'Availability Payment'!$L474</f>
        <v>0</v>
      </c>
      <c r="I475" s="18">
        <f t="shared" si="22"/>
        <v>120</v>
      </c>
    </row>
    <row r="476" spans="1:9" x14ac:dyDescent="0.25">
      <c r="A476" s="24">
        <v>474</v>
      </c>
      <c r="B476" s="23">
        <f t="shared" si="23"/>
        <v>44581</v>
      </c>
      <c r="C476" s="24">
        <v>18</v>
      </c>
      <c r="D476" s="22" t="str">
        <f t="shared" si="21"/>
        <v>ASET</v>
      </c>
      <c r="E476" s="18">
        <f>'Availability Payment'!H475</f>
        <v>120</v>
      </c>
      <c r="F476" s="18">
        <f>SUMIF('Arming Payment'!$A$3:$A$6698,'Total Payment(Hourly Detail)'!A476,'Arming Payment'!$O$3:$O$6698)</f>
        <v>0</v>
      </c>
      <c r="G476" s="18">
        <f>'Trip Payment'!K476</f>
        <v>0</v>
      </c>
      <c r="H476" s="18" cm="1">
        <f t="array" ref="H476">SUMPRODUCT(('Arming Payment'!$A$3:$A$6698=$A476)*('Arming Payment'!$Q$3:$Q$6698))+'Availability Payment'!$L475</f>
        <v>0</v>
      </c>
      <c r="I476" s="18">
        <f t="shared" si="22"/>
        <v>120</v>
      </c>
    </row>
    <row r="477" spans="1:9" x14ac:dyDescent="0.25">
      <c r="A477" s="24">
        <v>475</v>
      </c>
      <c r="B477" s="23">
        <f t="shared" si="23"/>
        <v>44581</v>
      </c>
      <c r="C477" s="24">
        <v>19</v>
      </c>
      <c r="D477" s="22" t="str">
        <f t="shared" si="21"/>
        <v>ASET</v>
      </c>
      <c r="E477" s="18">
        <f>'Availability Payment'!H476</f>
        <v>120</v>
      </c>
      <c r="F477" s="18">
        <f>SUMIF('Arming Payment'!$A$3:$A$6698,'Total Payment(Hourly Detail)'!A477,'Arming Payment'!$O$3:$O$6698)</f>
        <v>0</v>
      </c>
      <c r="G477" s="18">
        <f>'Trip Payment'!K477</f>
        <v>0</v>
      </c>
      <c r="H477" s="18" cm="1">
        <f t="array" ref="H477">SUMPRODUCT(('Arming Payment'!$A$3:$A$6698=$A477)*('Arming Payment'!$Q$3:$Q$6698))+'Availability Payment'!$L476</f>
        <v>0</v>
      </c>
      <c r="I477" s="18">
        <f t="shared" si="22"/>
        <v>120</v>
      </c>
    </row>
    <row r="478" spans="1:9" x14ac:dyDescent="0.25">
      <c r="A478" s="24">
        <v>476</v>
      </c>
      <c r="B478" s="23">
        <f t="shared" si="23"/>
        <v>44581</v>
      </c>
      <c r="C478" s="24">
        <v>20</v>
      </c>
      <c r="D478" s="22" t="str">
        <f t="shared" si="21"/>
        <v>ASET</v>
      </c>
      <c r="E478" s="18">
        <f>'Availability Payment'!H477</f>
        <v>120</v>
      </c>
      <c r="F478" s="18">
        <f>SUMIF('Arming Payment'!$A$3:$A$6698,'Total Payment(Hourly Detail)'!A478,'Arming Payment'!$O$3:$O$6698)</f>
        <v>0</v>
      </c>
      <c r="G478" s="18">
        <f>'Trip Payment'!K478</f>
        <v>0</v>
      </c>
      <c r="H478" s="18" cm="1">
        <f t="array" ref="H478">SUMPRODUCT(('Arming Payment'!$A$3:$A$6698=$A478)*('Arming Payment'!$Q$3:$Q$6698))+'Availability Payment'!$L477</f>
        <v>0</v>
      </c>
      <c r="I478" s="18">
        <f t="shared" si="22"/>
        <v>120</v>
      </c>
    </row>
    <row r="479" spans="1:9" x14ac:dyDescent="0.25">
      <c r="A479" s="24">
        <v>477</v>
      </c>
      <c r="B479" s="23">
        <f t="shared" si="23"/>
        <v>44581</v>
      </c>
      <c r="C479" s="24">
        <v>21</v>
      </c>
      <c r="D479" s="22" t="str">
        <f t="shared" si="21"/>
        <v>ASET</v>
      </c>
      <c r="E479" s="18">
        <f>'Availability Payment'!H478</f>
        <v>120</v>
      </c>
      <c r="F479" s="18">
        <f>SUMIF('Arming Payment'!$A$3:$A$6698,'Total Payment(Hourly Detail)'!A479,'Arming Payment'!$O$3:$O$6698)</f>
        <v>0</v>
      </c>
      <c r="G479" s="18">
        <f>'Trip Payment'!K479</f>
        <v>0</v>
      </c>
      <c r="H479" s="18" cm="1">
        <f t="array" ref="H479">SUMPRODUCT(('Arming Payment'!$A$3:$A$6698=$A479)*('Arming Payment'!$Q$3:$Q$6698))+'Availability Payment'!$L478</f>
        <v>0</v>
      </c>
      <c r="I479" s="18">
        <f t="shared" si="22"/>
        <v>120</v>
      </c>
    </row>
    <row r="480" spans="1:9" x14ac:dyDescent="0.25">
      <c r="A480" s="24">
        <v>478</v>
      </c>
      <c r="B480" s="23">
        <f t="shared" si="23"/>
        <v>44581</v>
      </c>
      <c r="C480" s="24">
        <v>22</v>
      </c>
      <c r="D480" s="22" t="str">
        <f t="shared" si="21"/>
        <v>ASET</v>
      </c>
      <c r="E480" s="18">
        <f>'Availability Payment'!H479</f>
        <v>120</v>
      </c>
      <c r="F480" s="18">
        <f>SUMIF('Arming Payment'!$A$3:$A$6698,'Total Payment(Hourly Detail)'!A480,'Arming Payment'!$O$3:$O$6698)</f>
        <v>0</v>
      </c>
      <c r="G480" s="18">
        <f>'Trip Payment'!K480</f>
        <v>0</v>
      </c>
      <c r="H480" s="18" cm="1">
        <f t="array" ref="H480">SUMPRODUCT(('Arming Payment'!$A$3:$A$6698=$A480)*('Arming Payment'!$Q$3:$Q$6698))+'Availability Payment'!$L479</f>
        <v>0</v>
      </c>
      <c r="I480" s="18">
        <f t="shared" si="22"/>
        <v>120</v>
      </c>
    </row>
    <row r="481" spans="1:9" x14ac:dyDescent="0.25">
      <c r="A481" s="24">
        <v>479</v>
      </c>
      <c r="B481" s="23">
        <f t="shared" si="23"/>
        <v>44581</v>
      </c>
      <c r="C481" s="24">
        <v>23</v>
      </c>
      <c r="D481" s="22" t="str">
        <f t="shared" si="21"/>
        <v>ASET</v>
      </c>
      <c r="E481" s="18">
        <f>'Availability Payment'!H480</f>
        <v>120</v>
      </c>
      <c r="F481" s="18">
        <f>SUMIF('Arming Payment'!$A$3:$A$6698,'Total Payment(Hourly Detail)'!A481,'Arming Payment'!$O$3:$O$6698)</f>
        <v>0</v>
      </c>
      <c r="G481" s="18">
        <f>'Trip Payment'!K481</f>
        <v>0</v>
      </c>
      <c r="H481" s="18" cm="1">
        <f t="array" ref="H481">SUMPRODUCT(('Arming Payment'!$A$3:$A$6698=$A481)*('Arming Payment'!$Q$3:$Q$6698))+'Availability Payment'!$L480</f>
        <v>0</v>
      </c>
      <c r="I481" s="18">
        <f t="shared" si="22"/>
        <v>120</v>
      </c>
    </row>
    <row r="482" spans="1:9" x14ac:dyDescent="0.25">
      <c r="A482" s="24">
        <v>480</v>
      </c>
      <c r="B482" s="23">
        <f t="shared" si="23"/>
        <v>44581</v>
      </c>
      <c r="C482" s="24">
        <v>24</v>
      </c>
      <c r="D482" s="22" t="str">
        <f t="shared" si="21"/>
        <v>ASET</v>
      </c>
      <c r="E482" s="18">
        <f>'Availability Payment'!H481</f>
        <v>120</v>
      </c>
      <c r="F482" s="18">
        <f>SUMIF('Arming Payment'!$A$3:$A$6698,'Total Payment(Hourly Detail)'!A482,'Arming Payment'!$O$3:$O$6698)</f>
        <v>0</v>
      </c>
      <c r="G482" s="18">
        <f>'Trip Payment'!K482</f>
        <v>0</v>
      </c>
      <c r="H482" s="18" cm="1">
        <f t="array" ref="H482">SUMPRODUCT(('Arming Payment'!$A$3:$A$6698=$A482)*('Arming Payment'!$Q$3:$Q$6698))+'Availability Payment'!$L481</f>
        <v>0</v>
      </c>
      <c r="I482" s="18">
        <f t="shared" si="22"/>
        <v>120</v>
      </c>
    </row>
    <row r="483" spans="1:9" x14ac:dyDescent="0.25">
      <c r="A483" s="24">
        <v>481</v>
      </c>
      <c r="B483" s="23">
        <f t="shared" si="23"/>
        <v>44582</v>
      </c>
      <c r="C483" s="24">
        <v>1</v>
      </c>
      <c r="D483" s="22" t="str">
        <f t="shared" si="21"/>
        <v>ASET</v>
      </c>
      <c r="E483" s="18">
        <f>'Availability Payment'!H482</f>
        <v>120</v>
      </c>
      <c r="F483" s="18">
        <f>SUMIF('Arming Payment'!$A$3:$A$6698,'Total Payment(Hourly Detail)'!A483,'Arming Payment'!$O$3:$O$6698)</f>
        <v>0</v>
      </c>
      <c r="G483" s="18">
        <f>'Trip Payment'!K483</f>
        <v>0</v>
      </c>
      <c r="H483" s="18" cm="1">
        <f t="array" ref="H483">SUMPRODUCT(('Arming Payment'!$A$3:$A$6698=$A483)*('Arming Payment'!$Q$3:$Q$6698))+'Availability Payment'!$L482</f>
        <v>0</v>
      </c>
      <c r="I483" s="18">
        <f t="shared" si="22"/>
        <v>120</v>
      </c>
    </row>
    <row r="484" spans="1:9" x14ac:dyDescent="0.25">
      <c r="A484" s="24">
        <v>482</v>
      </c>
      <c r="B484" s="23">
        <f t="shared" si="23"/>
        <v>44582</v>
      </c>
      <c r="C484" s="24">
        <v>2</v>
      </c>
      <c r="D484" s="22" t="str">
        <f t="shared" si="21"/>
        <v>ASET</v>
      </c>
      <c r="E484" s="18">
        <f>'Availability Payment'!H483</f>
        <v>120</v>
      </c>
      <c r="F484" s="18">
        <f>SUMIF('Arming Payment'!$A$3:$A$6698,'Total Payment(Hourly Detail)'!A484,'Arming Payment'!$O$3:$O$6698)</f>
        <v>0</v>
      </c>
      <c r="G484" s="18">
        <f>'Trip Payment'!K484</f>
        <v>0</v>
      </c>
      <c r="H484" s="18" cm="1">
        <f t="array" ref="H484">SUMPRODUCT(('Arming Payment'!$A$3:$A$6698=$A484)*('Arming Payment'!$Q$3:$Q$6698))+'Availability Payment'!$L483</f>
        <v>0</v>
      </c>
      <c r="I484" s="18">
        <f t="shared" si="22"/>
        <v>120</v>
      </c>
    </row>
    <row r="485" spans="1:9" x14ac:dyDescent="0.25">
      <c r="A485" s="24">
        <v>483</v>
      </c>
      <c r="B485" s="23">
        <f t="shared" si="23"/>
        <v>44582</v>
      </c>
      <c r="C485" s="24">
        <v>3</v>
      </c>
      <c r="D485" s="22" t="str">
        <f t="shared" si="21"/>
        <v>ASET</v>
      </c>
      <c r="E485" s="18">
        <f>'Availability Payment'!H484</f>
        <v>120</v>
      </c>
      <c r="F485" s="18">
        <f>SUMIF('Arming Payment'!$A$3:$A$6698,'Total Payment(Hourly Detail)'!A485,'Arming Payment'!$O$3:$O$6698)</f>
        <v>0</v>
      </c>
      <c r="G485" s="18">
        <f>'Trip Payment'!K485</f>
        <v>0</v>
      </c>
      <c r="H485" s="18" cm="1">
        <f t="array" ref="H485">SUMPRODUCT(('Arming Payment'!$A$3:$A$6698=$A485)*('Arming Payment'!$Q$3:$Q$6698))+'Availability Payment'!$L484</f>
        <v>0</v>
      </c>
      <c r="I485" s="18">
        <f t="shared" si="22"/>
        <v>120</v>
      </c>
    </row>
    <row r="486" spans="1:9" x14ac:dyDescent="0.25">
      <c r="A486" s="24">
        <v>484</v>
      </c>
      <c r="B486" s="23">
        <f t="shared" si="23"/>
        <v>44582</v>
      </c>
      <c r="C486" s="24">
        <v>4</v>
      </c>
      <c r="D486" s="22" t="str">
        <f t="shared" si="21"/>
        <v>ASET</v>
      </c>
      <c r="E486" s="18">
        <f>'Availability Payment'!H485</f>
        <v>120</v>
      </c>
      <c r="F486" s="18">
        <f>SUMIF('Arming Payment'!$A$3:$A$6698,'Total Payment(Hourly Detail)'!A486,'Arming Payment'!$O$3:$O$6698)</f>
        <v>0</v>
      </c>
      <c r="G486" s="18">
        <f>'Trip Payment'!K486</f>
        <v>0</v>
      </c>
      <c r="H486" s="18" cm="1">
        <f t="array" ref="H486">SUMPRODUCT(('Arming Payment'!$A$3:$A$6698=$A486)*('Arming Payment'!$Q$3:$Q$6698))+'Availability Payment'!$L485</f>
        <v>0</v>
      </c>
      <c r="I486" s="18">
        <f t="shared" si="22"/>
        <v>120</v>
      </c>
    </row>
    <row r="487" spans="1:9" x14ac:dyDescent="0.25">
      <c r="A487" s="24">
        <v>485</v>
      </c>
      <c r="B487" s="23">
        <f t="shared" si="23"/>
        <v>44582</v>
      </c>
      <c r="C487" s="24">
        <v>5</v>
      </c>
      <c r="D487" s="22" t="str">
        <f t="shared" si="21"/>
        <v>ASET</v>
      </c>
      <c r="E487" s="18">
        <f>'Availability Payment'!H486</f>
        <v>120</v>
      </c>
      <c r="F487" s="18">
        <f>SUMIF('Arming Payment'!$A$3:$A$6698,'Total Payment(Hourly Detail)'!A487,'Arming Payment'!$O$3:$O$6698)</f>
        <v>0</v>
      </c>
      <c r="G487" s="18">
        <f>'Trip Payment'!K487</f>
        <v>0</v>
      </c>
      <c r="H487" s="18" cm="1">
        <f t="array" ref="H487">SUMPRODUCT(('Arming Payment'!$A$3:$A$6698=$A487)*('Arming Payment'!$Q$3:$Q$6698))+'Availability Payment'!$L486</f>
        <v>0</v>
      </c>
      <c r="I487" s="18">
        <f t="shared" si="22"/>
        <v>120</v>
      </c>
    </row>
    <row r="488" spans="1:9" x14ac:dyDescent="0.25">
      <c r="A488" s="24">
        <v>486</v>
      </c>
      <c r="B488" s="23">
        <f t="shared" si="23"/>
        <v>44582</v>
      </c>
      <c r="C488" s="24">
        <v>6</v>
      </c>
      <c r="D488" s="22" t="str">
        <f t="shared" si="21"/>
        <v>ASET</v>
      </c>
      <c r="E488" s="18">
        <f>'Availability Payment'!H487</f>
        <v>120</v>
      </c>
      <c r="F488" s="18">
        <f>SUMIF('Arming Payment'!$A$3:$A$6698,'Total Payment(Hourly Detail)'!A488,'Arming Payment'!$O$3:$O$6698)</f>
        <v>0</v>
      </c>
      <c r="G488" s="18">
        <f>'Trip Payment'!K488</f>
        <v>0</v>
      </c>
      <c r="H488" s="18" cm="1">
        <f t="array" ref="H488">SUMPRODUCT(('Arming Payment'!$A$3:$A$6698=$A488)*('Arming Payment'!$Q$3:$Q$6698))+'Availability Payment'!$L487</f>
        <v>0</v>
      </c>
      <c r="I488" s="18">
        <f t="shared" si="22"/>
        <v>120</v>
      </c>
    </row>
    <row r="489" spans="1:9" x14ac:dyDescent="0.25">
      <c r="A489" s="24">
        <v>487</v>
      </c>
      <c r="B489" s="23">
        <f t="shared" si="23"/>
        <v>44582</v>
      </c>
      <c r="C489" s="24">
        <v>7</v>
      </c>
      <c r="D489" s="22" t="str">
        <f t="shared" si="21"/>
        <v>ASET</v>
      </c>
      <c r="E489" s="18">
        <f>'Availability Payment'!H488</f>
        <v>120</v>
      </c>
      <c r="F489" s="18">
        <f>SUMIF('Arming Payment'!$A$3:$A$6698,'Total Payment(Hourly Detail)'!A489,'Arming Payment'!$O$3:$O$6698)</f>
        <v>0</v>
      </c>
      <c r="G489" s="18">
        <f>'Trip Payment'!K489</f>
        <v>0</v>
      </c>
      <c r="H489" s="18" cm="1">
        <f t="array" ref="H489">SUMPRODUCT(('Arming Payment'!$A$3:$A$6698=$A489)*('Arming Payment'!$Q$3:$Q$6698))+'Availability Payment'!$L488</f>
        <v>0</v>
      </c>
      <c r="I489" s="18">
        <f t="shared" si="22"/>
        <v>120</v>
      </c>
    </row>
    <row r="490" spans="1:9" x14ac:dyDescent="0.25">
      <c r="A490" s="24">
        <v>488</v>
      </c>
      <c r="B490" s="23">
        <f t="shared" si="23"/>
        <v>44582</v>
      </c>
      <c r="C490" s="24">
        <v>8</v>
      </c>
      <c r="D490" s="22" t="str">
        <f t="shared" si="21"/>
        <v>ASET</v>
      </c>
      <c r="E490" s="18">
        <f>'Availability Payment'!H489</f>
        <v>120</v>
      </c>
      <c r="F490" s="18">
        <f>SUMIF('Arming Payment'!$A$3:$A$6698,'Total Payment(Hourly Detail)'!A490,'Arming Payment'!$O$3:$O$6698)</f>
        <v>0</v>
      </c>
      <c r="G490" s="18">
        <f>'Trip Payment'!K490</f>
        <v>0</v>
      </c>
      <c r="H490" s="18" cm="1">
        <f t="array" ref="H490">SUMPRODUCT(('Arming Payment'!$A$3:$A$6698=$A490)*('Arming Payment'!$Q$3:$Q$6698))+'Availability Payment'!$L489</f>
        <v>0</v>
      </c>
      <c r="I490" s="18">
        <f t="shared" si="22"/>
        <v>120</v>
      </c>
    </row>
    <row r="491" spans="1:9" x14ac:dyDescent="0.25">
      <c r="A491" s="24">
        <v>489</v>
      </c>
      <c r="B491" s="23">
        <f t="shared" si="23"/>
        <v>44582</v>
      </c>
      <c r="C491" s="24">
        <v>9</v>
      </c>
      <c r="D491" s="22" t="str">
        <f t="shared" si="21"/>
        <v>ASET</v>
      </c>
      <c r="E491" s="18">
        <f>'Availability Payment'!H490</f>
        <v>120</v>
      </c>
      <c r="F491" s="18">
        <f>SUMIF('Arming Payment'!$A$3:$A$6698,'Total Payment(Hourly Detail)'!A491,'Arming Payment'!$O$3:$O$6698)</f>
        <v>0</v>
      </c>
      <c r="G491" s="18">
        <f>'Trip Payment'!K491</f>
        <v>0</v>
      </c>
      <c r="H491" s="18" cm="1">
        <f t="array" ref="H491">SUMPRODUCT(('Arming Payment'!$A$3:$A$6698=$A491)*('Arming Payment'!$Q$3:$Q$6698))+'Availability Payment'!$L490</f>
        <v>0</v>
      </c>
      <c r="I491" s="18">
        <f t="shared" si="22"/>
        <v>120</v>
      </c>
    </row>
    <row r="492" spans="1:9" x14ac:dyDescent="0.25">
      <c r="A492" s="24">
        <v>490</v>
      </c>
      <c r="B492" s="23">
        <f t="shared" si="23"/>
        <v>44582</v>
      </c>
      <c r="C492" s="24">
        <v>10</v>
      </c>
      <c r="D492" s="22" t="str">
        <f t="shared" si="21"/>
        <v>ASET</v>
      </c>
      <c r="E492" s="18">
        <f>'Availability Payment'!H491</f>
        <v>120</v>
      </c>
      <c r="F492" s="18">
        <f>SUMIF('Arming Payment'!$A$3:$A$6698,'Total Payment(Hourly Detail)'!A492,'Arming Payment'!$O$3:$O$6698)</f>
        <v>0</v>
      </c>
      <c r="G492" s="18">
        <f>'Trip Payment'!K492</f>
        <v>0</v>
      </c>
      <c r="H492" s="18" cm="1">
        <f t="array" ref="H492">SUMPRODUCT(('Arming Payment'!$A$3:$A$6698=$A492)*('Arming Payment'!$Q$3:$Q$6698))+'Availability Payment'!$L491</f>
        <v>0</v>
      </c>
      <c r="I492" s="18">
        <f t="shared" si="22"/>
        <v>120</v>
      </c>
    </row>
    <row r="493" spans="1:9" x14ac:dyDescent="0.25">
      <c r="A493" s="24">
        <v>491</v>
      </c>
      <c r="B493" s="23">
        <f t="shared" si="23"/>
        <v>44582</v>
      </c>
      <c r="C493" s="24">
        <v>11</v>
      </c>
      <c r="D493" s="22" t="str">
        <f t="shared" si="21"/>
        <v>ASET</v>
      </c>
      <c r="E493" s="18">
        <f>'Availability Payment'!H492</f>
        <v>120</v>
      </c>
      <c r="F493" s="18">
        <f>SUMIF('Arming Payment'!$A$3:$A$6698,'Total Payment(Hourly Detail)'!A493,'Arming Payment'!$O$3:$O$6698)</f>
        <v>0</v>
      </c>
      <c r="G493" s="18">
        <f>'Trip Payment'!K493</f>
        <v>0</v>
      </c>
      <c r="H493" s="18" cm="1">
        <f t="array" ref="H493">SUMPRODUCT(('Arming Payment'!$A$3:$A$6698=$A493)*('Arming Payment'!$Q$3:$Q$6698))+'Availability Payment'!$L492</f>
        <v>0</v>
      </c>
      <c r="I493" s="18">
        <f t="shared" si="22"/>
        <v>120</v>
      </c>
    </row>
    <row r="494" spans="1:9" x14ac:dyDescent="0.25">
      <c r="A494" s="24">
        <v>492</v>
      </c>
      <c r="B494" s="23">
        <f t="shared" si="23"/>
        <v>44582</v>
      </c>
      <c r="C494" s="24">
        <v>12</v>
      </c>
      <c r="D494" s="22" t="str">
        <f t="shared" si="21"/>
        <v>ASET</v>
      </c>
      <c r="E494" s="18">
        <f>'Availability Payment'!H493</f>
        <v>120</v>
      </c>
      <c r="F494" s="18">
        <f>SUMIF('Arming Payment'!$A$3:$A$6698,'Total Payment(Hourly Detail)'!A494,'Arming Payment'!$O$3:$O$6698)</f>
        <v>0</v>
      </c>
      <c r="G494" s="18">
        <f>'Trip Payment'!K494</f>
        <v>0</v>
      </c>
      <c r="H494" s="18" cm="1">
        <f t="array" ref="H494">SUMPRODUCT(('Arming Payment'!$A$3:$A$6698=$A494)*('Arming Payment'!$Q$3:$Q$6698))+'Availability Payment'!$L493</f>
        <v>0</v>
      </c>
      <c r="I494" s="18">
        <f t="shared" si="22"/>
        <v>120</v>
      </c>
    </row>
    <row r="495" spans="1:9" x14ac:dyDescent="0.25">
      <c r="A495" s="24">
        <v>493</v>
      </c>
      <c r="B495" s="23">
        <f t="shared" si="23"/>
        <v>44582</v>
      </c>
      <c r="C495" s="24">
        <v>13</v>
      </c>
      <c r="D495" s="22" t="str">
        <f t="shared" si="21"/>
        <v>ASET</v>
      </c>
      <c r="E495" s="18">
        <f>'Availability Payment'!H494</f>
        <v>120</v>
      </c>
      <c r="F495" s="18">
        <f>SUMIF('Arming Payment'!$A$3:$A$6698,'Total Payment(Hourly Detail)'!A495,'Arming Payment'!$O$3:$O$6698)</f>
        <v>0</v>
      </c>
      <c r="G495" s="18">
        <f>'Trip Payment'!K495</f>
        <v>0</v>
      </c>
      <c r="H495" s="18" cm="1">
        <f t="array" ref="H495">SUMPRODUCT(('Arming Payment'!$A$3:$A$6698=$A495)*('Arming Payment'!$Q$3:$Q$6698))+'Availability Payment'!$L494</f>
        <v>0</v>
      </c>
      <c r="I495" s="18">
        <f t="shared" si="22"/>
        <v>120</v>
      </c>
    </row>
    <row r="496" spans="1:9" x14ac:dyDescent="0.25">
      <c r="A496" s="24">
        <v>494</v>
      </c>
      <c r="B496" s="23">
        <f t="shared" si="23"/>
        <v>44582</v>
      </c>
      <c r="C496" s="24">
        <v>14</v>
      </c>
      <c r="D496" s="22" t="str">
        <f t="shared" si="21"/>
        <v>ASET</v>
      </c>
      <c r="E496" s="18">
        <f>'Availability Payment'!H495</f>
        <v>120</v>
      </c>
      <c r="F496" s="18">
        <f>SUMIF('Arming Payment'!$A$3:$A$6698,'Total Payment(Hourly Detail)'!A496,'Arming Payment'!$O$3:$O$6698)</f>
        <v>0</v>
      </c>
      <c r="G496" s="18">
        <f>'Trip Payment'!K496</f>
        <v>0</v>
      </c>
      <c r="H496" s="18" cm="1">
        <f t="array" ref="H496">SUMPRODUCT(('Arming Payment'!$A$3:$A$6698=$A496)*('Arming Payment'!$Q$3:$Q$6698))+'Availability Payment'!$L495</f>
        <v>0</v>
      </c>
      <c r="I496" s="18">
        <f t="shared" si="22"/>
        <v>120</v>
      </c>
    </row>
    <row r="497" spans="1:9" x14ac:dyDescent="0.25">
      <c r="A497" s="24">
        <v>495</v>
      </c>
      <c r="B497" s="23">
        <f t="shared" si="23"/>
        <v>44582</v>
      </c>
      <c r="C497" s="24">
        <v>15</v>
      </c>
      <c r="D497" s="22" t="str">
        <f t="shared" si="21"/>
        <v>ASET</v>
      </c>
      <c r="E497" s="18">
        <f>'Availability Payment'!H496</f>
        <v>120</v>
      </c>
      <c r="F497" s="18">
        <f>SUMIF('Arming Payment'!$A$3:$A$6698,'Total Payment(Hourly Detail)'!A497,'Arming Payment'!$O$3:$O$6698)</f>
        <v>0</v>
      </c>
      <c r="G497" s="18">
        <f>'Trip Payment'!K497</f>
        <v>0</v>
      </c>
      <c r="H497" s="18" cm="1">
        <f t="array" ref="H497">SUMPRODUCT(('Arming Payment'!$A$3:$A$6698=$A497)*('Arming Payment'!$Q$3:$Q$6698))+'Availability Payment'!$L496</f>
        <v>0</v>
      </c>
      <c r="I497" s="18">
        <f t="shared" si="22"/>
        <v>120</v>
      </c>
    </row>
    <row r="498" spans="1:9" x14ac:dyDescent="0.25">
      <c r="A498" s="24">
        <v>496</v>
      </c>
      <c r="B498" s="23">
        <f t="shared" si="23"/>
        <v>44582</v>
      </c>
      <c r="C498" s="24">
        <v>16</v>
      </c>
      <c r="D498" s="22" t="str">
        <f t="shared" si="21"/>
        <v>ASET</v>
      </c>
      <c r="E498" s="18">
        <f>'Availability Payment'!H497</f>
        <v>120</v>
      </c>
      <c r="F498" s="18">
        <f>SUMIF('Arming Payment'!$A$3:$A$6698,'Total Payment(Hourly Detail)'!A498,'Arming Payment'!$O$3:$O$6698)</f>
        <v>0</v>
      </c>
      <c r="G498" s="18">
        <f>'Trip Payment'!K498</f>
        <v>0</v>
      </c>
      <c r="H498" s="18" cm="1">
        <f t="array" ref="H498">SUMPRODUCT(('Arming Payment'!$A$3:$A$6698=$A498)*('Arming Payment'!$Q$3:$Q$6698))+'Availability Payment'!$L497</f>
        <v>0</v>
      </c>
      <c r="I498" s="18">
        <f t="shared" si="22"/>
        <v>120</v>
      </c>
    </row>
    <row r="499" spans="1:9" x14ac:dyDescent="0.25">
      <c r="A499" s="24">
        <v>497</v>
      </c>
      <c r="B499" s="23">
        <f t="shared" si="23"/>
        <v>44582</v>
      </c>
      <c r="C499" s="24">
        <v>17</v>
      </c>
      <c r="D499" s="22" t="str">
        <f t="shared" si="21"/>
        <v>ASET</v>
      </c>
      <c r="E499" s="18">
        <f>'Availability Payment'!H498</f>
        <v>120</v>
      </c>
      <c r="F499" s="18">
        <f>SUMIF('Arming Payment'!$A$3:$A$6698,'Total Payment(Hourly Detail)'!A499,'Arming Payment'!$O$3:$O$6698)</f>
        <v>0</v>
      </c>
      <c r="G499" s="18">
        <f>'Trip Payment'!K499</f>
        <v>0</v>
      </c>
      <c r="H499" s="18" cm="1">
        <f t="array" ref="H499">SUMPRODUCT(('Arming Payment'!$A$3:$A$6698=$A499)*('Arming Payment'!$Q$3:$Q$6698))+'Availability Payment'!$L498</f>
        <v>0</v>
      </c>
      <c r="I499" s="18">
        <f t="shared" si="22"/>
        <v>120</v>
      </c>
    </row>
    <row r="500" spans="1:9" x14ac:dyDescent="0.25">
      <c r="A500" s="24">
        <v>498</v>
      </c>
      <c r="B500" s="23">
        <f t="shared" si="23"/>
        <v>44582</v>
      </c>
      <c r="C500" s="24">
        <v>18</v>
      </c>
      <c r="D500" s="22" t="str">
        <f t="shared" si="21"/>
        <v>ASET</v>
      </c>
      <c r="E500" s="18">
        <f>'Availability Payment'!H499</f>
        <v>120</v>
      </c>
      <c r="F500" s="18">
        <f>SUMIF('Arming Payment'!$A$3:$A$6698,'Total Payment(Hourly Detail)'!A500,'Arming Payment'!$O$3:$O$6698)</f>
        <v>0</v>
      </c>
      <c r="G500" s="18">
        <f>'Trip Payment'!K500</f>
        <v>0</v>
      </c>
      <c r="H500" s="18" cm="1">
        <f t="array" ref="H500">SUMPRODUCT(('Arming Payment'!$A$3:$A$6698=$A500)*('Arming Payment'!$Q$3:$Q$6698))+'Availability Payment'!$L499</f>
        <v>0</v>
      </c>
      <c r="I500" s="18">
        <f t="shared" si="22"/>
        <v>120</v>
      </c>
    </row>
    <row r="501" spans="1:9" x14ac:dyDescent="0.25">
      <c r="A501" s="24">
        <v>499</v>
      </c>
      <c r="B501" s="23">
        <f t="shared" si="23"/>
        <v>44582</v>
      </c>
      <c r="C501" s="24">
        <v>19</v>
      </c>
      <c r="D501" s="22" t="str">
        <f t="shared" si="21"/>
        <v>ASET</v>
      </c>
      <c r="E501" s="18">
        <f>'Availability Payment'!H500</f>
        <v>120</v>
      </c>
      <c r="F501" s="18">
        <f>SUMIF('Arming Payment'!$A$3:$A$6698,'Total Payment(Hourly Detail)'!A501,'Arming Payment'!$O$3:$O$6698)</f>
        <v>0</v>
      </c>
      <c r="G501" s="18">
        <f>'Trip Payment'!K501</f>
        <v>0</v>
      </c>
      <c r="H501" s="18" cm="1">
        <f t="array" ref="H501">SUMPRODUCT(('Arming Payment'!$A$3:$A$6698=$A501)*('Arming Payment'!$Q$3:$Q$6698))+'Availability Payment'!$L500</f>
        <v>0</v>
      </c>
      <c r="I501" s="18">
        <f t="shared" si="22"/>
        <v>120</v>
      </c>
    </row>
    <row r="502" spans="1:9" x14ac:dyDescent="0.25">
      <c r="A502" s="24">
        <v>500</v>
      </c>
      <c r="B502" s="23">
        <f t="shared" si="23"/>
        <v>44582</v>
      </c>
      <c r="C502" s="24">
        <v>20</v>
      </c>
      <c r="D502" s="22" t="str">
        <f t="shared" si="21"/>
        <v>ASET</v>
      </c>
      <c r="E502" s="18">
        <f>'Availability Payment'!H501</f>
        <v>120</v>
      </c>
      <c r="F502" s="18">
        <f>SUMIF('Arming Payment'!$A$3:$A$6698,'Total Payment(Hourly Detail)'!A502,'Arming Payment'!$O$3:$O$6698)</f>
        <v>0</v>
      </c>
      <c r="G502" s="18">
        <f>'Trip Payment'!K502</f>
        <v>0</v>
      </c>
      <c r="H502" s="18" cm="1">
        <f t="array" ref="H502">SUMPRODUCT(('Arming Payment'!$A$3:$A$6698=$A502)*('Arming Payment'!$Q$3:$Q$6698))+'Availability Payment'!$L501</f>
        <v>0</v>
      </c>
      <c r="I502" s="18">
        <f t="shared" si="22"/>
        <v>120</v>
      </c>
    </row>
    <row r="503" spans="1:9" x14ac:dyDescent="0.25">
      <c r="A503" s="24">
        <v>501</v>
      </c>
      <c r="B503" s="23">
        <f t="shared" si="23"/>
        <v>44582</v>
      </c>
      <c r="C503" s="24">
        <v>21</v>
      </c>
      <c r="D503" s="22" t="str">
        <f t="shared" si="21"/>
        <v>ASET</v>
      </c>
      <c r="E503" s="18">
        <f>'Availability Payment'!H502</f>
        <v>120</v>
      </c>
      <c r="F503" s="18">
        <f>SUMIF('Arming Payment'!$A$3:$A$6698,'Total Payment(Hourly Detail)'!A503,'Arming Payment'!$O$3:$O$6698)</f>
        <v>0</v>
      </c>
      <c r="G503" s="18">
        <f>'Trip Payment'!K503</f>
        <v>0</v>
      </c>
      <c r="H503" s="18" cm="1">
        <f t="array" ref="H503">SUMPRODUCT(('Arming Payment'!$A$3:$A$6698=$A503)*('Arming Payment'!$Q$3:$Q$6698))+'Availability Payment'!$L502</f>
        <v>0</v>
      </c>
      <c r="I503" s="18">
        <f t="shared" si="22"/>
        <v>120</v>
      </c>
    </row>
    <row r="504" spans="1:9" x14ac:dyDescent="0.25">
      <c r="A504" s="24">
        <v>502</v>
      </c>
      <c r="B504" s="23">
        <f t="shared" si="23"/>
        <v>44582</v>
      </c>
      <c r="C504" s="24">
        <v>22</v>
      </c>
      <c r="D504" s="22" t="str">
        <f t="shared" si="21"/>
        <v>ASET</v>
      </c>
      <c r="E504" s="18">
        <f>'Availability Payment'!H503</f>
        <v>120</v>
      </c>
      <c r="F504" s="18">
        <f>SUMIF('Arming Payment'!$A$3:$A$6698,'Total Payment(Hourly Detail)'!A504,'Arming Payment'!$O$3:$O$6698)</f>
        <v>0</v>
      </c>
      <c r="G504" s="18">
        <f>'Trip Payment'!K504</f>
        <v>0</v>
      </c>
      <c r="H504" s="18" cm="1">
        <f t="array" ref="H504">SUMPRODUCT(('Arming Payment'!$A$3:$A$6698=$A504)*('Arming Payment'!$Q$3:$Q$6698))+'Availability Payment'!$L503</f>
        <v>0</v>
      </c>
      <c r="I504" s="18">
        <f t="shared" si="22"/>
        <v>120</v>
      </c>
    </row>
    <row r="505" spans="1:9" x14ac:dyDescent="0.25">
      <c r="A505" s="24">
        <v>503</v>
      </c>
      <c r="B505" s="23">
        <f t="shared" si="23"/>
        <v>44582</v>
      </c>
      <c r="C505" s="24">
        <v>23</v>
      </c>
      <c r="D505" s="22" t="str">
        <f t="shared" si="21"/>
        <v>ASET</v>
      </c>
      <c r="E505" s="18">
        <f>'Availability Payment'!H504</f>
        <v>120</v>
      </c>
      <c r="F505" s="18">
        <f>SUMIF('Arming Payment'!$A$3:$A$6698,'Total Payment(Hourly Detail)'!A505,'Arming Payment'!$O$3:$O$6698)</f>
        <v>0</v>
      </c>
      <c r="G505" s="18">
        <f>'Trip Payment'!K505</f>
        <v>0</v>
      </c>
      <c r="H505" s="18" cm="1">
        <f t="array" ref="H505">SUMPRODUCT(('Arming Payment'!$A$3:$A$6698=$A505)*('Arming Payment'!$Q$3:$Q$6698))+'Availability Payment'!$L504</f>
        <v>0</v>
      </c>
      <c r="I505" s="18">
        <f t="shared" si="22"/>
        <v>120</v>
      </c>
    </row>
    <row r="506" spans="1:9" x14ac:dyDescent="0.25">
      <c r="A506" s="24">
        <v>504</v>
      </c>
      <c r="B506" s="23">
        <f t="shared" si="23"/>
        <v>44582</v>
      </c>
      <c r="C506" s="24">
        <v>24</v>
      </c>
      <c r="D506" s="22" t="str">
        <f t="shared" si="21"/>
        <v>ASET</v>
      </c>
      <c r="E506" s="18">
        <f>'Availability Payment'!H505</f>
        <v>120</v>
      </c>
      <c r="F506" s="18">
        <f>SUMIF('Arming Payment'!$A$3:$A$6698,'Total Payment(Hourly Detail)'!A506,'Arming Payment'!$O$3:$O$6698)</f>
        <v>0</v>
      </c>
      <c r="G506" s="18">
        <f>'Trip Payment'!K506</f>
        <v>0</v>
      </c>
      <c r="H506" s="18" cm="1">
        <f t="array" ref="H506">SUMPRODUCT(('Arming Payment'!$A$3:$A$6698=$A506)*('Arming Payment'!$Q$3:$Q$6698))+'Availability Payment'!$L505</f>
        <v>0</v>
      </c>
      <c r="I506" s="18">
        <f t="shared" si="22"/>
        <v>120</v>
      </c>
    </row>
    <row r="507" spans="1:9" x14ac:dyDescent="0.25">
      <c r="A507" s="24">
        <v>505</v>
      </c>
      <c r="B507" s="23">
        <f t="shared" si="23"/>
        <v>44583</v>
      </c>
      <c r="C507" s="24">
        <v>1</v>
      </c>
      <c r="D507" s="22" t="str">
        <f t="shared" si="21"/>
        <v>ASET</v>
      </c>
      <c r="E507" s="18">
        <f>'Availability Payment'!H506</f>
        <v>120</v>
      </c>
      <c r="F507" s="18">
        <f>SUMIF('Arming Payment'!$A$3:$A$6698,'Total Payment(Hourly Detail)'!A507,'Arming Payment'!$O$3:$O$6698)</f>
        <v>0</v>
      </c>
      <c r="G507" s="18">
        <f>'Trip Payment'!K507</f>
        <v>0</v>
      </c>
      <c r="H507" s="18" cm="1">
        <f t="array" ref="H507">SUMPRODUCT(('Arming Payment'!$A$3:$A$6698=$A507)*('Arming Payment'!$Q$3:$Q$6698))+'Availability Payment'!$L506</f>
        <v>0</v>
      </c>
      <c r="I507" s="18">
        <f t="shared" si="22"/>
        <v>120</v>
      </c>
    </row>
    <row r="508" spans="1:9" x14ac:dyDescent="0.25">
      <c r="A508" s="24">
        <v>506</v>
      </c>
      <c r="B508" s="23">
        <f t="shared" si="23"/>
        <v>44583</v>
      </c>
      <c r="C508" s="24">
        <v>2</v>
      </c>
      <c r="D508" s="22" t="str">
        <f t="shared" si="21"/>
        <v>ASET</v>
      </c>
      <c r="E508" s="18">
        <f>'Availability Payment'!H507</f>
        <v>120</v>
      </c>
      <c r="F508" s="18">
        <f>SUMIF('Arming Payment'!$A$3:$A$6698,'Total Payment(Hourly Detail)'!A508,'Arming Payment'!$O$3:$O$6698)</f>
        <v>0</v>
      </c>
      <c r="G508" s="18">
        <f>'Trip Payment'!K508</f>
        <v>0</v>
      </c>
      <c r="H508" s="18" cm="1">
        <f t="array" ref="H508">SUMPRODUCT(('Arming Payment'!$A$3:$A$6698=$A508)*('Arming Payment'!$Q$3:$Q$6698))+'Availability Payment'!$L507</f>
        <v>0</v>
      </c>
      <c r="I508" s="18">
        <f t="shared" si="22"/>
        <v>120</v>
      </c>
    </row>
    <row r="509" spans="1:9" x14ac:dyDescent="0.25">
      <c r="A509" s="24">
        <v>507</v>
      </c>
      <c r="B509" s="23">
        <f t="shared" si="23"/>
        <v>44583</v>
      </c>
      <c r="C509" s="24">
        <v>3</v>
      </c>
      <c r="D509" s="22" t="str">
        <f t="shared" si="21"/>
        <v>ASET</v>
      </c>
      <c r="E509" s="18">
        <f>'Availability Payment'!H508</f>
        <v>120</v>
      </c>
      <c r="F509" s="18">
        <f>SUMIF('Arming Payment'!$A$3:$A$6698,'Total Payment(Hourly Detail)'!A509,'Arming Payment'!$O$3:$O$6698)</f>
        <v>0</v>
      </c>
      <c r="G509" s="18">
        <f>'Trip Payment'!K509</f>
        <v>0</v>
      </c>
      <c r="H509" s="18" cm="1">
        <f t="array" ref="H509">SUMPRODUCT(('Arming Payment'!$A$3:$A$6698=$A509)*('Arming Payment'!$Q$3:$Q$6698))+'Availability Payment'!$L508</f>
        <v>0</v>
      </c>
      <c r="I509" s="18">
        <f t="shared" si="22"/>
        <v>120</v>
      </c>
    </row>
    <row r="510" spans="1:9" x14ac:dyDescent="0.25">
      <c r="A510" s="24">
        <v>508</v>
      </c>
      <c r="B510" s="23">
        <f t="shared" si="23"/>
        <v>44583</v>
      </c>
      <c r="C510" s="24">
        <v>4</v>
      </c>
      <c r="D510" s="22" t="str">
        <f t="shared" si="21"/>
        <v>ASET</v>
      </c>
      <c r="E510" s="18">
        <f>'Availability Payment'!H509</f>
        <v>120</v>
      </c>
      <c r="F510" s="18">
        <f>SUMIF('Arming Payment'!$A$3:$A$6698,'Total Payment(Hourly Detail)'!A510,'Arming Payment'!$O$3:$O$6698)</f>
        <v>0</v>
      </c>
      <c r="G510" s="18">
        <f>'Trip Payment'!K510</f>
        <v>0</v>
      </c>
      <c r="H510" s="18" cm="1">
        <f t="array" ref="H510">SUMPRODUCT(('Arming Payment'!$A$3:$A$6698=$A510)*('Arming Payment'!$Q$3:$Q$6698))+'Availability Payment'!$L509</f>
        <v>0</v>
      </c>
      <c r="I510" s="18">
        <f t="shared" si="22"/>
        <v>120</v>
      </c>
    </row>
    <row r="511" spans="1:9" x14ac:dyDescent="0.25">
      <c r="A511" s="24">
        <v>509</v>
      </c>
      <c r="B511" s="23">
        <f t="shared" si="23"/>
        <v>44583</v>
      </c>
      <c r="C511" s="24">
        <v>5</v>
      </c>
      <c r="D511" s="22" t="str">
        <f t="shared" si="21"/>
        <v>ASET</v>
      </c>
      <c r="E511" s="18">
        <f>'Availability Payment'!H510</f>
        <v>120</v>
      </c>
      <c r="F511" s="18">
        <f>SUMIF('Arming Payment'!$A$3:$A$6698,'Total Payment(Hourly Detail)'!A511,'Arming Payment'!$O$3:$O$6698)</f>
        <v>0</v>
      </c>
      <c r="G511" s="18">
        <f>'Trip Payment'!K511</f>
        <v>0</v>
      </c>
      <c r="H511" s="18" cm="1">
        <f t="array" ref="H511">SUMPRODUCT(('Arming Payment'!$A$3:$A$6698=$A511)*('Arming Payment'!$Q$3:$Q$6698))+'Availability Payment'!$L510</f>
        <v>0</v>
      </c>
      <c r="I511" s="18">
        <f t="shared" si="22"/>
        <v>120</v>
      </c>
    </row>
    <row r="512" spans="1:9" x14ac:dyDescent="0.25">
      <c r="A512" s="24">
        <v>510</v>
      </c>
      <c r="B512" s="23">
        <f t="shared" si="23"/>
        <v>44583</v>
      </c>
      <c r="C512" s="24">
        <v>6</v>
      </c>
      <c r="D512" s="22" t="str">
        <f t="shared" si="21"/>
        <v>ASET</v>
      </c>
      <c r="E512" s="18">
        <f>'Availability Payment'!H511</f>
        <v>120</v>
      </c>
      <c r="F512" s="18">
        <f>SUMIF('Arming Payment'!$A$3:$A$6698,'Total Payment(Hourly Detail)'!A512,'Arming Payment'!$O$3:$O$6698)</f>
        <v>0</v>
      </c>
      <c r="G512" s="18">
        <f>'Trip Payment'!K512</f>
        <v>0</v>
      </c>
      <c r="H512" s="18" cm="1">
        <f t="array" ref="H512">SUMPRODUCT(('Arming Payment'!$A$3:$A$6698=$A512)*('Arming Payment'!$Q$3:$Q$6698))+'Availability Payment'!$L511</f>
        <v>0</v>
      </c>
      <c r="I512" s="18">
        <f t="shared" si="22"/>
        <v>120</v>
      </c>
    </row>
    <row r="513" spans="1:9" x14ac:dyDescent="0.25">
      <c r="A513" s="24">
        <v>511</v>
      </c>
      <c r="B513" s="23">
        <f t="shared" si="23"/>
        <v>44583</v>
      </c>
      <c r="C513" s="24">
        <v>7</v>
      </c>
      <c r="D513" s="22" t="str">
        <f t="shared" si="21"/>
        <v>ASET</v>
      </c>
      <c r="E513" s="18">
        <f>'Availability Payment'!H512</f>
        <v>120</v>
      </c>
      <c r="F513" s="18">
        <f>SUMIF('Arming Payment'!$A$3:$A$6698,'Total Payment(Hourly Detail)'!A513,'Arming Payment'!$O$3:$O$6698)</f>
        <v>0</v>
      </c>
      <c r="G513" s="18">
        <f>'Trip Payment'!K513</f>
        <v>0</v>
      </c>
      <c r="H513" s="18" cm="1">
        <f t="array" ref="H513">SUMPRODUCT(('Arming Payment'!$A$3:$A$6698=$A513)*('Arming Payment'!$Q$3:$Q$6698))+'Availability Payment'!$L512</f>
        <v>0</v>
      </c>
      <c r="I513" s="18">
        <f t="shared" si="22"/>
        <v>120</v>
      </c>
    </row>
    <row r="514" spans="1:9" x14ac:dyDescent="0.25">
      <c r="A514" s="24">
        <v>512</v>
      </c>
      <c r="B514" s="23">
        <f t="shared" si="23"/>
        <v>44583</v>
      </c>
      <c r="C514" s="24">
        <v>8</v>
      </c>
      <c r="D514" s="22" t="str">
        <f t="shared" si="21"/>
        <v>ASET</v>
      </c>
      <c r="E514" s="18">
        <f>'Availability Payment'!H513</f>
        <v>120</v>
      </c>
      <c r="F514" s="18">
        <f>SUMIF('Arming Payment'!$A$3:$A$6698,'Total Payment(Hourly Detail)'!A514,'Arming Payment'!$O$3:$O$6698)</f>
        <v>0</v>
      </c>
      <c r="G514" s="18">
        <f>'Trip Payment'!K514</f>
        <v>0</v>
      </c>
      <c r="H514" s="18" cm="1">
        <f t="array" ref="H514">SUMPRODUCT(('Arming Payment'!$A$3:$A$6698=$A514)*('Arming Payment'!$Q$3:$Q$6698))+'Availability Payment'!$L513</f>
        <v>0</v>
      </c>
      <c r="I514" s="18">
        <f t="shared" si="22"/>
        <v>120</v>
      </c>
    </row>
    <row r="515" spans="1:9" x14ac:dyDescent="0.25">
      <c r="A515" s="24">
        <v>513</v>
      </c>
      <c r="B515" s="23">
        <f t="shared" si="23"/>
        <v>44583</v>
      </c>
      <c r="C515" s="24">
        <v>9</v>
      </c>
      <c r="D515" s="22" t="str">
        <f t="shared" ref="D515:D578" si="24">Unit</f>
        <v>ASET</v>
      </c>
      <c r="E515" s="18">
        <f>'Availability Payment'!H514</f>
        <v>120</v>
      </c>
      <c r="F515" s="18">
        <f>SUMIF('Arming Payment'!$A$3:$A$6698,'Total Payment(Hourly Detail)'!A515,'Arming Payment'!$O$3:$O$6698)</f>
        <v>0</v>
      </c>
      <c r="G515" s="18">
        <f>'Trip Payment'!K515</f>
        <v>0</v>
      </c>
      <c r="H515" s="18" cm="1">
        <f t="array" ref="H515">SUMPRODUCT(('Arming Payment'!$A$3:$A$6698=$A515)*('Arming Payment'!$Q$3:$Q$6698))+'Availability Payment'!$L514</f>
        <v>0</v>
      </c>
      <c r="I515" s="18">
        <f t="shared" ref="I515:I578" si="25">SUM(E515:H515)</f>
        <v>120</v>
      </c>
    </row>
    <row r="516" spans="1:9" x14ac:dyDescent="0.25">
      <c r="A516" s="24">
        <v>514</v>
      </c>
      <c r="B516" s="23">
        <f t="shared" si="23"/>
        <v>44583</v>
      </c>
      <c r="C516" s="24">
        <v>10</v>
      </c>
      <c r="D516" s="22" t="str">
        <f t="shared" si="24"/>
        <v>ASET</v>
      </c>
      <c r="E516" s="18">
        <f>'Availability Payment'!H515</f>
        <v>120</v>
      </c>
      <c r="F516" s="18">
        <f>SUMIF('Arming Payment'!$A$3:$A$6698,'Total Payment(Hourly Detail)'!A516,'Arming Payment'!$O$3:$O$6698)</f>
        <v>0</v>
      </c>
      <c r="G516" s="18">
        <f>'Trip Payment'!K516</f>
        <v>0</v>
      </c>
      <c r="H516" s="18" cm="1">
        <f t="array" ref="H516">SUMPRODUCT(('Arming Payment'!$A$3:$A$6698=$A516)*('Arming Payment'!$Q$3:$Q$6698))+'Availability Payment'!$L515</f>
        <v>0</v>
      </c>
      <c r="I516" s="18">
        <f t="shared" si="25"/>
        <v>120</v>
      </c>
    </row>
    <row r="517" spans="1:9" x14ac:dyDescent="0.25">
      <c r="A517" s="24">
        <v>515</v>
      </c>
      <c r="B517" s="23">
        <f t="shared" si="23"/>
        <v>44583</v>
      </c>
      <c r="C517" s="24">
        <v>11</v>
      </c>
      <c r="D517" s="22" t="str">
        <f t="shared" si="24"/>
        <v>ASET</v>
      </c>
      <c r="E517" s="18">
        <f>'Availability Payment'!H516</f>
        <v>120</v>
      </c>
      <c r="F517" s="18">
        <f>SUMIF('Arming Payment'!$A$3:$A$6698,'Total Payment(Hourly Detail)'!A517,'Arming Payment'!$O$3:$O$6698)</f>
        <v>0</v>
      </c>
      <c r="G517" s="18">
        <f>'Trip Payment'!K517</f>
        <v>0</v>
      </c>
      <c r="H517" s="18" cm="1">
        <f t="array" ref="H517">SUMPRODUCT(('Arming Payment'!$A$3:$A$6698=$A517)*('Arming Payment'!$Q$3:$Q$6698))+'Availability Payment'!$L516</f>
        <v>0</v>
      </c>
      <c r="I517" s="18">
        <f t="shared" si="25"/>
        <v>120</v>
      </c>
    </row>
    <row r="518" spans="1:9" x14ac:dyDescent="0.25">
      <c r="A518" s="24">
        <v>516</v>
      </c>
      <c r="B518" s="23">
        <f t="shared" ref="B518:B581" si="26">IF(C518&gt;C517,B517,B517+1)</f>
        <v>44583</v>
      </c>
      <c r="C518" s="24">
        <v>12</v>
      </c>
      <c r="D518" s="22" t="str">
        <f t="shared" si="24"/>
        <v>ASET</v>
      </c>
      <c r="E518" s="18">
        <f>'Availability Payment'!H517</f>
        <v>120</v>
      </c>
      <c r="F518" s="18">
        <f>SUMIF('Arming Payment'!$A$3:$A$6698,'Total Payment(Hourly Detail)'!A518,'Arming Payment'!$O$3:$O$6698)</f>
        <v>0</v>
      </c>
      <c r="G518" s="18">
        <f>'Trip Payment'!K518</f>
        <v>0</v>
      </c>
      <c r="H518" s="18" cm="1">
        <f t="array" ref="H518">SUMPRODUCT(('Arming Payment'!$A$3:$A$6698=$A518)*('Arming Payment'!$Q$3:$Q$6698))+'Availability Payment'!$L517</f>
        <v>0</v>
      </c>
      <c r="I518" s="18">
        <f t="shared" si="25"/>
        <v>120</v>
      </c>
    </row>
    <row r="519" spans="1:9" x14ac:dyDescent="0.25">
      <c r="A519" s="24">
        <v>517</v>
      </c>
      <c r="B519" s="23">
        <f t="shared" si="26"/>
        <v>44583</v>
      </c>
      <c r="C519" s="24">
        <v>13</v>
      </c>
      <c r="D519" s="22" t="str">
        <f t="shared" si="24"/>
        <v>ASET</v>
      </c>
      <c r="E519" s="18">
        <f>'Availability Payment'!H518</f>
        <v>120</v>
      </c>
      <c r="F519" s="18">
        <f>SUMIF('Arming Payment'!$A$3:$A$6698,'Total Payment(Hourly Detail)'!A519,'Arming Payment'!$O$3:$O$6698)</f>
        <v>0</v>
      </c>
      <c r="G519" s="18">
        <f>'Trip Payment'!K519</f>
        <v>0</v>
      </c>
      <c r="H519" s="18" cm="1">
        <f t="array" ref="H519">SUMPRODUCT(('Arming Payment'!$A$3:$A$6698=$A519)*('Arming Payment'!$Q$3:$Q$6698))+'Availability Payment'!$L518</f>
        <v>0</v>
      </c>
      <c r="I519" s="18">
        <f t="shared" si="25"/>
        <v>120</v>
      </c>
    </row>
    <row r="520" spans="1:9" x14ac:dyDescent="0.25">
      <c r="A520" s="24">
        <v>518</v>
      </c>
      <c r="B520" s="23">
        <f t="shared" si="26"/>
        <v>44583</v>
      </c>
      <c r="C520" s="24">
        <v>14</v>
      </c>
      <c r="D520" s="22" t="str">
        <f t="shared" si="24"/>
        <v>ASET</v>
      </c>
      <c r="E520" s="18">
        <f>'Availability Payment'!H519</f>
        <v>120</v>
      </c>
      <c r="F520" s="18">
        <f>SUMIF('Arming Payment'!$A$3:$A$6698,'Total Payment(Hourly Detail)'!A520,'Arming Payment'!$O$3:$O$6698)</f>
        <v>0</v>
      </c>
      <c r="G520" s="18">
        <f>'Trip Payment'!K520</f>
        <v>0</v>
      </c>
      <c r="H520" s="18" cm="1">
        <f t="array" ref="H520">SUMPRODUCT(('Arming Payment'!$A$3:$A$6698=$A520)*('Arming Payment'!$Q$3:$Q$6698))+'Availability Payment'!$L519</f>
        <v>0</v>
      </c>
      <c r="I520" s="18">
        <f t="shared" si="25"/>
        <v>120</v>
      </c>
    </row>
    <row r="521" spans="1:9" x14ac:dyDescent="0.25">
      <c r="A521" s="24">
        <v>519</v>
      </c>
      <c r="B521" s="23">
        <f t="shared" si="26"/>
        <v>44583</v>
      </c>
      <c r="C521" s="24">
        <v>15</v>
      </c>
      <c r="D521" s="22" t="str">
        <f t="shared" si="24"/>
        <v>ASET</v>
      </c>
      <c r="E521" s="18">
        <f>'Availability Payment'!H520</f>
        <v>120</v>
      </c>
      <c r="F521" s="18">
        <f>SUMIF('Arming Payment'!$A$3:$A$6698,'Total Payment(Hourly Detail)'!A521,'Arming Payment'!$O$3:$O$6698)</f>
        <v>0</v>
      </c>
      <c r="G521" s="18">
        <f>'Trip Payment'!K521</f>
        <v>0</v>
      </c>
      <c r="H521" s="18" cm="1">
        <f t="array" ref="H521">SUMPRODUCT(('Arming Payment'!$A$3:$A$6698=$A521)*('Arming Payment'!$Q$3:$Q$6698))+'Availability Payment'!$L520</f>
        <v>0</v>
      </c>
      <c r="I521" s="18">
        <f t="shared" si="25"/>
        <v>120</v>
      </c>
    </row>
    <row r="522" spans="1:9" x14ac:dyDescent="0.25">
      <c r="A522" s="24">
        <v>520</v>
      </c>
      <c r="B522" s="23">
        <f t="shared" si="26"/>
        <v>44583</v>
      </c>
      <c r="C522" s="24">
        <v>16</v>
      </c>
      <c r="D522" s="22" t="str">
        <f t="shared" si="24"/>
        <v>ASET</v>
      </c>
      <c r="E522" s="18">
        <f>'Availability Payment'!H521</f>
        <v>120</v>
      </c>
      <c r="F522" s="18">
        <f>SUMIF('Arming Payment'!$A$3:$A$6698,'Total Payment(Hourly Detail)'!A522,'Arming Payment'!$O$3:$O$6698)</f>
        <v>0</v>
      </c>
      <c r="G522" s="18">
        <f>'Trip Payment'!K522</f>
        <v>0</v>
      </c>
      <c r="H522" s="18" cm="1">
        <f t="array" ref="H522">SUMPRODUCT(('Arming Payment'!$A$3:$A$6698=$A522)*('Arming Payment'!$Q$3:$Q$6698))+'Availability Payment'!$L521</f>
        <v>0</v>
      </c>
      <c r="I522" s="18">
        <f t="shared" si="25"/>
        <v>120</v>
      </c>
    </row>
    <row r="523" spans="1:9" x14ac:dyDescent="0.25">
      <c r="A523" s="24">
        <v>521</v>
      </c>
      <c r="B523" s="23">
        <f t="shared" si="26"/>
        <v>44583</v>
      </c>
      <c r="C523" s="24">
        <v>17</v>
      </c>
      <c r="D523" s="22" t="str">
        <f t="shared" si="24"/>
        <v>ASET</v>
      </c>
      <c r="E523" s="18">
        <f>'Availability Payment'!H522</f>
        <v>120</v>
      </c>
      <c r="F523" s="18">
        <f>SUMIF('Arming Payment'!$A$3:$A$6698,'Total Payment(Hourly Detail)'!A523,'Arming Payment'!$O$3:$O$6698)</f>
        <v>0</v>
      </c>
      <c r="G523" s="18">
        <f>'Trip Payment'!K523</f>
        <v>0</v>
      </c>
      <c r="H523" s="18" cm="1">
        <f t="array" ref="H523">SUMPRODUCT(('Arming Payment'!$A$3:$A$6698=$A523)*('Arming Payment'!$Q$3:$Q$6698))+'Availability Payment'!$L522</f>
        <v>0</v>
      </c>
      <c r="I523" s="18">
        <f t="shared" si="25"/>
        <v>120</v>
      </c>
    </row>
    <row r="524" spans="1:9" x14ac:dyDescent="0.25">
      <c r="A524" s="24">
        <v>522</v>
      </c>
      <c r="B524" s="23">
        <f t="shared" si="26"/>
        <v>44583</v>
      </c>
      <c r="C524" s="24">
        <v>18</v>
      </c>
      <c r="D524" s="22" t="str">
        <f t="shared" si="24"/>
        <v>ASET</v>
      </c>
      <c r="E524" s="18">
        <f>'Availability Payment'!H523</f>
        <v>120</v>
      </c>
      <c r="F524" s="18">
        <f>SUMIF('Arming Payment'!$A$3:$A$6698,'Total Payment(Hourly Detail)'!A524,'Arming Payment'!$O$3:$O$6698)</f>
        <v>0</v>
      </c>
      <c r="G524" s="18">
        <f>'Trip Payment'!K524</f>
        <v>0</v>
      </c>
      <c r="H524" s="18" cm="1">
        <f t="array" ref="H524">SUMPRODUCT(('Arming Payment'!$A$3:$A$6698=$A524)*('Arming Payment'!$Q$3:$Q$6698))+'Availability Payment'!$L523</f>
        <v>0</v>
      </c>
      <c r="I524" s="18">
        <f t="shared" si="25"/>
        <v>120</v>
      </c>
    </row>
    <row r="525" spans="1:9" x14ac:dyDescent="0.25">
      <c r="A525" s="24">
        <v>523</v>
      </c>
      <c r="B525" s="23">
        <f t="shared" si="26"/>
        <v>44583</v>
      </c>
      <c r="C525" s="24">
        <v>19</v>
      </c>
      <c r="D525" s="22" t="str">
        <f t="shared" si="24"/>
        <v>ASET</v>
      </c>
      <c r="E525" s="18">
        <f>'Availability Payment'!H524</f>
        <v>120</v>
      </c>
      <c r="F525" s="18">
        <f>SUMIF('Arming Payment'!$A$3:$A$6698,'Total Payment(Hourly Detail)'!A525,'Arming Payment'!$O$3:$O$6698)</f>
        <v>0</v>
      </c>
      <c r="G525" s="18">
        <f>'Trip Payment'!K525</f>
        <v>0</v>
      </c>
      <c r="H525" s="18" cm="1">
        <f t="array" ref="H525">SUMPRODUCT(('Arming Payment'!$A$3:$A$6698=$A525)*('Arming Payment'!$Q$3:$Q$6698))+'Availability Payment'!$L524</f>
        <v>0</v>
      </c>
      <c r="I525" s="18">
        <f t="shared" si="25"/>
        <v>120</v>
      </c>
    </row>
    <row r="526" spans="1:9" x14ac:dyDescent="0.25">
      <c r="A526" s="24">
        <v>524</v>
      </c>
      <c r="B526" s="23">
        <f t="shared" si="26"/>
        <v>44583</v>
      </c>
      <c r="C526" s="24">
        <v>20</v>
      </c>
      <c r="D526" s="22" t="str">
        <f t="shared" si="24"/>
        <v>ASET</v>
      </c>
      <c r="E526" s="18">
        <f>'Availability Payment'!H525</f>
        <v>120</v>
      </c>
      <c r="F526" s="18">
        <f>SUMIF('Arming Payment'!$A$3:$A$6698,'Total Payment(Hourly Detail)'!A526,'Arming Payment'!$O$3:$O$6698)</f>
        <v>0</v>
      </c>
      <c r="G526" s="18">
        <f>'Trip Payment'!K526</f>
        <v>0</v>
      </c>
      <c r="H526" s="18" cm="1">
        <f t="array" ref="H526">SUMPRODUCT(('Arming Payment'!$A$3:$A$6698=$A526)*('Arming Payment'!$Q$3:$Q$6698))+'Availability Payment'!$L525</f>
        <v>0</v>
      </c>
      <c r="I526" s="18">
        <f t="shared" si="25"/>
        <v>120</v>
      </c>
    </row>
    <row r="527" spans="1:9" x14ac:dyDescent="0.25">
      <c r="A527" s="24">
        <v>525</v>
      </c>
      <c r="B527" s="23">
        <f t="shared" si="26"/>
        <v>44583</v>
      </c>
      <c r="C527" s="24">
        <v>21</v>
      </c>
      <c r="D527" s="22" t="str">
        <f t="shared" si="24"/>
        <v>ASET</v>
      </c>
      <c r="E527" s="18">
        <f>'Availability Payment'!H526</f>
        <v>120</v>
      </c>
      <c r="F527" s="18">
        <f>SUMIF('Arming Payment'!$A$3:$A$6698,'Total Payment(Hourly Detail)'!A527,'Arming Payment'!$O$3:$O$6698)</f>
        <v>0</v>
      </c>
      <c r="G527" s="18">
        <f>'Trip Payment'!K527</f>
        <v>0</v>
      </c>
      <c r="H527" s="18" cm="1">
        <f t="array" ref="H527">SUMPRODUCT(('Arming Payment'!$A$3:$A$6698=$A527)*('Arming Payment'!$Q$3:$Q$6698))+'Availability Payment'!$L526</f>
        <v>0</v>
      </c>
      <c r="I527" s="18">
        <f t="shared" si="25"/>
        <v>120</v>
      </c>
    </row>
    <row r="528" spans="1:9" x14ac:dyDescent="0.25">
      <c r="A528" s="24">
        <v>526</v>
      </c>
      <c r="B528" s="23">
        <f t="shared" si="26"/>
        <v>44583</v>
      </c>
      <c r="C528" s="24">
        <v>22</v>
      </c>
      <c r="D528" s="22" t="str">
        <f t="shared" si="24"/>
        <v>ASET</v>
      </c>
      <c r="E528" s="18">
        <f>'Availability Payment'!H527</f>
        <v>120</v>
      </c>
      <c r="F528" s="18">
        <f>SUMIF('Arming Payment'!$A$3:$A$6698,'Total Payment(Hourly Detail)'!A528,'Arming Payment'!$O$3:$O$6698)</f>
        <v>0</v>
      </c>
      <c r="G528" s="18">
        <f>'Trip Payment'!K528</f>
        <v>0</v>
      </c>
      <c r="H528" s="18" cm="1">
        <f t="array" ref="H528">SUMPRODUCT(('Arming Payment'!$A$3:$A$6698=$A528)*('Arming Payment'!$Q$3:$Q$6698))+'Availability Payment'!$L527</f>
        <v>0</v>
      </c>
      <c r="I528" s="18">
        <f t="shared" si="25"/>
        <v>120</v>
      </c>
    </row>
    <row r="529" spans="1:9" x14ac:dyDescent="0.25">
      <c r="A529" s="24">
        <v>527</v>
      </c>
      <c r="B529" s="23">
        <f t="shared" si="26"/>
        <v>44583</v>
      </c>
      <c r="C529" s="24">
        <v>23</v>
      </c>
      <c r="D529" s="22" t="str">
        <f t="shared" si="24"/>
        <v>ASET</v>
      </c>
      <c r="E529" s="18">
        <f>'Availability Payment'!H528</f>
        <v>120</v>
      </c>
      <c r="F529" s="18">
        <f>SUMIF('Arming Payment'!$A$3:$A$6698,'Total Payment(Hourly Detail)'!A529,'Arming Payment'!$O$3:$O$6698)</f>
        <v>0</v>
      </c>
      <c r="G529" s="18">
        <f>'Trip Payment'!K529</f>
        <v>0</v>
      </c>
      <c r="H529" s="18" cm="1">
        <f t="array" ref="H529">SUMPRODUCT(('Arming Payment'!$A$3:$A$6698=$A529)*('Arming Payment'!$Q$3:$Q$6698))+'Availability Payment'!$L528</f>
        <v>0</v>
      </c>
      <c r="I529" s="18">
        <f t="shared" si="25"/>
        <v>120</v>
      </c>
    </row>
    <row r="530" spans="1:9" x14ac:dyDescent="0.25">
      <c r="A530" s="24">
        <v>528</v>
      </c>
      <c r="B530" s="23">
        <f t="shared" si="26"/>
        <v>44583</v>
      </c>
      <c r="C530" s="24">
        <v>24</v>
      </c>
      <c r="D530" s="22" t="str">
        <f t="shared" si="24"/>
        <v>ASET</v>
      </c>
      <c r="E530" s="18">
        <f>'Availability Payment'!H529</f>
        <v>120</v>
      </c>
      <c r="F530" s="18">
        <f>SUMIF('Arming Payment'!$A$3:$A$6698,'Total Payment(Hourly Detail)'!A530,'Arming Payment'!$O$3:$O$6698)</f>
        <v>0</v>
      </c>
      <c r="G530" s="18">
        <f>'Trip Payment'!K530</f>
        <v>0</v>
      </c>
      <c r="H530" s="18" cm="1">
        <f t="array" ref="H530">SUMPRODUCT(('Arming Payment'!$A$3:$A$6698=$A530)*('Arming Payment'!$Q$3:$Q$6698))+'Availability Payment'!$L529</f>
        <v>0</v>
      </c>
      <c r="I530" s="18">
        <f t="shared" si="25"/>
        <v>120</v>
      </c>
    </row>
    <row r="531" spans="1:9" x14ac:dyDescent="0.25">
      <c r="A531" s="24">
        <v>529</v>
      </c>
      <c r="B531" s="23">
        <f t="shared" si="26"/>
        <v>44584</v>
      </c>
      <c r="C531" s="24">
        <v>1</v>
      </c>
      <c r="D531" s="22" t="str">
        <f t="shared" si="24"/>
        <v>ASET</v>
      </c>
      <c r="E531" s="18">
        <f>'Availability Payment'!H530</f>
        <v>120</v>
      </c>
      <c r="F531" s="18">
        <f>SUMIF('Arming Payment'!$A$3:$A$6698,'Total Payment(Hourly Detail)'!A531,'Arming Payment'!$O$3:$O$6698)</f>
        <v>0</v>
      </c>
      <c r="G531" s="18">
        <f>'Trip Payment'!K531</f>
        <v>0</v>
      </c>
      <c r="H531" s="18" cm="1">
        <f t="array" ref="H531">SUMPRODUCT(('Arming Payment'!$A$3:$A$6698=$A531)*('Arming Payment'!$Q$3:$Q$6698))+'Availability Payment'!$L530</f>
        <v>0</v>
      </c>
      <c r="I531" s="18">
        <f t="shared" si="25"/>
        <v>120</v>
      </c>
    </row>
    <row r="532" spans="1:9" x14ac:dyDescent="0.25">
      <c r="A532" s="24">
        <v>530</v>
      </c>
      <c r="B532" s="23">
        <f t="shared" si="26"/>
        <v>44584</v>
      </c>
      <c r="C532" s="24">
        <v>2</v>
      </c>
      <c r="D532" s="22" t="str">
        <f t="shared" si="24"/>
        <v>ASET</v>
      </c>
      <c r="E532" s="18">
        <f>'Availability Payment'!H531</f>
        <v>120</v>
      </c>
      <c r="F532" s="18">
        <f>SUMIF('Arming Payment'!$A$3:$A$6698,'Total Payment(Hourly Detail)'!A532,'Arming Payment'!$O$3:$O$6698)</f>
        <v>0</v>
      </c>
      <c r="G532" s="18">
        <f>'Trip Payment'!K532</f>
        <v>0</v>
      </c>
      <c r="H532" s="18" cm="1">
        <f t="array" ref="H532">SUMPRODUCT(('Arming Payment'!$A$3:$A$6698=$A532)*('Arming Payment'!$Q$3:$Q$6698))+'Availability Payment'!$L531</f>
        <v>0</v>
      </c>
      <c r="I532" s="18">
        <f t="shared" si="25"/>
        <v>120</v>
      </c>
    </row>
    <row r="533" spans="1:9" x14ac:dyDescent="0.25">
      <c r="A533" s="24">
        <v>531</v>
      </c>
      <c r="B533" s="23">
        <f t="shared" si="26"/>
        <v>44584</v>
      </c>
      <c r="C533" s="24">
        <v>3</v>
      </c>
      <c r="D533" s="22" t="str">
        <f t="shared" si="24"/>
        <v>ASET</v>
      </c>
      <c r="E533" s="18">
        <f>'Availability Payment'!H532</f>
        <v>120</v>
      </c>
      <c r="F533" s="18">
        <f>SUMIF('Arming Payment'!$A$3:$A$6698,'Total Payment(Hourly Detail)'!A533,'Arming Payment'!$O$3:$O$6698)</f>
        <v>0</v>
      </c>
      <c r="G533" s="18">
        <f>'Trip Payment'!K533</f>
        <v>0</v>
      </c>
      <c r="H533" s="18" cm="1">
        <f t="array" ref="H533">SUMPRODUCT(('Arming Payment'!$A$3:$A$6698=$A533)*('Arming Payment'!$Q$3:$Q$6698))+'Availability Payment'!$L532</f>
        <v>0</v>
      </c>
      <c r="I533" s="18">
        <f t="shared" si="25"/>
        <v>120</v>
      </c>
    </row>
    <row r="534" spans="1:9" x14ac:dyDescent="0.25">
      <c r="A534" s="24">
        <v>532</v>
      </c>
      <c r="B534" s="23">
        <f t="shared" si="26"/>
        <v>44584</v>
      </c>
      <c r="C534" s="24">
        <v>4</v>
      </c>
      <c r="D534" s="22" t="str">
        <f t="shared" si="24"/>
        <v>ASET</v>
      </c>
      <c r="E534" s="18">
        <f>'Availability Payment'!H533</f>
        <v>120</v>
      </c>
      <c r="F534" s="18">
        <f>SUMIF('Arming Payment'!$A$3:$A$6698,'Total Payment(Hourly Detail)'!A534,'Arming Payment'!$O$3:$O$6698)</f>
        <v>0</v>
      </c>
      <c r="G534" s="18">
        <f>'Trip Payment'!K534</f>
        <v>0</v>
      </c>
      <c r="H534" s="18" cm="1">
        <f t="array" ref="H534">SUMPRODUCT(('Arming Payment'!$A$3:$A$6698=$A534)*('Arming Payment'!$Q$3:$Q$6698))+'Availability Payment'!$L533</f>
        <v>0</v>
      </c>
      <c r="I534" s="18">
        <f t="shared" si="25"/>
        <v>120</v>
      </c>
    </row>
    <row r="535" spans="1:9" x14ac:dyDescent="0.25">
      <c r="A535" s="24">
        <v>533</v>
      </c>
      <c r="B535" s="23">
        <f t="shared" si="26"/>
        <v>44584</v>
      </c>
      <c r="C535" s="24">
        <v>5</v>
      </c>
      <c r="D535" s="22" t="str">
        <f t="shared" si="24"/>
        <v>ASET</v>
      </c>
      <c r="E535" s="18">
        <f>'Availability Payment'!H534</f>
        <v>120</v>
      </c>
      <c r="F535" s="18">
        <f>SUMIF('Arming Payment'!$A$3:$A$6698,'Total Payment(Hourly Detail)'!A535,'Arming Payment'!$O$3:$O$6698)</f>
        <v>0</v>
      </c>
      <c r="G535" s="18">
        <f>'Trip Payment'!K535</f>
        <v>0</v>
      </c>
      <c r="H535" s="18" cm="1">
        <f t="array" ref="H535">SUMPRODUCT(('Arming Payment'!$A$3:$A$6698=$A535)*('Arming Payment'!$Q$3:$Q$6698))+'Availability Payment'!$L534</f>
        <v>0</v>
      </c>
      <c r="I535" s="18">
        <f t="shared" si="25"/>
        <v>120</v>
      </c>
    </row>
    <row r="536" spans="1:9" x14ac:dyDescent="0.25">
      <c r="A536" s="24">
        <v>534</v>
      </c>
      <c r="B536" s="23">
        <f t="shared" si="26"/>
        <v>44584</v>
      </c>
      <c r="C536" s="24">
        <v>6</v>
      </c>
      <c r="D536" s="22" t="str">
        <f t="shared" si="24"/>
        <v>ASET</v>
      </c>
      <c r="E536" s="18">
        <f>'Availability Payment'!H535</f>
        <v>120</v>
      </c>
      <c r="F536" s="18">
        <f>SUMIF('Arming Payment'!$A$3:$A$6698,'Total Payment(Hourly Detail)'!A536,'Arming Payment'!$O$3:$O$6698)</f>
        <v>0</v>
      </c>
      <c r="G536" s="18">
        <f>'Trip Payment'!K536</f>
        <v>0</v>
      </c>
      <c r="H536" s="18" cm="1">
        <f t="array" ref="H536">SUMPRODUCT(('Arming Payment'!$A$3:$A$6698=$A536)*('Arming Payment'!$Q$3:$Q$6698))+'Availability Payment'!$L535</f>
        <v>0</v>
      </c>
      <c r="I536" s="18">
        <f t="shared" si="25"/>
        <v>120</v>
      </c>
    </row>
    <row r="537" spans="1:9" x14ac:dyDescent="0.25">
      <c r="A537" s="24">
        <v>535</v>
      </c>
      <c r="B537" s="23">
        <f t="shared" si="26"/>
        <v>44584</v>
      </c>
      <c r="C537" s="24">
        <v>7</v>
      </c>
      <c r="D537" s="22" t="str">
        <f t="shared" si="24"/>
        <v>ASET</v>
      </c>
      <c r="E537" s="18">
        <f>'Availability Payment'!H536</f>
        <v>120</v>
      </c>
      <c r="F537" s="18">
        <f>SUMIF('Arming Payment'!$A$3:$A$6698,'Total Payment(Hourly Detail)'!A537,'Arming Payment'!$O$3:$O$6698)</f>
        <v>0</v>
      </c>
      <c r="G537" s="18">
        <f>'Trip Payment'!K537</f>
        <v>0</v>
      </c>
      <c r="H537" s="18" cm="1">
        <f t="array" ref="H537">SUMPRODUCT(('Arming Payment'!$A$3:$A$6698=$A537)*('Arming Payment'!$Q$3:$Q$6698))+'Availability Payment'!$L536</f>
        <v>0</v>
      </c>
      <c r="I537" s="18">
        <f t="shared" si="25"/>
        <v>120</v>
      </c>
    </row>
    <row r="538" spans="1:9" x14ac:dyDescent="0.25">
      <c r="A538" s="24">
        <v>536</v>
      </c>
      <c r="B538" s="23">
        <f t="shared" si="26"/>
        <v>44584</v>
      </c>
      <c r="C538" s="24">
        <v>8</v>
      </c>
      <c r="D538" s="22" t="str">
        <f t="shared" si="24"/>
        <v>ASET</v>
      </c>
      <c r="E538" s="18">
        <f>'Availability Payment'!H537</f>
        <v>120</v>
      </c>
      <c r="F538" s="18">
        <f>SUMIF('Arming Payment'!$A$3:$A$6698,'Total Payment(Hourly Detail)'!A538,'Arming Payment'!$O$3:$O$6698)</f>
        <v>0</v>
      </c>
      <c r="G538" s="18">
        <f>'Trip Payment'!K538</f>
        <v>0</v>
      </c>
      <c r="H538" s="18" cm="1">
        <f t="array" ref="H538">SUMPRODUCT(('Arming Payment'!$A$3:$A$6698=$A538)*('Arming Payment'!$Q$3:$Q$6698))+'Availability Payment'!$L537</f>
        <v>0</v>
      </c>
      <c r="I538" s="18">
        <f t="shared" si="25"/>
        <v>120</v>
      </c>
    </row>
    <row r="539" spans="1:9" x14ac:dyDescent="0.25">
      <c r="A539" s="24">
        <v>537</v>
      </c>
      <c r="B539" s="23">
        <f t="shared" si="26"/>
        <v>44584</v>
      </c>
      <c r="C539" s="24">
        <v>9</v>
      </c>
      <c r="D539" s="22" t="str">
        <f t="shared" si="24"/>
        <v>ASET</v>
      </c>
      <c r="E539" s="18">
        <f>'Availability Payment'!H538</f>
        <v>120</v>
      </c>
      <c r="F539" s="18">
        <f>SUMIF('Arming Payment'!$A$3:$A$6698,'Total Payment(Hourly Detail)'!A539,'Arming Payment'!$O$3:$O$6698)</f>
        <v>0</v>
      </c>
      <c r="G539" s="18">
        <f>'Trip Payment'!K539</f>
        <v>0</v>
      </c>
      <c r="H539" s="18" cm="1">
        <f t="array" ref="H539">SUMPRODUCT(('Arming Payment'!$A$3:$A$6698=$A539)*('Arming Payment'!$Q$3:$Q$6698))+'Availability Payment'!$L538</f>
        <v>0</v>
      </c>
      <c r="I539" s="18">
        <f t="shared" si="25"/>
        <v>120</v>
      </c>
    </row>
    <row r="540" spans="1:9" x14ac:dyDescent="0.25">
      <c r="A540" s="24">
        <v>538</v>
      </c>
      <c r="B540" s="23">
        <f t="shared" si="26"/>
        <v>44584</v>
      </c>
      <c r="C540" s="24">
        <v>10</v>
      </c>
      <c r="D540" s="22" t="str">
        <f t="shared" si="24"/>
        <v>ASET</v>
      </c>
      <c r="E540" s="18">
        <f>'Availability Payment'!H539</f>
        <v>120</v>
      </c>
      <c r="F540" s="18">
        <f>SUMIF('Arming Payment'!$A$3:$A$6698,'Total Payment(Hourly Detail)'!A540,'Arming Payment'!$O$3:$O$6698)</f>
        <v>0</v>
      </c>
      <c r="G540" s="18">
        <f>'Trip Payment'!K540</f>
        <v>0</v>
      </c>
      <c r="H540" s="18" cm="1">
        <f t="array" ref="H540">SUMPRODUCT(('Arming Payment'!$A$3:$A$6698=$A540)*('Arming Payment'!$Q$3:$Q$6698))+'Availability Payment'!$L539</f>
        <v>0</v>
      </c>
      <c r="I540" s="18">
        <f t="shared" si="25"/>
        <v>120</v>
      </c>
    </row>
    <row r="541" spans="1:9" x14ac:dyDescent="0.25">
      <c r="A541" s="24">
        <v>539</v>
      </c>
      <c r="B541" s="23">
        <f t="shared" si="26"/>
        <v>44584</v>
      </c>
      <c r="C541" s="24">
        <v>11</v>
      </c>
      <c r="D541" s="22" t="str">
        <f t="shared" si="24"/>
        <v>ASET</v>
      </c>
      <c r="E541" s="18">
        <f>'Availability Payment'!H540</f>
        <v>120</v>
      </c>
      <c r="F541" s="18">
        <f>SUMIF('Arming Payment'!$A$3:$A$6698,'Total Payment(Hourly Detail)'!A541,'Arming Payment'!$O$3:$O$6698)</f>
        <v>0</v>
      </c>
      <c r="G541" s="18">
        <f>'Trip Payment'!K541</f>
        <v>0</v>
      </c>
      <c r="H541" s="18" cm="1">
        <f t="array" ref="H541">SUMPRODUCT(('Arming Payment'!$A$3:$A$6698=$A541)*('Arming Payment'!$Q$3:$Q$6698))+'Availability Payment'!$L540</f>
        <v>0</v>
      </c>
      <c r="I541" s="18">
        <f t="shared" si="25"/>
        <v>120</v>
      </c>
    </row>
    <row r="542" spans="1:9" x14ac:dyDescent="0.25">
      <c r="A542" s="24">
        <v>540</v>
      </c>
      <c r="B542" s="23">
        <f t="shared" si="26"/>
        <v>44584</v>
      </c>
      <c r="C542" s="24">
        <v>12</v>
      </c>
      <c r="D542" s="22" t="str">
        <f t="shared" si="24"/>
        <v>ASET</v>
      </c>
      <c r="E542" s="18">
        <f>'Availability Payment'!H541</f>
        <v>120</v>
      </c>
      <c r="F542" s="18">
        <f>SUMIF('Arming Payment'!$A$3:$A$6698,'Total Payment(Hourly Detail)'!A542,'Arming Payment'!$O$3:$O$6698)</f>
        <v>0</v>
      </c>
      <c r="G542" s="18">
        <f>'Trip Payment'!K542</f>
        <v>0</v>
      </c>
      <c r="H542" s="18" cm="1">
        <f t="array" ref="H542">SUMPRODUCT(('Arming Payment'!$A$3:$A$6698=$A542)*('Arming Payment'!$Q$3:$Q$6698))+'Availability Payment'!$L541</f>
        <v>0</v>
      </c>
      <c r="I542" s="18">
        <f t="shared" si="25"/>
        <v>120</v>
      </c>
    </row>
    <row r="543" spans="1:9" x14ac:dyDescent="0.25">
      <c r="A543" s="24">
        <v>541</v>
      </c>
      <c r="B543" s="23">
        <f t="shared" si="26"/>
        <v>44584</v>
      </c>
      <c r="C543" s="24">
        <v>13</v>
      </c>
      <c r="D543" s="22" t="str">
        <f t="shared" si="24"/>
        <v>ASET</v>
      </c>
      <c r="E543" s="18">
        <f>'Availability Payment'!H542</f>
        <v>120</v>
      </c>
      <c r="F543" s="18">
        <f>SUMIF('Arming Payment'!$A$3:$A$6698,'Total Payment(Hourly Detail)'!A543,'Arming Payment'!$O$3:$O$6698)</f>
        <v>0</v>
      </c>
      <c r="G543" s="18">
        <f>'Trip Payment'!K543</f>
        <v>0</v>
      </c>
      <c r="H543" s="18" cm="1">
        <f t="array" ref="H543">SUMPRODUCT(('Arming Payment'!$A$3:$A$6698=$A543)*('Arming Payment'!$Q$3:$Q$6698))+'Availability Payment'!$L542</f>
        <v>0</v>
      </c>
      <c r="I543" s="18">
        <f t="shared" si="25"/>
        <v>120</v>
      </c>
    </row>
    <row r="544" spans="1:9" x14ac:dyDescent="0.25">
      <c r="A544" s="24">
        <v>542</v>
      </c>
      <c r="B544" s="23">
        <f t="shared" si="26"/>
        <v>44584</v>
      </c>
      <c r="C544" s="24">
        <v>14</v>
      </c>
      <c r="D544" s="22" t="str">
        <f t="shared" si="24"/>
        <v>ASET</v>
      </c>
      <c r="E544" s="18">
        <f>'Availability Payment'!H543</f>
        <v>120</v>
      </c>
      <c r="F544" s="18">
        <f>SUMIF('Arming Payment'!$A$3:$A$6698,'Total Payment(Hourly Detail)'!A544,'Arming Payment'!$O$3:$O$6698)</f>
        <v>0</v>
      </c>
      <c r="G544" s="18">
        <f>'Trip Payment'!K544</f>
        <v>0</v>
      </c>
      <c r="H544" s="18" cm="1">
        <f t="array" ref="H544">SUMPRODUCT(('Arming Payment'!$A$3:$A$6698=$A544)*('Arming Payment'!$Q$3:$Q$6698))+'Availability Payment'!$L543</f>
        <v>0</v>
      </c>
      <c r="I544" s="18">
        <f t="shared" si="25"/>
        <v>120</v>
      </c>
    </row>
    <row r="545" spans="1:9" x14ac:dyDescent="0.25">
      <c r="A545" s="24">
        <v>543</v>
      </c>
      <c r="B545" s="23">
        <f t="shared" si="26"/>
        <v>44584</v>
      </c>
      <c r="C545" s="24">
        <v>15</v>
      </c>
      <c r="D545" s="22" t="str">
        <f t="shared" si="24"/>
        <v>ASET</v>
      </c>
      <c r="E545" s="18">
        <f>'Availability Payment'!H544</f>
        <v>120</v>
      </c>
      <c r="F545" s="18">
        <f>SUMIF('Arming Payment'!$A$3:$A$6698,'Total Payment(Hourly Detail)'!A545,'Arming Payment'!$O$3:$O$6698)</f>
        <v>0</v>
      </c>
      <c r="G545" s="18">
        <f>'Trip Payment'!K545</f>
        <v>0</v>
      </c>
      <c r="H545" s="18" cm="1">
        <f t="array" ref="H545">SUMPRODUCT(('Arming Payment'!$A$3:$A$6698=$A545)*('Arming Payment'!$Q$3:$Q$6698))+'Availability Payment'!$L544</f>
        <v>0</v>
      </c>
      <c r="I545" s="18">
        <f t="shared" si="25"/>
        <v>120</v>
      </c>
    </row>
    <row r="546" spans="1:9" x14ac:dyDescent="0.25">
      <c r="A546" s="24">
        <v>544</v>
      </c>
      <c r="B546" s="23">
        <f t="shared" si="26"/>
        <v>44584</v>
      </c>
      <c r="C546" s="24">
        <v>16</v>
      </c>
      <c r="D546" s="22" t="str">
        <f t="shared" si="24"/>
        <v>ASET</v>
      </c>
      <c r="E546" s="18">
        <f>'Availability Payment'!H545</f>
        <v>120</v>
      </c>
      <c r="F546" s="18">
        <f>SUMIF('Arming Payment'!$A$3:$A$6698,'Total Payment(Hourly Detail)'!A546,'Arming Payment'!$O$3:$O$6698)</f>
        <v>0</v>
      </c>
      <c r="G546" s="18">
        <f>'Trip Payment'!K546</f>
        <v>0</v>
      </c>
      <c r="H546" s="18" cm="1">
        <f t="array" ref="H546">SUMPRODUCT(('Arming Payment'!$A$3:$A$6698=$A546)*('Arming Payment'!$Q$3:$Q$6698))+'Availability Payment'!$L545</f>
        <v>0</v>
      </c>
      <c r="I546" s="18">
        <f t="shared" si="25"/>
        <v>120</v>
      </c>
    </row>
    <row r="547" spans="1:9" x14ac:dyDescent="0.25">
      <c r="A547" s="24">
        <v>545</v>
      </c>
      <c r="B547" s="23">
        <f t="shared" si="26"/>
        <v>44584</v>
      </c>
      <c r="C547" s="24">
        <v>17</v>
      </c>
      <c r="D547" s="22" t="str">
        <f t="shared" si="24"/>
        <v>ASET</v>
      </c>
      <c r="E547" s="18">
        <f>'Availability Payment'!H546</f>
        <v>120</v>
      </c>
      <c r="F547" s="18">
        <f>SUMIF('Arming Payment'!$A$3:$A$6698,'Total Payment(Hourly Detail)'!A547,'Arming Payment'!$O$3:$O$6698)</f>
        <v>0</v>
      </c>
      <c r="G547" s="18">
        <f>'Trip Payment'!K547</f>
        <v>0</v>
      </c>
      <c r="H547" s="18" cm="1">
        <f t="array" ref="H547">SUMPRODUCT(('Arming Payment'!$A$3:$A$6698=$A547)*('Arming Payment'!$Q$3:$Q$6698))+'Availability Payment'!$L546</f>
        <v>0</v>
      </c>
      <c r="I547" s="18">
        <f t="shared" si="25"/>
        <v>120</v>
      </c>
    </row>
    <row r="548" spans="1:9" x14ac:dyDescent="0.25">
      <c r="A548" s="24">
        <v>546</v>
      </c>
      <c r="B548" s="23">
        <f t="shared" si="26"/>
        <v>44584</v>
      </c>
      <c r="C548" s="24">
        <v>18</v>
      </c>
      <c r="D548" s="22" t="str">
        <f t="shared" si="24"/>
        <v>ASET</v>
      </c>
      <c r="E548" s="18">
        <f>'Availability Payment'!H547</f>
        <v>120</v>
      </c>
      <c r="F548" s="18">
        <f>SUMIF('Arming Payment'!$A$3:$A$6698,'Total Payment(Hourly Detail)'!A548,'Arming Payment'!$O$3:$O$6698)</f>
        <v>0</v>
      </c>
      <c r="G548" s="18">
        <f>'Trip Payment'!K548</f>
        <v>0</v>
      </c>
      <c r="H548" s="18" cm="1">
        <f t="array" ref="H548">SUMPRODUCT(('Arming Payment'!$A$3:$A$6698=$A548)*('Arming Payment'!$Q$3:$Q$6698))+'Availability Payment'!$L547</f>
        <v>0</v>
      </c>
      <c r="I548" s="18">
        <f t="shared" si="25"/>
        <v>120</v>
      </c>
    </row>
    <row r="549" spans="1:9" x14ac:dyDescent="0.25">
      <c r="A549" s="24">
        <v>547</v>
      </c>
      <c r="B549" s="23">
        <f t="shared" si="26"/>
        <v>44584</v>
      </c>
      <c r="C549" s="24">
        <v>19</v>
      </c>
      <c r="D549" s="22" t="str">
        <f t="shared" si="24"/>
        <v>ASET</v>
      </c>
      <c r="E549" s="18">
        <f>'Availability Payment'!H548</f>
        <v>120</v>
      </c>
      <c r="F549" s="18">
        <f>SUMIF('Arming Payment'!$A$3:$A$6698,'Total Payment(Hourly Detail)'!A549,'Arming Payment'!$O$3:$O$6698)</f>
        <v>0</v>
      </c>
      <c r="G549" s="18">
        <f>'Trip Payment'!K549</f>
        <v>0</v>
      </c>
      <c r="H549" s="18" cm="1">
        <f t="array" ref="H549">SUMPRODUCT(('Arming Payment'!$A$3:$A$6698=$A549)*('Arming Payment'!$Q$3:$Q$6698))+'Availability Payment'!$L548</f>
        <v>0</v>
      </c>
      <c r="I549" s="18">
        <f t="shared" si="25"/>
        <v>120</v>
      </c>
    </row>
    <row r="550" spans="1:9" x14ac:dyDescent="0.25">
      <c r="A550" s="24">
        <v>548</v>
      </c>
      <c r="B550" s="23">
        <f t="shared" si="26"/>
        <v>44584</v>
      </c>
      <c r="C550" s="24">
        <v>20</v>
      </c>
      <c r="D550" s="22" t="str">
        <f t="shared" si="24"/>
        <v>ASET</v>
      </c>
      <c r="E550" s="18">
        <f>'Availability Payment'!H549</f>
        <v>120</v>
      </c>
      <c r="F550" s="18">
        <f>SUMIF('Arming Payment'!$A$3:$A$6698,'Total Payment(Hourly Detail)'!A550,'Arming Payment'!$O$3:$O$6698)</f>
        <v>0</v>
      </c>
      <c r="G550" s="18">
        <f>'Trip Payment'!K550</f>
        <v>0</v>
      </c>
      <c r="H550" s="18" cm="1">
        <f t="array" ref="H550">SUMPRODUCT(('Arming Payment'!$A$3:$A$6698=$A550)*('Arming Payment'!$Q$3:$Q$6698))+'Availability Payment'!$L549</f>
        <v>0</v>
      </c>
      <c r="I550" s="18">
        <f t="shared" si="25"/>
        <v>120</v>
      </c>
    </row>
    <row r="551" spans="1:9" x14ac:dyDescent="0.25">
      <c r="A551" s="24">
        <v>549</v>
      </c>
      <c r="B551" s="23">
        <f t="shared" si="26"/>
        <v>44584</v>
      </c>
      <c r="C551" s="24">
        <v>21</v>
      </c>
      <c r="D551" s="22" t="str">
        <f t="shared" si="24"/>
        <v>ASET</v>
      </c>
      <c r="E551" s="18">
        <f>'Availability Payment'!H550</f>
        <v>120</v>
      </c>
      <c r="F551" s="18">
        <f>SUMIF('Arming Payment'!$A$3:$A$6698,'Total Payment(Hourly Detail)'!A551,'Arming Payment'!$O$3:$O$6698)</f>
        <v>0</v>
      </c>
      <c r="G551" s="18">
        <f>'Trip Payment'!K551</f>
        <v>0</v>
      </c>
      <c r="H551" s="18" cm="1">
        <f t="array" ref="H551">SUMPRODUCT(('Arming Payment'!$A$3:$A$6698=$A551)*('Arming Payment'!$Q$3:$Q$6698))+'Availability Payment'!$L550</f>
        <v>0</v>
      </c>
      <c r="I551" s="18">
        <f t="shared" si="25"/>
        <v>120</v>
      </c>
    </row>
    <row r="552" spans="1:9" x14ac:dyDescent="0.25">
      <c r="A552" s="24">
        <v>550</v>
      </c>
      <c r="B552" s="23">
        <f t="shared" si="26"/>
        <v>44584</v>
      </c>
      <c r="C552" s="24">
        <v>22</v>
      </c>
      <c r="D552" s="22" t="str">
        <f t="shared" si="24"/>
        <v>ASET</v>
      </c>
      <c r="E552" s="18">
        <f>'Availability Payment'!H551</f>
        <v>120</v>
      </c>
      <c r="F552" s="18">
        <f>SUMIF('Arming Payment'!$A$3:$A$6698,'Total Payment(Hourly Detail)'!A552,'Arming Payment'!$O$3:$O$6698)</f>
        <v>0</v>
      </c>
      <c r="G552" s="18">
        <f>'Trip Payment'!K552</f>
        <v>0</v>
      </c>
      <c r="H552" s="18" cm="1">
        <f t="array" ref="H552">SUMPRODUCT(('Arming Payment'!$A$3:$A$6698=$A552)*('Arming Payment'!$Q$3:$Q$6698))+'Availability Payment'!$L551</f>
        <v>0</v>
      </c>
      <c r="I552" s="18">
        <f t="shared" si="25"/>
        <v>120</v>
      </c>
    </row>
    <row r="553" spans="1:9" x14ac:dyDescent="0.25">
      <c r="A553" s="24">
        <v>551</v>
      </c>
      <c r="B553" s="23">
        <f t="shared" si="26"/>
        <v>44584</v>
      </c>
      <c r="C553" s="24">
        <v>23</v>
      </c>
      <c r="D553" s="22" t="str">
        <f t="shared" si="24"/>
        <v>ASET</v>
      </c>
      <c r="E553" s="18">
        <f>'Availability Payment'!H552</f>
        <v>120</v>
      </c>
      <c r="F553" s="18">
        <f>SUMIF('Arming Payment'!$A$3:$A$6698,'Total Payment(Hourly Detail)'!A553,'Arming Payment'!$O$3:$O$6698)</f>
        <v>0</v>
      </c>
      <c r="G553" s="18">
        <f>'Trip Payment'!K553</f>
        <v>0</v>
      </c>
      <c r="H553" s="18" cm="1">
        <f t="array" ref="H553">SUMPRODUCT(('Arming Payment'!$A$3:$A$6698=$A553)*('Arming Payment'!$Q$3:$Q$6698))+'Availability Payment'!$L552</f>
        <v>0</v>
      </c>
      <c r="I553" s="18">
        <f t="shared" si="25"/>
        <v>120</v>
      </c>
    </row>
    <row r="554" spans="1:9" x14ac:dyDescent="0.25">
      <c r="A554" s="24">
        <v>552</v>
      </c>
      <c r="B554" s="23">
        <f t="shared" si="26"/>
        <v>44584</v>
      </c>
      <c r="C554" s="24">
        <v>24</v>
      </c>
      <c r="D554" s="22" t="str">
        <f t="shared" si="24"/>
        <v>ASET</v>
      </c>
      <c r="E554" s="18">
        <f>'Availability Payment'!H553</f>
        <v>120</v>
      </c>
      <c r="F554" s="18">
        <f>SUMIF('Arming Payment'!$A$3:$A$6698,'Total Payment(Hourly Detail)'!A554,'Arming Payment'!$O$3:$O$6698)</f>
        <v>0</v>
      </c>
      <c r="G554" s="18">
        <f>'Trip Payment'!K554</f>
        <v>0</v>
      </c>
      <c r="H554" s="18" cm="1">
        <f t="array" ref="H554">SUMPRODUCT(('Arming Payment'!$A$3:$A$6698=$A554)*('Arming Payment'!$Q$3:$Q$6698))+'Availability Payment'!$L553</f>
        <v>0</v>
      </c>
      <c r="I554" s="18">
        <f t="shared" si="25"/>
        <v>120</v>
      </c>
    </row>
    <row r="555" spans="1:9" x14ac:dyDescent="0.25">
      <c r="A555" s="24">
        <v>553</v>
      </c>
      <c r="B555" s="23">
        <f t="shared" si="26"/>
        <v>44585</v>
      </c>
      <c r="C555" s="24">
        <v>1</v>
      </c>
      <c r="D555" s="22" t="str">
        <f t="shared" si="24"/>
        <v>ASET</v>
      </c>
      <c r="E555" s="18">
        <f>'Availability Payment'!H554</f>
        <v>120</v>
      </c>
      <c r="F555" s="18">
        <f>SUMIF('Arming Payment'!$A$3:$A$6698,'Total Payment(Hourly Detail)'!A555,'Arming Payment'!$O$3:$O$6698)</f>
        <v>0</v>
      </c>
      <c r="G555" s="18">
        <f>'Trip Payment'!K555</f>
        <v>0</v>
      </c>
      <c r="H555" s="18" cm="1">
        <f t="array" ref="H555">SUMPRODUCT(('Arming Payment'!$A$3:$A$6698=$A555)*('Arming Payment'!$Q$3:$Q$6698))+'Availability Payment'!$L554</f>
        <v>0</v>
      </c>
      <c r="I555" s="18">
        <f t="shared" si="25"/>
        <v>120</v>
      </c>
    </row>
    <row r="556" spans="1:9" x14ac:dyDescent="0.25">
      <c r="A556" s="24">
        <v>554</v>
      </c>
      <c r="B556" s="23">
        <f t="shared" si="26"/>
        <v>44585</v>
      </c>
      <c r="C556" s="24">
        <v>2</v>
      </c>
      <c r="D556" s="22" t="str">
        <f t="shared" si="24"/>
        <v>ASET</v>
      </c>
      <c r="E556" s="18">
        <f>'Availability Payment'!H555</f>
        <v>120</v>
      </c>
      <c r="F556" s="18">
        <f>SUMIF('Arming Payment'!$A$3:$A$6698,'Total Payment(Hourly Detail)'!A556,'Arming Payment'!$O$3:$O$6698)</f>
        <v>0</v>
      </c>
      <c r="G556" s="18">
        <f>'Trip Payment'!K556</f>
        <v>0</v>
      </c>
      <c r="H556" s="18" cm="1">
        <f t="array" ref="H556">SUMPRODUCT(('Arming Payment'!$A$3:$A$6698=$A556)*('Arming Payment'!$Q$3:$Q$6698))+'Availability Payment'!$L555</f>
        <v>0</v>
      </c>
      <c r="I556" s="18">
        <f t="shared" si="25"/>
        <v>120</v>
      </c>
    </row>
    <row r="557" spans="1:9" x14ac:dyDescent="0.25">
      <c r="A557" s="24">
        <v>555</v>
      </c>
      <c r="B557" s="23">
        <f t="shared" si="26"/>
        <v>44585</v>
      </c>
      <c r="C557" s="24">
        <v>3</v>
      </c>
      <c r="D557" s="22" t="str">
        <f t="shared" si="24"/>
        <v>ASET</v>
      </c>
      <c r="E557" s="18">
        <f>'Availability Payment'!H556</f>
        <v>120</v>
      </c>
      <c r="F557" s="18">
        <f>SUMIF('Arming Payment'!$A$3:$A$6698,'Total Payment(Hourly Detail)'!A557,'Arming Payment'!$O$3:$O$6698)</f>
        <v>0</v>
      </c>
      <c r="G557" s="18">
        <f>'Trip Payment'!K557</f>
        <v>0</v>
      </c>
      <c r="H557" s="18" cm="1">
        <f t="array" ref="H557">SUMPRODUCT(('Arming Payment'!$A$3:$A$6698=$A557)*('Arming Payment'!$Q$3:$Q$6698))+'Availability Payment'!$L556</f>
        <v>0</v>
      </c>
      <c r="I557" s="18">
        <f t="shared" si="25"/>
        <v>120</v>
      </c>
    </row>
    <row r="558" spans="1:9" x14ac:dyDescent="0.25">
      <c r="A558" s="24">
        <v>556</v>
      </c>
      <c r="B558" s="23">
        <f t="shared" si="26"/>
        <v>44585</v>
      </c>
      <c r="C558" s="24">
        <v>4</v>
      </c>
      <c r="D558" s="22" t="str">
        <f t="shared" si="24"/>
        <v>ASET</v>
      </c>
      <c r="E558" s="18">
        <f>'Availability Payment'!H557</f>
        <v>120</v>
      </c>
      <c r="F558" s="18">
        <f>SUMIF('Arming Payment'!$A$3:$A$6698,'Total Payment(Hourly Detail)'!A558,'Arming Payment'!$O$3:$O$6698)</f>
        <v>0</v>
      </c>
      <c r="G558" s="18">
        <f>'Trip Payment'!K558</f>
        <v>0</v>
      </c>
      <c r="H558" s="18" cm="1">
        <f t="array" ref="H558">SUMPRODUCT(('Arming Payment'!$A$3:$A$6698=$A558)*('Arming Payment'!$Q$3:$Q$6698))+'Availability Payment'!$L557</f>
        <v>0</v>
      </c>
      <c r="I558" s="18">
        <f t="shared" si="25"/>
        <v>120</v>
      </c>
    </row>
    <row r="559" spans="1:9" x14ac:dyDescent="0.25">
      <c r="A559" s="24">
        <v>557</v>
      </c>
      <c r="B559" s="23">
        <f t="shared" si="26"/>
        <v>44585</v>
      </c>
      <c r="C559" s="24">
        <v>5</v>
      </c>
      <c r="D559" s="22" t="str">
        <f t="shared" si="24"/>
        <v>ASET</v>
      </c>
      <c r="E559" s="18">
        <f>'Availability Payment'!H558</f>
        <v>120</v>
      </c>
      <c r="F559" s="18">
        <f>SUMIF('Arming Payment'!$A$3:$A$6698,'Total Payment(Hourly Detail)'!A559,'Arming Payment'!$O$3:$O$6698)</f>
        <v>0</v>
      </c>
      <c r="G559" s="18">
        <f>'Trip Payment'!K559</f>
        <v>0</v>
      </c>
      <c r="H559" s="18" cm="1">
        <f t="array" ref="H559">SUMPRODUCT(('Arming Payment'!$A$3:$A$6698=$A559)*('Arming Payment'!$Q$3:$Q$6698))+'Availability Payment'!$L558</f>
        <v>0</v>
      </c>
      <c r="I559" s="18">
        <f t="shared" si="25"/>
        <v>120</v>
      </c>
    </row>
    <row r="560" spans="1:9" x14ac:dyDescent="0.25">
      <c r="A560" s="24">
        <v>558</v>
      </c>
      <c r="B560" s="23">
        <f t="shared" si="26"/>
        <v>44585</v>
      </c>
      <c r="C560" s="24">
        <v>6</v>
      </c>
      <c r="D560" s="22" t="str">
        <f t="shared" si="24"/>
        <v>ASET</v>
      </c>
      <c r="E560" s="18">
        <f>'Availability Payment'!H559</f>
        <v>120</v>
      </c>
      <c r="F560" s="18">
        <f>SUMIF('Arming Payment'!$A$3:$A$6698,'Total Payment(Hourly Detail)'!A560,'Arming Payment'!$O$3:$O$6698)</f>
        <v>0</v>
      </c>
      <c r="G560" s="18">
        <f>'Trip Payment'!K560</f>
        <v>0</v>
      </c>
      <c r="H560" s="18" cm="1">
        <f t="array" ref="H560">SUMPRODUCT(('Arming Payment'!$A$3:$A$6698=$A560)*('Arming Payment'!$Q$3:$Q$6698))+'Availability Payment'!$L559</f>
        <v>0</v>
      </c>
      <c r="I560" s="18">
        <f t="shared" si="25"/>
        <v>120</v>
      </c>
    </row>
    <row r="561" spans="1:9" x14ac:dyDescent="0.25">
      <c r="A561" s="24">
        <v>559</v>
      </c>
      <c r="B561" s="23">
        <f t="shared" si="26"/>
        <v>44585</v>
      </c>
      <c r="C561" s="24">
        <v>7</v>
      </c>
      <c r="D561" s="22" t="str">
        <f t="shared" si="24"/>
        <v>ASET</v>
      </c>
      <c r="E561" s="18">
        <f>'Availability Payment'!H560</f>
        <v>120</v>
      </c>
      <c r="F561" s="18">
        <f>SUMIF('Arming Payment'!$A$3:$A$6698,'Total Payment(Hourly Detail)'!A561,'Arming Payment'!$O$3:$O$6698)</f>
        <v>0</v>
      </c>
      <c r="G561" s="18">
        <f>'Trip Payment'!K561</f>
        <v>0</v>
      </c>
      <c r="H561" s="18" cm="1">
        <f t="array" ref="H561">SUMPRODUCT(('Arming Payment'!$A$3:$A$6698=$A561)*('Arming Payment'!$Q$3:$Q$6698))+'Availability Payment'!$L560</f>
        <v>0</v>
      </c>
      <c r="I561" s="18">
        <f t="shared" si="25"/>
        <v>120</v>
      </c>
    </row>
    <row r="562" spans="1:9" x14ac:dyDescent="0.25">
      <c r="A562" s="24">
        <v>560</v>
      </c>
      <c r="B562" s="23">
        <f t="shared" si="26"/>
        <v>44585</v>
      </c>
      <c r="C562" s="24">
        <v>8</v>
      </c>
      <c r="D562" s="22" t="str">
        <f t="shared" si="24"/>
        <v>ASET</v>
      </c>
      <c r="E562" s="18">
        <f>'Availability Payment'!H561</f>
        <v>120</v>
      </c>
      <c r="F562" s="18">
        <f>SUMIF('Arming Payment'!$A$3:$A$6698,'Total Payment(Hourly Detail)'!A562,'Arming Payment'!$O$3:$O$6698)</f>
        <v>0</v>
      </c>
      <c r="G562" s="18">
        <f>'Trip Payment'!K562</f>
        <v>0</v>
      </c>
      <c r="H562" s="18" cm="1">
        <f t="array" ref="H562">SUMPRODUCT(('Arming Payment'!$A$3:$A$6698=$A562)*('Arming Payment'!$Q$3:$Q$6698))+'Availability Payment'!$L561</f>
        <v>0</v>
      </c>
      <c r="I562" s="18">
        <f t="shared" si="25"/>
        <v>120</v>
      </c>
    </row>
    <row r="563" spans="1:9" x14ac:dyDescent="0.25">
      <c r="A563" s="24">
        <v>561</v>
      </c>
      <c r="B563" s="23">
        <f t="shared" si="26"/>
        <v>44585</v>
      </c>
      <c r="C563" s="24">
        <v>9</v>
      </c>
      <c r="D563" s="22" t="str">
        <f t="shared" si="24"/>
        <v>ASET</v>
      </c>
      <c r="E563" s="18">
        <f>'Availability Payment'!H562</f>
        <v>120</v>
      </c>
      <c r="F563" s="18">
        <f>SUMIF('Arming Payment'!$A$3:$A$6698,'Total Payment(Hourly Detail)'!A563,'Arming Payment'!$O$3:$O$6698)</f>
        <v>0</v>
      </c>
      <c r="G563" s="18">
        <f>'Trip Payment'!K563</f>
        <v>0</v>
      </c>
      <c r="H563" s="18" cm="1">
        <f t="array" ref="H563">SUMPRODUCT(('Arming Payment'!$A$3:$A$6698=$A563)*('Arming Payment'!$Q$3:$Q$6698))+'Availability Payment'!$L562</f>
        <v>0</v>
      </c>
      <c r="I563" s="18">
        <f t="shared" si="25"/>
        <v>120</v>
      </c>
    </row>
    <row r="564" spans="1:9" x14ac:dyDescent="0.25">
      <c r="A564" s="24">
        <v>562</v>
      </c>
      <c r="B564" s="23">
        <f t="shared" si="26"/>
        <v>44585</v>
      </c>
      <c r="C564" s="24">
        <v>10</v>
      </c>
      <c r="D564" s="22" t="str">
        <f t="shared" si="24"/>
        <v>ASET</v>
      </c>
      <c r="E564" s="18">
        <f>'Availability Payment'!H563</f>
        <v>120</v>
      </c>
      <c r="F564" s="18">
        <f>SUMIF('Arming Payment'!$A$3:$A$6698,'Total Payment(Hourly Detail)'!A564,'Arming Payment'!$O$3:$O$6698)</f>
        <v>0</v>
      </c>
      <c r="G564" s="18">
        <f>'Trip Payment'!K564</f>
        <v>0</v>
      </c>
      <c r="H564" s="18" cm="1">
        <f t="array" ref="H564">SUMPRODUCT(('Arming Payment'!$A$3:$A$6698=$A564)*('Arming Payment'!$Q$3:$Q$6698))+'Availability Payment'!$L563</f>
        <v>0</v>
      </c>
      <c r="I564" s="18">
        <f t="shared" si="25"/>
        <v>120</v>
      </c>
    </row>
    <row r="565" spans="1:9" x14ac:dyDescent="0.25">
      <c r="A565" s="24">
        <v>563</v>
      </c>
      <c r="B565" s="23">
        <f t="shared" si="26"/>
        <v>44585</v>
      </c>
      <c r="C565" s="24">
        <v>11</v>
      </c>
      <c r="D565" s="22" t="str">
        <f t="shared" si="24"/>
        <v>ASET</v>
      </c>
      <c r="E565" s="18">
        <f>'Availability Payment'!H564</f>
        <v>120</v>
      </c>
      <c r="F565" s="18">
        <f>SUMIF('Arming Payment'!$A$3:$A$6698,'Total Payment(Hourly Detail)'!A565,'Arming Payment'!$O$3:$O$6698)</f>
        <v>0</v>
      </c>
      <c r="G565" s="18">
        <f>'Trip Payment'!K565</f>
        <v>0</v>
      </c>
      <c r="H565" s="18" cm="1">
        <f t="array" ref="H565">SUMPRODUCT(('Arming Payment'!$A$3:$A$6698=$A565)*('Arming Payment'!$Q$3:$Q$6698))+'Availability Payment'!$L564</f>
        <v>0</v>
      </c>
      <c r="I565" s="18">
        <f t="shared" si="25"/>
        <v>120</v>
      </c>
    </row>
    <row r="566" spans="1:9" x14ac:dyDescent="0.25">
      <c r="A566" s="24">
        <v>564</v>
      </c>
      <c r="B566" s="23">
        <f t="shared" si="26"/>
        <v>44585</v>
      </c>
      <c r="C566" s="24">
        <v>12</v>
      </c>
      <c r="D566" s="22" t="str">
        <f t="shared" si="24"/>
        <v>ASET</v>
      </c>
      <c r="E566" s="18">
        <f>'Availability Payment'!H565</f>
        <v>120</v>
      </c>
      <c r="F566" s="18">
        <f>SUMIF('Arming Payment'!$A$3:$A$6698,'Total Payment(Hourly Detail)'!A566,'Arming Payment'!$O$3:$O$6698)</f>
        <v>0</v>
      </c>
      <c r="G566" s="18">
        <f>'Trip Payment'!K566</f>
        <v>0</v>
      </c>
      <c r="H566" s="18" cm="1">
        <f t="array" ref="H566">SUMPRODUCT(('Arming Payment'!$A$3:$A$6698=$A566)*('Arming Payment'!$Q$3:$Q$6698))+'Availability Payment'!$L565</f>
        <v>0</v>
      </c>
      <c r="I566" s="18">
        <f t="shared" si="25"/>
        <v>120</v>
      </c>
    </row>
    <row r="567" spans="1:9" x14ac:dyDescent="0.25">
      <c r="A567" s="24">
        <v>565</v>
      </c>
      <c r="B567" s="23">
        <f t="shared" si="26"/>
        <v>44585</v>
      </c>
      <c r="C567" s="24">
        <v>13</v>
      </c>
      <c r="D567" s="22" t="str">
        <f t="shared" si="24"/>
        <v>ASET</v>
      </c>
      <c r="E567" s="18">
        <f>'Availability Payment'!H566</f>
        <v>120</v>
      </c>
      <c r="F567" s="18">
        <f>SUMIF('Arming Payment'!$A$3:$A$6698,'Total Payment(Hourly Detail)'!A567,'Arming Payment'!$O$3:$O$6698)</f>
        <v>0</v>
      </c>
      <c r="G567" s="18">
        <f>'Trip Payment'!K567</f>
        <v>0</v>
      </c>
      <c r="H567" s="18" cm="1">
        <f t="array" ref="H567">SUMPRODUCT(('Arming Payment'!$A$3:$A$6698=$A567)*('Arming Payment'!$Q$3:$Q$6698))+'Availability Payment'!$L566</f>
        <v>0</v>
      </c>
      <c r="I567" s="18">
        <f t="shared" si="25"/>
        <v>120</v>
      </c>
    </row>
    <row r="568" spans="1:9" x14ac:dyDescent="0.25">
      <c r="A568" s="24">
        <v>566</v>
      </c>
      <c r="B568" s="23">
        <f t="shared" si="26"/>
        <v>44585</v>
      </c>
      <c r="C568" s="24">
        <v>14</v>
      </c>
      <c r="D568" s="22" t="str">
        <f t="shared" si="24"/>
        <v>ASET</v>
      </c>
      <c r="E568" s="18">
        <f>'Availability Payment'!H567</f>
        <v>120</v>
      </c>
      <c r="F568" s="18">
        <f>SUMIF('Arming Payment'!$A$3:$A$6698,'Total Payment(Hourly Detail)'!A568,'Arming Payment'!$O$3:$O$6698)</f>
        <v>0</v>
      </c>
      <c r="G568" s="18">
        <f>'Trip Payment'!K568</f>
        <v>0</v>
      </c>
      <c r="H568" s="18" cm="1">
        <f t="array" ref="H568">SUMPRODUCT(('Arming Payment'!$A$3:$A$6698=$A568)*('Arming Payment'!$Q$3:$Q$6698))+'Availability Payment'!$L567</f>
        <v>0</v>
      </c>
      <c r="I568" s="18">
        <f t="shared" si="25"/>
        <v>120</v>
      </c>
    </row>
    <row r="569" spans="1:9" x14ac:dyDescent="0.25">
      <c r="A569" s="24">
        <v>567</v>
      </c>
      <c r="B569" s="23">
        <f t="shared" si="26"/>
        <v>44585</v>
      </c>
      <c r="C569" s="24">
        <v>15</v>
      </c>
      <c r="D569" s="22" t="str">
        <f t="shared" si="24"/>
        <v>ASET</v>
      </c>
      <c r="E569" s="18">
        <f>'Availability Payment'!H568</f>
        <v>120</v>
      </c>
      <c r="F569" s="18">
        <f>SUMIF('Arming Payment'!$A$3:$A$6698,'Total Payment(Hourly Detail)'!A569,'Arming Payment'!$O$3:$O$6698)</f>
        <v>0</v>
      </c>
      <c r="G569" s="18">
        <f>'Trip Payment'!K569</f>
        <v>0</v>
      </c>
      <c r="H569" s="18" cm="1">
        <f t="array" ref="H569">SUMPRODUCT(('Arming Payment'!$A$3:$A$6698=$A569)*('Arming Payment'!$Q$3:$Q$6698))+'Availability Payment'!$L568</f>
        <v>0</v>
      </c>
      <c r="I569" s="18">
        <f t="shared" si="25"/>
        <v>120</v>
      </c>
    </row>
    <row r="570" spans="1:9" x14ac:dyDescent="0.25">
      <c r="A570" s="24">
        <v>568</v>
      </c>
      <c r="B570" s="23">
        <f t="shared" si="26"/>
        <v>44585</v>
      </c>
      <c r="C570" s="24">
        <v>16</v>
      </c>
      <c r="D570" s="22" t="str">
        <f t="shared" si="24"/>
        <v>ASET</v>
      </c>
      <c r="E570" s="18">
        <f>'Availability Payment'!H569</f>
        <v>120</v>
      </c>
      <c r="F570" s="18">
        <f>SUMIF('Arming Payment'!$A$3:$A$6698,'Total Payment(Hourly Detail)'!A570,'Arming Payment'!$O$3:$O$6698)</f>
        <v>0</v>
      </c>
      <c r="G570" s="18">
        <f>'Trip Payment'!K570</f>
        <v>0</v>
      </c>
      <c r="H570" s="18" cm="1">
        <f t="array" ref="H570">SUMPRODUCT(('Arming Payment'!$A$3:$A$6698=$A570)*('Arming Payment'!$Q$3:$Q$6698))+'Availability Payment'!$L569</f>
        <v>0</v>
      </c>
      <c r="I570" s="18">
        <f t="shared" si="25"/>
        <v>120</v>
      </c>
    </row>
    <row r="571" spans="1:9" x14ac:dyDescent="0.25">
      <c r="A571" s="24">
        <v>569</v>
      </c>
      <c r="B571" s="23">
        <f t="shared" si="26"/>
        <v>44585</v>
      </c>
      <c r="C571" s="24">
        <v>17</v>
      </c>
      <c r="D571" s="22" t="str">
        <f t="shared" si="24"/>
        <v>ASET</v>
      </c>
      <c r="E571" s="18">
        <f>'Availability Payment'!H570</f>
        <v>120</v>
      </c>
      <c r="F571" s="18">
        <f>SUMIF('Arming Payment'!$A$3:$A$6698,'Total Payment(Hourly Detail)'!A571,'Arming Payment'!$O$3:$O$6698)</f>
        <v>0</v>
      </c>
      <c r="G571" s="18">
        <f>'Trip Payment'!K571</f>
        <v>0</v>
      </c>
      <c r="H571" s="18" cm="1">
        <f t="array" ref="H571">SUMPRODUCT(('Arming Payment'!$A$3:$A$6698=$A571)*('Arming Payment'!$Q$3:$Q$6698))+'Availability Payment'!$L570</f>
        <v>0</v>
      </c>
      <c r="I571" s="18">
        <f t="shared" si="25"/>
        <v>120</v>
      </c>
    </row>
    <row r="572" spans="1:9" x14ac:dyDescent="0.25">
      <c r="A572" s="24">
        <v>570</v>
      </c>
      <c r="B572" s="23">
        <f t="shared" si="26"/>
        <v>44585</v>
      </c>
      <c r="C572" s="24">
        <v>18</v>
      </c>
      <c r="D572" s="22" t="str">
        <f t="shared" si="24"/>
        <v>ASET</v>
      </c>
      <c r="E572" s="18">
        <f>'Availability Payment'!H571</f>
        <v>120</v>
      </c>
      <c r="F572" s="18">
        <f>SUMIF('Arming Payment'!$A$3:$A$6698,'Total Payment(Hourly Detail)'!A572,'Arming Payment'!$O$3:$O$6698)</f>
        <v>0</v>
      </c>
      <c r="G572" s="18">
        <f>'Trip Payment'!K572</f>
        <v>0</v>
      </c>
      <c r="H572" s="18" cm="1">
        <f t="array" ref="H572">SUMPRODUCT(('Arming Payment'!$A$3:$A$6698=$A572)*('Arming Payment'!$Q$3:$Q$6698))+'Availability Payment'!$L571</f>
        <v>0</v>
      </c>
      <c r="I572" s="18">
        <f t="shared" si="25"/>
        <v>120</v>
      </c>
    </row>
    <row r="573" spans="1:9" x14ac:dyDescent="0.25">
      <c r="A573" s="24">
        <v>571</v>
      </c>
      <c r="B573" s="23">
        <f t="shared" si="26"/>
        <v>44585</v>
      </c>
      <c r="C573" s="24">
        <v>19</v>
      </c>
      <c r="D573" s="22" t="str">
        <f t="shared" si="24"/>
        <v>ASET</v>
      </c>
      <c r="E573" s="18">
        <f>'Availability Payment'!H572</f>
        <v>120</v>
      </c>
      <c r="F573" s="18">
        <f>SUMIF('Arming Payment'!$A$3:$A$6698,'Total Payment(Hourly Detail)'!A573,'Arming Payment'!$O$3:$O$6698)</f>
        <v>0</v>
      </c>
      <c r="G573" s="18">
        <f>'Trip Payment'!K573</f>
        <v>0</v>
      </c>
      <c r="H573" s="18" cm="1">
        <f t="array" ref="H573">SUMPRODUCT(('Arming Payment'!$A$3:$A$6698=$A573)*('Arming Payment'!$Q$3:$Q$6698))+'Availability Payment'!$L572</f>
        <v>0</v>
      </c>
      <c r="I573" s="18">
        <f t="shared" si="25"/>
        <v>120</v>
      </c>
    </row>
    <row r="574" spans="1:9" x14ac:dyDescent="0.25">
      <c r="A574" s="24">
        <v>572</v>
      </c>
      <c r="B574" s="23">
        <f t="shared" si="26"/>
        <v>44585</v>
      </c>
      <c r="C574" s="24">
        <v>20</v>
      </c>
      <c r="D574" s="22" t="str">
        <f t="shared" si="24"/>
        <v>ASET</v>
      </c>
      <c r="E574" s="18">
        <f>'Availability Payment'!H573</f>
        <v>120</v>
      </c>
      <c r="F574" s="18">
        <f>SUMIF('Arming Payment'!$A$3:$A$6698,'Total Payment(Hourly Detail)'!A574,'Arming Payment'!$O$3:$O$6698)</f>
        <v>0</v>
      </c>
      <c r="G574" s="18">
        <f>'Trip Payment'!K574</f>
        <v>0</v>
      </c>
      <c r="H574" s="18" cm="1">
        <f t="array" ref="H574">SUMPRODUCT(('Arming Payment'!$A$3:$A$6698=$A574)*('Arming Payment'!$Q$3:$Q$6698))+'Availability Payment'!$L573</f>
        <v>0</v>
      </c>
      <c r="I574" s="18">
        <f t="shared" si="25"/>
        <v>120</v>
      </c>
    </row>
    <row r="575" spans="1:9" x14ac:dyDescent="0.25">
      <c r="A575" s="24">
        <v>573</v>
      </c>
      <c r="B575" s="23">
        <f t="shared" si="26"/>
        <v>44585</v>
      </c>
      <c r="C575" s="24">
        <v>21</v>
      </c>
      <c r="D575" s="22" t="str">
        <f t="shared" si="24"/>
        <v>ASET</v>
      </c>
      <c r="E575" s="18">
        <f>'Availability Payment'!H574</f>
        <v>120</v>
      </c>
      <c r="F575" s="18">
        <f>SUMIF('Arming Payment'!$A$3:$A$6698,'Total Payment(Hourly Detail)'!A575,'Arming Payment'!$O$3:$O$6698)</f>
        <v>0</v>
      </c>
      <c r="G575" s="18">
        <f>'Trip Payment'!K575</f>
        <v>0</v>
      </c>
      <c r="H575" s="18" cm="1">
        <f t="array" ref="H575">SUMPRODUCT(('Arming Payment'!$A$3:$A$6698=$A575)*('Arming Payment'!$Q$3:$Q$6698))+'Availability Payment'!$L574</f>
        <v>0</v>
      </c>
      <c r="I575" s="18">
        <f t="shared" si="25"/>
        <v>120</v>
      </c>
    </row>
    <row r="576" spans="1:9" x14ac:dyDescent="0.25">
      <c r="A576" s="24">
        <v>574</v>
      </c>
      <c r="B576" s="23">
        <f t="shared" si="26"/>
        <v>44585</v>
      </c>
      <c r="C576" s="24">
        <v>22</v>
      </c>
      <c r="D576" s="22" t="str">
        <f t="shared" si="24"/>
        <v>ASET</v>
      </c>
      <c r="E576" s="18">
        <f>'Availability Payment'!H575</f>
        <v>120</v>
      </c>
      <c r="F576" s="18">
        <f>SUMIF('Arming Payment'!$A$3:$A$6698,'Total Payment(Hourly Detail)'!A576,'Arming Payment'!$O$3:$O$6698)</f>
        <v>0</v>
      </c>
      <c r="G576" s="18">
        <f>'Trip Payment'!K576</f>
        <v>0</v>
      </c>
      <c r="H576" s="18" cm="1">
        <f t="array" ref="H576">SUMPRODUCT(('Arming Payment'!$A$3:$A$6698=$A576)*('Arming Payment'!$Q$3:$Q$6698))+'Availability Payment'!$L575</f>
        <v>0</v>
      </c>
      <c r="I576" s="18">
        <f t="shared" si="25"/>
        <v>120</v>
      </c>
    </row>
    <row r="577" spans="1:9" x14ac:dyDescent="0.25">
      <c r="A577" s="24">
        <v>575</v>
      </c>
      <c r="B577" s="23">
        <f t="shared" si="26"/>
        <v>44585</v>
      </c>
      <c r="C577" s="24">
        <v>23</v>
      </c>
      <c r="D577" s="22" t="str">
        <f t="shared" si="24"/>
        <v>ASET</v>
      </c>
      <c r="E577" s="18">
        <f>'Availability Payment'!H576</f>
        <v>120</v>
      </c>
      <c r="F577" s="18">
        <f>SUMIF('Arming Payment'!$A$3:$A$6698,'Total Payment(Hourly Detail)'!A577,'Arming Payment'!$O$3:$O$6698)</f>
        <v>0</v>
      </c>
      <c r="G577" s="18">
        <f>'Trip Payment'!K577</f>
        <v>0</v>
      </c>
      <c r="H577" s="18" cm="1">
        <f t="array" ref="H577">SUMPRODUCT(('Arming Payment'!$A$3:$A$6698=$A577)*('Arming Payment'!$Q$3:$Q$6698))+'Availability Payment'!$L576</f>
        <v>0</v>
      </c>
      <c r="I577" s="18">
        <f t="shared" si="25"/>
        <v>120</v>
      </c>
    </row>
    <row r="578" spans="1:9" x14ac:dyDescent="0.25">
      <c r="A578" s="24">
        <v>576</v>
      </c>
      <c r="B578" s="23">
        <f t="shared" si="26"/>
        <v>44585</v>
      </c>
      <c r="C578" s="24">
        <v>24</v>
      </c>
      <c r="D578" s="22" t="str">
        <f t="shared" si="24"/>
        <v>ASET</v>
      </c>
      <c r="E578" s="18">
        <f>'Availability Payment'!H577</f>
        <v>120</v>
      </c>
      <c r="F578" s="18">
        <f>SUMIF('Arming Payment'!$A$3:$A$6698,'Total Payment(Hourly Detail)'!A578,'Arming Payment'!$O$3:$O$6698)</f>
        <v>0</v>
      </c>
      <c r="G578" s="18">
        <f>'Trip Payment'!K578</f>
        <v>0</v>
      </c>
      <c r="H578" s="18" cm="1">
        <f t="array" ref="H578">SUMPRODUCT(('Arming Payment'!$A$3:$A$6698=$A578)*('Arming Payment'!$Q$3:$Q$6698))+'Availability Payment'!$L577</f>
        <v>0</v>
      </c>
      <c r="I578" s="18">
        <f t="shared" si="25"/>
        <v>120</v>
      </c>
    </row>
    <row r="579" spans="1:9" x14ac:dyDescent="0.25">
      <c r="A579" s="24">
        <v>577</v>
      </c>
      <c r="B579" s="23">
        <f t="shared" si="26"/>
        <v>44586</v>
      </c>
      <c r="C579" s="24">
        <v>1</v>
      </c>
      <c r="D579" s="22" t="str">
        <f t="shared" ref="D579:D642" si="27">Unit</f>
        <v>ASET</v>
      </c>
      <c r="E579" s="18">
        <f>'Availability Payment'!H578</f>
        <v>120</v>
      </c>
      <c r="F579" s="18">
        <f>SUMIF('Arming Payment'!$A$3:$A$6698,'Total Payment(Hourly Detail)'!A579,'Arming Payment'!$O$3:$O$6698)</f>
        <v>0</v>
      </c>
      <c r="G579" s="18">
        <f>'Trip Payment'!K579</f>
        <v>0</v>
      </c>
      <c r="H579" s="18" cm="1">
        <f t="array" ref="H579">SUMPRODUCT(('Arming Payment'!$A$3:$A$6698=$A579)*('Arming Payment'!$Q$3:$Q$6698))+'Availability Payment'!$L578</f>
        <v>0</v>
      </c>
      <c r="I579" s="18">
        <f t="shared" ref="I579:I642" si="28">SUM(E579:H579)</f>
        <v>120</v>
      </c>
    </row>
    <row r="580" spans="1:9" x14ac:dyDescent="0.25">
      <c r="A580" s="24">
        <v>578</v>
      </c>
      <c r="B580" s="23">
        <f t="shared" si="26"/>
        <v>44586</v>
      </c>
      <c r="C580" s="24">
        <v>2</v>
      </c>
      <c r="D580" s="22" t="str">
        <f t="shared" si="27"/>
        <v>ASET</v>
      </c>
      <c r="E580" s="18">
        <f>'Availability Payment'!H579</f>
        <v>120</v>
      </c>
      <c r="F580" s="18">
        <f>SUMIF('Arming Payment'!$A$3:$A$6698,'Total Payment(Hourly Detail)'!A580,'Arming Payment'!$O$3:$O$6698)</f>
        <v>0</v>
      </c>
      <c r="G580" s="18">
        <f>'Trip Payment'!K580</f>
        <v>0</v>
      </c>
      <c r="H580" s="18" cm="1">
        <f t="array" ref="H580">SUMPRODUCT(('Arming Payment'!$A$3:$A$6698=$A580)*('Arming Payment'!$Q$3:$Q$6698))+'Availability Payment'!$L579</f>
        <v>0</v>
      </c>
      <c r="I580" s="18">
        <f t="shared" si="28"/>
        <v>120</v>
      </c>
    </row>
    <row r="581" spans="1:9" x14ac:dyDescent="0.25">
      <c r="A581" s="24">
        <v>579</v>
      </c>
      <c r="B581" s="23">
        <f t="shared" si="26"/>
        <v>44586</v>
      </c>
      <c r="C581" s="24">
        <v>3</v>
      </c>
      <c r="D581" s="22" t="str">
        <f t="shared" si="27"/>
        <v>ASET</v>
      </c>
      <c r="E581" s="18">
        <f>'Availability Payment'!H580</f>
        <v>120</v>
      </c>
      <c r="F581" s="18">
        <f>SUMIF('Arming Payment'!$A$3:$A$6698,'Total Payment(Hourly Detail)'!A581,'Arming Payment'!$O$3:$O$6698)</f>
        <v>0</v>
      </c>
      <c r="G581" s="18">
        <f>'Trip Payment'!K581</f>
        <v>0</v>
      </c>
      <c r="H581" s="18" cm="1">
        <f t="array" ref="H581">SUMPRODUCT(('Arming Payment'!$A$3:$A$6698=$A581)*('Arming Payment'!$Q$3:$Q$6698))+'Availability Payment'!$L580</f>
        <v>0</v>
      </c>
      <c r="I581" s="18">
        <f t="shared" si="28"/>
        <v>120</v>
      </c>
    </row>
    <row r="582" spans="1:9" x14ac:dyDescent="0.25">
      <c r="A582" s="24">
        <v>580</v>
      </c>
      <c r="B582" s="23">
        <f t="shared" ref="B582:B645" si="29">IF(C582&gt;C581,B581,B581+1)</f>
        <v>44586</v>
      </c>
      <c r="C582" s="24">
        <v>4</v>
      </c>
      <c r="D582" s="22" t="str">
        <f t="shared" si="27"/>
        <v>ASET</v>
      </c>
      <c r="E582" s="18">
        <f>'Availability Payment'!H581</f>
        <v>120</v>
      </c>
      <c r="F582" s="18">
        <f>SUMIF('Arming Payment'!$A$3:$A$6698,'Total Payment(Hourly Detail)'!A582,'Arming Payment'!$O$3:$O$6698)</f>
        <v>0</v>
      </c>
      <c r="G582" s="18">
        <f>'Trip Payment'!K582</f>
        <v>0</v>
      </c>
      <c r="H582" s="18" cm="1">
        <f t="array" ref="H582">SUMPRODUCT(('Arming Payment'!$A$3:$A$6698=$A582)*('Arming Payment'!$Q$3:$Q$6698))+'Availability Payment'!$L581</f>
        <v>0</v>
      </c>
      <c r="I582" s="18">
        <f t="shared" si="28"/>
        <v>120</v>
      </c>
    </row>
    <row r="583" spans="1:9" x14ac:dyDescent="0.25">
      <c r="A583" s="24">
        <v>581</v>
      </c>
      <c r="B583" s="23">
        <f t="shared" si="29"/>
        <v>44586</v>
      </c>
      <c r="C583" s="24">
        <v>5</v>
      </c>
      <c r="D583" s="22" t="str">
        <f t="shared" si="27"/>
        <v>ASET</v>
      </c>
      <c r="E583" s="18">
        <f>'Availability Payment'!H582</f>
        <v>120</v>
      </c>
      <c r="F583" s="18">
        <f>SUMIF('Arming Payment'!$A$3:$A$6698,'Total Payment(Hourly Detail)'!A583,'Arming Payment'!$O$3:$O$6698)</f>
        <v>0</v>
      </c>
      <c r="G583" s="18">
        <f>'Trip Payment'!K583</f>
        <v>0</v>
      </c>
      <c r="H583" s="18" cm="1">
        <f t="array" ref="H583">SUMPRODUCT(('Arming Payment'!$A$3:$A$6698=$A583)*('Arming Payment'!$Q$3:$Q$6698))+'Availability Payment'!$L582</f>
        <v>0</v>
      </c>
      <c r="I583" s="18">
        <f t="shared" si="28"/>
        <v>120</v>
      </c>
    </row>
    <row r="584" spans="1:9" x14ac:dyDescent="0.25">
      <c r="A584" s="24">
        <v>582</v>
      </c>
      <c r="B584" s="23">
        <f t="shared" si="29"/>
        <v>44586</v>
      </c>
      <c r="C584" s="24">
        <v>6</v>
      </c>
      <c r="D584" s="22" t="str">
        <f t="shared" si="27"/>
        <v>ASET</v>
      </c>
      <c r="E584" s="18">
        <f>'Availability Payment'!H583</f>
        <v>120</v>
      </c>
      <c r="F584" s="18">
        <f>SUMIF('Arming Payment'!$A$3:$A$6698,'Total Payment(Hourly Detail)'!A584,'Arming Payment'!$O$3:$O$6698)</f>
        <v>0</v>
      </c>
      <c r="G584" s="18">
        <f>'Trip Payment'!K584</f>
        <v>0</v>
      </c>
      <c r="H584" s="18" cm="1">
        <f t="array" ref="H584">SUMPRODUCT(('Arming Payment'!$A$3:$A$6698=$A584)*('Arming Payment'!$Q$3:$Q$6698))+'Availability Payment'!$L583</f>
        <v>0</v>
      </c>
      <c r="I584" s="18">
        <f t="shared" si="28"/>
        <v>120</v>
      </c>
    </row>
    <row r="585" spans="1:9" x14ac:dyDescent="0.25">
      <c r="A585" s="24">
        <v>583</v>
      </c>
      <c r="B585" s="23">
        <f t="shared" si="29"/>
        <v>44586</v>
      </c>
      <c r="C585" s="24">
        <v>7</v>
      </c>
      <c r="D585" s="22" t="str">
        <f t="shared" si="27"/>
        <v>ASET</v>
      </c>
      <c r="E585" s="18">
        <f>'Availability Payment'!H584</f>
        <v>120</v>
      </c>
      <c r="F585" s="18">
        <f>SUMIF('Arming Payment'!$A$3:$A$6698,'Total Payment(Hourly Detail)'!A585,'Arming Payment'!$O$3:$O$6698)</f>
        <v>0</v>
      </c>
      <c r="G585" s="18">
        <f>'Trip Payment'!K585</f>
        <v>0</v>
      </c>
      <c r="H585" s="18" cm="1">
        <f t="array" ref="H585">SUMPRODUCT(('Arming Payment'!$A$3:$A$6698=$A585)*('Arming Payment'!$Q$3:$Q$6698))+'Availability Payment'!$L584</f>
        <v>0</v>
      </c>
      <c r="I585" s="18">
        <f t="shared" si="28"/>
        <v>120</v>
      </c>
    </row>
    <row r="586" spans="1:9" x14ac:dyDescent="0.25">
      <c r="A586" s="24">
        <v>584</v>
      </c>
      <c r="B586" s="23">
        <f t="shared" si="29"/>
        <v>44586</v>
      </c>
      <c r="C586" s="24">
        <v>8</v>
      </c>
      <c r="D586" s="22" t="str">
        <f t="shared" si="27"/>
        <v>ASET</v>
      </c>
      <c r="E586" s="18">
        <f>'Availability Payment'!H585</f>
        <v>120</v>
      </c>
      <c r="F586" s="18">
        <f>SUMIF('Arming Payment'!$A$3:$A$6698,'Total Payment(Hourly Detail)'!A586,'Arming Payment'!$O$3:$O$6698)</f>
        <v>0</v>
      </c>
      <c r="G586" s="18">
        <f>'Trip Payment'!K586</f>
        <v>0</v>
      </c>
      <c r="H586" s="18" cm="1">
        <f t="array" ref="H586">SUMPRODUCT(('Arming Payment'!$A$3:$A$6698=$A586)*('Arming Payment'!$Q$3:$Q$6698))+'Availability Payment'!$L585</f>
        <v>0</v>
      </c>
      <c r="I586" s="18">
        <f t="shared" si="28"/>
        <v>120</v>
      </c>
    </row>
    <row r="587" spans="1:9" x14ac:dyDescent="0.25">
      <c r="A587" s="24">
        <v>585</v>
      </c>
      <c r="B587" s="23">
        <f t="shared" si="29"/>
        <v>44586</v>
      </c>
      <c r="C587" s="24">
        <v>9</v>
      </c>
      <c r="D587" s="22" t="str">
        <f t="shared" si="27"/>
        <v>ASET</v>
      </c>
      <c r="E587" s="18">
        <f>'Availability Payment'!H586</f>
        <v>120</v>
      </c>
      <c r="F587" s="18">
        <f>SUMIF('Arming Payment'!$A$3:$A$6698,'Total Payment(Hourly Detail)'!A587,'Arming Payment'!$O$3:$O$6698)</f>
        <v>0</v>
      </c>
      <c r="G587" s="18">
        <f>'Trip Payment'!K587</f>
        <v>0</v>
      </c>
      <c r="H587" s="18" cm="1">
        <f t="array" ref="H587">SUMPRODUCT(('Arming Payment'!$A$3:$A$6698=$A587)*('Arming Payment'!$Q$3:$Q$6698))+'Availability Payment'!$L586</f>
        <v>0</v>
      </c>
      <c r="I587" s="18">
        <f t="shared" si="28"/>
        <v>120</v>
      </c>
    </row>
    <row r="588" spans="1:9" x14ac:dyDescent="0.25">
      <c r="A588" s="24">
        <v>586</v>
      </c>
      <c r="B588" s="23">
        <f t="shared" si="29"/>
        <v>44586</v>
      </c>
      <c r="C588" s="24">
        <v>10</v>
      </c>
      <c r="D588" s="22" t="str">
        <f t="shared" si="27"/>
        <v>ASET</v>
      </c>
      <c r="E588" s="18">
        <f>'Availability Payment'!H587</f>
        <v>120</v>
      </c>
      <c r="F588" s="18">
        <f>SUMIF('Arming Payment'!$A$3:$A$6698,'Total Payment(Hourly Detail)'!A588,'Arming Payment'!$O$3:$O$6698)</f>
        <v>0</v>
      </c>
      <c r="G588" s="18">
        <f>'Trip Payment'!K588</f>
        <v>0</v>
      </c>
      <c r="H588" s="18" cm="1">
        <f t="array" ref="H588">SUMPRODUCT(('Arming Payment'!$A$3:$A$6698=$A588)*('Arming Payment'!$Q$3:$Q$6698))+'Availability Payment'!$L587</f>
        <v>0</v>
      </c>
      <c r="I588" s="18">
        <f t="shared" si="28"/>
        <v>120</v>
      </c>
    </row>
    <row r="589" spans="1:9" x14ac:dyDescent="0.25">
      <c r="A589" s="24">
        <v>587</v>
      </c>
      <c r="B589" s="23">
        <f t="shared" si="29"/>
        <v>44586</v>
      </c>
      <c r="C589" s="24">
        <v>11</v>
      </c>
      <c r="D589" s="22" t="str">
        <f t="shared" si="27"/>
        <v>ASET</v>
      </c>
      <c r="E589" s="18">
        <f>'Availability Payment'!H588</f>
        <v>120</v>
      </c>
      <c r="F589" s="18">
        <f>SUMIF('Arming Payment'!$A$3:$A$6698,'Total Payment(Hourly Detail)'!A589,'Arming Payment'!$O$3:$O$6698)</f>
        <v>0</v>
      </c>
      <c r="G589" s="18">
        <f>'Trip Payment'!K589</f>
        <v>0</v>
      </c>
      <c r="H589" s="18" cm="1">
        <f t="array" ref="H589">SUMPRODUCT(('Arming Payment'!$A$3:$A$6698=$A589)*('Arming Payment'!$Q$3:$Q$6698))+'Availability Payment'!$L588</f>
        <v>0</v>
      </c>
      <c r="I589" s="18">
        <f t="shared" si="28"/>
        <v>120</v>
      </c>
    </row>
    <row r="590" spans="1:9" x14ac:dyDescent="0.25">
      <c r="A590" s="24">
        <v>588</v>
      </c>
      <c r="B590" s="23">
        <f t="shared" si="29"/>
        <v>44586</v>
      </c>
      <c r="C590" s="24">
        <v>12</v>
      </c>
      <c r="D590" s="22" t="str">
        <f t="shared" si="27"/>
        <v>ASET</v>
      </c>
      <c r="E590" s="18">
        <f>'Availability Payment'!H589</f>
        <v>120</v>
      </c>
      <c r="F590" s="18">
        <f>SUMIF('Arming Payment'!$A$3:$A$6698,'Total Payment(Hourly Detail)'!A590,'Arming Payment'!$O$3:$O$6698)</f>
        <v>0</v>
      </c>
      <c r="G590" s="18">
        <f>'Trip Payment'!K590</f>
        <v>0</v>
      </c>
      <c r="H590" s="18" cm="1">
        <f t="array" ref="H590">SUMPRODUCT(('Arming Payment'!$A$3:$A$6698=$A590)*('Arming Payment'!$Q$3:$Q$6698))+'Availability Payment'!$L589</f>
        <v>0</v>
      </c>
      <c r="I590" s="18">
        <f t="shared" si="28"/>
        <v>120</v>
      </c>
    </row>
    <row r="591" spans="1:9" x14ac:dyDescent="0.25">
      <c r="A591" s="24">
        <v>589</v>
      </c>
      <c r="B591" s="23">
        <f t="shared" si="29"/>
        <v>44586</v>
      </c>
      <c r="C591" s="24">
        <v>13</v>
      </c>
      <c r="D591" s="22" t="str">
        <f t="shared" si="27"/>
        <v>ASET</v>
      </c>
      <c r="E591" s="18">
        <f>'Availability Payment'!H590</f>
        <v>120</v>
      </c>
      <c r="F591" s="18">
        <f>SUMIF('Arming Payment'!$A$3:$A$6698,'Total Payment(Hourly Detail)'!A591,'Arming Payment'!$O$3:$O$6698)</f>
        <v>0</v>
      </c>
      <c r="G591" s="18">
        <f>'Trip Payment'!K591</f>
        <v>0</v>
      </c>
      <c r="H591" s="18" cm="1">
        <f t="array" ref="H591">SUMPRODUCT(('Arming Payment'!$A$3:$A$6698=$A591)*('Arming Payment'!$Q$3:$Q$6698))+'Availability Payment'!$L590</f>
        <v>0</v>
      </c>
      <c r="I591" s="18">
        <f t="shared" si="28"/>
        <v>120</v>
      </c>
    </row>
    <row r="592" spans="1:9" x14ac:dyDescent="0.25">
      <c r="A592" s="24">
        <v>590</v>
      </c>
      <c r="B592" s="23">
        <f t="shared" si="29"/>
        <v>44586</v>
      </c>
      <c r="C592" s="24">
        <v>14</v>
      </c>
      <c r="D592" s="22" t="str">
        <f t="shared" si="27"/>
        <v>ASET</v>
      </c>
      <c r="E592" s="18">
        <f>'Availability Payment'!H591</f>
        <v>120</v>
      </c>
      <c r="F592" s="18">
        <f>SUMIF('Arming Payment'!$A$3:$A$6698,'Total Payment(Hourly Detail)'!A592,'Arming Payment'!$O$3:$O$6698)</f>
        <v>0</v>
      </c>
      <c r="G592" s="18">
        <f>'Trip Payment'!K592</f>
        <v>0</v>
      </c>
      <c r="H592" s="18" cm="1">
        <f t="array" ref="H592">SUMPRODUCT(('Arming Payment'!$A$3:$A$6698=$A592)*('Arming Payment'!$Q$3:$Q$6698))+'Availability Payment'!$L591</f>
        <v>0</v>
      </c>
      <c r="I592" s="18">
        <f t="shared" si="28"/>
        <v>120</v>
      </c>
    </row>
    <row r="593" spans="1:9" x14ac:dyDescent="0.25">
      <c r="A593" s="24">
        <v>591</v>
      </c>
      <c r="B593" s="23">
        <f t="shared" si="29"/>
        <v>44586</v>
      </c>
      <c r="C593" s="24">
        <v>15</v>
      </c>
      <c r="D593" s="22" t="str">
        <f t="shared" si="27"/>
        <v>ASET</v>
      </c>
      <c r="E593" s="18">
        <f>'Availability Payment'!H592</f>
        <v>120</v>
      </c>
      <c r="F593" s="18">
        <f>SUMIF('Arming Payment'!$A$3:$A$6698,'Total Payment(Hourly Detail)'!A593,'Arming Payment'!$O$3:$O$6698)</f>
        <v>0</v>
      </c>
      <c r="G593" s="18">
        <f>'Trip Payment'!K593</f>
        <v>0</v>
      </c>
      <c r="H593" s="18" cm="1">
        <f t="array" ref="H593">SUMPRODUCT(('Arming Payment'!$A$3:$A$6698=$A593)*('Arming Payment'!$Q$3:$Q$6698))+'Availability Payment'!$L592</f>
        <v>0</v>
      </c>
      <c r="I593" s="18">
        <f t="shared" si="28"/>
        <v>120</v>
      </c>
    </row>
    <row r="594" spans="1:9" x14ac:dyDescent="0.25">
      <c r="A594" s="24">
        <v>592</v>
      </c>
      <c r="B594" s="23">
        <f t="shared" si="29"/>
        <v>44586</v>
      </c>
      <c r="C594" s="24">
        <v>16</v>
      </c>
      <c r="D594" s="22" t="str">
        <f t="shared" si="27"/>
        <v>ASET</v>
      </c>
      <c r="E594" s="18">
        <f>'Availability Payment'!H593</f>
        <v>120</v>
      </c>
      <c r="F594" s="18">
        <f>SUMIF('Arming Payment'!$A$3:$A$6698,'Total Payment(Hourly Detail)'!A594,'Arming Payment'!$O$3:$O$6698)</f>
        <v>0</v>
      </c>
      <c r="G594" s="18">
        <f>'Trip Payment'!K594</f>
        <v>0</v>
      </c>
      <c r="H594" s="18" cm="1">
        <f t="array" ref="H594">SUMPRODUCT(('Arming Payment'!$A$3:$A$6698=$A594)*('Arming Payment'!$Q$3:$Q$6698))+'Availability Payment'!$L593</f>
        <v>0</v>
      </c>
      <c r="I594" s="18">
        <f t="shared" si="28"/>
        <v>120</v>
      </c>
    </row>
    <row r="595" spans="1:9" x14ac:dyDescent="0.25">
      <c r="A595" s="24">
        <v>593</v>
      </c>
      <c r="B595" s="23">
        <f t="shared" si="29"/>
        <v>44586</v>
      </c>
      <c r="C595" s="24">
        <v>17</v>
      </c>
      <c r="D595" s="22" t="str">
        <f t="shared" si="27"/>
        <v>ASET</v>
      </c>
      <c r="E595" s="18">
        <f>'Availability Payment'!H594</f>
        <v>120</v>
      </c>
      <c r="F595" s="18">
        <f>SUMIF('Arming Payment'!$A$3:$A$6698,'Total Payment(Hourly Detail)'!A595,'Arming Payment'!$O$3:$O$6698)</f>
        <v>0</v>
      </c>
      <c r="G595" s="18">
        <f>'Trip Payment'!K595</f>
        <v>0</v>
      </c>
      <c r="H595" s="18" cm="1">
        <f t="array" ref="H595">SUMPRODUCT(('Arming Payment'!$A$3:$A$6698=$A595)*('Arming Payment'!$Q$3:$Q$6698))+'Availability Payment'!$L594</f>
        <v>0</v>
      </c>
      <c r="I595" s="18">
        <f t="shared" si="28"/>
        <v>120</v>
      </c>
    </row>
    <row r="596" spans="1:9" x14ac:dyDescent="0.25">
      <c r="A596" s="24">
        <v>594</v>
      </c>
      <c r="B596" s="23">
        <f t="shared" si="29"/>
        <v>44586</v>
      </c>
      <c r="C596" s="24">
        <v>18</v>
      </c>
      <c r="D596" s="22" t="str">
        <f t="shared" si="27"/>
        <v>ASET</v>
      </c>
      <c r="E596" s="18">
        <f>'Availability Payment'!H595</f>
        <v>120</v>
      </c>
      <c r="F596" s="18">
        <f>SUMIF('Arming Payment'!$A$3:$A$6698,'Total Payment(Hourly Detail)'!A596,'Arming Payment'!$O$3:$O$6698)</f>
        <v>0</v>
      </c>
      <c r="G596" s="18">
        <f>'Trip Payment'!K596</f>
        <v>0</v>
      </c>
      <c r="H596" s="18" cm="1">
        <f t="array" ref="H596">SUMPRODUCT(('Arming Payment'!$A$3:$A$6698=$A596)*('Arming Payment'!$Q$3:$Q$6698))+'Availability Payment'!$L595</f>
        <v>0</v>
      </c>
      <c r="I596" s="18">
        <f t="shared" si="28"/>
        <v>120</v>
      </c>
    </row>
    <row r="597" spans="1:9" x14ac:dyDescent="0.25">
      <c r="A597" s="24">
        <v>595</v>
      </c>
      <c r="B597" s="23">
        <f t="shared" si="29"/>
        <v>44586</v>
      </c>
      <c r="C597" s="24">
        <v>19</v>
      </c>
      <c r="D597" s="22" t="str">
        <f t="shared" si="27"/>
        <v>ASET</v>
      </c>
      <c r="E597" s="18">
        <f>'Availability Payment'!H596</f>
        <v>120</v>
      </c>
      <c r="F597" s="18">
        <f>SUMIF('Arming Payment'!$A$3:$A$6698,'Total Payment(Hourly Detail)'!A597,'Arming Payment'!$O$3:$O$6698)</f>
        <v>0</v>
      </c>
      <c r="G597" s="18">
        <f>'Trip Payment'!K597</f>
        <v>0</v>
      </c>
      <c r="H597" s="18" cm="1">
        <f t="array" ref="H597">SUMPRODUCT(('Arming Payment'!$A$3:$A$6698=$A597)*('Arming Payment'!$Q$3:$Q$6698))+'Availability Payment'!$L596</f>
        <v>0</v>
      </c>
      <c r="I597" s="18">
        <f t="shared" si="28"/>
        <v>120</v>
      </c>
    </row>
    <row r="598" spans="1:9" x14ac:dyDescent="0.25">
      <c r="A598" s="24">
        <v>596</v>
      </c>
      <c r="B598" s="23">
        <f t="shared" si="29"/>
        <v>44586</v>
      </c>
      <c r="C598" s="24">
        <v>20</v>
      </c>
      <c r="D598" s="22" t="str">
        <f t="shared" si="27"/>
        <v>ASET</v>
      </c>
      <c r="E598" s="18">
        <f>'Availability Payment'!H597</f>
        <v>120</v>
      </c>
      <c r="F598" s="18">
        <f>SUMIF('Arming Payment'!$A$3:$A$6698,'Total Payment(Hourly Detail)'!A598,'Arming Payment'!$O$3:$O$6698)</f>
        <v>0</v>
      </c>
      <c r="G598" s="18">
        <f>'Trip Payment'!K598</f>
        <v>0</v>
      </c>
      <c r="H598" s="18" cm="1">
        <f t="array" ref="H598">SUMPRODUCT(('Arming Payment'!$A$3:$A$6698=$A598)*('Arming Payment'!$Q$3:$Q$6698))+'Availability Payment'!$L597</f>
        <v>0</v>
      </c>
      <c r="I598" s="18">
        <f t="shared" si="28"/>
        <v>120</v>
      </c>
    </row>
    <row r="599" spans="1:9" x14ac:dyDescent="0.25">
      <c r="A599" s="24">
        <v>597</v>
      </c>
      <c r="B599" s="23">
        <f t="shared" si="29"/>
        <v>44586</v>
      </c>
      <c r="C599" s="24">
        <v>21</v>
      </c>
      <c r="D599" s="22" t="str">
        <f t="shared" si="27"/>
        <v>ASET</v>
      </c>
      <c r="E599" s="18">
        <f>'Availability Payment'!H598</f>
        <v>120</v>
      </c>
      <c r="F599" s="18">
        <f>SUMIF('Arming Payment'!$A$3:$A$6698,'Total Payment(Hourly Detail)'!A599,'Arming Payment'!$O$3:$O$6698)</f>
        <v>0</v>
      </c>
      <c r="G599" s="18">
        <f>'Trip Payment'!K599</f>
        <v>0</v>
      </c>
      <c r="H599" s="18" cm="1">
        <f t="array" ref="H599">SUMPRODUCT(('Arming Payment'!$A$3:$A$6698=$A599)*('Arming Payment'!$Q$3:$Q$6698))+'Availability Payment'!$L598</f>
        <v>0</v>
      </c>
      <c r="I599" s="18">
        <f t="shared" si="28"/>
        <v>120</v>
      </c>
    </row>
    <row r="600" spans="1:9" x14ac:dyDescent="0.25">
      <c r="A600" s="24">
        <v>598</v>
      </c>
      <c r="B600" s="23">
        <f t="shared" si="29"/>
        <v>44586</v>
      </c>
      <c r="C600" s="24">
        <v>22</v>
      </c>
      <c r="D600" s="22" t="str">
        <f t="shared" si="27"/>
        <v>ASET</v>
      </c>
      <c r="E600" s="18">
        <f>'Availability Payment'!H599</f>
        <v>120</v>
      </c>
      <c r="F600" s="18">
        <f>SUMIF('Arming Payment'!$A$3:$A$6698,'Total Payment(Hourly Detail)'!A600,'Arming Payment'!$O$3:$O$6698)</f>
        <v>0</v>
      </c>
      <c r="G600" s="18">
        <f>'Trip Payment'!K600</f>
        <v>0</v>
      </c>
      <c r="H600" s="18" cm="1">
        <f t="array" ref="H600">SUMPRODUCT(('Arming Payment'!$A$3:$A$6698=$A600)*('Arming Payment'!$Q$3:$Q$6698))+'Availability Payment'!$L599</f>
        <v>0</v>
      </c>
      <c r="I600" s="18">
        <f t="shared" si="28"/>
        <v>120</v>
      </c>
    </row>
    <row r="601" spans="1:9" x14ac:dyDescent="0.25">
      <c r="A601" s="24">
        <v>599</v>
      </c>
      <c r="B601" s="23">
        <f t="shared" si="29"/>
        <v>44586</v>
      </c>
      <c r="C601" s="24">
        <v>23</v>
      </c>
      <c r="D601" s="22" t="str">
        <f t="shared" si="27"/>
        <v>ASET</v>
      </c>
      <c r="E601" s="18">
        <f>'Availability Payment'!H600</f>
        <v>120</v>
      </c>
      <c r="F601" s="18">
        <f>SUMIF('Arming Payment'!$A$3:$A$6698,'Total Payment(Hourly Detail)'!A601,'Arming Payment'!$O$3:$O$6698)</f>
        <v>0</v>
      </c>
      <c r="G601" s="18">
        <f>'Trip Payment'!K601</f>
        <v>0</v>
      </c>
      <c r="H601" s="18" cm="1">
        <f t="array" ref="H601">SUMPRODUCT(('Arming Payment'!$A$3:$A$6698=$A601)*('Arming Payment'!$Q$3:$Q$6698))+'Availability Payment'!$L600</f>
        <v>0</v>
      </c>
      <c r="I601" s="18">
        <f t="shared" si="28"/>
        <v>120</v>
      </c>
    </row>
    <row r="602" spans="1:9" x14ac:dyDescent="0.25">
      <c r="A602" s="24">
        <v>600</v>
      </c>
      <c r="B602" s="23">
        <f t="shared" si="29"/>
        <v>44586</v>
      </c>
      <c r="C602" s="24">
        <v>24</v>
      </c>
      <c r="D602" s="22" t="str">
        <f t="shared" si="27"/>
        <v>ASET</v>
      </c>
      <c r="E602" s="18">
        <f>'Availability Payment'!H601</f>
        <v>120</v>
      </c>
      <c r="F602" s="18">
        <f>SUMIF('Arming Payment'!$A$3:$A$6698,'Total Payment(Hourly Detail)'!A602,'Arming Payment'!$O$3:$O$6698)</f>
        <v>0</v>
      </c>
      <c r="G602" s="18">
        <f>'Trip Payment'!K602</f>
        <v>0</v>
      </c>
      <c r="H602" s="18" cm="1">
        <f t="array" ref="H602">SUMPRODUCT(('Arming Payment'!$A$3:$A$6698=$A602)*('Arming Payment'!$Q$3:$Q$6698))+'Availability Payment'!$L601</f>
        <v>0</v>
      </c>
      <c r="I602" s="18">
        <f t="shared" si="28"/>
        <v>120</v>
      </c>
    </row>
    <row r="603" spans="1:9" x14ac:dyDescent="0.25">
      <c r="A603" s="24">
        <v>601</v>
      </c>
      <c r="B603" s="23">
        <f t="shared" si="29"/>
        <v>44587</v>
      </c>
      <c r="C603" s="24">
        <v>1</v>
      </c>
      <c r="D603" s="22" t="str">
        <f t="shared" si="27"/>
        <v>ASET</v>
      </c>
      <c r="E603" s="18">
        <f>'Availability Payment'!H602</f>
        <v>120</v>
      </c>
      <c r="F603" s="18">
        <f>SUMIF('Arming Payment'!$A$3:$A$6698,'Total Payment(Hourly Detail)'!A603,'Arming Payment'!$O$3:$O$6698)</f>
        <v>0</v>
      </c>
      <c r="G603" s="18">
        <f>'Trip Payment'!K603</f>
        <v>0</v>
      </c>
      <c r="H603" s="18" cm="1">
        <f t="array" ref="H603">SUMPRODUCT(('Arming Payment'!$A$3:$A$6698=$A603)*('Arming Payment'!$Q$3:$Q$6698))+'Availability Payment'!$L602</f>
        <v>0</v>
      </c>
      <c r="I603" s="18">
        <f t="shared" si="28"/>
        <v>120</v>
      </c>
    </row>
    <row r="604" spans="1:9" x14ac:dyDescent="0.25">
      <c r="A604" s="24">
        <v>602</v>
      </c>
      <c r="B604" s="23">
        <f t="shared" si="29"/>
        <v>44587</v>
      </c>
      <c r="C604" s="24">
        <v>2</v>
      </c>
      <c r="D604" s="22" t="str">
        <f t="shared" si="27"/>
        <v>ASET</v>
      </c>
      <c r="E604" s="18">
        <f>'Availability Payment'!H603</f>
        <v>120</v>
      </c>
      <c r="F604" s="18">
        <f>SUMIF('Arming Payment'!$A$3:$A$6698,'Total Payment(Hourly Detail)'!A604,'Arming Payment'!$O$3:$O$6698)</f>
        <v>0</v>
      </c>
      <c r="G604" s="18">
        <f>'Trip Payment'!K604</f>
        <v>0</v>
      </c>
      <c r="H604" s="18" cm="1">
        <f t="array" ref="H604">SUMPRODUCT(('Arming Payment'!$A$3:$A$6698=$A604)*('Arming Payment'!$Q$3:$Q$6698))+'Availability Payment'!$L603</f>
        <v>0</v>
      </c>
      <c r="I604" s="18">
        <f t="shared" si="28"/>
        <v>120</v>
      </c>
    </row>
    <row r="605" spans="1:9" x14ac:dyDescent="0.25">
      <c r="A605" s="24">
        <v>603</v>
      </c>
      <c r="B605" s="23">
        <f t="shared" si="29"/>
        <v>44587</v>
      </c>
      <c r="C605" s="24">
        <v>3</v>
      </c>
      <c r="D605" s="22" t="str">
        <f t="shared" si="27"/>
        <v>ASET</v>
      </c>
      <c r="E605" s="18">
        <f>'Availability Payment'!H604</f>
        <v>120</v>
      </c>
      <c r="F605" s="18">
        <f>SUMIF('Arming Payment'!$A$3:$A$6698,'Total Payment(Hourly Detail)'!A605,'Arming Payment'!$O$3:$O$6698)</f>
        <v>0</v>
      </c>
      <c r="G605" s="18">
        <f>'Trip Payment'!K605</f>
        <v>0</v>
      </c>
      <c r="H605" s="18" cm="1">
        <f t="array" ref="H605">SUMPRODUCT(('Arming Payment'!$A$3:$A$6698=$A605)*('Arming Payment'!$Q$3:$Q$6698))+'Availability Payment'!$L604</f>
        <v>0</v>
      </c>
      <c r="I605" s="18">
        <f t="shared" si="28"/>
        <v>120</v>
      </c>
    </row>
    <row r="606" spans="1:9" x14ac:dyDescent="0.25">
      <c r="A606" s="24">
        <v>604</v>
      </c>
      <c r="B606" s="23">
        <f t="shared" si="29"/>
        <v>44587</v>
      </c>
      <c r="C606" s="24">
        <v>4</v>
      </c>
      <c r="D606" s="22" t="str">
        <f t="shared" si="27"/>
        <v>ASET</v>
      </c>
      <c r="E606" s="18">
        <f>'Availability Payment'!H605</f>
        <v>120</v>
      </c>
      <c r="F606" s="18">
        <f>SUMIF('Arming Payment'!$A$3:$A$6698,'Total Payment(Hourly Detail)'!A606,'Arming Payment'!$O$3:$O$6698)</f>
        <v>0</v>
      </c>
      <c r="G606" s="18">
        <f>'Trip Payment'!K606</f>
        <v>0</v>
      </c>
      <c r="H606" s="18" cm="1">
        <f t="array" ref="H606">SUMPRODUCT(('Arming Payment'!$A$3:$A$6698=$A606)*('Arming Payment'!$Q$3:$Q$6698))+'Availability Payment'!$L605</f>
        <v>0</v>
      </c>
      <c r="I606" s="18">
        <f t="shared" si="28"/>
        <v>120</v>
      </c>
    </row>
    <row r="607" spans="1:9" x14ac:dyDescent="0.25">
      <c r="A607" s="24">
        <v>605</v>
      </c>
      <c r="B607" s="23">
        <f t="shared" si="29"/>
        <v>44587</v>
      </c>
      <c r="C607" s="24">
        <v>5</v>
      </c>
      <c r="D607" s="22" t="str">
        <f t="shared" si="27"/>
        <v>ASET</v>
      </c>
      <c r="E607" s="18">
        <f>'Availability Payment'!H606</f>
        <v>120</v>
      </c>
      <c r="F607" s="18">
        <f>SUMIF('Arming Payment'!$A$3:$A$6698,'Total Payment(Hourly Detail)'!A607,'Arming Payment'!$O$3:$O$6698)</f>
        <v>0</v>
      </c>
      <c r="G607" s="18">
        <f>'Trip Payment'!K607</f>
        <v>0</v>
      </c>
      <c r="H607" s="18" cm="1">
        <f t="array" ref="H607">SUMPRODUCT(('Arming Payment'!$A$3:$A$6698=$A607)*('Arming Payment'!$Q$3:$Q$6698))+'Availability Payment'!$L606</f>
        <v>0</v>
      </c>
      <c r="I607" s="18">
        <f t="shared" si="28"/>
        <v>120</v>
      </c>
    </row>
    <row r="608" spans="1:9" x14ac:dyDescent="0.25">
      <c r="A608" s="24">
        <v>606</v>
      </c>
      <c r="B608" s="23">
        <f t="shared" si="29"/>
        <v>44587</v>
      </c>
      <c r="C608" s="24">
        <v>6</v>
      </c>
      <c r="D608" s="22" t="str">
        <f t="shared" si="27"/>
        <v>ASET</v>
      </c>
      <c r="E608" s="18">
        <f>'Availability Payment'!H607</f>
        <v>120</v>
      </c>
      <c r="F608" s="18">
        <f>SUMIF('Arming Payment'!$A$3:$A$6698,'Total Payment(Hourly Detail)'!A608,'Arming Payment'!$O$3:$O$6698)</f>
        <v>0</v>
      </c>
      <c r="G608" s="18">
        <f>'Trip Payment'!K608</f>
        <v>0</v>
      </c>
      <c r="H608" s="18" cm="1">
        <f t="array" ref="H608">SUMPRODUCT(('Arming Payment'!$A$3:$A$6698=$A608)*('Arming Payment'!$Q$3:$Q$6698))+'Availability Payment'!$L607</f>
        <v>0</v>
      </c>
      <c r="I608" s="18">
        <f t="shared" si="28"/>
        <v>120</v>
      </c>
    </row>
    <row r="609" spans="1:9" x14ac:dyDescent="0.25">
      <c r="A609" s="24">
        <v>607</v>
      </c>
      <c r="B609" s="23">
        <f t="shared" si="29"/>
        <v>44587</v>
      </c>
      <c r="C609" s="24">
        <v>7</v>
      </c>
      <c r="D609" s="22" t="str">
        <f t="shared" si="27"/>
        <v>ASET</v>
      </c>
      <c r="E609" s="18">
        <f>'Availability Payment'!H608</f>
        <v>120</v>
      </c>
      <c r="F609" s="18">
        <f>SUMIF('Arming Payment'!$A$3:$A$6698,'Total Payment(Hourly Detail)'!A609,'Arming Payment'!$O$3:$O$6698)</f>
        <v>0</v>
      </c>
      <c r="G609" s="18">
        <f>'Trip Payment'!K609</f>
        <v>0</v>
      </c>
      <c r="H609" s="18" cm="1">
        <f t="array" ref="H609">SUMPRODUCT(('Arming Payment'!$A$3:$A$6698=$A609)*('Arming Payment'!$Q$3:$Q$6698))+'Availability Payment'!$L608</f>
        <v>0</v>
      </c>
      <c r="I609" s="18">
        <f t="shared" si="28"/>
        <v>120</v>
      </c>
    </row>
    <row r="610" spans="1:9" x14ac:dyDescent="0.25">
      <c r="A610" s="24">
        <v>608</v>
      </c>
      <c r="B610" s="23">
        <f t="shared" si="29"/>
        <v>44587</v>
      </c>
      <c r="C610" s="24">
        <v>8</v>
      </c>
      <c r="D610" s="22" t="str">
        <f t="shared" si="27"/>
        <v>ASET</v>
      </c>
      <c r="E610" s="18">
        <f>'Availability Payment'!H609</f>
        <v>120</v>
      </c>
      <c r="F610" s="18">
        <f>SUMIF('Arming Payment'!$A$3:$A$6698,'Total Payment(Hourly Detail)'!A610,'Arming Payment'!$O$3:$O$6698)</f>
        <v>0</v>
      </c>
      <c r="G610" s="18">
        <f>'Trip Payment'!K610</f>
        <v>0</v>
      </c>
      <c r="H610" s="18" cm="1">
        <f t="array" ref="H610">SUMPRODUCT(('Arming Payment'!$A$3:$A$6698=$A610)*('Arming Payment'!$Q$3:$Q$6698))+'Availability Payment'!$L609</f>
        <v>0</v>
      </c>
      <c r="I610" s="18">
        <f t="shared" si="28"/>
        <v>120</v>
      </c>
    </row>
    <row r="611" spans="1:9" x14ac:dyDescent="0.25">
      <c r="A611" s="24">
        <v>609</v>
      </c>
      <c r="B611" s="23">
        <f t="shared" si="29"/>
        <v>44587</v>
      </c>
      <c r="C611" s="24">
        <v>9</v>
      </c>
      <c r="D611" s="22" t="str">
        <f t="shared" si="27"/>
        <v>ASET</v>
      </c>
      <c r="E611" s="18">
        <f>'Availability Payment'!H610</f>
        <v>120</v>
      </c>
      <c r="F611" s="18">
        <f>SUMIF('Arming Payment'!$A$3:$A$6698,'Total Payment(Hourly Detail)'!A611,'Arming Payment'!$O$3:$O$6698)</f>
        <v>0</v>
      </c>
      <c r="G611" s="18">
        <f>'Trip Payment'!K611</f>
        <v>0</v>
      </c>
      <c r="H611" s="18" cm="1">
        <f t="array" ref="H611">SUMPRODUCT(('Arming Payment'!$A$3:$A$6698=$A611)*('Arming Payment'!$Q$3:$Q$6698))+'Availability Payment'!$L610</f>
        <v>0</v>
      </c>
      <c r="I611" s="18">
        <f t="shared" si="28"/>
        <v>120</v>
      </c>
    </row>
    <row r="612" spans="1:9" x14ac:dyDescent="0.25">
      <c r="A612" s="24">
        <v>610</v>
      </c>
      <c r="B612" s="23">
        <f t="shared" si="29"/>
        <v>44587</v>
      </c>
      <c r="C612" s="24">
        <v>10</v>
      </c>
      <c r="D612" s="22" t="str">
        <f t="shared" si="27"/>
        <v>ASET</v>
      </c>
      <c r="E612" s="18">
        <f>'Availability Payment'!H611</f>
        <v>120</v>
      </c>
      <c r="F612" s="18">
        <f>SUMIF('Arming Payment'!$A$3:$A$6698,'Total Payment(Hourly Detail)'!A612,'Arming Payment'!$O$3:$O$6698)</f>
        <v>0</v>
      </c>
      <c r="G612" s="18">
        <f>'Trip Payment'!K612</f>
        <v>0</v>
      </c>
      <c r="H612" s="18" cm="1">
        <f t="array" ref="H612">SUMPRODUCT(('Arming Payment'!$A$3:$A$6698=$A612)*('Arming Payment'!$Q$3:$Q$6698))+'Availability Payment'!$L611</f>
        <v>0</v>
      </c>
      <c r="I612" s="18">
        <f t="shared" si="28"/>
        <v>120</v>
      </c>
    </row>
    <row r="613" spans="1:9" x14ac:dyDescent="0.25">
      <c r="A613" s="24">
        <v>611</v>
      </c>
      <c r="B613" s="23">
        <f t="shared" si="29"/>
        <v>44587</v>
      </c>
      <c r="C613" s="24">
        <v>11</v>
      </c>
      <c r="D613" s="22" t="str">
        <f t="shared" si="27"/>
        <v>ASET</v>
      </c>
      <c r="E613" s="18">
        <f>'Availability Payment'!H612</f>
        <v>120</v>
      </c>
      <c r="F613" s="18">
        <f>SUMIF('Arming Payment'!$A$3:$A$6698,'Total Payment(Hourly Detail)'!A613,'Arming Payment'!$O$3:$O$6698)</f>
        <v>0</v>
      </c>
      <c r="G613" s="18">
        <f>'Trip Payment'!K613</f>
        <v>0</v>
      </c>
      <c r="H613" s="18" cm="1">
        <f t="array" ref="H613">SUMPRODUCT(('Arming Payment'!$A$3:$A$6698=$A613)*('Arming Payment'!$Q$3:$Q$6698))+'Availability Payment'!$L612</f>
        <v>0</v>
      </c>
      <c r="I613" s="18">
        <f t="shared" si="28"/>
        <v>120</v>
      </c>
    </row>
    <row r="614" spans="1:9" x14ac:dyDescent="0.25">
      <c r="A614" s="24">
        <v>612</v>
      </c>
      <c r="B614" s="23">
        <f t="shared" si="29"/>
        <v>44587</v>
      </c>
      <c r="C614" s="24">
        <v>12</v>
      </c>
      <c r="D614" s="22" t="str">
        <f t="shared" si="27"/>
        <v>ASET</v>
      </c>
      <c r="E614" s="18">
        <f>'Availability Payment'!H613</f>
        <v>120</v>
      </c>
      <c r="F614" s="18">
        <f>SUMIF('Arming Payment'!$A$3:$A$6698,'Total Payment(Hourly Detail)'!A614,'Arming Payment'!$O$3:$O$6698)</f>
        <v>0</v>
      </c>
      <c r="G614" s="18">
        <f>'Trip Payment'!K614</f>
        <v>0</v>
      </c>
      <c r="H614" s="18" cm="1">
        <f t="array" ref="H614">SUMPRODUCT(('Arming Payment'!$A$3:$A$6698=$A614)*('Arming Payment'!$Q$3:$Q$6698))+'Availability Payment'!$L613</f>
        <v>0</v>
      </c>
      <c r="I614" s="18">
        <f t="shared" si="28"/>
        <v>120</v>
      </c>
    </row>
    <row r="615" spans="1:9" x14ac:dyDescent="0.25">
      <c r="A615" s="24">
        <v>613</v>
      </c>
      <c r="B615" s="23">
        <f t="shared" si="29"/>
        <v>44587</v>
      </c>
      <c r="C615" s="24">
        <v>13</v>
      </c>
      <c r="D615" s="22" t="str">
        <f t="shared" si="27"/>
        <v>ASET</v>
      </c>
      <c r="E615" s="18">
        <f>'Availability Payment'!H614</f>
        <v>120</v>
      </c>
      <c r="F615" s="18">
        <f>SUMIF('Arming Payment'!$A$3:$A$6698,'Total Payment(Hourly Detail)'!A615,'Arming Payment'!$O$3:$O$6698)</f>
        <v>0</v>
      </c>
      <c r="G615" s="18">
        <f>'Trip Payment'!K615</f>
        <v>0</v>
      </c>
      <c r="H615" s="18" cm="1">
        <f t="array" ref="H615">SUMPRODUCT(('Arming Payment'!$A$3:$A$6698=$A615)*('Arming Payment'!$Q$3:$Q$6698))+'Availability Payment'!$L614</f>
        <v>0</v>
      </c>
      <c r="I615" s="18">
        <f t="shared" si="28"/>
        <v>120</v>
      </c>
    </row>
    <row r="616" spans="1:9" x14ac:dyDescent="0.25">
      <c r="A616" s="24">
        <v>614</v>
      </c>
      <c r="B616" s="23">
        <f t="shared" si="29"/>
        <v>44587</v>
      </c>
      <c r="C616" s="24">
        <v>14</v>
      </c>
      <c r="D616" s="22" t="str">
        <f t="shared" si="27"/>
        <v>ASET</v>
      </c>
      <c r="E616" s="18">
        <f>'Availability Payment'!H615</f>
        <v>120</v>
      </c>
      <c r="F616" s="18">
        <f>SUMIF('Arming Payment'!$A$3:$A$6698,'Total Payment(Hourly Detail)'!A616,'Arming Payment'!$O$3:$O$6698)</f>
        <v>0</v>
      </c>
      <c r="G616" s="18">
        <f>'Trip Payment'!K616</f>
        <v>0</v>
      </c>
      <c r="H616" s="18" cm="1">
        <f t="array" ref="H616">SUMPRODUCT(('Arming Payment'!$A$3:$A$6698=$A616)*('Arming Payment'!$Q$3:$Q$6698))+'Availability Payment'!$L615</f>
        <v>0</v>
      </c>
      <c r="I616" s="18">
        <f t="shared" si="28"/>
        <v>120</v>
      </c>
    </row>
    <row r="617" spans="1:9" x14ac:dyDescent="0.25">
      <c r="A617" s="24">
        <v>615</v>
      </c>
      <c r="B617" s="23">
        <f t="shared" si="29"/>
        <v>44587</v>
      </c>
      <c r="C617" s="24">
        <v>15</v>
      </c>
      <c r="D617" s="22" t="str">
        <f t="shared" si="27"/>
        <v>ASET</v>
      </c>
      <c r="E617" s="18">
        <f>'Availability Payment'!H616</f>
        <v>120</v>
      </c>
      <c r="F617" s="18">
        <f>SUMIF('Arming Payment'!$A$3:$A$6698,'Total Payment(Hourly Detail)'!A617,'Arming Payment'!$O$3:$O$6698)</f>
        <v>0</v>
      </c>
      <c r="G617" s="18">
        <f>'Trip Payment'!K617</f>
        <v>0</v>
      </c>
      <c r="H617" s="18" cm="1">
        <f t="array" ref="H617">SUMPRODUCT(('Arming Payment'!$A$3:$A$6698=$A617)*('Arming Payment'!$Q$3:$Q$6698))+'Availability Payment'!$L616</f>
        <v>0</v>
      </c>
      <c r="I617" s="18">
        <f t="shared" si="28"/>
        <v>120</v>
      </c>
    </row>
    <row r="618" spans="1:9" x14ac:dyDescent="0.25">
      <c r="A618" s="24">
        <v>616</v>
      </c>
      <c r="B618" s="23">
        <f t="shared" si="29"/>
        <v>44587</v>
      </c>
      <c r="C618" s="24">
        <v>16</v>
      </c>
      <c r="D618" s="22" t="str">
        <f t="shared" si="27"/>
        <v>ASET</v>
      </c>
      <c r="E618" s="18">
        <f>'Availability Payment'!H617</f>
        <v>120</v>
      </c>
      <c r="F618" s="18">
        <f>SUMIF('Arming Payment'!$A$3:$A$6698,'Total Payment(Hourly Detail)'!A618,'Arming Payment'!$O$3:$O$6698)</f>
        <v>0</v>
      </c>
      <c r="G618" s="18">
        <f>'Trip Payment'!K618</f>
        <v>0</v>
      </c>
      <c r="H618" s="18" cm="1">
        <f t="array" ref="H618">SUMPRODUCT(('Arming Payment'!$A$3:$A$6698=$A618)*('Arming Payment'!$Q$3:$Q$6698))+'Availability Payment'!$L617</f>
        <v>0</v>
      </c>
      <c r="I618" s="18">
        <f t="shared" si="28"/>
        <v>120</v>
      </c>
    </row>
    <row r="619" spans="1:9" x14ac:dyDescent="0.25">
      <c r="A619" s="24">
        <v>617</v>
      </c>
      <c r="B619" s="23">
        <f t="shared" si="29"/>
        <v>44587</v>
      </c>
      <c r="C619" s="24">
        <v>17</v>
      </c>
      <c r="D619" s="22" t="str">
        <f t="shared" si="27"/>
        <v>ASET</v>
      </c>
      <c r="E619" s="18">
        <f>'Availability Payment'!H618</f>
        <v>120</v>
      </c>
      <c r="F619" s="18">
        <f>SUMIF('Arming Payment'!$A$3:$A$6698,'Total Payment(Hourly Detail)'!A619,'Arming Payment'!$O$3:$O$6698)</f>
        <v>0</v>
      </c>
      <c r="G619" s="18">
        <f>'Trip Payment'!K619</f>
        <v>0</v>
      </c>
      <c r="H619" s="18" cm="1">
        <f t="array" ref="H619">SUMPRODUCT(('Arming Payment'!$A$3:$A$6698=$A619)*('Arming Payment'!$Q$3:$Q$6698))+'Availability Payment'!$L618</f>
        <v>0</v>
      </c>
      <c r="I619" s="18">
        <f t="shared" si="28"/>
        <v>120</v>
      </c>
    </row>
    <row r="620" spans="1:9" x14ac:dyDescent="0.25">
      <c r="A620" s="24">
        <v>618</v>
      </c>
      <c r="B620" s="23">
        <f t="shared" si="29"/>
        <v>44587</v>
      </c>
      <c r="C620" s="24">
        <v>18</v>
      </c>
      <c r="D620" s="22" t="str">
        <f t="shared" si="27"/>
        <v>ASET</v>
      </c>
      <c r="E620" s="18">
        <f>'Availability Payment'!H619</f>
        <v>120</v>
      </c>
      <c r="F620" s="18">
        <f>SUMIF('Arming Payment'!$A$3:$A$6698,'Total Payment(Hourly Detail)'!A620,'Arming Payment'!$O$3:$O$6698)</f>
        <v>0</v>
      </c>
      <c r="G620" s="18">
        <f>'Trip Payment'!K620</f>
        <v>0</v>
      </c>
      <c r="H620" s="18" cm="1">
        <f t="array" ref="H620">SUMPRODUCT(('Arming Payment'!$A$3:$A$6698=$A620)*('Arming Payment'!$Q$3:$Q$6698))+'Availability Payment'!$L619</f>
        <v>0</v>
      </c>
      <c r="I620" s="18">
        <f t="shared" si="28"/>
        <v>120</v>
      </c>
    </row>
    <row r="621" spans="1:9" x14ac:dyDescent="0.25">
      <c r="A621" s="24">
        <v>619</v>
      </c>
      <c r="B621" s="23">
        <f t="shared" si="29"/>
        <v>44587</v>
      </c>
      <c r="C621" s="24">
        <v>19</v>
      </c>
      <c r="D621" s="22" t="str">
        <f t="shared" si="27"/>
        <v>ASET</v>
      </c>
      <c r="E621" s="18">
        <f>'Availability Payment'!H620</f>
        <v>120</v>
      </c>
      <c r="F621" s="18">
        <f>SUMIF('Arming Payment'!$A$3:$A$6698,'Total Payment(Hourly Detail)'!A621,'Arming Payment'!$O$3:$O$6698)</f>
        <v>0</v>
      </c>
      <c r="G621" s="18">
        <f>'Trip Payment'!K621</f>
        <v>0</v>
      </c>
      <c r="H621" s="18" cm="1">
        <f t="array" ref="H621">SUMPRODUCT(('Arming Payment'!$A$3:$A$6698=$A621)*('Arming Payment'!$Q$3:$Q$6698))+'Availability Payment'!$L620</f>
        <v>0</v>
      </c>
      <c r="I621" s="18">
        <f t="shared" si="28"/>
        <v>120</v>
      </c>
    </row>
    <row r="622" spans="1:9" x14ac:dyDescent="0.25">
      <c r="A622" s="24">
        <v>620</v>
      </c>
      <c r="B622" s="23">
        <f t="shared" si="29"/>
        <v>44587</v>
      </c>
      <c r="C622" s="24">
        <v>20</v>
      </c>
      <c r="D622" s="22" t="str">
        <f t="shared" si="27"/>
        <v>ASET</v>
      </c>
      <c r="E622" s="18">
        <f>'Availability Payment'!H621</f>
        <v>120</v>
      </c>
      <c r="F622" s="18">
        <f>SUMIF('Arming Payment'!$A$3:$A$6698,'Total Payment(Hourly Detail)'!A622,'Arming Payment'!$O$3:$O$6698)</f>
        <v>0</v>
      </c>
      <c r="G622" s="18">
        <f>'Trip Payment'!K622</f>
        <v>0</v>
      </c>
      <c r="H622" s="18" cm="1">
        <f t="array" ref="H622">SUMPRODUCT(('Arming Payment'!$A$3:$A$6698=$A622)*('Arming Payment'!$Q$3:$Q$6698))+'Availability Payment'!$L621</f>
        <v>0</v>
      </c>
      <c r="I622" s="18">
        <f t="shared" si="28"/>
        <v>120</v>
      </c>
    </row>
    <row r="623" spans="1:9" x14ac:dyDescent="0.25">
      <c r="A623" s="24">
        <v>621</v>
      </c>
      <c r="B623" s="23">
        <f t="shared" si="29"/>
        <v>44587</v>
      </c>
      <c r="C623" s="24">
        <v>21</v>
      </c>
      <c r="D623" s="22" t="str">
        <f t="shared" si="27"/>
        <v>ASET</v>
      </c>
      <c r="E623" s="18">
        <f>'Availability Payment'!H622</f>
        <v>120</v>
      </c>
      <c r="F623" s="18">
        <f>SUMIF('Arming Payment'!$A$3:$A$6698,'Total Payment(Hourly Detail)'!A623,'Arming Payment'!$O$3:$O$6698)</f>
        <v>0</v>
      </c>
      <c r="G623" s="18">
        <f>'Trip Payment'!K623</f>
        <v>0</v>
      </c>
      <c r="H623" s="18" cm="1">
        <f t="array" ref="H623">SUMPRODUCT(('Arming Payment'!$A$3:$A$6698=$A623)*('Arming Payment'!$Q$3:$Q$6698))+'Availability Payment'!$L622</f>
        <v>0</v>
      </c>
      <c r="I623" s="18">
        <f t="shared" si="28"/>
        <v>120</v>
      </c>
    </row>
    <row r="624" spans="1:9" x14ac:dyDescent="0.25">
      <c r="A624" s="24">
        <v>622</v>
      </c>
      <c r="B624" s="23">
        <f t="shared" si="29"/>
        <v>44587</v>
      </c>
      <c r="C624" s="24">
        <v>22</v>
      </c>
      <c r="D624" s="22" t="str">
        <f t="shared" si="27"/>
        <v>ASET</v>
      </c>
      <c r="E624" s="18">
        <f>'Availability Payment'!H623</f>
        <v>120</v>
      </c>
      <c r="F624" s="18">
        <f>SUMIF('Arming Payment'!$A$3:$A$6698,'Total Payment(Hourly Detail)'!A624,'Arming Payment'!$O$3:$O$6698)</f>
        <v>0</v>
      </c>
      <c r="G624" s="18">
        <f>'Trip Payment'!K624</f>
        <v>0</v>
      </c>
      <c r="H624" s="18" cm="1">
        <f t="array" ref="H624">SUMPRODUCT(('Arming Payment'!$A$3:$A$6698=$A624)*('Arming Payment'!$Q$3:$Q$6698))+'Availability Payment'!$L623</f>
        <v>0</v>
      </c>
      <c r="I624" s="18">
        <f t="shared" si="28"/>
        <v>120</v>
      </c>
    </row>
    <row r="625" spans="1:9" x14ac:dyDescent="0.25">
      <c r="A625" s="24">
        <v>623</v>
      </c>
      <c r="B625" s="23">
        <f t="shared" si="29"/>
        <v>44587</v>
      </c>
      <c r="C625" s="24">
        <v>23</v>
      </c>
      <c r="D625" s="22" t="str">
        <f t="shared" si="27"/>
        <v>ASET</v>
      </c>
      <c r="E625" s="18">
        <f>'Availability Payment'!H624</f>
        <v>120</v>
      </c>
      <c r="F625" s="18">
        <f>SUMIF('Arming Payment'!$A$3:$A$6698,'Total Payment(Hourly Detail)'!A625,'Arming Payment'!$O$3:$O$6698)</f>
        <v>0</v>
      </c>
      <c r="G625" s="18">
        <f>'Trip Payment'!K625</f>
        <v>0</v>
      </c>
      <c r="H625" s="18" cm="1">
        <f t="array" ref="H625">SUMPRODUCT(('Arming Payment'!$A$3:$A$6698=$A625)*('Arming Payment'!$Q$3:$Q$6698))+'Availability Payment'!$L624</f>
        <v>0</v>
      </c>
      <c r="I625" s="18">
        <f t="shared" si="28"/>
        <v>120</v>
      </c>
    </row>
    <row r="626" spans="1:9" x14ac:dyDescent="0.25">
      <c r="A626" s="24">
        <v>624</v>
      </c>
      <c r="B626" s="23">
        <f t="shared" si="29"/>
        <v>44587</v>
      </c>
      <c r="C626" s="24">
        <v>24</v>
      </c>
      <c r="D626" s="22" t="str">
        <f t="shared" si="27"/>
        <v>ASET</v>
      </c>
      <c r="E626" s="18">
        <f>'Availability Payment'!H625</f>
        <v>120</v>
      </c>
      <c r="F626" s="18">
        <f>SUMIF('Arming Payment'!$A$3:$A$6698,'Total Payment(Hourly Detail)'!A626,'Arming Payment'!$O$3:$O$6698)</f>
        <v>0</v>
      </c>
      <c r="G626" s="18">
        <f>'Trip Payment'!K626</f>
        <v>0</v>
      </c>
      <c r="H626" s="18" cm="1">
        <f t="array" ref="H626">SUMPRODUCT(('Arming Payment'!$A$3:$A$6698=$A626)*('Arming Payment'!$Q$3:$Q$6698))+'Availability Payment'!$L625</f>
        <v>0</v>
      </c>
      <c r="I626" s="18">
        <f t="shared" si="28"/>
        <v>120</v>
      </c>
    </row>
    <row r="627" spans="1:9" x14ac:dyDescent="0.25">
      <c r="A627" s="24">
        <v>625</v>
      </c>
      <c r="B627" s="23">
        <f t="shared" si="29"/>
        <v>44588</v>
      </c>
      <c r="C627" s="24">
        <v>1</v>
      </c>
      <c r="D627" s="22" t="str">
        <f t="shared" si="27"/>
        <v>ASET</v>
      </c>
      <c r="E627" s="18">
        <f>'Availability Payment'!H626</f>
        <v>120</v>
      </c>
      <c r="F627" s="18">
        <f>SUMIF('Arming Payment'!$A$3:$A$6698,'Total Payment(Hourly Detail)'!A627,'Arming Payment'!$O$3:$O$6698)</f>
        <v>0</v>
      </c>
      <c r="G627" s="18">
        <f>'Trip Payment'!K627</f>
        <v>0</v>
      </c>
      <c r="H627" s="18" cm="1">
        <f t="array" ref="H627">SUMPRODUCT(('Arming Payment'!$A$3:$A$6698=$A627)*('Arming Payment'!$Q$3:$Q$6698))+'Availability Payment'!$L626</f>
        <v>0</v>
      </c>
      <c r="I627" s="18">
        <f t="shared" si="28"/>
        <v>120</v>
      </c>
    </row>
    <row r="628" spans="1:9" x14ac:dyDescent="0.25">
      <c r="A628" s="24">
        <v>626</v>
      </c>
      <c r="B628" s="23">
        <f t="shared" si="29"/>
        <v>44588</v>
      </c>
      <c r="C628" s="24">
        <v>2</v>
      </c>
      <c r="D628" s="22" t="str">
        <f t="shared" si="27"/>
        <v>ASET</v>
      </c>
      <c r="E628" s="18">
        <f>'Availability Payment'!H627</f>
        <v>120</v>
      </c>
      <c r="F628" s="18">
        <f>SUMIF('Arming Payment'!$A$3:$A$6698,'Total Payment(Hourly Detail)'!A628,'Arming Payment'!$O$3:$O$6698)</f>
        <v>0</v>
      </c>
      <c r="G628" s="18">
        <f>'Trip Payment'!K628</f>
        <v>0</v>
      </c>
      <c r="H628" s="18" cm="1">
        <f t="array" ref="H628">SUMPRODUCT(('Arming Payment'!$A$3:$A$6698=$A628)*('Arming Payment'!$Q$3:$Q$6698))+'Availability Payment'!$L627</f>
        <v>0</v>
      </c>
      <c r="I628" s="18">
        <f t="shared" si="28"/>
        <v>120</v>
      </c>
    </row>
    <row r="629" spans="1:9" x14ac:dyDescent="0.25">
      <c r="A629" s="24">
        <v>627</v>
      </c>
      <c r="B629" s="23">
        <f t="shared" si="29"/>
        <v>44588</v>
      </c>
      <c r="C629" s="24">
        <v>3</v>
      </c>
      <c r="D629" s="22" t="str">
        <f t="shared" si="27"/>
        <v>ASET</v>
      </c>
      <c r="E629" s="18">
        <f>'Availability Payment'!H628</f>
        <v>120</v>
      </c>
      <c r="F629" s="18">
        <f>SUMIF('Arming Payment'!$A$3:$A$6698,'Total Payment(Hourly Detail)'!A629,'Arming Payment'!$O$3:$O$6698)</f>
        <v>0</v>
      </c>
      <c r="G629" s="18">
        <f>'Trip Payment'!K629</f>
        <v>0</v>
      </c>
      <c r="H629" s="18" cm="1">
        <f t="array" ref="H629">SUMPRODUCT(('Arming Payment'!$A$3:$A$6698=$A629)*('Arming Payment'!$Q$3:$Q$6698))+'Availability Payment'!$L628</f>
        <v>0</v>
      </c>
      <c r="I629" s="18">
        <f t="shared" si="28"/>
        <v>120</v>
      </c>
    </row>
    <row r="630" spans="1:9" x14ac:dyDescent="0.25">
      <c r="A630" s="24">
        <v>628</v>
      </c>
      <c r="B630" s="23">
        <f t="shared" si="29"/>
        <v>44588</v>
      </c>
      <c r="C630" s="24">
        <v>4</v>
      </c>
      <c r="D630" s="22" t="str">
        <f t="shared" si="27"/>
        <v>ASET</v>
      </c>
      <c r="E630" s="18">
        <f>'Availability Payment'!H629</f>
        <v>120</v>
      </c>
      <c r="F630" s="18">
        <f>SUMIF('Arming Payment'!$A$3:$A$6698,'Total Payment(Hourly Detail)'!A630,'Arming Payment'!$O$3:$O$6698)</f>
        <v>0</v>
      </c>
      <c r="G630" s="18">
        <f>'Trip Payment'!K630</f>
        <v>0</v>
      </c>
      <c r="H630" s="18" cm="1">
        <f t="array" ref="H630">SUMPRODUCT(('Arming Payment'!$A$3:$A$6698=$A630)*('Arming Payment'!$Q$3:$Q$6698))+'Availability Payment'!$L629</f>
        <v>0</v>
      </c>
      <c r="I630" s="18">
        <f t="shared" si="28"/>
        <v>120</v>
      </c>
    </row>
    <row r="631" spans="1:9" x14ac:dyDescent="0.25">
      <c r="A631" s="24">
        <v>629</v>
      </c>
      <c r="B631" s="23">
        <f t="shared" si="29"/>
        <v>44588</v>
      </c>
      <c r="C631" s="24">
        <v>5</v>
      </c>
      <c r="D631" s="22" t="str">
        <f t="shared" si="27"/>
        <v>ASET</v>
      </c>
      <c r="E631" s="18">
        <f>'Availability Payment'!H630</f>
        <v>120</v>
      </c>
      <c r="F631" s="18">
        <f>SUMIF('Arming Payment'!$A$3:$A$6698,'Total Payment(Hourly Detail)'!A631,'Arming Payment'!$O$3:$O$6698)</f>
        <v>0</v>
      </c>
      <c r="G631" s="18">
        <f>'Trip Payment'!K631</f>
        <v>0</v>
      </c>
      <c r="H631" s="18" cm="1">
        <f t="array" ref="H631">SUMPRODUCT(('Arming Payment'!$A$3:$A$6698=$A631)*('Arming Payment'!$Q$3:$Q$6698))+'Availability Payment'!$L630</f>
        <v>0</v>
      </c>
      <c r="I631" s="18">
        <f t="shared" si="28"/>
        <v>120</v>
      </c>
    </row>
    <row r="632" spans="1:9" x14ac:dyDescent="0.25">
      <c r="A632" s="24">
        <v>630</v>
      </c>
      <c r="B632" s="23">
        <f t="shared" si="29"/>
        <v>44588</v>
      </c>
      <c r="C632" s="24">
        <v>6</v>
      </c>
      <c r="D632" s="22" t="str">
        <f t="shared" si="27"/>
        <v>ASET</v>
      </c>
      <c r="E632" s="18">
        <f>'Availability Payment'!H631</f>
        <v>120</v>
      </c>
      <c r="F632" s="18">
        <f>SUMIF('Arming Payment'!$A$3:$A$6698,'Total Payment(Hourly Detail)'!A632,'Arming Payment'!$O$3:$O$6698)</f>
        <v>0</v>
      </c>
      <c r="G632" s="18">
        <f>'Trip Payment'!K632</f>
        <v>0</v>
      </c>
      <c r="H632" s="18" cm="1">
        <f t="array" ref="H632">SUMPRODUCT(('Arming Payment'!$A$3:$A$6698=$A632)*('Arming Payment'!$Q$3:$Q$6698))+'Availability Payment'!$L631</f>
        <v>0</v>
      </c>
      <c r="I632" s="18">
        <f t="shared" si="28"/>
        <v>120</v>
      </c>
    </row>
    <row r="633" spans="1:9" x14ac:dyDescent="0.25">
      <c r="A633" s="24">
        <v>631</v>
      </c>
      <c r="B633" s="23">
        <f t="shared" si="29"/>
        <v>44588</v>
      </c>
      <c r="C633" s="24">
        <v>7</v>
      </c>
      <c r="D633" s="22" t="str">
        <f t="shared" si="27"/>
        <v>ASET</v>
      </c>
      <c r="E633" s="18">
        <f>'Availability Payment'!H632</f>
        <v>120</v>
      </c>
      <c r="F633" s="18">
        <f>SUMIF('Arming Payment'!$A$3:$A$6698,'Total Payment(Hourly Detail)'!A633,'Arming Payment'!$O$3:$O$6698)</f>
        <v>0</v>
      </c>
      <c r="G633" s="18">
        <f>'Trip Payment'!K633</f>
        <v>0</v>
      </c>
      <c r="H633" s="18" cm="1">
        <f t="array" ref="H633">SUMPRODUCT(('Arming Payment'!$A$3:$A$6698=$A633)*('Arming Payment'!$Q$3:$Q$6698))+'Availability Payment'!$L632</f>
        <v>0</v>
      </c>
      <c r="I633" s="18">
        <f t="shared" si="28"/>
        <v>120</v>
      </c>
    </row>
    <row r="634" spans="1:9" x14ac:dyDescent="0.25">
      <c r="A634" s="24">
        <v>632</v>
      </c>
      <c r="B634" s="23">
        <f t="shared" si="29"/>
        <v>44588</v>
      </c>
      <c r="C634" s="24">
        <v>8</v>
      </c>
      <c r="D634" s="22" t="str">
        <f t="shared" si="27"/>
        <v>ASET</v>
      </c>
      <c r="E634" s="18">
        <f>'Availability Payment'!H633</f>
        <v>120</v>
      </c>
      <c r="F634" s="18">
        <f>SUMIF('Arming Payment'!$A$3:$A$6698,'Total Payment(Hourly Detail)'!A634,'Arming Payment'!$O$3:$O$6698)</f>
        <v>0</v>
      </c>
      <c r="G634" s="18">
        <f>'Trip Payment'!K634</f>
        <v>0</v>
      </c>
      <c r="H634" s="18" cm="1">
        <f t="array" ref="H634">SUMPRODUCT(('Arming Payment'!$A$3:$A$6698=$A634)*('Arming Payment'!$Q$3:$Q$6698))+'Availability Payment'!$L633</f>
        <v>0</v>
      </c>
      <c r="I634" s="18">
        <f t="shared" si="28"/>
        <v>120</v>
      </c>
    </row>
    <row r="635" spans="1:9" x14ac:dyDescent="0.25">
      <c r="A635" s="24">
        <v>633</v>
      </c>
      <c r="B635" s="23">
        <f t="shared" si="29"/>
        <v>44588</v>
      </c>
      <c r="C635" s="24">
        <v>9</v>
      </c>
      <c r="D635" s="22" t="str">
        <f t="shared" si="27"/>
        <v>ASET</v>
      </c>
      <c r="E635" s="18">
        <f>'Availability Payment'!H634</f>
        <v>120</v>
      </c>
      <c r="F635" s="18">
        <f>SUMIF('Arming Payment'!$A$3:$A$6698,'Total Payment(Hourly Detail)'!A635,'Arming Payment'!$O$3:$O$6698)</f>
        <v>0</v>
      </c>
      <c r="G635" s="18">
        <f>'Trip Payment'!K635</f>
        <v>0</v>
      </c>
      <c r="H635" s="18" cm="1">
        <f t="array" ref="H635">SUMPRODUCT(('Arming Payment'!$A$3:$A$6698=$A635)*('Arming Payment'!$Q$3:$Q$6698))+'Availability Payment'!$L634</f>
        <v>0</v>
      </c>
      <c r="I635" s="18">
        <f t="shared" si="28"/>
        <v>120</v>
      </c>
    </row>
    <row r="636" spans="1:9" x14ac:dyDescent="0.25">
      <c r="A636" s="24">
        <v>634</v>
      </c>
      <c r="B636" s="23">
        <f t="shared" si="29"/>
        <v>44588</v>
      </c>
      <c r="C636" s="24">
        <v>10</v>
      </c>
      <c r="D636" s="22" t="str">
        <f t="shared" si="27"/>
        <v>ASET</v>
      </c>
      <c r="E636" s="18">
        <f>'Availability Payment'!H635</f>
        <v>120</v>
      </c>
      <c r="F636" s="18">
        <f>SUMIF('Arming Payment'!$A$3:$A$6698,'Total Payment(Hourly Detail)'!A636,'Arming Payment'!$O$3:$O$6698)</f>
        <v>0</v>
      </c>
      <c r="G636" s="18">
        <f>'Trip Payment'!K636</f>
        <v>0</v>
      </c>
      <c r="H636" s="18" cm="1">
        <f t="array" ref="H636">SUMPRODUCT(('Arming Payment'!$A$3:$A$6698=$A636)*('Arming Payment'!$Q$3:$Q$6698))+'Availability Payment'!$L635</f>
        <v>0</v>
      </c>
      <c r="I636" s="18">
        <f t="shared" si="28"/>
        <v>120</v>
      </c>
    </row>
    <row r="637" spans="1:9" x14ac:dyDescent="0.25">
      <c r="A637" s="24">
        <v>635</v>
      </c>
      <c r="B637" s="23">
        <f t="shared" si="29"/>
        <v>44588</v>
      </c>
      <c r="C637" s="24">
        <v>11</v>
      </c>
      <c r="D637" s="22" t="str">
        <f t="shared" si="27"/>
        <v>ASET</v>
      </c>
      <c r="E637" s="18">
        <f>'Availability Payment'!H636</f>
        <v>120</v>
      </c>
      <c r="F637" s="18">
        <f>SUMIF('Arming Payment'!$A$3:$A$6698,'Total Payment(Hourly Detail)'!A637,'Arming Payment'!$O$3:$O$6698)</f>
        <v>0</v>
      </c>
      <c r="G637" s="18">
        <f>'Trip Payment'!K637</f>
        <v>0</v>
      </c>
      <c r="H637" s="18" cm="1">
        <f t="array" ref="H637">SUMPRODUCT(('Arming Payment'!$A$3:$A$6698=$A637)*('Arming Payment'!$Q$3:$Q$6698))+'Availability Payment'!$L636</f>
        <v>0</v>
      </c>
      <c r="I637" s="18">
        <f t="shared" si="28"/>
        <v>120</v>
      </c>
    </row>
    <row r="638" spans="1:9" x14ac:dyDescent="0.25">
      <c r="A638" s="24">
        <v>636</v>
      </c>
      <c r="B638" s="23">
        <f t="shared" si="29"/>
        <v>44588</v>
      </c>
      <c r="C638" s="24">
        <v>12</v>
      </c>
      <c r="D638" s="22" t="str">
        <f t="shared" si="27"/>
        <v>ASET</v>
      </c>
      <c r="E638" s="18">
        <f>'Availability Payment'!H637</f>
        <v>120</v>
      </c>
      <c r="F638" s="18">
        <f>SUMIF('Arming Payment'!$A$3:$A$6698,'Total Payment(Hourly Detail)'!A638,'Arming Payment'!$O$3:$O$6698)</f>
        <v>0</v>
      </c>
      <c r="G638" s="18">
        <f>'Trip Payment'!K638</f>
        <v>0</v>
      </c>
      <c r="H638" s="18" cm="1">
        <f t="array" ref="H638">SUMPRODUCT(('Arming Payment'!$A$3:$A$6698=$A638)*('Arming Payment'!$Q$3:$Q$6698))+'Availability Payment'!$L637</f>
        <v>0</v>
      </c>
      <c r="I638" s="18">
        <f t="shared" si="28"/>
        <v>120</v>
      </c>
    </row>
    <row r="639" spans="1:9" x14ac:dyDescent="0.25">
      <c r="A639" s="24">
        <v>637</v>
      </c>
      <c r="B639" s="23">
        <f t="shared" si="29"/>
        <v>44588</v>
      </c>
      <c r="C639" s="24">
        <v>13</v>
      </c>
      <c r="D639" s="22" t="str">
        <f t="shared" si="27"/>
        <v>ASET</v>
      </c>
      <c r="E639" s="18">
        <f>'Availability Payment'!H638</f>
        <v>120</v>
      </c>
      <c r="F639" s="18">
        <f>SUMIF('Arming Payment'!$A$3:$A$6698,'Total Payment(Hourly Detail)'!A639,'Arming Payment'!$O$3:$O$6698)</f>
        <v>0</v>
      </c>
      <c r="G639" s="18">
        <f>'Trip Payment'!K639</f>
        <v>0</v>
      </c>
      <c r="H639" s="18" cm="1">
        <f t="array" ref="H639">SUMPRODUCT(('Arming Payment'!$A$3:$A$6698=$A639)*('Arming Payment'!$Q$3:$Q$6698))+'Availability Payment'!$L638</f>
        <v>0</v>
      </c>
      <c r="I639" s="18">
        <f t="shared" si="28"/>
        <v>120</v>
      </c>
    </row>
    <row r="640" spans="1:9" x14ac:dyDescent="0.25">
      <c r="A640" s="24">
        <v>638</v>
      </c>
      <c r="B640" s="23">
        <f t="shared" si="29"/>
        <v>44588</v>
      </c>
      <c r="C640" s="24">
        <v>14</v>
      </c>
      <c r="D640" s="22" t="str">
        <f t="shared" si="27"/>
        <v>ASET</v>
      </c>
      <c r="E640" s="18">
        <f>'Availability Payment'!H639</f>
        <v>120</v>
      </c>
      <c r="F640" s="18">
        <f>SUMIF('Arming Payment'!$A$3:$A$6698,'Total Payment(Hourly Detail)'!A640,'Arming Payment'!$O$3:$O$6698)</f>
        <v>0</v>
      </c>
      <c r="G640" s="18">
        <f>'Trip Payment'!K640</f>
        <v>0</v>
      </c>
      <c r="H640" s="18" cm="1">
        <f t="array" ref="H640">SUMPRODUCT(('Arming Payment'!$A$3:$A$6698=$A640)*('Arming Payment'!$Q$3:$Q$6698))+'Availability Payment'!$L639</f>
        <v>0</v>
      </c>
      <c r="I640" s="18">
        <f t="shared" si="28"/>
        <v>120</v>
      </c>
    </row>
    <row r="641" spans="1:9" x14ac:dyDescent="0.25">
      <c r="A641" s="24">
        <v>639</v>
      </c>
      <c r="B641" s="23">
        <f t="shared" si="29"/>
        <v>44588</v>
      </c>
      <c r="C641" s="24">
        <v>15</v>
      </c>
      <c r="D641" s="22" t="str">
        <f t="shared" si="27"/>
        <v>ASET</v>
      </c>
      <c r="E641" s="18">
        <f>'Availability Payment'!H640</f>
        <v>120</v>
      </c>
      <c r="F641" s="18">
        <f>SUMIF('Arming Payment'!$A$3:$A$6698,'Total Payment(Hourly Detail)'!A641,'Arming Payment'!$O$3:$O$6698)</f>
        <v>0</v>
      </c>
      <c r="G641" s="18">
        <f>'Trip Payment'!K641</f>
        <v>0</v>
      </c>
      <c r="H641" s="18" cm="1">
        <f t="array" ref="H641">SUMPRODUCT(('Arming Payment'!$A$3:$A$6698=$A641)*('Arming Payment'!$Q$3:$Q$6698))+'Availability Payment'!$L640</f>
        <v>0</v>
      </c>
      <c r="I641" s="18">
        <f t="shared" si="28"/>
        <v>120</v>
      </c>
    </row>
    <row r="642" spans="1:9" x14ac:dyDescent="0.25">
      <c r="A642" s="24">
        <v>640</v>
      </c>
      <c r="B642" s="23">
        <f t="shared" si="29"/>
        <v>44588</v>
      </c>
      <c r="C642" s="24">
        <v>16</v>
      </c>
      <c r="D642" s="22" t="str">
        <f t="shared" si="27"/>
        <v>ASET</v>
      </c>
      <c r="E642" s="18">
        <f>'Availability Payment'!H641</f>
        <v>120</v>
      </c>
      <c r="F642" s="18">
        <f>SUMIF('Arming Payment'!$A$3:$A$6698,'Total Payment(Hourly Detail)'!A642,'Arming Payment'!$O$3:$O$6698)</f>
        <v>0</v>
      </c>
      <c r="G642" s="18">
        <f>'Trip Payment'!K642</f>
        <v>0</v>
      </c>
      <c r="H642" s="18" cm="1">
        <f t="array" ref="H642">SUMPRODUCT(('Arming Payment'!$A$3:$A$6698=$A642)*('Arming Payment'!$Q$3:$Q$6698))+'Availability Payment'!$L641</f>
        <v>0</v>
      </c>
      <c r="I642" s="18">
        <f t="shared" si="28"/>
        <v>120</v>
      </c>
    </row>
    <row r="643" spans="1:9" x14ac:dyDescent="0.25">
      <c r="A643" s="24">
        <v>641</v>
      </c>
      <c r="B643" s="23">
        <f t="shared" si="29"/>
        <v>44588</v>
      </c>
      <c r="C643" s="24">
        <v>17</v>
      </c>
      <c r="D643" s="22" t="str">
        <f t="shared" ref="D643:D706" si="30">Unit</f>
        <v>ASET</v>
      </c>
      <c r="E643" s="18">
        <f>'Availability Payment'!H642</f>
        <v>120</v>
      </c>
      <c r="F643" s="18">
        <f>SUMIF('Arming Payment'!$A$3:$A$6698,'Total Payment(Hourly Detail)'!A643,'Arming Payment'!$O$3:$O$6698)</f>
        <v>0</v>
      </c>
      <c r="G643" s="18">
        <f>'Trip Payment'!K643</f>
        <v>0</v>
      </c>
      <c r="H643" s="18" cm="1">
        <f t="array" ref="H643">SUMPRODUCT(('Arming Payment'!$A$3:$A$6698=$A643)*('Arming Payment'!$Q$3:$Q$6698))+'Availability Payment'!$L642</f>
        <v>0</v>
      </c>
      <c r="I643" s="18">
        <f t="shared" ref="I643:I706" si="31">SUM(E643:H643)</f>
        <v>120</v>
      </c>
    </row>
    <row r="644" spans="1:9" x14ac:dyDescent="0.25">
      <c r="A644" s="24">
        <v>642</v>
      </c>
      <c r="B644" s="23">
        <f t="shared" si="29"/>
        <v>44588</v>
      </c>
      <c r="C644" s="24">
        <v>18</v>
      </c>
      <c r="D644" s="22" t="str">
        <f t="shared" si="30"/>
        <v>ASET</v>
      </c>
      <c r="E644" s="18">
        <f>'Availability Payment'!H643</f>
        <v>120</v>
      </c>
      <c r="F644" s="18">
        <f>SUMIF('Arming Payment'!$A$3:$A$6698,'Total Payment(Hourly Detail)'!A644,'Arming Payment'!$O$3:$O$6698)</f>
        <v>0</v>
      </c>
      <c r="G644" s="18">
        <f>'Trip Payment'!K644</f>
        <v>0</v>
      </c>
      <c r="H644" s="18" cm="1">
        <f t="array" ref="H644">SUMPRODUCT(('Arming Payment'!$A$3:$A$6698=$A644)*('Arming Payment'!$Q$3:$Q$6698))+'Availability Payment'!$L643</f>
        <v>0</v>
      </c>
      <c r="I644" s="18">
        <f t="shared" si="31"/>
        <v>120</v>
      </c>
    </row>
    <row r="645" spans="1:9" x14ac:dyDescent="0.25">
      <c r="A645" s="24">
        <v>643</v>
      </c>
      <c r="B645" s="23">
        <f t="shared" si="29"/>
        <v>44588</v>
      </c>
      <c r="C645" s="24">
        <v>19</v>
      </c>
      <c r="D645" s="22" t="str">
        <f t="shared" si="30"/>
        <v>ASET</v>
      </c>
      <c r="E645" s="18">
        <f>'Availability Payment'!H644</f>
        <v>120</v>
      </c>
      <c r="F645" s="18">
        <f>SUMIF('Arming Payment'!$A$3:$A$6698,'Total Payment(Hourly Detail)'!A645,'Arming Payment'!$O$3:$O$6698)</f>
        <v>0</v>
      </c>
      <c r="G645" s="18">
        <f>'Trip Payment'!K645</f>
        <v>0</v>
      </c>
      <c r="H645" s="18" cm="1">
        <f t="array" ref="H645">SUMPRODUCT(('Arming Payment'!$A$3:$A$6698=$A645)*('Arming Payment'!$Q$3:$Q$6698))+'Availability Payment'!$L644</f>
        <v>0</v>
      </c>
      <c r="I645" s="18">
        <f t="shared" si="31"/>
        <v>120</v>
      </c>
    </row>
    <row r="646" spans="1:9" x14ac:dyDescent="0.25">
      <c r="A646" s="24">
        <v>644</v>
      </c>
      <c r="B646" s="23">
        <f t="shared" ref="B646:B709" si="32">IF(C646&gt;C645,B645,B645+1)</f>
        <v>44588</v>
      </c>
      <c r="C646" s="24">
        <v>20</v>
      </c>
      <c r="D646" s="22" t="str">
        <f t="shared" si="30"/>
        <v>ASET</v>
      </c>
      <c r="E646" s="18">
        <f>'Availability Payment'!H645</f>
        <v>120</v>
      </c>
      <c r="F646" s="18">
        <f>SUMIF('Arming Payment'!$A$3:$A$6698,'Total Payment(Hourly Detail)'!A646,'Arming Payment'!$O$3:$O$6698)</f>
        <v>0</v>
      </c>
      <c r="G646" s="18">
        <f>'Trip Payment'!K646</f>
        <v>0</v>
      </c>
      <c r="H646" s="18" cm="1">
        <f t="array" ref="H646">SUMPRODUCT(('Arming Payment'!$A$3:$A$6698=$A646)*('Arming Payment'!$Q$3:$Q$6698))+'Availability Payment'!$L645</f>
        <v>0</v>
      </c>
      <c r="I646" s="18">
        <f t="shared" si="31"/>
        <v>120</v>
      </c>
    </row>
    <row r="647" spans="1:9" x14ac:dyDescent="0.25">
      <c r="A647" s="24">
        <v>645</v>
      </c>
      <c r="B647" s="23">
        <f t="shared" si="32"/>
        <v>44588</v>
      </c>
      <c r="C647" s="24">
        <v>21</v>
      </c>
      <c r="D647" s="22" t="str">
        <f t="shared" si="30"/>
        <v>ASET</v>
      </c>
      <c r="E647" s="18">
        <f>'Availability Payment'!H646</f>
        <v>120</v>
      </c>
      <c r="F647" s="18">
        <f>SUMIF('Arming Payment'!$A$3:$A$6698,'Total Payment(Hourly Detail)'!A647,'Arming Payment'!$O$3:$O$6698)</f>
        <v>0</v>
      </c>
      <c r="G647" s="18">
        <f>'Trip Payment'!K647</f>
        <v>0</v>
      </c>
      <c r="H647" s="18" cm="1">
        <f t="array" ref="H647">SUMPRODUCT(('Arming Payment'!$A$3:$A$6698=$A647)*('Arming Payment'!$Q$3:$Q$6698))+'Availability Payment'!$L646</f>
        <v>0</v>
      </c>
      <c r="I647" s="18">
        <f t="shared" si="31"/>
        <v>120</v>
      </c>
    </row>
    <row r="648" spans="1:9" x14ac:dyDescent="0.25">
      <c r="A648" s="24">
        <v>646</v>
      </c>
      <c r="B648" s="23">
        <f t="shared" si="32"/>
        <v>44588</v>
      </c>
      <c r="C648" s="24">
        <v>22</v>
      </c>
      <c r="D648" s="22" t="str">
        <f t="shared" si="30"/>
        <v>ASET</v>
      </c>
      <c r="E648" s="18">
        <f>'Availability Payment'!H647</f>
        <v>120</v>
      </c>
      <c r="F648" s="18">
        <f>SUMIF('Arming Payment'!$A$3:$A$6698,'Total Payment(Hourly Detail)'!A648,'Arming Payment'!$O$3:$O$6698)</f>
        <v>0</v>
      </c>
      <c r="G648" s="18">
        <f>'Trip Payment'!K648</f>
        <v>0</v>
      </c>
      <c r="H648" s="18" cm="1">
        <f t="array" ref="H648">SUMPRODUCT(('Arming Payment'!$A$3:$A$6698=$A648)*('Arming Payment'!$Q$3:$Q$6698))+'Availability Payment'!$L647</f>
        <v>0</v>
      </c>
      <c r="I648" s="18">
        <f t="shared" si="31"/>
        <v>120</v>
      </c>
    </row>
    <row r="649" spans="1:9" x14ac:dyDescent="0.25">
      <c r="A649" s="24">
        <v>647</v>
      </c>
      <c r="B649" s="23">
        <f t="shared" si="32"/>
        <v>44588</v>
      </c>
      <c r="C649" s="24">
        <v>23</v>
      </c>
      <c r="D649" s="22" t="str">
        <f t="shared" si="30"/>
        <v>ASET</v>
      </c>
      <c r="E649" s="18">
        <f>'Availability Payment'!H648</f>
        <v>120</v>
      </c>
      <c r="F649" s="18">
        <f>SUMIF('Arming Payment'!$A$3:$A$6698,'Total Payment(Hourly Detail)'!A649,'Arming Payment'!$O$3:$O$6698)</f>
        <v>0</v>
      </c>
      <c r="G649" s="18">
        <f>'Trip Payment'!K649</f>
        <v>0</v>
      </c>
      <c r="H649" s="18" cm="1">
        <f t="array" ref="H649">SUMPRODUCT(('Arming Payment'!$A$3:$A$6698=$A649)*('Arming Payment'!$Q$3:$Q$6698))+'Availability Payment'!$L648</f>
        <v>0</v>
      </c>
      <c r="I649" s="18">
        <f t="shared" si="31"/>
        <v>120</v>
      </c>
    </row>
    <row r="650" spans="1:9" x14ac:dyDescent="0.25">
      <c r="A650" s="24">
        <v>648</v>
      </c>
      <c r="B650" s="23">
        <f t="shared" si="32"/>
        <v>44588</v>
      </c>
      <c r="C650" s="24">
        <v>24</v>
      </c>
      <c r="D650" s="22" t="str">
        <f t="shared" si="30"/>
        <v>ASET</v>
      </c>
      <c r="E650" s="18">
        <f>'Availability Payment'!H649</f>
        <v>120</v>
      </c>
      <c r="F650" s="18">
        <f>SUMIF('Arming Payment'!$A$3:$A$6698,'Total Payment(Hourly Detail)'!A650,'Arming Payment'!$O$3:$O$6698)</f>
        <v>0</v>
      </c>
      <c r="G650" s="18">
        <f>'Trip Payment'!K650</f>
        <v>0</v>
      </c>
      <c r="H650" s="18" cm="1">
        <f t="array" ref="H650">SUMPRODUCT(('Arming Payment'!$A$3:$A$6698=$A650)*('Arming Payment'!$Q$3:$Q$6698))+'Availability Payment'!$L649</f>
        <v>0</v>
      </c>
      <c r="I650" s="18">
        <f t="shared" si="31"/>
        <v>120</v>
      </c>
    </row>
    <row r="651" spans="1:9" x14ac:dyDescent="0.25">
      <c r="A651" s="24">
        <v>649</v>
      </c>
      <c r="B651" s="23">
        <f t="shared" si="32"/>
        <v>44589</v>
      </c>
      <c r="C651" s="24">
        <v>1</v>
      </c>
      <c r="D651" s="22" t="str">
        <f t="shared" si="30"/>
        <v>ASET</v>
      </c>
      <c r="E651" s="18">
        <f>'Availability Payment'!H650</f>
        <v>120</v>
      </c>
      <c r="F651" s="18">
        <f>SUMIF('Arming Payment'!$A$3:$A$6698,'Total Payment(Hourly Detail)'!A651,'Arming Payment'!$O$3:$O$6698)</f>
        <v>0</v>
      </c>
      <c r="G651" s="18">
        <f>'Trip Payment'!K651</f>
        <v>0</v>
      </c>
      <c r="H651" s="18" cm="1">
        <f t="array" ref="H651">SUMPRODUCT(('Arming Payment'!$A$3:$A$6698=$A651)*('Arming Payment'!$Q$3:$Q$6698))+'Availability Payment'!$L650</f>
        <v>0</v>
      </c>
      <c r="I651" s="18">
        <f t="shared" si="31"/>
        <v>120</v>
      </c>
    </row>
    <row r="652" spans="1:9" x14ac:dyDescent="0.25">
      <c r="A652" s="24">
        <v>650</v>
      </c>
      <c r="B652" s="23">
        <f t="shared" si="32"/>
        <v>44589</v>
      </c>
      <c r="C652" s="24">
        <v>2</v>
      </c>
      <c r="D652" s="22" t="str">
        <f t="shared" si="30"/>
        <v>ASET</v>
      </c>
      <c r="E652" s="18">
        <f>'Availability Payment'!H651</f>
        <v>120</v>
      </c>
      <c r="F652" s="18">
        <f>SUMIF('Arming Payment'!$A$3:$A$6698,'Total Payment(Hourly Detail)'!A652,'Arming Payment'!$O$3:$O$6698)</f>
        <v>0</v>
      </c>
      <c r="G652" s="18">
        <f>'Trip Payment'!K652</f>
        <v>0</v>
      </c>
      <c r="H652" s="18" cm="1">
        <f t="array" ref="H652">SUMPRODUCT(('Arming Payment'!$A$3:$A$6698=$A652)*('Arming Payment'!$Q$3:$Q$6698))+'Availability Payment'!$L651</f>
        <v>0</v>
      </c>
      <c r="I652" s="18">
        <f t="shared" si="31"/>
        <v>120</v>
      </c>
    </row>
    <row r="653" spans="1:9" x14ac:dyDescent="0.25">
      <c r="A653" s="24">
        <v>651</v>
      </c>
      <c r="B653" s="23">
        <f t="shared" si="32"/>
        <v>44589</v>
      </c>
      <c r="C653" s="24">
        <v>3</v>
      </c>
      <c r="D653" s="22" t="str">
        <f t="shared" si="30"/>
        <v>ASET</v>
      </c>
      <c r="E653" s="18">
        <f>'Availability Payment'!H652</f>
        <v>120</v>
      </c>
      <c r="F653" s="18">
        <f>SUMIF('Arming Payment'!$A$3:$A$6698,'Total Payment(Hourly Detail)'!A653,'Arming Payment'!$O$3:$O$6698)</f>
        <v>0</v>
      </c>
      <c r="G653" s="18">
        <f>'Trip Payment'!K653</f>
        <v>0</v>
      </c>
      <c r="H653" s="18" cm="1">
        <f t="array" ref="H653">SUMPRODUCT(('Arming Payment'!$A$3:$A$6698=$A653)*('Arming Payment'!$Q$3:$Q$6698))+'Availability Payment'!$L652</f>
        <v>0</v>
      </c>
      <c r="I653" s="18">
        <f t="shared" si="31"/>
        <v>120</v>
      </c>
    </row>
    <row r="654" spans="1:9" x14ac:dyDescent="0.25">
      <c r="A654" s="24">
        <v>652</v>
      </c>
      <c r="B654" s="23">
        <f t="shared" si="32"/>
        <v>44589</v>
      </c>
      <c r="C654" s="24">
        <v>4</v>
      </c>
      <c r="D654" s="22" t="str">
        <f t="shared" si="30"/>
        <v>ASET</v>
      </c>
      <c r="E654" s="18">
        <f>'Availability Payment'!H653</f>
        <v>120</v>
      </c>
      <c r="F654" s="18">
        <f>SUMIF('Arming Payment'!$A$3:$A$6698,'Total Payment(Hourly Detail)'!A654,'Arming Payment'!$O$3:$O$6698)</f>
        <v>0</v>
      </c>
      <c r="G654" s="18">
        <f>'Trip Payment'!K654</f>
        <v>0</v>
      </c>
      <c r="H654" s="18" cm="1">
        <f t="array" ref="H654">SUMPRODUCT(('Arming Payment'!$A$3:$A$6698=$A654)*('Arming Payment'!$Q$3:$Q$6698))+'Availability Payment'!$L653</f>
        <v>0</v>
      </c>
      <c r="I654" s="18">
        <f t="shared" si="31"/>
        <v>120</v>
      </c>
    </row>
    <row r="655" spans="1:9" x14ac:dyDescent="0.25">
      <c r="A655" s="24">
        <v>653</v>
      </c>
      <c r="B655" s="23">
        <f t="shared" si="32"/>
        <v>44589</v>
      </c>
      <c r="C655" s="24">
        <v>5</v>
      </c>
      <c r="D655" s="22" t="str">
        <f t="shared" si="30"/>
        <v>ASET</v>
      </c>
      <c r="E655" s="18">
        <f>'Availability Payment'!H654</f>
        <v>120</v>
      </c>
      <c r="F655" s="18">
        <f>SUMIF('Arming Payment'!$A$3:$A$6698,'Total Payment(Hourly Detail)'!A655,'Arming Payment'!$O$3:$O$6698)</f>
        <v>0</v>
      </c>
      <c r="G655" s="18">
        <f>'Trip Payment'!K655</f>
        <v>0</v>
      </c>
      <c r="H655" s="18" cm="1">
        <f t="array" ref="H655">SUMPRODUCT(('Arming Payment'!$A$3:$A$6698=$A655)*('Arming Payment'!$Q$3:$Q$6698))+'Availability Payment'!$L654</f>
        <v>0</v>
      </c>
      <c r="I655" s="18">
        <f t="shared" si="31"/>
        <v>120</v>
      </c>
    </row>
    <row r="656" spans="1:9" x14ac:dyDescent="0.25">
      <c r="A656" s="24">
        <v>654</v>
      </c>
      <c r="B656" s="23">
        <f t="shared" si="32"/>
        <v>44589</v>
      </c>
      <c r="C656" s="24">
        <v>6</v>
      </c>
      <c r="D656" s="22" t="str">
        <f t="shared" si="30"/>
        <v>ASET</v>
      </c>
      <c r="E656" s="18">
        <f>'Availability Payment'!H655</f>
        <v>120</v>
      </c>
      <c r="F656" s="18">
        <f>SUMIF('Arming Payment'!$A$3:$A$6698,'Total Payment(Hourly Detail)'!A656,'Arming Payment'!$O$3:$O$6698)</f>
        <v>0</v>
      </c>
      <c r="G656" s="18">
        <f>'Trip Payment'!K656</f>
        <v>0</v>
      </c>
      <c r="H656" s="18" cm="1">
        <f t="array" ref="H656">SUMPRODUCT(('Arming Payment'!$A$3:$A$6698=$A656)*('Arming Payment'!$Q$3:$Q$6698))+'Availability Payment'!$L655</f>
        <v>0</v>
      </c>
      <c r="I656" s="18">
        <f t="shared" si="31"/>
        <v>120</v>
      </c>
    </row>
    <row r="657" spans="1:9" x14ac:dyDescent="0.25">
      <c r="A657" s="24">
        <v>655</v>
      </c>
      <c r="B657" s="23">
        <f t="shared" si="32"/>
        <v>44589</v>
      </c>
      <c r="C657" s="24">
        <v>7</v>
      </c>
      <c r="D657" s="22" t="str">
        <f t="shared" si="30"/>
        <v>ASET</v>
      </c>
      <c r="E657" s="18">
        <f>'Availability Payment'!H656</f>
        <v>120</v>
      </c>
      <c r="F657" s="18">
        <f>SUMIF('Arming Payment'!$A$3:$A$6698,'Total Payment(Hourly Detail)'!A657,'Arming Payment'!$O$3:$O$6698)</f>
        <v>0</v>
      </c>
      <c r="G657" s="18">
        <f>'Trip Payment'!K657</f>
        <v>0</v>
      </c>
      <c r="H657" s="18" cm="1">
        <f t="array" ref="H657">SUMPRODUCT(('Arming Payment'!$A$3:$A$6698=$A657)*('Arming Payment'!$Q$3:$Q$6698))+'Availability Payment'!$L656</f>
        <v>0</v>
      </c>
      <c r="I657" s="18">
        <f t="shared" si="31"/>
        <v>120</v>
      </c>
    </row>
    <row r="658" spans="1:9" x14ac:dyDescent="0.25">
      <c r="A658" s="24">
        <v>656</v>
      </c>
      <c r="B658" s="23">
        <f t="shared" si="32"/>
        <v>44589</v>
      </c>
      <c r="C658" s="24">
        <v>8</v>
      </c>
      <c r="D658" s="22" t="str">
        <f t="shared" si="30"/>
        <v>ASET</v>
      </c>
      <c r="E658" s="18">
        <f>'Availability Payment'!H657</f>
        <v>120</v>
      </c>
      <c r="F658" s="18">
        <f>SUMIF('Arming Payment'!$A$3:$A$6698,'Total Payment(Hourly Detail)'!A658,'Arming Payment'!$O$3:$O$6698)</f>
        <v>0</v>
      </c>
      <c r="G658" s="18">
        <f>'Trip Payment'!K658</f>
        <v>0</v>
      </c>
      <c r="H658" s="18" cm="1">
        <f t="array" ref="H658">SUMPRODUCT(('Arming Payment'!$A$3:$A$6698=$A658)*('Arming Payment'!$Q$3:$Q$6698))+'Availability Payment'!$L657</f>
        <v>0</v>
      </c>
      <c r="I658" s="18">
        <f t="shared" si="31"/>
        <v>120</v>
      </c>
    </row>
    <row r="659" spans="1:9" x14ac:dyDescent="0.25">
      <c r="A659" s="24">
        <v>657</v>
      </c>
      <c r="B659" s="23">
        <f t="shared" si="32"/>
        <v>44589</v>
      </c>
      <c r="C659" s="24">
        <v>9</v>
      </c>
      <c r="D659" s="22" t="str">
        <f t="shared" si="30"/>
        <v>ASET</v>
      </c>
      <c r="E659" s="18">
        <f>'Availability Payment'!H658</f>
        <v>120</v>
      </c>
      <c r="F659" s="18">
        <f>SUMIF('Arming Payment'!$A$3:$A$6698,'Total Payment(Hourly Detail)'!A659,'Arming Payment'!$O$3:$O$6698)</f>
        <v>0</v>
      </c>
      <c r="G659" s="18">
        <f>'Trip Payment'!K659</f>
        <v>0</v>
      </c>
      <c r="H659" s="18" cm="1">
        <f t="array" ref="H659">SUMPRODUCT(('Arming Payment'!$A$3:$A$6698=$A659)*('Arming Payment'!$Q$3:$Q$6698))+'Availability Payment'!$L658</f>
        <v>0</v>
      </c>
      <c r="I659" s="18">
        <f t="shared" si="31"/>
        <v>120</v>
      </c>
    </row>
    <row r="660" spans="1:9" x14ac:dyDescent="0.25">
      <c r="A660" s="24">
        <v>658</v>
      </c>
      <c r="B660" s="23">
        <f t="shared" si="32"/>
        <v>44589</v>
      </c>
      <c r="C660" s="24">
        <v>10</v>
      </c>
      <c r="D660" s="22" t="str">
        <f t="shared" si="30"/>
        <v>ASET</v>
      </c>
      <c r="E660" s="18">
        <f>'Availability Payment'!H659</f>
        <v>120</v>
      </c>
      <c r="F660" s="18">
        <f>SUMIF('Arming Payment'!$A$3:$A$6698,'Total Payment(Hourly Detail)'!A660,'Arming Payment'!$O$3:$O$6698)</f>
        <v>0</v>
      </c>
      <c r="G660" s="18">
        <f>'Trip Payment'!K660</f>
        <v>0</v>
      </c>
      <c r="H660" s="18" cm="1">
        <f t="array" ref="H660">SUMPRODUCT(('Arming Payment'!$A$3:$A$6698=$A660)*('Arming Payment'!$Q$3:$Q$6698))+'Availability Payment'!$L659</f>
        <v>0</v>
      </c>
      <c r="I660" s="18">
        <f t="shared" si="31"/>
        <v>120</v>
      </c>
    </row>
    <row r="661" spans="1:9" x14ac:dyDescent="0.25">
      <c r="A661" s="24">
        <v>659</v>
      </c>
      <c r="B661" s="23">
        <f t="shared" si="32"/>
        <v>44589</v>
      </c>
      <c r="C661" s="24">
        <v>11</v>
      </c>
      <c r="D661" s="22" t="str">
        <f t="shared" si="30"/>
        <v>ASET</v>
      </c>
      <c r="E661" s="18">
        <f>'Availability Payment'!H660</f>
        <v>120</v>
      </c>
      <c r="F661" s="18">
        <f>SUMIF('Arming Payment'!$A$3:$A$6698,'Total Payment(Hourly Detail)'!A661,'Arming Payment'!$O$3:$O$6698)</f>
        <v>0</v>
      </c>
      <c r="G661" s="18">
        <f>'Trip Payment'!K661</f>
        <v>0</v>
      </c>
      <c r="H661" s="18" cm="1">
        <f t="array" ref="H661">SUMPRODUCT(('Arming Payment'!$A$3:$A$6698=$A661)*('Arming Payment'!$Q$3:$Q$6698))+'Availability Payment'!$L660</f>
        <v>0</v>
      </c>
      <c r="I661" s="18">
        <f t="shared" si="31"/>
        <v>120</v>
      </c>
    </row>
    <row r="662" spans="1:9" x14ac:dyDescent="0.25">
      <c r="A662" s="24">
        <v>660</v>
      </c>
      <c r="B662" s="23">
        <f t="shared" si="32"/>
        <v>44589</v>
      </c>
      <c r="C662" s="24">
        <v>12</v>
      </c>
      <c r="D662" s="22" t="str">
        <f t="shared" si="30"/>
        <v>ASET</v>
      </c>
      <c r="E662" s="18">
        <f>'Availability Payment'!H661</f>
        <v>120</v>
      </c>
      <c r="F662" s="18">
        <f>SUMIF('Arming Payment'!$A$3:$A$6698,'Total Payment(Hourly Detail)'!A662,'Arming Payment'!$O$3:$O$6698)</f>
        <v>0</v>
      </c>
      <c r="G662" s="18">
        <f>'Trip Payment'!K662</f>
        <v>0</v>
      </c>
      <c r="H662" s="18" cm="1">
        <f t="array" ref="H662">SUMPRODUCT(('Arming Payment'!$A$3:$A$6698=$A662)*('Arming Payment'!$Q$3:$Q$6698))+'Availability Payment'!$L661</f>
        <v>0</v>
      </c>
      <c r="I662" s="18">
        <f t="shared" si="31"/>
        <v>120</v>
      </c>
    </row>
    <row r="663" spans="1:9" x14ac:dyDescent="0.25">
      <c r="A663" s="24">
        <v>661</v>
      </c>
      <c r="B663" s="23">
        <f t="shared" si="32"/>
        <v>44589</v>
      </c>
      <c r="C663" s="24">
        <v>13</v>
      </c>
      <c r="D663" s="22" t="str">
        <f t="shared" si="30"/>
        <v>ASET</v>
      </c>
      <c r="E663" s="18">
        <f>'Availability Payment'!H662</f>
        <v>120</v>
      </c>
      <c r="F663" s="18">
        <f>SUMIF('Arming Payment'!$A$3:$A$6698,'Total Payment(Hourly Detail)'!A663,'Arming Payment'!$O$3:$O$6698)</f>
        <v>0</v>
      </c>
      <c r="G663" s="18">
        <f>'Trip Payment'!K663</f>
        <v>0</v>
      </c>
      <c r="H663" s="18" cm="1">
        <f t="array" ref="H663">SUMPRODUCT(('Arming Payment'!$A$3:$A$6698=$A663)*('Arming Payment'!$Q$3:$Q$6698))+'Availability Payment'!$L662</f>
        <v>0</v>
      </c>
      <c r="I663" s="18">
        <f t="shared" si="31"/>
        <v>120</v>
      </c>
    </row>
    <row r="664" spans="1:9" x14ac:dyDescent="0.25">
      <c r="A664" s="24">
        <v>662</v>
      </c>
      <c r="B664" s="23">
        <f t="shared" si="32"/>
        <v>44589</v>
      </c>
      <c r="C664" s="24">
        <v>14</v>
      </c>
      <c r="D664" s="22" t="str">
        <f t="shared" si="30"/>
        <v>ASET</v>
      </c>
      <c r="E664" s="18">
        <f>'Availability Payment'!H663</f>
        <v>120</v>
      </c>
      <c r="F664" s="18">
        <f>SUMIF('Arming Payment'!$A$3:$A$6698,'Total Payment(Hourly Detail)'!A664,'Arming Payment'!$O$3:$O$6698)</f>
        <v>0</v>
      </c>
      <c r="G664" s="18">
        <f>'Trip Payment'!K664</f>
        <v>0</v>
      </c>
      <c r="H664" s="18" cm="1">
        <f t="array" ref="H664">SUMPRODUCT(('Arming Payment'!$A$3:$A$6698=$A664)*('Arming Payment'!$Q$3:$Q$6698))+'Availability Payment'!$L663</f>
        <v>0</v>
      </c>
      <c r="I664" s="18">
        <f t="shared" si="31"/>
        <v>120</v>
      </c>
    </row>
    <row r="665" spans="1:9" x14ac:dyDescent="0.25">
      <c r="A665" s="24">
        <v>663</v>
      </c>
      <c r="B665" s="23">
        <f t="shared" si="32"/>
        <v>44589</v>
      </c>
      <c r="C665" s="24">
        <v>15</v>
      </c>
      <c r="D665" s="22" t="str">
        <f t="shared" si="30"/>
        <v>ASET</v>
      </c>
      <c r="E665" s="18">
        <f>'Availability Payment'!H664</f>
        <v>120</v>
      </c>
      <c r="F665" s="18">
        <f>SUMIF('Arming Payment'!$A$3:$A$6698,'Total Payment(Hourly Detail)'!A665,'Arming Payment'!$O$3:$O$6698)</f>
        <v>0</v>
      </c>
      <c r="G665" s="18">
        <f>'Trip Payment'!K665</f>
        <v>0</v>
      </c>
      <c r="H665" s="18" cm="1">
        <f t="array" ref="H665">SUMPRODUCT(('Arming Payment'!$A$3:$A$6698=$A665)*('Arming Payment'!$Q$3:$Q$6698))+'Availability Payment'!$L664</f>
        <v>0</v>
      </c>
      <c r="I665" s="18">
        <f t="shared" si="31"/>
        <v>120</v>
      </c>
    </row>
    <row r="666" spans="1:9" x14ac:dyDescent="0.25">
      <c r="A666" s="24">
        <v>664</v>
      </c>
      <c r="B666" s="23">
        <f t="shared" si="32"/>
        <v>44589</v>
      </c>
      <c r="C666" s="24">
        <v>16</v>
      </c>
      <c r="D666" s="22" t="str">
        <f t="shared" si="30"/>
        <v>ASET</v>
      </c>
      <c r="E666" s="18">
        <f>'Availability Payment'!H665</f>
        <v>120</v>
      </c>
      <c r="F666" s="18">
        <f>SUMIF('Arming Payment'!$A$3:$A$6698,'Total Payment(Hourly Detail)'!A666,'Arming Payment'!$O$3:$O$6698)</f>
        <v>0</v>
      </c>
      <c r="G666" s="18">
        <f>'Trip Payment'!K666</f>
        <v>0</v>
      </c>
      <c r="H666" s="18" cm="1">
        <f t="array" ref="H666">SUMPRODUCT(('Arming Payment'!$A$3:$A$6698=$A666)*('Arming Payment'!$Q$3:$Q$6698))+'Availability Payment'!$L665</f>
        <v>0</v>
      </c>
      <c r="I666" s="18">
        <f t="shared" si="31"/>
        <v>120</v>
      </c>
    </row>
    <row r="667" spans="1:9" x14ac:dyDescent="0.25">
      <c r="A667" s="24">
        <v>665</v>
      </c>
      <c r="B667" s="23">
        <f t="shared" si="32"/>
        <v>44589</v>
      </c>
      <c r="C667" s="24">
        <v>17</v>
      </c>
      <c r="D667" s="22" t="str">
        <f t="shared" si="30"/>
        <v>ASET</v>
      </c>
      <c r="E667" s="18">
        <f>'Availability Payment'!H666</f>
        <v>120</v>
      </c>
      <c r="F667" s="18">
        <f>SUMIF('Arming Payment'!$A$3:$A$6698,'Total Payment(Hourly Detail)'!A667,'Arming Payment'!$O$3:$O$6698)</f>
        <v>0</v>
      </c>
      <c r="G667" s="18">
        <f>'Trip Payment'!K667</f>
        <v>0</v>
      </c>
      <c r="H667" s="18" cm="1">
        <f t="array" ref="H667">SUMPRODUCT(('Arming Payment'!$A$3:$A$6698=$A667)*('Arming Payment'!$Q$3:$Q$6698))+'Availability Payment'!$L666</f>
        <v>0</v>
      </c>
      <c r="I667" s="18">
        <f t="shared" si="31"/>
        <v>120</v>
      </c>
    </row>
    <row r="668" spans="1:9" x14ac:dyDescent="0.25">
      <c r="A668" s="24">
        <v>666</v>
      </c>
      <c r="B668" s="23">
        <f t="shared" si="32"/>
        <v>44589</v>
      </c>
      <c r="C668" s="24">
        <v>18</v>
      </c>
      <c r="D668" s="22" t="str">
        <f t="shared" si="30"/>
        <v>ASET</v>
      </c>
      <c r="E668" s="18">
        <f>'Availability Payment'!H667</f>
        <v>120</v>
      </c>
      <c r="F668" s="18">
        <f>SUMIF('Arming Payment'!$A$3:$A$6698,'Total Payment(Hourly Detail)'!A668,'Arming Payment'!$O$3:$O$6698)</f>
        <v>0</v>
      </c>
      <c r="G668" s="18">
        <f>'Trip Payment'!K668</f>
        <v>0</v>
      </c>
      <c r="H668" s="18" cm="1">
        <f t="array" ref="H668">SUMPRODUCT(('Arming Payment'!$A$3:$A$6698=$A668)*('Arming Payment'!$Q$3:$Q$6698))+'Availability Payment'!$L667</f>
        <v>0</v>
      </c>
      <c r="I668" s="18">
        <f t="shared" si="31"/>
        <v>120</v>
      </c>
    </row>
    <row r="669" spans="1:9" x14ac:dyDescent="0.25">
      <c r="A669" s="24">
        <v>667</v>
      </c>
      <c r="B669" s="23">
        <f t="shared" si="32"/>
        <v>44589</v>
      </c>
      <c r="C669" s="24">
        <v>19</v>
      </c>
      <c r="D669" s="22" t="str">
        <f t="shared" si="30"/>
        <v>ASET</v>
      </c>
      <c r="E669" s="18">
        <f>'Availability Payment'!H668</f>
        <v>120</v>
      </c>
      <c r="F669" s="18">
        <f>SUMIF('Arming Payment'!$A$3:$A$6698,'Total Payment(Hourly Detail)'!A669,'Arming Payment'!$O$3:$O$6698)</f>
        <v>0</v>
      </c>
      <c r="G669" s="18">
        <f>'Trip Payment'!K669</f>
        <v>0</v>
      </c>
      <c r="H669" s="18" cm="1">
        <f t="array" ref="H669">SUMPRODUCT(('Arming Payment'!$A$3:$A$6698=$A669)*('Arming Payment'!$Q$3:$Q$6698))+'Availability Payment'!$L668</f>
        <v>0</v>
      </c>
      <c r="I669" s="18">
        <f t="shared" si="31"/>
        <v>120</v>
      </c>
    </row>
    <row r="670" spans="1:9" x14ac:dyDescent="0.25">
      <c r="A670" s="24">
        <v>668</v>
      </c>
      <c r="B670" s="23">
        <f t="shared" si="32"/>
        <v>44589</v>
      </c>
      <c r="C670" s="24">
        <v>20</v>
      </c>
      <c r="D670" s="22" t="str">
        <f t="shared" si="30"/>
        <v>ASET</v>
      </c>
      <c r="E670" s="18">
        <f>'Availability Payment'!H669</f>
        <v>120</v>
      </c>
      <c r="F670" s="18">
        <f>SUMIF('Arming Payment'!$A$3:$A$6698,'Total Payment(Hourly Detail)'!A670,'Arming Payment'!$O$3:$O$6698)</f>
        <v>0</v>
      </c>
      <c r="G670" s="18">
        <f>'Trip Payment'!K670</f>
        <v>0</v>
      </c>
      <c r="H670" s="18" cm="1">
        <f t="array" ref="H670">SUMPRODUCT(('Arming Payment'!$A$3:$A$6698=$A670)*('Arming Payment'!$Q$3:$Q$6698))+'Availability Payment'!$L669</f>
        <v>0</v>
      </c>
      <c r="I670" s="18">
        <f t="shared" si="31"/>
        <v>120</v>
      </c>
    </row>
    <row r="671" spans="1:9" x14ac:dyDescent="0.25">
      <c r="A671" s="24">
        <v>669</v>
      </c>
      <c r="B671" s="23">
        <f t="shared" si="32"/>
        <v>44589</v>
      </c>
      <c r="C671" s="24">
        <v>21</v>
      </c>
      <c r="D671" s="22" t="str">
        <f t="shared" si="30"/>
        <v>ASET</v>
      </c>
      <c r="E671" s="18">
        <f>'Availability Payment'!H670</f>
        <v>120</v>
      </c>
      <c r="F671" s="18">
        <f>SUMIF('Arming Payment'!$A$3:$A$6698,'Total Payment(Hourly Detail)'!A671,'Arming Payment'!$O$3:$O$6698)</f>
        <v>0</v>
      </c>
      <c r="G671" s="18">
        <f>'Trip Payment'!K671</f>
        <v>0</v>
      </c>
      <c r="H671" s="18" cm="1">
        <f t="array" ref="H671">SUMPRODUCT(('Arming Payment'!$A$3:$A$6698=$A671)*('Arming Payment'!$Q$3:$Q$6698))+'Availability Payment'!$L670</f>
        <v>0</v>
      </c>
      <c r="I671" s="18">
        <f t="shared" si="31"/>
        <v>120</v>
      </c>
    </row>
    <row r="672" spans="1:9" x14ac:dyDescent="0.25">
      <c r="A672" s="24">
        <v>670</v>
      </c>
      <c r="B672" s="23">
        <f t="shared" si="32"/>
        <v>44589</v>
      </c>
      <c r="C672" s="24">
        <v>22</v>
      </c>
      <c r="D672" s="22" t="str">
        <f t="shared" si="30"/>
        <v>ASET</v>
      </c>
      <c r="E672" s="18">
        <f>'Availability Payment'!H671</f>
        <v>120</v>
      </c>
      <c r="F672" s="18">
        <f>SUMIF('Arming Payment'!$A$3:$A$6698,'Total Payment(Hourly Detail)'!A672,'Arming Payment'!$O$3:$O$6698)</f>
        <v>0</v>
      </c>
      <c r="G672" s="18">
        <f>'Trip Payment'!K672</f>
        <v>0</v>
      </c>
      <c r="H672" s="18" cm="1">
        <f t="array" ref="H672">SUMPRODUCT(('Arming Payment'!$A$3:$A$6698=$A672)*('Arming Payment'!$Q$3:$Q$6698))+'Availability Payment'!$L671</f>
        <v>0</v>
      </c>
      <c r="I672" s="18">
        <f t="shared" si="31"/>
        <v>120</v>
      </c>
    </row>
    <row r="673" spans="1:9" x14ac:dyDescent="0.25">
      <c r="A673" s="24">
        <v>671</v>
      </c>
      <c r="B673" s="23">
        <f t="shared" si="32"/>
        <v>44589</v>
      </c>
      <c r="C673" s="24">
        <v>23</v>
      </c>
      <c r="D673" s="22" t="str">
        <f t="shared" si="30"/>
        <v>ASET</v>
      </c>
      <c r="E673" s="18">
        <f>'Availability Payment'!H672</f>
        <v>120</v>
      </c>
      <c r="F673" s="18">
        <f>SUMIF('Arming Payment'!$A$3:$A$6698,'Total Payment(Hourly Detail)'!A673,'Arming Payment'!$O$3:$O$6698)</f>
        <v>0</v>
      </c>
      <c r="G673" s="18">
        <f>'Trip Payment'!K673</f>
        <v>0</v>
      </c>
      <c r="H673" s="18" cm="1">
        <f t="array" ref="H673">SUMPRODUCT(('Arming Payment'!$A$3:$A$6698=$A673)*('Arming Payment'!$Q$3:$Q$6698))+'Availability Payment'!$L672</f>
        <v>0</v>
      </c>
      <c r="I673" s="18">
        <f t="shared" si="31"/>
        <v>120</v>
      </c>
    </row>
    <row r="674" spans="1:9" x14ac:dyDescent="0.25">
      <c r="A674" s="24">
        <v>672</v>
      </c>
      <c r="B674" s="23">
        <f t="shared" si="32"/>
        <v>44589</v>
      </c>
      <c r="C674" s="24">
        <v>24</v>
      </c>
      <c r="D674" s="22" t="str">
        <f t="shared" si="30"/>
        <v>ASET</v>
      </c>
      <c r="E674" s="18">
        <f>'Availability Payment'!H673</f>
        <v>120</v>
      </c>
      <c r="F674" s="18">
        <f>SUMIF('Arming Payment'!$A$3:$A$6698,'Total Payment(Hourly Detail)'!A674,'Arming Payment'!$O$3:$O$6698)</f>
        <v>0</v>
      </c>
      <c r="G674" s="18">
        <f>'Trip Payment'!K674</f>
        <v>0</v>
      </c>
      <c r="H674" s="18" cm="1">
        <f t="array" ref="H674">SUMPRODUCT(('Arming Payment'!$A$3:$A$6698=$A674)*('Arming Payment'!$Q$3:$Q$6698))+'Availability Payment'!$L673</f>
        <v>0</v>
      </c>
      <c r="I674" s="18">
        <f t="shared" si="31"/>
        <v>120</v>
      </c>
    </row>
    <row r="675" spans="1:9" x14ac:dyDescent="0.25">
      <c r="A675" s="24">
        <v>673</v>
      </c>
      <c r="B675" s="23">
        <f t="shared" si="32"/>
        <v>44590</v>
      </c>
      <c r="C675" s="24">
        <v>1</v>
      </c>
      <c r="D675" s="22" t="str">
        <f t="shared" si="30"/>
        <v>ASET</v>
      </c>
      <c r="E675" s="18">
        <f>'Availability Payment'!H674</f>
        <v>120</v>
      </c>
      <c r="F675" s="18">
        <f>SUMIF('Arming Payment'!$A$3:$A$6698,'Total Payment(Hourly Detail)'!A675,'Arming Payment'!$O$3:$O$6698)</f>
        <v>0</v>
      </c>
      <c r="G675" s="18">
        <f>'Trip Payment'!K675</f>
        <v>0</v>
      </c>
      <c r="H675" s="18" cm="1">
        <f t="array" ref="H675">SUMPRODUCT(('Arming Payment'!$A$3:$A$6698=$A675)*('Arming Payment'!$Q$3:$Q$6698))+'Availability Payment'!$L674</f>
        <v>0</v>
      </c>
      <c r="I675" s="18">
        <f t="shared" si="31"/>
        <v>120</v>
      </c>
    </row>
    <row r="676" spans="1:9" x14ac:dyDescent="0.25">
      <c r="A676" s="24">
        <v>674</v>
      </c>
      <c r="B676" s="23">
        <f t="shared" si="32"/>
        <v>44590</v>
      </c>
      <c r="C676" s="24">
        <v>2</v>
      </c>
      <c r="D676" s="22" t="str">
        <f t="shared" si="30"/>
        <v>ASET</v>
      </c>
      <c r="E676" s="18">
        <f>'Availability Payment'!H675</f>
        <v>120</v>
      </c>
      <c r="F676" s="18">
        <f>SUMIF('Arming Payment'!$A$3:$A$6698,'Total Payment(Hourly Detail)'!A676,'Arming Payment'!$O$3:$O$6698)</f>
        <v>0</v>
      </c>
      <c r="G676" s="18">
        <f>'Trip Payment'!K676</f>
        <v>0</v>
      </c>
      <c r="H676" s="18" cm="1">
        <f t="array" ref="H676">SUMPRODUCT(('Arming Payment'!$A$3:$A$6698=$A676)*('Arming Payment'!$Q$3:$Q$6698))+'Availability Payment'!$L675</f>
        <v>0</v>
      </c>
      <c r="I676" s="18">
        <f t="shared" si="31"/>
        <v>120</v>
      </c>
    </row>
    <row r="677" spans="1:9" x14ac:dyDescent="0.25">
      <c r="A677" s="24">
        <v>675</v>
      </c>
      <c r="B677" s="23">
        <f t="shared" si="32"/>
        <v>44590</v>
      </c>
      <c r="C677" s="24">
        <v>3</v>
      </c>
      <c r="D677" s="22" t="str">
        <f t="shared" si="30"/>
        <v>ASET</v>
      </c>
      <c r="E677" s="18">
        <f>'Availability Payment'!H676</f>
        <v>120</v>
      </c>
      <c r="F677" s="18">
        <f>SUMIF('Arming Payment'!$A$3:$A$6698,'Total Payment(Hourly Detail)'!A677,'Arming Payment'!$O$3:$O$6698)</f>
        <v>0</v>
      </c>
      <c r="G677" s="18">
        <f>'Trip Payment'!K677</f>
        <v>0</v>
      </c>
      <c r="H677" s="18" cm="1">
        <f t="array" ref="H677">SUMPRODUCT(('Arming Payment'!$A$3:$A$6698=$A677)*('Arming Payment'!$Q$3:$Q$6698))+'Availability Payment'!$L676</f>
        <v>0</v>
      </c>
      <c r="I677" s="18">
        <f t="shared" si="31"/>
        <v>120</v>
      </c>
    </row>
    <row r="678" spans="1:9" x14ac:dyDescent="0.25">
      <c r="A678" s="24">
        <v>676</v>
      </c>
      <c r="B678" s="23">
        <f t="shared" si="32"/>
        <v>44590</v>
      </c>
      <c r="C678" s="24">
        <v>4</v>
      </c>
      <c r="D678" s="22" t="str">
        <f t="shared" si="30"/>
        <v>ASET</v>
      </c>
      <c r="E678" s="18">
        <f>'Availability Payment'!H677</f>
        <v>120</v>
      </c>
      <c r="F678" s="18">
        <f>SUMIF('Arming Payment'!$A$3:$A$6698,'Total Payment(Hourly Detail)'!A678,'Arming Payment'!$O$3:$O$6698)</f>
        <v>0</v>
      </c>
      <c r="G678" s="18">
        <f>'Trip Payment'!K678</f>
        <v>0</v>
      </c>
      <c r="H678" s="18" cm="1">
        <f t="array" ref="H678">SUMPRODUCT(('Arming Payment'!$A$3:$A$6698=$A678)*('Arming Payment'!$Q$3:$Q$6698))+'Availability Payment'!$L677</f>
        <v>0</v>
      </c>
      <c r="I678" s="18">
        <f t="shared" si="31"/>
        <v>120</v>
      </c>
    </row>
    <row r="679" spans="1:9" x14ac:dyDescent="0.25">
      <c r="A679" s="24">
        <v>677</v>
      </c>
      <c r="B679" s="23">
        <f t="shared" si="32"/>
        <v>44590</v>
      </c>
      <c r="C679" s="24">
        <v>5</v>
      </c>
      <c r="D679" s="22" t="str">
        <f t="shared" si="30"/>
        <v>ASET</v>
      </c>
      <c r="E679" s="18">
        <f>'Availability Payment'!H678</f>
        <v>120</v>
      </c>
      <c r="F679" s="18">
        <f>SUMIF('Arming Payment'!$A$3:$A$6698,'Total Payment(Hourly Detail)'!A679,'Arming Payment'!$O$3:$O$6698)</f>
        <v>0</v>
      </c>
      <c r="G679" s="18">
        <f>'Trip Payment'!K679</f>
        <v>0</v>
      </c>
      <c r="H679" s="18" cm="1">
        <f t="array" ref="H679">SUMPRODUCT(('Arming Payment'!$A$3:$A$6698=$A679)*('Arming Payment'!$Q$3:$Q$6698))+'Availability Payment'!$L678</f>
        <v>0</v>
      </c>
      <c r="I679" s="18">
        <f t="shared" si="31"/>
        <v>120</v>
      </c>
    </row>
    <row r="680" spans="1:9" x14ac:dyDescent="0.25">
      <c r="A680" s="24">
        <v>678</v>
      </c>
      <c r="B680" s="23">
        <f t="shared" si="32"/>
        <v>44590</v>
      </c>
      <c r="C680" s="24">
        <v>6</v>
      </c>
      <c r="D680" s="22" t="str">
        <f t="shared" si="30"/>
        <v>ASET</v>
      </c>
      <c r="E680" s="18">
        <f>'Availability Payment'!H679</f>
        <v>120</v>
      </c>
      <c r="F680" s="18">
        <f>SUMIF('Arming Payment'!$A$3:$A$6698,'Total Payment(Hourly Detail)'!A680,'Arming Payment'!$O$3:$O$6698)</f>
        <v>0</v>
      </c>
      <c r="G680" s="18">
        <f>'Trip Payment'!K680</f>
        <v>0</v>
      </c>
      <c r="H680" s="18" cm="1">
        <f t="array" ref="H680">SUMPRODUCT(('Arming Payment'!$A$3:$A$6698=$A680)*('Arming Payment'!$Q$3:$Q$6698))+'Availability Payment'!$L679</f>
        <v>0</v>
      </c>
      <c r="I680" s="18">
        <f t="shared" si="31"/>
        <v>120</v>
      </c>
    </row>
    <row r="681" spans="1:9" x14ac:dyDescent="0.25">
      <c r="A681" s="24">
        <v>679</v>
      </c>
      <c r="B681" s="23">
        <f t="shared" si="32"/>
        <v>44590</v>
      </c>
      <c r="C681" s="24">
        <v>7</v>
      </c>
      <c r="D681" s="22" t="str">
        <f t="shared" si="30"/>
        <v>ASET</v>
      </c>
      <c r="E681" s="18">
        <f>'Availability Payment'!H680</f>
        <v>120</v>
      </c>
      <c r="F681" s="18">
        <f>SUMIF('Arming Payment'!$A$3:$A$6698,'Total Payment(Hourly Detail)'!A681,'Arming Payment'!$O$3:$O$6698)</f>
        <v>0</v>
      </c>
      <c r="G681" s="18">
        <f>'Trip Payment'!K681</f>
        <v>0</v>
      </c>
      <c r="H681" s="18" cm="1">
        <f t="array" ref="H681">SUMPRODUCT(('Arming Payment'!$A$3:$A$6698=$A681)*('Arming Payment'!$Q$3:$Q$6698))+'Availability Payment'!$L680</f>
        <v>0</v>
      </c>
      <c r="I681" s="18">
        <f t="shared" si="31"/>
        <v>120</v>
      </c>
    </row>
    <row r="682" spans="1:9" x14ac:dyDescent="0.25">
      <c r="A682" s="24">
        <v>680</v>
      </c>
      <c r="B682" s="23">
        <f t="shared" si="32"/>
        <v>44590</v>
      </c>
      <c r="C682" s="24">
        <v>8</v>
      </c>
      <c r="D682" s="22" t="str">
        <f t="shared" si="30"/>
        <v>ASET</v>
      </c>
      <c r="E682" s="18">
        <f>'Availability Payment'!H681</f>
        <v>120</v>
      </c>
      <c r="F682" s="18">
        <f>SUMIF('Arming Payment'!$A$3:$A$6698,'Total Payment(Hourly Detail)'!A682,'Arming Payment'!$O$3:$O$6698)</f>
        <v>0</v>
      </c>
      <c r="G682" s="18">
        <f>'Trip Payment'!K682</f>
        <v>0</v>
      </c>
      <c r="H682" s="18" cm="1">
        <f t="array" ref="H682">SUMPRODUCT(('Arming Payment'!$A$3:$A$6698=$A682)*('Arming Payment'!$Q$3:$Q$6698))+'Availability Payment'!$L681</f>
        <v>0</v>
      </c>
      <c r="I682" s="18">
        <f t="shared" si="31"/>
        <v>120</v>
      </c>
    </row>
    <row r="683" spans="1:9" x14ac:dyDescent="0.25">
      <c r="A683" s="24">
        <v>681</v>
      </c>
      <c r="B683" s="23">
        <f t="shared" si="32"/>
        <v>44590</v>
      </c>
      <c r="C683" s="24">
        <v>9</v>
      </c>
      <c r="D683" s="22" t="str">
        <f t="shared" si="30"/>
        <v>ASET</v>
      </c>
      <c r="E683" s="18">
        <f>'Availability Payment'!H682</f>
        <v>120</v>
      </c>
      <c r="F683" s="18">
        <f>SUMIF('Arming Payment'!$A$3:$A$6698,'Total Payment(Hourly Detail)'!A683,'Arming Payment'!$O$3:$O$6698)</f>
        <v>0</v>
      </c>
      <c r="G683" s="18">
        <f>'Trip Payment'!K683</f>
        <v>0</v>
      </c>
      <c r="H683" s="18" cm="1">
        <f t="array" ref="H683">SUMPRODUCT(('Arming Payment'!$A$3:$A$6698=$A683)*('Arming Payment'!$Q$3:$Q$6698))+'Availability Payment'!$L682</f>
        <v>0</v>
      </c>
      <c r="I683" s="18">
        <f t="shared" si="31"/>
        <v>120</v>
      </c>
    </row>
    <row r="684" spans="1:9" x14ac:dyDescent="0.25">
      <c r="A684" s="24">
        <v>682</v>
      </c>
      <c r="B684" s="23">
        <f t="shared" si="32"/>
        <v>44590</v>
      </c>
      <c r="C684" s="24">
        <v>10</v>
      </c>
      <c r="D684" s="22" t="str">
        <f t="shared" si="30"/>
        <v>ASET</v>
      </c>
      <c r="E684" s="18">
        <f>'Availability Payment'!H683</f>
        <v>120</v>
      </c>
      <c r="F684" s="18">
        <f>SUMIF('Arming Payment'!$A$3:$A$6698,'Total Payment(Hourly Detail)'!A684,'Arming Payment'!$O$3:$O$6698)</f>
        <v>0</v>
      </c>
      <c r="G684" s="18">
        <f>'Trip Payment'!K684</f>
        <v>0</v>
      </c>
      <c r="H684" s="18" cm="1">
        <f t="array" ref="H684">SUMPRODUCT(('Arming Payment'!$A$3:$A$6698=$A684)*('Arming Payment'!$Q$3:$Q$6698))+'Availability Payment'!$L683</f>
        <v>0</v>
      </c>
      <c r="I684" s="18">
        <f t="shared" si="31"/>
        <v>120</v>
      </c>
    </row>
    <row r="685" spans="1:9" x14ac:dyDescent="0.25">
      <c r="A685" s="24">
        <v>683</v>
      </c>
      <c r="B685" s="23">
        <f t="shared" si="32"/>
        <v>44590</v>
      </c>
      <c r="C685" s="24">
        <v>11</v>
      </c>
      <c r="D685" s="22" t="str">
        <f t="shared" si="30"/>
        <v>ASET</v>
      </c>
      <c r="E685" s="18">
        <f>'Availability Payment'!H684</f>
        <v>120</v>
      </c>
      <c r="F685" s="18">
        <f>SUMIF('Arming Payment'!$A$3:$A$6698,'Total Payment(Hourly Detail)'!A685,'Arming Payment'!$O$3:$O$6698)</f>
        <v>0</v>
      </c>
      <c r="G685" s="18">
        <f>'Trip Payment'!K685</f>
        <v>0</v>
      </c>
      <c r="H685" s="18" cm="1">
        <f t="array" ref="H685">SUMPRODUCT(('Arming Payment'!$A$3:$A$6698=$A685)*('Arming Payment'!$Q$3:$Q$6698))+'Availability Payment'!$L684</f>
        <v>0</v>
      </c>
      <c r="I685" s="18">
        <f t="shared" si="31"/>
        <v>120</v>
      </c>
    </row>
    <row r="686" spans="1:9" x14ac:dyDescent="0.25">
      <c r="A686" s="24">
        <v>684</v>
      </c>
      <c r="B686" s="23">
        <f t="shared" si="32"/>
        <v>44590</v>
      </c>
      <c r="C686" s="24">
        <v>12</v>
      </c>
      <c r="D686" s="22" t="str">
        <f t="shared" si="30"/>
        <v>ASET</v>
      </c>
      <c r="E686" s="18">
        <f>'Availability Payment'!H685</f>
        <v>120</v>
      </c>
      <c r="F686" s="18">
        <f>SUMIF('Arming Payment'!$A$3:$A$6698,'Total Payment(Hourly Detail)'!A686,'Arming Payment'!$O$3:$O$6698)</f>
        <v>0</v>
      </c>
      <c r="G686" s="18">
        <f>'Trip Payment'!K686</f>
        <v>0</v>
      </c>
      <c r="H686" s="18" cm="1">
        <f t="array" ref="H686">SUMPRODUCT(('Arming Payment'!$A$3:$A$6698=$A686)*('Arming Payment'!$Q$3:$Q$6698))+'Availability Payment'!$L685</f>
        <v>0</v>
      </c>
      <c r="I686" s="18">
        <f t="shared" si="31"/>
        <v>120</v>
      </c>
    </row>
    <row r="687" spans="1:9" x14ac:dyDescent="0.25">
      <c r="A687" s="24">
        <v>685</v>
      </c>
      <c r="B687" s="23">
        <f t="shared" si="32"/>
        <v>44590</v>
      </c>
      <c r="C687" s="24">
        <v>13</v>
      </c>
      <c r="D687" s="22" t="str">
        <f t="shared" si="30"/>
        <v>ASET</v>
      </c>
      <c r="E687" s="18">
        <f>'Availability Payment'!H686</f>
        <v>120</v>
      </c>
      <c r="F687" s="18">
        <f>SUMIF('Arming Payment'!$A$3:$A$6698,'Total Payment(Hourly Detail)'!A687,'Arming Payment'!$O$3:$O$6698)</f>
        <v>0</v>
      </c>
      <c r="G687" s="18">
        <f>'Trip Payment'!K687</f>
        <v>0</v>
      </c>
      <c r="H687" s="18" cm="1">
        <f t="array" ref="H687">SUMPRODUCT(('Arming Payment'!$A$3:$A$6698=$A687)*('Arming Payment'!$Q$3:$Q$6698))+'Availability Payment'!$L686</f>
        <v>0</v>
      </c>
      <c r="I687" s="18">
        <f t="shared" si="31"/>
        <v>120</v>
      </c>
    </row>
    <row r="688" spans="1:9" x14ac:dyDescent="0.25">
      <c r="A688" s="24">
        <v>686</v>
      </c>
      <c r="B688" s="23">
        <f t="shared" si="32"/>
        <v>44590</v>
      </c>
      <c r="C688" s="24">
        <v>14</v>
      </c>
      <c r="D688" s="22" t="str">
        <f t="shared" si="30"/>
        <v>ASET</v>
      </c>
      <c r="E688" s="18">
        <f>'Availability Payment'!H687</f>
        <v>120</v>
      </c>
      <c r="F688" s="18">
        <f>SUMIF('Arming Payment'!$A$3:$A$6698,'Total Payment(Hourly Detail)'!A688,'Arming Payment'!$O$3:$O$6698)</f>
        <v>0</v>
      </c>
      <c r="G688" s="18">
        <f>'Trip Payment'!K688</f>
        <v>0</v>
      </c>
      <c r="H688" s="18" cm="1">
        <f t="array" ref="H688">SUMPRODUCT(('Arming Payment'!$A$3:$A$6698=$A688)*('Arming Payment'!$Q$3:$Q$6698))+'Availability Payment'!$L687</f>
        <v>0</v>
      </c>
      <c r="I688" s="18">
        <f t="shared" si="31"/>
        <v>120</v>
      </c>
    </row>
    <row r="689" spans="1:9" x14ac:dyDescent="0.25">
      <c r="A689" s="24">
        <v>687</v>
      </c>
      <c r="B689" s="23">
        <f t="shared" si="32"/>
        <v>44590</v>
      </c>
      <c r="C689" s="24">
        <v>15</v>
      </c>
      <c r="D689" s="22" t="str">
        <f t="shared" si="30"/>
        <v>ASET</v>
      </c>
      <c r="E689" s="18">
        <f>'Availability Payment'!H688</f>
        <v>120</v>
      </c>
      <c r="F689" s="18">
        <f>SUMIF('Arming Payment'!$A$3:$A$6698,'Total Payment(Hourly Detail)'!A689,'Arming Payment'!$O$3:$O$6698)</f>
        <v>0</v>
      </c>
      <c r="G689" s="18">
        <f>'Trip Payment'!K689</f>
        <v>0</v>
      </c>
      <c r="H689" s="18" cm="1">
        <f t="array" ref="H689">SUMPRODUCT(('Arming Payment'!$A$3:$A$6698=$A689)*('Arming Payment'!$Q$3:$Q$6698))+'Availability Payment'!$L688</f>
        <v>0</v>
      </c>
      <c r="I689" s="18">
        <f t="shared" si="31"/>
        <v>120</v>
      </c>
    </row>
    <row r="690" spans="1:9" x14ac:dyDescent="0.25">
      <c r="A690" s="24">
        <v>688</v>
      </c>
      <c r="B690" s="23">
        <f t="shared" si="32"/>
        <v>44590</v>
      </c>
      <c r="C690" s="24">
        <v>16</v>
      </c>
      <c r="D690" s="22" t="str">
        <f t="shared" si="30"/>
        <v>ASET</v>
      </c>
      <c r="E690" s="18">
        <f>'Availability Payment'!H689</f>
        <v>120</v>
      </c>
      <c r="F690" s="18">
        <f>SUMIF('Arming Payment'!$A$3:$A$6698,'Total Payment(Hourly Detail)'!A690,'Arming Payment'!$O$3:$O$6698)</f>
        <v>0</v>
      </c>
      <c r="G690" s="18">
        <f>'Trip Payment'!K690</f>
        <v>0</v>
      </c>
      <c r="H690" s="18" cm="1">
        <f t="array" ref="H690">SUMPRODUCT(('Arming Payment'!$A$3:$A$6698=$A690)*('Arming Payment'!$Q$3:$Q$6698))+'Availability Payment'!$L689</f>
        <v>0</v>
      </c>
      <c r="I690" s="18">
        <f t="shared" si="31"/>
        <v>120</v>
      </c>
    </row>
    <row r="691" spans="1:9" x14ac:dyDescent="0.25">
      <c r="A691" s="24">
        <v>689</v>
      </c>
      <c r="B691" s="23">
        <f t="shared" si="32"/>
        <v>44590</v>
      </c>
      <c r="C691" s="24">
        <v>17</v>
      </c>
      <c r="D691" s="22" t="str">
        <f t="shared" si="30"/>
        <v>ASET</v>
      </c>
      <c r="E691" s="18">
        <f>'Availability Payment'!H690</f>
        <v>120</v>
      </c>
      <c r="F691" s="18">
        <f>SUMIF('Arming Payment'!$A$3:$A$6698,'Total Payment(Hourly Detail)'!A691,'Arming Payment'!$O$3:$O$6698)</f>
        <v>0</v>
      </c>
      <c r="G691" s="18">
        <f>'Trip Payment'!K691</f>
        <v>0</v>
      </c>
      <c r="H691" s="18" cm="1">
        <f t="array" ref="H691">SUMPRODUCT(('Arming Payment'!$A$3:$A$6698=$A691)*('Arming Payment'!$Q$3:$Q$6698))+'Availability Payment'!$L690</f>
        <v>0</v>
      </c>
      <c r="I691" s="18">
        <f t="shared" si="31"/>
        <v>120</v>
      </c>
    </row>
    <row r="692" spans="1:9" x14ac:dyDescent="0.25">
      <c r="A692" s="24">
        <v>690</v>
      </c>
      <c r="B692" s="23">
        <f t="shared" si="32"/>
        <v>44590</v>
      </c>
      <c r="C692" s="24">
        <v>18</v>
      </c>
      <c r="D692" s="22" t="str">
        <f t="shared" si="30"/>
        <v>ASET</v>
      </c>
      <c r="E692" s="18">
        <f>'Availability Payment'!H691</f>
        <v>120</v>
      </c>
      <c r="F692" s="18">
        <f>SUMIF('Arming Payment'!$A$3:$A$6698,'Total Payment(Hourly Detail)'!A692,'Arming Payment'!$O$3:$O$6698)</f>
        <v>0</v>
      </c>
      <c r="G692" s="18">
        <f>'Trip Payment'!K692</f>
        <v>0</v>
      </c>
      <c r="H692" s="18" cm="1">
        <f t="array" ref="H692">SUMPRODUCT(('Arming Payment'!$A$3:$A$6698=$A692)*('Arming Payment'!$Q$3:$Q$6698))+'Availability Payment'!$L691</f>
        <v>0</v>
      </c>
      <c r="I692" s="18">
        <f t="shared" si="31"/>
        <v>120</v>
      </c>
    </row>
    <row r="693" spans="1:9" x14ac:dyDescent="0.25">
      <c r="A693" s="24">
        <v>691</v>
      </c>
      <c r="B693" s="23">
        <f t="shared" si="32"/>
        <v>44590</v>
      </c>
      <c r="C693" s="24">
        <v>19</v>
      </c>
      <c r="D693" s="22" t="str">
        <f t="shared" si="30"/>
        <v>ASET</v>
      </c>
      <c r="E693" s="18">
        <f>'Availability Payment'!H692</f>
        <v>120</v>
      </c>
      <c r="F693" s="18">
        <f>SUMIF('Arming Payment'!$A$3:$A$6698,'Total Payment(Hourly Detail)'!A693,'Arming Payment'!$O$3:$O$6698)</f>
        <v>0</v>
      </c>
      <c r="G693" s="18">
        <f>'Trip Payment'!K693</f>
        <v>0</v>
      </c>
      <c r="H693" s="18" cm="1">
        <f t="array" ref="H693">SUMPRODUCT(('Arming Payment'!$A$3:$A$6698=$A693)*('Arming Payment'!$Q$3:$Q$6698))+'Availability Payment'!$L692</f>
        <v>0</v>
      </c>
      <c r="I693" s="18">
        <f t="shared" si="31"/>
        <v>120</v>
      </c>
    </row>
    <row r="694" spans="1:9" x14ac:dyDescent="0.25">
      <c r="A694" s="24">
        <v>692</v>
      </c>
      <c r="B694" s="23">
        <f t="shared" si="32"/>
        <v>44590</v>
      </c>
      <c r="C694" s="24">
        <v>20</v>
      </c>
      <c r="D694" s="22" t="str">
        <f t="shared" si="30"/>
        <v>ASET</v>
      </c>
      <c r="E694" s="18">
        <f>'Availability Payment'!H693</f>
        <v>120</v>
      </c>
      <c r="F694" s="18">
        <f>SUMIF('Arming Payment'!$A$3:$A$6698,'Total Payment(Hourly Detail)'!A694,'Arming Payment'!$O$3:$O$6698)</f>
        <v>0</v>
      </c>
      <c r="G694" s="18">
        <f>'Trip Payment'!K694</f>
        <v>0</v>
      </c>
      <c r="H694" s="18" cm="1">
        <f t="array" ref="H694">SUMPRODUCT(('Arming Payment'!$A$3:$A$6698=$A694)*('Arming Payment'!$Q$3:$Q$6698))+'Availability Payment'!$L693</f>
        <v>0</v>
      </c>
      <c r="I694" s="18">
        <f t="shared" si="31"/>
        <v>120</v>
      </c>
    </row>
    <row r="695" spans="1:9" x14ac:dyDescent="0.25">
      <c r="A695" s="24">
        <v>693</v>
      </c>
      <c r="B695" s="23">
        <f t="shared" si="32"/>
        <v>44590</v>
      </c>
      <c r="C695" s="24">
        <v>21</v>
      </c>
      <c r="D695" s="22" t="str">
        <f t="shared" si="30"/>
        <v>ASET</v>
      </c>
      <c r="E695" s="18">
        <f>'Availability Payment'!H694</f>
        <v>120</v>
      </c>
      <c r="F695" s="18">
        <f>SUMIF('Arming Payment'!$A$3:$A$6698,'Total Payment(Hourly Detail)'!A695,'Arming Payment'!$O$3:$O$6698)</f>
        <v>0</v>
      </c>
      <c r="G695" s="18">
        <f>'Trip Payment'!K695</f>
        <v>0</v>
      </c>
      <c r="H695" s="18" cm="1">
        <f t="array" ref="H695">SUMPRODUCT(('Arming Payment'!$A$3:$A$6698=$A695)*('Arming Payment'!$Q$3:$Q$6698))+'Availability Payment'!$L694</f>
        <v>0</v>
      </c>
      <c r="I695" s="18">
        <f t="shared" si="31"/>
        <v>120</v>
      </c>
    </row>
    <row r="696" spans="1:9" x14ac:dyDescent="0.25">
      <c r="A696" s="24">
        <v>694</v>
      </c>
      <c r="B696" s="23">
        <f t="shared" si="32"/>
        <v>44590</v>
      </c>
      <c r="C696" s="24">
        <v>22</v>
      </c>
      <c r="D696" s="22" t="str">
        <f t="shared" si="30"/>
        <v>ASET</v>
      </c>
      <c r="E696" s="18">
        <f>'Availability Payment'!H695</f>
        <v>120</v>
      </c>
      <c r="F696" s="18">
        <f>SUMIF('Arming Payment'!$A$3:$A$6698,'Total Payment(Hourly Detail)'!A696,'Arming Payment'!$O$3:$O$6698)</f>
        <v>0</v>
      </c>
      <c r="G696" s="18">
        <f>'Trip Payment'!K696</f>
        <v>0</v>
      </c>
      <c r="H696" s="18" cm="1">
        <f t="array" ref="H696">SUMPRODUCT(('Arming Payment'!$A$3:$A$6698=$A696)*('Arming Payment'!$Q$3:$Q$6698))+'Availability Payment'!$L695</f>
        <v>0</v>
      </c>
      <c r="I696" s="18">
        <f t="shared" si="31"/>
        <v>120</v>
      </c>
    </row>
    <row r="697" spans="1:9" x14ac:dyDescent="0.25">
      <c r="A697" s="24">
        <v>695</v>
      </c>
      <c r="B697" s="23">
        <f t="shared" si="32"/>
        <v>44590</v>
      </c>
      <c r="C697" s="24">
        <v>23</v>
      </c>
      <c r="D697" s="22" t="str">
        <f t="shared" si="30"/>
        <v>ASET</v>
      </c>
      <c r="E697" s="18">
        <f>'Availability Payment'!H696</f>
        <v>120</v>
      </c>
      <c r="F697" s="18">
        <f>SUMIF('Arming Payment'!$A$3:$A$6698,'Total Payment(Hourly Detail)'!A697,'Arming Payment'!$O$3:$O$6698)</f>
        <v>0</v>
      </c>
      <c r="G697" s="18">
        <f>'Trip Payment'!K697</f>
        <v>0</v>
      </c>
      <c r="H697" s="18" cm="1">
        <f t="array" ref="H697">SUMPRODUCT(('Arming Payment'!$A$3:$A$6698=$A697)*('Arming Payment'!$Q$3:$Q$6698))+'Availability Payment'!$L696</f>
        <v>0</v>
      </c>
      <c r="I697" s="18">
        <f t="shared" si="31"/>
        <v>120</v>
      </c>
    </row>
    <row r="698" spans="1:9" x14ac:dyDescent="0.25">
      <c r="A698" s="24">
        <v>696</v>
      </c>
      <c r="B698" s="23">
        <f t="shared" si="32"/>
        <v>44590</v>
      </c>
      <c r="C698" s="24">
        <v>24</v>
      </c>
      <c r="D698" s="22" t="str">
        <f t="shared" si="30"/>
        <v>ASET</v>
      </c>
      <c r="E698" s="18">
        <f>'Availability Payment'!H697</f>
        <v>120</v>
      </c>
      <c r="F698" s="18">
        <f>SUMIF('Arming Payment'!$A$3:$A$6698,'Total Payment(Hourly Detail)'!A698,'Arming Payment'!$O$3:$O$6698)</f>
        <v>0</v>
      </c>
      <c r="G698" s="18">
        <f>'Trip Payment'!K698</f>
        <v>0</v>
      </c>
      <c r="H698" s="18" cm="1">
        <f t="array" ref="H698">SUMPRODUCT(('Arming Payment'!$A$3:$A$6698=$A698)*('Arming Payment'!$Q$3:$Q$6698))+'Availability Payment'!$L697</f>
        <v>0</v>
      </c>
      <c r="I698" s="18">
        <f t="shared" si="31"/>
        <v>120</v>
      </c>
    </row>
    <row r="699" spans="1:9" x14ac:dyDescent="0.25">
      <c r="A699" s="24">
        <v>697</v>
      </c>
      <c r="B699" s="23">
        <f t="shared" si="32"/>
        <v>44591</v>
      </c>
      <c r="C699" s="24">
        <v>1</v>
      </c>
      <c r="D699" s="22" t="str">
        <f t="shared" si="30"/>
        <v>ASET</v>
      </c>
      <c r="E699" s="18">
        <f>'Availability Payment'!H698</f>
        <v>120</v>
      </c>
      <c r="F699" s="18">
        <f>SUMIF('Arming Payment'!$A$3:$A$6698,'Total Payment(Hourly Detail)'!A699,'Arming Payment'!$O$3:$O$6698)</f>
        <v>0</v>
      </c>
      <c r="G699" s="18">
        <f>'Trip Payment'!K699</f>
        <v>0</v>
      </c>
      <c r="H699" s="18" cm="1">
        <f t="array" ref="H699">SUMPRODUCT(('Arming Payment'!$A$3:$A$6698=$A699)*('Arming Payment'!$Q$3:$Q$6698))+'Availability Payment'!$L698</f>
        <v>0</v>
      </c>
      <c r="I699" s="18">
        <f t="shared" si="31"/>
        <v>120</v>
      </c>
    </row>
    <row r="700" spans="1:9" x14ac:dyDescent="0.25">
      <c r="A700" s="24">
        <v>698</v>
      </c>
      <c r="B700" s="23">
        <f t="shared" si="32"/>
        <v>44591</v>
      </c>
      <c r="C700" s="24">
        <v>2</v>
      </c>
      <c r="D700" s="22" t="str">
        <f t="shared" si="30"/>
        <v>ASET</v>
      </c>
      <c r="E700" s="18">
        <f>'Availability Payment'!H699</f>
        <v>120</v>
      </c>
      <c r="F700" s="18">
        <f>SUMIF('Arming Payment'!$A$3:$A$6698,'Total Payment(Hourly Detail)'!A700,'Arming Payment'!$O$3:$O$6698)</f>
        <v>0</v>
      </c>
      <c r="G700" s="18">
        <f>'Trip Payment'!K700</f>
        <v>0</v>
      </c>
      <c r="H700" s="18" cm="1">
        <f t="array" ref="H700">SUMPRODUCT(('Arming Payment'!$A$3:$A$6698=$A700)*('Arming Payment'!$Q$3:$Q$6698))+'Availability Payment'!$L699</f>
        <v>0</v>
      </c>
      <c r="I700" s="18">
        <f t="shared" si="31"/>
        <v>120</v>
      </c>
    </row>
    <row r="701" spans="1:9" x14ac:dyDescent="0.25">
      <c r="A701" s="24">
        <v>699</v>
      </c>
      <c r="B701" s="23">
        <f t="shared" si="32"/>
        <v>44591</v>
      </c>
      <c r="C701" s="24">
        <v>3</v>
      </c>
      <c r="D701" s="22" t="str">
        <f t="shared" si="30"/>
        <v>ASET</v>
      </c>
      <c r="E701" s="18">
        <f>'Availability Payment'!H700</f>
        <v>120</v>
      </c>
      <c r="F701" s="18">
        <f>SUMIF('Arming Payment'!$A$3:$A$6698,'Total Payment(Hourly Detail)'!A701,'Arming Payment'!$O$3:$O$6698)</f>
        <v>0</v>
      </c>
      <c r="G701" s="18">
        <f>'Trip Payment'!K701</f>
        <v>0</v>
      </c>
      <c r="H701" s="18" cm="1">
        <f t="array" ref="H701">SUMPRODUCT(('Arming Payment'!$A$3:$A$6698=$A701)*('Arming Payment'!$Q$3:$Q$6698))+'Availability Payment'!$L700</f>
        <v>0</v>
      </c>
      <c r="I701" s="18">
        <f t="shared" si="31"/>
        <v>120</v>
      </c>
    </row>
    <row r="702" spans="1:9" x14ac:dyDescent="0.25">
      <c r="A702" s="24">
        <v>700</v>
      </c>
      <c r="B702" s="23">
        <f t="shared" si="32"/>
        <v>44591</v>
      </c>
      <c r="C702" s="24">
        <v>4</v>
      </c>
      <c r="D702" s="22" t="str">
        <f t="shared" si="30"/>
        <v>ASET</v>
      </c>
      <c r="E702" s="18">
        <f>'Availability Payment'!H701</f>
        <v>120</v>
      </c>
      <c r="F702" s="18">
        <f>SUMIF('Arming Payment'!$A$3:$A$6698,'Total Payment(Hourly Detail)'!A702,'Arming Payment'!$O$3:$O$6698)</f>
        <v>0</v>
      </c>
      <c r="G702" s="18">
        <f>'Trip Payment'!K702</f>
        <v>0</v>
      </c>
      <c r="H702" s="18" cm="1">
        <f t="array" ref="H702">SUMPRODUCT(('Arming Payment'!$A$3:$A$6698=$A702)*('Arming Payment'!$Q$3:$Q$6698))+'Availability Payment'!$L701</f>
        <v>0</v>
      </c>
      <c r="I702" s="18">
        <f t="shared" si="31"/>
        <v>120</v>
      </c>
    </row>
    <row r="703" spans="1:9" x14ac:dyDescent="0.25">
      <c r="A703" s="24">
        <v>701</v>
      </c>
      <c r="B703" s="23">
        <f t="shared" si="32"/>
        <v>44591</v>
      </c>
      <c r="C703" s="24">
        <v>5</v>
      </c>
      <c r="D703" s="22" t="str">
        <f t="shared" si="30"/>
        <v>ASET</v>
      </c>
      <c r="E703" s="18">
        <f>'Availability Payment'!H702</f>
        <v>120</v>
      </c>
      <c r="F703" s="18">
        <f>SUMIF('Arming Payment'!$A$3:$A$6698,'Total Payment(Hourly Detail)'!A703,'Arming Payment'!$O$3:$O$6698)</f>
        <v>0</v>
      </c>
      <c r="G703" s="18">
        <f>'Trip Payment'!K703</f>
        <v>0</v>
      </c>
      <c r="H703" s="18" cm="1">
        <f t="array" ref="H703">SUMPRODUCT(('Arming Payment'!$A$3:$A$6698=$A703)*('Arming Payment'!$Q$3:$Q$6698))+'Availability Payment'!$L702</f>
        <v>0</v>
      </c>
      <c r="I703" s="18">
        <f t="shared" si="31"/>
        <v>120</v>
      </c>
    </row>
    <row r="704" spans="1:9" x14ac:dyDescent="0.25">
      <c r="A704" s="24">
        <v>702</v>
      </c>
      <c r="B704" s="23">
        <f t="shared" si="32"/>
        <v>44591</v>
      </c>
      <c r="C704" s="24">
        <v>6</v>
      </c>
      <c r="D704" s="22" t="str">
        <f t="shared" si="30"/>
        <v>ASET</v>
      </c>
      <c r="E704" s="18">
        <f>'Availability Payment'!H703</f>
        <v>120</v>
      </c>
      <c r="F704" s="18">
        <f>SUMIF('Arming Payment'!$A$3:$A$6698,'Total Payment(Hourly Detail)'!A704,'Arming Payment'!$O$3:$O$6698)</f>
        <v>0</v>
      </c>
      <c r="G704" s="18">
        <f>'Trip Payment'!K704</f>
        <v>0</v>
      </c>
      <c r="H704" s="18" cm="1">
        <f t="array" ref="H704">SUMPRODUCT(('Arming Payment'!$A$3:$A$6698=$A704)*('Arming Payment'!$Q$3:$Q$6698))+'Availability Payment'!$L703</f>
        <v>0</v>
      </c>
      <c r="I704" s="18">
        <f t="shared" si="31"/>
        <v>120</v>
      </c>
    </row>
    <row r="705" spans="1:9" x14ac:dyDescent="0.25">
      <c r="A705" s="24">
        <v>703</v>
      </c>
      <c r="B705" s="23">
        <f t="shared" si="32"/>
        <v>44591</v>
      </c>
      <c r="C705" s="24">
        <v>7</v>
      </c>
      <c r="D705" s="22" t="str">
        <f t="shared" si="30"/>
        <v>ASET</v>
      </c>
      <c r="E705" s="18">
        <f>'Availability Payment'!H704</f>
        <v>120</v>
      </c>
      <c r="F705" s="18">
        <f>SUMIF('Arming Payment'!$A$3:$A$6698,'Total Payment(Hourly Detail)'!A705,'Arming Payment'!$O$3:$O$6698)</f>
        <v>0</v>
      </c>
      <c r="G705" s="18">
        <f>'Trip Payment'!K705</f>
        <v>0</v>
      </c>
      <c r="H705" s="18" cm="1">
        <f t="array" ref="H705">SUMPRODUCT(('Arming Payment'!$A$3:$A$6698=$A705)*('Arming Payment'!$Q$3:$Q$6698))+'Availability Payment'!$L704</f>
        <v>0</v>
      </c>
      <c r="I705" s="18">
        <f t="shared" si="31"/>
        <v>120</v>
      </c>
    </row>
    <row r="706" spans="1:9" x14ac:dyDescent="0.25">
      <c r="A706" s="24">
        <v>704</v>
      </c>
      <c r="B706" s="23">
        <f t="shared" si="32"/>
        <v>44591</v>
      </c>
      <c r="C706" s="24">
        <v>8</v>
      </c>
      <c r="D706" s="22" t="str">
        <f t="shared" si="30"/>
        <v>ASET</v>
      </c>
      <c r="E706" s="18">
        <f>'Availability Payment'!H705</f>
        <v>120</v>
      </c>
      <c r="F706" s="18">
        <f>SUMIF('Arming Payment'!$A$3:$A$6698,'Total Payment(Hourly Detail)'!A706,'Arming Payment'!$O$3:$O$6698)</f>
        <v>0</v>
      </c>
      <c r="G706" s="18">
        <f>'Trip Payment'!K706</f>
        <v>0</v>
      </c>
      <c r="H706" s="18" cm="1">
        <f t="array" ref="H706">SUMPRODUCT(('Arming Payment'!$A$3:$A$6698=$A706)*('Arming Payment'!$Q$3:$Q$6698))+'Availability Payment'!$L705</f>
        <v>0</v>
      </c>
      <c r="I706" s="18">
        <f t="shared" si="31"/>
        <v>120</v>
      </c>
    </row>
    <row r="707" spans="1:9" x14ac:dyDescent="0.25">
      <c r="A707" s="24">
        <v>705</v>
      </c>
      <c r="B707" s="23">
        <f t="shared" si="32"/>
        <v>44591</v>
      </c>
      <c r="C707" s="24">
        <v>9</v>
      </c>
      <c r="D707" s="22" t="str">
        <f t="shared" ref="D707:D746" si="33">Unit</f>
        <v>ASET</v>
      </c>
      <c r="E707" s="18">
        <f>'Availability Payment'!H706</f>
        <v>120</v>
      </c>
      <c r="F707" s="18">
        <f>SUMIF('Arming Payment'!$A$3:$A$6698,'Total Payment(Hourly Detail)'!A707,'Arming Payment'!$O$3:$O$6698)</f>
        <v>0</v>
      </c>
      <c r="G707" s="18">
        <f>'Trip Payment'!K707</f>
        <v>0</v>
      </c>
      <c r="H707" s="18" cm="1">
        <f t="array" ref="H707">SUMPRODUCT(('Arming Payment'!$A$3:$A$6698=$A707)*('Arming Payment'!$Q$3:$Q$6698))+'Availability Payment'!$L706</f>
        <v>0</v>
      </c>
      <c r="I707" s="18">
        <f t="shared" ref="I707:I746" si="34">SUM(E707:H707)</f>
        <v>120</v>
      </c>
    </row>
    <row r="708" spans="1:9" x14ac:dyDescent="0.25">
      <c r="A708" s="24">
        <v>706</v>
      </c>
      <c r="B708" s="23">
        <f t="shared" si="32"/>
        <v>44591</v>
      </c>
      <c r="C708" s="24">
        <v>10</v>
      </c>
      <c r="D708" s="22" t="str">
        <f t="shared" si="33"/>
        <v>ASET</v>
      </c>
      <c r="E708" s="18">
        <f>'Availability Payment'!H707</f>
        <v>120</v>
      </c>
      <c r="F708" s="18">
        <f>SUMIF('Arming Payment'!$A$3:$A$6698,'Total Payment(Hourly Detail)'!A708,'Arming Payment'!$O$3:$O$6698)</f>
        <v>0</v>
      </c>
      <c r="G708" s="18">
        <f>'Trip Payment'!K708</f>
        <v>0</v>
      </c>
      <c r="H708" s="18" cm="1">
        <f t="array" ref="H708">SUMPRODUCT(('Arming Payment'!$A$3:$A$6698=$A708)*('Arming Payment'!$Q$3:$Q$6698))+'Availability Payment'!$L707</f>
        <v>0</v>
      </c>
      <c r="I708" s="18">
        <f t="shared" si="34"/>
        <v>120</v>
      </c>
    </row>
    <row r="709" spans="1:9" x14ac:dyDescent="0.25">
      <c r="A709" s="24">
        <v>707</v>
      </c>
      <c r="B709" s="23">
        <f t="shared" si="32"/>
        <v>44591</v>
      </c>
      <c r="C709" s="24">
        <v>11</v>
      </c>
      <c r="D709" s="22" t="str">
        <f t="shared" si="33"/>
        <v>ASET</v>
      </c>
      <c r="E709" s="18">
        <f>'Availability Payment'!H708</f>
        <v>120</v>
      </c>
      <c r="F709" s="18">
        <f>SUMIF('Arming Payment'!$A$3:$A$6698,'Total Payment(Hourly Detail)'!A709,'Arming Payment'!$O$3:$O$6698)</f>
        <v>0</v>
      </c>
      <c r="G709" s="18">
        <f>'Trip Payment'!K709</f>
        <v>0</v>
      </c>
      <c r="H709" s="18" cm="1">
        <f t="array" ref="H709">SUMPRODUCT(('Arming Payment'!$A$3:$A$6698=$A709)*('Arming Payment'!$Q$3:$Q$6698))+'Availability Payment'!$L708</f>
        <v>0</v>
      </c>
      <c r="I709" s="18">
        <f t="shared" si="34"/>
        <v>120</v>
      </c>
    </row>
    <row r="710" spans="1:9" x14ac:dyDescent="0.25">
      <c r="A710" s="24">
        <v>708</v>
      </c>
      <c r="B710" s="23">
        <f t="shared" ref="B710:B746" si="35">IF(C710&gt;C709,B709,B709+1)</f>
        <v>44591</v>
      </c>
      <c r="C710" s="24">
        <v>12</v>
      </c>
      <c r="D710" s="22" t="str">
        <f t="shared" si="33"/>
        <v>ASET</v>
      </c>
      <c r="E710" s="18">
        <f>'Availability Payment'!H709</f>
        <v>120</v>
      </c>
      <c r="F710" s="18">
        <f>SUMIF('Arming Payment'!$A$3:$A$6698,'Total Payment(Hourly Detail)'!A710,'Arming Payment'!$O$3:$O$6698)</f>
        <v>0</v>
      </c>
      <c r="G710" s="18">
        <f>'Trip Payment'!K710</f>
        <v>0</v>
      </c>
      <c r="H710" s="18" cm="1">
        <f t="array" ref="H710">SUMPRODUCT(('Arming Payment'!$A$3:$A$6698=$A710)*('Arming Payment'!$Q$3:$Q$6698))+'Availability Payment'!$L709</f>
        <v>0</v>
      </c>
      <c r="I710" s="18">
        <f t="shared" si="34"/>
        <v>120</v>
      </c>
    </row>
    <row r="711" spans="1:9" x14ac:dyDescent="0.25">
      <c r="A711" s="24">
        <v>709</v>
      </c>
      <c r="B711" s="23">
        <f t="shared" si="35"/>
        <v>44591</v>
      </c>
      <c r="C711" s="24">
        <v>13</v>
      </c>
      <c r="D711" s="22" t="str">
        <f t="shared" si="33"/>
        <v>ASET</v>
      </c>
      <c r="E711" s="18">
        <f>'Availability Payment'!H710</f>
        <v>120</v>
      </c>
      <c r="F711" s="18">
        <f>SUMIF('Arming Payment'!$A$3:$A$6698,'Total Payment(Hourly Detail)'!A711,'Arming Payment'!$O$3:$O$6698)</f>
        <v>0</v>
      </c>
      <c r="G711" s="18">
        <f>'Trip Payment'!K711</f>
        <v>0</v>
      </c>
      <c r="H711" s="18" cm="1">
        <f t="array" ref="H711">SUMPRODUCT(('Arming Payment'!$A$3:$A$6698=$A711)*('Arming Payment'!$Q$3:$Q$6698))+'Availability Payment'!$L710</f>
        <v>0</v>
      </c>
      <c r="I711" s="18">
        <f t="shared" si="34"/>
        <v>120</v>
      </c>
    </row>
    <row r="712" spans="1:9" x14ac:dyDescent="0.25">
      <c r="A712" s="24">
        <v>710</v>
      </c>
      <c r="B712" s="23">
        <f t="shared" si="35"/>
        <v>44591</v>
      </c>
      <c r="C712" s="24">
        <v>14</v>
      </c>
      <c r="D712" s="22" t="str">
        <f t="shared" si="33"/>
        <v>ASET</v>
      </c>
      <c r="E712" s="18">
        <f>'Availability Payment'!H711</f>
        <v>120</v>
      </c>
      <c r="F712" s="18">
        <f>SUMIF('Arming Payment'!$A$3:$A$6698,'Total Payment(Hourly Detail)'!A712,'Arming Payment'!$O$3:$O$6698)</f>
        <v>0</v>
      </c>
      <c r="G712" s="18">
        <f>'Trip Payment'!K712</f>
        <v>0</v>
      </c>
      <c r="H712" s="18" cm="1">
        <f t="array" ref="H712">SUMPRODUCT(('Arming Payment'!$A$3:$A$6698=$A712)*('Arming Payment'!$Q$3:$Q$6698))+'Availability Payment'!$L711</f>
        <v>0</v>
      </c>
      <c r="I712" s="18">
        <f t="shared" si="34"/>
        <v>120</v>
      </c>
    </row>
    <row r="713" spans="1:9" x14ac:dyDescent="0.25">
      <c r="A713" s="24">
        <v>711</v>
      </c>
      <c r="B713" s="23">
        <f t="shared" si="35"/>
        <v>44591</v>
      </c>
      <c r="C713" s="24">
        <v>15</v>
      </c>
      <c r="D713" s="22" t="str">
        <f t="shared" si="33"/>
        <v>ASET</v>
      </c>
      <c r="E713" s="18">
        <f>'Availability Payment'!H712</f>
        <v>120</v>
      </c>
      <c r="F713" s="18">
        <f>SUMIF('Arming Payment'!$A$3:$A$6698,'Total Payment(Hourly Detail)'!A713,'Arming Payment'!$O$3:$O$6698)</f>
        <v>0</v>
      </c>
      <c r="G713" s="18">
        <f>'Trip Payment'!K713</f>
        <v>0</v>
      </c>
      <c r="H713" s="18" cm="1">
        <f t="array" ref="H713">SUMPRODUCT(('Arming Payment'!$A$3:$A$6698=$A713)*('Arming Payment'!$Q$3:$Q$6698))+'Availability Payment'!$L712</f>
        <v>0</v>
      </c>
      <c r="I713" s="18">
        <f t="shared" si="34"/>
        <v>120</v>
      </c>
    </row>
    <row r="714" spans="1:9" x14ac:dyDescent="0.25">
      <c r="A714" s="24">
        <v>712</v>
      </c>
      <c r="B714" s="23">
        <f t="shared" si="35"/>
        <v>44591</v>
      </c>
      <c r="C714" s="24">
        <v>16</v>
      </c>
      <c r="D714" s="22" t="str">
        <f t="shared" si="33"/>
        <v>ASET</v>
      </c>
      <c r="E714" s="18">
        <f>'Availability Payment'!H713</f>
        <v>120</v>
      </c>
      <c r="F714" s="18">
        <f>SUMIF('Arming Payment'!$A$3:$A$6698,'Total Payment(Hourly Detail)'!A714,'Arming Payment'!$O$3:$O$6698)</f>
        <v>0</v>
      </c>
      <c r="G714" s="18">
        <f>'Trip Payment'!K714</f>
        <v>0</v>
      </c>
      <c r="H714" s="18" cm="1">
        <f t="array" ref="H714">SUMPRODUCT(('Arming Payment'!$A$3:$A$6698=$A714)*('Arming Payment'!$Q$3:$Q$6698))+'Availability Payment'!$L713</f>
        <v>0</v>
      </c>
      <c r="I714" s="18">
        <f t="shared" si="34"/>
        <v>120</v>
      </c>
    </row>
    <row r="715" spans="1:9" x14ac:dyDescent="0.25">
      <c r="A715" s="24">
        <v>713</v>
      </c>
      <c r="B715" s="23">
        <f t="shared" si="35"/>
        <v>44591</v>
      </c>
      <c r="C715" s="24">
        <v>17</v>
      </c>
      <c r="D715" s="22" t="str">
        <f t="shared" si="33"/>
        <v>ASET</v>
      </c>
      <c r="E715" s="18">
        <f>'Availability Payment'!H714</f>
        <v>120</v>
      </c>
      <c r="F715" s="18">
        <f>SUMIF('Arming Payment'!$A$3:$A$6698,'Total Payment(Hourly Detail)'!A715,'Arming Payment'!$O$3:$O$6698)</f>
        <v>0</v>
      </c>
      <c r="G715" s="18">
        <f>'Trip Payment'!K715</f>
        <v>0</v>
      </c>
      <c r="H715" s="18" cm="1">
        <f t="array" ref="H715">SUMPRODUCT(('Arming Payment'!$A$3:$A$6698=$A715)*('Arming Payment'!$Q$3:$Q$6698))+'Availability Payment'!$L714</f>
        <v>0</v>
      </c>
      <c r="I715" s="18">
        <f t="shared" si="34"/>
        <v>120</v>
      </c>
    </row>
    <row r="716" spans="1:9" x14ac:dyDescent="0.25">
      <c r="A716" s="24">
        <v>714</v>
      </c>
      <c r="B716" s="23">
        <f t="shared" si="35"/>
        <v>44591</v>
      </c>
      <c r="C716" s="24">
        <v>18</v>
      </c>
      <c r="D716" s="22" t="str">
        <f t="shared" si="33"/>
        <v>ASET</v>
      </c>
      <c r="E716" s="18">
        <f>'Availability Payment'!H715</f>
        <v>120</v>
      </c>
      <c r="F716" s="18">
        <f>SUMIF('Arming Payment'!$A$3:$A$6698,'Total Payment(Hourly Detail)'!A716,'Arming Payment'!$O$3:$O$6698)</f>
        <v>0</v>
      </c>
      <c r="G716" s="18">
        <f>'Trip Payment'!K716</f>
        <v>0</v>
      </c>
      <c r="H716" s="18" cm="1">
        <f t="array" ref="H716">SUMPRODUCT(('Arming Payment'!$A$3:$A$6698=$A716)*('Arming Payment'!$Q$3:$Q$6698))+'Availability Payment'!$L715</f>
        <v>0</v>
      </c>
      <c r="I716" s="18">
        <f t="shared" si="34"/>
        <v>120</v>
      </c>
    </row>
    <row r="717" spans="1:9" x14ac:dyDescent="0.25">
      <c r="A717" s="24">
        <v>715</v>
      </c>
      <c r="B717" s="23">
        <f t="shared" si="35"/>
        <v>44591</v>
      </c>
      <c r="C717" s="24">
        <v>19</v>
      </c>
      <c r="D717" s="22" t="str">
        <f t="shared" si="33"/>
        <v>ASET</v>
      </c>
      <c r="E717" s="18">
        <f>'Availability Payment'!H716</f>
        <v>120</v>
      </c>
      <c r="F717" s="18">
        <f>SUMIF('Arming Payment'!$A$3:$A$6698,'Total Payment(Hourly Detail)'!A717,'Arming Payment'!$O$3:$O$6698)</f>
        <v>0</v>
      </c>
      <c r="G717" s="18">
        <f>'Trip Payment'!K717</f>
        <v>0</v>
      </c>
      <c r="H717" s="18" cm="1">
        <f t="array" ref="H717">SUMPRODUCT(('Arming Payment'!$A$3:$A$6698=$A717)*('Arming Payment'!$Q$3:$Q$6698))+'Availability Payment'!$L716</f>
        <v>0</v>
      </c>
      <c r="I717" s="18">
        <f t="shared" si="34"/>
        <v>120</v>
      </c>
    </row>
    <row r="718" spans="1:9" x14ac:dyDescent="0.25">
      <c r="A718" s="24">
        <v>716</v>
      </c>
      <c r="B718" s="23">
        <f t="shared" si="35"/>
        <v>44591</v>
      </c>
      <c r="C718" s="24">
        <v>20</v>
      </c>
      <c r="D718" s="22" t="str">
        <f t="shared" si="33"/>
        <v>ASET</v>
      </c>
      <c r="E718" s="18">
        <f>'Availability Payment'!H717</f>
        <v>120</v>
      </c>
      <c r="F718" s="18">
        <f>SUMIF('Arming Payment'!$A$3:$A$6698,'Total Payment(Hourly Detail)'!A718,'Arming Payment'!$O$3:$O$6698)</f>
        <v>0</v>
      </c>
      <c r="G718" s="18">
        <f>'Trip Payment'!K718</f>
        <v>0</v>
      </c>
      <c r="H718" s="18" cm="1">
        <f t="array" ref="H718">SUMPRODUCT(('Arming Payment'!$A$3:$A$6698=$A718)*('Arming Payment'!$Q$3:$Q$6698))+'Availability Payment'!$L717</f>
        <v>0</v>
      </c>
      <c r="I718" s="18">
        <f t="shared" si="34"/>
        <v>120</v>
      </c>
    </row>
    <row r="719" spans="1:9" x14ac:dyDescent="0.25">
      <c r="A719" s="24">
        <v>717</v>
      </c>
      <c r="B719" s="23">
        <f t="shared" si="35"/>
        <v>44591</v>
      </c>
      <c r="C719" s="24">
        <v>21</v>
      </c>
      <c r="D719" s="22" t="str">
        <f t="shared" si="33"/>
        <v>ASET</v>
      </c>
      <c r="E719" s="18">
        <f>'Availability Payment'!H718</f>
        <v>120</v>
      </c>
      <c r="F719" s="18">
        <f>SUMIF('Arming Payment'!$A$3:$A$6698,'Total Payment(Hourly Detail)'!A719,'Arming Payment'!$O$3:$O$6698)</f>
        <v>0</v>
      </c>
      <c r="G719" s="18">
        <f>'Trip Payment'!K719</f>
        <v>0</v>
      </c>
      <c r="H719" s="18" cm="1">
        <f t="array" ref="H719">SUMPRODUCT(('Arming Payment'!$A$3:$A$6698=$A719)*('Arming Payment'!$Q$3:$Q$6698))+'Availability Payment'!$L718</f>
        <v>0</v>
      </c>
      <c r="I719" s="18">
        <f t="shared" si="34"/>
        <v>120</v>
      </c>
    </row>
    <row r="720" spans="1:9" x14ac:dyDescent="0.25">
      <c r="A720" s="24">
        <v>718</v>
      </c>
      <c r="B720" s="23">
        <f t="shared" si="35"/>
        <v>44591</v>
      </c>
      <c r="C720" s="24">
        <v>22</v>
      </c>
      <c r="D720" s="22" t="str">
        <f t="shared" si="33"/>
        <v>ASET</v>
      </c>
      <c r="E720" s="18">
        <f>'Availability Payment'!H719</f>
        <v>120</v>
      </c>
      <c r="F720" s="18">
        <f>SUMIF('Arming Payment'!$A$3:$A$6698,'Total Payment(Hourly Detail)'!A720,'Arming Payment'!$O$3:$O$6698)</f>
        <v>0</v>
      </c>
      <c r="G720" s="18">
        <f>'Trip Payment'!K720</f>
        <v>0</v>
      </c>
      <c r="H720" s="18" cm="1">
        <f t="array" ref="H720">SUMPRODUCT(('Arming Payment'!$A$3:$A$6698=$A720)*('Arming Payment'!$Q$3:$Q$6698))+'Availability Payment'!$L719</f>
        <v>0</v>
      </c>
      <c r="I720" s="18">
        <f t="shared" si="34"/>
        <v>120</v>
      </c>
    </row>
    <row r="721" spans="1:9" x14ac:dyDescent="0.25">
      <c r="A721" s="24">
        <v>719</v>
      </c>
      <c r="B721" s="23">
        <f t="shared" si="35"/>
        <v>44591</v>
      </c>
      <c r="C721" s="24">
        <v>23</v>
      </c>
      <c r="D721" s="22" t="str">
        <f t="shared" si="33"/>
        <v>ASET</v>
      </c>
      <c r="E721" s="18">
        <f>'Availability Payment'!H720</f>
        <v>120</v>
      </c>
      <c r="F721" s="18">
        <f>SUMIF('Arming Payment'!$A$3:$A$6698,'Total Payment(Hourly Detail)'!A721,'Arming Payment'!$O$3:$O$6698)</f>
        <v>0</v>
      </c>
      <c r="G721" s="18">
        <f>'Trip Payment'!K721</f>
        <v>0</v>
      </c>
      <c r="H721" s="18" cm="1">
        <f t="array" ref="H721">SUMPRODUCT(('Arming Payment'!$A$3:$A$6698=$A721)*('Arming Payment'!$Q$3:$Q$6698))+'Availability Payment'!$L720</f>
        <v>0</v>
      </c>
      <c r="I721" s="18">
        <f t="shared" si="34"/>
        <v>120</v>
      </c>
    </row>
    <row r="722" spans="1:9" x14ac:dyDescent="0.25">
      <c r="A722" s="24">
        <v>720</v>
      </c>
      <c r="B722" s="23">
        <f t="shared" si="35"/>
        <v>44591</v>
      </c>
      <c r="C722" s="24">
        <v>24</v>
      </c>
      <c r="D722" s="22" t="str">
        <f t="shared" si="33"/>
        <v>ASET</v>
      </c>
      <c r="E722" s="18">
        <f>'Availability Payment'!H721</f>
        <v>120</v>
      </c>
      <c r="F722" s="18">
        <f>SUMIF('Arming Payment'!$A$3:$A$6698,'Total Payment(Hourly Detail)'!A722,'Arming Payment'!$O$3:$O$6698)</f>
        <v>0</v>
      </c>
      <c r="G722" s="18">
        <f>'Trip Payment'!K722</f>
        <v>0</v>
      </c>
      <c r="H722" s="18" cm="1">
        <f t="array" ref="H722">SUMPRODUCT(('Arming Payment'!$A$3:$A$6698=$A722)*('Arming Payment'!$Q$3:$Q$6698))+'Availability Payment'!$L721</f>
        <v>0</v>
      </c>
      <c r="I722" s="18">
        <f t="shared" si="34"/>
        <v>120</v>
      </c>
    </row>
    <row r="723" spans="1:9" x14ac:dyDescent="0.25">
      <c r="A723" s="24">
        <v>721</v>
      </c>
      <c r="B723" s="23">
        <f t="shared" si="35"/>
        <v>44592</v>
      </c>
      <c r="C723" s="24">
        <v>1</v>
      </c>
      <c r="D723" s="22" t="str">
        <f t="shared" si="33"/>
        <v>ASET</v>
      </c>
      <c r="E723" s="18">
        <f>'Availability Payment'!H722</f>
        <v>120</v>
      </c>
      <c r="F723" s="18">
        <f>SUMIF('Arming Payment'!$A$3:$A$6698,'Total Payment(Hourly Detail)'!A723,'Arming Payment'!$O$3:$O$6698)</f>
        <v>0</v>
      </c>
      <c r="G723" s="18">
        <f>'Trip Payment'!K723</f>
        <v>0</v>
      </c>
      <c r="H723" s="18" cm="1">
        <f t="array" ref="H723">SUMPRODUCT(('Arming Payment'!$A$3:$A$6698=$A723)*('Arming Payment'!$Q$3:$Q$6698))+'Availability Payment'!$L722</f>
        <v>0</v>
      </c>
      <c r="I723" s="18">
        <f t="shared" si="34"/>
        <v>120</v>
      </c>
    </row>
    <row r="724" spans="1:9" x14ac:dyDescent="0.25">
      <c r="A724" s="24">
        <v>722</v>
      </c>
      <c r="B724" s="23">
        <f t="shared" si="35"/>
        <v>44592</v>
      </c>
      <c r="C724" s="24">
        <v>2</v>
      </c>
      <c r="D724" s="22" t="str">
        <f t="shared" si="33"/>
        <v>ASET</v>
      </c>
      <c r="E724" s="18">
        <f>'Availability Payment'!H723</f>
        <v>120</v>
      </c>
      <c r="F724" s="18">
        <f>SUMIF('Arming Payment'!$A$3:$A$6698,'Total Payment(Hourly Detail)'!A724,'Arming Payment'!$O$3:$O$6698)</f>
        <v>0</v>
      </c>
      <c r="G724" s="18">
        <f>'Trip Payment'!K724</f>
        <v>0</v>
      </c>
      <c r="H724" s="18" cm="1">
        <f t="array" ref="H724">SUMPRODUCT(('Arming Payment'!$A$3:$A$6698=$A724)*('Arming Payment'!$Q$3:$Q$6698))+'Availability Payment'!$L723</f>
        <v>0</v>
      </c>
      <c r="I724" s="18">
        <f t="shared" si="34"/>
        <v>120</v>
      </c>
    </row>
    <row r="725" spans="1:9" x14ac:dyDescent="0.25">
      <c r="A725" s="24">
        <v>723</v>
      </c>
      <c r="B725" s="23">
        <f t="shared" si="35"/>
        <v>44592</v>
      </c>
      <c r="C725" s="24">
        <v>3</v>
      </c>
      <c r="D725" s="22" t="str">
        <f t="shared" si="33"/>
        <v>ASET</v>
      </c>
      <c r="E725" s="18">
        <f>'Availability Payment'!H724</f>
        <v>120</v>
      </c>
      <c r="F725" s="18">
        <f>SUMIF('Arming Payment'!$A$3:$A$6698,'Total Payment(Hourly Detail)'!A725,'Arming Payment'!$O$3:$O$6698)</f>
        <v>0</v>
      </c>
      <c r="G725" s="18">
        <f>'Trip Payment'!K725</f>
        <v>0</v>
      </c>
      <c r="H725" s="18" cm="1">
        <f t="array" ref="H725">SUMPRODUCT(('Arming Payment'!$A$3:$A$6698=$A725)*('Arming Payment'!$Q$3:$Q$6698))+'Availability Payment'!$L724</f>
        <v>0</v>
      </c>
      <c r="I725" s="18">
        <f t="shared" si="34"/>
        <v>120</v>
      </c>
    </row>
    <row r="726" spans="1:9" x14ac:dyDescent="0.25">
      <c r="A726" s="24">
        <v>724</v>
      </c>
      <c r="B726" s="23">
        <f t="shared" si="35"/>
        <v>44592</v>
      </c>
      <c r="C726" s="24">
        <v>4</v>
      </c>
      <c r="D726" s="22" t="str">
        <f t="shared" si="33"/>
        <v>ASET</v>
      </c>
      <c r="E726" s="18">
        <f>'Availability Payment'!H725</f>
        <v>120</v>
      </c>
      <c r="F726" s="18">
        <f>SUMIF('Arming Payment'!$A$3:$A$6698,'Total Payment(Hourly Detail)'!A726,'Arming Payment'!$O$3:$O$6698)</f>
        <v>0</v>
      </c>
      <c r="G726" s="18">
        <f>'Trip Payment'!K726</f>
        <v>0</v>
      </c>
      <c r="H726" s="18" cm="1">
        <f t="array" ref="H726">SUMPRODUCT(('Arming Payment'!$A$3:$A$6698=$A726)*('Arming Payment'!$Q$3:$Q$6698))+'Availability Payment'!$L725</f>
        <v>0</v>
      </c>
      <c r="I726" s="18">
        <f t="shared" si="34"/>
        <v>120</v>
      </c>
    </row>
    <row r="727" spans="1:9" x14ac:dyDescent="0.25">
      <c r="A727" s="24">
        <v>725</v>
      </c>
      <c r="B727" s="23">
        <f t="shared" si="35"/>
        <v>44592</v>
      </c>
      <c r="C727" s="24">
        <v>5</v>
      </c>
      <c r="D727" s="22" t="str">
        <f t="shared" si="33"/>
        <v>ASET</v>
      </c>
      <c r="E727" s="18">
        <f>'Availability Payment'!H726</f>
        <v>120</v>
      </c>
      <c r="F727" s="18">
        <f>SUMIF('Arming Payment'!$A$3:$A$6698,'Total Payment(Hourly Detail)'!A727,'Arming Payment'!$O$3:$O$6698)</f>
        <v>0</v>
      </c>
      <c r="G727" s="18">
        <f>'Trip Payment'!K727</f>
        <v>0</v>
      </c>
      <c r="H727" s="18" cm="1">
        <f t="array" ref="H727">SUMPRODUCT(('Arming Payment'!$A$3:$A$6698=$A727)*('Arming Payment'!$Q$3:$Q$6698))+'Availability Payment'!$L726</f>
        <v>0</v>
      </c>
      <c r="I727" s="18">
        <f t="shared" si="34"/>
        <v>120</v>
      </c>
    </row>
    <row r="728" spans="1:9" x14ac:dyDescent="0.25">
      <c r="A728" s="24">
        <v>726</v>
      </c>
      <c r="B728" s="23">
        <f t="shared" si="35"/>
        <v>44592</v>
      </c>
      <c r="C728" s="24">
        <v>6</v>
      </c>
      <c r="D728" s="22" t="str">
        <f t="shared" si="33"/>
        <v>ASET</v>
      </c>
      <c r="E728" s="18">
        <f>'Availability Payment'!H727</f>
        <v>120</v>
      </c>
      <c r="F728" s="18">
        <f>SUMIF('Arming Payment'!$A$3:$A$6698,'Total Payment(Hourly Detail)'!A728,'Arming Payment'!$O$3:$O$6698)</f>
        <v>0</v>
      </c>
      <c r="G728" s="18">
        <f>'Trip Payment'!K728</f>
        <v>0</v>
      </c>
      <c r="H728" s="18" cm="1">
        <f t="array" ref="H728">SUMPRODUCT(('Arming Payment'!$A$3:$A$6698=$A728)*('Arming Payment'!$Q$3:$Q$6698))+'Availability Payment'!$L727</f>
        <v>0</v>
      </c>
      <c r="I728" s="18">
        <f t="shared" si="34"/>
        <v>120</v>
      </c>
    </row>
    <row r="729" spans="1:9" x14ac:dyDescent="0.25">
      <c r="A729" s="24">
        <v>727</v>
      </c>
      <c r="B729" s="23">
        <f t="shared" si="35"/>
        <v>44592</v>
      </c>
      <c r="C729" s="24">
        <v>7</v>
      </c>
      <c r="D729" s="22" t="str">
        <f t="shared" si="33"/>
        <v>ASET</v>
      </c>
      <c r="E729" s="18">
        <f>'Availability Payment'!H728</f>
        <v>120</v>
      </c>
      <c r="F729" s="18">
        <f>SUMIF('Arming Payment'!$A$3:$A$6698,'Total Payment(Hourly Detail)'!A729,'Arming Payment'!$O$3:$O$6698)</f>
        <v>0</v>
      </c>
      <c r="G729" s="18">
        <f>'Trip Payment'!K729</f>
        <v>0</v>
      </c>
      <c r="H729" s="18" cm="1">
        <f t="array" ref="H729">SUMPRODUCT(('Arming Payment'!$A$3:$A$6698=$A729)*('Arming Payment'!$Q$3:$Q$6698))+'Availability Payment'!$L728</f>
        <v>0</v>
      </c>
      <c r="I729" s="18">
        <f t="shared" si="34"/>
        <v>120</v>
      </c>
    </row>
    <row r="730" spans="1:9" x14ac:dyDescent="0.25">
      <c r="A730" s="24">
        <v>728</v>
      </c>
      <c r="B730" s="23">
        <f t="shared" si="35"/>
        <v>44592</v>
      </c>
      <c r="C730" s="24">
        <v>8</v>
      </c>
      <c r="D730" s="22" t="str">
        <f t="shared" si="33"/>
        <v>ASET</v>
      </c>
      <c r="E730" s="18">
        <f>'Availability Payment'!H729</f>
        <v>120</v>
      </c>
      <c r="F730" s="18">
        <f>SUMIF('Arming Payment'!$A$3:$A$6698,'Total Payment(Hourly Detail)'!A730,'Arming Payment'!$O$3:$O$6698)</f>
        <v>0</v>
      </c>
      <c r="G730" s="18">
        <f>'Trip Payment'!K730</f>
        <v>0</v>
      </c>
      <c r="H730" s="18" cm="1">
        <f t="array" ref="H730">SUMPRODUCT(('Arming Payment'!$A$3:$A$6698=$A730)*('Arming Payment'!$Q$3:$Q$6698))+'Availability Payment'!$L729</f>
        <v>0</v>
      </c>
      <c r="I730" s="18">
        <f t="shared" si="34"/>
        <v>120</v>
      </c>
    </row>
    <row r="731" spans="1:9" x14ac:dyDescent="0.25">
      <c r="A731" s="24">
        <v>729</v>
      </c>
      <c r="B731" s="23">
        <f t="shared" si="35"/>
        <v>44592</v>
      </c>
      <c r="C731" s="24">
        <v>9</v>
      </c>
      <c r="D731" s="22" t="str">
        <f t="shared" si="33"/>
        <v>ASET</v>
      </c>
      <c r="E731" s="18">
        <f>'Availability Payment'!H730</f>
        <v>120</v>
      </c>
      <c r="F731" s="18">
        <f>SUMIF('Arming Payment'!$A$3:$A$6698,'Total Payment(Hourly Detail)'!A731,'Arming Payment'!$O$3:$O$6698)</f>
        <v>0</v>
      </c>
      <c r="G731" s="18">
        <f>'Trip Payment'!K731</f>
        <v>0</v>
      </c>
      <c r="H731" s="18" cm="1">
        <f t="array" ref="H731">SUMPRODUCT(('Arming Payment'!$A$3:$A$6698=$A731)*('Arming Payment'!$Q$3:$Q$6698))+'Availability Payment'!$L730</f>
        <v>0</v>
      </c>
      <c r="I731" s="18">
        <f t="shared" si="34"/>
        <v>120</v>
      </c>
    </row>
    <row r="732" spans="1:9" x14ac:dyDescent="0.25">
      <c r="A732" s="24">
        <v>730</v>
      </c>
      <c r="B732" s="23">
        <f t="shared" si="35"/>
        <v>44592</v>
      </c>
      <c r="C732" s="24">
        <v>10</v>
      </c>
      <c r="D732" s="22" t="str">
        <f t="shared" si="33"/>
        <v>ASET</v>
      </c>
      <c r="E732" s="18">
        <f>'Availability Payment'!H731</f>
        <v>120</v>
      </c>
      <c r="F732" s="18">
        <f>SUMIF('Arming Payment'!$A$3:$A$6698,'Total Payment(Hourly Detail)'!A732,'Arming Payment'!$O$3:$O$6698)</f>
        <v>0</v>
      </c>
      <c r="G732" s="18">
        <f>'Trip Payment'!K732</f>
        <v>0</v>
      </c>
      <c r="H732" s="18" cm="1">
        <f t="array" ref="H732">SUMPRODUCT(('Arming Payment'!$A$3:$A$6698=$A732)*('Arming Payment'!$Q$3:$Q$6698))+'Availability Payment'!$L731</f>
        <v>0</v>
      </c>
      <c r="I732" s="18">
        <f t="shared" si="34"/>
        <v>120</v>
      </c>
    </row>
    <row r="733" spans="1:9" x14ac:dyDescent="0.25">
      <c r="A733" s="24">
        <v>731</v>
      </c>
      <c r="B733" s="23">
        <f t="shared" si="35"/>
        <v>44592</v>
      </c>
      <c r="C733" s="24">
        <v>11</v>
      </c>
      <c r="D733" s="22" t="str">
        <f t="shared" si="33"/>
        <v>ASET</v>
      </c>
      <c r="E733" s="18">
        <f>'Availability Payment'!H732</f>
        <v>120</v>
      </c>
      <c r="F733" s="18">
        <f>SUMIF('Arming Payment'!$A$3:$A$6698,'Total Payment(Hourly Detail)'!A733,'Arming Payment'!$O$3:$O$6698)</f>
        <v>0</v>
      </c>
      <c r="G733" s="18">
        <f>'Trip Payment'!K733</f>
        <v>0</v>
      </c>
      <c r="H733" s="18" cm="1">
        <f t="array" ref="H733">SUMPRODUCT(('Arming Payment'!$A$3:$A$6698=$A733)*('Arming Payment'!$Q$3:$Q$6698))+'Availability Payment'!$L732</f>
        <v>0</v>
      </c>
      <c r="I733" s="18">
        <f t="shared" si="34"/>
        <v>120</v>
      </c>
    </row>
    <row r="734" spans="1:9" x14ac:dyDescent="0.25">
      <c r="A734" s="24">
        <v>732</v>
      </c>
      <c r="B734" s="23">
        <f t="shared" si="35"/>
        <v>44592</v>
      </c>
      <c r="C734" s="24">
        <v>12</v>
      </c>
      <c r="D734" s="22" t="str">
        <f t="shared" si="33"/>
        <v>ASET</v>
      </c>
      <c r="E734" s="18">
        <f>'Availability Payment'!H733</f>
        <v>120</v>
      </c>
      <c r="F734" s="18">
        <f>SUMIF('Arming Payment'!$A$3:$A$6698,'Total Payment(Hourly Detail)'!A734,'Arming Payment'!$O$3:$O$6698)</f>
        <v>0</v>
      </c>
      <c r="G734" s="18">
        <f>'Trip Payment'!K734</f>
        <v>0</v>
      </c>
      <c r="H734" s="18" cm="1">
        <f t="array" ref="H734">SUMPRODUCT(('Arming Payment'!$A$3:$A$6698=$A734)*('Arming Payment'!$Q$3:$Q$6698))+'Availability Payment'!$L733</f>
        <v>0</v>
      </c>
      <c r="I734" s="18">
        <f t="shared" si="34"/>
        <v>120</v>
      </c>
    </row>
    <row r="735" spans="1:9" x14ac:dyDescent="0.25">
      <c r="A735" s="24">
        <v>733</v>
      </c>
      <c r="B735" s="23">
        <f t="shared" si="35"/>
        <v>44592</v>
      </c>
      <c r="C735" s="24">
        <v>13</v>
      </c>
      <c r="D735" s="22" t="str">
        <f t="shared" si="33"/>
        <v>ASET</v>
      </c>
      <c r="E735" s="18">
        <f>'Availability Payment'!H734</f>
        <v>120</v>
      </c>
      <c r="F735" s="18">
        <f>SUMIF('Arming Payment'!$A$3:$A$6698,'Total Payment(Hourly Detail)'!A735,'Arming Payment'!$O$3:$O$6698)</f>
        <v>0</v>
      </c>
      <c r="G735" s="18">
        <f>'Trip Payment'!K735</f>
        <v>0</v>
      </c>
      <c r="H735" s="18" cm="1">
        <f t="array" ref="H735">SUMPRODUCT(('Arming Payment'!$A$3:$A$6698=$A735)*('Arming Payment'!$Q$3:$Q$6698))+'Availability Payment'!$L734</f>
        <v>0</v>
      </c>
      <c r="I735" s="18">
        <f t="shared" si="34"/>
        <v>120</v>
      </c>
    </row>
    <row r="736" spans="1:9" x14ac:dyDescent="0.25">
      <c r="A736" s="24">
        <v>734</v>
      </c>
      <c r="B736" s="23">
        <f t="shared" si="35"/>
        <v>44592</v>
      </c>
      <c r="C736" s="24">
        <v>14</v>
      </c>
      <c r="D736" s="22" t="str">
        <f t="shared" si="33"/>
        <v>ASET</v>
      </c>
      <c r="E736" s="18">
        <f>'Availability Payment'!H735</f>
        <v>120</v>
      </c>
      <c r="F736" s="18">
        <f>SUMIF('Arming Payment'!$A$3:$A$6698,'Total Payment(Hourly Detail)'!A736,'Arming Payment'!$O$3:$O$6698)</f>
        <v>0</v>
      </c>
      <c r="G736" s="18">
        <f>'Trip Payment'!K736</f>
        <v>0</v>
      </c>
      <c r="H736" s="18" cm="1">
        <f t="array" ref="H736">SUMPRODUCT(('Arming Payment'!$A$3:$A$6698=$A736)*('Arming Payment'!$Q$3:$Q$6698))+'Availability Payment'!$L735</f>
        <v>0</v>
      </c>
      <c r="I736" s="18">
        <f t="shared" si="34"/>
        <v>120</v>
      </c>
    </row>
    <row r="737" spans="1:9" x14ac:dyDescent="0.25">
      <c r="A737" s="24">
        <v>735</v>
      </c>
      <c r="B737" s="23">
        <f t="shared" si="35"/>
        <v>44592</v>
      </c>
      <c r="C737" s="24">
        <v>15</v>
      </c>
      <c r="D737" s="22" t="str">
        <f t="shared" si="33"/>
        <v>ASET</v>
      </c>
      <c r="E737" s="18">
        <f>'Availability Payment'!H736</f>
        <v>120</v>
      </c>
      <c r="F737" s="18">
        <f>SUMIF('Arming Payment'!$A$3:$A$6698,'Total Payment(Hourly Detail)'!A737,'Arming Payment'!$O$3:$O$6698)</f>
        <v>0</v>
      </c>
      <c r="G737" s="18">
        <f>'Trip Payment'!K737</f>
        <v>0</v>
      </c>
      <c r="H737" s="18" cm="1">
        <f t="array" ref="H737">SUMPRODUCT(('Arming Payment'!$A$3:$A$6698=$A737)*('Arming Payment'!$Q$3:$Q$6698))+'Availability Payment'!$L736</f>
        <v>0</v>
      </c>
      <c r="I737" s="18">
        <f t="shared" si="34"/>
        <v>120</v>
      </c>
    </row>
    <row r="738" spans="1:9" x14ac:dyDescent="0.25">
      <c r="A738" s="24">
        <v>736</v>
      </c>
      <c r="B738" s="23">
        <f t="shared" si="35"/>
        <v>44592</v>
      </c>
      <c r="C738" s="24">
        <v>16</v>
      </c>
      <c r="D738" s="22" t="str">
        <f t="shared" si="33"/>
        <v>ASET</v>
      </c>
      <c r="E738" s="18">
        <f>'Availability Payment'!H737</f>
        <v>120</v>
      </c>
      <c r="F738" s="18">
        <f>SUMIF('Arming Payment'!$A$3:$A$6698,'Total Payment(Hourly Detail)'!A738,'Arming Payment'!$O$3:$O$6698)</f>
        <v>0</v>
      </c>
      <c r="G738" s="18">
        <f>'Trip Payment'!K738</f>
        <v>0</v>
      </c>
      <c r="H738" s="18" cm="1">
        <f t="array" ref="H738">SUMPRODUCT(('Arming Payment'!$A$3:$A$6698=$A738)*('Arming Payment'!$Q$3:$Q$6698))+'Availability Payment'!$L737</f>
        <v>0</v>
      </c>
      <c r="I738" s="18">
        <f t="shared" si="34"/>
        <v>120</v>
      </c>
    </row>
    <row r="739" spans="1:9" x14ac:dyDescent="0.25">
      <c r="A739" s="24">
        <v>737</v>
      </c>
      <c r="B739" s="23">
        <f t="shared" si="35"/>
        <v>44592</v>
      </c>
      <c r="C739" s="24">
        <v>17</v>
      </c>
      <c r="D739" s="22" t="str">
        <f t="shared" si="33"/>
        <v>ASET</v>
      </c>
      <c r="E739" s="18">
        <f>'Availability Payment'!H738</f>
        <v>120</v>
      </c>
      <c r="F739" s="18">
        <f>SUMIF('Arming Payment'!$A$3:$A$6698,'Total Payment(Hourly Detail)'!A739,'Arming Payment'!$O$3:$O$6698)</f>
        <v>0</v>
      </c>
      <c r="G739" s="18">
        <f>'Trip Payment'!K739</f>
        <v>0</v>
      </c>
      <c r="H739" s="18" cm="1">
        <f t="array" ref="H739">SUMPRODUCT(('Arming Payment'!$A$3:$A$6698=$A739)*('Arming Payment'!$Q$3:$Q$6698))+'Availability Payment'!$L738</f>
        <v>0</v>
      </c>
      <c r="I739" s="18">
        <f t="shared" si="34"/>
        <v>120</v>
      </c>
    </row>
    <row r="740" spans="1:9" x14ac:dyDescent="0.25">
      <c r="A740" s="24">
        <v>738</v>
      </c>
      <c r="B740" s="23">
        <f t="shared" si="35"/>
        <v>44592</v>
      </c>
      <c r="C740" s="24">
        <v>18</v>
      </c>
      <c r="D740" s="22" t="str">
        <f t="shared" si="33"/>
        <v>ASET</v>
      </c>
      <c r="E740" s="18">
        <f>'Availability Payment'!H739</f>
        <v>120</v>
      </c>
      <c r="F740" s="18">
        <f>SUMIF('Arming Payment'!$A$3:$A$6698,'Total Payment(Hourly Detail)'!A740,'Arming Payment'!$O$3:$O$6698)</f>
        <v>0</v>
      </c>
      <c r="G740" s="18">
        <f>'Trip Payment'!K740</f>
        <v>0</v>
      </c>
      <c r="H740" s="18" cm="1">
        <f t="array" ref="H740">SUMPRODUCT(('Arming Payment'!$A$3:$A$6698=$A740)*('Arming Payment'!$Q$3:$Q$6698))+'Availability Payment'!$L739</f>
        <v>0</v>
      </c>
      <c r="I740" s="18">
        <f t="shared" si="34"/>
        <v>120</v>
      </c>
    </row>
    <row r="741" spans="1:9" x14ac:dyDescent="0.25">
      <c r="A741" s="24">
        <v>739</v>
      </c>
      <c r="B741" s="23">
        <f t="shared" si="35"/>
        <v>44592</v>
      </c>
      <c r="C741" s="24">
        <v>19</v>
      </c>
      <c r="D741" s="22" t="str">
        <f t="shared" si="33"/>
        <v>ASET</v>
      </c>
      <c r="E741" s="18">
        <f>'Availability Payment'!H740</f>
        <v>120</v>
      </c>
      <c r="F741" s="18">
        <f>SUMIF('Arming Payment'!$A$3:$A$6698,'Total Payment(Hourly Detail)'!A741,'Arming Payment'!$O$3:$O$6698)</f>
        <v>0</v>
      </c>
      <c r="G741" s="18">
        <f>'Trip Payment'!K741</f>
        <v>0</v>
      </c>
      <c r="H741" s="18" cm="1">
        <f t="array" ref="H741">SUMPRODUCT(('Arming Payment'!$A$3:$A$6698=$A741)*('Arming Payment'!$Q$3:$Q$6698))+'Availability Payment'!$L740</f>
        <v>0</v>
      </c>
      <c r="I741" s="18">
        <f t="shared" si="34"/>
        <v>120</v>
      </c>
    </row>
    <row r="742" spans="1:9" x14ac:dyDescent="0.25">
      <c r="A742" s="24">
        <v>740</v>
      </c>
      <c r="B742" s="23">
        <f t="shared" si="35"/>
        <v>44592</v>
      </c>
      <c r="C742" s="24">
        <v>20</v>
      </c>
      <c r="D742" s="22" t="str">
        <f t="shared" si="33"/>
        <v>ASET</v>
      </c>
      <c r="E742" s="18">
        <f>'Availability Payment'!H741</f>
        <v>120</v>
      </c>
      <c r="F742" s="18">
        <f>SUMIF('Arming Payment'!$A$3:$A$6698,'Total Payment(Hourly Detail)'!A742,'Arming Payment'!$O$3:$O$6698)</f>
        <v>0</v>
      </c>
      <c r="G742" s="18">
        <f>'Trip Payment'!K742</f>
        <v>0</v>
      </c>
      <c r="H742" s="18" cm="1">
        <f t="array" ref="H742">SUMPRODUCT(('Arming Payment'!$A$3:$A$6698=$A742)*('Arming Payment'!$Q$3:$Q$6698))+'Availability Payment'!$L741</f>
        <v>0</v>
      </c>
      <c r="I742" s="18">
        <f t="shared" si="34"/>
        <v>120</v>
      </c>
    </row>
    <row r="743" spans="1:9" x14ac:dyDescent="0.25">
      <c r="A743" s="24">
        <v>741</v>
      </c>
      <c r="B743" s="23">
        <f t="shared" si="35"/>
        <v>44592</v>
      </c>
      <c r="C743" s="24">
        <v>21</v>
      </c>
      <c r="D743" s="22" t="str">
        <f t="shared" si="33"/>
        <v>ASET</v>
      </c>
      <c r="E743" s="18">
        <f>'Availability Payment'!H742</f>
        <v>120</v>
      </c>
      <c r="F743" s="18">
        <f>SUMIF('Arming Payment'!$A$3:$A$6698,'Total Payment(Hourly Detail)'!A743,'Arming Payment'!$O$3:$O$6698)</f>
        <v>0</v>
      </c>
      <c r="G743" s="18">
        <f>'Trip Payment'!K743</f>
        <v>0</v>
      </c>
      <c r="H743" s="18" cm="1">
        <f t="array" ref="H743">SUMPRODUCT(('Arming Payment'!$A$3:$A$6698=$A743)*('Arming Payment'!$Q$3:$Q$6698))+'Availability Payment'!$L742</f>
        <v>0</v>
      </c>
      <c r="I743" s="18">
        <f t="shared" si="34"/>
        <v>120</v>
      </c>
    </row>
    <row r="744" spans="1:9" x14ac:dyDescent="0.25">
      <c r="A744" s="24">
        <v>742</v>
      </c>
      <c r="B744" s="23">
        <f t="shared" si="35"/>
        <v>44592</v>
      </c>
      <c r="C744" s="24">
        <v>22</v>
      </c>
      <c r="D744" s="22" t="str">
        <f t="shared" si="33"/>
        <v>ASET</v>
      </c>
      <c r="E744" s="18">
        <f>'Availability Payment'!H743</f>
        <v>120</v>
      </c>
      <c r="F744" s="18">
        <f>SUMIF('Arming Payment'!$A$3:$A$6698,'Total Payment(Hourly Detail)'!A744,'Arming Payment'!$O$3:$O$6698)</f>
        <v>0</v>
      </c>
      <c r="G744" s="18">
        <f>'Trip Payment'!K744</f>
        <v>0</v>
      </c>
      <c r="H744" s="18" cm="1">
        <f t="array" ref="H744">SUMPRODUCT(('Arming Payment'!$A$3:$A$6698=$A744)*('Arming Payment'!$Q$3:$Q$6698))+'Availability Payment'!$L743</f>
        <v>0</v>
      </c>
      <c r="I744" s="18">
        <f t="shared" si="34"/>
        <v>120</v>
      </c>
    </row>
    <row r="745" spans="1:9" x14ac:dyDescent="0.25">
      <c r="A745" s="24">
        <v>743</v>
      </c>
      <c r="B745" s="23">
        <f t="shared" si="35"/>
        <v>44592</v>
      </c>
      <c r="C745" s="24">
        <v>23</v>
      </c>
      <c r="D745" s="22" t="str">
        <f t="shared" si="33"/>
        <v>ASET</v>
      </c>
      <c r="E745" s="18">
        <f>'Availability Payment'!H744</f>
        <v>120</v>
      </c>
      <c r="F745" s="18">
        <f>SUMIF('Arming Payment'!$A$3:$A$6698,'Total Payment(Hourly Detail)'!A745,'Arming Payment'!$O$3:$O$6698)</f>
        <v>0</v>
      </c>
      <c r="G745" s="18">
        <f>'Trip Payment'!K69</f>
        <v>0</v>
      </c>
      <c r="H745" s="18" cm="1">
        <f t="array" ref="H745">SUMPRODUCT(('Arming Payment'!$A$3:$A$6698=$A745)*('Arming Payment'!$Q$3:$Q$6698))+'Availability Payment'!$L744</f>
        <v>0</v>
      </c>
      <c r="I745" s="18">
        <f t="shared" si="34"/>
        <v>120</v>
      </c>
    </row>
    <row r="746" spans="1:9" x14ac:dyDescent="0.25">
      <c r="A746" s="24">
        <v>744</v>
      </c>
      <c r="B746" s="23">
        <f t="shared" si="35"/>
        <v>44592</v>
      </c>
      <c r="C746" s="24">
        <v>24</v>
      </c>
      <c r="D746" s="22" t="str">
        <f t="shared" si="33"/>
        <v>ASET</v>
      </c>
      <c r="E746" s="18">
        <f>'Availability Payment'!H745</f>
        <v>120</v>
      </c>
      <c r="F746" s="18">
        <f>SUMIF('Arming Payment'!$A$3:$A$6698,'Total Payment(Hourly Detail)'!A746,'Arming Payment'!$O$3:$O$6698)</f>
        <v>0</v>
      </c>
      <c r="G746" s="18">
        <f>'Trip Payment'!K70</f>
        <v>0</v>
      </c>
      <c r="H746" s="18" cm="1">
        <f t="array" ref="H746">SUMPRODUCT(('Arming Payment'!$A$3:$A$6698=$A746)*('Arming Payment'!$Q$3:$Q$6698))+'Availability Payment'!$L745</f>
        <v>0</v>
      </c>
      <c r="I746" s="18">
        <f t="shared" si="34"/>
        <v>120</v>
      </c>
    </row>
    <row r="747" spans="1:9" s="7" customFormat="1" x14ac:dyDescent="0.25">
      <c r="A747" s="9"/>
      <c r="B747" s="10"/>
      <c r="C747" s="9"/>
      <c r="D747" s="32"/>
      <c r="E747" s="31"/>
      <c r="F747" s="31"/>
      <c r="G747" s="31"/>
      <c r="H747" s="31"/>
      <c r="I747" s="31"/>
    </row>
    <row r="748" spans="1:9" ht="13" x14ac:dyDescent="0.3">
      <c r="D748" s="28" t="s">
        <v>43</v>
      </c>
      <c r="E748" s="62">
        <f t="shared" ref="E748:I748" si="36">SUM(E3:E747)</f>
        <v>88620</v>
      </c>
      <c r="F748" s="62">
        <f t="shared" si="36"/>
        <v>2420</v>
      </c>
      <c r="G748" s="62">
        <f t="shared" si="36"/>
        <v>40000</v>
      </c>
      <c r="H748" s="62">
        <f t="shared" si="36"/>
        <v>-410</v>
      </c>
      <c r="I748" s="62">
        <f t="shared" si="36"/>
        <v>130630</v>
      </c>
    </row>
  </sheetData>
  <sheetProtection algorithmName="SHA-512" hashValue="6sC+T6D/Zf2PB4Wls3N/G1nmrUCfws9ZxcT0KohDd5IYAYpQZ67n0vWFlVWbxklRZwaeIVRwrG8/lVZLKOx1ZQ==" saltValue="fIdzLCDVFFuE1P67ji5nFQ==" spinCount="100000" sheet="1" objects="1" scenarios="1"/>
  <autoFilter ref="A2:I2" xr:uid="{00000000-0001-0000-0A00-000000000000}"/>
  <phoneticPr fontId="12" type="noConversion"/>
  <pageMargins left="0.75" right="0.75" top="1" bottom="1" header="0.5" footer="0.5"/>
  <headerFooter alignWithMargins="0"/>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3" tint="-0.249977111117893"/>
  </sheetPr>
  <dimension ref="A1:K34"/>
  <sheetViews>
    <sheetView zoomScaleNormal="100" workbookViewId="0">
      <selection activeCell="F14" sqref="F14"/>
    </sheetView>
  </sheetViews>
  <sheetFormatPr defaultColWidth="9.26953125" defaultRowHeight="12.5" x14ac:dyDescent="0.25"/>
  <cols>
    <col min="1" max="1" width="23.453125" style="39" bestFit="1" customWidth="1"/>
    <col min="2" max="2" width="14.26953125" style="39" customWidth="1"/>
    <col min="3" max="3" width="9.26953125" style="39"/>
    <col min="4" max="4" width="35.26953125" style="39" bestFit="1" customWidth="1"/>
    <col min="5" max="5" width="18.453125" style="39" customWidth="1"/>
    <col min="6" max="6" width="12.54296875" style="39" customWidth="1"/>
    <col min="7" max="7" width="16.26953125" style="39" customWidth="1"/>
    <col min="8" max="8" width="14" customWidth="1"/>
    <col min="9" max="9" width="10.7265625" style="39" bestFit="1" customWidth="1"/>
    <col min="10" max="16384" width="9.26953125" style="39"/>
  </cols>
  <sheetData>
    <row r="1" spans="1:10" ht="13" x14ac:dyDescent="0.3">
      <c r="A1" s="60" t="s">
        <v>27</v>
      </c>
      <c r="B1" s="58" t="str">
        <f>VLOOKUP(MONTH(Start_Date),Constants!$A$10:$C$21,2,0)</f>
        <v>January</v>
      </c>
      <c r="E1" s="46"/>
      <c r="F1" s="46"/>
      <c r="G1" s="46"/>
    </row>
    <row r="2" spans="1:10" ht="13" thickBot="1" x14ac:dyDescent="0.3">
      <c r="A2" s="46"/>
      <c r="B2" s="46"/>
      <c r="C2" s="47"/>
      <c r="D2" s="46"/>
      <c r="E2" s="46"/>
      <c r="F2" s="46"/>
      <c r="G2" s="46"/>
    </row>
    <row r="3" spans="1:10" ht="13" x14ac:dyDescent="0.3">
      <c r="A3" s="60" t="s">
        <v>26</v>
      </c>
      <c r="B3" s="58" t="str">
        <f>Unit</f>
        <v>ASET</v>
      </c>
      <c r="C3" s="46"/>
      <c r="D3" s="163" t="s">
        <v>3</v>
      </c>
      <c r="E3" s="187"/>
      <c r="F3" s="173">
        <f>SUM('Availability Payment'!H2:H745)</f>
        <v>88620</v>
      </c>
      <c r="G3" s="46"/>
    </row>
    <row r="4" spans="1:10" ht="13.5" thickBot="1" x14ac:dyDescent="0.35">
      <c r="A4" s="60" t="s">
        <v>303</v>
      </c>
      <c r="B4" s="59">
        <f>SUM('Availability Payment'!F2:F745)</f>
        <v>14790</v>
      </c>
      <c r="C4" s="46"/>
      <c r="D4" s="165" t="s">
        <v>305</v>
      </c>
      <c r="E4" s="188"/>
      <c r="F4" s="174">
        <f>SUM('Availability Payment'!L2:L745)</f>
        <v>-240</v>
      </c>
      <c r="I4" s="48"/>
      <c r="J4" s="49"/>
    </row>
    <row r="5" spans="1:10" ht="13" x14ac:dyDescent="0.3">
      <c r="A5" s="60" t="s">
        <v>304</v>
      </c>
      <c r="B5" s="59">
        <f>SUM('Arming Payment'!L3:L6698)</f>
        <v>227.17000000000002</v>
      </c>
      <c r="C5" s="46"/>
      <c r="D5" s="163" t="s">
        <v>87</v>
      </c>
      <c r="E5" s="164">
        <f>SUM('Arming Payment'!O3:O6698)</f>
        <v>2420</v>
      </c>
      <c r="F5" s="151"/>
    </row>
    <row r="6" spans="1:10" x14ac:dyDescent="0.25">
      <c r="A6" s="46"/>
      <c r="B6" s="46"/>
      <c r="C6" s="46"/>
      <c r="D6" s="165" t="s">
        <v>312</v>
      </c>
      <c r="E6" s="175">
        <f>SUM('Arming Payment'!Q3:Q6698)</f>
        <v>-169.99999999999997</v>
      </c>
      <c r="F6" s="152"/>
    </row>
    <row r="7" spans="1:10" x14ac:dyDescent="0.25">
      <c r="A7" s="46"/>
      <c r="B7" s="46"/>
      <c r="C7" s="46"/>
      <c r="D7" s="165" t="s">
        <v>306</v>
      </c>
      <c r="E7" s="166">
        <f>+E5+E6</f>
        <v>2250</v>
      </c>
      <c r="F7" s="152"/>
    </row>
    <row r="8" spans="1:10" x14ac:dyDescent="0.25">
      <c r="A8" s="46"/>
      <c r="B8" s="46"/>
      <c r="C8" s="46"/>
      <c r="D8" s="165" t="s">
        <v>77</v>
      </c>
      <c r="E8" s="189">
        <f>VLOOKUP(Start_Date,PAM,4,0)</f>
        <v>0.95</v>
      </c>
      <c r="F8" s="171"/>
      <c r="H8" s="114"/>
      <c r="I8" s="115"/>
    </row>
    <row r="9" spans="1:10" ht="13" thickBot="1" x14ac:dyDescent="0.3">
      <c r="A9" s="46"/>
      <c r="B9" s="46"/>
      <c r="C9" s="46"/>
      <c r="D9" s="176" t="s">
        <v>319</v>
      </c>
      <c r="E9" s="190"/>
      <c r="F9" s="191">
        <f>E7*E8</f>
        <v>2137.5</v>
      </c>
    </row>
    <row r="10" spans="1:10" ht="13.5" thickBot="1" x14ac:dyDescent="0.35">
      <c r="A10" s="60" t="s">
        <v>40</v>
      </c>
      <c r="B10" s="58">
        <f>VLOOKUP(MONTH(Start_Date),Constants!A10:C21,3,0)</f>
        <v>744</v>
      </c>
      <c r="C10" s="46"/>
      <c r="D10" s="176" t="s">
        <v>4</v>
      </c>
      <c r="E10" s="190"/>
      <c r="F10" s="192">
        <f>'Trip Payment'!K748</f>
        <v>40000</v>
      </c>
    </row>
    <row r="11" spans="1:10" x14ac:dyDescent="0.25">
      <c r="A11" s="110"/>
      <c r="B11" s="110"/>
      <c r="C11" s="46"/>
      <c r="D11" s="46"/>
      <c r="E11" s="46"/>
      <c r="F11" s="46"/>
    </row>
    <row r="12" spans="1:10" ht="14.5" thickBot="1" x14ac:dyDescent="0.35">
      <c r="A12" s="110"/>
      <c r="B12" s="110"/>
      <c r="C12" s="46"/>
      <c r="D12" s="168" t="s">
        <v>321</v>
      </c>
      <c r="E12" s="167"/>
      <c r="F12" s="167">
        <f>SUM(F3:F10)</f>
        <v>130517.5</v>
      </c>
      <c r="G12" s="40"/>
    </row>
    <row r="13" spans="1:10" s="113" customFormat="1" ht="13" thickTop="1" x14ac:dyDescent="0.25">
      <c r="A13" s="110"/>
      <c r="B13" s="110"/>
      <c r="C13" s="110"/>
      <c r="D13" s="153"/>
      <c r="E13" s="153"/>
      <c r="F13" s="154"/>
      <c r="G13" s="112"/>
      <c r="H13" s="7"/>
    </row>
    <row r="14" spans="1:10" s="113" customFormat="1" x14ac:dyDescent="0.25">
      <c r="A14" s="46"/>
      <c r="B14" s="46"/>
      <c r="C14" s="110"/>
      <c r="D14" s="110"/>
      <c r="E14" s="110"/>
      <c r="F14" s="110"/>
      <c r="G14" s="112"/>
      <c r="H14" s="7"/>
    </row>
    <row r="15" spans="1:10" s="113" customFormat="1" x14ac:dyDescent="0.25">
      <c r="A15" s="46"/>
      <c r="B15" s="46"/>
      <c r="C15" s="110"/>
      <c r="D15" s="110"/>
      <c r="E15" s="110"/>
      <c r="F15" s="110"/>
      <c r="G15" s="112"/>
      <c r="H15" s="7"/>
    </row>
    <row r="16" spans="1:10" ht="13" x14ac:dyDescent="0.3">
      <c r="C16" s="46"/>
      <c r="D16" s="111" t="s">
        <v>320</v>
      </c>
      <c r="E16" s="110"/>
      <c r="F16" s="172">
        <f>E6+F4</f>
        <v>-410</v>
      </c>
      <c r="G16" s="46"/>
    </row>
    <row r="17" spans="7:11" x14ac:dyDescent="0.25">
      <c r="G17" s="46"/>
    </row>
    <row r="22" spans="7:11" x14ac:dyDescent="0.25">
      <c r="H22" s="39"/>
      <c r="K22" s="40" t="s">
        <v>60</v>
      </c>
    </row>
    <row r="23" spans="7:11" x14ac:dyDescent="0.25">
      <c r="H23" s="39"/>
    </row>
    <row r="24" spans="7:11" x14ac:dyDescent="0.25">
      <c r="H24" s="39"/>
    </row>
    <row r="25" spans="7:11" x14ac:dyDescent="0.25">
      <c r="H25" s="39"/>
    </row>
    <row r="26" spans="7:11" x14ac:dyDescent="0.25">
      <c r="H26" s="39"/>
    </row>
    <row r="27" spans="7:11" x14ac:dyDescent="0.25">
      <c r="H27" s="39"/>
    </row>
    <row r="28" spans="7:11" x14ac:dyDescent="0.25">
      <c r="H28" s="39"/>
    </row>
    <row r="29" spans="7:11" x14ac:dyDescent="0.25">
      <c r="H29" s="39"/>
    </row>
    <row r="30" spans="7:11" x14ac:dyDescent="0.25">
      <c r="H30" s="39"/>
    </row>
    <row r="31" spans="7:11" x14ac:dyDescent="0.25">
      <c r="H31" s="39"/>
    </row>
    <row r="32" spans="7:11" x14ac:dyDescent="0.25">
      <c r="H32" s="39"/>
    </row>
    <row r="33" spans="8:8" x14ac:dyDescent="0.25">
      <c r="H33" s="39"/>
    </row>
    <row r="34" spans="8:8" x14ac:dyDescent="0.25">
      <c r="H34" s="39"/>
    </row>
  </sheetData>
  <sheetProtection algorithmName="SHA-512" hashValue="14BPKrfjGgwS8xXiUtQs6No//W6fFQFRQS1GWstw+Ugsu3F8wz21pY4xrYio17yXZ72idgsmxVeKLoB6bgKB6g==" saltValue="ANm6/qj/N9wtsn0SFIy4Ig==" spinCount="100000" sheet="1" objects="1" scenarios="1"/>
  <phoneticPr fontId="12" type="noConversion"/>
  <pageMargins left="0.7" right="0.7" top="0.75" bottom="0.75" header="0.3" footer="0.3"/>
  <pageSetup orientation="portrait" r:id="rId1"/>
  <ignoredErrors>
    <ignoredError sqref="B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FFFF00"/>
  </sheetPr>
  <dimension ref="A1:L111"/>
  <sheetViews>
    <sheetView zoomScale="85" zoomScaleNormal="85" workbookViewId="0">
      <selection activeCell="B15" sqref="B15:E15"/>
    </sheetView>
  </sheetViews>
  <sheetFormatPr defaultColWidth="9.26953125" defaultRowHeight="14.5" x14ac:dyDescent="0.35"/>
  <cols>
    <col min="1" max="1" width="9.26953125" style="67"/>
    <col min="2" max="2" width="8.54296875" style="67" bestFit="1" customWidth="1"/>
    <col min="3" max="3" width="9.26953125" style="67"/>
    <col min="4" max="4" width="20.453125" style="67" customWidth="1"/>
    <col min="5" max="5" width="41.453125" style="67" customWidth="1"/>
    <col min="6" max="6" width="21.26953125" style="67" customWidth="1"/>
    <col min="7" max="7" width="47" style="67" customWidth="1"/>
    <col min="8" max="8" width="79.54296875" style="67" customWidth="1"/>
    <col min="9" max="9" width="26.54296875" style="67" customWidth="1"/>
    <col min="10" max="16384" width="9.26953125" style="67"/>
  </cols>
  <sheetData>
    <row r="1" spans="1:9" ht="26.25" customHeight="1" thickBot="1" x14ac:dyDescent="0.4">
      <c r="A1" s="102" t="s">
        <v>193</v>
      </c>
      <c r="B1" s="102" t="s">
        <v>192</v>
      </c>
      <c r="C1" s="103"/>
      <c r="D1" s="104"/>
      <c r="E1" s="105"/>
      <c r="F1" s="102" t="s">
        <v>191</v>
      </c>
      <c r="G1" s="102" t="s">
        <v>190</v>
      </c>
      <c r="H1" s="102" t="s">
        <v>194</v>
      </c>
      <c r="I1" s="99" t="s">
        <v>196</v>
      </c>
    </row>
    <row r="2" spans="1:9" ht="38.25" customHeight="1" x14ac:dyDescent="0.35">
      <c r="A2" s="231" t="s">
        <v>189</v>
      </c>
      <c r="B2" s="233" t="s">
        <v>188</v>
      </c>
      <c r="C2" s="234"/>
      <c r="D2" s="234"/>
      <c r="E2" s="235"/>
      <c r="F2" s="72"/>
      <c r="G2" s="72"/>
      <c r="H2" s="72"/>
      <c r="I2" s="72"/>
    </row>
    <row r="3" spans="1:9" x14ac:dyDescent="0.35">
      <c r="A3" s="250"/>
      <c r="B3" s="247"/>
      <c r="C3" s="248"/>
      <c r="D3" s="248"/>
      <c r="E3" s="249"/>
      <c r="F3" s="71"/>
      <c r="G3" s="71"/>
      <c r="H3" s="71"/>
      <c r="I3" s="71"/>
    </row>
    <row r="4" spans="1:9" x14ac:dyDescent="0.35">
      <c r="A4" s="250"/>
      <c r="B4" s="247" t="s">
        <v>187</v>
      </c>
      <c r="C4" s="248"/>
      <c r="D4" s="248"/>
      <c r="E4" s="249"/>
      <c r="F4" s="71"/>
      <c r="G4" s="71"/>
      <c r="H4" s="71"/>
      <c r="I4" s="71"/>
    </row>
    <row r="5" spans="1:9" x14ac:dyDescent="0.35">
      <c r="A5" s="250"/>
      <c r="B5" s="247"/>
      <c r="C5" s="248"/>
      <c r="D5" s="248"/>
      <c r="E5" s="249"/>
      <c r="F5" s="71"/>
      <c r="G5" s="71"/>
      <c r="H5" s="71"/>
      <c r="I5" s="71"/>
    </row>
    <row r="6" spans="1:9" ht="51" customHeight="1" x14ac:dyDescent="0.35">
      <c r="A6" s="250"/>
      <c r="B6" s="247" t="s">
        <v>186</v>
      </c>
      <c r="C6" s="248"/>
      <c r="D6" s="248"/>
      <c r="E6" s="249"/>
      <c r="F6" s="71" t="s">
        <v>185</v>
      </c>
      <c r="G6" s="71" t="s">
        <v>184</v>
      </c>
      <c r="H6" s="71"/>
      <c r="I6" s="71"/>
    </row>
    <row r="7" spans="1:9" ht="15" thickBot="1" x14ac:dyDescent="0.4">
      <c r="A7" s="232"/>
      <c r="B7" s="236"/>
      <c r="C7" s="237"/>
      <c r="D7" s="237"/>
      <c r="E7" s="238"/>
      <c r="F7" s="70"/>
      <c r="G7" s="70"/>
      <c r="H7" s="70"/>
      <c r="I7" s="70"/>
    </row>
    <row r="8" spans="1:9" ht="38.25" customHeight="1" x14ac:dyDescent="0.35">
      <c r="A8" s="231" t="s">
        <v>183</v>
      </c>
      <c r="B8" s="233" t="s">
        <v>182</v>
      </c>
      <c r="C8" s="234"/>
      <c r="D8" s="234"/>
      <c r="E8" s="235"/>
      <c r="F8" s="72"/>
      <c r="G8" s="72"/>
      <c r="H8" s="72"/>
      <c r="I8" s="72"/>
    </row>
    <row r="9" spans="1:9" x14ac:dyDescent="0.35">
      <c r="A9" s="250"/>
      <c r="B9" s="247"/>
      <c r="C9" s="248"/>
      <c r="D9" s="248"/>
      <c r="E9" s="249"/>
      <c r="F9" s="71"/>
      <c r="G9" s="71"/>
      <c r="H9" s="71"/>
      <c r="I9" s="71"/>
    </row>
    <row r="10" spans="1:9" ht="25.5" customHeight="1" x14ac:dyDescent="0.35">
      <c r="A10" s="250"/>
      <c r="B10" s="247" t="s">
        <v>181</v>
      </c>
      <c r="C10" s="248"/>
      <c r="D10" s="248"/>
      <c r="E10" s="249"/>
      <c r="F10" s="71" t="s">
        <v>3</v>
      </c>
      <c r="G10" s="71" t="s">
        <v>118</v>
      </c>
      <c r="H10" s="71" t="s">
        <v>195</v>
      </c>
      <c r="I10" s="91" t="s">
        <v>3</v>
      </c>
    </row>
    <row r="11" spans="1:9" x14ac:dyDescent="0.35">
      <c r="A11" s="250"/>
      <c r="B11" s="247"/>
      <c r="C11" s="248"/>
      <c r="D11" s="248"/>
      <c r="E11" s="249"/>
      <c r="F11" s="90"/>
      <c r="G11" s="71"/>
      <c r="H11" s="71"/>
      <c r="I11" s="71"/>
    </row>
    <row r="12" spans="1:9" ht="25.5" customHeight="1" x14ac:dyDescent="0.35">
      <c r="A12" s="250"/>
      <c r="B12" s="247" t="s">
        <v>180</v>
      </c>
      <c r="C12" s="248"/>
      <c r="D12" s="248"/>
      <c r="E12" s="249"/>
      <c r="F12" s="71"/>
      <c r="G12" s="71"/>
      <c r="H12" s="71"/>
      <c r="I12" s="71"/>
    </row>
    <row r="13" spans="1:9" ht="15" thickBot="1" x14ac:dyDescent="0.4">
      <c r="A13" s="232"/>
      <c r="B13" s="236"/>
      <c r="C13" s="237"/>
      <c r="D13" s="237"/>
      <c r="E13" s="238"/>
      <c r="F13" s="70"/>
      <c r="G13" s="70"/>
      <c r="H13" s="70"/>
      <c r="I13" s="70"/>
    </row>
    <row r="14" spans="1:9" ht="25.5" customHeight="1" x14ac:dyDescent="0.35">
      <c r="A14" s="231" t="s">
        <v>179</v>
      </c>
      <c r="B14" s="233" t="s">
        <v>178</v>
      </c>
      <c r="C14" s="234"/>
      <c r="D14" s="234"/>
      <c r="E14" s="235"/>
      <c r="F14" s="72"/>
      <c r="G14" s="72"/>
      <c r="H14" s="72"/>
      <c r="I14" s="72"/>
    </row>
    <row r="15" spans="1:9" x14ac:dyDescent="0.35">
      <c r="A15" s="250"/>
      <c r="B15" s="247"/>
      <c r="C15" s="248"/>
      <c r="D15" s="248"/>
      <c r="E15" s="249"/>
      <c r="F15" s="71"/>
      <c r="G15" s="71"/>
      <c r="H15" s="71"/>
      <c r="I15" s="71"/>
    </row>
    <row r="16" spans="1:9" x14ac:dyDescent="0.35">
      <c r="A16" s="250"/>
      <c r="B16" s="247" t="s">
        <v>177</v>
      </c>
      <c r="C16" s="248"/>
      <c r="D16" s="248"/>
      <c r="E16" s="249"/>
      <c r="F16" s="71"/>
      <c r="G16" s="71"/>
      <c r="H16" s="71"/>
      <c r="I16" s="71"/>
    </row>
    <row r="17" spans="1:9" ht="25.5" customHeight="1" x14ac:dyDescent="0.35">
      <c r="A17" s="250"/>
      <c r="B17" s="247" t="s">
        <v>176</v>
      </c>
      <c r="C17" s="248"/>
      <c r="D17" s="248"/>
      <c r="E17" s="249"/>
      <c r="F17" s="71" t="s">
        <v>3</v>
      </c>
      <c r="G17" s="71" t="s">
        <v>175</v>
      </c>
      <c r="H17" s="71" t="s">
        <v>174</v>
      </c>
      <c r="I17" s="91" t="s">
        <v>3</v>
      </c>
    </row>
    <row r="18" spans="1:9" x14ac:dyDescent="0.35">
      <c r="A18" s="250"/>
      <c r="B18" s="247"/>
      <c r="C18" s="248"/>
      <c r="D18" s="248"/>
      <c r="E18" s="249"/>
      <c r="F18" s="71"/>
      <c r="G18" s="71"/>
      <c r="H18" s="71"/>
      <c r="I18" s="71"/>
    </row>
    <row r="19" spans="1:9" ht="65.25" customHeight="1" x14ac:dyDescent="0.35">
      <c r="A19" s="250"/>
      <c r="B19" s="247" t="s">
        <v>173</v>
      </c>
      <c r="C19" s="248"/>
      <c r="D19" s="248"/>
      <c r="E19" s="249"/>
      <c r="G19" s="71" t="s">
        <v>172</v>
      </c>
      <c r="H19" s="71" t="s">
        <v>171</v>
      </c>
      <c r="I19" s="91" t="s">
        <v>197</v>
      </c>
    </row>
    <row r="20" spans="1:9" ht="112.5" x14ac:dyDescent="0.35">
      <c r="A20" s="250"/>
      <c r="B20" s="247"/>
      <c r="C20" s="248"/>
      <c r="D20" s="248"/>
      <c r="E20" s="249"/>
      <c r="G20" s="71" t="s">
        <v>170</v>
      </c>
      <c r="H20" s="71"/>
      <c r="I20" s="71"/>
    </row>
    <row r="21" spans="1:9" ht="38.25" customHeight="1" x14ac:dyDescent="0.35">
      <c r="A21" s="250"/>
      <c r="B21" s="263" t="s">
        <v>169</v>
      </c>
      <c r="C21" s="264"/>
      <c r="D21" s="264"/>
      <c r="E21" s="265"/>
      <c r="F21" s="89"/>
      <c r="G21" s="84"/>
      <c r="H21" s="84"/>
      <c r="I21" s="84"/>
    </row>
    <row r="22" spans="1:9" x14ac:dyDescent="0.35">
      <c r="A22" s="250"/>
      <c r="B22" s="251" t="s">
        <v>168</v>
      </c>
      <c r="C22" s="252"/>
      <c r="D22" s="252"/>
      <c r="E22" s="253"/>
      <c r="F22" s="89"/>
      <c r="G22" s="84"/>
      <c r="H22" s="84"/>
      <c r="I22" s="84"/>
    </row>
    <row r="23" spans="1:9" ht="38.25" customHeight="1" x14ac:dyDescent="0.35">
      <c r="A23" s="250"/>
      <c r="B23" s="251" t="s">
        <v>167</v>
      </c>
      <c r="C23" s="252"/>
      <c r="D23" s="252"/>
      <c r="E23" s="253"/>
      <c r="F23" s="89"/>
      <c r="G23" s="88" t="s">
        <v>166</v>
      </c>
      <c r="H23" s="84"/>
      <c r="I23" s="84"/>
    </row>
    <row r="24" spans="1:9" x14ac:dyDescent="0.35">
      <c r="A24" s="250"/>
      <c r="B24" s="254"/>
      <c r="C24" s="255"/>
      <c r="D24" s="255"/>
      <c r="E24" s="256"/>
      <c r="F24" s="71"/>
      <c r="G24" s="71"/>
      <c r="H24" s="71"/>
      <c r="I24" s="71"/>
    </row>
    <row r="25" spans="1:9" ht="38.25" customHeight="1" x14ac:dyDescent="0.35">
      <c r="A25" s="250"/>
      <c r="B25" s="257" t="s">
        <v>165</v>
      </c>
      <c r="C25" s="258"/>
      <c r="D25" s="258"/>
      <c r="E25" s="259"/>
      <c r="F25" s="86"/>
      <c r="G25" s="87" t="s">
        <v>160</v>
      </c>
      <c r="H25" s="86"/>
      <c r="I25" s="86"/>
    </row>
    <row r="26" spans="1:9" ht="38.25" customHeight="1" x14ac:dyDescent="0.35">
      <c r="A26" s="250"/>
      <c r="B26" s="260" t="s">
        <v>164</v>
      </c>
      <c r="C26" s="261"/>
      <c r="D26" s="261"/>
      <c r="E26" s="262"/>
      <c r="F26" s="86"/>
      <c r="G26" s="87" t="s">
        <v>163</v>
      </c>
      <c r="H26" s="86"/>
      <c r="I26" s="86"/>
    </row>
    <row r="27" spans="1:9" x14ac:dyDescent="0.35">
      <c r="A27" s="250"/>
      <c r="B27" s="260" t="s">
        <v>162</v>
      </c>
      <c r="C27" s="261"/>
      <c r="D27" s="261"/>
      <c r="E27" s="262"/>
      <c r="F27" s="86"/>
      <c r="G27" s="86"/>
      <c r="H27" s="86"/>
      <c r="I27" s="86"/>
    </row>
    <row r="28" spans="1:9" x14ac:dyDescent="0.35">
      <c r="A28" s="250"/>
      <c r="B28" s="247"/>
      <c r="C28" s="248"/>
      <c r="D28" s="248"/>
      <c r="E28" s="249"/>
      <c r="F28" s="71"/>
      <c r="G28" s="71"/>
      <c r="H28" s="71"/>
      <c r="I28" s="71"/>
    </row>
    <row r="29" spans="1:9" ht="38.25" customHeight="1" x14ac:dyDescent="0.35">
      <c r="A29" s="250"/>
      <c r="B29" s="263" t="s">
        <v>161</v>
      </c>
      <c r="C29" s="264"/>
      <c r="D29" s="264"/>
      <c r="E29" s="265"/>
      <c r="F29" s="84"/>
      <c r="G29" s="85" t="s">
        <v>160</v>
      </c>
      <c r="H29" s="84"/>
      <c r="I29" s="84"/>
    </row>
    <row r="30" spans="1:9" ht="38.25" customHeight="1" x14ac:dyDescent="0.35">
      <c r="A30" s="250"/>
      <c r="B30" s="266" t="s">
        <v>159</v>
      </c>
      <c r="C30" s="267"/>
      <c r="D30" s="267"/>
      <c r="E30" s="268"/>
      <c r="F30" s="84"/>
      <c r="G30" s="84"/>
      <c r="H30" s="84" t="s">
        <v>199</v>
      </c>
      <c r="I30" s="84"/>
    </row>
    <row r="31" spans="1:9" x14ac:dyDescent="0.35">
      <c r="A31" s="250"/>
      <c r="B31" s="266" t="s">
        <v>158</v>
      </c>
      <c r="C31" s="267"/>
      <c r="D31" s="267"/>
      <c r="E31" s="268"/>
      <c r="F31" s="84"/>
      <c r="G31" s="84"/>
      <c r="H31" s="84" t="s">
        <v>198</v>
      </c>
      <c r="I31" s="84"/>
    </row>
    <row r="32" spans="1:9" x14ac:dyDescent="0.35">
      <c r="A32" s="250"/>
      <c r="B32" s="266" t="s">
        <v>157</v>
      </c>
      <c r="C32" s="267"/>
      <c r="D32" s="267"/>
      <c r="E32" s="268"/>
      <c r="F32" s="84"/>
      <c r="G32" s="84"/>
      <c r="H32" s="84"/>
      <c r="I32" s="84"/>
    </row>
    <row r="33" spans="1:9" x14ac:dyDescent="0.35">
      <c r="A33" s="250"/>
      <c r="B33" s="247"/>
      <c r="C33" s="248"/>
      <c r="D33" s="248"/>
      <c r="E33" s="249"/>
      <c r="F33" s="71"/>
      <c r="G33" s="71"/>
      <c r="H33" s="71"/>
      <c r="I33" s="71"/>
    </row>
    <row r="34" spans="1:9" ht="38.25" customHeight="1" x14ac:dyDescent="0.35">
      <c r="A34" s="250"/>
      <c r="B34" s="247" t="s">
        <v>156</v>
      </c>
      <c r="C34" s="248"/>
      <c r="D34" s="248"/>
      <c r="E34" s="249"/>
      <c r="F34" s="71" t="s">
        <v>155</v>
      </c>
      <c r="G34" s="83">
        <v>5</v>
      </c>
      <c r="H34" s="71" t="s">
        <v>154</v>
      </c>
      <c r="I34" s="71"/>
    </row>
    <row r="35" spans="1:9" x14ac:dyDescent="0.35">
      <c r="A35" s="250"/>
      <c r="B35" s="247"/>
      <c r="C35" s="248"/>
      <c r="D35" s="248"/>
      <c r="E35" s="249"/>
      <c r="F35" s="71"/>
      <c r="G35" s="71"/>
      <c r="H35" s="71"/>
      <c r="I35" s="71"/>
    </row>
    <row r="36" spans="1:9" ht="25.5" customHeight="1" x14ac:dyDescent="0.35">
      <c r="A36" s="250"/>
      <c r="B36" s="247" t="s">
        <v>153</v>
      </c>
      <c r="C36" s="248"/>
      <c r="D36" s="248"/>
      <c r="E36" s="249"/>
      <c r="F36" s="71"/>
      <c r="G36" s="71"/>
      <c r="H36" s="71"/>
      <c r="I36" s="71"/>
    </row>
    <row r="37" spans="1:9" ht="15" thickBot="1" x14ac:dyDescent="0.4">
      <c r="A37" s="232"/>
      <c r="B37" s="236"/>
      <c r="C37" s="237"/>
      <c r="D37" s="237"/>
      <c r="E37" s="238"/>
      <c r="F37" s="70"/>
      <c r="G37" s="70"/>
      <c r="H37" s="70"/>
      <c r="I37" s="70"/>
    </row>
    <row r="38" spans="1:9" ht="25.5" customHeight="1" x14ac:dyDescent="0.35">
      <c r="A38" s="231" t="s">
        <v>152</v>
      </c>
      <c r="B38" s="233" t="s">
        <v>151</v>
      </c>
      <c r="C38" s="234"/>
      <c r="D38" s="234"/>
      <c r="E38" s="235"/>
      <c r="F38" s="72"/>
      <c r="G38" s="72"/>
      <c r="H38" s="72"/>
      <c r="I38" s="72"/>
    </row>
    <row r="39" spans="1:9" x14ac:dyDescent="0.35">
      <c r="A39" s="250"/>
      <c r="B39" s="247"/>
      <c r="C39" s="248"/>
      <c r="D39" s="248"/>
      <c r="E39" s="249"/>
      <c r="F39" s="71"/>
      <c r="G39" s="71"/>
      <c r="H39" s="71"/>
      <c r="I39" s="71"/>
    </row>
    <row r="40" spans="1:9" ht="38.25" customHeight="1" x14ac:dyDescent="0.35">
      <c r="A40" s="250"/>
      <c r="B40" s="247" t="s">
        <v>150</v>
      </c>
      <c r="C40" s="248"/>
      <c r="D40" s="248"/>
      <c r="E40" s="249"/>
      <c r="F40" s="71" t="s">
        <v>114</v>
      </c>
      <c r="G40" s="71" t="s">
        <v>149</v>
      </c>
      <c r="H40" s="71" t="s">
        <v>148</v>
      </c>
      <c r="I40" s="71"/>
    </row>
    <row r="41" spans="1:9" ht="15" thickBot="1" x14ac:dyDescent="0.4">
      <c r="A41" s="232"/>
      <c r="B41" s="236"/>
      <c r="C41" s="237"/>
      <c r="D41" s="237"/>
      <c r="E41" s="238"/>
      <c r="F41" s="70"/>
      <c r="G41" s="70"/>
      <c r="H41" s="70"/>
      <c r="I41" s="70"/>
    </row>
    <row r="42" spans="1:9" ht="25.5" customHeight="1" x14ac:dyDescent="0.35">
      <c r="A42" s="231" t="s">
        <v>147</v>
      </c>
      <c r="B42" s="233" t="s">
        <v>146</v>
      </c>
      <c r="C42" s="234"/>
      <c r="D42" s="234"/>
      <c r="E42" s="235"/>
      <c r="F42" s="72"/>
      <c r="G42" s="72"/>
      <c r="H42" s="72"/>
      <c r="I42" s="72"/>
    </row>
    <row r="43" spans="1:9" ht="37.5" x14ac:dyDescent="0.35">
      <c r="A43" s="250"/>
      <c r="B43" s="247"/>
      <c r="C43" s="248"/>
      <c r="D43" s="248"/>
      <c r="E43" s="249"/>
      <c r="F43" s="71"/>
      <c r="G43" s="71" t="s">
        <v>145</v>
      </c>
      <c r="H43" s="71" t="s">
        <v>200</v>
      </c>
      <c r="I43" s="71"/>
    </row>
    <row r="44" spans="1:9" x14ac:dyDescent="0.35">
      <c r="A44" s="250"/>
      <c r="B44" s="247" t="s">
        <v>144</v>
      </c>
      <c r="C44" s="248"/>
      <c r="D44" s="248"/>
      <c r="E44" s="249"/>
      <c r="F44" s="71" t="s">
        <v>143</v>
      </c>
      <c r="G44" s="71" t="s">
        <v>142</v>
      </c>
      <c r="H44" s="71"/>
      <c r="I44" s="71"/>
    </row>
    <row r="45" spans="1:9" x14ac:dyDescent="0.35">
      <c r="A45" s="250"/>
      <c r="B45" s="247"/>
      <c r="C45" s="248"/>
      <c r="D45" s="248"/>
      <c r="E45" s="249"/>
      <c r="F45" s="71"/>
      <c r="G45" s="71" t="s">
        <v>141</v>
      </c>
      <c r="H45" s="71"/>
      <c r="I45" s="90"/>
    </row>
    <row r="46" spans="1:9" ht="38.25" customHeight="1" thickBot="1" x14ac:dyDescent="0.4">
      <c r="A46" s="232"/>
      <c r="B46" s="236" t="s">
        <v>140</v>
      </c>
      <c r="C46" s="237"/>
      <c r="D46" s="237"/>
      <c r="E46" s="238"/>
      <c r="F46" s="70"/>
      <c r="G46" s="70" t="s">
        <v>139</v>
      </c>
      <c r="H46" s="70"/>
      <c r="I46" s="70"/>
    </row>
    <row r="47" spans="1:9" ht="38.25" customHeight="1" x14ac:dyDescent="0.35">
      <c r="A47" s="231" t="s">
        <v>138</v>
      </c>
      <c r="B47" s="233" t="s">
        <v>137</v>
      </c>
      <c r="C47" s="234"/>
      <c r="D47" s="234"/>
      <c r="E47" s="235"/>
      <c r="F47" s="72"/>
      <c r="G47" s="72"/>
      <c r="H47" s="72"/>
      <c r="I47" s="72"/>
    </row>
    <row r="48" spans="1:9" ht="15" thickBot="1" x14ac:dyDescent="0.4">
      <c r="A48" s="250"/>
      <c r="B48" s="236"/>
      <c r="C48" s="237"/>
      <c r="D48" s="237"/>
      <c r="E48" s="238"/>
      <c r="F48" s="71"/>
      <c r="G48" s="71"/>
      <c r="H48" s="71"/>
      <c r="I48" s="71"/>
    </row>
    <row r="49" spans="1:9" ht="39.5" thickBot="1" x14ac:dyDescent="0.4">
      <c r="A49" s="250"/>
      <c r="B49" s="82" t="s">
        <v>136</v>
      </c>
      <c r="C49" s="82" t="s">
        <v>77</v>
      </c>
      <c r="D49" s="82" t="s">
        <v>135</v>
      </c>
      <c r="E49" s="82" t="s">
        <v>134</v>
      </c>
      <c r="F49" s="71" t="s">
        <v>201</v>
      </c>
      <c r="G49" s="71" t="s">
        <v>118</v>
      </c>
      <c r="H49" s="71" t="s">
        <v>117</v>
      </c>
      <c r="I49" s="90" t="s">
        <v>201</v>
      </c>
    </row>
    <row r="50" spans="1:9" ht="15" thickBot="1" x14ac:dyDescent="0.4">
      <c r="A50" s="250"/>
      <c r="B50" s="80">
        <v>1</v>
      </c>
      <c r="C50" s="80">
        <v>1</v>
      </c>
      <c r="D50" s="81">
        <v>43466</v>
      </c>
      <c r="E50" s="80" t="s">
        <v>133</v>
      </c>
      <c r="F50" s="71"/>
      <c r="G50" s="71"/>
      <c r="H50" s="71"/>
      <c r="I50" s="71"/>
    </row>
    <row r="51" spans="1:9" ht="15" thickBot="1" x14ac:dyDescent="0.4">
      <c r="A51" s="250"/>
      <c r="B51" s="80">
        <v>2</v>
      </c>
      <c r="C51" s="80">
        <v>1</v>
      </c>
      <c r="D51" s="81">
        <v>43466</v>
      </c>
      <c r="E51" s="80" t="s">
        <v>133</v>
      </c>
      <c r="F51" s="71"/>
      <c r="G51" s="71"/>
      <c r="H51" s="71"/>
      <c r="I51" s="71"/>
    </row>
    <row r="52" spans="1:9" ht="15" thickBot="1" x14ac:dyDescent="0.4">
      <c r="A52" s="250"/>
      <c r="B52" s="80">
        <v>3</v>
      </c>
      <c r="C52" s="80">
        <v>1</v>
      </c>
      <c r="D52" s="81">
        <v>43466</v>
      </c>
      <c r="E52" s="80" t="s">
        <v>133</v>
      </c>
      <c r="F52" s="71"/>
      <c r="G52" s="71"/>
      <c r="H52" s="71"/>
      <c r="I52" s="71"/>
    </row>
    <row r="53" spans="1:9" ht="15" thickBot="1" x14ac:dyDescent="0.4">
      <c r="A53" s="250"/>
      <c r="B53" s="80">
        <v>4</v>
      </c>
      <c r="C53" s="80">
        <v>0.9</v>
      </c>
      <c r="D53" s="81">
        <v>43466</v>
      </c>
      <c r="E53" s="80" t="s">
        <v>133</v>
      </c>
      <c r="F53" s="71"/>
      <c r="G53" s="71"/>
      <c r="H53" s="71"/>
      <c r="I53" s="71"/>
    </row>
    <row r="54" spans="1:9" ht="15" thickBot="1" x14ac:dyDescent="0.4">
      <c r="A54" s="250"/>
      <c r="B54" s="80">
        <v>5</v>
      </c>
      <c r="C54" s="80">
        <v>0.8</v>
      </c>
      <c r="D54" s="81">
        <v>43466</v>
      </c>
      <c r="E54" s="80" t="s">
        <v>133</v>
      </c>
      <c r="F54" s="71"/>
      <c r="G54" s="71"/>
      <c r="H54" s="71"/>
      <c r="I54" s="71"/>
    </row>
    <row r="55" spans="1:9" ht="15" thickBot="1" x14ac:dyDescent="0.4">
      <c r="A55" s="250"/>
      <c r="B55" s="80">
        <v>6</v>
      </c>
      <c r="C55" s="80">
        <v>0.7</v>
      </c>
      <c r="D55" s="81">
        <v>43466</v>
      </c>
      <c r="E55" s="80" t="s">
        <v>133</v>
      </c>
      <c r="F55" s="71"/>
      <c r="G55" s="71"/>
      <c r="H55" s="71"/>
      <c r="I55" s="71"/>
    </row>
    <row r="56" spans="1:9" ht="15" thickBot="1" x14ac:dyDescent="0.4">
      <c r="A56" s="250"/>
      <c r="B56" s="80">
        <v>7</v>
      </c>
      <c r="C56" s="80">
        <v>0.6</v>
      </c>
      <c r="D56" s="81">
        <v>43466</v>
      </c>
      <c r="E56" s="80" t="s">
        <v>133</v>
      </c>
      <c r="F56" s="71"/>
      <c r="G56" s="71"/>
      <c r="H56" s="71"/>
      <c r="I56" s="71"/>
    </row>
    <row r="57" spans="1:9" ht="15" thickBot="1" x14ac:dyDescent="0.4">
      <c r="A57" s="250"/>
      <c r="B57" s="80">
        <v>8</v>
      </c>
      <c r="C57" s="80">
        <v>0.5</v>
      </c>
      <c r="D57" s="81">
        <v>43466</v>
      </c>
      <c r="E57" s="80" t="s">
        <v>133</v>
      </c>
      <c r="F57" s="71"/>
      <c r="G57" s="71"/>
      <c r="H57" s="71"/>
      <c r="I57" s="71"/>
    </row>
    <row r="58" spans="1:9" ht="15" thickBot="1" x14ac:dyDescent="0.4">
      <c r="A58" s="250"/>
      <c r="B58" s="80">
        <v>9</v>
      </c>
      <c r="C58" s="80">
        <v>0</v>
      </c>
      <c r="D58" s="81">
        <v>43466</v>
      </c>
      <c r="E58" s="80" t="s">
        <v>133</v>
      </c>
      <c r="F58" s="71"/>
      <c r="G58" s="71"/>
      <c r="H58" s="71"/>
      <c r="I58" s="71"/>
    </row>
    <row r="59" spans="1:9" x14ac:dyDescent="0.35">
      <c r="A59" s="250"/>
      <c r="B59" s="233"/>
      <c r="C59" s="234"/>
      <c r="D59" s="234"/>
      <c r="E59" s="235"/>
      <c r="F59" s="71"/>
      <c r="G59" s="71"/>
      <c r="H59" s="71"/>
      <c r="I59" s="71"/>
    </row>
    <row r="60" spans="1:9" ht="38.25" customHeight="1" x14ac:dyDescent="0.35">
      <c r="A60" s="250"/>
      <c r="B60" s="247" t="s">
        <v>132</v>
      </c>
      <c r="C60" s="248"/>
      <c r="D60" s="248"/>
      <c r="E60" s="249"/>
      <c r="F60" s="71"/>
      <c r="G60" s="71"/>
      <c r="H60" s="71"/>
      <c r="I60" s="71"/>
    </row>
    <row r="61" spans="1:9" ht="15" thickBot="1" x14ac:dyDescent="0.4">
      <c r="A61" s="232"/>
      <c r="B61" s="236"/>
      <c r="C61" s="237"/>
      <c r="D61" s="237"/>
      <c r="E61" s="238"/>
      <c r="F61" s="70"/>
      <c r="G61" s="70"/>
      <c r="H61" s="70"/>
      <c r="I61" s="70"/>
    </row>
    <row r="62" spans="1:9" ht="38.25" customHeight="1" x14ac:dyDescent="0.35">
      <c r="A62" s="231" t="s">
        <v>131</v>
      </c>
      <c r="B62" s="233" t="s">
        <v>130</v>
      </c>
      <c r="C62" s="234"/>
      <c r="D62" s="234"/>
      <c r="E62" s="235"/>
      <c r="F62" s="71" t="s">
        <v>201</v>
      </c>
      <c r="G62" s="72" t="s">
        <v>118</v>
      </c>
      <c r="H62" s="72" t="s">
        <v>117</v>
      </c>
      <c r="I62" s="72"/>
    </row>
    <row r="63" spans="1:9" x14ac:dyDescent="0.35">
      <c r="A63" s="250"/>
      <c r="B63" s="247"/>
      <c r="C63" s="248"/>
      <c r="D63" s="248"/>
      <c r="E63" s="249"/>
      <c r="F63" s="71"/>
      <c r="G63" s="71"/>
      <c r="H63" s="71"/>
      <c r="I63" s="71"/>
    </row>
    <row r="64" spans="1:9" ht="38.25" customHeight="1" x14ac:dyDescent="0.35">
      <c r="A64" s="250"/>
      <c r="B64" s="247" t="s">
        <v>129</v>
      </c>
      <c r="C64" s="248"/>
      <c r="D64" s="248"/>
      <c r="E64" s="249"/>
      <c r="F64" s="71"/>
      <c r="G64" s="71"/>
      <c r="H64" s="71"/>
      <c r="I64" s="71"/>
    </row>
    <row r="65" spans="1:9" x14ac:dyDescent="0.35">
      <c r="A65" s="250"/>
      <c r="B65" s="247"/>
      <c r="C65" s="248"/>
      <c r="D65" s="248"/>
      <c r="E65" s="249"/>
      <c r="F65" s="71"/>
      <c r="G65" s="71"/>
      <c r="H65" s="71"/>
      <c r="I65" s="71"/>
    </row>
    <row r="66" spans="1:9" ht="38.25" customHeight="1" x14ac:dyDescent="0.35">
      <c r="A66" s="250"/>
      <c r="B66" s="213" t="s">
        <v>128</v>
      </c>
      <c r="C66" s="214"/>
      <c r="D66" s="214"/>
      <c r="E66" s="215"/>
      <c r="F66" s="71"/>
      <c r="G66" s="71"/>
      <c r="H66" s="71"/>
      <c r="I66" s="71"/>
    </row>
    <row r="67" spans="1:9" x14ac:dyDescent="0.35">
      <c r="A67" s="250"/>
      <c r="B67" s="247"/>
      <c r="C67" s="248"/>
      <c r="D67" s="248"/>
      <c r="E67" s="249"/>
      <c r="F67" s="71"/>
      <c r="G67" s="71"/>
      <c r="H67" s="71"/>
      <c r="I67" s="71"/>
    </row>
    <row r="68" spans="1:9" ht="25.5" customHeight="1" x14ac:dyDescent="0.35">
      <c r="A68" s="250"/>
      <c r="B68" s="213" t="s">
        <v>127</v>
      </c>
      <c r="C68" s="214"/>
      <c r="D68" s="214"/>
      <c r="E68" s="215"/>
      <c r="F68" s="71"/>
      <c r="G68" s="71"/>
      <c r="H68" s="71"/>
      <c r="I68" s="71"/>
    </row>
    <row r="69" spans="1:9" ht="15" thickBot="1" x14ac:dyDescent="0.4">
      <c r="A69" s="232"/>
      <c r="B69" s="236"/>
      <c r="C69" s="237"/>
      <c r="D69" s="237"/>
      <c r="E69" s="238"/>
      <c r="F69" s="70"/>
      <c r="G69" s="70"/>
      <c r="H69" s="70"/>
      <c r="I69" s="70"/>
    </row>
    <row r="70" spans="1:9" ht="35.25" customHeight="1" x14ac:dyDescent="0.35">
      <c r="A70" s="231" t="s">
        <v>126</v>
      </c>
      <c r="B70" s="233" t="s">
        <v>125</v>
      </c>
      <c r="C70" s="234"/>
      <c r="D70" s="234"/>
      <c r="E70" s="235"/>
      <c r="F70" s="72" t="s">
        <v>201</v>
      </c>
      <c r="G70" s="72" t="s">
        <v>118</v>
      </c>
      <c r="H70" s="72" t="s">
        <v>117</v>
      </c>
      <c r="I70" s="72"/>
    </row>
    <row r="71" spans="1:9" ht="15" thickBot="1" x14ac:dyDescent="0.4">
      <c r="A71" s="232"/>
      <c r="B71" s="236"/>
      <c r="C71" s="237"/>
      <c r="D71" s="237"/>
      <c r="E71" s="238"/>
      <c r="F71" s="70"/>
      <c r="G71" s="70"/>
      <c r="H71" s="70"/>
      <c r="I71" s="70"/>
    </row>
    <row r="72" spans="1:9" ht="89.25" customHeight="1" x14ac:dyDescent="0.35">
      <c r="A72" s="231" t="s">
        <v>124</v>
      </c>
      <c r="B72" s="233" t="s">
        <v>123</v>
      </c>
      <c r="C72" s="234"/>
      <c r="D72" s="234"/>
      <c r="E72" s="235"/>
      <c r="F72" s="72" t="s">
        <v>118</v>
      </c>
      <c r="G72" s="72" t="s">
        <v>118</v>
      </c>
      <c r="H72" s="72"/>
      <c r="I72" s="72"/>
    </row>
    <row r="73" spans="1:9" x14ac:dyDescent="0.35">
      <c r="A73" s="250"/>
      <c r="B73" s="247"/>
      <c r="C73" s="248"/>
      <c r="D73" s="248"/>
      <c r="E73" s="249"/>
      <c r="F73" s="71"/>
      <c r="G73" s="71"/>
      <c r="H73" s="71"/>
      <c r="I73" s="71"/>
    </row>
    <row r="74" spans="1:9" ht="37.5" x14ac:dyDescent="0.35">
      <c r="A74" s="250"/>
      <c r="B74" s="247" t="s">
        <v>122</v>
      </c>
      <c r="C74" s="248"/>
      <c r="D74" s="248"/>
      <c r="E74" s="249"/>
      <c r="F74" s="71" t="s">
        <v>202</v>
      </c>
      <c r="G74" s="71" t="s">
        <v>118</v>
      </c>
      <c r="H74" s="71" t="s">
        <v>224</v>
      </c>
      <c r="I74" s="90" t="s">
        <v>203</v>
      </c>
    </row>
    <row r="75" spans="1:9" x14ac:dyDescent="0.35">
      <c r="A75" s="250"/>
      <c r="B75" s="247"/>
      <c r="C75" s="248"/>
      <c r="D75" s="248"/>
      <c r="E75" s="249"/>
      <c r="F75" s="71"/>
      <c r="G75" s="71"/>
      <c r="H75" s="71"/>
      <c r="I75" s="71"/>
    </row>
    <row r="76" spans="1:9" ht="25.5" customHeight="1" x14ac:dyDescent="0.35">
      <c r="A76" s="250"/>
      <c r="B76" s="228" t="s">
        <v>121</v>
      </c>
      <c r="C76" s="229"/>
      <c r="D76" s="229"/>
      <c r="E76" s="230"/>
      <c r="F76" s="71"/>
      <c r="G76" s="71"/>
      <c r="H76" s="71"/>
      <c r="I76" s="71"/>
    </row>
    <row r="77" spans="1:9" ht="15" thickBot="1" x14ac:dyDescent="0.4">
      <c r="A77" s="232"/>
      <c r="B77" s="236"/>
      <c r="C77" s="237"/>
      <c r="D77" s="237"/>
      <c r="E77" s="238"/>
      <c r="F77" s="70"/>
      <c r="G77" s="70"/>
      <c r="H77" s="70"/>
      <c r="I77" s="70"/>
    </row>
    <row r="78" spans="1:9" ht="37.5" x14ac:dyDescent="0.35">
      <c r="A78" s="231" t="s">
        <v>120</v>
      </c>
      <c r="B78" s="233" t="s">
        <v>119</v>
      </c>
      <c r="C78" s="234"/>
      <c r="D78" s="234"/>
      <c r="E78" s="235"/>
      <c r="F78" s="72" t="s">
        <v>202</v>
      </c>
      <c r="G78" s="72" t="s">
        <v>118</v>
      </c>
      <c r="H78" s="72" t="s">
        <v>117</v>
      </c>
      <c r="I78" s="90" t="s">
        <v>203</v>
      </c>
    </row>
    <row r="79" spans="1:9" ht="15" thickBot="1" x14ac:dyDescent="0.4">
      <c r="A79" s="232"/>
      <c r="B79" s="236"/>
      <c r="C79" s="237"/>
      <c r="D79" s="237"/>
      <c r="E79" s="238"/>
      <c r="F79" s="70"/>
      <c r="G79" s="70"/>
      <c r="H79" s="70"/>
      <c r="I79" s="70"/>
    </row>
    <row r="80" spans="1:9" s="76" customFormat="1" ht="175" x14ac:dyDescent="0.35">
      <c r="A80" s="239" t="s">
        <v>116</v>
      </c>
      <c r="B80" s="241" t="s">
        <v>115</v>
      </c>
      <c r="C80" s="242"/>
      <c r="D80" s="242"/>
      <c r="E80" s="243"/>
      <c r="F80" s="78" t="s">
        <v>207</v>
      </c>
      <c r="G80" s="78" t="s">
        <v>208</v>
      </c>
      <c r="H80" s="78" t="s">
        <v>204</v>
      </c>
      <c r="I80" s="92" t="s">
        <v>205</v>
      </c>
    </row>
    <row r="81" spans="1:12" s="76" customFormat="1" ht="25" x14ac:dyDescent="0.35">
      <c r="A81" s="240"/>
      <c r="B81" s="244"/>
      <c r="C81" s="245"/>
      <c r="D81" s="245"/>
      <c r="E81" s="246"/>
      <c r="F81" s="93"/>
      <c r="G81" s="93"/>
      <c r="H81" s="93" t="s">
        <v>219</v>
      </c>
      <c r="I81" s="98" t="s">
        <v>220</v>
      </c>
    </row>
    <row r="82" spans="1:12" s="76" customFormat="1" ht="25" x14ac:dyDescent="0.35">
      <c r="A82" s="240"/>
      <c r="B82" s="244"/>
      <c r="C82" s="245"/>
      <c r="D82" s="245"/>
      <c r="E82" s="246"/>
      <c r="F82" s="93"/>
      <c r="G82" s="93"/>
      <c r="H82" s="93" t="s">
        <v>221</v>
      </c>
      <c r="I82" s="91" t="s">
        <v>206</v>
      </c>
    </row>
    <row r="83" spans="1:12" s="76" customFormat="1" ht="50" x14ac:dyDescent="0.35">
      <c r="A83" s="240"/>
      <c r="B83" s="244"/>
      <c r="C83" s="245"/>
      <c r="D83" s="245"/>
      <c r="E83" s="246"/>
      <c r="F83" s="93"/>
      <c r="G83" s="93" t="s">
        <v>209</v>
      </c>
      <c r="H83" s="93" t="s">
        <v>222</v>
      </c>
      <c r="I83" s="91" t="s">
        <v>218</v>
      </c>
      <c r="K83" s="77"/>
      <c r="L83" s="77"/>
    </row>
    <row r="84" spans="1:12" s="76" customFormat="1" ht="37.5" x14ac:dyDescent="0.35">
      <c r="A84" s="93"/>
      <c r="B84" s="94"/>
      <c r="C84" s="95"/>
      <c r="D84" s="95"/>
      <c r="E84" s="96"/>
      <c r="F84" s="93" t="s">
        <v>210</v>
      </c>
      <c r="G84" s="93"/>
      <c r="H84" s="93" t="s">
        <v>223</v>
      </c>
      <c r="I84" s="90"/>
      <c r="K84" s="77"/>
      <c r="L84" s="77"/>
    </row>
    <row r="85" spans="1:12" s="76" customFormat="1" x14ac:dyDescent="0.35">
      <c r="A85" s="93"/>
      <c r="B85" s="94"/>
      <c r="C85" s="95"/>
      <c r="D85" s="95"/>
      <c r="E85" s="96"/>
      <c r="F85" s="93"/>
      <c r="G85" s="93"/>
      <c r="H85" s="93"/>
      <c r="I85" s="90"/>
      <c r="K85" s="77"/>
      <c r="L85" s="77"/>
    </row>
    <row r="86" spans="1:12" s="76" customFormat="1" ht="15" thickBot="1" x14ac:dyDescent="0.4">
      <c r="A86" s="93"/>
      <c r="B86" s="94"/>
      <c r="C86" s="95"/>
      <c r="D86" s="95"/>
      <c r="E86" s="96"/>
      <c r="F86" s="93"/>
      <c r="G86" s="93"/>
      <c r="H86" s="93"/>
      <c r="I86" s="90"/>
      <c r="K86" s="77"/>
      <c r="L86" s="77"/>
    </row>
    <row r="87" spans="1:12" ht="51" customHeight="1" x14ac:dyDescent="0.35">
      <c r="A87" s="222" t="s">
        <v>113</v>
      </c>
      <c r="B87" s="233" t="s">
        <v>112</v>
      </c>
      <c r="C87" s="234"/>
      <c r="D87" s="234"/>
      <c r="E87" s="235"/>
      <c r="F87" s="72"/>
      <c r="G87" s="72"/>
      <c r="H87" s="72"/>
      <c r="I87" s="72"/>
    </row>
    <row r="88" spans="1:12" x14ac:dyDescent="0.35">
      <c r="A88" s="223"/>
      <c r="B88" s="247"/>
      <c r="C88" s="248"/>
      <c r="D88" s="248"/>
      <c r="E88" s="249"/>
      <c r="F88" s="71"/>
      <c r="G88" s="71"/>
      <c r="H88" s="71"/>
      <c r="I88" s="71"/>
    </row>
    <row r="89" spans="1:12" x14ac:dyDescent="0.35">
      <c r="A89" s="223"/>
      <c r="B89" s="228" t="s">
        <v>111</v>
      </c>
      <c r="C89" s="229"/>
      <c r="D89" s="229"/>
      <c r="E89" s="230"/>
      <c r="F89" s="71"/>
      <c r="G89" s="71"/>
      <c r="H89" s="71"/>
      <c r="I89" s="71"/>
    </row>
    <row r="90" spans="1:12" ht="15" thickBot="1" x14ac:dyDescent="0.4">
      <c r="A90" s="224"/>
      <c r="B90" s="236"/>
      <c r="C90" s="237"/>
      <c r="D90" s="237"/>
      <c r="E90" s="238"/>
      <c r="F90" s="70"/>
      <c r="G90" s="70"/>
      <c r="H90" s="70"/>
      <c r="I90" s="70"/>
    </row>
    <row r="91" spans="1:12" ht="38.25" customHeight="1" x14ac:dyDescent="0.35">
      <c r="A91" s="207" t="s">
        <v>110</v>
      </c>
      <c r="B91" s="210" t="s">
        <v>109</v>
      </c>
      <c r="C91" s="211"/>
      <c r="D91" s="211"/>
      <c r="E91" s="212"/>
      <c r="F91" s="75"/>
      <c r="G91" s="75"/>
      <c r="H91" s="75"/>
      <c r="I91" s="75"/>
    </row>
    <row r="92" spans="1:12" x14ac:dyDescent="0.35">
      <c r="A92" s="208"/>
      <c r="B92" s="213"/>
      <c r="C92" s="214"/>
      <c r="D92" s="214"/>
      <c r="E92" s="215"/>
      <c r="F92" s="74"/>
      <c r="G92" s="74"/>
      <c r="H92" s="74"/>
      <c r="I92" s="74"/>
    </row>
    <row r="93" spans="1:12" ht="38.25" customHeight="1" x14ac:dyDescent="0.35">
      <c r="A93" s="208"/>
      <c r="B93" s="216" t="s">
        <v>108</v>
      </c>
      <c r="C93" s="217"/>
      <c r="D93" s="217"/>
      <c r="E93" s="218"/>
      <c r="F93" s="74"/>
      <c r="G93" s="74"/>
      <c r="H93" s="74"/>
      <c r="I93" s="74"/>
    </row>
    <row r="94" spans="1:12" ht="15" thickBot="1" x14ac:dyDescent="0.4">
      <c r="A94" s="209"/>
      <c r="B94" s="219"/>
      <c r="C94" s="220"/>
      <c r="D94" s="220"/>
      <c r="E94" s="221"/>
      <c r="F94" s="73"/>
      <c r="G94" s="73"/>
      <c r="H94" s="73"/>
      <c r="I94" s="73"/>
    </row>
    <row r="95" spans="1:12" ht="63.75" customHeight="1" x14ac:dyDescent="0.35">
      <c r="A95" s="222" t="s">
        <v>107</v>
      </c>
      <c r="B95" s="225" t="s">
        <v>106</v>
      </c>
      <c r="C95" s="226"/>
      <c r="D95" s="226"/>
      <c r="E95" s="227"/>
      <c r="F95" s="72" t="s">
        <v>68</v>
      </c>
      <c r="G95" s="72" t="s">
        <v>105</v>
      </c>
      <c r="H95" s="72" t="s">
        <v>215</v>
      </c>
      <c r="I95" s="72"/>
    </row>
    <row r="96" spans="1:12" ht="25" x14ac:dyDescent="0.35">
      <c r="A96" s="223"/>
      <c r="B96" s="213"/>
      <c r="C96" s="214"/>
      <c r="D96" s="214"/>
      <c r="E96" s="215"/>
      <c r="F96" s="71" t="s">
        <v>104</v>
      </c>
      <c r="G96" s="71"/>
      <c r="H96" s="71" t="s">
        <v>225</v>
      </c>
      <c r="I96" s="90" t="s">
        <v>226</v>
      </c>
    </row>
    <row r="97" spans="1:9" ht="38.25" customHeight="1" x14ac:dyDescent="0.35">
      <c r="A97" s="223"/>
      <c r="B97" s="228" t="s">
        <v>103</v>
      </c>
      <c r="C97" s="229"/>
      <c r="D97" s="229"/>
      <c r="E97" s="230"/>
      <c r="F97" s="71"/>
      <c r="G97" s="71"/>
      <c r="H97" s="79" t="s">
        <v>216</v>
      </c>
      <c r="I97" s="91" t="s">
        <v>217</v>
      </c>
    </row>
    <row r="98" spans="1:9" ht="15" thickBot="1" x14ac:dyDescent="0.4">
      <c r="A98" s="224"/>
      <c r="B98" s="219"/>
      <c r="C98" s="220"/>
      <c r="D98" s="220"/>
      <c r="E98" s="221"/>
      <c r="F98" s="70"/>
      <c r="G98" s="70"/>
      <c r="H98" s="70"/>
      <c r="I98" s="70"/>
    </row>
    <row r="99" spans="1:9" x14ac:dyDescent="0.35">
      <c r="A99" s="68" t="s">
        <v>102</v>
      </c>
    </row>
    <row r="100" spans="1:9" x14ac:dyDescent="0.35">
      <c r="A100" s="68" t="s">
        <v>101</v>
      </c>
    </row>
    <row r="101" spans="1:9" x14ac:dyDescent="0.35">
      <c r="A101" s="68" t="s">
        <v>100</v>
      </c>
    </row>
    <row r="102" spans="1:9" x14ac:dyDescent="0.35">
      <c r="A102" s="68" t="s">
        <v>99</v>
      </c>
    </row>
    <row r="103" spans="1:9" x14ac:dyDescent="0.35">
      <c r="A103" s="68" t="s">
        <v>98</v>
      </c>
    </row>
    <row r="104" spans="1:9" x14ac:dyDescent="0.35">
      <c r="A104" s="69" t="s">
        <v>97</v>
      </c>
    </row>
    <row r="105" spans="1:9" x14ac:dyDescent="0.35">
      <c r="A105" s="68" t="s">
        <v>96</v>
      </c>
    </row>
    <row r="106" spans="1:9" x14ac:dyDescent="0.35">
      <c r="A106" s="68" t="s">
        <v>95</v>
      </c>
    </row>
    <row r="107" spans="1:9" x14ac:dyDescent="0.35">
      <c r="A107" s="68" t="s">
        <v>94</v>
      </c>
    </row>
    <row r="108" spans="1:9" x14ac:dyDescent="0.35">
      <c r="A108" s="68" t="s">
        <v>93</v>
      </c>
    </row>
    <row r="109" spans="1:9" x14ac:dyDescent="0.35">
      <c r="A109" s="68" t="s">
        <v>92</v>
      </c>
    </row>
    <row r="110" spans="1:9" x14ac:dyDescent="0.35">
      <c r="A110" s="68" t="s">
        <v>91</v>
      </c>
    </row>
    <row r="111" spans="1:9" x14ac:dyDescent="0.35">
      <c r="A111" s="68" t="s">
        <v>90</v>
      </c>
    </row>
  </sheetData>
  <autoFilter ref="A1:H98" xr:uid="{00000000-0009-0000-0000-000001000000}">
    <filterColumn colId="1" showButton="0"/>
    <filterColumn colId="2" showButton="0"/>
    <filterColumn colId="3" showButton="0"/>
  </autoFilter>
  <mergeCells count="93">
    <mergeCell ref="A2:A7"/>
    <mergeCell ref="B2:E2"/>
    <mergeCell ref="B3:E3"/>
    <mergeCell ref="B4:E4"/>
    <mergeCell ref="B5:E5"/>
    <mergeCell ref="B6:E6"/>
    <mergeCell ref="B7:E7"/>
    <mergeCell ref="B33:E33"/>
    <mergeCell ref="B21:E21"/>
    <mergeCell ref="B22:E22"/>
    <mergeCell ref="A8:A13"/>
    <mergeCell ref="B8:E8"/>
    <mergeCell ref="B9:E9"/>
    <mergeCell ref="B10:E10"/>
    <mergeCell ref="B11:E11"/>
    <mergeCell ref="B12:E12"/>
    <mergeCell ref="B15:E15"/>
    <mergeCell ref="B16:E16"/>
    <mergeCell ref="B17:E17"/>
    <mergeCell ref="B18:E18"/>
    <mergeCell ref="B19:E19"/>
    <mergeCell ref="B20:E20"/>
    <mergeCell ref="B13:E13"/>
    <mergeCell ref="B28:E28"/>
    <mergeCell ref="B29:E29"/>
    <mergeCell ref="B30:E30"/>
    <mergeCell ref="B31:E31"/>
    <mergeCell ref="B32:E32"/>
    <mergeCell ref="B35:E35"/>
    <mergeCell ref="B36:E36"/>
    <mergeCell ref="B37:E37"/>
    <mergeCell ref="A38:A41"/>
    <mergeCell ref="B38:E38"/>
    <mergeCell ref="B39:E39"/>
    <mergeCell ref="B40:E40"/>
    <mergeCell ref="B41:E41"/>
    <mergeCell ref="A14:A37"/>
    <mergeCell ref="B14:E14"/>
    <mergeCell ref="B34:E34"/>
    <mergeCell ref="B23:E23"/>
    <mergeCell ref="B24:E24"/>
    <mergeCell ref="B25:E25"/>
    <mergeCell ref="B26:E26"/>
    <mergeCell ref="B27:E27"/>
    <mergeCell ref="A42:A46"/>
    <mergeCell ref="B42:E42"/>
    <mergeCell ref="B43:E43"/>
    <mergeCell ref="B44:E44"/>
    <mergeCell ref="B45:E45"/>
    <mergeCell ref="B46:E46"/>
    <mergeCell ref="A47:A61"/>
    <mergeCell ref="B47:E47"/>
    <mergeCell ref="B48:E48"/>
    <mergeCell ref="B59:E59"/>
    <mergeCell ref="B60:E60"/>
    <mergeCell ref="B61:E61"/>
    <mergeCell ref="A62:A69"/>
    <mergeCell ref="B62:E62"/>
    <mergeCell ref="B63:E63"/>
    <mergeCell ref="B64:E64"/>
    <mergeCell ref="B65:E65"/>
    <mergeCell ref="B66:E66"/>
    <mergeCell ref="B67:E67"/>
    <mergeCell ref="B68:E68"/>
    <mergeCell ref="B69:E69"/>
    <mergeCell ref="A70:A71"/>
    <mergeCell ref="B70:E71"/>
    <mergeCell ref="A72:A77"/>
    <mergeCell ref="B72:E72"/>
    <mergeCell ref="B73:E73"/>
    <mergeCell ref="B74:E74"/>
    <mergeCell ref="B75:E75"/>
    <mergeCell ref="B76:E76"/>
    <mergeCell ref="B77:E77"/>
    <mergeCell ref="A78:A79"/>
    <mergeCell ref="B78:E79"/>
    <mergeCell ref="A80:A83"/>
    <mergeCell ref="B80:E83"/>
    <mergeCell ref="A87:A90"/>
    <mergeCell ref="B87:E87"/>
    <mergeCell ref="B88:E88"/>
    <mergeCell ref="B89:E89"/>
    <mergeCell ref="B90:E90"/>
    <mergeCell ref="A95:A98"/>
    <mergeCell ref="B95:E95"/>
    <mergeCell ref="B96:E96"/>
    <mergeCell ref="B97:E97"/>
    <mergeCell ref="B98:E98"/>
    <mergeCell ref="A91:A94"/>
    <mergeCell ref="B91:E91"/>
    <mergeCell ref="B92:E92"/>
    <mergeCell ref="B93:E93"/>
    <mergeCell ref="B94:E94"/>
  </mergeCells>
  <hyperlinks>
    <hyperlink ref="I10" location="'Availability Payment'!I2" display="Availability Payment" xr:uid="{00000000-0004-0000-0100-000000000000}"/>
    <hyperlink ref="I17" location="'Availability Payment'!J2" display="Availability Payment" xr:uid="{00000000-0004-0000-0100-000001000000}"/>
    <hyperlink ref="I19" location="'Availability Payment'!E2" display="Offered Volume" xr:uid="{00000000-0004-0000-0100-000002000000}"/>
    <hyperlink ref="I49" location="PAM!A1" display="PAM!A1" xr:uid="{00000000-0004-0000-0100-000003000000}"/>
    <hyperlink ref="I74" location="'Total Payment (Summary)'!E6" display="PAM factor" xr:uid="{00000000-0004-0000-0100-000004000000}"/>
    <hyperlink ref="I78" location="'Total Payment (Summary)'!E6" display="PAM factor" xr:uid="{00000000-0004-0000-0100-000005000000}"/>
    <hyperlink ref="I80" location="'Availability Payment'!M2" display="Failure to Supply - Availability" xr:uid="{00000000-0004-0000-0100-000006000000}"/>
    <hyperlink ref="I82" location="'Arming Payment'!O2" display="Failure to Supply - Arming" xr:uid="{00000000-0004-0000-0100-000007000000}"/>
    <hyperlink ref="I83" location="'Trip Payment'!K2" display="Forced outage - Trip" xr:uid="{00000000-0004-0000-0100-000008000000}"/>
    <hyperlink ref="I96" location="'Arming Payment'!L4" display="Arming Volume_Outage" xr:uid="{00000000-0004-0000-0100-000009000000}"/>
    <hyperlink ref="I97" location="'Trip Payment'!I3" display="Trip Payment_Outage" xr:uid="{00000000-0004-0000-0100-00000A000000}"/>
    <hyperlink ref="I81" location="Clawback!A1" display="Clawback!A1" xr:uid="{00000000-0004-0000-0100-00000B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6" tint="-0.499984740745262"/>
  </sheetPr>
  <dimension ref="A1:C45"/>
  <sheetViews>
    <sheetView topLeftCell="A26" workbookViewId="0">
      <selection activeCell="A40" sqref="A40"/>
    </sheetView>
  </sheetViews>
  <sheetFormatPr defaultRowHeight="12.5" x14ac:dyDescent="0.25"/>
  <cols>
    <col min="1" max="1" width="13.7265625" customWidth="1"/>
    <col min="2" max="2" width="9.26953125" customWidth="1"/>
  </cols>
  <sheetData>
    <row r="1" spans="1:1" ht="13" x14ac:dyDescent="0.3">
      <c r="A1" s="56" t="s">
        <v>52</v>
      </c>
    </row>
    <row r="2" spans="1:1" ht="13" x14ac:dyDescent="0.3">
      <c r="A2" s="56"/>
    </row>
    <row r="3" spans="1:1" ht="13" x14ac:dyDescent="0.3">
      <c r="A3" s="56" t="s">
        <v>53</v>
      </c>
    </row>
    <row r="4" spans="1:1" x14ac:dyDescent="0.25">
      <c r="A4" s="6" t="s">
        <v>89</v>
      </c>
    </row>
    <row r="5" spans="1:1" x14ac:dyDescent="0.25">
      <c r="A5" s="6" t="s">
        <v>88</v>
      </c>
    </row>
    <row r="6" spans="1:1" x14ac:dyDescent="0.25">
      <c r="A6" s="6" t="s">
        <v>54</v>
      </c>
    </row>
    <row r="7" spans="1:1" x14ac:dyDescent="0.25">
      <c r="A7" s="6" t="s">
        <v>58</v>
      </c>
    </row>
    <row r="8" spans="1:1" x14ac:dyDescent="0.25">
      <c r="A8" s="6" t="s">
        <v>55</v>
      </c>
    </row>
    <row r="9" spans="1:1" x14ac:dyDescent="0.25">
      <c r="A9" s="6"/>
    </row>
    <row r="11" spans="1:1" ht="13" x14ac:dyDescent="0.3">
      <c r="A11" s="56" t="s">
        <v>269</v>
      </c>
    </row>
    <row r="12" spans="1:1" x14ac:dyDescent="0.25">
      <c r="A12" s="6" t="s">
        <v>62</v>
      </c>
    </row>
    <row r="13" spans="1:1" ht="13" x14ac:dyDescent="0.3">
      <c r="A13" s="45" t="s">
        <v>61</v>
      </c>
    </row>
    <row r="14" spans="1:1" x14ac:dyDescent="0.25">
      <c r="A14" s="63" t="s">
        <v>63</v>
      </c>
    </row>
    <row r="15" spans="1:1" x14ac:dyDescent="0.25">
      <c r="A15" s="57"/>
    </row>
    <row r="17" spans="1:1" x14ac:dyDescent="0.25">
      <c r="A17" s="57"/>
    </row>
    <row r="18" spans="1:1" x14ac:dyDescent="0.25">
      <c r="A18" s="57"/>
    </row>
    <row r="19" spans="1:1" x14ac:dyDescent="0.25">
      <c r="A19" s="57"/>
    </row>
    <row r="20" spans="1:1" x14ac:dyDescent="0.25">
      <c r="A20" s="57"/>
    </row>
    <row r="21" spans="1:1" x14ac:dyDescent="0.25">
      <c r="A21" s="57"/>
    </row>
    <row r="22" spans="1:1" x14ac:dyDescent="0.25">
      <c r="A22" s="57"/>
    </row>
    <row r="23" spans="1:1" x14ac:dyDescent="0.25">
      <c r="A23" s="57"/>
    </row>
    <row r="24" spans="1:1" x14ac:dyDescent="0.25">
      <c r="A24" s="57"/>
    </row>
    <row r="25" spans="1:1" x14ac:dyDescent="0.25">
      <c r="A25" s="57"/>
    </row>
    <row r="26" spans="1:1" x14ac:dyDescent="0.25">
      <c r="A26" s="57"/>
    </row>
    <row r="27" spans="1:1" x14ac:dyDescent="0.25">
      <c r="A27" s="57"/>
    </row>
    <row r="28" spans="1:1" x14ac:dyDescent="0.25">
      <c r="A28" s="57"/>
    </row>
    <row r="29" spans="1:1" x14ac:dyDescent="0.25">
      <c r="A29" s="57"/>
    </row>
    <row r="30" spans="1:1" ht="13" x14ac:dyDescent="0.3">
      <c r="A30" s="56" t="s">
        <v>272</v>
      </c>
    </row>
    <row r="31" spans="1:1" x14ac:dyDescent="0.25">
      <c r="A31" s="57" t="s">
        <v>307</v>
      </c>
    </row>
    <row r="32" spans="1:1" x14ac:dyDescent="0.25">
      <c r="A32" s="55" t="s">
        <v>324</v>
      </c>
    </row>
    <row r="33" spans="1:3" x14ac:dyDescent="0.25">
      <c r="A33" s="55" t="s">
        <v>323</v>
      </c>
    </row>
    <row r="34" spans="1:3" x14ac:dyDescent="0.25">
      <c r="A34" s="57"/>
    </row>
    <row r="35" spans="1:3" ht="13" x14ac:dyDescent="0.3">
      <c r="A35" s="56" t="s">
        <v>308</v>
      </c>
    </row>
    <row r="36" spans="1:3" x14ac:dyDescent="0.25">
      <c r="A36" s="6" t="s">
        <v>325</v>
      </c>
    </row>
    <row r="37" spans="1:3" x14ac:dyDescent="0.25">
      <c r="A37" s="6" t="s">
        <v>271</v>
      </c>
    </row>
    <row r="38" spans="1:3" x14ac:dyDescent="0.25">
      <c r="A38" s="98"/>
    </row>
    <row r="39" spans="1:3" x14ac:dyDescent="0.25">
      <c r="A39" s="6"/>
    </row>
    <row r="41" spans="1:3" ht="13" x14ac:dyDescent="0.3">
      <c r="A41" s="56" t="s">
        <v>59</v>
      </c>
    </row>
    <row r="42" spans="1:3" x14ac:dyDescent="0.25">
      <c r="A42" s="6" t="s">
        <v>56</v>
      </c>
    </row>
    <row r="43" spans="1:3" x14ac:dyDescent="0.25">
      <c r="A43" s="6" t="s">
        <v>57</v>
      </c>
    </row>
    <row r="45" spans="1:3" x14ac:dyDescent="0.25">
      <c r="C45" s="63"/>
    </row>
  </sheetData>
  <sheetProtection algorithmName="SHA-512" hashValue="swelvkCw/LlsUs97GblvgLQKfzy7EMxR6eLSxEtZ6L9HnvQ3QZilEy6PeVZ/pfBo7NoOTtpdgc4eng3rqVGang==" saltValue="YiG2EqPbPi73ti3IkHtnAA==" spinCount="100000" sheet="1" objects="1" scenarios="1"/>
  <hyperlinks>
    <hyperlink ref="A14" r:id="rId1" xr:uid="{00000000-0004-0000-0200-00000000000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6" tint="-0.499984740745262"/>
  </sheetPr>
  <dimension ref="A1:C21"/>
  <sheetViews>
    <sheetView zoomScale="115" zoomScaleNormal="115" workbookViewId="0">
      <selection activeCell="B2" sqref="B2:B3"/>
    </sheetView>
  </sheetViews>
  <sheetFormatPr defaultColWidth="9.26953125" defaultRowHeight="12.5" x14ac:dyDescent="0.25"/>
  <cols>
    <col min="1" max="1" width="21.1796875" style="39" bestFit="1" customWidth="1"/>
    <col min="2" max="2" width="10.26953125" style="39" bestFit="1" customWidth="1"/>
    <col min="3" max="16384" width="9.26953125" style="39"/>
  </cols>
  <sheetData>
    <row r="1" spans="1:3" ht="13" x14ac:dyDescent="0.3">
      <c r="A1" s="42" t="s">
        <v>299</v>
      </c>
      <c r="B1" s="201">
        <v>40</v>
      </c>
      <c r="C1" s="55" t="s">
        <v>295</v>
      </c>
    </row>
    <row r="2" spans="1:3" ht="13" x14ac:dyDescent="0.3">
      <c r="A2" s="42" t="s">
        <v>300</v>
      </c>
      <c r="B2" s="200">
        <v>6</v>
      </c>
      <c r="C2" s="55" t="s">
        <v>294</v>
      </c>
    </row>
    <row r="3" spans="1:3" ht="13" x14ac:dyDescent="0.3">
      <c r="A3" s="42" t="s">
        <v>301</v>
      </c>
      <c r="B3" s="116">
        <v>1000</v>
      </c>
      <c r="C3" s="55" t="s">
        <v>294</v>
      </c>
    </row>
    <row r="4" spans="1:3" ht="13" x14ac:dyDescent="0.3">
      <c r="A4" s="45" t="s">
        <v>302</v>
      </c>
      <c r="B4" s="202">
        <v>15</v>
      </c>
      <c r="C4" s="55" t="s">
        <v>295</v>
      </c>
    </row>
    <row r="5" spans="1:3" ht="13" x14ac:dyDescent="0.3">
      <c r="A5" s="45" t="s">
        <v>2</v>
      </c>
      <c r="B5" s="203" t="s">
        <v>279</v>
      </c>
      <c r="C5" s="46" t="s">
        <v>24</v>
      </c>
    </row>
    <row r="6" spans="1:3" ht="13" x14ac:dyDescent="0.3">
      <c r="A6" s="45" t="s">
        <v>25</v>
      </c>
      <c r="B6" s="204">
        <v>44562</v>
      </c>
      <c r="C6" s="46" t="s">
        <v>46</v>
      </c>
    </row>
    <row r="10" spans="1:3" x14ac:dyDescent="0.25">
      <c r="A10" s="43">
        <v>1</v>
      </c>
      <c r="B10" s="44" t="s">
        <v>28</v>
      </c>
      <c r="C10" s="43">
        <v>744</v>
      </c>
    </row>
    <row r="11" spans="1:3" x14ac:dyDescent="0.25">
      <c r="A11" s="43">
        <v>2</v>
      </c>
      <c r="B11" s="44" t="s">
        <v>29</v>
      </c>
      <c r="C11" s="43">
        <f>IF(MOD(YEAR(Start_Date),4)=0, 24*29,24*28)</f>
        <v>672</v>
      </c>
    </row>
    <row r="12" spans="1:3" x14ac:dyDescent="0.25">
      <c r="A12" s="43">
        <v>3</v>
      </c>
      <c r="B12" s="44" t="s">
        <v>30</v>
      </c>
      <c r="C12" s="43">
        <v>743</v>
      </c>
    </row>
    <row r="13" spans="1:3" x14ac:dyDescent="0.25">
      <c r="A13" s="43">
        <v>4</v>
      </c>
      <c r="B13" s="44" t="s">
        <v>31</v>
      </c>
      <c r="C13" s="43">
        <v>720</v>
      </c>
    </row>
    <row r="14" spans="1:3" x14ac:dyDescent="0.25">
      <c r="A14" s="43">
        <v>5</v>
      </c>
      <c r="B14" s="44" t="s">
        <v>32</v>
      </c>
      <c r="C14" s="43">
        <v>744</v>
      </c>
    </row>
    <row r="15" spans="1:3" x14ac:dyDescent="0.25">
      <c r="A15" s="43">
        <v>6</v>
      </c>
      <c r="B15" s="44" t="s">
        <v>33</v>
      </c>
      <c r="C15" s="43">
        <v>720</v>
      </c>
    </row>
    <row r="16" spans="1:3" x14ac:dyDescent="0.25">
      <c r="A16" s="43">
        <v>7</v>
      </c>
      <c r="B16" s="44" t="s">
        <v>34</v>
      </c>
      <c r="C16" s="43">
        <v>744</v>
      </c>
    </row>
    <row r="17" spans="1:3" x14ac:dyDescent="0.25">
      <c r="A17" s="43">
        <v>8</v>
      </c>
      <c r="B17" s="44" t="s">
        <v>35</v>
      </c>
      <c r="C17" s="43">
        <v>744</v>
      </c>
    </row>
    <row r="18" spans="1:3" x14ac:dyDescent="0.25">
      <c r="A18" s="43">
        <v>9</v>
      </c>
      <c r="B18" s="44" t="s">
        <v>36</v>
      </c>
      <c r="C18" s="43">
        <v>720</v>
      </c>
    </row>
    <row r="19" spans="1:3" x14ac:dyDescent="0.25">
      <c r="A19" s="43">
        <v>10</v>
      </c>
      <c r="B19" s="44" t="s">
        <v>37</v>
      </c>
      <c r="C19" s="43">
        <v>744</v>
      </c>
    </row>
    <row r="20" spans="1:3" x14ac:dyDescent="0.25">
      <c r="A20" s="43">
        <v>11</v>
      </c>
      <c r="B20" s="44" t="s">
        <v>38</v>
      </c>
      <c r="C20" s="43">
        <v>721</v>
      </c>
    </row>
    <row r="21" spans="1:3" x14ac:dyDescent="0.25">
      <c r="A21" s="43">
        <v>12</v>
      </c>
      <c r="B21" s="44" t="s">
        <v>39</v>
      </c>
      <c r="C21" s="43">
        <v>744</v>
      </c>
    </row>
  </sheetData>
  <sheetProtection algorithmName="SHA-512" hashValue="LpiQbtRAcyhZP0MgOuQu/qnpda4ghaUuzj4zrsTtROzMSwETCeHDYLWKkjR9EMsmvHK6cHAReDBorWb6wcesIg==" saltValue="qSuvhxHBBeDfIJFrcGUA4w==" spinCount="100000" sheet="1" objects="1" scenarios="1"/>
  <phoneticPr fontId="12" type="noConversion"/>
  <dataValidations count="1">
    <dataValidation type="date" showErrorMessage="1" error="Input value must be a valid date between '1900-01-01' and '9999-12-31'" prompt="Input value must be a valid date between '1900-01-01' and '9999-12-31'" sqref="B6" xr:uid="{00000000-0002-0000-0300-000000000000}">
      <formula1>1</formula1>
      <formula2>2958465</formula2>
    </dataValidation>
  </dataValidations>
  <pageMargins left="0.75" right="0.75" top="1" bottom="1" header="0.5" footer="0.5"/>
  <pageSetup orientation="portrait" r:id="rId1"/>
  <headerFooter alignWithMargins="0"/>
  <ignoredErrors>
    <ignoredError sqref="C1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FFC000"/>
  </sheetPr>
  <dimension ref="A1:M69"/>
  <sheetViews>
    <sheetView workbookViewId="0">
      <selection activeCell="B32" sqref="B32"/>
    </sheetView>
  </sheetViews>
  <sheetFormatPr defaultColWidth="9.26953125" defaultRowHeight="12.5" x14ac:dyDescent="0.25"/>
  <cols>
    <col min="1" max="2" width="30.54296875" style="39" customWidth="1"/>
    <col min="3" max="3" width="9.26953125" style="39"/>
    <col min="4" max="4" width="2.54296875" style="39" bestFit="1" customWidth="1"/>
    <col min="5" max="7" width="9.26953125" style="39"/>
    <col min="8" max="8" width="21.7265625" style="39" customWidth="1"/>
    <col min="9" max="16384" width="9.26953125" style="39"/>
  </cols>
  <sheetData>
    <row r="1" spans="1:13" ht="13" x14ac:dyDescent="0.3">
      <c r="A1" s="45" t="s">
        <v>67</v>
      </c>
      <c r="B1" s="46"/>
      <c r="D1" s="46"/>
      <c r="E1" s="45" t="s">
        <v>64</v>
      </c>
      <c r="F1" s="46"/>
      <c r="G1" s="46"/>
      <c r="H1" s="46"/>
      <c r="I1" s="46"/>
      <c r="J1" s="46"/>
      <c r="K1" s="46"/>
      <c r="L1" s="46"/>
      <c r="M1" s="46"/>
    </row>
    <row r="2" spans="1:13" ht="13" x14ac:dyDescent="0.3">
      <c r="A2" s="46"/>
      <c r="B2" s="45"/>
      <c r="C2" s="117"/>
      <c r="D2" s="46"/>
      <c r="E2" s="63" t="s">
        <v>63</v>
      </c>
      <c r="F2" s="46"/>
      <c r="G2" s="46"/>
      <c r="H2" s="46"/>
      <c r="I2" s="46"/>
      <c r="J2" s="46"/>
      <c r="K2" s="46"/>
      <c r="L2" s="46"/>
      <c r="M2" s="46"/>
    </row>
    <row r="3" spans="1:13" x14ac:dyDescent="0.25">
      <c r="A3" s="46"/>
      <c r="B3" s="52"/>
      <c r="C3" s="130"/>
      <c r="D3" s="46"/>
      <c r="E3" s="55"/>
      <c r="F3" s="46"/>
      <c r="G3" s="46"/>
      <c r="H3" s="46"/>
      <c r="I3" s="46"/>
      <c r="J3" s="46"/>
      <c r="K3" s="46"/>
      <c r="L3" s="46"/>
      <c r="M3" s="46"/>
    </row>
    <row r="4" spans="1:13" ht="13" x14ac:dyDescent="0.3">
      <c r="A4" s="55"/>
      <c r="B4" s="46"/>
      <c r="C4" s="130"/>
      <c r="D4" s="64" t="s">
        <v>65</v>
      </c>
      <c r="E4" s="55" t="s">
        <v>69</v>
      </c>
      <c r="F4" s="46"/>
      <c r="G4" s="46"/>
      <c r="H4" s="46"/>
      <c r="I4" s="46"/>
      <c r="J4" s="46"/>
      <c r="K4" s="46"/>
      <c r="L4" s="46"/>
      <c r="M4" s="46"/>
    </row>
    <row r="5" spans="1:13" ht="13" x14ac:dyDescent="0.3">
      <c r="A5" s="269" t="s">
        <v>68</v>
      </c>
      <c r="B5" s="270"/>
      <c r="C5" s="130"/>
      <c r="D5" s="46"/>
      <c r="E5" s="55"/>
      <c r="F5" s="46"/>
      <c r="G5" s="46"/>
      <c r="H5" s="46"/>
      <c r="I5" s="46"/>
      <c r="J5" s="46"/>
      <c r="K5" s="46"/>
      <c r="L5" s="46"/>
      <c r="M5" s="46"/>
    </row>
    <row r="6" spans="1:13" ht="13" x14ac:dyDescent="0.3">
      <c r="A6" s="53" t="s">
        <v>47</v>
      </c>
      <c r="B6" s="53" t="s">
        <v>48</v>
      </c>
      <c r="C6" s="130"/>
      <c r="D6" s="46"/>
      <c r="E6" s="46"/>
      <c r="F6" s="46"/>
      <c r="G6" s="46"/>
      <c r="H6" s="46"/>
      <c r="I6" s="46"/>
      <c r="J6" s="46"/>
      <c r="K6" s="46"/>
      <c r="L6" s="46"/>
      <c r="M6" s="46"/>
    </row>
    <row r="7" spans="1:13" x14ac:dyDescent="0.25">
      <c r="A7" s="138">
        <v>44562.125</v>
      </c>
      <c r="B7" s="138">
        <v>44562.208333333336</v>
      </c>
      <c r="C7" s="130"/>
      <c r="D7" s="46"/>
      <c r="E7" s="55"/>
      <c r="F7" s="46"/>
      <c r="G7" s="46"/>
      <c r="H7" s="46"/>
      <c r="I7" s="46"/>
      <c r="J7" s="46"/>
      <c r="K7" s="46"/>
      <c r="L7" s="46"/>
      <c r="M7" s="46"/>
    </row>
    <row r="8" spans="1:13" x14ac:dyDescent="0.25">
      <c r="A8" s="138"/>
      <c r="B8" s="138"/>
      <c r="D8" s="46"/>
      <c r="E8" s="55"/>
      <c r="F8" s="46"/>
      <c r="G8" s="46"/>
      <c r="H8" s="46"/>
      <c r="I8" s="46"/>
      <c r="J8" s="46"/>
      <c r="K8" s="46"/>
      <c r="L8" s="46"/>
      <c r="M8" s="46"/>
    </row>
    <row r="9" spans="1:13" ht="13" x14ac:dyDescent="0.3">
      <c r="A9" s="138"/>
      <c r="B9" s="138"/>
      <c r="D9" s="46"/>
      <c r="E9" s="45"/>
      <c r="F9" s="46"/>
      <c r="G9" s="46"/>
      <c r="H9" s="46"/>
      <c r="I9" s="46"/>
      <c r="J9" s="46"/>
      <c r="K9" s="46"/>
      <c r="L9" s="46"/>
      <c r="M9" s="46"/>
    </row>
    <row r="10" spans="1:13" ht="13" x14ac:dyDescent="0.3">
      <c r="A10" s="138"/>
      <c r="B10" s="138"/>
      <c r="D10" s="46"/>
      <c r="E10" s="45"/>
      <c r="F10" s="46"/>
      <c r="G10" s="46"/>
      <c r="H10" s="46"/>
      <c r="I10" s="46"/>
      <c r="J10" s="46"/>
      <c r="K10" s="46"/>
      <c r="L10" s="46"/>
      <c r="M10" s="46"/>
    </row>
    <row r="11" spans="1:13" ht="13" x14ac:dyDescent="0.3">
      <c r="A11" s="138"/>
      <c r="B11" s="138"/>
      <c r="D11" s="46"/>
      <c r="E11" s="45"/>
      <c r="F11" s="46"/>
      <c r="G11" s="46"/>
      <c r="H11" s="46"/>
      <c r="I11" s="46"/>
      <c r="J11" s="46"/>
      <c r="K11" s="46"/>
      <c r="L11" s="46"/>
      <c r="M11" s="46"/>
    </row>
    <row r="12" spans="1:13" ht="13" x14ac:dyDescent="0.3">
      <c r="A12" s="138"/>
      <c r="B12" s="138"/>
      <c r="D12" s="46"/>
      <c r="E12" s="45"/>
      <c r="F12" s="46"/>
      <c r="G12" s="46"/>
      <c r="H12" s="46"/>
      <c r="I12" s="46"/>
      <c r="J12" s="46"/>
      <c r="K12" s="46"/>
      <c r="L12" s="46"/>
      <c r="M12" s="46"/>
    </row>
    <row r="13" spans="1:13" ht="13" x14ac:dyDescent="0.3">
      <c r="A13" s="138"/>
      <c r="B13" s="138"/>
      <c r="D13" s="46"/>
      <c r="E13" s="45"/>
      <c r="F13" s="46"/>
      <c r="G13" s="46"/>
      <c r="H13" s="46"/>
      <c r="I13" s="46"/>
      <c r="J13" s="46"/>
      <c r="K13" s="46"/>
      <c r="L13" s="46"/>
      <c r="M13" s="46"/>
    </row>
    <row r="14" spans="1:13" ht="13" x14ac:dyDescent="0.3">
      <c r="A14" s="138"/>
      <c r="B14" s="138"/>
      <c r="D14" s="46"/>
      <c r="E14" s="45"/>
      <c r="F14" s="46"/>
      <c r="G14" s="46"/>
      <c r="H14" s="46"/>
      <c r="I14" s="46"/>
      <c r="J14" s="46"/>
      <c r="K14" s="46"/>
      <c r="L14" s="46"/>
      <c r="M14" s="46"/>
    </row>
    <row r="15" spans="1:13" ht="13" x14ac:dyDescent="0.3">
      <c r="A15" s="138"/>
      <c r="B15" s="138"/>
      <c r="D15" s="46"/>
      <c r="E15" s="45"/>
      <c r="F15" s="46"/>
      <c r="G15" s="46"/>
      <c r="H15" s="46"/>
      <c r="I15" s="46"/>
      <c r="J15" s="46"/>
      <c r="K15" s="46"/>
      <c r="L15" s="46"/>
      <c r="M15" s="46"/>
    </row>
    <row r="16" spans="1:13" ht="13" x14ac:dyDescent="0.3">
      <c r="A16" s="138"/>
      <c r="B16" s="138"/>
      <c r="D16" s="46"/>
      <c r="E16" s="45"/>
      <c r="F16" s="46"/>
      <c r="G16" s="46"/>
      <c r="H16" s="46"/>
      <c r="I16" s="46"/>
      <c r="J16" s="46"/>
      <c r="K16" s="46"/>
      <c r="L16" s="46"/>
      <c r="M16" s="46"/>
    </row>
    <row r="17" spans="1:13" x14ac:dyDescent="0.25">
      <c r="A17" s="138"/>
      <c r="B17" s="138"/>
      <c r="D17" s="46"/>
      <c r="E17" s="55"/>
      <c r="F17" s="46"/>
      <c r="G17" s="46"/>
      <c r="H17" s="46"/>
      <c r="I17" s="46"/>
      <c r="J17" s="46"/>
      <c r="K17" s="46"/>
      <c r="L17" s="46"/>
      <c r="M17" s="46"/>
    </row>
    <row r="18" spans="1:13" x14ac:dyDescent="0.25">
      <c r="A18" s="138"/>
      <c r="B18" s="138"/>
      <c r="D18" s="46"/>
      <c r="E18" s="55"/>
      <c r="F18" s="46"/>
      <c r="G18" s="46"/>
      <c r="H18" s="46"/>
      <c r="I18" s="46"/>
      <c r="J18" s="46"/>
      <c r="K18" s="46"/>
      <c r="L18" s="46"/>
      <c r="M18" s="46"/>
    </row>
    <row r="19" spans="1:13" x14ac:dyDescent="0.25">
      <c r="A19" s="138"/>
      <c r="B19" s="138"/>
      <c r="D19" s="46"/>
      <c r="E19" s="55"/>
      <c r="F19" s="46"/>
      <c r="G19" s="46"/>
      <c r="H19" s="46"/>
      <c r="I19" s="46"/>
      <c r="J19" s="46"/>
      <c r="K19" s="46"/>
      <c r="L19" s="46"/>
      <c r="M19" s="46"/>
    </row>
    <row r="20" spans="1:13" x14ac:dyDescent="0.25">
      <c r="A20" s="138"/>
      <c r="B20" s="138"/>
      <c r="D20" s="46"/>
      <c r="E20" s="55"/>
      <c r="F20" s="46"/>
      <c r="G20" s="46"/>
      <c r="H20" s="46"/>
      <c r="I20" s="46"/>
      <c r="J20" s="46"/>
      <c r="K20" s="46"/>
      <c r="L20" s="46"/>
      <c r="M20" s="46"/>
    </row>
    <row r="21" spans="1:13" x14ac:dyDescent="0.25">
      <c r="A21" s="138"/>
      <c r="B21" s="138"/>
      <c r="D21" s="46"/>
      <c r="E21" s="55"/>
      <c r="F21" s="46"/>
      <c r="G21" s="46"/>
      <c r="H21" s="46"/>
      <c r="I21" s="46"/>
      <c r="J21" s="46"/>
      <c r="K21" s="46"/>
      <c r="L21" s="46"/>
      <c r="M21" s="46"/>
    </row>
    <row r="22" spans="1:13" x14ac:dyDescent="0.25">
      <c r="A22" s="139"/>
      <c r="B22" s="139"/>
      <c r="D22" s="46"/>
      <c r="E22" s="55"/>
      <c r="F22" s="46"/>
      <c r="G22" s="46"/>
      <c r="H22" s="46"/>
      <c r="I22" s="46"/>
      <c r="J22" s="46"/>
      <c r="K22" s="46"/>
      <c r="L22" s="46"/>
      <c r="M22" s="46"/>
    </row>
    <row r="23" spans="1:13" x14ac:dyDescent="0.25">
      <c r="A23" s="41"/>
      <c r="B23" s="41"/>
      <c r="D23" s="46"/>
      <c r="E23" s="55"/>
      <c r="F23" s="46"/>
      <c r="G23" s="46"/>
      <c r="H23" s="46"/>
      <c r="I23" s="46"/>
      <c r="J23" s="46"/>
      <c r="K23" s="46"/>
      <c r="L23" s="46"/>
      <c r="M23" s="46"/>
    </row>
    <row r="24" spans="1:13" ht="12.75" customHeight="1" x14ac:dyDescent="0.25">
      <c r="D24" s="64" t="s">
        <v>66</v>
      </c>
      <c r="E24" s="46" t="s">
        <v>71</v>
      </c>
      <c r="F24" s="46"/>
      <c r="G24" s="46"/>
      <c r="H24" s="46"/>
      <c r="I24" s="46"/>
      <c r="J24" s="46"/>
      <c r="K24" s="46"/>
      <c r="L24" s="46"/>
      <c r="M24" s="46"/>
    </row>
    <row r="25" spans="1:13" x14ac:dyDescent="0.25">
      <c r="D25" s="46"/>
      <c r="E25" s="55" t="s">
        <v>273</v>
      </c>
      <c r="F25" s="46"/>
      <c r="G25" s="46"/>
      <c r="H25" s="46"/>
      <c r="I25" s="46"/>
      <c r="J25" s="46"/>
      <c r="K25" s="46"/>
      <c r="L25" s="46"/>
      <c r="M25" s="46"/>
    </row>
    <row r="26" spans="1:13" x14ac:dyDescent="0.25">
      <c r="D26" s="46"/>
      <c r="E26" s="46" t="s">
        <v>70</v>
      </c>
      <c r="F26" s="46"/>
      <c r="G26" s="46"/>
      <c r="H26" s="46"/>
      <c r="I26" s="46"/>
      <c r="J26" s="46"/>
      <c r="K26" s="46"/>
      <c r="L26" s="46"/>
      <c r="M26" s="46"/>
    </row>
    <row r="27" spans="1:13" x14ac:dyDescent="0.25">
      <c r="D27" s="46"/>
      <c r="E27" s="46"/>
      <c r="F27" s="46"/>
      <c r="G27" s="46"/>
      <c r="H27" s="46"/>
      <c r="I27" s="46"/>
      <c r="J27" s="46"/>
      <c r="K27" s="46"/>
      <c r="L27" s="46"/>
      <c r="M27" s="46"/>
    </row>
    <row r="28" spans="1:13" x14ac:dyDescent="0.25">
      <c r="D28" s="46"/>
      <c r="E28" s="55" t="s">
        <v>72</v>
      </c>
      <c r="F28" s="46"/>
      <c r="G28" s="46"/>
      <c r="H28" s="46"/>
      <c r="I28" s="46"/>
      <c r="J28" s="46"/>
      <c r="K28" s="46"/>
      <c r="L28" s="46"/>
      <c r="M28" s="46"/>
    </row>
    <row r="29" spans="1:13" x14ac:dyDescent="0.25">
      <c r="D29" s="46"/>
      <c r="E29" s="55" t="s">
        <v>47</v>
      </c>
      <c r="F29" s="46"/>
      <c r="G29" s="46"/>
      <c r="H29" s="65">
        <v>43116.291666666664</v>
      </c>
      <c r="I29" s="55" t="s">
        <v>73</v>
      </c>
      <c r="J29" s="46"/>
      <c r="K29" s="46"/>
      <c r="L29" s="46"/>
      <c r="M29" s="46"/>
    </row>
    <row r="30" spans="1:13" x14ac:dyDescent="0.25">
      <c r="D30" s="46"/>
      <c r="E30" s="55" t="s">
        <v>48</v>
      </c>
      <c r="F30" s="46"/>
      <c r="G30" s="46"/>
      <c r="H30" s="65">
        <v>43116.666666666664</v>
      </c>
      <c r="I30" s="55" t="s">
        <v>74</v>
      </c>
      <c r="J30" s="46"/>
      <c r="K30" s="46"/>
      <c r="L30" s="46"/>
      <c r="M30" s="46"/>
    </row>
    <row r="31" spans="1:13" x14ac:dyDescent="0.25">
      <c r="D31" s="46"/>
      <c r="E31" s="46"/>
      <c r="F31" s="46"/>
      <c r="G31" s="46"/>
      <c r="H31" s="46"/>
      <c r="I31" s="46"/>
      <c r="J31" s="46"/>
      <c r="K31" s="46"/>
      <c r="L31" s="46"/>
      <c r="M31" s="46"/>
    </row>
    <row r="32" spans="1:13" x14ac:dyDescent="0.25">
      <c r="A32" s="66"/>
      <c r="B32" s="66"/>
      <c r="D32" s="46"/>
      <c r="E32" s="46"/>
      <c r="F32" s="46"/>
      <c r="G32" s="46"/>
      <c r="H32" s="46"/>
      <c r="I32" s="46"/>
      <c r="J32" s="46"/>
      <c r="K32" s="46"/>
      <c r="L32" s="46"/>
      <c r="M32" s="46"/>
    </row>
    <row r="33" spans="1:13" x14ac:dyDescent="0.25">
      <c r="A33" s="66"/>
      <c r="B33" s="66"/>
      <c r="D33" s="46"/>
      <c r="E33" s="46"/>
      <c r="F33" s="46"/>
      <c r="G33" s="46"/>
      <c r="H33" s="46"/>
      <c r="I33" s="46"/>
      <c r="J33" s="46"/>
      <c r="K33" s="46"/>
      <c r="L33" s="46"/>
      <c r="M33" s="46"/>
    </row>
    <row r="34" spans="1:13" x14ac:dyDescent="0.25">
      <c r="A34" s="66"/>
      <c r="B34" s="66"/>
      <c r="D34" s="46"/>
      <c r="E34" s="46"/>
      <c r="F34" s="46"/>
      <c r="G34" s="46"/>
      <c r="H34" s="46"/>
      <c r="I34" s="46"/>
      <c r="J34" s="46"/>
      <c r="K34" s="46"/>
      <c r="L34" s="46"/>
      <c r="M34" s="46"/>
    </row>
    <row r="35" spans="1:13" x14ac:dyDescent="0.25">
      <c r="A35" s="66"/>
      <c r="B35" s="66"/>
      <c r="D35" s="46"/>
      <c r="E35" s="46"/>
      <c r="F35" s="46"/>
      <c r="G35" s="46"/>
      <c r="H35" s="46"/>
      <c r="I35" s="46"/>
      <c r="J35" s="46"/>
      <c r="K35" s="46"/>
      <c r="L35" s="46"/>
      <c r="M35" s="46"/>
    </row>
    <row r="36" spans="1:13" x14ac:dyDescent="0.25">
      <c r="A36" s="66"/>
      <c r="B36" s="66"/>
      <c r="D36" s="46"/>
      <c r="E36" s="46"/>
      <c r="F36" s="46"/>
      <c r="G36" s="46"/>
      <c r="H36" s="46"/>
      <c r="I36" s="46"/>
      <c r="J36" s="46"/>
      <c r="K36" s="46"/>
      <c r="L36" s="46"/>
      <c r="M36" s="46"/>
    </row>
    <row r="37" spans="1:13" x14ac:dyDescent="0.25">
      <c r="A37" s="66"/>
      <c r="B37" s="66"/>
      <c r="D37" s="46"/>
      <c r="E37" s="46"/>
      <c r="F37" s="46"/>
      <c r="G37" s="46"/>
      <c r="H37" s="46"/>
      <c r="I37" s="46"/>
      <c r="J37" s="46"/>
      <c r="K37" s="46"/>
      <c r="L37" s="46"/>
      <c r="M37" s="46"/>
    </row>
    <row r="38" spans="1:13" x14ac:dyDescent="0.25">
      <c r="A38" s="66"/>
      <c r="B38" s="66"/>
      <c r="D38" s="46"/>
      <c r="E38" s="46"/>
      <c r="F38" s="46"/>
      <c r="G38" s="46"/>
      <c r="H38" s="46"/>
      <c r="I38" s="46"/>
      <c r="J38" s="46"/>
      <c r="K38" s="46"/>
      <c r="L38" s="46"/>
      <c r="M38" s="46"/>
    </row>
    <row r="39" spans="1:13" x14ac:dyDescent="0.25">
      <c r="D39" s="52"/>
      <c r="E39" s="55"/>
      <c r="F39" s="46"/>
      <c r="G39" s="46"/>
      <c r="H39" s="46"/>
      <c r="I39" s="46"/>
      <c r="J39" s="46"/>
      <c r="K39" s="46"/>
      <c r="L39" s="46"/>
      <c r="M39" s="46"/>
    </row>
    <row r="40" spans="1:13" x14ac:dyDescent="0.25">
      <c r="D40" s="52"/>
      <c r="E40" s="55"/>
      <c r="F40" s="46"/>
      <c r="G40" s="46"/>
      <c r="H40" s="46"/>
      <c r="I40" s="46"/>
      <c r="J40" s="46"/>
      <c r="K40" s="46"/>
      <c r="L40" s="46"/>
      <c r="M40" s="46"/>
    </row>
    <row r="41" spans="1:13" x14ac:dyDescent="0.25">
      <c r="D41" s="52"/>
      <c r="E41" s="55"/>
      <c r="F41" s="46"/>
      <c r="G41" s="46"/>
      <c r="H41" s="46"/>
      <c r="I41" s="46"/>
      <c r="J41" s="46"/>
      <c r="K41" s="46"/>
      <c r="L41" s="46"/>
      <c r="M41" s="46"/>
    </row>
    <row r="42" spans="1:13" x14ac:dyDescent="0.25">
      <c r="D42" s="52"/>
      <c r="E42" s="55"/>
      <c r="F42" s="46"/>
      <c r="G42" s="46"/>
      <c r="H42" s="46"/>
      <c r="I42" s="46"/>
      <c r="J42" s="46"/>
      <c r="K42" s="46"/>
      <c r="L42" s="46"/>
      <c r="M42" s="46"/>
    </row>
    <row r="43" spans="1:13" x14ac:dyDescent="0.25">
      <c r="D43" s="52"/>
      <c r="E43" s="55"/>
      <c r="F43" s="46"/>
      <c r="G43" s="46"/>
      <c r="H43" s="46"/>
      <c r="I43" s="46"/>
      <c r="J43" s="46"/>
      <c r="K43" s="46"/>
      <c r="L43" s="46"/>
      <c r="M43" s="46"/>
    </row>
    <row r="44" spans="1:13" x14ac:dyDescent="0.25">
      <c r="D44" s="52"/>
      <c r="E44" s="55"/>
      <c r="F44" s="46"/>
      <c r="G44" s="46"/>
      <c r="H44" s="46"/>
      <c r="I44" s="46"/>
      <c r="J44" s="46"/>
      <c r="K44" s="46"/>
      <c r="L44" s="46"/>
      <c r="M44" s="46"/>
    </row>
    <row r="45" spans="1:13" x14ac:dyDescent="0.25">
      <c r="D45" s="52"/>
      <c r="E45" s="55"/>
      <c r="F45" s="46"/>
      <c r="G45" s="46"/>
      <c r="H45" s="46"/>
      <c r="I45" s="46"/>
      <c r="J45" s="46"/>
      <c r="K45" s="46"/>
      <c r="L45" s="46"/>
      <c r="M45" s="46"/>
    </row>
    <row r="46" spans="1:13" x14ac:dyDescent="0.25">
      <c r="D46" s="52"/>
      <c r="E46" s="46"/>
      <c r="F46" s="46"/>
      <c r="G46" s="46"/>
      <c r="H46" s="46"/>
      <c r="I46" s="46"/>
      <c r="J46" s="46"/>
      <c r="K46" s="46"/>
      <c r="L46" s="46"/>
      <c r="M46" s="46"/>
    </row>
    <row r="47" spans="1:13" x14ac:dyDescent="0.25">
      <c r="D47" s="52"/>
      <c r="E47" s="46"/>
      <c r="F47" s="46"/>
      <c r="G47" s="46"/>
      <c r="H47" s="46"/>
      <c r="I47" s="46"/>
      <c r="J47" s="46"/>
      <c r="K47" s="46"/>
      <c r="L47" s="46"/>
      <c r="M47" s="46"/>
    </row>
    <row r="48" spans="1:13" x14ac:dyDescent="0.25">
      <c r="D48" s="46"/>
      <c r="E48" s="46"/>
      <c r="F48" s="46"/>
      <c r="G48" s="46"/>
      <c r="H48" s="46"/>
      <c r="I48" s="46"/>
      <c r="J48" s="46"/>
      <c r="K48" s="46"/>
      <c r="L48" s="46"/>
      <c r="M48" s="46"/>
    </row>
    <row r="49" spans="4:13" x14ac:dyDescent="0.25">
      <c r="D49" s="46"/>
      <c r="E49" s="46"/>
      <c r="F49" s="46"/>
      <c r="G49" s="46"/>
      <c r="H49" s="46"/>
      <c r="I49" s="46"/>
      <c r="J49" s="46"/>
      <c r="K49" s="46"/>
      <c r="L49" s="46"/>
      <c r="M49" s="46"/>
    </row>
    <row r="50" spans="4:13" x14ac:dyDescent="0.25">
      <c r="D50" s="46"/>
      <c r="E50" s="46"/>
      <c r="F50" s="46"/>
      <c r="G50" s="46"/>
      <c r="H50" s="46"/>
      <c r="I50" s="46"/>
      <c r="J50" s="46"/>
      <c r="K50" s="46"/>
      <c r="L50" s="46"/>
      <c r="M50" s="46"/>
    </row>
    <row r="51" spans="4:13" x14ac:dyDescent="0.25">
      <c r="D51" s="46"/>
      <c r="E51" s="46"/>
      <c r="F51" s="46"/>
      <c r="G51" s="46"/>
      <c r="H51" s="46"/>
      <c r="I51" s="46"/>
      <c r="J51" s="46"/>
      <c r="K51" s="46"/>
      <c r="L51" s="46"/>
      <c r="M51" s="46"/>
    </row>
    <row r="52" spans="4:13" x14ac:dyDescent="0.25">
      <c r="D52" s="46"/>
      <c r="E52" s="46"/>
      <c r="F52" s="46"/>
      <c r="G52" s="46"/>
      <c r="H52" s="46"/>
      <c r="I52" s="46"/>
      <c r="J52" s="46"/>
      <c r="K52" s="46"/>
      <c r="L52" s="46"/>
      <c r="M52" s="46"/>
    </row>
    <row r="53" spans="4:13" x14ac:dyDescent="0.25">
      <c r="D53" s="46"/>
      <c r="E53" s="46"/>
      <c r="F53" s="46"/>
      <c r="G53" s="46"/>
      <c r="H53" s="46"/>
      <c r="I53" s="46"/>
      <c r="J53" s="46"/>
      <c r="K53" s="46"/>
      <c r="L53" s="46"/>
      <c r="M53" s="46"/>
    </row>
    <row r="60" spans="4:13" x14ac:dyDescent="0.25">
      <c r="D60" s="40"/>
    </row>
    <row r="69" spans="7:7" x14ac:dyDescent="0.25">
      <c r="G69" s="40"/>
    </row>
  </sheetData>
  <sheetProtection algorithmName="SHA-512" hashValue="3mpQWFAP6D+oXzwcUQoe2TUejPAyi9dwx9CaVpmG/GROoBMcEw/U06m4nhozNhQXuRgxCpIZTQ3xA303c1Yd0w==" saltValue="/BVrroU1uiK34vE8ZcnntA==" spinCount="100000" sheet="1" objects="1" scenarios="1"/>
  <mergeCells count="1">
    <mergeCell ref="A5:B5"/>
  </mergeCells>
  <dataValidations count="2">
    <dataValidation type="date" allowBlank="1" showInputMessage="1" showErrorMessage="1" errorTitle="Invalid input date" error="Invalid date! Must between 2000-01-01 and 2999-12-31." sqref="A9:B22" xr:uid="{00000000-0002-0000-0500-000000000000}">
      <formula1>36526</formula1>
      <formula2>401768</formula2>
    </dataValidation>
    <dataValidation type="date" allowBlank="1" showInputMessage="1" showErrorMessage="1" error="Invalid date! Must between 2000-01-01 and 2999-12-31." sqref="A29:B38 A7:B8" xr:uid="{00000000-0002-0000-0500-000001000000}">
      <formula1>36526</formula1>
      <formula2>401768</formula2>
    </dataValidation>
  </dataValidations>
  <hyperlinks>
    <hyperlink ref="E2" r:id="rId1" xr:uid="{00000000-0004-0000-0500-000000000000}"/>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2:G746"/>
  <sheetViews>
    <sheetView workbookViewId="0">
      <selection activeCell="I29" sqref="I29"/>
    </sheetView>
  </sheetViews>
  <sheetFormatPr defaultRowHeight="12.5" x14ac:dyDescent="0.25"/>
  <cols>
    <col min="1" max="1" width="15.7265625" bestFit="1" customWidth="1"/>
    <col min="2" max="2" width="5.453125" customWidth="1"/>
    <col min="3" max="3" width="10.453125" customWidth="1"/>
    <col min="4" max="4" width="3.453125" bestFit="1" customWidth="1"/>
    <col min="5" max="5" width="8.54296875" style="8" customWidth="1"/>
    <col min="6" max="6" width="11.453125" style="5" bestFit="1" customWidth="1"/>
    <col min="7" max="7" width="9.26953125" customWidth="1"/>
  </cols>
  <sheetData>
    <row r="2" spans="1:7" ht="32.25" customHeight="1" x14ac:dyDescent="0.3">
      <c r="A2" s="38" t="s">
        <v>293</v>
      </c>
      <c r="B2" s="26" t="s">
        <v>7</v>
      </c>
      <c r="C2" s="21" t="s">
        <v>0</v>
      </c>
      <c r="D2" s="21" t="s">
        <v>1</v>
      </c>
      <c r="E2" s="21" t="s">
        <v>2</v>
      </c>
      <c r="F2" s="35" t="s">
        <v>41</v>
      </c>
      <c r="G2" s="35" t="s">
        <v>42</v>
      </c>
    </row>
    <row r="3" spans="1:7" x14ac:dyDescent="0.25">
      <c r="A3" s="159">
        <f>C3+(D3/24)</f>
        <v>44562.041666666664</v>
      </c>
      <c r="B3" s="24">
        <v>1</v>
      </c>
      <c r="C3" s="23">
        <f>Start_Date</f>
        <v>44562</v>
      </c>
      <c r="D3" s="24">
        <v>1</v>
      </c>
      <c r="E3" s="22" t="str">
        <f t="shared" ref="E3:E66" si="0">Unit</f>
        <v>ASET</v>
      </c>
      <c r="F3" s="36" t="str">
        <f t="shared" ref="F3:F66" si="1">IF(OR(AND((C3+TIME(D3-1,0,0))&gt;=Contin_Outage_Fm_01,(C3+TIME(D3-1,0,0))&lt;FLOOR(Contin_Outage_To_01,1/24)),AND((C3+TIME(D3 -1,0,0))&gt;=Contin_Outage_Fm_02,(C3+TIME(D3 -1,0,0))&lt;FLOOR(Contin_Outage_To_02,1/24)),AND((C3+TIME(D3 -1,0,0))&gt;=Contin_Outage_Fm_03,(C3+TIME(D3 -1,0,0))&lt;FLOOR(Contin_Outage_To_03,1/24)),AND((C3+TIME(D3 -1,0,0))&gt;=Contin_Outage_Fm_04,(C3+TIME(D3 -1,0,0))&lt;FLOOR(Contin_Outage_To_04,1/24)),AND((C3+TIME(D3 -1,0,0))&gt;=Contin_Outage_Fm_05,(C3+TIME(D3 -1,0,0))&lt;FLOOR(Contin_Outage_To_05,1/24)),AND((C3+TIME(D3 -1,0,0))&gt;=Contin_Outage_Fm_06,(C3+TIME(D3 -1,0,0))&lt;FLOOR(Contin_Outage_To_06,1/24)),AND((C3+TIME(D3 -1,0,0))&gt;=Contin_Outage_Fm_07,(C3+TIME(D3 -1,0,0))&lt;FLOOR(Contin_Outage_To_07,1/24)),AND((C3+TIME(D3 -1,0,0))&gt;=Contin_Outage_Fm_08,(C3+TIME(D3 -1,0,0))&lt;FLOOR(Contin_Outage_To_08,1/24)),AND((C3+TIME(D3 -1,0,0))&gt;=Contin_Outage_Fm_09,(C3+TIME(D3 -1,0,0))&lt;FLOOR(Contin_Outage_To_09,1/24)),AND((C3+TIME(D3 -1,0,0))&gt;=Contin_Outage_Fm_10,(C3+TIME(D3 -1,0,0))&lt;FLOOR(Contin_Outage_To_10,1/24)),AND(C3&gt;=(IF(AND(HOUR(Daily_Outage_Fm_01)=0,MINUTE(Daily_Outage_Fm_01)=0),Daily_Outage_Fm_01,Daily_Outage_Fm_01 -1)),C3&lt;=(IF(HOUR(Daily_Outage_To_01)=0,Daily_Outage_To_01 -1,Daily_Outage_To_01)),D3 -1&gt;=HOUR(CEILING(Daily_Outage_Fm_01,1/24)),D3 -1&lt;(IF(HOUR(Daily_Outage_To_01)=0,24,HOUR(Daily_Outage_To_01)))),AND(C3&gt;=(IF(AND(HOUR(Daily_Outage_Fm_02)=0,MINUTE(Daily_Outage_Fm_02)=0),Daily_Outage_Fm_02,Daily_Outage_Fm_02 -1)),C3&lt;=(IF(HOUR(Daily_Outage_To_02)=0,Daily_Outage_To_02 -1,Daily_Outage_To_02)),D3 -1&gt;=HOUR(CEILING(Daily_Outage_Fm_02,1/24)),D3 -1&lt;(IF(HOUR(Daily_Outage_To_02)=0,24,HOUR(Daily_Outage_To_02)))),AND(C3&gt;=(IF(AND(HOUR(Daily_Outage_Fm_03)=0,MINUTE(Daily_Outage_Fm_03)=0),Daily_Outage_Fm_03,Daily_Outage_Fm_03 -1)),C3&lt;=(IF(HOUR(Daily_Outage_To_03)=0,Daily_Outage_To_03 -1,Daily_Outage_To_03)),D3 -1&gt;=HOUR(CEILING(Daily_Outage_Fm_03,1/24)),D3 -1&lt;(IF(HOUR(Daily_Outage_To_03)=0,24,HOUR(Daily_Outage_To_03)))),AND(C3&gt;=(IF(AND(HOUR(Daily_Outage_Fm_04)=0,MINUTE(Daily_Outage_Fm_04)=0),Daily_Outage_Fm_04,Daily_Outage_Fm_04 -1)),C3&lt;=(IF(HOUR(Daily_Outage_To_04)=0,Daily_Outage_To_04 -1,Daily_Outage_To_04)),D3 -1&gt;=HOUR(CEILING(Daily_Outage_Fm_04,1/24)),D3 -1&lt;(IF(HOUR(Daily_Outage_To_04)=0,24,HOUR(Daily_Outage_To_04)))),AND(C3&gt;=(IF(AND(HOUR(Daily_Outage_Fm_05)=0,MINUTE(Daily_Outage_Fm_05)=0),Daily_Outage_Fm_05,Daily_Outage_Fm_05 -1)),C3&lt;=(IF(HOUR(Daily_Outage_To_05)=0,Daily_Outage_To_05 -1,Daily_Outage_To_05)),D3 -1&gt;=HOUR(CEILING(Daily_Outage_Fm_05,1/24)),D3 -1&lt;(IF(HOUR(Daily_Outage_To_05)=0,24,HOUR(Daily_Outage_To_05)))),AND(C3&gt;=(IF(AND(HOUR(Daily_Outage_Fm_06)=0,MINUTE(Daily_Outage_Fm_06)=0),Daily_Outage_Fm_06,Daily_Outage_Fm_06 -1)),C3&lt;=(IF(HOUR(Daily_Outage_To_06)=0,Daily_Outage_To_06 -1,Daily_Outage_To_06)),D3 -1&gt;=HOUR(CEILING(Daily_Outage_Fm_06,1/24)),D3 -1&lt;(IF(HOUR(Daily_Outage_To_06)=0,24,HOUR(Daily_Outage_To_06)))),AND(C3&gt;=(IF(AND(HOUR(Daily_Outage_Fm_07)=0,MINUTE(Daily_Outage_Fm_07)=0),Daily_Outage_Fm_07,Daily_Outage_Fm_07 -1)),C3&lt;=(IF(HOUR(Daily_Outage_To_07)=0,Daily_Outage_To_07 -1,Daily_Outage_To_07)),D3 -1&gt;=HOUR(CEILING(Daily_Outage_Fm_07,1/24)),D3 -1&lt;(IF(HOUR(Daily_Outage_To_07)=0,24,HOUR(Daily_Outage_To_07)))),AND(C3&gt;=(IF(AND(HOUR(Daily_Outage_Fm_08)=0,MINUTE(Daily_Outage_Fm_08)=0),Daily_Outage_Fm_08,Daily_Outage_Fm_08 -1)),C3&lt;=(IF(HOUR(Daily_Outage_To_08)=0,Daily_Outage_To_08 -1,Daily_Outage_To_08)),D3 -1&gt;=HOUR(CEILING(Daily_Outage_Fm_08,1/24)),D3 -1&lt;(IF(HOUR(Daily_Outage_To_08)=0,24,HOUR(Daily_Outage_To_08)))),AND(C3&gt;=(IF(AND(HOUR(Daily_Outage_Fm_09)=0,MINUTE(Daily_Outage_Fm_09)=0),Daily_Outage_Fm_09,Daily_Outage_Fm_09 -1)),C3&lt;=(IF(HOUR(Daily_Outage_To_09)=0,Daily_Outage_To_09 -1,Daily_Outage_To_09)),D3 -1&gt;=HOUR(CEILING(Daily_Outage_Fm_09,1/24)),D3 -1&lt;(IF(HOUR(Daily_Outage_To_09)=0,24,HOUR(Daily_Outage_To_09)))),AND(C3&gt;=(IF(AND(HOUR(Daily_Outage_Fm_10)=0,MINUTE(Daily_Outage_Fm_10)=0),Daily_Outage_Fm_10,Daily_Outage_Fm_10 -1)),C3&lt;=(IF(HOUR(Daily_Outage_To_10)=0,Daily_Outage_To_10 -1,Daily_Outage_To_10)),D3 -1&gt;=HOUR(CEILING(Daily_Outage_Fm_10,1/24)),D3 -1&lt;(IF(HOUR(Daily_Outage_To_10)=0,24,HOUR(Daily_Outage_To_10))))
),"Outage"," ")</f>
        <v xml:space="preserve"> </v>
      </c>
      <c r="G3" s="37" t="str">
        <f t="shared" ref="G3:G66" ca="1" si="2">IF(SUM(INDIRECT("'Arming Payment'!"&amp;"I"&amp;MATCH(B3,Range_ArmingPayment_HourOfMonth,0)&amp;":I"&amp;(MATCH(B3,Range_ArmingPayment_HourOfMonth,0)+2)))&gt;0,"Armed"," ")</f>
        <v>Armed</v>
      </c>
    </row>
    <row r="4" spans="1:7" x14ac:dyDescent="0.25">
      <c r="A4" s="159">
        <f t="shared" ref="A4:A67" si="3">C4+(D4/24)</f>
        <v>44562.083333333336</v>
      </c>
      <c r="B4" s="24">
        <v>2</v>
      </c>
      <c r="C4" s="23">
        <f>IF(D4&gt;D3,C3,C3+1)</f>
        <v>44562</v>
      </c>
      <c r="D4" s="24">
        <v>2</v>
      </c>
      <c r="E4" s="22" t="str">
        <f t="shared" si="0"/>
        <v>ASET</v>
      </c>
      <c r="F4" s="36" t="str">
        <f t="shared" si="1"/>
        <v xml:space="preserve"> </v>
      </c>
      <c r="G4" s="37" t="str">
        <f t="shared" ca="1" si="2"/>
        <v>Armed</v>
      </c>
    </row>
    <row r="5" spans="1:7" x14ac:dyDescent="0.25">
      <c r="A5" s="159">
        <f t="shared" si="3"/>
        <v>44562.125</v>
      </c>
      <c r="B5" s="24">
        <v>3</v>
      </c>
      <c r="C5" s="23">
        <f t="shared" ref="C5:C68" si="4">IF(D5&gt;D4,C4,C4+1)</f>
        <v>44562</v>
      </c>
      <c r="D5" s="24">
        <v>3</v>
      </c>
      <c r="E5" s="22" t="str">
        <f t="shared" si="0"/>
        <v>ASET</v>
      </c>
      <c r="F5" s="36" t="str">
        <f t="shared" si="1"/>
        <v xml:space="preserve"> </v>
      </c>
      <c r="G5" s="37" t="str">
        <f t="shared" ca="1" si="2"/>
        <v>Armed</v>
      </c>
    </row>
    <row r="6" spans="1:7" x14ac:dyDescent="0.25">
      <c r="A6" s="159">
        <f t="shared" si="3"/>
        <v>44562.166666666664</v>
      </c>
      <c r="B6" s="24">
        <v>4</v>
      </c>
      <c r="C6" s="23">
        <f t="shared" si="4"/>
        <v>44562</v>
      </c>
      <c r="D6" s="24">
        <v>4</v>
      </c>
      <c r="E6" s="22" t="str">
        <f t="shared" si="0"/>
        <v>ASET</v>
      </c>
      <c r="F6" s="36" t="str">
        <f t="shared" si="1"/>
        <v>Outage</v>
      </c>
      <c r="G6" s="37" t="str">
        <f t="shared" ca="1" si="2"/>
        <v>Armed</v>
      </c>
    </row>
    <row r="7" spans="1:7" x14ac:dyDescent="0.25">
      <c r="A7" s="159">
        <f t="shared" si="3"/>
        <v>44562.208333333336</v>
      </c>
      <c r="B7" s="24">
        <v>5</v>
      </c>
      <c r="C7" s="23">
        <f t="shared" si="4"/>
        <v>44562</v>
      </c>
      <c r="D7" s="24">
        <v>5</v>
      </c>
      <c r="E7" s="22" t="str">
        <f t="shared" si="0"/>
        <v>ASET</v>
      </c>
      <c r="F7" s="36" t="str">
        <f t="shared" si="1"/>
        <v>Outage</v>
      </c>
      <c r="G7" s="37" t="str">
        <f t="shared" ca="1" si="2"/>
        <v xml:space="preserve"> </v>
      </c>
    </row>
    <row r="8" spans="1:7" x14ac:dyDescent="0.25">
      <c r="A8" s="159">
        <f t="shared" si="3"/>
        <v>44562.25</v>
      </c>
      <c r="B8" s="24">
        <v>6</v>
      </c>
      <c r="C8" s="23">
        <f t="shared" si="4"/>
        <v>44562</v>
      </c>
      <c r="D8" s="24">
        <v>6</v>
      </c>
      <c r="E8" s="22" t="str">
        <f t="shared" si="0"/>
        <v>ASET</v>
      </c>
      <c r="F8" s="36" t="str">
        <f t="shared" si="1"/>
        <v xml:space="preserve"> </v>
      </c>
      <c r="G8" s="37" t="str">
        <f t="shared" ca="1" si="2"/>
        <v>Armed</v>
      </c>
    </row>
    <row r="9" spans="1:7" x14ac:dyDescent="0.25">
      <c r="A9" s="159">
        <f t="shared" si="3"/>
        <v>44562.291666666664</v>
      </c>
      <c r="B9" s="24">
        <v>7</v>
      </c>
      <c r="C9" s="23">
        <f t="shared" si="4"/>
        <v>44562</v>
      </c>
      <c r="D9" s="24">
        <v>7</v>
      </c>
      <c r="E9" s="22" t="str">
        <f t="shared" si="0"/>
        <v>ASET</v>
      </c>
      <c r="F9" s="36" t="str">
        <f t="shared" si="1"/>
        <v xml:space="preserve"> </v>
      </c>
      <c r="G9" s="37" t="str">
        <f t="shared" ca="1" si="2"/>
        <v>Armed</v>
      </c>
    </row>
    <row r="10" spans="1:7" x14ac:dyDescent="0.25">
      <c r="A10" s="159">
        <f t="shared" si="3"/>
        <v>44562.333333333336</v>
      </c>
      <c r="B10" s="24">
        <v>8</v>
      </c>
      <c r="C10" s="23">
        <f t="shared" si="4"/>
        <v>44562</v>
      </c>
      <c r="D10" s="24">
        <v>8</v>
      </c>
      <c r="E10" s="22" t="str">
        <f t="shared" si="0"/>
        <v>ASET</v>
      </c>
      <c r="F10" s="36" t="str">
        <f t="shared" si="1"/>
        <v xml:space="preserve"> </v>
      </c>
      <c r="G10" s="37" t="str">
        <f t="shared" ca="1" si="2"/>
        <v>Armed</v>
      </c>
    </row>
    <row r="11" spans="1:7" x14ac:dyDescent="0.25">
      <c r="A11" s="159">
        <f t="shared" si="3"/>
        <v>44562.375</v>
      </c>
      <c r="B11" s="24">
        <v>9</v>
      </c>
      <c r="C11" s="23">
        <f t="shared" si="4"/>
        <v>44562</v>
      </c>
      <c r="D11" s="24">
        <v>9</v>
      </c>
      <c r="E11" s="22" t="str">
        <f t="shared" si="0"/>
        <v>ASET</v>
      </c>
      <c r="F11" s="36" t="str">
        <f t="shared" si="1"/>
        <v xml:space="preserve"> </v>
      </c>
      <c r="G11" s="37" t="str">
        <f t="shared" ca="1" si="2"/>
        <v>Armed</v>
      </c>
    </row>
    <row r="12" spans="1:7" x14ac:dyDescent="0.25">
      <c r="A12" s="159">
        <f t="shared" si="3"/>
        <v>44562.416666666664</v>
      </c>
      <c r="B12" s="24">
        <v>10</v>
      </c>
      <c r="C12" s="23">
        <f t="shared" si="4"/>
        <v>44562</v>
      </c>
      <c r="D12" s="24">
        <v>10</v>
      </c>
      <c r="E12" s="22" t="str">
        <f t="shared" si="0"/>
        <v>ASET</v>
      </c>
      <c r="F12" s="36" t="str">
        <f t="shared" si="1"/>
        <v xml:space="preserve"> </v>
      </c>
      <c r="G12" s="37" t="str">
        <f t="shared" ca="1" si="2"/>
        <v>Armed</v>
      </c>
    </row>
    <row r="13" spans="1:7" x14ac:dyDescent="0.25">
      <c r="A13" s="159">
        <f t="shared" si="3"/>
        <v>44562.458333333336</v>
      </c>
      <c r="B13" s="24">
        <v>11</v>
      </c>
      <c r="C13" s="23">
        <f t="shared" si="4"/>
        <v>44562</v>
      </c>
      <c r="D13" s="24">
        <v>11</v>
      </c>
      <c r="E13" s="22" t="str">
        <f t="shared" si="0"/>
        <v>ASET</v>
      </c>
      <c r="F13" s="36" t="str">
        <f t="shared" si="1"/>
        <v xml:space="preserve"> </v>
      </c>
      <c r="G13" s="37" t="str">
        <f t="shared" ca="1" si="2"/>
        <v xml:space="preserve"> </v>
      </c>
    </row>
    <row r="14" spans="1:7" x14ac:dyDescent="0.25">
      <c r="A14" s="159">
        <f t="shared" si="3"/>
        <v>44562.5</v>
      </c>
      <c r="B14" s="24">
        <v>12</v>
      </c>
      <c r="C14" s="23">
        <f t="shared" si="4"/>
        <v>44562</v>
      </c>
      <c r="D14" s="24">
        <v>12</v>
      </c>
      <c r="E14" s="22" t="str">
        <f t="shared" si="0"/>
        <v>ASET</v>
      </c>
      <c r="F14" s="36" t="str">
        <f t="shared" si="1"/>
        <v xml:space="preserve"> </v>
      </c>
      <c r="G14" s="37" t="str">
        <f t="shared" ca="1" si="2"/>
        <v xml:space="preserve"> </v>
      </c>
    </row>
    <row r="15" spans="1:7" x14ac:dyDescent="0.25">
      <c r="A15" s="159">
        <f t="shared" si="3"/>
        <v>44562.541666666664</v>
      </c>
      <c r="B15" s="24">
        <v>13</v>
      </c>
      <c r="C15" s="23">
        <f t="shared" si="4"/>
        <v>44562</v>
      </c>
      <c r="D15" s="24">
        <v>13</v>
      </c>
      <c r="E15" s="22" t="str">
        <f t="shared" si="0"/>
        <v>ASET</v>
      </c>
      <c r="F15" s="36" t="str">
        <f t="shared" si="1"/>
        <v xml:space="preserve"> </v>
      </c>
      <c r="G15" s="37" t="str">
        <f t="shared" ca="1" si="2"/>
        <v xml:space="preserve"> </v>
      </c>
    </row>
    <row r="16" spans="1:7" x14ac:dyDescent="0.25">
      <c r="A16" s="159">
        <f t="shared" si="3"/>
        <v>44562.583333333336</v>
      </c>
      <c r="B16" s="24">
        <v>14</v>
      </c>
      <c r="C16" s="23">
        <f t="shared" si="4"/>
        <v>44562</v>
      </c>
      <c r="D16" s="24">
        <v>14</v>
      </c>
      <c r="E16" s="22" t="str">
        <f t="shared" si="0"/>
        <v>ASET</v>
      </c>
      <c r="F16" s="36" t="str">
        <f t="shared" si="1"/>
        <v xml:space="preserve"> </v>
      </c>
      <c r="G16" s="37" t="str">
        <f t="shared" ca="1" si="2"/>
        <v xml:space="preserve"> </v>
      </c>
    </row>
    <row r="17" spans="1:7" x14ac:dyDescent="0.25">
      <c r="A17" s="159">
        <f t="shared" si="3"/>
        <v>44562.625</v>
      </c>
      <c r="B17" s="24">
        <v>15</v>
      </c>
      <c r="C17" s="23">
        <f t="shared" si="4"/>
        <v>44562</v>
      </c>
      <c r="D17" s="24">
        <v>15</v>
      </c>
      <c r="E17" s="22" t="str">
        <f t="shared" si="0"/>
        <v>ASET</v>
      </c>
      <c r="F17" s="36" t="str">
        <f t="shared" si="1"/>
        <v xml:space="preserve"> </v>
      </c>
      <c r="G17" s="37" t="str">
        <f t="shared" ca="1" si="2"/>
        <v xml:space="preserve"> </v>
      </c>
    </row>
    <row r="18" spans="1:7" x14ac:dyDescent="0.25">
      <c r="A18" s="159">
        <f t="shared" si="3"/>
        <v>44562.666666666664</v>
      </c>
      <c r="B18" s="24">
        <v>16</v>
      </c>
      <c r="C18" s="23">
        <f t="shared" si="4"/>
        <v>44562</v>
      </c>
      <c r="D18" s="24">
        <v>16</v>
      </c>
      <c r="E18" s="22" t="str">
        <f t="shared" si="0"/>
        <v>ASET</v>
      </c>
      <c r="F18" s="36" t="str">
        <f t="shared" si="1"/>
        <v xml:space="preserve"> </v>
      </c>
      <c r="G18" s="37" t="str">
        <f t="shared" ca="1" si="2"/>
        <v xml:space="preserve"> </v>
      </c>
    </row>
    <row r="19" spans="1:7" x14ac:dyDescent="0.25">
      <c r="A19" s="159">
        <f t="shared" si="3"/>
        <v>44562.708333333336</v>
      </c>
      <c r="B19" s="24">
        <v>17</v>
      </c>
      <c r="C19" s="23">
        <f t="shared" si="4"/>
        <v>44562</v>
      </c>
      <c r="D19" s="24">
        <v>17</v>
      </c>
      <c r="E19" s="22" t="str">
        <f t="shared" si="0"/>
        <v>ASET</v>
      </c>
      <c r="F19" s="36" t="str">
        <f t="shared" si="1"/>
        <v xml:space="preserve"> </v>
      </c>
      <c r="G19" s="37" t="str">
        <f t="shared" ca="1" si="2"/>
        <v xml:space="preserve"> </v>
      </c>
    </row>
    <row r="20" spans="1:7" x14ac:dyDescent="0.25">
      <c r="A20" s="159">
        <f t="shared" si="3"/>
        <v>44562.75</v>
      </c>
      <c r="B20" s="24">
        <v>18</v>
      </c>
      <c r="C20" s="23">
        <f t="shared" si="4"/>
        <v>44562</v>
      </c>
      <c r="D20" s="24">
        <v>18</v>
      </c>
      <c r="E20" s="22" t="str">
        <f t="shared" si="0"/>
        <v>ASET</v>
      </c>
      <c r="F20" s="36" t="str">
        <f t="shared" si="1"/>
        <v xml:space="preserve"> </v>
      </c>
      <c r="G20" s="37" t="str">
        <f t="shared" ca="1" si="2"/>
        <v xml:space="preserve"> </v>
      </c>
    </row>
    <row r="21" spans="1:7" x14ac:dyDescent="0.25">
      <c r="A21" s="159">
        <f t="shared" si="3"/>
        <v>44562.791666666664</v>
      </c>
      <c r="B21" s="24">
        <v>19</v>
      </c>
      <c r="C21" s="23">
        <f t="shared" si="4"/>
        <v>44562</v>
      </c>
      <c r="D21" s="24">
        <v>19</v>
      </c>
      <c r="E21" s="22" t="str">
        <f t="shared" si="0"/>
        <v>ASET</v>
      </c>
      <c r="F21" s="36" t="str">
        <f t="shared" si="1"/>
        <v xml:space="preserve"> </v>
      </c>
      <c r="G21" s="37" t="str">
        <f t="shared" ca="1" si="2"/>
        <v xml:space="preserve"> </v>
      </c>
    </row>
    <row r="22" spans="1:7" x14ac:dyDescent="0.25">
      <c r="A22" s="159">
        <f t="shared" si="3"/>
        <v>44562.833333333336</v>
      </c>
      <c r="B22" s="24">
        <v>20</v>
      </c>
      <c r="C22" s="23">
        <f t="shared" si="4"/>
        <v>44562</v>
      </c>
      <c r="D22" s="24">
        <v>20</v>
      </c>
      <c r="E22" s="22" t="str">
        <f t="shared" si="0"/>
        <v>ASET</v>
      </c>
      <c r="F22" s="36" t="str">
        <f t="shared" si="1"/>
        <v xml:space="preserve"> </v>
      </c>
      <c r="G22" s="37" t="str">
        <f t="shared" ca="1" si="2"/>
        <v xml:space="preserve"> </v>
      </c>
    </row>
    <row r="23" spans="1:7" x14ac:dyDescent="0.25">
      <c r="A23" s="159">
        <f t="shared" si="3"/>
        <v>44562.875</v>
      </c>
      <c r="B23" s="24">
        <v>21</v>
      </c>
      <c r="C23" s="23">
        <f t="shared" si="4"/>
        <v>44562</v>
      </c>
      <c r="D23" s="24">
        <v>21</v>
      </c>
      <c r="E23" s="22" t="str">
        <f t="shared" si="0"/>
        <v>ASET</v>
      </c>
      <c r="F23" s="36" t="str">
        <f t="shared" si="1"/>
        <v xml:space="preserve"> </v>
      </c>
      <c r="G23" s="37" t="str">
        <f t="shared" ca="1" si="2"/>
        <v xml:space="preserve"> </v>
      </c>
    </row>
    <row r="24" spans="1:7" x14ac:dyDescent="0.25">
      <c r="A24" s="159">
        <f t="shared" si="3"/>
        <v>44562.916666666664</v>
      </c>
      <c r="B24" s="24">
        <v>22</v>
      </c>
      <c r="C24" s="23">
        <f t="shared" si="4"/>
        <v>44562</v>
      </c>
      <c r="D24" s="24">
        <v>22</v>
      </c>
      <c r="E24" s="22" t="str">
        <f t="shared" si="0"/>
        <v>ASET</v>
      </c>
      <c r="F24" s="36" t="str">
        <f t="shared" si="1"/>
        <v xml:space="preserve"> </v>
      </c>
      <c r="G24" s="37" t="str">
        <f t="shared" ca="1" si="2"/>
        <v xml:space="preserve"> </v>
      </c>
    </row>
    <row r="25" spans="1:7" x14ac:dyDescent="0.25">
      <c r="A25" s="159">
        <f t="shared" si="3"/>
        <v>44562.958333333336</v>
      </c>
      <c r="B25" s="24">
        <v>23</v>
      </c>
      <c r="C25" s="23">
        <f t="shared" si="4"/>
        <v>44562</v>
      </c>
      <c r="D25" s="24">
        <v>23</v>
      </c>
      <c r="E25" s="22" t="str">
        <f t="shared" si="0"/>
        <v>ASET</v>
      </c>
      <c r="F25" s="36" t="str">
        <f t="shared" si="1"/>
        <v xml:space="preserve"> </v>
      </c>
      <c r="G25" s="37" t="str">
        <f t="shared" ca="1" si="2"/>
        <v xml:space="preserve"> </v>
      </c>
    </row>
    <row r="26" spans="1:7" x14ac:dyDescent="0.25">
      <c r="A26" s="159">
        <f t="shared" si="3"/>
        <v>44563</v>
      </c>
      <c r="B26" s="24">
        <v>24</v>
      </c>
      <c r="C26" s="23">
        <f t="shared" si="4"/>
        <v>44562</v>
      </c>
      <c r="D26" s="24">
        <v>24</v>
      </c>
      <c r="E26" s="22" t="str">
        <f t="shared" si="0"/>
        <v>ASET</v>
      </c>
      <c r="F26" s="36" t="str">
        <f t="shared" si="1"/>
        <v xml:space="preserve"> </v>
      </c>
      <c r="G26" s="37" t="str">
        <f t="shared" ca="1" si="2"/>
        <v xml:space="preserve"> </v>
      </c>
    </row>
    <row r="27" spans="1:7" x14ac:dyDescent="0.25">
      <c r="A27" s="159">
        <f t="shared" si="3"/>
        <v>44563.041666666664</v>
      </c>
      <c r="B27" s="24">
        <v>25</v>
      </c>
      <c r="C27" s="23">
        <f t="shared" si="4"/>
        <v>44563</v>
      </c>
      <c r="D27" s="24">
        <v>1</v>
      </c>
      <c r="E27" s="22" t="str">
        <f t="shared" si="0"/>
        <v>ASET</v>
      </c>
      <c r="F27" s="36" t="str">
        <f t="shared" si="1"/>
        <v xml:space="preserve"> </v>
      </c>
      <c r="G27" s="37" t="str">
        <f t="shared" ca="1" si="2"/>
        <v xml:space="preserve"> </v>
      </c>
    </row>
    <row r="28" spans="1:7" x14ac:dyDescent="0.25">
      <c r="A28" s="159">
        <f t="shared" si="3"/>
        <v>44563.083333333336</v>
      </c>
      <c r="B28" s="24">
        <v>26</v>
      </c>
      <c r="C28" s="23">
        <f t="shared" si="4"/>
        <v>44563</v>
      </c>
      <c r="D28" s="24">
        <v>2</v>
      </c>
      <c r="E28" s="22" t="str">
        <f t="shared" si="0"/>
        <v>ASET</v>
      </c>
      <c r="F28" s="36" t="str">
        <f t="shared" si="1"/>
        <v xml:space="preserve"> </v>
      </c>
      <c r="G28" s="37" t="str">
        <f t="shared" ca="1" si="2"/>
        <v xml:space="preserve"> </v>
      </c>
    </row>
    <row r="29" spans="1:7" x14ac:dyDescent="0.25">
      <c r="A29" s="159">
        <f t="shared" si="3"/>
        <v>44563.125</v>
      </c>
      <c r="B29" s="24">
        <v>27</v>
      </c>
      <c r="C29" s="23">
        <f t="shared" si="4"/>
        <v>44563</v>
      </c>
      <c r="D29" s="24">
        <v>3</v>
      </c>
      <c r="E29" s="22" t="str">
        <f t="shared" si="0"/>
        <v>ASET</v>
      </c>
      <c r="F29" s="36" t="str">
        <f t="shared" si="1"/>
        <v xml:space="preserve"> </v>
      </c>
      <c r="G29" s="37" t="str">
        <f t="shared" ca="1" si="2"/>
        <v xml:space="preserve"> </v>
      </c>
    </row>
    <row r="30" spans="1:7" x14ac:dyDescent="0.25">
      <c r="A30" s="159">
        <f t="shared" si="3"/>
        <v>44563.166666666664</v>
      </c>
      <c r="B30" s="24">
        <v>28</v>
      </c>
      <c r="C30" s="23">
        <f t="shared" si="4"/>
        <v>44563</v>
      </c>
      <c r="D30" s="24">
        <v>4</v>
      </c>
      <c r="E30" s="22" t="str">
        <f t="shared" si="0"/>
        <v>ASET</v>
      </c>
      <c r="F30" s="36" t="str">
        <f t="shared" si="1"/>
        <v xml:space="preserve"> </v>
      </c>
      <c r="G30" s="37" t="str">
        <f t="shared" ca="1" si="2"/>
        <v xml:space="preserve"> </v>
      </c>
    </row>
    <row r="31" spans="1:7" x14ac:dyDescent="0.25">
      <c r="A31" s="159">
        <f t="shared" si="3"/>
        <v>44563.208333333336</v>
      </c>
      <c r="B31" s="24">
        <v>29</v>
      </c>
      <c r="C31" s="23">
        <f t="shared" si="4"/>
        <v>44563</v>
      </c>
      <c r="D31" s="24">
        <v>5</v>
      </c>
      <c r="E31" s="22" t="str">
        <f t="shared" si="0"/>
        <v>ASET</v>
      </c>
      <c r="F31" s="36" t="str">
        <f t="shared" si="1"/>
        <v xml:space="preserve"> </v>
      </c>
      <c r="G31" s="37" t="str">
        <f t="shared" ca="1" si="2"/>
        <v xml:space="preserve"> </v>
      </c>
    </row>
    <row r="32" spans="1:7" x14ac:dyDescent="0.25">
      <c r="A32" s="159">
        <f t="shared" si="3"/>
        <v>44563.25</v>
      </c>
      <c r="B32" s="24">
        <v>30</v>
      </c>
      <c r="C32" s="23">
        <f t="shared" si="4"/>
        <v>44563</v>
      </c>
      <c r="D32" s="24">
        <v>6</v>
      </c>
      <c r="E32" s="22" t="str">
        <f t="shared" si="0"/>
        <v>ASET</v>
      </c>
      <c r="F32" s="36" t="str">
        <f t="shared" si="1"/>
        <v xml:space="preserve"> </v>
      </c>
      <c r="G32" s="37" t="str">
        <f t="shared" ca="1" si="2"/>
        <v xml:space="preserve"> </v>
      </c>
    </row>
    <row r="33" spans="1:7" x14ac:dyDescent="0.25">
      <c r="A33" s="159">
        <f t="shared" si="3"/>
        <v>44563.291666666664</v>
      </c>
      <c r="B33" s="24">
        <v>31</v>
      </c>
      <c r="C33" s="23">
        <f t="shared" si="4"/>
        <v>44563</v>
      </c>
      <c r="D33" s="24">
        <v>7</v>
      </c>
      <c r="E33" s="22" t="str">
        <f t="shared" si="0"/>
        <v>ASET</v>
      </c>
      <c r="F33" s="36" t="str">
        <f t="shared" si="1"/>
        <v xml:space="preserve"> </v>
      </c>
      <c r="G33" s="37" t="str">
        <f t="shared" ca="1" si="2"/>
        <v xml:space="preserve"> </v>
      </c>
    </row>
    <row r="34" spans="1:7" x14ac:dyDescent="0.25">
      <c r="A34" s="159">
        <f t="shared" si="3"/>
        <v>44563.333333333336</v>
      </c>
      <c r="B34" s="24">
        <v>32</v>
      </c>
      <c r="C34" s="23">
        <f t="shared" si="4"/>
        <v>44563</v>
      </c>
      <c r="D34" s="24">
        <v>8</v>
      </c>
      <c r="E34" s="22" t="str">
        <f t="shared" si="0"/>
        <v>ASET</v>
      </c>
      <c r="F34" s="36" t="str">
        <f t="shared" si="1"/>
        <v xml:space="preserve"> </v>
      </c>
      <c r="G34" s="37" t="str">
        <f t="shared" ca="1" si="2"/>
        <v xml:space="preserve"> </v>
      </c>
    </row>
    <row r="35" spans="1:7" x14ac:dyDescent="0.25">
      <c r="A35" s="159">
        <f t="shared" si="3"/>
        <v>44563.375</v>
      </c>
      <c r="B35" s="24">
        <v>33</v>
      </c>
      <c r="C35" s="23">
        <f t="shared" si="4"/>
        <v>44563</v>
      </c>
      <c r="D35" s="24">
        <v>9</v>
      </c>
      <c r="E35" s="22" t="str">
        <f t="shared" si="0"/>
        <v>ASET</v>
      </c>
      <c r="F35" s="36" t="str">
        <f t="shared" si="1"/>
        <v xml:space="preserve"> </v>
      </c>
      <c r="G35" s="37" t="str">
        <f t="shared" ca="1" si="2"/>
        <v xml:space="preserve"> </v>
      </c>
    </row>
    <row r="36" spans="1:7" x14ac:dyDescent="0.25">
      <c r="A36" s="159">
        <f t="shared" si="3"/>
        <v>44563.416666666664</v>
      </c>
      <c r="B36" s="24">
        <v>34</v>
      </c>
      <c r="C36" s="23">
        <f t="shared" si="4"/>
        <v>44563</v>
      </c>
      <c r="D36" s="24">
        <v>10</v>
      </c>
      <c r="E36" s="22" t="str">
        <f t="shared" si="0"/>
        <v>ASET</v>
      </c>
      <c r="F36" s="36" t="str">
        <f t="shared" si="1"/>
        <v xml:space="preserve"> </v>
      </c>
      <c r="G36" s="37" t="str">
        <f t="shared" ca="1" si="2"/>
        <v xml:space="preserve"> </v>
      </c>
    </row>
    <row r="37" spans="1:7" x14ac:dyDescent="0.25">
      <c r="A37" s="159">
        <f t="shared" si="3"/>
        <v>44563.458333333336</v>
      </c>
      <c r="B37" s="24">
        <v>35</v>
      </c>
      <c r="C37" s="23">
        <f t="shared" si="4"/>
        <v>44563</v>
      </c>
      <c r="D37" s="24">
        <v>11</v>
      </c>
      <c r="E37" s="22" t="str">
        <f t="shared" si="0"/>
        <v>ASET</v>
      </c>
      <c r="F37" s="36" t="str">
        <f t="shared" si="1"/>
        <v xml:space="preserve"> </v>
      </c>
      <c r="G37" s="37" t="str">
        <f t="shared" ca="1" si="2"/>
        <v xml:space="preserve"> </v>
      </c>
    </row>
    <row r="38" spans="1:7" x14ac:dyDescent="0.25">
      <c r="A38" s="159">
        <f t="shared" si="3"/>
        <v>44563.5</v>
      </c>
      <c r="B38" s="24">
        <v>36</v>
      </c>
      <c r="C38" s="23">
        <f t="shared" si="4"/>
        <v>44563</v>
      </c>
      <c r="D38" s="24">
        <v>12</v>
      </c>
      <c r="E38" s="22" t="str">
        <f t="shared" si="0"/>
        <v>ASET</v>
      </c>
      <c r="F38" s="36" t="str">
        <f t="shared" si="1"/>
        <v xml:space="preserve"> </v>
      </c>
      <c r="G38" s="37" t="str">
        <f t="shared" ca="1" si="2"/>
        <v xml:space="preserve"> </v>
      </c>
    </row>
    <row r="39" spans="1:7" x14ac:dyDescent="0.25">
      <c r="A39" s="159">
        <f t="shared" si="3"/>
        <v>44563.541666666664</v>
      </c>
      <c r="B39" s="24">
        <v>37</v>
      </c>
      <c r="C39" s="23">
        <f t="shared" si="4"/>
        <v>44563</v>
      </c>
      <c r="D39" s="24">
        <v>13</v>
      </c>
      <c r="E39" s="22" t="str">
        <f t="shared" si="0"/>
        <v>ASET</v>
      </c>
      <c r="F39" s="36" t="str">
        <f t="shared" si="1"/>
        <v xml:space="preserve"> </v>
      </c>
      <c r="G39" s="37" t="str">
        <f t="shared" ca="1" si="2"/>
        <v xml:space="preserve"> </v>
      </c>
    </row>
    <row r="40" spans="1:7" x14ac:dyDescent="0.25">
      <c r="A40" s="159">
        <f t="shared" si="3"/>
        <v>44563.583333333336</v>
      </c>
      <c r="B40" s="24">
        <v>38</v>
      </c>
      <c r="C40" s="23">
        <f t="shared" si="4"/>
        <v>44563</v>
      </c>
      <c r="D40" s="24">
        <v>14</v>
      </c>
      <c r="E40" s="22" t="str">
        <f t="shared" si="0"/>
        <v>ASET</v>
      </c>
      <c r="F40" s="36" t="str">
        <f t="shared" si="1"/>
        <v xml:space="preserve"> </v>
      </c>
      <c r="G40" s="37" t="str">
        <f t="shared" ca="1" si="2"/>
        <v xml:space="preserve"> </v>
      </c>
    </row>
    <row r="41" spans="1:7" x14ac:dyDescent="0.25">
      <c r="A41" s="159">
        <f t="shared" si="3"/>
        <v>44563.625</v>
      </c>
      <c r="B41" s="24">
        <v>39</v>
      </c>
      <c r="C41" s="23">
        <f t="shared" si="4"/>
        <v>44563</v>
      </c>
      <c r="D41" s="24">
        <v>15</v>
      </c>
      <c r="E41" s="22" t="str">
        <f t="shared" si="0"/>
        <v>ASET</v>
      </c>
      <c r="F41" s="36" t="str">
        <f t="shared" si="1"/>
        <v xml:space="preserve"> </v>
      </c>
      <c r="G41" s="37" t="str">
        <f t="shared" ca="1" si="2"/>
        <v xml:space="preserve"> </v>
      </c>
    </row>
    <row r="42" spans="1:7" x14ac:dyDescent="0.25">
      <c r="A42" s="159">
        <f t="shared" si="3"/>
        <v>44563.666666666664</v>
      </c>
      <c r="B42" s="24">
        <v>40</v>
      </c>
      <c r="C42" s="23">
        <f t="shared" si="4"/>
        <v>44563</v>
      </c>
      <c r="D42" s="24">
        <v>16</v>
      </c>
      <c r="E42" s="22" t="str">
        <f t="shared" si="0"/>
        <v>ASET</v>
      </c>
      <c r="F42" s="36" t="str">
        <f t="shared" si="1"/>
        <v xml:space="preserve"> </v>
      </c>
      <c r="G42" s="37" t="str">
        <f t="shared" ca="1" si="2"/>
        <v xml:space="preserve"> </v>
      </c>
    </row>
    <row r="43" spans="1:7" x14ac:dyDescent="0.25">
      <c r="A43" s="159">
        <f t="shared" si="3"/>
        <v>44563.708333333336</v>
      </c>
      <c r="B43" s="24">
        <v>41</v>
      </c>
      <c r="C43" s="23">
        <f t="shared" si="4"/>
        <v>44563</v>
      </c>
      <c r="D43" s="24">
        <v>17</v>
      </c>
      <c r="E43" s="22" t="str">
        <f t="shared" si="0"/>
        <v>ASET</v>
      </c>
      <c r="F43" s="36" t="str">
        <f t="shared" si="1"/>
        <v xml:space="preserve"> </v>
      </c>
      <c r="G43" s="37" t="str">
        <f t="shared" ca="1" si="2"/>
        <v xml:space="preserve"> </v>
      </c>
    </row>
    <row r="44" spans="1:7" x14ac:dyDescent="0.25">
      <c r="A44" s="159">
        <f t="shared" si="3"/>
        <v>44563.75</v>
      </c>
      <c r="B44" s="24">
        <v>42</v>
      </c>
      <c r="C44" s="23">
        <f t="shared" si="4"/>
        <v>44563</v>
      </c>
      <c r="D44" s="24">
        <v>18</v>
      </c>
      <c r="E44" s="22" t="str">
        <f t="shared" si="0"/>
        <v>ASET</v>
      </c>
      <c r="F44" s="36" t="str">
        <f t="shared" si="1"/>
        <v xml:space="preserve"> </v>
      </c>
      <c r="G44" s="37" t="str">
        <f t="shared" ca="1" si="2"/>
        <v xml:space="preserve"> </v>
      </c>
    </row>
    <row r="45" spans="1:7" x14ac:dyDescent="0.25">
      <c r="A45" s="159">
        <f t="shared" si="3"/>
        <v>44563.791666666664</v>
      </c>
      <c r="B45" s="24">
        <v>43</v>
      </c>
      <c r="C45" s="23">
        <f t="shared" si="4"/>
        <v>44563</v>
      </c>
      <c r="D45" s="24">
        <v>19</v>
      </c>
      <c r="E45" s="22" t="str">
        <f t="shared" si="0"/>
        <v>ASET</v>
      </c>
      <c r="F45" s="36" t="str">
        <f t="shared" si="1"/>
        <v xml:space="preserve"> </v>
      </c>
      <c r="G45" s="37" t="str">
        <f t="shared" ca="1" si="2"/>
        <v xml:space="preserve"> </v>
      </c>
    </row>
    <row r="46" spans="1:7" x14ac:dyDescent="0.25">
      <c r="A46" s="159">
        <f t="shared" si="3"/>
        <v>44563.833333333336</v>
      </c>
      <c r="B46" s="24">
        <v>44</v>
      </c>
      <c r="C46" s="23">
        <f t="shared" si="4"/>
        <v>44563</v>
      </c>
      <c r="D46" s="24">
        <v>20</v>
      </c>
      <c r="E46" s="22" t="str">
        <f t="shared" si="0"/>
        <v>ASET</v>
      </c>
      <c r="F46" s="36" t="str">
        <f t="shared" si="1"/>
        <v xml:space="preserve"> </v>
      </c>
      <c r="G46" s="37" t="str">
        <f t="shared" ca="1" si="2"/>
        <v xml:space="preserve"> </v>
      </c>
    </row>
    <row r="47" spans="1:7" x14ac:dyDescent="0.25">
      <c r="A47" s="159">
        <f t="shared" si="3"/>
        <v>44563.875</v>
      </c>
      <c r="B47" s="24">
        <v>45</v>
      </c>
      <c r="C47" s="23">
        <f t="shared" si="4"/>
        <v>44563</v>
      </c>
      <c r="D47" s="24">
        <v>21</v>
      </c>
      <c r="E47" s="22" t="str">
        <f t="shared" si="0"/>
        <v>ASET</v>
      </c>
      <c r="F47" s="36" t="str">
        <f t="shared" si="1"/>
        <v xml:space="preserve"> </v>
      </c>
      <c r="G47" s="37" t="str">
        <f t="shared" ca="1" si="2"/>
        <v xml:space="preserve"> </v>
      </c>
    </row>
    <row r="48" spans="1:7" x14ac:dyDescent="0.25">
      <c r="A48" s="159">
        <f t="shared" si="3"/>
        <v>44563.916666666664</v>
      </c>
      <c r="B48" s="24">
        <v>46</v>
      </c>
      <c r="C48" s="23">
        <f t="shared" si="4"/>
        <v>44563</v>
      </c>
      <c r="D48" s="24">
        <v>22</v>
      </c>
      <c r="E48" s="22" t="str">
        <f t="shared" si="0"/>
        <v>ASET</v>
      </c>
      <c r="F48" s="36" t="str">
        <f t="shared" si="1"/>
        <v xml:space="preserve"> </v>
      </c>
      <c r="G48" s="37" t="str">
        <f t="shared" ca="1" si="2"/>
        <v xml:space="preserve"> </v>
      </c>
    </row>
    <row r="49" spans="1:7" x14ac:dyDescent="0.25">
      <c r="A49" s="159">
        <f t="shared" si="3"/>
        <v>44563.958333333336</v>
      </c>
      <c r="B49" s="24">
        <v>47</v>
      </c>
      <c r="C49" s="23">
        <f t="shared" si="4"/>
        <v>44563</v>
      </c>
      <c r="D49" s="24">
        <v>23</v>
      </c>
      <c r="E49" s="22" t="str">
        <f t="shared" si="0"/>
        <v>ASET</v>
      </c>
      <c r="F49" s="36" t="str">
        <f t="shared" si="1"/>
        <v xml:space="preserve"> </v>
      </c>
      <c r="G49" s="37" t="str">
        <f t="shared" ca="1" si="2"/>
        <v xml:space="preserve"> </v>
      </c>
    </row>
    <row r="50" spans="1:7" x14ac:dyDescent="0.25">
      <c r="A50" s="159">
        <f t="shared" si="3"/>
        <v>44564</v>
      </c>
      <c r="B50" s="24">
        <v>48</v>
      </c>
      <c r="C50" s="23">
        <f t="shared" si="4"/>
        <v>44563</v>
      </c>
      <c r="D50" s="24">
        <v>24</v>
      </c>
      <c r="E50" s="22" t="str">
        <f t="shared" si="0"/>
        <v>ASET</v>
      </c>
      <c r="F50" s="36" t="str">
        <f t="shared" si="1"/>
        <v xml:space="preserve"> </v>
      </c>
      <c r="G50" s="37" t="str">
        <f t="shared" ca="1" si="2"/>
        <v xml:space="preserve"> </v>
      </c>
    </row>
    <row r="51" spans="1:7" x14ac:dyDescent="0.25">
      <c r="A51" s="159">
        <f t="shared" si="3"/>
        <v>44564.041666666664</v>
      </c>
      <c r="B51" s="24">
        <v>49</v>
      </c>
      <c r="C51" s="23">
        <f t="shared" si="4"/>
        <v>44564</v>
      </c>
      <c r="D51" s="24">
        <v>1</v>
      </c>
      <c r="E51" s="22" t="str">
        <f t="shared" si="0"/>
        <v>ASET</v>
      </c>
      <c r="F51" s="36" t="str">
        <f t="shared" si="1"/>
        <v xml:space="preserve"> </v>
      </c>
      <c r="G51" s="37" t="str">
        <f t="shared" ca="1" si="2"/>
        <v xml:space="preserve"> </v>
      </c>
    </row>
    <row r="52" spans="1:7" x14ac:dyDescent="0.25">
      <c r="A52" s="159">
        <f t="shared" si="3"/>
        <v>44564.083333333336</v>
      </c>
      <c r="B52" s="24">
        <v>50</v>
      </c>
      <c r="C52" s="23">
        <f t="shared" si="4"/>
        <v>44564</v>
      </c>
      <c r="D52" s="24">
        <v>2</v>
      </c>
      <c r="E52" s="22" t="str">
        <f t="shared" si="0"/>
        <v>ASET</v>
      </c>
      <c r="F52" s="36" t="str">
        <f t="shared" si="1"/>
        <v xml:space="preserve"> </v>
      </c>
      <c r="G52" s="37" t="str">
        <f t="shared" ca="1" si="2"/>
        <v xml:space="preserve"> </v>
      </c>
    </row>
    <row r="53" spans="1:7" x14ac:dyDescent="0.25">
      <c r="A53" s="159">
        <f t="shared" si="3"/>
        <v>44564.125</v>
      </c>
      <c r="B53" s="24">
        <v>51</v>
      </c>
      <c r="C53" s="23">
        <f t="shared" si="4"/>
        <v>44564</v>
      </c>
      <c r="D53" s="24">
        <v>3</v>
      </c>
      <c r="E53" s="22" t="str">
        <f t="shared" si="0"/>
        <v>ASET</v>
      </c>
      <c r="F53" s="36" t="str">
        <f t="shared" si="1"/>
        <v xml:space="preserve"> </v>
      </c>
      <c r="G53" s="37" t="str">
        <f t="shared" ca="1" si="2"/>
        <v xml:space="preserve"> </v>
      </c>
    </row>
    <row r="54" spans="1:7" x14ac:dyDescent="0.25">
      <c r="A54" s="159">
        <f t="shared" si="3"/>
        <v>44564.166666666664</v>
      </c>
      <c r="B54" s="24">
        <v>52</v>
      </c>
      <c r="C54" s="23">
        <f t="shared" si="4"/>
        <v>44564</v>
      </c>
      <c r="D54" s="24">
        <v>4</v>
      </c>
      <c r="E54" s="22" t="str">
        <f t="shared" si="0"/>
        <v>ASET</v>
      </c>
      <c r="F54" s="36" t="str">
        <f t="shared" si="1"/>
        <v xml:space="preserve"> </v>
      </c>
      <c r="G54" s="37" t="str">
        <f t="shared" ca="1" si="2"/>
        <v xml:space="preserve"> </v>
      </c>
    </row>
    <row r="55" spans="1:7" x14ac:dyDescent="0.25">
      <c r="A55" s="159">
        <f t="shared" si="3"/>
        <v>44564.208333333336</v>
      </c>
      <c r="B55" s="24">
        <v>53</v>
      </c>
      <c r="C55" s="23">
        <f t="shared" si="4"/>
        <v>44564</v>
      </c>
      <c r="D55" s="24">
        <v>5</v>
      </c>
      <c r="E55" s="22" t="str">
        <f t="shared" si="0"/>
        <v>ASET</v>
      </c>
      <c r="F55" s="36" t="str">
        <f t="shared" si="1"/>
        <v xml:space="preserve"> </v>
      </c>
      <c r="G55" s="37" t="str">
        <f t="shared" ca="1" si="2"/>
        <v xml:space="preserve"> </v>
      </c>
    </row>
    <row r="56" spans="1:7" x14ac:dyDescent="0.25">
      <c r="A56" s="159">
        <f t="shared" si="3"/>
        <v>44564.25</v>
      </c>
      <c r="B56" s="24">
        <v>54</v>
      </c>
      <c r="C56" s="23">
        <f t="shared" si="4"/>
        <v>44564</v>
      </c>
      <c r="D56" s="24">
        <v>6</v>
      </c>
      <c r="E56" s="22" t="str">
        <f t="shared" si="0"/>
        <v>ASET</v>
      </c>
      <c r="F56" s="36" t="str">
        <f t="shared" si="1"/>
        <v xml:space="preserve"> </v>
      </c>
      <c r="G56" s="37" t="str">
        <f t="shared" ca="1" si="2"/>
        <v xml:space="preserve"> </v>
      </c>
    </row>
    <row r="57" spans="1:7" x14ac:dyDescent="0.25">
      <c r="A57" s="159">
        <f t="shared" si="3"/>
        <v>44564.291666666664</v>
      </c>
      <c r="B57" s="24">
        <v>55</v>
      </c>
      <c r="C57" s="23">
        <f t="shared" si="4"/>
        <v>44564</v>
      </c>
      <c r="D57" s="24">
        <v>7</v>
      </c>
      <c r="E57" s="22" t="str">
        <f t="shared" si="0"/>
        <v>ASET</v>
      </c>
      <c r="F57" s="36" t="str">
        <f t="shared" si="1"/>
        <v xml:space="preserve"> </v>
      </c>
      <c r="G57" s="37" t="str">
        <f t="shared" ca="1" si="2"/>
        <v xml:space="preserve"> </v>
      </c>
    </row>
    <row r="58" spans="1:7" x14ac:dyDescent="0.25">
      <c r="A58" s="159">
        <f t="shared" si="3"/>
        <v>44564.333333333336</v>
      </c>
      <c r="B58" s="24">
        <v>56</v>
      </c>
      <c r="C58" s="23">
        <f t="shared" si="4"/>
        <v>44564</v>
      </c>
      <c r="D58" s="24">
        <v>8</v>
      </c>
      <c r="E58" s="22" t="str">
        <f t="shared" si="0"/>
        <v>ASET</v>
      </c>
      <c r="F58" s="36" t="str">
        <f t="shared" si="1"/>
        <v xml:space="preserve"> </v>
      </c>
      <c r="G58" s="37" t="str">
        <f t="shared" ca="1" si="2"/>
        <v xml:space="preserve"> </v>
      </c>
    </row>
    <row r="59" spans="1:7" x14ac:dyDescent="0.25">
      <c r="A59" s="159">
        <f t="shared" si="3"/>
        <v>44564.375</v>
      </c>
      <c r="B59" s="24">
        <v>57</v>
      </c>
      <c r="C59" s="23">
        <f t="shared" si="4"/>
        <v>44564</v>
      </c>
      <c r="D59" s="24">
        <v>9</v>
      </c>
      <c r="E59" s="22" t="str">
        <f t="shared" si="0"/>
        <v>ASET</v>
      </c>
      <c r="F59" s="36" t="str">
        <f t="shared" si="1"/>
        <v xml:space="preserve"> </v>
      </c>
      <c r="G59" s="37" t="str">
        <f t="shared" ca="1" si="2"/>
        <v xml:space="preserve"> </v>
      </c>
    </row>
    <row r="60" spans="1:7" x14ac:dyDescent="0.25">
      <c r="A60" s="159">
        <f t="shared" si="3"/>
        <v>44564.416666666664</v>
      </c>
      <c r="B60" s="24">
        <v>58</v>
      </c>
      <c r="C60" s="23">
        <f t="shared" si="4"/>
        <v>44564</v>
      </c>
      <c r="D60" s="24">
        <v>10</v>
      </c>
      <c r="E60" s="22" t="str">
        <f t="shared" si="0"/>
        <v>ASET</v>
      </c>
      <c r="F60" s="36" t="str">
        <f t="shared" si="1"/>
        <v xml:space="preserve"> </v>
      </c>
      <c r="G60" s="37" t="str">
        <f t="shared" ca="1" si="2"/>
        <v xml:space="preserve"> </v>
      </c>
    </row>
    <row r="61" spans="1:7" x14ac:dyDescent="0.25">
      <c r="A61" s="159">
        <f t="shared" si="3"/>
        <v>44564.458333333336</v>
      </c>
      <c r="B61" s="24">
        <v>59</v>
      </c>
      <c r="C61" s="23">
        <f t="shared" si="4"/>
        <v>44564</v>
      </c>
      <c r="D61" s="24">
        <v>11</v>
      </c>
      <c r="E61" s="22" t="str">
        <f t="shared" si="0"/>
        <v>ASET</v>
      </c>
      <c r="F61" s="36" t="str">
        <f t="shared" si="1"/>
        <v xml:space="preserve"> </v>
      </c>
      <c r="G61" s="37" t="str">
        <f t="shared" ca="1" si="2"/>
        <v xml:space="preserve"> </v>
      </c>
    </row>
    <row r="62" spans="1:7" x14ac:dyDescent="0.25">
      <c r="A62" s="159">
        <f t="shared" si="3"/>
        <v>44564.5</v>
      </c>
      <c r="B62" s="24">
        <v>60</v>
      </c>
      <c r="C62" s="23">
        <f t="shared" si="4"/>
        <v>44564</v>
      </c>
      <c r="D62" s="24">
        <v>12</v>
      </c>
      <c r="E62" s="22" t="str">
        <f t="shared" si="0"/>
        <v>ASET</v>
      </c>
      <c r="F62" s="36" t="str">
        <f t="shared" si="1"/>
        <v xml:space="preserve"> </v>
      </c>
      <c r="G62" s="37" t="str">
        <f t="shared" ca="1" si="2"/>
        <v xml:space="preserve"> </v>
      </c>
    </row>
    <row r="63" spans="1:7" x14ac:dyDescent="0.25">
      <c r="A63" s="159">
        <f t="shared" si="3"/>
        <v>44564.541666666664</v>
      </c>
      <c r="B63" s="24">
        <v>61</v>
      </c>
      <c r="C63" s="23">
        <f t="shared" si="4"/>
        <v>44564</v>
      </c>
      <c r="D63" s="24">
        <v>13</v>
      </c>
      <c r="E63" s="22" t="str">
        <f t="shared" si="0"/>
        <v>ASET</v>
      </c>
      <c r="F63" s="36" t="str">
        <f t="shared" si="1"/>
        <v xml:space="preserve"> </v>
      </c>
      <c r="G63" s="37" t="str">
        <f t="shared" ca="1" si="2"/>
        <v xml:space="preserve"> </v>
      </c>
    </row>
    <row r="64" spans="1:7" x14ac:dyDescent="0.25">
      <c r="A64" s="159">
        <f t="shared" si="3"/>
        <v>44564.583333333336</v>
      </c>
      <c r="B64" s="24">
        <v>62</v>
      </c>
      <c r="C64" s="23">
        <f t="shared" si="4"/>
        <v>44564</v>
      </c>
      <c r="D64" s="24">
        <v>14</v>
      </c>
      <c r="E64" s="22" t="str">
        <f t="shared" si="0"/>
        <v>ASET</v>
      </c>
      <c r="F64" s="36" t="str">
        <f t="shared" si="1"/>
        <v xml:space="preserve"> </v>
      </c>
      <c r="G64" s="37" t="str">
        <f t="shared" ca="1" si="2"/>
        <v xml:space="preserve"> </v>
      </c>
    </row>
    <row r="65" spans="1:7" x14ac:dyDescent="0.25">
      <c r="A65" s="159">
        <f t="shared" si="3"/>
        <v>44564.625</v>
      </c>
      <c r="B65" s="24">
        <v>63</v>
      </c>
      <c r="C65" s="23">
        <f t="shared" si="4"/>
        <v>44564</v>
      </c>
      <c r="D65" s="24">
        <v>15</v>
      </c>
      <c r="E65" s="22" t="str">
        <f t="shared" si="0"/>
        <v>ASET</v>
      </c>
      <c r="F65" s="36" t="str">
        <f t="shared" si="1"/>
        <v xml:space="preserve"> </v>
      </c>
      <c r="G65" s="37" t="str">
        <f t="shared" ca="1" si="2"/>
        <v xml:space="preserve"> </v>
      </c>
    </row>
    <row r="66" spans="1:7" x14ac:dyDescent="0.25">
      <c r="A66" s="159">
        <f t="shared" si="3"/>
        <v>44564.666666666664</v>
      </c>
      <c r="B66" s="24">
        <v>64</v>
      </c>
      <c r="C66" s="23">
        <f t="shared" si="4"/>
        <v>44564</v>
      </c>
      <c r="D66" s="24">
        <v>16</v>
      </c>
      <c r="E66" s="22" t="str">
        <f t="shared" si="0"/>
        <v>ASET</v>
      </c>
      <c r="F66" s="36" t="str">
        <f t="shared" si="1"/>
        <v xml:space="preserve"> </v>
      </c>
      <c r="G66" s="37" t="str">
        <f t="shared" ca="1" si="2"/>
        <v xml:space="preserve"> </v>
      </c>
    </row>
    <row r="67" spans="1:7" x14ac:dyDescent="0.25">
      <c r="A67" s="159">
        <f t="shared" si="3"/>
        <v>44564.708333333336</v>
      </c>
      <c r="B67" s="24">
        <v>65</v>
      </c>
      <c r="C67" s="23">
        <f t="shared" si="4"/>
        <v>44564</v>
      </c>
      <c r="D67" s="24">
        <v>17</v>
      </c>
      <c r="E67" s="22" t="str">
        <f t="shared" ref="E67:E130" si="5">Unit</f>
        <v>ASET</v>
      </c>
      <c r="F67" s="36" t="str">
        <f t="shared" ref="F67:F130" si="6">IF(OR(AND((C67+TIME(D67-1,0,0))&gt;=Contin_Outage_Fm_01,(C67+TIME(D67-1,0,0))&lt;FLOOR(Contin_Outage_To_01,1/24)),AND((C67+TIME(D67 -1,0,0))&gt;=Contin_Outage_Fm_02,(C67+TIME(D67 -1,0,0))&lt;FLOOR(Contin_Outage_To_02,1/24)),AND((C67+TIME(D67 -1,0,0))&gt;=Contin_Outage_Fm_03,(C67+TIME(D67 -1,0,0))&lt;FLOOR(Contin_Outage_To_03,1/24)),AND((C67+TIME(D67 -1,0,0))&gt;=Contin_Outage_Fm_04,(C67+TIME(D67 -1,0,0))&lt;FLOOR(Contin_Outage_To_04,1/24)),AND((C67+TIME(D67 -1,0,0))&gt;=Contin_Outage_Fm_05,(C67+TIME(D67 -1,0,0))&lt;FLOOR(Contin_Outage_To_05,1/24)),AND((C67+TIME(D67 -1,0,0))&gt;=Contin_Outage_Fm_06,(C67+TIME(D67 -1,0,0))&lt;FLOOR(Contin_Outage_To_06,1/24)),AND((C67+TIME(D67 -1,0,0))&gt;=Contin_Outage_Fm_07,(C67+TIME(D67 -1,0,0))&lt;FLOOR(Contin_Outage_To_07,1/24)),AND((C67+TIME(D67 -1,0,0))&gt;=Contin_Outage_Fm_08,(C67+TIME(D67 -1,0,0))&lt;FLOOR(Contin_Outage_To_08,1/24)),AND((C67+TIME(D67 -1,0,0))&gt;=Contin_Outage_Fm_09,(C67+TIME(D67 -1,0,0))&lt;FLOOR(Contin_Outage_To_09,1/24)),AND((C67+TIME(D67 -1,0,0))&gt;=Contin_Outage_Fm_10,(C67+TIME(D67 -1,0,0))&lt;FLOOR(Contin_Outage_To_10,1/24)),AND(C67&gt;=(IF(AND(HOUR(Daily_Outage_Fm_01)=0,MINUTE(Daily_Outage_Fm_01)=0),Daily_Outage_Fm_01,Daily_Outage_Fm_01 -1)),C67&lt;=(IF(HOUR(Daily_Outage_To_01)=0,Daily_Outage_To_01 -1,Daily_Outage_To_01)),D67 -1&gt;=HOUR(CEILING(Daily_Outage_Fm_01,1/24)),D67 -1&lt;(IF(HOUR(Daily_Outage_To_01)=0,24,HOUR(Daily_Outage_To_01)))),AND(C67&gt;=(IF(AND(HOUR(Daily_Outage_Fm_02)=0,MINUTE(Daily_Outage_Fm_02)=0),Daily_Outage_Fm_02,Daily_Outage_Fm_02 -1)),C67&lt;=(IF(HOUR(Daily_Outage_To_02)=0,Daily_Outage_To_02 -1,Daily_Outage_To_02)),D67 -1&gt;=HOUR(CEILING(Daily_Outage_Fm_02,1/24)),D67 -1&lt;(IF(HOUR(Daily_Outage_To_02)=0,24,HOUR(Daily_Outage_To_02)))),AND(C67&gt;=(IF(AND(HOUR(Daily_Outage_Fm_03)=0,MINUTE(Daily_Outage_Fm_03)=0),Daily_Outage_Fm_03,Daily_Outage_Fm_03 -1)),C67&lt;=(IF(HOUR(Daily_Outage_To_03)=0,Daily_Outage_To_03 -1,Daily_Outage_To_03)),D67 -1&gt;=HOUR(CEILING(Daily_Outage_Fm_03,1/24)),D67 -1&lt;(IF(HOUR(Daily_Outage_To_03)=0,24,HOUR(Daily_Outage_To_03)))),AND(C67&gt;=(IF(AND(HOUR(Daily_Outage_Fm_04)=0,MINUTE(Daily_Outage_Fm_04)=0),Daily_Outage_Fm_04,Daily_Outage_Fm_04 -1)),C67&lt;=(IF(HOUR(Daily_Outage_To_04)=0,Daily_Outage_To_04 -1,Daily_Outage_To_04)),D67 -1&gt;=HOUR(CEILING(Daily_Outage_Fm_04,1/24)),D67 -1&lt;(IF(HOUR(Daily_Outage_To_04)=0,24,HOUR(Daily_Outage_To_04)))),AND(C67&gt;=(IF(AND(HOUR(Daily_Outage_Fm_05)=0,MINUTE(Daily_Outage_Fm_05)=0),Daily_Outage_Fm_05,Daily_Outage_Fm_05 -1)),C67&lt;=(IF(HOUR(Daily_Outage_To_05)=0,Daily_Outage_To_05 -1,Daily_Outage_To_05)),D67 -1&gt;=HOUR(CEILING(Daily_Outage_Fm_05,1/24)),D67 -1&lt;(IF(HOUR(Daily_Outage_To_05)=0,24,HOUR(Daily_Outage_To_05)))),AND(C67&gt;=(IF(AND(HOUR(Daily_Outage_Fm_06)=0,MINUTE(Daily_Outage_Fm_06)=0),Daily_Outage_Fm_06,Daily_Outage_Fm_06 -1)),C67&lt;=(IF(HOUR(Daily_Outage_To_06)=0,Daily_Outage_To_06 -1,Daily_Outage_To_06)),D67 -1&gt;=HOUR(CEILING(Daily_Outage_Fm_06,1/24)),D67 -1&lt;(IF(HOUR(Daily_Outage_To_06)=0,24,HOUR(Daily_Outage_To_06)))),AND(C67&gt;=(IF(AND(HOUR(Daily_Outage_Fm_07)=0,MINUTE(Daily_Outage_Fm_07)=0),Daily_Outage_Fm_07,Daily_Outage_Fm_07 -1)),C67&lt;=(IF(HOUR(Daily_Outage_To_07)=0,Daily_Outage_To_07 -1,Daily_Outage_To_07)),D67 -1&gt;=HOUR(CEILING(Daily_Outage_Fm_07,1/24)),D67 -1&lt;(IF(HOUR(Daily_Outage_To_07)=0,24,HOUR(Daily_Outage_To_07)))),AND(C67&gt;=(IF(AND(HOUR(Daily_Outage_Fm_08)=0,MINUTE(Daily_Outage_Fm_08)=0),Daily_Outage_Fm_08,Daily_Outage_Fm_08 -1)),C67&lt;=(IF(HOUR(Daily_Outage_To_08)=0,Daily_Outage_To_08 -1,Daily_Outage_To_08)),D67 -1&gt;=HOUR(CEILING(Daily_Outage_Fm_08,1/24)),D67 -1&lt;(IF(HOUR(Daily_Outage_To_08)=0,24,HOUR(Daily_Outage_To_08)))),AND(C67&gt;=(IF(AND(HOUR(Daily_Outage_Fm_09)=0,MINUTE(Daily_Outage_Fm_09)=0),Daily_Outage_Fm_09,Daily_Outage_Fm_09 -1)),C67&lt;=(IF(HOUR(Daily_Outage_To_09)=0,Daily_Outage_To_09 -1,Daily_Outage_To_09)),D67 -1&gt;=HOUR(CEILING(Daily_Outage_Fm_09,1/24)),D67 -1&lt;(IF(HOUR(Daily_Outage_To_09)=0,24,HOUR(Daily_Outage_To_09)))),AND(C67&gt;=(IF(AND(HOUR(Daily_Outage_Fm_10)=0,MINUTE(Daily_Outage_Fm_10)=0),Daily_Outage_Fm_10,Daily_Outage_Fm_10 -1)),C67&lt;=(IF(HOUR(Daily_Outage_To_10)=0,Daily_Outage_To_10 -1,Daily_Outage_To_10)),D67 -1&gt;=HOUR(CEILING(Daily_Outage_Fm_10,1/24)),D67 -1&lt;(IF(HOUR(Daily_Outage_To_10)=0,24,HOUR(Daily_Outage_To_10))))
),"Outage"," ")</f>
        <v xml:space="preserve"> </v>
      </c>
      <c r="G67" s="37" t="str">
        <f t="shared" ref="G67:G130" ca="1" si="7">IF(SUM(INDIRECT("'Arming Payment'!"&amp;"I"&amp;MATCH(B67,Range_ArmingPayment_HourOfMonth,0)&amp;":I"&amp;(MATCH(B67,Range_ArmingPayment_HourOfMonth,0)+2)))&gt;0,"Armed"," ")</f>
        <v xml:space="preserve"> </v>
      </c>
    </row>
    <row r="68" spans="1:7" x14ac:dyDescent="0.25">
      <c r="A68" s="159">
        <f t="shared" ref="A68:A131" si="8">C68+(D68/24)</f>
        <v>44564.75</v>
      </c>
      <c r="B68" s="24">
        <v>66</v>
      </c>
      <c r="C68" s="23">
        <f t="shared" si="4"/>
        <v>44564</v>
      </c>
      <c r="D68" s="24">
        <v>18</v>
      </c>
      <c r="E68" s="22" t="str">
        <f t="shared" si="5"/>
        <v>ASET</v>
      </c>
      <c r="F68" s="36" t="str">
        <f t="shared" si="6"/>
        <v xml:space="preserve"> </v>
      </c>
      <c r="G68" s="37" t="str">
        <f t="shared" ca="1" si="7"/>
        <v xml:space="preserve"> </v>
      </c>
    </row>
    <row r="69" spans="1:7" x14ac:dyDescent="0.25">
      <c r="A69" s="159">
        <f t="shared" si="8"/>
        <v>44564.791666666664</v>
      </c>
      <c r="B69" s="24">
        <v>67</v>
      </c>
      <c r="C69" s="23">
        <f t="shared" ref="C69:C132" si="9">IF(D69&gt;D68,C68,C68+1)</f>
        <v>44564</v>
      </c>
      <c r="D69" s="24">
        <v>19</v>
      </c>
      <c r="E69" s="22" t="str">
        <f t="shared" si="5"/>
        <v>ASET</v>
      </c>
      <c r="F69" s="36" t="str">
        <f t="shared" si="6"/>
        <v xml:space="preserve"> </v>
      </c>
      <c r="G69" s="37" t="str">
        <f t="shared" ca="1" si="7"/>
        <v xml:space="preserve"> </v>
      </c>
    </row>
    <row r="70" spans="1:7" x14ac:dyDescent="0.25">
      <c r="A70" s="159">
        <f t="shared" si="8"/>
        <v>44564.833333333336</v>
      </c>
      <c r="B70" s="24">
        <v>68</v>
      </c>
      <c r="C70" s="23">
        <f t="shared" si="9"/>
        <v>44564</v>
      </c>
      <c r="D70" s="24">
        <v>20</v>
      </c>
      <c r="E70" s="22" t="str">
        <f t="shared" si="5"/>
        <v>ASET</v>
      </c>
      <c r="F70" s="36" t="str">
        <f t="shared" si="6"/>
        <v xml:space="preserve"> </v>
      </c>
      <c r="G70" s="37" t="str">
        <f t="shared" ca="1" si="7"/>
        <v xml:space="preserve"> </v>
      </c>
    </row>
    <row r="71" spans="1:7" x14ac:dyDescent="0.25">
      <c r="A71" s="159">
        <f t="shared" si="8"/>
        <v>44564.875</v>
      </c>
      <c r="B71" s="24">
        <v>69</v>
      </c>
      <c r="C71" s="23">
        <f t="shared" si="9"/>
        <v>44564</v>
      </c>
      <c r="D71" s="24">
        <v>21</v>
      </c>
      <c r="E71" s="22" t="str">
        <f t="shared" si="5"/>
        <v>ASET</v>
      </c>
      <c r="F71" s="36" t="str">
        <f t="shared" si="6"/>
        <v xml:space="preserve"> </v>
      </c>
      <c r="G71" s="37" t="str">
        <f t="shared" ca="1" si="7"/>
        <v xml:space="preserve"> </v>
      </c>
    </row>
    <row r="72" spans="1:7" x14ac:dyDescent="0.25">
      <c r="A72" s="159">
        <f t="shared" si="8"/>
        <v>44564.916666666664</v>
      </c>
      <c r="B72" s="24">
        <v>70</v>
      </c>
      <c r="C72" s="23">
        <f t="shared" si="9"/>
        <v>44564</v>
      </c>
      <c r="D72" s="24">
        <v>22</v>
      </c>
      <c r="E72" s="22" t="str">
        <f t="shared" si="5"/>
        <v>ASET</v>
      </c>
      <c r="F72" s="36" t="str">
        <f t="shared" si="6"/>
        <v xml:space="preserve"> </v>
      </c>
      <c r="G72" s="37" t="str">
        <f t="shared" ca="1" si="7"/>
        <v xml:space="preserve"> </v>
      </c>
    </row>
    <row r="73" spans="1:7" x14ac:dyDescent="0.25">
      <c r="A73" s="159">
        <f t="shared" si="8"/>
        <v>44564.958333333336</v>
      </c>
      <c r="B73" s="24">
        <v>71</v>
      </c>
      <c r="C73" s="23">
        <f t="shared" si="9"/>
        <v>44564</v>
      </c>
      <c r="D73" s="24">
        <v>23</v>
      </c>
      <c r="E73" s="22" t="str">
        <f t="shared" si="5"/>
        <v>ASET</v>
      </c>
      <c r="F73" s="36" t="str">
        <f t="shared" si="6"/>
        <v xml:space="preserve"> </v>
      </c>
      <c r="G73" s="37" t="str">
        <f t="shared" ca="1" si="7"/>
        <v xml:space="preserve"> </v>
      </c>
    </row>
    <row r="74" spans="1:7" x14ac:dyDescent="0.25">
      <c r="A74" s="159">
        <f t="shared" si="8"/>
        <v>44565</v>
      </c>
      <c r="B74" s="24">
        <v>72</v>
      </c>
      <c r="C74" s="23">
        <f t="shared" si="9"/>
        <v>44564</v>
      </c>
      <c r="D74" s="24">
        <v>24</v>
      </c>
      <c r="E74" s="22" t="str">
        <f t="shared" si="5"/>
        <v>ASET</v>
      </c>
      <c r="F74" s="36" t="str">
        <f t="shared" si="6"/>
        <v xml:space="preserve"> </v>
      </c>
      <c r="G74" s="37" t="str">
        <f t="shared" ca="1" si="7"/>
        <v xml:space="preserve"> </v>
      </c>
    </row>
    <row r="75" spans="1:7" x14ac:dyDescent="0.25">
      <c r="A75" s="159">
        <f t="shared" si="8"/>
        <v>44565.041666666664</v>
      </c>
      <c r="B75" s="24">
        <v>73</v>
      </c>
      <c r="C75" s="23">
        <f t="shared" si="9"/>
        <v>44565</v>
      </c>
      <c r="D75" s="24">
        <v>1</v>
      </c>
      <c r="E75" s="22" t="str">
        <f t="shared" si="5"/>
        <v>ASET</v>
      </c>
      <c r="F75" s="36" t="str">
        <f t="shared" si="6"/>
        <v xml:space="preserve"> </v>
      </c>
      <c r="G75" s="37" t="str">
        <f t="shared" ca="1" si="7"/>
        <v xml:space="preserve"> </v>
      </c>
    </row>
    <row r="76" spans="1:7" x14ac:dyDescent="0.25">
      <c r="A76" s="159">
        <f t="shared" si="8"/>
        <v>44565.083333333336</v>
      </c>
      <c r="B76" s="24">
        <v>74</v>
      </c>
      <c r="C76" s="23">
        <f t="shared" si="9"/>
        <v>44565</v>
      </c>
      <c r="D76" s="24">
        <v>2</v>
      </c>
      <c r="E76" s="22" t="str">
        <f t="shared" si="5"/>
        <v>ASET</v>
      </c>
      <c r="F76" s="36" t="str">
        <f t="shared" si="6"/>
        <v xml:space="preserve"> </v>
      </c>
      <c r="G76" s="37" t="str">
        <f t="shared" ca="1" si="7"/>
        <v xml:space="preserve"> </v>
      </c>
    </row>
    <row r="77" spans="1:7" x14ac:dyDescent="0.25">
      <c r="A77" s="159">
        <f t="shared" si="8"/>
        <v>44565.125</v>
      </c>
      <c r="B77" s="24">
        <v>75</v>
      </c>
      <c r="C77" s="23">
        <f t="shared" si="9"/>
        <v>44565</v>
      </c>
      <c r="D77" s="24">
        <v>3</v>
      </c>
      <c r="E77" s="22" t="str">
        <f t="shared" si="5"/>
        <v>ASET</v>
      </c>
      <c r="F77" s="36" t="str">
        <f t="shared" si="6"/>
        <v xml:space="preserve"> </v>
      </c>
      <c r="G77" s="37" t="str">
        <f t="shared" ca="1" si="7"/>
        <v xml:space="preserve"> </v>
      </c>
    </row>
    <row r="78" spans="1:7" x14ac:dyDescent="0.25">
      <c r="A78" s="159">
        <f t="shared" si="8"/>
        <v>44565.166666666664</v>
      </c>
      <c r="B78" s="24">
        <v>76</v>
      </c>
      <c r="C78" s="23">
        <f t="shared" si="9"/>
        <v>44565</v>
      </c>
      <c r="D78" s="24">
        <v>4</v>
      </c>
      <c r="E78" s="22" t="str">
        <f t="shared" si="5"/>
        <v>ASET</v>
      </c>
      <c r="F78" s="36" t="str">
        <f t="shared" si="6"/>
        <v xml:space="preserve"> </v>
      </c>
      <c r="G78" s="37" t="str">
        <f t="shared" ca="1" si="7"/>
        <v xml:space="preserve"> </v>
      </c>
    </row>
    <row r="79" spans="1:7" x14ac:dyDescent="0.25">
      <c r="A79" s="159">
        <f t="shared" si="8"/>
        <v>44565.208333333336</v>
      </c>
      <c r="B79" s="24">
        <v>77</v>
      </c>
      <c r="C79" s="23">
        <f t="shared" si="9"/>
        <v>44565</v>
      </c>
      <c r="D79" s="24">
        <v>5</v>
      </c>
      <c r="E79" s="22" t="str">
        <f t="shared" si="5"/>
        <v>ASET</v>
      </c>
      <c r="F79" s="36" t="str">
        <f t="shared" si="6"/>
        <v xml:space="preserve"> </v>
      </c>
      <c r="G79" s="37" t="str">
        <f t="shared" ca="1" si="7"/>
        <v xml:space="preserve"> </v>
      </c>
    </row>
    <row r="80" spans="1:7" x14ac:dyDescent="0.25">
      <c r="A80" s="159">
        <f t="shared" si="8"/>
        <v>44565.25</v>
      </c>
      <c r="B80" s="24">
        <v>78</v>
      </c>
      <c r="C80" s="23">
        <f t="shared" si="9"/>
        <v>44565</v>
      </c>
      <c r="D80" s="24">
        <v>6</v>
      </c>
      <c r="E80" s="22" t="str">
        <f t="shared" si="5"/>
        <v>ASET</v>
      </c>
      <c r="F80" s="36" t="str">
        <f t="shared" si="6"/>
        <v xml:space="preserve"> </v>
      </c>
      <c r="G80" s="37" t="str">
        <f t="shared" ca="1" si="7"/>
        <v xml:space="preserve"> </v>
      </c>
    </row>
    <row r="81" spans="1:7" x14ac:dyDescent="0.25">
      <c r="A81" s="159">
        <f t="shared" si="8"/>
        <v>44565.291666666664</v>
      </c>
      <c r="B81" s="24">
        <v>79</v>
      </c>
      <c r="C81" s="23">
        <f t="shared" si="9"/>
        <v>44565</v>
      </c>
      <c r="D81" s="24">
        <v>7</v>
      </c>
      <c r="E81" s="22" t="str">
        <f t="shared" si="5"/>
        <v>ASET</v>
      </c>
      <c r="F81" s="36" t="str">
        <f t="shared" si="6"/>
        <v xml:space="preserve"> </v>
      </c>
      <c r="G81" s="37" t="str">
        <f t="shared" ca="1" si="7"/>
        <v xml:space="preserve"> </v>
      </c>
    </row>
    <row r="82" spans="1:7" x14ac:dyDescent="0.25">
      <c r="A82" s="159">
        <f t="shared" si="8"/>
        <v>44565.333333333336</v>
      </c>
      <c r="B82" s="24">
        <v>80</v>
      </c>
      <c r="C82" s="23">
        <f t="shared" si="9"/>
        <v>44565</v>
      </c>
      <c r="D82" s="24">
        <v>8</v>
      </c>
      <c r="E82" s="22" t="str">
        <f t="shared" si="5"/>
        <v>ASET</v>
      </c>
      <c r="F82" s="36" t="str">
        <f t="shared" si="6"/>
        <v xml:space="preserve"> </v>
      </c>
      <c r="G82" s="37" t="str">
        <f t="shared" ca="1" si="7"/>
        <v xml:space="preserve"> </v>
      </c>
    </row>
    <row r="83" spans="1:7" x14ac:dyDescent="0.25">
      <c r="A83" s="159">
        <f t="shared" si="8"/>
        <v>44565.375</v>
      </c>
      <c r="B83" s="24">
        <v>81</v>
      </c>
      <c r="C83" s="23">
        <f t="shared" si="9"/>
        <v>44565</v>
      </c>
      <c r="D83" s="24">
        <v>9</v>
      </c>
      <c r="E83" s="22" t="str">
        <f t="shared" si="5"/>
        <v>ASET</v>
      </c>
      <c r="F83" s="36" t="str">
        <f t="shared" si="6"/>
        <v xml:space="preserve"> </v>
      </c>
      <c r="G83" s="37" t="str">
        <f t="shared" ca="1" si="7"/>
        <v xml:space="preserve"> </v>
      </c>
    </row>
    <row r="84" spans="1:7" x14ac:dyDescent="0.25">
      <c r="A84" s="159">
        <f t="shared" si="8"/>
        <v>44565.416666666664</v>
      </c>
      <c r="B84" s="24">
        <v>82</v>
      </c>
      <c r="C84" s="23">
        <f t="shared" si="9"/>
        <v>44565</v>
      </c>
      <c r="D84" s="24">
        <v>10</v>
      </c>
      <c r="E84" s="22" t="str">
        <f t="shared" si="5"/>
        <v>ASET</v>
      </c>
      <c r="F84" s="36" t="str">
        <f t="shared" si="6"/>
        <v xml:space="preserve"> </v>
      </c>
      <c r="G84" s="37" t="str">
        <f t="shared" ca="1" si="7"/>
        <v xml:space="preserve"> </v>
      </c>
    </row>
    <row r="85" spans="1:7" x14ac:dyDescent="0.25">
      <c r="A85" s="159">
        <f t="shared" si="8"/>
        <v>44565.458333333336</v>
      </c>
      <c r="B85" s="24">
        <v>83</v>
      </c>
      <c r="C85" s="23">
        <f t="shared" si="9"/>
        <v>44565</v>
      </c>
      <c r="D85" s="24">
        <v>11</v>
      </c>
      <c r="E85" s="22" t="str">
        <f t="shared" si="5"/>
        <v>ASET</v>
      </c>
      <c r="F85" s="36" t="str">
        <f t="shared" si="6"/>
        <v xml:space="preserve"> </v>
      </c>
      <c r="G85" s="37" t="str">
        <f t="shared" ca="1" si="7"/>
        <v xml:space="preserve"> </v>
      </c>
    </row>
    <row r="86" spans="1:7" x14ac:dyDescent="0.25">
      <c r="A86" s="159">
        <f t="shared" si="8"/>
        <v>44565.5</v>
      </c>
      <c r="B86" s="24">
        <v>84</v>
      </c>
      <c r="C86" s="23">
        <f t="shared" si="9"/>
        <v>44565</v>
      </c>
      <c r="D86" s="24">
        <v>12</v>
      </c>
      <c r="E86" s="22" t="str">
        <f t="shared" si="5"/>
        <v>ASET</v>
      </c>
      <c r="F86" s="36" t="str">
        <f t="shared" si="6"/>
        <v xml:space="preserve"> </v>
      </c>
      <c r="G86" s="37" t="str">
        <f t="shared" ca="1" si="7"/>
        <v xml:space="preserve"> </v>
      </c>
    </row>
    <row r="87" spans="1:7" x14ac:dyDescent="0.25">
      <c r="A87" s="159">
        <f t="shared" si="8"/>
        <v>44565.541666666664</v>
      </c>
      <c r="B87" s="24">
        <v>85</v>
      </c>
      <c r="C87" s="23">
        <f t="shared" si="9"/>
        <v>44565</v>
      </c>
      <c r="D87" s="24">
        <v>13</v>
      </c>
      <c r="E87" s="22" t="str">
        <f t="shared" si="5"/>
        <v>ASET</v>
      </c>
      <c r="F87" s="36" t="str">
        <f t="shared" si="6"/>
        <v xml:space="preserve"> </v>
      </c>
      <c r="G87" s="37" t="str">
        <f t="shared" ca="1" si="7"/>
        <v xml:space="preserve"> </v>
      </c>
    </row>
    <row r="88" spans="1:7" x14ac:dyDescent="0.25">
      <c r="A88" s="159">
        <f t="shared" si="8"/>
        <v>44565.583333333336</v>
      </c>
      <c r="B88" s="24">
        <v>86</v>
      </c>
      <c r="C88" s="23">
        <f t="shared" si="9"/>
        <v>44565</v>
      </c>
      <c r="D88" s="24">
        <v>14</v>
      </c>
      <c r="E88" s="22" t="str">
        <f t="shared" si="5"/>
        <v>ASET</v>
      </c>
      <c r="F88" s="36" t="str">
        <f t="shared" si="6"/>
        <v xml:space="preserve"> </v>
      </c>
      <c r="G88" s="37" t="str">
        <f t="shared" ca="1" si="7"/>
        <v xml:space="preserve"> </v>
      </c>
    </row>
    <row r="89" spans="1:7" x14ac:dyDescent="0.25">
      <c r="A89" s="159">
        <f t="shared" si="8"/>
        <v>44565.625</v>
      </c>
      <c r="B89" s="24">
        <v>87</v>
      </c>
      <c r="C89" s="23">
        <f t="shared" si="9"/>
        <v>44565</v>
      </c>
      <c r="D89" s="24">
        <v>15</v>
      </c>
      <c r="E89" s="22" t="str">
        <f t="shared" si="5"/>
        <v>ASET</v>
      </c>
      <c r="F89" s="36" t="str">
        <f t="shared" si="6"/>
        <v xml:space="preserve"> </v>
      </c>
      <c r="G89" s="37" t="str">
        <f t="shared" ca="1" si="7"/>
        <v xml:space="preserve"> </v>
      </c>
    </row>
    <row r="90" spans="1:7" x14ac:dyDescent="0.25">
      <c r="A90" s="159">
        <f t="shared" si="8"/>
        <v>44565.666666666664</v>
      </c>
      <c r="B90" s="24">
        <v>88</v>
      </c>
      <c r="C90" s="23">
        <f t="shared" si="9"/>
        <v>44565</v>
      </c>
      <c r="D90" s="24">
        <v>16</v>
      </c>
      <c r="E90" s="22" t="str">
        <f t="shared" si="5"/>
        <v>ASET</v>
      </c>
      <c r="F90" s="36" t="str">
        <f t="shared" si="6"/>
        <v xml:space="preserve"> </v>
      </c>
      <c r="G90" s="37" t="str">
        <f t="shared" ca="1" si="7"/>
        <v xml:space="preserve"> </v>
      </c>
    </row>
    <row r="91" spans="1:7" x14ac:dyDescent="0.25">
      <c r="A91" s="159">
        <f t="shared" si="8"/>
        <v>44565.708333333336</v>
      </c>
      <c r="B91" s="24">
        <v>89</v>
      </c>
      <c r="C91" s="23">
        <f t="shared" si="9"/>
        <v>44565</v>
      </c>
      <c r="D91" s="24">
        <v>17</v>
      </c>
      <c r="E91" s="22" t="str">
        <f t="shared" si="5"/>
        <v>ASET</v>
      </c>
      <c r="F91" s="36" t="str">
        <f t="shared" si="6"/>
        <v xml:space="preserve"> </v>
      </c>
      <c r="G91" s="37" t="str">
        <f t="shared" ca="1" si="7"/>
        <v xml:space="preserve"> </v>
      </c>
    </row>
    <row r="92" spans="1:7" x14ac:dyDescent="0.25">
      <c r="A92" s="159">
        <f t="shared" si="8"/>
        <v>44565.75</v>
      </c>
      <c r="B92" s="24">
        <v>90</v>
      </c>
      <c r="C92" s="23">
        <f t="shared" si="9"/>
        <v>44565</v>
      </c>
      <c r="D92" s="24">
        <v>18</v>
      </c>
      <c r="E92" s="22" t="str">
        <f t="shared" si="5"/>
        <v>ASET</v>
      </c>
      <c r="F92" s="36" t="str">
        <f t="shared" si="6"/>
        <v xml:space="preserve"> </v>
      </c>
      <c r="G92" s="37" t="str">
        <f t="shared" ca="1" si="7"/>
        <v xml:space="preserve"> </v>
      </c>
    </row>
    <row r="93" spans="1:7" x14ac:dyDescent="0.25">
      <c r="A93" s="159">
        <f t="shared" si="8"/>
        <v>44565.791666666664</v>
      </c>
      <c r="B93" s="24">
        <v>91</v>
      </c>
      <c r="C93" s="23">
        <f t="shared" si="9"/>
        <v>44565</v>
      </c>
      <c r="D93" s="24">
        <v>19</v>
      </c>
      <c r="E93" s="22" t="str">
        <f t="shared" si="5"/>
        <v>ASET</v>
      </c>
      <c r="F93" s="36" t="str">
        <f t="shared" si="6"/>
        <v xml:space="preserve"> </v>
      </c>
      <c r="G93" s="37" t="str">
        <f t="shared" ca="1" si="7"/>
        <v xml:space="preserve"> </v>
      </c>
    </row>
    <row r="94" spans="1:7" x14ac:dyDescent="0.25">
      <c r="A94" s="159">
        <f t="shared" si="8"/>
        <v>44565.833333333336</v>
      </c>
      <c r="B94" s="24">
        <v>92</v>
      </c>
      <c r="C94" s="23">
        <f t="shared" si="9"/>
        <v>44565</v>
      </c>
      <c r="D94" s="24">
        <v>20</v>
      </c>
      <c r="E94" s="22" t="str">
        <f t="shared" si="5"/>
        <v>ASET</v>
      </c>
      <c r="F94" s="36" t="str">
        <f t="shared" si="6"/>
        <v xml:space="preserve"> </v>
      </c>
      <c r="G94" s="37" t="str">
        <f t="shared" ca="1" si="7"/>
        <v xml:space="preserve"> </v>
      </c>
    </row>
    <row r="95" spans="1:7" x14ac:dyDescent="0.25">
      <c r="A95" s="159">
        <f t="shared" si="8"/>
        <v>44565.875</v>
      </c>
      <c r="B95" s="24">
        <v>93</v>
      </c>
      <c r="C95" s="23">
        <f t="shared" si="9"/>
        <v>44565</v>
      </c>
      <c r="D95" s="24">
        <v>21</v>
      </c>
      <c r="E95" s="22" t="str">
        <f t="shared" si="5"/>
        <v>ASET</v>
      </c>
      <c r="F95" s="36" t="str">
        <f t="shared" si="6"/>
        <v xml:space="preserve"> </v>
      </c>
      <c r="G95" s="37" t="str">
        <f t="shared" ca="1" si="7"/>
        <v xml:space="preserve"> </v>
      </c>
    </row>
    <row r="96" spans="1:7" x14ac:dyDescent="0.25">
      <c r="A96" s="159">
        <f t="shared" si="8"/>
        <v>44565.916666666664</v>
      </c>
      <c r="B96" s="24">
        <v>94</v>
      </c>
      <c r="C96" s="23">
        <f t="shared" si="9"/>
        <v>44565</v>
      </c>
      <c r="D96" s="24">
        <v>22</v>
      </c>
      <c r="E96" s="22" t="str">
        <f t="shared" si="5"/>
        <v>ASET</v>
      </c>
      <c r="F96" s="36" t="str">
        <f t="shared" si="6"/>
        <v xml:space="preserve"> </v>
      </c>
      <c r="G96" s="37" t="str">
        <f t="shared" ca="1" si="7"/>
        <v xml:space="preserve"> </v>
      </c>
    </row>
    <row r="97" spans="1:7" x14ac:dyDescent="0.25">
      <c r="A97" s="159">
        <f t="shared" si="8"/>
        <v>44565.958333333336</v>
      </c>
      <c r="B97" s="24">
        <v>95</v>
      </c>
      <c r="C97" s="23">
        <f t="shared" si="9"/>
        <v>44565</v>
      </c>
      <c r="D97" s="24">
        <v>23</v>
      </c>
      <c r="E97" s="22" t="str">
        <f t="shared" si="5"/>
        <v>ASET</v>
      </c>
      <c r="F97" s="36" t="str">
        <f t="shared" si="6"/>
        <v xml:space="preserve"> </v>
      </c>
      <c r="G97" s="37" t="str">
        <f t="shared" ca="1" si="7"/>
        <v xml:space="preserve"> </v>
      </c>
    </row>
    <row r="98" spans="1:7" x14ac:dyDescent="0.25">
      <c r="A98" s="159">
        <f t="shared" si="8"/>
        <v>44566</v>
      </c>
      <c r="B98" s="24">
        <v>96</v>
      </c>
      <c r="C98" s="23">
        <f t="shared" si="9"/>
        <v>44565</v>
      </c>
      <c r="D98" s="24">
        <v>24</v>
      </c>
      <c r="E98" s="22" t="str">
        <f t="shared" si="5"/>
        <v>ASET</v>
      </c>
      <c r="F98" s="36" t="str">
        <f t="shared" si="6"/>
        <v xml:space="preserve"> </v>
      </c>
      <c r="G98" s="37" t="str">
        <f t="shared" ca="1" si="7"/>
        <v xml:space="preserve"> </v>
      </c>
    </row>
    <row r="99" spans="1:7" x14ac:dyDescent="0.25">
      <c r="A99" s="159">
        <f t="shared" si="8"/>
        <v>44566.041666666664</v>
      </c>
      <c r="B99" s="24">
        <v>97</v>
      </c>
      <c r="C99" s="23">
        <f t="shared" si="9"/>
        <v>44566</v>
      </c>
      <c r="D99" s="24">
        <v>1</v>
      </c>
      <c r="E99" s="22" t="str">
        <f t="shared" si="5"/>
        <v>ASET</v>
      </c>
      <c r="F99" s="36" t="str">
        <f t="shared" si="6"/>
        <v xml:space="preserve"> </v>
      </c>
      <c r="G99" s="37" t="str">
        <f t="shared" ca="1" si="7"/>
        <v xml:space="preserve"> </v>
      </c>
    </row>
    <row r="100" spans="1:7" x14ac:dyDescent="0.25">
      <c r="A100" s="159">
        <f t="shared" si="8"/>
        <v>44566.083333333336</v>
      </c>
      <c r="B100" s="24">
        <v>98</v>
      </c>
      <c r="C100" s="23">
        <f t="shared" si="9"/>
        <v>44566</v>
      </c>
      <c r="D100" s="24">
        <v>2</v>
      </c>
      <c r="E100" s="22" t="str">
        <f t="shared" si="5"/>
        <v>ASET</v>
      </c>
      <c r="F100" s="36" t="str">
        <f t="shared" si="6"/>
        <v xml:space="preserve"> </v>
      </c>
      <c r="G100" s="37" t="str">
        <f t="shared" ca="1" si="7"/>
        <v xml:space="preserve"> </v>
      </c>
    </row>
    <row r="101" spans="1:7" x14ac:dyDescent="0.25">
      <c r="A101" s="159">
        <f t="shared" si="8"/>
        <v>44566.125</v>
      </c>
      <c r="B101" s="24">
        <v>99</v>
      </c>
      <c r="C101" s="23">
        <f t="shared" si="9"/>
        <v>44566</v>
      </c>
      <c r="D101" s="24">
        <v>3</v>
      </c>
      <c r="E101" s="22" t="str">
        <f t="shared" si="5"/>
        <v>ASET</v>
      </c>
      <c r="F101" s="36" t="str">
        <f t="shared" si="6"/>
        <v xml:space="preserve"> </v>
      </c>
      <c r="G101" s="37" t="str">
        <f t="shared" ca="1" si="7"/>
        <v xml:space="preserve"> </v>
      </c>
    </row>
    <row r="102" spans="1:7" x14ac:dyDescent="0.25">
      <c r="A102" s="159">
        <f t="shared" si="8"/>
        <v>44566.166666666664</v>
      </c>
      <c r="B102" s="24">
        <v>100</v>
      </c>
      <c r="C102" s="23">
        <f t="shared" si="9"/>
        <v>44566</v>
      </c>
      <c r="D102" s="24">
        <v>4</v>
      </c>
      <c r="E102" s="22" t="str">
        <f t="shared" si="5"/>
        <v>ASET</v>
      </c>
      <c r="F102" s="36" t="str">
        <f t="shared" si="6"/>
        <v xml:space="preserve"> </v>
      </c>
      <c r="G102" s="37" t="str">
        <f t="shared" ca="1" si="7"/>
        <v xml:space="preserve"> </v>
      </c>
    </row>
    <row r="103" spans="1:7" x14ac:dyDescent="0.25">
      <c r="A103" s="159">
        <f t="shared" si="8"/>
        <v>44566.208333333336</v>
      </c>
      <c r="B103" s="24">
        <v>101</v>
      </c>
      <c r="C103" s="23">
        <f t="shared" si="9"/>
        <v>44566</v>
      </c>
      <c r="D103" s="24">
        <v>5</v>
      </c>
      <c r="E103" s="22" t="str">
        <f t="shared" si="5"/>
        <v>ASET</v>
      </c>
      <c r="F103" s="36" t="str">
        <f t="shared" si="6"/>
        <v xml:space="preserve"> </v>
      </c>
      <c r="G103" s="37" t="str">
        <f t="shared" ca="1" si="7"/>
        <v xml:space="preserve"> </v>
      </c>
    </row>
    <row r="104" spans="1:7" x14ac:dyDescent="0.25">
      <c r="A104" s="159">
        <f t="shared" si="8"/>
        <v>44566.25</v>
      </c>
      <c r="B104" s="24">
        <v>102</v>
      </c>
      <c r="C104" s="23">
        <f t="shared" si="9"/>
        <v>44566</v>
      </c>
      <c r="D104" s="24">
        <v>6</v>
      </c>
      <c r="E104" s="22" t="str">
        <f t="shared" si="5"/>
        <v>ASET</v>
      </c>
      <c r="F104" s="36" t="str">
        <f t="shared" si="6"/>
        <v xml:space="preserve"> </v>
      </c>
      <c r="G104" s="37" t="str">
        <f t="shared" ca="1" si="7"/>
        <v xml:space="preserve"> </v>
      </c>
    </row>
    <row r="105" spans="1:7" x14ac:dyDescent="0.25">
      <c r="A105" s="159">
        <f t="shared" si="8"/>
        <v>44566.291666666664</v>
      </c>
      <c r="B105" s="24">
        <v>103</v>
      </c>
      <c r="C105" s="23">
        <f t="shared" si="9"/>
        <v>44566</v>
      </c>
      <c r="D105" s="24">
        <v>7</v>
      </c>
      <c r="E105" s="22" t="str">
        <f t="shared" si="5"/>
        <v>ASET</v>
      </c>
      <c r="F105" s="36" t="str">
        <f t="shared" si="6"/>
        <v xml:space="preserve"> </v>
      </c>
      <c r="G105" s="37" t="str">
        <f t="shared" ca="1" si="7"/>
        <v xml:space="preserve"> </v>
      </c>
    </row>
    <row r="106" spans="1:7" x14ac:dyDescent="0.25">
      <c r="A106" s="159">
        <f t="shared" si="8"/>
        <v>44566.333333333336</v>
      </c>
      <c r="B106" s="24">
        <v>104</v>
      </c>
      <c r="C106" s="23">
        <f t="shared" si="9"/>
        <v>44566</v>
      </c>
      <c r="D106" s="24">
        <v>8</v>
      </c>
      <c r="E106" s="22" t="str">
        <f t="shared" si="5"/>
        <v>ASET</v>
      </c>
      <c r="F106" s="36" t="str">
        <f t="shared" si="6"/>
        <v xml:space="preserve"> </v>
      </c>
      <c r="G106" s="37" t="str">
        <f t="shared" ca="1" si="7"/>
        <v xml:space="preserve"> </v>
      </c>
    </row>
    <row r="107" spans="1:7" x14ac:dyDescent="0.25">
      <c r="A107" s="159">
        <f t="shared" si="8"/>
        <v>44566.375</v>
      </c>
      <c r="B107" s="24">
        <v>105</v>
      </c>
      <c r="C107" s="23">
        <f t="shared" si="9"/>
        <v>44566</v>
      </c>
      <c r="D107" s="24">
        <v>9</v>
      </c>
      <c r="E107" s="22" t="str">
        <f t="shared" si="5"/>
        <v>ASET</v>
      </c>
      <c r="F107" s="36" t="str">
        <f t="shared" si="6"/>
        <v xml:space="preserve"> </v>
      </c>
      <c r="G107" s="37" t="str">
        <f t="shared" ca="1" si="7"/>
        <v xml:space="preserve"> </v>
      </c>
    </row>
    <row r="108" spans="1:7" x14ac:dyDescent="0.25">
      <c r="A108" s="159">
        <f t="shared" si="8"/>
        <v>44566.416666666664</v>
      </c>
      <c r="B108" s="24">
        <v>106</v>
      </c>
      <c r="C108" s="23">
        <f t="shared" si="9"/>
        <v>44566</v>
      </c>
      <c r="D108" s="24">
        <v>10</v>
      </c>
      <c r="E108" s="22" t="str">
        <f t="shared" si="5"/>
        <v>ASET</v>
      </c>
      <c r="F108" s="36" t="str">
        <f t="shared" si="6"/>
        <v xml:space="preserve"> </v>
      </c>
      <c r="G108" s="37" t="str">
        <f t="shared" ca="1" si="7"/>
        <v xml:space="preserve"> </v>
      </c>
    </row>
    <row r="109" spans="1:7" x14ac:dyDescent="0.25">
      <c r="A109" s="159">
        <f t="shared" si="8"/>
        <v>44566.458333333336</v>
      </c>
      <c r="B109" s="24">
        <v>107</v>
      </c>
      <c r="C109" s="23">
        <f t="shared" si="9"/>
        <v>44566</v>
      </c>
      <c r="D109" s="24">
        <v>11</v>
      </c>
      <c r="E109" s="22" t="str">
        <f t="shared" si="5"/>
        <v>ASET</v>
      </c>
      <c r="F109" s="36" t="str">
        <f t="shared" si="6"/>
        <v xml:space="preserve"> </v>
      </c>
      <c r="G109" s="37" t="str">
        <f t="shared" ca="1" si="7"/>
        <v xml:space="preserve"> </v>
      </c>
    </row>
    <row r="110" spans="1:7" x14ac:dyDescent="0.25">
      <c r="A110" s="159">
        <f t="shared" si="8"/>
        <v>44566.5</v>
      </c>
      <c r="B110" s="24">
        <v>108</v>
      </c>
      <c r="C110" s="23">
        <f t="shared" si="9"/>
        <v>44566</v>
      </c>
      <c r="D110" s="24">
        <v>12</v>
      </c>
      <c r="E110" s="22" t="str">
        <f t="shared" si="5"/>
        <v>ASET</v>
      </c>
      <c r="F110" s="36" t="str">
        <f t="shared" si="6"/>
        <v xml:space="preserve"> </v>
      </c>
      <c r="G110" s="37" t="str">
        <f t="shared" ca="1" si="7"/>
        <v xml:space="preserve"> </v>
      </c>
    </row>
    <row r="111" spans="1:7" x14ac:dyDescent="0.25">
      <c r="A111" s="159">
        <f t="shared" si="8"/>
        <v>44566.541666666664</v>
      </c>
      <c r="B111" s="24">
        <v>109</v>
      </c>
      <c r="C111" s="23">
        <f t="shared" si="9"/>
        <v>44566</v>
      </c>
      <c r="D111" s="24">
        <v>13</v>
      </c>
      <c r="E111" s="22" t="str">
        <f t="shared" si="5"/>
        <v>ASET</v>
      </c>
      <c r="F111" s="36" t="str">
        <f t="shared" si="6"/>
        <v xml:space="preserve"> </v>
      </c>
      <c r="G111" s="37" t="str">
        <f t="shared" ca="1" si="7"/>
        <v xml:space="preserve"> </v>
      </c>
    </row>
    <row r="112" spans="1:7" x14ac:dyDescent="0.25">
      <c r="A112" s="159">
        <f t="shared" si="8"/>
        <v>44566.583333333336</v>
      </c>
      <c r="B112" s="24">
        <v>110</v>
      </c>
      <c r="C112" s="23">
        <f t="shared" si="9"/>
        <v>44566</v>
      </c>
      <c r="D112" s="24">
        <v>14</v>
      </c>
      <c r="E112" s="22" t="str">
        <f t="shared" si="5"/>
        <v>ASET</v>
      </c>
      <c r="F112" s="36" t="str">
        <f t="shared" si="6"/>
        <v xml:space="preserve"> </v>
      </c>
      <c r="G112" s="37" t="str">
        <f t="shared" ca="1" si="7"/>
        <v xml:space="preserve"> </v>
      </c>
    </row>
    <row r="113" spans="1:7" x14ac:dyDescent="0.25">
      <c r="A113" s="159">
        <f t="shared" si="8"/>
        <v>44566.625</v>
      </c>
      <c r="B113" s="24">
        <v>111</v>
      </c>
      <c r="C113" s="23">
        <f t="shared" si="9"/>
        <v>44566</v>
      </c>
      <c r="D113" s="24">
        <v>15</v>
      </c>
      <c r="E113" s="22" t="str">
        <f t="shared" si="5"/>
        <v>ASET</v>
      </c>
      <c r="F113" s="36" t="str">
        <f t="shared" si="6"/>
        <v xml:space="preserve"> </v>
      </c>
      <c r="G113" s="37" t="str">
        <f t="shared" ca="1" si="7"/>
        <v xml:space="preserve"> </v>
      </c>
    </row>
    <row r="114" spans="1:7" x14ac:dyDescent="0.25">
      <c r="A114" s="159">
        <f t="shared" si="8"/>
        <v>44566.666666666664</v>
      </c>
      <c r="B114" s="24">
        <v>112</v>
      </c>
      <c r="C114" s="23">
        <f t="shared" si="9"/>
        <v>44566</v>
      </c>
      <c r="D114" s="24">
        <v>16</v>
      </c>
      <c r="E114" s="22" t="str">
        <f t="shared" si="5"/>
        <v>ASET</v>
      </c>
      <c r="F114" s="36" t="str">
        <f t="shared" si="6"/>
        <v xml:space="preserve"> </v>
      </c>
      <c r="G114" s="37" t="str">
        <f t="shared" ca="1" si="7"/>
        <v xml:space="preserve"> </v>
      </c>
    </row>
    <row r="115" spans="1:7" x14ac:dyDescent="0.25">
      <c r="A115" s="159">
        <f t="shared" si="8"/>
        <v>44566.708333333336</v>
      </c>
      <c r="B115" s="24">
        <v>113</v>
      </c>
      <c r="C115" s="23">
        <f t="shared" si="9"/>
        <v>44566</v>
      </c>
      <c r="D115" s="24">
        <v>17</v>
      </c>
      <c r="E115" s="22" t="str">
        <f t="shared" si="5"/>
        <v>ASET</v>
      </c>
      <c r="F115" s="36" t="str">
        <f t="shared" si="6"/>
        <v xml:space="preserve"> </v>
      </c>
      <c r="G115" s="37" t="str">
        <f t="shared" ca="1" si="7"/>
        <v xml:space="preserve"> </v>
      </c>
    </row>
    <row r="116" spans="1:7" x14ac:dyDescent="0.25">
      <c r="A116" s="159">
        <f t="shared" si="8"/>
        <v>44566.75</v>
      </c>
      <c r="B116" s="24">
        <v>114</v>
      </c>
      <c r="C116" s="23">
        <f t="shared" si="9"/>
        <v>44566</v>
      </c>
      <c r="D116" s="24">
        <v>18</v>
      </c>
      <c r="E116" s="22" t="str">
        <f t="shared" si="5"/>
        <v>ASET</v>
      </c>
      <c r="F116" s="36" t="str">
        <f t="shared" si="6"/>
        <v xml:space="preserve"> </v>
      </c>
      <c r="G116" s="37" t="str">
        <f t="shared" ca="1" si="7"/>
        <v xml:space="preserve"> </v>
      </c>
    </row>
    <row r="117" spans="1:7" x14ac:dyDescent="0.25">
      <c r="A117" s="159">
        <f t="shared" si="8"/>
        <v>44566.791666666664</v>
      </c>
      <c r="B117" s="24">
        <v>115</v>
      </c>
      <c r="C117" s="23">
        <f t="shared" si="9"/>
        <v>44566</v>
      </c>
      <c r="D117" s="24">
        <v>19</v>
      </c>
      <c r="E117" s="22" t="str">
        <f t="shared" si="5"/>
        <v>ASET</v>
      </c>
      <c r="F117" s="36" t="str">
        <f t="shared" si="6"/>
        <v xml:space="preserve"> </v>
      </c>
      <c r="G117" s="37" t="str">
        <f t="shared" ca="1" si="7"/>
        <v xml:space="preserve"> </v>
      </c>
    </row>
    <row r="118" spans="1:7" x14ac:dyDescent="0.25">
      <c r="A118" s="159">
        <f t="shared" si="8"/>
        <v>44566.833333333336</v>
      </c>
      <c r="B118" s="24">
        <v>116</v>
      </c>
      <c r="C118" s="23">
        <f t="shared" si="9"/>
        <v>44566</v>
      </c>
      <c r="D118" s="24">
        <v>20</v>
      </c>
      <c r="E118" s="22" t="str">
        <f t="shared" si="5"/>
        <v>ASET</v>
      </c>
      <c r="F118" s="36" t="str">
        <f t="shared" si="6"/>
        <v xml:space="preserve"> </v>
      </c>
      <c r="G118" s="37" t="str">
        <f t="shared" ca="1" si="7"/>
        <v xml:space="preserve"> </v>
      </c>
    </row>
    <row r="119" spans="1:7" x14ac:dyDescent="0.25">
      <c r="A119" s="159">
        <f t="shared" si="8"/>
        <v>44566.875</v>
      </c>
      <c r="B119" s="24">
        <v>117</v>
      </c>
      <c r="C119" s="23">
        <f t="shared" si="9"/>
        <v>44566</v>
      </c>
      <c r="D119" s="24">
        <v>21</v>
      </c>
      <c r="E119" s="22" t="str">
        <f t="shared" si="5"/>
        <v>ASET</v>
      </c>
      <c r="F119" s="36" t="str">
        <f t="shared" si="6"/>
        <v xml:space="preserve"> </v>
      </c>
      <c r="G119" s="37" t="str">
        <f t="shared" ca="1" si="7"/>
        <v xml:space="preserve"> </v>
      </c>
    </row>
    <row r="120" spans="1:7" x14ac:dyDescent="0.25">
      <c r="A120" s="159">
        <f t="shared" si="8"/>
        <v>44566.916666666664</v>
      </c>
      <c r="B120" s="24">
        <v>118</v>
      </c>
      <c r="C120" s="23">
        <f t="shared" si="9"/>
        <v>44566</v>
      </c>
      <c r="D120" s="24">
        <v>22</v>
      </c>
      <c r="E120" s="22" t="str">
        <f t="shared" si="5"/>
        <v>ASET</v>
      </c>
      <c r="F120" s="36" t="str">
        <f t="shared" si="6"/>
        <v xml:space="preserve"> </v>
      </c>
      <c r="G120" s="37" t="str">
        <f t="shared" ca="1" si="7"/>
        <v xml:space="preserve"> </v>
      </c>
    </row>
    <row r="121" spans="1:7" x14ac:dyDescent="0.25">
      <c r="A121" s="159">
        <f t="shared" si="8"/>
        <v>44566.958333333336</v>
      </c>
      <c r="B121" s="24">
        <v>119</v>
      </c>
      <c r="C121" s="23">
        <f t="shared" si="9"/>
        <v>44566</v>
      </c>
      <c r="D121" s="24">
        <v>23</v>
      </c>
      <c r="E121" s="22" t="str">
        <f t="shared" si="5"/>
        <v>ASET</v>
      </c>
      <c r="F121" s="36" t="str">
        <f t="shared" si="6"/>
        <v xml:space="preserve"> </v>
      </c>
      <c r="G121" s="37" t="str">
        <f t="shared" ca="1" si="7"/>
        <v xml:space="preserve"> </v>
      </c>
    </row>
    <row r="122" spans="1:7" x14ac:dyDescent="0.25">
      <c r="A122" s="159">
        <f t="shared" si="8"/>
        <v>44567</v>
      </c>
      <c r="B122" s="24">
        <v>120</v>
      </c>
      <c r="C122" s="23">
        <f t="shared" si="9"/>
        <v>44566</v>
      </c>
      <c r="D122" s="24">
        <v>24</v>
      </c>
      <c r="E122" s="22" t="str">
        <f t="shared" si="5"/>
        <v>ASET</v>
      </c>
      <c r="F122" s="36" t="str">
        <f t="shared" si="6"/>
        <v xml:space="preserve"> </v>
      </c>
      <c r="G122" s="37" t="str">
        <f t="shared" ca="1" si="7"/>
        <v xml:space="preserve"> </v>
      </c>
    </row>
    <row r="123" spans="1:7" x14ac:dyDescent="0.25">
      <c r="A123" s="159">
        <f t="shared" si="8"/>
        <v>44567.041666666664</v>
      </c>
      <c r="B123" s="24">
        <v>121</v>
      </c>
      <c r="C123" s="23">
        <f t="shared" si="9"/>
        <v>44567</v>
      </c>
      <c r="D123" s="24">
        <v>1</v>
      </c>
      <c r="E123" s="22" t="str">
        <f t="shared" si="5"/>
        <v>ASET</v>
      </c>
      <c r="F123" s="36" t="str">
        <f t="shared" si="6"/>
        <v xml:space="preserve"> </v>
      </c>
      <c r="G123" s="37" t="str">
        <f t="shared" ca="1" si="7"/>
        <v xml:space="preserve"> </v>
      </c>
    </row>
    <row r="124" spans="1:7" x14ac:dyDescent="0.25">
      <c r="A124" s="159">
        <f t="shared" si="8"/>
        <v>44567.083333333336</v>
      </c>
      <c r="B124" s="24">
        <v>122</v>
      </c>
      <c r="C124" s="23">
        <f t="shared" si="9"/>
        <v>44567</v>
      </c>
      <c r="D124" s="24">
        <v>2</v>
      </c>
      <c r="E124" s="22" t="str">
        <f t="shared" si="5"/>
        <v>ASET</v>
      </c>
      <c r="F124" s="36" t="str">
        <f t="shared" si="6"/>
        <v xml:space="preserve"> </v>
      </c>
      <c r="G124" s="37" t="str">
        <f t="shared" ca="1" si="7"/>
        <v xml:space="preserve"> </v>
      </c>
    </row>
    <row r="125" spans="1:7" x14ac:dyDescent="0.25">
      <c r="A125" s="159">
        <f t="shared" si="8"/>
        <v>44567.125</v>
      </c>
      <c r="B125" s="24">
        <v>123</v>
      </c>
      <c r="C125" s="23">
        <f t="shared" si="9"/>
        <v>44567</v>
      </c>
      <c r="D125" s="24">
        <v>3</v>
      </c>
      <c r="E125" s="22" t="str">
        <f t="shared" si="5"/>
        <v>ASET</v>
      </c>
      <c r="F125" s="36" t="str">
        <f t="shared" si="6"/>
        <v xml:space="preserve"> </v>
      </c>
      <c r="G125" s="37" t="str">
        <f t="shared" ca="1" si="7"/>
        <v xml:space="preserve"> </v>
      </c>
    </row>
    <row r="126" spans="1:7" x14ac:dyDescent="0.25">
      <c r="A126" s="159">
        <f t="shared" si="8"/>
        <v>44567.166666666664</v>
      </c>
      <c r="B126" s="24">
        <v>124</v>
      </c>
      <c r="C126" s="23">
        <f t="shared" si="9"/>
        <v>44567</v>
      </c>
      <c r="D126" s="24">
        <v>4</v>
      </c>
      <c r="E126" s="22" t="str">
        <f t="shared" si="5"/>
        <v>ASET</v>
      </c>
      <c r="F126" s="36" t="str">
        <f t="shared" si="6"/>
        <v xml:space="preserve"> </v>
      </c>
      <c r="G126" s="37" t="str">
        <f t="shared" ca="1" si="7"/>
        <v xml:space="preserve"> </v>
      </c>
    </row>
    <row r="127" spans="1:7" x14ac:dyDescent="0.25">
      <c r="A127" s="159">
        <f t="shared" si="8"/>
        <v>44567.208333333336</v>
      </c>
      <c r="B127" s="24">
        <v>125</v>
      </c>
      <c r="C127" s="23">
        <f t="shared" si="9"/>
        <v>44567</v>
      </c>
      <c r="D127" s="24">
        <v>5</v>
      </c>
      <c r="E127" s="22" t="str">
        <f t="shared" si="5"/>
        <v>ASET</v>
      </c>
      <c r="F127" s="36" t="str">
        <f t="shared" si="6"/>
        <v xml:space="preserve"> </v>
      </c>
      <c r="G127" s="37" t="str">
        <f t="shared" ca="1" si="7"/>
        <v xml:space="preserve"> </v>
      </c>
    </row>
    <row r="128" spans="1:7" x14ac:dyDescent="0.25">
      <c r="A128" s="159">
        <f t="shared" si="8"/>
        <v>44567.25</v>
      </c>
      <c r="B128" s="24">
        <v>126</v>
      </c>
      <c r="C128" s="23">
        <f t="shared" si="9"/>
        <v>44567</v>
      </c>
      <c r="D128" s="24">
        <v>6</v>
      </c>
      <c r="E128" s="22" t="str">
        <f t="shared" si="5"/>
        <v>ASET</v>
      </c>
      <c r="F128" s="36" t="str">
        <f t="shared" si="6"/>
        <v xml:space="preserve"> </v>
      </c>
      <c r="G128" s="37" t="str">
        <f t="shared" ca="1" si="7"/>
        <v xml:space="preserve"> </v>
      </c>
    </row>
    <row r="129" spans="1:7" x14ac:dyDescent="0.25">
      <c r="A129" s="159">
        <f t="shared" si="8"/>
        <v>44567.291666666664</v>
      </c>
      <c r="B129" s="24">
        <v>127</v>
      </c>
      <c r="C129" s="23">
        <f t="shared" si="9"/>
        <v>44567</v>
      </c>
      <c r="D129" s="24">
        <v>7</v>
      </c>
      <c r="E129" s="22" t="str">
        <f t="shared" si="5"/>
        <v>ASET</v>
      </c>
      <c r="F129" s="36" t="str">
        <f t="shared" si="6"/>
        <v xml:space="preserve"> </v>
      </c>
      <c r="G129" s="37" t="str">
        <f t="shared" ca="1" si="7"/>
        <v xml:space="preserve"> </v>
      </c>
    </row>
    <row r="130" spans="1:7" x14ac:dyDescent="0.25">
      <c r="A130" s="159">
        <f t="shared" si="8"/>
        <v>44567.333333333336</v>
      </c>
      <c r="B130" s="24">
        <v>128</v>
      </c>
      <c r="C130" s="23">
        <f t="shared" si="9"/>
        <v>44567</v>
      </c>
      <c r="D130" s="24">
        <v>8</v>
      </c>
      <c r="E130" s="22" t="str">
        <f t="shared" si="5"/>
        <v>ASET</v>
      </c>
      <c r="F130" s="36" t="str">
        <f t="shared" si="6"/>
        <v xml:space="preserve"> </v>
      </c>
      <c r="G130" s="37" t="str">
        <f t="shared" ca="1" si="7"/>
        <v xml:space="preserve"> </v>
      </c>
    </row>
    <row r="131" spans="1:7" x14ac:dyDescent="0.25">
      <c r="A131" s="159">
        <f t="shared" si="8"/>
        <v>44567.375</v>
      </c>
      <c r="B131" s="24">
        <v>129</v>
      </c>
      <c r="C131" s="23">
        <f t="shared" si="9"/>
        <v>44567</v>
      </c>
      <c r="D131" s="24">
        <v>9</v>
      </c>
      <c r="E131" s="22" t="str">
        <f t="shared" ref="E131:E194" si="10">Unit</f>
        <v>ASET</v>
      </c>
      <c r="F131" s="36" t="str">
        <f t="shared" ref="F131:F194" si="11">IF(OR(AND((C131+TIME(D131-1,0,0))&gt;=Contin_Outage_Fm_01,(C131+TIME(D131-1,0,0))&lt;FLOOR(Contin_Outage_To_01,1/24)),AND((C131+TIME(D131 -1,0,0))&gt;=Contin_Outage_Fm_02,(C131+TIME(D131 -1,0,0))&lt;FLOOR(Contin_Outage_To_02,1/24)),AND((C131+TIME(D131 -1,0,0))&gt;=Contin_Outage_Fm_03,(C131+TIME(D131 -1,0,0))&lt;FLOOR(Contin_Outage_To_03,1/24)),AND((C131+TIME(D131 -1,0,0))&gt;=Contin_Outage_Fm_04,(C131+TIME(D131 -1,0,0))&lt;FLOOR(Contin_Outage_To_04,1/24)),AND((C131+TIME(D131 -1,0,0))&gt;=Contin_Outage_Fm_05,(C131+TIME(D131 -1,0,0))&lt;FLOOR(Contin_Outage_To_05,1/24)),AND((C131+TIME(D131 -1,0,0))&gt;=Contin_Outage_Fm_06,(C131+TIME(D131 -1,0,0))&lt;FLOOR(Contin_Outage_To_06,1/24)),AND((C131+TIME(D131 -1,0,0))&gt;=Contin_Outage_Fm_07,(C131+TIME(D131 -1,0,0))&lt;FLOOR(Contin_Outage_To_07,1/24)),AND((C131+TIME(D131 -1,0,0))&gt;=Contin_Outage_Fm_08,(C131+TIME(D131 -1,0,0))&lt;FLOOR(Contin_Outage_To_08,1/24)),AND((C131+TIME(D131 -1,0,0))&gt;=Contin_Outage_Fm_09,(C131+TIME(D131 -1,0,0))&lt;FLOOR(Contin_Outage_To_09,1/24)),AND((C131+TIME(D131 -1,0,0))&gt;=Contin_Outage_Fm_10,(C131+TIME(D131 -1,0,0))&lt;FLOOR(Contin_Outage_To_10,1/24)),AND(C131&gt;=(IF(AND(HOUR(Daily_Outage_Fm_01)=0,MINUTE(Daily_Outage_Fm_01)=0),Daily_Outage_Fm_01,Daily_Outage_Fm_01 -1)),C131&lt;=(IF(HOUR(Daily_Outage_To_01)=0,Daily_Outage_To_01 -1,Daily_Outage_To_01)),D131 -1&gt;=HOUR(CEILING(Daily_Outage_Fm_01,1/24)),D131 -1&lt;(IF(HOUR(Daily_Outage_To_01)=0,24,HOUR(Daily_Outage_To_01)))),AND(C131&gt;=(IF(AND(HOUR(Daily_Outage_Fm_02)=0,MINUTE(Daily_Outage_Fm_02)=0),Daily_Outage_Fm_02,Daily_Outage_Fm_02 -1)),C131&lt;=(IF(HOUR(Daily_Outage_To_02)=0,Daily_Outage_To_02 -1,Daily_Outage_To_02)),D131 -1&gt;=HOUR(CEILING(Daily_Outage_Fm_02,1/24)),D131 -1&lt;(IF(HOUR(Daily_Outage_To_02)=0,24,HOUR(Daily_Outage_To_02)))),AND(C131&gt;=(IF(AND(HOUR(Daily_Outage_Fm_03)=0,MINUTE(Daily_Outage_Fm_03)=0),Daily_Outage_Fm_03,Daily_Outage_Fm_03 -1)),C131&lt;=(IF(HOUR(Daily_Outage_To_03)=0,Daily_Outage_To_03 -1,Daily_Outage_To_03)),D131 -1&gt;=HOUR(CEILING(Daily_Outage_Fm_03,1/24)),D131 -1&lt;(IF(HOUR(Daily_Outage_To_03)=0,24,HOUR(Daily_Outage_To_03)))),AND(C131&gt;=(IF(AND(HOUR(Daily_Outage_Fm_04)=0,MINUTE(Daily_Outage_Fm_04)=0),Daily_Outage_Fm_04,Daily_Outage_Fm_04 -1)),C131&lt;=(IF(HOUR(Daily_Outage_To_04)=0,Daily_Outage_To_04 -1,Daily_Outage_To_04)),D131 -1&gt;=HOUR(CEILING(Daily_Outage_Fm_04,1/24)),D131 -1&lt;(IF(HOUR(Daily_Outage_To_04)=0,24,HOUR(Daily_Outage_To_04)))),AND(C131&gt;=(IF(AND(HOUR(Daily_Outage_Fm_05)=0,MINUTE(Daily_Outage_Fm_05)=0),Daily_Outage_Fm_05,Daily_Outage_Fm_05 -1)),C131&lt;=(IF(HOUR(Daily_Outage_To_05)=0,Daily_Outage_To_05 -1,Daily_Outage_To_05)),D131 -1&gt;=HOUR(CEILING(Daily_Outage_Fm_05,1/24)),D131 -1&lt;(IF(HOUR(Daily_Outage_To_05)=0,24,HOUR(Daily_Outage_To_05)))),AND(C131&gt;=(IF(AND(HOUR(Daily_Outage_Fm_06)=0,MINUTE(Daily_Outage_Fm_06)=0),Daily_Outage_Fm_06,Daily_Outage_Fm_06 -1)),C131&lt;=(IF(HOUR(Daily_Outage_To_06)=0,Daily_Outage_To_06 -1,Daily_Outage_To_06)),D131 -1&gt;=HOUR(CEILING(Daily_Outage_Fm_06,1/24)),D131 -1&lt;(IF(HOUR(Daily_Outage_To_06)=0,24,HOUR(Daily_Outage_To_06)))),AND(C131&gt;=(IF(AND(HOUR(Daily_Outage_Fm_07)=0,MINUTE(Daily_Outage_Fm_07)=0),Daily_Outage_Fm_07,Daily_Outage_Fm_07 -1)),C131&lt;=(IF(HOUR(Daily_Outage_To_07)=0,Daily_Outage_To_07 -1,Daily_Outage_To_07)),D131 -1&gt;=HOUR(CEILING(Daily_Outage_Fm_07,1/24)),D131 -1&lt;(IF(HOUR(Daily_Outage_To_07)=0,24,HOUR(Daily_Outage_To_07)))),AND(C131&gt;=(IF(AND(HOUR(Daily_Outage_Fm_08)=0,MINUTE(Daily_Outage_Fm_08)=0),Daily_Outage_Fm_08,Daily_Outage_Fm_08 -1)),C131&lt;=(IF(HOUR(Daily_Outage_To_08)=0,Daily_Outage_To_08 -1,Daily_Outage_To_08)),D131 -1&gt;=HOUR(CEILING(Daily_Outage_Fm_08,1/24)),D131 -1&lt;(IF(HOUR(Daily_Outage_To_08)=0,24,HOUR(Daily_Outage_To_08)))),AND(C131&gt;=(IF(AND(HOUR(Daily_Outage_Fm_09)=0,MINUTE(Daily_Outage_Fm_09)=0),Daily_Outage_Fm_09,Daily_Outage_Fm_09 -1)),C131&lt;=(IF(HOUR(Daily_Outage_To_09)=0,Daily_Outage_To_09 -1,Daily_Outage_To_09)),D131 -1&gt;=HOUR(CEILING(Daily_Outage_Fm_09,1/24)),D131 -1&lt;(IF(HOUR(Daily_Outage_To_09)=0,24,HOUR(Daily_Outage_To_09)))),AND(C131&gt;=(IF(AND(HOUR(Daily_Outage_Fm_10)=0,MINUTE(Daily_Outage_Fm_10)=0),Daily_Outage_Fm_10,Daily_Outage_Fm_10 -1)),C131&lt;=(IF(HOUR(Daily_Outage_To_10)=0,Daily_Outage_To_10 -1,Daily_Outage_To_10)),D131 -1&gt;=HOUR(CEILING(Daily_Outage_Fm_10,1/24)),D131 -1&lt;(IF(HOUR(Daily_Outage_To_10)=0,24,HOUR(Daily_Outage_To_10))))
),"Outage"," ")</f>
        <v xml:space="preserve"> </v>
      </c>
      <c r="G131" s="37" t="str">
        <f t="shared" ref="G131:G194" ca="1" si="12">IF(SUM(INDIRECT("'Arming Payment'!"&amp;"I"&amp;MATCH(B131,Range_ArmingPayment_HourOfMonth,0)&amp;":I"&amp;(MATCH(B131,Range_ArmingPayment_HourOfMonth,0)+2)))&gt;0,"Armed"," ")</f>
        <v xml:space="preserve"> </v>
      </c>
    </row>
    <row r="132" spans="1:7" x14ac:dyDescent="0.25">
      <c r="A132" s="159">
        <f t="shared" ref="A132:A195" si="13">C132+(D132/24)</f>
        <v>44567.416666666664</v>
      </c>
      <c r="B132" s="24">
        <v>130</v>
      </c>
      <c r="C132" s="23">
        <f t="shared" si="9"/>
        <v>44567</v>
      </c>
      <c r="D132" s="24">
        <v>10</v>
      </c>
      <c r="E132" s="22" t="str">
        <f t="shared" si="10"/>
        <v>ASET</v>
      </c>
      <c r="F132" s="36" t="str">
        <f t="shared" si="11"/>
        <v xml:space="preserve"> </v>
      </c>
      <c r="G132" s="37" t="str">
        <f t="shared" ca="1" si="12"/>
        <v xml:space="preserve"> </v>
      </c>
    </row>
    <row r="133" spans="1:7" x14ac:dyDescent="0.25">
      <c r="A133" s="159">
        <f t="shared" si="13"/>
        <v>44567.458333333336</v>
      </c>
      <c r="B133" s="24">
        <v>131</v>
      </c>
      <c r="C133" s="23">
        <f t="shared" ref="C133:C196" si="14">IF(D133&gt;D132,C132,C132+1)</f>
        <v>44567</v>
      </c>
      <c r="D133" s="24">
        <v>11</v>
      </c>
      <c r="E133" s="22" t="str">
        <f t="shared" si="10"/>
        <v>ASET</v>
      </c>
      <c r="F133" s="36" t="str">
        <f t="shared" si="11"/>
        <v xml:space="preserve"> </v>
      </c>
      <c r="G133" s="37" t="str">
        <f t="shared" ca="1" si="12"/>
        <v xml:space="preserve"> </v>
      </c>
    </row>
    <row r="134" spans="1:7" x14ac:dyDescent="0.25">
      <c r="A134" s="159">
        <f t="shared" si="13"/>
        <v>44567.5</v>
      </c>
      <c r="B134" s="24">
        <v>132</v>
      </c>
      <c r="C134" s="23">
        <f t="shared" si="14"/>
        <v>44567</v>
      </c>
      <c r="D134" s="24">
        <v>12</v>
      </c>
      <c r="E134" s="22" t="str">
        <f t="shared" si="10"/>
        <v>ASET</v>
      </c>
      <c r="F134" s="36" t="str">
        <f t="shared" si="11"/>
        <v xml:space="preserve"> </v>
      </c>
      <c r="G134" s="37" t="str">
        <f t="shared" ca="1" si="12"/>
        <v xml:space="preserve"> </v>
      </c>
    </row>
    <row r="135" spans="1:7" x14ac:dyDescent="0.25">
      <c r="A135" s="159">
        <f t="shared" si="13"/>
        <v>44567.541666666664</v>
      </c>
      <c r="B135" s="24">
        <v>133</v>
      </c>
      <c r="C135" s="23">
        <f t="shared" si="14"/>
        <v>44567</v>
      </c>
      <c r="D135" s="24">
        <v>13</v>
      </c>
      <c r="E135" s="22" t="str">
        <f t="shared" si="10"/>
        <v>ASET</v>
      </c>
      <c r="F135" s="36" t="str">
        <f t="shared" si="11"/>
        <v xml:space="preserve"> </v>
      </c>
      <c r="G135" s="37" t="str">
        <f t="shared" ca="1" si="12"/>
        <v xml:space="preserve"> </v>
      </c>
    </row>
    <row r="136" spans="1:7" x14ac:dyDescent="0.25">
      <c r="A136" s="159">
        <f t="shared" si="13"/>
        <v>44567.583333333336</v>
      </c>
      <c r="B136" s="24">
        <v>134</v>
      </c>
      <c r="C136" s="23">
        <f t="shared" si="14"/>
        <v>44567</v>
      </c>
      <c r="D136" s="24">
        <v>14</v>
      </c>
      <c r="E136" s="22" t="str">
        <f t="shared" si="10"/>
        <v>ASET</v>
      </c>
      <c r="F136" s="36" t="str">
        <f t="shared" si="11"/>
        <v xml:space="preserve"> </v>
      </c>
      <c r="G136" s="37" t="str">
        <f t="shared" ca="1" si="12"/>
        <v xml:space="preserve"> </v>
      </c>
    </row>
    <row r="137" spans="1:7" x14ac:dyDescent="0.25">
      <c r="A137" s="159">
        <f t="shared" si="13"/>
        <v>44567.625</v>
      </c>
      <c r="B137" s="24">
        <v>135</v>
      </c>
      <c r="C137" s="23">
        <f t="shared" si="14"/>
        <v>44567</v>
      </c>
      <c r="D137" s="24">
        <v>15</v>
      </c>
      <c r="E137" s="22" t="str">
        <f t="shared" si="10"/>
        <v>ASET</v>
      </c>
      <c r="F137" s="36" t="str">
        <f t="shared" si="11"/>
        <v xml:space="preserve"> </v>
      </c>
      <c r="G137" s="37" t="str">
        <f t="shared" ca="1" si="12"/>
        <v xml:space="preserve"> </v>
      </c>
    </row>
    <row r="138" spans="1:7" x14ac:dyDescent="0.25">
      <c r="A138" s="159">
        <f t="shared" si="13"/>
        <v>44567.666666666664</v>
      </c>
      <c r="B138" s="24">
        <v>136</v>
      </c>
      <c r="C138" s="23">
        <f t="shared" si="14"/>
        <v>44567</v>
      </c>
      <c r="D138" s="24">
        <v>16</v>
      </c>
      <c r="E138" s="22" t="str">
        <f t="shared" si="10"/>
        <v>ASET</v>
      </c>
      <c r="F138" s="36" t="str">
        <f t="shared" si="11"/>
        <v xml:space="preserve"> </v>
      </c>
      <c r="G138" s="37" t="str">
        <f t="shared" ca="1" si="12"/>
        <v xml:space="preserve"> </v>
      </c>
    </row>
    <row r="139" spans="1:7" x14ac:dyDescent="0.25">
      <c r="A139" s="159">
        <f t="shared" si="13"/>
        <v>44567.708333333336</v>
      </c>
      <c r="B139" s="24">
        <v>137</v>
      </c>
      <c r="C139" s="23">
        <f t="shared" si="14"/>
        <v>44567</v>
      </c>
      <c r="D139" s="24">
        <v>17</v>
      </c>
      <c r="E139" s="22" t="str">
        <f t="shared" si="10"/>
        <v>ASET</v>
      </c>
      <c r="F139" s="36" t="str">
        <f t="shared" si="11"/>
        <v xml:space="preserve"> </v>
      </c>
      <c r="G139" s="37" t="str">
        <f t="shared" ca="1" si="12"/>
        <v xml:space="preserve"> </v>
      </c>
    </row>
    <row r="140" spans="1:7" x14ac:dyDescent="0.25">
      <c r="A140" s="159">
        <f t="shared" si="13"/>
        <v>44567.75</v>
      </c>
      <c r="B140" s="24">
        <v>138</v>
      </c>
      <c r="C140" s="23">
        <f t="shared" si="14"/>
        <v>44567</v>
      </c>
      <c r="D140" s="24">
        <v>18</v>
      </c>
      <c r="E140" s="22" t="str">
        <f t="shared" si="10"/>
        <v>ASET</v>
      </c>
      <c r="F140" s="36" t="str">
        <f t="shared" si="11"/>
        <v xml:space="preserve"> </v>
      </c>
      <c r="G140" s="37" t="str">
        <f t="shared" ca="1" si="12"/>
        <v xml:space="preserve"> </v>
      </c>
    </row>
    <row r="141" spans="1:7" x14ac:dyDescent="0.25">
      <c r="A141" s="159">
        <f t="shared" si="13"/>
        <v>44567.791666666664</v>
      </c>
      <c r="B141" s="24">
        <v>139</v>
      </c>
      <c r="C141" s="23">
        <f t="shared" si="14"/>
        <v>44567</v>
      </c>
      <c r="D141" s="24">
        <v>19</v>
      </c>
      <c r="E141" s="22" t="str">
        <f t="shared" si="10"/>
        <v>ASET</v>
      </c>
      <c r="F141" s="36" t="str">
        <f t="shared" si="11"/>
        <v xml:space="preserve"> </v>
      </c>
      <c r="G141" s="37" t="str">
        <f t="shared" ca="1" si="12"/>
        <v xml:space="preserve"> </v>
      </c>
    </row>
    <row r="142" spans="1:7" x14ac:dyDescent="0.25">
      <c r="A142" s="159">
        <f t="shared" si="13"/>
        <v>44567.833333333336</v>
      </c>
      <c r="B142" s="24">
        <v>140</v>
      </c>
      <c r="C142" s="23">
        <f t="shared" si="14"/>
        <v>44567</v>
      </c>
      <c r="D142" s="24">
        <v>20</v>
      </c>
      <c r="E142" s="22" t="str">
        <f t="shared" si="10"/>
        <v>ASET</v>
      </c>
      <c r="F142" s="36" t="str">
        <f t="shared" si="11"/>
        <v xml:space="preserve"> </v>
      </c>
      <c r="G142" s="37" t="str">
        <f t="shared" ca="1" si="12"/>
        <v xml:space="preserve"> </v>
      </c>
    </row>
    <row r="143" spans="1:7" x14ac:dyDescent="0.25">
      <c r="A143" s="159">
        <f t="shared" si="13"/>
        <v>44567.875</v>
      </c>
      <c r="B143" s="24">
        <v>141</v>
      </c>
      <c r="C143" s="23">
        <f t="shared" si="14"/>
        <v>44567</v>
      </c>
      <c r="D143" s="24">
        <v>21</v>
      </c>
      <c r="E143" s="22" t="str">
        <f t="shared" si="10"/>
        <v>ASET</v>
      </c>
      <c r="F143" s="36" t="str">
        <f t="shared" si="11"/>
        <v xml:space="preserve"> </v>
      </c>
      <c r="G143" s="37" t="str">
        <f t="shared" ca="1" si="12"/>
        <v xml:space="preserve"> </v>
      </c>
    </row>
    <row r="144" spans="1:7" x14ac:dyDescent="0.25">
      <c r="A144" s="159">
        <f t="shared" si="13"/>
        <v>44567.916666666664</v>
      </c>
      <c r="B144" s="24">
        <v>142</v>
      </c>
      <c r="C144" s="23">
        <f t="shared" si="14"/>
        <v>44567</v>
      </c>
      <c r="D144" s="24">
        <v>22</v>
      </c>
      <c r="E144" s="22" t="str">
        <f t="shared" si="10"/>
        <v>ASET</v>
      </c>
      <c r="F144" s="36" t="str">
        <f t="shared" si="11"/>
        <v xml:space="preserve"> </v>
      </c>
      <c r="G144" s="37" t="str">
        <f t="shared" ca="1" si="12"/>
        <v xml:space="preserve"> </v>
      </c>
    </row>
    <row r="145" spans="1:7" x14ac:dyDescent="0.25">
      <c r="A145" s="159">
        <f t="shared" si="13"/>
        <v>44567.958333333336</v>
      </c>
      <c r="B145" s="24">
        <v>143</v>
      </c>
      <c r="C145" s="23">
        <f t="shared" si="14"/>
        <v>44567</v>
      </c>
      <c r="D145" s="24">
        <v>23</v>
      </c>
      <c r="E145" s="22" t="str">
        <f t="shared" si="10"/>
        <v>ASET</v>
      </c>
      <c r="F145" s="36" t="str">
        <f t="shared" si="11"/>
        <v xml:space="preserve"> </v>
      </c>
      <c r="G145" s="37" t="str">
        <f t="shared" ca="1" si="12"/>
        <v xml:space="preserve"> </v>
      </c>
    </row>
    <row r="146" spans="1:7" x14ac:dyDescent="0.25">
      <c r="A146" s="159">
        <f t="shared" si="13"/>
        <v>44568</v>
      </c>
      <c r="B146" s="24">
        <v>144</v>
      </c>
      <c r="C146" s="23">
        <f t="shared" si="14"/>
        <v>44567</v>
      </c>
      <c r="D146" s="24">
        <v>24</v>
      </c>
      <c r="E146" s="22" t="str">
        <f t="shared" si="10"/>
        <v>ASET</v>
      </c>
      <c r="F146" s="36" t="str">
        <f t="shared" si="11"/>
        <v xml:space="preserve"> </v>
      </c>
      <c r="G146" s="37" t="str">
        <f t="shared" ca="1" si="12"/>
        <v xml:space="preserve"> </v>
      </c>
    </row>
    <row r="147" spans="1:7" x14ac:dyDescent="0.25">
      <c r="A147" s="159">
        <f t="shared" si="13"/>
        <v>44568.041666666664</v>
      </c>
      <c r="B147" s="24">
        <v>145</v>
      </c>
      <c r="C147" s="23">
        <f t="shared" si="14"/>
        <v>44568</v>
      </c>
      <c r="D147" s="24">
        <v>1</v>
      </c>
      <c r="E147" s="22" t="str">
        <f t="shared" si="10"/>
        <v>ASET</v>
      </c>
      <c r="F147" s="36" t="str">
        <f t="shared" si="11"/>
        <v xml:space="preserve"> </v>
      </c>
      <c r="G147" s="37" t="str">
        <f t="shared" ca="1" si="12"/>
        <v xml:space="preserve"> </v>
      </c>
    </row>
    <row r="148" spans="1:7" x14ac:dyDescent="0.25">
      <c r="A148" s="159">
        <f t="shared" si="13"/>
        <v>44568.083333333336</v>
      </c>
      <c r="B148" s="24">
        <v>146</v>
      </c>
      <c r="C148" s="23">
        <f t="shared" si="14"/>
        <v>44568</v>
      </c>
      <c r="D148" s="24">
        <v>2</v>
      </c>
      <c r="E148" s="22" t="str">
        <f t="shared" si="10"/>
        <v>ASET</v>
      </c>
      <c r="F148" s="36" t="str">
        <f t="shared" si="11"/>
        <v xml:space="preserve"> </v>
      </c>
      <c r="G148" s="37" t="str">
        <f t="shared" ca="1" si="12"/>
        <v xml:space="preserve"> </v>
      </c>
    </row>
    <row r="149" spans="1:7" x14ac:dyDescent="0.25">
      <c r="A149" s="159">
        <f t="shared" si="13"/>
        <v>44568.125</v>
      </c>
      <c r="B149" s="24">
        <v>147</v>
      </c>
      <c r="C149" s="23">
        <f t="shared" si="14"/>
        <v>44568</v>
      </c>
      <c r="D149" s="24">
        <v>3</v>
      </c>
      <c r="E149" s="22" t="str">
        <f t="shared" si="10"/>
        <v>ASET</v>
      </c>
      <c r="F149" s="36" t="str">
        <f t="shared" si="11"/>
        <v xml:space="preserve"> </v>
      </c>
      <c r="G149" s="37" t="str">
        <f t="shared" ca="1" si="12"/>
        <v xml:space="preserve"> </v>
      </c>
    </row>
    <row r="150" spans="1:7" x14ac:dyDescent="0.25">
      <c r="A150" s="159">
        <f t="shared" si="13"/>
        <v>44568.166666666664</v>
      </c>
      <c r="B150" s="24">
        <v>148</v>
      </c>
      <c r="C150" s="23">
        <f t="shared" si="14"/>
        <v>44568</v>
      </c>
      <c r="D150" s="24">
        <v>4</v>
      </c>
      <c r="E150" s="22" t="str">
        <f t="shared" si="10"/>
        <v>ASET</v>
      </c>
      <c r="F150" s="36" t="str">
        <f t="shared" si="11"/>
        <v xml:space="preserve"> </v>
      </c>
      <c r="G150" s="37" t="str">
        <f t="shared" ca="1" si="12"/>
        <v xml:space="preserve"> </v>
      </c>
    </row>
    <row r="151" spans="1:7" x14ac:dyDescent="0.25">
      <c r="A151" s="159">
        <f t="shared" si="13"/>
        <v>44568.208333333336</v>
      </c>
      <c r="B151" s="24">
        <v>149</v>
      </c>
      <c r="C151" s="23">
        <f t="shared" si="14"/>
        <v>44568</v>
      </c>
      <c r="D151" s="24">
        <v>5</v>
      </c>
      <c r="E151" s="22" t="str">
        <f t="shared" si="10"/>
        <v>ASET</v>
      </c>
      <c r="F151" s="36" t="str">
        <f t="shared" si="11"/>
        <v xml:space="preserve"> </v>
      </c>
      <c r="G151" s="37" t="str">
        <f t="shared" ca="1" si="12"/>
        <v xml:space="preserve"> </v>
      </c>
    </row>
    <row r="152" spans="1:7" x14ac:dyDescent="0.25">
      <c r="A152" s="159">
        <f t="shared" si="13"/>
        <v>44568.25</v>
      </c>
      <c r="B152" s="24">
        <v>150</v>
      </c>
      <c r="C152" s="23">
        <f t="shared" si="14"/>
        <v>44568</v>
      </c>
      <c r="D152" s="24">
        <v>6</v>
      </c>
      <c r="E152" s="22" t="str">
        <f t="shared" si="10"/>
        <v>ASET</v>
      </c>
      <c r="F152" s="36" t="str">
        <f t="shared" si="11"/>
        <v xml:space="preserve"> </v>
      </c>
      <c r="G152" s="37" t="str">
        <f t="shared" ca="1" si="12"/>
        <v xml:space="preserve"> </v>
      </c>
    </row>
    <row r="153" spans="1:7" x14ac:dyDescent="0.25">
      <c r="A153" s="159">
        <f t="shared" si="13"/>
        <v>44568.291666666664</v>
      </c>
      <c r="B153" s="24">
        <v>151</v>
      </c>
      <c r="C153" s="23">
        <f t="shared" si="14"/>
        <v>44568</v>
      </c>
      <c r="D153" s="24">
        <v>7</v>
      </c>
      <c r="E153" s="22" t="str">
        <f t="shared" si="10"/>
        <v>ASET</v>
      </c>
      <c r="F153" s="36" t="str">
        <f t="shared" si="11"/>
        <v xml:space="preserve"> </v>
      </c>
      <c r="G153" s="37" t="str">
        <f t="shared" ca="1" si="12"/>
        <v xml:space="preserve"> </v>
      </c>
    </row>
    <row r="154" spans="1:7" x14ac:dyDescent="0.25">
      <c r="A154" s="159">
        <f t="shared" si="13"/>
        <v>44568.333333333336</v>
      </c>
      <c r="B154" s="24">
        <v>152</v>
      </c>
      <c r="C154" s="23">
        <f t="shared" si="14"/>
        <v>44568</v>
      </c>
      <c r="D154" s="24">
        <v>8</v>
      </c>
      <c r="E154" s="22" t="str">
        <f t="shared" si="10"/>
        <v>ASET</v>
      </c>
      <c r="F154" s="36" t="str">
        <f t="shared" si="11"/>
        <v xml:space="preserve"> </v>
      </c>
      <c r="G154" s="37" t="str">
        <f t="shared" ca="1" si="12"/>
        <v xml:space="preserve"> </v>
      </c>
    </row>
    <row r="155" spans="1:7" x14ac:dyDescent="0.25">
      <c r="A155" s="159">
        <f t="shared" si="13"/>
        <v>44568.375</v>
      </c>
      <c r="B155" s="24">
        <v>153</v>
      </c>
      <c r="C155" s="23">
        <f t="shared" si="14"/>
        <v>44568</v>
      </c>
      <c r="D155" s="24">
        <v>9</v>
      </c>
      <c r="E155" s="22" t="str">
        <f t="shared" si="10"/>
        <v>ASET</v>
      </c>
      <c r="F155" s="36" t="str">
        <f t="shared" si="11"/>
        <v xml:space="preserve"> </v>
      </c>
      <c r="G155" s="37" t="str">
        <f t="shared" ca="1" si="12"/>
        <v xml:space="preserve"> </v>
      </c>
    </row>
    <row r="156" spans="1:7" x14ac:dyDescent="0.25">
      <c r="A156" s="159">
        <f t="shared" si="13"/>
        <v>44568.416666666664</v>
      </c>
      <c r="B156" s="24">
        <v>154</v>
      </c>
      <c r="C156" s="23">
        <f t="shared" si="14"/>
        <v>44568</v>
      </c>
      <c r="D156" s="24">
        <v>10</v>
      </c>
      <c r="E156" s="22" t="str">
        <f t="shared" si="10"/>
        <v>ASET</v>
      </c>
      <c r="F156" s="36" t="str">
        <f t="shared" si="11"/>
        <v xml:space="preserve"> </v>
      </c>
      <c r="G156" s="37" t="str">
        <f t="shared" ca="1" si="12"/>
        <v xml:space="preserve"> </v>
      </c>
    </row>
    <row r="157" spans="1:7" x14ac:dyDescent="0.25">
      <c r="A157" s="159">
        <f t="shared" si="13"/>
        <v>44568.458333333336</v>
      </c>
      <c r="B157" s="24">
        <v>155</v>
      </c>
      <c r="C157" s="23">
        <f t="shared" si="14"/>
        <v>44568</v>
      </c>
      <c r="D157" s="24">
        <v>11</v>
      </c>
      <c r="E157" s="22" t="str">
        <f t="shared" si="10"/>
        <v>ASET</v>
      </c>
      <c r="F157" s="36" t="str">
        <f t="shared" si="11"/>
        <v xml:space="preserve"> </v>
      </c>
      <c r="G157" s="37" t="str">
        <f t="shared" ca="1" si="12"/>
        <v xml:space="preserve"> </v>
      </c>
    </row>
    <row r="158" spans="1:7" x14ac:dyDescent="0.25">
      <c r="A158" s="159">
        <f t="shared" si="13"/>
        <v>44568.5</v>
      </c>
      <c r="B158" s="24">
        <v>156</v>
      </c>
      <c r="C158" s="23">
        <f t="shared" si="14"/>
        <v>44568</v>
      </c>
      <c r="D158" s="24">
        <v>12</v>
      </c>
      <c r="E158" s="22" t="str">
        <f t="shared" si="10"/>
        <v>ASET</v>
      </c>
      <c r="F158" s="36" t="str">
        <f t="shared" si="11"/>
        <v xml:space="preserve"> </v>
      </c>
      <c r="G158" s="37" t="str">
        <f t="shared" ca="1" si="12"/>
        <v xml:space="preserve"> </v>
      </c>
    </row>
    <row r="159" spans="1:7" x14ac:dyDescent="0.25">
      <c r="A159" s="159">
        <f t="shared" si="13"/>
        <v>44568.541666666664</v>
      </c>
      <c r="B159" s="24">
        <v>157</v>
      </c>
      <c r="C159" s="23">
        <f t="shared" si="14"/>
        <v>44568</v>
      </c>
      <c r="D159" s="24">
        <v>13</v>
      </c>
      <c r="E159" s="22" t="str">
        <f t="shared" si="10"/>
        <v>ASET</v>
      </c>
      <c r="F159" s="36" t="str">
        <f t="shared" si="11"/>
        <v xml:space="preserve"> </v>
      </c>
      <c r="G159" s="37" t="str">
        <f t="shared" ca="1" si="12"/>
        <v xml:space="preserve"> </v>
      </c>
    </row>
    <row r="160" spans="1:7" x14ac:dyDescent="0.25">
      <c r="A160" s="159">
        <f t="shared" si="13"/>
        <v>44568.583333333336</v>
      </c>
      <c r="B160" s="24">
        <v>158</v>
      </c>
      <c r="C160" s="23">
        <f t="shared" si="14"/>
        <v>44568</v>
      </c>
      <c r="D160" s="24">
        <v>14</v>
      </c>
      <c r="E160" s="22" t="str">
        <f t="shared" si="10"/>
        <v>ASET</v>
      </c>
      <c r="F160" s="36" t="str">
        <f t="shared" si="11"/>
        <v xml:space="preserve"> </v>
      </c>
      <c r="G160" s="37" t="str">
        <f t="shared" ca="1" si="12"/>
        <v xml:space="preserve"> </v>
      </c>
    </row>
    <row r="161" spans="1:7" x14ac:dyDescent="0.25">
      <c r="A161" s="159">
        <f t="shared" si="13"/>
        <v>44568.625</v>
      </c>
      <c r="B161" s="24">
        <v>159</v>
      </c>
      <c r="C161" s="23">
        <f t="shared" si="14"/>
        <v>44568</v>
      </c>
      <c r="D161" s="24">
        <v>15</v>
      </c>
      <c r="E161" s="22" t="str">
        <f t="shared" si="10"/>
        <v>ASET</v>
      </c>
      <c r="F161" s="36" t="str">
        <f t="shared" si="11"/>
        <v xml:space="preserve"> </v>
      </c>
      <c r="G161" s="37" t="str">
        <f t="shared" ca="1" si="12"/>
        <v xml:space="preserve"> </v>
      </c>
    </row>
    <row r="162" spans="1:7" x14ac:dyDescent="0.25">
      <c r="A162" s="159">
        <f t="shared" si="13"/>
        <v>44568.666666666664</v>
      </c>
      <c r="B162" s="24">
        <v>160</v>
      </c>
      <c r="C162" s="23">
        <f t="shared" si="14"/>
        <v>44568</v>
      </c>
      <c r="D162" s="24">
        <v>16</v>
      </c>
      <c r="E162" s="22" t="str">
        <f t="shared" si="10"/>
        <v>ASET</v>
      </c>
      <c r="F162" s="36" t="str">
        <f t="shared" si="11"/>
        <v xml:space="preserve"> </v>
      </c>
      <c r="G162" s="37" t="str">
        <f t="shared" ca="1" si="12"/>
        <v xml:space="preserve"> </v>
      </c>
    </row>
    <row r="163" spans="1:7" x14ac:dyDescent="0.25">
      <c r="A163" s="159">
        <f t="shared" si="13"/>
        <v>44568.708333333336</v>
      </c>
      <c r="B163" s="24">
        <v>161</v>
      </c>
      <c r="C163" s="23">
        <f t="shared" si="14"/>
        <v>44568</v>
      </c>
      <c r="D163" s="24">
        <v>17</v>
      </c>
      <c r="E163" s="22" t="str">
        <f t="shared" si="10"/>
        <v>ASET</v>
      </c>
      <c r="F163" s="36" t="str">
        <f t="shared" si="11"/>
        <v xml:space="preserve"> </v>
      </c>
      <c r="G163" s="37" t="str">
        <f t="shared" ca="1" si="12"/>
        <v xml:space="preserve"> </v>
      </c>
    </row>
    <row r="164" spans="1:7" x14ac:dyDescent="0.25">
      <c r="A164" s="159">
        <f t="shared" si="13"/>
        <v>44568.75</v>
      </c>
      <c r="B164" s="24">
        <v>162</v>
      </c>
      <c r="C164" s="23">
        <f t="shared" si="14"/>
        <v>44568</v>
      </c>
      <c r="D164" s="24">
        <v>18</v>
      </c>
      <c r="E164" s="22" t="str">
        <f t="shared" si="10"/>
        <v>ASET</v>
      </c>
      <c r="F164" s="36" t="str">
        <f t="shared" si="11"/>
        <v xml:space="preserve"> </v>
      </c>
      <c r="G164" s="37" t="str">
        <f t="shared" ca="1" si="12"/>
        <v xml:space="preserve"> </v>
      </c>
    </row>
    <row r="165" spans="1:7" x14ac:dyDescent="0.25">
      <c r="A165" s="159">
        <f t="shared" si="13"/>
        <v>44568.791666666664</v>
      </c>
      <c r="B165" s="24">
        <v>163</v>
      </c>
      <c r="C165" s="23">
        <f t="shared" si="14"/>
        <v>44568</v>
      </c>
      <c r="D165" s="24">
        <v>19</v>
      </c>
      <c r="E165" s="22" t="str">
        <f t="shared" si="10"/>
        <v>ASET</v>
      </c>
      <c r="F165" s="36" t="str">
        <f t="shared" si="11"/>
        <v xml:space="preserve"> </v>
      </c>
      <c r="G165" s="37" t="str">
        <f t="shared" ca="1" si="12"/>
        <v xml:space="preserve"> </v>
      </c>
    </row>
    <row r="166" spans="1:7" x14ac:dyDescent="0.25">
      <c r="A166" s="159">
        <f t="shared" si="13"/>
        <v>44568.833333333336</v>
      </c>
      <c r="B166" s="24">
        <v>164</v>
      </c>
      <c r="C166" s="23">
        <f t="shared" si="14"/>
        <v>44568</v>
      </c>
      <c r="D166" s="24">
        <v>20</v>
      </c>
      <c r="E166" s="22" t="str">
        <f t="shared" si="10"/>
        <v>ASET</v>
      </c>
      <c r="F166" s="36" t="str">
        <f t="shared" si="11"/>
        <v xml:space="preserve"> </v>
      </c>
      <c r="G166" s="37" t="str">
        <f t="shared" ca="1" si="12"/>
        <v xml:space="preserve"> </v>
      </c>
    </row>
    <row r="167" spans="1:7" x14ac:dyDescent="0.25">
      <c r="A167" s="159">
        <f t="shared" si="13"/>
        <v>44568.875</v>
      </c>
      <c r="B167" s="24">
        <v>165</v>
      </c>
      <c r="C167" s="23">
        <f t="shared" si="14"/>
        <v>44568</v>
      </c>
      <c r="D167" s="24">
        <v>21</v>
      </c>
      <c r="E167" s="22" t="str">
        <f t="shared" si="10"/>
        <v>ASET</v>
      </c>
      <c r="F167" s="36" t="str">
        <f t="shared" si="11"/>
        <v xml:space="preserve"> </v>
      </c>
      <c r="G167" s="37" t="str">
        <f t="shared" ca="1" si="12"/>
        <v xml:space="preserve"> </v>
      </c>
    </row>
    <row r="168" spans="1:7" x14ac:dyDescent="0.25">
      <c r="A168" s="159">
        <f t="shared" si="13"/>
        <v>44568.916666666664</v>
      </c>
      <c r="B168" s="24">
        <v>166</v>
      </c>
      <c r="C168" s="23">
        <f t="shared" si="14"/>
        <v>44568</v>
      </c>
      <c r="D168" s="24">
        <v>22</v>
      </c>
      <c r="E168" s="22" t="str">
        <f t="shared" si="10"/>
        <v>ASET</v>
      </c>
      <c r="F168" s="36" t="str">
        <f t="shared" si="11"/>
        <v xml:space="preserve"> </v>
      </c>
      <c r="G168" s="37" t="str">
        <f t="shared" ca="1" si="12"/>
        <v xml:space="preserve"> </v>
      </c>
    </row>
    <row r="169" spans="1:7" x14ac:dyDescent="0.25">
      <c r="A169" s="159">
        <f t="shared" si="13"/>
        <v>44568.958333333336</v>
      </c>
      <c r="B169" s="24">
        <v>167</v>
      </c>
      <c r="C169" s="23">
        <f t="shared" si="14"/>
        <v>44568</v>
      </c>
      <c r="D169" s="24">
        <v>23</v>
      </c>
      <c r="E169" s="22" t="str">
        <f t="shared" si="10"/>
        <v>ASET</v>
      </c>
      <c r="F169" s="36" t="str">
        <f t="shared" si="11"/>
        <v xml:space="preserve"> </v>
      </c>
      <c r="G169" s="37" t="str">
        <f t="shared" ca="1" si="12"/>
        <v xml:space="preserve"> </v>
      </c>
    </row>
    <row r="170" spans="1:7" x14ac:dyDescent="0.25">
      <c r="A170" s="159">
        <f t="shared" si="13"/>
        <v>44569</v>
      </c>
      <c r="B170" s="24">
        <v>168</v>
      </c>
      <c r="C170" s="23">
        <f t="shared" si="14"/>
        <v>44568</v>
      </c>
      <c r="D170" s="24">
        <v>24</v>
      </c>
      <c r="E170" s="22" t="str">
        <f t="shared" si="10"/>
        <v>ASET</v>
      </c>
      <c r="F170" s="36" t="str">
        <f t="shared" si="11"/>
        <v xml:space="preserve"> </v>
      </c>
      <c r="G170" s="37" t="str">
        <f t="shared" ca="1" si="12"/>
        <v xml:space="preserve"> </v>
      </c>
    </row>
    <row r="171" spans="1:7" x14ac:dyDescent="0.25">
      <c r="A171" s="159">
        <f t="shared" si="13"/>
        <v>44569.041666666664</v>
      </c>
      <c r="B171" s="24">
        <v>169</v>
      </c>
      <c r="C171" s="23">
        <f t="shared" si="14"/>
        <v>44569</v>
      </c>
      <c r="D171" s="24">
        <v>1</v>
      </c>
      <c r="E171" s="22" t="str">
        <f t="shared" si="10"/>
        <v>ASET</v>
      </c>
      <c r="F171" s="36" t="str">
        <f t="shared" si="11"/>
        <v xml:space="preserve"> </v>
      </c>
      <c r="G171" s="37" t="str">
        <f t="shared" ca="1" si="12"/>
        <v xml:space="preserve"> </v>
      </c>
    </row>
    <row r="172" spans="1:7" x14ac:dyDescent="0.25">
      <c r="A172" s="159">
        <f t="shared" si="13"/>
        <v>44569.083333333336</v>
      </c>
      <c r="B172" s="24">
        <v>170</v>
      </c>
      <c r="C172" s="23">
        <f t="shared" si="14"/>
        <v>44569</v>
      </c>
      <c r="D172" s="24">
        <v>2</v>
      </c>
      <c r="E172" s="22" t="str">
        <f t="shared" si="10"/>
        <v>ASET</v>
      </c>
      <c r="F172" s="36" t="str">
        <f t="shared" si="11"/>
        <v xml:space="preserve"> </v>
      </c>
      <c r="G172" s="37" t="str">
        <f t="shared" ca="1" si="12"/>
        <v xml:space="preserve"> </v>
      </c>
    </row>
    <row r="173" spans="1:7" x14ac:dyDescent="0.25">
      <c r="A173" s="159">
        <f t="shared" si="13"/>
        <v>44569.125</v>
      </c>
      <c r="B173" s="24">
        <v>171</v>
      </c>
      <c r="C173" s="23">
        <f t="shared" si="14"/>
        <v>44569</v>
      </c>
      <c r="D173" s="24">
        <v>3</v>
      </c>
      <c r="E173" s="22" t="str">
        <f t="shared" si="10"/>
        <v>ASET</v>
      </c>
      <c r="F173" s="36" t="str">
        <f t="shared" si="11"/>
        <v xml:space="preserve"> </v>
      </c>
      <c r="G173" s="37" t="str">
        <f t="shared" ca="1" si="12"/>
        <v xml:space="preserve"> </v>
      </c>
    </row>
    <row r="174" spans="1:7" x14ac:dyDescent="0.25">
      <c r="A174" s="159">
        <f t="shared" si="13"/>
        <v>44569.166666666664</v>
      </c>
      <c r="B174" s="24">
        <v>172</v>
      </c>
      <c r="C174" s="23">
        <f t="shared" si="14"/>
        <v>44569</v>
      </c>
      <c r="D174" s="24">
        <v>4</v>
      </c>
      <c r="E174" s="22" t="str">
        <f t="shared" si="10"/>
        <v>ASET</v>
      </c>
      <c r="F174" s="36" t="str">
        <f t="shared" si="11"/>
        <v xml:space="preserve"> </v>
      </c>
      <c r="G174" s="37" t="str">
        <f t="shared" ca="1" si="12"/>
        <v xml:space="preserve"> </v>
      </c>
    </row>
    <row r="175" spans="1:7" x14ac:dyDescent="0.25">
      <c r="A175" s="159">
        <f t="shared" si="13"/>
        <v>44569.208333333336</v>
      </c>
      <c r="B175" s="24">
        <v>173</v>
      </c>
      <c r="C175" s="23">
        <f t="shared" si="14"/>
        <v>44569</v>
      </c>
      <c r="D175" s="24">
        <v>5</v>
      </c>
      <c r="E175" s="22" t="str">
        <f t="shared" si="10"/>
        <v>ASET</v>
      </c>
      <c r="F175" s="36" t="str">
        <f t="shared" si="11"/>
        <v xml:space="preserve"> </v>
      </c>
      <c r="G175" s="37" t="str">
        <f t="shared" ca="1" si="12"/>
        <v xml:space="preserve"> </v>
      </c>
    </row>
    <row r="176" spans="1:7" x14ac:dyDescent="0.25">
      <c r="A176" s="159">
        <f t="shared" si="13"/>
        <v>44569.25</v>
      </c>
      <c r="B176" s="24">
        <v>174</v>
      </c>
      <c r="C176" s="23">
        <f t="shared" si="14"/>
        <v>44569</v>
      </c>
      <c r="D176" s="24">
        <v>6</v>
      </c>
      <c r="E176" s="22" t="str">
        <f t="shared" si="10"/>
        <v>ASET</v>
      </c>
      <c r="F176" s="36" t="str">
        <f t="shared" si="11"/>
        <v xml:space="preserve"> </v>
      </c>
      <c r="G176" s="37" t="str">
        <f t="shared" ca="1" si="12"/>
        <v xml:space="preserve"> </v>
      </c>
    </row>
    <row r="177" spans="1:7" x14ac:dyDescent="0.25">
      <c r="A177" s="159">
        <f t="shared" si="13"/>
        <v>44569.291666666664</v>
      </c>
      <c r="B177" s="24">
        <v>175</v>
      </c>
      <c r="C177" s="23">
        <f t="shared" si="14"/>
        <v>44569</v>
      </c>
      <c r="D177" s="24">
        <v>7</v>
      </c>
      <c r="E177" s="22" t="str">
        <f t="shared" si="10"/>
        <v>ASET</v>
      </c>
      <c r="F177" s="36" t="str">
        <f t="shared" si="11"/>
        <v xml:space="preserve"> </v>
      </c>
      <c r="G177" s="37" t="str">
        <f t="shared" ca="1" si="12"/>
        <v xml:space="preserve"> </v>
      </c>
    </row>
    <row r="178" spans="1:7" x14ac:dyDescent="0.25">
      <c r="A178" s="159">
        <f t="shared" si="13"/>
        <v>44569.333333333336</v>
      </c>
      <c r="B178" s="24">
        <v>176</v>
      </c>
      <c r="C178" s="23">
        <f t="shared" si="14"/>
        <v>44569</v>
      </c>
      <c r="D178" s="24">
        <v>8</v>
      </c>
      <c r="E178" s="22" t="str">
        <f t="shared" si="10"/>
        <v>ASET</v>
      </c>
      <c r="F178" s="36" t="str">
        <f t="shared" si="11"/>
        <v xml:space="preserve"> </v>
      </c>
      <c r="G178" s="37" t="str">
        <f t="shared" ca="1" si="12"/>
        <v xml:space="preserve"> </v>
      </c>
    </row>
    <row r="179" spans="1:7" x14ac:dyDescent="0.25">
      <c r="A179" s="159">
        <f t="shared" si="13"/>
        <v>44569.375</v>
      </c>
      <c r="B179" s="24">
        <v>177</v>
      </c>
      <c r="C179" s="23">
        <f t="shared" si="14"/>
        <v>44569</v>
      </c>
      <c r="D179" s="24">
        <v>9</v>
      </c>
      <c r="E179" s="22" t="str">
        <f t="shared" si="10"/>
        <v>ASET</v>
      </c>
      <c r="F179" s="36" t="str">
        <f t="shared" si="11"/>
        <v xml:space="preserve"> </v>
      </c>
      <c r="G179" s="37" t="str">
        <f t="shared" ca="1" si="12"/>
        <v xml:space="preserve"> </v>
      </c>
    </row>
    <row r="180" spans="1:7" x14ac:dyDescent="0.25">
      <c r="A180" s="159">
        <f t="shared" si="13"/>
        <v>44569.416666666664</v>
      </c>
      <c r="B180" s="24">
        <v>178</v>
      </c>
      <c r="C180" s="23">
        <f t="shared" si="14"/>
        <v>44569</v>
      </c>
      <c r="D180" s="24">
        <v>10</v>
      </c>
      <c r="E180" s="22" t="str">
        <f t="shared" si="10"/>
        <v>ASET</v>
      </c>
      <c r="F180" s="36" t="str">
        <f t="shared" si="11"/>
        <v xml:space="preserve"> </v>
      </c>
      <c r="G180" s="37" t="str">
        <f t="shared" ca="1" si="12"/>
        <v xml:space="preserve"> </v>
      </c>
    </row>
    <row r="181" spans="1:7" x14ac:dyDescent="0.25">
      <c r="A181" s="159">
        <f t="shared" si="13"/>
        <v>44569.458333333336</v>
      </c>
      <c r="B181" s="24">
        <v>179</v>
      </c>
      <c r="C181" s="23">
        <f t="shared" si="14"/>
        <v>44569</v>
      </c>
      <c r="D181" s="24">
        <v>11</v>
      </c>
      <c r="E181" s="22" t="str">
        <f t="shared" si="10"/>
        <v>ASET</v>
      </c>
      <c r="F181" s="36" t="str">
        <f t="shared" si="11"/>
        <v xml:space="preserve"> </v>
      </c>
      <c r="G181" s="37" t="str">
        <f t="shared" ca="1" si="12"/>
        <v xml:space="preserve"> </v>
      </c>
    </row>
    <row r="182" spans="1:7" x14ac:dyDescent="0.25">
      <c r="A182" s="159">
        <f t="shared" si="13"/>
        <v>44569.5</v>
      </c>
      <c r="B182" s="24">
        <v>180</v>
      </c>
      <c r="C182" s="23">
        <f t="shared" si="14"/>
        <v>44569</v>
      </c>
      <c r="D182" s="24">
        <v>12</v>
      </c>
      <c r="E182" s="22" t="str">
        <f t="shared" si="10"/>
        <v>ASET</v>
      </c>
      <c r="F182" s="36" t="str">
        <f t="shared" si="11"/>
        <v xml:space="preserve"> </v>
      </c>
      <c r="G182" s="37" t="str">
        <f t="shared" ca="1" si="12"/>
        <v xml:space="preserve"> </v>
      </c>
    </row>
    <row r="183" spans="1:7" x14ac:dyDescent="0.25">
      <c r="A183" s="159">
        <f t="shared" si="13"/>
        <v>44569.541666666664</v>
      </c>
      <c r="B183" s="24">
        <v>181</v>
      </c>
      <c r="C183" s="23">
        <f t="shared" si="14"/>
        <v>44569</v>
      </c>
      <c r="D183" s="24">
        <v>13</v>
      </c>
      <c r="E183" s="22" t="str">
        <f t="shared" si="10"/>
        <v>ASET</v>
      </c>
      <c r="F183" s="36" t="str">
        <f t="shared" si="11"/>
        <v xml:space="preserve"> </v>
      </c>
      <c r="G183" s="37" t="str">
        <f t="shared" ca="1" si="12"/>
        <v xml:space="preserve"> </v>
      </c>
    </row>
    <row r="184" spans="1:7" x14ac:dyDescent="0.25">
      <c r="A184" s="159">
        <f t="shared" si="13"/>
        <v>44569.583333333336</v>
      </c>
      <c r="B184" s="24">
        <v>182</v>
      </c>
      <c r="C184" s="23">
        <f t="shared" si="14"/>
        <v>44569</v>
      </c>
      <c r="D184" s="24">
        <v>14</v>
      </c>
      <c r="E184" s="22" t="str">
        <f t="shared" si="10"/>
        <v>ASET</v>
      </c>
      <c r="F184" s="36" t="str">
        <f t="shared" si="11"/>
        <v xml:space="preserve"> </v>
      </c>
      <c r="G184" s="37" t="str">
        <f t="shared" ca="1" si="12"/>
        <v xml:space="preserve"> </v>
      </c>
    </row>
    <row r="185" spans="1:7" x14ac:dyDescent="0.25">
      <c r="A185" s="159">
        <f t="shared" si="13"/>
        <v>44569.625</v>
      </c>
      <c r="B185" s="24">
        <v>183</v>
      </c>
      <c r="C185" s="23">
        <f t="shared" si="14"/>
        <v>44569</v>
      </c>
      <c r="D185" s="24">
        <v>15</v>
      </c>
      <c r="E185" s="22" t="str">
        <f t="shared" si="10"/>
        <v>ASET</v>
      </c>
      <c r="F185" s="36" t="str">
        <f t="shared" si="11"/>
        <v xml:space="preserve"> </v>
      </c>
      <c r="G185" s="37" t="str">
        <f t="shared" ca="1" si="12"/>
        <v xml:space="preserve"> </v>
      </c>
    </row>
    <row r="186" spans="1:7" x14ac:dyDescent="0.25">
      <c r="A186" s="159">
        <f t="shared" si="13"/>
        <v>44569.666666666664</v>
      </c>
      <c r="B186" s="24">
        <v>184</v>
      </c>
      <c r="C186" s="23">
        <f t="shared" si="14"/>
        <v>44569</v>
      </c>
      <c r="D186" s="24">
        <v>16</v>
      </c>
      <c r="E186" s="22" t="str">
        <f t="shared" si="10"/>
        <v>ASET</v>
      </c>
      <c r="F186" s="36" t="str">
        <f t="shared" si="11"/>
        <v xml:space="preserve"> </v>
      </c>
      <c r="G186" s="37" t="str">
        <f t="shared" ca="1" si="12"/>
        <v xml:space="preserve"> </v>
      </c>
    </row>
    <row r="187" spans="1:7" x14ac:dyDescent="0.25">
      <c r="A187" s="159">
        <f t="shared" si="13"/>
        <v>44569.708333333336</v>
      </c>
      <c r="B187" s="24">
        <v>185</v>
      </c>
      <c r="C187" s="23">
        <f t="shared" si="14"/>
        <v>44569</v>
      </c>
      <c r="D187" s="24">
        <v>17</v>
      </c>
      <c r="E187" s="22" t="str">
        <f t="shared" si="10"/>
        <v>ASET</v>
      </c>
      <c r="F187" s="36" t="str">
        <f t="shared" si="11"/>
        <v xml:space="preserve"> </v>
      </c>
      <c r="G187" s="37" t="str">
        <f t="shared" ca="1" si="12"/>
        <v xml:space="preserve"> </v>
      </c>
    </row>
    <row r="188" spans="1:7" x14ac:dyDescent="0.25">
      <c r="A188" s="159">
        <f t="shared" si="13"/>
        <v>44569.75</v>
      </c>
      <c r="B188" s="24">
        <v>186</v>
      </c>
      <c r="C188" s="23">
        <f t="shared" si="14"/>
        <v>44569</v>
      </c>
      <c r="D188" s="24">
        <v>18</v>
      </c>
      <c r="E188" s="22" t="str">
        <f t="shared" si="10"/>
        <v>ASET</v>
      </c>
      <c r="F188" s="36" t="str">
        <f t="shared" si="11"/>
        <v xml:space="preserve"> </v>
      </c>
      <c r="G188" s="37" t="str">
        <f t="shared" ca="1" si="12"/>
        <v xml:space="preserve"> </v>
      </c>
    </row>
    <row r="189" spans="1:7" x14ac:dyDescent="0.25">
      <c r="A189" s="159">
        <f t="shared" si="13"/>
        <v>44569.791666666664</v>
      </c>
      <c r="B189" s="24">
        <v>187</v>
      </c>
      <c r="C189" s="23">
        <f t="shared" si="14"/>
        <v>44569</v>
      </c>
      <c r="D189" s="24">
        <v>19</v>
      </c>
      <c r="E189" s="22" t="str">
        <f t="shared" si="10"/>
        <v>ASET</v>
      </c>
      <c r="F189" s="36" t="str">
        <f t="shared" si="11"/>
        <v xml:space="preserve"> </v>
      </c>
      <c r="G189" s="37" t="str">
        <f t="shared" ca="1" si="12"/>
        <v xml:space="preserve"> </v>
      </c>
    </row>
    <row r="190" spans="1:7" x14ac:dyDescent="0.25">
      <c r="A190" s="159">
        <f t="shared" si="13"/>
        <v>44569.833333333336</v>
      </c>
      <c r="B190" s="24">
        <v>188</v>
      </c>
      <c r="C190" s="23">
        <f t="shared" si="14"/>
        <v>44569</v>
      </c>
      <c r="D190" s="24">
        <v>20</v>
      </c>
      <c r="E190" s="22" t="str">
        <f t="shared" si="10"/>
        <v>ASET</v>
      </c>
      <c r="F190" s="36" t="str">
        <f t="shared" si="11"/>
        <v xml:space="preserve"> </v>
      </c>
      <c r="G190" s="37" t="str">
        <f t="shared" ca="1" si="12"/>
        <v xml:space="preserve"> </v>
      </c>
    </row>
    <row r="191" spans="1:7" x14ac:dyDescent="0.25">
      <c r="A191" s="159">
        <f t="shared" si="13"/>
        <v>44569.875</v>
      </c>
      <c r="B191" s="24">
        <v>189</v>
      </c>
      <c r="C191" s="23">
        <f t="shared" si="14"/>
        <v>44569</v>
      </c>
      <c r="D191" s="24">
        <v>21</v>
      </c>
      <c r="E191" s="22" t="str">
        <f t="shared" si="10"/>
        <v>ASET</v>
      </c>
      <c r="F191" s="36" t="str">
        <f t="shared" si="11"/>
        <v xml:space="preserve"> </v>
      </c>
      <c r="G191" s="37" t="str">
        <f t="shared" ca="1" si="12"/>
        <v xml:space="preserve"> </v>
      </c>
    </row>
    <row r="192" spans="1:7" x14ac:dyDescent="0.25">
      <c r="A192" s="159">
        <f t="shared" si="13"/>
        <v>44569.916666666664</v>
      </c>
      <c r="B192" s="24">
        <v>190</v>
      </c>
      <c r="C192" s="23">
        <f t="shared" si="14"/>
        <v>44569</v>
      </c>
      <c r="D192" s="24">
        <v>22</v>
      </c>
      <c r="E192" s="22" t="str">
        <f t="shared" si="10"/>
        <v>ASET</v>
      </c>
      <c r="F192" s="36" t="str">
        <f t="shared" si="11"/>
        <v xml:space="preserve"> </v>
      </c>
      <c r="G192" s="37" t="str">
        <f t="shared" ca="1" si="12"/>
        <v xml:space="preserve"> </v>
      </c>
    </row>
    <row r="193" spans="1:7" x14ac:dyDescent="0.25">
      <c r="A193" s="159">
        <f t="shared" si="13"/>
        <v>44569.958333333336</v>
      </c>
      <c r="B193" s="24">
        <v>191</v>
      </c>
      <c r="C193" s="23">
        <f t="shared" si="14"/>
        <v>44569</v>
      </c>
      <c r="D193" s="24">
        <v>23</v>
      </c>
      <c r="E193" s="22" t="str">
        <f t="shared" si="10"/>
        <v>ASET</v>
      </c>
      <c r="F193" s="36" t="str">
        <f t="shared" si="11"/>
        <v xml:space="preserve"> </v>
      </c>
      <c r="G193" s="37" t="str">
        <f t="shared" ca="1" si="12"/>
        <v xml:space="preserve"> </v>
      </c>
    </row>
    <row r="194" spans="1:7" x14ac:dyDescent="0.25">
      <c r="A194" s="159">
        <f t="shared" si="13"/>
        <v>44570</v>
      </c>
      <c r="B194" s="24">
        <v>192</v>
      </c>
      <c r="C194" s="23">
        <f t="shared" si="14"/>
        <v>44569</v>
      </c>
      <c r="D194" s="24">
        <v>24</v>
      </c>
      <c r="E194" s="22" t="str">
        <f t="shared" si="10"/>
        <v>ASET</v>
      </c>
      <c r="F194" s="36" t="str">
        <f t="shared" si="11"/>
        <v xml:space="preserve"> </v>
      </c>
      <c r="G194" s="37" t="str">
        <f t="shared" ca="1" si="12"/>
        <v xml:space="preserve"> </v>
      </c>
    </row>
    <row r="195" spans="1:7" x14ac:dyDescent="0.25">
      <c r="A195" s="159">
        <f t="shared" si="13"/>
        <v>44570.041666666664</v>
      </c>
      <c r="B195" s="24">
        <v>193</v>
      </c>
      <c r="C195" s="23">
        <f t="shared" si="14"/>
        <v>44570</v>
      </c>
      <c r="D195" s="24">
        <v>1</v>
      </c>
      <c r="E195" s="22" t="str">
        <f t="shared" ref="E195:E258" si="15">Unit</f>
        <v>ASET</v>
      </c>
      <c r="F195" s="36" t="str">
        <f t="shared" ref="F195:F258" si="16">IF(OR(AND((C195+TIME(D195-1,0,0))&gt;=Contin_Outage_Fm_01,(C195+TIME(D195-1,0,0))&lt;FLOOR(Contin_Outage_To_01,1/24)),AND((C195+TIME(D195 -1,0,0))&gt;=Contin_Outage_Fm_02,(C195+TIME(D195 -1,0,0))&lt;FLOOR(Contin_Outage_To_02,1/24)),AND((C195+TIME(D195 -1,0,0))&gt;=Contin_Outage_Fm_03,(C195+TIME(D195 -1,0,0))&lt;FLOOR(Contin_Outage_To_03,1/24)),AND((C195+TIME(D195 -1,0,0))&gt;=Contin_Outage_Fm_04,(C195+TIME(D195 -1,0,0))&lt;FLOOR(Contin_Outage_To_04,1/24)),AND((C195+TIME(D195 -1,0,0))&gt;=Contin_Outage_Fm_05,(C195+TIME(D195 -1,0,0))&lt;FLOOR(Contin_Outage_To_05,1/24)),AND((C195+TIME(D195 -1,0,0))&gt;=Contin_Outage_Fm_06,(C195+TIME(D195 -1,0,0))&lt;FLOOR(Contin_Outage_To_06,1/24)),AND((C195+TIME(D195 -1,0,0))&gt;=Contin_Outage_Fm_07,(C195+TIME(D195 -1,0,0))&lt;FLOOR(Contin_Outage_To_07,1/24)),AND((C195+TIME(D195 -1,0,0))&gt;=Contin_Outage_Fm_08,(C195+TIME(D195 -1,0,0))&lt;FLOOR(Contin_Outage_To_08,1/24)),AND((C195+TIME(D195 -1,0,0))&gt;=Contin_Outage_Fm_09,(C195+TIME(D195 -1,0,0))&lt;FLOOR(Contin_Outage_To_09,1/24)),AND((C195+TIME(D195 -1,0,0))&gt;=Contin_Outage_Fm_10,(C195+TIME(D195 -1,0,0))&lt;FLOOR(Contin_Outage_To_10,1/24)),AND(C195&gt;=(IF(AND(HOUR(Daily_Outage_Fm_01)=0,MINUTE(Daily_Outage_Fm_01)=0),Daily_Outage_Fm_01,Daily_Outage_Fm_01 -1)),C195&lt;=(IF(HOUR(Daily_Outage_To_01)=0,Daily_Outage_To_01 -1,Daily_Outage_To_01)),D195 -1&gt;=HOUR(CEILING(Daily_Outage_Fm_01,1/24)),D195 -1&lt;(IF(HOUR(Daily_Outage_To_01)=0,24,HOUR(Daily_Outage_To_01)))),AND(C195&gt;=(IF(AND(HOUR(Daily_Outage_Fm_02)=0,MINUTE(Daily_Outage_Fm_02)=0),Daily_Outage_Fm_02,Daily_Outage_Fm_02 -1)),C195&lt;=(IF(HOUR(Daily_Outage_To_02)=0,Daily_Outage_To_02 -1,Daily_Outage_To_02)),D195 -1&gt;=HOUR(CEILING(Daily_Outage_Fm_02,1/24)),D195 -1&lt;(IF(HOUR(Daily_Outage_To_02)=0,24,HOUR(Daily_Outage_To_02)))),AND(C195&gt;=(IF(AND(HOUR(Daily_Outage_Fm_03)=0,MINUTE(Daily_Outage_Fm_03)=0),Daily_Outage_Fm_03,Daily_Outage_Fm_03 -1)),C195&lt;=(IF(HOUR(Daily_Outage_To_03)=0,Daily_Outage_To_03 -1,Daily_Outage_To_03)),D195 -1&gt;=HOUR(CEILING(Daily_Outage_Fm_03,1/24)),D195 -1&lt;(IF(HOUR(Daily_Outage_To_03)=0,24,HOUR(Daily_Outage_To_03)))),AND(C195&gt;=(IF(AND(HOUR(Daily_Outage_Fm_04)=0,MINUTE(Daily_Outage_Fm_04)=0),Daily_Outage_Fm_04,Daily_Outage_Fm_04 -1)),C195&lt;=(IF(HOUR(Daily_Outage_To_04)=0,Daily_Outage_To_04 -1,Daily_Outage_To_04)),D195 -1&gt;=HOUR(CEILING(Daily_Outage_Fm_04,1/24)),D195 -1&lt;(IF(HOUR(Daily_Outage_To_04)=0,24,HOUR(Daily_Outage_To_04)))),AND(C195&gt;=(IF(AND(HOUR(Daily_Outage_Fm_05)=0,MINUTE(Daily_Outage_Fm_05)=0),Daily_Outage_Fm_05,Daily_Outage_Fm_05 -1)),C195&lt;=(IF(HOUR(Daily_Outage_To_05)=0,Daily_Outage_To_05 -1,Daily_Outage_To_05)),D195 -1&gt;=HOUR(CEILING(Daily_Outage_Fm_05,1/24)),D195 -1&lt;(IF(HOUR(Daily_Outage_To_05)=0,24,HOUR(Daily_Outage_To_05)))),AND(C195&gt;=(IF(AND(HOUR(Daily_Outage_Fm_06)=0,MINUTE(Daily_Outage_Fm_06)=0),Daily_Outage_Fm_06,Daily_Outage_Fm_06 -1)),C195&lt;=(IF(HOUR(Daily_Outage_To_06)=0,Daily_Outage_To_06 -1,Daily_Outage_To_06)),D195 -1&gt;=HOUR(CEILING(Daily_Outage_Fm_06,1/24)),D195 -1&lt;(IF(HOUR(Daily_Outage_To_06)=0,24,HOUR(Daily_Outage_To_06)))),AND(C195&gt;=(IF(AND(HOUR(Daily_Outage_Fm_07)=0,MINUTE(Daily_Outage_Fm_07)=0),Daily_Outage_Fm_07,Daily_Outage_Fm_07 -1)),C195&lt;=(IF(HOUR(Daily_Outage_To_07)=0,Daily_Outage_To_07 -1,Daily_Outage_To_07)),D195 -1&gt;=HOUR(CEILING(Daily_Outage_Fm_07,1/24)),D195 -1&lt;(IF(HOUR(Daily_Outage_To_07)=0,24,HOUR(Daily_Outage_To_07)))),AND(C195&gt;=(IF(AND(HOUR(Daily_Outage_Fm_08)=0,MINUTE(Daily_Outage_Fm_08)=0),Daily_Outage_Fm_08,Daily_Outage_Fm_08 -1)),C195&lt;=(IF(HOUR(Daily_Outage_To_08)=0,Daily_Outage_To_08 -1,Daily_Outage_To_08)),D195 -1&gt;=HOUR(CEILING(Daily_Outage_Fm_08,1/24)),D195 -1&lt;(IF(HOUR(Daily_Outage_To_08)=0,24,HOUR(Daily_Outage_To_08)))),AND(C195&gt;=(IF(AND(HOUR(Daily_Outage_Fm_09)=0,MINUTE(Daily_Outage_Fm_09)=0),Daily_Outage_Fm_09,Daily_Outage_Fm_09 -1)),C195&lt;=(IF(HOUR(Daily_Outage_To_09)=0,Daily_Outage_To_09 -1,Daily_Outage_To_09)),D195 -1&gt;=HOUR(CEILING(Daily_Outage_Fm_09,1/24)),D195 -1&lt;(IF(HOUR(Daily_Outage_To_09)=0,24,HOUR(Daily_Outage_To_09)))),AND(C195&gt;=(IF(AND(HOUR(Daily_Outage_Fm_10)=0,MINUTE(Daily_Outage_Fm_10)=0),Daily_Outage_Fm_10,Daily_Outage_Fm_10 -1)),C195&lt;=(IF(HOUR(Daily_Outage_To_10)=0,Daily_Outage_To_10 -1,Daily_Outage_To_10)),D195 -1&gt;=HOUR(CEILING(Daily_Outage_Fm_10,1/24)),D195 -1&lt;(IF(HOUR(Daily_Outage_To_10)=0,24,HOUR(Daily_Outage_To_10))))
),"Outage"," ")</f>
        <v xml:space="preserve"> </v>
      </c>
      <c r="G195" s="37" t="str">
        <f t="shared" ref="G195:G258" ca="1" si="17">IF(SUM(INDIRECT("'Arming Payment'!"&amp;"I"&amp;MATCH(B195,Range_ArmingPayment_HourOfMonth,0)&amp;":I"&amp;(MATCH(B195,Range_ArmingPayment_HourOfMonth,0)+2)))&gt;0,"Armed"," ")</f>
        <v xml:space="preserve"> </v>
      </c>
    </row>
    <row r="196" spans="1:7" x14ac:dyDescent="0.25">
      <c r="A196" s="159">
        <f t="shared" ref="A196:A259" si="18">C196+(D196/24)</f>
        <v>44570.083333333336</v>
      </c>
      <c r="B196" s="24">
        <v>194</v>
      </c>
      <c r="C196" s="23">
        <f t="shared" si="14"/>
        <v>44570</v>
      </c>
      <c r="D196" s="24">
        <v>2</v>
      </c>
      <c r="E196" s="22" t="str">
        <f t="shared" si="15"/>
        <v>ASET</v>
      </c>
      <c r="F196" s="36" t="str">
        <f t="shared" si="16"/>
        <v xml:space="preserve"> </v>
      </c>
      <c r="G196" s="37" t="str">
        <f t="shared" ca="1" si="17"/>
        <v xml:space="preserve"> </v>
      </c>
    </row>
    <row r="197" spans="1:7" x14ac:dyDescent="0.25">
      <c r="A197" s="159">
        <f t="shared" si="18"/>
        <v>44570.125</v>
      </c>
      <c r="B197" s="24">
        <v>195</v>
      </c>
      <c r="C197" s="23">
        <f t="shared" ref="C197:C260" si="19">IF(D197&gt;D196,C196,C196+1)</f>
        <v>44570</v>
      </c>
      <c r="D197" s="24">
        <v>3</v>
      </c>
      <c r="E197" s="22" t="str">
        <f t="shared" si="15"/>
        <v>ASET</v>
      </c>
      <c r="F197" s="36" t="str">
        <f t="shared" si="16"/>
        <v xml:space="preserve"> </v>
      </c>
      <c r="G197" s="37" t="str">
        <f t="shared" ca="1" si="17"/>
        <v xml:space="preserve"> </v>
      </c>
    </row>
    <row r="198" spans="1:7" x14ac:dyDescent="0.25">
      <c r="A198" s="159">
        <f t="shared" si="18"/>
        <v>44570.166666666664</v>
      </c>
      <c r="B198" s="24">
        <v>196</v>
      </c>
      <c r="C198" s="23">
        <f t="shared" si="19"/>
        <v>44570</v>
      </c>
      <c r="D198" s="24">
        <v>4</v>
      </c>
      <c r="E198" s="22" t="str">
        <f t="shared" si="15"/>
        <v>ASET</v>
      </c>
      <c r="F198" s="36" t="str">
        <f t="shared" si="16"/>
        <v xml:space="preserve"> </v>
      </c>
      <c r="G198" s="37" t="str">
        <f t="shared" ca="1" si="17"/>
        <v xml:space="preserve"> </v>
      </c>
    </row>
    <row r="199" spans="1:7" x14ac:dyDescent="0.25">
      <c r="A199" s="159">
        <f t="shared" si="18"/>
        <v>44570.208333333336</v>
      </c>
      <c r="B199" s="24">
        <v>197</v>
      </c>
      <c r="C199" s="23">
        <f t="shared" si="19"/>
        <v>44570</v>
      </c>
      <c r="D199" s="24">
        <v>5</v>
      </c>
      <c r="E199" s="22" t="str">
        <f t="shared" si="15"/>
        <v>ASET</v>
      </c>
      <c r="F199" s="36" t="str">
        <f t="shared" si="16"/>
        <v xml:space="preserve"> </v>
      </c>
      <c r="G199" s="37" t="str">
        <f t="shared" ca="1" si="17"/>
        <v xml:space="preserve"> </v>
      </c>
    </row>
    <row r="200" spans="1:7" x14ac:dyDescent="0.25">
      <c r="A200" s="159">
        <f t="shared" si="18"/>
        <v>44570.25</v>
      </c>
      <c r="B200" s="24">
        <v>198</v>
      </c>
      <c r="C200" s="23">
        <f t="shared" si="19"/>
        <v>44570</v>
      </c>
      <c r="D200" s="24">
        <v>6</v>
      </c>
      <c r="E200" s="22" t="str">
        <f t="shared" si="15"/>
        <v>ASET</v>
      </c>
      <c r="F200" s="36" t="str">
        <f t="shared" si="16"/>
        <v xml:space="preserve"> </v>
      </c>
      <c r="G200" s="37" t="str">
        <f t="shared" ca="1" si="17"/>
        <v xml:space="preserve"> </v>
      </c>
    </row>
    <row r="201" spans="1:7" x14ac:dyDescent="0.25">
      <c r="A201" s="159">
        <f t="shared" si="18"/>
        <v>44570.291666666664</v>
      </c>
      <c r="B201" s="24">
        <v>199</v>
      </c>
      <c r="C201" s="23">
        <f t="shared" si="19"/>
        <v>44570</v>
      </c>
      <c r="D201" s="24">
        <v>7</v>
      </c>
      <c r="E201" s="22" t="str">
        <f t="shared" si="15"/>
        <v>ASET</v>
      </c>
      <c r="F201" s="36" t="str">
        <f t="shared" si="16"/>
        <v xml:space="preserve"> </v>
      </c>
      <c r="G201" s="37" t="str">
        <f t="shared" ca="1" si="17"/>
        <v xml:space="preserve"> </v>
      </c>
    </row>
    <row r="202" spans="1:7" x14ac:dyDescent="0.25">
      <c r="A202" s="159">
        <f t="shared" si="18"/>
        <v>44570.333333333336</v>
      </c>
      <c r="B202" s="24">
        <v>200</v>
      </c>
      <c r="C202" s="23">
        <f t="shared" si="19"/>
        <v>44570</v>
      </c>
      <c r="D202" s="24">
        <v>8</v>
      </c>
      <c r="E202" s="22" t="str">
        <f t="shared" si="15"/>
        <v>ASET</v>
      </c>
      <c r="F202" s="36" t="str">
        <f t="shared" si="16"/>
        <v xml:space="preserve"> </v>
      </c>
      <c r="G202" s="37" t="str">
        <f t="shared" ca="1" si="17"/>
        <v xml:space="preserve"> </v>
      </c>
    </row>
    <row r="203" spans="1:7" x14ac:dyDescent="0.25">
      <c r="A203" s="159">
        <f t="shared" si="18"/>
        <v>44570.375</v>
      </c>
      <c r="B203" s="24">
        <v>201</v>
      </c>
      <c r="C203" s="23">
        <f t="shared" si="19"/>
        <v>44570</v>
      </c>
      <c r="D203" s="24">
        <v>9</v>
      </c>
      <c r="E203" s="22" t="str">
        <f t="shared" si="15"/>
        <v>ASET</v>
      </c>
      <c r="F203" s="36" t="str">
        <f t="shared" si="16"/>
        <v xml:space="preserve"> </v>
      </c>
      <c r="G203" s="37" t="str">
        <f t="shared" ca="1" si="17"/>
        <v xml:space="preserve"> </v>
      </c>
    </row>
    <row r="204" spans="1:7" x14ac:dyDescent="0.25">
      <c r="A204" s="159">
        <f t="shared" si="18"/>
        <v>44570.416666666664</v>
      </c>
      <c r="B204" s="24">
        <v>202</v>
      </c>
      <c r="C204" s="23">
        <f t="shared" si="19"/>
        <v>44570</v>
      </c>
      <c r="D204" s="24">
        <v>10</v>
      </c>
      <c r="E204" s="22" t="str">
        <f t="shared" si="15"/>
        <v>ASET</v>
      </c>
      <c r="F204" s="36" t="str">
        <f t="shared" si="16"/>
        <v xml:space="preserve"> </v>
      </c>
      <c r="G204" s="37" t="str">
        <f t="shared" ca="1" si="17"/>
        <v xml:space="preserve"> </v>
      </c>
    </row>
    <row r="205" spans="1:7" x14ac:dyDescent="0.25">
      <c r="A205" s="159">
        <f t="shared" si="18"/>
        <v>44570.458333333336</v>
      </c>
      <c r="B205" s="24">
        <v>203</v>
      </c>
      <c r="C205" s="23">
        <f t="shared" si="19"/>
        <v>44570</v>
      </c>
      <c r="D205" s="24">
        <v>11</v>
      </c>
      <c r="E205" s="22" t="str">
        <f t="shared" si="15"/>
        <v>ASET</v>
      </c>
      <c r="F205" s="36" t="str">
        <f t="shared" si="16"/>
        <v xml:space="preserve"> </v>
      </c>
      <c r="G205" s="37" t="str">
        <f t="shared" ca="1" si="17"/>
        <v xml:space="preserve"> </v>
      </c>
    </row>
    <row r="206" spans="1:7" x14ac:dyDescent="0.25">
      <c r="A206" s="159">
        <f t="shared" si="18"/>
        <v>44570.5</v>
      </c>
      <c r="B206" s="24">
        <v>204</v>
      </c>
      <c r="C206" s="23">
        <f t="shared" si="19"/>
        <v>44570</v>
      </c>
      <c r="D206" s="24">
        <v>12</v>
      </c>
      <c r="E206" s="22" t="str">
        <f t="shared" si="15"/>
        <v>ASET</v>
      </c>
      <c r="F206" s="36" t="str">
        <f t="shared" si="16"/>
        <v xml:space="preserve"> </v>
      </c>
      <c r="G206" s="37" t="str">
        <f t="shared" ca="1" si="17"/>
        <v xml:space="preserve"> </v>
      </c>
    </row>
    <row r="207" spans="1:7" x14ac:dyDescent="0.25">
      <c r="A207" s="159">
        <f t="shared" si="18"/>
        <v>44570.541666666664</v>
      </c>
      <c r="B207" s="24">
        <v>205</v>
      </c>
      <c r="C207" s="23">
        <f t="shared" si="19"/>
        <v>44570</v>
      </c>
      <c r="D207" s="24">
        <v>13</v>
      </c>
      <c r="E207" s="22" t="str">
        <f t="shared" si="15"/>
        <v>ASET</v>
      </c>
      <c r="F207" s="36" t="str">
        <f t="shared" si="16"/>
        <v xml:space="preserve"> </v>
      </c>
      <c r="G207" s="37" t="str">
        <f t="shared" ca="1" si="17"/>
        <v xml:space="preserve"> </v>
      </c>
    </row>
    <row r="208" spans="1:7" x14ac:dyDescent="0.25">
      <c r="A208" s="159">
        <f t="shared" si="18"/>
        <v>44570.583333333336</v>
      </c>
      <c r="B208" s="24">
        <v>206</v>
      </c>
      <c r="C208" s="23">
        <f t="shared" si="19"/>
        <v>44570</v>
      </c>
      <c r="D208" s="24">
        <v>14</v>
      </c>
      <c r="E208" s="22" t="str">
        <f t="shared" si="15"/>
        <v>ASET</v>
      </c>
      <c r="F208" s="36" t="str">
        <f t="shared" si="16"/>
        <v xml:space="preserve"> </v>
      </c>
      <c r="G208" s="37" t="str">
        <f t="shared" ca="1" si="17"/>
        <v xml:space="preserve"> </v>
      </c>
    </row>
    <row r="209" spans="1:7" x14ac:dyDescent="0.25">
      <c r="A209" s="159">
        <f t="shared" si="18"/>
        <v>44570.625</v>
      </c>
      <c r="B209" s="24">
        <v>207</v>
      </c>
      <c r="C209" s="23">
        <f t="shared" si="19"/>
        <v>44570</v>
      </c>
      <c r="D209" s="24">
        <v>15</v>
      </c>
      <c r="E209" s="22" t="str">
        <f t="shared" si="15"/>
        <v>ASET</v>
      </c>
      <c r="F209" s="36" t="str">
        <f t="shared" si="16"/>
        <v xml:space="preserve"> </v>
      </c>
      <c r="G209" s="37" t="str">
        <f t="shared" ca="1" si="17"/>
        <v xml:space="preserve"> </v>
      </c>
    </row>
    <row r="210" spans="1:7" x14ac:dyDescent="0.25">
      <c r="A210" s="159">
        <f t="shared" si="18"/>
        <v>44570.666666666664</v>
      </c>
      <c r="B210" s="24">
        <v>208</v>
      </c>
      <c r="C210" s="23">
        <f t="shared" si="19"/>
        <v>44570</v>
      </c>
      <c r="D210" s="24">
        <v>16</v>
      </c>
      <c r="E210" s="22" t="str">
        <f t="shared" si="15"/>
        <v>ASET</v>
      </c>
      <c r="F210" s="36" t="str">
        <f t="shared" si="16"/>
        <v xml:space="preserve"> </v>
      </c>
      <c r="G210" s="37" t="str">
        <f t="shared" ca="1" si="17"/>
        <v xml:space="preserve"> </v>
      </c>
    </row>
    <row r="211" spans="1:7" x14ac:dyDescent="0.25">
      <c r="A211" s="159">
        <f t="shared" si="18"/>
        <v>44570.708333333336</v>
      </c>
      <c r="B211" s="24">
        <v>209</v>
      </c>
      <c r="C211" s="23">
        <f t="shared" si="19"/>
        <v>44570</v>
      </c>
      <c r="D211" s="24">
        <v>17</v>
      </c>
      <c r="E211" s="22" t="str">
        <f t="shared" si="15"/>
        <v>ASET</v>
      </c>
      <c r="F211" s="36" t="str">
        <f t="shared" si="16"/>
        <v xml:space="preserve"> </v>
      </c>
      <c r="G211" s="37" t="str">
        <f t="shared" ca="1" si="17"/>
        <v xml:space="preserve"> </v>
      </c>
    </row>
    <row r="212" spans="1:7" x14ac:dyDescent="0.25">
      <c r="A212" s="159">
        <f t="shared" si="18"/>
        <v>44570.75</v>
      </c>
      <c r="B212" s="24">
        <v>210</v>
      </c>
      <c r="C212" s="23">
        <f t="shared" si="19"/>
        <v>44570</v>
      </c>
      <c r="D212" s="24">
        <v>18</v>
      </c>
      <c r="E212" s="22" t="str">
        <f t="shared" si="15"/>
        <v>ASET</v>
      </c>
      <c r="F212" s="36" t="str">
        <f t="shared" si="16"/>
        <v xml:space="preserve"> </v>
      </c>
      <c r="G212" s="37" t="str">
        <f t="shared" ca="1" si="17"/>
        <v xml:space="preserve"> </v>
      </c>
    </row>
    <row r="213" spans="1:7" x14ac:dyDescent="0.25">
      <c r="A213" s="159">
        <f t="shared" si="18"/>
        <v>44570.791666666664</v>
      </c>
      <c r="B213" s="24">
        <v>211</v>
      </c>
      <c r="C213" s="23">
        <f t="shared" si="19"/>
        <v>44570</v>
      </c>
      <c r="D213" s="24">
        <v>19</v>
      </c>
      <c r="E213" s="22" t="str">
        <f t="shared" si="15"/>
        <v>ASET</v>
      </c>
      <c r="F213" s="36" t="str">
        <f t="shared" si="16"/>
        <v xml:space="preserve"> </v>
      </c>
      <c r="G213" s="37" t="str">
        <f t="shared" ca="1" si="17"/>
        <v xml:space="preserve"> </v>
      </c>
    </row>
    <row r="214" spans="1:7" x14ac:dyDescent="0.25">
      <c r="A214" s="159">
        <f t="shared" si="18"/>
        <v>44570.833333333336</v>
      </c>
      <c r="B214" s="24">
        <v>212</v>
      </c>
      <c r="C214" s="23">
        <f t="shared" si="19"/>
        <v>44570</v>
      </c>
      <c r="D214" s="24">
        <v>20</v>
      </c>
      <c r="E214" s="22" t="str">
        <f t="shared" si="15"/>
        <v>ASET</v>
      </c>
      <c r="F214" s="36" t="str">
        <f t="shared" si="16"/>
        <v xml:space="preserve"> </v>
      </c>
      <c r="G214" s="37" t="str">
        <f t="shared" ca="1" si="17"/>
        <v xml:space="preserve"> </v>
      </c>
    </row>
    <row r="215" spans="1:7" x14ac:dyDescent="0.25">
      <c r="A215" s="159">
        <f t="shared" si="18"/>
        <v>44570.875</v>
      </c>
      <c r="B215" s="24">
        <v>213</v>
      </c>
      <c r="C215" s="23">
        <f t="shared" si="19"/>
        <v>44570</v>
      </c>
      <c r="D215" s="24">
        <v>21</v>
      </c>
      <c r="E215" s="22" t="str">
        <f t="shared" si="15"/>
        <v>ASET</v>
      </c>
      <c r="F215" s="36" t="str">
        <f t="shared" si="16"/>
        <v xml:space="preserve"> </v>
      </c>
      <c r="G215" s="37" t="str">
        <f t="shared" ca="1" si="17"/>
        <v xml:space="preserve"> </v>
      </c>
    </row>
    <row r="216" spans="1:7" x14ac:dyDescent="0.25">
      <c r="A216" s="159">
        <f t="shared" si="18"/>
        <v>44570.916666666664</v>
      </c>
      <c r="B216" s="24">
        <v>214</v>
      </c>
      <c r="C216" s="23">
        <f t="shared" si="19"/>
        <v>44570</v>
      </c>
      <c r="D216" s="24">
        <v>22</v>
      </c>
      <c r="E216" s="22" t="str">
        <f t="shared" si="15"/>
        <v>ASET</v>
      </c>
      <c r="F216" s="36" t="str">
        <f t="shared" si="16"/>
        <v xml:space="preserve"> </v>
      </c>
      <c r="G216" s="37" t="str">
        <f t="shared" ca="1" si="17"/>
        <v xml:space="preserve"> </v>
      </c>
    </row>
    <row r="217" spans="1:7" x14ac:dyDescent="0.25">
      <c r="A217" s="159">
        <f t="shared" si="18"/>
        <v>44570.958333333336</v>
      </c>
      <c r="B217" s="24">
        <v>215</v>
      </c>
      <c r="C217" s="23">
        <f t="shared" si="19"/>
        <v>44570</v>
      </c>
      <c r="D217" s="24">
        <v>23</v>
      </c>
      <c r="E217" s="22" t="str">
        <f t="shared" si="15"/>
        <v>ASET</v>
      </c>
      <c r="F217" s="36" t="str">
        <f t="shared" si="16"/>
        <v xml:space="preserve"> </v>
      </c>
      <c r="G217" s="37" t="str">
        <f t="shared" ca="1" si="17"/>
        <v xml:space="preserve"> </v>
      </c>
    </row>
    <row r="218" spans="1:7" x14ac:dyDescent="0.25">
      <c r="A218" s="159">
        <f t="shared" si="18"/>
        <v>44571</v>
      </c>
      <c r="B218" s="24">
        <v>216</v>
      </c>
      <c r="C218" s="23">
        <f t="shared" si="19"/>
        <v>44570</v>
      </c>
      <c r="D218" s="24">
        <v>24</v>
      </c>
      <c r="E218" s="22" t="str">
        <f t="shared" si="15"/>
        <v>ASET</v>
      </c>
      <c r="F218" s="36" t="str">
        <f t="shared" si="16"/>
        <v xml:space="preserve"> </v>
      </c>
      <c r="G218" s="37" t="str">
        <f t="shared" ca="1" si="17"/>
        <v xml:space="preserve"> </v>
      </c>
    </row>
    <row r="219" spans="1:7" x14ac:dyDescent="0.25">
      <c r="A219" s="159">
        <f t="shared" si="18"/>
        <v>44571.041666666664</v>
      </c>
      <c r="B219" s="24">
        <v>217</v>
      </c>
      <c r="C219" s="23">
        <f t="shared" si="19"/>
        <v>44571</v>
      </c>
      <c r="D219" s="24">
        <v>1</v>
      </c>
      <c r="E219" s="22" t="str">
        <f t="shared" si="15"/>
        <v>ASET</v>
      </c>
      <c r="F219" s="36" t="str">
        <f t="shared" si="16"/>
        <v xml:space="preserve"> </v>
      </c>
      <c r="G219" s="37" t="str">
        <f t="shared" ca="1" si="17"/>
        <v xml:space="preserve"> </v>
      </c>
    </row>
    <row r="220" spans="1:7" x14ac:dyDescent="0.25">
      <c r="A220" s="159">
        <f t="shared" si="18"/>
        <v>44571.083333333336</v>
      </c>
      <c r="B220" s="24">
        <v>218</v>
      </c>
      <c r="C220" s="23">
        <f t="shared" si="19"/>
        <v>44571</v>
      </c>
      <c r="D220" s="24">
        <v>2</v>
      </c>
      <c r="E220" s="22" t="str">
        <f t="shared" si="15"/>
        <v>ASET</v>
      </c>
      <c r="F220" s="36" t="str">
        <f t="shared" si="16"/>
        <v xml:space="preserve"> </v>
      </c>
      <c r="G220" s="37" t="str">
        <f t="shared" ca="1" si="17"/>
        <v xml:space="preserve"> </v>
      </c>
    </row>
    <row r="221" spans="1:7" x14ac:dyDescent="0.25">
      <c r="A221" s="159">
        <f t="shared" si="18"/>
        <v>44571.125</v>
      </c>
      <c r="B221" s="24">
        <v>219</v>
      </c>
      <c r="C221" s="23">
        <f t="shared" si="19"/>
        <v>44571</v>
      </c>
      <c r="D221" s="24">
        <v>3</v>
      </c>
      <c r="E221" s="22" t="str">
        <f t="shared" si="15"/>
        <v>ASET</v>
      </c>
      <c r="F221" s="36" t="str">
        <f t="shared" si="16"/>
        <v xml:space="preserve"> </v>
      </c>
      <c r="G221" s="37" t="str">
        <f t="shared" ca="1" si="17"/>
        <v xml:space="preserve"> </v>
      </c>
    </row>
    <row r="222" spans="1:7" x14ac:dyDescent="0.25">
      <c r="A222" s="159">
        <f t="shared" si="18"/>
        <v>44571.166666666664</v>
      </c>
      <c r="B222" s="24">
        <v>220</v>
      </c>
      <c r="C222" s="23">
        <f t="shared" si="19"/>
        <v>44571</v>
      </c>
      <c r="D222" s="24">
        <v>4</v>
      </c>
      <c r="E222" s="22" t="str">
        <f t="shared" si="15"/>
        <v>ASET</v>
      </c>
      <c r="F222" s="36" t="str">
        <f t="shared" si="16"/>
        <v xml:space="preserve"> </v>
      </c>
      <c r="G222" s="37" t="str">
        <f t="shared" ca="1" si="17"/>
        <v xml:space="preserve"> </v>
      </c>
    </row>
    <row r="223" spans="1:7" x14ac:dyDescent="0.25">
      <c r="A223" s="159">
        <f t="shared" si="18"/>
        <v>44571.208333333336</v>
      </c>
      <c r="B223" s="24">
        <v>221</v>
      </c>
      <c r="C223" s="23">
        <f t="shared" si="19"/>
        <v>44571</v>
      </c>
      <c r="D223" s="24">
        <v>5</v>
      </c>
      <c r="E223" s="22" t="str">
        <f t="shared" si="15"/>
        <v>ASET</v>
      </c>
      <c r="F223" s="36" t="str">
        <f t="shared" si="16"/>
        <v xml:space="preserve"> </v>
      </c>
      <c r="G223" s="37" t="str">
        <f t="shared" ca="1" si="17"/>
        <v xml:space="preserve"> </v>
      </c>
    </row>
    <row r="224" spans="1:7" x14ac:dyDescent="0.25">
      <c r="A224" s="159">
        <f t="shared" si="18"/>
        <v>44571.25</v>
      </c>
      <c r="B224" s="24">
        <v>222</v>
      </c>
      <c r="C224" s="23">
        <f t="shared" si="19"/>
        <v>44571</v>
      </c>
      <c r="D224" s="24">
        <v>6</v>
      </c>
      <c r="E224" s="22" t="str">
        <f t="shared" si="15"/>
        <v>ASET</v>
      </c>
      <c r="F224" s="36" t="str">
        <f t="shared" si="16"/>
        <v xml:space="preserve"> </v>
      </c>
      <c r="G224" s="37" t="str">
        <f t="shared" ca="1" si="17"/>
        <v xml:space="preserve"> </v>
      </c>
    </row>
    <row r="225" spans="1:7" x14ac:dyDescent="0.25">
      <c r="A225" s="159">
        <f t="shared" si="18"/>
        <v>44571.291666666664</v>
      </c>
      <c r="B225" s="24">
        <v>223</v>
      </c>
      <c r="C225" s="23">
        <f t="shared" si="19"/>
        <v>44571</v>
      </c>
      <c r="D225" s="24">
        <v>7</v>
      </c>
      <c r="E225" s="22" t="str">
        <f t="shared" si="15"/>
        <v>ASET</v>
      </c>
      <c r="F225" s="36" t="str">
        <f t="shared" si="16"/>
        <v xml:space="preserve"> </v>
      </c>
      <c r="G225" s="37" t="str">
        <f t="shared" ca="1" si="17"/>
        <v xml:space="preserve"> </v>
      </c>
    </row>
    <row r="226" spans="1:7" x14ac:dyDescent="0.25">
      <c r="A226" s="159">
        <f t="shared" si="18"/>
        <v>44571.333333333336</v>
      </c>
      <c r="B226" s="24">
        <v>224</v>
      </c>
      <c r="C226" s="23">
        <f t="shared" si="19"/>
        <v>44571</v>
      </c>
      <c r="D226" s="24">
        <v>8</v>
      </c>
      <c r="E226" s="22" t="str">
        <f t="shared" si="15"/>
        <v>ASET</v>
      </c>
      <c r="F226" s="36" t="str">
        <f t="shared" si="16"/>
        <v xml:space="preserve"> </v>
      </c>
      <c r="G226" s="37" t="str">
        <f t="shared" ca="1" si="17"/>
        <v xml:space="preserve"> </v>
      </c>
    </row>
    <row r="227" spans="1:7" x14ac:dyDescent="0.25">
      <c r="A227" s="159">
        <f t="shared" si="18"/>
        <v>44571.375</v>
      </c>
      <c r="B227" s="24">
        <v>225</v>
      </c>
      <c r="C227" s="23">
        <f t="shared" si="19"/>
        <v>44571</v>
      </c>
      <c r="D227" s="24">
        <v>9</v>
      </c>
      <c r="E227" s="22" t="str">
        <f t="shared" si="15"/>
        <v>ASET</v>
      </c>
      <c r="F227" s="36" t="str">
        <f t="shared" si="16"/>
        <v xml:space="preserve"> </v>
      </c>
      <c r="G227" s="37" t="str">
        <f t="shared" ca="1" si="17"/>
        <v xml:space="preserve"> </v>
      </c>
    </row>
    <row r="228" spans="1:7" x14ac:dyDescent="0.25">
      <c r="A228" s="159">
        <f t="shared" si="18"/>
        <v>44571.416666666664</v>
      </c>
      <c r="B228" s="24">
        <v>226</v>
      </c>
      <c r="C228" s="23">
        <f t="shared" si="19"/>
        <v>44571</v>
      </c>
      <c r="D228" s="24">
        <v>10</v>
      </c>
      <c r="E228" s="22" t="str">
        <f t="shared" si="15"/>
        <v>ASET</v>
      </c>
      <c r="F228" s="36" t="str">
        <f t="shared" si="16"/>
        <v xml:space="preserve"> </v>
      </c>
      <c r="G228" s="37" t="str">
        <f t="shared" ca="1" si="17"/>
        <v xml:space="preserve"> </v>
      </c>
    </row>
    <row r="229" spans="1:7" x14ac:dyDescent="0.25">
      <c r="A229" s="159">
        <f t="shared" si="18"/>
        <v>44571.458333333336</v>
      </c>
      <c r="B229" s="24">
        <v>227</v>
      </c>
      <c r="C229" s="23">
        <f t="shared" si="19"/>
        <v>44571</v>
      </c>
      <c r="D229" s="24">
        <v>11</v>
      </c>
      <c r="E229" s="22" t="str">
        <f t="shared" si="15"/>
        <v>ASET</v>
      </c>
      <c r="F229" s="36" t="str">
        <f t="shared" si="16"/>
        <v xml:space="preserve"> </v>
      </c>
      <c r="G229" s="37" t="str">
        <f t="shared" ca="1" si="17"/>
        <v xml:space="preserve"> </v>
      </c>
    </row>
    <row r="230" spans="1:7" x14ac:dyDescent="0.25">
      <c r="A230" s="159">
        <f t="shared" si="18"/>
        <v>44571.5</v>
      </c>
      <c r="B230" s="24">
        <v>228</v>
      </c>
      <c r="C230" s="23">
        <f t="shared" si="19"/>
        <v>44571</v>
      </c>
      <c r="D230" s="24">
        <v>12</v>
      </c>
      <c r="E230" s="22" t="str">
        <f t="shared" si="15"/>
        <v>ASET</v>
      </c>
      <c r="F230" s="36" t="str">
        <f t="shared" si="16"/>
        <v xml:space="preserve"> </v>
      </c>
      <c r="G230" s="37" t="str">
        <f t="shared" ca="1" si="17"/>
        <v xml:space="preserve"> </v>
      </c>
    </row>
    <row r="231" spans="1:7" x14ac:dyDescent="0.25">
      <c r="A231" s="159">
        <f t="shared" si="18"/>
        <v>44571.541666666664</v>
      </c>
      <c r="B231" s="24">
        <v>229</v>
      </c>
      <c r="C231" s="23">
        <f t="shared" si="19"/>
        <v>44571</v>
      </c>
      <c r="D231" s="24">
        <v>13</v>
      </c>
      <c r="E231" s="22" t="str">
        <f t="shared" si="15"/>
        <v>ASET</v>
      </c>
      <c r="F231" s="36" t="str">
        <f t="shared" si="16"/>
        <v xml:space="preserve"> </v>
      </c>
      <c r="G231" s="37" t="str">
        <f t="shared" ca="1" si="17"/>
        <v xml:space="preserve"> </v>
      </c>
    </row>
    <row r="232" spans="1:7" x14ac:dyDescent="0.25">
      <c r="A232" s="159">
        <f t="shared" si="18"/>
        <v>44571.583333333336</v>
      </c>
      <c r="B232" s="24">
        <v>230</v>
      </c>
      <c r="C232" s="23">
        <f t="shared" si="19"/>
        <v>44571</v>
      </c>
      <c r="D232" s="24">
        <v>14</v>
      </c>
      <c r="E232" s="22" t="str">
        <f t="shared" si="15"/>
        <v>ASET</v>
      </c>
      <c r="F232" s="36" t="str">
        <f t="shared" si="16"/>
        <v xml:space="preserve"> </v>
      </c>
      <c r="G232" s="37" t="str">
        <f t="shared" ca="1" si="17"/>
        <v xml:space="preserve"> </v>
      </c>
    </row>
    <row r="233" spans="1:7" x14ac:dyDescent="0.25">
      <c r="A233" s="159">
        <f t="shared" si="18"/>
        <v>44571.625</v>
      </c>
      <c r="B233" s="24">
        <v>231</v>
      </c>
      <c r="C233" s="23">
        <f t="shared" si="19"/>
        <v>44571</v>
      </c>
      <c r="D233" s="24">
        <v>15</v>
      </c>
      <c r="E233" s="22" t="str">
        <f t="shared" si="15"/>
        <v>ASET</v>
      </c>
      <c r="F233" s="36" t="str">
        <f t="shared" si="16"/>
        <v xml:space="preserve"> </v>
      </c>
      <c r="G233" s="37" t="str">
        <f t="shared" ca="1" si="17"/>
        <v xml:space="preserve"> </v>
      </c>
    </row>
    <row r="234" spans="1:7" x14ac:dyDescent="0.25">
      <c r="A234" s="159">
        <f t="shared" si="18"/>
        <v>44571.666666666664</v>
      </c>
      <c r="B234" s="24">
        <v>232</v>
      </c>
      <c r="C234" s="23">
        <f t="shared" si="19"/>
        <v>44571</v>
      </c>
      <c r="D234" s="24">
        <v>16</v>
      </c>
      <c r="E234" s="22" t="str">
        <f t="shared" si="15"/>
        <v>ASET</v>
      </c>
      <c r="F234" s="36" t="str">
        <f t="shared" si="16"/>
        <v xml:space="preserve"> </v>
      </c>
      <c r="G234" s="37" t="str">
        <f t="shared" ca="1" si="17"/>
        <v xml:space="preserve"> </v>
      </c>
    </row>
    <row r="235" spans="1:7" x14ac:dyDescent="0.25">
      <c r="A235" s="159">
        <f t="shared" si="18"/>
        <v>44571.708333333336</v>
      </c>
      <c r="B235" s="24">
        <v>233</v>
      </c>
      <c r="C235" s="23">
        <f t="shared" si="19"/>
        <v>44571</v>
      </c>
      <c r="D235" s="24">
        <v>17</v>
      </c>
      <c r="E235" s="22" t="str">
        <f t="shared" si="15"/>
        <v>ASET</v>
      </c>
      <c r="F235" s="36" t="str">
        <f t="shared" si="16"/>
        <v xml:space="preserve"> </v>
      </c>
      <c r="G235" s="37" t="str">
        <f t="shared" ca="1" si="17"/>
        <v xml:space="preserve"> </v>
      </c>
    </row>
    <row r="236" spans="1:7" x14ac:dyDescent="0.25">
      <c r="A236" s="159">
        <f t="shared" si="18"/>
        <v>44571.75</v>
      </c>
      <c r="B236" s="24">
        <v>234</v>
      </c>
      <c r="C236" s="23">
        <f t="shared" si="19"/>
        <v>44571</v>
      </c>
      <c r="D236" s="24">
        <v>18</v>
      </c>
      <c r="E236" s="22" t="str">
        <f t="shared" si="15"/>
        <v>ASET</v>
      </c>
      <c r="F236" s="36" t="str">
        <f t="shared" si="16"/>
        <v xml:space="preserve"> </v>
      </c>
      <c r="G236" s="37" t="str">
        <f t="shared" ca="1" si="17"/>
        <v xml:space="preserve"> </v>
      </c>
    </row>
    <row r="237" spans="1:7" x14ac:dyDescent="0.25">
      <c r="A237" s="159">
        <f t="shared" si="18"/>
        <v>44571.791666666664</v>
      </c>
      <c r="B237" s="24">
        <v>235</v>
      </c>
      <c r="C237" s="23">
        <f t="shared" si="19"/>
        <v>44571</v>
      </c>
      <c r="D237" s="24">
        <v>19</v>
      </c>
      <c r="E237" s="22" t="str">
        <f t="shared" si="15"/>
        <v>ASET</v>
      </c>
      <c r="F237" s="36" t="str">
        <f t="shared" si="16"/>
        <v xml:space="preserve"> </v>
      </c>
      <c r="G237" s="37" t="str">
        <f t="shared" ca="1" si="17"/>
        <v xml:space="preserve"> </v>
      </c>
    </row>
    <row r="238" spans="1:7" x14ac:dyDescent="0.25">
      <c r="A238" s="159">
        <f t="shared" si="18"/>
        <v>44571.833333333336</v>
      </c>
      <c r="B238" s="24">
        <v>236</v>
      </c>
      <c r="C238" s="23">
        <f t="shared" si="19"/>
        <v>44571</v>
      </c>
      <c r="D238" s="24">
        <v>20</v>
      </c>
      <c r="E238" s="22" t="str">
        <f t="shared" si="15"/>
        <v>ASET</v>
      </c>
      <c r="F238" s="36" t="str">
        <f t="shared" si="16"/>
        <v xml:space="preserve"> </v>
      </c>
      <c r="G238" s="37" t="str">
        <f t="shared" ca="1" si="17"/>
        <v xml:space="preserve"> </v>
      </c>
    </row>
    <row r="239" spans="1:7" x14ac:dyDescent="0.25">
      <c r="A239" s="159">
        <f t="shared" si="18"/>
        <v>44571.875</v>
      </c>
      <c r="B239" s="24">
        <v>237</v>
      </c>
      <c r="C239" s="23">
        <f t="shared" si="19"/>
        <v>44571</v>
      </c>
      <c r="D239" s="24">
        <v>21</v>
      </c>
      <c r="E239" s="22" t="str">
        <f t="shared" si="15"/>
        <v>ASET</v>
      </c>
      <c r="F239" s="36" t="str">
        <f t="shared" si="16"/>
        <v xml:space="preserve"> </v>
      </c>
      <c r="G239" s="37" t="str">
        <f t="shared" ca="1" si="17"/>
        <v xml:space="preserve"> </v>
      </c>
    </row>
    <row r="240" spans="1:7" x14ac:dyDescent="0.25">
      <c r="A240" s="159">
        <f t="shared" si="18"/>
        <v>44571.916666666664</v>
      </c>
      <c r="B240" s="24">
        <v>238</v>
      </c>
      <c r="C240" s="23">
        <f t="shared" si="19"/>
        <v>44571</v>
      </c>
      <c r="D240" s="24">
        <v>22</v>
      </c>
      <c r="E240" s="22" t="str">
        <f t="shared" si="15"/>
        <v>ASET</v>
      </c>
      <c r="F240" s="36" t="str">
        <f t="shared" si="16"/>
        <v xml:space="preserve"> </v>
      </c>
      <c r="G240" s="37" t="str">
        <f t="shared" ca="1" si="17"/>
        <v xml:space="preserve"> </v>
      </c>
    </row>
    <row r="241" spans="1:7" x14ac:dyDescent="0.25">
      <c r="A241" s="159">
        <f t="shared" si="18"/>
        <v>44571.958333333336</v>
      </c>
      <c r="B241" s="24">
        <v>239</v>
      </c>
      <c r="C241" s="23">
        <f t="shared" si="19"/>
        <v>44571</v>
      </c>
      <c r="D241" s="24">
        <v>23</v>
      </c>
      <c r="E241" s="22" t="str">
        <f t="shared" si="15"/>
        <v>ASET</v>
      </c>
      <c r="F241" s="36" t="str">
        <f t="shared" si="16"/>
        <v xml:space="preserve"> </v>
      </c>
      <c r="G241" s="37" t="str">
        <f t="shared" ca="1" si="17"/>
        <v xml:space="preserve"> </v>
      </c>
    </row>
    <row r="242" spans="1:7" x14ac:dyDescent="0.25">
      <c r="A242" s="159">
        <f t="shared" si="18"/>
        <v>44572</v>
      </c>
      <c r="B242" s="24">
        <v>240</v>
      </c>
      <c r="C242" s="23">
        <f t="shared" si="19"/>
        <v>44571</v>
      </c>
      <c r="D242" s="24">
        <v>24</v>
      </c>
      <c r="E242" s="22" t="str">
        <f t="shared" si="15"/>
        <v>ASET</v>
      </c>
      <c r="F242" s="36" t="str">
        <f t="shared" si="16"/>
        <v xml:space="preserve"> </v>
      </c>
      <c r="G242" s="37" t="str">
        <f t="shared" ca="1" si="17"/>
        <v xml:space="preserve"> </v>
      </c>
    </row>
    <row r="243" spans="1:7" x14ac:dyDescent="0.25">
      <c r="A243" s="159">
        <f t="shared" si="18"/>
        <v>44572.041666666664</v>
      </c>
      <c r="B243" s="24">
        <v>241</v>
      </c>
      <c r="C243" s="23">
        <f t="shared" si="19"/>
        <v>44572</v>
      </c>
      <c r="D243" s="24">
        <v>1</v>
      </c>
      <c r="E243" s="22" t="str">
        <f t="shared" si="15"/>
        <v>ASET</v>
      </c>
      <c r="F243" s="36" t="str">
        <f t="shared" si="16"/>
        <v xml:space="preserve"> </v>
      </c>
      <c r="G243" s="37" t="str">
        <f t="shared" ca="1" si="17"/>
        <v xml:space="preserve"> </v>
      </c>
    </row>
    <row r="244" spans="1:7" x14ac:dyDescent="0.25">
      <c r="A244" s="159">
        <f t="shared" si="18"/>
        <v>44572.083333333336</v>
      </c>
      <c r="B244" s="24">
        <v>242</v>
      </c>
      <c r="C244" s="23">
        <f t="shared" si="19"/>
        <v>44572</v>
      </c>
      <c r="D244" s="24">
        <v>2</v>
      </c>
      <c r="E244" s="22" t="str">
        <f t="shared" si="15"/>
        <v>ASET</v>
      </c>
      <c r="F244" s="36" t="str">
        <f t="shared" si="16"/>
        <v xml:space="preserve"> </v>
      </c>
      <c r="G244" s="37" t="str">
        <f t="shared" ca="1" si="17"/>
        <v xml:space="preserve"> </v>
      </c>
    </row>
    <row r="245" spans="1:7" x14ac:dyDescent="0.25">
      <c r="A245" s="159">
        <f t="shared" si="18"/>
        <v>44572.125</v>
      </c>
      <c r="B245" s="24">
        <v>243</v>
      </c>
      <c r="C245" s="23">
        <f t="shared" si="19"/>
        <v>44572</v>
      </c>
      <c r="D245" s="24">
        <v>3</v>
      </c>
      <c r="E245" s="22" t="str">
        <f t="shared" si="15"/>
        <v>ASET</v>
      </c>
      <c r="F245" s="36" t="str">
        <f t="shared" si="16"/>
        <v xml:space="preserve"> </v>
      </c>
      <c r="G245" s="37" t="str">
        <f t="shared" ca="1" si="17"/>
        <v xml:space="preserve"> </v>
      </c>
    </row>
    <row r="246" spans="1:7" x14ac:dyDescent="0.25">
      <c r="A246" s="159">
        <f t="shared" si="18"/>
        <v>44572.166666666664</v>
      </c>
      <c r="B246" s="24">
        <v>244</v>
      </c>
      <c r="C246" s="23">
        <f t="shared" si="19"/>
        <v>44572</v>
      </c>
      <c r="D246" s="24">
        <v>4</v>
      </c>
      <c r="E246" s="22" t="str">
        <f t="shared" si="15"/>
        <v>ASET</v>
      </c>
      <c r="F246" s="36" t="str">
        <f t="shared" si="16"/>
        <v xml:space="preserve"> </v>
      </c>
      <c r="G246" s="37" t="str">
        <f t="shared" ca="1" si="17"/>
        <v xml:space="preserve"> </v>
      </c>
    </row>
    <row r="247" spans="1:7" x14ac:dyDescent="0.25">
      <c r="A247" s="159">
        <f t="shared" si="18"/>
        <v>44572.208333333336</v>
      </c>
      <c r="B247" s="24">
        <v>245</v>
      </c>
      <c r="C247" s="23">
        <f t="shared" si="19"/>
        <v>44572</v>
      </c>
      <c r="D247" s="24">
        <v>5</v>
      </c>
      <c r="E247" s="22" t="str">
        <f t="shared" si="15"/>
        <v>ASET</v>
      </c>
      <c r="F247" s="36" t="str">
        <f t="shared" si="16"/>
        <v xml:space="preserve"> </v>
      </c>
      <c r="G247" s="37" t="str">
        <f t="shared" ca="1" si="17"/>
        <v xml:space="preserve"> </v>
      </c>
    </row>
    <row r="248" spans="1:7" x14ac:dyDescent="0.25">
      <c r="A248" s="159">
        <f t="shared" si="18"/>
        <v>44572.25</v>
      </c>
      <c r="B248" s="24">
        <v>246</v>
      </c>
      <c r="C248" s="23">
        <f t="shared" si="19"/>
        <v>44572</v>
      </c>
      <c r="D248" s="24">
        <v>6</v>
      </c>
      <c r="E248" s="22" t="str">
        <f t="shared" si="15"/>
        <v>ASET</v>
      </c>
      <c r="F248" s="36" t="str">
        <f t="shared" si="16"/>
        <v xml:space="preserve"> </v>
      </c>
      <c r="G248" s="37" t="str">
        <f t="shared" ca="1" si="17"/>
        <v xml:space="preserve"> </v>
      </c>
    </row>
    <row r="249" spans="1:7" x14ac:dyDescent="0.25">
      <c r="A249" s="159">
        <f t="shared" si="18"/>
        <v>44572.291666666664</v>
      </c>
      <c r="B249" s="24">
        <v>247</v>
      </c>
      <c r="C249" s="23">
        <f t="shared" si="19"/>
        <v>44572</v>
      </c>
      <c r="D249" s="24">
        <v>7</v>
      </c>
      <c r="E249" s="22" t="str">
        <f t="shared" si="15"/>
        <v>ASET</v>
      </c>
      <c r="F249" s="36" t="str">
        <f t="shared" si="16"/>
        <v xml:space="preserve"> </v>
      </c>
      <c r="G249" s="37" t="str">
        <f t="shared" ca="1" si="17"/>
        <v xml:space="preserve"> </v>
      </c>
    </row>
    <row r="250" spans="1:7" x14ac:dyDescent="0.25">
      <c r="A250" s="159">
        <f t="shared" si="18"/>
        <v>44572.333333333336</v>
      </c>
      <c r="B250" s="24">
        <v>248</v>
      </c>
      <c r="C250" s="23">
        <f t="shared" si="19"/>
        <v>44572</v>
      </c>
      <c r="D250" s="24">
        <v>8</v>
      </c>
      <c r="E250" s="22" t="str">
        <f t="shared" si="15"/>
        <v>ASET</v>
      </c>
      <c r="F250" s="36" t="str">
        <f t="shared" si="16"/>
        <v xml:space="preserve"> </v>
      </c>
      <c r="G250" s="37" t="str">
        <f t="shared" ca="1" si="17"/>
        <v xml:space="preserve"> </v>
      </c>
    </row>
    <row r="251" spans="1:7" x14ac:dyDescent="0.25">
      <c r="A251" s="159">
        <f t="shared" si="18"/>
        <v>44572.375</v>
      </c>
      <c r="B251" s="24">
        <v>249</v>
      </c>
      <c r="C251" s="23">
        <f t="shared" si="19"/>
        <v>44572</v>
      </c>
      <c r="D251" s="24">
        <v>9</v>
      </c>
      <c r="E251" s="22" t="str">
        <f t="shared" si="15"/>
        <v>ASET</v>
      </c>
      <c r="F251" s="36" t="str">
        <f t="shared" si="16"/>
        <v xml:space="preserve"> </v>
      </c>
      <c r="G251" s="37" t="str">
        <f t="shared" ca="1" si="17"/>
        <v xml:space="preserve"> </v>
      </c>
    </row>
    <row r="252" spans="1:7" x14ac:dyDescent="0.25">
      <c r="A252" s="159">
        <f t="shared" si="18"/>
        <v>44572.416666666664</v>
      </c>
      <c r="B252" s="24">
        <v>250</v>
      </c>
      <c r="C252" s="23">
        <f t="shared" si="19"/>
        <v>44572</v>
      </c>
      <c r="D252" s="24">
        <v>10</v>
      </c>
      <c r="E252" s="22" t="str">
        <f t="shared" si="15"/>
        <v>ASET</v>
      </c>
      <c r="F252" s="36" t="str">
        <f t="shared" si="16"/>
        <v xml:space="preserve"> </v>
      </c>
      <c r="G252" s="37" t="str">
        <f t="shared" ca="1" si="17"/>
        <v xml:space="preserve"> </v>
      </c>
    </row>
    <row r="253" spans="1:7" x14ac:dyDescent="0.25">
      <c r="A253" s="159">
        <f t="shared" si="18"/>
        <v>44572.458333333336</v>
      </c>
      <c r="B253" s="24">
        <v>251</v>
      </c>
      <c r="C253" s="23">
        <f t="shared" si="19"/>
        <v>44572</v>
      </c>
      <c r="D253" s="24">
        <v>11</v>
      </c>
      <c r="E253" s="22" t="str">
        <f t="shared" si="15"/>
        <v>ASET</v>
      </c>
      <c r="F253" s="36" t="str">
        <f t="shared" si="16"/>
        <v xml:space="preserve"> </v>
      </c>
      <c r="G253" s="37" t="str">
        <f t="shared" ca="1" si="17"/>
        <v xml:space="preserve"> </v>
      </c>
    </row>
    <row r="254" spans="1:7" x14ac:dyDescent="0.25">
      <c r="A254" s="159">
        <f t="shared" si="18"/>
        <v>44572.5</v>
      </c>
      <c r="B254" s="24">
        <v>252</v>
      </c>
      <c r="C254" s="23">
        <f t="shared" si="19"/>
        <v>44572</v>
      </c>
      <c r="D254" s="24">
        <v>12</v>
      </c>
      <c r="E254" s="22" t="str">
        <f t="shared" si="15"/>
        <v>ASET</v>
      </c>
      <c r="F254" s="36" t="str">
        <f t="shared" si="16"/>
        <v xml:space="preserve"> </v>
      </c>
      <c r="G254" s="37" t="str">
        <f t="shared" ca="1" si="17"/>
        <v xml:space="preserve"> </v>
      </c>
    </row>
    <row r="255" spans="1:7" x14ac:dyDescent="0.25">
      <c r="A255" s="159">
        <f t="shared" si="18"/>
        <v>44572.541666666664</v>
      </c>
      <c r="B255" s="24">
        <v>253</v>
      </c>
      <c r="C255" s="23">
        <f t="shared" si="19"/>
        <v>44572</v>
      </c>
      <c r="D255" s="24">
        <v>13</v>
      </c>
      <c r="E255" s="22" t="str">
        <f t="shared" si="15"/>
        <v>ASET</v>
      </c>
      <c r="F255" s="36" t="str">
        <f t="shared" si="16"/>
        <v xml:space="preserve"> </v>
      </c>
      <c r="G255" s="37" t="str">
        <f t="shared" ca="1" si="17"/>
        <v xml:space="preserve"> </v>
      </c>
    </row>
    <row r="256" spans="1:7" x14ac:dyDescent="0.25">
      <c r="A256" s="159">
        <f t="shared" si="18"/>
        <v>44572.583333333336</v>
      </c>
      <c r="B256" s="24">
        <v>254</v>
      </c>
      <c r="C256" s="23">
        <f t="shared" si="19"/>
        <v>44572</v>
      </c>
      <c r="D256" s="24">
        <v>14</v>
      </c>
      <c r="E256" s="22" t="str">
        <f t="shared" si="15"/>
        <v>ASET</v>
      </c>
      <c r="F256" s="36" t="str">
        <f t="shared" si="16"/>
        <v xml:space="preserve"> </v>
      </c>
      <c r="G256" s="37" t="str">
        <f t="shared" ca="1" si="17"/>
        <v xml:space="preserve"> </v>
      </c>
    </row>
    <row r="257" spans="1:7" x14ac:dyDescent="0.25">
      <c r="A257" s="159">
        <f t="shared" si="18"/>
        <v>44572.625</v>
      </c>
      <c r="B257" s="24">
        <v>255</v>
      </c>
      <c r="C257" s="23">
        <f t="shared" si="19"/>
        <v>44572</v>
      </c>
      <c r="D257" s="24">
        <v>15</v>
      </c>
      <c r="E257" s="22" t="str">
        <f t="shared" si="15"/>
        <v>ASET</v>
      </c>
      <c r="F257" s="36" t="str">
        <f t="shared" si="16"/>
        <v xml:space="preserve"> </v>
      </c>
      <c r="G257" s="37" t="str">
        <f t="shared" ca="1" si="17"/>
        <v xml:space="preserve"> </v>
      </c>
    </row>
    <row r="258" spans="1:7" x14ac:dyDescent="0.25">
      <c r="A258" s="159">
        <f t="shared" si="18"/>
        <v>44572.666666666664</v>
      </c>
      <c r="B258" s="24">
        <v>256</v>
      </c>
      <c r="C258" s="23">
        <f t="shared" si="19"/>
        <v>44572</v>
      </c>
      <c r="D258" s="24">
        <v>16</v>
      </c>
      <c r="E258" s="22" t="str">
        <f t="shared" si="15"/>
        <v>ASET</v>
      </c>
      <c r="F258" s="36" t="str">
        <f t="shared" si="16"/>
        <v xml:space="preserve"> </v>
      </c>
      <c r="G258" s="37" t="str">
        <f t="shared" ca="1" si="17"/>
        <v xml:space="preserve"> </v>
      </c>
    </row>
    <row r="259" spans="1:7" x14ac:dyDescent="0.25">
      <c r="A259" s="159">
        <f t="shared" si="18"/>
        <v>44572.708333333336</v>
      </c>
      <c r="B259" s="24">
        <v>257</v>
      </c>
      <c r="C259" s="23">
        <f t="shared" si="19"/>
        <v>44572</v>
      </c>
      <c r="D259" s="24">
        <v>17</v>
      </c>
      <c r="E259" s="22" t="str">
        <f t="shared" ref="E259:E322" si="20">Unit</f>
        <v>ASET</v>
      </c>
      <c r="F259" s="36" t="str">
        <f t="shared" ref="F259:F322" si="21">IF(OR(AND((C259+TIME(D259-1,0,0))&gt;=Contin_Outage_Fm_01,(C259+TIME(D259-1,0,0))&lt;FLOOR(Contin_Outage_To_01,1/24)),AND((C259+TIME(D259 -1,0,0))&gt;=Contin_Outage_Fm_02,(C259+TIME(D259 -1,0,0))&lt;FLOOR(Contin_Outage_To_02,1/24)),AND((C259+TIME(D259 -1,0,0))&gt;=Contin_Outage_Fm_03,(C259+TIME(D259 -1,0,0))&lt;FLOOR(Contin_Outage_To_03,1/24)),AND((C259+TIME(D259 -1,0,0))&gt;=Contin_Outage_Fm_04,(C259+TIME(D259 -1,0,0))&lt;FLOOR(Contin_Outage_To_04,1/24)),AND((C259+TIME(D259 -1,0,0))&gt;=Contin_Outage_Fm_05,(C259+TIME(D259 -1,0,0))&lt;FLOOR(Contin_Outage_To_05,1/24)),AND((C259+TIME(D259 -1,0,0))&gt;=Contin_Outage_Fm_06,(C259+TIME(D259 -1,0,0))&lt;FLOOR(Contin_Outage_To_06,1/24)),AND((C259+TIME(D259 -1,0,0))&gt;=Contin_Outage_Fm_07,(C259+TIME(D259 -1,0,0))&lt;FLOOR(Contin_Outage_To_07,1/24)),AND((C259+TIME(D259 -1,0,0))&gt;=Contin_Outage_Fm_08,(C259+TIME(D259 -1,0,0))&lt;FLOOR(Contin_Outage_To_08,1/24)),AND((C259+TIME(D259 -1,0,0))&gt;=Contin_Outage_Fm_09,(C259+TIME(D259 -1,0,0))&lt;FLOOR(Contin_Outage_To_09,1/24)),AND((C259+TIME(D259 -1,0,0))&gt;=Contin_Outage_Fm_10,(C259+TIME(D259 -1,0,0))&lt;FLOOR(Contin_Outage_To_10,1/24)),AND(C259&gt;=(IF(AND(HOUR(Daily_Outage_Fm_01)=0,MINUTE(Daily_Outage_Fm_01)=0),Daily_Outage_Fm_01,Daily_Outage_Fm_01 -1)),C259&lt;=(IF(HOUR(Daily_Outage_To_01)=0,Daily_Outage_To_01 -1,Daily_Outage_To_01)),D259 -1&gt;=HOUR(CEILING(Daily_Outage_Fm_01,1/24)),D259 -1&lt;(IF(HOUR(Daily_Outage_To_01)=0,24,HOUR(Daily_Outage_To_01)))),AND(C259&gt;=(IF(AND(HOUR(Daily_Outage_Fm_02)=0,MINUTE(Daily_Outage_Fm_02)=0),Daily_Outage_Fm_02,Daily_Outage_Fm_02 -1)),C259&lt;=(IF(HOUR(Daily_Outage_To_02)=0,Daily_Outage_To_02 -1,Daily_Outage_To_02)),D259 -1&gt;=HOUR(CEILING(Daily_Outage_Fm_02,1/24)),D259 -1&lt;(IF(HOUR(Daily_Outage_To_02)=0,24,HOUR(Daily_Outage_To_02)))),AND(C259&gt;=(IF(AND(HOUR(Daily_Outage_Fm_03)=0,MINUTE(Daily_Outage_Fm_03)=0),Daily_Outage_Fm_03,Daily_Outage_Fm_03 -1)),C259&lt;=(IF(HOUR(Daily_Outage_To_03)=0,Daily_Outage_To_03 -1,Daily_Outage_To_03)),D259 -1&gt;=HOUR(CEILING(Daily_Outage_Fm_03,1/24)),D259 -1&lt;(IF(HOUR(Daily_Outage_To_03)=0,24,HOUR(Daily_Outage_To_03)))),AND(C259&gt;=(IF(AND(HOUR(Daily_Outage_Fm_04)=0,MINUTE(Daily_Outage_Fm_04)=0),Daily_Outage_Fm_04,Daily_Outage_Fm_04 -1)),C259&lt;=(IF(HOUR(Daily_Outage_To_04)=0,Daily_Outage_To_04 -1,Daily_Outage_To_04)),D259 -1&gt;=HOUR(CEILING(Daily_Outage_Fm_04,1/24)),D259 -1&lt;(IF(HOUR(Daily_Outage_To_04)=0,24,HOUR(Daily_Outage_To_04)))),AND(C259&gt;=(IF(AND(HOUR(Daily_Outage_Fm_05)=0,MINUTE(Daily_Outage_Fm_05)=0),Daily_Outage_Fm_05,Daily_Outage_Fm_05 -1)),C259&lt;=(IF(HOUR(Daily_Outage_To_05)=0,Daily_Outage_To_05 -1,Daily_Outage_To_05)),D259 -1&gt;=HOUR(CEILING(Daily_Outage_Fm_05,1/24)),D259 -1&lt;(IF(HOUR(Daily_Outage_To_05)=0,24,HOUR(Daily_Outage_To_05)))),AND(C259&gt;=(IF(AND(HOUR(Daily_Outage_Fm_06)=0,MINUTE(Daily_Outage_Fm_06)=0),Daily_Outage_Fm_06,Daily_Outage_Fm_06 -1)),C259&lt;=(IF(HOUR(Daily_Outage_To_06)=0,Daily_Outage_To_06 -1,Daily_Outage_To_06)),D259 -1&gt;=HOUR(CEILING(Daily_Outage_Fm_06,1/24)),D259 -1&lt;(IF(HOUR(Daily_Outage_To_06)=0,24,HOUR(Daily_Outage_To_06)))),AND(C259&gt;=(IF(AND(HOUR(Daily_Outage_Fm_07)=0,MINUTE(Daily_Outage_Fm_07)=0),Daily_Outage_Fm_07,Daily_Outage_Fm_07 -1)),C259&lt;=(IF(HOUR(Daily_Outage_To_07)=0,Daily_Outage_To_07 -1,Daily_Outage_To_07)),D259 -1&gt;=HOUR(CEILING(Daily_Outage_Fm_07,1/24)),D259 -1&lt;(IF(HOUR(Daily_Outage_To_07)=0,24,HOUR(Daily_Outage_To_07)))),AND(C259&gt;=(IF(AND(HOUR(Daily_Outage_Fm_08)=0,MINUTE(Daily_Outage_Fm_08)=0),Daily_Outage_Fm_08,Daily_Outage_Fm_08 -1)),C259&lt;=(IF(HOUR(Daily_Outage_To_08)=0,Daily_Outage_To_08 -1,Daily_Outage_To_08)),D259 -1&gt;=HOUR(CEILING(Daily_Outage_Fm_08,1/24)),D259 -1&lt;(IF(HOUR(Daily_Outage_To_08)=0,24,HOUR(Daily_Outage_To_08)))),AND(C259&gt;=(IF(AND(HOUR(Daily_Outage_Fm_09)=0,MINUTE(Daily_Outage_Fm_09)=0),Daily_Outage_Fm_09,Daily_Outage_Fm_09 -1)),C259&lt;=(IF(HOUR(Daily_Outage_To_09)=0,Daily_Outage_To_09 -1,Daily_Outage_To_09)),D259 -1&gt;=HOUR(CEILING(Daily_Outage_Fm_09,1/24)),D259 -1&lt;(IF(HOUR(Daily_Outage_To_09)=0,24,HOUR(Daily_Outage_To_09)))),AND(C259&gt;=(IF(AND(HOUR(Daily_Outage_Fm_10)=0,MINUTE(Daily_Outage_Fm_10)=0),Daily_Outage_Fm_10,Daily_Outage_Fm_10 -1)),C259&lt;=(IF(HOUR(Daily_Outage_To_10)=0,Daily_Outage_To_10 -1,Daily_Outage_To_10)),D259 -1&gt;=HOUR(CEILING(Daily_Outage_Fm_10,1/24)),D259 -1&lt;(IF(HOUR(Daily_Outage_To_10)=0,24,HOUR(Daily_Outage_To_10))))
),"Outage"," ")</f>
        <v xml:space="preserve"> </v>
      </c>
      <c r="G259" s="37" t="str">
        <f t="shared" ref="G259:G322" ca="1" si="22">IF(SUM(INDIRECT("'Arming Payment'!"&amp;"I"&amp;MATCH(B259,Range_ArmingPayment_HourOfMonth,0)&amp;":I"&amp;(MATCH(B259,Range_ArmingPayment_HourOfMonth,0)+2)))&gt;0,"Armed"," ")</f>
        <v xml:space="preserve"> </v>
      </c>
    </row>
    <row r="260" spans="1:7" x14ac:dyDescent="0.25">
      <c r="A260" s="159">
        <f t="shared" ref="A260:A323" si="23">C260+(D260/24)</f>
        <v>44572.75</v>
      </c>
      <c r="B260" s="24">
        <v>258</v>
      </c>
      <c r="C260" s="23">
        <f t="shared" si="19"/>
        <v>44572</v>
      </c>
      <c r="D260" s="24">
        <v>18</v>
      </c>
      <c r="E260" s="22" t="str">
        <f t="shared" si="20"/>
        <v>ASET</v>
      </c>
      <c r="F260" s="36" t="str">
        <f t="shared" si="21"/>
        <v xml:space="preserve"> </v>
      </c>
      <c r="G260" s="37" t="str">
        <f t="shared" ca="1" si="22"/>
        <v xml:space="preserve"> </v>
      </c>
    </row>
    <row r="261" spans="1:7" x14ac:dyDescent="0.25">
      <c r="A261" s="159">
        <f t="shared" si="23"/>
        <v>44572.791666666664</v>
      </c>
      <c r="B261" s="24">
        <v>259</v>
      </c>
      <c r="C261" s="23">
        <f t="shared" ref="C261:C324" si="24">IF(D261&gt;D260,C260,C260+1)</f>
        <v>44572</v>
      </c>
      <c r="D261" s="24">
        <v>19</v>
      </c>
      <c r="E261" s="22" t="str">
        <f t="shared" si="20"/>
        <v>ASET</v>
      </c>
      <c r="F261" s="36" t="str">
        <f t="shared" si="21"/>
        <v xml:space="preserve"> </v>
      </c>
      <c r="G261" s="37" t="str">
        <f t="shared" ca="1" si="22"/>
        <v xml:space="preserve"> </v>
      </c>
    </row>
    <row r="262" spans="1:7" x14ac:dyDescent="0.25">
      <c r="A262" s="159">
        <f t="shared" si="23"/>
        <v>44572.833333333336</v>
      </c>
      <c r="B262" s="24">
        <v>260</v>
      </c>
      <c r="C262" s="23">
        <f t="shared" si="24"/>
        <v>44572</v>
      </c>
      <c r="D262" s="24">
        <v>20</v>
      </c>
      <c r="E262" s="22" t="str">
        <f t="shared" si="20"/>
        <v>ASET</v>
      </c>
      <c r="F262" s="36" t="str">
        <f t="shared" si="21"/>
        <v xml:space="preserve"> </v>
      </c>
      <c r="G262" s="37" t="str">
        <f t="shared" ca="1" si="22"/>
        <v xml:space="preserve"> </v>
      </c>
    </row>
    <row r="263" spans="1:7" x14ac:dyDescent="0.25">
      <c r="A263" s="159">
        <f t="shared" si="23"/>
        <v>44572.875</v>
      </c>
      <c r="B263" s="24">
        <v>261</v>
      </c>
      <c r="C263" s="23">
        <f t="shared" si="24"/>
        <v>44572</v>
      </c>
      <c r="D263" s="24">
        <v>21</v>
      </c>
      <c r="E263" s="22" t="str">
        <f t="shared" si="20"/>
        <v>ASET</v>
      </c>
      <c r="F263" s="36" t="str">
        <f t="shared" si="21"/>
        <v xml:space="preserve"> </v>
      </c>
      <c r="G263" s="37" t="str">
        <f t="shared" ca="1" si="22"/>
        <v xml:space="preserve"> </v>
      </c>
    </row>
    <row r="264" spans="1:7" x14ac:dyDescent="0.25">
      <c r="A264" s="159">
        <f t="shared" si="23"/>
        <v>44572.916666666664</v>
      </c>
      <c r="B264" s="24">
        <v>262</v>
      </c>
      <c r="C264" s="23">
        <f t="shared" si="24"/>
        <v>44572</v>
      </c>
      <c r="D264" s="24">
        <v>22</v>
      </c>
      <c r="E264" s="22" t="str">
        <f t="shared" si="20"/>
        <v>ASET</v>
      </c>
      <c r="F264" s="36" t="str">
        <f t="shared" si="21"/>
        <v xml:space="preserve"> </v>
      </c>
      <c r="G264" s="37" t="str">
        <f t="shared" ca="1" si="22"/>
        <v xml:space="preserve"> </v>
      </c>
    </row>
    <row r="265" spans="1:7" x14ac:dyDescent="0.25">
      <c r="A265" s="159">
        <f t="shared" si="23"/>
        <v>44572.958333333336</v>
      </c>
      <c r="B265" s="24">
        <v>263</v>
      </c>
      <c r="C265" s="23">
        <f t="shared" si="24"/>
        <v>44572</v>
      </c>
      <c r="D265" s="24">
        <v>23</v>
      </c>
      <c r="E265" s="22" t="str">
        <f t="shared" si="20"/>
        <v>ASET</v>
      </c>
      <c r="F265" s="36" t="str">
        <f t="shared" si="21"/>
        <v xml:space="preserve"> </v>
      </c>
      <c r="G265" s="37" t="str">
        <f t="shared" ca="1" si="22"/>
        <v xml:space="preserve"> </v>
      </c>
    </row>
    <row r="266" spans="1:7" x14ac:dyDescent="0.25">
      <c r="A266" s="159">
        <f t="shared" si="23"/>
        <v>44573</v>
      </c>
      <c r="B266" s="24">
        <v>264</v>
      </c>
      <c r="C266" s="23">
        <f t="shared" si="24"/>
        <v>44572</v>
      </c>
      <c r="D266" s="24">
        <v>24</v>
      </c>
      <c r="E266" s="22" t="str">
        <f t="shared" si="20"/>
        <v>ASET</v>
      </c>
      <c r="F266" s="36" t="str">
        <f t="shared" si="21"/>
        <v xml:space="preserve"> </v>
      </c>
      <c r="G266" s="37" t="str">
        <f t="shared" ca="1" si="22"/>
        <v xml:space="preserve"> </v>
      </c>
    </row>
    <row r="267" spans="1:7" x14ac:dyDescent="0.25">
      <c r="A267" s="159">
        <f t="shared" si="23"/>
        <v>44573.041666666664</v>
      </c>
      <c r="B267" s="24">
        <v>265</v>
      </c>
      <c r="C267" s="23">
        <f t="shared" si="24"/>
        <v>44573</v>
      </c>
      <c r="D267" s="24">
        <v>1</v>
      </c>
      <c r="E267" s="22" t="str">
        <f t="shared" si="20"/>
        <v>ASET</v>
      </c>
      <c r="F267" s="36" t="str">
        <f t="shared" si="21"/>
        <v xml:space="preserve"> </v>
      </c>
      <c r="G267" s="37" t="str">
        <f t="shared" ca="1" si="22"/>
        <v xml:space="preserve"> </v>
      </c>
    </row>
    <row r="268" spans="1:7" x14ac:dyDescent="0.25">
      <c r="A268" s="159">
        <f t="shared" si="23"/>
        <v>44573.083333333336</v>
      </c>
      <c r="B268" s="24">
        <v>266</v>
      </c>
      <c r="C268" s="23">
        <f t="shared" si="24"/>
        <v>44573</v>
      </c>
      <c r="D268" s="24">
        <v>2</v>
      </c>
      <c r="E268" s="22" t="str">
        <f t="shared" si="20"/>
        <v>ASET</v>
      </c>
      <c r="F268" s="36" t="str">
        <f t="shared" si="21"/>
        <v xml:space="preserve"> </v>
      </c>
      <c r="G268" s="37" t="str">
        <f t="shared" ca="1" si="22"/>
        <v xml:space="preserve"> </v>
      </c>
    </row>
    <row r="269" spans="1:7" x14ac:dyDescent="0.25">
      <c r="A269" s="159">
        <f t="shared" si="23"/>
        <v>44573.125</v>
      </c>
      <c r="B269" s="24">
        <v>267</v>
      </c>
      <c r="C269" s="23">
        <f t="shared" si="24"/>
        <v>44573</v>
      </c>
      <c r="D269" s="24">
        <v>3</v>
      </c>
      <c r="E269" s="22" t="str">
        <f t="shared" si="20"/>
        <v>ASET</v>
      </c>
      <c r="F269" s="36" t="str">
        <f t="shared" si="21"/>
        <v xml:space="preserve"> </v>
      </c>
      <c r="G269" s="37" t="str">
        <f t="shared" ca="1" si="22"/>
        <v xml:space="preserve"> </v>
      </c>
    </row>
    <row r="270" spans="1:7" x14ac:dyDescent="0.25">
      <c r="A270" s="159">
        <f t="shared" si="23"/>
        <v>44573.166666666664</v>
      </c>
      <c r="B270" s="24">
        <v>268</v>
      </c>
      <c r="C270" s="23">
        <f t="shared" si="24"/>
        <v>44573</v>
      </c>
      <c r="D270" s="24">
        <v>4</v>
      </c>
      <c r="E270" s="22" t="str">
        <f t="shared" si="20"/>
        <v>ASET</v>
      </c>
      <c r="F270" s="36" t="str">
        <f t="shared" si="21"/>
        <v xml:space="preserve"> </v>
      </c>
      <c r="G270" s="37" t="str">
        <f t="shared" ca="1" si="22"/>
        <v xml:space="preserve"> </v>
      </c>
    </row>
    <row r="271" spans="1:7" x14ac:dyDescent="0.25">
      <c r="A271" s="159">
        <f t="shared" si="23"/>
        <v>44573.208333333336</v>
      </c>
      <c r="B271" s="24">
        <v>269</v>
      </c>
      <c r="C271" s="23">
        <f t="shared" si="24"/>
        <v>44573</v>
      </c>
      <c r="D271" s="24">
        <v>5</v>
      </c>
      <c r="E271" s="22" t="str">
        <f t="shared" si="20"/>
        <v>ASET</v>
      </c>
      <c r="F271" s="36" t="str">
        <f t="shared" si="21"/>
        <v xml:space="preserve"> </v>
      </c>
      <c r="G271" s="37" t="str">
        <f t="shared" ca="1" si="22"/>
        <v xml:space="preserve"> </v>
      </c>
    </row>
    <row r="272" spans="1:7" x14ac:dyDescent="0.25">
      <c r="A272" s="159">
        <f t="shared" si="23"/>
        <v>44573.25</v>
      </c>
      <c r="B272" s="24">
        <v>270</v>
      </c>
      <c r="C272" s="23">
        <f t="shared" si="24"/>
        <v>44573</v>
      </c>
      <c r="D272" s="24">
        <v>6</v>
      </c>
      <c r="E272" s="22" t="str">
        <f t="shared" si="20"/>
        <v>ASET</v>
      </c>
      <c r="F272" s="36" t="str">
        <f t="shared" si="21"/>
        <v xml:space="preserve"> </v>
      </c>
      <c r="G272" s="37" t="str">
        <f t="shared" ca="1" si="22"/>
        <v xml:space="preserve"> </v>
      </c>
    </row>
    <row r="273" spans="1:7" x14ac:dyDescent="0.25">
      <c r="A273" s="159">
        <f t="shared" si="23"/>
        <v>44573.291666666664</v>
      </c>
      <c r="B273" s="24">
        <v>271</v>
      </c>
      <c r="C273" s="23">
        <f t="shared" si="24"/>
        <v>44573</v>
      </c>
      <c r="D273" s="24">
        <v>7</v>
      </c>
      <c r="E273" s="22" t="str">
        <f t="shared" si="20"/>
        <v>ASET</v>
      </c>
      <c r="F273" s="36" t="str">
        <f t="shared" si="21"/>
        <v xml:space="preserve"> </v>
      </c>
      <c r="G273" s="37" t="str">
        <f t="shared" ca="1" si="22"/>
        <v xml:space="preserve"> </v>
      </c>
    </row>
    <row r="274" spans="1:7" x14ac:dyDescent="0.25">
      <c r="A274" s="159">
        <f t="shared" si="23"/>
        <v>44573.333333333336</v>
      </c>
      <c r="B274" s="24">
        <v>272</v>
      </c>
      <c r="C274" s="23">
        <f t="shared" si="24"/>
        <v>44573</v>
      </c>
      <c r="D274" s="24">
        <v>8</v>
      </c>
      <c r="E274" s="22" t="str">
        <f t="shared" si="20"/>
        <v>ASET</v>
      </c>
      <c r="F274" s="36" t="str">
        <f t="shared" si="21"/>
        <v xml:space="preserve"> </v>
      </c>
      <c r="G274" s="37" t="str">
        <f t="shared" ca="1" si="22"/>
        <v xml:space="preserve"> </v>
      </c>
    </row>
    <row r="275" spans="1:7" x14ac:dyDescent="0.25">
      <c r="A275" s="159">
        <f t="shared" si="23"/>
        <v>44573.375</v>
      </c>
      <c r="B275" s="24">
        <v>273</v>
      </c>
      <c r="C275" s="23">
        <f t="shared" si="24"/>
        <v>44573</v>
      </c>
      <c r="D275" s="24">
        <v>9</v>
      </c>
      <c r="E275" s="22" t="str">
        <f t="shared" si="20"/>
        <v>ASET</v>
      </c>
      <c r="F275" s="36" t="str">
        <f t="shared" si="21"/>
        <v xml:space="preserve"> </v>
      </c>
      <c r="G275" s="37" t="str">
        <f t="shared" ca="1" si="22"/>
        <v xml:space="preserve"> </v>
      </c>
    </row>
    <row r="276" spans="1:7" x14ac:dyDescent="0.25">
      <c r="A276" s="159">
        <f t="shared" si="23"/>
        <v>44573.416666666664</v>
      </c>
      <c r="B276" s="24">
        <v>274</v>
      </c>
      <c r="C276" s="23">
        <f t="shared" si="24"/>
        <v>44573</v>
      </c>
      <c r="D276" s="24">
        <v>10</v>
      </c>
      <c r="E276" s="22" t="str">
        <f t="shared" si="20"/>
        <v>ASET</v>
      </c>
      <c r="F276" s="36" t="str">
        <f t="shared" si="21"/>
        <v xml:space="preserve"> </v>
      </c>
      <c r="G276" s="37" t="str">
        <f t="shared" ca="1" si="22"/>
        <v xml:space="preserve"> </v>
      </c>
    </row>
    <row r="277" spans="1:7" x14ac:dyDescent="0.25">
      <c r="A277" s="159">
        <f t="shared" si="23"/>
        <v>44573.458333333336</v>
      </c>
      <c r="B277" s="24">
        <v>275</v>
      </c>
      <c r="C277" s="23">
        <f t="shared" si="24"/>
        <v>44573</v>
      </c>
      <c r="D277" s="24">
        <v>11</v>
      </c>
      <c r="E277" s="22" t="str">
        <f t="shared" si="20"/>
        <v>ASET</v>
      </c>
      <c r="F277" s="36" t="str">
        <f t="shared" si="21"/>
        <v xml:space="preserve"> </v>
      </c>
      <c r="G277" s="37" t="str">
        <f t="shared" ca="1" si="22"/>
        <v xml:space="preserve"> </v>
      </c>
    </row>
    <row r="278" spans="1:7" x14ac:dyDescent="0.25">
      <c r="A278" s="159">
        <f t="shared" si="23"/>
        <v>44573.5</v>
      </c>
      <c r="B278" s="24">
        <v>276</v>
      </c>
      <c r="C278" s="23">
        <f t="shared" si="24"/>
        <v>44573</v>
      </c>
      <c r="D278" s="24">
        <v>12</v>
      </c>
      <c r="E278" s="22" t="str">
        <f t="shared" si="20"/>
        <v>ASET</v>
      </c>
      <c r="F278" s="36" t="str">
        <f t="shared" si="21"/>
        <v xml:space="preserve"> </v>
      </c>
      <c r="G278" s="37" t="str">
        <f t="shared" ca="1" si="22"/>
        <v xml:space="preserve"> </v>
      </c>
    </row>
    <row r="279" spans="1:7" x14ac:dyDescent="0.25">
      <c r="A279" s="159">
        <f t="shared" si="23"/>
        <v>44573.541666666664</v>
      </c>
      <c r="B279" s="24">
        <v>277</v>
      </c>
      <c r="C279" s="23">
        <f t="shared" si="24"/>
        <v>44573</v>
      </c>
      <c r="D279" s="24">
        <v>13</v>
      </c>
      <c r="E279" s="22" t="str">
        <f t="shared" si="20"/>
        <v>ASET</v>
      </c>
      <c r="F279" s="36" t="str">
        <f t="shared" si="21"/>
        <v xml:space="preserve"> </v>
      </c>
      <c r="G279" s="37" t="str">
        <f t="shared" ca="1" si="22"/>
        <v xml:space="preserve"> </v>
      </c>
    </row>
    <row r="280" spans="1:7" x14ac:dyDescent="0.25">
      <c r="A280" s="159">
        <f t="shared" si="23"/>
        <v>44573.583333333336</v>
      </c>
      <c r="B280" s="24">
        <v>278</v>
      </c>
      <c r="C280" s="23">
        <f t="shared" si="24"/>
        <v>44573</v>
      </c>
      <c r="D280" s="24">
        <v>14</v>
      </c>
      <c r="E280" s="22" t="str">
        <f t="shared" si="20"/>
        <v>ASET</v>
      </c>
      <c r="F280" s="36" t="str">
        <f t="shared" si="21"/>
        <v xml:space="preserve"> </v>
      </c>
      <c r="G280" s="37" t="str">
        <f t="shared" ca="1" si="22"/>
        <v xml:space="preserve"> </v>
      </c>
    </row>
    <row r="281" spans="1:7" x14ac:dyDescent="0.25">
      <c r="A281" s="159">
        <f t="shared" si="23"/>
        <v>44573.625</v>
      </c>
      <c r="B281" s="24">
        <v>279</v>
      </c>
      <c r="C281" s="23">
        <f t="shared" si="24"/>
        <v>44573</v>
      </c>
      <c r="D281" s="24">
        <v>15</v>
      </c>
      <c r="E281" s="22" t="str">
        <f t="shared" si="20"/>
        <v>ASET</v>
      </c>
      <c r="F281" s="36" t="str">
        <f t="shared" si="21"/>
        <v xml:space="preserve"> </v>
      </c>
      <c r="G281" s="37" t="str">
        <f t="shared" ca="1" si="22"/>
        <v xml:space="preserve"> </v>
      </c>
    </row>
    <row r="282" spans="1:7" x14ac:dyDescent="0.25">
      <c r="A282" s="159">
        <f t="shared" si="23"/>
        <v>44573.666666666664</v>
      </c>
      <c r="B282" s="24">
        <v>280</v>
      </c>
      <c r="C282" s="23">
        <f t="shared" si="24"/>
        <v>44573</v>
      </c>
      <c r="D282" s="24">
        <v>16</v>
      </c>
      <c r="E282" s="22" t="str">
        <f t="shared" si="20"/>
        <v>ASET</v>
      </c>
      <c r="F282" s="36" t="str">
        <f t="shared" si="21"/>
        <v xml:space="preserve"> </v>
      </c>
      <c r="G282" s="37" t="str">
        <f t="shared" ca="1" si="22"/>
        <v xml:space="preserve"> </v>
      </c>
    </row>
    <row r="283" spans="1:7" x14ac:dyDescent="0.25">
      <c r="A283" s="159">
        <f t="shared" si="23"/>
        <v>44573.708333333336</v>
      </c>
      <c r="B283" s="24">
        <v>281</v>
      </c>
      <c r="C283" s="23">
        <f t="shared" si="24"/>
        <v>44573</v>
      </c>
      <c r="D283" s="24">
        <v>17</v>
      </c>
      <c r="E283" s="22" t="str">
        <f t="shared" si="20"/>
        <v>ASET</v>
      </c>
      <c r="F283" s="36" t="str">
        <f t="shared" si="21"/>
        <v xml:space="preserve"> </v>
      </c>
      <c r="G283" s="37" t="str">
        <f t="shared" ca="1" si="22"/>
        <v xml:space="preserve"> </v>
      </c>
    </row>
    <row r="284" spans="1:7" x14ac:dyDescent="0.25">
      <c r="A284" s="159">
        <f t="shared" si="23"/>
        <v>44573.75</v>
      </c>
      <c r="B284" s="24">
        <v>282</v>
      </c>
      <c r="C284" s="23">
        <f t="shared" si="24"/>
        <v>44573</v>
      </c>
      <c r="D284" s="24">
        <v>18</v>
      </c>
      <c r="E284" s="22" t="str">
        <f t="shared" si="20"/>
        <v>ASET</v>
      </c>
      <c r="F284" s="36" t="str">
        <f t="shared" si="21"/>
        <v xml:space="preserve"> </v>
      </c>
      <c r="G284" s="37" t="str">
        <f t="shared" ca="1" si="22"/>
        <v xml:space="preserve"> </v>
      </c>
    </row>
    <row r="285" spans="1:7" x14ac:dyDescent="0.25">
      <c r="A285" s="159">
        <f t="shared" si="23"/>
        <v>44573.791666666664</v>
      </c>
      <c r="B285" s="24">
        <v>283</v>
      </c>
      <c r="C285" s="23">
        <f t="shared" si="24"/>
        <v>44573</v>
      </c>
      <c r="D285" s="24">
        <v>19</v>
      </c>
      <c r="E285" s="22" t="str">
        <f t="shared" si="20"/>
        <v>ASET</v>
      </c>
      <c r="F285" s="36" t="str">
        <f t="shared" si="21"/>
        <v xml:space="preserve"> </v>
      </c>
      <c r="G285" s="37" t="str">
        <f t="shared" ca="1" si="22"/>
        <v xml:space="preserve"> </v>
      </c>
    </row>
    <row r="286" spans="1:7" x14ac:dyDescent="0.25">
      <c r="A286" s="159">
        <f t="shared" si="23"/>
        <v>44573.833333333336</v>
      </c>
      <c r="B286" s="24">
        <v>284</v>
      </c>
      <c r="C286" s="23">
        <f t="shared" si="24"/>
        <v>44573</v>
      </c>
      <c r="D286" s="24">
        <v>20</v>
      </c>
      <c r="E286" s="22" t="str">
        <f t="shared" si="20"/>
        <v>ASET</v>
      </c>
      <c r="F286" s="36" t="str">
        <f t="shared" si="21"/>
        <v xml:space="preserve"> </v>
      </c>
      <c r="G286" s="37" t="str">
        <f t="shared" ca="1" si="22"/>
        <v xml:space="preserve"> </v>
      </c>
    </row>
    <row r="287" spans="1:7" x14ac:dyDescent="0.25">
      <c r="A287" s="159">
        <f t="shared" si="23"/>
        <v>44573.875</v>
      </c>
      <c r="B287" s="24">
        <v>285</v>
      </c>
      <c r="C287" s="23">
        <f t="shared" si="24"/>
        <v>44573</v>
      </c>
      <c r="D287" s="24">
        <v>21</v>
      </c>
      <c r="E287" s="22" t="str">
        <f t="shared" si="20"/>
        <v>ASET</v>
      </c>
      <c r="F287" s="36" t="str">
        <f t="shared" si="21"/>
        <v xml:space="preserve"> </v>
      </c>
      <c r="G287" s="37" t="str">
        <f t="shared" ca="1" si="22"/>
        <v xml:space="preserve"> </v>
      </c>
    </row>
    <row r="288" spans="1:7" x14ac:dyDescent="0.25">
      <c r="A288" s="159">
        <f t="shared" si="23"/>
        <v>44573.916666666664</v>
      </c>
      <c r="B288" s="24">
        <v>286</v>
      </c>
      <c r="C288" s="23">
        <f t="shared" si="24"/>
        <v>44573</v>
      </c>
      <c r="D288" s="24">
        <v>22</v>
      </c>
      <c r="E288" s="22" t="str">
        <f t="shared" si="20"/>
        <v>ASET</v>
      </c>
      <c r="F288" s="36" t="str">
        <f t="shared" si="21"/>
        <v xml:space="preserve"> </v>
      </c>
      <c r="G288" s="37" t="str">
        <f t="shared" ca="1" si="22"/>
        <v xml:space="preserve"> </v>
      </c>
    </row>
    <row r="289" spans="1:7" x14ac:dyDescent="0.25">
      <c r="A289" s="159">
        <f t="shared" si="23"/>
        <v>44573.958333333336</v>
      </c>
      <c r="B289" s="24">
        <v>287</v>
      </c>
      <c r="C289" s="23">
        <f t="shared" si="24"/>
        <v>44573</v>
      </c>
      <c r="D289" s="24">
        <v>23</v>
      </c>
      <c r="E289" s="22" t="str">
        <f t="shared" si="20"/>
        <v>ASET</v>
      </c>
      <c r="F289" s="36" t="str">
        <f t="shared" si="21"/>
        <v xml:space="preserve"> </v>
      </c>
      <c r="G289" s="37" t="str">
        <f t="shared" ca="1" si="22"/>
        <v xml:space="preserve"> </v>
      </c>
    </row>
    <row r="290" spans="1:7" x14ac:dyDescent="0.25">
      <c r="A290" s="159">
        <f t="shared" si="23"/>
        <v>44574</v>
      </c>
      <c r="B290" s="24">
        <v>288</v>
      </c>
      <c r="C290" s="23">
        <f t="shared" si="24"/>
        <v>44573</v>
      </c>
      <c r="D290" s="24">
        <v>24</v>
      </c>
      <c r="E290" s="22" t="str">
        <f t="shared" si="20"/>
        <v>ASET</v>
      </c>
      <c r="F290" s="36" t="str">
        <f t="shared" si="21"/>
        <v xml:space="preserve"> </v>
      </c>
      <c r="G290" s="37" t="str">
        <f t="shared" ca="1" si="22"/>
        <v xml:space="preserve"> </v>
      </c>
    </row>
    <row r="291" spans="1:7" x14ac:dyDescent="0.25">
      <c r="A291" s="159">
        <f t="shared" si="23"/>
        <v>44574.041666666664</v>
      </c>
      <c r="B291" s="24">
        <v>289</v>
      </c>
      <c r="C291" s="23">
        <f t="shared" si="24"/>
        <v>44574</v>
      </c>
      <c r="D291" s="24">
        <v>1</v>
      </c>
      <c r="E291" s="22" t="str">
        <f t="shared" si="20"/>
        <v>ASET</v>
      </c>
      <c r="F291" s="36" t="str">
        <f t="shared" si="21"/>
        <v xml:space="preserve"> </v>
      </c>
      <c r="G291" s="37" t="str">
        <f t="shared" ca="1" si="22"/>
        <v xml:space="preserve"> </v>
      </c>
    </row>
    <row r="292" spans="1:7" x14ac:dyDescent="0.25">
      <c r="A292" s="159">
        <f t="shared" si="23"/>
        <v>44574.083333333336</v>
      </c>
      <c r="B292" s="24">
        <v>290</v>
      </c>
      <c r="C292" s="23">
        <f t="shared" si="24"/>
        <v>44574</v>
      </c>
      <c r="D292" s="24">
        <v>2</v>
      </c>
      <c r="E292" s="22" t="str">
        <f t="shared" si="20"/>
        <v>ASET</v>
      </c>
      <c r="F292" s="36" t="str">
        <f t="shared" si="21"/>
        <v xml:space="preserve"> </v>
      </c>
      <c r="G292" s="37" t="str">
        <f t="shared" ca="1" si="22"/>
        <v xml:space="preserve"> </v>
      </c>
    </row>
    <row r="293" spans="1:7" x14ac:dyDescent="0.25">
      <c r="A293" s="159">
        <f t="shared" si="23"/>
        <v>44574.125</v>
      </c>
      <c r="B293" s="24">
        <v>291</v>
      </c>
      <c r="C293" s="23">
        <f t="shared" si="24"/>
        <v>44574</v>
      </c>
      <c r="D293" s="24">
        <v>3</v>
      </c>
      <c r="E293" s="22" t="str">
        <f t="shared" si="20"/>
        <v>ASET</v>
      </c>
      <c r="F293" s="36" t="str">
        <f t="shared" si="21"/>
        <v xml:space="preserve"> </v>
      </c>
      <c r="G293" s="37" t="str">
        <f t="shared" ca="1" si="22"/>
        <v xml:space="preserve"> </v>
      </c>
    </row>
    <row r="294" spans="1:7" x14ac:dyDescent="0.25">
      <c r="A294" s="159">
        <f t="shared" si="23"/>
        <v>44574.166666666664</v>
      </c>
      <c r="B294" s="24">
        <v>292</v>
      </c>
      <c r="C294" s="23">
        <f t="shared" si="24"/>
        <v>44574</v>
      </c>
      <c r="D294" s="24">
        <v>4</v>
      </c>
      <c r="E294" s="22" t="str">
        <f t="shared" si="20"/>
        <v>ASET</v>
      </c>
      <c r="F294" s="36" t="str">
        <f t="shared" si="21"/>
        <v xml:space="preserve"> </v>
      </c>
      <c r="G294" s="37" t="str">
        <f t="shared" ca="1" si="22"/>
        <v xml:space="preserve"> </v>
      </c>
    </row>
    <row r="295" spans="1:7" x14ac:dyDescent="0.25">
      <c r="A295" s="159">
        <f t="shared" si="23"/>
        <v>44574.208333333336</v>
      </c>
      <c r="B295" s="24">
        <v>293</v>
      </c>
      <c r="C295" s="23">
        <f t="shared" si="24"/>
        <v>44574</v>
      </c>
      <c r="D295" s="24">
        <v>5</v>
      </c>
      <c r="E295" s="22" t="str">
        <f t="shared" si="20"/>
        <v>ASET</v>
      </c>
      <c r="F295" s="36" t="str">
        <f t="shared" si="21"/>
        <v xml:space="preserve"> </v>
      </c>
      <c r="G295" s="37" t="str">
        <f t="shared" ca="1" si="22"/>
        <v xml:space="preserve"> </v>
      </c>
    </row>
    <row r="296" spans="1:7" x14ac:dyDescent="0.25">
      <c r="A296" s="159">
        <f t="shared" si="23"/>
        <v>44574.25</v>
      </c>
      <c r="B296" s="24">
        <v>294</v>
      </c>
      <c r="C296" s="23">
        <f t="shared" si="24"/>
        <v>44574</v>
      </c>
      <c r="D296" s="24">
        <v>6</v>
      </c>
      <c r="E296" s="22" t="str">
        <f t="shared" si="20"/>
        <v>ASET</v>
      </c>
      <c r="F296" s="36" t="str">
        <f t="shared" si="21"/>
        <v xml:space="preserve"> </v>
      </c>
      <c r="G296" s="37" t="str">
        <f t="shared" ca="1" si="22"/>
        <v xml:space="preserve"> </v>
      </c>
    </row>
    <row r="297" spans="1:7" x14ac:dyDescent="0.25">
      <c r="A297" s="159">
        <f t="shared" si="23"/>
        <v>44574.291666666664</v>
      </c>
      <c r="B297" s="24">
        <v>295</v>
      </c>
      <c r="C297" s="23">
        <f t="shared" si="24"/>
        <v>44574</v>
      </c>
      <c r="D297" s="24">
        <v>7</v>
      </c>
      <c r="E297" s="22" t="str">
        <f t="shared" si="20"/>
        <v>ASET</v>
      </c>
      <c r="F297" s="36" t="str">
        <f t="shared" si="21"/>
        <v xml:space="preserve"> </v>
      </c>
      <c r="G297" s="37" t="str">
        <f t="shared" ca="1" si="22"/>
        <v xml:space="preserve"> </v>
      </c>
    </row>
    <row r="298" spans="1:7" x14ac:dyDescent="0.25">
      <c r="A298" s="159">
        <f t="shared" si="23"/>
        <v>44574.333333333336</v>
      </c>
      <c r="B298" s="24">
        <v>296</v>
      </c>
      <c r="C298" s="23">
        <f t="shared" si="24"/>
        <v>44574</v>
      </c>
      <c r="D298" s="24">
        <v>8</v>
      </c>
      <c r="E298" s="22" t="str">
        <f t="shared" si="20"/>
        <v>ASET</v>
      </c>
      <c r="F298" s="36" t="str">
        <f t="shared" si="21"/>
        <v xml:space="preserve"> </v>
      </c>
      <c r="G298" s="37" t="str">
        <f t="shared" ca="1" si="22"/>
        <v xml:space="preserve"> </v>
      </c>
    </row>
    <row r="299" spans="1:7" x14ac:dyDescent="0.25">
      <c r="A299" s="159">
        <f t="shared" si="23"/>
        <v>44574.375</v>
      </c>
      <c r="B299" s="24">
        <v>297</v>
      </c>
      <c r="C299" s="23">
        <f t="shared" si="24"/>
        <v>44574</v>
      </c>
      <c r="D299" s="24">
        <v>9</v>
      </c>
      <c r="E299" s="22" t="str">
        <f t="shared" si="20"/>
        <v>ASET</v>
      </c>
      <c r="F299" s="36" t="str">
        <f t="shared" si="21"/>
        <v xml:space="preserve"> </v>
      </c>
      <c r="G299" s="37" t="str">
        <f t="shared" ca="1" si="22"/>
        <v xml:space="preserve"> </v>
      </c>
    </row>
    <row r="300" spans="1:7" x14ac:dyDescent="0.25">
      <c r="A300" s="159">
        <f t="shared" si="23"/>
        <v>44574.416666666664</v>
      </c>
      <c r="B300" s="24">
        <v>298</v>
      </c>
      <c r="C300" s="23">
        <f t="shared" si="24"/>
        <v>44574</v>
      </c>
      <c r="D300" s="24">
        <v>10</v>
      </c>
      <c r="E300" s="22" t="str">
        <f t="shared" si="20"/>
        <v>ASET</v>
      </c>
      <c r="F300" s="36" t="str">
        <f t="shared" si="21"/>
        <v xml:space="preserve"> </v>
      </c>
      <c r="G300" s="37" t="str">
        <f t="shared" ca="1" si="22"/>
        <v xml:space="preserve"> </v>
      </c>
    </row>
    <row r="301" spans="1:7" x14ac:dyDescent="0.25">
      <c r="A301" s="159">
        <f t="shared" si="23"/>
        <v>44574.458333333336</v>
      </c>
      <c r="B301" s="24">
        <v>299</v>
      </c>
      <c r="C301" s="23">
        <f t="shared" si="24"/>
        <v>44574</v>
      </c>
      <c r="D301" s="24">
        <v>11</v>
      </c>
      <c r="E301" s="22" t="str">
        <f t="shared" si="20"/>
        <v>ASET</v>
      </c>
      <c r="F301" s="36" t="str">
        <f t="shared" si="21"/>
        <v xml:space="preserve"> </v>
      </c>
      <c r="G301" s="37" t="str">
        <f t="shared" ca="1" si="22"/>
        <v xml:space="preserve"> </v>
      </c>
    </row>
    <row r="302" spans="1:7" x14ac:dyDescent="0.25">
      <c r="A302" s="159">
        <f t="shared" si="23"/>
        <v>44574.5</v>
      </c>
      <c r="B302" s="24">
        <v>300</v>
      </c>
      <c r="C302" s="23">
        <f t="shared" si="24"/>
        <v>44574</v>
      </c>
      <c r="D302" s="24">
        <v>12</v>
      </c>
      <c r="E302" s="22" t="str">
        <f t="shared" si="20"/>
        <v>ASET</v>
      </c>
      <c r="F302" s="36" t="str">
        <f t="shared" si="21"/>
        <v xml:space="preserve"> </v>
      </c>
      <c r="G302" s="37" t="str">
        <f t="shared" ca="1" si="22"/>
        <v xml:space="preserve"> </v>
      </c>
    </row>
    <row r="303" spans="1:7" x14ac:dyDescent="0.25">
      <c r="A303" s="159">
        <f t="shared" si="23"/>
        <v>44574.541666666664</v>
      </c>
      <c r="B303" s="24">
        <v>301</v>
      </c>
      <c r="C303" s="23">
        <f t="shared" si="24"/>
        <v>44574</v>
      </c>
      <c r="D303" s="24">
        <v>13</v>
      </c>
      <c r="E303" s="22" t="str">
        <f t="shared" si="20"/>
        <v>ASET</v>
      </c>
      <c r="F303" s="36" t="str">
        <f t="shared" si="21"/>
        <v xml:space="preserve"> </v>
      </c>
      <c r="G303" s="37" t="str">
        <f t="shared" ca="1" si="22"/>
        <v xml:space="preserve"> </v>
      </c>
    </row>
    <row r="304" spans="1:7" x14ac:dyDescent="0.25">
      <c r="A304" s="159">
        <f t="shared" si="23"/>
        <v>44574.583333333336</v>
      </c>
      <c r="B304" s="24">
        <v>302</v>
      </c>
      <c r="C304" s="23">
        <f t="shared" si="24"/>
        <v>44574</v>
      </c>
      <c r="D304" s="24">
        <v>14</v>
      </c>
      <c r="E304" s="22" t="str">
        <f t="shared" si="20"/>
        <v>ASET</v>
      </c>
      <c r="F304" s="36" t="str">
        <f t="shared" si="21"/>
        <v xml:space="preserve"> </v>
      </c>
      <c r="G304" s="37" t="str">
        <f t="shared" ca="1" si="22"/>
        <v xml:space="preserve"> </v>
      </c>
    </row>
    <row r="305" spans="1:7" x14ac:dyDescent="0.25">
      <c r="A305" s="159">
        <f t="shared" si="23"/>
        <v>44574.625</v>
      </c>
      <c r="B305" s="24">
        <v>303</v>
      </c>
      <c r="C305" s="23">
        <f t="shared" si="24"/>
        <v>44574</v>
      </c>
      <c r="D305" s="24">
        <v>15</v>
      </c>
      <c r="E305" s="22" t="str">
        <f t="shared" si="20"/>
        <v>ASET</v>
      </c>
      <c r="F305" s="36" t="str">
        <f t="shared" si="21"/>
        <v xml:space="preserve"> </v>
      </c>
      <c r="G305" s="37" t="str">
        <f t="shared" ca="1" si="22"/>
        <v xml:space="preserve"> </v>
      </c>
    </row>
    <row r="306" spans="1:7" x14ac:dyDescent="0.25">
      <c r="A306" s="159">
        <f t="shared" si="23"/>
        <v>44574.666666666664</v>
      </c>
      <c r="B306" s="24">
        <v>304</v>
      </c>
      <c r="C306" s="23">
        <f t="shared" si="24"/>
        <v>44574</v>
      </c>
      <c r="D306" s="24">
        <v>16</v>
      </c>
      <c r="E306" s="22" t="str">
        <f t="shared" si="20"/>
        <v>ASET</v>
      </c>
      <c r="F306" s="36" t="str">
        <f t="shared" si="21"/>
        <v xml:space="preserve"> </v>
      </c>
      <c r="G306" s="37" t="str">
        <f t="shared" ca="1" si="22"/>
        <v xml:space="preserve"> </v>
      </c>
    </row>
    <row r="307" spans="1:7" x14ac:dyDescent="0.25">
      <c r="A307" s="159">
        <f t="shared" si="23"/>
        <v>44574.708333333336</v>
      </c>
      <c r="B307" s="24">
        <v>305</v>
      </c>
      <c r="C307" s="23">
        <f t="shared" si="24"/>
        <v>44574</v>
      </c>
      <c r="D307" s="24">
        <v>17</v>
      </c>
      <c r="E307" s="22" t="str">
        <f t="shared" si="20"/>
        <v>ASET</v>
      </c>
      <c r="F307" s="36" t="str">
        <f t="shared" si="21"/>
        <v xml:space="preserve"> </v>
      </c>
      <c r="G307" s="37" t="str">
        <f t="shared" ca="1" si="22"/>
        <v xml:space="preserve"> </v>
      </c>
    </row>
    <row r="308" spans="1:7" x14ac:dyDescent="0.25">
      <c r="A308" s="159">
        <f t="shared" si="23"/>
        <v>44574.75</v>
      </c>
      <c r="B308" s="24">
        <v>306</v>
      </c>
      <c r="C308" s="23">
        <f t="shared" si="24"/>
        <v>44574</v>
      </c>
      <c r="D308" s="24">
        <v>18</v>
      </c>
      <c r="E308" s="22" t="str">
        <f t="shared" si="20"/>
        <v>ASET</v>
      </c>
      <c r="F308" s="36" t="str">
        <f t="shared" si="21"/>
        <v xml:space="preserve"> </v>
      </c>
      <c r="G308" s="37" t="str">
        <f t="shared" ca="1" si="22"/>
        <v xml:space="preserve"> </v>
      </c>
    </row>
    <row r="309" spans="1:7" x14ac:dyDescent="0.25">
      <c r="A309" s="159">
        <f t="shared" si="23"/>
        <v>44574.791666666664</v>
      </c>
      <c r="B309" s="24">
        <v>307</v>
      </c>
      <c r="C309" s="23">
        <f t="shared" si="24"/>
        <v>44574</v>
      </c>
      <c r="D309" s="24">
        <v>19</v>
      </c>
      <c r="E309" s="22" t="str">
        <f t="shared" si="20"/>
        <v>ASET</v>
      </c>
      <c r="F309" s="36" t="str">
        <f t="shared" si="21"/>
        <v xml:space="preserve"> </v>
      </c>
      <c r="G309" s="37" t="str">
        <f t="shared" ca="1" si="22"/>
        <v xml:space="preserve"> </v>
      </c>
    </row>
    <row r="310" spans="1:7" x14ac:dyDescent="0.25">
      <c r="A310" s="159">
        <f t="shared" si="23"/>
        <v>44574.833333333336</v>
      </c>
      <c r="B310" s="24">
        <v>308</v>
      </c>
      <c r="C310" s="23">
        <f t="shared" si="24"/>
        <v>44574</v>
      </c>
      <c r="D310" s="24">
        <v>20</v>
      </c>
      <c r="E310" s="22" t="str">
        <f t="shared" si="20"/>
        <v>ASET</v>
      </c>
      <c r="F310" s="36" t="str">
        <f t="shared" si="21"/>
        <v xml:space="preserve"> </v>
      </c>
      <c r="G310" s="37" t="str">
        <f t="shared" ca="1" si="22"/>
        <v xml:space="preserve"> </v>
      </c>
    </row>
    <row r="311" spans="1:7" x14ac:dyDescent="0.25">
      <c r="A311" s="159">
        <f t="shared" si="23"/>
        <v>44574.875</v>
      </c>
      <c r="B311" s="24">
        <v>309</v>
      </c>
      <c r="C311" s="23">
        <f t="shared" si="24"/>
        <v>44574</v>
      </c>
      <c r="D311" s="24">
        <v>21</v>
      </c>
      <c r="E311" s="22" t="str">
        <f t="shared" si="20"/>
        <v>ASET</v>
      </c>
      <c r="F311" s="36" t="str">
        <f t="shared" si="21"/>
        <v xml:space="preserve"> </v>
      </c>
      <c r="G311" s="37" t="str">
        <f t="shared" ca="1" si="22"/>
        <v xml:space="preserve"> </v>
      </c>
    </row>
    <row r="312" spans="1:7" x14ac:dyDescent="0.25">
      <c r="A312" s="159">
        <f t="shared" si="23"/>
        <v>44574.916666666664</v>
      </c>
      <c r="B312" s="24">
        <v>310</v>
      </c>
      <c r="C312" s="23">
        <f t="shared" si="24"/>
        <v>44574</v>
      </c>
      <c r="D312" s="24">
        <v>22</v>
      </c>
      <c r="E312" s="22" t="str">
        <f t="shared" si="20"/>
        <v>ASET</v>
      </c>
      <c r="F312" s="36" t="str">
        <f t="shared" si="21"/>
        <v xml:space="preserve"> </v>
      </c>
      <c r="G312" s="37" t="str">
        <f t="shared" ca="1" si="22"/>
        <v xml:space="preserve"> </v>
      </c>
    </row>
    <row r="313" spans="1:7" x14ac:dyDescent="0.25">
      <c r="A313" s="159">
        <f t="shared" si="23"/>
        <v>44574.958333333336</v>
      </c>
      <c r="B313" s="24">
        <v>311</v>
      </c>
      <c r="C313" s="23">
        <f t="shared" si="24"/>
        <v>44574</v>
      </c>
      <c r="D313" s="24">
        <v>23</v>
      </c>
      <c r="E313" s="22" t="str">
        <f t="shared" si="20"/>
        <v>ASET</v>
      </c>
      <c r="F313" s="36" t="str">
        <f t="shared" si="21"/>
        <v xml:space="preserve"> </v>
      </c>
      <c r="G313" s="37" t="str">
        <f t="shared" ca="1" si="22"/>
        <v xml:space="preserve"> </v>
      </c>
    </row>
    <row r="314" spans="1:7" x14ac:dyDescent="0.25">
      <c r="A314" s="159">
        <f t="shared" si="23"/>
        <v>44575</v>
      </c>
      <c r="B314" s="24">
        <v>312</v>
      </c>
      <c r="C314" s="23">
        <f t="shared" si="24"/>
        <v>44574</v>
      </c>
      <c r="D314" s="24">
        <v>24</v>
      </c>
      <c r="E314" s="22" t="str">
        <f t="shared" si="20"/>
        <v>ASET</v>
      </c>
      <c r="F314" s="36" t="str">
        <f t="shared" si="21"/>
        <v xml:space="preserve"> </v>
      </c>
      <c r="G314" s="37" t="str">
        <f t="shared" ca="1" si="22"/>
        <v xml:space="preserve"> </v>
      </c>
    </row>
    <row r="315" spans="1:7" x14ac:dyDescent="0.25">
      <c r="A315" s="159">
        <f t="shared" si="23"/>
        <v>44575.041666666664</v>
      </c>
      <c r="B315" s="24">
        <v>313</v>
      </c>
      <c r="C315" s="23">
        <f t="shared" si="24"/>
        <v>44575</v>
      </c>
      <c r="D315" s="24">
        <v>1</v>
      </c>
      <c r="E315" s="22" t="str">
        <f t="shared" si="20"/>
        <v>ASET</v>
      </c>
      <c r="F315" s="36" t="str">
        <f t="shared" si="21"/>
        <v xml:space="preserve"> </v>
      </c>
      <c r="G315" s="37" t="str">
        <f t="shared" ca="1" si="22"/>
        <v xml:space="preserve"> </v>
      </c>
    </row>
    <row r="316" spans="1:7" x14ac:dyDescent="0.25">
      <c r="A316" s="159">
        <f t="shared" si="23"/>
        <v>44575.083333333336</v>
      </c>
      <c r="B316" s="24">
        <v>314</v>
      </c>
      <c r="C316" s="23">
        <f t="shared" si="24"/>
        <v>44575</v>
      </c>
      <c r="D316" s="24">
        <v>2</v>
      </c>
      <c r="E316" s="22" t="str">
        <f t="shared" si="20"/>
        <v>ASET</v>
      </c>
      <c r="F316" s="36" t="str">
        <f t="shared" si="21"/>
        <v xml:space="preserve"> </v>
      </c>
      <c r="G316" s="37" t="str">
        <f t="shared" ca="1" si="22"/>
        <v xml:space="preserve"> </v>
      </c>
    </row>
    <row r="317" spans="1:7" x14ac:dyDescent="0.25">
      <c r="A317" s="159">
        <f t="shared" si="23"/>
        <v>44575.125</v>
      </c>
      <c r="B317" s="24">
        <v>315</v>
      </c>
      <c r="C317" s="23">
        <f t="shared" si="24"/>
        <v>44575</v>
      </c>
      <c r="D317" s="24">
        <v>3</v>
      </c>
      <c r="E317" s="22" t="str">
        <f t="shared" si="20"/>
        <v>ASET</v>
      </c>
      <c r="F317" s="36" t="str">
        <f t="shared" si="21"/>
        <v xml:space="preserve"> </v>
      </c>
      <c r="G317" s="37" t="str">
        <f t="shared" ca="1" si="22"/>
        <v xml:space="preserve"> </v>
      </c>
    </row>
    <row r="318" spans="1:7" x14ac:dyDescent="0.25">
      <c r="A318" s="159">
        <f t="shared" si="23"/>
        <v>44575.166666666664</v>
      </c>
      <c r="B318" s="24">
        <v>316</v>
      </c>
      <c r="C318" s="23">
        <f t="shared" si="24"/>
        <v>44575</v>
      </c>
      <c r="D318" s="24">
        <v>4</v>
      </c>
      <c r="E318" s="22" t="str">
        <f t="shared" si="20"/>
        <v>ASET</v>
      </c>
      <c r="F318" s="36" t="str">
        <f t="shared" si="21"/>
        <v xml:space="preserve"> </v>
      </c>
      <c r="G318" s="37" t="str">
        <f t="shared" ca="1" si="22"/>
        <v xml:space="preserve"> </v>
      </c>
    </row>
    <row r="319" spans="1:7" x14ac:dyDescent="0.25">
      <c r="A319" s="159">
        <f t="shared" si="23"/>
        <v>44575.208333333336</v>
      </c>
      <c r="B319" s="24">
        <v>317</v>
      </c>
      <c r="C319" s="23">
        <f t="shared" si="24"/>
        <v>44575</v>
      </c>
      <c r="D319" s="24">
        <v>5</v>
      </c>
      <c r="E319" s="22" t="str">
        <f t="shared" si="20"/>
        <v>ASET</v>
      </c>
      <c r="F319" s="36" t="str">
        <f t="shared" si="21"/>
        <v xml:space="preserve"> </v>
      </c>
      <c r="G319" s="37" t="str">
        <f t="shared" ca="1" si="22"/>
        <v xml:space="preserve"> </v>
      </c>
    </row>
    <row r="320" spans="1:7" x14ac:dyDescent="0.25">
      <c r="A320" s="159">
        <f t="shared" si="23"/>
        <v>44575.25</v>
      </c>
      <c r="B320" s="24">
        <v>318</v>
      </c>
      <c r="C320" s="23">
        <f t="shared" si="24"/>
        <v>44575</v>
      </c>
      <c r="D320" s="24">
        <v>6</v>
      </c>
      <c r="E320" s="22" t="str">
        <f t="shared" si="20"/>
        <v>ASET</v>
      </c>
      <c r="F320" s="36" t="str">
        <f t="shared" si="21"/>
        <v xml:space="preserve"> </v>
      </c>
      <c r="G320" s="37" t="str">
        <f t="shared" ca="1" si="22"/>
        <v xml:space="preserve"> </v>
      </c>
    </row>
    <row r="321" spans="1:7" x14ac:dyDescent="0.25">
      <c r="A321" s="159">
        <f t="shared" si="23"/>
        <v>44575.291666666664</v>
      </c>
      <c r="B321" s="24">
        <v>319</v>
      </c>
      <c r="C321" s="23">
        <f t="shared" si="24"/>
        <v>44575</v>
      </c>
      <c r="D321" s="24">
        <v>7</v>
      </c>
      <c r="E321" s="22" t="str">
        <f t="shared" si="20"/>
        <v>ASET</v>
      </c>
      <c r="F321" s="36" t="str">
        <f t="shared" si="21"/>
        <v xml:space="preserve"> </v>
      </c>
      <c r="G321" s="37" t="str">
        <f t="shared" ca="1" si="22"/>
        <v xml:space="preserve"> </v>
      </c>
    </row>
    <row r="322" spans="1:7" x14ac:dyDescent="0.25">
      <c r="A322" s="159">
        <f t="shared" si="23"/>
        <v>44575.333333333336</v>
      </c>
      <c r="B322" s="24">
        <v>320</v>
      </c>
      <c r="C322" s="23">
        <f t="shared" si="24"/>
        <v>44575</v>
      </c>
      <c r="D322" s="24">
        <v>8</v>
      </c>
      <c r="E322" s="22" t="str">
        <f t="shared" si="20"/>
        <v>ASET</v>
      </c>
      <c r="F322" s="36" t="str">
        <f t="shared" si="21"/>
        <v xml:space="preserve"> </v>
      </c>
      <c r="G322" s="37" t="str">
        <f t="shared" ca="1" si="22"/>
        <v xml:space="preserve"> </v>
      </c>
    </row>
    <row r="323" spans="1:7" x14ac:dyDescent="0.25">
      <c r="A323" s="159">
        <f t="shared" si="23"/>
        <v>44575.375</v>
      </c>
      <c r="B323" s="24">
        <v>321</v>
      </c>
      <c r="C323" s="23">
        <f t="shared" si="24"/>
        <v>44575</v>
      </c>
      <c r="D323" s="24">
        <v>9</v>
      </c>
      <c r="E323" s="22" t="str">
        <f t="shared" ref="E323:E386" si="25">Unit</f>
        <v>ASET</v>
      </c>
      <c r="F323" s="36" t="str">
        <f t="shared" ref="F323:F386" si="26">IF(OR(AND((C323+TIME(D323-1,0,0))&gt;=Contin_Outage_Fm_01,(C323+TIME(D323-1,0,0))&lt;FLOOR(Contin_Outage_To_01,1/24)),AND((C323+TIME(D323 -1,0,0))&gt;=Contin_Outage_Fm_02,(C323+TIME(D323 -1,0,0))&lt;FLOOR(Contin_Outage_To_02,1/24)),AND((C323+TIME(D323 -1,0,0))&gt;=Contin_Outage_Fm_03,(C323+TIME(D323 -1,0,0))&lt;FLOOR(Contin_Outage_To_03,1/24)),AND((C323+TIME(D323 -1,0,0))&gt;=Contin_Outage_Fm_04,(C323+TIME(D323 -1,0,0))&lt;FLOOR(Contin_Outage_To_04,1/24)),AND((C323+TIME(D323 -1,0,0))&gt;=Contin_Outage_Fm_05,(C323+TIME(D323 -1,0,0))&lt;FLOOR(Contin_Outage_To_05,1/24)),AND((C323+TIME(D323 -1,0,0))&gt;=Contin_Outage_Fm_06,(C323+TIME(D323 -1,0,0))&lt;FLOOR(Contin_Outage_To_06,1/24)),AND((C323+TIME(D323 -1,0,0))&gt;=Contin_Outage_Fm_07,(C323+TIME(D323 -1,0,0))&lt;FLOOR(Contin_Outage_To_07,1/24)),AND((C323+TIME(D323 -1,0,0))&gt;=Contin_Outage_Fm_08,(C323+TIME(D323 -1,0,0))&lt;FLOOR(Contin_Outage_To_08,1/24)),AND((C323+TIME(D323 -1,0,0))&gt;=Contin_Outage_Fm_09,(C323+TIME(D323 -1,0,0))&lt;FLOOR(Contin_Outage_To_09,1/24)),AND((C323+TIME(D323 -1,0,0))&gt;=Contin_Outage_Fm_10,(C323+TIME(D323 -1,0,0))&lt;FLOOR(Contin_Outage_To_10,1/24)),AND(C323&gt;=(IF(AND(HOUR(Daily_Outage_Fm_01)=0,MINUTE(Daily_Outage_Fm_01)=0),Daily_Outage_Fm_01,Daily_Outage_Fm_01 -1)),C323&lt;=(IF(HOUR(Daily_Outage_To_01)=0,Daily_Outage_To_01 -1,Daily_Outage_To_01)),D323 -1&gt;=HOUR(CEILING(Daily_Outage_Fm_01,1/24)),D323 -1&lt;(IF(HOUR(Daily_Outage_To_01)=0,24,HOUR(Daily_Outage_To_01)))),AND(C323&gt;=(IF(AND(HOUR(Daily_Outage_Fm_02)=0,MINUTE(Daily_Outage_Fm_02)=0),Daily_Outage_Fm_02,Daily_Outage_Fm_02 -1)),C323&lt;=(IF(HOUR(Daily_Outage_To_02)=0,Daily_Outage_To_02 -1,Daily_Outage_To_02)),D323 -1&gt;=HOUR(CEILING(Daily_Outage_Fm_02,1/24)),D323 -1&lt;(IF(HOUR(Daily_Outage_To_02)=0,24,HOUR(Daily_Outage_To_02)))),AND(C323&gt;=(IF(AND(HOUR(Daily_Outage_Fm_03)=0,MINUTE(Daily_Outage_Fm_03)=0),Daily_Outage_Fm_03,Daily_Outage_Fm_03 -1)),C323&lt;=(IF(HOUR(Daily_Outage_To_03)=0,Daily_Outage_To_03 -1,Daily_Outage_To_03)),D323 -1&gt;=HOUR(CEILING(Daily_Outage_Fm_03,1/24)),D323 -1&lt;(IF(HOUR(Daily_Outage_To_03)=0,24,HOUR(Daily_Outage_To_03)))),AND(C323&gt;=(IF(AND(HOUR(Daily_Outage_Fm_04)=0,MINUTE(Daily_Outage_Fm_04)=0),Daily_Outage_Fm_04,Daily_Outage_Fm_04 -1)),C323&lt;=(IF(HOUR(Daily_Outage_To_04)=0,Daily_Outage_To_04 -1,Daily_Outage_To_04)),D323 -1&gt;=HOUR(CEILING(Daily_Outage_Fm_04,1/24)),D323 -1&lt;(IF(HOUR(Daily_Outage_To_04)=0,24,HOUR(Daily_Outage_To_04)))),AND(C323&gt;=(IF(AND(HOUR(Daily_Outage_Fm_05)=0,MINUTE(Daily_Outage_Fm_05)=0),Daily_Outage_Fm_05,Daily_Outage_Fm_05 -1)),C323&lt;=(IF(HOUR(Daily_Outage_To_05)=0,Daily_Outage_To_05 -1,Daily_Outage_To_05)),D323 -1&gt;=HOUR(CEILING(Daily_Outage_Fm_05,1/24)),D323 -1&lt;(IF(HOUR(Daily_Outage_To_05)=0,24,HOUR(Daily_Outage_To_05)))),AND(C323&gt;=(IF(AND(HOUR(Daily_Outage_Fm_06)=0,MINUTE(Daily_Outage_Fm_06)=0),Daily_Outage_Fm_06,Daily_Outage_Fm_06 -1)),C323&lt;=(IF(HOUR(Daily_Outage_To_06)=0,Daily_Outage_To_06 -1,Daily_Outage_To_06)),D323 -1&gt;=HOUR(CEILING(Daily_Outage_Fm_06,1/24)),D323 -1&lt;(IF(HOUR(Daily_Outage_To_06)=0,24,HOUR(Daily_Outage_To_06)))),AND(C323&gt;=(IF(AND(HOUR(Daily_Outage_Fm_07)=0,MINUTE(Daily_Outage_Fm_07)=0),Daily_Outage_Fm_07,Daily_Outage_Fm_07 -1)),C323&lt;=(IF(HOUR(Daily_Outage_To_07)=0,Daily_Outage_To_07 -1,Daily_Outage_To_07)),D323 -1&gt;=HOUR(CEILING(Daily_Outage_Fm_07,1/24)),D323 -1&lt;(IF(HOUR(Daily_Outage_To_07)=0,24,HOUR(Daily_Outage_To_07)))),AND(C323&gt;=(IF(AND(HOUR(Daily_Outage_Fm_08)=0,MINUTE(Daily_Outage_Fm_08)=0),Daily_Outage_Fm_08,Daily_Outage_Fm_08 -1)),C323&lt;=(IF(HOUR(Daily_Outage_To_08)=0,Daily_Outage_To_08 -1,Daily_Outage_To_08)),D323 -1&gt;=HOUR(CEILING(Daily_Outage_Fm_08,1/24)),D323 -1&lt;(IF(HOUR(Daily_Outage_To_08)=0,24,HOUR(Daily_Outage_To_08)))),AND(C323&gt;=(IF(AND(HOUR(Daily_Outage_Fm_09)=0,MINUTE(Daily_Outage_Fm_09)=0),Daily_Outage_Fm_09,Daily_Outage_Fm_09 -1)),C323&lt;=(IF(HOUR(Daily_Outage_To_09)=0,Daily_Outage_To_09 -1,Daily_Outage_To_09)),D323 -1&gt;=HOUR(CEILING(Daily_Outage_Fm_09,1/24)),D323 -1&lt;(IF(HOUR(Daily_Outage_To_09)=0,24,HOUR(Daily_Outage_To_09)))),AND(C323&gt;=(IF(AND(HOUR(Daily_Outage_Fm_10)=0,MINUTE(Daily_Outage_Fm_10)=0),Daily_Outage_Fm_10,Daily_Outage_Fm_10 -1)),C323&lt;=(IF(HOUR(Daily_Outage_To_10)=0,Daily_Outage_To_10 -1,Daily_Outage_To_10)),D323 -1&gt;=HOUR(CEILING(Daily_Outage_Fm_10,1/24)),D323 -1&lt;(IF(HOUR(Daily_Outage_To_10)=0,24,HOUR(Daily_Outage_To_10))))
),"Outage"," ")</f>
        <v xml:space="preserve"> </v>
      </c>
      <c r="G323" s="37" t="str">
        <f t="shared" ref="G323:G386" ca="1" si="27">IF(SUM(INDIRECT("'Arming Payment'!"&amp;"I"&amp;MATCH(B323,Range_ArmingPayment_HourOfMonth,0)&amp;":I"&amp;(MATCH(B323,Range_ArmingPayment_HourOfMonth,0)+2)))&gt;0,"Armed"," ")</f>
        <v xml:space="preserve"> </v>
      </c>
    </row>
    <row r="324" spans="1:7" x14ac:dyDescent="0.25">
      <c r="A324" s="159">
        <f t="shared" ref="A324:A387" si="28">C324+(D324/24)</f>
        <v>44575.416666666664</v>
      </c>
      <c r="B324" s="24">
        <v>322</v>
      </c>
      <c r="C324" s="23">
        <f t="shared" si="24"/>
        <v>44575</v>
      </c>
      <c r="D324" s="24">
        <v>10</v>
      </c>
      <c r="E324" s="22" t="str">
        <f t="shared" si="25"/>
        <v>ASET</v>
      </c>
      <c r="F324" s="36" t="str">
        <f t="shared" si="26"/>
        <v xml:space="preserve"> </v>
      </c>
      <c r="G324" s="37" t="str">
        <f t="shared" ca="1" si="27"/>
        <v xml:space="preserve"> </v>
      </c>
    </row>
    <row r="325" spans="1:7" x14ac:dyDescent="0.25">
      <c r="A325" s="159">
        <f t="shared" si="28"/>
        <v>44575.458333333336</v>
      </c>
      <c r="B325" s="24">
        <v>323</v>
      </c>
      <c r="C325" s="23">
        <f t="shared" ref="C325:C388" si="29">IF(D325&gt;D324,C324,C324+1)</f>
        <v>44575</v>
      </c>
      <c r="D325" s="24">
        <v>11</v>
      </c>
      <c r="E325" s="22" t="str">
        <f t="shared" si="25"/>
        <v>ASET</v>
      </c>
      <c r="F325" s="36" t="str">
        <f t="shared" si="26"/>
        <v xml:space="preserve"> </v>
      </c>
      <c r="G325" s="37" t="str">
        <f t="shared" ca="1" si="27"/>
        <v xml:space="preserve"> </v>
      </c>
    </row>
    <row r="326" spans="1:7" x14ac:dyDescent="0.25">
      <c r="A326" s="159">
        <f t="shared" si="28"/>
        <v>44575.5</v>
      </c>
      <c r="B326" s="24">
        <v>324</v>
      </c>
      <c r="C326" s="23">
        <f t="shared" si="29"/>
        <v>44575</v>
      </c>
      <c r="D326" s="24">
        <v>12</v>
      </c>
      <c r="E326" s="22" t="str">
        <f t="shared" si="25"/>
        <v>ASET</v>
      </c>
      <c r="F326" s="36" t="str">
        <f t="shared" si="26"/>
        <v xml:space="preserve"> </v>
      </c>
      <c r="G326" s="37" t="str">
        <f t="shared" ca="1" si="27"/>
        <v xml:space="preserve"> </v>
      </c>
    </row>
    <row r="327" spans="1:7" x14ac:dyDescent="0.25">
      <c r="A327" s="159">
        <f t="shared" si="28"/>
        <v>44575.541666666664</v>
      </c>
      <c r="B327" s="24">
        <v>325</v>
      </c>
      <c r="C327" s="23">
        <f t="shared" si="29"/>
        <v>44575</v>
      </c>
      <c r="D327" s="24">
        <v>13</v>
      </c>
      <c r="E327" s="22" t="str">
        <f t="shared" si="25"/>
        <v>ASET</v>
      </c>
      <c r="F327" s="36" t="str">
        <f t="shared" si="26"/>
        <v xml:space="preserve"> </v>
      </c>
      <c r="G327" s="37" t="str">
        <f t="shared" ca="1" si="27"/>
        <v xml:space="preserve"> </v>
      </c>
    </row>
    <row r="328" spans="1:7" x14ac:dyDescent="0.25">
      <c r="A328" s="159">
        <f t="shared" si="28"/>
        <v>44575.583333333336</v>
      </c>
      <c r="B328" s="24">
        <v>326</v>
      </c>
      <c r="C328" s="23">
        <f t="shared" si="29"/>
        <v>44575</v>
      </c>
      <c r="D328" s="24">
        <v>14</v>
      </c>
      <c r="E328" s="22" t="str">
        <f t="shared" si="25"/>
        <v>ASET</v>
      </c>
      <c r="F328" s="36" t="str">
        <f t="shared" si="26"/>
        <v xml:space="preserve"> </v>
      </c>
      <c r="G328" s="37" t="str">
        <f t="shared" ca="1" si="27"/>
        <v xml:space="preserve"> </v>
      </c>
    </row>
    <row r="329" spans="1:7" x14ac:dyDescent="0.25">
      <c r="A329" s="159">
        <f t="shared" si="28"/>
        <v>44575.625</v>
      </c>
      <c r="B329" s="24">
        <v>327</v>
      </c>
      <c r="C329" s="23">
        <f t="shared" si="29"/>
        <v>44575</v>
      </c>
      <c r="D329" s="24">
        <v>15</v>
      </c>
      <c r="E329" s="22" t="str">
        <f t="shared" si="25"/>
        <v>ASET</v>
      </c>
      <c r="F329" s="36" t="str">
        <f t="shared" si="26"/>
        <v xml:space="preserve"> </v>
      </c>
      <c r="G329" s="37" t="str">
        <f t="shared" ca="1" si="27"/>
        <v xml:space="preserve"> </v>
      </c>
    </row>
    <row r="330" spans="1:7" x14ac:dyDescent="0.25">
      <c r="A330" s="159">
        <f t="shared" si="28"/>
        <v>44575.666666666664</v>
      </c>
      <c r="B330" s="24">
        <v>328</v>
      </c>
      <c r="C330" s="23">
        <f t="shared" si="29"/>
        <v>44575</v>
      </c>
      <c r="D330" s="24">
        <v>16</v>
      </c>
      <c r="E330" s="22" t="str">
        <f t="shared" si="25"/>
        <v>ASET</v>
      </c>
      <c r="F330" s="36" t="str">
        <f t="shared" si="26"/>
        <v xml:space="preserve"> </v>
      </c>
      <c r="G330" s="37" t="str">
        <f t="shared" ca="1" si="27"/>
        <v xml:space="preserve"> </v>
      </c>
    </row>
    <row r="331" spans="1:7" x14ac:dyDescent="0.25">
      <c r="A331" s="159">
        <f t="shared" si="28"/>
        <v>44575.708333333336</v>
      </c>
      <c r="B331" s="24">
        <v>329</v>
      </c>
      <c r="C331" s="23">
        <f t="shared" si="29"/>
        <v>44575</v>
      </c>
      <c r="D331" s="24">
        <v>17</v>
      </c>
      <c r="E331" s="22" t="str">
        <f t="shared" si="25"/>
        <v>ASET</v>
      </c>
      <c r="F331" s="36" t="str">
        <f t="shared" si="26"/>
        <v xml:space="preserve"> </v>
      </c>
      <c r="G331" s="37" t="str">
        <f t="shared" ca="1" si="27"/>
        <v xml:space="preserve"> </v>
      </c>
    </row>
    <row r="332" spans="1:7" x14ac:dyDescent="0.25">
      <c r="A332" s="159">
        <f t="shared" si="28"/>
        <v>44575.75</v>
      </c>
      <c r="B332" s="24">
        <v>330</v>
      </c>
      <c r="C332" s="23">
        <f t="shared" si="29"/>
        <v>44575</v>
      </c>
      <c r="D332" s="24">
        <v>18</v>
      </c>
      <c r="E332" s="22" t="str">
        <f t="shared" si="25"/>
        <v>ASET</v>
      </c>
      <c r="F332" s="36" t="str">
        <f t="shared" si="26"/>
        <v xml:space="preserve"> </v>
      </c>
      <c r="G332" s="37" t="str">
        <f t="shared" ca="1" si="27"/>
        <v xml:space="preserve"> </v>
      </c>
    </row>
    <row r="333" spans="1:7" x14ac:dyDescent="0.25">
      <c r="A333" s="159">
        <f t="shared" si="28"/>
        <v>44575.791666666664</v>
      </c>
      <c r="B333" s="24">
        <v>331</v>
      </c>
      <c r="C333" s="23">
        <f t="shared" si="29"/>
        <v>44575</v>
      </c>
      <c r="D333" s="24">
        <v>19</v>
      </c>
      <c r="E333" s="22" t="str">
        <f t="shared" si="25"/>
        <v>ASET</v>
      </c>
      <c r="F333" s="36" t="str">
        <f t="shared" si="26"/>
        <v xml:space="preserve"> </v>
      </c>
      <c r="G333" s="37" t="str">
        <f t="shared" ca="1" si="27"/>
        <v xml:space="preserve"> </v>
      </c>
    </row>
    <row r="334" spans="1:7" x14ac:dyDescent="0.25">
      <c r="A334" s="159">
        <f t="shared" si="28"/>
        <v>44575.833333333336</v>
      </c>
      <c r="B334" s="24">
        <v>332</v>
      </c>
      <c r="C334" s="23">
        <f t="shared" si="29"/>
        <v>44575</v>
      </c>
      <c r="D334" s="24">
        <v>20</v>
      </c>
      <c r="E334" s="22" t="str">
        <f t="shared" si="25"/>
        <v>ASET</v>
      </c>
      <c r="F334" s="36" t="str">
        <f t="shared" si="26"/>
        <v xml:space="preserve"> </v>
      </c>
      <c r="G334" s="37" t="str">
        <f t="shared" ca="1" si="27"/>
        <v xml:space="preserve"> </v>
      </c>
    </row>
    <row r="335" spans="1:7" x14ac:dyDescent="0.25">
      <c r="A335" s="159">
        <f t="shared" si="28"/>
        <v>44575.875</v>
      </c>
      <c r="B335" s="24">
        <v>333</v>
      </c>
      <c r="C335" s="23">
        <f t="shared" si="29"/>
        <v>44575</v>
      </c>
      <c r="D335" s="24">
        <v>21</v>
      </c>
      <c r="E335" s="22" t="str">
        <f t="shared" si="25"/>
        <v>ASET</v>
      </c>
      <c r="F335" s="36" t="str">
        <f t="shared" si="26"/>
        <v xml:space="preserve"> </v>
      </c>
      <c r="G335" s="37" t="str">
        <f t="shared" ca="1" si="27"/>
        <v xml:space="preserve"> </v>
      </c>
    </row>
    <row r="336" spans="1:7" x14ac:dyDescent="0.25">
      <c r="A336" s="159">
        <f t="shared" si="28"/>
        <v>44575.916666666664</v>
      </c>
      <c r="B336" s="24">
        <v>334</v>
      </c>
      <c r="C336" s="23">
        <f t="shared" si="29"/>
        <v>44575</v>
      </c>
      <c r="D336" s="24">
        <v>22</v>
      </c>
      <c r="E336" s="22" t="str">
        <f t="shared" si="25"/>
        <v>ASET</v>
      </c>
      <c r="F336" s="36" t="str">
        <f t="shared" si="26"/>
        <v xml:space="preserve"> </v>
      </c>
      <c r="G336" s="37" t="str">
        <f t="shared" ca="1" si="27"/>
        <v xml:space="preserve"> </v>
      </c>
    </row>
    <row r="337" spans="1:7" x14ac:dyDescent="0.25">
      <c r="A337" s="159">
        <f t="shared" si="28"/>
        <v>44575.958333333336</v>
      </c>
      <c r="B337" s="24">
        <v>335</v>
      </c>
      <c r="C337" s="23">
        <f t="shared" si="29"/>
        <v>44575</v>
      </c>
      <c r="D337" s="24">
        <v>23</v>
      </c>
      <c r="E337" s="22" t="str">
        <f t="shared" si="25"/>
        <v>ASET</v>
      </c>
      <c r="F337" s="36" t="str">
        <f t="shared" si="26"/>
        <v xml:space="preserve"> </v>
      </c>
      <c r="G337" s="37" t="str">
        <f t="shared" ca="1" si="27"/>
        <v xml:space="preserve"> </v>
      </c>
    </row>
    <row r="338" spans="1:7" x14ac:dyDescent="0.25">
      <c r="A338" s="159">
        <f t="shared" si="28"/>
        <v>44576</v>
      </c>
      <c r="B338" s="24">
        <v>336</v>
      </c>
      <c r="C338" s="23">
        <f t="shared" si="29"/>
        <v>44575</v>
      </c>
      <c r="D338" s="24">
        <v>24</v>
      </c>
      <c r="E338" s="22" t="str">
        <f t="shared" si="25"/>
        <v>ASET</v>
      </c>
      <c r="F338" s="36" t="str">
        <f t="shared" si="26"/>
        <v xml:space="preserve"> </v>
      </c>
      <c r="G338" s="37" t="str">
        <f t="shared" ca="1" si="27"/>
        <v xml:space="preserve"> </v>
      </c>
    </row>
    <row r="339" spans="1:7" x14ac:dyDescent="0.25">
      <c r="A339" s="159">
        <f t="shared" si="28"/>
        <v>44576.041666666664</v>
      </c>
      <c r="B339" s="24">
        <v>337</v>
      </c>
      <c r="C339" s="23">
        <f t="shared" si="29"/>
        <v>44576</v>
      </c>
      <c r="D339" s="24">
        <v>1</v>
      </c>
      <c r="E339" s="22" t="str">
        <f t="shared" si="25"/>
        <v>ASET</v>
      </c>
      <c r="F339" s="36" t="str">
        <f t="shared" si="26"/>
        <v xml:space="preserve"> </v>
      </c>
      <c r="G339" s="37" t="str">
        <f t="shared" ca="1" si="27"/>
        <v xml:space="preserve"> </v>
      </c>
    </row>
    <row r="340" spans="1:7" x14ac:dyDescent="0.25">
      <c r="A340" s="159">
        <f t="shared" si="28"/>
        <v>44576.083333333336</v>
      </c>
      <c r="B340" s="24">
        <v>338</v>
      </c>
      <c r="C340" s="23">
        <f t="shared" si="29"/>
        <v>44576</v>
      </c>
      <c r="D340" s="24">
        <v>2</v>
      </c>
      <c r="E340" s="22" t="str">
        <f t="shared" si="25"/>
        <v>ASET</v>
      </c>
      <c r="F340" s="36" t="str">
        <f t="shared" si="26"/>
        <v xml:space="preserve"> </v>
      </c>
      <c r="G340" s="37" t="str">
        <f t="shared" ca="1" si="27"/>
        <v xml:space="preserve"> </v>
      </c>
    </row>
    <row r="341" spans="1:7" x14ac:dyDescent="0.25">
      <c r="A341" s="159">
        <f t="shared" si="28"/>
        <v>44576.125</v>
      </c>
      <c r="B341" s="24">
        <v>339</v>
      </c>
      <c r="C341" s="23">
        <f t="shared" si="29"/>
        <v>44576</v>
      </c>
      <c r="D341" s="24">
        <v>3</v>
      </c>
      <c r="E341" s="22" t="str">
        <f t="shared" si="25"/>
        <v>ASET</v>
      </c>
      <c r="F341" s="36" t="str">
        <f t="shared" si="26"/>
        <v xml:space="preserve"> </v>
      </c>
      <c r="G341" s="37" t="str">
        <f t="shared" ca="1" si="27"/>
        <v xml:space="preserve"> </v>
      </c>
    </row>
    <row r="342" spans="1:7" x14ac:dyDescent="0.25">
      <c r="A342" s="159">
        <f t="shared" si="28"/>
        <v>44576.166666666664</v>
      </c>
      <c r="B342" s="24">
        <v>340</v>
      </c>
      <c r="C342" s="23">
        <f t="shared" si="29"/>
        <v>44576</v>
      </c>
      <c r="D342" s="24">
        <v>4</v>
      </c>
      <c r="E342" s="22" t="str">
        <f t="shared" si="25"/>
        <v>ASET</v>
      </c>
      <c r="F342" s="36" t="str">
        <f t="shared" si="26"/>
        <v xml:space="preserve"> </v>
      </c>
      <c r="G342" s="37" t="str">
        <f t="shared" ca="1" si="27"/>
        <v xml:space="preserve"> </v>
      </c>
    </row>
    <row r="343" spans="1:7" x14ac:dyDescent="0.25">
      <c r="A343" s="159">
        <f t="shared" si="28"/>
        <v>44576.208333333336</v>
      </c>
      <c r="B343" s="24">
        <v>341</v>
      </c>
      <c r="C343" s="23">
        <f t="shared" si="29"/>
        <v>44576</v>
      </c>
      <c r="D343" s="24">
        <v>5</v>
      </c>
      <c r="E343" s="22" t="str">
        <f t="shared" si="25"/>
        <v>ASET</v>
      </c>
      <c r="F343" s="36" t="str">
        <f t="shared" si="26"/>
        <v xml:space="preserve"> </v>
      </c>
      <c r="G343" s="37" t="str">
        <f t="shared" ca="1" si="27"/>
        <v xml:space="preserve"> </v>
      </c>
    </row>
    <row r="344" spans="1:7" x14ac:dyDescent="0.25">
      <c r="A344" s="159">
        <f t="shared" si="28"/>
        <v>44576.25</v>
      </c>
      <c r="B344" s="24">
        <v>342</v>
      </c>
      <c r="C344" s="23">
        <f t="shared" si="29"/>
        <v>44576</v>
      </c>
      <c r="D344" s="24">
        <v>6</v>
      </c>
      <c r="E344" s="22" t="str">
        <f t="shared" si="25"/>
        <v>ASET</v>
      </c>
      <c r="F344" s="36" t="str">
        <f t="shared" si="26"/>
        <v xml:space="preserve"> </v>
      </c>
      <c r="G344" s="37" t="str">
        <f t="shared" ca="1" si="27"/>
        <v xml:space="preserve"> </v>
      </c>
    </row>
    <row r="345" spans="1:7" x14ac:dyDescent="0.25">
      <c r="A345" s="159">
        <f t="shared" si="28"/>
        <v>44576.291666666664</v>
      </c>
      <c r="B345" s="24">
        <v>343</v>
      </c>
      <c r="C345" s="23">
        <f t="shared" si="29"/>
        <v>44576</v>
      </c>
      <c r="D345" s="24">
        <v>7</v>
      </c>
      <c r="E345" s="22" t="str">
        <f t="shared" si="25"/>
        <v>ASET</v>
      </c>
      <c r="F345" s="36" t="str">
        <f t="shared" si="26"/>
        <v xml:space="preserve"> </v>
      </c>
      <c r="G345" s="37" t="str">
        <f t="shared" ca="1" si="27"/>
        <v xml:space="preserve"> </v>
      </c>
    </row>
    <row r="346" spans="1:7" x14ac:dyDescent="0.25">
      <c r="A346" s="159">
        <f t="shared" si="28"/>
        <v>44576.333333333336</v>
      </c>
      <c r="B346" s="24">
        <v>344</v>
      </c>
      <c r="C346" s="23">
        <f t="shared" si="29"/>
        <v>44576</v>
      </c>
      <c r="D346" s="24">
        <v>8</v>
      </c>
      <c r="E346" s="22" t="str">
        <f t="shared" si="25"/>
        <v>ASET</v>
      </c>
      <c r="F346" s="36" t="str">
        <f t="shared" si="26"/>
        <v xml:space="preserve"> </v>
      </c>
      <c r="G346" s="37" t="str">
        <f t="shared" ca="1" si="27"/>
        <v xml:space="preserve"> </v>
      </c>
    </row>
    <row r="347" spans="1:7" x14ac:dyDescent="0.25">
      <c r="A347" s="159">
        <f t="shared" si="28"/>
        <v>44576.375</v>
      </c>
      <c r="B347" s="24">
        <v>345</v>
      </c>
      <c r="C347" s="23">
        <f t="shared" si="29"/>
        <v>44576</v>
      </c>
      <c r="D347" s="24">
        <v>9</v>
      </c>
      <c r="E347" s="22" t="str">
        <f t="shared" si="25"/>
        <v>ASET</v>
      </c>
      <c r="F347" s="36" t="str">
        <f t="shared" si="26"/>
        <v xml:space="preserve"> </v>
      </c>
      <c r="G347" s="37" t="str">
        <f t="shared" ca="1" si="27"/>
        <v xml:space="preserve"> </v>
      </c>
    </row>
    <row r="348" spans="1:7" x14ac:dyDescent="0.25">
      <c r="A348" s="159">
        <f t="shared" si="28"/>
        <v>44576.416666666664</v>
      </c>
      <c r="B348" s="24">
        <v>346</v>
      </c>
      <c r="C348" s="23">
        <f t="shared" si="29"/>
        <v>44576</v>
      </c>
      <c r="D348" s="24">
        <v>10</v>
      </c>
      <c r="E348" s="22" t="str">
        <f t="shared" si="25"/>
        <v>ASET</v>
      </c>
      <c r="F348" s="36" t="str">
        <f t="shared" si="26"/>
        <v xml:space="preserve"> </v>
      </c>
      <c r="G348" s="37" t="str">
        <f t="shared" ca="1" si="27"/>
        <v xml:space="preserve"> </v>
      </c>
    </row>
    <row r="349" spans="1:7" x14ac:dyDescent="0.25">
      <c r="A349" s="159">
        <f t="shared" si="28"/>
        <v>44576.458333333336</v>
      </c>
      <c r="B349" s="24">
        <v>347</v>
      </c>
      <c r="C349" s="23">
        <f t="shared" si="29"/>
        <v>44576</v>
      </c>
      <c r="D349" s="24">
        <v>11</v>
      </c>
      <c r="E349" s="22" t="str">
        <f t="shared" si="25"/>
        <v>ASET</v>
      </c>
      <c r="F349" s="36" t="str">
        <f t="shared" si="26"/>
        <v xml:space="preserve"> </v>
      </c>
      <c r="G349" s="37" t="str">
        <f t="shared" ca="1" si="27"/>
        <v xml:space="preserve"> </v>
      </c>
    </row>
    <row r="350" spans="1:7" x14ac:dyDescent="0.25">
      <c r="A350" s="159">
        <f t="shared" si="28"/>
        <v>44576.5</v>
      </c>
      <c r="B350" s="24">
        <v>348</v>
      </c>
      <c r="C350" s="23">
        <f t="shared" si="29"/>
        <v>44576</v>
      </c>
      <c r="D350" s="24">
        <v>12</v>
      </c>
      <c r="E350" s="22" t="str">
        <f t="shared" si="25"/>
        <v>ASET</v>
      </c>
      <c r="F350" s="36" t="str">
        <f t="shared" si="26"/>
        <v xml:space="preserve"> </v>
      </c>
      <c r="G350" s="37" t="str">
        <f t="shared" ca="1" si="27"/>
        <v xml:space="preserve"> </v>
      </c>
    </row>
    <row r="351" spans="1:7" x14ac:dyDescent="0.25">
      <c r="A351" s="159">
        <f t="shared" si="28"/>
        <v>44576.541666666664</v>
      </c>
      <c r="B351" s="24">
        <v>349</v>
      </c>
      <c r="C351" s="23">
        <f t="shared" si="29"/>
        <v>44576</v>
      </c>
      <c r="D351" s="24">
        <v>13</v>
      </c>
      <c r="E351" s="22" t="str">
        <f t="shared" si="25"/>
        <v>ASET</v>
      </c>
      <c r="F351" s="36" t="str">
        <f t="shared" si="26"/>
        <v xml:space="preserve"> </v>
      </c>
      <c r="G351" s="37" t="str">
        <f t="shared" ca="1" si="27"/>
        <v xml:space="preserve"> </v>
      </c>
    </row>
    <row r="352" spans="1:7" x14ac:dyDescent="0.25">
      <c r="A352" s="159">
        <f t="shared" si="28"/>
        <v>44576.583333333336</v>
      </c>
      <c r="B352" s="24">
        <v>350</v>
      </c>
      <c r="C352" s="23">
        <f t="shared" si="29"/>
        <v>44576</v>
      </c>
      <c r="D352" s="24">
        <v>14</v>
      </c>
      <c r="E352" s="22" t="str">
        <f t="shared" si="25"/>
        <v>ASET</v>
      </c>
      <c r="F352" s="36" t="str">
        <f t="shared" si="26"/>
        <v xml:space="preserve"> </v>
      </c>
      <c r="G352" s="37" t="str">
        <f t="shared" ca="1" si="27"/>
        <v xml:space="preserve"> </v>
      </c>
    </row>
    <row r="353" spans="1:7" x14ac:dyDescent="0.25">
      <c r="A353" s="159">
        <f t="shared" si="28"/>
        <v>44576.625</v>
      </c>
      <c r="B353" s="24">
        <v>351</v>
      </c>
      <c r="C353" s="23">
        <f t="shared" si="29"/>
        <v>44576</v>
      </c>
      <c r="D353" s="24">
        <v>15</v>
      </c>
      <c r="E353" s="22" t="str">
        <f t="shared" si="25"/>
        <v>ASET</v>
      </c>
      <c r="F353" s="36" t="str">
        <f t="shared" si="26"/>
        <v xml:space="preserve"> </v>
      </c>
      <c r="G353" s="37" t="str">
        <f t="shared" ca="1" si="27"/>
        <v xml:space="preserve"> </v>
      </c>
    </row>
    <row r="354" spans="1:7" x14ac:dyDescent="0.25">
      <c r="A354" s="159">
        <f t="shared" si="28"/>
        <v>44576.666666666664</v>
      </c>
      <c r="B354" s="24">
        <v>352</v>
      </c>
      <c r="C354" s="23">
        <f t="shared" si="29"/>
        <v>44576</v>
      </c>
      <c r="D354" s="24">
        <v>16</v>
      </c>
      <c r="E354" s="22" t="str">
        <f t="shared" si="25"/>
        <v>ASET</v>
      </c>
      <c r="F354" s="36" t="str">
        <f t="shared" si="26"/>
        <v xml:space="preserve"> </v>
      </c>
      <c r="G354" s="37" t="str">
        <f t="shared" ca="1" si="27"/>
        <v xml:space="preserve"> </v>
      </c>
    </row>
    <row r="355" spans="1:7" x14ac:dyDescent="0.25">
      <c r="A355" s="159">
        <f t="shared" si="28"/>
        <v>44576.708333333336</v>
      </c>
      <c r="B355" s="24">
        <v>353</v>
      </c>
      <c r="C355" s="23">
        <f t="shared" si="29"/>
        <v>44576</v>
      </c>
      <c r="D355" s="24">
        <v>17</v>
      </c>
      <c r="E355" s="22" t="str">
        <f t="shared" si="25"/>
        <v>ASET</v>
      </c>
      <c r="F355" s="36" t="str">
        <f t="shared" si="26"/>
        <v xml:space="preserve"> </v>
      </c>
      <c r="G355" s="37" t="str">
        <f t="shared" ca="1" si="27"/>
        <v xml:space="preserve"> </v>
      </c>
    </row>
    <row r="356" spans="1:7" x14ac:dyDescent="0.25">
      <c r="A356" s="159">
        <f t="shared" si="28"/>
        <v>44576.75</v>
      </c>
      <c r="B356" s="24">
        <v>354</v>
      </c>
      <c r="C356" s="23">
        <f t="shared" si="29"/>
        <v>44576</v>
      </c>
      <c r="D356" s="24">
        <v>18</v>
      </c>
      <c r="E356" s="22" t="str">
        <f t="shared" si="25"/>
        <v>ASET</v>
      </c>
      <c r="F356" s="36" t="str">
        <f t="shared" si="26"/>
        <v xml:space="preserve"> </v>
      </c>
      <c r="G356" s="37" t="str">
        <f t="shared" ca="1" si="27"/>
        <v xml:space="preserve"> </v>
      </c>
    </row>
    <row r="357" spans="1:7" x14ac:dyDescent="0.25">
      <c r="A357" s="159">
        <f t="shared" si="28"/>
        <v>44576.791666666664</v>
      </c>
      <c r="B357" s="24">
        <v>355</v>
      </c>
      <c r="C357" s="23">
        <f t="shared" si="29"/>
        <v>44576</v>
      </c>
      <c r="D357" s="24">
        <v>19</v>
      </c>
      <c r="E357" s="22" t="str">
        <f t="shared" si="25"/>
        <v>ASET</v>
      </c>
      <c r="F357" s="36" t="str">
        <f t="shared" si="26"/>
        <v xml:space="preserve"> </v>
      </c>
      <c r="G357" s="37" t="str">
        <f t="shared" ca="1" si="27"/>
        <v xml:space="preserve"> </v>
      </c>
    </row>
    <row r="358" spans="1:7" x14ac:dyDescent="0.25">
      <c r="A358" s="159">
        <f t="shared" si="28"/>
        <v>44576.833333333336</v>
      </c>
      <c r="B358" s="24">
        <v>356</v>
      </c>
      <c r="C358" s="23">
        <f t="shared" si="29"/>
        <v>44576</v>
      </c>
      <c r="D358" s="24">
        <v>20</v>
      </c>
      <c r="E358" s="22" t="str">
        <f t="shared" si="25"/>
        <v>ASET</v>
      </c>
      <c r="F358" s="36" t="str">
        <f t="shared" si="26"/>
        <v xml:space="preserve"> </v>
      </c>
      <c r="G358" s="37" t="str">
        <f t="shared" ca="1" si="27"/>
        <v xml:space="preserve"> </v>
      </c>
    </row>
    <row r="359" spans="1:7" x14ac:dyDescent="0.25">
      <c r="A359" s="159">
        <f t="shared" si="28"/>
        <v>44576.875</v>
      </c>
      <c r="B359" s="24">
        <v>357</v>
      </c>
      <c r="C359" s="23">
        <f t="shared" si="29"/>
        <v>44576</v>
      </c>
      <c r="D359" s="24">
        <v>21</v>
      </c>
      <c r="E359" s="22" t="str">
        <f t="shared" si="25"/>
        <v>ASET</v>
      </c>
      <c r="F359" s="36" t="str">
        <f t="shared" si="26"/>
        <v xml:space="preserve"> </v>
      </c>
      <c r="G359" s="37" t="str">
        <f t="shared" ca="1" si="27"/>
        <v xml:space="preserve"> </v>
      </c>
    </row>
    <row r="360" spans="1:7" x14ac:dyDescent="0.25">
      <c r="A360" s="159">
        <f t="shared" si="28"/>
        <v>44576.916666666664</v>
      </c>
      <c r="B360" s="24">
        <v>358</v>
      </c>
      <c r="C360" s="23">
        <f t="shared" si="29"/>
        <v>44576</v>
      </c>
      <c r="D360" s="24">
        <v>22</v>
      </c>
      <c r="E360" s="22" t="str">
        <f t="shared" si="25"/>
        <v>ASET</v>
      </c>
      <c r="F360" s="36" t="str">
        <f t="shared" si="26"/>
        <v xml:space="preserve"> </v>
      </c>
      <c r="G360" s="37" t="str">
        <f t="shared" ca="1" si="27"/>
        <v xml:space="preserve"> </v>
      </c>
    </row>
    <row r="361" spans="1:7" x14ac:dyDescent="0.25">
      <c r="A361" s="159">
        <f t="shared" si="28"/>
        <v>44576.958333333336</v>
      </c>
      <c r="B361" s="24">
        <v>359</v>
      </c>
      <c r="C361" s="23">
        <f t="shared" si="29"/>
        <v>44576</v>
      </c>
      <c r="D361" s="24">
        <v>23</v>
      </c>
      <c r="E361" s="22" t="str">
        <f t="shared" si="25"/>
        <v>ASET</v>
      </c>
      <c r="F361" s="36" t="str">
        <f t="shared" si="26"/>
        <v xml:space="preserve"> </v>
      </c>
      <c r="G361" s="37" t="str">
        <f t="shared" ca="1" si="27"/>
        <v xml:space="preserve"> </v>
      </c>
    </row>
    <row r="362" spans="1:7" x14ac:dyDescent="0.25">
      <c r="A362" s="159">
        <f t="shared" si="28"/>
        <v>44577</v>
      </c>
      <c r="B362" s="24">
        <v>360</v>
      </c>
      <c r="C362" s="23">
        <f t="shared" si="29"/>
        <v>44576</v>
      </c>
      <c r="D362" s="24">
        <v>24</v>
      </c>
      <c r="E362" s="22" t="str">
        <f t="shared" si="25"/>
        <v>ASET</v>
      </c>
      <c r="F362" s="36" t="str">
        <f t="shared" si="26"/>
        <v xml:space="preserve"> </v>
      </c>
      <c r="G362" s="37" t="str">
        <f t="shared" ca="1" si="27"/>
        <v xml:space="preserve"> </v>
      </c>
    </row>
    <row r="363" spans="1:7" x14ac:dyDescent="0.25">
      <c r="A363" s="159">
        <f t="shared" si="28"/>
        <v>44577.041666666664</v>
      </c>
      <c r="B363" s="24">
        <v>361</v>
      </c>
      <c r="C363" s="23">
        <f t="shared" si="29"/>
        <v>44577</v>
      </c>
      <c r="D363" s="24">
        <v>1</v>
      </c>
      <c r="E363" s="22" t="str">
        <f t="shared" si="25"/>
        <v>ASET</v>
      </c>
      <c r="F363" s="36" t="str">
        <f t="shared" si="26"/>
        <v xml:space="preserve"> </v>
      </c>
      <c r="G363" s="37" t="str">
        <f t="shared" ca="1" si="27"/>
        <v xml:space="preserve"> </v>
      </c>
    </row>
    <row r="364" spans="1:7" x14ac:dyDescent="0.25">
      <c r="A364" s="159">
        <f t="shared" si="28"/>
        <v>44577.083333333336</v>
      </c>
      <c r="B364" s="24">
        <v>362</v>
      </c>
      <c r="C364" s="23">
        <f t="shared" si="29"/>
        <v>44577</v>
      </c>
      <c r="D364" s="24">
        <v>2</v>
      </c>
      <c r="E364" s="22" t="str">
        <f t="shared" si="25"/>
        <v>ASET</v>
      </c>
      <c r="F364" s="36" t="str">
        <f t="shared" si="26"/>
        <v xml:space="preserve"> </v>
      </c>
      <c r="G364" s="37" t="str">
        <f t="shared" ca="1" si="27"/>
        <v xml:space="preserve"> </v>
      </c>
    </row>
    <row r="365" spans="1:7" x14ac:dyDescent="0.25">
      <c r="A365" s="159">
        <f t="shared" si="28"/>
        <v>44577.125</v>
      </c>
      <c r="B365" s="24">
        <v>363</v>
      </c>
      <c r="C365" s="23">
        <f t="shared" si="29"/>
        <v>44577</v>
      </c>
      <c r="D365" s="24">
        <v>3</v>
      </c>
      <c r="E365" s="22" t="str">
        <f t="shared" si="25"/>
        <v>ASET</v>
      </c>
      <c r="F365" s="36" t="str">
        <f t="shared" si="26"/>
        <v xml:space="preserve"> </v>
      </c>
      <c r="G365" s="37" t="str">
        <f t="shared" ca="1" si="27"/>
        <v xml:space="preserve"> </v>
      </c>
    </row>
    <row r="366" spans="1:7" x14ac:dyDescent="0.25">
      <c r="A366" s="159">
        <f t="shared" si="28"/>
        <v>44577.166666666664</v>
      </c>
      <c r="B366" s="24">
        <v>364</v>
      </c>
      <c r="C366" s="23">
        <f t="shared" si="29"/>
        <v>44577</v>
      </c>
      <c r="D366" s="24">
        <v>4</v>
      </c>
      <c r="E366" s="22" t="str">
        <f t="shared" si="25"/>
        <v>ASET</v>
      </c>
      <c r="F366" s="36" t="str">
        <f t="shared" si="26"/>
        <v xml:space="preserve"> </v>
      </c>
      <c r="G366" s="37" t="str">
        <f t="shared" ca="1" si="27"/>
        <v xml:space="preserve"> </v>
      </c>
    </row>
    <row r="367" spans="1:7" x14ac:dyDescent="0.25">
      <c r="A367" s="159">
        <f t="shared" si="28"/>
        <v>44577.208333333336</v>
      </c>
      <c r="B367" s="24">
        <v>365</v>
      </c>
      <c r="C367" s="23">
        <f t="shared" si="29"/>
        <v>44577</v>
      </c>
      <c r="D367" s="24">
        <v>5</v>
      </c>
      <c r="E367" s="22" t="str">
        <f t="shared" si="25"/>
        <v>ASET</v>
      </c>
      <c r="F367" s="36" t="str">
        <f t="shared" si="26"/>
        <v xml:space="preserve"> </v>
      </c>
      <c r="G367" s="37" t="str">
        <f t="shared" ca="1" si="27"/>
        <v xml:space="preserve"> </v>
      </c>
    </row>
    <row r="368" spans="1:7" x14ac:dyDescent="0.25">
      <c r="A368" s="159">
        <f t="shared" si="28"/>
        <v>44577.25</v>
      </c>
      <c r="B368" s="24">
        <v>366</v>
      </c>
      <c r="C368" s="23">
        <f t="shared" si="29"/>
        <v>44577</v>
      </c>
      <c r="D368" s="24">
        <v>6</v>
      </c>
      <c r="E368" s="22" t="str">
        <f t="shared" si="25"/>
        <v>ASET</v>
      </c>
      <c r="F368" s="36" t="str">
        <f t="shared" si="26"/>
        <v xml:space="preserve"> </v>
      </c>
      <c r="G368" s="37" t="str">
        <f t="shared" ca="1" si="27"/>
        <v xml:space="preserve"> </v>
      </c>
    </row>
    <row r="369" spans="1:7" x14ac:dyDescent="0.25">
      <c r="A369" s="159">
        <f t="shared" si="28"/>
        <v>44577.291666666664</v>
      </c>
      <c r="B369" s="24">
        <v>367</v>
      </c>
      <c r="C369" s="23">
        <f t="shared" si="29"/>
        <v>44577</v>
      </c>
      <c r="D369" s="24">
        <v>7</v>
      </c>
      <c r="E369" s="22" t="str">
        <f t="shared" si="25"/>
        <v>ASET</v>
      </c>
      <c r="F369" s="36" t="str">
        <f t="shared" si="26"/>
        <v xml:space="preserve"> </v>
      </c>
      <c r="G369" s="37" t="str">
        <f t="shared" ca="1" si="27"/>
        <v xml:space="preserve"> </v>
      </c>
    </row>
    <row r="370" spans="1:7" x14ac:dyDescent="0.25">
      <c r="A370" s="159">
        <f t="shared" si="28"/>
        <v>44577.333333333336</v>
      </c>
      <c r="B370" s="24">
        <v>368</v>
      </c>
      <c r="C370" s="23">
        <f t="shared" si="29"/>
        <v>44577</v>
      </c>
      <c r="D370" s="24">
        <v>8</v>
      </c>
      <c r="E370" s="22" t="str">
        <f t="shared" si="25"/>
        <v>ASET</v>
      </c>
      <c r="F370" s="36" t="str">
        <f t="shared" si="26"/>
        <v xml:space="preserve"> </v>
      </c>
      <c r="G370" s="37" t="str">
        <f t="shared" ca="1" si="27"/>
        <v xml:space="preserve"> </v>
      </c>
    </row>
    <row r="371" spans="1:7" x14ac:dyDescent="0.25">
      <c r="A371" s="159">
        <f t="shared" si="28"/>
        <v>44577.375</v>
      </c>
      <c r="B371" s="24">
        <v>369</v>
      </c>
      <c r="C371" s="23">
        <f t="shared" si="29"/>
        <v>44577</v>
      </c>
      <c r="D371" s="24">
        <v>9</v>
      </c>
      <c r="E371" s="22" t="str">
        <f t="shared" si="25"/>
        <v>ASET</v>
      </c>
      <c r="F371" s="36" t="str">
        <f t="shared" si="26"/>
        <v xml:space="preserve"> </v>
      </c>
      <c r="G371" s="37" t="str">
        <f t="shared" ca="1" si="27"/>
        <v xml:space="preserve"> </v>
      </c>
    </row>
    <row r="372" spans="1:7" x14ac:dyDescent="0.25">
      <c r="A372" s="159">
        <f t="shared" si="28"/>
        <v>44577.416666666664</v>
      </c>
      <c r="B372" s="24">
        <v>370</v>
      </c>
      <c r="C372" s="23">
        <f t="shared" si="29"/>
        <v>44577</v>
      </c>
      <c r="D372" s="24">
        <v>10</v>
      </c>
      <c r="E372" s="22" t="str">
        <f t="shared" si="25"/>
        <v>ASET</v>
      </c>
      <c r="F372" s="36" t="str">
        <f t="shared" si="26"/>
        <v xml:space="preserve"> </v>
      </c>
      <c r="G372" s="37" t="str">
        <f t="shared" ca="1" si="27"/>
        <v xml:space="preserve"> </v>
      </c>
    </row>
    <row r="373" spans="1:7" x14ac:dyDescent="0.25">
      <c r="A373" s="159">
        <f t="shared" si="28"/>
        <v>44577.458333333336</v>
      </c>
      <c r="B373" s="24">
        <v>371</v>
      </c>
      <c r="C373" s="23">
        <f t="shared" si="29"/>
        <v>44577</v>
      </c>
      <c r="D373" s="24">
        <v>11</v>
      </c>
      <c r="E373" s="22" t="str">
        <f t="shared" si="25"/>
        <v>ASET</v>
      </c>
      <c r="F373" s="36" t="str">
        <f t="shared" si="26"/>
        <v xml:space="preserve"> </v>
      </c>
      <c r="G373" s="37" t="str">
        <f t="shared" ca="1" si="27"/>
        <v xml:space="preserve"> </v>
      </c>
    </row>
    <row r="374" spans="1:7" x14ac:dyDescent="0.25">
      <c r="A374" s="159">
        <f t="shared" si="28"/>
        <v>44577.5</v>
      </c>
      <c r="B374" s="24">
        <v>372</v>
      </c>
      <c r="C374" s="23">
        <f t="shared" si="29"/>
        <v>44577</v>
      </c>
      <c r="D374" s="24">
        <v>12</v>
      </c>
      <c r="E374" s="22" t="str">
        <f t="shared" si="25"/>
        <v>ASET</v>
      </c>
      <c r="F374" s="36" t="str">
        <f t="shared" si="26"/>
        <v xml:space="preserve"> </v>
      </c>
      <c r="G374" s="37" t="str">
        <f t="shared" ca="1" si="27"/>
        <v xml:space="preserve"> </v>
      </c>
    </row>
    <row r="375" spans="1:7" x14ac:dyDescent="0.25">
      <c r="A375" s="159">
        <f t="shared" si="28"/>
        <v>44577.541666666664</v>
      </c>
      <c r="B375" s="24">
        <v>373</v>
      </c>
      <c r="C375" s="23">
        <f t="shared" si="29"/>
        <v>44577</v>
      </c>
      <c r="D375" s="24">
        <v>13</v>
      </c>
      <c r="E375" s="22" t="str">
        <f t="shared" si="25"/>
        <v>ASET</v>
      </c>
      <c r="F375" s="36" t="str">
        <f t="shared" si="26"/>
        <v xml:space="preserve"> </v>
      </c>
      <c r="G375" s="37" t="str">
        <f t="shared" ca="1" si="27"/>
        <v xml:space="preserve"> </v>
      </c>
    </row>
    <row r="376" spans="1:7" x14ac:dyDescent="0.25">
      <c r="A376" s="159">
        <f t="shared" si="28"/>
        <v>44577.583333333336</v>
      </c>
      <c r="B376" s="24">
        <v>374</v>
      </c>
      <c r="C376" s="23">
        <f t="shared" si="29"/>
        <v>44577</v>
      </c>
      <c r="D376" s="24">
        <v>14</v>
      </c>
      <c r="E376" s="22" t="str">
        <f t="shared" si="25"/>
        <v>ASET</v>
      </c>
      <c r="F376" s="36" t="str">
        <f t="shared" si="26"/>
        <v xml:space="preserve"> </v>
      </c>
      <c r="G376" s="37" t="str">
        <f t="shared" ca="1" si="27"/>
        <v xml:space="preserve"> </v>
      </c>
    </row>
    <row r="377" spans="1:7" x14ac:dyDescent="0.25">
      <c r="A377" s="159">
        <f t="shared" si="28"/>
        <v>44577.625</v>
      </c>
      <c r="B377" s="24">
        <v>375</v>
      </c>
      <c r="C377" s="23">
        <f t="shared" si="29"/>
        <v>44577</v>
      </c>
      <c r="D377" s="24">
        <v>15</v>
      </c>
      <c r="E377" s="22" t="str">
        <f t="shared" si="25"/>
        <v>ASET</v>
      </c>
      <c r="F377" s="36" t="str">
        <f t="shared" si="26"/>
        <v xml:space="preserve"> </v>
      </c>
      <c r="G377" s="37" t="str">
        <f t="shared" ca="1" si="27"/>
        <v xml:space="preserve"> </v>
      </c>
    </row>
    <row r="378" spans="1:7" x14ac:dyDescent="0.25">
      <c r="A378" s="159">
        <f t="shared" si="28"/>
        <v>44577.666666666664</v>
      </c>
      <c r="B378" s="24">
        <v>376</v>
      </c>
      <c r="C378" s="23">
        <f t="shared" si="29"/>
        <v>44577</v>
      </c>
      <c r="D378" s="24">
        <v>16</v>
      </c>
      <c r="E378" s="22" t="str">
        <f t="shared" si="25"/>
        <v>ASET</v>
      </c>
      <c r="F378" s="36" t="str">
        <f t="shared" si="26"/>
        <v xml:space="preserve"> </v>
      </c>
      <c r="G378" s="37" t="str">
        <f t="shared" ca="1" si="27"/>
        <v xml:space="preserve"> </v>
      </c>
    </row>
    <row r="379" spans="1:7" x14ac:dyDescent="0.25">
      <c r="A379" s="159">
        <f t="shared" si="28"/>
        <v>44577.708333333336</v>
      </c>
      <c r="B379" s="24">
        <v>377</v>
      </c>
      <c r="C379" s="23">
        <f t="shared" si="29"/>
        <v>44577</v>
      </c>
      <c r="D379" s="24">
        <v>17</v>
      </c>
      <c r="E379" s="22" t="str">
        <f t="shared" si="25"/>
        <v>ASET</v>
      </c>
      <c r="F379" s="36" t="str">
        <f t="shared" si="26"/>
        <v xml:space="preserve"> </v>
      </c>
      <c r="G379" s="37" t="str">
        <f t="shared" ca="1" si="27"/>
        <v xml:space="preserve"> </v>
      </c>
    </row>
    <row r="380" spans="1:7" x14ac:dyDescent="0.25">
      <c r="A380" s="159">
        <f t="shared" si="28"/>
        <v>44577.75</v>
      </c>
      <c r="B380" s="24">
        <v>378</v>
      </c>
      <c r="C380" s="23">
        <f t="shared" si="29"/>
        <v>44577</v>
      </c>
      <c r="D380" s="24">
        <v>18</v>
      </c>
      <c r="E380" s="22" t="str">
        <f t="shared" si="25"/>
        <v>ASET</v>
      </c>
      <c r="F380" s="36" t="str">
        <f t="shared" si="26"/>
        <v xml:space="preserve"> </v>
      </c>
      <c r="G380" s="37" t="str">
        <f t="shared" ca="1" si="27"/>
        <v xml:space="preserve"> </v>
      </c>
    </row>
    <row r="381" spans="1:7" x14ac:dyDescent="0.25">
      <c r="A381" s="159">
        <f t="shared" si="28"/>
        <v>44577.791666666664</v>
      </c>
      <c r="B381" s="24">
        <v>379</v>
      </c>
      <c r="C381" s="23">
        <f t="shared" si="29"/>
        <v>44577</v>
      </c>
      <c r="D381" s="24">
        <v>19</v>
      </c>
      <c r="E381" s="22" t="str">
        <f t="shared" si="25"/>
        <v>ASET</v>
      </c>
      <c r="F381" s="36" t="str">
        <f t="shared" si="26"/>
        <v xml:space="preserve"> </v>
      </c>
      <c r="G381" s="37" t="str">
        <f t="shared" ca="1" si="27"/>
        <v xml:space="preserve"> </v>
      </c>
    </row>
    <row r="382" spans="1:7" x14ac:dyDescent="0.25">
      <c r="A382" s="159">
        <f t="shared" si="28"/>
        <v>44577.833333333336</v>
      </c>
      <c r="B382" s="24">
        <v>380</v>
      </c>
      <c r="C382" s="23">
        <f t="shared" si="29"/>
        <v>44577</v>
      </c>
      <c r="D382" s="24">
        <v>20</v>
      </c>
      <c r="E382" s="22" t="str">
        <f t="shared" si="25"/>
        <v>ASET</v>
      </c>
      <c r="F382" s="36" t="str">
        <f t="shared" si="26"/>
        <v xml:space="preserve"> </v>
      </c>
      <c r="G382" s="37" t="str">
        <f t="shared" ca="1" si="27"/>
        <v xml:space="preserve"> </v>
      </c>
    </row>
    <row r="383" spans="1:7" x14ac:dyDescent="0.25">
      <c r="A383" s="159">
        <f t="shared" si="28"/>
        <v>44577.875</v>
      </c>
      <c r="B383" s="24">
        <v>381</v>
      </c>
      <c r="C383" s="23">
        <f t="shared" si="29"/>
        <v>44577</v>
      </c>
      <c r="D383" s="24">
        <v>21</v>
      </c>
      <c r="E383" s="22" t="str">
        <f t="shared" si="25"/>
        <v>ASET</v>
      </c>
      <c r="F383" s="36" t="str">
        <f t="shared" si="26"/>
        <v xml:space="preserve"> </v>
      </c>
      <c r="G383" s="37" t="str">
        <f t="shared" ca="1" si="27"/>
        <v xml:space="preserve"> </v>
      </c>
    </row>
    <row r="384" spans="1:7" x14ac:dyDescent="0.25">
      <c r="A384" s="159">
        <f t="shared" si="28"/>
        <v>44577.916666666664</v>
      </c>
      <c r="B384" s="24">
        <v>382</v>
      </c>
      <c r="C384" s="23">
        <f t="shared" si="29"/>
        <v>44577</v>
      </c>
      <c r="D384" s="24">
        <v>22</v>
      </c>
      <c r="E384" s="22" t="str">
        <f t="shared" si="25"/>
        <v>ASET</v>
      </c>
      <c r="F384" s="36" t="str">
        <f t="shared" si="26"/>
        <v xml:space="preserve"> </v>
      </c>
      <c r="G384" s="37" t="str">
        <f t="shared" ca="1" si="27"/>
        <v xml:space="preserve"> </v>
      </c>
    </row>
    <row r="385" spans="1:7" x14ac:dyDescent="0.25">
      <c r="A385" s="159">
        <f t="shared" si="28"/>
        <v>44577.958333333336</v>
      </c>
      <c r="B385" s="24">
        <v>383</v>
      </c>
      <c r="C385" s="23">
        <f t="shared" si="29"/>
        <v>44577</v>
      </c>
      <c r="D385" s="24">
        <v>23</v>
      </c>
      <c r="E385" s="22" t="str">
        <f t="shared" si="25"/>
        <v>ASET</v>
      </c>
      <c r="F385" s="36" t="str">
        <f t="shared" si="26"/>
        <v xml:space="preserve"> </v>
      </c>
      <c r="G385" s="37" t="str">
        <f t="shared" ca="1" si="27"/>
        <v xml:space="preserve"> </v>
      </c>
    </row>
    <row r="386" spans="1:7" x14ac:dyDescent="0.25">
      <c r="A386" s="159">
        <f t="shared" si="28"/>
        <v>44578</v>
      </c>
      <c r="B386" s="24">
        <v>384</v>
      </c>
      <c r="C386" s="23">
        <f t="shared" si="29"/>
        <v>44577</v>
      </c>
      <c r="D386" s="24">
        <v>24</v>
      </c>
      <c r="E386" s="22" t="str">
        <f t="shared" si="25"/>
        <v>ASET</v>
      </c>
      <c r="F386" s="36" t="str">
        <f t="shared" si="26"/>
        <v xml:space="preserve"> </v>
      </c>
      <c r="G386" s="37" t="str">
        <f t="shared" ca="1" si="27"/>
        <v xml:space="preserve"> </v>
      </c>
    </row>
    <row r="387" spans="1:7" x14ac:dyDescent="0.25">
      <c r="A387" s="159">
        <f t="shared" si="28"/>
        <v>44578.041666666664</v>
      </c>
      <c r="B387" s="24">
        <v>385</v>
      </c>
      <c r="C387" s="23">
        <f t="shared" si="29"/>
        <v>44578</v>
      </c>
      <c r="D387" s="24">
        <v>1</v>
      </c>
      <c r="E387" s="22" t="str">
        <f t="shared" ref="E387:E450" si="30">Unit</f>
        <v>ASET</v>
      </c>
      <c r="F387" s="36" t="str">
        <f t="shared" ref="F387:F450" si="31">IF(OR(AND((C387+TIME(D387-1,0,0))&gt;=Contin_Outage_Fm_01,(C387+TIME(D387-1,0,0))&lt;FLOOR(Contin_Outage_To_01,1/24)),AND((C387+TIME(D387 -1,0,0))&gt;=Contin_Outage_Fm_02,(C387+TIME(D387 -1,0,0))&lt;FLOOR(Contin_Outage_To_02,1/24)),AND((C387+TIME(D387 -1,0,0))&gt;=Contin_Outage_Fm_03,(C387+TIME(D387 -1,0,0))&lt;FLOOR(Contin_Outage_To_03,1/24)),AND((C387+TIME(D387 -1,0,0))&gt;=Contin_Outage_Fm_04,(C387+TIME(D387 -1,0,0))&lt;FLOOR(Contin_Outage_To_04,1/24)),AND((C387+TIME(D387 -1,0,0))&gt;=Contin_Outage_Fm_05,(C387+TIME(D387 -1,0,0))&lt;FLOOR(Contin_Outage_To_05,1/24)),AND((C387+TIME(D387 -1,0,0))&gt;=Contin_Outage_Fm_06,(C387+TIME(D387 -1,0,0))&lt;FLOOR(Contin_Outage_To_06,1/24)),AND((C387+TIME(D387 -1,0,0))&gt;=Contin_Outage_Fm_07,(C387+TIME(D387 -1,0,0))&lt;FLOOR(Contin_Outage_To_07,1/24)),AND((C387+TIME(D387 -1,0,0))&gt;=Contin_Outage_Fm_08,(C387+TIME(D387 -1,0,0))&lt;FLOOR(Contin_Outage_To_08,1/24)),AND((C387+TIME(D387 -1,0,0))&gt;=Contin_Outage_Fm_09,(C387+TIME(D387 -1,0,0))&lt;FLOOR(Contin_Outage_To_09,1/24)),AND((C387+TIME(D387 -1,0,0))&gt;=Contin_Outage_Fm_10,(C387+TIME(D387 -1,0,0))&lt;FLOOR(Contin_Outage_To_10,1/24)),AND(C387&gt;=(IF(AND(HOUR(Daily_Outage_Fm_01)=0,MINUTE(Daily_Outage_Fm_01)=0),Daily_Outage_Fm_01,Daily_Outage_Fm_01 -1)),C387&lt;=(IF(HOUR(Daily_Outage_To_01)=0,Daily_Outage_To_01 -1,Daily_Outage_To_01)),D387 -1&gt;=HOUR(CEILING(Daily_Outage_Fm_01,1/24)),D387 -1&lt;(IF(HOUR(Daily_Outage_To_01)=0,24,HOUR(Daily_Outage_To_01)))),AND(C387&gt;=(IF(AND(HOUR(Daily_Outage_Fm_02)=0,MINUTE(Daily_Outage_Fm_02)=0),Daily_Outage_Fm_02,Daily_Outage_Fm_02 -1)),C387&lt;=(IF(HOUR(Daily_Outage_To_02)=0,Daily_Outage_To_02 -1,Daily_Outage_To_02)),D387 -1&gt;=HOUR(CEILING(Daily_Outage_Fm_02,1/24)),D387 -1&lt;(IF(HOUR(Daily_Outage_To_02)=0,24,HOUR(Daily_Outage_To_02)))),AND(C387&gt;=(IF(AND(HOUR(Daily_Outage_Fm_03)=0,MINUTE(Daily_Outage_Fm_03)=0),Daily_Outage_Fm_03,Daily_Outage_Fm_03 -1)),C387&lt;=(IF(HOUR(Daily_Outage_To_03)=0,Daily_Outage_To_03 -1,Daily_Outage_To_03)),D387 -1&gt;=HOUR(CEILING(Daily_Outage_Fm_03,1/24)),D387 -1&lt;(IF(HOUR(Daily_Outage_To_03)=0,24,HOUR(Daily_Outage_To_03)))),AND(C387&gt;=(IF(AND(HOUR(Daily_Outage_Fm_04)=0,MINUTE(Daily_Outage_Fm_04)=0),Daily_Outage_Fm_04,Daily_Outage_Fm_04 -1)),C387&lt;=(IF(HOUR(Daily_Outage_To_04)=0,Daily_Outage_To_04 -1,Daily_Outage_To_04)),D387 -1&gt;=HOUR(CEILING(Daily_Outage_Fm_04,1/24)),D387 -1&lt;(IF(HOUR(Daily_Outage_To_04)=0,24,HOUR(Daily_Outage_To_04)))),AND(C387&gt;=(IF(AND(HOUR(Daily_Outage_Fm_05)=0,MINUTE(Daily_Outage_Fm_05)=0),Daily_Outage_Fm_05,Daily_Outage_Fm_05 -1)),C387&lt;=(IF(HOUR(Daily_Outage_To_05)=0,Daily_Outage_To_05 -1,Daily_Outage_To_05)),D387 -1&gt;=HOUR(CEILING(Daily_Outage_Fm_05,1/24)),D387 -1&lt;(IF(HOUR(Daily_Outage_To_05)=0,24,HOUR(Daily_Outage_To_05)))),AND(C387&gt;=(IF(AND(HOUR(Daily_Outage_Fm_06)=0,MINUTE(Daily_Outage_Fm_06)=0),Daily_Outage_Fm_06,Daily_Outage_Fm_06 -1)),C387&lt;=(IF(HOUR(Daily_Outage_To_06)=0,Daily_Outage_To_06 -1,Daily_Outage_To_06)),D387 -1&gt;=HOUR(CEILING(Daily_Outage_Fm_06,1/24)),D387 -1&lt;(IF(HOUR(Daily_Outage_To_06)=0,24,HOUR(Daily_Outage_To_06)))),AND(C387&gt;=(IF(AND(HOUR(Daily_Outage_Fm_07)=0,MINUTE(Daily_Outage_Fm_07)=0),Daily_Outage_Fm_07,Daily_Outage_Fm_07 -1)),C387&lt;=(IF(HOUR(Daily_Outage_To_07)=0,Daily_Outage_To_07 -1,Daily_Outage_To_07)),D387 -1&gt;=HOUR(CEILING(Daily_Outage_Fm_07,1/24)),D387 -1&lt;(IF(HOUR(Daily_Outage_To_07)=0,24,HOUR(Daily_Outage_To_07)))),AND(C387&gt;=(IF(AND(HOUR(Daily_Outage_Fm_08)=0,MINUTE(Daily_Outage_Fm_08)=0),Daily_Outage_Fm_08,Daily_Outage_Fm_08 -1)),C387&lt;=(IF(HOUR(Daily_Outage_To_08)=0,Daily_Outage_To_08 -1,Daily_Outage_To_08)),D387 -1&gt;=HOUR(CEILING(Daily_Outage_Fm_08,1/24)),D387 -1&lt;(IF(HOUR(Daily_Outage_To_08)=0,24,HOUR(Daily_Outage_To_08)))),AND(C387&gt;=(IF(AND(HOUR(Daily_Outage_Fm_09)=0,MINUTE(Daily_Outage_Fm_09)=0),Daily_Outage_Fm_09,Daily_Outage_Fm_09 -1)),C387&lt;=(IF(HOUR(Daily_Outage_To_09)=0,Daily_Outage_To_09 -1,Daily_Outage_To_09)),D387 -1&gt;=HOUR(CEILING(Daily_Outage_Fm_09,1/24)),D387 -1&lt;(IF(HOUR(Daily_Outage_To_09)=0,24,HOUR(Daily_Outage_To_09)))),AND(C387&gt;=(IF(AND(HOUR(Daily_Outage_Fm_10)=0,MINUTE(Daily_Outage_Fm_10)=0),Daily_Outage_Fm_10,Daily_Outage_Fm_10 -1)),C387&lt;=(IF(HOUR(Daily_Outage_To_10)=0,Daily_Outage_To_10 -1,Daily_Outage_To_10)),D387 -1&gt;=HOUR(CEILING(Daily_Outage_Fm_10,1/24)),D387 -1&lt;(IF(HOUR(Daily_Outage_To_10)=0,24,HOUR(Daily_Outage_To_10))))
),"Outage"," ")</f>
        <v xml:space="preserve"> </v>
      </c>
      <c r="G387" s="37" t="str">
        <f t="shared" ref="G387:G450" ca="1" si="32">IF(SUM(INDIRECT("'Arming Payment'!"&amp;"I"&amp;MATCH(B387,Range_ArmingPayment_HourOfMonth,0)&amp;":I"&amp;(MATCH(B387,Range_ArmingPayment_HourOfMonth,0)+2)))&gt;0,"Armed"," ")</f>
        <v xml:space="preserve"> </v>
      </c>
    </row>
    <row r="388" spans="1:7" x14ac:dyDescent="0.25">
      <c r="A388" s="159">
        <f t="shared" ref="A388:A451" si="33">C388+(D388/24)</f>
        <v>44578.083333333336</v>
      </c>
      <c r="B388" s="24">
        <v>386</v>
      </c>
      <c r="C388" s="23">
        <f t="shared" si="29"/>
        <v>44578</v>
      </c>
      <c r="D388" s="24">
        <v>2</v>
      </c>
      <c r="E388" s="22" t="str">
        <f t="shared" si="30"/>
        <v>ASET</v>
      </c>
      <c r="F388" s="36" t="str">
        <f t="shared" si="31"/>
        <v xml:space="preserve"> </v>
      </c>
      <c r="G388" s="37" t="str">
        <f t="shared" ca="1" si="32"/>
        <v xml:space="preserve"> </v>
      </c>
    </row>
    <row r="389" spans="1:7" x14ac:dyDescent="0.25">
      <c r="A389" s="159">
        <f t="shared" si="33"/>
        <v>44578.125</v>
      </c>
      <c r="B389" s="24">
        <v>387</v>
      </c>
      <c r="C389" s="23">
        <f t="shared" ref="C389:C452" si="34">IF(D389&gt;D388,C388,C388+1)</f>
        <v>44578</v>
      </c>
      <c r="D389" s="24">
        <v>3</v>
      </c>
      <c r="E389" s="22" t="str">
        <f t="shared" si="30"/>
        <v>ASET</v>
      </c>
      <c r="F389" s="36" t="str">
        <f t="shared" si="31"/>
        <v xml:space="preserve"> </v>
      </c>
      <c r="G389" s="37" t="str">
        <f t="shared" ca="1" si="32"/>
        <v xml:space="preserve"> </v>
      </c>
    </row>
    <row r="390" spans="1:7" x14ac:dyDescent="0.25">
      <c r="A390" s="159">
        <f t="shared" si="33"/>
        <v>44578.166666666664</v>
      </c>
      <c r="B390" s="24">
        <v>388</v>
      </c>
      <c r="C390" s="23">
        <f t="shared" si="34"/>
        <v>44578</v>
      </c>
      <c r="D390" s="24">
        <v>4</v>
      </c>
      <c r="E390" s="22" t="str">
        <f t="shared" si="30"/>
        <v>ASET</v>
      </c>
      <c r="F390" s="36" t="str">
        <f t="shared" si="31"/>
        <v xml:space="preserve"> </v>
      </c>
      <c r="G390" s="37" t="str">
        <f t="shared" ca="1" si="32"/>
        <v xml:space="preserve"> </v>
      </c>
    </row>
    <row r="391" spans="1:7" x14ac:dyDescent="0.25">
      <c r="A391" s="159">
        <f t="shared" si="33"/>
        <v>44578.208333333336</v>
      </c>
      <c r="B391" s="24">
        <v>389</v>
      </c>
      <c r="C391" s="23">
        <f t="shared" si="34"/>
        <v>44578</v>
      </c>
      <c r="D391" s="24">
        <v>5</v>
      </c>
      <c r="E391" s="22" t="str">
        <f t="shared" si="30"/>
        <v>ASET</v>
      </c>
      <c r="F391" s="36" t="str">
        <f t="shared" si="31"/>
        <v xml:space="preserve"> </v>
      </c>
      <c r="G391" s="37" t="str">
        <f t="shared" ca="1" si="32"/>
        <v xml:space="preserve"> </v>
      </c>
    </row>
    <row r="392" spans="1:7" x14ac:dyDescent="0.25">
      <c r="A392" s="159">
        <f t="shared" si="33"/>
        <v>44578.25</v>
      </c>
      <c r="B392" s="24">
        <v>390</v>
      </c>
      <c r="C392" s="23">
        <f t="shared" si="34"/>
        <v>44578</v>
      </c>
      <c r="D392" s="24">
        <v>6</v>
      </c>
      <c r="E392" s="22" t="str">
        <f t="shared" si="30"/>
        <v>ASET</v>
      </c>
      <c r="F392" s="36" t="str">
        <f t="shared" si="31"/>
        <v xml:space="preserve"> </v>
      </c>
      <c r="G392" s="37" t="str">
        <f t="shared" ca="1" si="32"/>
        <v xml:space="preserve"> </v>
      </c>
    </row>
    <row r="393" spans="1:7" x14ac:dyDescent="0.25">
      <c r="A393" s="159">
        <f t="shared" si="33"/>
        <v>44578.291666666664</v>
      </c>
      <c r="B393" s="24">
        <v>391</v>
      </c>
      <c r="C393" s="23">
        <f t="shared" si="34"/>
        <v>44578</v>
      </c>
      <c r="D393" s="24">
        <v>7</v>
      </c>
      <c r="E393" s="22" t="str">
        <f t="shared" si="30"/>
        <v>ASET</v>
      </c>
      <c r="F393" s="36" t="str">
        <f t="shared" si="31"/>
        <v xml:space="preserve"> </v>
      </c>
      <c r="G393" s="37" t="str">
        <f t="shared" ca="1" si="32"/>
        <v xml:space="preserve"> </v>
      </c>
    </row>
    <row r="394" spans="1:7" x14ac:dyDescent="0.25">
      <c r="A394" s="159">
        <f t="shared" si="33"/>
        <v>44578.333333333336</v>
      </c>
      <c r="B394" s="24">
        <v>392</v>
      </c>
      <c r="C394" s="23">
        <f t="shared" si="34"/>
        <v>44578</v>
      </c>
      <c r="D394" s="24">
        <v>8</v>
      </c>
      <c r="E394" s="22" t="str">
        <f t="shared" si="30"/>
        <v>ASET</v>
      </c>
      <c r="F394" s="36" t="str">
        <f t="shared" si="31"/>
        <v xml:space="preserve"> </v>
      </c>
      <c r="G394" s="37" t="str">
        <f t="shared" ca="1" si="32"/>
        <v xml:space="preserve"> </v>
      </c>
    </row>
    <row r="395" spans="1:7" x14ac:dyDescent="0.25">
      <c r="A395" s="159">
        <f t="shared" si="33"/>
        <v>44578.375</v>
      </c>
      <c r="B395" s="24">
        <v>393</v>
      </c>
      <c r="C395" s="23">
        <f t="shared" si="34"/>
        <v>44578</v>
      </c>
      <c r="D395" s="24">
        <v>9</v>
      </c>
      <c r="E395" s="22" t="str">
        <f t="shared" si="30"/>
        <v>ASET</v>
      </c>
      <c r="F395" s="36" t="str">
        <f t="shared" si="31"/>
        <v xml:space="preserve"> </v>
      </c>
      <c r="G395" s="37" t="str">
        <f t="shared" ca="1" si="32"/>
        <v xml:space="preserve"> </v>
      </c>
    </row>
    <row r="396" spans="1:7" x14ac:dyDescent="0.25">
      <c r="A396" s="159">
        <f t="shared" si="33"/>
        <v>44578.416666666664</v>
      </c>
      <c r="B396" s="24">
        <v>394</v>
      </c>
      <c r="C396" s="23">
        <f t="shared" si="34"/>
        <v>44578</v>
      </c>
      <c r="D396" s="24">
        <v>10</v>
      </c>
      <c r="E396" s="22" t="str">
        <f t="shared" si="30"/>
        <v>ASET</v>
      </c>
      <c r="F396" s="36" t="str">
        <f t="shared" si="31"/>
        <v xml:space="preserve"> </v>
      </c>
      <c r="G396" s="37" t="str">
        <f t="shared" ca="1" si="32"/>
        <v xml:space="preserve"> </v>
      </c>
    </row>
    <row r="397" spans="1:7" x14ac:dyDescent="0.25">
      <c r="A397" s="159">
        <f t="shared" si="33"/>
        <v>44578.458333333336</v>
      </c>
      <c r="B397" s="24">
        <v>395</v>
      </c>
      <c r="C397" s="23">
        <f t="shared" si="34"/>
        <v>44578</v>
      </c>
      <c r="D397" s="24">
        <v>11</v>
      </c>
      <c r="E397" s="22" t="str">
        <f t="shared" si="30"/>
        <v>ASET</v>
      </c>
      <c r="F397" s="36" t="str">
        <f t="shared" si="31"/>
        <v xml:space="preserve"> </v>
      </c>
      <c r="G397" s="37" t="str">
        <f t="shared" ca="1" si="32"/>
        <v xml:space="preserve"> </v>
      </c>
    </row>
    <row r="398" spans="1:7" x14ac:dyDescent="0.25">
      <c r="A398" s="159">
        <f t="shared" si="33"/>
        <v>44578.5</v>
      </c>
      <c r="B398" s="24">
        <v>396</v>
      </c>
      <c r="C398" s="23">
        <f t="shared" si="34"/>
        <v>44578</v>
      </c>
      <c r="D398" s="24">
        <v>12</v>
      </c>
      <c r="E398" s="22" t="str">
        <f t="shared" si="30"/>
        <v>ASET</v>
      </c>
      <c r="F398" s="36" t="str">
        <f t="shared" si="31"/>
        <v xml:space="preserve"> </v>
      </c>
      <c r="G398" s="37" t="str">
        <f t="shared" ca="1" si="32"/>
        <v xml:space="preserve"> </v>
      </c>
    </row>
    <row r="399" spans="1:7" x14ac:dyDescent="0.25">
      <c r="A399" s="159">
        <f t="shared" si="33"/>
        <v>44578.541666666664</v>
      </c>
      <c r="B399" s="24">
        <v>397</v>
      </c>
      <c r="C399" s="23">
        <f t="shared" si="34"/>
        <v>44578</v>
      </c>
      <c r="D399" s="24">
        <v>13</v>
      </c>
      <c r="E399" s="22" t="str">
        <f t="shared" si="30"/>
        <v>ASET</v>
      </c>
      <c r="F399" s="36" t="str">
        <f t="shared" si="31"/>
        <v xml:space="preserve"> </v>
      </c>
      <c r="G399" s="37" t="str">
        <f t="shared" ca="1" si="32"/>
        <v xml:space="preserve"> </v>
      </c>
    </row>
    <row r="400" spans="1:7" x14ac:dyDescent="0.25">
      <c r="A400" s="159">
        <f t="shared" si="33"/>
        <v>44578.583333333336</v>
      </c>
      <c r="B400" s="24">
        <v>398</v>
      </c>
      <c r="C400" s="23">
        <f t="shared" si="34"/>
        <v>44578</v>
      </c>
      <c r="D400" s="24">
        <v>14</v>
      </c>
      <c r="E400" s="22" t="str">
        <f t="shared" si="30"/>
        <v>ASET</v>
      </c>
      <c r="F400" s="36" t="str">
        <f t="shared" si="31"/>
        <v xml:space="preserve"> </v>
      </c>
      <c r="G400" s="37" t="str">
        <f t="shared" ca="1" si="32"/>
        <v xml:space="preserve"> </v>
      </c>
    </row>
    <row r="401" spans="1:7" x14ac:dyDescent="0.25">
      <c r="A401" s="159">
        <f t="shared" si="33"/>
        <v>44578.625</v>
      </c>
      <c r="B401" s="24">
        <v>399</v>
      </c>
      <c r="C401" s="23">
        <f t="shared" si="34"/>
        <v>44578</v>
      </c>
      <c r="D401" s="24">
        <v>15</v>
      </c>
      <c r="E401" s="22" t="str">
        <f t="shared" si="30"/>
        <v>ASET</v>
      </c>
      <c r="F401" s="36" t="str">
        <f t="shared" si="31"/>
        <v xml:space="preserve"> </v>
      </c>
      <c r="G401" s="37" t="str">
        <f t="shared" ca="1" si="32"/>
        <v xml:space="preserve"> </v>
      </c>
    </row>
    <row r="402" spans="1:7" x14ac:dyDescent="0.25">
      <c r="A402" s="159">
        <f t="shared" si="33"/>
        <v>44578.666666666664</v>
      </c>
      <c r="B402" s="24">
        <v>400</v>
      </c>
      <c r="C402" s="23">
        <f t="shared" si="34"/>
        <v>44578</v>
      </c>
      <c r="D402" s="24">
        <v>16</v>
      </c>
      <c r="E402" s="22" t="str">
        <f t="shared" si="30"/>
        <v>ASET</v>
      </c>
      <c r="F402" s="36" t="str">
        <f t="shared" si="31"/>
        <v xml:space="preserve"> </v>
      </c>
      <c r="G402" s="37" t="str">
        <f t="shared" ca="1" si="32"/>
        <v xml:space="preserve"> </v>
      </c>
    </row>
    <row r="403" spans="1:7" x14ac:dyDescent="0.25">
      <c r="A403" s="159">
        <f t="shared" si="33"/>
        <v>44578.708333333336</v>
      </c>
      <c r="B403" s="24">
        <v>401</v>
      </c>
      <c r="C403" s="23">
        <f t="shared" si="34"/>
        <v>44578</v>
      </c>
      <c r="D403" s="24">
        <v>17</v>
      </c>
      <c r="E403" s="22" t="str">
        <f t="shared" si="30"/>
        <v>ASET</v>
      </c>
      <c r="F403" s="36" t="str">
        <f t="shared" si="31"/>
        <v xml:space="preserve"> </v>
      </c>
      <c r="G403" s="37" t="str">
        <f t="shared" ca="1" si="32"/>
        <v xml:space="preserve"> </v>
      </c>
    </row>
    <row r="404" spans="1:7" x14ac:dyDescent="0.25">
      <c r="A404" s="159">
        <f t="shared" si="33"/>
        <v>44578.75</v>
      </c>
      <c r="B404" s="24">
        <v>402</v>
      </c>
      <c r="C404" s="23">
        <f t="shared" si="34"/>
        <v>44578</v>
      </c>
      <c r="D404" s="24">
        <v>18</v>
      </c>
      <c r="E404" s="22" t="str">
        <f t="shared" si="30"/>
        <v>ASET</v>
      </c>
      <c r="F404" s="36" t="str">
        <f t="shared" si="31"/>
        <v xml:space="preserve"> </v>
      </c>
      <c r="G404" s="37" t="str">
        <f t="shared" ca="1" si="32"/>
        <v xml:space="preserve"> </v>
      </c>
    </row>
    <row r="405" spans="1:7" x14ac:dyDescent="0.25">
      <c r="A405" s="159">
        <f t="shared" si="33"/>
        <v>44578.791666666664</v>
      </c>
      <c r="B405" s="24">
        <v>403</v>
      </c>
      <c r="C405" s="23">
        <f t="shared" si="34"/>
        <v>44578</v>
      </c>
      <c r="D405" s="24">
        <v>19</v>
      </c>
      <c r="E405" s="22" t="str">
        <f t="shared" si="30"/>
        <v>ASET</v>
      </c>
      <c r="F405" s="36" t="str">
        <f t="shared" si="31"/>
        <v xml:space="preserve"> </v>
      </c>
      <c r="G405" s="37" t="str">
        <f t="shared" ca="1" si="32"/>
        <v xml:space="preserve"> </v>
      </c>
    </row>
    <row r="406" spans="1:7" x14ac:dyDescent="0.25">
      <c r="A406" s="159">
        <f t="shared" si="33"/>
        <v>44578.833333333336</v>
      </c>
      <c r="B406" s="24">
        <v>404</v>
      </c>
      <c r="C406" s="23">
        <f t="shared" si="34"/>
        <v>44578</v>
      </c>
      <c r="D406" s="24">
        <v>20</v>
      </c>
      <c r="E406" s="22" t="str">
        <f t="shared" si="30"/>
        <v>ASET</v>
      </c>
      <c r="F406" s="36" t="str">
        <f t="shared" si="31"/>
        <v xml:space="preserve"> </v>
      </c>
      <c r="G406" s="37" t="str">
        <f t="shared" ca="1" si="32"/>
        <v xml:space="preserve"> </v>
      </c>
    </row>
    <row r="407" spans="1:7" x14ac:dyDescent="0.25">
      <c r="A407" s="159">
        <f t="shared" si="33"/>
        <v>44578.875</v>
      </c>
      <c r="B407" s="24">
        <v>405</v>
      </c>
      <c r="C407" s="23">
        <f t="shared" si="34"/>
        <v>44578</v>
      </c>
      <c r="D407" s="24">
        <v>21</v>
      </c>
      <c r="E407" s="22" t="str">
        <f t="shared" si="30"/>
        <v>ASET</v>
      </c>
      <c r="F407" s="36" t="str">
        <f t="shared" si="31"/>
        <v xml:space="preserve"> </v>
      </c>
      <c r="G407" s="37" t="str">
        <f t="shared" ca="1" si="32"/>
        <v xml:space="preserve"> </v>
      </c>
    </row>
    <row r="408" spans="1:7" x14ac:dyDescent="0.25">
      <c r="A408" s="159">
        <f t="shared" si="33"/>
        <v>44578.916666666664</v>
      </c>
      <c r="B408" s="24">
        <v>406</v>
      </c>
      <c r="C408" s="23">
        <f t="shared" si="34"/>
        <v>44578</v>
      </c>
      <c r="D408" s="24">
        <v>22</v>
      </c>
      <c r="E408" s="22" t="str">
        <f t="shared" si="30"/>
        <v>ASET</v>
      </c>
      <c r="F408" s="36" t="str">
        <f t="shared" si="31"/>
        <v xml:space="preserve"> </v>
      </c>
      <c r="G408" s="37" t="str">
        <f t="shared" ca="1" si="32"/>
        <v xml:space="preserve"> </v>
      </c>
    </row>
    <row r="409" spans="1:7" x14ac:dyDescent="0.25">
      <c r="A409" s="159">
        <f t="shared" si="33"/>
        <v>44578.958333333336</v>
      </c>
      <c r="B409" s="24">
        <v>407</v>
      </c>
      <c r="C409" s="23">
        <f t="shared" si="34"/>
        <v>44578</v>
      </c>
      <c r="D409" s="24">
        <v>23</v>
      </c>
      <c r="E409" s="22" t="str">
        <f t="shared" si="30"/>
        <v>ASET</v>
      </c>
      <c r="F409" s="36" t="str">
        <f t="shared" si="31"/>
        <v xml:space="preserve"> </v>
      </c>
      <c r="G409" s="37" t="str">
        <f t="shared" ca="1" si="32"/>
        <v xml:space="preserve"> </v>
      </c>
    </row>
    <row r="410" spans="1:7" x14ac:dyDescent="0.25">
      <c r="A410" s="159">
        <f t="shared" si="33"/>
        <v>44579</v>
      </c>
      <c r="B410" s="24">
        <v>408</v>
      </c>
      <c r="C410" s="23">
        <f t="shared" si="34"/>
        <v>44578</v>
      </c>
      <c r="D410" s="24">
        <v>24</v>
      </c>
      <c r="E410" s="22" t="str">
        <f t="shared" si="30"/>
        <v>ASET</v>
      </c>
      <c r="F410" s="36" t="str">
        <f t="shared" si="31"/>
        <v xml:space="preserve"> </v>
      </c>
      <c r="G410" s="37" t="str">
        <f t="shared" ca="1" si="32"/>
        <v xml:space="preserve"> </v>
      </c>
    </row>
    <row r="411" spans="1:7" x14ac:dyDescent="0.25">
      <c r="A411" s="159">
        <f t="shared" si="33"/>
        <v>44579.041666666664</v>
      </c>
      <c r="B411" s="24">
        <v>409</v>
      </c>
      <c r="C411" s="23">
        <f t="shared" si="34"/>
        <v>44579</v>
      </c>
      <c r="D411" s="24">
        <v>1</v>
      </c>
      <c r="E411" s="22" t="str">
        <f t="shared" si="30"/>
        <v>ASET</v>
      </c>
      <c r="F411" s="36" t="str">
        <f t="shared" si="31"/>
        <v xml:space="preserve"> </v>
      </c>
      <c r="G411" s="37" t="str">
        <f t="shared" ca="1" si="32"/>
        <v xml:space="preserve"> </v>
      </c>
    </row>
    <row r="412" spans="1:7" x14ac:dyDescent="0.25">
      <c r="A412" s="159">
        <f t="shared" si="33"/>
        <v>44579.083333333336</v>
      </c>
      <c r="B412" s="24">
        <v>410</v>
      </c>
      <c r="C412" s="23">
        <f t="shared" si="34"/>
        <v>44579</v>
      </c>
      <c r="D412" s="24">
        <v>2</v>
      </c>
      <c r="E412" s="22" t="str">
        <f t="shared" si="30"/>
        <v>ASET</v>
      </c>
      <c r="F412" s="36" t="str">
        <f t="shared" si="31"/>
        <v xml:space="preserve"> </v>
      </c>
      <c r="G412" s="37" t="str">
        <f t="shared" ca="1" si="32"/>
        <v xml:space="preserve"> </v>
      </c>
    </row>
    <row r="413" spans="1:7" x14ac:dyDescent="0.25">
      <c r="A413" s="159">
        <f t="shared" si="33"/>
        <v>44579.125</v>
      </c>
      <c r="B413" s="24">
        <v>411</v>
      </c>
      <c r="C413" s="23">
        <f t="shared" si="34"/>
        <v>44579</v>
      </c>
      <c r="D413" s="24">
        <v>3</v>
      </c>
      <c r="E413" s="22" t="str">
        <f t="shared" si="30"/>
        <v>ASET</v>
      </c>
      <c r="F413" s="36" t="str">
        <f t="shared" si="31"/>
        <v xml:space="preserve"> </v>
      </c>
      <c r="G413" s="37" t="str">
        <f t="shared" ca="1" si="32"/>
        <v xml:space="preserve"> </v>
      </c>
    </row>
    <row r="414" spans="1:7" x14ac:dyDescent="0.25">
      <c r="A414" s="159">
        <f t="shared" si="33"/>
        <v>44579.166666666664</v>
      </c>
      <c r="B414" s="24">
        <v>412</v>
      </c>
      <c r="C414" s="23">
        <f t="shared" si="34"/>
        <v>44579</v>
      </c>
      <c r="D414" s="24">
        <v>4</v>
      </c>
      <c r="E414" s="22" t="str">
        <f t="shared" si="30"/>
        <v>ASET</v>
      </c>
      <c r="F414" s="36" t="str">
        <f t="shared" si="31"/>
        <v xml:space="preserve"> </v>
      </c>
      <c r="G414" s="37" t="str">
        <f t="shared" ca="1" si="32"/>
        <v xml:space="preserve"> </v>
      </c>
    </row>
    <row r="415" spans="1:7" x14ac:dyDescent="0.25">
      <c r="A415" s="159">
        <f t="shared" si="33"/>
        <v>44579.208333333336</v>
      </c>
      <c r="B415" s="24">
        <v>413</v>
      </c>
      <c r="C415" s="23">
        <f t="shared" si="34"/>
        <v>44579</v>
      </c>
      <c r="D415" s="24">
        <v>5</v>
      </c>
      <c r="E415" s="22" t="str">
        <f t="shared" si="30"/>
        <v>ASET</v>
      </c>
      <c r="F415" s="36" t="str">
        <f t="shared" si="31"/>
        <v xml:space="preserve"> </v>
      </c>
      <c r="G415" s="37" t="str">
        <f t="shared" ca="1" si="32"/>
        <v xml:space="preserve"> </v>
      </c>
    </row>
    <row r="416" spans="1:7" x14ac:dyDescent="0.25">
      <c r="A416" s="159">
        <f t="shared" si="33"/>
        <v>44579.25</v>
      </c>
      <c r="B416" s="24">
        <v>414</v>
      </c>
      <c r="C416" s="23">
        <f t="shared" si="34"/>
        <v>44579</v>
      </c>
      <c r="D416" s="24">
        <v>6</v>
      </c>
      <c r="E416" s="22" t="str">
        <f t="shared" si="30"/>
        <v>ASET</v>
      </c>
      <c r="F416" s="36" t="str">
        <f t="shared" si="31"/>
        <v xml:space="preserve"> </v>
      </c>
      <c r="G416" s="37" t="str">
        <f t="shared" ca="1" si="32"/>
        <v xml:space="preserve"> </v>
      </c>
    </row>
    <row r="417" spans="1:7" x14ac:dyDescent="0.25">
      <c r="A417" s="159">
        <f t="shared" si="33"/>
        <v>44579.291666666664</v>
      </c>
      <c r="B417" s="24">
        <v>415</v>
      </c>
      <c r="C417" s="23">
        <f t="shared" si="34"/>
        <v>44579</v>
      </c>
      <c r="D417" s="24">
        <v>7</v>
      </c>
      <c r="E417" s="22" t="str">
        <f t="shared" si="30"/>
        <v>ASET</v>
      </c>
      <c r="F417" s="36" t="str">
        <f t="shared" si="31"/>
        <v xml:space="preserve"> </v>
      </c>
      <c r="G417" s="37" t="str">
        <f t="shared" ca="1" si="32"/>
        <v xml:space="preserve"> </v>
      </c>
    </row>
    <row r="418" spans="1:7" x14ac:dyDescent="0.25">
      <c r="A418" s="159">
        <f t="shared" si="33"/>
        <v>44579.333333333336</v>
      </c>
      <c r="B418" s="24">
        <v>416</v>
      </c>
      <c r="C418" s="23">
        <f t="shared" si="34"/>
        <v>44579</v>
      </c>
      <c r="D418" s="24">
        <v>8</v>
      </c>
      <c r="E418" s="22" t="str">
        <f t="shared" si="30"/>
        <v>ASET</v>
      </c>
      <c r="F418" s="36" t="str">
        <f t="shared" si="31"/>
        <v xml:space="preserve"> </v>
      </c>
      <c r="G418" s="37" t="str">
        <f t="shared" ca="1" si="32"/>
        <v xml:space="preserve"> </v>
      </c>
    </row>
    <row r="419" spans="1:7" x14ac:dyDescent="0.25">
      <c r="A419" s="159">
        <f t="shared" si="33"/>
        <v>44579.375</v>
      </c>
      <c r="B419" s="24">
        <v>417</v>
      </c>
      <c r="C419" s="23">
        <f t="shared" si="34"/>
        <v>44579</v>
      </c>
      <c r="D419" s="24">
        <v>9</v>
      </c>
      <c r="E419" s="22" t="str">
        <f t="shared" si="30"/>
        <v>ASET</v>
      </c>
      <c r="F419" s="36" t="str">
        <f t="shared" si="31"/>
        <v xml:space="preserve"> </v>
      </c>
      <c r="G419" s="37" t="str">
        <f t="shared" ca="1" si="32"/>
        <v xml:space="preserve"> </v>
      </c>
    </row>
    <row r="420" spans="1:7" x14ac:dyDescent="0.25">
      <c r="A420" s="159">
        <f t="shared" si="33"/>
        <v>44579.416666666664</v>
      </c>
      <c r="B420" s="24">
        <v>418</v>
      </c>
      <c r="C420" s="23">
        <f t="shared" si="34"/>
        <v>44579</v>
      </c>
      <c r="D420" s="24">
        <v>10</v>
      </c>
      <c r="E420" s="22" t="str">
        <f t="shared" si="30"/>
        <v>ASET</v>
      </c>
      <c r="F420" s="36" t="str">
        <f t="shared" si="31"/>
        <v xml:space="preserve"> </v>
      </c>
      <c r="G420" s="37" t="str">
        <f t="shared" ca="1" si="32"/>
        <v xml:space="preserve"> </v>
      </c>
    </row>
    <row r="421" spans="1:7" x14ac:dyDescent="0.25">
      <c r="A421" s="159">
        <f t="shared" si="33"/>
        <v>44579.458333333336</v>
      </c>
      <c r="B421" s="24">
        <v>419</v>
      </c>
      <c r="C421" s="23">
        <f t="shared" si="34"/>
        <v>44579</v>
      </c>
      <c r="D421" s="24">
        <v>11</v>
      </c>
      <c r="E421" s="22" t="str">
        <f t="shared" si="30"/>
        <v>ASET</v>
      </c>
      <c r="F421" s="36" t="str">
        <f t="shared" si="31"/>
        <v xml:space="preserve"> </v>
      </c>
      <c r="G421" s="37" t="str">
        <f t="shared" ca="1" si="32"/>
        <v xml:space="preserve"> </v>
      </c>
    </row>
    <row r="422" spans="1:7" x14ac:dyDescent="0.25">
      <c r="A422" s="159">
        <f t="shared" si="33"/>
        <v>44579.5</v>
      </c>
      <c r="B422" s="24">
        <v>420</v>
      </c>
      <c r="C422" s="23">
        <f t="shared" si="34"/>
        <v>44579</v>
      </c>
      <c r="D422" s="24">
        <v>12</v>
      </c>
      <c r="E422" s="22" t="str">
        <f t="shared" si="30"/>
        <v>ASET</v>
      </c>
      <c r="F422" s="36" t="str">
        <f t="shared" si="31"/>
        <v xml:space="preserve"> </v>
      </c>
      <c r="G422" s="37" t="str">
        <f t="shared" ca="1" si="32"/>
        <v xml:space="preserve"> </v>
      </c>
    </row>
    <row r="423" spans="1:7" x14ac:dyDescent="0.25">
      <c r="A423" s="159">
        <f t="shared" si="33"/>
        <v>44579.541666666664</v>
      </c>
      <c r="B423" s="24">
        <v>421</v>
      </c>
      <c r="C423" s="23">
        <f t="shared" si="34"/>
        <v>44579</v>
      </c>
      <c r="D423" s="24">
        <v>13</v>
      </c>
      <c r="E423" s="22" t="str">
        <f t="shared" si="30"/>
        <v>ASET</v>
      </c>
      <c r="F423" s="36" t="str">
        <f t="shared" si="31"/>
        <v xml:space="preserve"> </v>
      </c>
      <c r="G423" s="37" t="str">
        <f t="shared" ca="1" si="32"/>
        <v xml:space="preserve"> </v>
      </c>
    </row>
    <row r="424" spans="1:7" x14ac:dyDescent="0.25">
      <c r="A424" s="159">
        <f t="shared" si="33"/>
        <v>44579.583333333336</v>
      </c>
      <c r="B424" s="24">
        <v>422</v>
      </c>
      <c r="C424" s="23">
        <f t="shared" si="34"/>
        <v>44579</v>
      </c>
      <c r="D424" s="24">
        <v>14</v>
      </c>
      <c r="E424" s="22" t="str">
        <f t="shared" si="30"/>
        <v>ASET</v>
      </c>
      <c r="F424" s="36" t="str">
        <f t="shared" si="31"/>
        <v xml:space="preserve"> </v>
      </c>
      <c r="G424" s="37" t="str">
        <f t="shared" ca="1" si="32"/>
        <v xml:space="preserve"> </v>
      </c>
    </row>
    <row r="425" spans="1:7" x14ac:dyDescent="0.25">
      <c r="A425" s="159">
        <f t="shared" si="33"/>
        <v>44579.625</v>
      </c>
      <c r="B425" s="24">
        <v>423</v>
      </c>
      <c r="C425" s="23">
        <f t="shared" si="34"/>
        <v>44579</v>
      </c>
      <c r="D425" s="24">
        <v>15</v>
      </c>
      <c r="E425" s="22" t="str">
        <f t="shared" si="30"/>
        <v>ASET</v>
      </c>
      <c r="F425" s="36" t="str">
        <f t="shared" si="31"/>
        <v xml:space="preserve"> </v>
      </c>
      <c r="G425" s="37" t="str">
        <f t="shared" ca="1" si="32"/>
        <v xml:space="preserve"> </v>
      </c>
    </row>
    <row r="426" spans="1:7" x14ac:dyDescent="0.25">
      <c r="A426" s="159">
        <f t="shared" si="33"/>
        <v>44579.666666666664</v>
      </c>
      <c r="B426" s="24">
        <v>424</v>
      </c>
      <c r="C426" s="23">
        <f t="shared" si="34"/>
        <v>44579</v>
      </c>
      <c r="D426" s="24">
        <v>16</v>
      </c>
      <c r="E426" s="22" t="str">
        <f t="shared" si="30"/>
        <v>ASET</v>
      </c>
      <c r="F426" s="36" t="str">
        <f t="shared" si="31"/>
        <v xml:space="preserve"> </v>
      </c>
      <c r="G426" s="37" t="str">
        <f t="shared" ca="1" si="32"/>
        <v xml:space="preserve"> </v>
      </c>
    </row>
    <row r="427" spans="1:7" x14ac:dyDescent="0.25">
      <c r="A427" s="159">
        <f t="shared" si="33"/>
        <v>44579.708333333336</v>
      </c>
      <c r="B427" s="24">
        <v>425</v>
      </c>
      <c r="C427" s="23">
        <f t="shared" si="34"/>
        <v>44579</v>
      </c>
      <c r="D427" s="24">
        <v>17</v>
      </c>
      <c r="E427" s="22" t="str">
        <f t="shared" si="30"/>
        <v>ASET</v>
      </c>
      <c r="F427" s="36" t="str">
        <f t="shared" si="31"/>
        <v xml:space="preserve"> </v>
      </c>
      <c r="G427" s="37" t="str">
        <f t="shared" ca="1" si="32"/>
        <v xml:space="preserve"> </v>
      </c>
    </row>
    <row r="428" spans="1:7" x14ac:dyDescent="0.25">
      <c r="A428" s="159">
        <f t="shared" si="33"/>
        <v>44579.75</v>
      </c>
      <c r="B428" s="24">
        <v>426</v>
      </c>
      <c r="C428" s="23">
        <f t="shared" si="34"/>
        <v>44579</v>
      </c>
      <c r="D428" s="24">
        <v>18</v>
      </c>
      <c r="E428" s="22" t="str">
        <f t="shared" si="30"/>
        <v>ASET</v>
      </c>
      <c r="F428" s="36" t="str">
        <f t="shared" si="31"/>
        <v xml:space="preserve"> </v>
      </c>
      <c r="G428" s="37" t="str">
        <f t="shared" ca="1" si="32"/>
        <v xml:space="preserve"> </v>
      </c>
    </row>
    <row r="429" spans="1:7" x14ac:dyDescent="0.25">
      <c r="A429" s="159">
        <f t="shared" si="33"/>
        <v>44579.791666666664</v>
      </c>
      <c r="B429" s="24">
        <v>427</v>
      </c>
      <c r="C429" s="23">
        <f t="shared" si="34"/>
        <v>44579</v>
      </c>
      <c r="D429" s="24">
        <v>19</v>
      </c>
      <c r="E429" s="22" t="str">
        <f t="shared" si="30"/>
        <v>ASET</v>
      </c>
      <c r="F429" s="36" t="str">
        <f t="shared" si="31"/>
        <v xml:space="preserve"> </v>
      </c>
      <c r="G429" s="37" t="str">
        <f t="shared" ca="1" si="32"/>
        <v xml:space="preserve"> </v>
      </c>
    </row>
    <row r="430" spans="1:7" x14ac:dyDescent="0.25">
      <c r="A430" s="159">
        <f t="shared" si="33"/>
        <v>44579.833333333336</v>
      </c>
      <c r="B430" s="24">
        <v>428</v>
      </c>
      <c r="C430" s="23">
        <f t="shared" si="34"/>
        <v>44579</v>
      </c>
      <c r="D430" s="24">
        <v>20</v>
      </c>
      <c r="E430" s="22" t="str">
        <f t="shared" si="30"/>
        <v>ASET</v>
      </c>
      <c r="F430" s="36" t="str">
        <f t="shared" si="31"/>
        <v xml:space="preserve"> </v>
      </c>
      <c r="G430" s="37" t="str">
        <f t="shared" ca="1" si="32"/>
        <v xml:space="preserve"> </v>
      </c>
    </row>
    <row r="431" spans="1:7" x14ac:dyDescent="0.25">
      <c r="A431" s="159">
        <f t="shared" si="33"/>
        <v>44579.875</v>
      </c>
      <c r="B431" s="24">
        <v>429</v>
      </c>
      <c r="C431" s="23">
        <f t="shared" si="34"/>
        <v>44579</v>
      </c>
      <c r="D431" s="24">
        <v>21</v>
      </c>
      <c r="E431" s="22" t="str">
        <f t="shared" si="30"/>
        <v>ASET</v>
      </c>
      <c r="F431" s="36" t="str">
        <f t="shared" si="31"/>
        <v xml:space="preserve"> </v>
      </c>
      <c r="G431" s="37" t="str">
        <f t="shared" ca="1" si="32"/>
        <v xml:space="preserve"> </v>
      </c>
    </row>
    <row r="432" spans="1:7" x14ac:dyDescent="0.25">
      <c r="A432" s="159">
        <f t="shared" si="33"/>
        <v>44579.916666666664</v>
      </c>
      <c r="B432" s="24">
        <v>430</v>
      </c>
      <c r="C432" s="23">
        <f t="shared" si="34"/>
        <v>44579</v>
      </c>
      <c r="D432" s="24">
        <v>22</v>
      </c>
      <c r="E432" s="22" t="str">
        <f t="shared" si="30"/>
        <v>ASET</v>
      </c>
      <c r="F432" s="36" t="str">
        <f t="shared" si="31"/>
        <v xml:space="preserve"> </v>
      </c>
      <c r="G432" s="37" t="str">
        <f t="shared" ca="1" si="32"/>
        <v xml:space="preserve"> </v>
      </c>
    </row>
    <row r="433" spans="1:7" x14ac:dyDescent="0.25">
      <c r="A433" s="159">
        <f t="shared" si="33"/>
        <v>44579.958333333336</v>
      </c>
      <c r="B433" s="24">
        <v>431</v>
      </c>
      <c r="C433" s="23">
        <f t="shared" si="34"/>
        <v>44579</v>
      </c>
      <c r="D433" s="24">
        <v>23</v>
      </c>
      <c r="E433" s="22" t="str">
        <f t="shared" si="30"/>
        <v>ASET</v>
      </c>
      <c r="F433" s="36" t="str">
        <f t="shared" si="31"/>
        <v xml:space="preserve"> </v>
      </c>
      <c r="G433" s="37" t="str">
        <f t="shared" ca="1" si="32"/>
        <v xml:space="preserve"> </v>
      </c>
    </row>
    <row r="434" spans="1:7" x14ac:dyDescent="0.25">
      <c r="A434" s="159">
        <f t="shared" si="33"/>
        <v>44580</v>
      </c>
      <c r="B434" s="24">
        <v>432</v>
      </c>
      <c r="C434" s="23">
        <f t="shared" si="34"/>
        <v>44579</v>
      </c>
      <c r="D434" s="24">
        <v>24</v>
      </c>
      <c r="E434" s="22" t="str">
        <f t="shared" si="30"/>
        <v>ASET</v>
      </c>
      <c r="F434" s="36" t="str">
        <f t="shared" si="31"/>
        <v xml:space="preserve"> </v>
      </c>
      <c r="G434" s="37" t="str">
        <f t="shared" ca="1" si="32"/>
        <v xml:space="preserve"> </v>
      </c>
    </row>
    <row r="435" spans="1:7" x14ac:dyDescent="0.25">
      <c r="A435" s="159">
        <f t="shared" si="33"/>
        <v>44580.041666666664</v>
      </c>
      <c r="B435" s="24">
        <v>433</v>
      </c>
      <c r="C435" s="23">
        <f t="shared" si="34"/>
        <v>44580</v>
      </c>
      <c r="D435" s="24">
        <v>1</v>
      </c>
      <c r="E435" s="22" t="str">
        <f t="shared" si="30"/>
        <v>ASET</v>
      </c>
      <c r="F435" s="36" t="str">
        <f t="shared" si="31"/>
        <v xml:space="preserve"> </v>
      </c>
      <c r="G435" s="37" t="str">
        <f t="shared" ca="1" si="32"/>
        <v xml:space="preserve"> </v>
      </c>
    </row>
    <row r="436" spans="1:7" x14ac:dyDescent="0.25">
      <c r="A436" s="159">
        <f t="shared" si="33"/>
        <v>44580.083333333336</v>
      </c>
      <c r="B436" s="24">
        <v>434</v>
      </c>
      <c r="C436" s="23">
        <f t="shared" si="34"/>
        <v>44580</v>
      </c>
      <c r="D436" s="24">
        <v>2</v>
      </c>
      <c r="E436" s="22" t="str">
        <f t="shared" si="30"/>
        <v>ASET</v>
      </c>
      <c r="F436" s="36" t="str">
        <f t="shared" si="31"/>
        <v xml:space="preserve"> </v>
      </c>
      <c r="G436" s="37" t="str">
        <f t="shared" ca="1" si="32"/>
        <v xml:space="preserve"> </v>
      </c>
    </row>
    <row r="437" spans="1:7" x14ac:dyDescent="0.25">
      <c r="A437" s="159">
        <f t="shared" si="33"/>
        <v>44580.125</v>
      </c>
      <c r="B437" s="24">
        <v>435</v>
      </c>
      <c r="C437" s="23">
        <f t="shared" si="34"/>
        <v>44580</v>
      </c>
      <c r="D437" s="24">
        <v>3</v>
      </c>
      <c r="E437" s="22" t="str">
        <f t="shared" si="30"/>
        <v>ASET</v>
      </c>
      <c r="F437" s="36" t="str">
        <f t="shared" si="31"/>
        <v xml:space="preserve"> </v>
      </c>
      <c r="G437" s="37" t="str">
        <f t="shared" ca="1" si="32"/>
        <v xml:space="preserve"> </v>
      </c>
    </row>
    <row r="438" spans="1:7" x14ac:dyDescent="0.25">
      <c r="A438" s="159">
        <f t="shared" si="33"/>
        <v>44580.166666666664</v>
      </c>
      <c r="B438" s="24">
        <v>436</v>
      </c>
      <c r="C438" s="23">
        <f t="shared" si="34"/>
        <v>44580</v>
      </c>
      <c r="D438" s="24">
        <v>4</v>
      </c>
      <c r="E438" s="22" t="str">
        <f t="shared" si="30"/>
        <v>ASET</v>
      </c>
      <c r="F438" s="36" t="str">
        <f t="shared" si="31"/>
        <v xml:space="preserve"> </v>
      </c>
      <c r="G438" s="37" t="str">
        <f t="shared" ca="1" si="32"/>
        <v xml:space="preserve"> </v>
      </c>
    </row>
    <row r="439" spans="1:7" x14ac:dyDescent="0.25">
      <c r="A439" s="159">
        <f t="shared" si="33"/>
        <v>44580.208333333336</v>
      </c>
      <c r="B439" s="24">
        <v>437</v>
      </c>
      <c r="C439" s="23">
        <f t="shared" si="34"/>
        <v>44580</v>
      </c>
      <c r="D439" s="24">
        <v>5</v>
      </c>
      <c r="E439" s="22" t="str">
        <f t="shared" si="30"/>
        <v>ASET</v>
      </c>
      <c r="F439" s="36" t="str">
        <f t="shared" si="31"/>
        <v xml:space="preserve"> </v>
      </c>
      <c r="G439" s="37" t="str">
        <f t="shared" ca="1" si="32"/>
        <v xml:space="preserve"> </v>
      </c>
    </row>
    <row r="440" spans="1:7" x14ac:dyDescent="0.25">
      <c r="A440" s="159">
        <f t="shared" si="33"/>
        <v>44580.25</v>
      </c>
      <c r="B440" s="24">
        <v>438</v>
      </c>
      <c r="C440" s="23">
        <f t="shared" si="34"/>
        <v>44580</v>
      </c>
      <c r="D440" s="24">
        <v>6</v>
      </c>
      <c r="E440" s="22" t="str">
        <f t="shared" si="30"/>
        <v>ASET</v>
      </c>
      <c r="F440" s="36" t="str">
        <f t="shared" si="31"/>
        <v xml:space="preserve"> </v>
      </c>
      <c r="G440" s="37" t="str">
        <f t="shared" ca="1" si="32"/>
        <v xml:space="preserve"> </v>
      </c>
    </row>
    <row r="441" spans="1:7" x14ac:dyDescent="0.25">
      <c r="A441" s="159">
        <f t="shared" si="33"/>
        <v>44580.291666666664</v>
      </c>
      <c r="B441" s="24">
        <v>439</v>
      </c>
      <c r="C441" s="23">
        <f t="shared" si="34"/>
        <v>44580</v>
      </c>
      <c r="D441" s="24">
        <v>7</v>
      </c>
      <c r="E441" s="22" t="str">
        <f t="shared" si="30"/>
        <v>ASET</v>
      </c>
      <c r="F441" s="36" t="str">
        <f t="shared" si="31"/>
        <v xml:space="preserve"> </v>
      </c>
      <c r="G441" s="37" t="str">
        <f t="shared" ca="1" si="32"/>
        <v xml:space="preserve"> </v>
      </c>
    </row>
    <row r="442" spans="1:7" x14ac:dyDescent="0.25">
      <c r="A442" s="159">
        <f t="shared" si="33"/>
        <v>44580.333333333336</v>
      </c>
      <c r="B442" s="24">
        <v>440</v>
      </c>
      <c r="C442" s="23">
        <f t="shared" si="34"/>
        <v>44580</v>
      </c>
      <c r="D442" s="24">
        <v>8</v>
      </c>
      <c r="E442" s="22" t="str">
        <f t="shared" si="30"/>
        <v>ASET</v>
      </c>
      <c r="F442" s="36" t="str">
        <f t="shared" si="31"/>
        <v xml:space="preserve"> </v>
      </c>
      <c r="G442" s="37" t="str">
        <f t="shared" ca="1" si="32"/>
        <v xml:space="preserve"> </v>
      </c>
    </row>
    <row r="443" spans="1:7" x14ac:dyDescent="0.25">
      <c r="A443" s="159">
        <f t="shared" si="33"/>
        <v>44580.375</v>
      </c>
      <c r="B443" s="24">
        <v>441</v>
      </c>
      <c r="C443" s="23">
        <f t="shared" si="34"/>
        <v>44580</v>
      </c>
      <c r="D443" s="24">
        <v>9</v>
      </c>
      <c r="E443" s="22" t="str">
        <f t="shared" si="30"/>
        <v>ASET</v>
      </c>
      <c r="F443" s="36" t="str">
        <f t="shared" si="31"/>
        <v xml:space="preserve"> </v>
      </c>
      <c r="G443" s="37" t="str">
        <f t="shared" ca="1" si="32"/>
        <v xml:space="preserve"> </v>
      </c>
    </row>
    <row r="444" spans="1:7" x14ac:dyDescent="0.25">
      <c r="A444" s="159">
        <f t="shared" si="33"/>
        <v>44580.416666666664</v>
      </c>
      <c r="B444" s="24">
        <v>442</v>
      </c>
      <c r="C444" s="23">
        <f t="shared" si="34"/>
        <v>44580</v>
      </c>
      <c r="D444" s="24">
        <v>10</v>
      </c>
      <c r="E444" s="22" t="str">
        <f t="shared" si="30"/>
        <v>ASET</v>
      </c>
      <c r="F444" s="36" t="str">
        <f t="shared" si="31"/>
        <v xml:space="preserve"> </v>
      </c>
      <c r="G444" s="37" t="str">
        <f t="shared" ca="1" si="32"/>
        <v xml:space="preserve"> </v>
      </c>
    </row>
    <row r="445" spans="1:7" x14ac:dyDescent="0.25">
      <c r="A445" s="159">
        <f t="shared" si="33"/>
        <v>44580.458333333336</v>
      </c>
      <c r="B445" s="24">
        <v>443</v>
      </c>
      <c r="C445" s="23">
        <f t="shared" si="34"/>
        <v>44580</v>
      </c>
      <c r="D445" s="24">
        <v>11</v>
      </c>
      <c r="E445" s="22" t="str">
        <f t="shared" si="30"/>
        <v>ASET</v>
      </c>
      <c r="F445" s="36" t="str">
        <f t="shared" si="31"/>
        <v xml:space="preserve"> </v>
      </c>
      <c r="G445" s="37" t="str">
        <f t="shared" ca="1" si="32"/>
        <v xml:space="preserve"> </v>
      </c>
    </row>
    <row r="446" spans="1:7" x14ac:dyDescent="0.25">
      <c r="A446" s="159">
        <f t="shared" si="33"/>
        <v>44580.5</v>
      </c>
      <c r="B446" s="24">
        <v>444</v>
      </c>
      <c r="C446" s="23">
        <f t="shared" si="34"/>
        <v>44580</v>
      </c>
      <c r="D446" s="24">
        <v>12</v>
      </c>
      <c r="E446" s="22" t="str">
        <f t="shared" si="30"/>
        <v>ASET</v>
      </c>
      <c r="F446" s="36" t="str">
        <f t="shared" si="31"/>
        <v xml:space="preserve"> </v>
      </c>
      <c r="G446" s="37" t="str">
        <f t="shared" ca="1" si="32"/>
        <v xml:space="preserve"> </v>
      </c>
    </row>
    <row r="447" spans="1:7" x14ac:dyDescent="0.25">
      <c r="A447" s="159">
        <f t="shared" si="33"/>
        <v>44580.541666666664</v>
      </c>
      <c r="B447" s="24">
        <v>445</v>
      </c>
      <c r="C447" s="23">
        <f t="shared" si="34"/>
        <v>44580</v>
      </c>
      <c r="D447" s="24">
        <v>13</v>
      </c>
      <c r="E447" s="22" t="str">
        <f t="shared" si="30"/>
        <v>ASET</v>
      </c>
      <c r="F447" s="36" t="str">
        <f t="shared" si="31"/>
        <v xml:space="preserve"> </v>
      </c>
      <c r="G447" s="37" t="str">
        <f t="shared" ca="1" si="32"/>
        <v xml:space="preserve"> </v>
      </c>
    </row>
    <row r="448" spans="1:7" x14ac:dyDescent="0.25">
      <c r="A448" s="159">
        <f t="shared" si="33"/>
        <v>44580.583333333336</v>
      </c>
      <c r="B448" s="24">
        <v>446</v>
      </c>
      <c r="C448" s="23">
        <f t="shared" si="34"/>
        <v>44580</v>
      </c>
      <c r="D448" s="24">
        <v>14</v>
      </c>
      <c r="E448" s="22" t="str">
        <f t="shared" si="30"/>
        <v>ASET</v>
      </c>
      <c r="F448" s="36" t="str">
        <f t="shared" si="31"/>
        <v xml:space="preserve"> </v>
      </c>
      <c r="G448" s="37" t="str">
        <f t="shared" ca="1" si="32"/>
        <v xml:space="preserve"> </v>
      </c>
    </row>
    <row r="449" spans="1:7" x14ac:dyDescent="0.25">
      <c r="A449" s="159">
        <f t="shared" si="33"/>
        <v>44580.625</v>
      </c>
      <c r="B449" s="24">
        <v>447</v>
      </c>
      <c r="C449" s="23">
        <f t="shared" si="34"/>
        <v>44580</v>
      </c>
      <c r="D449" s="24">
        <v>15</v>
      </c>
      <c r="E449" s="22" t="str">
        <f t="shared" si="30"/>
        <v>ASET</v>
      </c>
      <c r="F449" s="36" t="str">
        <f t="shared" si="31"/>
        <v xml:space="preserve"> </v>
      </c>
      <c r="G449" s="37" t="str">
        <f t="shared" ca="1" si="32"/>
        <v xml:space="preserve"> </v>
      </c>
    </row>
    <row r="450" spans="1:7" x14ac:dyDescent="0.25">
      <c r="A450" s="159">
        <f t="shared" si="33"/>
        <v>44580.666666666664</v>
      </c>
      <c r="B450" s="24">
        <v>448</v>
      </c>
      <c r="C450" s="23">
        <f t="shared" si="34"/>
        <v>44580</v>
      </c>
      <c r="D450" s="24">
        <v>16</v>
      </c>
      <c r="E450" s="22" t="str">
        <f t="shared" si="30"/>
        <v>ASET</v>
      </c>
      <c r="F450" s="36" t="str">
        <f t="shared" si="31"/>
        <v xml:space="preserve"> </v>
      </c>
      <c r="G450" s="37" t="str">
        <f t="shared" ca="1" si="32"/>
        <v xml:space="preserve"> </v>
      </c>
    </row>
    <row r="451" spans="1:7" x14ac:dyDescent="0.25">
      <c r="A451" s="159">
        <f t="shared" si="33"/>
        <v>44580.708333333336</v>
      </c>
      <c r="B451" s="24">
        <v>449</v>
      </c>
      <c r="C451" s="23">
        <f t="shared" si="34"/>
        <v>44580</v>
      </c>
      <c r="D451" s="24">
        <v>17</v>
      </c>
      <c r="E451" s="22" t="str">
        <f t="shared" ref="E451:E514" si="35">Unit</f>
        <v>ASET</v>
      </c>
      <c r="F451" s="36" t="str">
        <f t="shared" ref="F451:F514" si="36">IF(OR(AND((C451+TIME(D451-1,0,0))&gt;=Contin_Outage_Fm_01,(C451+TIME(D451-1,0,0))&lt;FLOOR(Contin_Outage_To_01,1/24)),AND((C451+TIME(D451 -1,0,0))&gt;=Contin_Outage_Fm_02,(C451+TIME(D451 -1,0,0))&lt;FLOOR(Contin_Outage_To_02,1/24)),AND((C451+TIME(D451 -1,0,0))&gt;=Contin_Outage_Fm_03,(C451+TIME(D451 -1,0,0))&lt;FLOOR(Contin_Outage_To_03,1/24)),AND((C451+TIME(D451 -1,0,0))&gt;=Contin_Outage_Fm_04,(C451+TIME(D451 -1,0,0))&lt;FLOOR(Contin_Outage_To_04,1/24)),AND((C451+TIME(D451 -1,0,0))&gt;=Contin_Outage_Fm_05,(C451+TIME(D451 -1,0,0))&lt;FLOOR(Contin_Outage_To_05,1/24)),AND((C451+TIME(D451 -1,0,0))&gt;=Contin_Outage_Fm_06,(C451+TIME(D451 -1,0,0))&lt;FLOOR(Contin_Outage_To_06,1/24)),AND((C451+TIME(D451 -1,0,0))&gt;=Contin_Outage_Fm_07,(C451+TIME(D451 -1,0,0))&lt;FLOOR(Contin_Outage_To_07,1/24)),AND((C451+TIME(D451 -1,0,0))&gt;=Contin_Outage_Fm_08,(C451+TIME(D451 -1,0,0))&lt;FLOOR(Contin_Outage_To_08,1/24)),AND((C451+TIME(D451 -1,0,0))&gt;=Contin_Outage_Fm_09,(C451+TIME(D451 -1,0,0))&lt;FLOOR(Contin_Outage_To_09,1/24)),AND((C451+TIME(D451 -1,0,0))&gt;=Contin_Outage_Fm_10,(C451+TIME(D451 -1,0,0))&lt;FLOOR(Contin_Outage_To_10,1/24)),AND(C451&gt;=(IF(AND(HOUR(Daily_Outage_Fm_01)=0,MINUTE(Daily_Outage_Fm_01)=0),Daily_Outage_Fm_01,Daily_Outage_Fm_01 -1)),C451&lt;=(IF(HOUR(Daily_Outage_To_01)=0,Daily_Outage_To_01 -1,Daily_Outage_To_01)),D451 -1&gt;=HOUR(CEILING(Daily_Outage_Fm_01,1/24)),D451 -1&lt;(IF(HOUR(Daily_Outage_To_01)=0,24,HOUR(Daily_Outage_To_01)))),AND(C451&gt;=(IF(AND(HOUR(Daily_Outage_Fm_02)=0,MINUTE(Daily_Outage_Fm_02)=0),Daily_Outage_Fm_02,Daily_Outage_Fm_02 -1)),C451&lt;=(IF(HOUR(Daily_Outage_To_02)=0,Daily_Outage_To_02 -1,Daily_Outage_To_02)),D451 -1&gt;=HOUR(CEILING(Daily_Outage_Fm_02,1/24)),D451 -1&lt;(IF(HOUR(Daily_Outage_To_02)=0,24,HOUR(Daily_Outage_To_02)))),AND(C451&gt;=(IF(AND(HOUR(Daily_Outage_Fm_03)=0,MINUTE(Daily_Outage_Fm_03)=0),Daily_Outage_Fm_03,Daily_Outage_Fm_03 -1)),C451&lt;=(IF(HOUR(Daily_Outage_To_03)=0,Daily_Outage_To_03 -1,Daily_Outage_To_03)),D451 -1&gt;=HOUR(CEILING(Daily_Outage_Fm_03,1/24)),D451 -1&lt;(IF(HOUR(Daily_Outage_To_03)=0,24,HOUR(Daily_Outage_To_03)))),AND(C451&gt;=(IF(AND(HOUR(Daily_Outage_Fm_04)=0,MINUTE(Daily_Outage_Fm_04)=0),Daily_Outage_Fm_04,Daily_Outage_Fm_04 -1)),C451&lt;=(IF(HOUR(Daily_Outage_To_04)=0,Daily_Outage_To_04 -1,Daily_Outage_To_04)),D451 -1&gt;=HOUR(CEILING(Daily_Outage_Fm_04,1/24)),D451 -1&lt;(IF(HOUR(Daily_Outage_To_04)=0,24,HOUR(Daily_Outage_To_04)))),AND(C451&gt;=(IF(AND(HOUR(Daily_Outage_Fm_05)=0,MINUTE(Daily_Outage_Fm_05)=0),Daily_Outage_Fm_05,Daily_Outage_Fm_05 -1)),C451&lt;=(IF(HOUR(Daily_Outage_To_05)=0,Daily_Outage_To_05 -1,Daily_Outage_To_05)),D451 -1&gt;=HOUR(CEILING(Daily_Outage_Fm_05,1/24)),D451 -1&lt;(IF(HOUR(Daily_Outage_To_05)=0,24,HOUR(Daily_Outage_To_05)))),AND(C451&gt;=(IF(AND(HOUR(Daily_Outage_Fm_06)=0,MINUTE(Daily_Outage_Fm_06)=0),Daily_Outage_Fm_06,Daily_Outage_Fm_06 -1)),C451&lt;=(IF(HOUR(Daily_Outage_To_06)=0,Daily_Outage_To_06 -1,Daily_Outage_To_06)),D451 -1&gt;=HOUR(CEILING(Daily_Outage_Fm_06,1/24)),D451 -1&lt;(IF(HOUR(Daily_Outage_To_06)=0,24,HOUR(Daily_Outage_To_06)))),AND(C451&gt;=(IF(AND(HOUR(Daily_Outage_Fm_07)=0,MINUTE(Daily_Outage_Fm_07)=0),Daily_Outage_Fm_07,Daily_Outage_Fm_07 -1)),C451&lt;=(IF(HOUR(Daily_Outage_To_07)=0,Daily_Outage_To_07 -1,Daily_Outage_To_07)),D451 -1&gt;=HOUR(CEILING(Daily_Outage_Fm_07,1/24)),D451 -1&lt;(IF(HOUR(Daily_Outage_To_07)=0,24,HOUR(Daily_Outage_To_07)))),AND(C451&gt;=(IF(AND(HOUR(Daily_Outage_Fm_08)=0,MINUTE(Daily_Outage_Fm_08)=0),Daily_Outage_Fm_08,Daily_Outage_Fm_08 -1)),C451&lt;=(IF(HOUR(Daily_Outage_To_08)=0,Daily_Outage_To_08 -1,Daily_Outage_To_08)),D451 -1&gt;=HOUR(CEILING(Daily_Outage_Fm_08,1/24)),D451 -1&lt;(IF(HOUR(Daily_Outage_To_08)=0,24,HOUR(Daily_Outage_To_08)))),AND(C451&gt;=(IF(AND(HOUR(Daily_Outage_Fm_09)=0,MINUTE(Daily_Outage_Fm_09)=0),Daily_Outage_Fm_09,Daily_Outage_Fm_09 -1)),C451&lt;=(IF(HOUR(Daily_Outage_To_09)=0,Daily_Outage_To_09 -1,Daily_Outage_To_09)),D451 -1&gt;=HOUR(CEILING(Daily_Outage_Fm_09,1/24)),D451 -1&lt;(IF(HOUR(Daily_Outage_To_09)=0,24,HOUR(Daily_Outage_To_09)))),AND(C451&gt;=(IF(AND(HOUR(Daily_Outage_Fm_10)=0,MINUTE(Daily_Outage_Fm_10)=0),Daily_Outage_Fm_10,Daily_Outage_Fm_10 -1)),C451&lt;=(IF(HOUR(Daily_Outage_To_10)=0,Daily_Outage_To_10 -1,Daily_Outage_To_10)),D451 -1&gt;=HOUR(CEILING(Daily_Outage_Fm_10,1/24)),D451 -1&lt;(IF(HOUR(Daily_Outage_To_10)=0,24,HOUR(Daily_Outage_To_10))))
),"Outage"," ")</f>
        <v xml:space="preserve"> </v>
      </c>
      <c r="G451" s="37" t="str">
        <f t="shared" ref="G451:G514" ca="1" si="37">IF(SUM(INDIRECT("'Arming Payment'!"&amp;"I"&amp;MATCH(B451,Range_ArmingPayment_HourOfMonth,0)&amp;":I"&amp;(MATCH(B451,Range_ArmingPayment_HourOfMonth,0)+2)))&gt;0,"Armed"," ")</f>
        <v xml:space="preserve"> </v>
      </c>
    </row>
    <row r="452" spans="1:7" x14ac:dyDescent="0.25">
      <c r="A452" s="159">
        <f t="shared" ref="A452:A515" si="38">C452+(D452/24)</f>
        <v>44580.75</v>
      </c>
      <c r="B452" s="24">
        <v>450</v>
      </c>
      <c r="C452" s="23">
        <f t="shared" si="34"/>
        <v>44580</v>
      </c>
      <c r="D452" s="24">
        <v>18</v>
      </c>
      <c r="E452" s="22" t="str">
        <f t="shared" si="35"/>
        <v>ASET</v>
      </c>
      <c r="F452" s="36" t="str">
        <f t="shared" si="36"/>
        <v xml:space="preserve"> </v>
      </c>
      <c r="G452" s="37" t="str">
        <f t="shared" ca="1" si="37"/>
        <v xml:space="preserve"> </v>
      </c>
    </row>
    <row r="453" spans="1:7" x14ac:dyDescent="0.25">
      <c r="A453" s="159">
        <f t="shared" si="38"/>
        <v>44580.791666666664</v>
      </c>
      <c r="B453" s="24">
        <v>451</v>
      </c>
      <c r="C453" s="23">
        <f t="shared" ref="C453:C516" si="39">IF(D453&gt;D452,C452,C452+1)</f>
        <v>44580</v>
      </c>
      <c r="D453" s="24">
        <v>19</v>
      </c>
      <c r="E453" s="22" t="str">
        <f t="shared" si="35"/>
        <v>ASET</v>
      </c>
      <c r="F453" s="36" t="str">
        <f t="shared" si="36"/>
        <v xml:space="preserve"> </v>
      </c>
      <c r="G453" s="37" t="str">
        <f t="shared" ca="1" si="37"/>
        <v xml:space="preserve"> </v>
      </c>
    </row>
    <row r="454" spans="1:7" x14ac:dyDescent="0.25">
      <c r="A454" s="159">
        <f t="shared" si="38"/>
        <v>44580.833333333336</v>
      </c>
      <c r="B454" s="24">
        <v>452</v>
      </c>
      <c r="C454" s="23">
        <f t="shared" si="39"/>
        <v>44580</v>
      </c>
      <c r="D454" s="24">
        <v>20</v>
      </c>
      <c r="E454" s="22" t="str">
        <f t="shared" si="35"/>
        <v>ASET</v>
      </c>
      <c r="F454" s="36" t="str">
        <f t="shared" si="36"/>
        <v xml:space="preserve"> </v>
      </c>
      <c r="G454" s="37" t="str">
        <f t="shared" ca="1" si="37"/>
        <v xml:space="preserve"> </v>
      </c>
    </row>
    <row r="455" spans="1:7" x14ac:dyDescent="0.25">
      <c r="A455" s="159">
        <f t="shared" si="38"/>
        <v>44580.875</v>
      </c>
      <c r="B455" s="24">
        <v>453</v>
      </c>
      <c r="C455" s="23">
        <f t="shared" si="39"/>
        <v>44580</v>
      </c>
      <c r="D455" s="24">
        <v>21</v>
      </c>
      <c r="E455" s="22" t="str">
        <f t="shared" si="35"/>
        <v>ASET</v>
      </c>
      <c r="F455" s="36" t="str">
        <f t="shared" si="36"/>
        <v xml:space="preserve"> </v>
      </c>
      <c r="G455" s="37" t="str">
        <f t="shared" ca="1" si="37"/>
        <v xml:space="preserve"> </v>
      </c>
    </row>
    <row r="456" spans="1:7" x14ac:dyDescent="0.25">
      <c r="A456" s="159">
        <f t="shared" si="38"/>
        <v>44580.916666666664</v>
      </c>
      <c r="B456" s="24">
        <v>454</v>
      </c>
      <c r="C456" s="23">
        <f t="shared" si="39"/>
        <v>44580</v>
      </c>
      <c r="D456" s="24">
        <v>22</v>
      </c>
      <c r="E456" s="22" t="str">
        <f t="shared" si="35"/>
        <v>ASET</v>
      </c>
      <c r="F456" s="36" t="str">
        <f t="shared" si="36"/>
        <v xml:space="preserve"> </v>
      </c>
      <c r="G456" s="37" t="str">
        <f t="shared" ca="1" si="37"/>
        <v xml:space="preserve"> </v>
      </c>
    </row>
    <row r="457" spans="1:7" x14ac:dyDescent="0.25">
      <c r="A457" s="159">
        <f t="shared" si="38"/>
        <v>44580.958333333336</v>
      </c>
      <c r="B457" s="24">
        <v>455</v>
      </c>
      <c r="C457" s="23">
        <f t="shared" si="39"/>
        <v>44580</v>
      </c>
      <c r="D457" s="24">
        <v>23</v>
      </c>
      <c r="E457" s="22" t="str">
        <f t="shared" si="35"/>
        <v>ASET</v>
      </c>
      <c r="F457" s="36" t="str">
        <f t="shared" si="36"/>
        <v xml:space="preserve"> </v>
      </c>
      <c r="G457" s="37" t="str">
        <f t="shared" ca="1" si="37"/>
        <v xml:space="preserve"> </v>
      </c>
    </row>
    <row r="458" spans="1:7" x14ac:dyDescent="0.25">
      <c r="A458" s="159">
        <f t="shared" si="38"/>
        <v>44581</v>
      </c>
      <c r="B458" s="24">
        <v>456</v>
      </c>
      <c r="C458" s="23">
        <f t="shared" si="39"/>
        <v>44580</v>
      </c>
      <c r="D458" s="24">
        <v>24</v>
      </c>
      <c r="E458" s="22" t="str">
        <f t="shared" si="35"/>
        <v>ASET</v>
      </c>
      <c r="F458" s="36" t="str">
        <f t="shared" si="36"/>
        <v xml:space="preserve"> </v>
      </c>
      <c r="G458" s="37" t="str">
        <f t="shared" ca="1" si="37"/>
        <v xml:space="preserve"> </v>
      </c>
    </row>
    <row r="459" spans="1:7" x14ac:dyDescent="0.25">
      <c r="A459" s="159">
        <f t="shared" si="38"/>
        <v>44581.041666666664</v>
      </c>
      <c r="B459" s="24">
        <v>457</v>
      </c>
      <c r="C459" s="23">
        <f t="shared" si="39"/>
        <v>44581</v>
      </c>
      <c r="D459" s="24">
        <v>1</v>
      </c>
      <c r="E459" s="22" t="str">
        <f t="shared" si="35"/>
        <v>ASET</v>
      </c>
      <c r="F459" s="36" t="str">
        <f t="shared" si="36"/>
        <v xml:space="preserve"> </v>
      </c>
      <c r="G459" s="37" t="str">
        <f t="shared" ca="1" si="37"/>
        <v xml:space="preserve"> </v>
      </c>
    </row>
    <row r="460" spans="1:7" x14ac:dyDescent="0.25">
      <c r="A460" s="159">
        <f t="shared" si="38"/>
        <v>44581.083333333336</v>
      </c>
      <c r="B460" s="24">
        <v>458</v>
      </c>
      <c r="C460" s="23">
        <f t="shared" si="39"/>
        <v>44581</v>
      </c>
      <c r="D460" s="24">
        <v>2</v>
      </c>
      <c r="E460" s="22" t="str">
        <f t="shared" si="35"/>
        <v>ASET</v>
      </c>
      <c r="F460" s="36" t="str">
        <f t="shared" si="36"/>
        <v xml:space="preserve"> </v>
      </c>
      <c r="G460" s="37" t="str">
        <f t="shared" ca="1" si="37"/>
        <v xml:space="preserve"> </v>
      </c>
    </row>
    <row r="461" spans="1:7" x14ac:dyDescent="0.25">
      <c r="A461" s="159">
        <f t="shared" si="38"/>
        <v>44581.125</v>
      </c>
      <c r="B461" s="24">
        <v>459</v>
      </c>
      <c r="C461" s="23">
        <f t="shared" si="39"/>
        <v>44581</v>
      </c>
      <c r="D461" s="24">
        <v>3</v>
      </c>
      <c r="E461" s="22" t="str">
        <f t="shared" si="35"/>
        <v>ASET</v>
      </c>
      <c r="F461" s="36" t="str">
        <f t="shared" si="36"/>
        <v xml:space="preserve"> </v>
      </c>
      <c r="G461" s="37" t="str">
        <f t="shared" ca="1" si="37"/>
        <v xml:space="preserve"> </v>
      </c>
    </row>
    <row r="462" spans="1:7" x14ac:dyDescent="0.25">
      <c r="A462" s="159">
        <f t="shared" si="38"/>
        <v>44581.166666666664</v>
      </c>
      <c r="B462" s="24">
        <v>460</v>
      </c>
      <c r="C462" s="23">
        <f t="shared" si="39"/>
        <v>44581</v>
      </c>
      <c r="D462" s="24">
        <v>4</v>
      </c>
      <c r="E462" s="22" t="str">
        <f t="shared" si="35"/>
        <v>ASET</v>
      </c>
      <c r="F462" s="36" t="str">
        <f t="shared" si="36"/>
        <v xml:space="preserve"> </v>
      </c>
      <c r="G462" s="37" t="str">
        <f t="shared" ca="1" si="37"/>
        <v xml:space="preserve"> </v>
      </c>
    </row>
    <row r="463" spans="1:7" x14ac:dyDescent="0.25">
      <c r="A463" s="159">
        <f t="shared" si="38"/>
        <v>44581.208333333336</v>
      </c>
      <c r="B463" s="24">
        <v>461</v>
      </c>
      <c r="C463" s="23">
        <f t="shared" si="39"/>
        <v>44581</v>
      </c>
      <c r="D463" s="24">
        <v>5</v>
      </c>
      <c r="E463" s="22" t="str">
        <f t="shared" si="35"/>
        <v>ASET</v>
      </c>
      <c r="F463" s="36" t="str">
        <f t="shared" si="36"/>
        <v xml:space="preserve"> </v>
      </c>
      <c r="G463" s="37" t="str">
        <f t="shared" ca="1" si="37"/>
        <v xml:space="preserve"> </v>
      </c>
    </row>
    <row r="464" spans="1:7" x14ac:dyDescent="0.25">
      <c r="A464" s="159">
        <f t="shared" si="38"/>
        <v>44581.25</v>
      </c>
      <c r="B464" s="24">
        <v>462</v>
      </c>
      <c r="C464" s="23">
        <f t="shared" si="39"/>
        <v>44581</v>
      </c>
      <c r="D464" s="24">
        <v>6</v>
      </c>
      <c r="E464" s="22" t="str">
        <f t="shared" si="35"/>
        <v>ASET</v>
      </c>
      <c r="F464" s="36" t="str">
        <f t="shared" si="36"/>
        <v xml:space="preserve"> </v>
      </c>
      <c r="G464" s="37" t="str">
        <f t="shared" ca="1" si="37"/>
        <v xml:space="preserve"> </v>
      </c>
    </row>
    <row r="465" spans="1:7" x14ac:dyDescent="0.25">
      <c r="A465" s="159">
        <f t="shared" si="38"/>
        <v>44581.291666666664</v>
      </c>
      <c r="B465" s="24">
        <v>463</v>
      </c>
      <c r="C465" s="23">
        <f t="shared" si="39"/>
        <v>44581</v>
      </c>
      <c r="D465" s="24">
        <v>7</v>
      </c>
      <c r="E465" s="22" t="str">
        <f t="shared" si="35"/>
        <v>ASET</v>
      </c>
      <c r="F465" s="36" t="str">
        <f t="shared" si="36"/>
        <v xml:space="preserve"> </v>
      </c>
      <c r="G465" s="37" t="str">
        <f t="shared" ca="1" si="37"/>
        <v xml:space="preserve"> </v>
      </c>
    </row>
    <row r="466" spans="1:7" x14ac:dyDescent="0.25">
      <c r="A466" s="159">
        <f t="shared" si="38"/>
        <v>44581.333333333336</v>
      </c>
      <c r="B466" s="24">
        <v>464</v>
      </c>
      <c r="C466" s="23">
        <f t="shared" si="39"/>
        <v>44581</v>
      </c>
      <c r="D466" s="24">
        <v>8</v>
      </c>
      <c r="E466" s="22" t="str">
        <f t="shared" si="35"/>
        <v>ASET</v>
      </c>
      <c r="F466" s="36" t="str">
        <f t="shared" si="36"/>
        <v xml:space="preserve"> </v>
      </c>
      <c r="G466" s="37" t="str">
        <f t="shared" ca="1" si="37"/>
        <v xml:space="preserve"> </v>
      </c>
    </row>
    <row r="467" spans="1:7" x14ac:dyDescent="0.25">
      <c r="A467" s="159">
        <f t="shared" si="38"/>
        <v>44581.375</v>
      </c>
      <c r="B467" s="24">
        <v>465</v>
      </c>
      <c r="C467" s="23">
        <f t="shared" si="39"/>
        <v>44581</v>
      </c>
      <c r="D467" s="24">
        <v>9</v>
      </c>
      <c r="E467" s="22" t="str">
        <f t="shared" si="35"/>
        <v>ASET</v>
      </c>
      <c r="F467" s="36" t="str">
        <f t="shared" si="36"/>
        <v xml:space="preserve"> </v>
      </c>
      <c r="G467" s="37" t="str">
        <f t="shared" ca="1" si="37"/>
        <v xml:space="preserve"> </v>
      </c>
    </row>
    <row r="468" spans="1:7" x14ac:dyDescent="0.25">
      <c r="A468" s="159">
        <f t="shared" si="38"/>
        <v>44581.416666666664</v>
      </c>
      <c r="B468" s="24">
        <v>466</v>
      </c>
      <c r="C468" s="23">
        <f t="shared" si="39"/>
        <v>44581</v>
      </c>
      <c r="D468" s="24">
        <v>10</v>
      </c>
      <c r="E468" s="22" t="str">
        <f t="shared" si="35"/>
        <v>ASET</v>
      </c>
      <c r="F468" s="36" t="str">
        <f t="shared" si="36"/>
        <v xml:space="preserve"> </v>
      </c>
      <c r="G468" s="37" t="str">
        <f t="shared" ca="1" si="37"/>
        <v xml:space="preserve"> </v>
      </c>
    </row>
    <row r="469" spans="1:7" x14ac:dyDescent="0.25">
      <c r="A469" s="159">
        <f t="shared" si="38"/>
        <v>44581.458333333336</v>
      </c>
      <c r="B469" s="24">
        <v>467</v>
      </c>
      <c r="C469" s="23">
        <f t="shared" si="39"/>
        <v>44581</v>
      </c>
      <c r="D469" s="24">
        <v>11</v>
      </c>
      <c r="E469" s="22" t="str">
        <f t="shared" si="35"/>
        <v>ASET</v>
      </c>
      <c r="F469" s="36" t="str">
        <f t="shared" si="36"/>
        <v xml:space="preserve"> </v>
      </c>
      <c r="G469" s="37" t="str">
        <f t="shared" ca="1" si="37"/>
        <v xml:space="preserve"> </v>
      </c>
    </row>
    <row r="470" spans="1:7" x14ac:dyDescent="0.25">
      <c r="A470" s="159">
        <f t="shared" si="38"/>
        <v>44581.5</v>
      </c>
      <c r="B470" s="24">
        <v>468</v>
      </c>
      <c r="C470" s="23">
        <f t="shared" si="39"/>
        <v>44581</v>
      </c>
      <c r="D470" s="24">
        <v>12</v>
      </c>
      <c r="E470" s="22" t="str">
        <f t="shared" si="35"/>
        <v>ASET</v>
      </c>
      <c r="F470" s="36" t="str">
        <f t="shared" si="36"/>
        <v xml:space="preserve"> </v>
      </c>
      <c r="G470" s="37" t="str">
        <f t="shared" ca="1" si="37"/>
        <v xml:space="preserve"> </v>
      </c>
    </row>
    <row r="471" spans="1:7" x14ac:dyDescent="0.25">
      <c r="A471" s="159">
        <f t="shared" si="38"/>
        <v>44581.541666666664</v>
      </c>
      <c r="B471" s="24">
        <v>469</v>
      </c>
      <c r="C471" s="23">
        <f t="shared" si="39"/>
        <v>44581</v>
      </c>
      <c r="D471" s="24">
        <v>13</v>
      </c>
      <c r="E471" s="22" t="str">
        <f t="shared" si="35"/>
        <v>ASET</v>
      </c>
      <c r="F471" s="36" t="str">
        <f t="shared" si="36"/>
        <v xml:space="preserve"> </v>
      </c>
      <c r="G471" s="37" t="str">
        <f t="shared" ca="1" si="37"/>
        <v xml:space="preserve"> </v>
      </c>
    </row>
    <row r="472" spans="1:7" x14ac:dyDescent="0.25">
      <c r="A472" s="159">
        <f t="shared" si="38"/>
        <v>44581.583333333336</v>
      </c>
      <c r="B472" s="24">
        <v>470</v>
      </c>
      <c r="C472" s="23">
        <f t="shared" si="39"/>
        <v>44581</v>
      </c>
      <c r="D472" s="24">
        <v>14</v>
      </c>
      <c r="E472" s="22" t="str">
        <f t="shared" si="35"/>
        <v>ASET</v>
      </c>
      <c r="F472" s="36" t="str">
        <f t="shared" si="36"/>
        <v xml:space="preserve"> </v>
      </c>
      <c r="G472" s="37" t="str">
        <f t="shared" ca="1" si="37"/>
        <v xml:space="preserve"> </v>
      </c>
    </row>
    <row r="473" spans="1:7" x14ac:dyDescent="0.25">
      <c r="A473" s="159">
        <f t="shared" si="38"/>
        <v>44581.625</v>
      </c>
      <c r="B473" s="24">
        <v>471</v>
      </c>
      <c r="C473" s="23">
        <f t="shared" si="39"/>
        <v>44581</v>
      </c>
      <c r="D473" s="24">
        <v>15</v>
      </c>
      <c r="E473" s="22" t="str">
        <f t="shared" si="35"/>
        <v>ASET</v>
      </c>
      <c r="F473" s="36" t="str">
        <f t="shared" si="36"/>
        <v xml:space="preserve"> </v>
      </c>
      <c r="G473" s="37" t="str">
        <f t="shared" ca="1" si="37"/>
        <v xml:space="preserve"> </v>
      </c>
    </row>
    <row r="474" spans="1:7" x14ac:dyDescent="0.25">
      <c r="A474" s="159">
        <f t="shared" si="38"/>
        <v>44581.666666666664</v>
      </c>
      <c r="B474" s="24">
        <v>472</v>
      </c>
      <c r="C474" s="23">
        <f t="shared" si="39"/>
        <v>44581</v>
      </c>
      <c r="D474" s="24">
        <v>16</v>
      </c>
      <c r="E474" s="22" t="str">
        <f t="shared" si="35"/>
        <v>ASET</v>
      </c>
      <c r="F474" s="36" t="str">
        <f t="shared" si="36"/>
        <v xml:space="preserve"> </v>
      </c>
      <c r="G474" s="37" t="str">
        <f t="shared" ca="1" si="37"/>
        <v xml:space="preserve"> </v>
      </c>
    </row>
    <row r="475" spans="1:7" x14ac:dyDescent="0.25">
      <c r="A475" s="159">
        <f t="shared" si="38"/>
        <v>44581.708333333336</v>
      </c>
      <c r="B475" s="24">
        <v>473</v>
      </c>
      <c r="C475" s="23">
        <f t="shared" si="39"/>
        <v>44581</v>
      </c>
      <c r="D475" s="24">
        <v>17</v>
      </c>
      <c r="E475" s="22" t="str">
        <f t="shared" si="35"/>
        <v>ASET</v>
      </c>
      <c r="F475" s="36" t="str">
        <f t="shared" si="36"/>
        <v xml:space="preserve"> </v>
      </c>
      <c r="G475" s="37" t="str">
        <f t="shared" ca="1" si="37"/>
        <v xml:space="preserve"> </v>
      </c>
    </row>
    <row r="476" spans="1:7" x14ac:dyDescent="0.25">
      <c r="A476" s="159">
        <f t="shared" si="38"/>
        <v>44581.75</v>
      </c>
      <c r="B476" s="24">
        <v>474</v>
      </c>
      <c r="C476" s="23">
        <f t="shared" si="39"/>
        <v>44581</v>
      </c>
      <c r="D476" s="24">
        <v>18</v>
      </c>
      <c r="E476" s="22" t="str">
        <f t="shared" si="35"/>
        <v>ASET</v>
      </c>
      <c r="F476" s="36" t="str">
        <f t="shared" si="36"/>
        <v xml:space="preserve"> </v>
      </c>
      <c r="G476" s="37" t="str">
        <f t="shared" ca="1" si="37"/>
        <v xml:space="preserve"> </v>
      </c>
    </row>
    <row r="477" spans="1:7" x14ac:dyDescent="0.25">
      <c r="A477" s="159">
        <f t="shared" si="38"/>
        <v>44581.791666666664</v>
      </c>
      <c r="B477" s="24">
        <v>475</v>
      </c>
      <c r="C477" s="23">
        <f t="shared" si="39"/>
        <v>44581</v>
      </c>
      <c r="D477" s="24">
        <v>19</v>
      </c>
      <c r="E477" s="22" t="str">
        <f t="shared" si="35"/>
        <v>ASET</v>
      </c>
      <c r="F477" s="36" t="str">
        <f t="shared" si="36"/>
        <v xml:space="preserve"> </v>
      </c>
      <c r="G477" s="37" t="str">
        <f t="shared" ca="1" si="37"/>
        <v xml:space="preserve"> </v>
      </c>
    </row>
    <row r="478" spans="1:7" x14ac:dyDescent="0.25">
      <c r="A478" s="159">
        <f t="shared" si="38"/>
        <v>44581.833333333336</v>
      </c>
      <c r="B478" s="24">
        <v>476</v>
      </c>
      <c r="C478" s="23">
        <f t="shared" si="39"/>
        <v>44581</v>
      </c>
      <c r="D478" s="24">
        <v>20</v>
      </c>
      <c r="E478" s="22" t="str">
        <f t="shared" si="35"/>
        <v>ASET</v>
      </c>
      <c r="F478" s="36" t="str">
        <f t="shared" si="36"/>
        <v xml:space="preserve"> </v>
      </c>
      <c r="G478" s="37" t="str">
        <f t="shared" ca="1" si="37"/>
        <v xml:space="preserve"> </v>
      </c>
    </row>
    <row r="479" spans="1:7" x14ac:dyDescent="0.25">
      <c r="A479" s="159">
        <f t="shared" si="38"/>
        <v>44581.875</v>
      </c>
      <c r="B479" s="24">
        <v>477</v>
      </c>
      <c r="C479" s="23">
        <f t="shared" si="39"/>
        <v>44581</v>
      </c>
      <c r="D479" s="24">
        <v>21</v>
      </c>
      <c r="E479" s="22" t="str">
        <f t="shared" si="35"/>
        <v>ASET</v>
      </c>
      <c r="F479" s="36" t="str">
        <f t="shared" si="36"/>
        <v xml:space="preserve"> </v>
      </c>
      <c r="G479" s="37" t="str">
        <f t="shared" ca="1" si="37"/>
        <v xml:space="preserve"> </v>
      </c>
    </row>
    <row r="480" spans="1:7" x14ac:dyDescent="0.25">
      <c r="A480" s="159">
        <f t="shared" si="38"/>
        <v>44581.916666666664</v>
      </c>
      <c r="B480" s="24">
        <v>478</v>
      </c>
      <c r="C480" s="23">
        <f t="shared" si="39"/>
        <v>44581</v>
      </c>
      <c r="D480" s="24">
        <v>22</v>
      </c>
      <c r="E480" s="22" t="str">
        <f t="shared" si="35"/>
        <v>ASET</v>
      </c>
      <c r="F480" s="36" t="str">
        <f t="shared" si="36"/>
        <v xml:space="preserve"> </v>
      </c>
      <c r="G480" s="37" t="str">
        <f t="shared" ca="1" si="37"/>
        <v xml:space="preserve"> </v>
      </c>
    </row>
    <row r="481" spans="1:7" x14ac:dyDescent="0.25">
      <c r="A481" s="159">
        <f t="shared" si="38"/>
        <v>44581.958333333336</v>
      </c>
      <c r="B481" s="24">
        <v>479</v>
      </c>
      <c r="C481" s="23">
        <f t="shared" si="39"/>
        <v>44581</v>
      </c>
      <c r="D481" s="24">
        <v>23</v>
      </c>
      <c r="E481" s="22" t="str">
        <f t="shared" si="35"/>
        <v>ASET</v>
      </c>
      <c r="F481" s="36" t="str">
        <f t="shared" si="36"/>
        <v xml:space="preserve"> </v>
      </c>
      <c r="G481" s="37" t="str">
        <f t="shared" ca="1" si="37"/>
        <v xml:space="preserve"> </v>
      </c>
    </row>
    <row r="482" spans="1:7" x14ac:dyDescent="0.25">
      <c r="A482" s="159">
        <f t="shared" si="38"/>
        <v>44582</v>
      </c>
      <c r="B482" s="24">
        <v>480</v>
      </c>
      <c r="C482" s="23">
        <f t="shared" si="39"/>
        <v>44581</v>
      </c>
      <c r="D482" s="24">
        <v>24</v>
      </c>
      <c r="E482" s="22" t="str">
        <f t="shared" si="35"/>
        <v>ASET</v>
      </c>
      <c r="F482" s="36" t="str">
        <f t="shared" si="36"/>
        <v xml:space="preserve"> </v>
      </c>
      <c r="G482" s="37" t="str">
        <f t="shared" ca="1" si="37"/>
        <v xml:space="preserve"> </v>
      </c>
    </row>
    <row r="483" spans="1:7" x14ac:dyDescent="0.25">
      <c r="A483" s="159">
        <f t="shared" si="38"/>
        <v>44582.041666666664</v>
      </c>
      <c r="B483" s="24">
        <v>481</v>
      </c>
      <c r="C483" s="23">
        <f t="shared" si="39"/>
        <v>44582</v>
      </c>
      <c r="D483" s="24">
        <v>1</v>
      </c>
      <c r="E483" s="22" t="str">
        <f t="shared" si="35"/>
        <v>ASET</v>
      </c>
      <c r="F483" s="36" t="str">
        <f t="shared" si="36"/>
        <v xml:space="preserve"> </v>
      </c>
      <c r="G483" s="37" t="str">
        <f t="shared" ca="1" si="37"/>
        <v xml:space="preserve"> </v>
      </c>
    </row>
    <row r="484" spans="1:7" x14ac:dyDescent="0.25">
      <c r="A484" s="159">
        <f t="shared" si="38"/>
        <v>44582.083333333336</v>
      </c>
      <c r="B484" s="24">
        <v>482</v>
      </c>
      <c r="C484" s="23">
        <f t="shared" si="39"/>
        <v>44582</v>
      </c>
      <c r="D484" s="24">
        <v>2</v>
      </c>
      <c r="E484" s="22" t="str">
        <f t="shared" si="35"/>
        <v>ASET</v>
      </c>
      <c r="F484" s="36" t="str">
        <f t="shared" si="36"/>
        <v xml:space="preserve"> </v>
      </c>
      <c r="G484" s="37" t="str">
        <f t="shared" ca="1" si="37"/>
        <v xml:space="preserve"> </v>
      </c>
    </row>
    <row r="485" spans="1:7" x14ac:dyDescent="0.25">
      <c r="A485" s="159">
        <f t="shared" si="38"/>
        <v>44582.125</v>
      </c>
      <c r="B485" s="24">
        <v>483</v>
      </c>
      <c r="C485" s="23">
        <f t="shared" si="39"/>
        <v>44582</v>
      </c>
      <c r="D485" s="24">
        <v>3</v>
      </c>
      <c r="E485" s="22" t="str">
        <f t="shared" si="35"/>
        <v>ASET</v>
      </c>
      <c r="F485" s="36" t="str">
        <f t="shared" si="36"/>
        <v xml:space="preserve"> </v>
      </c>
      <c r="G485" s="37" t="str">
        <f t="shared" ca="1" si="37"/>
        <v xml:space="preserve"> </v>
      </c>
    </row>
    <row r="486" spans="1:7" x14ac:dyDescent="0.25">
      <c r="A486" s="159">
        <f t="shared" si="38"/>
        <v>44582.166666666664</v>
      </c>
      <c r="B486" s="24">
        <v>484</v>
      </c>
      <c r="C486" s="23">
        <f t="shared" si="39"/>
        <v>44582</v>
      </c>
      <c r="D486" s="24">
        <v>4</v>
      </c>
      <c r="E486" s="22" t="str">
        <f t="shared" si="35"/>
        <v>ASET</v>
      </c>
      <c r="F486" s="36" t="str">
        <f t="shared" si="36"/>
        <v xml:space="preserve"> </v>
      </c>
      <c r="G486" s="37" t="str">
        <f t="shared" ca="1" si="37"/>
        <v xml:space="preserve"> </v>
      </c>
    </row>
    <row r="487" spans="1:7" x14ac:dyDescent="0.25">
      <c r="A487" s="159">
        <f t="shared" si="38"/>
        <v>44582.208333333336</v>
      </c>
      <c r="B487" s="24">
        <v>485</v>
      </c>
      <c r="C487" s="23">
        <f t="shared" si="39"/>
        <v>44582</v>
      </c>
      <c r="D487" s="24">
        <v>5</v>
      </c>
      <c r="E487" s="22" t="str">
        <f t="shared" si="35"/>
        <v>ASET</v>
      </c>
      <c r="F487" s="36" t="str">
        <f t="shared" si="36"/>
        <v xml:space="preserve"> </v>
      </c>
      <c r="G487" s="37" t="str">
        <f t="shared" ca="1" si="37"/>
        <v xml:space="preserve"> </v>
      </c>
    </row>
    <row r="488" spans="1:7" x14ac:dyDescent="0.25">
      <c r="A488" s="159">
        <f t="shared" si="38"/>
        <v>44582.25</v>
      </c>
      <c r="B488" s="24">
        <v>486</v>
      </c>
      <c r="C488" s="23">
        <f t="shared" si="39"/>
        <v>44582</v>
      </c>
      <c r="D488" s="24">
        <v>6</v>
      </c>
      <c r="E488" s="22" t="str">
        <f t="shared" si="35"/>
        <v>ASET</v>
      </c>
      <c r="F488" s="36" t="str">
        <f t="shared" si="36"/>
        <v xml:space="preserve"> </v>
      </c>
      <c r="G488" s="37" t="str">
        <f t="shared" ca="1" si="37"/>
        <v xml:space="preserve"> </v>
      </c>
    </row>
    <row r="489" spans="1:7" x14ac:dyDescent="0.25">
      <c r="A489" s="159">
        <f t="shared" si="38"/>
        <v>44582.291666666664</v>
      </c>
      <c r="B489" s="24">
        <v>487</v>
      </c>
      <c r="C489" s="23">
        <f t="shared" si="39"/>
        <v>44582</v>
      </c>
      <c r="D489" s="24">
        <v>7</v>
      </c>
      <c r="E489" s="22" t="str">
        <f t="shared" si="35"/>
        <v>ASET</v>
      </c>
      <c r="F489" s="36" t="str">
        <f t="shared" si="36"/>
        <v xml:space="preserve"> </v>
      </c>
      <c r="G489" s="37" t="str">
        <f t="shared" ca="1" si="37"/>
        <v xml:space="preserve"> </v>
      </c>
    </row>
    <row r="490" spans="1:7" x14ac:dyDescent="0.25">
      <c r="A490" s="159">
        <f t="shared" si="38"/>
        <v>44582.333333333336</v>
      </c>
      <c r="B490" s="24">
        <v>488</v>
      </c>
      <c r="C490" s="23">
        <f t="shared" si="39"/>
        <v>44582</v>
      </c>
      <c r="D490" s="24">
        <v>8</v>
      </c>
      <c r="E490" s="22" t="str">
        <f t="shared" si="35"/>
        <v>ASET</v>
      </c>
      <c r="F490" s="36" t="str">
        <f t="shared" si="36"/>
        <v xml:space="preserve"> </v>
      </c>
      <c r="G490" s="37" t="str">
        <f t="shared" ca="1" si="37"/>
        <v xml:space="preserve"> </v>
      </c>
    </row>
    <row r="491" spans="1:7" x14ac:dyDescent="0.25">
      <c r="A491" s="159">
        <f t="shared" si="38"/>
        <v>44582.375</v>
      </c>
      <c r="B491" s="24">
        <v>489</v>
      </c>
      <c r="C491" s="23">
        <f t="shared" si="39"/>
        <v>44582</v>
      </c>
      <c r="D491" s="24">
        <v>9</v>
      </c>
      <c r="E491" s="22" t="str">
        <f t="shared" si="35"/>
        <v>ASET</v>
      </c>
      <c r="F491" s="36" t="str">
        <f t="shared" si="36"/>
        <v xml:space="preserve"> </v>
      </c>
      <c r="G491" s="37" t="str">
        <f t="shared" ca="1" si="37"/>
        <v xml:space="preserve"> </v>
      </c>
    </row>
    <row r="492" spans="1:7" x14ac:dyDescent="0.25">
      <c r="A492" s="159">
        <f t="shared" si="38"/>
        <v>44582.416666666664</v>
      </c>
      <c r="B492" s="24">
        <v>490</v>
      </c>
      <c r="C492" s="23">
        <f t="shared" si="39"/>
        <v>44582</v>
      </c>
      <c r="D492" s="24">
        <v>10</v>
      </c>
      <c r="E492" s="22" t="str">
        <f t="shared" si="35"/>
        <v>ASET</v>
      </c>
      <c r="F492" s="36" t="str">
        <f t="shared" si="36"/>
        <v xml:space="preserve"> </v>
      </c>
      <c r="G492" s="37" t="str">
        <f t="shared" ca="1" si="37"/>
        <v xml:space="preserve"> </v>
      </c>
    </row>
    <row r="493" spans="1:7" x14ac:dyDescent="0.25">
      <c r="A493" s="159">
        <f t="shared" si="38"/>
        <v>44582.458333333336</v>
      </c>
      <c r="B493" s="24">
        <v>491</v>
      </c>
      <c r="C493" s="23">
        <f t="shared" si="39"/>
        <v>44582</v>
      </c>
      <c r="D493" s="24">
        <v>11</v>
      </c>
      <c r="E493" s="22" t="str">
        <f t="shared" si="35"/>
        <v>ASET</v>
      </c>
      <c r="F493" s="36" t="str">
        <f t="shared" si="36"/>
        <v xml:space="preserve"> </v>
      </c>
      <c r="G493" s="37" t="str">
        <f t="shared" ca="1" si="37"/>
        <v xml:space="preserve"> </v>
      </c>
    </row>
    <row r="494" spans="1:7" x14ac:dyDescent="0.25">
      <c r="A494" s="159">
        <f t="shared" si="38"/>
        <v>44582.5</v>
      </c>
      <c r="B494" s="24">
        <v>492</v>
      </c>
      <c r="C494" s="23">
        <f t="shared" si="39"/>
        <v>44582</v>
      </c>
      <c r="D494" s="24">
        <v>12</v>
      </c>
      <c r="E494" s="22" t="str">
        <f t="shared" si="35"/>
        <v>ASET</v>
      </c>
      <c r="F494" s="36" t="str">
        <f t="shared" si="36"/>
        <v xml:space="preserve"> </v>
      </c>
      <c r="G494" s="37" t="str">
        <f t="shared" ca="1" si="37"/>
        <v xml:space="preserve"> </v>
      </c>
    </row>
    <row r="495" spans="1:7" x14ac:dyDescent="0.25">
      <c r="A495" s="159">
        <f t="shared" si="38"/>
        <v>44582.541666666664</v>
      </c>
      <c r="B495" s="24">
        <v>493</v>
      </c>
      <c r="C495" s="23">
        <f t="shared" si="39"/>
        <v>44582</v>
      </c>
      <c r="D495" s="24">
        <v>13</v>
      </c>
      <c r="E495" s="22" t="str">
        <f t="shared" si="35"/>
        <v>ASET</v>
      </c>
      <c r="F495" s="36" t="str">
        <f t="shared" si="36"/>
        <v xml:space="preserve"> </v>
      </c>
      <c r="G495" s="37" t="str">
        <f t="shared" ca="1" si="37"/>
        <v xml:space="preserve"> </v>
      </c>
    </row>
    <row r="496" spans="1:7" x14ac:dyDescent="0.25">
      <c r="A496" s="159">
        <f t="shared" si="38"/>
        <v>44582.583333333336</v>
      </c>
      <c r="B496" s="24">
        <v>494</v>
      </c>
      <c r="C496" s="23">
        <f t="shared" si="39"/>
        <v>44582</v>
      </c>
      <c r="D496" s="24">
        <v>14</v>
      </c>
      <c r="E496" s="22" t="str">
        <f t="shared" si="35"/>
        <v>ASET</v>
      </c>
      <c r="F496" s="36" t="str">
        <f t="shared" si="36"/>
        <v xml:space="preserve"> </v>
      </c>
      <c r="G496" s="37" t="str">
        <f t="shared" ca="1" si="37"/>
        <v xml:space="preserve"> </v>
      </c>
    </row>
    <row r="497" spans="1:7" x14ac:dyDescent="0.25">
      <c r="A497" s="159">
        <f t="shared" si="38"/>
        <v>44582.625</v>
      </c>
      <c r="B497" s="24">
        <v>495</v>
      </c>
      <c r="C497" s="23">
        <f t="shared" si="39"/>
        <v>44582</v>
      </c>
      <c r="D497" s="24">
        <v>15</v>
      </c>
      <c r="E497" s="22" t="str">
        <f t="shared" si="35"/>
        <v>ASET</v>
      </c>
      <c r="F497" s="36" t="str">
        <f t="shared" si="36"/>
        <v xml:space="preserve"> </v>
      </c>
      <c r="G497" s="37" t="str">
        <f t="shared" ca="1" si="37"/>
        <v xml:space="preserve"> </v>
      </c>
    </row>
    <row r="498" spans="1:7" x14ac:dyDescent="0.25">
      <c r="A498" s="159">
        <f t="shared" si="38"/>
        <v>44582.666666666664</v>
      </c>
      <c r="B498" s="24">
        <v>496</v>
      </c>
      <c r="C498" s="23">
        <f t="shared" si="39"/>
        <v>44582</v>
      </c>
      <c r="D498" s="24">
        <v>16</v>
      </c>
      <c r="E498" s="22" t="str">
        <f t="shared" si="35"/>
        <v>ASET</v>
      </c>
      <c r="F498" s="36" t="str">
        <f t="shared" si="36"/>
        <v xml:space="preserve"> </v>
      </c>
      <c r="G498" s="37" t="str">
        <f t="shared" ca="1" si="37"/>
        <v xml:space="preserve"> </v>
      </c>
    </row>
    <row r="499" spans="1:7" x14ac:dyDescent="0.25">
      <c r="A499" s="159">
        <f t="shared" si="38"/>
        <v>44582.708333333336</v>
      </c>
      <c r="B499" s="24">
        <v>497</v>
      </c>
      <c r="C499" s="23">
        <f t="shared" si="39"/>
        <v>44582</v>
      </c>
      <c r="D499" s="24">
        <v>17</v>
      </c>
      <c r="E499" s="22" t="str">
        <f t="shared" si="35"/>
        <v>ASET</v>
      </c>
      <c r="F499" s="36" t="str">
        <f t="shared" si="36"/>
        <v xml:space="preserve"> </v>
      </c>
      <c r="G499" s="37" t="str">
        <f t="shared" ca="1" si="37"/>
        <v xml:space="preserve"> </v>
      </c>
    </row>
    <row r="500" spans="1:7" x14ac:dyDescent="0.25">
      <c r="A500" s="159">
        <f t="shared" si="38"/>
        <v>44582.75</v>
      </c>
      <c r="B500" s="24">
        <v>498</v>
      </c>
      <c r="C500" s="23">
        <f t="shared" si="39"/>
        <v>44582</v>
      </c>
      <c r="D500" s="24">
        <v>18</v>
      </c>
      <c r="E500" s="22" t="str">
        <f t="shared" si="35"/>
        <v>ASET</v>
      </c>
      <c r="F500" s="36" t="str">
        <f t="shared" si="36"/>
        <v xml:space="preserve"> </v>
      </c>
      <c r="G500" s="37" t="str">
        <f t="shared" ca="1" si="37"/>
        <v xml:space="preserve"> </v>
      </c>
    </row>
    <row r="501" spans="1:7" x14ac:dyDescent="0.25">
      <c r="A501" s="159">
        <f t="shared" si="38"/>
        <v>44582.791666666664</v>
      </c>
      <c r="B501" s="24">
        <v>499</v>
      </c>
      <c r="C501" s="23">
        <f t="shared" si="39"/>
        <v>44582</v>
      </c>
      <c r="D501" s="24">
        <v>19</v>
      </c>
      <c r="E501" s="22" t="str">
        <f t="shared" si="35"/>
        <v>ASET</v>
      </c>
      <c r="F501" s="36" t="str">
        <f t="shared" si="36"/>
        <v xml:space="preserve"> </v>
      </c>
      <c r="G501" s="37" t="str">
        <f t="shared" ca="1" si="37"/>
        <v xml:space="preserve"> </v>
      </c>
    </row>
    <row r="502" spans="1:7" x14ac:dyDescent="0.25">
      <c r="A502" s="159">
        <f t="shared" si="38"/>
        <v>44582.833333333336</v>
      </c>
      <c r="B502" s="24">
        <v>500</v>
      </c>
      <c r="C502" s="23">
        <f t="shared" si="39"/>
        <v>44582</v>
      </c>
      <c r="D502" s="24">
        <v>20</v>
      </c>
      <c r="E502" s="22" t="str">
        <f t="shared" si="35"/>
        <v>ASET</v>
      </c>
      <c r="F502" s="36" t="str">
        <f t="shared" si="36"/>
        <v xml:space="preserve"> </v>
      </c>
      <c r="G502" s="37" t="str">
        <f t="shared" ca="1" si="37"/>
        <v xml:space="preserve"> </v>
      </c>
    </row>
    <row r="503" spans="1:7" x14ac:dyDescent="0.25">
      <c r="A503" s="159">
        <f t="shared" si="38"/>
        <v>44582.875</v>
      </c>
      <c r="B503" s="24">
        <v>501</v>
      </c>
      <c r="C503" s="23">
        <f t="shared" si="39"/>
        <v>44582</v>
      </c>
      <c r="D503" s="24">
        <v>21</v>
      </c>
      <c r="E503" s="22" t="str">
        <f t="shared" si="35"/>
        <v>ASET</v>
      </c>
      <c r="F503" s="36" t="str">
        <f t="shared" si="36"/>
        <v xml:space="preserve"> </v>
      </c>
      <c r="G503" s="37" t="str">
        <f t="shared" ca="1" si="37"/>
        <v xml:space="preserve"> </v>
      </c>
    </row>
    <row r="504" spans="1:7" x14ac:dyDescent="0.25">
      <c r="A504" s="159">
        <f t="shared" si="38"/>
        <v>44582.916666666664</v>
      </c>
      <c r="B504" s="24">
        <v>502</v>
      </c>
      <c r="C504" s="23">
        <f t="shared" si="39"/>
        <v>44582</v>
      </c>
      <c r="D504" s="24">
        <v>22</v>
      </c>
      <c r="E504" s="22" t="str">
        <f t="shared" si="35"/>
        <v>ASET</v>
      </c>
      <c r="F504" s="36" t="str">
        <f t="shared" si="36"/>
        <v xml:space="preserve"> </v>
      </c>
      <c r="G504" s="37" t="str">
        <f t="shared" ca="1" si="37"/>
        <v xml:space="preserve"> </v>
      </c>
    </row>
    <row r="505" spans="1:7" x14ac:dyDescent="0.25">
      <c r="A505" s="159">
        <f t="shared" si="38"/>
        <v>44582.958333333336</v>
      </c>
      <c r="B505" s="24">
        <v>503</v>
      </c>
      <c r="C505" s="23">
        <f t="shared" si="39"/>
        <v>44582</v>
      </c>
      <c r="D505" s="24">
        <v>23</v>
      </c>
      <c r="E505" s="22" t="str">
        <f t="shared" si="35"/>
        <v>ASET</v>
      </c>
      <c r="F505" s="36" t="str">
        <f t="shared" si="36"/>
        <v xml:space="preserve"> </v>
      </c>
      <c r="G505" s="37" t="str">
        <f t="shared" ca="1" si="37"/>
        <v xml:space="preserve"> </v>
      </c>
    </row>
    <row r="506" spans="1:7" x14ac:dyDescent="0.25">
      <c r="A506" s="159">
        <f t="shared" si="38"/>
        <v>44583</v>
      </c>
      <c r="B506" s="24">
        <v>504</v>
      </c>
      <c r="C506" s="23">
        <f t="shared" si="39"/>
        <v>44582</v>
      </c>
      <c r="D506" s="24">
        <v>24</v>
      </c>
      <c r="E506" s="22" t="str">
        <f t="shared" si="35"/>
        <v>ASET</v>
      </c>
      <c r="F506" s="36" t="str">
        <f t="shared" si="36"/>
        <v xml:space="preserve"> </v>
      </c>
      <c r="G506" s="37" t="str">
        <f t="shared" ca="1" si="37"/>
        <v xml:space="preserve"> </v>
      </c>
    </row>
    <row r="507" spans="1:7" x14ac:dyDescent="0.25">
      <c r="A507" s="159">
        <f t="shared" si="38"/>
        <v>44583.041666666664</v>
      </c>
      <c r="B507" s="24">
        <v>505</v>
      </c>
      <c r="C507" s="23">
        <f t="shared" si="39"/>
        <v>44583</v>
      </c>
      <c r="D507" s="24">
        <v>1</v>
      </c>
      <c r="E507" s="22" t="str">
        <f t="shared" si="35"/>
        <v>ASET</v>
      </c>
      <c r="F507" s="36" t="str">
        <f t="shared" si="36"/>
        <v xml:space="preserve"> </v>
      </c>
      <c r="G507" s="37" t="str">
        <f t="shared" ca="1" si="37"/>
        <v xml:space="preserve"> </v>
      </c>
    </row>
    <row r="508" spans="1:7" x14ac:dyDescent="0.25">
      <c r="A508" s="159">
        <f t="shared" si="38"/>
        <v>44583.083333333336</v>
      </c>
      <c r="B508" s="24">
        <v>506</v>
      </c>
      <c r="C508" s="23">
        <f t="shared" si="39"/>
        <v>44583</v>
      </c>
      <c r="D508" s="24">
        <v>2</v>
      </c>
      <c r="E508" s="22" t="str">
        <f t="shared" si="35"/>
        <v>ASET</v>
      </c>
      <c r="F508" s="36" t="str">
        <f t="shared" si="36"/>
        <v xml:space="preserve"> </v>
      </c>
      <c r="G508" s="37" t="str">
        <f t="shared" ca="1" si="37"/>
        <v xml:space="preserve"> </v>
      </c>
    </row>
    <row r="509" spans="1:7" x14ac:dyDescent="0.25">
      <c r="A509" s="159">
        <f t="shared" si="38"/>
        <v>44583.125</v>
      </c>
      <c r="B509" s="24">
        <v>507</v>
      </c>
      <c r="C509" s="23">
        <f t="shared" si="39"/>
        <v>44583</v>
      </c>
      <c r="D509" s="24">
        <v>3</v>
      </c>
      <c r="E509" s="22" t="str">
        <f t="shared" si="35"/>
        <v>ASET</v>
      </c>
      <c r="F509" s="36" t="str">
        <f t="shared" si="36"/>
        <v xml:space="preserve"> </v>
      </c>
      <c r="G509" s="37" t="str">
        <f t="shared" ca="1" si="37"/>
        <v xml:space="preserve"> </v>
      </c>
    </row>
    <row r="510" spans="1:7" x14ac:dyDescent="0.25">
      <c r="A510" s="159">
        <f t="shared" si="38"/>
        <v>44583.166666666664</v>
      </c>
      <c r="B510" s="24">
        <v>508</v>
      </c>
      <c r="C510" s="23">
        <f t="shared" si="39"/>
        <v>44583</v>
      </c>
      <c r="D510" s="24">
        <v>4</v>
      </c>
      <c r="E510" s="22" t="str">
        <f t="shared" si="35"/>
        <v>ASET</v>
      </c>
      <c r="F510" s="36" t="str">
        <f t="shared" si="36"/>
        <v xml:space="preserve"> </v>
      </c>
      <c r="G510" s="37" t="str">
        <f t="shared" ca="1" si="37"/>
        <v xml:space="preserve"> </v>
      </c>
    </row>
    <row r="511" spans="1:7" x14ac:dyDescent="0.25">
      <c r="A511" s="159">
        <f t="shared" si="38"/>
        <v>44583.208333333336</v>
      </c>
      <c r="B511" s="24">
        <v>509</v>
      </c>
      <c r="C511" s="23">
        <f t="shared" si="39"/>
        <v>44583</v>
      </c>
      <c r="D511" s="24">
        <v>5</v>
      </c>
      <c r="E511" s="22" t="str">
        <f t="shared" si="35"/>
        <v>ASET</v>
      </c>
      <c r="F511" s="36" t="str">
        <f t="shared" si="36"/>
        <v xml:space="preserve"> </v>
      </c>
      <c r="G511" s="37" t="str">
        <f t="shared" ca="1" si="37"/>
        <v xml:space="preserve"> </v>
      </c>
    </row>
    <row r="512" spans="1:7" x14ac:dyDescent="0.25">
      <c r="A512" s="159">
        <f t="shared" si="38"/>
        <v>44583.25</v>
      </c>
      <c r="B512" s="24">
        <v>510</v>
      </c>
      <c r="C512" s="23">
        <f t="shared" si="39"/>
        <v>44583</v>
      </c>
      <c r="D512" s="24">
        <v>6</v>
      </c>
      <c r="E512" s="22" t="str">
        <f t="shared" si="35"/>
        <v>ASET</v>
      </c>
      <c r="F512" s="36" t="str">
        <f t="shared" si="36"/>
        <v xml:space="preserve"> </v>
      </c>
      <c r="G512" s="37" t="str">
        <f t="shared" ca="1" si="37"/>
        <v xml:space="preserve"> </v>
      </c>
    </row>
    <row r="513" spans="1:7" x14ac:dyDescent="0.25">
      <c r="A513" s="159">
        <f t="shared" si="38"/>
        <v>44583.291666666664</v>
      </c>
      <c r="B513" s="24">
        <v>511</v>
      </c>
      <c r="C513" s="23">
        <f t="shared" si="39"/>
        <v>44583</v>
      </c>
      <c r="D513" s="24">
        <v>7</v>
      </c>
      <c r="E513" s="22" t="str">
        <f t="shared" si="35"/>
        <v>ASET</v>
      </c>
      <c r="F513" s="36" t="str">
        <f t="shared" si="36"/>
        <v xml:space="preserve"> </v>
      </c>
      <c r="G513" s="37" t="str">
        <f t="shared" ca="1" si="37"/>
        <v xml:space="preserve"> </v>
      </c>
    </row>
    <row r="514" spans="1:7" x14ac:dyDescent="0.25">
      <c r="A514" s="159">
        <f t="shared" si="38"/>
        <v>44583.333333333336</v>
      </c>
      <c r="B514" s="24">
        <v>512</v>
      </c>
      <c r="C514" s="23">
        <f t="shared" si="39"/>
        <v>44583</v>
      </c>
      <c r="D514" s="24">
        <v>8</v>
      </c>
      <c r="E514" s="22" t="str">
        <f t="shared" si="35"/>
        <v>ASET</v>
      </c>
      <c r="F514" s="36" t="str">
        <f t="shared" si="36"/>
        <v xml:space="preserve"> </v>
      </c>
      <c r="G514" s="37" t="str">
        <f t="shared" ca="1" si="37"/>
        <v xml:space="preserve"> </v>
      </c>
    </row>
    <row r="515" spans="1:7" x14ac:dyDescent="0.25">
      <c r="A515" s="159">
        <f t="shared" si="38"/>
        <v>44583.375</v>
      </c>
      <c r="B515" s="24">
        <v>513</v>
      </c>
      <c r="C515" s="23">
        <f t="shared" si="39"/>
        <v>44583</v>
      </c>
      <c r="D515" s="24">
        <v>9</v>
      </c>
      <c r="E515" s="22" t="str">
        <f t="shared" ref="E515:E578" si="40">Unit</f>
        <v>ASET</v>
      </c>
      <c r="F515" s="36" t="str">
        <f t="shared" ref="F515:F578" si="41">IF(OR(AND((C515+TIME(D515-1,0,0))&gt;=Contin_Outage_Fm_01,(C515+TIME(D515-1,0,0))&lt;FLOOR(Contin_Outage_To_01,1/24)),AND((C515+TIME(D515 -1,0,0))&gt;=Contin_Outage_Fm_02,(C515+TIME(D515 -1,0,0))&lt;FLOOR(Contin_Outage_To_02,1/24)),AND((C515+TIME(D515 -1,0,0))&gt;=Contin_Outage_Fm_03,(C515+TIME(D515 -1,0,0))&lt;FLOOR(Contin_Outage_To_03,1/24)),AND((C515+TIME(D515 -1,0,0))&gt;=Contin_Outage_Fm_04,(C515+TIME(D515 -1,0,0))&lt;FLOOR(Contin_Outage_To_04,1/24)),AND((C515+TIME(D515 -1,0,0))&gt;=Contin_Outage_Fm_05,(C515+TIME(D515 -1,0,0))&lt;FLOOR(Contin_Outage_To_05,1/24)),AND((C515+TIME(D515 -1,0,0))&gt;=Contin_Outage_Fm_06,(C515+TIME(D515 -1,0,0))&lt;FLOOR(Contin_Outage_To_06,1/24)),AND((C515+TIME(D515 -1,0,0))&gt;=Contin_Outage_Fm_07,(C515+TIME(D515 -1,0,0))&lt;FLOOR(Contin_Outage_To_07,1/24)),AND((C515+TIME(D515 -1,0,0))&gt;=Contin_Outage_Fm_08,(C515+TIME(D515 -1,0,0))&lt;FLOOR(Contin_Outage_To_08,1/24)),AND((C515+TIME(D515 -1,0,0))&gt;=Contin_Outage_Fm_09,(C515+TIME(D515 -1,0,0))&lt;FLOOR(Contin_Outage_To_09,1/24)),AND((C515+TIME(D515 -1,0,0))&gt;=Contin_Outage_Fm_10,(C515+TIME(D515 -1,0,0))&lt;FLOOR(Contin_Outage_To_10,1/24)),AND(C515&gt;=(IF(AND(HOUR(Daily_Outage_Fm_01)=0,MINUTE(Daily_Outage_Fm_01)=0),Daily_Outage_Fm_01,Daily_Outage_Fm_01 -1)),C515&lt;=(IF(HOUR(Daily_Outage_To_01)=0,Daily_Outage_To_01 -1,Daily_Outage_To_01)),D515 -1&gt;=HOUR(CEILING(Daily_Outage_Fm_01,1/24)),D515 -1&lt;(IF(HOUR(Daily_Outage_To_01)=0,24,HOUR(Daily_Outage_To_01)))),AND(C515&gt;=(IF(AND(HOUR(Daily_Outage_Fm_02)=0,MINUTE(Daily_Outage_Fm_02)=0),Daily_Outage_Fm_02,Daily_Outage_Fm_02 -1)),C515&lt;=(IF(HOUR(Daily_Outage_To_02)=0,Daily_Outage_To_02 -1,Daily_Outage_To_02)),D515 -1&gt;=HOUR(CEILING(Daily_Outage_Fm_02,1/24)),D515 -1&lt;(IF(HOUR(Daily_Outage_To_02)=0,24,HOUR(Daily_Outage_To_02)))),AND(C515&gt;=(IF(AND(HOUR(Daily_Outage_Fm_03)=0,MINUTE(Daily_Outage_Fm_03)=0),Daily_Outage_Fm_03,Daily_Outage_Fm_03 -1)),C515&lt;=(IF(HOUR(Daily_Outage_To_03)=0,Daily_Outage_To_03 -1,Daily_Outage_To_03)),D515 -1&gt;=HOUR(CEILING(Daily_Outage_Fm_03,1/24)),D515 -1&lt;(IF(HOUR(Daily_Outage_To_03)=0,24,HOUR(Daily_Outage_To_03)))),AND(C515&gt;=(IF(AND(HOUR(Daily_Outage_Fm_04)=0,MINUTE(Daily_Outage_Fm_04)=0),Daily_Outage_Fm_04,Daily_Outage_Fm_04 -1)),C515&lt;=(IF(HOUR(Daily_Outage_To_04)=0,Daily_Outage_To_04 -1,Daily_Outage_To_04)),D515 -1&gt;=HOUR(CEILING(Daily_Outage_Fm_04,1/24)),D515 -1&lt;(IF(HOUR(Daily_Outage_To_04)=0,24,HOUR(Daily_Outage_To_04)))),AND(C515&gt;=(IF(AND(HOUR(Daily_Outage_Fm_05)=0,MINUTE(Daily_Outage_Fm_05)=0),Daily_Outage_Fm_05,Daily_Outage_Fm_05 -1)),C515&lt;=(IF(HOUR(Daily_Outage_To_05)=0,Daily_Outage_To_05 -1,Daily_Outage_To_05)),D515 -1&gt;=HOUR(CEILING(Daily_Outage_Fm_05,1/24)),D515 -1&lt;(IF(HOUR(Daily_Outage_To_05)=0,24,HOUR(Daily_Outage_To_05)))),AND(C515&gt;=(IF(AND(HOUR(Daily_Outage_Fm_06)=0,MINUTE(Daily_Outage_Fm_06)=0),Daily_Outage_Fm_06,Daily_Outage_Fm_06 -1)),C515&lt;=(IF(HOUR(Daily_Outage_To_06)=0,Daily_Outage_To_06 -1,Daily_Outage_To_06)),D515 -1&gt;=HOUR(CEILING(Daily_Outage_Fm_06,1/24)),D515 -1&lt;(IF(HOUR(Daily_Outage_To_06)=0,24,HOUR(Daily_Outage_To_06)))),AND(C515&gt;=(IF(AND(HOUR(Daily_Outage_Fm_07)=0,MINUTE(Daily_Outage_Fm_07)=0),Daily_Outage_Fm_07,Daily_Outage_Fm_07 -1)),C515&lt;=(IF(HOUR(Daily_Outage_To_07)=0,Daily_Outage_To_07 -1,Daily_Outage_To_07)),D515 -1&gt;=HOUR(CEILING(Daily_Outage_Fm_07,1/24)),D515 -1&lt;(IF(HOUR(Daily_Outage_To_07)=0,24,HOUR(Daily_Outage_To_07)))),AND(C515&gt;=(IF(AND(HOUR(Daily_Outage_Fm_08)=0,MINUTE(Daily_Outage_Fm_08)=0),Daily_Outage_Fm_08,Daily_Outage_Fm_08 -1)),C515&lt;=(IF(HOUR(Daily_Outage_To_08)=0,Daily_Outage_To_08 -1,Daily_Outage_To_08)),D515 -1&gt;=HOUR(CEILING(Daily_Outage_Fm_08,1/24)),D515 -1&lt;(IF(HOUR(Daily_Outage_To_08)=0,24,HOUR(Daily_Outage_To_08)))),AND(C515&gt;=(IF(AND(HOUR(Daily_Outage_Fm_09)=0,MINUTE(Daily_Outage_Fm_09)=0),Daily_Outage_Fm_09,Daily_Outage_Fm_09 -1)),C515&lt;=(IF(HOUR(Daily_Outage_To_09)=0,Daily_Outage_To_09 -1,Daily_Outage_To_09)),D515 -1&gt;=HOUR(CEILING(Daily_Outage_Fm_09,1/24)),D515 -1&lt;(IF(HOUR(Daily_Outage_To_09)=0,24,HOUR(Daily_Outage_To_09)))),AND(C515&gt;=(IF(AND(HOUR(Daily_Outage_Fm_10)=0,MINUTE(Daily_Outage_Fm_10)=0),Daily_Outage_Fm_10,Daily_Outage_Fm_10 -1)),C515&lt;=(IF(HOUR(Daily_Outage_To_10)=0,Daily_Outage_To_10 -1,Daily_Outage_To_10)),D515 -1&gt;=HOUR(CEILING(Daily_Outage_Fm_10,1/24)),D515 -1&lt;(IF(HOUR(Daily_Outage_To_10)=0,24,HOUR(Daily_Outage_To_10))))
),"Outage"," ")</f>
        <v xml:space="preserve"> </v>
      </c>
      <c r="G515" s="37" t="str">
        <f t="shared" ref="G515:G578" ca="1" si="42">IF(SUM(INDIRECT("'Arming Payment'!"&amp;"I"&amp;MATCH(B515,Range_ArmingPayment_HourOfMonth,0)&amp;":I"&amp;(MATCH(B515,Range_ArmingPayment_HourOfMonth,0)+2)))&gt;0,"Armed"," ")</f>
        <v xml:space="preserve"> </v>
      </c>
    </row>
    <row r="516" spans="1:7" x14ac:dyDescent="0.25">
      <c r="A516" s="159">
        <f t="shared" ref="A516:A579" si="43">C516+(D516/24)</f>
        <v>44583.416666666664</v>
      </c>
      <c r="B516" s="24">
        <v>514</v>
      </c>
      <c r="C516" s="23">
        <f t="shared" si="39"/>
        <v>44583</v>
      </c>
      <c r="D516" s="24">
        <v>10</v>
      </c>
      <c r="E516" s="22" t="str">
        <f t="shared" si="40"/>
        <v>ASET</v>
      </c>
      <c r="F516" s="36" t="str">
        <f t="shared" si="41"/>
        <v xml:space="preserve"> </v>
      </c>
      <c r="G516" s="37" t="str">
        <f t="shared" ca="1" si="42"/>
        <v xml:space="preserve"> </v>
      </c>
    </row>
    <row r="517" spans="1:7" x14ac:dyDescent="0.25">
      <c r="A517" s="159">
        <f t="shared" si="43"/>
        <v>44583.458333333336</v>
      </c>
      <c r="B517" s="24">
        <v>515</v>
      </c>
      <c r="C517" s="23">
        <f t="shared" ref="C517:C580" si="44">IF(D517&gt;D516,C516,C516+1)</f>
        <v>44583</v>
      </c>
      <c r="D517" s="24">
        <v>11</v>
      </c>
      <c r="E517" s="22" t="str">
        <f t="shared" si="40"/>
        <v>ASET</v>
      </c>
      <c r="F517" s="36" t="str">
        <f t="shared" si="41"/>
        <v xml:space="preserve"> </v>
      </c>
      <c r="G517" s="37" t="str">
        <f t="shared" ca="1" si="42"/>
        <v xml:space="preserve"> </v>
      </c>
    </row>
    <row r="518" spans="1:7" x14ac:dyDescent="0.25">
      <c r="A518" s="159">
        <f t="shared" si="43"/>
        <v>44583.5</v>
      </c>
      <c r="B518" s="24">
        <v>516</v>
      </c>
      <c r="C518" s="23">
        <f t="shared" si="44"/>
        <v>44583</v>
      </c>
      <c r="D518" s="24">
        <v>12</v>
      </c>
      <c r="E518" s="22" t="str">
        <f t="shared" si="40"/>
        <v>ASET</v>
      </c>
      <c r="F518" s="36" t="str">
        <f t="shared" si="41"/>
        <v xml:space="preserve"> </v>
      </c>
      <c r="G518" s="37" t="str">
        <f t="shared" ca="1" si="42"/>
        <v xml:space="preserve"> </v>
      </c>
    </row>
    <row r="519" spans="1:7" x14ac:dyDescent="0.25">
      <c r="A519" s="159">
        <f t="shared" si="43"/>
        <v>44583.541666666664</v>
      </c>
      <c r="B519" s="24">
        <v>517</v>
      </c>
      <c r="C519" s="23">
        <f t="shared" si="44"/>
        <v>44583</v>
      </c>
      <c r="D519" s="24">
        <v>13</v>
      </c>
      <c r="E519" s="22" t="str">
        <f t="shared" si="40"/>
        <v>ASET</v>
      </c>
      <c r="F519" s="36" t="str">
        <f t="shared" si="41"/>
        <v xml:space="preserve"> </v>
      </c>
      <c r="G519" s="37" t="str">
        <f t="shared" ca="1" si="42"/>
        <v xml:space="preserve"> </v>
      </c>
    </row>
    <row r="520" spans="1:7" x14ac:dyDescent="0.25">
      <c r="A520" s="159">
        <f t="shared" si="43"/>
        <v>44583.583333333336</v>
      </c>
      <c r="B520" s="24">
        <v>518</v>
      </c>
      <c r="C520" s="23">
        <f t="shared" si="44"/>
        <v>44583</v>
      </c>
      <c r="D520" s="24">
        <v>14</v>
      </c>
      <c r="E520" s="22" t="str">
        <f t="shared" si="40"/>
        <v>ASET</v>
      </c>
      <c r="F520" s="36" t="str">
        <f t="shared" si="41"/>
        <v xml:space="preserve"> </v>
      </c>
      <c r="G520" s="37" t="str">
        <f t="shared" ca="1" si="42"/>
        <v xml:space="preserve"> </v>
      </c>
    </row>
    <row r="521" spans="1:7" x14ac:dyDescent="0.25">
      <c r="A521" s="159">
        <f t="shared" si="43"/>
        <v>44583.625</v>
      </c>
      <c r="B521" s="24">
        <v>519</v>
      </c>
      <c r="C521" s="23">
        <f t="shared" si="44"/>
        <v>44583</v>
      </c>
      <c r="D521" s="24">
        <v>15</v>
      </c>
      <c r="E521" s="22" t="str">
        <f t="shared" si="40"/>
        <v>ASET</v>
      </c>
      <c r="F521" s="36" t="str">
        <f t="shared" si="41"/>
        <v xml:space="preserve"> </v>
      </c>
      <c r="G521" s="37" t="str">
        <f t="shared" ca="1" si="42"/>
        <v xml:space="preserve"> </v>
      </c>
    </row>
    <row r="522" spans="1:7" x14ac:dyDescent="0.25">
      <c r="A522" s="159">
        <f t="shared" si="43"/>
        <v>44583.666666666664</v>
      </c>
      <c r="B522" s="24">
        <v>520</v>
      </c>
      <c r="C522" s="23">
        <f t="shared" si="44"/>
        <v>44583</v>
      </c>
      <c r="D522" s="24">
        <v>16</v>
      </c>
      <c r="E522" s="22" t="str">
        <f t="shared" si="40"/>
        <v>ASET</v>
      </c>
      <c r="F522" s="36" t="str">
        <f t="shared" si="41"/>
        <v xml:space="preserve"> </v>
      </c>
      <c r="G522" s="37" t="str">
        <f t="shared" ca="1" si="42"/>
        <v xml:space="preserve"> </v>
      </c>
    </row>
    <row r="523" spans="1:7" x14ac:dyDescent="0.25">
      <c r="A523" s="159">
        <f t="shared" si="43"/>
        <v>44583.708333333336</v>
      </c>
      <c r="B523" s="24">
        <v>521</v>
      </c>
      <c r="C523" s="23">
        <f t="shared" si="44"/>
        <v>44583</v>
      </c>
      <c r="D523" s="24">
        <v>17</v>
      </c>
      <c r="E523" s="22" t="str">
        <f t="shared" si="40"/>
        <v>ASET</v>
      </c>
      <c r="F523" s="36" t="str">
        <f t="shared" si="41"/>
        <v xml:space="preserve"> </v>
      </c>
      <c r="G523" s="37" t="str">
        <f t="shared" ca="1" si="42"/>
        <v xml:space="preserve"> </v>
      </c>
    </row>
    <row r="524" spans="1:7" x14ac:dyDescent="0.25">
      <c r="A524" s="159">
        <f t="shared" si="43"/>
        <v>44583.75</v>
      </c>
      <c r="B524" s="24">
        <v>522</v>
      </c>
      <c r="C524" s="23">
        <f t="shared" si="44"/>
        <v>44583</v>
      </c>
      <c r="D524" s="24">
        <v>18</v>
      </c>
      <c r="E524" s="22" t="str">
        <f t="shared" si="40"/>
        <v>ASET</v>
      </c>
      <c r="F524" s="36" t="str">
        <f t="shared" si="41"/>
        <v xml:space="preserve"> </v>
      </c>
      <c r="G524" s="37" t="str">
        <f t="shared" ca="1" si="42"/>
        <v xml:space="preserve"> </v>
      </c>
    </row>
    <row r="525" spans="1:7" x14ac:dyDescent="0.25">
      <c r="A525" s="159">
        <f t="shared" si="43"/>
        <v>44583.791666666664</v>
      </c>
      <c r="B525" s="24">
        <v>523</v>
      </c>
      <c r="C525" s="23">
        <f t="shared" si="44"/>
        <v>44583</v>
      </c>
      <c r="D525" s="24">
        <v>19</v>
      </c>
      <c r="E525" s="22" t="str">
        <f t="shared" si="40"/>
        <v>ASET</v>
      </c>
      <c r="F525" s="36" t="str">
        <f t="shared" si="41"/>
        <v xml:space="preserve"> </v>
      </c>
      <c r="G525" s="37" t="str">
        <f t="shared" ca="1" si="42"/>
        <v xml:space="preserve"> </v>
      </c>
    </row>
    <row r="526" spans="1:7" x14ac:dyDescent="0.25">
      <c r="A526" s="159">
        <f t="shared" si="43"/>
        <v>44583.833333333336</v>
      </c>
      <c r="B526" s="24">
        <v>524</v>
      </c>
      <c r="C526" s="23">
        <f t="shared" si="44"/>
        <v>44583</v>
      </c>
      <c r="D526" s="24">
        <v>20</v>
      </c>
      <c r="E526" s="22" t="str">
        <f t="shared" si="40"/>
        <v>ASET</v>
      </c>
      <c r="F526" s="36" t="str">
        <f t="shared" si="41"/>
        <v xml:space="preserve"> </v>
      </c>
      <c r="G526" s="37" t="str">
        <f t="shared" ca="1" si="42"/>
        <v xml:space="preserve"> </v>
      </c>
    </row>
    <row r="527" spans="1:7" x14ac:dyDescent="0.25">
      <c r="A527" s="159">
        <f t="shared" si="43"/>
        <v>44583.875</v>
      </c>
      <c r="B527" s="24">
        <v>525</v>
      </c>
      <c r="C527" s="23">
        <f t="shared" si="44"/>
        <v>44583</v>
      </c>
      <c r="D527" s="24">
        <v>21</v>
      </c>
      <c r="E527" s="22" t="str">
        <f t="shared" si="40"/>
        <v>ASET</v>
      </c>
      <c r="F527" s="36" t="str">
        <f t="shared" si="41"/>
        <v xml:space="preserve"> </v>
      </c>
      <c r="G527" s="37" t="str">
        <f t="shared" ca="1" si="42"/>
        <v xml:space="preserve"> </v>
      </c>
    </row>
    <row r="528" spans="1:7" x14ac:dyDescent="0.25">
      <c r="A528" s="159">
        <f t="shared" si="43"/>
        <v>44583.916666666664</v>
      </c>
      <c r="B528" s="24">
        <v>526</v>
      </c>
      <c r="C528" s="23">
        <f t="shared" si="44"/>
        <v>44583</v>
      </c>
      <c r="D528" s="24">
        <v>22</v>
      </c>
      <c r="E528" s="22" t="str">
        <f t="shared" si="40"/>
        <v>ASET</v>
      </c>
      <c r="F528" s="36" t="str">
        <f t="shared" si="41"/>
        <v xml:space="preserve"> </v>
      </c>
      <c r="G528" s="37" t="str">
        <f t="shared" ca="1" si="42"/>
        <v xml:space="preserve"> </v>
      </c>
    </row>
    <row r="529" spans="1:7" x14ac:dyDescent="0.25">
      <c r="A529" s="159">
        <f t="shared" si="43"/>
        <v>44583.958333333336</v>
      </c>
      <c r="B529" s="24">
        <v>527</v>
      </c>
      <c r="C529" s="23">
        <f t="shared" si="44"/>
        <v>44583</v>
      </c>
      <c r="D529" s="24">
        <v>23</v>
      </c>
      <c r="E529" s="22" t="str">
        <f t="shared" si="40"/>
        <v>ASET</v>
      </c>
      <c r="F529" s="36" t="str">
        <f t="shared" si="41"/>
        <v xml:space="preserve"> </v>
      </c>
      <c r="G529" s="37" t="str">
        <f t="shared" ca="1" si="42"/>
        <v xml:space="preserve"> </v>
      </c>
    </row>
    <row r="530" spans="1:7" x14ac:dyDescent="0.25">
      <c r="A530" s="159">
        <f t="shared" si="43"/>
        <v>44584</v>
      </c>
      <c r="B530" s="24">
        <v>528</v>
      </c>
      <c r="C530" s="23">
        <f t="shared" si="44"/>
        <v>44583</v>
      </c>
      <c r="D530" s="24">
        <v>24</v>
      </c>
      <c r="E530" s="22" t="str">
        <f t="shared" si="40"/>
        <v>ASET</v>
      </c>
      <c r="F530" s="36" t="str">
        <f t="shared" si="41"/>
        <v xml:space="preserve"> </v>
      </c>
      <c r="G530" s="37" t="str">
        <f t="shared" ca="1" si="42"/>
        <v xml:space="preserve"> </v>
      </c>
    </row>
    <row r="531" spans="1:7" x14ac:dyDescent="0.25">
      <c r="A531" s="159">
        <f t="shared" si="43"/>
        <v>44584.041666666664</v>
      </c>
      <c r="B531" s="24">
        <v>529</v>
      </c>
      <c r="C531" s="23">
        <f t="shared" si="44"/>
        <v>44584</v>
      </c>
      <c r="D531" s="24">
        <v>1</v>
      </c>
      <c r="E531" s="22" t="str">
        <f t="shared" si="40"/>
        <v>ASET</v>
      </c>
      <c r="F531" s="36" t="str">
        <f t="shared" si="41"/>
        <v xml:space="preserve"> </v>
      </c>
      <c r="G531" s="37" t="str">
        <f t="shared" ca="1" si="42"/>
        <v xml:space="preserve"> </v>
      </c>
    </row>
    <row r="532" spans="1:7" x14ac:dyDescent="0.25">
      <c r="A532" s="159">
        <f t="shared" si="43"/>
        <v>44584.083333333336</v>
      </c>
      <c r="B532" s="24">
        <v>530</v>
      </c>
      <c r="C532" s="23">
        <f t="shared" si="44"/>
        <v>44584</v>
      </c>
      <c r="D532" s="24">
        <v>2</v>
      </c>
      <c r="E532" s="22" t="str">
        <f t="shared" si="40"/>
        <v>ASET</v>
      </c>
      <c r="F532" s="36" t="str">
        <f t="shared" si="41"/>
        <v xml:space="preserve"> </v>
      </c>
      <c r="G532" s="37" t="str">
        <f t="shared" ca="1" si="42"/>
        <v xml:space="preserve"> </v>
      </c>
    </row>
    <row r="533" spans="1:7" x14ac:dyDescent="0.25">
      <c r="A533" s="159">
        <f t="shared" si="43"/>
        <v>44584.125</v>
      </c>
      <c r="B533" s="24">
        <v>531</v>
      </c>
      <c r="C533" s="23">
        <f t="shared" si="44"/>
        <v>44584</v>
      </c>
      <c r="D533" s="24">
        <v>3</v>
      </c>
      <c r="E533" s="22" t="str">
        <f t="shared" si="40"/>
        <v>ASET</v>
      </c>
      <c r="F533" s="36" t="str">
        <f t="shared" si="41"/>
        <v xml:space="preserve"> </v>
      </c>
      <c r="G533" s="37" t="str">
        <f t="shared" ca="1" si="42"/>
        <v xml:space="preserve"> </v>
      </c>
    </row>
    <row r="534" spans="1:7" x14ac:dyDescent="0.25">
      <c r="A534" s="159">
        <f t="shared" si="43"/>
        <v>44584.166666666664</v>
      </c>
      <c r="B534" s="24">
        <v>532</v>
      </c>
      <c r="C534" s="23">
        <f t="shared" si="44"/>
        <v>44584</v>
      </c>
      <c r="D534" s="24">
        <v>4</v>
      </c>
      <c r="E534" s="22" t="str">
        <f t="shared" si="40"/>
        <v>ASET</v>
      </c>
      <c r="F534" s="36" t="str">
        <f t="shared" si="41"/>
        <v xml:space="preserve"> </v>
      </c>
      <c r="G534" s="37" t="str">
        <f t="shared" ca="1" si="42"/>
        <v xml:space="preserve"> </v>
      </c>
    </row>
    <row r="535" spans="1:7" x14ac:dyDescent="0.25">
      <c r="A535" s="159">
        <f t="shared" si="43"/>
        <v>44584.208333333336</v>
      </c>
      <c r="B535" s="24">
        <v>533</v>
      </c>
      <c r="C535" s="23">
        <f t="shared" si="44"/>
        <v>44584</v>
      </c>
      <c r="D535" s="24">
        <v>5</v>
      </c>
      <c r="E535" s="22" t="str">
        <f t="shared" si="40"/>
        <v>ASET</v>
      </c>
      <c r="F535" s="36" t="str">
        <f t="shared" si="41"/>
        <v xml:space="preserve"> </v>
      </c>
      <c r="G535" s="37" t="str">
        <f t="shared" ca="1" si="42"/>
        <v xml:space="preserve"> </v>
      </c>
    </row>
    <row r="536" spans="1:7" x14ac:dyDescent="0.25">
      <c r="A536" s="159">
        <f t="shared" si="43"/>
        <v>44584.25</v>
      </c>
      <c r="B536" s="24">
        <v>534</v>
      </c>
      <c r="C536" s="23">
        <f t="shared" si="44"/>
        <v>44584</v>
      </c>
      <c r="D536" s="24">
        <v>6</v>
      </c>
      <c r="E536" s="22" t="str">
        <f t="shared" si="40"/>
        <v>ASET</v>
      </c>
      <c r="F536" s="36" t="str">
        <f t="shared" si="41"/>
        <v xml:space="preserve"> </v>
      </c>
      <c r="G536" s="37" t="str">
        <f t="shared" ca="1" si="42"/>
        <v xml:space="preserve"> </v>
      </c>
    </row>
    <row r="537" spans="1:7" x14ac:dyDescent="0.25">
      <c r="A537" s="159">
        <f t="shared" si="43"/>
        <v>44584.291666666664</v>
      </c>
      <c r="B537" s="24">
        <v>535</v>
      </c>
      <c r="C537" s="23">
        <f t="shared" si="44"/>
        <v>44584</v>
      </c>
      <c r="D537" s="24">
        <v>7</v>
      </c>
      <c r="E537" s="22" t="str">
        <f t="shared" si="40"/>
        <v>ASET</v>
      </c>
      <c r="F537" s="36" t="str">
        <f t="shared" si="41"/>
        <v xml:space="preserve"> </v>
      </c>
      <c r="G537" s="37" t="str">
        <f t="shared" ca="1" si="42"/>
        <v xml:space="preserve"> </v>
      </c>
    </row>
    <row r="538" spans="1:7" x14ac:dyDescent="0.25">
      <c r="A538" s="159">
        <f t="shared" si="43"/>
        <v>44584.333333333336</v>
      </c>
      <c r="B538" s="24">
        <v>536</v>
      </c>
      <c r="C538" s="23">
        <f t="shared" si="44"/>
        <v>44584</v>
      </c>
      <c r="D538" s="24">
        <v>8</v>
      </c>
      <c r="E538" s="22" t="str">
        <f t="shared" si="40"/>
        <v>ASET</v>
      </c>
      <c r="F538" s="36" t="str">
        <f t="shared" si="41"/>
        <v xml:space="preserve"> </v>
      </c>
      <c r="G538" s="37" t="str">
        <f t="shared" ca="1" si="42"/>
        <v xml:space="preserve"> </v>
      </c>
    </row>
    <row r="539" spans="1:7" x14ac:dyDescent="0.25">
      <c r="A539" s="159">
        <f t="shared" si="43"/>
        <v>44584.375</v>
      </c>
      <c r="B539" s="24">
        <v>537</v>
      </c>
      <c r="C539" s="23">
        <f t="shared" si="44"/>
        <v>44584</v>
      </c>
      <c r="D539" s="24">
        <v>9</v>
      </c>
      <c r="E539" s="22" t="str">
        <f t="shared" si="40"/>
        <v>ASET</v>
      </c>
      <c r="F539" s="36" t="str">
        <f t="shared" si="41"/>
        <v xml:space="preserve"> </v>
      </c>
      <c r="G539" s="37" t="str">
        <f t="shared" ca="1" si="42"/>
        <v xml:space="preserve"> </v>
      </c>
    </row>
    <row r="540" spans="1:7" x14ac:dyDescent="0.25">
      <c r="A540" s="159">
        <f t="shared" si="43"/>
        <v>44584.416666666664</v>
      </c>
      <c r="B540" s="24">
        <v>538</v>
      </c>
      <c r="C540" s="23">
        <f t="shared" si="44"/>
        <v>44584</v>
      </c>
      <c r="D540" s="24">
        <v>10</v>
      </c>
      <c r="E540" s="22" t="str">
        <f t="shared" si="40"/>
        <v>ASET</v>
      </c>
      <c r="F540" s="36" t="str">
        <f t="shared" si="41"/>
        <v xml:space="preserve"> </v>
      </c>
      <c r="G540" s="37" t="str">
        <f t="shared" ca="1" si="42"/>
        <v xml:space="preserve"> </v>
      </c>
    </row>
    <row r="541" spans="1:7" x14ac:dyDescent="0.25">
      <c r="A541" s="159">
        <f t="shared" si="43"/>
        <v>44584.458333333336</v>
      </c>
      <c r="B541" s="24">
        <v>539</v>
      </c>
      <c r="C541" s="23">
        <f t="shared" si="44"/>
        <v>44584</v>
      </c>
      <c r="D541" s="24">
        <v>11</v>
      </c>
      <c r="E541" s="22" t="str">
        <f t="shared" si="40"/>
        <v>ASET</v>
      </c>
      <c r="F541" s="36" t="str">
        <f t="shared" si="41"/>
        <v xml:space="preserve"> </v>
      </c>
      <c r="G541" s="37" t="str">
        <f t="shared" ca="1" si="42"/>
        <v xml:space="preserve"> </v>
      </c>
    </row>
    <row r="542" spans="1:7" x14ac:dyDescent="0.25">
      <c r="A542" s="159">
        <f t="shared" si="43"/>
        <v>44584.5</v>
      </c>
      <c r="B542" s="24">
        <v>540</v>
      </c>
      <c r="C542" s="23">
        <f t="shared" si="44"/>
        <v>44584</v>
      </c>
      <c r="D542" s="24">
        <v>12</v>
      </c>
      <c r="E542" s="22" t="str">
        <f t="shared" si="40"/>
        <v>ASET</v>
      </c>
      <c r="F542" s="36" t="str">
        <f t="shared" si="41"/>
        <v xml:space="preserve"> </v>
      </c>
      <c r="G542" s="37" t="str">
        <f t="shared" ca="1" si="42"/>
        <v xml:space="preserve"> </v>
      </c>
    </row>
    <row r="543" spans="1:7" x14ac:dyDescent="0.25">
      <c r="A543" s="159">
        <f t="shared" si="43"/>
        <v>44584.541666666664</v>
      </c>
      <c r="B543" s="24">
        <v>541</v>
      </c>
      <c r="C543" s="23">
        <f t="shared" si="44"/>
        <v>44584</v>
      </c>
      <c r="D543" s="24">
        <v>13</v>
      </c>
      <c r="E543" s="22" t="str">
        <f t="shared" si="40"/>
        <v>ASET</v>
      </c>
      <c r="F543" s="36" t="str">
        <f t="shared" si="41"/>
        <v xml:space="preserve"> </v>
      </c>
      <c r="G543" s="37" t="str">
        <f t="shared" ca="1" si="42"/>
        <v xml:space="preserve"> </v>
      </c>
    </row>
    <row r="544" spans="1:7" x14ac:dyDescent="0.25">
      <c r="A544" s="159">
        <f t="shared" si="43"/>
        <v>44584.583333333336</v>
      </c>
      <c r="B544" s="24">
        <v>542</v>
      </c>
      <c r="C544" s="23">
        <f t="shared" si="44"/>
        <v>44584</v>
      </c>
      <c r="D544" s="24">
        <v>14</v>
      </c>
      <c r="E544" s="22" t="str">
        <f t="shared" si="40"/>
        <v>ASET</v>
      </c>
      <c r="F544" s="36" t="str">
        <f t="shared" si="41"/>
        <v xml:space="preserve"> </v>
      </c>
      <c r="G544" s="37" t="str">
        <f t="shared" ca="1" si="42"/>
        <v xml:space="preserve"> </v>
      </c>
    </row>
    <row r="545" spans="1:7" x14ac:dyDescent="0.25">
      <c r="A545" s="159">
        <f t="shared" si="43"/>
        <v>44584.625</v>
      </c>
      <c r="B545" s="24">
        <v>543</v>
      </c>
      <c r="C545" s="23">
        <f t="shared" si="44"/>
        <v>44584</v>
      </c>
      <c r="D545" s="24">
        <v>15</v>
      </c>
      <c r="E545" s="22" t="str">
        <f t="shared" si="40"/>
        <v>ASET</v>
      </c>
      <c r="F545" s="36" t="str">
        <f t="shared" si="41"/>
        <v xml:space="preserve"> </v>
      </c>
      <c r="G545" s="37" t="str">
        <f t="shared" ca="1" si="42"/>
        <v xml:space="preserve"> </v>
      </c>
    </row>
    <row r="546" spans="1:7" x14ac:dyDescent="0.25">
      <c r="A546" s="159">
        <f t="shared" si="43"/>
        <v>44584.666666666664</v>
      </c>
      <c r="B546" s="24">
        <v>544</v>
      </c>
      <c r="C546" s="23">
        <f t="shared" si="44"/>
        <v>44584</v>
      </c>
      <c r="D546" s="24">
        <v>16</v>
      </c>
      <c r="E546" s="22" t="str">
        <f t="shared" si="40"/>
        <v>ASET</v>
      </c>
      <c r="F546" s="36" t="str">
        <f t="shared" si="41"/>
        <v xml:space="preserve"> </v>
      </c>
      <c r="G546" s="37" t="str">
        <f t="shared" ca="1" si="42"/>
        <v xml:space="preserve"> </v>
      </c>
    </row>
    <row r="547" spans="1:7" x14ac:dyDescent="0.25">
      <c r="A547" s="159">
        <f t="shared" si="43"/>
        <v>44584.708333333336</v>
      </c>
      <c r="B547" s="24">
        <v>545</v>
      </c>
      <c r="C547" s="23">
        <f t="shared" si="44"/>
        <v>44584</v>
      </c>
      <c r="D547" s="24">
        <v>17</v>
      </c>
      <c r="E547" s="22" t="str">
        <f t="shared" si="40"/>
        <v>ASET</v>
      </c>
      <c r="F547" s="36" t="str">
        <f t="shared" si="41"/>
        <v xml:space="preserve"> </v>
      </c>
      <c r="G547" s="37" t="str">
        <f t="shared" ca="1" si="42"/>
        <v xml:space="preserve"> </v>
      </c>
    </row>
    <row r="548" spans="1:7" x14ac:dyDescent="0.25">
      <c r="A548" s="159">
        <f t="shared" si="43"/>
        <v>44584.75</v>
      </c>
      <c r="B548" s="24">
        <v>546</v>
      </c>
      <c r="C548" s="23">
        <f t="shared" si="44"/>
        <v>44584</v>
      </c>
      <c r="D548" s="24">
        <v>18</v>
      </c>
      <c r="E548" s="22" t="str">
        <f t="shared" si="40"/>
        <v>ASET</v>
      </c>
      <c r="F548" s="36" t="str">
        <f t="shared" si="41"/>
        <v xml:space="preserve"> </v>
      </c>
      <c r="G548" s="37" t="str">
        <f t="shared" ca="1" si="42"/>
        <v xml:space="preserve"> </v>
      </c>
    </row>
    <row r="549" spans="1:7" x14ac:dyDescent="0.25">
      <c r="A549" s="159">
        <f t="shared" si="43"/>
        <v>44584.791666666664</v>
      </c>
      <c r="B549" s="24">
        <v>547</v>
      </c>
      <c r="C549" s="23">
        <f t="shared" si="44"/>
        <v>44584</v>
      </c>
      <c r="D549" s="24">
        <v>19</v>
      </c>
      <c r="E549" s="22" t="str">
        <f t="shared" si="40"/>
        <v>ASET</v>
      </c>
      <c r="F549" s="36" t="str">
        <f t="shared" si="41"/>
        <v xml:space="preserve"> </v>
      </c>
      <c r="G549" s="37" t="str">
        <f t="shared" ca="1" si="42"/>
        <v xml:space="preserve"> </v>
      </c>
    </row>
    <row r="550" spans="1:7" x14ac:dyDescent="0.25">
      <c r="A550" s="159">
        <f t="shared" si="43"/>
        <v>44584.833333333336</v>
      </c>
      <c r="B550" s="24">
        <v>548</v>
      </c>
      <c r="C550" s="23">
        <f t="shared" si="44"/>
        <v>44584</v>
      </c>
      <c r="D550" s="24">
        <v>20</v>
      </c>
      <c r="E550" s="22" t="str">
        <f t="shared" si="40"/>
        <v>ASET</v>
      </c>
      <c r="F550" s="36" t="str">
        <f t="shared" si="41"/>
        <v xml:space="preserve"> </v>
      </c>
      <c r="G550" s="37" t="str">
        <f t="shared" ca="1" si="42"/>
        <v xml:space="preserve"> </v>
      </c>
    </row>
    <row r="551" spans="1:7" x14ac:dyDescent="0.25">
      <c r="A551" s="159">
        <f t="shared" si="43"/>
        <v>44584.875</v>
      </c>
      <c r="B551" s="24">
        <v>549</v>
      </c>
      <c r="C551" s="23">
        <f t="shared" si="44"/>
        <v>44584</v>
      </c>
      <c r="D551" s="24">
        <v>21</v>
      </c>
      <c r="E551" s="22" t="str">
        <f t="shared" si="40"/>
        <v>ASET</v>
      </c>
      <c r="F551" s="36" t="str">
        <f t="shared" si="41"/>
        <v xml:space="preserve"> </v>
      </c>
      <c r="G551" s="37" t="str">
        <f t="shared" ca="1" si="42"/>
        <v xml:space="preserve"> </v>
      </c>
    </row>
    <row r="552" spans="1:7" x14ac:dyDescent="0.25">
      <c r="A552" s="159">
        <f t="shared" si="43"/>
        <v>44584.916666666664</v>
      </c>
      <c r="B552" s="24">
        <v>550</v>
      </c>
      <c r="C552" s="23">
        <f t="shared" si="44"/>
        <v>44584</v>
      </c>
      <c r="D552" s="24">
        <v>22</v>
      </c>
      <c r="E552" s="22" t="str">
        <f t="shared" si="40"/>
        <v>ASET</v>
      </c>
      <c r="F552" s="36" t="str">
        <f t="shared" si="41"/>
        <v xml:space="preserve"> </v>
      </c>
      <c r="G552" s="37" t="str">
        <f t="shared" ca="1" si="42"/>
        <v xml:space="preserve"> </v>
      </c>
    </row>
    <row r="553" spans="1:7" x14ac:dyDescent="0.25">
      <c r="A553" s="159">
        <f t="shared" si="43"/>
        <v>44584.958333333336</v>
      </c>
      <c r="B553" s="24">
        <v>551</v>
      </c>
      <c r="C553" s="23">
        <f t="shared" si="44"/>
        <v>44584</v>
      </c>
      <c r="D553" s="24">
        <v>23</v>
      </c>
      <c r="E553" s="22" t="str">
        <f t="shared" si="40"/>
        <v>ASET</v>
      </c>
      <c r="F553" s="36" t="str">
        <f t="shared" si="41"/>
        <v xml:space="preserve"> </v>
      </c>
      <c r="G553" s="37" t="str">
        <f t="shared" ca="1" si="42"/>
        <v xml:space="preserve"> </v>
      </c>
    </row>
    <row r="554" spans="1:7" x14ac:dyDescent="0.25">
      <c r="A554" s="159">
        <f t="shared" si="43"/>
        <v>44585</v>
      </c>
      <c r="B554" s="24">
        <v>552</v>
      </c>
      <c r="C554" s="23">
        <f t="shared" si="44"/>
        <v>44584</v>
      </c>
      <c r="D554" s="24">
        <v>24</v>
      </c>
      <c r="E554" s="22" t="str">
        <f t="shared" si="40"/>
        <v>ASET</v>
      </c>
      <c r="F554" s="36" t="str">
        <f t="shared" si="41"/>
        <v xml:space="preserve"> </v>
      </c>
      <c r="G554" s="37" t="str">
        <f t="shared" ca="1" si="42"/>
        <v xml:space="preserve"> </v>
      </c>
    </row>
    <row r="555" spans="1:7" x14ac:dyDescent="0.25">
      <c r="A555" s="159">
        <f t="shared" si="43"/>
        <v>44585.041666666664</v>
      </c>
      <c r="B555" s="24">
        <v>553</v>
      </c>
      <c r="C555" s="23">
        <f t="shared" si="44"/>
        <v>44585</v>
      </c>
      <c r="D555" s="24">
        <v>1</v>
      </c>
      <c r="E555" s="22" t="str">
        <f t="shared" si="40"/>
        <v>ASET</v>
      </c>
      <c r="F555" s="36" t="str">
        <f t="shared" si="41"/>
        <v xml:space="preserve"> </v>
      </c>
      <c r="G555" s="37" t="str">
        <f t="shared" ca="1" si="42"/>
        <v xml:space="preserve"> </v>
      </c>
    </row>
    <row r="556" spans="1:7" x14ac:dyDescent="0.25">
      <c r="A556" s="159">
        <f t="shared" si="43"/>
        <v>44585.083333333336</v>
      </c>
      <c r="B556" s="24">
        <v>554</v>
      </c>
      <c r="C556" s="23">
        <f t="shared" si="44"/>
        <v>44585</v>
      </c>
      <c r="D556" s="24">
        <v>2</v>
      </c>
      <c r="E556" s="22" t="str">
        <f t="shared" si="40"/>
        <v>ASET</v>
      </c>
      <c r="F556" s="36" t="str">
        <f t="shared" si="41"/>
        <v xml:space="preserve"> </v>
      </c>
      <c r="G556" s="37" t="str">
        <f t="shared" ca="1" si="42"/>
        <v xml:space="preserve"> </v>
      </c>
    </row>
    <row r="557" spans="1:7" x14ac:dyDescent="0.25">
      <c r="A557" s="159">
        <f t="shared" si="43"/>
        <v>44585.125</v>
      </c>
      <c r="B557" s="24">
        <v>555</v>
      </c>
      <c r="C557" s="23">
        <f t="shared" si="44"/>
        <v>44585</v>
      </c>
      <c r="D557" s="24">
        <v>3</v>
      </c>
      <c r="E557" s="22" t="str">
        <f t="shared" si="40"/>
        <v>ASET</v>
      </c>
      <c r="F557" s="36" t="str">
        <f t="shared" si="41"/>
        <v xml:space="preserve"> </v>
      </c>
      <c r="G557" s="37" t="str">
        <f t="shared" ca="1" si="42"/>
        <v xml:space="preserve"> </v>
      </c>
    </row>
    <row r="558" spans="1:7" x14ac:dyDescent="0.25">
      <c r="A558" s="159">
        <f t="shared" si="43"/>
        <v>44585.166666666664</v>
      </c>
      <c r="B558" s="24">
        <v>556</v>
      </c>
      <c r="C558" s="23">
        <f t="shared" si="44"/>
        <v>44585</v>
      </c>
      <c r="D558" s="24">
        <v>4</v>
      </c>
      <c r="E558" s="22" t="str">
        <f t="shared" si="40"/>
        <v>ASET</v>
      </c>
      <c r="F558" s="36" t="str">
        <f t="shared" si="41"/>
        <v xml:space="preserve"> </v>
      </c>
      <c r="G558" s="37" t="str">
        <f t="shared" ca="1" si="42"/>
        <v xml:space="preserve"> </v>
      </c>
    </row>
    <row r="559" spans="1:7" x14ac:dyDescent="0.25">
      <c r="A559" s="159">
        <f t="shared" si="43"/>
        <v>44585.208333333336</v>
      </c>
      <c r="B559" s="24">
        <v>557</v>
      </c>
      <c r="C559" s="23">
        <f t="shared" si="44"/>
        <v>44585</v>
      </c>
      <c r="D559" s="24">
        <v>5</v>
      </c>
      <c r="E559" s="22" t="str">
        <f t="shared" si="40"/>
        <v>ASET</v>
      </c>
      <c r="F559" s="36" t="str">
        <f t="shared" si="41"/>
        <v xml:space="preserve"> </v>
      </c>
      <c r="G559" s="37" t="str">
        <f t="shared" ca="1" si="42"/>
        <v xml:space="preserve"> </v>
      </c>
    </row>
    <row r="560" spans="1:7" x14ac:dyDescent="0.25">
      <c r="A560" s="159">
        <f t="shared" si="43"/>
        <v>44585.25</v>
      </c>
      <c r="B560" s="24">
        <v>558</v>
      </c>
      <c r="C560" s="23">
        <f t="shared" si="44"/>
        <v>44585</v>
      </c>
      <c r="D560" s="24">
        <v>6</v>
      </c>
      <c r="E560" s="22" t="str">
        <f t="shared" si="40"/>
        <v>ASET</v>
      </c>
      <c r="F560" s="36" t="str">
        <f t="shared" si="41"/>
        <v xml:space="preserve"> </v>
      </c>
      <c r="G560" s="37" t="str">
        <f t="shared" ca="1" si="42"/>
        <v xml:space="preserve"> </v>
      </c>
    </row>
    <row r="561" spans="1:7" x14ac:dyDescent="0.25">
      <c r="A561" s="159">
        <f t="shared" si="43"/>
        <v>44585.291666666664</v>
      </c>
      <c r="B561" s="24">
        <v>559</v>
      </c>
      <c r="C561" s="23">
        <f t="shared" si="44"/>
        <v>44585</v>
      </c>
      <c r="D561" s="24">
        <v>7</v>
      </c>
      <c r="E561" s="22" t="str">
        <f t="shared" si="40"/>
        <v>ASET</v>
      </c>
      <c r="F561" s="36" t="str">
        <f t="shared" si="41"/>
        <v xml:space="preserve"> </v>
      </c>
      <c r="G561" s="37" t="str">
        <f t="shared" ca="1" si="42"/>
        <v xml:space="preserve"> </v>
      </c>
    </row>
    <row r="562" spans="1:7" x14ac:dyDescent="0.25">
      <c r="A562" s="159">
        <f t="shared" si="43"/>
        <v>44585.333333333336</v>
      </c>
      <c r="B562" s="24">
        <v>560</v>
      </c>
      <c r="C562" s="23">
        <f t="shared" si="44"/>
        <v>44585</v>
      </c>
      <c r="D562" s="24">
        <v>8</v>
      </c>
      <c r="E562" s="22" t="str">
        <f t="shared" si="40"/>
        <v>ASET</v>
      </c>
      <c r="F562" s="36" t="str">
        <f t="shared" si="41"/>
        <v xml:space="preserve"> </v>
      </c>
      <c r="G562" s="37" t="str">
        <f t="shared" ca="1" si="42"/>
        <v xml:space="preserve"> </v>
      </c>
    </row>
    <row r="563" spans="1:7" x14ac:dyDescent="0.25">
      <c r="A563" s="159">
        <f t="shared" si="43"/>
        <v>44585.375</v>
      </c>
      <c r="B563" s="24">
        <v>561</v>
      </c>
      <c r="C563" s="23">
        <f t="shared" si="44"/>
        <v>44585</v>
      </c>
      <c r="D563" s="24">
        <v>9</v>
      </c>
      <c r="E563" s="22" t="str">
        <f t="shared" si="40"/>
        <v>ASET</v>
      </c>
      <c r="F563" s="36" t="str">
        <f t="shared" si="41"/>
        <v xml:space="preserve"> </v>
      </c>
      <c r="G563" s="37" t="str">
        <f t="shared" ca="1" si="42"/>
        <v xml:space="preserve"> </v>
      </c>
    </row>
    <row r="564" spans="1:7" x14ac:dyDescent="0.25">
      <c r="A564" s="159">
        <f t="shared" si="43"/>
        <v>44585.416666666664</v>
      </c>
      <c r="B564" s="24">
        <v>562</v>
      </c>
      <c r="C564" s="23">
        <f t="shared" si="44"/>
        <v>44585</v>
      </c>
      <c r="D564" s="24">
        <v>10</v>
      </c>
      <c r="E564" s="22" t="str">
        <f t="shared" si="40"/>
        <v>ASET</v>
      </c>
      <c r="F564" s="36" t="str">
        <f t="shared" si="41"/>
        <v xml:space="preserve"> </v>
      </c>
      <c r="G564" s="37" t="str">
        <f t="shared" ca="1" si="42"/>
        <v xml:space="preserve"> </v>
      </c>
    </row>
    <row r="565" spans="1:7" x14ac:dyDescent="0.25">
      <c r="A565" s="159">
        <f t="shared" si="43"/>
        <v>44585.458333333336</v>
      </c>
      <c r="B565" s="24">
        <v>563</v>
      </c>
      <c r="C565" s="23">
        <f t="shared" si="44"/>
        <v>44585</v>
      </c>
      <c r="D565" s="24">
        <v>11</v>
      </c>
      <c r="E565" s="22" t="str">
        <f t="shared" si="40"/>
        <v>ASET</v>
      </c>
      <c r="F565" s="36" t="str">
        <f t="shared" si="41"/>
        <v xml:space="preserve"> </v>
      </c>
      <c r="G565" s="37" t="str">
        <f t="shared" ca="1" si="42"/>
        <v xml:space="preserve"> </v>
      </c>
    </row>
    <row r="566" spans="1:7" x14ac:dyDescent="0.25">
      <c r="A566" s="159">
        <f t="shared" si="43"/>
        <v>44585.5</v>
      </c>
      <c r="B566" s="24">
        <v>564</v>
      </c>
      <c r="C566" s="23">
        <f t="shared" si="44"/>
        <v>44585</v>
      </c>
      <c r="D566" s="24">
        <v>12</v>
      </c>
      <c r="E566" s="22" t="str">
        <f t="shared" si="40"/>
        <v>ASET</v>
      </c>
      <c r="F566" s="36" t="str">
        <f t="shared" si="41"/>
        <v xml:space="preserve"> </v>
      </c>
      <c r="G566" s="37" t="str">
        <f t="shared" ca="1" si="42"/>
        <v xml:space="preserve"> </v>
      </c>
    </row>
    <row r="567" spans="1:7" x14ac:dyDescent="0.25">
      <c r="A567" s="159">
        <f t="shared" si="43"/>
        <v>44585.541666666664</v>
      </c>
      <c r="B567" s="24">
        <v>565</v>
      </c>
      <c r="C567" s="23">
        <f t="shared" si="44"/>
        <v>44585</v>
      </c>
      <c r="D567" s="24">
        <v>13</v>
      </c>
      <c r="E567" s="22" t="str">
        <f t="shared" si="40"/>
        <v>ASET</v>
      </c>
      <c r="F567" s="36" t="str">
        <f t="shared" si="41"/>
        <v xml:space="preserve"> </v>
      </c>
      <c r="G567" s="37" t="str">
        <f t="shared" ca="1" si="42"/>
        <v xml:space="preserve"> </v>
      </c>
    </row>
    <row r="568" spans="1:7" x14ac:dyDescent="0.25">
      <c r="A568" s="159">
        <f t="shared" si="43"/>
        <v>44585.583333333336</v>
      </c>
      <c r="B568" s="24">
        <v>566</v>
      </c>
      <c r="C568" s="23">
        <f t="shared" si="44"/>
        <v>44585</v>
      </c>
      <c r="D568" s="24">
        <v>14</v>
      </c>
      <c r="E568" s="22" t="str">
        <f t="shared" si="40"/>
        <v>ASET</v>
      </c>
      <c r="F568" s="36" t="str">
        <f t="shared" si="41"/>
        <v xml:space="preserve"> </v>
      </c>
      <c r="G568" s="37" t="str">
        <f t="shared" ca="1" si="42"/>
        <v xml:space="preserve"> </v>
      </c>
    </row>
    <row r="569" spans="1:7" x14ac:dyDescent="0.25">
      <c r="A569" s="159">
        <f t="shared" si="43"/>
        <v>44585.625</v>
      </c>
      <c r="B569" s="24">
        <v>567</v>
      </c>
      <c r="C569" s="23">
        <f t="shared" si="44"/>
        <v>44585</v>
      </c>
      <c r="D569" s="24">
        <v>15</v>
      </c>
      <c r="E569" s="22" t="str">
        <f t="shared" si="40"/>
        <v>ASET</v>
      </c>
      <c r="F569" s="36" t="str">
        <f t="shared" si="41"/>
        <v xml:space="preserve"> </v>
      </c>
      <c r="G569" s="37" t="str">
        <f t="shared" ca="1" si="42"/>
        <v xml:space="preserve"> </v>
      </c>
    </row>
    <row r="570" spans="1:7" x14ac:dyDescent="0.25">
      <c r="A570" s="159">
        <f t="shared" si="43"/>
        <v>44585.666666666664</v>
      </c>
      <c r="B570" s="24">
        <v>568</v>
      </c>
      <c r="C570" s="23">
        <f t="shared" si="44"/>
        <v>44585</v>
      </c>
      <c r="D570" s="24">
        <v>16</v>
      </c>
      <c r="E570" s="22" t="str">
        <f t="shared" si="40"/>
        <v>ASET</v>
      </c>
      <c r="F570" s="36" t="str">
        <f t="shared" si="41"/>
        <v xml:space="preserve"> </v>
      </c>
      <c r="G570" s="37" t="str">
        <f t="shared" ca="1" si="42"/>
        <v xml:space="preserve"> </v>
      </c>
    </row>
    <row r="571" spans="1:7" x14ac:dyDescent="0.25">
      <c r="A571" s="159">
        <f t="shared" si="43"/>
        <v>44585.708333333336</v>
      </c>
      <c r="B571" s="24">
        <v>569</v>
      </c>
      <c r="C571" s="23">
        <f t="shared" si="44"/>
        <v>44585</v>
      </c>
      <c r="D571" s="24">
        <v>17</v>
      </c>
      <c r="E571" s="22" t="str">
        <f t="shared" si="40"/>
        <v>ASET</v>
      </c>
      <c r="F571" s="36" t="str">
        <f t="shared" si="41"/>
        <v xml:space="preserve"> </v>
      </c>
      <c r="G571" s="37" t="str">
        <f t="shared" ca="1" si="42"/>
        <v xml:space="preserve"> </v>
      </c>
    </row>
    <row r="572" spans="1:7" x14ac:dyDescent="0.25">
      <c r="A572" s="159">
        <f t="shared" si="43"/>
        <v>44585.75</v>
      </c>
      <c r="B572" s="24">
        <v>570</v>
      </c>
      <c r="C572" s="23">
        <f t="shared" si="44"/>
        <v>44585</v>
      </c>
      <c r="D572" s="24">
        <v>18</v>
      </c>
      <c r="E572" s="22" t="str">
        <f t="shared" si="40"/>
        <v>ASET</v>
      </c>
      <c r="F572" s="36" t="str">
        <f t="shared" si="41"/>
        <v xml:space="preserve"> </v>
      </c>
      <c r="G572" s="37" t="str">
        <f t="shared" ca="1" si="42"/>
        <v xml:space="preserve"> </v>
      </c>
    </row>
    <row r="573" spans="1:7" x14ac:dyDescent="0.25">
      <c r="A573" s="159">
        <f t="shared" si="43"/>
        <v>44585.791666666664</v>
      </c>
      <c r="B573" s="24">
        <v>571</v>
      </c>
      <c r="C573" s="23">
        <f t="shared" si="44"/>
        <v>44585</v>
      </c>
      <c r="D573" s="24">
        <v>19</v>
      </c>
      <c r="E573" s="22" t="str">
        <f t="shared" si="40"/>
        <v>ASET</v>
      </c>
      <c r="F573" s="36" t="str">
        <f t="shared" si="41"/>
        <v xml:space="preserve"> </v>
      </c>
      <c r="G573" s="37" t="str">
        <f t="shared" ca="1" si="42"/>
        <v xml:space="preserve"> </v>
      </c>
    </row>
    <row r="574" spans="1:7" x14ac:dyDescent="0.25">
      <c r="A574" s="159">
        <f t="shared" si="43"/>
        <v>44585.833333333336</v>
      </c>
      <c r="B574" s="24">
        <v>572</v>
      </c>
      <c r="C574" s="23">
        <f t="shared" si="44"/>
        <v>44585</v>
      </c>
      <c r="D574" s="24">
        <v>20</v>
      </c>
      <c r="E574" s="22" t="str">
        <f t="shared" si="40"/>
        <v>ASET</v>
      </c>
      <c r="F574" s="36" t="str">
        <f t="shared" si="41"/>
        <v xml:space="preserve"> </v>
      </c>
      <c r="G574" s="37" t="str">
        <f t="shared" ca="1" si="42"/>
        <v xml:space="preserve"> </v>
      </c>
    </row>
    <row r="575" spans="1:7" x14ac:dyDescent="0.25">
      <c r="A575" s="159">
        <f t="shared" si="43"/>
        <v>44585.875</v>
      </c>
      <c r="B575" s="24">
        <v>573</v>
      </c>
      <c r="C575" s="23">
        <f t="shared" si="44"/>
        <v>44585</v>
      </c>
      <c r="D575" s="24">
        <v>21</v>
      </c>
      <c r="E575" s="22" t="str">
        <f t="shared" si="40"/>
        <v>ASET</v>
      </c>
      <c r="F575" s="36" t="str">
        <f t="shared" si="41"/>
        <v xml:space="preserve"> </v>
      </c>
      <c r="G575" s="37" t="str">
        <f t="shared" ca="1" si="42"/>
        <v xml:space="preserve"> </v>
      </c>
    </row>
    <row r="576" spans="1:7" x14ac:dyDescent="0.25">
      <c r="A576" s="159">
        <f t="shared" si="43"/>
        <v>44585.916666666664</v>
      </c>
      <c r="B576" s="24">
        <v>574</v>
      </c>
      <c r="C576" s="23">
        <f t="shared" si="44"/>
        <v>44585</v>
      </c>
      <c r="D576" s="24">
        <v>22</v>
      </c>
      <c r="E576" s="22" t="str">
        <f t="shared" si="40"/>
        <v>ASET</v>
      </c>
      <c r="F576" s="36" t="str">
        <f t="shared" si="41"/>
        <v xml:space="preserve"> </v>
      </c>
      <c r="G576" s="37" t="str">
        <f t="shared" ca="1" si="42"/>
        <v xml:space="preserve"> </v>
      </c>
    </row>
    <row r="577" spans="1:7" x14ac:dyDescent="0.25">
      <c r="A577" s="159">
        <f t="shared" si="43"/>
        <v>44585.958333333336</v>
      </c>
      <c r="B577" s="24">
        <v>575</v>
      </c>
      <c r="C577" s="23">
        <f t="shared" si="44"/>
        <v>44585</v>
      </c>
      <c r="D577" s="24">
        <v>23</v>
      </c>
      <c r="E577" s="22" t="str">
        <f t="shared" si="40"/>
        <v>ASET</v>
      </c>
      <c r="F577" s="36" t="str">
        <f t="shared" si="41"/>
        <v xml:space="preserve"> </v>
      </c>
      <c r="G577" s="37" t="str">
        <f t="shared" ca="1" si="42"/>
        <v xml:space="preserve"> </v>
      </c>
    </row>
    <row r="578" spans="1:7" x14ac:dyDescent="0.25">
      <c r="A578" s="159">
        <f t="shared" si="43"/>
        <v>44586</v>
      </c>
      <c r="B578" s="24">
        <v>576</v>
      </c>
      <c r="C578" s="23">
        <f t="shared" si="44"/>
        <v>44585</v>
      </c>
      <c r="D578" s="24">
        <v>24</v>
      </c>
      <c r="E578" s="22" t="str">
        <f t="shared" si="40"/>
        <v>ASET</v>
      </c>
      <c r="F578" s="36" t="str">
        <f t="shared" si="41"/>
        <v xml:space="preserve"> </v>
      </c>
      <c r="G578" s="37" t="str">
        <f t="shared" ca="1" si="42"/>
        <v xml:space="preserve"> </v>
      </c>
    </row>
    <row r="579" spans="1:7" x14ac:dyDescent="0.25">
      <c r="A579" s="159">
        <f t="shared" si="43"/>
        <v>44586.041666666664</v>
      </c>
      <c r="B579" s="24">
        <v>577</v>
      </c>
      <c r="C579" s="23">
        <f t="shared" si="44"/>
        <v>44586</v>
      </c>
      <c r="D579" s="24">
        <v>1</v>
      </c>
      <c r="E579" s="22" t="str">
        <f t="shared" ref="E579:E642" si="45">Unit</f>
        <v>ASET</v>
      </c>
      <c r="F579" s="36" t="str">
        <f t="shared" ref="F579:F642" si="46">IF(OR(AND((C579+TIME(D579-1,0,0))&gt;=Contin_Outage_Fm_01,(C579+TIME(D579-1,0,0))&lt;FLOOR(Contin_Outage_To_01,1/24)),AND((C579+TIME(D579 -1,0,0))&gt;=Contin_Outage_Fm_02,(C579+TIME(D579 -1,0,0))&lt;FLOOR(Contin_Outage_To_02,1/24)),AND((C579+TIME(D579 -1,0,0))&gt;=Contin_Outage_Fm_03,(C579+TIME(D579 -1,0,0))&lt;FLOOR(Contin_Outage_To_03,1/24)),AND((C579+TIME(D579 -1,0,0))&gt;=Contin_Outage_Fm_04,(C579+TIME(D579 -1,0,0))&lt;FLOOR(Contin_Outage_To_04,1/24)),AND((C579+TIME(D579 -1,0,0))&gt;=Contin_Outage_Fm_05,(C579+TIME(D579 -1,0,0))&lt;FLOOR(Contin_Outage_To_05,1/24)),AND((C579+TIME(D579 -1,0,0))&gt;=Contin_Outage_Fm_06,(C579+TIME(D579 -1,0,0))&lt;FLOOR(Contin_Outage_To_06,1/24)),AND((C579+TIME(D579 -1,0,0))&gt;=Contin_Outage_Fm_07,(C579+TIME(D579 -1,0,0))&lt;FLOOR(Contin_Outage_To_07,1/24)),AND((C579+TIME(D579 -1,0,0))&gt;=Contin_Outage_Fm_08,(C579+TIME(D579 -1,0,0))&lt;FLOOR(Contin_Outage_To_08,1/24)),AND((C579+TIME(D579 -1,0,0))&gt;=Contin_Outage_Fm_09,(C579+TIME(D579 -1,0,0))&lt;FLOOR(Contin_Outage_To_09,1/24)),AND((C579+TIME(D579 -1,0,0))&gt;=Contin_Outage_Fm_10,(C579+TIME(D579 -1,0,0))&lt;FLOOR(Contin_Outage_To_10,1/24)),AND(C579&gt;=(IF(AND(HOUR(Daily_Outage_Fm_01)=0,MINUTE(Daily_Outage_Fm_01)=0),Daily_Outage_Fm_01,Daily_Outage_Fm_01 -1)),C579&lt;=(IF(HOUR(Daily_Outage_To_01)=0,Daily_Outage_To_01 -1,Daily_Outage_To_01)),D579 -1&gt;=HOUR(CEILING(Daily_Outage_Fm_01,1/24)),D579 -1&lt;(IF(HOUR(Daily_Outage_To_01)=0,24,HOUR(Daily_Outage_To_01)))),AND(C579&gt;=(IF(AND(HOUR(Daily_Outage_Fm_02)=0,MINUTE(Daily_Outage_Fm_02)=0),Daily_Outage_Fm_02,Daily_Outage_Fm_02 -1)),C579&lt;=(IF(HOUR(Daily_Outage_To_02)=0,Daily_Outage_To_02 -1,Daily_Outage_To_02)),D579 -1&gt;=HOUR(CEILING(Daily_Outage_Fm_02,1/24)),D579 -1&lt;(IF(HOUR(Daily_Outage_To_02)=0,24,HOUR(Daily_Outage_To_02)))),AND(C579&gt;=(IF(AND(HOUR(Daily_Outage_Fm_03)=0,MINUTE(Daily_Outage_Fm_03)=0),Daily_Outage_Fm_03,Daily_Outage_Fm_03 -1)),C579&lt;=(IF(HOUR(Daily_Outage_To_03)=0,Daily_Outage_To_03 -1,Daily_Outage_To_03)),D579 -1&gt;=HOUR(CEILING(Daily_Outage_Fm_03,1/24)),D579 -1&lt;(IF(HOUR(Daily_Outage_To_03)=0,24,HOUR(Daily_Outage_To_03)))),AND(C579&gt;=(IF(AND(HOUR(Daily_Outage_Fm_04)=0,MINUTE(Daily_Outage_Fm_04)=0),Daily_Outage_Fm_04,Daily_Outage_Fm_04 -1)),C579&lt;=(IF(HOUR(Daily_Outage_To_04)=0,Daily_Outage_To_04 -1,Daily_Outage_To_04)),D579 -1&gt;=HOUR(CEILING(Daily_Outage_Fm_04,1/24)),D579 -1&lt;(IF(HOUR(Daily_Outage_To_04)=0,24,HOUR(Daily_Outage_To_04)))),AND(C579&gt;=(IF(AND(HOUR(Daily_Outage_Fm_05)=0,MINUTE(Daily_Outage_Fm_05)=0),Daily_Outage_Fm_05,Daily_Outage_Fm_05 -1)),C579&lt;=(IF(HOUR(Daily_Outage_To_05)=0,Daily_Outage_To_05 -1,Daily_Outage_To_05)),D579 -1&gt;=HOUR(CEILING(Daily_Outage_Fm_05,1/24)),D579 -1&lt;(IF(HOUR(Daily_Outage_To_05)=0,24,HOUR(Daily_Outage_To_05)))),AND(C579&gt;=(IF(AND(HOUR(Daily_Outage_Fm_06)=0,MINUTE(Daily_Outage_Fm_06)=0),Daily_Outage_Fm_06,Daily_Outage_Fm_06 -1)),C579&lt;=(IF(HOUR(Daily_Outage_To_06)=0,Daily_Outage_To_06 -1,Daily_Outage_To_06)),D579 -1&gt;=HOUR(CEILING(Daily_Outage_Fm_06,1/24)),D579 -1&lt;(IF(HOUR(Daily_Outage_To_06)=0,24,HOUR(Daily_Outage_To_06)))),AND(C579&gt;=(IF(AND(HOUR(Daily_Outage_Fm_07)=0,MINUTE(Daily_Outage_Fm_07)=0),Daily_Outage_Fm_07,Daily_Outage_Fm_07 -1)),C579&lt;=(IF(HOUR(Daily_Outage_To_07)=0,Daily_Outage_To_07 -1,Daily_Outage_To_07)),D579 -1&gt;=HOUR(CEILING(Daily_Outage_Fm_07,1/24)),D579 -1&lt;(IF(HOUR(Daily_Outage_To_07)=0,24,HOUR(Daily_Outage_To_07)))),AND(C579&gt;=(IF(AND(HOUR(Daily_Outage_Fm_08)=0,MINUTE(Daily_Outage_Fm_08)=0),Daily_Outage_Fm_08,Daily_Outage_Fm_08 -1)),C579&lt;=(IF(HOUR(Daily_Outage_To_08)=0,Daily_Outage_To_08 -1,Daily_Outage_To_08)),D579 -1&gt;=HOUR(CEILING(Daily_Outage_Fm_08,1/24)),D579 -1&lt;(IF(HOUR(Daily_Outage_To_08)=0,24,HOUR(Daily_Outage_To_08)))),AND(C579&gt;=(IF(AND(HOUR(Daily_Outage_Fm_09)=0,MINUTE(Daily_Outage_Fm_09)=0),Daily_Outage_Fm_09,Daily_Outage_Fm_09 -1)),C579&lt;=(IF(HOUR(Daily_Outage_To_09)=0,Daily_Outage_To_09 -1,Daily_Outage_To_09)),D579 -1&gt;=HOUR(CEILING(Daily_Outage_Fm_09,1/24)),D579 -1&lt;(IF(HOUR(Daily_Outage_To_09)=0,24,HOUR(Daily_Outage_To_09)))),AND(C579&gt;=(IF(AND(HOUR(Daily_Outage_Fm_10)=0,MINUTE(Daily_Outage_Fm_10)=0),Daily_Outage_Fm_10,Daily_Outage_Fm_10 -1)),C579&lt;=(IF(HOUR(Daily_Outage_To_10)=0,Daily_Outage_To_10 -1,Daily_Outage_To_10)),D579 -1&gt;=HOUR(CEILING(Daily_Outage_Fm_10,1/24)),D579 -1&lt;(IF(HOUR(Daily_Outage_To_10)=0,24,HOUR(Daily_Outage_To_10))))
),"Outage"," ")</f>
        <v xml:space="preserve"> </v>
      </c>
      <c r="G579" s="37" t="str">
        <f t="shared" ref="G579:G642" ca="1" si="47">IF(SUM(INDIRECT("'Arming Payment'!"&amp;"I"&amp;MATCH(B579,Range_ArmingPayment_HourOfMonth,0)&amp;":I"&amp;(MATCH(B579,Range_ArmingPayment_HourOfMonth,0)+2)))&gt;0,"Armed"," ")</f>
        <v xml:space="preserve"> </v>
      </c>
    </row>
    <row r="580" spans="1:7" x14ac:dyDescent="0.25">
      <c r="A580" s="159">
        <f t="shared" ref="A580:A643" si="48">C580+(D580/24)</f>
        <v>44586.083333333336</v>
      </c>
      <c r="B580" s="24">
        <v>578</v>
      </c>
      <c r="C580" s="23">
        <f t="shared" si="44"/>
        <v>44586</v>
      </c>
      <c r="D580" s="24">
        <v>2</v>
      </c>
      <c r="E580" s="22" t="str">
        <f t="shared" si="45"/>
        <v>ASET</v>
      </c>
      <c r="F580" s="36" t="str">
        <f t="shared" si="46"/>
        <v xml:space="preserve"> </v>
      </c>
      <c r="G580" s="37" t="str">
        <f t="shared" ca="1" si="47"/>
        <v xml:space="preserve"> </v>
      </c>
    </row>
    <row r="581" spans="1:7" x14ac:dyDescent="0.25">
      <c r="A581" s="159">
        <f t="shared" si="48"/>
        <v>44586.125</v>
      </c>
      <c r="B581" s="24">
        <v>579</v>
      </c>
      <c r="C581" s="23">
        <f t="shared" ref="C581:C644" si="49">IF(D581&gt;D580,C580,C580+1)</f>
        <v>44586</v>
      </c>
      <c r="D581" s="24">
        <v>3</v>
      </c>
      <c r="E581" s="22" t="str">
        <f t="shared" si="45"/>
        <v>ASET</v>
      </c>
      <c r="F581" s="36" t="str">
        <f t="shared" si="46"/>
        <v xml:space="preserve"> </v>
      </c>
      <c r="G581" s="37" t="str">
        <f t="shared" ca="1" si="47"/>
        <v xml:space="preserve"> </v>
      </c>
    </row>
    <row r="582" spans="1:7" x14ac:dyDescent="0.25">
      <c r="A582" s="159">
        <f t="shared" si="48"/>
        <v>44586.166666666664</v>
      </c>
      <c r="B582" s="24">
        <v>580</v>
      </c>
      <c r="C582" s="23">
        <f t="shared" si="49"/>
        <v>44586</v>
      </c>
      <c r="D582" s="24">
        <v>4</v>
      </c>
      <c r="E582" s="22" t="str">
        <f t="shared" si="45"/>
        <v>ASET</v>
      </c>
      <c r="F582" s="36" t="str">
        <f t="shared" si="46"/>
        <v xml:space="preserve"> </v>
      </c>
      <c r="G582" s="37" t="str">
        <f t="shared" ca="1" si="47"/>
        <v xml:space="preserve"> </v>
      </c>
    </row>
    <row r="583" spans="1:7" x14ac:dyDescent="0.25">
      <c r="A583" s="159">
        <f t="shared" si="48"/>
        <v>44586.208333333336</v>
      </c>
      <c r="B583" s="24">
        <v>581</v>
      </c>
      <c r="C583" s="23">
        <f t="shared" si="49"/>
        <v>44586</v>
      </c>
      <c r="D583" s="24">
        <v>5</v>
      </c>
      <c r="E583" s="22" t="str">
        <f t="shared" si="45"/>
        <v>ASET</v>
      </c>
      <c r="F583" s="36" t="str">
        <f t="shared" si="46"/>
        <v xml:space="preserve"> </v>
      </c>
      <c r="G583" s="37" t="str">
        <f t="shared" ca="1" si="47"/>
        <v xml:space="preserve"> </v>
      </c>
    </row>
    <row r="584" spans="1:7" x14ac:dyDescent="0.25">
      <c r="A584" s="159">
        <f t="shared" si="48"/>
        <v>44586.25</v>
      </c>
      <c r="B584" s="24">
        <v>582</v>
      </c>
      <c r="C584" s="23">
        <f t="shared" si="49"/>
        <v>44586</v>
      </c>
      <c r="D584" s="24">
        <v>6</v>
      </c>
      <c r="E584" s="22" t="str">
        <f t="shared" si="45"/>
        <v>ASET</v>
      </c>
      <c r="F584" s="36" t="str">
        <f t="shared" si="46"/>
        <v xml:space="preserve"> </v>
      </c>
      <c r="G584" s="37" t="str">
        <f t="shared" ca="1" si="47"/>
        <v xml:space="preserve"> </v>
      </c>
    </row>
    <row r="585" spans="1:7" x14ac:dyDescent="0.25">
      <c r="A585" s="159">
        <f t="shared" si="48"/>
        <v>44586.291666666664</v>
      </c>
      <c r="B585" s="24">
        <v>583</v>
      </c>
      <c r="C585" s="23">
        <f t="shared" si="49"/>
        <v>44586</v>
      </c>
      <c r="D585" s="24">
        <v>7</v>
      </c>
      <c r="E585" s="22" t="str">
        <f t="shared" si="45"/>
        <v>ASET</v>
      </c>
      <c r="F585" s="36" t="str">
        <f t="shared" si="46"/>
        <v xml:space="preserve"> </v>
      </c>
      <c r="G585" s="37" t="str">
        <f t="shared" ca="1" si="47"/>
        <v xml:space="preserve"> </v>
      </c>
    </row>
    <row r="586" spans="1:7" x14ac:dyDescent="0.25">
      <c r="A586" s="159">
        <f t="shared" si="48"/>
        <v>44586.333333333336</v>
      </c>
      <c r="B586" s="24">
        <v>584</v>
      </c>
      <c r="C586" s="23">
        <f t="shared" si="49"/>
        <v>44586</v>
      </c>
      <c r="D586" s="24">
        <v>8</v>
      </c>
      <c r="E586" s="22" t="str">
        <f t="shared" si="45"/>
        <v>ASET</v>
      </c>
      <c r="F586" s="36" t="str">
        <f t="shared" si="46"/>
        <v xml:space="preserve"> </v>
      </c>
      <c r="G586" s="37" t="str">
        <f t="shared" ca="1" si="47"/>
        <v xml:space="preserve"> </v>
      </c>
    </row>
    <row r="587" spans="1:7" x14ac:dyDescent="0.25">
      <c r="A587" s="159">
        <f t="shared" si="48"/>
        <v>44586.375</v>
      </c>
      <c r="B587" s="24">
        <v>585</v>
      </c>
      <c r="C587" s="23">
        <f t="shared" si="49"/>
        <v>44586</v>
      </c>
      <c r="D587" s="24">
        <v>9</v>
      </c>
      <c r="E587" s="22" t="str">
        <f t="shared" si="45"/>
        <v>ASET</v>
      </c>
      <c r="F587" s="36" t="str">
        <f t="shared" si="46"/>
        <v xml:space="preserve"> </v>
      </c>
      <c r="G587" s="37" t="str">
        <f t="shared" ca="1" si="47"/>
        <v xml:space="preserve"> </v>
      </c>
    </row>
    <row r="588" spans="1:7" x14ac:dyDescent="0.25">
      <c r="A588" s="159">
        <f t="shared" si="48"/>
        <v>44586.416666666664</v>
      </c>
      <c r="B588" s="24">
        <v>586</v>
      </c>
      <c r="C588" s="23">
        <f t="shared" si="49"/>
        <v>44586</v>
      </c>
      <c r="D588" s="24">
        <v>10</v>
      </c>
      <c r="E588" s="22" t="str">
        <f t="shared" si="45"/>
        <v>ASET</v>
      </c>
      <c r="F588" s="36" t="str">
        <f t="shared" si="46"/>
        <v xml:space="preserve"> </v>
      </c>
      <c r="G588" s="37" t="str">
        <f t="shared" ca="1" si="47"/>
        <v xml:space="preserve"> </v>
      </c>
    </row>
    <row r="589" spans="1:7" x14ac:dyDescent="0.25">
      <c r="A589" s="159">
        <f t="shared" si="48"/>
        <v>44586.458333333336</v>
      </c>
      <c r="B589" s="24">
        <v>587</v>
      </c>
      <c r="C589" s="23">
        <f t="shared" si="49"/>
        <v>44586</v>
      </c>
      <c r="D589" s="24">
        <v>11</v>
      </c>
      <c r="E589" s="22" t="str">
        <f t="shared" si="45"/>
        <v>ASET</v>
      </c>
      <c r="F589" s="36" t="str">
        <f t="shared" si="46"/>
        <v xml:space="preserve"> </v>
      </c>
      <c r="G589" s="37" t="str">
        <f t="shared" ca="1" si="47"/>
        <v xml:space="preserve"> </v>
      </c>
    </row>
    <row r="590" spans="1:7" x14ac:dyDescent="0.25">
      <c r="A590" s="159">
        <f t="shared" si="48"/>
        <v>44586.5</v>
      </c>
      <c r="B590" s="24">
        <v>588</v>
      </c>
      <c r="C590" s="23">
        <f t="shared" si="49"/>
        <v>44586</v>
      </c>
      <c r="D590" s="24">
        <v>12</v>
      </c>
      <c r="E590" s="22" t="str">
        <f t="shared" si="45"/>
        <v>ASET</v>
      </c>
      <c r="F590" s="36" t="str">
        <f t="shared" si="46"/>
        <v xml:space="preserve"> </v>
      </c>
      <c r="G590" s="37" t="str">
        <f t="shared" ca="1" si="47"/>
        <v xml:space="preserve"> </v>
      </c>
    </row>
    <row r="591" spans="1:7" x14ac:dyDescent="0.25">
      <c r="A591" s="159">
        <f t="shared" si="48"/>
        <v>44586.541666666664</v>
      </c>
      <c r="B591" s="24">
        <v>589</v>
      </c>
      <c r="C591" s="23">
        <f t="shared" si="49"/>
        <v>44586</v>
      </c>
      <c r="D591" s="24">
        <v>13</v>
      </c>
      <c r="E591" s="22" t="str">
        <f t="shared" si="45"/>
        <v>ASET</v>
      </c>
      <c r="F591" s="36" t="str">
        <f t="shared" si="46"/>
        <v xml:space="preserve"> </v>
      </c>
      <c r="G591" s="37" t="str">
        <f t="shared" ca="1" si="47"/>
        <v xml:space="preserve"> </v>
      </c>
    </row>
    <row r="592" spans="1:7" x14ac:dyDescent="0.25">
      <c r="A592" s="159">
        <f t="shared" si="48"/>
        <v>44586.583333333336</v>
      </c>
      <c r="B592" s="24">
        <v>590</v>
      </c>
      <c r="C592" s="23">
        <f t="shared" si="49"/>
        <v>44586</v>
      </c>
      <c r="D592" s="24">
        <v>14</v>
      </c>
      <c r="E592" s="22" t="str">
        <f t="shared" si="45"/>
        <v>ASET</v>
      </c>
      <c r="F592" s="36" t="str">
        <f t="shared" si="46"/>
        <v xml:space="preserve"> </v>
      </c>
      <c r="G592" s="37" t="str">
        <f t="shared" ca="1" si="47"/>
        <v xml:space="preserve"> </v>
      </c>
    </row>
    <row r="593" spans="1:7" x14ac:dyDescent="0.25">
      <c r="A593" s="159">
        <f t="shared" si="48"/>
        <v>44586.625</v>
      </c>
      <c r="B593" s="24">
        <v>591</v>
      </c>
      <c r="C593" s="23">
        <f t="shared" si="49"/>
        <v>44586</v>
      </c>
      <c r="D593" s="24">
        <v>15</v>
      </c>
      <c r="E593" s="22" t="str">
        <f t="shared" si="45"/>
        <v>ASET</v>
      </c>
      <c r="F593" s="36" t="str">
        <f t="shared" si="46"/>
        <v xml:space="preserve"> </v>
      </c>
      <c r="G593" s="37" t="str">
        <f t="shared" ca="1" si="47"/>
        <v xml:space="preserve"> </v>
      </c>
    </row>
    <row r="594" spans="1:7" x14ac:dyDescent="0.25">
      <c r="A594" s="159">
        <f t="shared" si="48"/>
        <v>44586.666666666664</v>
      </c>
      <c r="B594" s="24">
        <v>592</v>
      </c>
      <c r="C594" s="23">
        <f t="shared" si="49"/>
        <v>44586</v>
      </c>
      <c r="D594" s="24">
        <v>16</v>
      </c>
      <c r="E594" s="22" t="str">
        <f t="shared" si="45"/>
        <v>ASET</v>
      </c>
      <c r="F594" s="36" t="str">
        <f t="shared" si="46"/>
        <v xml:space="preserve"> </v>
      </c>
      <c r="G594" s="37" t="str">
        <f t="shared" ca="1" si="47"/>
        <v xml:space="preserve"> </v>
      </c>
    </row>
    <row r="595" spans="1:7" x14ac:dyDescent="0.25">
      <c r="A595" s="159">
        <f t="shared" si="48"/>
        <v>44586.708333333336</v>
      </c>
      <c r="B595" s="24">
        <v>593</v>
      </c>
      <c r="C595" s="23">
        <f t="shared" si="49"/>
        <v>44586</v>
      </c>
      <c r="D595" s="24">
        <v>17</v>
      </c>
      <c r="E595" s="22" t="str">
        <f t="shared" si="45"/>
        <v>ASET</v>
      </c>
      <c r="F595" s="36" t="str">
        <f t="shared" si="46"/>
        <v xml:space="preserve"> </v>
      </c>
      <c r="G595" s="37" t="str">
        <f t="shared" ca="1" si="47"/>
        <v xml:space="preserve"> </v>
      </c>
    </row>
    <row r="596" spans="1:7" x14ac:dyDescent="0.25">
      <c r="A596" s="159">
        <f t="shared" si="48"/>
        <v>44586.75</v>
      </c>
      <c r="B596" s="24">
        <v>594</v>
      </c>
      <c r="C596" s="23">
        <f t="shared" si="49"/>
        <v>44586</v>
      </c>
      <c r="D596" s="24">
        <v>18</v>
      </c>
      <c r="E596" s="22" t="str">
        <f t="shared" si="45"/>
        <v>ASET</v>
      </c>
      <c r="F596" s="36" t="str">
        <f t="shared" si="46"/>
        <v xml:space="preserve"> </v>
      </c>
      <c r="G596" s="37" t="str">
        <f t="shared" ca="1" si="47"/>
        <v xml:space="preserve"> </v>
      </c>
    </row>
    <row r="597" spans="1:7" x14ac:dyDescent="0.25">
      <c r="A597" s="159">
        <f t="shared" si="48"/>
        <v>44586.791666666664</v>
      </c>
      <c r="B597" s="24">
        <v>595</v>
      </c>
      <c r="C597" s="23">
        <f t="shared" si="49"/>
        <v>44586</v>
      </c>
      <c r="D597" s="24">
        <v>19</v>
      </c>
      <c r="E597" s="22" t="str">
        <f t="shared" si="45"/>
        <v>ASET</v>
      </c>
      <c r="F597" s="36" t="str">
        <f t="shared" si="46"/>
        <v xml:space="preserve"> </v>
      </c>
      <c r="G597" s="37" t="str">
        <f t="shared" ca="1" si="47"/>
        <v xml:space="preserve"> </v>
      </c>
    </row>
    <row r="598" spans="1:7" x14ac:dyDescent="0.25">
      <c r="A598" s="159">
        <f t="shared" si="48"/>
        <v>44586.833333333336</v>
      </c>
      <c r="B598" s="24">
        <v>596</v>
      </c>
      <c r="C598" s="23">
        <f t="shared" si="49"/>
        <v>44586</v>
      </c>
      <c r="D598" s="24">
        <v>20</v>
      </c>
      <c r="E598" s="22" t="str">
        <f t="shared" si="45"/>
        <v>ASET</v>
      </c>
      <c r="F598" s="36" t="str">
        <f t="shared" si="46"/>
        <v xml:space="preserve"> </v>
      </c>
      <c r="G598" s="37" t="str">
        <f t="shared" ca="1" si="47"/>
        <v xml:space="preserve"> </v>
      </c>
    </row>
    <row r="599" spans="1:7" x14ac:dyDescent="0.25">
      <c r="A599" s="159">
        <f t="shared" si="48"/>
        <v>44586.875</v>
      </c>
      <c r="B599" s="24">
        <v>597</v>
      </c>
      <c r="C599" s="23">
        <f t="shared" si="49"/>
        <v>44586</v>
      </c>
      <c r="D599" s="24">
        <v>21</v>
      </c>
      <c r="E599" s="22" t="str">
        <f t="shared" si="45"/>
        <v>ASET</v>
      </c>
      <c r="F599" s="36" t="str">
        <f t="shared" si="46"/>
        <v xml:space="preserve"> </v>
      </c>
      <c r="G599" s="37" t="str">
        <f t="shared" ca="1" si="47"/>
        <v xml:space="preserve"> </v>
      </c>
    </row>
    <row r="600" spans="1:7" x14ac:dyDescent="0.25">
      <c r="A600" s="159">
        <f t="shared" si="48"/>
        <v>44586.916666666664</v>
      </c>
      <c r="B600" s="24">
        <v>598</v>
      </c>
      <c r="C600" s="23">
        <f t="shared" si="49"/>
        <v>44586</v>
      </c>
      <c r="D600" s="24">
        <v>22</v>
      </c>
      <c r="E600" s="22" t="str">
        <f t="shared" si="45"/>
        <v>ASET</v>
      </c>
      <c r="F600" s="36" t="str">
        <f t="shared" si="46"/>
        <v xml:space="preserve"> </v>
      </c>
      <c r="G600" s="37" t="str">
        <f t="shared" ca="1" si="47"/>
        <v xml:space="preserve"> </v>
      </c>
    </row>
    <row r="601" spans="1:7" x14ac:dyDescent="0.25">
      <c r="A601" s="159">
        <f t="shared" si="48"/>
        <v>44586.958333333336</v>
      </c>
      <c r="B601" s="24">
        <v>599</v>
      </c>
      <c r="C601" s="23">
        <f t="shared" si="49"/>
        <v>44586</v>
      </c>
      <c r="D601" s="24">
        <v>23</v>
      </c>
      <c r="E601" s="22" t="str">
        <f t="shared" si="45"/>
        <v>ASET</v>
      </c>
      <c r="F601" s="36" t="str">
        <f t="shared" si="46"/>
        <v xml:space="preserve"> </v>
      </c>
      <c r="G601" s="37" t="str">
        <f t="shared" ca="1" si="47"/>
        <v xml:space="preserve"> </v>
      </c>
    </row>
    <row r="602" spans="1:7" x14ac:dyDescent="0.25">
      <c r="A602" s="159">
        <f t="shared" si="48"/>
        <v>44587</v>
      </c>
      <c r="B602" s="24">
        <v>600</v>
      </c>
      <c r="C602" s="23">
        <f t="shared" si="49"/>
        <v>44586</v>
      </c>
      <c r="D602" s="24">
        <v>24</v>
      </c>
      <c r="E602" s="22" t="str">
        <f t="shared" si="45"/>
        <v>ASET</v>
      </c>
      <c r="F602" s="36" t="str">
        <f t="shared" si="46"/>
        <v xml:space="preserve"> </v>
      </c>
      <c r="G602" s="37" t="str">
        <f t="shared" ca="1" si="47"/>
        <v xml:space="preserve"> </v>
      </c>
    </row>
    <row r="603" spans="1:7" x14ac:dyDescent="0.25">
      <c r="A603" s="159">
        <f t="shared" si="48"/>
        <v>44587.041666666664</v>
      </c>
      <c r="B603" s="24">
        <v>601</v>
      </c>
      <c r="C603" s="23">
        <f t="shared" si="49"/>
        <v>44587</v>
      </c>
      <c r="D603" s="24">
        <v>1</v>
      </c>
      <c r="E603" s="22" t="str">
        <f t="shared" si="45"/>
        <v>ASET</v>
      </c>
      <c r="F603" s="36" t="str">
        <f t="shared" si="46"/>
        <v xml:space="preserve"> </v>
      </c>
      <c r="G603" s="37" t="str">
        <f t="shared" ca="1" si="47"/>
        <v xml:space="preserve"> </v>
      </c>
    </row>
    <row r="604" spans="1:7" x14ac:dyDescent="0.25">
      <c r="A604" s="159">
        <f t="shared" si="48"/>
        <v>44587.083333333336</v>
      </c>
      <c r="B604" s="24">
        <v>602</v>
      </c>
      <c r="C604" s="23">
        <f t="shared" si="49"/>
        <v>44587</v>
      </c>
      <c r="D604" s="24">
        <v>2</v>
      </c>
      <c r="E604" s="22" t="str">
        <f t="shared" si="45"/>
        <v>ASET</v>
      </c>
      <c r="F604" s="36" t="str">
        <f t="shared" si="46"/>
        <v xml:space="preserve"> </v>
      </c>
      <c r="G604" s="37" t="str">
        <f t="shared" ca="1" si="47"/>
        <v xml:space="preserve"> </v>
      </c>
    </row>
    <row r="605" spans="1:7" x14ac:dyDescent="0.25">
      <c r="A605" s="159">
        <f t="shared" si="48"/>
        <v>44587.125</v>
      </c>
      <c r="B605" s="24">
        <v>603</v>
      </c>
      <c r="C605" s="23">
        <f t="shared" si="49"/>
        <v>44587</v>
      </c>
      <c r="D605" s="24">
        <v>3</v>
      </c>
      <c r="E605" s="22" t="str">
        <f t="shared" si="45"/>
        <v>ASET</v>
      </c>
      <c r="F605" s="36" t="str">
        <f t="shared" si="46"/>
        <v xml:space="preserve"> </v>
      </c>
      <c r="G605" s="37" t="str">
        <f t="shared" ca="1" si="47"/>
        <v xml:space="preserve"> </v>
      </c>
    </row>
    <row r="606" spans="1:7" x14ac:dyDescent="0.25">
      <c r="A606" s="159">
        <f t="shared" si="48"/>
        <v>44587.166666666664</v>
      </c>
      <c r="B606" s="24">
        <v>604</v>
      </c>
      <c r="C606" s="23">
        <f t="shared" si="49"/>
        <v>44587</v>
      </c>
      <c r="D606" s="24">
        <v>4</v>
      </c>
      <c r="E606" s="22" t="str">
        <f t="shared" si="45"/>
        <v>ASET</v>
      </c>
      <c r="F606" s="36" t="str">
        <f t="shared" si="46"/>
        <v xml:space="preserve"> </v>
      </c>
      <c r="G606" s="37" t="str">
        <f t="shared" ca="1" si="47"/>
        <v xml:space="preserve"> </v>
      </c>
    </row>
    <row r="607" spans="1:7" x14ac:dyDescent="0.25">
      <c r="A607" s="159">
        <f t="shared" si="48"/>
        <v>44587.208333333336</v>
      </c>
      <c r="B607" s="24">
        <v>605</v>
      </c>
      <c r="C607" s="23">
        <f t="shared" si="49"/>
        <v>44587</v>
      </c>
      <c r="D607" s="24">
        <v>5</v>
      </c>
      <c r="E607" s="22" t="str">
        <f t="shared" si="45"/>
        <v>ASET</v>
      </c>
      <c r="F607" s="36" t="str">
        <f t="shared" si="46"/>
        <v xml:space="preserve"> </v>
      </c>
      <c r="G607" s="37" t="str">
        <f t="shared" ca="1" si="47"/>
        <v xml:space="preserve"> </v>
      </c>
    </row>
    <row r="608" spans="1:7" x14ac:dyDescent="0.25">
      <c r="A608" s="159">
        <f t="shared" si="48"/>
        <v>44587.25</v>
      </c>
      <c r="B608" s="24">
        <v>606</v>
      </c>
      <c r="C608" s="23">
        <f t="shared" si="49"/>
        <v>44587</v>
      </c>
      <c r="D608" s="24">
        <v>6</v>
      </c>
      <c r="E608" s="22" t="str">
        <f t="shared" si="45"/>
        <v>ASET</v>
      </c>
      <c r="F608" s="36" t="str">
        <f t="shared" si="46"/>
        <v xml:space="preserve"> </v>
      </c>
      <c r="G608" s="37" t="str">
        <f t="shared" ca="1" si="47"/>
        <v xml:space="preserve"> </v>
      </c>
    </row>
    <row r="609" spans="1:7" x14ac:dyDescent="0.25">
      <c r="A609" s="159">
        <f t="shared" si="48"/>
        <v>44587.291666666664</v>
      </c>
      <c r="B609" s="24">
        <v>607</v>
      </c>
      <c r="C609" s="23">
        <f t="shared" si="49"/>
        <v>44587</v>
      </c>
      <c r="D609" s="24">
        <v>7</v>
      </c>
      <c r="E609" s="22" t="str">
        <f t="shared" si="45"/>
        <v>ASET</v>
      </c>
      <c r="F609" s="36" t="str">
        <f t="shared" si="46"/>
        <v xml:space="preserve"> </v>
      </c>
      <c r="G609" s="37" t="str">
        <f t="shared" ca="1" si="47"/>
        <v xml:space="preserve"> </v>
      </c>
    </row>
    <row r="610" spans="1:7" x14ac:dyDescent="0.25">
      <c r="A610" s="159">
        <f t="shared" si="48"/>
        <v>44587.333333333336</v>
      </c>
      <c r="B610" s="24">
        <v>608</v>
      </c>
      <c r="C610" s="23">
        <f t="shared" si="49"/>
        <v>44587</v>
      </c>
      <c r="D610" s="24">
        <v>8</v>
      </c>
      <c r="E610" s="22" t="str">
        <f t="shared" si="45"/>
        <v>ASET</v>
      </c>
      <c r="F610" s="36" t="str">
        <f t="shared" si="46"/>
        <v xml:space="preserve"> </v>
      </c>
      <c r="G610" s="37" t="str">
        <f t="shared" ca="1" si="47"/>
        <v xml:space="preserve"> </v>
      </c>
    </row>
    <row r="611" spans="1:7" x14ac:dyDescent="0.25">
      <c r="A611" s="159">
        <f t="shared" si="48"/>
        <v>44587.375</v>
      </c>
      <c r="B611" s="24">
        <v>609</v>
      </c>
      <c r="C611" s="23">
        <f t="shared" si="49"/>
        <v>44587</v>
      </c>
      <c r="D611" s="24">
        <v>9</v>
      </c>
      <c r="E611" s="22" t="str">
        <f t="shared" si="45"/>
        <v>ASET</v>
      </c>
      <c r="F611" s="36" t="str">
        <f t="shared" si="46"/>
        <v xml:space="preserve"> </v>
      </c>
      <c r="G611" s="37" t="str">
        <f t="shared" ca="1" si="47"/>
        <v xml:space="preserve"> </v>
      </c>
    </row>
    <row r="612" spans="1:7" x14ac:dyDescent="0.25">
      <c r="A612" s="159">
        <f t="shared" si="48"/>
        <v>44587.416666666664</v>
      </c>
      <c r="B612" s="24">
        <v>610</v>
      </c>
      <c r="C612" s="23">
        <f t="shared" si="49"/>
        <v>44587</v>
      </c>
      <c r="D612" s="24">
        <v>10</v>
      </c>
      <c r="E612" s="22" t="str">
        <f t="shared" si="45"/>
        <v>ASET</v>
      </c>
      <c r="F612" s="36" t="str">
        <f t="shared" si="46"/>
        <v xml:space="preserve"> </v>
      </c>
      <c r="G612" s="37" t="str">
        <f t="shared" ca="1" si="47"/>
        <v xml:space="preserve"> </v>
      </c>
    </row>
    <row r="613" spans="1:7" x14ac:dyDescent="0.25">
      <c r="A613" s="159">
        <f t="shared" si="48"/>
        <v>44587.458333333336</v>
      </c>
      <c r="B613" s="24">
        <v>611</v>
      </c>
      <c r="C613" s="23">
        <f t="shared" si="49"/>
        <v>44587</v>
      </c>
      <c r="D613" s="24">
        <v>11</v>
      </c>
      <c r="E613" s="22" t="str">
        <f t="shared" si="45"/>
        <v>ASET</v>
      </c>
      <c r="F613" s="36" t="str">
        <f t="shared" si="46"/>
        <v xml:space="preserve"> </v>
      </c>
      <c r="G613" s="37" t="str">
        <f t="shared" ca="1" si="47"/>
        <v xml:space="preserve"> </v>
      </c>
    </row>
    <row r="614" spans="1:7" x14ac:dyDescent="0.25">
      <c r="A614" s="159">
        <f t="shared" si="48"/>
        <v>44587.5</v>
      </c>
      <c r="B614" s="24">
        <v>612</v>
      </c>
      <c r="C614" s="23">
        <f t="shared" si="49"/>
        <v>44587</v>
      </c>
      <c r="D614" s="24">
        <v>12</v>
      </c>
      <c r="E614" s="22" t="str">
        <f t="shared" si="45"/>
        <v>ASET</v>
      </c>
      <c r="F614" s="36" t="str">
        <f t="shared" si="46"/>
        <v xml:space="preserve"> </v>
      </c>
      <c r="G614" s="37" t="str">
        <f t="shared" ca="1" si="47"/>
        <v xml:space="preserve"> </v>
      </c>
    </row>
    <row r="615" spans="1:7" x14ac:dyDescent="0.25">
      <c r="A615" s="159">
        <f t="shared" si="48"/>
        <v>44587.541666666664</v>
      </c>
      <c r="B615" s="24">
        <v>613</v>
      </c>
      <c r="C615" s="23">
        <f t="shared" si="49"/>
        <v>44587</v>
      </c>
      <c r="D615" s="24">
        <v>13</v>
      </c>
      <c r="E615" s="22" t="str">
        <f t="shared" si="45"/>
        <v>ASET</v>
      </c>
      <c r="F615" s="36" t="str">
        <f t="shared" si="46"/>
        <v xml:space="preserve"> </v>
      </c>
      <c r="G615" s="37" t="str">
        <f t="shared" ca="1" si="47"/>
        <v xml:space="preserve"> </v>
      </c>
    </row>
    <row r="616" spans="1:7" x14ac:dyDescent="0.25">
      <c r="A616" s="159">
        <f t="shared" si="48"/>
        <v>44587.583333333336</v>
      </c>
      <c r="B616" s="24">
        <v>614</v>
      </c>
      <c r="C616" s="23">
        <f t="shared" si="49"/>
        <v>44587</v>
      </c>
      <c r="D616" s="24">
        <v>14</v>
      </c>
      <c r="E616" s="22" t="str">
        <f t="shared" si="45"/>
        <v>ASET</v>
      </c>
      <c r="F616" s="36" t="str">
        <f t="shared" si="46"/>
        <v xml:space="preserve"> </v>
      </c>
      <c r="G616" s="37" t="str">
        <f t="shared" ca="1" si="47"/>
        <v xml:space="preserve"> </v>
      </c>
    </row>
    <row r="617" spans="1:7" x14ac:dyDescent="0.25">
      <c r="A617" s="159">
        <f t="shared" si="48"/>
        <v>44587.625</v>
      </c>
      <c r="B617" s="24">
        <v>615</v>
      </c>
      <c r="C617" s="23">
        <f t="shared" si="49"/>
        <v>44587</v>
      </c>
      <c r="D617" s="24">
        <v>15</v>
      </c>
      <c r="E617" s="22" t="str">
        <f t="shared" si="45"/>
        <v>ASET</v>
      </c>
      <c r="F617" s="36" t="str">
        <f t="shared" si="46"/>
        <v xml:space="preserve"> </v>
      </c>
      <c r="G617" s="37" t="str">
        <f t="shared" ca="1" si="47"/>
        <v xml:space="preserve"> </v>
      </c>
    </row>
    <row r="618" spans="1:7" x14ac:dyDescent="0.25">
      <c r="A618" s="159">
        <f t="shared" si="48"/>
        <v>44587.666666666664</v>
      </c>
      <c r="B618" s="24">
        <v>616</v>
      </c>
      <c r="C618" s="23">
        <f t="shared" si="49"/>
        <v>44587</v>
      </c>
      <c r="D618" s="24">
        <v>16</v>
      </c>
      <c r="E618" s="22" t="str">
        <f t="shared" si="45"/>
        <v>ASET</v>
      </c>
      <c r="F618" s="36" t="str">
        <f t="shared" si="46"/>
        <v xml:space="preserve"> </v>
      </c>
      <c r="G618" s="37" t="str">
        <f t="shared" ca="1" si="47"/>
        <v xml:space="preserve"> </v>
      </c>
    </row>
    <row r="619" spans="1:7" x14ac:dyDescent="0.25">
      <c r="A619" s="159">
        <f t="shared" si="48"/>
        <v>44587.708333333336</v>
      </c>
      <c r="B619" s="24">
        <v>617</v>
      </c>
      <c r="C619" s="23">
        <f t="shared" si="49"/>
        <v>44587</v>
      </c>
      <c r="D619" s="24">
        <v>17</v>
      </c>
      <c r="E619" s="22" t="str">
        <f t="shared" si="45"/>
        <v>ASET</v>
      </c>
      <c r="F619" s="36" t="str">
        <f t="shared" si="46"/>
        <v xml:space="preserve"> </v>
      </c>
      <c r="G619" s="37" t="str">
        <f t="shared" ca="1" si="47"/>
        <v xml:space="preserve"> </v>
      </c>
    </row>
    <row r="620" spans="1:7" x14ac:dyDescent="0.25">
      <c r="A620" s="159">
        <f t="shared" si="48"/>
        <v>44587.75</v>
      </c>
      <c r="B620" s="24">
        <v>618</v>
      </c>
      <c r="C620" s="23">
        <f t="shared" si="49"/>
        <v>44587</v>
      </c>
      <c r="D620" s="24">
        <v>18</v>
      </c>
      <c r="E620" s="22" t="str">
        <f t="shared" si="45"/>
        <v>ASET</v>
      </c>
      <c r="F620" s="36" t="str">
        <f t="shared" si="46"/>
        <v xml:space="preserve"> </v>
      </c>
      <c r="G620" s="37" t="str">
        <f t="shared" ca="1" si="47"/>
        <v xml:space="preserve"> </v>
      </c>
    </row>
    <row r="621" spans="1:7" x14ac:dyDescent="0.25">
      <c r="A621" s="159">
        <f t="shared" si="48"/>
        <v>44587.791666666664</v>
      </c>
      <c r="B621" s="24">
        <v>619</v>
      </c>
      <c r="C621" s="23">
        <f t="shared" si="49"/>
        <v>44587</v>
      </c>
      <c r="D621" s="24">
        <v>19</v>
      </c>
      <c r="E621" s="22" t="str">
        <f t="shared" si="45"/>
        <v>ASET</v>
      </c>
      <c r="F621" s="36" t="str">
        <f t="shared" si="46"/>
        <v xml:space="preserve"> </v>
      </c>
      <c r="G621" s="37" t="str">
        <f t="shared" ca="1" si="47"/>
        <v xml:space="preserve"> </v>
      </c>
    </row>
    <row r="622" spans="1:7" x14ac:dyDescent="0.25">
      <c r="A622" s="159">
        <f t="shared" si="48"/>
        <v>44587.833333333336</v>
      </c>
      <c r="B622" s="24">
        <v>620</v>
      </c>
      <c r="C622" s="23">
        <f t="shared" si="49"/>
        <v>44587</v>
      </c>
      <c r="D622" s="24">
        <v>20</v>
      </c>
      <c r="E622" s="22" t="str">
        <f t="shared" si="45"/>
        <v>ASET</v>
      </c>
      <c r="F622" s="36" t="str">
        <f t="shared" si="46"/>
        <v xml:space="preserve"> </v>
      </c>
      <c r="G622" s="37" t="str">
        <f t="shared" ca="1" si="47"/>
        <v xml:space="preserve"> </v>
      </c>
    </row>
    <row r="623" spans="1:7" x14ac:dyDescent="0.25">
      <c r="A623" s="159">
        <f t="shared" si="48"/>
        <v>44587.875</v>
      </c>
      <c r="B623" s="24">
        <v>621</v>
      </c>
      <c r="C623" s="23">
        <f t="shared" si="49"/>
        <v>44587</v>
      </c>
      <c r="D623" s="24">
        <v>21</v>
      </c>
      <c r="E623" s="22" t="str">
        <f t="shared" si="45"/>
        <v>ASET</v>
      </c>
      <c r="F623" s="36" t="str">
        <f t="shared" si="46"/>
        <v xml:space="preserve"> </v>
      </c>
      <c r="G623" s="37" t="str">
        <f t="shared" ca="1" si="47"/>
        <v xml:space="preserve"> </v>
      </c>
    </row>
    <row r="624" spans="1:7" x14ac:dyDescent="0.25">
      <c r="A624" s="159">
        <f t="shared" si="48"/>
        <v>44587.916666666664</v>
      </c>
      <c r="B624" s="24">
        <v>622</v>
      </c>
      <c r="C624" s="23">
        <f t="shared" si="49"/>
        <v>44587</v>
      </c>
      <c r="D624" s="24">
        <v>22</v>
      </c>
      <c r="E624" s="22" t="str">
        <f t="shared" si="45"/>
        <v>ASET</v>
      </c>
      <c r="F624" s="36" t="str">
        <f t="shared" si="46"/>
        <v xml:space="preserve"> </v>
      </c>
      <c r="G624" s="37" t="str">
        <f t="shared" ca="1" si="47"/>
        <v xml:space="preserve"> </v>
      </c>
    </row>
    <row r="625" spans="1:7" x14ac:dyDescent="0.25">
      <c r="A625" s="159">
        <f t="shared" si="48"/>
        <v>44587.958333333336</v>
      </c>
      <c r="B625" s="24">
        <v>623</v>
      </c>
      <c r="C625" s="23">
        <f t="shared" si="49"/>
        <v>44587</v>
      </c>
      <c r="D625" s="24">
        <v>23</v>
      </c>
      <c r="E625" s="22" t="str">
        <f t="shared" si="45"/>
        <v>ASET</v>
      </c>
      <c r="F625" s="36" t="str">
        <f t="shared" si="46"/>
        <v xml:space="preserve"> </v>
      </c>
      <c r="G625" s="37" t="str">
        <f t="shared" ca="1" si="47"/>
        <v xml:space="preserve"> </v>
      </c>
    </row>
    <row r="626" spans="1:7" x14ac:dyDescent="0.25">
      <c r="A626" s="159">
        <f t="shared" si="48"/>
        <v>44588</v>
      </c>
      <c r="B626" s="24">
        <v>624</v>
      </c>
      <c r="C626" s="23">
        <f t="shared" si="49"/>
        <v>44587</v>
      </c>
      <c r="D626" s="24">
        <v>24</v>
      </c>
      <c r="E626" s="22" t="str">
        <f t="shared" si="45"/>
        <v>ASET</v>
      </c>
      <c r="F626" s="36" t="str">
        <f t="shared" si="46"/>
        <v xml:space="preserve"> </v>
      </c>
      <c r="G626" s="37" t="str">
        <f t="shared" ca="1" si="47"/>
        <v xml:space="preserve"> </v>
      </c>
    </row>
    <row r="627" spans="1:7" x14ac:dyDescent="0.25">
      <c r="A627" s="159">
        <f t="shared" si="48"/>
        <v>44588.041666666664</v>
      </c>
      <c r="B627" s="24">
        <v>625</v>
      </c>
      <c r="C627" s="23">
        <f t="shared" si="49"/>
        <v>44588</v>
      </c>
      <c r="D627" s="24">
        <v>1</v>
      </c>
      <c r="E627" s="22" t="str">
        <f t="shared" si="45"/>
        <v>ASET</v>
      </c>
      <c r="F627" s="36" t="str">
        <f t="shared" si="46"/>
        <v xml:space="preserve"> </v>
      </c>
      <c r="G627" s="37" t="str">
        <f t="shared" ca="1" si="47"/>
        <v xml:space="preserve"> </v>
      </c>
    </row>
    <row r="628" spans="1:7" x14ac:dyDescent="0.25">
      <c r="A628" s="159">
        <f t="shared" si="48"/>
        <v>44588.083333333336</v>
      </c>
      <c r="B628" s="24">
        <v>626</v>
      </c>
      <c r="C628" s="23">
        <f t="shared" si="49"/>
        <v>44588</v>
      </c>
      <c r="D628" s="24">
        <v>2</v>
      </c>
      <c r="E628" s="22" t="str">
        <f t="shared" si="45"/>
        <v>ASET</v>
      </c>
      <c r="F628" s="36" t="str">
        <f t="shared" si="46"/>
        <v xml:space="preserve"> </v>
      </c>
      <c r="G628" s="37" t="str">
        <f t="shared" ca="1" si="47"/>
        <v xml:space="preserve"> </v>
      </c>
    </row>
    <row r="629" spans="1:7" x14ac:dyDescent="0.25">
      <c r="A629" s="159">
        <f t="shared" si="48"/>
        <v>44588.125</v>
      </c>
      <c r="B629" s="24">
        <v>627</v>
      </c>
      <c r="C629" s="23">
        <f t="shared" si="49"/>
        <v>44588</v>
      </c>
      <c r="D629" s="24">
        <v>3</v>
      </c>
      <c r="E629" s="22" t="str">
        <f t="shared" si="45"/>
        <v>ASET</v>
      </c>
      <c r="F629" s="36" t="str">
        <f t="shared" si="46"/>
        <v xml:space="preserve"> </v>
      </c>
      <c r="G629" s="37" t="str">
        <f t="shared" ca="1" si="47"/>
        <v xml:space="preserve"> </v>
      </c>
    </row>
    <row r="630" spans="1:7" x14ac:dyDescent="0.25">
      <c r="A630" s="159">
        <f t="shared" si="48"/>
        <v>44588.166666666664</v>
      </c>
      <c r="B630" s="24">
        <v>628</v>
      </c>
      <c r="C630" s="23">
        <f t="shared" si="49"/>
        <v>44588</v>
      </c>
      <c r="D630" s="24">
        <v>4</v>
      </c>
      <c r="E630" s="22" t="str">
        <f t="shared" si="45"/>
        <v>ASET</v>
      </c>
      <c r="F630" s="36" t="str">
        <f t="shared" si="46"/>
        <v xml:space="preserve"> </v>
      </c>
      <c r="G630" s="37" t="str">
        <f t="shared" ca="1" si="47"/>
        <v xml:space="preserve"> </v>
      </c>
    </row>
    <row r="631" spans="1:7" x14ac:dyDescent="0.25">
      <c r="A631" s="159">
        <f t="shared" si="48"/>
        <v>44588.208333333336</v>
      </c>
      <c r="B631" s="24">
        <v>629</v>
      </c>
      <c r="C631" s="23">
        <f t="shared" si="49"/>
        <v>44588</v>
      </c>
      <c r="D631" s="24">
        <v>5</v>
      </c>
      <c r="E631" s="22" t="str">
        <f t="shared" si="45"/>
        <v>ASET</v>
      </c>
      <c r="F631" s="36" t="str">
        <f t="shared" si="46"/>
        <v xml:space="preserve"> </v>
      </c>
      <c r="G631" s="37" t="str">
        <f t="shared" ca="1" si="47"/>
        <v xml:space="preserve"> </v>
      </c>
    </row>
    <row r="632" spans="1:7" x14ac:dyDescent="0.25">
      <c r="A632" s="159">
        <f t="shared" si="48"/>
        <v>44588.25</v>
      </c>
      <c r="B632" s="24">
        <v>630</v>
      </c>
      <c r="C632" s="23">
        <f t="shared" si="49"/>
        <v>44588</v>
      </c>
      <c r="D632" s="24">
        <v>6</v>
      </c>
      <c r="E632" s="22" t="str">
        <f t="shared" si="45"/>
        <v>ASET</v>
      </c>
      <c r="F632" s="36" t="str">
        <f t="shared" si="46"/>
        <v xml:space="preserve"> </v>
      </c>
      <c r="G632" s="37" t="str">
        <f t="shared" ca="1" si="47"/>
        <v xml:space="preserve"> </v>
      </c>
    </row>
    <row r="633" spans="1:7" x14ac:dyDescent="0.25">
      <c r="A633" s="159">
        <f t="shared" si="48"/>
        <v>44588.291666666664</v>
      </c>
      <c r="B633" s="24">
        <v>631</v>
      </c>
      <c r="C633" s="23">
        <f t="shared" si="49"/>
        <v>44588</v>
      </c>
      <c r="D633" s="24">
        <v>7</v>
      </c>
      <c r="E633" s="22" t="str">
        <f t="shared" si="45"/>
        <v>ASET</v>
      </c>
      <c r="F633" s="36" t="str">
        <f t="shared" si="46"/>
        <v xml:space="preserve"> </v>
      </c>
      <c r="G633" s="37" t="str">
        <f t="shared" ca="1" si="47"/>
        <v xml:space="preserve"> </v>
      </c>
    </row>
    <row r="634" spans="1:7" x14ac:dyDescent="0.25">
      <c r="A634" s="159">
        <f t="shared" si="48"/>
        <v>44588.333333333336</v>
      </c>
      <c r="B634" s="24">
        <v>632</v>
      </c>
      <c r="C634" s="23">
        <f t="shared" si="49"/>
        <v>44588</v>
      </c>
      <c r="D634" s="24">
        <v>8</v>
      </c>
      <c r="E634" s="22" t="str">
        <f t="shared" si="45"/>
        <v>ASET</v>
      </c>
      <c r="F634" s="36" t="str">
        <f t="shared" si="46"/>
        <v xml:space="preserve"> </v>
      </c>
      <c r="G634" s="37" t="str">
        <f t="shared" ca="1" si="47"/>
        <v xml:space="preserve"> </v>
      </c>
    </row>
    <row r="635" spans="1:7" x14ac:dyDescent="0.25">
      <c r="A635" s="159">
        <f t="shared" si="48"/>
        <v>44588.375</v>
      </c>
      <c r="B635" s="24">
        <v>633</v>
      </c>
      <c r="C635" s="23">
        <f t="shared" si="49"/>
        <v>44588</v>
      </c>
      <c r="D635" s="24">
        <v>9</v>
      </c>
      <c r="E635" s="22" t="str">
        <f t="shared" si="45"/>
        <v>ASET</v>
      </c>
      <c r="F635" s="36" t="str">
        <f t="shared" si="46"/>
        <v xml:space="preserve"> </v>
      </c>
      <c r="G635" s="37" t="str">
        <f t="shared" ca="1" si="47"/>
        <v xml:space="preserve"> </v>
      </c>
    </row>
    <row r="636" spans="1:7" x14ac:dyDescent="0.25">
      <c r="A636" s="159">
        <f t="shared" si="48"/>
        <v>44588.416666666664</v>
      </c>
      <c r="B636" s="24">
        <v>634</v>
      </c>
      <c r="C636" s="23">
        <f t="shared" si="49"/>
        <v>44588</v>
      </c>
      <c r="D636" s="24">
        <v>10</v>
      </c>
      <c r="E636" s="22" t="str">
        <f t="shared" si="45"/>
        <v>ASET</v>
      </c>
      <c r="F636" s="36" t="str">
        <f t="shared" si="46"/>
        <v xml:space="preserve"> </v>
      </c>
      <c r="G636" s="37" t="str">
        <f t="shared" ca="1" si="47"/>
        <v xml:space="preserve"> </v>
      </c>
    </row>
    <row r="637" spans="1:7" x14ac:dyDescent="0.25">
      <c r="A637" s="159">
        <f t="shared" si="48"/>
        <v>44588.458333333336</v>
      </c>
      <c r="B637" s="24">
        <v>635</v>
      </c>
      <c r="C637" s="23">
        <f t="shared" si="49"/>
        <v>44588</v>
      </c>
      <c r="D637" s="24">
        <v>11</v>
      </c>
      <c r="E637" s="22" t="str">
        <f t="shared" si="45"/>
        <v>ASET</v>
      </c>
      <c r="F637" s="36" t="str">
        <f t="shared" si="46"/>
        <v xml:space="preserve"> </v>
      </c>
      <c r="G637" s="37" t="str">
        <f t="shared" ca="1" si="47"/>
        <v xml:space="preserve"> </v>
      </c>
    </row>
    <row r="638" spans="1:7" x14ac:dyDescent="0.25">
      <c r="A638" s="159">
        <f t="shared" si="48"/>
        <v>44588.5</v>
      </c>
      <c r="B638" s="24">
        <v>636</v>
      </c>
      <c r="C638" s="23">
        <f t="shared" si="49"/>
        <v>44588</v>
      </c>
      <c r="D638" s="24">
        <v>12</v>
      </c>
      <c r="E638" s="22" t="str">
        <f t="shared" si="45"/>
        <v>ASET</v>
      </c>
      <c r="F638" s="36" t="str">
        <f t="shared" si="46"/>
        <v xml:space="preserve"> </v>
      </c>
      <c r="G638" s="37" t="str">
        <f t="shared" ca="1" si="47"/>
        <v xml:space="preserve"> </v>
      </c>
    </row>
    <row r="639" spans="1:7" x14ac:dyDescent="0.25">
      <c r="A639" s="159">
        <f t="shared" si="48"/>
        <v>44588.541666666664</v>
      </c>
      <c r="B639" s="24">
        <v>637</v>
      </c>
      <c r="C639" s="23">
        <f t="shared" si="49"/>
        <v>44588</v>
      </c>
      <c r="D639" s="24">
        <v>13</v>
      </c>
      <c r="E639" s="22" t="str">
        <f t="shared" si="45"/>
        <v>ASET</v>
      </c>
      <c r="F639" s="36" t="str">
        <f t="shared" si="46"/>
        <v xml:space="preserve"> </v>
      </c>
      <c r="G639" s="37" t="str">
        <f t="shared" ca="1" si="47"/>
        <v xml:space="preserve"> </v>
      </c>
    </row>
    <row r="640" spans="1:7" x14ac:dyDescent="0.25">
      <c r="A640" s="159">
        <f t="shared" si="48"/>
        <v>44588.583333333336</v>
      </c>
      <c r="B640" s="24">
        <v>638</v>
      </c>
      <c r="C640" s="23">
        <f t="shared" si="49"/>
        <v>44588</v>
      </c>
      <c r="D640" s="24">
        <v>14</v>
      </c>
      <c r="E640" s="22" t="str">
        <f t="shared" si="45"/>
        <v>ASET</v>
      </c>
      <c r="F640" s="36" t="str">
        <f t="shared" si="46"/>
        <v xml:space="preserve"> </v>
      </c>
      <c r="G640" s="37" t="str">
        <f t="shared" ca="1" si="47"/>
        <v xml:space="preserve"> </v>
      </c>
    </row>
    <row r="641" spans="1:7" x14ac:dyDescent="0.25">
      <c r="A641" s="159">
        <f t="shared" si="48"/>
        <v>44588.625</v>
      </c>
      <c r="B641" s="24">
        <v>639</v>
      </c>
      <c r="C641" s="23">
        <f t="shared" si="49"/>
        <v>44588</v>
      </c>
      <c r="D641" s="24">
        <v>15</v>
      </c>
      <c r="E641" s="22" t="str">
        <f t="shared" si="45"/>
        <v>ASET</v>
      </c>
      <c r="F641" s="36" t="str">
        <f t="shared" si="46"/>
        <v xml:space="preserve"> </v>
      </c>
      <c r="G641" s="37" t="str">
        <f t="shared" ca="1" si="47"/>
        <v xml:space="preserve"> </v>
      </c>
    </row>
    <row r="642" spans="1:7" x14ac:dyDescent="0.25">
      <c r="A642" s="159">
        <f t="shared" si="48"/>
        <v>44588.666666666664</v>
      </c>
      <c r="B642" s="24">
        <v>640</v>
      </c>
      <c r="C642" s="23">
        <f t="shared" si="49"/>
        <v>44588</v>
      </c>
      <c r="D642" s="24">
        <v>16</v>
      </c>
      <c r="E642" s="22" t="str">
        <f t="shared" si="45"/>
        <v>ASET</v>
      </c>
      <c r="F642" s="36" t="str">
        <f t="shared" si="46"/>
        <v xml:space="preserve"> </v>
      </c>
      <c r="G642" s="37" t="str">
        <f t="shared" ca="1" si="47"/>
        <v xml:space="preserve"> </v>
      </c>
    </row>
    <row r="643" spans="1:7" x14ac:dyDescent="0.25">
      <c r="A643" s="159">
        <f t="shared" si="48"/>
        <v>44588.708333333336</v>
      </c>
      <c r="B643" s="24">
        <v>641</v>
      </c>
      <c r="C643" s="23">
        <f t="shared" si="49"/>
        <v>44588</v>
      </c>
      <c r="D643" s="24">
        <v>17</v>
      </c>
      <c r="E643" s="22" t="str">
        <f t="shared" ref="E643:E706" si="50">Unit</f>
        <v>ASET</v>
      </c>
      <c r="F643" s="36" t="str">
        <f t="shared" ref="F643:F706" si="51">IF(OR(AND((C643+TIME(D643-1,0,0))&gt;=Contin_Outage_Fm_01,(C643+TIME(D643-1,0,0))&lt;FLOOR(Contin_Outage_To_01,1/24)),AND((C643+TIME(D643 -1,0,0))&gt;=Contin_Outage_Fm_02,(C643+TIME(D643 -1,0,0))&lt;FLOOR(Contin_Outage_To_02,1/24)),AND((C643+TIME(D643 -1,0,0))&gt;=Contin_Outage_Fm_03,(C643+TIME(D643 -1,0,0))&lt;FLOOR(Contin_Outage_To_03,1/24)),AND((C643+TIME(D643 -1,0,0))&gt;=Contin_Outage_Fm_04,(C643+TIME(D643 -1,0,0))&lt;FLOOR(Contin_Outage_To_04,1/24)),AND((C643+TIME(D643 -1,0,0))&gt;=Contin_Outage_Fm_05,(C643+TIME(D643 -1,0,0))&lt;FLOOR(Contin_Outage_To_05,1/24)),AND((C643+TIME(D643 -1,0,0))&gt;=Contin_Outage_Fm_06,(C643+TIME(D643 -1,0,0))&lt;FLOOR(Contin_Outage_To_06,1/24)),AND((C643+TIME(D643 -1,0,0))&gt;=Contin_Outage_Fm_07,(C643+TIME(D643 -1,0,0))&lt;FLOOR(Contin_Outage_To_07,1/24)),AND((C643+TIME(D643 -1,0,0))&gt;=Contin_Outage_Fm_08,(C643+TIME(D643 -1,0,0))&lt;FLOOR(Contin_Outage_To_08,1/24)),AND((C643+TIME(D643 -1,0,0))&gt;=Contin_Outage_Fm_09,(C643+TIME(D643 -1,0,0))&lt;FLOOR(Contin_Outage_To_09,1/24)),AND((C643+TIME(D643 -1,0,0))&gt;=Contin_Outage_Fm_10,(C643+TIME(D643 -1,0,0))&lt;FLOOR(Contin_Outage_To_10,1/24)),AND(C643&gt;=(IF(AND(HOUR(Daily_Outage_Fm_01)=0,MINUTE(Daily_Outage_Fm_01)=0),Daily_Outage_Fm_01,Daily_Outage_Fm_01 -1)),C643&lt;=(IF(HOUR(Daily_Outage_To_01)=0,Daily_Outage_To_01 -1,Daily_Outage_To_01)),D643 -1&gt;=HOUR(CEILING(Daily_Outage_Fm_01,1/24)),D643 -1&lt;(IF(HOUR(Daily_Outage_To_01)=0,24,HOUR(Daily_Outage_To_01)))),AND(C643&gt;=(IF(AND(HOUR(Daily_Outage_Fm_02)=0,MINUTE(Daily_Outage_Fm_02)=0),Daily_Outage_Fm_02,Daily_Outage_Fm_02 -1)),C643&lt;=(IF(HOUR(Daily_Outage_To_02)=0,Daily_Outage_To_02 -1,Daily_Outage_To_02)),D643 -1&gt;=HOUR(CEILING(Daily_Outage_Fm_02,1/24)),D643 -1&lt;(IF(HOUR(Daily_Outage_To_02)=0,24,HOUR(Daily_Outage_To_02)))),AND(C643&gt;=(IF(AND(HOUR(Daily_Outage_Fm_03)=0,MINUTE(Daily_Outage_Fm_03)=0),Daily_Outage_Fm_03,Daily_Outage_Fm_03 -1)),C643&lt;=(IF(HOUR(Daily_Outage_To_03)=0,Daily_Outage_To_03 -1,Daily_Outage_To_03)),D643 -1&gt;=HOUR(CEILING(Daily_Outage_Fm_03,1/24)),D643 -1&lt;(IF(HOUR(Daily_Outage_To_03)=0,24,HOUR(Daily_Outage_To_03)))),AND(C643&gt;=(IF(AND(HOUR(Daily_Outage_Fm_04)=0,MINUTE(Daily_Outage_Fm_04)=0),Daily_Outage_Fm_04,Daily_Outage_Fm_04 -1)),C643&lt;=(IF(HOUR(Daily_Outage_To_04)=0,Daily_Outage_To_04 -1,Daily_Outage_To_04)),D643 -1&gt;=HOUR(CEILING(Daily_Outage_Fm_04,1/24)),D643 -1&lt;(IF(HOUR(Daily_Outage_To_04)=0,24,HOUR(Daily_Outage_To_04)))),AND(C643&gt;=(IF(AND(HOUR(Daily_Outage_Fm_05)=0,MINUTE(Daily_Outage_Fm_05)=0),Daily_Outage_Fm_05,Daily_Outage_Fm_05 -1)),C643&lt;=(IF(HOUR(Daily_Outage_To_05)=0,Daily_Outage_To_05 -1,Daily_Outage_To_05)),D643 -1&gt;=HOUR(CEILING(Daily_Outage_Fm_05,1/24)),D643 -1&lt;(IF(HOUR(Daily_Outage_To_05)=0,24,HOUR(Daily_Outage_To_05)))),AND(C643&gt;=(IF(AND(HOUR(Daily_Outage_Fm_06)=0,MINUTE(Daily_Outage_Fm_06)=0),Daily_Outage_Fm_06,Daily_Outage_Fm_06 -1)),C643&lt;=(IF(HOUR(Daily_Outage_To_06)=0,Daily_Outage_To_06 -1,Daily_Outage_To_06)),D643 -1&gt;=HOUR(CEILING(Daily_Outage_Fm_06,1/24)),D643 -1&lt;(IF(HOUR(Daily_Outage_To_06)=0,24,HOUR(Daily_Outage_To_06)))),AND(C643&gt;=(IF(AND(HOUR(Daily_Outage_Fm_07)=0,MINUTE(Daily_Outage_Fm_07)=0),Daily_Outage_Fm_07,Daily_Outage_Fm_07 -1)),C643&lt;=(IF(HOUR(Daily_Outage_To_07)=0,Daily_Outage_To_07 -1,Daily_Outage_To_07)),D643 -1&gt;=HOUR(CEILING(Daily_Outage_Fm_07,1/24)),D643 -1&lt;(IF(HOUR(Daily_Outage_To_07)=0,24,HOUR(Daily_Outage_To_07)))),AND(C643&gt;=(IF(AND(HOUR(Daily_Outage_Fm_08)=0,MINUTE(Daily_Outage_Fm_08)=0),Daily_Outage_Fm_08,Daily_Outage_Fm_08 -1)),C643&lt;=(IF(HOUR(Daily_Outage_To_08)=0,Daily_Outage_To_08 -1,Daily_Outage_To_08)),D643 -1&gt;=HOUR(CEILING(Daily_Outage_Fm_08,1/24)),D643 -1&lt;(IF(HOUR(Daily_Outage_To_08)=0,24,HOUR(Daily_Outage_To_08)))),AND(C643&gt;=(IF(AND(HOUR(Daily_Outage_Fm_09)=0,MINUTE(Daily_Outage_Fm_09)=0),Daily_Outage_Fm_09,Daily_Outage_Fm_09 -1)),C643&lt;=(IF(HOUR(Daily_Outage_To_09)=0,Daily_Outage_To_09 -1,Daily_Outage_To_09)),D643 -1&gt;=HOUR(CEILING(Daily_Outage_Fm_09,1/24)),D643 -1&lt;(IF(HOUR(Daily_Outage_To_09)=0,24,HOUR(Daily_Outage_To_09)))),AND(C643&gt;=(IF(AND(HOUR(Daily_Outage_Fm_10)=0,MINUTE(Daily_Outage_Fm_10)=0),Daily_Outage_Fm_10,Daily_Outage_Fm_10 -1)),C643&lt;=(IF(HOUR(Daily_Outage_To_10)=0,Daily_Outage_To_10 -1,Daily_Outage_To_10)),D643 -1&gt;=HOUR(CEILING(Daily_Outage_Fm_10,1/24)),D643 -1&lt;(IF(HOUR(Daily_Outage_To_10)=0,24,HOUR(Daily_Outage_To_10))))
),"Outage"," ")</f>
        <v xml:space="preserve"> </v>
      </c>
      <c r="G643" s="37" t="str">
        <f t="shared" ref="G643:G706" ca="1" si="52">IF(SUM(INDIRECT("'Arming Payment'!"&amp;"I"&amp;MATCH(B643,Range_ArmingPayment_HourOfMonth,0)&amp;":I"&amp;(MATCH(B643,Range_ArmingPayment_HourOfMonth,0)+2)))&gt;0,"Armed"," ")</f>
        <v xml:space="preserve"> </v>
      </c>
    </row>
    <row r="644" spans="1:7" x14ac:dyDescent="0.25">
      <c r="A644" s="159">
        <f t="shared" ref="A644:A707" si="53">C644+(D644/24)</f>
        <v>44588.75</v>
      </c>
      <c r="B644" s="24">
        <v>642</v>
      </c>
      <c r="C644" s="23">
        <f t="shared" si="49"/>
        <v>44588</v>
      </c>
      <c r="D644" s="24">
        <v>18</v>
      </c>
      <c r="E644" s="22" t="str">
        <f t="shared" si="50"/>
        <v>ASET</v>
      </c>
      <c r="F644" s="36" t="str">
        <f t="shared" si="51"/>
        <v xml:space="preserve"> </v>
      </c>
      <c r="G644" s="37" t="str">
        <f t="shared" ca="1" si="52"/>
        <v xml:space="preserve"> </v>
      </c>
    </row>
    <row r="645" spans="1:7" x14ac:dyDescent="0.25">
      <c r="A645" s="159">
        <f t="shared" si="53"/>
        <v>44588.791666666664</v>
      </c>
      <c r="B645" s="24">
        <v>643</v>
      </c>
      <c r="C645" s="23">
        <f t="shared" ref="C645:C708" si="54">IF(D645&gt;D644,C644,C644+1)</f>
        <v>44588</v>
      </c>
      <c r="D645" s="24">
        <v>19</v>
      </c>
      <c r="E645" s="22" t="str">
        <f t="shared" si="50"/>
        <v>ASET</v>
      </c>
      <c r="F645" s="36" t="str">
        <f t="shared" si="51"/>
        <v xml:space="preserve"> </v>
      </c>
      <c r="G645" s="37" t="str">
        <f t="shared" ca="1" si="52"/>
        <v xml:space="preserve"> </v>
      </c>
    </row>
    <row r="646" spans="1:7" x14ac:dyDescent="0.25">
      <c r="A646" s="159">
        <f t="shared" si="53"/>
        <v>44588.833333333336</v>
      </c>
      <c r="B646" s="24">
        <v>644</v>
      </c>
      <c r="C646" s="23">
        <f t="shared" si="54"/>
        <v>44588</v>
      </c>
      <c r="D646" s="24">
        <v>20</v>
      </c>
      <c r="E646" s="22" t="str">
        <f t="shared" si="50"/>
        <v>ASET</v>
      </c>
      <c r="F646" s="36" t="str">
        <f t="shared" si="51"/>
        <v xml:space="preserve"> </v>
      </c>
      <c r="G646" s="37" t="str">
        <f t="shared" ca="1" si="52"/>
        <v xml:space="preserve"> </v>
      </c>
    </row>
    <row r="647" spans="1:7" x14ac:dyDescent="0.25">
      <c r="A647" s="159">
        <f t="shared" si="53"/>
        <v>44588.875</v>
      </c>
      <c r="B647" s="24">
        <v>645</v>
      </c>
      <c r="C647" s="23">
        <f t="shared" si="54"/>
        <v>44588</v>
      </c>
      <c r="D647" s="24">
        <v>21</v>
      </c>
      <c r="E647" s="22" t="str">
        <f t="shared" si="50"/>
        <v>ASET</v>
      </c>
      <c r="F647" s="36" t="str">
        <f t="shared" si="51"/>
        <v xml:space="preserve"> </v>
      </c>
      <c r="G647" s="37" t="str">
        <f t="shared" ca="1" si="52"/>
        <v xml:space="preserve"> </v>
      </c>
    </row>
    <row r="648" spans="1:7" x14ac:dyDescent="0.25">
      <c r="A648" s="159">
        <f t="shared" si="53"/>
        <v>44588.916666666664</v>
      </c>
      <c r="B648" s="24">
        <v>646</v>
      </c>
      <c r="C648" s="23">
        <f t="shared" si="54"/>
        <v>44588</v>
      </c>
      <c r="D648" s="24">
        <v>22</v>
      </c>
      <c r="E648" s="22" t="str">
        <f t="shared" si="50"/>
        <v>ASET</v>
      </c>
      <c r="F648" s="36" t="str">
        <f t="shared" si="51"/>
        <v xml:space="preserve"> </v>
      </c>
      <c r="G648" s="37" t="str">
        <f t="shared" ca="1" si="52"/>
        <v xml:space="preserve"> </v>
      </c>
    </row>
    <row r="649" spans="1:7" x14ac:dyDescent="0.25">
      <c r="A649" s="159">
        <f t="shared" si="53"/>
        <v>44588.958333333336</v>
      </c>
      <c r="B649" s="24">
        <v>647</v>
      </c>
      <c r="C649" s="23">
        <f t="shared" si="54"/>
        <v>44588</v>
      </c>
      <c r="D649" s="24">
        <v>23</v>
      </c>
      <c r="E649" s="22" t="str">
        <f t="shared" si="50"/>
        <v>ASET</v>
      </c>
      <c r="F649" s="36" t="str">
        <f t="shared" si="51"/>
        <v xml:space="preserve"> </v>
      </c>
      <c r="G649" s="37" t="str">
        <f t="shared" ca="1" si="52"/>
        <v xml:space="preserve"> </v>
      </c>
    </row>
    <row r="650" spans="1:7" x14ac:dyDescent="0.25">
      <c r="A650" s="159">
        <f t="shared" si="53"/>
        <v>44589</v>
      </c>
      <c r="B650" s="24">
        <v>648</v>
      </c>
      <c r="C650" s="23">
        <f t="shared" si="54"/>
        <v>44588</v>
      </c>
      <c r="D650" s="24">
        <v>24</v>
      </c>
      <c r="E650" s="22" t="str">
        <f t="shared" si="50"/>
        <v>ASET</v>
      </c>
      <c r="F650" s="36" t="str">
        <f t="shared" si="51"/>
        <v xml:space="preserve"> </v>
      </c>
      <c r="G650" s="37" t="str">
        <f t="shared" ca="1" si="52"/>
        <v xml:space="preserve"> </v>
      </c>
    </row>
    <row r="651" spans="1:7" x14ac:dyDescent="0.25">
      <c r="A651" s="159">
        <f t="shared" si="53"/>
        <v>44589.041666666664</v>
      </c>
      <c r="B651" s="24">
        <v>649</v>
      </c>
      <c r="C651" s="23">
        <f t="shared" si="54"/>
        <v>44589</v>
      </c>
      <c r="D651" s="24">
        <v>1</v>
      </c>
      <c r="E651" s="22" t="str">
        <f t="shared" si="50"/>
        <v>ASET</v>
      </c>
      <c r="F651" s="36" t="str">
        <f t="shared" si="51"/>
        <v xml:space="preserve"> </v>
      </c>
      <c r="G651" s="37" t="str">
        <f t="shared" ca="1" si="52"/>
        <v xml:space="preserve"> </v>
      </c>
    </row>
    <row r="652" spans="1:7" x14ac:dyDescent="0.25">
      <c r="A652" s="159">
        <f t="shared" si="53"/>
        <v>44589.083333333336</v>
      </c>
      <c r="B652" s="24">
        <v>650</v>
      </c>
      <c r="C652" s="23">
        <f t="shared" si="54"/>
        <v>44589</v>
      </c>
      <c r="D652" s="24">
        <v>2</v>
      </c>
      <c r="E652" s="22" t="str">
        <f t="shared" si="50"/>
        <v>ASET</v>
      </c>
      <c r="F652" s="36" t="str">
        <f t="shared" si="51"/>
        <v xml:space="preserve"> </v>
      </c>
      <c r="G652" s="37" t="str">
        <f t="shared" ca="1" si="52"/>
        <v xml:space="preserve"> </v>
      </c>
    </row>
    <row r="653" spans="1:7" x14ac:dyDescent="0.25">
      <c r="A653" s="159">
        <f t="shared" si="53"/>
        <v>44589.125</v>
      </c>
      <c r="B653" s="24">
        <v>651</v>
      </c>
      <c r="C653" s="23">
        <f t="shared" si="54"/>
        <v>44589</v>
      </c>
      <c r="D653" s="24">
        <v>3</v>
      </c>
      <c r="E653" s="22" t="str">
        <f t="shared" si="50"/>
        <v>ASET</v>
      </c>
      <c r="F653" s="36" t="str">
        <f t="shared" si="51"/>
        <v xml:space="preserve"> </v>
      </c>
      <c r="G653" s="37" t="str">
        <f t="shared" ca="1" si="52"/>
        <v xml:space="preserve"> </v>
      </c>
    </row>
    <row r="654" spans="1:7" x14ac:dyDescent="0.25">
      <c r="A654" s="159">
        <f t="shared" si="53"/>
        <v>44589.166666666664</v>
      </c>
      <c r="B654" s="24">
        <v>652</v>
      </c>
      <c r="C654" s="23">
        <f t="shared" si="54"/>
        <v>44589</v>
      </c>
      <c r="D654" s="24">
        <v>4</v>
      </c>
      <c r="E654" s="22" t="str">
        <f t="shared" si="50"/>
        <v>ASET</v>
      </c>
      <c r="F654" s="36" t="str">
        <f t="shared" si="51"/>
        <v xml:space="preserve"> </v>
      </c>
      <c r="G654" s="37" t="str">
        <f t="shared" ca="1" si="52"/>
        <v xml:space="preserve"> </v>
      </c>
    </row>
    <row r="655" spans="1:7" x14ac:dyDescent="0.25">
      <c r="A655" s="159">
        <f t="shared" si="53"/>
        <v>44589.208333333336</v>
      </c>
      <c r="B655" s="24">
        <v>653</v>
      </c>
      <c r="C655" s="23">
        <f t="shared" si="54"/>
        <v>44589</v>
      </c>
      <c r="D655" s="24">
        <v>5</v>
      </c>
      <c r="E655" s="22" t="str">
        <f t="shared" si="50"/>
        <v>ASET</v>
      </c>
      <c r="F655" s="36" t="str">
        <f t="shared" si="51"/>
        <v xml:space="preserve"> </v>
      </c>
      <c r="G655" s="37" t="str">
        <f t="shared" ca="1" si="52"/>
        <v xml:space="preserve"> </v>
      </c>
    </row>
    <row r="656" spans="1:7" x14ac:dyDescent="0.25">
      <c r="A656" s="159">
        <f t="shared" si="53"/>
        <v>44589.25</v>
      </c>
      <c r="B656" s="24">
        <v>654</v>
      </c>
      <c r="C656" s="23">
        <f t="shared" si="54"/>
        <v>44589</v>
      </c>
      <c r="D656" s="24">
        <v>6</v>
      </c>
      <c r="E656" s="22" t="str">
        <f t="shared" si="50"/>
        <v>ASET</v>
      </c>
      <c r="F656" s="36" t="str">
        <f t="shared" si="51"/>
        <v xml:space="preserve"> </v>
      </c>
      <c r="G656" s="37" t="str">
        <f t="shared" ca="1" si="52"/>
        <v xml:space="preserve"> </v>
      </c>
    </row>
    <row r="657" spans="1:7" x14ac:dyDescent="0.25">
      <c r="A657" s="159">
        <f t="shared" si="53"/>
        <v>44589.291666666664</v>
      </c>
      <c r="B657" s="24">
        <v>655</v>
      </c>
      <c r="C657" s="23">
        <f t="shared" si="54"/>
        <v>44589</v>
      </c>
      <c r="D657" s="24">
        <v>7</v>
      </c>
      <c r="E657" s="22" t="str">
        <f t="shared" si="50"/>
        <v>ASET</v>
      </c>
      <c r="F657" s="36" t="str">
        <f t="shared" si="51"/>
        <v xml:space="preserve"> </v>
      </c>
      <c r="G657" s="37" t="str">
        <f t="shared" ca="1" si="52"/>
        <v xml:space="preserve"> </v>
      </c>
    </row>
    <row r="658" spans="1:7" x14ac:dyDescent="0.25">
      <c r="A658" s="159">
        <f t="shared" si="53"/>
        <v>44589.333333333336</v>
      </c>
      <c r="B658" s="24">
        <v>656</v>
      </c>
      <c r="C658" s="23">
        <f t="shared" si="54"/>
        <v>44589</v>
      </c>
      <c r="D658" s="24">
        <v>8</v>
      </c>
      <c r="E658" s="22" t="str">
        <f t="shared" si="50"/>
        <v>ASET</v>
      </c>
      <c r="F658" s="36" t="str">
        <f t="shared" si="51"/>
        <v xml:space="preserve"> </v>
      </c>
      <c r="G658" s="37" t="str">
        <f t="shared" ca="1" si="52"/>
        <v xml:space="preserve"> </v>
      </c>
    </row>
    <row r="659" spans="1:7" x14ac:dyDescent="0.25">
      <c r="A659" s="159">
        <f t="shared" si="53"/>
        <v>44589.375</v>
      </c>
      <c r="B659" s="24">
        <v>657</v>
      </c>
      <c r="C659" s="23">
        <f t="shared" si="54"/>
        <v>44589</v>
      </c>
      <c r="D659" s="24">
        <v>9</v>
      </c>
      <c r="E659" s="22" t="str">
        <f t="shared" si="50"/>
        <v>ASET</v>
      </c>
      <c r="F659" s="36" t="str">
        <f t="shared" si="51"/>
        <v xml:space="preserve"> </v>
      </c>
      <c r="G659" s="37" t="str">
        <f t="shared" ca="1" si="52"/>
        <v xml:space="preserve"> </v>
      </c>
    </row>
    <row r="660" spans="1:7" x14ac:dyDescent="0.25">
      <c r="A660" s="159">
        <f t="shared" si="53"/>
        <v>44589.416666666664</v>
      </c>
      <c r="B660" s="24">
        <v>658</v>
      </c>
      <c r="C660" s="23">
        <f t="shared" si="54"/>
        <v>44589</v>
      </c>
      <c r="D660" s="24">
        <v>10</v>
      </c>
      <c r="E660" s="22" t="str">
        <f t="shared" si="50"/>
        <v>ASET</v>
      </c>
      <c r="F660" s="36" t="str">
        <f t="shared" si="51"/>
        <v xml:space="preserve"> </v>
      </c>
      <c r="G660" s="37" t="str">
        <f t="shared" ca="1" si="52"/>
        <v xml:space="preserve"> </v>
      </c>
    </row>
    <row r="661" spans="1:7" x14ac:dyDescent="0.25">
      <c r="A661" s="159">
        <f t="shared" si="53"/>
        <v>44589.458333333336</v>
      </c>
      <c r="B661" s="24">
        <v>659</v>
      </c>
      <c r="C661" s="23">
        <f t="shared" si="54"/>
        <v>44589</v>
      </c>
      <c r="D661" s="24">
        <v>11</v>
      </c>
      <c r="E661" s="22" t="str">
        <f t="shared" si="50"/>
        <v>ASET</v>
      </c>
      <c r="F661" s="36" t="str">
        <f t="shared" si="51"/>
        <v xml:space="preserve"> </v>
      </c>
      <c r="G661" s="37" t="str">
        <f t="shared" ca="1" si="52"/>
        <v xml:space="preserve"> </v>
      </c>
    </row>
    <row r="662" spans="1:7" x14ac:dyDescent="0.25">
      <c r="A662" s="159">
        <f t="shared" si="53"/>
        <v>44589.5</v>
      </c>
      <c r="B662" s="24">
        <v>660</v>
      </c>
      <c r="C662" s="23">
        <f t="shared" si="54"/>
        <v>44589</v>
      </c>
      <c r="D662" s="24">
        <v>12</v>
      </c>
      <c r="E662" s="22" t="str">
        <f t="shared" si="50"/>
        <v>ASET</v>
      </c>
      <c r="F662" s="36" t="str">
        <f t="shared" si="51"/>
        <v xml:space="preserve"> </v>
      </c>
      <c r="G662" s="37" t="str">
        <f t="shared" ca="1" si="52"/>
        <v xml:space="preserve"> </v>
      </c>
    </row>
    <row r="663" spans="1:7" x14ac:dyDescent="0.25">
      <c r="A663" s="159">
        <f t="shared" si="53"/>
        <v>44589.541666666664</v>
      </c>
      <c r="B663" s="24">
        <v>661</v>
      </c>
      <c r="C663" s="23">
        <f t="shared" si="54"/>
        <v>44589</v>
      </c>
      <c r="D663" s="24">
        <v>13</v>
      </c>
      <c r="E663" s="22" t="str">
        <f t="shared" si="50"/>
        <v>ASET</v>
      </c>
      <c r="F663" s="36" t="str">
        <f t="shared" si="51"/>
        <v xml:space="preserve"> </v>
      </c>
      <c r="G663" s="37" t="str">
        <f t="shared" ca="1" si="52"/>
        <v xml:space="preserve"> </v>
      </c>
    </row>
    <row r="664" spans="1:7" x14ac:dyDescent="0.25">
      <c r="A664" s="159">
        <f t="shared" si="53"/>
        <v>44589.583333333336</v>
      </c>
      <c r="B664" s="24">
        <v>662</v>
      </c>
      <c r="C664" s="23">
        <f t="shared" si="54"/>
        <v>44589</v>
      </c>
      <c r="D664" s="24">
        <v>14</v>
      </c>
      <c r="E664" s="22" t="str">
        <f t="shared" si="50"/>
        <v>ASET</v>
      </c>
      <c r="F664" s="36" t="str">
        <f t="shared" si="51"/>
        <v xml:space="preserve"> </v>
      </c>
      <c r="G664" s="37" t="str">
        <f t="shared" ca="1" si="52"/>
        <v xml:space="preserve"> </v>
      </c>
    </row>
    <row r="665" spans="1:7" x14ac:dyDescent="0.25">
      <c r="A665" s="159">
        <f t="shared" si="53"/>
        <v>44589.625</v>
      </c>
      <c r="B665" s="24">
        <v>663</v>
      </c>
      <c r="C665" s="23">
        <f t="shared" si="54"/>
        <v>44589</v>
      </c>
      <c r="D665" s="24">
        <v>15</v>
      </c>
      <c r="E665" s="22" t="str">
        <f t="shared" si="50"/>
        <v>ASET</v>
      </c>
      <c r="F665" s="36" t="str">
        <f t="shared" si="51"/>
        <v xml:space="preserve"> </v>
      </c>
      <c r="G665" s="37" t="str">
        <f t="shared" ca="1" si="52"/>
        <v xml:space="preserve"> </v>
      </c>
    </row>
    <row r="666" spans="1:7" x14ac:dyDescent="0.25">
      <c r="A666" s="159">
        <f t="shared" si="53"/>
        <v>44589.666666666664</v>
      </c>
      <c r="B666" s="24">
        <v>664</v>
      </c>
      <c r="C666" s="23">
        <f t="shared" si="54"/>
        <v>44589</v>
      </c>
      <c r="D666" s="24">
        <v>16</v>
      </c>
      <c r="E666" s="22" t="str">
        <f t="shared" si="50"/>
        <v>ASET</v>
      </c>
      <c r="F666" s="36" t="str">
        <f t="shared" si="51"/>
        <v xml:space="preserve"> </v>
      </c>
      <c r="G666" s="37" t="str">
        <f t="shared" ca="1" si="52"/>
        <v xml:space="preserve"> </v>
      </c>
    </row>
    <row r="667" spans="1:7" x14ac:dyDescent="0.25">
      <c r="A667" s="159">
        <f t="shared" si="53"/>
        <v>44589.708333333336</v>
      </c>
      <c r="B667" s="24">
        <v>665</v>
      </c>
      <c r="C667" s="23">
        <f t="shared" si="54"/>
        <v>44589</v>
      </c>
      <c r="D667" s="24">
        <v>17</v>
      </c>
      <c r="E667" s="22" t="str">
        <f t="shared" si="50"/>
        <v>ASET</v>
      </c>
      <c r="F667" s="36" t="str">
        <f t="shared" si="51"/>
        <v xml:space="preserve"> </v>
      </c>
      <c r="G667" s="37" t="str">
        <f t="shared" ca="1" si="52"/>
        <v xml:space="preserve"> </v>
      </c>
    </row>
    <row r="668" spans="1:7" x14ac:dyDescent="0.25">
      <c r="A668" s="159">
        <f t="shared" si="53"/>
        <v>44589.75</v>
      </c>
      <c r="B668" s="24">
        <v>666</v>
      </c>
      <c r="C668" s="23">
        <f t="shared" si="54"/>
        <v>44589</v>
      </c>
      <c r="D668" s="24">
        <v>18</v>
      </c>
      <c r="E668" s="22" t="str">
        <f t="shared" si="50"/>
        <v>ASET</v>
      </c>
      <c r="F668" s="36" t="str">
        <f t="shared" si="51"/>
        <v xml:space="preserve"> </v>
      </c>
      <c r="G668" s="37" t="str">
        <f t="shared" ca="1" si="52"/>
        <v xml:space="preserve"> </v>
      </c>
    </row>
    <row r="669" spans="1:7" x14ac:dyDescent="0.25">
      <c r="A669" s="159">
        <f t="shared" si="53"/>
        <v>44589.791666666664</v>
      </c>
      <c r="B669" s="24">
        <v>667</v>
      </c>
      <c r="C669" s="23">
        <f t="shared" si="54"/>
        <v>44589</v>
      </c>
      <c r="D669" s="24">
        <v>19</v>
      </c>
      <c r="E669" s="22" t="str">
        <f t="shared" si="50"/>
        <v>ASET</v>
      </c>
      <c r="F669" s="36" t="str">
        <f t="shared" si="51"/>
        <v xml:space="preserve"> </v>
      </c>
      <c r="G669" s="37" t="str">
        <f t="shared" ca="1" si="52"/>
        <v xml:space="preserve"> </v>
      </c>
    </row>
    <row r="670" spans="1:7" x14ac:dyDescent="0.25">
      <c r="A670" s="159">
        <f t="shared" si="53"/>
        <v>44589.833333333336</v>
      </c>
      <c r="B670" s="24">
        <v>668</v>
      </c>
      <c r="C670" s="23">
        <f t="shared" si="54"/>
        <v>44589</v>
      </c>
      <c r="D670" s="24">
        <v>20</v>
      </c>
      <c r="E670" s="22" t="str">
        <f t="shared" si="50"/>
        <v>ASET</v>
      </c>
      <c r="F670" s="36" t="str">
        <f t="shared" si="51"/>
        <v xml:space="preserve"> </v>
      </c>
      <c r="G670" s="37" t="str">
        <f t="shared" ca="1" si="52"/>
        <v xml:space="preserve"> </v>
      </c>
    </row>
    <row r="671" spans="1:7" x14ac:dyDescent="0.25">
      <c r="A671" s="159">
        <f t="shared" si="53"/>
        <v>44589.875</v>
      </c>
      <c r="B671" s="24">
        <v>669</v>
      </c>
      <c r="C671" s="23">
        <f t="shared" si="54"/>
        <v>44589</v>
      </c>
      <c r="D671" s="24">
        <v>21</v>
      </c>
      <c r="E671" s="22" t="str">
        <f t="shared" si="50"/>
        <v>ASET</v>
      </c>
      <c r="F671" s="36" t="str">
        <f t="shared" si="51"/>
        <v xml:space="preserve"> </v>
      </c>
      <c r="G671" s="37" t="str">
        <f t="shared" ca="1" si="52"/>
        <v xml:space="preserve"> </v>
      </c>
    </row>
    <row r="672" spans="1:7" x14ac:dyDescent="0.25">
      <c r="A672" s="159">
        <f t="shared" si="53"/>
        <v>44589.916666666664</v>
      </c>
      <c r="B672" s="24">
        <v>670</v>
      </c>
      <c r="C672" s="23">
        <f t="shared" si="54"/>
        <v>44589</v>
      </c>
      <c r="D672" s="24">
        <v>22</v>
      </c>
      <c r="E672" s="22" t="str">
        <f t="shared" si="50"/>
        <v>ASET</v>
      </c>
      <c r="F672" s="36" t="str">
        <f t="shared" si="51"/>
        <v xml:space="preserve"> </v>
      </c>
      <c r="G672" s="37" t="str">
        <f t="shared" ca="1" si="52"/>
        <v xml:space="preserve"> </v>
      </c>
    </row>
    <row r="673" spans="1:7" x14ac:dyDescent="0.25">
      <c r="A673" s="159">
        <f t="shared" si="53"/>
        <v>44589.958333333336</v>
      </c>
      <c r="B673" s="24">
        <v>671</v>
      </c>
      <c r="C673" s="23">
        <f t="shared" si="54"/>
        <v>44589</v>
      </c>
      <c r="D673" s="24">
        <v>23</v>
      </c>
      <c r="E673" s="22" t="str">
        <f t="shared" si="50"/>
        <v>ASET</v>
      </c>
      <c r="F673" s="36" t="str">
        <f t="shared" si="51"/>
        <v xml:space="preserve"> </v>
      </c>
      <c r="G673" s="37" t="str">
        <f t="shared" ca="1" si="52"/>
        <v xml:space="preserve"> </v>
      </c>
    </row>
    <row r="674" spans="1:7" x14ac:dyDescent="0.25">
      <c r="A674" s="159">
        <f t="shared" si="53"/>
        <v>44590</v>
      </c>
      <c r="B674" s="24">
        <v>672</v>
      </c>
      <c r="C674" s="23">
        <f t="shared" si="54"/>
        <v>44589</v>
      </c>
      <c r="D674" s="24">
        <v>24</v>
      </c>
      <c r="E674" s="22" t="str">
        <f t="shared" si="50"/>
        <v>ASET</v>
      </c>
      <c r="F674" s="36" t="str">
        <f t="shared" si="51"/>
        <v xml:space="preserve"> </v>
      </c>
      <c r="G674" s="37" t="str">
        <f t="shared" ca="1" si="52"/>
        <v xml:space="preserve"> </v>
      </c>
    </row>
    <row r="675" spans="1:7" x14ac:dyDescent="0.25">
      <c r="A675" s="159">
        <f t="shared" si="53"/>
        <v>44590.041666666664</v>
      </c>
      <c r="B675" s="24">
        <v>673</v>
      </c>
      <c r="C675" s="23">
        <f t="shared" si="54"/>
        <v>44590</v>
      </c>
      <c r="D675" s="24">
        <v>1</v>
      </c>
      <c r="E675" s="22" t="str">
        <f t="shared" si="50"/>
        <v>ASET</v>
      </c>
      <c r="F675" s="36" t="str">
        <f t="shared" si="51"/>
        <v xml:space="preserve"> </v>
      </c>
      <c r="G675" s="37" t="str">
        <f t="shared" ca="1" si="52"/>
        <v xml:space="preserve"> </v>
      </c>
    </row>
    <row r="676" spans="1:7" x14ac:dyDescent="0.25">
      <c r="A676" s="159">
        <f t="shared" si="53"/>
        <v>44590.083333333336</v>
      </c>
      <c r="B676" s="24">
        <v>674</v>
      </c>
      <c r="C676" s="23">
        <f t="shared" si="54"/>
        <v>44590</v>
      </c>
      <c r="D676" s="24">
        <v>2</v>
      </c>
      <c r="E676" s="22" t="str">
        <f t="shared" si="50"/>
        <v>ASET</v>
      </c>
      <c r="F676" s="36" t="str">
        <f t="shared" si="51"/>
        <v xml:space="preserve"> </v>
      </c>
      <c r="G676" s="37" t="str">
        <f t="shared" ca="1" si="52"/>
        <v xml:space="preserve"> </v>
      </c>
    </row>
    <row r="677" spans="1:7" x14ac:dyDescent="0.25">
      <c r="A677" s="159">
        <f t="shared" si="53"/>
        <v>44590.125</v>
      </c>
      <c r="B677" s="24">
        <v>675</v>
      </c>
      <c r="C677" s="23">
        <f t="shared" si="54"/>
        <v>44590</v>
      </c>
      <c r="D677" s="24">
        <v>3</v>
      </c>
      <c r="E677" s="22" t="str">
        <f t="shared" si="50"/>
        <v>ASET</v>
      </c>
      <c r="F677" s="36" t="str">
        <f t="shared" si="51"/>
        <v xml:space="preserve"> </v>
      </c>
      <c r="G677" s="37" t="str">
        <f t="shared" ca="1" si="52"/>
        <v xml:space="preserve"> </v>
      </c>
    </row>
    <row r="678" spans="1:7" x14ac:dyDescent="0.25">
      <c r="A678" s="159">
        <f t="shared" si="53"/>
        <v>44590.166666666664</v>
      </c>
      <c r="B678" s="24">
        <v>676</v>
      </c>
      <c r="C678" s="23">
        <f t="shared" si="54"/>
        <v>44590</v>
      </c>
      <c r="D678" s="24">
        <v>4</v>
      </c>
      <c r="E678" s="22" t="str">
        <f t="shared" si="50"/>
        <v>ASET</v>
      </c>
      <c r="F678" s="36" t="str">
        <f t="shared" si="51"/>
        <v xml:space="preserve"> </v>
      </c>
      <c r="G678" s="37" t="str">
        <f t="shared" ca="1" si="52"/>
        <v xml:space="preserve"> </v>
      </c>
    </row>
    <row r="679" spans="1:7" x14ac:dyDescent="0.25">
      <c r="A679" s="159">
        <f t="shared" si="53"/>
        <v>44590.208333333336</v>
      </c>
      <c r="B679" s="24">
        <v>677</v>
      </c>
      <c r="C679" s="23">
        <f t="shared" si="54"/>
        <v>44590</v>
      </c>
      <c r="D679" s="24">
        <v>5</v>
      </c>
      <c r="E679" s="22" t="str">
        <f t="shared" si="50"/>
        <v>ASET</v>
      </c>
      <c r="F679" s="36" t="str">
        <f t="shared" si="51"/>
        <v xml:space="preserve"> </v>
      </c>
      <c r="G679" s="37" t="str">
        <f t="shared" ca="1" si="52"/>
        <v xml:space="preserve"> </v>
      </c>
    </row>
    <row r="680" spans="1:7" x14ac:dyDescent="0.25">
      <c r="A680" s="159">
        <f t="shared" si="53"/>
        <v>44590.25</v>
      </c>
      <c r="B680" s="24">
        <v>678</v>
      </c>
      <c r="C680" s="23">
        <f t="shared" si="54"/>
        <v>44590</v>
      </c>
      <c r="D680" s="24">
        <v>6</v>
      </c>
      <c r="E680" s="22" t="str">
        <f t="shared" si="50"/>
        <v>ASET</v>
      </c>
      <c r="F680" s="36" t="str">
        <f t="shared" si="51"/>
        <v xml:space="preserve"> </v>
      </c>
      <c r="G680" s="37" t="str">
        <f t="shared" ca="1" si="52"/>
        <v xml:space="preserve"> </v>
      </c>
    </row>
    <row r="681" spans="1:7" x14ac:dyDescent="0.25">
      <c r="A681" s="159">
        <f t="shared" si="53"/>
        <v>44590.291666666664</v>
      </c>
      <c r="B681" s="24">
        <v>679</v>
      </c>
      <c r="C681" s="23">
        <f t="shared" si="54"/>
        <v>44590</v>
      </c>
      <c r="D681" s="24">
        <v>7</v>
      </c>
      <c r="E681" s="22" t="str">
        <f t="shared" si="50"/>
        <v>ASET</v>
      </c>
      <c r="F681" s="36" t="str">
        <f t="shared" si="51"/>
        <v xml:space="preserve"> </v>
      </c>
      <c r="G681" s="37" t="str">
        <f t="shared" ca="1" si="52"/>
        <v xml:space="preserve"> </v>
      </c>
    </row>
    <row r="682" spans="1:7" x14ac:dyDescent="0.25">
      <c r="A682" s="159">
        <f t="shared" si="53"/>
        <v>44590.333333333336</v>
      </c>
      <c r="B682" s="24">
        <v>680</v>
      </c>
      <c r="C682" s="23">
        <f t="shared" si="54"/>
        <v>44590</v>
      </c>
      <c r="D682" s="24">
        <v>8</v>
      </c>
      <c r="E682" s="22" t="str">
        <f t="shared" si="50"/>
        <v>ASET</v>
      </c>
      <c r="F682" s="36" t="str">
        <f t="shared" si="51"/>
        <v xml:space="preserve"> </v>
      </c>
      <c r="G682" s="37" t="str">
        <f t="shared" ca="1" si="52"/>
        <v xml:space="preserve"> </v>
      </c>
    </row>
    <row r="683" spans="1:7" x14ac:dyDescent="0.25">
      <c r="A683" s="159">
        <f t="shared" si="53"/>
        <v>44590.375</v>
      </c>
      <c r="B683" s="24">
        <v>681</v>
      </c>
      <c r="C683" s="23">
        <f t="shared" si="54"/>
        <v>44590</v>
      </c>
      <c r="D683" s="24">
        <v>9</v>
      </c>
      <c r="E683" s="22" t="str">
        <f t="shared" si="50"/>
        <v>ASET</v>
      </c>
      <c r="F683" s="36" t="str">
        <f t="shared" si="51"/>
        <v xml:space="preserve"> </v>
      </c>
      <c r="G683" s="37" t="str">
        <f t="shared" ca="1" si="52"/>
        <v xml:space="preserve"> </v>
      </c>
    </row>
    <row r="684" spans="1:7" x14ac:dyDescent="0.25">
      <c r="A684" s="159">
        <f t="shared" si="53"/>
        <v>44590.416666666664</v>
      </c>
      <c r="B684" s="24">
        <v>682</v>
      </c>
      <c r="C684" s="23">
        <f t="shared" si="54"/>
        <v>44590</v>
      </c>
      <c r="D684" s="24">
        <v>10</v>
      </c>
      <c r="E684" s="22" t="str">
        <f t="shared" si="50"/>
        <v>ASET</v>
      </c>
      <c r="F684" s="36" t="str">
        <f t="shared" si="51"/>
        <v xml:space="preserve"> </v>
      </c>
      <c r="G684" s="37" t="str">
        <f t="shared" ca="1" si="52"/>
        <v xml:space="preserve"> </v>
      </c>
    </row>
    <row r="685" spans="1:7" x14ac:dyDescent="0.25">
      <c r="A685" s="159">
        <f t="shared" si="53"/>
        <v>44590.458333333336</v>
      </c>
      <c r="B685" s="24">
        <v>683</v>
      </c>
      <c r="C685" s="23">
        <f t="shared" si="54"/>
        <v>44590</v>
      </c>
      <c r="D685" s="24">
        <v>11</v>
      </c>
      <c r="E685" s="22" t="str">
        <f t="shared" si="50"/>
        <v>ASET</v>
      </c>
      <c r="F685" s="36" t="str">
        <f t="shared" si="51"/>
        <v xml:space="preserve"> </v>
      </c>
      <c r="G685" s="37" t="str">
        <f t="shared" ca="1" si="52"/>
        <v xml:space="preserve"> </v>
      </c>
    </row>
    <row r="686" spans="1:7" x14ac:dyDescent="0.25">
      <c r="A686" s="159">
        <f t="shared" si="53"/>
        <v>44590.5</v>
      </c>
      <c r="B686" s="24">
        <v>684</v>
      </c>
      <c r="C686" s="23">
        <f t="shared" si="54"/>
        <v>44590</v>
      </c>
      <c r="D686" s="24">
        <v>12</v>
      </c>
      <c r="E686" s="22" t="str">
        <f t="shared" si="50"/>
        <v>ASET</v>
      </c>
      <c r="F686" s="36" t="str">
        <f t="shared" si="51"/>
        <v xml:space="preserve"> </v>
      </c>
      <c r="G686" s="37" t="str">
        <f t="shared" ca="1" si="52"/>
        <v xml:space="preserve"> </v>
      </c>
    </row>
    <row r="687" spans="1:7" x14ac:dyDescent="0.25">
      <c r="A687" s="159">
        <f t="shared" si="53"/>
        <v>44590.541666666664</v>
      </c>
      <c r="B687" s="24">
        <v>685</v>
      </c>
      <c r="C687" s="23">
        <f t="shared" si="54"/>
        <v>44590</v>
      </c>
      <c r="D687" s="24">
        <v>13</v>
      </c>
      <c r="E687" s="22" t="str">
        <f t="shared" si="50"/>
        <v>ASET</v>
      </c>
      <c r="F687" s="36" t="str">
        <f t="shared" si="51"/>
        <v xml:space="preserve"> </v>
      </c>
      <c r="G687" s="37" t="str">
        <f t="shared" ca="1" si="52"/>
        <v xml:space="preserve"> </v>
      </c>
    </row>
    <row r="688" spans="1:7" x14ac:dyDescent="0.25">
      <c r="A688" s="159">
        <f t="shared" si="53"/>
        <v>44590.583333333336</v>
      </c>
      <c r="B688" s="24">
        <v>686</v>
      </c>
      <c r="C688" s="23">
        <f t="shared" si="54"/>
        <v>44590</v>
      </c>
      <c r="D688" s="24">
        <v>14</v>
      </c>
      <c r="E688" s="22" t="str">
        <f t="shared" si="50"/>
        <v>ASET</v>
      </c>
      <c r="F688" s="36" t="str">
        <f t="shared" si="51"/>
        <v xml:space="preserve"> </v>
      </c>
      <c r="G688" s="37" t="str">
        <f t="shared" ca="1" si="52"/>
        <v xml:space="preserve"> </v>
      </c>
    </row>
    <row r="689" spans="1:7" x14ac:dyDescent="0.25">
      <c r="A689" s="159">
        <f t="shared" si="53"/>
        <v>44590.625</v>
      </c>
      <c r="B689" s="24">
        <v>687</v>
      </c>
      <c r="C689" s="23">
        <f t="shared" si="54"/>
        <v>44590</v>
      </c>
      <c r="D689" s="24">
        <v>15</v>
      </c>
      <c r="E689" s="22" t="str">
        <f t="shared" si="50"/>
        <v>ASET</v>
      </c>
      <c r="F689" s="36" t="str">
        <f t="shared" si="51"/>
        <v xml:space="preserve"> </v>
      </c>
      <c r="G689" s="37" t="str">
        <f t="shared" ca="1" si="52"/>
        <v xml:space="preserve"> </v>
      </c>
    </row>
    <row r="690" spans="1:7" x14ac:dyDescent="0.25">
      <c r="A690" s="159">
        <f t="shared" si="53"/>
        <v>44590.666666666664</v>
      </c>
      <c r="B690" s="24">
        <v>688</v>
      </c>
      <c r="C690" s="23">
        <f t="shared" si="54"/>
        <v>44590</v>
      </c>
      <c r="D690" s="24">
        <v>16</v>
      </c>
      <c r="E690" s="22" t="str">
        <f t="shared" si="50"/>
        <v>ASET</v>
      </c>
      <c r="F690" s="36" t="str">
        <f t="shared" si="51"/>
        <v xml:space="preserve"> </v>
      </c>
      <c r="G690" s="37" t="str">
        <f t="shared" ca="1" si="52"/>
        <v xml:space="preserve"> </v>
      </c>
    </row>
    <row r="691" spans="1:7" x14ac:dyDescent="0.25">
      <c r="A691" s="159">
        <f t="shared" si="53"/>
        <v>44590.708333333336</v>
      </c>
      <c r="B691" s="24">
        <v>689</v>
      </c>
      <c r="C691" s="23">
        <f t="shared" si="54"/>
        <v>44590</v>
      </c>
      <c r="D691" s="24">
        <v>17</v>
      </c>
      <c r="E691" s="22" t="str">
        <f t="shared" si="50"/>
        <v>ASET</v>
      </c>
      <c r="F691" s="36" t="str">
        <f t="shared" si="51"/>
        <v xml:space="preserve"> </v>
      </c>
      <c r="G691" s="37" t="str">
        <f t="shared" ca="1" si="52"/>
        <v xml:space="preserve"> </v>
      </c>
    </row>
    <row r="692" spans="1:7" x14ac:dyDescent="0.25">
      <c r="A692" s="159">
        <f t="shared" si="53"/>
        <v>44590.75</v>
      </c>
      <c r="B692" s="24">
        <v>690</v>
      </c>
      <c r="C692" s="23">
        <f t="shared" si="54"/>
        <v>44590</v>
      </c>
      <c r="D692" s="24">
        <v>18</v>
      </c>
      <c r="E692" s="22" t="str">
        <f t="shared" si="50"/>
        <v>ASET</v>
      </c>
      <c r="F692" s="36" t="str">
        <f t="shared" si="51"/>
        <v xml:space="preserve"> </v>
      </c>
      <c r="G692" s="37" t="str">
        <f t="shared" ca="1" si="52"/>
        <v xml:space="preserve"> </v>
      </c>
    </row>
    <row r="693" spans="1:7" x14ac:dyDescent="0.25">
      <c r="A693" s="159">
        <f t="shared" si="53"/>
        <v>44590.791666666664</v>
      </c>
      <c r="B693" s="24">
        <v>691</v>
      </c>
      <c r="C693" s="23">
        <f t="shared" si="54"/>
        <v>44590</v>
      </c>
      <c r="D693" s="24">
        <v>19</v>
      </c>
      <c r="E693" s="22" t="str">
        <f t="shared" si="50"/>
        <v>ASET</v>
      </c>
      <c r="F693" s="36" t="str">
        <f t="shared" si="51"/>
        <v xml:space="preserve"> </v>
      </c>
      <c r="G693" s="37" t="str">
        <f t="shared" ca="1" si="52"/>
        <v xml:space="preserve"> </v>
      </c>
    </row>
    <row r="694" spans="1:7" x14ac:dyDescent="0.25">
      <c r="A694" s="159">
        <f t="shared" si="53"/>
        <v>44590.833333333336</v>
      </c>
      <c r="B694" s="24">
        <v>692</v>
      </c>
      <c r="C694" s="23">
        <f t="shared" si="54"/>
        <v>44590</v>
      </c>
      <c r="D694" s="24">
        <v>20</v>
      </c>
      <c r="E694" s="22" t="str">
        <f t="shared" si="50"/>
        <v>ASET</v>
      </c>
      <c r="F694" s="36" t="str">
        <f t="shared" si="51"/>
        <v xml:space="preserve"> </v>
      </c>
      <c r="G694" s="37" t="str">
        <f t="shared" ca="1" si="52"/>
        <v xml:space="preserve"> </v>
      </c>
    </row>
    <row r="695" spans="1:7" x14ac:dyDescent="0.25">
      <c r="A695" s="159">
        <f t="shared" si="53"/>
        <v>44590.875</v>
      </c>
      <c r="B695" s="24">
        <v>693</v>
      </c>
      <c r="C695" s="23">
        <f t="shared" si="54"/>
        <v>44590</v>
      </c>
      <c r="D695" s="24">
        <v>21</v>
      </c>
      <c r="E695" s="22" t="str">
        <f t="shared" si="50"/>
        <v>ASET</v>
      </c>
      <c r="F695" s="36" t="str">
        <f t="shared" si="51"/>
        <v xml:space="preserve"> </v>
      </c>
      <c r="G695" s="37" t="str">
        <f t="shared" ca="1" si="52"/>
        <v xml:space="preserve"> </v>
      </c>
    </row>
    <row r="696" spans="1:7" x14ac:dyDescent="0.25">
      <c r="A696" s="159">
        <f t="shared" si="53"/>
        <v>44590.916666666664</v>
      </c>
      <c r="B696" s="24">
        <v>694</v>
      </c>
      <c r="C696" s="23">
        <f t="shared" si="54"/>
        <v>44590</v>
      </c>
      <c r="D696" s="24">
        <v>22</v>
      </c>
      <c r="E696" s="22" t="str">
        <f t="shared" si="50"/>
        <v>ASET</v>
      </c>
      <c r="F696" s="36" t="str">
        <f t="shared" si="51"/>
        <v xml:space="preserve"> </v>
      </c>
      <c r="G696" s="37" t="str">
        <f t="shared" ca="1" si="52"/>
        <v xml:space="preserve"> </v>
      </c>
    </row>
    <row r="697" spans="1:7" x14ac:dyDescent="0.25">
      <c r="A697" s="159">
        <f t="shared" si="53"/>
        <v>44590.958333333336</v>
      </c>
      <c r="B697" s="24">
        <v>695</v>
      </c>
      <c r="C697" s="23">
        <f t="shared" si="54"/>
        <v>44590</v>
      </c>
      <c r="D697" s="24">
        <v>23</v>
      </c>
      <c r="E697" s="22" t="str">
        <f t="shared" si="50"/>
        <v>ASET</v>
      </c>
      <c r="F697" s="36" t="str">
        <f t="shared" si="51"/>
        <v xml:space="preserve"> </v>
      </c>
      <c r="G697" s="37" t="str">
        <f t="shared" ca="1" si="52"/>
        <v xml:space="preserve"> </v>
      </c>
    </row>
    <row r="698" spans="1:7" x14ac:dyDescent="0.25">
      <c r="A698" s="159">
        <f t="shared" si="53"/>
        <v>44591</v>
      </c>
      <c r="B698" s="24">
        <v>696</v>
      </c>
      <c r="C698" s="23">
        <f t="shared" si="54"/>
        <v>44590</v>
      </c>
      <c r="D698" s="24">
        <v>24</v>
      </c>
      <c r="E698" s="22" t="str">
        <f t="shared" si="50"/>
        <v>ASET</v>
      </c>
      <c r="F698" s="36" t="str">
        <f t="shared" si="51"/>
        <v xml:space="preserve"> </v>
      </c>
      <c r="G698" s="37" t="str">
        <f t="shared" ca="1" si="52"/>
        <v xml:space="preserve"> </v>
      </c>
    </row>
    <row r="699" spans="1:7" x14ac:dyDescent="0.25">
      <c r="A699" s="159">
        <f t="shared" si="53"/>
        <v>44591.041666666664</v>
      </c>
      <c r="B699" s="24">
        <v>697</v>
      </c>
      <c r="C699" s="23">
        <f t="shared" si="54"/>
        <v>44591</v>
      </c>
      <c r="D699" s="24">
        <v>1</v>
      </c>
      <c r="E699" s="22" t="str">
        <f t="shared" si="50"/>
        <v>ASET</v>
      </c>
      <c r="F699" s="36" t="str">
        <f t="shared" si="51"/>
        <v xml:space="preserve"> </v>
      </c>
      <c r="G699" s="37" t="str">
        <f t="shared" ca="1" si="52"/>
        <v xml:space="preserve"> </v>
      </c>
    </row>
    <row r="700" spans="1:7" x14ac:dyDescent="0.25">
      <c r="A700" s="159">
        <f t="shared" si="53"/>
        <v>44591.083333333336</v>
      </c>
      <c r="B700" s="24">
        <v>698</v>
      </c>
      <c r="C700" s="23">
        <f t="shared" si="54"/>
        <v>44591</v>
      </c>
      <c r="D700" s="24">
        <v>2</v>
      </c>
      <c r="E700" s="22" t="str">
        <f t="shared" si="50"/>
        <v>ASET</v>
      </c>
      <c r="F700" s="36" t="str">
        <f t="shared" si="51"/>
        <v xml:space="preserve"> </v>
      </c>
      <c r="G700" s="37" t="str">
        <f t="shared" ca="1" si="52"/>
        <v xml:space="preserve"> </v>
      </c>
    </row>
    <row r="701" spans="1:7" x14ac:dyDescent="0.25">
      <c r="A701" s="159">
        <f t="shared" si="53"/>
        <v>44591.125</v>
      </c>
      <c r="B701" s="24">
        <v>699</v>
      </c>
      <c r="C701" s="23">
        <f t="shared" si="54"/>
        <v>44591</v>
      </c>
      <c r="D701" s="24">
        <v>3</v>
      </c>
      <c r="E701" s="22" t="str">
        <f t="shared" si="50"/>
        <v>ASET</v>
      </c>
      <c r="F701" s="36" t="str">
        <f t="shared" si="51"/>
        <v xml:space="preserve"> </v>
      </c>
      <c r="G701" s="37" t="str">
        <f t="shared" ca="1" si="52"/>
        <v xml:space="preserve"> </v>
      </c>
    </row>
    <row r="702" spans="1:7" x14ac:dyDescent="0.25">
      <c r="A702" s="159">
        <f t="shared" si="53"/>
        <v>44591.166666666664</v>
      </c>
      <c r="B702" s="24">
        <v>700</v>
      </c>
      <c r="C702" s="23">
        <f t="shared" si="54"/>
        <v>44591</v>
      </c>
      <c r="D702" s="24">
        <v>4</v>
      </c>
      <c r="E702" s="22" t="str">
        <f t="shared" si="50"/>
        <v>ASET</v>
      </c>
      <c r="F702" s="36" t="str">
        <f t="shared" si="51"/>
        <v xml:space="preserve"> </v>
      </c>
      <c r="G702" s="37" t="str">
        <f t="shared" ca="1" si="52"/>
        <v xml:space="preserve"> </v>
      </c>
    </row>
    <row r="703" spans="1:7" x14ac:dyDescent="0.25">
      <c r="A703" s="159">
        <f t="shared" si="53"/>
        <v>44591.208333333336</v>
      </c>
      <c r="B703" s="24">
        <v>701</v>
      </c>
      <c r="C703" s="23">
        <f t="shared" si="54"/>
        <v>44591</v>
      </c>
      <c r="D703" s="24">
        <v>5</v>
      </c>
      <c r="E703" s="22" t="str">
        <f t="shared" si="50"/>
        <v>ASET</v>
      </c>
      <c r="F703" s="36" t="str">
        <f t="shared" si="51"/>
        <v xml:space="preserve"> </v>
      </c>
      <c r="G703" s="37" t="str">
        <f t="shared" ca="1" si="52"/>
        <v xml:space="preserve"> </v>
      </c>
    </row>
    <row r="704" spans="1:7" x14ac:dyDescent="0.25">
      <c r="A704" s="159">
        <f t="shared" si="53"/>
        <v>44591.25</v>
      </c>
      <c r="B704" s="24">
        <v>702</v>
      </c>
      <c r="C704" s="23">
        <f t="shared" si="54"/>
        <v>44591</v>
      </c>
      <c r="D704" s="24">
        <v>6</v>
      </c>
      <c r="E704" s="22" t="str">
        <f t="shared" si="50"/>
        <v>ASET</v>
      </c>
      <c r="F704" s="36" t="str">
        <f t="shared" si="51"/>
        <v xml:space="preserve"> </v>
      </c>
      <c r="G704" s="37" t="str">
        <f t="shared" ca="1" si="52"/>
        <v xml:space="preserve"> </v>
      </c>
    </row>
    <row r="705" spans="1:7" x14ac:dyDescent="0.25">
      <c r="A705" s="159">
        <f t="shared" si="53"/>
        <v>44591.291666666664</v>
      </c>
      <c r="B705" s="24">
        <v>703</v>
      </c>
      <c r="C705" s="23">
        <f t="shared" si="54"/>
        <v>44591</v>
      </c>
      <c r="D705" s="24">
        <v>7</v>
      </c>
      <c r="E705" s="22" t="str">
        <f t="shared" si="50"/>
        <v>ASET</v>
      </c>
      <c r="F705" s="36" t="str">
        <f t="shared" si="51"/>
        <v xml:space="preserve"> </v>
      </c>
      <c r="G705" s="37" t="str">
        <f t="shared" ca="1" si="52"/>
        <v xml:space="preserve"> </v>
      </c>
    </row>
    <row r="706" spans="1:7" x14ac:dyDescent="0.25">
      <c r="A706" s="159">
        <f t="shared" si="53"/>
        <v>44591.333333333336</v>
      </c>
      <c r="B706" s="24">
        <v>704</v>
      </c>
      <c r="C706" s="23">
        <f t="shared" si="54"/>
        <v>44591</v>
      </c>
      <c r="D706" s="24">
        <v>8</v>
      </c>
      <c r="E706" s="22" t="str">
        <f t="shared" si="50"/>
        <v>ASET</v>
      </c>
      <c r="F706" s="36" t="str">
        <f t="shared" si="51"/>
        <v xml:space="preserve"> </v>
      </c>
      <c r="G706" s="37" t="str">
        <f t="shared" ca="1" si="52"/>
        <v xml:space="preserve"> </v>
      </c>
    </row>
    <row r="707" spans="1:7" x14ac:dyDescent="0.25">
      <c r="A707" s="159">
        <f t="shared" si="53"/>
        <v>44591.375</v>
      </c>
      <c r="B707" s="24">
        <v>705</v>
      </c>
      <c r="C707" s="23">
        <f t="shared" si="54"/>
        <v>44591</v>
      </c>
      <c r="D707" s="24">
        <v>9</v>
      </c>
      <c r="E707" s="22" t="str">
        <f t="shared" ref="E707:E746" si="55">Unit</f>
        <v>ASET</v>
      </c>
      <c r="F707" s="36" t="str">
        <f t="shared" ref="F707:F746" si="56">IF(OR(AND((C707+TIME(D707-1,0,0))&gt;=Contin_Outage_Fm_01,(C707+TIME(D707-1,0,0))&lt;FLOOR(Contin_Outage_To_01,1/24)),AND((C707+TIME(D707 -1,0,0))&gt;=Contin_Outage_Fm_02,(C707+TIME(D707 -1,0,0))&lt;FLOOR(Contin_Outage_To_02,1/24)),AND((C707+TIME(D707 -1,0,0))&gt;=Contin_Outage_Fm_03,(C707+TIME(D707 -1,0,0))&lt;FLOOR(Contin_Outage_To_03,1/24)),AND((C707+TIME(D707 -1,0,0))&gt;=Contin_Outage_Fm_04,(C707+TIME(D707 -1,0,0))&lt;FLOOR(Contin_Outage_To_04,1/24)),AND((C707+TIME(D707 -1,0,0))&gt;=Contin_Outage_Fm_05,(C707+TIME(D707 -1,0,0))&lt;FLOOR(Contin_Outage_To_05,1/24)),AND((C707+TIME(D707 -1,0,0))&gt;=Contin_Outage_Fm_06,(C707+TIME(D707 -1,0,0))&lt;FLOOR(Contin_Outage_To_06,1/24)),AND((C707+TIME(D707 -1,0,0))&gt;=Contin_Outage_Fm_07,(C707+TIME(D707 -1,0,0))&lt;FLOOR(Contin_Outage_To_07,1/24)),AND((C707+TIME(D707 -1,0,0))&gt;=Contin_Outage_Fm_08,(C707+TIME(D707 -1,0,0))&lt;FLOOR(Contin_Outage_To_08,1/24)),AND((C707+TIME(D707 -1,0,0))&gt;=Contin_Outage_Fm_09,(C707+TIME(D707 -1,0,0))&lt;FLOOR(Contin_Outage_To_09,1/24)),AND((C707+TIME(D707 -1,0,0))&gt;=Contin_Outage_Fm_10,(C707+TIME(D707 -1,0,0))&lt;FLOOR(Contin_Outage_To_10,1/24)),AND(C707&gt;=(IF(AND(HOUR(Daily_Outage_Fm_01)=0,MINUTE(Daily_Outage_Fm_01)=0),Daily_Outage_Fm_01,Daily_Outage_Fm_01 -1)),C707&lt;=(IF(HOUR(Daily_Outage_To_01)=0,Daily_Outage_To_01 -1,Daily_Outage_To_01)),D707 -1&gt;=HOUR(CEILING(Daily_Outage_Fm_01,1/24)),D707 -1&lt;(IF(HOUR(Daily_Outage_To_01)=0,24,HOUR(Daily_Outage_To_01)))),AND(C707&gt;=(IF(AND(HOUR(Daily_Outage_Fm_02)=0,MINUTE(Daily_Outage_Fm_02)=0),Daily_Outage_Fm_02,Daily_Outage_Fm_02 -1)),C707&lt;=(IF(HOUR(Daily_Outage_To_02)=0,Daily_Outage_To_02 -1,Daily_Outage_To_02)),D707 -1&gt;=HOUR(CEILING(Daily_Outage_Fm_02,1/24)),D707 -1&lt;(IF(HOUR(Daily_Outage_To_02)=0,24,HOUR(Daily_Outage_To_02)))),AND(C707&gt;=(IF(AND(HOUR(Daily_Outage_Fm_03)=0,MINUTE(Daily_Outage_Fm_03)=0),Daily_Outage_Fm_03,Daily_Outage_Fm_03 -1)),C707&lt;=(IF(HOUR(Daily_Outage_To_03)=0,Daily_Outage_To_03 -1,Daily_Outage_To_03)),D707 -1&gt;=HOUR(CEILING(Daily_Outage_Fm_03,1/24)),D707 -1&lt;(IF(HOUR(Daily_Outage_To_03)=0,24,HOUR(Daily_Outage_To_03)))),AND(C707&gt;=(IF(AND(HOUR(Daily_Outage_Fm_04)=0,MINUTE(Daily_Outage_Fm_04)=0),Daily_Outage_Fm_04,Daily_Outage_Fm_04 -1)),C707&lt;=(IF(HOUR(Daily_Outage_To_04)=0,Daily_Outage_To_04 -1,Daily_Outage_To_04)),D707 -1&gt;=HOUR(CEILING(Daily_Outage_Fm_04,1/24)),D707 -1&lt;(IF(HOUR(Daily_Outage_To_04)=0,24,HOUR(Daily_Outage_To_04)))),AND(C707&gt;=(IF(AND(HOUR(Daily_Outage_Fm_05)=0,MINUTE(Daily_Outage_Fm_05)=0),Daily_Outage_Fm_05,Daily_Outage_Fm_05 -1)),C707&lt;=(IF(HOUR(Daily_Outage_To_05)=0,Daily_Outage_To_05 -1,Daily_Outage_To_05)),D707 -1&gt;=HOUR(CEILING(Daily_Outage_Fm_05,1/24)),D707 -1&lt;(IF(HOUR(Daily_Outage_To_05)=0,24,HOUR(Daily_Outage_To_05)))),AND(C707&gt;=(IF(AND(HOUR(Daily_Outage_Fm_06)=0,MINUTE(Daily_Outage_Fm_06)=0),Daily_Outage_Fm_06,Daily_Outage_Fm_06 -1)),C707&lt;=(IF(HOUR(Daily_Outage_To_06)=0,Daily_Outage_To_06 -1,Daily_Outage_To_06)),D707 -1&gt;=HOUR(CEILING(Daily_Outage_Fm_06,1/24)),D707 -1&lt;(IF(HOUR(Daily_Outage_To_06)=0,24,HOUR(Daily_Outage_To_06)))),AND(C707&gt;=(IF(AND(HOUR(Daily_Outage_Fm_07)=0,MINUTE(Daily_Outage_Fm_07)=0),Daily_Outage_Fm_07,Daily_Outage_Fm_07 -1)),C707&lt;=(IF(HOUR(Daily_Outage_To_07)=0,Daily_Outage_To_07 -1,Daily_Outage_To_07)),D707 -1&gt;=HOUR(CEILING(Daily_Outage_Fm_07,1/24)),D707 -1&lt;(IF(HOUR(Daily_Outage_To_07)=0,24,HOUR(Daily_Outage_To_07)))),AND(C707&gt;=(IF(AND(HOUR(Daily_Outage_Fm_08)=0,MINUTE(Daily_Outage_Fm_08)=0),Daily_Outage_Fm_08,Daily_Outage_Fm_08 -1)),C707&lt;=(IF(HOUR(Daily_Outage_To_08)=0,Daily_Outage_To_08 -1,Daily_Outage_To_08)),D707 -1&gt;=HOUR(CEILING(Daily_Outage_Fm_08,1/24)),D707 -1&lt;(IF(HOUR(Daily_Outage_To_08)=0,24,HOUR(Daily_Outage_To_08)))),AND(C707&gt;=(IF(AND(HOUR(Daily_Outage_Fm_09)=0,MINUTE(Daily_Outage_Fm_09)=0),Daily_Outage_Fm_09,Daily_Outage_Fm_09 -1)),C707&lt;=(IF(HOUR(Daily_Outage_To_09)=0,Daily_Outage_To_09 -1,Daily_Outage_To_09)),D707 -1&gt;=HOUR(CEILING(Daily_Outage_Fm_09,1/24)),D707 -1&lt;(IF(HOUR(Daily_Outage_To_09)=0,24,HOUR(Daily_Outage_To_09)))),AND(C707&gt;=(IF(AND(HOUR(Daily_Outage_Fm_10)=0,MINUTE(Daily_Outage_Fm_10)=0),Daily_Outage_Fm_10,Daily_Outage_Fm_10 -1)),C707&lt;=(IF(HOUR(Daily_Outage_To_10)=0,Daily_Outage_To_10 -1,Daily_Outage_To_10)),D707 -1&gt;=HOUR(CEILING(Daily_Outage_Fm_10,1/24)),D707 -1&lt;(IF(HOUR(Daily_Outage_To_10)=0,24,HOUR(Daily_Outage_To_10))))
),"Outage"," ")</f>
        <v xml:space="preserve"> </v>
      </c>
      <c r="G707" s="37" t="str">
        <f t="shared" ref="G707:G746" ca="1" si="57">IF(SUM(INDIRECT("'Arming Payment'!"&amp;"I"&amp;MATCH(B707,Range_ArmingPayment_HourOfMonth,0)&amp;":I"&amp;(MATCH(B707,Range_ArmingPayment_HourOfMonth,0)+2)))&gt;0,"Armed"," ")</f>
        <v xml:space="preserve"> </v>
      </c>
    </row>
    <row r="708" spans="1:7" x14ac:dyDescent="0.25">
      <c r="A708" s="159">
        <f t="shared" ref="A708:A746" si="58">C708+(D708/24)</f>
        <v>44591.416666666664</v>
      </c>
      <c r="B708" s="24">
        <v>706</v>
      </c>
      <c r="C708" s="23">
        <f t="shared" si="54"/>
        <v>44591</v>
      </c>
      <c r="D708" s="24">
        <v>10</v>
      </c>
      <c r="E708" s="22" t="str">
        <f t="shared" si="55"/>
        <v>ASET</v>
      </c>
      <c r="F708" s="36" t="str">
        <f t="shared" si="56"/>
        <v xml:space="preserve"> </v>
      </c>
      <c r="G708" s="37" t="str">
        <f t="shared" ca="1" si="57"/>
        <v xml:space="preserve"> </v>
      </c>
    </row>
    <row r="709" spans="1:7" x14ac:dyDescent="0.25">
      <c r="A709" s="159">
        <f t="shared" si="58"/>
        <v>44591.458333333336</v>
      </c>
      <c r="B709" s="24">
        <v>707</v>
      </c>
      <c r="C709" s="23">
        <f t="shared" ref="C709:C746" si="59">IF(D709&gt;D708,C708,C708+1)</f>
        <v>44591</v>
      </c>
      <c r="D709" s="24">
        <v>11</v>
      </c>
      <c r="E709" s="22" t="str">
        <f t="shared" si="55"/>
        <v>ASET</v>
      </c>
      <c r="F709" s="36" t="str">
        <f t="shared" si="56"/>
        <v xml:space="preserve"> </v>
      </c>
      <c r="G709" s="37" t="str">
        <f t="shared" ca="1" si="57"/>
        <v xml:space="preserve"> </v>
      </c>
    </row>
    <row r="710" spans="1:7" x14ac:dyDescent="0.25">
      <c r="A710" s="159">
        <f t="shared" si="58"/>
        <v>44591.5</v>
      </c>
      <c r="B710" s="24">
        <v>708</v>
      </c>
      <c r="C710" s="23">
        <f t="shared" si="59"/>
        <v>44591</v>
      </c>
      <c r="D710" s="24">
        <v>12</v>
      </c>
      <c r="E710" s="22" t="str">
        <f t="shared" si="55"/>
        <v>ASET</v>
      </c>
      <c r="F710" s="36" t="str">
        <f t="shared" si="56"/>
        <v xml:space="preserve"> </v>
      </c>
      <c r="G710" s="37" t="str">
        <f t="shared" ca="1" si="57"/>
        <v xml:space="preserve"> </v>
      </c>
    </row>
    <row r="711" spans="1:7" x14ac:dyDescent="0.25">
      <c r="A711" s="159">
        <f t="shared" si="58"/>
        <v>44591.541666666664</v>
      </c>
      <c r="B711" s="24">
        <v>709</v>
      </c>
      <c r="C711" s="23">
        <f t="shared" si="59"/>
        <v>44591</v>
      </c>
      <c r="D711" s="24">
        <v>13</v>
      </c>
      <c r="E711" s="22" t="str">
        <f t="shared" si="55"/>
        <v>ASET</v>
      </c>
      <c r="F711" s="36" t="str">
        <f t="shared" si="56"/>
        <v xml:space="preserve"> </v>
      </c>
      <c r="G711" s="37" t="str">
        <f t="shared" ca="1" si="57"/>
        <v xml:space="preserve"> </v>
      </c>
    </row>
    <row r="712" spans="1:7" x14ac:dyDescent="0.25">
      <c r="A712" s="159">
        <f t="shared" si="58"/>
        <v>44591.583333333336</v>
      </c>
      <c r="B712" s="24">
        <v>710</v>
      </c>
      <c r="C712" s="23">
        <f t="shared" si="59"/>
        <v>44591</v>
      </c>
      <c r="D712" s="24">
        <v>14</v>
      </c>
      <c r="E712" s="22" t="str">
        <f t="shared" si="55"/>
        <v>ASET</v>
      </c>
      <c r="F712" s="36" t="str">
        <f t="shared" si="56"/>
        <v xml:space="preserve"> </v>
      </c>
      <c r="G712" s="37" t="str">
        <f t="shared" ca="1" si="57"/>
        <v xml:space="preserve"> </v>
      </c>
    </row>
    <row r="713" spans="1:7" x14ac:dyDescent="0.25">
      <c r="A713" s="159">
        <f t="shared" si="58"/>
        <v>44591.625</v>
      </c>
      <c r="B713" s="24">
        <v>711</v>
      </c>
      <c r="C713" s="23">
        <f t="shared" si="59"/>
        <v>44591</v>
      </c>
      <c r="D713" s="24">
        <v>15</v>
      </c>
      <c r="E713" s="22" t="str">
        <f t="shared" si="55"/>
        <v>ASET</v>
      </c>
      <c r="F713" s="36" t="str">
        <f t="shared" si="56"/>
        <v xml:space="preserve"> </v>
      </c>
      <c r="G713" s="37" t="str">
        <f t="shared" ca="1" si="57"/>
        <v xml:space="preserve"> </v>
      </c>
    </row>
    <row r="714" spans="1:7" x14ac:dyDescent="0.25">
      <c r="A714" s="159">
        <f t="shared" si="58"/>
        <v>44591.666666666664</v>
      </c>
      <c r="B714" s="24">
        <v>712</v>
      </c>
      <c r="C714" s="23">
        <f t="shared" si="59"/>
        <v>44591</v>
      </c>
      <c r="D714" s="24">
        <v>16</v>
      </c>
      <c r="E714" s="22" t="str">
        <f t="shared" si="55"/>
        <v>ASET</v>
      </c>
      <c r="F714" s="36" t="str">
        <f t="shared" si="56"/>
        <v xml:space="preserve"> </v>
      </c>
      <c r="G714" s="37" t="str">
        <f t="shared" ca="1" si="57"/>
        <v xml:space="preserve"> </v>
      </c>
    </row>
    <row r="715" spans="1:7" x14ac:dyDescent="0.25">
      <c r="A715" s="159">
        <f t="shared" si="58"/>
        <v>44591.708333333336</v>
      </c>
      <c r="B715" s="24">
        <v>713</v>
      </c>
      <c r="C715" s="23">
        <f t="shared" si="59"/>
        <v>44591</v>
      </c>
      <c r="D715" s="24">
        <v>17</v>
      </c>
      <c r="E715" s="22" t="str">
        <f t="shared" si="55"/>
        <v>ASET</v>
      </c>
      <c r="F715" s="36" t="str">
        <f t="shared" si="56"/>
        <v xml:space="preserve"> </v>
      </c>
      <c r="G715" s="37" t="str">
        <f t="shared" ca="1" si="57"/>
        <v xml:space="preserve"> </v>
      </c>
    </row>
    <row r="716" spans="1:7" x14ac:dyDescent="0.25">
      <c r="A716" s="159">
        <f t="shared" si="58"/>
        <v>44591.75</v>
      </c>
      <c r="B716" s="24">
        <v>714</v>
      </c>
      <c r="C716" s="23">
        <f t="shared" si="59"/>
        <v>44591</v>
      </c>
      <c r="D716" s="24">
        <v>18</v>
      </c>
      <c r="E716" s="22" t="str">
        <f t="shared" si="55"/>
        <v>ASET</v>
      </c>
      <c r="F716" s="36" t="str">
        <f t="shared" si="56"/>
        <v xml:space="preserve"> </v>
      </c>
      <c r="G716" s="37" t="str">
        <f t="shared" ca="1" si="57"/>
        <v xml:space="preserve"> </v>
      </c>
    </row>
    <row r="717" spans="1:7" x14ac:dyDescent="0.25">
      <c r="A717" s="159">
        <f t="shared" si="58"/>
        <v>44591.791666666664</v>
      </c>
      <c r="B717" s="24">
        <v>715</v>
      </c>
      <c r="C717" s="23">
        <f t="shared" si="59"/>
        <v>44591</v>
      </c>
      <c r="D717" s="24">
        <v>19</v>
      </c>
      <c r="E717" s="22" t="str">
        <f t="shared" si="55"/>
        <v>ASET</v>
      </c>
      <c r="F717" s="36" t="str">
        <f t="shared" si="56"/>
        <v xml:space="preserve"> </v>
      </c>
      <c r="G717" s="37" t="str">
        <f t="shared" ca="1" si="57"/>
        <v xml:space="preserve"> </v>
      </c>
    </row>
    <row r="718" spans="1:7" x14ac:dyDescent="0.25">
      <c r="A718" s="159">
        <f t="shared" si="58"/>
        <v>44591.833333333336</v>
      </c>
      <c r="B718" s="24">
        <v>716</v>
      </c>
      <c r="C718" s="23">
        <f t="shared" si="59"/>
        <v>44591</v>
      </c>
      <c r="D718" s="24">
        <v>20</v>
      </c>
      <c r="E718" s="22" t="str">
        <f t="shared" si="55"/>
        <v>ASET</v>
      </c>
      <c r="F718" s="36" t="str">
        <f t="shared" si="56"/>
        <v xml:space="preserve"> </v>
      </c>
      <c r="G718" s="37" t="str">
        <f t="shared" ca="1" si="57"/>
        <v xml:space="preserve"> </v>
      </c>
    </row>
    <row r="719" spans="1:7" x14ac:dyDescent="0.25">
      <c r="A719" s="159">
        <f t="shared" si="58"/>
        <v>44591.875</v>
      </c>
      <c r="B719" s="24">
        <v>717</v>
      </c>
      <c r="C719" s="23">
        <f t="shared" si="59"/>
        <v>44591</v>
      </c>
      <c r="D719" s="24">
        <v>21</v>
      </c>
      <c r="E719" s="22" t="str">
        <f t="shared" si="55"/>
        <v>ASET</v>
      </c>
      <c r="F719" s="36" t="str">
        <f t="shared" si="56"/>
        <v xml:space="preserve"> </v>
      </c>
      <c r="G719" s="37" t="str">
        <f t="shared" ca="1" si="57"/>
        <v xml:space="preserve"> </v>
      </c>
    </row>
    <row r="720" spans="1:7" x14ac:dyDescent="0.25">
      <c r="A720" s="159">
        <f t="shared" si="58"/>
        <v>44591.916666666664</v>
      </c>
      <c r="B720" s="24">
        <v>718</v>
      </c>
      <c r="C720" s="23">
        <f t="shared" si="59"/>
        <v>44591</v>
      </c>
      <c r="D720" s="24">
        <v>22</v>
      </c>
      <c r="E720" s="22" t="str">
        <f t="shared" si="55"/>
        <v>ASET</v>
      </c>
      <c r="F720" s="36" t="str">
        <f t="shared" si="56"/>
        <v xml:space="preserve"> </v>
      </c>
      <c r="G720" s="37" t="str">
        <f t="shared" ca="1" si="57"/>
        <v xml:space="preserve"> </v>
      </c>
    </row>
    <row r="721" spans="1:7" x14ac:dyDescent="0.25">
      <c r="A721" s="159">
        <f t="shared" si="58"/>
        <v>44591.958333333336</v>
      </c>
      <c r="B721" s="24">
        <v>719</v>
      </c>
      <c r="C721" s="23">
        <f t="shared" si="59"/>
        <v>44591</v>
      </c>
      <c r="D721" s="24">
        <v>23</v>
      </c>
      <c r="E721" s="22" t="str">
        <f t="shared" si="55"/>
        <v>ASET</v>
      </c>
      <c r="F721" s="36" t="str">
        <f t="shared" si="56"/>
        <v xml:space="preserve"> </v>
      </c>
      <c r="G721" s="37" t="str">
        <f t="shared" ca="1" si="57"/>
        <v xml:space="preserve"> </v>
      </c>
    </row>
    <row r="722" spans="1:7" x14ac:dyDescent="0.25">
      <c r="A722" s="159">
        <f t="shared" si="58"/>
        <v>44592</v>
      </c>
      <c r="B722" s="24">
        <v>720</v>
      </c>
      <c r="C722" s="23">
        <f t="shared" si="59"/>
        <v>44591</v>
      </c>
      <c r="D722" s="24">
        <v>24</v>
      </c>
      <c r="E722" s="22" t="str">
        <f t="shared" si="55"/>
        <v>ASET</v>
      </c>
      <c r="F722" s="36" t="str">
        <f t="shared" si="56"/>
        <v xml:space="preserve"> </v>
      </c>
      <c r="G722" s="37" t="str">
        <f t="shared" ca="1" si="57"/>
        <v xml:space="preserve"> </v>
      </c>
    </row>
    <row r="723" spans="1:7" x14ac:dyDescent="0.25">
      <c r="A723" s="159">
        <f t="shared" si="58"/>
        <v>44592.041666666664</v>
      </c>
      <c r="B723" s="24">
        <v>721</v>
      </c>
      <c r="C723" s="23">
        <f t="shared" si="59"/>
        <v>44592</v>
      </c>
      <c r="D723" s="24">
        <v>1</v>
      </c>
      <c r="E723" s="22" t="str">
        <f t="shared" si="55"/>
        <v>ASET</v>
      </c>
      <c r="F723" s="36" t="str">
        <f t="shared" si="56"/>
        <v xml:space="preserve"> </v>
      </c>
      <c r="G723" s="37" t="str">
        <f t="shared" ca="1" si="57"/>
        <v xml:space="preserve"> </v>
      </c>
    </row>
    <row r="724" spans="1:7" x14ac:dyDescent="0.25">
      <c r="A724" s="159">
        <f t="shared" si="58"/>
        <v>44592.083333333336</v>
      </c>
      <c r="B724" s="24">
        <v>722</v>
      </c>
      <c r="C724" s="23">
        <f t="shared" si="59"/>
        <v>44592</v>
      </c>
      <c r="D724" s="24">
        <v>2</v>
      </c>
      <c r="E724" s="22" t="str">
        <f t="shared" si="55"/>
        <v>ASET</v>
      </c>
      <c r="F724" s="36" t="str">
        <f t="shared" si="56"/>
        <v xml:space="preserve"> </v>
      </c>
      <c r="G724" s="37" t="str">
        <f t="shared" ca="1" si="57"/>
        <v xml:space="preserve"> </v>
      </c>
    </row>
    <row r="725" spans="1:7" x14ac:dyDescent="0.25">
      <c r="A725" s="159">
        <f t="shared" si="58"/>
        <v>44592.125</v>
      </c>
      <c r="B725" s="24">
        <v>723</v>
      </c>
      <c r="C725" s="23">
        <f t="shared" si="59"/>
        <v>44592</v>
      </c>
      <c r="D725" s="24">
        <v>3</v>
      </c>
      <c r="E725" s="22" t="str">
        <f t="shared" si="55"/>
        <v>ASET</v>
      </c>
      <c r="F725" s="36" t="str">
        <f t="shared" si="56"/>
        <v xml:space="preserve"> </v>
      </c>
      <c r="G725" s="37" t="str">
        <f t="shared" ca="1" si="57"/>
        <v xml:space="preserve"> </v>
      </c>
    </row>
    <row r="726" spans="1:7" x14ac:dyDescent="0.25">
      <c r="A726" s="159">
        <f t="shared" si="58"/>
        <v>44592.166666666664</v>
      </c>
      <c r="B726" s="24">
        <v>724</v>
      </c>
      <c r="C726" s="23">
        <f t="shared" si="59"/>
        <v>44592</v>
      </c>
      <c r="D726" s="24">
        <v>4</v>
      </c>
      <c r="E726" s="22" t="str">
        <f t="shared" si="55"/>
        <v>ASET</v>
      </c>
      <c r="F726" s="36" t="str">
        <f t="shared" si="56"/>
        <v xml:space="preserve"> </v>
      </c>
      <c r="G726" s="37" t="str">
        <f t="shared" ca="1" si="57"/>
        <v xml:space="preserve"> </v>
      </c>
    </row>
    <row r="727" spans="1:7" x14ac:dyDescent="0.25">
      <c r="A727" s="159">
        <f t="shared" si="58"/>
        <v>44592.208333333336</v>
      </c>
      <c r="B727" s="24">
        <v>725</v>
      </c>
      <c r="C727" s="23">
        <f t="shared" si="59"/>
        <v>44592</v>
      </c>
      <c r="D727" s="24">
        <v>5</v>
      </c>
      <c r="E727" s="22" t="str">
        <f t="shared" si="55"/>
        <v>ASET</v>
      </c>
      <c r="F727" s="36" t="str">
        <f t="shared" si="56"/>
        <v xml:space="preserve"> </v>
      </c>
      <c r="G727" s="37" t="str">
        <f t="shared" ca="1" si="57"/>
        <v xml:space="preserve"> </v>
      </c>
    </row>
    <row r="728" spans="1:7" x14ac:dyDescent="0.25">
      <c r="A728" s="159">
        <f t="shared" si="58"/>
        <v>44592.25</v>
      </c>
      <c r="B728" s="24">
        <v>726</v>
      </c>
      <c r="C728" s="23">
        <f t="shared" si="59"/>
        <v>44592</v>
      </c>
      <c r="D728" s="24">
        <v>6</v>
      </c>
      <c r="E728" s="22" t="str">
        <f t="shared" si="55"/>
        <v>ASET</v>
      </c>
      <c r="F728" s="36" t="str">
        <f t="shared" si="56"/>
        <v xml:space="preserve"> </v>
      </c>
      <c r="G728" s="37" t="str">
        <f t="shared" ca="1" si="57"/>
        <v xml:space="preserve"> </v>
      </c>
    </row>
    <row r="729" spans="1:7" x14ac:dyDescent="0.25">
      <c r="A729" s="159">
        <f t="shared" si="58"/>
        <v>44592.291666666664</v>
      </c>
      <c r="B729" s="24">
        <v>727</v>
      </c>
      <c r="C729" s="23">
        <f t="shared" si="59"/>
        <v>44592</v>
      </c>
      <c r="D729" s="24">
        <v>7</v>
      </c>
      <c r="E729" s="22" t="str">
        <f t="shared" si="55"/>
        <v>ASET</v>
      </c>
      <c r="F729" s="36" t="str">
        <f t="shared" si="56"/>
        <v xml:space="preserve"> </v>
      </c>
      <c r="G729" s="37" t="str">
        <f t="shared" ca="1" si="57"/>
        <v xml:space="preserve"> </v>
      </c>
    </row>
    <row r="730" spans="1:7" x14ac:dyDescent="0.25">
      <c r="A730" s="159">
        <f t="shared" si="58"/>
        <v>44592.333333333336</v>
      </c>
      <c r="B730" s="24">
        <v>728</v>
      </c>
      <c r="C730" s="23">
        <f t="shared" si="59"/>
        <v>44592</v>
      </c>
      <c r="D730" s="24">
        <v>8</v>
      </c>
      <c r="E730" s="22" t="str">
        <f t="shared" si="55"/>
        <v>ASET</v>
      </c>
      <c r="F730" s="36" t="str">
        <f t="shared" si="56"/>
        <v xml:space="preserve"> </v>
      </c>
      <c r="G730" s="37" t="str">
        <f t="shared" ca="1" si="57"/>
        <v xml:space="preserve"> </v>
      </c>
    </row>
    <row r="731" spans="1:7" x14ac:dyDescent="0.25">
      <c r="A731" s="159">
        <f t="shared" si="58"/>
        <v>44592.375</v>
      </c>
      <c r="B731" s="24">
        <v>729</v>
      </c>
      <c r="C731" s="23">
        <f t="shared" si="59"/>
        <v>44592</v>
      </c>
      <c r="D731" s="24">
        <v>9</v>
      </c>
      <c r="E731" s="22" t="str">
        <f t="shared" si="55"/>
        <v>ASET</v>
      </c>
      <c r="F731" s="36" t="str">
        <f t="shared" si="56"/>
        <v xml:space="preserve"> </v>
      </c>
      <c r="G731" s="37" t="str">
        <f t="shared" ca="1" si="57"/>
        <v xml:space="preserve"> </v>
      </c>
    </row>
    <row r="732" spans="1:7" x14ac:dyDescent="0.25">
      <c r="A732" s="159">
        <f t="shared" si="58"/>
        <v>44592.416666666664</v>
      </c>
      <c r="B732" s="24">
        <v>730</v>
      </c>
      <c r="C732" s="23">
        <f t="shared" si="59"/>
        <v>44592</v>
      </c>
      <c r="D732" s="24">
        <v>10</v>
      </c>
      <c r="E732" s="22" t="str">
        <f t="shared" si="55"/>
        <v>ASET</v>
      </c>
      <c r="F732" s="36" t="str">
        <f t="shared" si="56"/>
        <v xml:space="preserve"> </v>
      </c>
      <c r="G732" s="37" t="str">
        <f t="shared" ca="1" si="57"/>
        <v xml:space="preserve"> </v>
      </c>
    </row>
    <row r="733" spans="1:7" x14ac:dyDescent="0.25">
      <c r="A733" s="159">
        <f t="shared" si="58"/>
        <v>44592.458333333336</v>
      </c>
      <c r="B733" s="24">
        <v>731</v>
      </c>
      <c r="C733" s="23">
        <f t="shared" si="59"/>
        <v>44592</v>
      </c>
      <c r="D733" s="24">
        <v>11</v>
      </c>
      <c r="E733" s="22" t="str">
        <f t="shared" si="55"/>
        <v>ASET</v>
      </c>
      <c r="F733" s="36" t="str">
        <f t="shared" si="56"/>
        <v xml:space="preserve"> </v>
      </c>
      <c r="G733" s="37" t="str">
        <f t="shared" ca="1" si="57"/>
        <v xml:space="preserve"> </v>
      </c>
    </row>
    <row r="734" spans="1:7" x14ac:dyDescent="0.25">
      <c r="A734" s="159">
        <f t="shared" si="58"/>
        <v>44592.5</v>
      </c>
      <c r="B734" s="24">
        <v>732</v>
      </c>
      <c r="C734" s="23">
        <f t="shared" si="59"/>
        <v>44592</v>
      </c>
      <c r="D734" s="24">
        <v>12</v>
      </c>
      <c r="E734" s="22" t="str">
        <f t="shared" si="55"/>
        <v>ASET</v>
      </c>
      <c r="F734" s="36" t="str">
        <f t="shared" si="56"/>
        <v xml:space="preserve"> </v>
      </c>
      <c r="G734" s="37" t="str">
        <f t="shared" ca="1" si="57"/>
        <v xml:space="preserve"> </v>
      </c>
    </row>
    <row r="735" spans="1:7" x14ac:dyDescent="0.25">
      <c r="A735" s="159">
        <f t="shared" si="58"/>
        <v>44592.541666666664</v>
      </c>
      <c r="B735" s="24">
        <v>733</v>
      </c>
      <c r="C735" s="23">
        <f t="shared" si="59"/>
        <v>44592</v>
      </c>
      <c r="D735" s="24">
        <v>13</v>
      </c>
      <c r="E735" s="22" t="str">
        <f t="shared" si="55"/>
        <v>ASET</v>
      </c>
      <c r="F735" s="36" t="str">
        <f t="shared" si="56"/>
        <v xml:space="preserve"> </v>
      </c>
      <c r="G735" s="37" t="str">
        <f t="shared" ca="1" si="57"/>
        <v xml:space="preserve"> </v>
      </c>
    </row>
    <row r="736" spans="1:7" x14ac:dyDescent="0.25">
      <c r="A736" s="159">
        <f t="shared" si="58"/>
        <v>44592.583333333336</v>
      </c>
      <c r="B736" s="24">
        <v>734</v>
      </c>
      <c r="C736" s="23">
        <f t="shared" si="59"/>
        <v>44592</v>
      </c>
      <c r="D736" s="24">
        <v>14</v>
      </c>
      <c r="E736" s="22" t="str">
        <f t="shared" si="55"/>
        <v>ASET</v>
      </c>
      <c r="F736" s="36" t="str">
        <f t="shared" si="56"/>
        <v xml:space="preserve"> </v>
      </c>
      <c r="G736" s="37" t="str">
        <f t="shared" ca="1" si="57"/>
        <v xml:space="preserve"> </v>
      </c>
    </row>
    <row r="737" spans="1:7" x14ac:dyDescent="0.25">
      <c r="A737" s="159">
        <f t="shared" si="58"/>
        <v>44592.625</v>
      </c>
      <c r="B737" s="24">
        <v>735</v>
      </c>
      <c r="C737" s="23">
        <f t="shared" si="59"/>
        <v>44592</v>
      </c>
      <c r="D737" s="24">
        <v>15</v>
      </c>
      <c r="E737" s="22" t="str">
        <f t="shared" si="55"/>
        <v>ASET</v>
      </c>
      <c r="F737" s="36" t="str">
        <f t="shared" si="56"/>
        <v xml:space="preserve"> </v>
      </c>
      <c r="G737" s="37" t="str">
        <f t="shared" ca="1" si="57"/>
        <v xml:space="preserve"> </v>
      </c>
    </row>
    <row r="738" spans="1:7" x14ac:dyDescent="0.25">
      <c r="A738" s="159">
        <f t="shared" si="58"/>
        <v>44592.666666666664</v>
      </c>
      <c r="B738" s="24">
        <v>736</v>
      </c>
      <c r="C738" s="23">
        <f t="shared" si="59"/>
        <v>44592</v>
      </c>
      <c r="D738" s="24">
        <v>16</v>
      </c>
      <c r="E738" s="22" t="str">
        <f t="shared" si="55"/>
        <v>ASET</v>
      </c>
      <c r="F738" s="36" t="str">
        <f t="shared" si="56"/>
        <v xml:space="preserve"> </v>
      </c>
      <c r="G738" s="37" t="str">
        <f t="shared" ca="1" si="57"/>
        <v xml:space="preserve"> </v>
      </c>
    </row>
    <row r="739" spans="1:7" x14ac:dyDescent="0.25">
      <c r="A739" s="159">
        <f t="shared" si="58"/>
        <v>44592.708333333336</v>
      </c>
      <c r="B739" s="24">
        <v>737</v>
      </c>
      <c r="C739" s="23">
        <f t="shared" si="59"/>
        <v>44592</v>
      </c>
      <c r="D739" s="24">
        <v>17</v>
      </c>
      <c r="E739" s="22" t="str">
        <f t="shared" si="55"/>
        <v>ASET</v>
      </c>
      <c r="F739" s="36" t="str">
        <f t="shared" si="56"/>
        <v xml:space="preserve"> </v>
      </c>
      <c r="G739" s="37" t="str">
        <f t="shared" ca="1" si="57"/>
        <v xml:space="preserve"> </v>
      </c>
    </row>
    <row r="740" spans="1:7" x14ac:dyDescent="0.25">
      <c r="A740" s="159">
        <f t="shared" si="58"/>
        <v>44592.75</v>
      </c>
      <c r="B740" s="24">
        <v>738</v>
      </c>
      <c r="C740" s="23">
        <f t="shared" si="59"/>
        <v>44592</v>
      </c>
      <c r="D740" s="24">
        <v>18</v>
      </c>
      <c r="E740" s="22" t="str">
        <f t="shared" si="55"/>
        <v>ASET</v>
      </c>
      <c r="F740" s="36" t="str">
        <f t="shared" si="56"/>
        <v xml:space="preserve"> </v>
      </c>
      <c r="G740" s="37" t="str">
        <f t="shared" ca="1" si="57"/>
        <v xml:space="preserve"> </v>
      </c>
    </row>
    <row r="741" spans="1:7" x14ac:dyDescent="0.25">
      <c r="A741" s="159">
        <f t="shared" si="58"/>
        <v>44592.791666666664</v>
      </c>
      <c r="B741" s="24">
        <v>739</v>
      </c>
      <c r="C741" s="23">
        <f t="shared" si="59"/>
        <v>44592</v>
      </c>
      <c r="D741" s="24">
        <v>19</v>
      </c>
      <c r="E741" s="22" t="str">
        <f t="shared" si="55"/>
        <v>ASET</v>
      </c>
      <c r="F741" s="36" t="str">
        <f t="shared" si="56"/>
        <v xml:space="preserve"> </v>
      </c>
      <c r="G741" s="37" t="str">
        <f t="shared" ca="1" si="57"/>
        <v xml:space="preserve"> </v>
      </c>
    </row>
    <row r="742" spans="1:7" x14ac:dyDescent="0.25">
      <c r="A742" s="159">
        <f t="shared" si="58"/>
        <v>44592.833333333336</v>
      </c>
      <c r="B742" s="24">
        <v>740</v>
      </c>
      <c r="C742" s="23">
        <f t="shared" si="59"/>
        <v>44592</v>
      </c>
      <c r="D742" s="24">
        <v>20</v>
      </c>
      <c r="E742" s="22" t="str">
        <f t="shared" si="55"/>
        <v>ASET</v>
      </c>
      <c r="F742" s="36" t="str">
        <f t="shared" si="56"/>
        <v xml:space="preserve"> </v>
      </c>
      <c r="G742" s="37" t="str">
        <f t="shared" ca="1" si="57"/>
        <v xml:space="preserve"> </v>
      </c>
    </row>
    <row r="743" spans="1:7" x14ac:dyDescent="0.25">
      <c r="A743" s="159">
        <f t="shared" si="58"/>
        <v>44592.875</v>
      </c>
      <c r="B743" s="24">
        <v>741</v>
      </c>
      <c r="C743" s="23">
        <f t="shared" si="59"/>
        <v>44592</v>
      </c>
      <c r="D743" s="24">
        <v>21</v>
      </c>
      <c r="E743" s="22" t="str">
        <f t="shared" si="55"/>
        <v>ASET</v>
      </c>
      <c r="F743" s="36" t="str">
        <f t="shared" si="56"/>
        <v xml:space="preserve"> </v>
      </c>
      <c r="G743" s="37" t="str">
        <f t="shared" ca="1" si="57"/>
        <v xml:space="preserve"> </v>
      </c>
    </row>
    <row r="744" spans="1:7" x14ac:dyDescent="0.25">
      <c r="A744" s="159">
        <f t="shared" si="58"/>
        <v>44592.916666666664</v>
      </c>
      <c r="B744" s="24">
        <v>742</v>
      </c>
      <c r="C744" s="23">
        <f t="shared" si="59"/>
        <v>44592</v>
      </c>
      <c r="D744" s="24">
        <v>22</v>
      </c>
      <c r="E744" s="22" t="str">
        <f t="shared" si="55"/>
        <v>ASET</v>
      </c>
      <c r="F744" s="36" t="str">
        <f t="shared" si="56"/>
        <v xml:space="preserve"> </v>
      </c>
      <c r="G744" s="37" t="str">
        <f t="shared" ca="1" si="57"/>
        <v xml:space="preserve"> </v>
      </c>
    </row>
    <row r="745" spans="1:7" x14ac:dyDescent="0.25">
      <c r="A745" s="159">
        <f t="shared" si="58"/>
        <v>44592.958333333336</v>
      </c>
      <c r="B745" s="24">
        <v>743</v>
      </c>
      <c r="C745" s="23">
        <f t="shared" si="59"/>
        <v>44592</v>
      </c>
      <c r="D745" s="24">
        <v>23</v>
      </c>
      <c r="E745" s="22" t="str">
        <f t="shared" si="55"/>
        <v>ASET</v>
      </c>
      <c r="F745" s="36" t="str">
        <f t="shared" si="56"/>
        <v xml:space="preserve"> </v>
      </c>
      <c r="G745" s="37" t="str">
        <f t="shared" ca="1" si="57"/>
        <v xml:space="preserve"> </v>
      </c>
    </row>
    <row r="746" spans="1:7" x14ac:dyDescent="0.25">
      <c r="A746" s="159">
        <f t="shared" si="58"/>
        <v>44593</v>
      </c>
      <c r="B746" s="24">
        <v>744</v>
      </c>
      <c r="C746" s="23">
        <f t="shared" si="59"/>
        <v>44592</v>
      </c>
      <c r="D746" s="24">
        <v>24</v>
      </c>
      <c r="E746" s="22" t="str">
        <f t="shared" si="55"/>
        <v>ASET</v>
      </c>
      <c r="F746" s="36" t="str">
        <f t="shared" si="56"/>
        <v xml:space="preserve"> </v>
      </c>
      <c r="G746" s="37" t="str">
        <f t="shared" ca="1" si="57"/>
        <v xml:space="preserve"> </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theme="5" tint="-0.499984740745262"/>
  </sheetPr>
  <dimension ref="A1:Z178"/>
  <sheetViews>
    <sheetView showGridLines="0" topLeftCell="B3" workbookViewId="0">
      <pane ySplit="2" topLeftCell="A5" activePane="bottomLeft" state="frozen"/>
      <selection activeCell="B15" sqref="B15"/>
      <selection pane="bottomLeft" activeCell="E6" sqref="E6"/>
    </sheetView>
  </sheetViews>
  <sheetFormatPr defaultColWidth="9.26953125" defaultRowHeight="12.5" outlineLevelCol="1" x14ac:dyDescent="0.25"/>
  <cols>
    <col min="1" max="1" width="9.26953125" style="39" hidden="1" customWidth="1"/>
    <col min="2" max="2" width="14.7265625" style="39" bestFit="1" customWidth="1"/>
    <col min="3" max="3" width="13.26953125" style="39" customWidth="1"/>
    <col min="4" max="4" width="17.7265625" style="39" bestFit="1" customWidth="1"/>
    <col min="5" max="5" width="16.81640625" style="39" bestFit="1" customWidth="1"/>
    <col min="6" max="10" width="16.81640625" style="39" customWidth="1"/>
    <col min="11" max="11" width="16.26953125" style="39" customWidth="1"/>
    <col min="12" max="12" width="18" style="39" bestFit="1" customWidth="1"/>
    <col min="13" max="13" width="13.453125" style="39" hidden="1" customWidth="1" outlineLevel="1"/>
    <col min="14" max="15" width="19.7265625" style="39" hidden="1" customWidth="1" outlineLevel="1"/>
    <col min="16" max="16" width="33.26953125" style="39" customWidth="1" collapsed="1"/>
    <col min="17" max="16384" width="9.26953125" style="39"/>
  </cols>
  <sheetData>
    <row r="1" spans="1:26" ht="13" x14ac:dyDescent="0.3">
      <c r="B1" s="45" t="s">
        <v>211</v>
      </c>
      <c r="C1" s="46"/>
      <c r="D1" s="46"/>
      <c r="E1" s="46"/>
      <c r="F1" s="46"/>
      <c r="G1" s="46"/>
      <c r="H1" s="46"/>
      <c r="I1" s="46"/>
      <c r="J1" s="46"/>
      <c r="K1" s="46"/>
      <c r="L1" s="46"/>
      <c r="M1" s="46"/>
      <c r="N1" s="46"/>
      <c r="O1" s="46"/>
      <c r="P1" s="46"/>
      <c r="Q1" s="55" t="s">
        <v>52</v>
      </c>
      <c r="R1" s="46"/>
      <c r="S1" s="46"/>
      <c r="T1" s="46"/>
      <c r="U1" s="46"/>
      <c r="V1" s="46"/>
      <c r="W1" s="46"/>
      <c r="X1" s="46"/>
      <c r="Y1" s="46"/>
      <c r="Z1" s="55" t="s">
        <v>212</v>
      </c>
    </row>
    <row r="2" spans="1:26" x14ac:dyDescent="0.25">
      <c r="B2" s="46"/>
      <c r="C2" s="46"/>
      <c r="D2" s="46"/>
      <c r="E2" s="46"/>
      <c r="F2" s="46"/>
      <c r="G2" s="46"/>
      <c r="H2" s="46"/>
      <c r="I2" s="46"/>
      <c r="J2" s="46"/>
      <c r="K2" s="46"/>
      <c r="L2" s="46"/>
      <c r="M2" s="46"/>
      <c r="N2" s="46"/>
      <c r="O2" s="46"/>
      <c r="P2" s="46"/>
      <c r="Q2" s="46" t="s">
        <v>276</v>
      </c>
      <c r="R2" s="46"/>
      <c r="S2" s="46"/>
      <c r="T2" s="46"/>
      <c r="U2" s="46"/>
      <c r="V2" s="46"/>
      <c r="W2" s="46"/>
      <c r="X2" s="46"/>
      <c r="Y2" s="46"/>
      <c r="Z2" s="55" t="s">
        <v>213</v>
      </c>
    </row>
    <row r="3" spans="1:26" ht="15.5" x14ac:dyDescent="0.35">
      <c r="A3" s="46"/>
      <c r="B3" s="272" t="s">
        <v>314</v>
      </c>
      <c r="C3" s="272"/>
      <c r="D3" s="272"/>
      <c r="E3" s="272"/>
      <c r="F3" s="272"/>
      <c r="G3" s="272"/>
      <c r="H3" s="272"/>
      <c r="I3" s="272"/>
      <c r="J3" s="272"/>
      <c r="K3" s="272"/>
      <c r="L3" s="272"/>
      <c r="M3" s="46"/>
      <c r="N3" s="46"/>
      <c r="O3" s="46"/>
      <c r="P3" s="46"/>
      <c r="Q3" s="46"/>
      <c r="R3" s="46"/>
      <c r="S3" s="46"/>
      <c r="T3" s="46"/>
      <c r="U3" s="46"/>
      <c r="V3" s="46"/>
      <c r="W3" s="46"/>
      <c r="X3" s="46"/>
      <c r="Y3" s="46"/>
      <c r="Z3" s="55"/>
    </row>
    <row r="4" spans="1:26" ht="39.5" x14ac:dyDescent="0.35">
      <c r="A4" s="193" t="s">
        <v>7</v>
      </c>
      <c r="B4" s="170" t="s">
        <v>322</v>
      </c>
      <c r="C4" s="170" t="s">
        <v>1</v>
      </c>
      <c r="D4" s="170" t="s">
        <v>296</v>
      </c>
      <c r="E4" s="170" t="s">
        <v>297</v>
      </c>
      <c r="F4" s="170" t="s">
        <v>2</v>
      </c>
      <c r="G4" s="170" t="s">
        <v>280</v>
      </c>
      <c r="H4" s="194" t="s">
        <v>274</v>
      </c>
      <c r="I4" s="194" t="s">
        <v>287</v>
      </c>
      <c r="J4" s="194" t="s">
        <v>281</v>
      </c>
      <c r="K4" s="194" t="s">
        <v>76</v>
      </c>
      <c r="L4" s="170" t="s">
        <v>201</v>
      </c>
      <c r="M4" s="195" t="s">
        <v>214</v>
      </c>
      <c r="N4" s="196" t="s">
        <v>275</v>
      </c>
      <c r="O4" s="197" t="s">
        <v>282</v>
      </c>
      <c r="R4" s="46"/>
      <c r="S4" s="46"/>
      <c r="T4" s="46"/>
      <c r="U4" s="46"/>
      <c r="V4" s="46"/>
      <c r="W4" s="46"/>
      <c r="X4" s="46"/>
      <c r="Y4" s="46"/>
      <c r="Z4" s="46"/>
    </row>
    <row r="5" spans="1:26" ht="14.5" x14ac:dyDescent="0.35">
      <c r="A5" s="34">
        <f>IF(LEN(B5&gt;3),
(VLOOKUP(B5+(C5/24),HourEndingOutage!A:C,2,FALSE)),"")</f>
        <v>1</v>
      </c>
      <c r="B5" s="120">
        <v>44562</v>
      </c>
      <c r="C5" s="118">
        <v>1</v>
      </c>
      <c r="D5" s="118" t="s">
        <v>278</v>
      </c>
      <c r="E5" s="118" t="s">
        <v>278</v>
      </c>
      <c r="F5" s="146" t="s">
        <v>279</v>
      </c>
      <c r="G5" s="118"/>
      <c r="H5" s="158"/>
      <c r="I5" s="157"/>
      <c r="J5" s="157"/>
      <c r="K5" s="158" t="s">
        <v>212</v>
      </c>
      <c r="L5" s="119"/>
      <c r="M5" s="199" cm="1">
        <f t="array" ref="M5">IF($K5="Yes",INDEX('Availability Payment'!$A$2:$A$745,MATCH(1,('Non Compliance input'!$B5='Availability Payment'!$B$2:$B$745)*('Non Compliance input'!$C5='Availability Payment'!$C$2:$C$745),0))," ")</f>
        <v>1</v>
      </c>
      <c r="N5" s="199" t="str" cm="1">
        <f t="array" ref="N5">IF($H5="Yes",INDEX('Availability Payment'!$A$2:$A$745,MATCH(1,('Non Compliance input'!$B5='Availability Payment'!$B$2:$B$745)*('Non Compliance input'!$C5='Availability Payment'!$C$2:$C$745),0))," ")</f>
        <v xml:space="preserve"> </v>
      </c>
      <c r="O5" s="199" t="str" cm="1">
        <f t="array" ref="O5">IF($J5="Yes",INDEX('Availability Payment'!$A$2:$A$745,MATCH(1,('Non Compliance input'!$B5='Availability Payment'!$B$2:$B$745)*('Non Compliance input'!$C5='Availability Payment'!$C$2:$C$745),0))," ")</f>
        <v xml:space="preserve"> </v>
      </c>
      <c r="P5" s="46" t="s">
        <v>44</v>
      </c>
    </row>
    <row r="6" spans="1:26" ht="14.5" x14ac:dyDescent="0.35">
      <c r="A6" s="34">
        <f>IF(LEN(B6&gt;3),
(VLOOKUP(B6+(C6/24),HourEndingOutage!A:C,2,FALSE)),"")</f>
        <v>1</v>
      </c>
      <c r="B6" s="120">
        <v>44562</v>
      </c>
      <c r="C6" s="118">
        <v>1</v>
      </c>
      <c r="D6" s="145">
        <v>44562.003472222219</v>
      </c>
      <c r="E6" s="145">
        <v>44562.020833333336</v>
      </c>
      <c r="F6" s="146" t="s">
        <v>279</v>
      </c>
      <c r="G6" s="146"/>
      <c r="H6" s="158" t="s">
        <v>212</v>
      </c>
      <c r="I6" s="156"/>
      <c r="J6" s="156"/>
      <c r="K6" s="158"/>
      <c r="L6" s="118"/>
      <c r="M6" s="199" t="str" cm="1">
        <f t="array" ref="M6">IF($K6="Yes",INDEX('Availability Payment'!$A$2:$A$745,MATCH(1,('Non Compliance input'!$B6='Availability Payment'!$B$2:$B$745)*('Non Compliance input'!$C6='Availability Payment'!$C$2:$C$745),0))," ")</f>
        <v xml:space="preserve"> </v>
      </c>
      <c r="N6" s="199" cm="1">
        <f t="array" ref="N6">IF($H6="Yes",INDEX('Availability Payment'!$A$2:$A$745,MATCH(1,('Non Compliance input'!$B6='Availability Payment'!$B$2:$B$745)*('Non Compliance input'!$C6='Availability Payment'!$C$2:$C$745),0))," ")</f>
        <v>1</v>
      </c>
      <c r="O6" s="199" t="str" cm="1">
        <f t="array" ref="O6">IF($J6="Yes",INDEX('Availability Payment'!$A$2:$A$745,MATCH(1,('Non Compliance input'!$B6='Availability Payment'!$B$2:$B$745)*('Non Compliance input'!$C6='Availability Payment'!$C$2:$C$745),0))," ")</f>
        <v xml:space="preserve"> </v>
      </c>
      <c r="P6" s="55" t="s">
        <v>264</v>
      </c>
    </row>
    <row r="7" spans="1:26" ht="14.5" x14ac:dyDescent="0.35">
      <c r="A7" s="34">
        <f>IF(LEN(B7&gt;3),
(VLOOKUP(B7+(C7/24),HourEndingOutage!A:C,2,FALSE)),"")</f>
        <v>1</v>
      </c>
      <c r="B7" s="120">
        <v>44562</v>
      </c>
      <c r="C7" s="118">
        <v>1</v>
      </c>
      <c r="D7" s="145">
        <v>44562.021527777775</v>
      </c>
      <c r="E7" s="145">
        <v>44562.029861111114</v>
      </c>
      <c r="F7" s="146" t="s">
        <v>279</v>
      </c>
      <c r="G7" s="146"/>
      <c r="H7" s="158"/>
      <c r="I7" s="156" t="s">
        <v>212</v>
      </c>
      <c r="J7" s="156"/>
      <c r="K7" s="157"/>
      <c r="L7" s="119"/>
      <c r="M7" s="199" t="str" cm="1">
        <f t="array" ref="M7">IF($K7="Yes",INDEX('Availability Payment'!$A$2:$A$745,MATCH(1,('Non Compliance input'!$B7='Availability Payment'!$B$2:$B$745)*('Non Compliance input'!$C7='Availability Payment'!$C$2:$C$745),0))," ")</f>
        <v xml:space="preserve"> </v>
      </c>
      <c r="N7" s="199" t="str" cm="1">
        <f t="array" ref="N7">IF($H7="Yes",INDEX('Availability Payment'!$A$2:$A$745,MATCH(1,('Non Compliance input'!$B7='Availability Payment'!$B$2:$B$745)*('Non Compliance input'!$C7='Availability Payment'!$C$2:$C$745),0))," ")</f>
        <v xml:space="preserve"> </v>
      </c>
      <c r="O7" s="199" t="str" cm="1">
        <f t="array" ref="O7">IF($J7="Yes",INDEX('Availability Payment'!$A$2:$A$745,MATCH(1,('Non Compliance input'!$B7='Availability Payment'!$B$2:$B$745)*('Non Compliance input'!$C7='Availability Payment'!$C$2:$C$745),0))," ")</f>
        <v xml:space="preserve"> </v>
      </c>
    </row>
    <row r="8" spans="1:26" ht="14.5" x14ac:dyDescent="0.35">
      <c r="A8" s="34">
        <f>IF(LEN(B8&gt;3),
(VLOOKUP(B8+(C8/24),HourEndingOutage!A:C,2,FALSE)),"")</f>
        <v>1</v>
      </c>
      <c r="B8" s="120">
        <v>44562</v>
      </c>
      <c r="C8" s="118">
        <v>1</v>
      </c>
      <c r="D8" s="145">
        <v>44562.030555555553</v>
      </c>
      <c r="E8" s="145">
        <v>44562.040972222225</v>
      </c>
      <c r="F8" s="146" t="s">
        <v>279</v>
      </c>
      <c r="G8" s="146"/>
      <c r="H8" s="158"/>
      <c r="I8" s="156"/>
      <c r="J8" s="156" t="s">
        <v>212</v>
      </c>
      <c r="K8" s="157"/>
      <c r="L8" s="118"/>
      <c r="M8" s="199" t="str" cm="1">
        <f t="array" ref="M8">IF($K8="Yes",INDEX('Availability Payment'!$A$2:$A$745,MATCH(1,('Non Compliance input'!$B8='Availability Payment'!$B$2:$B$745)*('Non Compliance input'!$C8='Availability Payment'!$C$2:$C$745),0))," ")</f>
        <v xml:space="preserve"> </v>
      </c>
      <c r="N8" s="199" t="str" cm="1">
        <f t="array" ref="N8">IF($H8="Yes",INDEX('Availability Payment'!$A$2:$A$745,MATCH(1,('Non Compliance input'!$B8='Availability Payment'!$B$2:$B$745)*('Non Compliance input'!$C8='Availability Payment'!$C$2:$C$745),0))," ")</f>
        <v xml:space="preserve"> </v>
      </c>
      <c r="O8" s="199" cm="1">
        <f t="array" ref="O8">IF($J8="Yes",INDEX('Availability Payment'!$A$2:$A$745,MATCH(1,('Non Compliance input'!$B8='Availability Payment'!$B$2:$B$745)*('Non Compliance input'!$C8='Availability Payment'!$C$2:$C$745),0))," ")</f>
        <v>1</v>
      </c>
    </row>
    <row r="9" spans="1:26" ht="14.5" x14ac:dyDescent="0.35">
      <c r="A9" s="34">
        <f>IF(LEN(B9&gt;3),
(VLOOKUP(B9+(C9/24),HourEndingOutage!A:C,2,FALSE)),"")</f>
        <v>2</v>
      </c>
      <c r="B9" s="120">
        <v>44562</v>
      </c>
      <c r="C9" s="118">
        <v>2</v>
      </c>
      <c r="D9" s="118" t="s">
        <v>278</v>
      </c>
      <c r="E9" s="118" t="s">
        <v>278</v>
      </c>
      <c r="F9" s="146" t="s">
        <v>279</v>
      </c>
      <c r="G9" s="146"/>
      <c r="H9" s="158"/>
      <c r="I9" s="156"/>
      <c r="J9" s="156"/>
      <c r="K9" s="158" t="s">
        <v>212</v>
      </c>
      <c r="L9" s="118"/>
      <c r="M9" s="199" cm="1">
        <f t="array" ref="M9">IF($K9="Yes",INDEX('Availability Payment'!$A$2:$A$745,MATCH(1,('Non Compliance input'!$B9='Availability Payment'!$B$2:$B$745)*('Non Compliance input'!$C9='Availability Payment'!$C$2:$C$745),0))," ")</f>
        <v>2</v>
      </c>
      <c r="N9" s="199" t="str" cm="1">
        <f t="array" ref="N9">IF($H9="Yes",INDEX('Availability Payment'!$A$2:$A$745,MATCH(1,('Non Compliance input'!$B9='Availability Payment'!$B$2:$B$745)*('Non Compliance input'!$C9='Availability Payment'!$C$2:$C$745),0))," ")</f>
        <v xml:space="preserve"> </v>
      </c>
      <c r="O9" s="199" t="str" cm="1">
        <f t="array" ref="O9">IF($J9="Yes",INDEX('Availability Payment'!$A$2:$A$745,MATCH(1,('Non Compliance input'!$B9='Availability Payment'!$B$2:$B$745)*('Non Compliance input'!$C9='Availability Payment'!$C$2:$C$745),0))," ")</f>
        <v xml:space="preserve"> </v>
      </c>
    </row>
    <row r="10" spans="1:26" ht="14.5" x14ac:dyDescent="0.35">
      <c r="A10" s="34">
        <f>IF(LEN(B10&gt;3),
(VLOOKUP(B10+(C10/24),HourEndingOutage!A:C,2,FALSE)),"")</f>
        <v>2</v>
      </c>
      <c r="B10" s="120">
        <v>44562</v>
      </c>
      <c r="C10" s="118">
        <v>2</v>
      </c>
      <c r="D10" s="155">
        <v>44562.041666666664</v>
      </c>
      <c r="E10" s="155">
        <v>44562.083333333336</v>
      </c>
      <c r="F10" s="156" t="s">
        <v>279</v>
      </c>
      <c r="G10" s="157"/>
      <c r="H10" s="158" t="s">
        <v>212</v>
      </c>
      <c r="I10" s="157"/>
      <c r="J10" s="157"/>
      <c r="K10" s="157"/>
      <c r="L10" s="158"/>
      <c r="M10" s="199" t="str" cm="1">
        <f t="array" ref="M10">IF($K10="Yes",INDEX('Availability Payment'!$A$2:$A$745,MATCH(1,('Non Compliance input'!$B10='Availability Payment'!$B$2:$B$745)*('Non Compliance input'!$C10='Availability Payment'!$C$2:$C$745),0))," ")</f>
        <v xml:space="preserve"> </v>
      </c>
      <c r="N10" s="199" cm="1">
        <f t="array" ref="N10">IF($H10="Yes",INDEX('Availability Payment'!$A$2:$A$745,MATCH(1,('Non Compliance input'!$B10='Availability Payment'!$B$2:$B$745)*('Non Compliance input'!$C10='Availability Payment'!$C$2:$C$745),0))," ")</f>
        <v>2</v>
      </c>
      <c r="O10" s="199" t="str" cm="1">
        <f t="array" ref="O10">IF($J10="Yes",INDEX('Availability Payment'!$A$2:$A$745,MATCH(1,('Non Compliance input'!$B10='Availability Payment'!$B$2:$B$745)*('Non Compliance input'!$C10='Availability Payment'!$C$2:$C$745),0))," ")</f>
        <v xml:space="preserve"> </v>
      </c>
    </row>
    <row r="11" spans="1:26" ht="14.5" x14ac:dyDescent="0.35">
      <c r="A11" s="34">
        <f>IF(LEN(B11&gt;3),
(VLOOKUP(B11+(C11/24),HourEndingOutage!A:C,2,FALSE)),"")</f>
        <v>3</v>
      </c>
      <c r="B11" s="120">
        <v>44562</v>
      </c>
      <c r="C11" s="118">
        <v>3</v>
      </c>
      <c r="D11" s="155">
        <v>44562.083333333336</v>
      </c>
      <c r="E11" s="155">
        <v>44562.104166666664</v>
      </c>
      <c r="F11" s="156" t="s">
        <v>279</v>
      </c>
      <c r="G11" s="157"/>
      <c r="H11" s="158" t="s">
        <v>212</v>
      </c>
      <c r="I11" s="158"/>
      <c r="J11" s="157"/>
      <c r="K11" s="157"/>
      <c r="L11" s="157"/>
      <c r="M11" s="199" t="str" cm="1">
        <f t="array" ref="M11">IF($K11="Yes",INDEX('Availability Payment'!$A$2:$A$745,MATCH(1,('Non Compliance input'!$B11='Availability Payment'!$B$2:$B$745)*('Non Compliance input'!$C11='Availability Payment'!$C$2:$C$745),0))," ")</f>
        <v xml:space="preserve"> </v>
      </c>
      <c r="N11" s="199" cm="1">
        <f t="array" ref="N11">IF($H11="Yes",INDEX('Availability Payment'!$A$2:$A$745,MATCH(1,('Non Compliance input'!$B11='Availability Payment'!$B$2:$B$745)*('Non Compliance input'!$C11='Availability Payment'!$C$2:$C$745),0))," ")</f>
        <v>3</v>
      </c>
      <c r="O11" s="199" t="str" cm="1">
        <f t="array" ref="O11">IF($J11="Yes",INDEX('Availability Payment'!$A$2:$A$745,MATCH(1,('Non Compliance input'!$B11='Availability Payment'!$B$2:$B$745)*('Non Compliance input'!$C11='Availability Payment'!$C$2:$C$745),0))," ")</f>
        <v xml:space="preserve"> </v>
      </c>
    </row>
    <row r="12" spans="1:26" ht="14.5" x14ac:dyDescent="0.35">
      <c r="A12" s="34">
        <f>IF(LEN(B12&gt;3),
(VLOOKUP(B12+(C12/24),HourEndingOutage!A:C,2,FALSE)),"")</f>
        <v>3</v>
      </c>
      <c r="B12" s="120">
        <v>44562</v>
      </c>
      <c r="C12" s="118">
        <v>3</v>
      </c>
      <c r="D12" s="155">
        <v>44562.104166666664</v>
      </c>
      <c r="E12" s="156">
        <v>44562.125</v>
      </c>
      <c r="F12" s="156" t="s">
        <v>279</v>
      </c>
      <c r="G12" s="157"/>
      <c r="H12" s="158"/>
      <c r="I12" s="158" t="s">
        <v>212</v>
      </c>
      <c r="J12" s="157"/>
      <c r="K12" s="157"/>
      <c r="L12" s="157"/>
      <c r="M12" s="199" t="str" cm="1">
        <f t="array" ref="M12">IF($K12="Yes",INDEX('Availability Payment'!$A$2:$A$745,MATCH(1,('Non Compliance input'!$B12='Availability Payment'!$B$2:$B$745)*('Non Compliance input'!$C12='Availability Payment'!$C$2:$C$745),0))," ")</f>
        <v xml:space="preserve"> </v>
      </c>
      <c r="N12" s="199" t="str" cm="1">
        <f t="array" ref="N12">IF($H12="Yes",INDEX('Availability Payment'!$A$2:$A$745,MATCH(1,('Non Compliance input'!$B12='Availability Payment'!$B$2:$B$745)*('Non Compliance input'!$C12='Availability Payment'!$C$2:$C$745),0))," ")</f>
        <v xml:space="preserve"> </v>
      </c>
      <c r="O12" s="199" t="str" cm="1">
        <f t="array" ref="O12">IF($J12="Yes",INDEX('Availability Payment'!$A$2:$A$745,MATCH(1,('Non Compliance input'!$B12='Availability Payment'!$B$2:$B$745)*('Non Compliance input'!$C12='Availability Payment'!$C$2:$C$745),0))," ")</f>
        <v xml:space="preserve"> </v>
      </c>
    </row>
    <row r="13" spans="1:26" ht="14.5" x14ac:dyDescent="0.35">
      <c r="A13" s="34">
        <f>IF(LEN(B13&gt;3),
(VLOOKUP(B13+(C13/24),HourEndingOutage!A:C,2,FALSE)),"")</f>
        <v>7</v>
      </c>
      <c r="B13" s="120">
        <v>44562</v>
      </c>
      <c r="C13" s="118">
        <v>7</v>
      </c>
      <c r="D13" s="145">
        <v>44562.25</v>
      </c>
      <c r="E13" s="145">
        <v>44562.263888888891</v>
      </c>
      <c r="F13" s="146" t="s">
        <v>279</v>
      </c>
      <c r="G13" s="118"/>
      <c r="H13" s="158" t="s">
        <v>212</v>
      </c>
      <c r="I13" s="157"/>
      <c r="J13" s="157"/>
      <c r="K13" s="157"/>
      <c r="L13" s="118"/>
      <c r="M13" s="199" t="str" cm="1">
        <f t="array" ref="M13">IF($K13="Yes",INDEX('Availability Payment'!$A$2:$A$745,MATCH(1,('Non Compliance input'!$B13='Availability Payment'!$B$2:$B$745)*('Non Compliance input'!$C13='Availability Payment'!$C$2:$C$745),0))," ")</f>
        <v xml:space="preserve"> </v>
      </c>
      <c r="N13" s="199" cm="1">
        <f t="array" ref="N13">IF($H13="Yes",INDEX('Availability Payment'!$A$2:$A$745,MATCH(1,('Non Compliance input'!$B13='Availability Payment'!$B$2:$B$745)*('Non Compliance input'!$C13='Availability Payment'!$C$2:$C$745),0))," ")</f>
        <v>7</v>
      </c>
      <c r="O13" s="199" t="str" cm="1">
        <f t="array" ref="O13">IF($J13="Yes",INDEX('Availability Payment'!$A$2:$A$745,MATCH(1,('Non Compliance input'!$B13='Availability Payment'!$B$2:$B$745)*('Non Compliance input'!$C13='Availability Payment'!$C$2:$C$745),0))," ")</f>
        <v xml:space="preserve"> </v>
      </c>
    </row>
    <row r="14" spans="1:26" ht="14.5" x14ac:dyDescent="0.35">
      <c r="A14" s="34">
        <f>IF(LEN(B14&gt;3),
(VLOOKUP(B14+(C14/24),HourEndingOutage!A:C,2,FALSE)),"")</f>
        <v>7</v>
      </c>
      <c r="B14" s="120">
        <v>44562</v>
      </c>
      <c r="C14" s="118">
        <v>7</v>
      </c>
      <c r="D14" s="145">
        <v>44562.263888888891</v>
      </c>
      <c r="E14" s="145">
        <v>44562.267361111109</v>
      </c>
      <c r="F14" s="146" t="s">
        <v>279</v>
      </c>
      <c r="G14" s="118"/>
      <c r="H14" s="158"/>
      <c r="I14" s="158" t="s">
        <v>212</v>
      </c>
      <c r="J14" s="158"/>
      <c r="K14" s="157"/>
      <c r="L14" s="118"/>
      <c r="M14" s="199" t="str" cm="1">
        <f t="array" ref="M14">IF($K14="Yes",INDEX('Availability Payment'!$A$2:$A$745,MATCH(1,('Non Compliance input'!$B14='Availability Payment'!$B$2:$B$745)*('Non Compliance input'!$C14='Availability Payment'!$C$2:$C$745),0))," ")</f>
        <v xml:space="preserve"> </v>
      </c>
      <c r="N14" s="199" t="str" cm="1">
        <f t="array" ref="N14">IF($H14="Yes",INDEX('Availability Payment'!$A$2:$A$745,MATCH(1,('Non Compliance input'!$B14='Availability Payment'!$B$2:$B$745)*('Non Compliance input'!$C14='Availability Payment'!$C$2:$C$745),0))," ")</f>
        <v xml:space="preserve"> </v>
      </c>
      <c r="O14" s="199" t="str" cm="1">
        <f t="array" ref="O14">IF($J14="Yes",INDEX('Availability Payment'!$A$2:$A$745,MATCH(1,('Non Compliance input'!$B14='Availability Payment'!$B$2:$B$745)*('Non Compliance input'!$C14='Availability Payment'!$C$2:$C$745),0))," ")</f>
        <v xml:space="preserve"> </v>
      </c>
    </row>
    <row r="15" spans="1:26" ht="14.5" x14ac:dyDescent="0.35">
      <c r="A15" s="34">
        <f>IF(LEN(B15&gt;3),
(VLOOKUP(B15+(C15/24),HourEndingOutage!A:C,2,FALSE)),"")</f>
        <v>7</v>
      </c>
      <c r="B15" s="120">
        <v>44562</v>
      </c>
      <c r="C15" s="118">
        <v>7</v>
      </c>
      <c r="D15" s="145">
        <v>44562.267361111109</v>
      </c>
      <c r="E15" s="145">
        <v>44562.274305555555</v>
      </c>
      <c r="F15" s="146" t="s">
        <v>279</v>
      </c>
      <c r="G15" s="118"/>
      <c r="H15" s="158"/>
      <c r="I15" s="158" t="s">
        <v>212</v>
      </c>
      <c r="J15" s="158"/>
      <c r="K15" s="157"/>
      <c r="L15" s="118"/>
      <c r="M15" s="199" t="str" cm="1">
        <f t="array" ref="M15">IF($K15="Yes",INDEX('Availability Payment'!$A$2:$A$745,MATCH(1,('Non Compliance input'!$B15='Availability Payment'!$B$2:$B$745)*('Non Compliance input'!$C15='Availability Payment'!$C$2:$C$745),0))," ")</f>
        <v xml:space="preserve"> </v>
      </c>
      <c r="N15" s="199" t="str" cm="1">
        <f t="array" ref="N15">IF($H15="Yes",INDEX('Availability Payment'!$A$2:$A$745,MATCH(1,('Non Compliance input'!$B15='Availability Payment'!$B$2:$B$745)*('Non Compliance input'!$C15='Availability Payment'!$C$2:$C$745),0))," ")</f>
        <v xml:space="preserve"> </v>
      </c>
      <c r="O15" s="199" t="str" cm="1">
        <f t="array" ref="O15">IF($J15="Yes",INDEX('Availability Payment'!$A$2:$A$745,MATCH(1,('Non Compliance input'!$B15='Availability Payment'!$B$2:$B$745)*('Non Compliance input'!$C15='Availability Payment'!$C$2:$C$745),0))," ")</f>
        <v xml:space="preserve"> </v>
      </c>
    </row>
    <row r="16" spans="1:26" ht="14.5" x14ac:dyDescent="0.35">
      <c r="A16" s="34">
        <f>IF(LEN(B16&gt;3),
(VLOOKUP(B16+(C16/24),HourEndingOutage!A:C,2,FALSE)),"")</f>
        <v>7</v>
      </c>
      <c r="B16" s="120">
        <v>44562</v>
      </c>
      <c r="C16" s="118">
        <v>7</v>
      </c>
      <c r="D16" s="145">
        <v>44562.274305555555</v>
      </c>
      <c r="E16" s="145">
        <v>44562.291666666664</v>
      </c>
      <c r="F16" s="146" t="s">
        <v>279</v>
      </c>
      <c r="G16" s="118"/>
      <c r="H16" s="158"/>
      <c r="I16" s="157"/>
      <c r="J16" s="158" t="s">
        <v>212</v>
      </c>
      <c r="K16" s="157"/>
      <c r="L16" s="118"/>
      <c r="M16" s="199" t="str" cm="1">
        <f t="array" ref="M16">IF($K16="Yes",INDEX('Availability Payment'!$A$2:$A$745,MATCH(1,('Non Compliance input'!$B16='Availability Payment'!$B$2:$B$745)*('Non Compliance input'!$C16='Availability Payment'!$C$2:$C$745),0))," ")</f>
        <v xml:space="preserve"> </v>
      </c>
      <c r="N16" s="199" t="str" cm="1">
        <f t="array" ref="N16">IF($H16="Yes",INDEX('Availability Payment'!$A$2:$A$745,MATCH(1,('Non Compliance input'!$B16='Availability Payment'!$B$2:$B$745)*('Non Compliance input'!$C16='Availability Payment'!$C$2:$C$745),0))," ")</f>
        <v xml:space="preserve"> </v>
      </c>
      <c r="O16" s="199" cm="1">
        <f t="array" ref="O16">IF($J16="Yes",INDEX('Availability Payment'!$A$2:$A$745,MATCH(1,('Non Compliance input'!$B16='Availability Payment'!$B$2:$B$745)*('Non Compliance input'!$C16='Availability Payment'!$C$2:$C$745),0))," ")</f>
        <v>7</v>
      </c>
    </row>
    <row r="17" spans="1:15" ht="14.5" x14ac:dyDescent="0.35">
      <c r="A17" s="34" t="e">
        <f>IF(LEN(B17&gt;3),
(VLOOKUP(B17+(C17/24),HourEndingOutage!A:C,2,FALSE)),"")</f>
        <v>#N/A</v>
      </c>
      <c r="B17" s="120"/>
      <c r="C17" s="118"/>
      <c r="D17" s="118"/>
      <c r="E17" s="118"/>
      <c r="F17" s="146"/>
      <c r="G17" s="118"/>
      <c r="H17" s="158"/>
      <c r="I17" s="157"/>
      <c r="J17" s="157"/>
      <c r="K17" s="157"/>
      <c r="L17" s="118"/>
      <c r="M17" s="199" t="str" cm="1">
        <f t="array" ref="M17">IF($K17="Yes",INDEX('Availability Payment'!$A$2:$A$745,MATCH(1,('Non Compliance input'!$B17='Availability Payment'!$B$2:$B$745)*('Non Compliance input'!$C17='Availability Payment'!$C$2:$C$745),0))," ")</f>
        <v xml:space="preserve"> </v>
      </c>
      <c r="N17" s="199" t="str" cm="1">
        <f t="array" ref="N17">IF($H17="Yes",INDEX('Availability Payment'!$A$2:$A$745,MATCH(1,('Non Compliance input'!$B17='Availability Payment'!$B$2:$B$745)*('Non Compliance input'!$C17='Availability Payment'!$C$2:$C$745),0))," ")</f>
        <v xml:space="preserve"> </v>
      </c>
      <c r="O17" s="199" t="str" cm="1">
        <f t="array" ref="O17">IF($J17="Yes",INDEX('Availability Payment'!$A$2:$A$745,MATCH(1,('Non Compliance input'!$B17='Availability Payment'!$B$2:$B$745)*('Non Compliance input'!$C17='Availability Payment'!$C$2:$C$745),0))," ")</f>
        <v xml:space="preserve"> </v>
      </c>
    </row>
    <row r="18" spans="1:15" ht="14.5" x14ac:dyDescent="0.35">
      <c r="A18" s="34" t="e">
        <f>IF(LEN(B18&gt;3),
(VLOOKUP(B18+(C18/24),HourEndingOutage!A:C,2,FALSE)),"")</f>
        <v>#N/A</v>
      </c>
      <c r="B18" s="120"/>
      <c r="C18" s="118"/>
      <c r="D18" s="118"/>
      <c r="E18" s="118"/>
      <c r="F18" s="146"/>
      <c r="G18" s="118"/>
      <c r="H18" s="158"/>
      <c r="I18" s="157"/>
      <c r="J18" s="157"/>
      <c r="K18" s="157"/>
      <c r="L18" s="118"/>
      <c r="M18" s="199" t="str" cm="1">
        <f t="array" ref="M18">IF($K18="Yes",INDEX('Availability Payment'!$A$2:$A$745,MATCH(1,('Non Compliance input'!$B18='Availability Payment'!$B$2:$B$745)*('Non Compliance input'!$C18='Availability Payment'!$C$2:$C$745),0))," ")</f>
        <v xml:space="preserve"> </v>
      </c>
      <c r="N18" s="199" t="str" cm="1">
        <f t="array" ref="N18">IF($H18="Yes",INDEX('Availability Payment'!$A$2:$A$745,MATCH(1,('Non Compliance input'!$B18='Availability Payment'!$B$2:$B$745)*('Non Compliance input'!$C18='Availability Payment'!$C$2:$C$745),0))," ")</f>
        <v xml:space="preserve"> </v>
      </c>
      <c r="O18" s="199" t="str" cm="1">
        <f t="array" ref="O18">IF($J18="Yes",INDEX('Availability Payment'!$A$2:$A$745,MATCH(1,('Non Compliance input'!$B18='Availability Payment'!$B$2:$B$745)*('Non Compliance input'!$C18='Availability Payment'!$C$2:$C$745),0))," ")</f>
        <v xml:space="preserve"> </v>
      </c>
    </row>
    <row r="19" spans="1:15" ht="14.5" x14ac:dyDescent="0.35">
      <c r="A19" s="34" t="e">
        <f>IF(LEN(B19&gt;3),
(VLOOKUP(B19+(C19/24),HourEndingOutage!A:C,2,FALSE)),"")</f>
        <v>#N/A</v>
      </c>
      <c r="B19" s="120"/>
      <c r="C19" s="118"/>
      <c r="D19" s="118"/>
      <c r="E19" s="118"/>
      <c r="F19" s="146"/>
      <c r="G19" s="118"/>
      <c r="H19" s="158"/>
      <c r="I19" s="157"/>
      <c r="J19" s="157"/>
      <c r="K19" s="157"/>
      <c r="L19" s="118"/>
      <c r="M19" s="199" t="str" cm="1">
        <f t="array" ref="M19">IF($K19="Yes",INDEX('Availability Payment'!$A$2:$A$745,MATCH(1,('Non Compliance input'!$B19='Availability Payment'!$B$2:$B$745)*('Non Compliance input'!$C19='Availability Payment'!$C$2:$C$745),0))," ")</f>
        <v xml:space="preserve"> </v>
      </c>
      <c r="N19" s="199" t="str" cm="1">
        <f t="array" ref="N19">IF($H19="Yes",INDEX('Availability Payment'!$A$2:$A$745,MATCH(1,('Non Compliance input'!$B19='Availability Payment'!$B$2:$B$745)*('Non Compliance input'!$C19='Availability Payment'!$C$2:$C$745),0))," ")</f>
        <v xml:space="preserve"> </v>
      </c>
      <c r="O19" s="199" t="str" cm="1">
        <f t="array" ref="O19">IF($J19="Yes",INDEX('Availability Payment'!$A$2:$A$745,MATCH(1,('Non Compliance input'!$B19='Availability Payment'!$B$2:$B$745)*('Non Compliance input'!$C19='Availability Payment'!$C$2:$C$745),0))," ")</f>
        <v xml:space="preserve"> </v>
      </c>
    </row>
    <row r="20" spans="1:15" ht="14.5" x14ac:dyDescent="0.35">
      <c r="A20" s="34" t="e">
        <f>IF(LEN(B20&gt;3),
(VLOOKUP(B20+(C20/24),HourEndingOutage!A:C,2,FALSE)),"")</f>
        <v>#N/A</v>
      </c>
      <c r="B20" s="120"/>
      <c r="C20" s="118"/>
      <c r="D20" s="118"/>
      <c r="E20" s="118"/>
      <c r="F20" s="146"/>
      <c r="G20" s="118"/>
      <c r="H20" s="158"/>
      <c r="I20" s="157"/>
      <c r="J20" s="157"/>
      <c r="K20" s="157"/>
      <c r="L20" s="118"/>
      <c r="M20" s="199" t="str" cm="1">
        <f t="array" ref="M20">IF($K20="Yes",INDEX('Availability Payment'!$A$2:$A$745,MATCH(1,('Non Compliance input'!$B20='Availability Payment'!$B$2:$B$745)*('Non Compliance input'!$C20='Availability Payment'!$C$2:$C$745),0))," ")</f>
        <v xml:space="preserve"> </v>
      </c>
      <c r="N20" s="199" t="str" cm="1">
        <f t="array" ref="N20">IF($H20="Yes",INDEX('Availability Payment'!$A$2:$A$745,MATCH(1,('Non Compliance input'!$B20='Availability Payment'!$B$2:$B$745)*('Non Compliance input'!$C20='Availability Payment'!$C$2:$C$745),0))," ")</f>
        <v xml:space="preserve"> </v>
      </c>
      <c r="O20" s="199" t="str" cm="1">
        <f t="array" ref="O20">IF($J20="Yes",INDEX('Availability Payment'!$A$2:$A$745,MATCH(1,('Non Compliance input'!$B20='Availability Payment'!$B$2:$B$745)*('Non Compliance input'!$C20='Availability Payment'!$C$2:$C$745),0))," ")</f>
        <v xml:space="preserve"> </v>
      </c>
    </row>
    <row r="21" spans="1:15" ht="14.5" x14ac:dyDescent="0.35">
      <c r="A21" s="34" t="e">
        <f>IF(LEN(B21&gt;3),
(VLOOKUP(B21+(C21/24),HourEndingOutage!A:C,2,FALSE)),"")</f>
        <v>#N/A</v>
      </c>
      <c r="B21" s="120"/>
      <c r="C21" s="118"/>
      <c r="D21" s="118"/>
      <c r="E21" s="118"/>
      <c r="F21" s="146"/>
      <c r="G21" s="118"/>
      <c r="H21" s="158"/>
      <c r="I21" s="157"/>
      <c r="J21" s="157"/>
      <c r="K21" s="157"/>
      <c r="L21" s="118"/>
      <c r="M21" s="199" t="str" cm="1">
        <f t="array" ref="M21">IF($K21="Yes",INDEX('Availability Payment'!$A$2:$A$745,MATCH(1,('Non Compliance input'!$B21='Availability Payment'!$B$2:$B$745)*('Non Compliance input'!$C21='Availability Payment'!$C$2:$C$745),0))," ")</f>
        <v xml:space="preserve"> </v>
      </c>
      <c r="N21" s="199" t="str" cm="1">
        <f t="array" ref="N21">IF($H21="Yes",INDEX('Availability Payment'!$A$2:$A$745,MATCH(1,('Non Compliance input'!$B21='Availability Payment'!$B$2:$B$745)*('Non Compliance input'!$C21='Availability Payment'!$C$2:$C$745),0))," ")</f>
        <v xml:space="preserve"> </v>
      </c>
      <c r="O21" s="199" t="str" cm="1">
        <f t="array" ref="O21">IF($J21="Yes",INDEX('Availability Payment'!$A$2:$A$745,MATCH(1,('Non Compliance input'!$B21='Availability Payment'!$B$2:$B$745)*('Non Compliance input'!$C21='Availability Payment'!$C$2:$C$745),0))," ")</f>
        <v xml:space="preserve"> </v>
      </c>
    </row>
    <row r="22" spans="1:15" ht="14.5" x14ac:dyDescent="0.35">
      <c r="A22" s="34" t="e">
        <f>IF(LEN(B22&gt;3),
(VLOOKUP(B22+(C22/24),HourEndingOutage!A:C,2,FALSE)),"")</f>
        <v>#N/A</v>
      </c>
      <c r="B22" s="120"/>
      <c r="C22" s="118"/>
      <c r="D22" s="118"/>
      <c r="E22" s="118"/>
      <c r="F22" s="146"/>
      <c r="G22" s="118"/>
      <c r="H22" s="158"/>
      <c r="I22" s="157"/>
      <c r="J22" s="157"/>
      <c r="K22" s="157"/>
      <c r="L22" s="118"/>
      <c r="M22" s="199" t="str" cm="1">
        <f t="array" ref="M22">IF($K22="Yes",INDEX('Availability Payment'!$A$2:$A$745,MATCH(1,('Non Compliance input'!$B22='Availability Payment'!$B$2:$B$745)*('Non Compliance input'!$C22='Availability Payment'!$C$2:$C$745),0))," ")</f>
        <v xml:space="preserve"> </v>
      </c>
      <c r="N22" s="199" t="str" cm="1">
        <f t="array" ref="N22">IF($H22="Yes",INDEX('Availability Payment'!$A$2:$A$745,MATCH(1,('Non Compliance input'!$B22='Availability Payment'!$B$2:$B$745)*('Non Compliance input'!$C22='Availability Payment'!$C$2:$C$745),0))," ")</f>
        <v xml:space="preserve"> </v>
      </c>
      <c r="O22" s="199" t="str" cm="1">
        <f t="array" ref="O22">IF($J22="Yes",INDEX('Availability Payment'!$A$2:$A$745,MATCH(1,('Non Compliance input'!$B22='Availability Payment'!$B$2:$B$745)*('Non Compliance input'!$C22='Availability Payment'!$C$2:$C$745),0))," ")</f>
        <v xml:space="preserve"> </v>
      </c>
    </row>
    <row r="23" spans="1:15" ht="14.5" x14ac:dyDescent="0.35">
      <c r="A23" s="34" t="e">
        <f>IF(LEN(B23&gt;3),
(VLOOKUP(B23+(C23/24),HourEndingOutage!A:C,2,FALSE)),"")</f>
        <v>#N/A</v>
      </c>
      <c r="B23" s="120"/>
      <c r="C23" s="118"/>
      <c r="D23" s="118"/>
      <c r="E23" s="118"/>
      <c r="F23" s="146"/>
      <c r="G23" s="118"/>
      <c r="H23" s="158"/>
      <c r="I23" s="157"/>
      <c r="J23" s="157"/>
      <c r="K23" s="157"/>
      <c r="L23" s="118"/>
      <c r="M23" s="199" t="str" cm="1">
        <f t="array" ref="M23">IF($K23="Yes",INDEX('Availability Payment'!$A$2:$A$745,MATCH(1,('Non Compliance input'!$B23='Availability Payment'!$B$2:$B$745)*('Non Compliance input'!$C23='Availability Payment'!$C$2:$C$745),0))," ")</f>
        <v xml:space="preserve"> </v>
      </c>
      <c r="N23" s="199" t="str" cm="1">
        <f t="array" ref="N23">IF($H23="Yes",INDEX('Availability Payment'!$A$2:$A$745,MATCH(1,('Non Compliance input'!$B23='Availability Payment'!$B$2:$B$745)*('Non Compliance input'!$C23='Availability Payment'!$C$2:$C$745),0))," ")</f>
        <v xml:space="preserve"> </v>
      </c>
      <c r="O23" s="199" t="str" cm="1">
        <f t="array" ref="O23">IF($J23="Yes",INDEX('Availability Payment'!$A$2:$A$745,MATCH(1,('Non Compliance input'!$B23='Availability Payment'!$B$2:$B$745)*('Non Compliance input'!$C23='Availability Payment'!$C$2:$C$745),0))," ")</f>
        <v xml:space="preserve"> </v>
      </c>
    </row>
    <row r="24" spans="1:15" ht="14.5" x14ac:dyDescent="0.35">
      <c r="A24" s="34" t="e">
        <f>IF(LEN(B24&gt;3),
(VLOOKUP(B24+(C24/24),HourEndingOutage!A:C,2,FALSE)),"")</f>
        <v>#N/A</v>
      </c>
      <c r="B24" s="120"/>
      <c r="C24" s="118"/>
      <c r="D24" s="118"/>
      <c r="E24" s="118"/>
      <c r="F24" s="146"/>
      <c r="G24" s="118"/>
      <c r="H24" s="158"/>
      <c r="I24" s="157"/>
      <c r="J24" s="157"/>
      <c r="K24" s="157"/>
      <c r="L24" s="118"/>
      <c r="M24" s="199" t="str" cm="1">
        <f t="array" ref="M24">IF($K24="Yes",INDEX('Availability Payment'!$A$2:$A$745,MATCH(1,('Non Compliance input'!$B24='Availability Payment'!$B$2:$B$745)*('Non Compliance input'!$C24='Availability Payment'!$C$2:$C$745),0))," ")</f>
        <v xml:space="preserve"> </v>
      </c>
      <c r="N24" s="199" t="str" cm="1">
        <f t="array" ref="N24">IF($H24="Yes",INDEX('Availability Payment'!$A$2:$A$745,MATCH(1,('Non Compliance input'!$B24='Availability Payment'!$B$2:$B$745)*('Non Compliance input'!$C24='Availability Payment'!$C$2:$C$745),0))," ")</f>
        <v xml:space="preserve"> </v>
      </c>
      <c r="O24" s="199" t="str" cm="1">
        <f t="array" ref="O24">IF($J24="Yes",INDEX('Availability Payment'!$A$2:$A$745,MATCH(1,('Non Compliance input'!$B24='Availability Payment'!$B$2:$B$745)*('Non Compliance input'!$C24='Availability Payment'!$C$2:$C$745),0))," ")</f>
        <v xml:space="preserve"> </v>
      </c>
    </row>
    <row r="25" spans="1:15" ht="14.5" x14ac:dyDescent="0.35">
      <c r="A25" s="34" t="e">
        <f>IF(LEN(B25&gt;3),
(VLOOKUP(B25+(C25/24),HourEndingOutage!A:C,2,FALSE)),"")</f>
        <v>#N/A</v>
      </c>
      <c r="B25" s="120"/>
      <c r="C25" s="118"/>
      <c r="D25" s="118"/>
      <c r="E25" s="118"/>
      <c r="F25" s="146"/>
      <c r="G25" s="118"/>
      <c r="H25" s="158"/>
      <c r="I25" s="157"/>
      <c r="J25" s="157"/>
      <c r="K25" s="157"/>
      <c r="L25" s="118"/>
      <c r="M25" s="199" t="str" cm="1">
        <f t="array" ref="M25">IF($K25="Yes",INDEX('Availability Payment'!$A$2:$A$745,MATCH(1,('Non Compliance input'!$B25='Availability Payment'!$B$2:$B$745)*('Non Compliance input'!$C25='Availability Payment'!$C$2:$C$745),0))," ")</f>
        <v xml:space="preserve"> </v>
      </c>
      <c r="N25" s="199" t="str" cm="1">
        <f t="array" ref="N25">IF($H25="Yes",INDEX('Availability Payment'!$A$2:$A$745,MATCH(1,('Non Compliance input'!$B25='Availability Payment'!$B$2:$B$745)*('Non Compliance input'!$C25='Availability Payment'!$C$2:$C$745),0))," ")</f>
        <v xml:space="preserve"> </v>
      </c>
      <c r="O25" s="199" t="str" cm="1">
        <f t="array" ref="O25">IF($J25="Yes",INDEX('Availability Payment'!$A$2:$A$745,MATCH(1,('Non Compliance input'!$B25='Availability Payment'!$B$2:$B$745)*('Non Compliance input'!$C25='Availability Payment'!$C$2:$C$745),0))," ")</f>
        <v xml:space="preserve"> </v>
      </c>
    </row>
    <row r="26" spans="1:15" ht="14.5" x14ac:dyDescent="0.35">
      <c r="A26" s="34" t="e">
        <f>IF(LEN(B26&gt;3),
(VLOOKUP(B26+(C26/24),HourEndingOutage!A:C,2,FALSE)),"")</f>
        <v>#N/A</v>
      </c>
      <c r="B26" s="120"/>
      <c r="C26" s="118"/>
      <c r="D26" s="118"/>
      <c r="E26" s="118"/>
      <c r="F26" s="146"/>
      <c r="G26" s="118"/>
      <c r="H26" s="158"/>
      <c r="I26" s="157"/>
      <c r="J26" s="157"/>
      <c r="K26" s="157"/>
      <c r="L26" s="118"/>
      <c r="M26" s="199" t="str" cm="1">
        <f t="array" ref="M26">IF($K26="Yes",INDEX('Availability Payment'!$A$2:$A$745,MATCH(1,('Non Compliance input'!$B26='Availability Payment'!$B$2:$B$745)*('Non Compliance input'!$C26='Availability Payment'!$C$2:$C$745),0))," ")</f>
        <v xml:space="preserve"> </v>
      </c>
      <c r="N26" s="199" t="str" cm="1">
        <f t="array" ref="N26">IF($H26="Yes",INDEX('Availability Payment'!$A$2:$A$745,MATCH(1,('Non Compliance input'!$B26='Availability Payment'!$B$2:$B$745)*('Non Compliance input'!$C26='Availability Payment'!$C$2:$C$745),0))," ")</f>
        <v xml:space="preserve"> </v>
      </c>
      <c r="O26" s="199" t="str" cm="1">
        <f t="array" ref="O26">IF($J26="Yes",INDEX('Availability Payment'!$A$2:$A$745,MATCH(1,('Non Compliance input'!$B26='Availability Payment'!$B$2:$B$745)*('Non Compliance input'!$C26='Availability Payment'!$C$2:$C$745),0))," ")</f>
        <v xml:space="preserve"> </v>
      </c>
    </row>
    <row r="27" spans="1:15" ht="14.5" x14ac:dyDescent="0.35">
      <c r="A27" s="34" t="e">
        <f>IF(LEN(B27&gt;3),
(VLOOKUP(B27+(C27/24),HourEndingOutage!A:C,2,FALSE)),"")</f>
        <v>#N/A</v>
      </c>
      <c r="B27" s="120"/>
      <c r="C27" s="118"/>
      <c r="D27" s="118"/>
      <c r="E27" s="118"/>
      <c r="F27" s="146"/>
      <c r="G27" s="118"/>
      <c r="H27" s="158"/>
      <c r="I27" s="157"/>
      <c r="J27" s="157"/>
      <c r="K27" s="157"/>
      <c r="L27" s="118"/>
      <c r="M27" s="199" t="str" cm="1">
        <f t="array" ref="M27">IF($K27="Yes",INDEX('Availability Payment'!$A$2:$A$745,MATCH(1,('Non Compliance input'!$B27='Availability Payment'!$B$2:$B$745)*('Non Compliance input'!$C27='Availability Payment'!$C$2:$C$745),0))," ")</f>
        <v xml:space="preserve"> </v>
      </c>
      <c r="N27" s="199" t="str" cm="1">
        <f t="array" ref="N27">IF($H27="Yes",INDEX('Availability Payment'!$A$2:$A$745,MATCH(1,('Non Compliance input'!$B27='Availability Payment'!$B$2:$B$745)*('Non Compliance input'!$C27='Availability Payment'!$C$2:$C$745),0))," ")</f>
        <v xml:space="preserve"> </v>
      </c>
      <c r="O27" s="199" t="str" cm="1">
        <f t="array" ref="O27">IF($J27="Yes",INDEX('Availability Payment'!$A$2:$A$745,MATCH(1,('Non Compliance input'!$B27='Availability Payment'!$B$2:$B$745)*('Non Compliance input'!$C27='Availability Payment'!$C$2:$C$745),0))," ")</f>
        <v xml:space="preserve"> </v>
      </c>
    </row>
    <row r="28" spans="1:15" ht="14.5" x14ac:dyDescent="0.35">
      <c r="A28" s="34" t="e">
        <f>IF(LEN(B28&gt;3),
(VLOOKUP(B28+(C28/24),HourEndingOutage!A:C,2,FALSE)),"")</f>
        <v>#N/A</v>
      </c>
      <c r="B28" s="120"/>
      <c r="C28" s="118"/>
      <c r="D28" s="118"/>
      <c r="E28" s="118"/>
      <c r="F28" s="146"/>
      <c r="G28" s="118"/>
      <c r="H28" s="158"/>
      <c r="I28" s="157"/>
      <c r="J28" s="157"/>
      <c r="K28" s="157"/>
      <c r="L28" s="118"/>
      <c r="M28" s="199" t="str" cm="1">
        <f t="array" ref="M28">IF($K28="Yes",INDEX('Availability Payment'!$A$2:$A$745,MATCH(1,('Non Compliance input'!$B28='Availability Payment'!$B$2:$B$745)*('Non Compliance input'!$C28='Availability Payment'!$C$2:$C$745),0))," ")</f>
        <v xml:space="preserve"> </v>
      </c>
      <c r="N28" s="199" t="str" cm="1">
        <f t="array" ref="N28">IF($H28="Yes",INDEX('Availability Payment'!$A$2:$A$745,MATCH(1,('Non Compliance input'!$B28='Availability Payment'!$B$2:$B$745)*('Non Compliance input'!$C28='Availability Payment'!$C$2:$C$745),0))," ")</f>
        <v xml:space="preserve"> </v>
      </c>
      <c r="O28" s="199" t="str" cm="1">
        <f t="array" ref="O28">IF($J28="Yes",INDEX('Availability Payment'!$A$2:$A$745,MATCH(1,('Non Compliance input'!$B28='Availability Payment'!$B$2:$B$745)*('Non Compliance input'!$C28='Availability Payment'!$C$2:$C$745),0))," ")</f>
        <v xml:space="preserve"> </v>
      </c>
    </row>
    <row r="29" spans="1:15" ht="14.5" x14ac:dyDescent="0.35">
      <c r="A29" s="34" t="e">
        <f>IF(LEN(B29&gt;3),
(VLOOKUP(B29+(C29/24),HourEndingOutage!A:C,2,FALSE)),"")</f>
        <v>#N/A</v>
      </c>
      <c r="B29" s="120"/>
      <c r="C29" s="118"/>
      <c r="D29" s="118"/>
      <c r="E29" s="118"/>
      <c r="F29" s="118"/>
      <c r="G29" s="118"/>
      <c r="H29" s="158"/>
      <c r="I29" s="157"/>
      <c r="J29" s="157"/>
      <c r="K29" s="157"/>
      <c r="L29" s="118"/>
      <c r="M29" s="199" t="str" cm="1">
        <f t="array" ref="M29">IF($K29="Yes",INDEX('Availability Payment'!$A$2:$A$745,MATCH(1,('Non Compliance input'!$B29='Availability Payment'!$B$2:$B$745)*('Non Compliance input'!$C29='Availability Payment'!$C$2:$C$745),0))," ")</f>
        <v xml:space="preserve"> </v>
      </c>
      <c r="N29" s="199" t="str" cm="1">
        <f t="array" ref="N29">IF($H29="Yes",INDEX('Availability Payment'!$A$2:$A$745,MATCH(1,('Non Compliance input'!$B29='Availability Payment'!$B$2:$B$745)*('Non Compliance input'!$C29='Availability Payment'!$C$2:$C$745),0))," ")</f>
        <v xml:space="preserve"> </v>
      </c>
      <c r="O29" s="199" t="str" cm="1">
        <f t="array" ref="O29">IF($J29="Yes",INDEX('Availability Payment'!$A$2:$A$745,MATCH(1,('Non Compliance input'!$B29='Availability Payment'!$B$2:$B$745)*('Non Compliance input'!$C29='Availability Payment'!$C$2:$C$745),0))," ")</f>
        <v xml:space="preserve"> </v>
      </c>
    </row>
    <row r="30" spans="1:15" ht="14.5" x14ac:dyDescent="0.35">
      <c r="A30" s="34" t="e">
        <f>IF(LEN(B30&gt;3),
(VLOOKUP(B30+(C30/24),HourEndingOutage!A:C,2,FALSE)),"")</f>
        <v>#N/A</v>
      </c>
      <c r="B30" s="120"/>
      <c r="C30" s="118"/>
      <c r="D30" s="118"/>
      <c r="E30" s="118"/>
      <c r="F30" s="146"/>
      <c r="G30" s="118"/>
      <c r="H30" s="158"/>
      <c r="I30" s="157"/>
      <c r="J30" s="157"/>
      <c r="K30" s="157"/>
      <c r="L30" s="118"/>
      <c r="M30" s="199" t="str" cm="1">
        <f t="array" ref="M30">IF($K30="Yes",INDEX('Availability Payment'!$A$2:$A$745,MATCH(1,('Non Compliance input'!$B30='Availability Payment'!$B$2:$B$745)*('Non Compliance input'!$C30='Availability Payment'!$C$2:$C$745),0))," ")</f>
        <v xml:space="preserve"> </v>
      </c>
      <c r="N30" s="199" t="str" cm="1">
        <f t="array" ref="N30">IF($H30="Yes",INDEX('Availability Payment'!$A$2:$A$745,MATCH(1,('Non Compliance input'!$B30='Availability Payment'!$B$2:$B$745)*('Non Compliance input'!$C30='Availability Payment'!$C$2:$C$745),0))," ")</f>
        <v xml:space="preserve"> </v>
      </c>
      <c r="O30" s="199" t="str" cm="1">
        <f t="array" ref="O30">IF($J30="Yes",INDEX('Availability Payment'!$A$2:$A$745,MATCH(1,('Non Compliance input'!$B30='Availability Payment'!$B$2:$B$745)*('Non Compliance input'!$C30='Availability Payment'!$C$2:$C$745),0))," ")</f>
        <v xml:space="preserve"> </v>
      </c>
    </row>
    <row r="31" spans="1:15" ht="14.5" x14ac:dyDescent="0.35">
      <c r="A31" s="34" t="e">
        <f>IF(LEN(B31&gt;3),
(VLOOKUP(B31+(C31/24),HourEndingOutage!A:C,2,FALSE)),"")</f>
        <v>#N/A</v>
      </c>
      <c r="B31" s="120"/>
      <c r="C31" s="118"/>
      <c r="D31" s="118"/>
      <c r="E31" s="118"/>
      <c r="F31" s="146"/>
      <c r="G31" s="118"/>
      <c r="H31" s="158"/>
      <c r="I31" s="157"/>
      <c r="J31" s="157"/>
      <c r="K31" s="157"/>
      <c r="L31" s="118"/>
      <c r="M31" s="199" t="str" cm="1">
        <f t="array" ref="M31">IF($K31="Yes",INDEX('Availability Payment'!$A$2:$A$745,MATCH(1,('Non Compliance input'!$B31='Availability Payment'!$B$2:$B$745)*('Non Compliance input'!$C31='Availability Payment'!$C$2:$C$745),0))," ")</f>
        <v xml:space="preserve"> </v>
      </c>
      <c r="N31" s="199" t="str" cm="1">
        <f t="array" ref="N31">IF($H31="Yes",INDEX('Availability Payment'!$A$2:$A$745,MATCH(1,('Non Compliance input'!$B31='Availability Payment'!$B$2:$B$745)*('Non Compliance input'!$C31='Availability Payment'!$C$2:$C$745),0))," ")</f>
        <v xml:space="preserve"> </v>
      </c>
      <c r="O31" s="199" t="str" cm="1">
        <f t="array" ref="O31">IF($J31="Yes",INDEX('Availability Payment'!$A$2:$A$745,MATCH(1,('Non Compliance input'!$B31='Availability Payment'!$B$2:$B$745)*('Non Compliance input'!$C31='Availability Payment'!$C$2:$C$745),0))," ")</f>
        <v xml:space="preserve"> </v>
      </c>
    </row>
    <row r="32" spans="1:15" ht="14.5" x14ac:dyDescent="0.35">
      <c r="A32" s="34" t="e">
        <f>IF(LEN(B32&gt;3),
(VLOOKUP(B32+(C32/24),HourEndingOutage!A:C,2,FALSE)),"")</f>
        <v>#N/A</v>
      </c>
      <c r="B32" s="120"/>
      <c r="C32" s="118"/>
      <c r="D32" s="118"/>
      <c r="E32" s="118"/>
      <c r="F32" s="118"/>
      <c r="G32" s="118"/>
      <c r="H32" s="158"/>
      <c r="I32" s="157"/>
      <c r="J32" s="157"/>
      <c r="K32" s="157"/>
      <c r="L32" s="118"/>
      <c r="M32" s="199" t="str" cm="1">
        <f t="array" ref="M32">IF($K32="Yes",INDEX('Availability Payment'!$A$2:$A$745,MATCH(1,('Non Compliance input'!$B32='Availability Payment'!$B$2:$B$745)*('Non Compliance input'!$C32='Availability Payment'!$C$2:$C$745),0))," ")</f>
        <v xml:space="preserve"> </v>
      </c>
      <c r="N32" s="199" t="str" cm="1">
        <f t="array" ref="N32">IF($H32="Yes",INDEX('Availability Payment'!$A$2:$A$745,MATCH(1,('Non Compliance input'!$B32='Availability Payment'!$B$2:$B$745)*('Non Compliance input'!$C32='Availability Payment'!$C$2:$C$745),0))," ")</f>
        <v xml:space="preserve"> </v>
      </c>
      <c r="O32" s="199" t="str" cm="1">
        <f t="array" ref="O32">IF($J32="Yes",INDEX('Availability Payment'!$A$2:$A$745,MATCH(1,('Non Compliance input'!$B32='Availability Payment'!$B$2:$B$745)*('Non Compliance input'!$C32='Availability Payment'!$C$2:$C$745),0))," ")</f>
        <v xml:space="preserve"> </v>
      </c>
    </row>
    <row r="33" spans="1:15" ht="14.5" x14ac:dyDescent="0.35">
      <c r="A33" s="34" t="e">
        <f>IF(LEN(B33&gt;3),
(VLOOKUP(B33+(C33/24),HourEndingOutage!A:C,2,FALSE)),"")</f>
        <v>#N/A</v>
      </c>
      <c r="B33" s="120"/>
      <c r="C33" s="118"/>
      <c r="D33" s="118"/>
      <c r="E33" s="118"/>
      <c r="F33" s="118"/>
      <c r="G33" s="118"/>
      <c r="H33" s="158"/>
      <c r="I33" s="157"/>
      <c r="J33" s="157"/>
      <c r="K33" s="157"/>
      <c r="L33" s="118"/>
      <c r="M33" s="199" t="str" cm="1">
        <f t="array" ref="M33">IF($K33="Yes",INDEX('Availability Payment'!$A$2:$A$745,MATCH(1,('Non Compliance input'!$B33='Availability Payment'!$B$2:$B$745)*('Non Compliance input'!$C33='Availability Payment'!$C$2:$C$745),0))," ")</f>
        <v xml:space="preserve"> </v>
      </c>
      <c r="N33" s="199" t="str" cm="1">
        <f t="array" ref="N33">IF($H33="Yes",INDEX('Availability Payment'!$A$2:$A$745,MATCH(1,('Non Compliance input'!$B33='Availability Payment'!$B$2:$B$745)*('Non Compliance input'!$C33='Availability Payment'!$C$2:$C$745),0))," ")</f>
        <v xml:space="preserve"> </v>
      </c>
      <c r="O33" s="199" t="str" cm="1">
        <f t="array" ref="O33">IF($J33="Yes",INDEX('Availability Payment'!$A$2:$A$745,MATCH(1,('Non Compliance input'!$B33='Availability Payment'!$B$2:$B$745)*('Non Compliance input'!$C33='Availability Payment'!$C$2:$C$745),0))," ")</f>
        <v xml:space="preserve"> </v>
      </c>
    </row>
    <row r="34" spans="1:15" ht="14.5" x14ac:dyDescent="0.35">
      <c r="A34" s="34" t="e">
        <f>IF(LEN(B34&gt;3),
(VLOOKUP(B34+(C34/24),HourEndingOutage!A:C,2,FALSE)),"")</f>
        <v>#N/A</v>
      </c>
      <c r="B34" s="120"/>
      <c r="C34" s="118"/>
      <c r="D34" s="118"/>
      <c r="E34" s="118"/>
      <c r="F34" s="118"/>
      <c r="G34" s="118"/>
      <c r="H34" s="119"/>
      <c r="I34" s="118"/>
      <c r="J34" s="118"/>
      <c r="K34" s="118"/>
      <c r="L34" s="118"/>
      <c r="M34" s="199" t="str" cm="1">
        <f t="array" ref="M34">IF($K34="Yes",INDEX('Availability Payment'!$A$2:$A$745,MATCH(1,('Non Compliance input'!$B34='Availability Payment'!$B$2:$B$745)*('Non Compliance input'!$C34='Availability Payment'!$C$2:$C$745),0))," ")</f>
        <v xml:space="preserve"> </v>
      </c>
      <c r="N34" s="199" t="str" cm="1">
        <f t="array" ref="N34">IF($H34="Yes",INDEX('Availability Payment'!$A$2:$A$745,MATCH(1,('Non Compliance input'!$B34='Availability Payment'!$B$2:$B$745)*('Non Compliance input'!$C34='Availability Payment'!$C$2:$C$745),0))," ")</f>
        <v xml:space="preserve"> </v>
      </c>
      <c r="O34" s="199" t="str" cm="1">
        <f t="array" ref="O34">IF($J34="Yes",INDEX('Availability Payment'!$A$2:$A$745,MATCH(1,('Non Compliance input'!$B34='Availability Payment'!$B$2:$B$745)*('Non Compliance input'!$C34='Availability Payment'!$C$2:$C$745),0))," ")</f>
        <v xml:space="preserve"> </v>
      </c>
    </row>
    <row r="35" spans="1:15" ht="14.5" x14ac:dyDescent="0.35">
      <c r="A35" s="34" t="e">
        <f>IF(LEN(B35&gt;3),
(VLOOKUP(B35+(C35/24),HourEndingOutage!A:C,2,FALSE)),"")</f>
        <v>#N/A</v>
      </c>
      <c r="B35" s="120"/>
      <c r="C35" s="118"/>
      <c r="D35" s="118"/>
      <c r="E35" s="118"/>
      <c r="F35" s="118"/>
      <c r="G35" s="118"/>
      <c r="H35" s="119"/>
      <c r="I35" s="118"/>
      <c r="J35" s="118"/>
      <c r="K35" s="118"/>
      <c r="L35" s="118"/>
      <c r="M35" s="199" t="str" cm="1">
        <f t="array" ref="M35">IF($K35="Yes",INDEX('Availability Payment'!$A$2:$A$745,MATCH(1,('Non Compliance input'!$B35='Availability Payment'!$B$2:$B$745)*('Non Compliance input'!$C35='Availability Payment'!$C$2:$C$745),0))," ")</f>
        <v xml:space="preserve"> </v>
      </c>
      <c r="N35" s="199" t="str" cm="1">
        <f t="array" ref="N35">IF($H35="Yes",INDEX('Availability Payment'!$A$2:$A$745,MATCH(1,('Non Compliance input'!$B35='Availability Payment'!$B$2:$B$745)*('Non Compliance input'!$C35='Availability Payment'!$C$2:$C$745),0))," ")</f>
        <v xml:space="preserve"> </v>
      </c>
      <c r="O35" s="199" t="str" cm="1">
        <f t="array" ref="O35">IF($J35="Yes",INDEX('Availability Payment'!$A$2:$A$745,MATCH(1,('Non Compliance input'!$B35='Availability Payment'!$B$2:$B$745)*('Non Compliance input'!$C35='Availability Payment'!$C$2:$C$745),0))," ")</f>
        <v xml:space="preserve"> </v>
      </c>
    </row>
    <row r="36" spans="1:15" ht="14.5" x14ac:dyDescent="0.35">
      <c r="A36" s="34" t="e">
        <f>IF(LEN(B36&gt;3),
(VLOOKUP(B36+(C36/24),HourEndingOutage!A:C,2,FALSE)),"")</f>
        <v>#N/A</v>
      </c>
      <c r="B36" s="120"/>
      <c r="C36" s="118"/>
      <c r="D36" s="118"/>
      <c r="E36" s="118"/>
      <c r="F36" s="118"/>
      <c r="G36" s="118"/>
      <c r="H36" s="119"/>
      <c r="I36" s="118"/>
      <c r="J36" s="118"/>
      <c r="K36" s="118"/>
      <c r="L36" s="118"/>
      <c r="M36" s="199" t="str" cm="1">
        <f t="array" ref="M36">IF($K36="Yes",INDEX('Availability Payment'!$A$2:$A$745,MATCH(1,('Non Compliance input'!$B36='Availability Payment'!$B$2:$B$745)*('Non Compliance input'!$C36='Availability Payment'!$C$2:$C$745),0))," ")</f>
        <v xml:space="preserve"> </v>
      </c>
      <c r="N36" s="199" t="str" cm="1">
        <f t="array" ref="N36">IF($H36="Yes",INDEX('Availability Payment'!$A$2:$A$745,MATCH(1,('Non Compliance input'!$B36='Availability Payment'!$B$2:$B$745)*('Non Compliance input'!$C36='Availability Payment'!$C$2:$C$745),0))," ")</f>
        <v xml:space="preserve"> </v>
      </c>
      <c r="O36" s="199" t="str" cm="1">
        <f t="array" ref="O36">IF($J36="Yes",INDEX('Availability Payment'!$A$2:$A$745,MATCH(1,('Non Compliance input'!$B36='Availability Payment'!$B$2:$B$745)*('Non Compliance input'!$C36='Availability Payment'!$C$2:$C$745),0))," ")</f>
        <v xml:space="preserve"> </v>
      </c>
    </row>
    <row r="37" spans="1:15" ht="14.5" x14ac:dyDescent="0.35">
      <c r="A37" s="34" t="e">
        <f>IF(LEN(B37&gt;3),
(VLOOKUP(B37+(C37/24),HourEndingOutage!A:C,2,FALSE)),"")</f>
        <v>#N/A</v>
      </c>
      <c r="B37" s="120"/>
      <c r="C37" s="118"/>
      <c r="D37" s="118"/>
      <c r="E37" s="118"/>
      <c r="F37" s="118"/>
      <c r="G37" s="118"/>
      <c r="H37" s="119"/>
      <c r="I37" s="118"/>
      <c r="J37" s="118"/>
      <c r="K37" s="118"/>
      <c r="L37" s="118"/>
      <c r="M37" s="199" t="str" cm="1">
        <f t="array" ref="M37">IF($K37="Yes",INDEX('Availability Payment'!$A$2:$A$745,MATCH(1,('Non Compliance input'!$B37='Availability Payment'!$B$2:$B$745)*('Non Compliance input'!$C37='Availability Payment'!$C$2:$C$745),0))," ")</f>
        <v xml:space="preserve"> </v>
      </c>
      <c r="N37" s="199" t="str" cm="1">
        <f t="array" ref="N37">IF($H37="Yes",INDEX('Availability Payment'!$A$2:$A$745,MATCH(1,('Non Compliance input'!$B37='Availability Payment'!$B$2:$B$745)*('Non Compliance input'!$C37='Availability Payment'!$C$2:$C$745),0))," ")</f>
        <v xml:space="preserve"> </v>
      </c>
      <c r="O37" s="199" t="str" cm="1">
        <f t="array" ref="O37">IF($J37="Yes",INDEX('Availability Payment'!$A$2:$A$745,MATCH(1,('Non Compliance input'!$B37='Availability Payment'!$B$2:$B$745)*('Non Compliance input'!$C37='Availability Payment'!$C$2:$C$745),0))," ")</f>
        <v xml:space="preserve"> </v>
      </c>
    </row>
    <row r="38" spans="1:15" ht="14.5" x14ac:dyDescent="0.35">
      <c r="A38" s="34" t="e">
        <f>IF(LEN(B38&gt;3),
(VLOOKUP(B38+(C38/24),HourEndingOutage!A:C,2,FALSE)),"")</f>
        <v>#N/A</v>
      </c>
      <c r="B38" s="120"/>
      <c r="C38" s="118"/>
      <c r="D38" s="118"/>
      <c r="E38" s="118"/>
      <c r="F38" s="118"/>
      <c r="G38" s="118"/>
      <c r="H38" s="119"/>
      <c r="I38" s="118"/>
      <c r="J38" s="118"/>
      <c r="K38" s="118"/>
      <c r="L38" s="118"/>
      <c r="M38" s="199" t="str" cm="1">
        <f t="array" ref="M38">IF($K38="Yes",INDEX('Availability Payment'!$A$2:$A$745,MATCH(1,('Non Compliance input'!$B38='Availability Payment'!$B$2:$B$745)*('Non Compliance input'!$C38='Availability Payment'!$C$2:$C$745),0))," ")</f>
        <v xml:space="preserve"> </v>
      </c>
      <c r="N38" s="199" t="str" cm="1">
        <f t="array" ref="N38">IF($H38="Yes",INDEX('Availability Payment'!$A$2:$A$745,MATCH(1,('Non Compliance input'!$B38='Availability Payment'!$B$2:$B$745)*('Non Compliance input'!$C38='Availability Payment'!$C$2:$C$745),0))," ")</f>
        <v xml:space="preserve"> </v>
      </c>
      <c r="O38" s="199" t="str" cm="1">
        <f t="array" ref="O38">IF($J38="Yes",INDEX('Availability Payment'!$A$2:$A$745,MATCH(1,('Non Compliance input'!$B38='Availability Payment'!$B$2:$B$745)*('Non Compliance input'!$C38='Availability Payment'!$C$2:$C$745),0))," ")</f>
        <v xml:space="preserve"> </v>
      </c>
    </row>
    <row r="39" spans="1:15" ht="14.5" x14ac:dyDescent="0.35">
      <c r="A39" s="34" t="e">
        <f>IF(LEN(B39&gt;3),
(VLOOKUP(B39+(C39/24),HourEndingOutage!A:C,2,FALSE)),"")</f>
        <v>#N/A</v>
      </c>
      <c r="B39" s="120"/>
      <c r="C39" s="118"/>
      <c r="D39" s="118"/>
      <c r="E39" s="118"/>
      <c r="F39" s="118"/>
      <c r="G39" s="118"/>
      <c r="H39" s="119"/>
      <c r="I39" s="118"/>
      <c r="J39" s="118"/>
      <c r="K39" s="118"/>
      <c r="L39" s="118"/>
      <c r="M39" s="199" t="str" cm="1">
        <f t="array" ref="M39">IF($K39="Yes",INDEX('Availability Payment'!$A$2:$A$745,MATCH(1,('Non Compliance input'!$B39='Availability Payment'!$B$2:$B$745)*('Non Compliance input'!$C39='Availability Payment'!$C$2:$C$745),0))," ")</f>
        <v xml:space="preserve"> </v>
      </c>
      <c r="N39" s="199" t="str" cm="1">
        <f t="array" ref="N39">IF($H39="Yes",INDEX('Availability Payment'!$A$2:$A$745,MATCH(1,('Non Compliance input'!$B39='Availability Payment'!$B$2:$B$745)*('Non Compliance input'!$C39='Availability Payment'!$C$2:$C$745),0))," ")</f>
        <v xml:space="preserve"> </v>
      </c>
      <c r="O39" s="199" t="str" cm="1">
        <f t="array" ref="O39">IF($J39="Yes",INDEX('Availability Payment'!$A$2:$A$745,MATCH(1,('Non Compliance input'!$B39='Availability Payment'!$B$2:$B$745)*('Non Compliance input'!$C39='Availability Payment'!$C$2:$C$745),0))," ")</f>
        <v xml:space="preserve"> </v>
      </c>
    </row>
    <row r="40" spans="1:15" ht="14.5" x14ac:dyDescent="0.35">
      <c r="A40" s="34" t="e">
        <f>IF(LEN(B40&gt;3),
(VLOOKUP(B40+(C40/24),HourEndingOutage!A:C,2,FALSE)),"")</f>
        <v>#N/A</v>
      </c>
      <c r="B40" s="120"/>
      <c r="C40" s="118"/>
      <c r="D40" s="118"/>
      <c r="E40" s="118"/>
      <c r="F40" s="118"/>
      <c r="G40" s="118"/>
      <c r="H40" s="119"/>
      <c r="I40" s="118"/>
      <c r="J40" s="118"/>
      <c r="K40" s="118"/>
      <c r="L40" s="118"/>
      <c r="M40" s="199" t="str" cm="1">
        <f t="array" ref="M40">IF($K40="Yes",INDEX('Availability Payment'!$A$2:$A$745,MATCH(1,('Non Compliance input'!$B40='Availability Payment'!$B$2:$B$745)*('Non Compliance input'!$C40='Availability Payment'!$C$2:$C$745),0))," ")</f>
        <v xml:space="preserve"> </v>
      </c>
      <c r="N40" s="199" t="str" cm="1">
        <f t="array" ref="N40">IF($H40="Yes",INDEX('Availability Payment'!$A$2:$A$745,MATCH(1,('Non Compliance input'!$B40='Availability Payment'!$B$2:$B$745)*('Non Compliance input'!$C40='Availability Payment'!$C$2:$C$745),0))," ")</f>
        <v xml:space="preserve"> </v>
      </c>
      <c r="O40" s="199" t="str" cm="1">
        <f t="array" ref="O40">IF($J40="Yes",INDEX('Availability Payment'!$A$2:$A$745,MATCH(1,('Non Compliance input'!$B40='Availability Payment'!$B$2:$B$745)*('Non Compliance input'!$C40='Availability Payment'!$C$2:$C$745),0))," ")</f>
        <v xml:space="preserve"> </v>
      </c>
    </row>
    <row r="41" spans="1:15" ht="14.5" x14ac:dyDescent="0.35">
      <c r="A41" s="34" t="e">
        <f>IF(LEN(B41&gt;3),
(VLOOKUP(B41+(C41/24),HourEndingOutage!A:C,2,FALSE)),"")</f>
        <v>#N/A</v>
      </c>
      <c r="B41" s="120"/>
      <c r="C41" s="118"/>
      <c r="D41" s="118"/>
      <c r="E41" s="118"/>
      <c r="F41" s="118"/>
      <c r="G41" s="118"/>
      <c r="H41" s="119"/>
      <c r="I41" s="118"/>
      <c r="J41" s="118"/>
      <c r="K41" s="118"/>
      <c r="L41" s="118"/>
      <c r="M41" s="199" t="str" cm="1">
        <f t="array" ref="M41">IF($K41="Yes",INDEX('Availability Payment'!$A$2:$A$745,MATCH(1,('Non Compliance input'!$B41='Availability Payment'!$B$2:$B$745)*('Non Compliance input'!$C41='Availability Payment'!$C$2:$C$745),0))," ")</f>
        <v xml:space="preserve"> </v>
      </c>
      <c r="N41" s="199" t="str" cm="1">
        <f t="array" ref="N41">IF($H41="Yes",INDEX('Availability Payment'!$A$2:$A$745,MATCH(1,('Non Compliance input'!$B41='Availability Payment'!$B$2:$B$745)*('Non Compliance input'!$C41='Availability Payment'!$C$2:$C$745),0))," ")</f>
        <v xml:space="preserve"> </v>
      </c>
      <c r="O41" s="199" t="str" cm="1">
        <f t="array" ref="O41">IF($J41="Yes",INDEX('Availability Payment'!$A$2:$A$745,MATCH(1,('Non Compliance input'!$B41='Availability Payment'!$B$2:$B$745)*('Non Compliance input'!$C41='Availability Payment'!$C$2:$C$745),0))," ")</f>
        <v xml:space="preserve"> </v>
      </c>
    </row>
    <row r="42" spans="1:15" ht="14.5" x14ac:dyDescent="0.35">
      <c r="A42" s="34" t="e">
        <f>IF(LEN(B42&gt;3),
(VLOOKUP(B42+(C42/24),HourEndingOutage!A:C,2,FALSE)),"")</f>
        <v>#N/A</v>
      </c>
      <c r="B42" s="120"/>
      <c r="C42" s="118"/>
      <c r="D42" s="118"/>
      <c r="E42" s="118"/>
      <c r="F42" s="118"/>
      <c r="G42" s="118"/>
      <c r="H42" s="119"/>
      <c r="I42" s="118"/>
      <c r="J42" s="118"/>
      <c r="K42" s="118"/>
      <c r="L42" s="118"/>
      <c r="M42" s="199" t="str" cm="1">
        <f t="array" ref="M42">IF($K42="Yes",INDEX('Availability Payment'!$A$2:$A$745,MATCH(1,('Non Compliance input'!$B42='Availability Payment'!$B$2:$B$745)*('Non Compliance input'!$C42='Availability Payment'!$C$2:$C$745),0))," ")</f>
        <v xml:space="preserve"> </v>
      </c>
      <c r="N42" s="199" t="str" cm="1">
        <f t="array" ref="N42">IF($H42="Yes",INDEX('Availability Payment'!$A$2:$A$745,MATCH(1,('Non Compliance input'!$B42='Availability Payment'!$B$2:$B$745)*('Non Compliance input'!$C42='Availability Payment'!$C$2:$C$745),0))," ")</f>
        <v xml:space="preserve"> </v>
      </c>
      <c r="O42" s="199" t="str" cm="1">
        <f t="array" ref="O42">IF($J42="Yes",INDEX('Availability Payment'!$A$2:$A$745,MATCH(1,('Non Compliance input'!$B42='Availability Payment'!$B$2:$B$745)*('Non Compliance input'!$C42='Availability Payment'!$C$2:$C$745),0))," ")</f>
        <v xml:space="preserve"> </v>
      </c>
    </row>
    <row r="43" spans="1:15" ht="14.5" x14ac:dyDescent="0.35">
      <c r="A43" s="34" t="e">
        <f>IF(LEN(B43&gt;3),
(VLOOKUP(B43+(C43/24),HourEndingOutage!A:C,2,FALSE)),"")</f>
        <v>#N/A</v>
      </c>
      <c r="B43" s="120"/>
      <c r="C43" s="118"/>
      <c r="D43" s="118"/>
      <c r="E43" s="118"/>
      <c r="F43" s="118"/>
      <c r="G43" s="118"/>
      <c r="H43" s="119"/>
      <c r="I43" s="118"/>
      <c r="J43" s="118"/>
      <c r="K43" s="118"/>
      <c r="L43" s="118"/>
      <c r="M43" s="199" t="str" cm="1">
        <f t="array" ref="M43">IF($K43="Yes",INDEX('Availability Payment'!$A$2:$A$745,MATCH(1,('Non Compliance input'!$B43='Availability Payment'!$B$2:$B$745)*('Non Compliance input'!$C43='Availability Payment'!$C$2:$C$745),0))," ")</f>
        <v xml:space="preserve"> </v>
      </c>
      <c r="N43" s="199" t="str" cm="1">
        <f t="array" ref="N43">IF($H43="Yes",INDEX('Availability Payment'!$A$2:$A$745,MATCH(1,('Non Compliance input'!$B43='Availability Payment'!$B$2:$B$745)*('Non Compliance input'!$C43='Availability Payment'!$C$2:$C$745),0))," ")</f>
        <v xml:space="preserve"> </v>
      </c>
      <c r="O43" s="199" t="str" cm="1">
        <f t="array" ref="O43">IF($J43="Yes",INDEX('Availability Payment'!$A$2:$A$745,MATCH(1,('Non Compliance input'!$B43='Availability Payment'!$B$2:$B$745)*('Non Compliance input'!$C43='Availability Payment'!$C$2:$C$745),0))," ")</f>
        <v xml:space="preserve"> </v>
      </c>
    </row>
    <row r="44" spans="1:15" ht="14.5" x14ac:dyDescent="0.35">
      <c r="A44" s="34" t="e">
        <f>IF(LEN(B44&gt;3),
(VLOOKUP(B44+(C44/24),HourEndingOutage!A:C,2,FALSE)),"")</f>
        <v>#N/A</v>
      </c>
      <c r="B44" s="120"/>
      <c r="C44" s="118"/>
      <c r="D44" s="118"/>
      <c r="E44" s="118"/>
      <c r="F44" s="118"/>
      <c r="G44" s="118"/>
      <c r="H44" s="119"/>
      <c r="I44" s="118"/>
      <c r="J44" s="118"/>
      <c r="K44" s="118"/>
      <c r="L44" s="118"/>
      <c r="M44" s="199" t="str" cm="1">
        <f t="array" ref="M44">IF($K44="Yes",INDEX('Availability Payment'!$A$2:$A$745,MATCH(1,('Non Compliance input'!$B44='Availability Payment'!$B$2:$B$745)*('Non Compliance input'!$C44='Availability Payment'!$C$2:$C$745),0))," ")</f>
        <v xml:space="preserve"> </v>
      </c>
      <c r="N44" s="199" t="str" cm="1">
        <f t="array" ref="N44">IF($H44="Yes",INDEX('Availability Payment'!$A$2:$A$745,MATCH(1,('Non Compliance input'!$B44='Availability Payment'!$B$2:$B$745)*('Non Compliance input'!$C44='Availability Payment'!$C$2:$C$745),0))," ")</f>
        <v xml:space="preserve"> </v>
      </c>
      <c r="O44" s="199" t="str" cm="1">
        <f t="array" ref="O44">IF($J44="Yes",INDEX('Availability Payment'!$A$2:$A$745,MATCH(1,('Non Compliance input'!$B44='Availability Payment'!$B$2:$B$745)*('Non Compliance input'!$C44='Availability Payment'!$C$2:$C$745),0))," ")</f>
        <v xml:space="preserve"> </v>
      </c>
    </row>
    <row r="45" spans="1:15" ht="14.5" x14ac:dyDescent="0.35">
      <c r="A45" s="34" t="e">
        <f>IF(LEN(B45&gt;3),
(VLOOKUP(B45+(C45/24),HourEndingOutage!A:C,2,FALSE)),"")</f>
        <v>#N/A</v>
      </c>
      <c r="B45" s="120"/>
      <c r="C45" s="118"/>
      <c r="D45" s="118"/>
      <c r="E45" s="118"/>
      <c r="F45" s="118"/>
      <c r="G45" s="118"/>
      <c r="H45" s="119"/>
      <c r="I45" s="118"/>
      <c r="J45" s="118"/>
      <c r="K45" s="118"/>
      <c r="L45" s="118"/>
      <c r="M45" s="199" t="str" cm="1">
        <f t="array" ref="M45">IF($K45="Yes",INDEX('Availability Payment'!$A$2:$A$745,MATCH(1,('Non Compliance input'!$B45='Availability Payment'!$B$2:$B$745)*('Non Compliance input'!$C45='Availability Payment'!$C$2:$C$745),0))," ")</f>
        <v xml:space="preserve"> </v>
      </c>
      <c r="N45" s="199" t="str" cm="1">
        <f t="array" ref="N45">IF($H45="Yes",INDEX('Availability Payment'!$A$2:$A$745,MATCH(1,('Non Compliance input'!$B45='Availability Payment'!$B$2:$B$745)*('Non Compliance input'!$C45='Availability Payment'!$C$2:$C$745),0))," ")</f>
        <v xml:space="preserve"> </v>
      </c>
      <c r="O45" s="199" t="str" cm="1">
        <f t="array" ref="O45">IF($J45="Yes",INDEX('Availability Payment'!$A$2:$A$745,MATCH(1,('Non Compliance input'!$B45='Availability Payment'!$B$2:$B$745)*('Non Compliance input'!$C45='Availability Payment'!$C$2:$C$745),0))," ")</f>
        <v xml:space="preserve"> </v>
      </c>
    </row>
    <row r="46" spans="1:15" ht="14.5" x14ac:dyDescent="0.35">
      <c r="A46" s="34" t="e">
        <f>IF(LEN(B46&gt;3),
(VLOOKUP(B46+(C46/24),HourEndingOutage!A:C,2,FALSE)),"")</f>
        <v>#N/A</v>
      </c>
      <c r="B46" s="120"/>
      <c r="C46" s="118"/>
      <c r="D46" s="118"/>
      <c r="E46" s="118"/>
      <c r="F46" s="118"/>
      <c r="G46" s="118"/>
      <c r="H46" s="119"/>
      <c r="I46" s="118"/>
      <c r="J46" s="118"/>
      <c r="K46" s="118"/>
      <c r="L46" s="118"/>
      <c r="M46" s="199" t="str" cm="1">
        <f t="array" ref="M46">IF($K46="Yes",INDEX('Availability Payment'!$A$2:$A$745,MATCH(1,('Non Compliance input'!$B46='Availability Payment'!$B$2:$B$745)*('Non Compliance input'!$C46='Availability Payment'!$C$2:$C$745),0))," ")</f>
        <v xml:space="preserve"> </v>
      </c>
      <c r="N46" s="199" t="str" cm="1">
        <f t="array" ref="N46">IF($H46="Yes",INDEX('Availability Payment'!$A$2:$A$745,MATCH(1,('Non Compliance input'!$B46='Availability Payment'!$B$2:$B$745)*('Non Compliance input'!$C46='Availability Payment'!$C$2:$C$745),0))," ")</f>
        <v xml:space="preserve"> </v>
      </c>
      <c r="O46" s="199" t="str" cm="1">
        <f t="array" ref="O46">IF($J46="Yes",INDEX('Availability Payment'!$A$2:$A$745,MATCH(1,('Non Compliance input'!$B46='Availability Payment'!$B$2:$B$745)*('Non Compliance input'!$C46='Availability Payment'!$C$2:$C$745),0))," ")</f>
        <v xml:space="preserve"> </v>
      </c>
    </row>
    <row r="47" spans="1:15" ht="14.5" x14ac:dyDescent="0.35">
      <c r="A47" s="34" t="e">
        <f>IF(LEN(B47&gt;3),
(VLOOKUP(B47+(C47/24),HourEndingOutage!A:C,2,FALSE)),"")</f>
        <v>#N/A</v>
      </c>
      <c r="B47" s="120"/>
      <c r="C47" s="118"/>
      <c r="D47" s="118"/>
      <c r="E47" s="118"/>
      <c r="F47" s="118"/>
      <c r="G47" s="118"/>
      <c r="H47" s="119"/>
      <c r="I47" s="118"/>
      <c r="J47" s="118"/>
      <c r="K47" s="118"/>
      <c r="L47" s="118"/>
      <c r="M47" s="199" t="str" cm="1">
        <f t="array" ref="M47">IF($K47="Yes",INDEX('Availability Payment'!$A$2:$A$745,MATCH(1,('Non Compliance input'!$B47='Availability Payment'!$B$2:$B$745)*('Non Compliance input'!$C47='Availability Payment'!$C$2:$C$745),0))," ")</f>
        <v xml:space="preserve"> </v>
      </c>
      <c r="N47" s="199" t="str" cm="1">
        <f t="array" ref="N47">IF($H47="Yes",INDEX('Availability Payment'!$A$2:$A$745,MATCH(1,('Non Compliance input'!$B47='Availability Payment'!$B$2:$B$745)*('Non Compliance input'!$C47='Availability Payment'!$C$2:$C$745),0))," ")</f>
        <v xml:space="preserve"> </v>
      </c>
      <c r="O47" s="199" t="str" cm="1">
        <f t="array" ref="O47">IF($J47="Yes",INDEX('Availability Payment'!$A$2:$A$745,MATCH(1,('Non Compliance input'!$B47='Availability Payment'!$B$2:$B$745)*('Non Compliance input'!$C47='Availability Payment'!$C$2:$C$745),0))," ")</f>
        <v xml:space="preserve"> </v>
      </c>
    </row>
    <row r="48" spans="1:15" ht="14.5" x14ac:dyDescent="0.35">
      <c r="A48" s="34" t="e">
        <f>IF(LEN(B48&gt;3),
(VLOOKUP(B48+(C48/24),HourEndingOutage!A:C,2,FALSE)),"")</f>
        <v>#N/A</v>
      </c>
      <c r="B48" s="120"/>
      <c r="C48" s="118"/>
      <c r="D48" s="118"/>
      <c r="E48" s="118"/>
      <c r="F48" s="118"/>
      <c r="G48" s="118"/>
      <c r="H48" s="119"/>
      <c r="I48" s="118"/>
      <c r="J48" s="118"/>
      <c r="K48" s="118"/>
      <c r="L48" s="118"/>
      <c r="M48" s="199" t="str" cm="1">
        <f t="array" ref="M48">IF($K48="Yes",INDEX('Availability Payment'!$A$2:$A$745,MATCH(1,('Non Compliance input'!$B48='Availability Payment'!$B$2:$B$745)*('Non Compliance input'!$C48='Availability Payment'!$C$2:$C$745),0))," ")</f>
        <v xml:space="preserve"> </v>
      </c>
      <c r="N48" s="199" t="str" cm="1">
        <f t="array" ref="N48">IF($H48="Yes",INDEX('Availability Payment'!$A$2:$A$745,MATCH(1,('Non Compliance input'!$B48='Availability Payment'!$B$2:$B$745)*('Non Compliance input'!$C48='Availability Payment'!$C$2:$C$745),0))," ")</f>
        <v xml:space="preserve"> </v>
      </c>
      <c r="O48" s="199" t="str" cm="1">
        <f t="array" ref="O48">IF($J48="Yes",INDEX('Availability Payment'!$A$2:$A$745,MATCH(1,('Non Compliance input'!$B48='Availability Payment'!$B$2:$B$745)*('Non Compliance input'!$C48='Availability Payment'!$C$2:$C$745),0))," ")</f>
        <v xml:space="preserve"> </v>
      </c>
    </row>
    <row r="49" spans="1:15" ht="14.5" x14ac:dyDescent="0.35">
      <c r="A49" s="34" t="e">
        <f>IF(LEN(B49&gt;3),
(VLOOKUP(B49+(C49/24),HourEndingOutage!A:C,2,FALSE)),"")</f>
        <v>#N/A</v>
      </c>
      <c r="B49" s="120"/>
      <c r="C49" s="118"/>
      <c r="D49" s="118"/>
      <c r="E49" s="118"/>
      <c r="F49" s="118"/>
      <c r="G49" s="118"/>
      <c r="H49" s="119"/>
      <c r="I49" s="118"/>
      <c r="J49" s="118"/>
      <c r="K49" s="118"/>
      <c r="L49" s="118"/>
      <c r="M49" s="199" t="str" cm="1">
        <f t="array" ref="M49">IF($K49="Yes",INDEX('Availability Payment'!$A$2:$A$745,MATCH(1,('Non Compliance input'!$B49='Availability Payment'!$B$2:$B$745)*('Non Compliance input'!$C49='Availability Payment'!$C$2:$C$745),0))," ")</f>
        <v xml:space="preserve"> </v>
      </c>
      <c r="N49" s="199" t="str" cm="1">
        <f t="array" ref="N49">IF($H49="Yes",INDEX('Availability Payment'!$A$2:$A$745,MATCH(1,('Non Compliance input'!$B49='Availability Payment'!$B$2:$B$745)*('Non Compliance input'!$C49='Availability Payment'!$C$2:$C$745),0))," ")</f>
        <v xml:space="preserve"> </v>
      </c>
      <c r="O49" s="199" t="str" cm="1">
        <f t="array" ref="O49">IF($J49="Yes",INDEX('Availability Payment'!$A$2:$A$745,MATCH(1,('Non Compliance input'!$B49='Availability Payment'!$B$2:$B$745)*('Non Compliance input'!$C49='Availability Payment'!$C$2:$C$745),0))," ")</f>
        <v xml:space="preserve"> </v>
      </c>
    </row>
    <row r="50" spans="1:15" ht="14.5" x14ac:dyDescent="0.35">
      <c r="A50" s="34" t="e">
        <f>IF(LEN(B50&gt;3),
(VLOOKUP(B50+(C50/24),HourEndingOutage!A:C,2,FALSE)),"")</f>
        <v>#N/A</v>
      </c>
      <c r="B50" s="120"/>
      <c r="C50" s="118"/>
      <c r="D50" s="118"/>
      <c r="E50" s="118"/>
      <c r="F50" s="118"/>
      <c r="G50" s="118"/>
      <c r="H50" s="119"/>
      <c r="I50" s="118"/>
      <c r="J50" s="118"/>
      <c r="K50" s="118"/>
      <c r="L50" s="118"/>
      <c r="M50" s="199" t="str" cm="1">
        <f t="array" ref="M50">IF($K50="Yes",INDEX('Availability Payment'!$A$2:$A$745,MATCH(1,('Non Compliance input'!$B50='Availability Payment'!$B$2:$B$745)*('Non Compliance input'!$C50='Availability Payment'!$C$2:$C$745),0))," ")</f>
        <v xml:space="preserve"> </v>
      </c>
      <c r="N50" s="199" t="str" cm="1">
        <f t="array" ref="N50">IF($H50="Yes",INDEX('Availability Payment'!$A$2:$A$745,MATCH(1,('Non Compliance input'!$B50='Availability Payment'!$B$2:$B$745)*('Non Compliance input'!$C50='Availability Payment'!$C$2:$C$745),0))," ")</f>
        <v xml:space="preserve"> </v>
      </c>
      <c r="O50" s="199" t="str" cm="1">
        <f t="array" ref="O50">IF($J50="Yes",INDEX('Availability Payment'!$A$2:$A$745,MATCH(1,('Non Compliance input'!$B50='Availability Payment'!$B$2:$B$745)*('Non Compliance input'!$C50='Availability Payment'!$C$2:$C$745),0))," ")</f>
        <v xml:space="preserve"> </v>
      </c>
    </row>
    <row r="51" spans="1:15" ht="14.5" x14ac:dyDescent="0.35">
      <c r="A51" s="34" t="e">
        <f>IF(LEN(B51&gt;3),
(VLOOKUP(B51+(C51/24),HourEndingOutage!A:C,2,FALSE)),"")</f>
        <v>#N/A</v>
      </c>
      <c r="B51" s="120"/>
      <c r="C51" s="118"/>
      <c r="D51" s="118"/>
      <c r="E51" s="118"/>
      <c r="F51" s="118"/>
      <c r="G51" s="118"/>
      <c r="H51" s="119"/>
      <c r="I51" s="118"/>
      <c r="J51" s="118"/>
      <c r="K51" s="118"/>
      <c r="L51" s="118"/>
      <c r="M51" s="199" t="str" cm="1">
        <f t="array" ref="M51">IF($K51="Yes",INDEX('Availability Payment'!$A$2:$A$745,MATCH(1,('Non Compliance input'!$B51='Availability Payment'!$B$2:$B$745)*('Non Compliance input'!$C51='Availability Payment'!$C$2:$C$745),0))," ")</f>
        <v xml:space="preserve"> </v>
      </c>
      <c r="N51" s="199" t="str" cm="1">
        <f t="array" ref="N51">IF($H51="Yes",INDEX('Availability Payment'!$A$2:$A$745,MATCH(1,('Non Compliance input'!$B51='Availability Payment'!$B$2:$B$745)*('Non Compliance input'!$C51='Availability Payment'!$C$2:$C$745),0))," ")</f>
        <v xml:space="preserve"> </v>
      </c>
      <c r="O51" s="199" t="str" cm="1">
        <f t="array" ref="O51">IF($J51="Yes",INDEX('Availability Payment'!$A$2:$A$745,MATCH(1,('Non Compliance input'!$B51='Availability Payment'!$B$2:$B$745)*('Non Compliance input'!$C51='Availability Payment'!$C$2:$C$745),0))," ")</f>
        <v xml:space="preserve"> </v>
      </c>
    </row>
    <row r="52" spans="1:15" ht="14.5" x14ac:dyDescent="0.35">
      <c r="A52" s="34" t="e">
        <f>IF(LEN(B52&gt;3),
(VLOOKUP(B52+(C52/24),HourEndingOutage!A:C,2,FALSE)),"")</f>
        <v>#N/A</v>
      </c>
      <c r="B52" s="120"/>
      <c r="C52" s="118"/>
      <c r="D52" s="118"/>
      <c r="E52" s="118"/>
      <c r="F52" s="118"/>
      <c r="G52" s="118"/>
      <c r="H52" s="119"/>
      <c r="I52" s="118"/>
      <c r="J52" s="118"/>
      <c r="K52" s="118"/>
      <c r="L52" s="118"/>
      <c r="M52" s="199" t="str" cm="1">
        <f t="array" ref="M52">IF($K52="Yes",INDEX('Availability Payment'!$A$2:$A$745,MATCH(1,('Non Compliance input'!$B52='Availability Payment'!$B$2:$B$745)*('Non Compliance input'!$C52='Availability Payment'!$C$2:$C$745),0))," ")</f>
        <v xml:space="preserve"> </v>
      </c>
      <c r="N52" s="199" t="str" cm="1">
        <f t="array" ref="N52">IF($H52="Yes",INDEX('Availability Payment'!$A$2:$A$745,MATCH(1,('Non Compliance input'!$B52='Availability Payment'!$B$2:$B$745)*('Non Compliance input'!$C52='Availability Payment'!$C$2:$C$745),0))," ")</f>
        <v xml:space="preserve"> </v>
      </c>
      <c r="O52" s="199" t="str" cm="1">
        <f t="array" ref="O52">IF($J52="Yes",INDEX('Availability Payment'!$A$2:$A$745,MATCH(1,('Non Compliance input'!$B52='Availability Payment'!$B$2:$B$745)*('Non Compliance input'!$C52='Availability Payment'!$C$2:$C$745),0))," ")</f>
        <v xml:space="preserve"> </v>
      </c>
    </row>
    <row r="53" spans="1:15" ht="14.5" x14ac:dyDescent="0.35">
      <c r="A53" s="34" t="e">
        <f>IF(LEN(B53&gt;3),
(VLOOKUP(B53+(C53/24),HourEndingOutage!A:C,2,FALSE)),"")</f>
        <v>#N/A</v>
      </c>
      <c r="B53" s="120"/>
      <c r="C53" s="118"/>
      <c r="D53" s="118"/>
      <c r="E53" s="118"/>
      <c r="F53" s="118"/>
      <c r="G53" s="118"/>
      <c r="H53" s="119"/>
      <c r="I53" s="118"/>
      <c r="J53" s="118"/>
      <c r="K53" s="118"/>
      <c r="L53" s="118"/>
      <c r="M53" s="199" t="str" cm="1">
        <f t="array" ref="M53">IF($K53="Yes",INDEX('Availability Payment'!$A$2:$A$745,MATCH(1,('Non Compliance input'!$B53='Availability Payment'!$B$2:$B$745)*('Non Compliance input'!$C53='Availability Payment'!$C$2:$C$745),0))," ")</f>
        <v xml:space="preserve"> </v>
      </c>
      <c r="N53" s="199" t="str" cm="1">
        <f t="array" ref="N53">IF($H53="Yes",INDEX('Availability Payment'!$A$2:$A$745,MATCH(1,('Non Compliance input'!$B53='Availability Payment'!$B$2:$B$745)*('Non Compliance input'!$C53='Availability Payment'!$C$2:$C$745),0))," ")</f>
        <v xml:space="preserve"> </v>
      </c>
      <c r="O53" s="199" t="str" cm="1">
        <f t="array" ref="O53">IF($J53="Yes",INDEX('Availability Payment'!$A$2:$A$745,MATCH(1,('Non Compliance input'!$B53='Availability Payment'!$B$2:$B$745)*('Non Compliance input'!$C53='Availability Payment'!$C$2:$C$745),0))," ")</f>
        <v xml:space="preserve"> </v>
      </c>
    </row>
    <row r="54" spans="1:15" ht="14.5" x14ac:dyDescent="0.35">
      <c r="A54" s="34" t="e">
        <f>IF(LEN(B54&gt;3),
(VLOOKUP(B54+(C54/24),HourEndingOutage!A:C,2,FALSE)),"")</f>
        <v>#N/A</v>
      </c>
      <c r="B54" s="120"/>
      <c r="C54" s="118"/>
      <c r="D54" s="118"/>
      <c r="E54" s="118"/>
      <c r="F54" s="118"/>
      <c r="G54" s="118"/>
      <c r="H54" s="119"/>
      <c r="I54" s="118"/>
      <c r="J54" s="118"/>
      <c r="K54" s="118"/>
      <c r="L54" s="118"/>
      <c r="M54" s="199" t="str" cm="1">
        <f t="array" ref="M54">IF($K54="Yes",INDEX('Availability Payment'!$A$2:$A$745,MATCH(1,('Non Compliance input'!$B54='Availability Payment'!$B$2:$B$745)*('Non Compliance input'!$C54='Availability Payment'!$C$2:$C$745),0))," ")</f>
        <v xml:space="preserve"> </v>
      </c>
      <c r="N54" s="199" t="str" cm="1">
        <f t="array" ref="N54">IF($H54="Yes",INDEX('Availability Payment'!$A$2:$A$745,MATCH(1,('Non Compliance input'!$B54='Availability Payment'!$B$2:$B$745)*('Non Compliance input'!$C54='Availability Payment'!$C$2:$C$745),0))," ")</f>
        <v xml:space="preserve"> </v>
      </c>
      <c r="O54" s="199" t="str" cm="1">
        <f t="array" ref="O54">IF($J54="Yes",INDEX('Availability Payment'!$A$2:$A$745,MATCH(1,('Non Compliance input'!$B54='Availability Payment'!$B$2:$B$745)*('Non Compliance input'!$C54='Availability Payment'!$C$2:$C$745),0))," ")</f>
        <v xml:space="preserve"> </v>
      </c>
    </row>
    <row r="55" spans="1:15" ht="14.5" x14ac:dyDescent="0.35">
      <c r="A55" s="34" t="e">
        <f>IF(LEN(B55&gt;3),
(VLOOKUP(B55+(C55/24),HourEndingOutage!A:C,2,FALSE)),"")</f>
        <v>#N/A</v>
      </c>
      <c r="B55" s="120"/>
      <c r="C55" s="118"/>
      <c r="D55" s="118"/>
      <c r="E55" s="118"/>
      <c r="F55" s="118"/>
      <c r="G55" s="118"/>
      <c r="H55" s="119"/>
      <c r="I55" s="118"/>
      <c r="J55" s="118"/>
      <c r="K55" s="118"/>
      <c r="L55" s="118"/>
      <c r="M55" s="199" t="str" cm="1">
        <f t="array" ref="M55">IF($K55="Yes",INDEX('Availability Payment'!$A$2:$A$745,MATCH(1,('Non Compliance input'!$B55='Availability Payment'!$B$2:$B$745)*('Non Compliance input'!$C55='Availability Payment'!$C$2:$C$745),0))," ")</f>
        <v xml:space="preserve"> </v>
      </c>
      <c r="N55" s="199" t="str" cm="1">
        <f t="array" ref="N55">IF($H55="Yes",INDEX('Availability Payment'!$A$2:$A$745,MATCH(1,('Non Compliance input'!$B55='Availability Payment'!$B$2:$B$745)*('Non Compliance input'!$C55='Availability Payment'!$C$2:$C$745),0))," ")</f>
        <v xml:space="preserve"> </v>
      </c>
      <c r="O55" s="199" t="str" cm="1">
        <f t="array" ref="O55">IF($J55="Yes",INDEX('Availability Payment'!$A$2:$A$745,MATCH(1,('Non Compliance input'!$B55='Availability Payment'!$B$2:$B$745)*('Non Compliance input'!$C55='Availability Payment'!$C$2:$C$745),0))," ")</f>
        <v xml:space="preserve"> </v>
      </c>
    </row>
    <row r="56" spans="1:15" ht="14.5" x14ac:dyDescent="0.35">
      <c r="A56" s="34" t="e">
        <f>IF(LEN(B56&gt;3),
(VLOOKUP(B56+(C56/24),HourEndingOutage!A:C,2,FALSE)),"")</f>
        <v>#N/A</v>
      </c>
      <c r="B56" s="120"/>
      <c r="C56" s="118"/>
      <c r="D56" s="118"/>
      <c r="E56" s="118"/>
      <c r="F56" s="118"/>
      <c r="G56" s="118"/>
      <c r="H56" s="119"/>
      <c r="I56" s="118"/>
      <c r="J56" s="118"/>
      <c r="K56" s="118"/>
      <c r="L56" s="118"/>
      <c r="M56" s="199" t="str" cm="1">
        <f t="array" ref="M56">IF($K56="Yes",INDEX('Availability Payment'!$A$2:$A$745,MATCH(1,('Non Compliance input'!$B56='Availability Payment'!$B$2:$B$745)*('Non Compliance input'!$C56='Availability Payment'!$C$2:$C$745),0))," ")</f>
        <v xml:space="preserve"> </v>
      </c>
      <c r="N56" s="199" t="str" cm="1">
        <f t="array" ref="N56">IF($H56="Yes",INDEX('Availability Payment'!$A$2:$A$745,MATCH(1,('Non Compliance input'!$B56='Availability Payment'!$B$2:$B$745)*('Non Compliance input'!$C56='Availability Payment'!$C$2:$C$745),0))," ")</f>
        <v xml:space="preserve"> </v>
      </c>
      <c r="O56" s="199" t="str" cm="1">
        <f t="array" ref="O56">IF($J56="Yes",INDEX('Availability Payment'!$A$2:$A$745,MATCH(1,('Non Compliance input'!$B56='Availability Payment'!$B$2:$B$745)*('Non Compliance input'!$C56='Availability Payment'!$C$2:$C$745),0))," ")</f>
        <v xml:space="preserve"> </v>
      </c>
    </row>
    <row r="57" spans="1:15" ht="14.5" x14ac:dyDescent="0.35">
      <c r="A57" s="34" t="e">
        <f>IF(LEN(B57&gt;3),
(VLOOKUP(B57+(C57/24),HourEndingOutage!A:C,2,FALSE)),"")</f>
        <v>#N/A</v>
      </c>
      <c r="B57" s="120"/>
      <c r="C57" s="118"/>
      <c r="D57" s="118"/>
      <c r="E57" s="118"/>
      <c r="F57" s="118"/>
      <c r="G57" s="118"/>
      <c r="H57" s="119"/>
      <c r="I57" s="118"/>
      <c r="J57" s="118"/>
      <c r="K57" s="118"/>
      <c r="L57" s="118"/>
      <c r="M57" s="199" t="str" cm="1">
        <f t="array" ref="M57">IF($K57="Yes",INDEX('Availability Payment'!$A$2:$A$745,MATCH(1,('Non Compliance input'!$B57='Availability Payment'!$B$2:$B$745)*('Non Compliance input'!$C57='Availability Payment'!$C$2:$C$745),0))," ")</f>
        <v xml:space="preserve"> </v>
      </c>
      <c r="N57" s="199" t="str" cm="1">
        <f t="array" ref="N57">IF($H57="Yes",INDEX('Availability Payment'!$A$2:$A$745,MATCH(1,('Non Compliance input'!$B57='Availability Payment'!$B$2:$B$745)*('Non Compliance input'!$C57='Availability Payment'!$C$2:$C$745),0))," ")</f>
        <v xml:space="preserve"> </v>
      </c>
      <c r="O57" s="199" t="str" cm="1">
        <f t="array" ref="O57">IF($J57="Yes",INDEX('Availability Payment'!$A$2:$A$745,MATCH(1,('Non Compliance input'!$B57='Availability Payment'!$B$2:$B$745)*('Non Compliance input'!$C57='Availability Payment'!$C$2:$C$745),0))," ")</f>
        <v xml:space="preserve"> </v>
      </c>
    </row>
    <row r="58" spans="1:15" ht="14.5" x14ac:dyDescent="0.35">
      <c r="A58" s="34" t="e">
        <f>IF(LEN(B58&gt;3),
(VLOOKUP(B58+(C58/24),HourEndingOutage!A:C,2,FALSE)),"")</f>
        <v>#N/A</v>
      </c>
      <c r="B58" s="120"/>
      <c r="C58" s="118"/>
      <c r="D58" s="118"/>
      <c r="E58" s="118"/>
      <c r="F58" s="118"/>
      <c r="G58" s="118"/>
      <c r="H58" s="119"/>
      <c r="I58" s="118"/>
      <c r="J58" s="118"/>
      <c r="K58" s="118"/>
      <c r="L58" s="118"/>
      <c r="M58" s="199" t="str" cm="1">
        <f t="array" ref="M58">IF($K58="Yes",INDEX('Availability Payment'!$A$2:$A$745,MATCH(1,('Non Compliance input'!$B58='Availability Payment'!$B$2:$B$745)*('Non Compliance input'!$C58='Availability Payment'!$C$2:$C$745),0))," ")</f>
        <v xml:space="preserve"> </v>
      </c>
      <c r="N58" s="199" t="str" cm="1">
        <f t="array" ref="N58">IF($H58="Yes",INDEX('Availability Payment'!$A$2:$A$745,MATCH(1,('Non Compliance input'!$B58='Availability Payment'!$B$2:$B$745)*('Non Compliance input'!$C58='Availability Payment'!$C$2:$C$745),0))," ")</f>
        <v xml:space="preserve"> </v>
      </c>
      <c r="O58" s="199" t="str" cm="1">
        <f t="array" ref="O58">IF($J58="Yes",INDEX('Availability Payment'!$A$2:$A$745,MATCH(1,('Non Compliance input'!$B58='Availability Payment'!$B$2:$B$745)*('Non Compliance input'!$C58='Availability Payment'!$C$2:$C$745),0))," ")</f>
        <v xml:space="preserve"> </v>
      </c>
    </row>
    <row r="59" spans="1:15" ht="14.5" x14ac:dyDescent="0.35">
      <c r="A59" s="34" t="e">
        <f>IF(LEN(B59&gt;3),
(VLOOKUP(B59+(C59/24),HourEndingOutage!A:C,2,FALSE)),"")</f>
        <v>#N/A</v>
      </c>
      <c r="B59" s="120"/>
      <c r="C59" s="118"/>
      <c r="D59" s="118"/>
      <c r="E59" s="118"/>
      <c r="F59" s="118"/>
      <c r="G59" s="118"/>
      <c r="H59" s="119"/>
      <c r="I59" s="118"/>
      <c r="J59" s="118"/>
      <c r="K59" s="118"/>
      <c r="L59" s="118"/>
      <c r="M59" s="199" t="str" cm="1">
        <f t="array" ref="M59">IF($K59="Yes",INDEX('Availability Payment'!$A$2:$A$745,MATCH(1,('Non Compliance input'!$B59='Availability Payment'!$B$2:$B$745)*('Non Compliance input'!$C59='Availability Payment'!$C$2:$C$745),0))," ")</f>
        <v xml:space="preserve"> </v>
      </c>
      <c r="N59" s="199" t="str" cm="1">
        <f t="array" ref="N59">IF($H59="Yes",INDEX('Availability Payment'!$A$2:$A$745,MATCH(1,('Non Compliance input'!$B59='Availability Payment'!$B$2:$B$745)*('Non Compliance input'!$C59='Availability Payment'!$C$2:$C$745),0))," ")</f>
        <v xml:space="preserve"> </v>
      </c>
      <c r="O59" s="199" t="str" cm="1">
        <f t="array" ref="O59">IF($J59="Yes",INDEX('Availability Payment'!$A$2:$A$745,MATCH(1,('Non Compliance input'!$B59='Availability Payment'!$B$2:$B$745)*('Non Compliance input'!$C59='Availability Payment'!$C$2:$C$745),0))," ")</f>
        <v xml:space="preserve"> </v>
      </c>
    </row>
    <row r="60" spans="1:15" ht="14.5" x14ac:dyDescent="0.35">
      <c r="A60" s="34" t="e">
        <f>IF(LEN(B60&gt;3),
(VLOOKUP(B60+(C60/24),HourEndingOutage!A:C,2,FALSE)),"")</f>
        <v>#N/A</v>
      </c>
      <c r="B60" s="120"/>
      <c r="C60" s="118"/>
      <c r="D60" s="118"/>
      <c r="E60" s="118"/>
      <c r="F60" s="118"/>
      <c r="G60" s="118"/>
      <c r="H60" s="119"/>
      <c r="I60" s="118"/>
      <c r="J60" s="118"/>
      <c r="K60" s="118"/>
      <c r="L60" s="118"/>
      <c r="M60" s="199" t="str" cm="1">
        <f t="array" ref="M60">IF($K60="Yes",INDEX('Availability Payment'!$A$2:$A$745,MATCH(1,('Non Compliance input'!$B60='Availability Payment'!$B$2:$B$745)*('Non Compliance input'!$C60='Availability Payment'!$C$2:$C$745),0))," ")</f>
        <v xml:space="preserve"> </v>
      </c>
      <c r="N60" s="199" t="str" cm="1">
        <f t="array" ref="N60">IF($H60="Yes",INDEX('Availability Payment'!$A$2:$A$745,MATCH(1,('Non Compliance input'!$B60='Availability Payment'!$B$2:$B$745)*('Non Compliance input'!$C60='Availability Payment'!$C$2:$C$745),0))," ")</f>
        <v xml:space="preserve"> </v>
      </c>
      <c r="O60" s="199" t="str" cm="1">
        <f t="array" ref="O60">IF($J60="Yes",INDEX('Availability Payment'!$A$2:$A$745,MATCH(1,('Non Compliance input'!$B60='Availability Payment'!$B$2:$B$745)*('Non Compliance input'!$C60='Availability Payment'!$C$2:$C$745),0))," ")</f>
        <v xml:space="preserve"> </v>
      </c>
    </row>
    <row r="61" spans="1:15" ht="14.5" x14ac:dyDescent="0.35">
      <c r="A61" s="34" t="e">
        <f>IF(LEN(B61&gt;3),
(VLOOKUP(B61+(C61/24),HourEndingOutage!A:C,2,FALSE)),"")</f>
        <v>#N/A</v>
      </c>
      <c r="B61" s="120"/>
      <c r="C61" s="118"/>
      <c r="D61" s="118"/>
      <c r="E61" s="118"/>
      <c r="F61" s="118"/>
      <c r="G61" s="118"/>
      <c r="H61" s="119"/>
      <c r="I61" s="118"/>
      <c r="J61" s="118"/>
      <c r="K61" s="118"/>
      <c r="L61" s="118"/>
      <c r="M61" s="199" t="str" cm="1">
        <f t="array" ref="M61">IF($K61="Yes",INDEX('Availability Payment'!$A$2:$A$745,MATCH(1,('Non Compliance input'!$B61='Availability Payment'!$B$2:$B$745)*('Non Compliance input'!$C61='Availability Payment'!$C$2:$C$745),0))," ")</f>
        <v xml:space="preserve"> </v>
      </c>
      <c r="N61" s="199" t="str" cm="1">
        <f t="array" ref="N61">IF($H61="Yes",INDEX('Availability Payment'!$A$2:$A$745,MATCH(1,('Non Compliance input'!$B61='Availability Payment'!$B$2:$B$745)*('Non Compliance input'!$C61='Availability Payment'!$C$2:$C$745),0))," ")</f>
        <v xml:space="preserve"> </v>
      </c>
      <c r="O61" s="199" t="str" cm="1">
        <f t="array" ref="O61">IF($J61="Yes",INDEX('Availability Payment'!$A$2:$A$745,MATCH(1,('Non Compliance input'!$B61='Availability Payment'!$B$2:$B$745)*('Non Compliance input'!$C61='Availability Payment'!$C$2:$C$745),0))," ")</f>
        <v xml:space="preserve"> </v>
      </c>
    </row>
    <row r="62" spans="1:15" ht="14.5" x14ac:dyDescent="0.35">
      <c r="A62" s="34" t="e">
        <f>IF(LEN(B62&gt;3),
(VLOOKUP(B62+(C62/24),HourEndingOutage!A:C,2,FALSE)),"")</f>
        <v>#N/A</v>
      </c>
      <c r="B62" s="120"/>
      <c r="C62" s="118"/>
      <c r="D62" s="118"/>
      <c r="E62" s="118"/>
      <c r="F62" s="118"/>
      <c r="G62" s="118"/>
      <c r="H62" s="119"/>
      <c r="I62" s="118"/>
      <c r="J62" s="118"/>
      <c r="K62" s="118"/>
      <c r="L62" s="118"/>
      <c r="M62" s="199" t="str" cm="1">
        <f t="array" ref="M62">IF($K62="Yes",INDEX('Availability Payment'!$A$2:$A$745,MATCH(1,('Non Compliance input'!$B62='Availability Payment'!$B$2:$B$745)*('Non Compliance input'!$C62='Availability Payment'!$C$2:$C$745),0))," ")</f>
        <v xml:space="preserve"> </v>
      </c>
      <c r="N62" s="199" t="str" cm="1">
        <f t="array" ref="N62">IF($H62="Yes",INDEX('Availability Payment'!$A$2:$A$745,MATCH(1,('Non Compliance input'!$B62='Availability Payment'!$B$2:$B$745)*('Non Compliance input'!$C62='Availability Payment'!$C$2:$C$745),0))," ")</f>
        <v xml:space="preserve"> </v>
      </c>
      <c r="O62" s="199" t="str" cm="1">
        <f t="array" ref="O62">IF($J62="Yes",INDEX('Availability Payment'!$A$2:$A$745,MATCH(1,('Non Compliance input'!$B62='Availability Payment'!$B$2:$B$745)*('Non Compliance input'!$C62='Availability Payment'!$C$2:$C$745),0))," ")</f>
        <v xml:space="preserve"> </v>
      </c>
    </row>
    <row r="63" spans="1:15" ht="14.5" x14ac:dyDescent="0.35">
      <c r="A63" s="34" t="e">
        <f>IF(LEN(B63&gt;3),
(VLOOKUP(B63+(C63/24),HourEndingOutage!A:C,2,FALSE)),"")</f>
        <v>#N/A</v>
      </c>
      <c r="B63" s="120"/>
      <c r="C63" s="118"/>
      <c r="D63" s="118"/>
      <c r="E63" s="118"/>
      <c r="F63" s="118"/>
      <c r="G63" s="118"/>
      <c r="H63" s="119"/>
      <c r="I63" s="118"/>
      <c r="J63" s="118"/>
      <c r="K63" s="118"/>
      <c r="L63" s="118"/>
      <c r="M63" s="199" t="str" cm="1">
        <f t="array" ref="M63">IF($K63="Yes",INDEX('Availability Payment'!$A$2:$A$745,MATCH(1,('Non Compliance input'!$B63='Availability Payment'!$B$2:$B$745)*('Non Compliance input'!$C63='Availability Payment'!$C$2:$C$745),0))," ")</f>
        <v xml:space="preserve"> </v>
      </c>
      <c r="N63" s="199" t="str" cm="1">
        <f t="array" ref="N63">IF($H63="Yes",INDEX('Availability Payment'!$A$2:$A$745,MATCH(1,('Non Compliance input'!$B63='Availability Payment'!$B$2:$B$745)*('Non Compliance input'!$C63='Availability Payment'!$C$2:$C$745),0))," ")</f>
        <v xml:space="preserve"> </v>
      </c>
      <c r="O63" s="199" t="str" cm="1">
        <f t="array" ref="O63">IF($J63="Yes",INDEX('Availability Payment'!$A$2:$A$745,MATCH(1,('Non Compliance input'!$B63='Availability Payment'!$B$2:$B$745)*('Non Compliance input'!$C63='Availability Payment'!$C$2:$C$745),0))," ")</f>
        <v xml:space="preserve"> </v>
      </c>
    </row>
    <row r="64" spans="1:15" ht="14.5" x14ac:dyDescent="0.35">
      <c r="A64" s="34" t="e">
        <f>IF(LEN(B64&gt;3),
(VLOOKUP(B64+(C64/24),HourEndingOutage!A:C,2,FALSE)),"")</f>
        <v>#N/A</v>
      </c>
      <c r="B64" s="120"/>
      <c r="C64" s="118"/>
      <c r="D64" s="118"/>
      <c r="E64" s="118"/>
      <c r="F64" s="118"/>
      <c r="G64" s="118"/>
      <c r="H64" s="119"/>
      <c r="I64" s="118"/>
      <c r="J64" s="118"/>
      <c r="K64" s="118"/>
      <c r="L64" s="118"/>
      <c r="M64" s="199" t="str" cm="1">
        <f t="array" ref="M64">IF($K64="Yes",INDEX('Availability Payment'!$A$2:$A$745,MATCH(1,('Non Compliance input'!$B64='Availability Payment'!$B$2:$B$745)*('Non Compliance input'!$C64='Availability Payment'!$C$2:$C$745),0))," ")</f>
        <v xml:space="preserve"> </v>
      </c>
      <c r="N64" s="199" t="str" cm="1">
        <f t="array" ref="N64">IF($H64="Yes",INDEX('Availability Payment'!$A$2:$A$745,MATCH(1,('Non Compliance input'!$B64='Availability Payment'!$B$2:$B$745)*('Non Compliance input'!$C64='Availability Payment'!$C$2:$C$745),0))," ")</f>
        <v xml:space="preserve"> </v>
      </c>
      <c r="O64" s="199" t="str" cm="1">
        <f t="array" ref="O64">IF($J64="Yes",INDEX('Availability Payment'!$A$2:$A$745,MATCH(1,('Non Compliance input'!$B64='Availability Payment'!$B$2:$B$745)*('Non Compliance input'!$C64='Availability Payment'!$C$2:$C$745),0))," ")</f>
        <v xml:space="preserve"> </v>
      </c>
    </row>
    <row r="65" spans="1:15" ht="14.5" x14ac:dyDescent="0.35">
      <c r="A65" s="34" t="e">
        <f>IF(LEN(B65&gt;3),
(VLOOKUP(B65+(C65/24),HourEndingOutage!A:C,2,FALSE)),"")</f>
        <v>#N/A</v>
      </c>
      <c r="B65" s="120"/>
      <c r="C65" s="118"/>
      <c r="D65" s="118"/>
      <c r="E65" s="118"/>
      <c r="F65" s="118"/>
      <c r="G65" s="118"/>
      <c r="H65" s="119"/>
      <c r="I65" s="118"/>
      <c r="J65" s="118"/>
      <c r="K65" s="118"/>
      <c r="L65" s="118"/>
      <c r="M65" s="199" t="str" cm="1">
        <f t="array" ref="M65">IF($K65="Yes",INDEX('Availability Payment'!$A$2:$A$745,MATCH(1,('Non Compliance input'!$B65='Availability Payment'!$B$2:$B$745)*('Non Compliance input'!$C65='Availability Payment'!$C$2:$C$745),0))," ")</f>
        <v xml:space="preserve"> </v>
      </c>
      <c r="N65" s="199" t="str" cm="1">
        <f t="array" ref="N65">IF($H65="Yes",INDEX('Availability Payment'!$A$2:$A$745,MATCH(1,('Non Compliance input'!$B65='Availability Payment'!$B$2:$B$745)*('Non Compliance input'!$C65='Availability Payment'!$C$2:$C$745),0))," ")</f>
        <v xml:space="preserve"> </v>
      </c>
      <c r="O65" s="199" t="str" cm="1">
        <f t="array" ref="O65">IF($J65="Yes",INDEX('Availability Payment'!$A$2:$A$745,MATCH(1,('Non Compliance input'!$B65='Availability Payment'!$B$2:$B$745)*('Non Compliance input'!$C65='Availability Payment'!$C$2:$C$745),0))," ")</f>
        <v xml:space="preserve"> </v>
      </c>
    </row>
    <row r="66" spans="1:15" ht="14.5" x14ac:dyDescent="0.35">
      <c r="A66" s="34" t="e">
        <f>IF(LEN(B66&gt;3),
(VLOOKUP(B66+(C66/24),HourEndingOutage!A:C,2,FALSE)),"")</f>
        <v>#N/A</v>
      </c>
      <c r="B66" s="120"/>
      <c r="C66" s="118"/>
      <c r="D66" s="118"/>
      <c r="E66" s="118"/>
      <c r="F66" s="118"/>
      <c r="G66" s="118"/>
      <c r="H66" s="119"/>
      <c r="I66" s="118"/>
      <c r="J66" s="118"/>
      <c r="K66" s="118"/>
      <c r="L66" s="118"/>
      <c r="M66" s="199" t="str" cm="1">
        <f t="array" ref="M66">IF($K66="Yes",INDEX('Availability Payment'!$A$2:$A$745,MATCH(1,('Non Compliance input'!$B66='Availability Payment'!$B$2:$B$745)*('Non Compliance input'!$C66='Availability Payment'!$C$2:$C$745),0))," ")</f>
        <v xml:space="preserve"> </v>
      </c>
      <c r="N66" s="199" t="str" cm="1">
        <f t="array" ref="N66">IF($H66="Yes",INDEX('Availability Payment'!$A$2:$A$745,MATCH(1,('Non Compliance input'!$B66='Availability Payment'!$B$2:$B$745)*('Non Compliance input'!$C66='Availability Payment'!$C$2:$C$745),0))," ")</f>
        <v xml:space="preserve"> </v>
      </c>
      <c r="O66" s="199" t="str" cm="1">
        <f t="array" ref="O66">IF($J66="Yes",INDEX('Availability Payment'!$A$2:$A$745,MATCH(1,('Non Compliance input'!$B66='Availability Payment'!$B$2:$B$745)*('Non Compliance input'!$C66='Availability Payment'!$C$2:$C$745),0))," ")</f>
        <v xml:space="preserve"> </v>
      </c>
    </row>
    <row r="67" spans="1:15" ht="14.5" x14ac:dyDescent="0.35">
      <c r="A67" s="34" t="e">
        <f>IF(LEN(B67&gt;3),
(VLOOKUP(B67+(C67/24),HourEndingOutage!A:C,2,FALSE)),"")</f>
        <v>#N/A</v>
      </c>
      <c r="B67" s="120"/>
      <c r="C67" s="118"/>
      <c r="D67" s="118"/>
      <c r="E67" s="118"/>
      <c r="F67" s="118"/>
      <c r="G67" s="118"/>
      <c r="H67" s="119"/>
      <c r="I67" s="118"/>
      <c r="J67" s="118"/>
      <c r="K67" s="118"/>
      <c r="L67" s="118"/>
      <c r="M67" s="199" t="str" cm="1">
        <f t="array" ref="M67">IF($K67="Yes",INDEX('Availability Payment'!$A$2:$A$745,MATCH(1,('Non Compliance input'!$B67='Availability Payment'!$B$2:$B$745)*('Non Compliance input'!$C67='Availability Payment'!$C$2:$C$745),0))," ")</f>
        <v xml:space="preserve"> </v>
      </c>
      <c r="N67" s="199" t="str" cm="1">
        <f t="array" ref="N67">IF($H67="Yes",INDEX('Availability Payment'!$A$2:$A$745,MATCH(1,('Non Compliance input'!$B67='Availability Payment'!$B$2:$B$745)*('Non Compliance input'!$C67='Availability Payment'!$C$2:$C$745),0))," ")</f>
        <v xml:space="preserve"> </v>
      </c>
      <c r="O67" s="199" t="str" cm="1">
        <f t="array" ref="O67">IF($J67="Yes",INDEX('Availability Payment'!$A$2:$A$745,MATCH(1,('Non Compliance input'!$B67='Availability Payment'!$B$2:$B$745)*('Non Compliance input'!$C67='Availability Payment'!$C$2:$C$745),0))," ")</f>
        <v xml:space="preserve"> </v>
      </c>
    </row>
    <row r="68" spans="1:15" ht="14.5" x14ac:dyDescent="0.35">
      <c r="A68" s="34" t="e">
        <f>IF(LEN(B68&gt;3),
(VLOOKUP(B68+(C68/24),HourEndingOutage!A:C,2,FALSE)),"")</f>
        <v>#N/A</v>
      </c>
      <c r="B68" s="120"/>
      <c r="C68" s="118"/>
      <c r="D68" s="118"/>
      <c r="E68" s="118"/>
      <c r="F68" s="118"/>
      <c r="G68" s="118"/>
      <c r="H68" s="119"/>
      <c r="I68" s="118"/>
      <c r="J68" s="118"/>
      <c r="K68" s="118"/>
      <c r="L68" s="118"/>
      <c r="M68" s="199" t="str" cm="1">
        <f t="array" ref="M68">IF($K68="Yes",INDEX('Availability Payment'!$A$2:$A$745,MATCH(1,('Non Compliance input'!$B68='Availability Payment'!$B$2:$B$745)*('Non Compliance input'!$C68='Availability Payment'!$C$2:$C$745),0))," ")</f>
        <v xml:space="preserve"> </v>
      </c>
      <c r="N68" s="199" t="str" cm="1">
        <f t="array" ref="N68">IF($H68="Yes",INDEX('Availability Payment'!$A$2:$A$745,MATCH(1,('Non Compliance input'!$B68='Availability Payment'!$B$2:$B$745)*('Non Compliance input'!$C68='Availability Payment'!$C$2:$C$745),0))," ")</f>
        <v xml:space="preserve"> </v>
      </c>
      <c r="O68" s="199" t="str" cm="1">
        <f t="array" ref="O68">IF($J68="Yes",INDEX('Availability Payment'!$A$2:$A$745,MATCH(1,('Non Compliance input'!$B68='Availability Payment'!$B$2:$B$745)*('Non Compliance input'!$C68='Availability Payment'!$C$2:$C$745),0))," ")</f>
        <v xml:space="preserve"> </v>
      </c>
    </row>
    <row r="69" spans="1:15" ht="14.5" x14ac:dyDescent="0.35">
      <c r="A69" s="34" t="e">
        <f>IF(LEN(B69&gt;3),
(VLOOKUP(B69+(C69/24),HourEndingOutage!A:C,2,FALSE)),"")</f>
        <v>#N/A</v>
      </c>
      <c r="B69" s="120"/>
      <c r="C69" s="118"/>
      <c r="D69" s="118"/>
      <c r="E69" s="118"/>
      <c r="F69" s="118"/>
      <c r="G69" s="118"/>
      <c r="H69" s="119"/>
      <c r="I69" s="118"/>
      <c r="J69" s="118"/>
      <c r="K69" s="118"/>
      <c r="L69" s="118"/>
      <c r="M69" s="199" t="str" cm="1">
        <f t="array" ref="M69">IF($K69="Yes",INDEX('Availability Payment'!$A$2:$A$745,MATCH(1,('Non Compliance input'!$B69='Availability Payment'!$B$2:$B$745)*('Non Compliance input'!$C69='Availability Payment'!$C$2:$C$745),0))," ")</f>
        <v xml:space="preserve"> </v>
      </c>
      <c r="N69" s="199" t="str" cm="1">
        <f t="array" ref="N69">IF($H69="Yes",INDEX('Availability Payment'!$A$2:$A$745,MATCH(1,('Non Compliance input'!$B69='Availability Payment'!$B$2:$B$745)*('Non Compliance input'!$C69='Availability Payment'!$C$2:$C$745),0))," ")</f>
        <v xml:space="preserve"> </v>
      </c>
      <c r="O69" s="199" t="str" cm="1">
        <f t="array" ref="O69">IF($J69="Yes",INDEX('Availability Payment'!$A$2:$A$745,MATCH(1,('Non Compliance input'!$B69='Availability Payment'!$B$2:$B$745)*('Non Compliance input'!$C69='Availability Payment'!$C$2:$C$745),0))," ")</f>
        <v xml:space="preserve"> </v>
      </c>
    </row>
    <row r="70" spans="1:15" ht="14.5" x14ac:dyDescent="0.35">
      <c r="A70" s="34" t="e">
        <f>IF(LEN(B70&gt;3),
(VLOOKUP(B70+(C70/24),HourEndingOutage!A:C,2,FALSE)),"")</f>
        <v>#N/A</v>
      </c>
      <c r="B70" s="120"/>
      <c r="C70" s="118"/>
      <c r="D70" s="118"/>
      <c r="E70" s="118"/>
      <c r="F70" s="118"/>
      <c r="G70" s="118"/>
      <c r="H70" s="119"/>
      <c r="I70" s="118"/>
      <c r="J70" s="118"/>
      <c r="K70" s="118"/>
      <c r="L70" s="118"/>
      <c r="M70" s="199" t="str" cm="1">
        <f t="array" ref="M70">IF($K70="Yes",INDEX('Availability Payment'!$A$2:$A$745,MATCH(1,('Non Compliance input'!$B70='Availability Payment'!$B$2:$B$745)*('Non Compliance input'!$C70='Availability Payment'!$C$2:$C$745),0))," ")</f>
        <v xml:space="preserve"> </v>
      </c>
      <c r="N70" s="199" t="str" cm="1">
        <f t="array" ref="N70">IF($H70="Yes",INDEX('Availability Payment'!$A$2:$A$745,MATCH(1,('Non Compliance input'!$B70='Availability Payment'!$B$2:$B$745)*('Non Compliance input'!$C70='Availability Payment'!$C$2:$C$745),0))," ")</f>
        <v xml:space="preserve"> </v>
      </c>
      <c r="O70" s="199" t="str" cm="1">
        <f t="array" ref="O70">IF($J70="Yes",INDEX('Availability Payment'!$A$2:$A$745,MATCH(1,('Non Compliance input'!$B70='Availability Payment'!$B$2:$B$745)*('Non Compliance input'!$C70='Availability Payment'!$C$2:$C$745),0))," ")</f>
        <v xml:space="preserve"> </v>
      </c>
    </row>
    <row r="71" spans="1:15" ht="14.5" x14ac:dyDescent="0.35">
      <c r="A71" s="34" t="e">
        <f>IF(LEN(B71&gt;3),
(VLOOKUP(B71+(C71/24),HourEndingOutage!A:C,2,FALSE)),"")</f>
        <v>#N/A</v>
      </c>
      <c r="B71" s="120"/>
      <c r="C71" s="118"/>
      <c r="D71" s="118"/>
      <c r="E71" s="118"/>
      <c r="F71" s="118"/>
      <c r="G71" s="118"/>
      <c r="H71" s="119"/>
      <c r="I71" s="118"/>
      <c r="J71" s="118"/>
      <c r="K71" s="118"/>
      <c r="L71" s="118"/>
      <c r="M71" s="199" t="str" cm="1">
        <f t="array" ref="M71">IF($K71="Yes",INDEX('Availability Payment'!$A$2:$A$745,MATCH(1,('Non Compliance input'!$B71='Availability Payment'!$B$2:$B$745)*('Non Compliance input'!$C71='Availability Payment'!$C$2:$C$745),0))," ")</f>
        <v xml:space="preserve"> </v>
      </c>
      <c r="N71" s="199" t="str" cm="1">
        <f t="array" ref="N71">IF($H71="Yes",INDEX('Availability Payment'!$A$2:$A$745,MATCH(1,('Non Compliance input'!$B71='Availability Payment'!$B$2:$B$745)*('Non Compliance input'!$C71='Availability Payment'!$C$2:$C$745),0))," ")</f>
        <v xml:space="preserve"> </v>
      </c>
      <c r="O71" s="199" t="str" cm="1">
        <f t="array" ref="O71">IF($J71="Yes",INDEX('Availability Payment'!$A$2:$A$745,MATCH(1,('Non Compliance input'!$B71='Availability Payment'!$B$2:$B$745)*('Non Compliance input'!$C71='Availability Payment'!$C$2:$C$745),0))," ")</f>
        <v xml:space="preserve"> </v>
      </c>
    </row>
    <row r="72" spans="1:15" ht="14.5" x14ac:dyDescent="0.35">
      <c r="A72" s="34" t="e">
        <f>IF(LEN(B72&gt;3),
(VLOOKUP(B72+(C72/24),HourEndingOutage!A:C,2,FALSE)),"")</f>
        <v>#N/A</v>
      </c>
      <c r="B72" s="120"/>
      <c r="C72" s="118"/>
      <c r="D72" s="118"/>
      <c r="E72" s="118"/>
      <c r="F72" s="118"/>
      <c r="G72" s="118"/>
      <c r="H72" s="119"/>
      <c r="I72" s="118"/>
      <c r="J72" s="118"/>
      <c r="K72" s="118"/>
      <c r="L72" s="118"/>
      <c r="M72" s="199" t="str" cm="1">
        <f t="array" ref="M72">IF($K72="Yes",INDEX('Availability Payment'!$A$2:$A$745,MATCH(1,('Non Compliance input'!$B72='Availability Payment'!$B$2:$B$745)*('Non Compliance input'!$C72='Availability Payment'!$C$2:$C$745),0))," ")</f>
        <v xml:space="preserve"> </v>
      </c>
      <c r="N72" s="199" t="str" cm="1">
        <f t="array" ref="N72">IF($H72="Yes",INDEX('Availability Payment'!$A$2:$A$745,MATCH(1,('Non Compliance input'!$B72='Availability Payment'!$B$2:$B$745)*('Non Compliance input'!$C72='Availability Payment'!$C$2:$C$745),0))," ")</f>
        <v xml:space="preserve"> </v>
      </c>
      <c r="O72" s="199" t="str" cm="1">
        <f t="array" ref="O72">IF($J72="Yes",INDEX('Availability Payment'!$A$2:$A$745,MATCH(1,('Non Compliance input'!$B72='Availability Payment'!$B$2:$B$745)*('Non Compliance input'!$C72='Availability Payment'!$C$2:$C$745),0))," ")</f>
        <v xml:space="preserve"> </v>
      </c>
    </row>
    <row r="73" spans="1:15" ht="14.5" x14ac:dyDescent="0.35">
      <c r="A73" s="34" t="e">
        <f>IF(LEN(B73&gt;3),
(VLOOKUP(B73+(C73/24),HourEndingOutage!A:C,2,FALSE)),"")</f>
        <v>#N/A</v>
      </c>
      <c r="B73" s="120"/>
      <c r="C73" s="118"/>
      <c r="D73" s="118"/>
      <c r="E73" s="118"/>
      <c r="F73" s="118"/>
      <c r="G73" s="118"/>
      <c r="H73" s="119"/>
      <c r="I73" s="118"/>
      <c r="J73" s="118"/>
      <c r="K73" s="118"/>
      <c r="L73" s="118"/>
      <c r="M73" s="199" t="str" cm="1">
        <f t="array" ref="M73">IF($K73="Yes",INDEX('Availability Payment'!$A$2:$A$745,MATCH(1,('Non Compliance input'!$B73='Availability Payment'!$B$2:$B$745)*('Non Compliance input'!$C73='Availability Payment'!$C$2:$C$745),0))," ")</f>
        <v xml:space="preserve"> </v>
      </c>
      <c r="N73" s="199" t="str" cm="1">
        <f t="array" ref="N73">IF($H73="Yes",INDEX('Availability Payment'!$A$2:$A$745,MATCH(1,('Non Compliance input'!$B73='Availability Payment'!$B$2:$B$745)*('Non Compliance input'!$C73='Availability Payment'!$C$2:$C$745),0))," ")</f>
        <v xml:space="preserve"> </v>
      </c>
      <c r="O73" s="199" t="str" cm="1">
        <f t="array" ref="O73">IF($J73="Yes",INDEX('Availability Payment'!$A$2:$A$745,MATCH(1,('Non Compliance input'!$B73='Availability Payment'!$B$2:$B$745)*('Non Compliance input'!$C73='Availability Payment'!$C$2:$C$745),0))," ")</f>
        <v xml:space="preserve"> </v>
      </c>
    </row>
    <row r="74" spans="1:15" ht="14.5" x14ac:dyDescent="0.35">
      <c r="A74" s="34" t="e">
        <f>IF(LEN(B74&gt;3),
(VLOOKUP(B74+(C74/24),HourEndingOutage!A:C,2,FALSE)),"")</f>
        <v>#N/A</v>
      </c>
      <c r="B74" s="120"/>
      <c r="C74" s="118"/>
      <c r="D74" s="118"/>
      <c r="E74" s="118"/>
      <c r="F74" s="118"/>
      <c r="G74" s="118"/>
      <c r="H74" s="119"/>
      <c r="I74" s="118"/>
      <c r="J74" s="118"/>
      <c r="K74" s="118"/>
      <c r="L74" s="118"/>
      <c r="M74" s="199" t="str" cm="1">
        <f t="array" ref="M74">IF($K74="Yes",INDEX('Availability Payment'!$A$2:$A$745,MATCH(1,('Non Compliance input'!$B74='Availability Payment'!$B$2:$B$745)*('Non Compliance input'!$C74='Availability Payment'!$C$2:$C$745),0))," ")</f>
        <v xml:space="preserve"> </v>
      </c>
      <c r="N74" s="199" t="str" cm="1">
        <f t="array" ref="N74">IF($H74="Yes",INDEX('Availability Payment'!$A$2:$A$745,MATCH(1,('Non Compliance input'!$B74='Availability Payment'!$B$2:$B$745)*('Non Compliance input'!$C74='Availability Payment'!$C$2:$C$745),0))," ")</f>
        <v xml:space="preserve"> </v>
      </c>
      <c r="O74" s="199" t="str" cm="1">
        <f t="array" ref="O74">IF($J74="Yes",INDEX('Availability Payment'!$A$2:$A$745,MATCH(1,('Non Compliance input'!$B74='Availability Payment'!$B$2:$B$745)*('Non Compliance input'!$C74='Availability Payment'!$C$2:$C$745),0))," ")</f>
        <v xml:space="preserve"> </v>
      </c>
    </row>
    <row r="75" spans="1:15" ht="14.5" x14ac:dyDescent="0.35">
      <c r="A75" s="34" t="e">
        <f>IF(LEN(B75&gt;3),
(VLOOKUP(B75+(C75/24),HourEndingOutage!A:C,2,FALSE)),"")</f>
        <v>#N/A</v>
      </c>
      <c r="B75" s="120"/>
      <c r="C75" s="118"/>
      <c r="D75" s="118"/>
      <c r="E75" s="118"/>
      <c r="F75" s="118"/>
      <c r="G75" s="118"/>
      <c r="H75" s="119"/>
      <c r="I75" s="118"/>
      <c r="J75" s="118"/>
      <c r="K75" s="118"/>
      <c r="L75" s="118"/>
      <c r="M75" s="199" t="str" cm="1">
        <f t="array" ref="M75">IF($K75="Yes",INDEX('Availability Payment'!$A$2:$A$745,MATCH(1,('Non Compliance input'!$B75='Availability Payment'!$B$2:$B$745)*('Non Compliance input'!$C75='Availability Payment'!$C$2:$C$745),0))," ")</f>
        <v xml:space="preserve"> </v>
      </c>
      <c r="N75" s="199" t="str" cm="1">
        <f t="array" ref="N75">IF($H75="Yes",INDEX('Availability Payment'!$A$2:$A$745,MATCH(1,('Non Compliance input'!$B75='Availability Payment'!$B$2:$B$745)*('Non Compliance input'!$C75='Availability Payment'!$C$2:$C$745),0))," ")</f>
        <v xml:space="preserve"> </v>
      </c>
      <c r="O75" s="199" t="str" cm="1">
        <f t="array" ref="O75">IF($J75="Yes",INDEX('Availability Payment'!$A$2:$A$745,MATCH(1,('Non Compliance input'!$B75='Availability Payment'!$B$2:$B$745)*('Non Compliance input'!$C75='Availability Payment'!$C$2:$C$745),0))," ")</f>
        <v xml:space="preserve"> </v>
      </c>
    </row>
    <row r="76" spans="1:15" ht="14.5" x14ac:dyDescent="0.35">
      <c r="A76" s="34" t="e">
        <f>IF(LEN(B76&gt;3),
(VLOOKUP(B76+(C76/24),HourEndingOutage!A:C,2,FALSE)),"")</f>
        <v>#N/A</v>
      </c>
      <c r="B76" s="120"/>
      <c r="C76" s="118"/>
      <c r="D76" s="118"/>
      <c r="E76" s="118"/>
      <c r="F76" s="118"/>
      <c r="G76" s="118"/>
      <c r="H76" s="119"/>
      <c r="I76" s="118"/>
      <c r="J76" s="118"/>
      <c r="K76" s="118"/>
      <c r="L76" s="118"/>
      <c r="M76" s="199" t="str" cm="1">
        <f t="array" ref="M76">IF($K76="Yes",INDEX('Availability Payment'!$A$2:$A$745,MATCH(1,('Non Compliance input'!$B76='Availability Payment'!$B$2:$B$745)*('Non Compliance input'!$C76='Availability Payment'!$C$2:$C$745),0))," ")</f>
        <v xml:space="preserve"> </v>
      </c>
      <c r="N76" s="199" t="str" cm="1">
        <f t="array" ref="N76">IF($H76="Yes",INDEX('Availability Payment'!$A$2:$A$745,MATCH(1,('Non Compliance input'!$B76='Availability Payment'!$B$2:$B$745)*('Non Compliance input'!$C76='Availability Payment'!$C$2:$C$745),0))," ")</f>
        <v xml:space="preserve"> </v>
      </c>
      <c r="O76" s="199" t="str" cm="1">
        <f t="array" ref="O76">IF($J76="Yes",INDEX('Availability Payment'!$A$2:$A$745,MATCH(1,('Non Compliance input'!$B76='Availability Payment'!$B$2:$B$745)*('Non Compliance input'!$C76='Availability Payment'!$C$2:$C$745),0))," ")</f>
        <v xml:space="preserve"> </v>
      </c>
    </row>
    <row r="77" spans="1:15" ht="14.5" x14ac:dyDescent="0.35">
      <c r="A77" s="34" t="e">
        <f>IF(LEN(B77&gt;3),
(VLOOKUP(B77+(C77/24),HourEndingOutage!A:C,2,FALSE)),"")</f>
        <v>#N/A</v>
      </c>
      <c r="B77" s="120"/>
      <c r="C77" s="118"/>
      <c r="D77" s="118"/>
      <c r="E77" s="118"/>
      <c r="F77" s="118"/>
      <c r="G77" s="118"/>
      <c r="H77" s="119"/>
      <c r="I77" s="118"/>
      <c r="J77" s="118"/>
      <c r="K77" s="118"/>
      <c r="L77" s="118"/>
      <c r="M77" s="199" t="str" cm="1">
        <f t="array" ref="M77">IF($K77="Yes",INDEX('Availability Payment'!$A$2:$A$745,MATCH(1,('Non Compliance input'!$B77='Availability Payment'!$B$2:$B$745)*('Non Compliance input'!$C77='Availability Payment'!$C$2:$C$745),0))," ")</f>
        <v xml:space="preserve"> </v>
      </c>
      <c r="N77" s="199" t="str" cm="1">
        <f t="array" ref="N77">IF($H77="Yes",INDEX('Availability Payment'!$A$2:$A$745,MATCH(1,('Non Compliance input'!$B77='Availability Payment'!$B$2:$B$745)*('Non Compliance input'!$C77='Availability Payment'!$C$2:$C$745),0))," ")</f>
        <v xml:space="preserve"> </v>
      </c>
      <c r="O77" s="199" t="str" cm="1">
        <f t="array" ref="O77">IF($J77="Yes",INDEX('Availability Payment'!$A$2:$A$745,MATCH(1,('Non Compliance input'!$B77='Availability Payment'!$B$2:$B$745)*('Non Compliance input'!$C77='Availability Payment'!$C$2:$C$745),0))," ")</f>
        <v xml:space="preserve"> </v>
      </c>
    </row>
    <row r="78" spans="1:15" ht="14.5" x14ac:dyDescent="0.35">
      <c r="A78" s="34" t="e">
        <f>IF(LEN(B78&gt;3),
(VLOOKUP(B78+(C78/24),HourEndingOutage!A:C,2,FALSE)),"")</f>
        <v>#N/A</v>
      </c>
      <c r="B78" s="120"/>
      <c r="C78" s="118"/>
      <c r="D78" s="118"/>
      <c r="E78" s="118"/>
      <c r="F78" s="118"/>
      <c r="G78" s="118"/>
      <c r="H78" s="119"/>
      <c r="I78" s="118"/>
      <c r="J78" s="118"/>
      <c r="K78" s="118"/>
      <c r="L78" s="118"/>
      <c r="M78" s="199" t="str" cm="1">
        <f t="array" ref="M78">IF($K78="Yes",INDEX('Availability Payment'!$A$2:$A$745,MATCH(1,('Non Compliance input'!$B78='Availability Payment'!$B$2:$B$745)*('Non Compliance input'!$C78='Availability Payment'!$C$2:$C$745),0))," ")</f>
        <v xml:space="preserve"> </v>
      </c>
      <c r="N78" s="199" t="str" cm="1">
        <f t="array" ref="N78">IF($H78="Yes",INDEX('Availability Payment'!$A$2:$A$745,MATCH(1,('Non Compliance input'!$B78='Availability Payment'!$B$2:$B$745)*('Non Compliance input'!$C78='Availability Payment'!$C$2:$C$745),0))," ")</f>
        <v xml:space="preserve"> </v>
      </c>
      <c r="O78" s="199" t="str" cm="1">
        <f t="array" ref="O78">IF($J78="Yes",INDEX('Availability Payment'!$A$2:$A$745,MATCH(1,('Non Compliance input'!$B78='Availability Payment'!$B$2:$B$745)*('Non Compliance input'!$C78='Availability Payment'!$C$2:$C$745),0))," ")</f>
        <v xml:space="preserve"> </v>
      </c>
    </row>
    <row r="79" spans="1:15" ht="14.5" x14ac:dyDescent="0.35">
      <c r="A79" s="34" t="e">
        <f>IF(LEN(B79&gt;3),
(VLOOKUP(B79+(C79/24),HourEndingOutage!A:C,2,FALSE)),"")</f>
        <v>#N/A</v>
      </c>
      <c r="B79" s="120"/>
      <c r="C79" s="118"/>
      <c r="D79" s="118"/>
      <c r="E79" s="118"/>
      <c r="F79" s="118"/>
      <c r="G79" s="118"/>
      <c r="H79" s="119"/>
      <c r="I79" s="118"/>
      <c r="J79" s="118"/>
      <c r="K79" s="118"/>
      <c r="L79" s="118"/>
      <c r="M79" s="199" t="str" cm="1">
        <f t="array" ref="M79">IF($K79="Yes",INDEX('Availability Payment'!$A$2:$A$745,MATCH(1,('Non Compliance input'!$B79='Availability Payment'!$B$2:$B$745)*('Non Compliance input'!$C79='Availability Payment'!$C$2:$C$745),0))," ")</f>
        <v xml:space="preserve"> </v>
      </c>
      <c r="N79" s="199" t="str" cm="1">
        <f t="array" ref="N79">IF($H79="Yes",INDEX('Availability Payment'!$A$2:$A$745,MATCH(1,('Non Compliance input'!$B79='Availability Payment'!$B$2:$B$745)*('Non Compliance input'!$C79='Availability Payment'!$C$2:$C$745),0))," ")</f>
        <v xml:space="preserve"> </v>
      </c>
      <c r="O79" s="199" t="str" cm="1">
        <f t="array" ref="O79">IF($J79="Yes",INDEX('Availability Payment'!$A$2:$A$745,MATCH(1,('Non Compliance input'!$B79='Availability Payment'!$B$2:$B$745)*('Non Compliance input'!$C79='Availability Payment'!$C$2:$C$745),0))," ")</f>
        <v xml:space="preserve"> </v>
      </c>
    </row>
    <row r="80" spans="1:15" ht="14.5" x14ac:dyDescent="0.35">
      <c r="A80" s="34" t="e">
        <f>IF(LEN(B80&gt;3),
(VLOOKUP(B80+(C80/24),HourEndingOutage!A:C,2,FALSE)),"")</f>
        <v>#N/A</v>
      </c>
      <c r="B80" s="120"/>
      <c r="C80" s="118"/>
      <c r="D80" s="118"/>
      <c r="E80" s="118"/>
      <c r="F80" s="118"/>
      <c r="G80" s="118"/>
      <c r="H80" s="119"/>
      <c r="I80" s="118"/>
      <c r="J80" s="118"/>
      <c r="K80" s="118"/>
      <c r="L80" s="118"/>
      <c r="M80" s="199" t="str" cm="1">
        <f t="array" ref="M80">IF($K80="Yes",INDEX('Availability Payment'!$A$2:$A$745,MATCH(1,('Non Compliance input'!$B80='Availability Payment'!$B$2:$B$745)*('Non Compliance input'!$C80='Availability Payment'!$C$2:$C$745),0))," ")</f>
        <v xml:space="preserve"> </v>
      </c>
      <c r="N80" s="199" t="str" cm="1">
        <f t="array" ref="N80">IF($H80="Yes",INDEX('Availability Payment'!$A$2:$A$745,MATCH(1,('Non Compliance input'!$B80='Availability Payment'!$B$2:$B$745)*('Non Compliance input'!$C80='Availability Payment'!$C$2:$C$745),0))," ")</f>
        <v xml:space="preserve"> </v>
      </c>
      <c r="O80" s="199" t="str" cm="1">
        <f t="array" ref="O80">IF($J80="Yes",INDEX('Availability Payment'!$A$2:$A$745,MATCH(1,('Non Compliance input'!$B80='Availability Payment'!$B$2:$B$745)*('Non Compliance input'!$C80='Availability Payment'!$C$2:$C$745),0))," ")</f>
        <v xml:space="preserve"> </v>
      </c>
    </row>
    <row r="81" spans="1:15" ht="14.5" x14ac:dyDescent="0.35">
      <c r="A81" s="34" t="e">
        <f>IF(LEN(B81&gt;3),
(VLOOKUP(B81+(C81/24),HourEndingOutage!A:C,2,FALSE)),"")</f>
        <v>#N/A</v>
      </c>
      <c r="B81" s="120"/>
      <c r="C81" s="118"/>
      <c r="D81" s="118"/>
      <c r="E81" s="118"/>
      <c r="F81" s="118"/>
      <c r="G81" s="118"/>
      <c r="H81" s="119"/>
      <c r="I81" s="118"/>
      <c r="J81" s="118"/>
      <c r="K81" s="118"/>
      <c r="L81" s="118"/>
      <c r="M81" s="199" t="str" cm="1">
        <f t="array" ref="M81">IF($K81="Yes",INDEX('Availability Payment'!$A$2:$A$745,MATCH(1,('Non Compliance input'!$B81='Availability Payment'!$B$2:$B$745)*('Non Compliance input'!$C81='Availability Payment'!$C$2:$C$745),0))," ")</f>
        <v xml:space="preserve"> </v>
      </c>
      <c r="N81" s="199" t="str" cm="1">
        <f t="array" ref="N81">IF($H81="Yes",INDEX('Availability Payment'!$A$2:$A$745,MATCH(1,('Non Compliance input'!$B81='Availability Payment'!$B$2:$B$745)*('Non Compliance input'!$C81='Availability Payment'!$C$2:$C$745),0))," ")</f>
        <v xml:space="preserve"> </v>
      </c>
      <c r="O81" s="199" t="str" cm="1">
        <f t="array" ref="O81">IF($J81="Yes",INDEX('Availability Payment'!$A$2:$A$745,MATCH(1,('Non Compliance input'!$B81='Availability Payment'!$B$2:$B$745)*('Non Compliance input'!$C81='Availability Payment'!$C$2:$C$745),0))," ")</f>
        <v xml:space="preserve"> </v>
      </c>
    </row>
    <row r="82" spans="1:15" ht="14.5" x14ac:dyDescent="0.35">
      <c r="A82" s="34" t="e">
        <f>IF(LEN(B82&gt;3),
(VLOOKUP(B82+(C82/24),HourEndingOutage!A:C,2,FALSE)),"")</f>
        <v>#N/A</v>
      </c>
      <c r="B82" s="120"/>
      <c r="C82" s="118"/>
      <c r="D82" s="118"/>
      <c r="E82" s="118"/>
      <c r="F82" s="118"/>
      <c r="G82" s="118"/>
      <c r="H82" s="119"/>
      <c r="I82" s="118"/>
      <c r="J82" s="118"/>
      <c r="K82" s="118"/>
      <c r="L82" s="118"/>
      <c r="M82" s="199" t="str" cm="1">
        <f t="array" ref="M82">IF($K82="Yes",INDEX('Availability Payment'!$A$2:$A$745,MATCH(1,('Non Compliance input'!$B82='Availability Payment'!$B$2:$B$745)*('Non Compliance input'!$C82='Availability Payment'!$C$2:$C$745),0))," ")</f>
        <v xml:space="preserve"> </v>
      </c>
      <c r="N82" s="199" t="str" cm="1">
        <f t="array" ref="N82">IF($H82="Yes",INDEX('Availability Payment'!$A$2:$A$745,MATCH(1,('Non Compliance input'!$B82='Availability Payment'!$B$2:$B$745)*('Non Compliance input'!$C82='Availability Payment'!$C$2:$C$745),0))," ")</f>
        <v xml:space="preserve"> </v>
      </c>
      <c r="O82" s="199" t="str" cm="1">
        <f t="array" ref="O82">IF($J82="Yes",INDEX('Availability Payment'!$A$2:$A$745,MATCH(1,('Non Compliance input'!$B82='Availability Payment'!$B$2:$B$745)*('Non Compliance input'!$C82='Availability Payment'!$C$2:$C$745),0))," ")</f>
        <v xml:space="preserve"> </v>
      </c>
    </row>
    <row r="83" spans="1:15" ht="14.5" x14ac:dyDescent="0.35">
      <c r="A83" s="34" t="e">
        <f>IF(LEN(B83&gt;3),
(VLOOKUP(B83+(C83/24),HourEndingOutage!A:C,2,FALSE)),"")</f>
        <v>#N/A</v>
      </c>
      <c r="B83" s="120"/>
      <c r="C83" s="118"/>
      <c r="D83" s="118"/>
      <c r="E83" s="118"/>
      <c r="F83" s="118"/>
      <c r="G83" s="118"/>
      <c r="H83" s="119"/>
      <c r="I83" s="118"/>
      <c r="J83" s="118"/>
      <c r="K83" s="118"/>
      <c r="L83" s="118"/>
      <c r="M83" s="199" t="str" cm="1">
        <f t="array" ref="M83">IF($K83="Yes",INDEX('Availability Payment'!$A$2:$A$745,MATCH(1,('Non Compliance input'!$B83='Availability Payment'!$B$2:$B$745)*('Non Compliance input'!$C83='Availability Payment'!$C$2:$C$745),0))," ")</f>
        <v xml:space="preserve"> </v>
      </c>
      <c r="N83" s="199" t="str" cm="1">
        <f t="array" ref="N83">IF($H83="Yes",INDEX('Availability Payment'!$A$2:$A$745,MATCH(1,('Non Compliance input'!$B83='Availability Payment'!$B$2:$B$745)*('Non Compliance input'!$C83='Availability Payment'!$C$2:$C$745),0))," ")</f>
        <v xml:space="preserve"> </v>
      </c>
      <c r="O83" s="199" t="str" cm="1">
        <f t="array" ref="O83">IF($J83="Yes",INDEX('Availability Payment'!$A$2:$A$745,MATCH(1,('Non Compliance input'!$B83='Availability Payment'!$B$2:$B$745)*('Non Compliance input'!$C83='Availability Payment'!$C$2:$C$745),0))," ")</f>
        <v xml:space="preserve"> </v>
      </c>
    </row>
    <row r="84" spans="1:15" ht="14.5" x14ac:dyDescent="0.35">
      <c r="A84" s="34" t="e">
        <f>IF(LEN(B84&gt;3),
(VLOOKUP(B84+(C84/24),HourEndingOutage!A:C,2,FALSE)),"")</f>
        <v>#N/A</v>
      </c>
      <c r="B84" s="120"/>
      <c r="C84" s="118"/>
      <c r="D84" s="118"/>
      <c r="E84" s="118"/>
      <c r="F84" s="118"/>
      <c r="G84" s="118"/>
      <c r="H84" s="119"/>
      <c r="I84" s="118"/>
      <c r="J84" s="118"/>
      <c r="K84" s="118"/>
      <c r="L84" s="118"/>
      <c r="M84" s="199" t="str" cm="1">
        <f t="array" ref="M84">IF($K84="Yes",INDEX('Availability Payment'!$A$2:$A$745,MATCH(1,('Non Compliance input'!$B84='Availability Payment'!$B$2:$B$745)*('Non Compliance input'!$C84='Availability Payment'!$C$2:$C$745),0))," ")</f>
        <v xml:space="preserve"> </v>
      </c>
      <c r="N84" s="199" t="str" cm="1">
        <f t="array" ref="N84">IF($H84="Yes",INDEX('Availability Payment'!$A$2:$A$745,MATCH(1,('Non Compliance input'!$B84='Availability Payment'!$B$2:$B$745)*('Non Compliance input'!$C84='Availability Payment'!$C$2:$C$745),0))," ")</f>
        <v xml:space="preserve"> </v>
      </c>
      <c r="O84" s="199" t="str" cm="1">
        <f t="array" ref="O84">IF($J84="Yes",INDEX('Availability Payment'!$A$2:$A$745,MATCH(1,('Non Compliance input'!$B84='Availability Payment'!$B$2:$B$745)*('Non Compliance input'!$C84='Availability Payment'!$C$2:$C$745),0))," ")</f>
        <v xml:space="preserve"> </v>
      </c>
    </row>
    <row r="85" spans="1:15" ht="14.5" x14ac:dyDescent="0.35">
      <c r="A85" s="34" t="e">
        <f>IF(LEN(B85&gt;3),
(VLOOKUP(B85+(C85/24),HourEndingOutage!A:C,2,FALSE)),"")</f>
        <v>#N/A</v>
      </c>
      <c r="B85" s="120"/>
      <c r="C85" s="118"/>
      <c r="D85" s="118"/>
      <c r="E85" s="118"/>
      <c r="F85" s="118"/>
      <c r="G85" s="118"/>
      <c r="H85" s="119"/>
      <c r="I85" s="118"/>
      <c r="J85" s="118"/>
      <c r="K85" s="118"/>
      <c r="L85" s="118"/>
      <c r="M85" s="199" t="str" cm="1">
        <f t="array" ref="M85">IF($K85="Yes",INDEX('Availability Payment'!$A$2:$A$745,MATCH(1,('Non Compliance input'!$B85='Availability Payment'!$B$2:$B$745)*('Non Compliance input'!$C85='Availability Payment'!$C$2:$C$745),0))," ")</f>
        <v xml:space="preserve"> </v>
      </c>
      <c r="N85" s="199" t="str" cm="1">
        <f t="array" ref="N85">IF($H85="Yes",INDEX('Availability Payment'!$A$2:$A$745,MATCH(1,('Non Compliance input'!$B85='Availability Payment'!$B$2:$B$745)*('Non Compliance input'!$C85='Availability Payment'!$C$2:$C$745),0))," ")</f>
        <v xml:space="preserve"> </v>
      </c>
      <c r="O85" s="199" t="str" cm="1">
        <f t="array" ref="O85">IF($J85="Yes",INDEX('Availability Payment'!$A$2:$A$745,MATCH(1,('Non Compliance input'!$B85='Availability Payment'!$B$2:$B$745)*('Non Compliance input'!$C85='Availability Payment'!$C$2:$C$745),0))," ")</f>
        <v xml:space="preserve"> </v>
      </c>
    </row>
    <row r="86" spans="1:15" ht="14.5" x14ac:dyDescent="0.35">
      <c r="A86" s="34" t="e">
        <f>IF(LEN(B86&gt;3),
(VLOOKUP(B86+(C86/24),HourEndingOutage!A:C,2,FALSE)),"")</f>
        <v>#N/A</v>
      </c>
      <c r="B86" s="120"/>
      <c r="C86" s="118"/>
      <c r="D86" s="118"/>
      <c r="E86" s="118"/>
      <c r="F86" s="118"/>
      <c r="G86" s="118"/>
      <c r="H86" s="119"/>
      <c r="I86" s="118"/>
      <c r="J86" s="118"/>
      <c r="K86" s="118"/>
      <c r="L86" s="118"/>
      <c r="M86" s="199" t="str" cm="1">
        <f t="array" ref="M86">IF($K86="Yes",INDEX('Availability Payment'!$A$2:$A$745,MATCH(1,('Non Compliance input'!$B86='Availability Payment'!$B$2:$B$745)*('Non Compliance input'!$C86='Availability Payment'!$C$2:$C$745),0))," ")</f>
        <v xml:space="preserve"> </v>
      </c>
      <c r="N86" s="199" t="str" cm="1">
        <f t="array" ref="N86">IF($H86="Yes",INDEX('Availability Payment'!$A$2:$A$745,MATCH(1,('Non Compliance input'!$B86='Availability Payment'!$B$2:$B$745)*('Non Compliance input'!$C86='Availability Payment'!$C$2:$C$745),0))," ")</f>
        <v xml:space="preserve"> </v>
      </c>
      <c r="O86" s="199" t="str" cm="1">
        <f t="array" ref="O86">IF($J86="Yes",INDEX('Availability Payment'!$A$2:$A$745,MATCH(1,('Non Compliance input'!$B86='Availability Payment'!$B$2:$B$745)*('Non Compliance input'!$C86='Availability Payment'!$C$2:$C$745),0))," ")</f>
        <v xml:space="preserve"> </v>
      </c>
    </row>
    <row r="87" spans="1:15" ht="14.5" x14ac:dyDescent="0.35">
      <c r="A87" s="34" t="e">
        <f>IF(LEN(B87&gt;3),
(VLOOKUP(B87+(C87/24),HourEndingOutage!A:C,2,FALSE)),"")</f>
        <v>#N/A</v>
      </c>
      <c r="B87" s="120"/>
      <c r="C87" s="118"/>
      <c r="D87" s="118"/>
      <c r="E87" s="118"/>
      <c r="F87" s="118"/>
      <c r="G87" s="118"/>
      <c r="H87" s="119"/>
      <c r="I87" s="118"/>
      <c r="J87" s="118"/>
      <c r="K87" s="118"/>
      <c r="L87" s="118"/>
      <c r="M87" s="199" t="str" cm="1">
        <f t="array" ref="M87">IF($K87="Yes",INDEX('Availability Payment'!$A$2:$A$745,MATCH(1,('Non Compliance input'!$B87='Availability Payment'!$B$2:$B$745)*('Non Compliance input'!$C87='Availability Payment'!$C$2:$C$745),0))," ")</f>
        <v xml:space="preserve"> </v>
      </c>
      <c r="N87" s="199" t="str" cm="1">
        <f t="array" ref="N87">IF($H87="Yes",INDEX('Availability Payment'!$A$2:$A$745,MATCH(1,('Non Compliance input'!$B87='Availability Payment'!$B$2:$B$745)*('Non Compliance input'!$C87='Availability Payment'!$C$2:$C$745),0))," ")</f>
        <v xml:space="preserve"> </v>
      </c>
      <c r="O87" s="199" t="str" cm="1">
        <f t="array" ref="O87">IF($J87="Yes",INDEX('Availability Payment'!$A$2:$A$745,MATCH(1,('Non Compliance input'!$B87='Availability Payment'!$B$2:$B$745)*('Non Compliance input'!$C87='Availability Payment'!$C$2:$C$745),0))," ")</f>
        <v xml:space="preserve"> </v>
      </c>
    </row>
    <row r="88" spans="1:15" ht="14.5" x14ac:dyDescent="0.35">
      <c r="A88" s="34" t="e">
        <f>IF(LEN(B88&gt;3),
(VLOOKUP(B88+(C88/24),HourEndingOutage!A:C,2,FALSE)),"")</f>
        <v>#N/A</v>
      </c>
      <c r="B88" s="120"/>
      <c r="C88" s="118"/>
      <c r="D88" s="118"/>
      <c r="E88" s="118"/>
      <c r="F88" s="118"/>
      <c r="G88" s="118"/>
      <c r="H88" s="119"/>
      <c r="I88" s="118"/>
      <c r="J88" s="118"/>
      <c r="K88" s="118"/>
      <c r="L88" s="118"/>
      <c r="M88" s="199" t="str" cm="1">
        <f t="array" ref="M88">IF($K88="Yes",INDEX('Availability Payment'!$A$2:$A$745,MATCH(1,('Non Compliance input'!$B88='Availability Payment'!$B$2:$B$745)*('Non Compliance input'!$C88='Availability Payment'!$C$2:$C$745),0))," ")</f>
        <v xml:space="preserve"> </v>
      </c>
      <c r="N88" s="199" t="str" cm="1">
        <f t="array" ref="N88">IF($H88="Yes",INDEX('Availability Payment'!$A$2:$A$745,MATCH(1,('Non Compliance input'!$B88='Availability Payment'!$B$2:$B$745)*('Non Compliance input'!$C88='Availability Payment'!$C$2:$C$745),0))," ")</f>
        <v xml:space="preserve"> </v>
      </c>
      <c r="O88" s="199" t="str" cm="1">
        <f t="array" ref="O88">IF($J88="Yes",INDEX('Availability Payment'!$A$2:$A$745,MATCH(1,('Non Compliance input'!$B88='Availability Payment'!$B$2:$B$745)*('Non Compliance input'!$C88='Availability Payment'!$C$2:$C$745),0))," ")</f>
        <v xml:space="preserve"> </v>
      </c>
    </row>
    <row r="89" spans="1:15" ht="14.5" x14ac:dyDescent="0.35">
      <c r="A89" s="34" t="e">
        <f>IF(LEN(B89&gt;3),
(VLOOKUP(B89+(C89/24),HourEndingOutage!A:C,2,FALSE)),"")</f>
        <v>#N/A</v>
      </c>
      <c r="B89" s="120"/>
      <c r="C89" s="118"/>
      <c r="D89" s="118"/>
      <c r="E89" s="118"/>
      <c r="F89" s="118"/>
      <c r="G89" s="118"/>
      <c r="H89" s="119"/>
      <c r="I89" s="118"/>
      <c r="J89" s="118"/>
      <c r="K89" s="118"/>
      <c r="L89" s="118"/>
      <c r="M89" s="199" t="str" cm="1">
        <f t="array" ref="M89">IF($K89="Yes",INDEX('Availability Payment'!$A$2:$A$745,MATCH(1,('Non Compliance input'!$B89='Availability Payment'!$B$2:$B$745)*('Non Compliance input'!$C89='Availability Payment'!$C$2:$C$745),0))," ")</f>
        <v xml:space="preserve"> </v>
      </c>
      <c r="N89" s="199" t="str" cm="1">
        <f t="array" ref="N89">IF($H89="Yes",INDEX('Availability Payment'!$A$2:$A$745,MATCH(1,('Non Compliance input'!$B89='Availability Payment'!$B$2:$B$745)*('Non Compliance input'!$C89='Availability Payment'!$C$2:$C$745),0))," ")</f>
        <v xml:space="preserve"> </v>
      </c>
      <c r="O89" s="199" t="str" cm="1">
        <f t="array" ref="O89">IF($J89="Yes",INDEX('Availability Payment'!$A$2:$A$745,MATCH(1,('Non Compliance input'!$B89='Availability Payment'!$B$2:$B$745)*('Non Compliance input'!$C89='Availability Payment'!$C$2:$C$745),0))," ")</f>
        <v xml:space="preserve"> </v>
      </c>
    </row>
    <row r="90" spans="1:15" ht="14.5" x14ac:dyDescent="0.35">
      <c r="A90" s="34" t="e">
        <f>IF(LEN(B90&gt;3),
(VLOOKUP(B90+(C90/24),HourEndingOutage!A:C,2,FALSE)),"")</f>
        <v>#N/A</v>
      </c>
      <c r="B90" s="120"/>
      <c r="C90" s="118"/>
      <c r="D90" s="118"/>
      <c r="E90" s="118"/>
      <c r="F90" s="118"/>
      <c r="G90" s="118"/>
      <c r="H90" s="119"/>
      <c r="I90" s="118"/>
      <c r="J90" s="118"/>
      <c r="K90" s="118"/>
      <c r="L90" s="118"/>
      <c r="M90" s="199" t="str" cm="1">
        <f t="array" ref="M90">IF($K90="Yes",INDEX('Availability Payment'!$A$2:$A$745,MATCH(1,('Non Compliance input'!$B90='Availability Payment'!$B$2:$B$745)*('Non Compliance input'!$C90='Availability Payment'!$C$2:$C$745),0))," ")</f>
        <v xml:space="preserve"> </v>
      </c>
      <c r="N90" s="199" t="str" cm="1">
        <f t="array" ref="N90">IF($H90="Yes",INDEX('Availability Payment'!$A$2:$A$745,MATCH(1,('Non Compliance input'!$B90='Availability Payment'!$B$2:$B$745)*('Non Compliance input'!$C90='Availability Payment'!$C$2:$C$745),0))," ")</f>
        <v xml:space="preserve"> </v>
      </c>
      <c r="O90" s="199" t="str" cm="1">
        <f t="array" ref="O90">IF($J90="Yes",INDEX('Availability Payment'!$A$2:$A$745,MATCH(1,('Non Compliance input'!$B90='Availability Payment'!$B$2:$B$745)*('Non Compliance input'!$C90='Availability Payment'!$C$2:$C$745),0))," ")</f>
        <v xml:space="preserve"> </v>
      </c>
    </row>
    <row r="91" spans="1:15" ht="14.5" x14ac:dyDescent="0.35">
      <c r="A91" s="34" t="e">
        <f>IF(LEN(B91&gt;3),
(VLOOKUP(B91+(C91/24),HourEndingOutage!A:C,2,FALSE)),"")</f>
        <v>#N/A</v>
      </c>
      <c r="B91" s="120"/>
      <c r="C91" s="118"/>
      <c r="D91" s="118"/>
      <c r="E91" s="118"/>
      <c r="F91" s="118"/>
      <c r="G91" s="118"/>
      <c r="H91" s="119"/>
      <c r="I91" s="118"/>
      <c r="J91" s="118"/>
      <c r="K91" s="118"/>
      <c r="L91" s="118"/>
      <c r="M91" s="199" t="str" cm="1">
        <f t="array" ref="M91">IF($K91="Yes",INDEX('Availability Payment'!$A$2:$A$745,MATCH(1,('Non Compliance input'!$B91='Availability Payment'!$B$2:$B$745)*('Non Compliance input'!$C91='Availability Payment'!$C$2:$C$745),0))," ")</f>
        <v xml:space="preserve"> </v>
      </c>
      <c r="N91" s="199" t="str" cm="1">
        <f t="array" ref="N91">IF($H91="Yes",INDEX('Availability Payment'!$A$2:$A$745,MATCH(1,('Non Compliance input'!$B91='Availability Payment'!$B$2:$B$745)*('Non Compliance input'!$C91='Availability Payment'!$C$2:$C$745),0))," ")</f>
        <v xml:space="preserve"> </v>
      </c>
      <c r="O91" s="199" t="str" cm="1">
        <f t="array" ref="O91">IF($J91="Yes",INDEX('Availability Payment'!$A$2:$A$745,MATCH(1,('Non Compliance input'!$B91='Availability Payment'!$B$2:$B$745)*('Non Compliance input'!$C91='Availability Payment'!$C$2:$C$745),0))," ")</f>
        <v xml:space="preserve"> </v>
      </c>
    </row>
    <row r="92" spans="1:15" ht="14.5" x14ac:dyDescent="0.35">
      <c r="A92" s="34" t="e">
        <f>IF(LEN(B92&gt;3),
(VLOOKUP(B92+(C92/24),HourEndingOutage!A:C,2,FALSE)),"")</f>
        <v>#N/A</v>
      </c>
      <c r="B92" s="120"/>
      <c r="C92" s="118"/>
      <c r="D92" s="118"/>
      <c r="E92" s="118"/>
      <c r="F92" s="118"/>
      <c r="G92" s="118"/>
      <c r="H92" s="119"/>
      <c r="I92" s="118"/>
      <c r="J92" s="118"/>
      <c r="K92" s="118"/>
      <c r="L92" s="118"/>
      <c r="M92" s="199" t="str" cm="1">
        <f t="array" ref="M92">IF($K92="Yes",INDEX('Availability Payment'!$A$2:$A$745,MATCH(1,('Non Compliance input'!$B92='Availability Payment'!$B$2:$B$745)*('Non Compliance input'!$C92='Availability Payment'!$C$2:$C$745),0))," ")</f>
        <v xml:space="preserve"> </v>
      </c>
      <c r="N92" s="199" t="str" cm="1">
        <f t="array" ref="N92">IF($H92="Yes",INDEX('Availability Payment'!$A$2:$A$745,MATCH(1,('Non Compliance input'!$B92='Availability Payment'!$B$2:$B$745)*('Non Compliance input'!$C92='Availability Payment'!$C$2:$C$745),0))," ")</f>
        <v xml:space="preserve"> </v>
      </c>
      <c r="O92" s="199" t="str" cm="1">
        <f t="array" ref="O92">IF($J92="Yes",INDEX('Availability Payment'!$A$2:$A$745,MATCH(1,('Non Compliance input'!$B92='Availability Payment'!$B$2:$B$745)*('Non Compliance input'!$C92='Availability Payment'!$C$2:$C$745),0))," ")</f>
        <v xml:space="preserve"> </v>
      </c>
    </row>
    <row r="93" spans="1:15" ht="14.5" x14ac:dyDescent="0.35">
      <c r="A93" s="34" t="e">
        <f>IF(LEN(B93&gt;3),
(VLOOKUP(B93+(C93/24),HourEndingOutage!A:C,2,FALSE)),"")</f>
        <v>#N/A</v>
      </c>
      <c r="B93" s="120"/>
      <c r="C93" s="118"/>
      <c r="D93" s="118"/>
      <c r="E93" s="118"/>
      <c r="F93" s="118"/>
      <c r="G93" s="118"/>
      <c r="H93" s="119"/>
      <c r="I93" s="118"/>
      <c r="J93" s="118"/>
      <c r="K93" s="118"/>
      <c r="L93" s="118"/>
      <c r="M93" s="199" t="str" cm="1">
        <f t="array" ref="M93">IF($K93="Yes",INDEX('Availability Payment'!$A$2:$A$745,MATCH(1,('Non Compliance input'!$B93='Availability Payment'!$B$2:$B$745)*('Non Compliance input'!$C93='Availability Payment'!$C$2:$C$745),0))," ")</f>
        <v xml:space="preserve"> </v>
      </c>
      <c r="N93" s="199" t="str" cm="1">
        <f t="array" ref="N93">IF($H93="Yes",INDEX('Availability Payment'!$A$2:$A$745,MATCH(1,('Non Compliance input'!$B93='Availability Payment'!$B$2:$B$745)*('Non Compliance input'!$C93='Availability Payment'!$C$2:$C$745),0))," ")</f>
        <v xml:space="preserve"> </v>
      </c>
      <c r="O93" s="199" t="str" cm="1">
        <f t="array" ref="O93">IF($J93="Yes",INDEX('Availability Payment'!$A$2:$A$745,MATCH(1,('Non Compliance input'!$B93='Availability Payment'!$B$2:$B$745)*('Non Compliance input'!$C93='Availability Payment'!$C$2:$C$745),0))," ")</f>
        <v xml:space="preserve"> </v>
      </c>
    </row>
    <row r="94" spans="1:15" ht="14.5" x14ac:dyDescent="0.35">
      <c r="A94" s="34" t="e">
        <f>IF(LEN(B94&gt;3),
(VLOOKUP(B94+(C94/24),HourEndingOutage!A:C,2,FALSE)),"")</f>
        <v>#N/A</v>
      </c>
      <c r="B94" s="120"/>
      <c r="C94" s="118"/>
      <c r="D94" s="118"/>
      <c r="E94" s="118"/>
      <c r="F94" s="118"/>
      <c r="G94" s="118"/>
      <c r="H94" s="119"/>
      <c r="I94" s="118"/>
      <c r="J94" s="118"/>
      <c r="K94" s="118"/>
      <c r="L94" s="118"/>
      <c r="M94" s="199" t="str" cm="1">
        <f t="array" ref="M94">IF($K94="Yes",INDEX('Availability Payment'!$A$2:$A$745,MATCH(1,('Non Compliance input'!$B94='Availability Payment'!$B$2:$B$745)*('Non Compliance input'!$C94='Availability Payment'!$C$2:$C$745),0))," ")</f>
        <v xml:space="preserve"> </v>
      </c>
      <c r="N94" s="199" t="str" cm="1">
        <f t="array" ref="N94">IF($H94="Yes",INDEX('Availability Payment'!$A$2:$A$745,MATCH(1,('Non Compliance input'!$B94='Availability Payment'!$B$2:$B$745)*('Non Compliance input'!$C94='Availability Payment'!$C$2:$C$745),0))," ")</f>
        <v xml:space="preserve"> </v>
      </c>
      <c r="O94" s="199" t="str" cm="1">
        <f t="array" ref="O94">IF($J94="Yes",INDEX('Availability Payment'!$A$2:$A$745,MATCH(1,('Non Compliance input'!$B94='Availability Payment'!$B$2:$B$745)*('Non Compliance input'!$C94='Availability Payment'!$C$2:$C$745),0))," ")</f>
        <v xml:space="preserve"> </v>
      </c>
    </row>
    <row r="95" spans="1:15" ht="14.5" x14ac:dyDescent="0.35">
      <c r="A95" s="34" t="e">
        <f>IF(LEN(B95&gt;3),
(VLOOKUP(B95+(C95/24),HourEndingOutage!A:C,2,FALSE)),"")</f>
        <v>#N/A</v>
      </c>
      <c r="B95" s="120"/>
      <c r="C95" s="118"/>
      <c r="D95" s="118"/>
      <c r="E95" s="118"/>
      <c r="F95" s="118"/>
      <c r="G95" s="118"/>
      <c r="H95" s="119"/>
      <c r="I95" s="118"/>
      <c r="J95" s="118"/>
      <c r="K95" s="118"/>
      <c r="L95" s="118"/>
      <c r="M95" s="199" t="str" cm="1">
        <f t="array" ref="M95">IF($K95="Yes",INDEX('Availability Payment'!$A$2:$A$745,MATCH(1,('Non Compliance input'!$B95='Availability Payment'!$B$2:$B$745)*('Non Compliance input'!$C95='Availability Payment'!$C$2:$C$745),0))," ")</f>
        <v xml:space="preserve"> </v>
      </c>
      <c r="N95" s="199" t="str" cm="1">
        <f t="array" ref="N95">IF($H95="Yes",INDEX('Availability Payment'!$A$2:$A$745,MATCH(1,('Non Compliance input'!$B95='Availability Payment'!$B$2:$B$745)*('Non Compliance input'!$C95='Availability Payment'!$C$2:$C$745),0))," ")</f>
        <v xml:space="preserve"> </v>
      </c>
      <c r="O95" s="199" t="str" cm="1">
        <f t="array" ref="O95">IF($J95="Yes",INDEX('Availability Payment'!$A$2:$A$745,MATCH(1,('Non Compliance input'!$B95='Availability Payment'!$B$2:$B$745)*('Non Compliance input'!$C95='Availability Payment'!$C$2:$C$745),0))," ")</f>
        <v xml:space="preserve"> </v>
      </c>
    </row>
    <row r="96" spans="1:15" ht="14.5" x14ac:dyDescent="0.35">
      <c r="A96" s="34" t="e">
        <f>IF(LEN(B96&gt;3),
(VLOOKUP(B96+(C96/24),HourEndingOutage!A:C,2,FALSE)),"")</f>
        <v>#N/A</v>
      </c>
      <c r="B96" s="120"/>
      <c r="C96" s="118"/>
      <c r="D96" s="118"/>
      <c r="E96" s="118"/>
      <c r="F96" s="118"/>
      <c r="G96" s="118"/>
      <c r="H96" s="119"/>
      <c r="I96" s="118"/>
      <c r="J96" s="118"/>
      <c r="K96" s="118"/>
      <c r="L96" s="118"/>
      <c r="M96" s="199" t="str" cm="1">
        <f t="array" ref="M96">IF($K96="Yes",INDEX('Availability Payment'!$A$2:$A$745,MATCH(1,('Non Compliance input'!$B96='Availability Payment'!$B$2:$B$745)*('Non Compliance input'!$C96='Availability Payment'!$C$2:$C$745),0))," ")</f>
        <v xml:space="preserve"> </v>
      </c>
      <c r="N96" s="199" t="str" cm="1">
        <f t="array" ref="N96">IF($H96="Yes",INDEX('Availability Payment'!$A$2:$A$745,MATCH(1,('Non Compliance input'!$B96='Availability Payment'!$B$2:$B$745)*('Non Compliance input'!$C96='Availability Payment'!$C$2:$C$745),0))," ")</f>
        <v xml:space="preserve"> </v>
      </c>
      <c r="O96" s="199" t="str" cm="1">
        <f t="array" ref="O96">IF($J96="Yes",INDEX('Availability Payment'!$A$2:$A$745,MATCH(1,('Non Compliance input'!$B96='Availability Payment'!$B$2:$B$745)*('Non Compliance input'!$C96='Availability Payment'!$C$2:$C$745),0))," ")</f>
        <v xml:space="preserve"> </v>
      </c>
    </row>
    <row r="97" spans="1:15" ht="14.5" x14ac:dyDescent="0.35">
      <c r="A97" s="34" t="e">
        <f>IF(LEN(B97&gt;3),
(VLOOKUP(B97+(C97/24),HourEndingOutage!A:C,2,FALSE)),"")</f>
        <v>#N/A</v>
      </c>
      <c r="B97" s="120"/>
      <c r="C97" s="118"/>
      <c r="D97" s="118"/>
      <c r="E97" s="118"/>
      <c r="F97" s="118"/>
      <c r="G97" s="118"/>
      <c r="H97" s="119"/>
      <c r="I97" s="118"/>
      <c r="J97" s="118"/>
      <c r="K97" s="118"/>
      <c r="L97" s="118"/>
      <c r="M97" s="199" t="str" cm="1">
        <f t="array" ref="M97">IF($K97="Yes",INDEX('Availability Payment'!$A$2:$A$745,MATCH(1,('Non Compliance input'!$B97='Availability Payment'!$B$2:$B$745)*('Non Compliance input'!$C97='Availability Payment'!$C$2:$C$745),0))," ")</f>
        <v xml:space="preserve"> </v>
      </c>
      <c r="N97" s="199" t="str" cm="1">
        <f t="array" ref="N97">IF($H97="Yes",INDEX('Availability Payment'!$A$2:$A$745,MATCH(1,('Non Compliance input'!$B97='Availability Payment'!$B$2:$B$745)*('Non Compliance input'!$C97='Availability Payment'!$C$2:$C$745),0))," ")</f>
        <v xml:space="preserve"> </v>
      </c>
      <c r="O97" s="199" t="str" cm="1">
        <f t="array" ref="O97">IF($J97="Yes",INDEX('Availability Payment'!$A$2:$A$745,MATCH(1,('Non Compliance input'!$B97='Availability Payment'!$B$2:$B$745)*('Non Compliance input'!$C97='Availability Payment'!$C$2:$C$745),0))," ")</f>
        <v xml:space="preserve"> </v>
      </c>
    </row>
    <row r="98" spans="1:15" ht="14.5" x14ac:dyDescent="0.35">
      <c r="A98" s="34" t="e">
        <f>IF(LEN(B98&gt;3),
(VLOOKUP(B98+(C98/24),HourEndingOutage!A:C,2,FALSE)),"")</f>
        <v>#N/A</v>
      </c>
      <c r="B98" s="120"/>
      <c r="C98" s="118"/>
      <c r="D98" s="118"/>
      <c r="E98" s="118"/>
      <c r="F98" s="118"/>
      <c r="G98" s="118"/>
      <c r="H98" s="119"/>
      <c r="I98" s="118"/>
      <c r="J98" s="118"/>
      <c r="K98" s="118"/>
      <c r="L98" s="118"/>
      <c r="M98" s="199" t="str" cm="1">
        <f t="array" ref="M98">IF($K98="Yes",INDEX('Availability Payment'!$A$2:$A$745,MATCH(1,('Non Compliance input'!$B98='Availability Payment'!$B$2:$B$745)*('Non Compliance input'!$C98='Availability Payment'!$C$2:$C$745),0))," ")</f>
        <v xml:space="preserve"> </v>
      </c>
      <c r="N98" s="199" t="str" cm="1">
        <f t="array" ref="N98">IF($H98="Yes",INDEX('Availability Payment'!$A$2:$A$745,MATCH(1,('Non Compliance input'!$B98='Availability Payment'!$B$2:$B$745)*('Non Compliance input'!$C98='Availability Payment'!$C$2:$C$745),0))," ")</f>
        <v xml:space="preserve"> </v>
      </c>
      <c r="O98" s="199" t="str" cm="1">
        <f t="array" ref="O98">IF($J98="Yes",INDEX('Availability Payment'!$A$2:$A$745,MATCH(1,('Non Compliance input'!$B98='Availability Payment'!$B$2:$B$745)*('Non Compliance input'!$C98='Availability Payment'!$C$2:$C$745),0))," ")</f>
        <v xml:space="preserve"> </v>
      </c>
    </row>
    <row r="99" spans="1:15" ht="14.5" x14ac:dyDescent="0.35">
      <c r="A99" s="34" t="e">
        <f>IF(LEN(B99&gt;3),
(VLOOKUP(B99+(C99/24),HourEndingOutage!A:C,2,FALSE)),"")</f>
        <v>#N/A</v>
      </c>
      <c r="B99" s="120"/>
      <c r="C99" s="118"/>
      <c r="D99" s="118"/>
      <c r="E99" s="118"/>
      <c r="F99" s="118"/>
      <c r="G99" s="118"/>
      <c r="H99" s="119"/>
      <c r="I99" s="118"/>
      <c r="J99" s="118"/>
      <c r="K99" s="118"/>
      <c r="L99" s="118"/>
      <c r="M99" s="199" t="str" cm="1">
        <f t="array" ref="M99">IF($K99="Yes",INDEX('Availability Payment'!$A$2:$A$745,MATCH(1,('Non Compliance input'!$B99='Availability Payment'!$B$2:$B$745)*('Non Compliance input'!$C99='Availability Payment'!$C$2:$C$745),0))," ")</f>
        <v xml:space="preserve"> </v>
      </c>
      <c r="N99" s="199" t="str" cm="1">
        <f t="array" ref="N99">IF($H99="Yes",INDEX('Availability Payment'!$A$2:$A$745,MATCH(1,('Non Compliance input'!$B99='Availability Payment'!$B$2:$B$745)*('Non Compliance input'!$C99='Availability Payment'!$C$2:$C$745),0))," ")</f>
        <v xml:space="preserve"> </v>
      </c>
      <c r="O99" s="199" t="str" cm="1">
        <f t="array" ref="O99">IF($J99="Yes",INDEX('Availability Payment'!$A$2:$A$745,MATCH(1,('Non Compliance input'!$B99='Availability Payment'!$B$2:$B$745)*('Non Compliance input'!$C99='Availability Payment'!$C$2:$C$745),0))," ")</f>
        <v xml:space="preserve"> </v>
      </c>
    </row>
    <row r="100" spans="1:15" ht="14.5" x14ac:dyDescent="0.35">
      <c r="A100" s="34" t="e">
        <f>IF(LEN(B100&gt;3),
(VLOOKUP(B100+(C100/24),HourEndingOutage!A:C,2,FALSE)),"")</f>
        <v>#N/A</v>
      </c>
      <c r="B100" s="120"/>
      <c r="C100" s="118"/>
      <c r="D100" s="118"/>
      <c r="E100" s="118"/>
      <c r="F100" s="118"/>
      <c r="G100" s="118"/>
      <c r="H100" s="119"/>
      <c r="I100" s="118"/>
      <c r="J100" s="118"/>
      <c r="K100" s="118"/>
      <c r="L100" s="118"/>
      <c r="M100" s="199" t="str" cm="1">
        <f t="array" ref="M100">IF($K100="Yes",INDEX('Availability Payment'!$A$2:$A$745,MATCH(1,('Non Compliance input'!$B100='Availability Payment'!$B$2:$B$745)*('Non Compliance input'!$C100='Availability Payment'!$C$2:$C$745),0))," ")</f>
        <v xml:space="preserve"> </v>
      </c>
      <c r="N100" s="199" t="str" cm="1">
        <f t="array" ref="N100">IF($H100="Yes",INDEX('Availability Payment'!$A$2:$A$745,MATCH(1,('Non Compliance input'!$B100='Availability Payment'!$B$2:$B$745)*('Non Compliance input'!$C100='Availability Payment'!$C$2:$C$745),0))," ")</f>
        <v xml:space="preserve"> </v>
      </c>
      <c r="O100" s="199" t="str" cm="1">
        <f t="array" ref="O100">IF($J100="Yes",INDEX('Availability Payment'!$A$2:$A$745,MATCH(1,('Non Compliance input'!$B100='Availability Payment'!$B$2:$B$745)*('Non Compliance input'!$C100='Availability Payment'!$C$2:$C$745),0))," ")</f>
        <v xml:space="preserve"> </v>
      </c>
    </row>
    <row r="101" spans="1:15" ht="14.5" x14ac:dyDescent="0.35">
      <c r="A101" s="34" t="e">
        <f>IF(LEN(B101&gt;3),
(VLOOKUP(B101+(C101/24),HourEndingOutage!A:C,2,FALSE)),"")</f>
        <v>#N/A</v>
      </c>
      <c r="B101" s="120"/>
      <c r="C101" s="118"/>
      <c r="D101" s="118"/>
      <c r="E101" s="118"/>
      <c r="F101" s="118"/>
      <c r="G101" s="118"/>
      <c r="H101" s="119"/>
      <c r="I101" s="118"/>
      <c r="J101" s="118"/>
      <c r="K101" s="118"/>
      <c r="L101" s="118"/>
      <c r="M101" s="199" t="str" cm="1">
        <f t="array" ref="M101">IF($K101="Yes",INDEX('Availability Payment'!$A$2:$A$745,MATCH(1,('Non Compliance input'!$B101='Availability Payment'!$B$2:$B$745)*('Non Compliance input'!$C101='Availability Payment'!$C$2:$C$745),0))," ")</f>
        <v xml:space="preserve"> </v>
      </c>
      <c r="N101" s="199" t="str" cm="1">
        <f t="array" ref="N101">IF($H101="Yes",INDEX('Availability Payment'!$A$2:$A$745,MATCH(1,('Non Compliance input'!$B101='Availability Payment'!$B$2:$B$745)*('Non Compliance input'!$C101='Availability Payment'!$C$2:$C$745),0))," ")</f>
        <v xml:space="preserve"> </v>
      </c>
      <c r="O101" s="199" t="str" cm="1">
        <f t="array" ref="O101">IF($J101="Yes",INDEX('Availability Payment'!$A$2:$A$745,MATCH(1,('Non Compliance input'!$B101='Availability Payment'!$B$2:$B$745)*('Non Compliance input'!$C101='Availability Payment'!$C$2:$C$745),0))," ")</f>
        <v xml:space="preserve"> </v>
      </c>
    </row>
    <row r="102" spans="1:15" ht="14.5" x14ac:dyDescent="0.35">
      <c r="A102" s="34" t="e">
        <f>IF(LEN(B102&gt;3),
(VLOOKUP(B102+(C102/24),HourEndingOutage!A:C,2,FALSE)),"")</f>
        <v>#N/A</v>
      </c>
      <c r="B102" s="120"/>
      <c r="C102" s="118"/>
      <c r="D102" s="118"/>
      <c r="E102" s="118"/>
      <c r="F102" s="118"/>
      <c r="G102" s="118"/>
      <c r="H102" s="119"/>
      <c r="I102" s="118"/>
      <c r="J102" s="118"/>
      <c r="K102" s="118"/>
      <c r="L102" s="118"/>
      <c r="M102" s="199" t="str" cm="1">
        <f t="array" ref="M102">IF($K102="Yes",INDEX('Availability Payment'!$A$2:$A$745,MATCH(1,('Non Compliance input'!$B102='Availability Payment'!$B$2:$B$745)*('Non Compliance input'!$C102='Availability Payment'!$C$2:$C$745),0))," ")</f>
        <v xml:space="preserve"> </v>
      </c>
      <c r="N102" s="199" t="str" cm="1">
        <f t="array" ref="N102">IF($H102="Yes",INDEX('Availability Payment'!$A$2:$A$745,MATCH(1,('Non Compliance input'!$B102='Availability Payment'!$B$2:$B$745)*('Non Compliance input'!$C102='Availability Payment'!$C$2:$C$745),0))," ")</f>
        <v xml:space="preserve"> </v>
      </c>
      <c r="O102" s="199" t="str" cm="1">
        <f t="array" ref="O102">IF($J102="Yes",INDEX('Availability Payment'!$A$2:$A$745,MATCH(1,('Non Compliance input'!$B102='Availability Payment'!$B$2:$B$745)*('Non Compliance input'!$C102='Availability Payment'!$C$2:$C$745),0))," ")</f>
        <v xml:space="preserve"> </v>
      </c>
    </row>
    <row r="103" spans="1:15" ht="14.5" x14ac:dyDescent="0.35">
      <c r="A103" s="34" t="e">
        <f>IF(LEN(B103&gt;3),
(VLOOKUP(B103+(C103/24),HourEndingOutage!A:C,2,FALSE)),"")</f>
        <v>#N/A</v>
      </c>
      <c r="B103" s="120"/>
      <c r="C103" s="118"/>
      <c r="D103" s="118"/>
      <c r="E103" s="118"/>
      <c r="F103" s="118"/>
      <c r="G103" s="118"/>
      <c r="H103" s="119"/>
      <c r="I103" s="118"/>
      <c r="J103" s="118"/>
      <c r="K103" s="118"/>
      <c r="L103" s="118"/>
      <c r="M103" s="199" t="str" cm="1">
        <f t="array" ref="M103">IF($K103="Yes",INDEX('Availability Payment'!$A$2:$A$745,MATCH(1,('Non Compliance input'!$B103='Availability Payment'!$B$2:$B$745)*('Non Compliance input'!$C103='Availability Payment'!$C$2:$C$745),0))," ")</f>
        <v xml:space="preserve"> </v>
      </c>
      <c r="N103" s="199" t="str" cm="1">
        <f t="array" ref="N103">IF($H103="Yes",INDEX('Availability Payment'!$A$2:$A$745,MATCH(1,('Non Compliance input'!$B103='Availability Payment'!$B$2:$B$745)*('Non Compliance input'!$C103='Availability Payment'!$C$2:$C$745),0))," ")</f>
        <v xml:space="preserve"> </v>
      </c>
      <c r="O103" s="199" t="str" cm="1">
        <f t="array" ref="O103">IF($J103="Yes",INDEX('Availability Payment'!$A$2:$A$745,MATCH(1,('Non Compliance input'!$B103='Availability Payment'!$B$2:$B$745)*('Non Compliance input'!$C103='Availability Payment'!$C$2:$C$745),0))," ")</f>
        <v xml:space="preserve"> </v>
      </c>
    </row>
    <row r="104" spans="1:15" ht="14.5" x14ac:dyDescent="0.35">
      <c r="A104" s="34" t="e">
        <f>IF(LEN(B104&gt;3),
(VLOOKUP(B104+(C104/24),HourEndingOutage!A:C,2,FALSE)),"")</f>
        <v>#N/A</v>
      </c>
      <c r="B104" s="120"/>
      <c r="C104" s="118"/>
      <c r="D104" s="118"/>
      <c r="E104" s="118"/>
      <c r="F104" s="118"/>
      <c r="G104" s="118"/>
      <c r="H104" s="119"/>
      <c r="I104" s="118"/>
      <c r="J104" s="118"/>
      <c r="K104" s="118"/>
      <c r="L104" s="118"/>
      <c r="M104" s="199" t="str" cm="1">
        <f t="array" ref="M104">IF($K104="Yes",INDEX('Availability Payment'!$A$2:$A$745,MATCH(1,('Non Compliance input'!$B104='Availability Payment'!$B$2:$B$745)*('Non Compliance input'!$C104='Availability Payment'!$C$2:$C$745),0))," ")</f>
        <v xml:space="preserve"> </v>
      </c>
      <c r="N104" s="199" t="str" cm="1">
        <f t="array" ref="N104">IF($H104="Yes",INDEX('Availability Payment'!$A$2:$A$745,MATCH(1,('Non Compliance input'!$B104='Availability Payment'!$B$2:$B$745)*('Non Compliance input'!$C104='Availability Payment'!$C$2:$C$745),0))," ")</f>
        <v xml:space="preserve"> </v>
      </c>
      <c r="O104" s="199" t="str" cm="1">
        <f t="array" ref="O104">IF($J104="Yes",INDEX('Availability Payment'!$A$2:$A$745,MATCH(1,('Non Compliance input'!$B104='Availability Payment'!$B$2:$B$745)*('Non Compliance input'!$C104='Availability Payment'!$C$2:$C$745),0))," ")</f>
        <v xml:space="preserve"> </v>
      </c>
    </row>
    <row r="105" spans="1:15" ht="14.5" x14ac:dyDescent="0.35">
      <c r="A105" s="34" t="e">
        <f>IF(LEN(B105&gt;3),
(VLOOKUP(B105+(C105/24),HourEndingOutage!A:C,2,FALSE)),"")</f>
        <v>#N/A</v>
      </c>
      <c r="B105" s="120"/>
      <c r="C105" s="118"/>
      <c r="D105" s="118"/>
      <c r="E105" s="118"/>
      <c r="F105" s="118"/>
      <c r="G105" s="118"/>
      <c r="H105" s="119"/>
      <c r="I105" s="118"/>
      <c r="J105" s="118"/>
      <c r="K105" s="118"/>
      <c r="L105" s="118"/>
      <c r="M105" s="199" t="str" cm="1">
        <f t="array" ref="M105">IF($K105="Yes",INDEX('Availability Payment'!$A$2:$A$745,MATCH(1,('Non Compliance input'!$B105='Availability Payment'!$B$2:$B$745)*('Non Compliance input'!$C105='Availability Payment'!$C$2:$C$745),0))," ")</f>
        <v xml:space="preserve"> </v>
      </c>
      <c r="N105" s="199" t="str" cm="1">
        <f t="array" ref="N105">IF($H105="Yes",INDEX('Availability Payment'!$A$2:$A$745,MATCH(1,('Non Compliance input'!$B105='Availability Payment'!$B$2:$B$745)*('Non Compliance input'!$C105='Availability Payment'!$C$2:$C$745),0))," ")</f>
        <v xml:space="preserve"> </v>
      </c>
      <c r="O105" s="199" t="str" cm="1">
        <f t="array" ref="O105">IF($J105="Yes",INDEX('Availability Payment'!$A$2:$A$745,MATCH(1,('Non Compliance input'!$B105='Availability Payment'!$B$2:$B$745)*('Non Compliance input'!$C105='Availability Payment'!$C$2:$C$745),0))," ")</f>
        <v xml:space="preserve"> </v>
      </c>
    </row>
    <row r="106" spans="1:15" ht="14.5" x14ac:dyDescent="0.35">
      <c r="A106" s="34" t="e">
        <f>IF(LEN(B106&gt;3),
(VLOOKUP(B106+(C106/24),HourEndingOutage!A:C,2,FALSE)),"")</f>
        <v>#N/A</v>
      </c>
      <c r="B106" s="120"/>
      <c r="C106" s="118"/>
      <c r="D106" s="118"/>
      <c r="E106" s="118"/>
      <c r="F106" s="118"/>
      <c r="G106" s="118"/>
      <c r="H106" s="119"/>
      <c r="I106" s="118"/>
      <c r="J106" s="118"/>
      <c r="K106" s="118"/>
      <c r="L106" s="118"/>
      <c r="M106" s="199" t="str" cm="1">
        <f t="array" ref="M106">IF($K106="Yes",INDEX('Availability Payment'!$A$2:$A$745,MATCH(1,('Non Compliance input'!$B106='Availability Payment'!$B$2:$B$745)*('Non Compliance input'!$C106='Availability Payment'!$C$2:$C$745),0))," ")</f>
        <v xml:space="preserve"> </v>
      </c>
      <c r="N106" s="199" t="str" cm="1">
        <f t="array" ref="N106">IF($H106="Yes",INDEX('Availability Payment'!$A$2:$A$745,MATCH(1,('Non Compliance input'!$B106='Availability Payment'!$B$2:$B$745)*('Non Compliance input'!$C106='Availability Payment'!$C$2:$C$745),0))," ")</f>
        <v xml:space="preserve"> </v>
      </c>
      <c r="O106" s="199" t="str" cm="1">
        <f t="array" ref="O106">IF($J106="Yes",INDEX('Availability Payment'!$A$2:$A$745,MATCH(1,('Non Compliance input'!$B106='Availability Payment'!$B$2:$B$745)*('Non Compliance input'!$C106='Availability Payment'!$C$2:$C$745),0))," ")</f>
        <v xml:space="preserve"> </v>
      </c>
    </row>
    <row r="107" spans="1:15" ht="14.5" x14ac:dyDescent="0.35">
      <c r="A107" s="34" t="e">
        <f>IF(LEN(B107&gt;3),
(VLOOKUP(B107+(C107/24),HourEndingOutage!A:C,2,FALSE)),"")</f>
        <v>#N/A</v>
      </c>
      <c r="B107" s="120"/>
      <c r="C107" s="118"/>
      <c r="D107" s="118"/>
      <c r="E107" s="118"/>
      <c r="F107" s="118"/>
      <c r="G107" s="118"/>
      <c r="H107" s="119"/>
      <c r="I107" s="118"/>
      <c r="J107" s="118"/>
      <c r="K107" s="118"/>
      <c r="L107" s="118"/>
      <c r="M107" s="199" t="str" cm="1">
        <f t="array" ref="M107">IF($K107="Yes",INDEX('Availability Payment'!$A$2:$A$745,MATCH(1,('Non Compliance input'!$B107='Availability Payment'!$B$2:$B$745)*('Non Compliance input'!$C107='Availability Payment'!$C$2:$C$745),0))," ")</f>
        <v xml:space="preserve"> </v>
      </c>
      <c r="N107" s="199" t="str" cm="1">
        <f t="array" ref="N107">IF($H107="Yes",INDEX('Availability Payment'!$A$2:$A$745,MATCH(1,('Non Compliance input'!$B107='Availability Payment'!$B$2:$B$745)*('Non Compliance input'!$C107='Availability Payment'!$C$2:$C$745),0))," ")</f>
        <v xml:space="preserve"> </v>
      </c>
      <c r="O107" s="199" t="str" cm="1">
        <f t="array" ref="O107">IF($J107="Yes",INDEX('Availability Payment'!$A$2:$A$745,MATCH(1,('Non Compliance input'!$B107='Availability Payment'!$B$2:$B$745)*('Non Compliance input'!$C107='Availability Payment'!$C$2:$C$745),0))," ")</f>
        <v xml:space="preserve"> </v>
      </c>
    </row>
    <row r="108" spans="1:15" ht="14.5" x14ac:dyDescent="0.35">
      <c r="A108" s="34" t="e">
        <f>IF(LEN(B108&gt;3),
(VLOOKUP(B108+(C108/24),HourEndingOutage!A:C,2,FALSE)),"")</f>
        <v>#N/A</v>
      </c>
      <c r="B108" s="120"/>
      <c r="C108" s="118"/>
      <c r="D108" s="118"/>
      <c r="E108" s="118"/>
      <c r="F108" s="118"/>
      <c r="G108" s="118"/>
      <c r="H108" s="119"/>
      <c r="I108" s="118"/>
      <c r="J108" s="118"/>
      <c r="K108" s="118"/>
      <c r="L108" s="118"/>
      <c r="M108" s="199" t="str" cm="1">
        <f t="array" ref="M108">IF($K108="Yes",INDEX('Availability Payment'!$A$2:$A$745,MATCH(1,('Non Compliance input'!$B108='Availability Payment'!$B$2:$B$745)*('Non Compliance input'!$C108='Availability Payment'!$C$2:$C$745),0))," ")</f>
        <v xml:space="preserve"> </v>
      </c>
      <c r="N108" s="199" t="str" cm="1">
        <f t="array" ref="N108">IF($H108="Yes",INDEX('Availability Payment'!$A$2:$A$745,MATCH(1,('Non Compliance input'!$B108='Availability Payment'!$B$2:$B$745)*('Non Compliance input'!$C108='Availability Payment'!$C$2:$C$745),0))," ")</f>
        <v xml:space="preserve"> </v>
      </c>
      <c r="O108" s="199" t="str" cm="1">
        <f t="array" ref="O108">IF($J108="Yes",INDEX('Availability Payment'!$A$2:$A$745,MATCH(1,('Non Compliance input'!$B108='Availability Payment'!$B$2:$B$745)*('Non Compliance input'!$C108='Availability Payment'!$C$2:$C$745),0))," ")</f>
        <v xml:space="preserve"> </v>
      </c>
    </row>
    <row r="109" spans="1:15" ht="14.5" x14ac:dyDescent="0.35">
      <c r="A109" s="34" t="e">
        <f>IF(LEN(B109&gt;3),
(VLOOKUP(B109+(C109/24),HourEndingOutage!A:C,2,FALSE)),"")</f>
        <v>#N/A</v>
      </c>
      <c r="B109" s="120"/>
      <c r="C109" s="118"/>
      <c r="D109" s="118"/>
      <c r="E109" s="118"/>
      <c r="F109" s="118"/>
      <c r="G109" s="118"/>
      <c r="H109" s="119"/>
      <c r="I109" s="118"/>
      <c r="J109" s="118"/>
      <c r="K109" s="118"/>
      <c r="L109" s="118"/>
      <c r="M109" s="199" t="str" cm="1">
        <f t="array" ref="M109">IF($K109="Yes",INDEX('Availability Payment'!$A$2:$A$745,MATCH(1,('Non Compliance input'!$B109='Availability Payment'!$B$2:$B$745)*('Non Compliance input'!$C109='Availability Payment'!$C$2:$C$745),0))," ")</f>
        <v xml:space="preserve"> </v>
      </c>
      <c r="N109" s="199" t="str" cm="1">
        <f t="array" ref="N109">IF($H109="Yes",INDEX('Availability Payment'!$A$2:$A$745,MATCH(1,('Non Compliance input'!$B109='Availability Payment'!$B$2:$B$745)*('Non Compliance input'!$C109='Availability Payment'!$C$2:$C$745),0))," ")</f>
        <v xml:space="preserve"> </v>
      </c>
      <c r="O109" s="199" t="str" cm="1">
        <f t="array" ref="O109">IF($J109="Yes",INDEX('Availability Payment'!$A$2:$A$745,MATCH(1,('Non Compliance input'!$B109='Availability Payment'!$B$2:$B$745)*('Non Compliance input'!$C109='Availability Payment'!$C$2:$C$745),0))," ")</f>
        <v xml:space="preserve"> </v>
      </c>
    </row>
    <row r="110" spans="1:15" ht="14.5" x14ac:dyDescent="0.35">
      <c r="A110" s="34" t="e">
        <f>IF(LEN(B110&gt;3),
(VLOOKUP(B110+(C110/24),HourEndingOutage!A:C,2,FALSE)),"")</f>
        <v>#N/A</v>
      </c>
      <c r="B110" s="120"/>
      <c r="C110" s="118"/>
      <c r="D110" s="118"/>
      <c r="E110" s="118"/>
      <c r="F110" s="118"/>
      <c r="G110" s="118"/>
      <c r="H110" s="119"/>
      <c r="I110" s="118"/>
      <c r="J110" s="118"/>
      <c r="K110" s="118"/>
      <c r="L110" s="118"/>
      <c r="M110" s="199" t="str" cm="1">
        <f t="array" ref="M110">IF($K110="Yes",INDEX('Availability Payment'!$A$2:$A$745,MATCH(1,('Non Compliance input'!$B110='Availability Payment'!$B$2:$B$745)*('Non Compliance input'!$C110='Availability Payment'!$C$2:$C$745),0))," ")</f>
        <v xml:space="preserve"> </v>
      </c>
      <c r="N110" s="199" t="str" cm="1">
        <f t="array" ref="N110">IF($H110="Yes",INDEX('Availability Payment'!$A$2:$A$745,MATCH(1,('Non Compliance input'!$B110='Availability Payment'!$B$2:$B$745)*('Non Compliance input'!$C110='Availability Payment'!$C$2:$C$745),0))," ")</f>
        <v xml:space="preserve"> </v>
      </c>
      <c r="O110" s="199" t="str" cm="1">
        <f t="array" ref="O110">IF($J110="Yes",INDEX('Availability Payment'!$A$2:$A$745,MATCH(1,('Non Compliance input'!$B110='Availability Payment'!$B$2:$B$745)*('Non Compliance input'!$C110='Availability Payment'!$C$2:$C$745),0))," ")</f>
        <v xml:space="preserve"> </v>
      </c>
    </row>
    <row r="111" spans="1:15" ht="14.5" x14ac:dyDescent="0.35">
      <c r="A111" s="34" t="e">
        <f>IF(LEN(B111&gt;3),
(VLOOKUP(B111+(C111/24),HourEndingOutage!A:C,2,FALSE)),"")</f>
        <v>#N/A</v>
      </c>
      <c r="B111" s="120"/>
      <c r="C111" s="118"/>
      <c r="D111" s="118"/>
      <c r="E111" s="118"/>
      <c r="F111" s="118"/>
      <c r="G111" s="118"/>
      <c r="H111" s="119"/>
      <c r="I111" s="118"/>
      <c r="J111" s="118"/>
      <c r="K111" s="118"/>
      <c r="L111" s="118"/>
      <c r="M111" s="199" t="str" cm="1">
        <f t="array" ref="M111">IF($K111="Yes",INDEX('Availability Payment'!$A$2:$A$745,MATCH(1,('Non Compliance input'!$B111='Availability Payment'!$B$2:$B$745)*('Non Compliance input'!$C111='Availability Payment'!$C$2:$C$745),0))," ")</f>
        <v xml:space="preserve"> </v>
      </c>
      <c r="N111" s="199" t="str" cm="1">
        <f t="array" ref="N111">IF($H111="Yes",INDEX('Availability Payment'!$A$2:$A$745,MATCH(1,('Non Compliance input'!$B111='Availability Payment'!$B$2:$B$745)*('Non Compliance input'!$C111='Availability Payment'!$C$2:$C$745),0))," ")</f>
        <v xml:space="preserve"> </v>
      </c>
      <c r="O111" s="199" t="str" cm="1">
        <f t="array" ref="O111">IF($J111="Yes",INDEX('Availability Payment'!$A$2:$A$745,MATCH(1,('Non Compliance input'!$B111='Availability Payment'!$B$2:$B$745)*('Non Compliance input'!$C111='Availability Payment'!$C$2:$C$745),0))," ")</f>
        <v xml:space="preserve"> </v>
      </c>
    </row>
    <row r="112" spans="1:15" ht="14.5" x14ac:dyDescent="0.35">
      <c r="A112" s="34" t="e">
        <f>IF(LEN(B112&gt;3),
(VLOOKUP(B112+(C112/24),HourEndingOutage!A:C,2,FALSE)),"")</f>
        <v>#N/A</v>
      </c>
      <c r="B112" s="120"/>
      <c r="C112" s="118"/>
      <c r="D112" s="118"/>
      <c r="E112" s="118"/>
      <c r="F112" s="118"/>
      <c r="G112" s="118"/>
      <c r="H112" s="119"/>
      <c r="I112" s="118"/>
      <c r="J112" s="118"/>
      <c r="K112" s="118"/>
      <c r="L112" s="118"/>
      <c r="M112" s="199" t="str" cm="1">
        <f t="array" ref="M112">IF($K112="Yes",INDEX('Availability Payment'!$A$2:$A$745,MATCH(1,('Non Compliance input'!$B112='Availability Payment'!$B$2:$B$745)*('Non Compliance input'!$C112='Availability Payment'!$C$2:$C$745),0))," ")</f>
        <v xml:space="preserve"> </v>
      </c>
      <c r="N112" s="199" t="str" cm="1">
        <f t="array" ref="N112">IF($H112="Yes",INDEX('Availability Payment'!$A$2:$A$745,MATCH(1,('Non Compliance input'!$B112='Availability Payment'!$B$2:$B$745)*('Non Compliance input'!$C112='Availability Payment'!$C$2:$C$745),0))," ")</f>
        <v xml:space="preserve"> </v>
      </c>
      <c r="O112" s="199" t="str" cm="1">
        <f t="array" ref="O112">IF($J112="Yes",INDEX('Availability Payment'!$A$2:$A$745,MATCH(1,('Non Compliance input'!$B112='Availability Payment'!$B$2:$B$745)*('Non Compliance input'!$C112='Availability Payment'!$C$2:$C$745),0))," ")</f>
        <v xml:space="preserve"> </v>
      </c>
    </row>
    <row r="113" spans="1:15" ht="14.5" x14ac:dyDescent="0.35">
      <c r="A113" s="34" t="e">
        <f>IF(LEN(B113&gt;3),
(VLOOKUP(B113+(C113/24),HourEndingOutage!A:C,2,FALSE)),"")</f>
        <v>#N/A</v>
      </c>
      <c r="B113" s="120"/>
      <c r="C113" s="118"/>
      <c r="D113" s="118"/>
      <c r="E113" s="118"/>
      <c r="F113" s="118"/>
      <c r="G113" s="118"/>
      <c r="H113" s="119"/>
      <c r="I113" s="118"/>
      <c r="J113" s="118"/>
      <c r="K113" s="118"/>
      <c r="L113" s="118"/>
      <c r="M113" s="199" t="str" cm="1">
        <f t="array" ref="M113">IF($K113="Yes",INDEX('Availability Payment'!$A$2:$A$745,MATCH(1,('Non Compliance input'!$B113='Availability Payment'!$B$2:$B$745)*('Non Compliance input'!$C113='Availability Payment'!$C$2:$C$745),0))," ")</f>
        <v xml:space="preserve"> </v>
      </c>
      <c r="N113" s="199" t="str" cm="1">
        <f t="array" ref="N113">IF($H113="Yes",INDEX('Availability Payment'!$A$2:$A$745,MATCH(1,('Non Compliance input'!$B113='Availability Payment'!$B$2:$B$745)*('Non Compliance input'!$C113='Availability Payment'!$C$2:$C$745),0))," ")</f>
        <v xml:space="preserve"> </v>
      </c>
      <c r="O113" s="199" t="str" cm="1">
        <f t="array" ref="O113">IF($J113="Yes",INDEX('Availability Payment'!$A$2:$A$745,MATCH(1,('Non Compliance input'!$B113='Availability Payment'!$B$2:$B$745)*('Non Compliance input'!$C113='Availability Payment'!$C$2:$C$745),0))," ")</f>
        <v xml:space="preserve"> </v>
      </c>
    </row>
    <row r="114" spans="1:15" ht="14.5" x14ac:dyDescent="0.35">
      <c r="A114" s="34" t="e">
        <f>IF(LEN(B114&gt;3),
(VLOOKUP(B114+(C114/24),HourEndingOutage!A:C,2,FALSE)),"")</f>
        <v>#N/A</v>
      </c>
      <c r="B114" s="120"/>
      <c r="C114" s="118"/>
      <c r="D114" s="118"/>
      <c r="E114" s="118"/>
      <c r="F114" s="118"/>
      <c r="G114" s="118"/>
      <c r="H114" s="119"/>
      <c r="I114" s="118"/>
      <c r="J114" s="118"/>
      <c r="K114" s="118"/>
      <c r="L114" s="118"/>
      <c r="M114" s="199" t="str" cm="1">
        <f t="array" ref="M114">IF($K114="Yes",INDEX('Availability Payment'!$A$2:$A$745,MATCH(1,('Non Compliance input'!$B114='Availability Payment'!$B$2:$B$745)*('Non Compliance input'!$C114='Availability Payment'!$C$2:$C$745),0))," ")</f>
        <v xml:space="preserve"> </v>
      </c>
      <c r="N114" s="199" t="str" cm="1">
        <f t="array" ref="N114">IF($H114="Yes",INDEX('Availability Payment'!$A$2:$A$745,MATCH(1,('Non Compliance input'!$B114='Availability Payment'!$B$2:$B$745)*('Non Compliance input'!$C114='Availability Payment'!$C$2:$C$745),0))," ")</f>
        <v xml:space="preserve"> </v>
      </c>
      <c r="O114" s="199" t="str" cm="1">
        <f t="array" ref="O114">IF($J114="Yes",INDEX('Availability Payment'!$A$2:$A$745,MATCH(1,('Non Compliance input'!$B114='Availability Payment'!$B$2:$B$745)*('Non Compliance input'!$C114='Availability Payment'!$C$2:$C$745),0))," ")</f>
        <v xml:space="preserve"> </v>
      </c>
    </row>
    <row r="115" spans="1:15" ht="14.5" x14ac:dyDescent="0.35">
      <c r="A115" s="34" t="e">
        <f>IF(LEN(B115&gt;3),
(VLOOKUP(B115+(C115/24),HourEndingOutage!A:C,2,FALSE)),"")</f>
        <v>#N/A</v>
      </c>
      <c r="B115" s="120"/>
      <c r="C115" s="118"/>
      <c r="D115" s="118"/>
      <c r="E115" s="118"/>
      <c r="F115" s="118"/>
      <c r="G115" s="118"/>
      <c r="H115" s="119"/>
      <c r="I115" s="118"/>
      <c r="J115" s="118"/>
      <c r="K115" s="118"/>
      <c r="L115" s="118"/>
      <c r="M115" s="199" t="str" cm="1">
        <f t="array" ref="M115">IF($K115="Yes",INDEX('Availability Payment'!$A$2:$A$745,MATCH(1,('Non Compliance input'!$B115='Availability Payment'!$B$2:$B$745)*('Non Compliance input'!$C115='Availability Payment'!$C$2:$C$745),0))," ")</f>
        <v xml:space="preserve"> </v>
      </c>
      <c r="N115" s="199" t="str" cm="1">
        <f t="array" ref="N115">IF($H115="Yes",INDEX('Availability Payment'!$A$2:$A$745,MATCH(1,('Non Compliance input'!$B115='Availability Payment'!$B$2:$B$745)*('Non Compliance input'!$C115='Availability Payment'!$C$2:$C$745),0))," ")</f>
        <v xml:space="preserve"> </v>
      </c>
      <c r="O115" s="199" t="str" cm="1">
        <f t="array" ref="O115">IF($J115="Yes",INDEX('Availability Payment'!$A$2:$A$745,MATCH(1,('Non Compliance input'!$B115='Availability Payment'!$B$2:$B$745)*('Non Compliance input'!$C115='Availability Payment'!$C$2:$C$745),0))," ")</f>
        <v xml:space="preserve"> </v>
      </c>
    </row>
    <row r="116" spans="1:15" ht="14.5" x14ac:dyDescent="0.35">
      <c r="A116" s="34" t="e">
        <f>IF(LEN(B116&gt;3),
(VLOOKUP(B116+(C116/24),HourEndingOutage!A:C,2,FALSE)),"")</f>
        <v>#N/A</v>
      </c>
      <c r="B116" s="120"/>
      <c r="C116" s="118"/>
      <c r="D116" s="118"/>
      <c r="E116" s="118"/>
      <c r="F116" s="118"/>
      <c r="G116" s="118"/>
      <c r="H116" s="119"/>
      <c r="I116" s="118"/>
      <c r="J116" s="118"/>
      <c r="K116" s="118"/>
      <c r="L116" s="118"/>
      <c r="M116" s="199" t="str" cm="1">
        <f t="array" ref="M116">IF($K116="Yes",INDEX('Availability Payment'!$A$2:$A$745,MATCH(1,('Non Compliance input'!$B116='Availability Payment'!$B$2:$B$745)*('Non Compliance input'!$C116='Availability Payment'!$C$2:$C$745),0))," ")</f>
        <v xml:space="preserve"> </v>
      </c>
      <c r="N116" s="199" t="str" cm="1">
        <f t="array" ref="N116">IF($H116="Yes",INDEX('Availability Payment'!$A$2:$A$745,MATCH(1,('Non Compliance input'!$B116='Availability Payment'!$B$2:$B$745)*('Non Compliance input'!$C116='Availability Payment'!$C$2:$C$745),0))," ")</f>
        <v xml:space="preserve"> </v>
      </c>
      <c r="O116" s="199" t="str" cm="1">
        <f t="array" ref="O116">IF($J116="Yes",INDEX('Availability Payment'!$A$2:$A$745,MATCH(1,('Non Compliance input'!$B116='Availability Payment'!$B$2:$B$745)*('Non Compliance input'!$C116='Availability Payment'!$C$2:$C$745),0))," ")</f>
        <v xml:space="preserve"> </v>
      </c>
    </row>
    <row r="117" spans="1:15" ht="14.5" x14ac:dyDescent="0.35">
      <c r="A117" s="34" t="e">
        <f>IF(LEN(B117&gt;3),
(VLOOKUP(B117+(C117/24),HourEndingOutage!A:C,2,FALSE)),"")</f>
        <v>#N/A</v>
      </c>
      <c r="B117" s="120"/>
      <c r="C117" s="118"/>
      <c r="D117" s="118"/>
      <c r="E117" s="118"/>
      <c r="F117" s="118"/>
      <c r="G117" s="118"/>
      <c r="H117" s="119"/>
      <c r="I117" s="118"/>
      <c r="J117" s="118"/>
      <c r="K117" s="118"/>
      <c r="L117" s="118"/>
      <c r="M117" s="199" t="str" cm="1">
        <f t="array" ref="M117">IF($K117="Yes",INDEX('Availability Payment'!$A$2:$A$745,MATCH(1,('Non Compliance input'!$B117='Availability Payment'!$B$2:$B$745)*('Non Compliance input'!$C117='Availability Payment'!$C$2:$C$745),0))," ")</f>
        <v xml:space="preserve"> </v>
      </c>
      <c r="N117" s="199" t="str" cm="1">
        <f t="array" ref="N117">IF($H117="Yes",INDEX('Availability Payment'!$A$2:$A$745,MATCH(1,('Non Compliance input'!$B117='Availability Payment'!$B$2:$B$745)*('Non Compliance input'!$C117='Availability Payment'!$C$2:$C$745),0))," ")</f>
        <v xml:space="preserve"> </v>
      </c>
      <c r="O117" s="199" t="str" cm="1">
        <f t="array" ref="O117">IF($J117="Yes",INDEX('Availability Payment'!$A$2:$A$745,MATCH(1,('Non Compliance input'!$B117='Availability Payment'!$B$2:$B$745)*('Non Compliance input'!$C117='Availability Payment'!$C$2:$C$745),0))," ")</f>
        <v xml:space="preserve"> </v>
      </c>
    </row>
    <row r="118" spans="1:15" ht="14.5" x14ac:dyDescent="0.35">
      <c r="A118" s="34" t="e">
        <f>IF(LEN(B118&gt;3),
(VLOOKUP(B118+(C118/24),HourEndingOutage!A:C,2,FALSE)),"")</f>
        <v>#N/A</v>
      </c>
      <c r="B118" s="120"/>
      <c r="C118" s="118"/>
      <c r="D118" s="118"/>
      <c r="E118" s="118"/>
      <c r="F118" s="118"/>
      <c r="G118" s="118"/>
      <c r="H118" s="119"/>
      <c r="I118" s="118"/>
      <c r="J118" s="118"/>
      <c r="K118" s="118"/>
      <c r="L118" s="118"/>
      <c r="M118" s="199" t="str" cm="1">
        <f t="array" ref="M118">IF($K118="Yes",INDEX('Availability Payment'!$A$2:$A$745,MATCH(1,('Non Compliance input'!$B118='Availability Payment'!$B$2:$B$745)*('Non Compliance input'!$C118='Availability Payment'!$C$2:$C$745),0))," ")</f>
        <v xml:space="preserve"> </v>
      </c>
      <c r="N118" s="199" t="str" cm="1">
        <f t="array" ref="N118">IF($H118="Yes",INDEX('Availability Payment'!$A$2:$A$745,MATCH(1,('Non Compliance input'!$B118='Availability Payment'!$B$2:$B$745)*('Non Compliance input'!$C118='Availability Payment'!$C$2:$C$745),0))," ")</f>
        <v xml:space="preserve"> </v>
      </c>
      <c r="O118" s="199" t="str" cm="1">
        <f t="array" ref="O118">IF($J118="Yes",INDEX('Availability Payment'!$A$2:$A$745,MATCH(1,('Non Compliance input'!$B118='Availability Payment'!$B$2:$B$745)*('Non Compliance input'!$C118='Availability Payment'!$C$2:$C$745),0))," ")</f>
        <v xml:space="preserve"> </v>
      </c>
    </row>
    <row r="119" spans="1:15" ht="14.5" x14ac:dyDescent="0.35">
      <c r="A119" s="34" t="e">
        <f>IF(LEN(B119&gt;3),
(VLOOKUP(B119+(C119/24),HourEndingOutage!A:C,2,FALSE)),"")</f>
        <v>#N/A</v>
      </c>
      <c r="B119" s="120"/>
      <c r="C119" s="118"/>
      <c r="D119" s="118"/>
      <c r="E119" s="118"/>
      <c r="F119" s="118"/>
      <c r="G119" s="118"/>
      <c r="H119" s="119"/>
      <c r="I119" s="118"/>
      <c r="J119" s="118"/>
      <c r="K119" s="118"/>
      <c r="L119" s="118"/>
      <c r="M119" s="199" t="str" cm="1">
        <f t="array" ref="M119">IF($K119="Yes",INDEX('Availability Payment'!$A$2:$A$745,MATCH(1,('Non Compliance input'!$B119='Availability Payment'!$B$2:$B$745)*('Non Compliance input'!$C119='Availability Payment'!$C$2:$C$745),0))," ")</f>
        <v xml:space="preserve"> </v>
      </c>
      <c r="N119" s="199" t="str" cm="1">
        <f t="array" ref="N119">IF($H119="Yes",INDEX('Availability Payment'!$A$2:$A$745,MATCH(1,('Non Compliance input'!$B119='Availability Payment'!$B$2:$B$745)*('Non Compliance input'!$C119='Availability Payment'!$C$2:$C$745),0))," ")</f>
        <v xml:space="preserve"> </v>
      </c>
      <c r="O119" s="199" t="str" cm="1">
        <f t="array" ref="O119">IF($J119="Yes",INDEX('Availability Payment'!$A$2:$A$745,MATCH(1,('Non Compliance input'!$B119='Availability Payment'!$B$2:$B$745)*('Non Compliance input'!$C119='Availability Payment'!$C$2:$C$745),0))," ")</f>
        <v xml:space="preserve"> </v>
      </c>
    </row>
    <row r="120" spans="1:15" ht="14.5" x14ac:dyDescent="0.35">
      <c r="A120" s="34" t="e">
        <f>IF(LEN(B120&gt;3),
(VLOOKUP(B120+(C120/24),HourEndingOutage!A:C,2,FALSE)),"")</f>
        <v>#N/A</v>
      </c>
      <c r="B120" s="120"/>
      <c r="C120" s="118"/>
      <c r="D120" s="118"/>
      <c r="E120" s="118"/>
      <c r="F120" s="118"/>
      <c r="G120" s="118"/>
      <c r="H120" s="119"/>
      <c r="I120" s="118"/>
      <c r="J120" s="118"/>
      <c r="K120" s="118"/>
      <c r="L120" s="118"/>
      <c r="M120" s="199" t="str" cm="1">
        <f t="array" ref="M120">IF($K120="Yes",INDEX('Availability Payment'!$A$2:$A$745,MATCH(1,('Non Compliance input'!$B120='Availability Payment'!$B$2:$B$745)*('Non Compliance input'!$C120='Availability Payment'!$C$2:$C$745),0))," ")</f>
        <v xml:space="preserve"> </v>
      </c>
      <c r="N120" s="199" t="str" cm="1">
        <f t="array" ref="N120">IF($H120="Yes",INDEX('Availability Payment'!$A$2:$A$745,MATCH(1,('Non Compliance input'!$B120='Availability Payment'!$B$2:$B$745)*('Non Compliance input'!$C120='Availability Payment'!$C$2:$C$745),0))," ")</f>
        <v xml:space="preserve"> </v>
      </c>
      <c r="O120" s="199" t="str" cm="1">
        <f t="array" ref="O120">IF($J120="Yes",INDEX('Availability Payment'!$A$2:$A$745,MATCH(1,('Non Compliance input'!$B120='Availability Payment'!$B$2:$B$745)*('Non Compliance input'!$C120='Availability Payment'!$C$2:$C$745),0))," ")</f>
        <v xml:space="preserve"> </v>
      </c>
    </row>
    <row r="121" spans="1:15" ht="14.5" x14ac:dyDescent="0.35">
      <c r="A121" s="34" t="e">
        <f>IF(LEN(B121&gt;3),
(VLOOKUP(B121+(C121/24),HourEndingOutage!A:C,2,FALSE)),"")</f>
        <v>#N/A</v>
      </c>
      <c r="B121" s="120"/>
      <c r="C121" s="118"/>
      <c r="D121" s="118"/>
      <c r="E121" s="118"/>
      <c r="F121" s="118"/>
      <c r="G121" s="118"/>
      <c r="H121" s="119"/>
      <c r="I121" s="118"/>
      <c r="J121" s="118"/>
      <c r="K121" s="118"/>
      <c r="L121" s="118"/>
      <c r="M121" s="199" t="str" cm="1">
        <f t="array" ref="M121">IF($K121="Yes",INDEX('Availability Payment'!$A$2:$A$745,MATCH(1,('Non Compliance input'!$B121='Availability Payment'!$B$2:$B$745)*('Non Compliance input'!$C121='Availability Payment'!$C$2:$C$745),0))," ")</f>
        <v xml:space="preserve"> </v>
      </c>
      <c r="N121" s="199" t="str" cm="1">
        <f t="array" ref="N121">IF($H121="Yes",INDEX('Availability Payment'!$A$2:$A$745,MATCH(1,('Non Compliance input'!$B121='Availability Payment'!$B$2:$B$745)*('Non Compliance input'!$C121='Availability Payment'!$C$2:$C$745),0))," ")</f>
        <v xml:space="preserve"> </v>
      </c>
      <c r="O121" s="199" t="str" cm="1">
        <f t="array" ref="O121">IF($J121="Yes",INDEX('Availability Payment'!$A$2:$A$745,MATCH(1,('Non Compliance input'!$B121='Availability Payment'!$B$2:$B$745)*('Non Compliance input'!$C121='Availability Payment'!$C$2:$C$745),0))," ")</f>
        <v xml:space="preserve"> </v>
      </c>
    </row>
    <row r="122" spans="1:15" ht="14.5" x14ac:dyDescent="0.35">
      <c r="A122" s="34" t="e">
        <f>IF(LEN(B122&gt;3),
(VLOOKUP(B122+(C122/24),HourEndingOutage!A:C,2,FALSE)),"")</f>
        <v>#N/A</v>
      </c>
      <c r="B122" s="120"/>
      <c r="C122" s="118"/>
      <c r="D122" s="118"/>
      <c r="E122" s="118"/>
      <c r="F122" s="118"/>
      <c r="G122" s="118"/>
      <c r="H122" s="119"/>
      <c r="I122" s="118"/>
      <c r="J122" s="118"/>
      <c r="K122" s="118"/>
      <c r="L122" s="118"/>
      <c r="M122" s="199" t="str" cm="1">
        <f t="array" ref="M122">IF($K122="Yes",INDEX('Availability Payment'!$A$2:$A$745,MATCH(1,('Non Compliance input'!$B122='Availability Payment'!$B$2:$B$745)*('Non Compliance input'!$C122='Availability Payment'!$C$2:$C$745),0))," ")</f>
        <v xml:space="preserve"> </v>
      </c>
      <c r="N122" s="199" t="str" cm="1">
        <f t="array" ref="N122">IF($H122="Yes",INDEX('Availability Payment'!$A$2:$A$745,MATCH(1,('Non Compliance input'!$B122='Availability Payment'!$B$2:$B$745)*('Non Compliance input'!$C122='Availability Payment'!$C$2:$C$745),0))," ")</f>
        <v xml:space="preserve"> </v>
      </c>
      <c r="O122" s="199" t="str" cm="1">
        <f t="array" ref="O122">IF($J122="Yes",INDEX('Availability Payment'!$A$2:$A$745,MATCH(1,('Non Compliance input'!$B122='Availability Payment'!$B$2:$B$745)*('Non Compliance input'!$C122='Availability Payment'!$C$2:$C$745),0))," ")</f>
        <v xml:space="preserve"> </v>
      </c>
    </row>
    <row r="123" spans="1:15" ht="14.5" x14ac:dyDescent="0.35">
      <c r="A123" s="34" t="e">
        <f>IF(LEN(B123&gt;3),
(VLOOKUP(B123+(C123/24),HourEndingOutage!A:C,2,FALSE)),"")</f>
        <v>#N/A</v>
      </c>
      <c r="B123" s="120"/>
      <c r="C123" s="118"/>
      <c r="D123" s="118"/>
      <c r="E123" s="118"/>
      <c r="F123" s="118"/>
      <c r="G123" s="118"/>
      <c r="H123" s="119"/>
      <c r="I123" s="118"/>
      <c r="J123" s="118"/>
      <c r="K123" s="118"/>
      <c r="L123" s="118"/>
      <c r="M123" s="199" t="str" cm="1">
        <f t="array" ref="M123">IF($K123="Yes",INDEX('Availability Payment'!$A$2:$A$745,MATCH(1,('Non Compliance input'!$B123='Availability Payment'!$B$2:$B$745)*('Non Compliance input'!$C123='Availability Payment'!$C$2:$C$745),0))," ")</f>
        <v xml:space="preserve"> </v>
      </c>
      <c r="N123" s="199" t="str" cm="1">
        <f t="array" ref="N123">IF($H123="Yes",INDEX('Availability Payment'!$A$2:$A$745,MATCH(1,('Non Compliance input'!$B123='Availability Payment'!$B$2:$B$745)*('Non Compliance input'!$C123='Availability Payment'!$C$2:$C$745),0))," ")</f>
        <v xml:space="preserve"> </v>
      </c>
      <c r="O123" s="199" t="str" cm="1">
        <f t="array" ref="O123">IF($J123="Yes",INDEX('Availability Payment'!$A$2:$A$745,MATCH(1,('Non Compliance input'!$B123='Availability Payment'!$B$2:$B$745)*('Non Compliance input'!$C123='Availability Payment'!$C$2:$C$745),0))," ")</f>
        <v xml:space="preserve"> </v>
      </c>
    </row>
    <row r="124" spans="1:15" ht="14.5" x14ac:dyDescent="0.35">
      <c r="A124" s="34" t="e">
        <f>IF(LEN(B124&gt;3),
(VLOOKUP(B124+(C124/24),HourEndingOutage!A:C,2,FALSE)),"")</f>
        <v>#N/A</v>
      </c>
      <c r="B124" s="120"/>
      <c r="C124" s="118"/>
      <c r="D124" s="118"/>
      <c r="E124" s="118"/>
      <c r="F124" s="118"/>
      <c r="G124" s="118"/>
      <c r="H124" s="119"/>
      <c r="I124" s="118"/>
      <c r="J124" s="118"/>
      <c r="K124" s="118"/>
      <c r="L124" s="118"/>
      <c r="M124" s="199" t="str" cm="1">
        <f t="array" ref="M124">IF($K124="Yes",INDEX('Availability Payment'!$A$2:$A$745,MATCH(1,('Non Compliance input'!$B124='Availability Payment'!$B$2:$B$745)*('Non Compliance input'!$C124='Availability Payment'!$C$2:$C$745),0))," ")</f>
        <v xml:space="preserve"> </v>
      </c>
      <c r="N124" s="199" t="str" cm="1">
        <f t="array" ref="N124">IF($H124="Yes",INDEX('Availability Payment'!$A$2:$A$745,MATCH(1,('Non Compliance input'!$B124='Availability Payment'!$B$2:$B$745)*('Non Compliance input'!$C124='Availability Payment'!$C$2:$C$745),0))," ")</f>
        <v xml:space="preserve"> </v>
      </c>
      <c r="O124" s="199" t="str" cm="1">
        <f t="array" ref="O124">IF($J124="Yes",INDEX('Availability Payment'!$A$2:$A$745,MATCH(1,('Non Compliance input'!$B124='Availability Payment'!$B$2:$B$745)*('Non Compliance input'!$C124='Availability Payment'!$C$2:$C$745),0))," ")</f>
        <v xml:space="preserve"> </v>
      </c>
    </row>
    <row r="125" spans="1:15" ht="14.5" x14ac:dyDescent="0.35">
      <c r="A125" s="34" t="e">
        <f>IF(LEN(B125&gt;3),
(VLOOKUP(B125+(C125/24),HourEndingOutage!A:C,2,FALSE)),"")</f>
        <v>#N/A</v>
      </c>
      <c r="B125" s="120"/>
      <c r="C125" s="118"/>
      <c r="D125" s="118"/>
      <c r="E125" s="118"/>
      <c r="F125" s="118"/>
      <c r="G125" s="118"/>
      <c r="H125" s="119"/>
      <c r="I125" s="118"/>
      <c r="J125" s="118"/>
      <c r="K125" s="118"/>
      <c r="L125" s="118"/>
      <c r="M125" s="199" t="str" cm="1">
        <f t="array" ref="M125">IF($K125="Yes",INDEX('Availability Payment'!$A$2:$A$745,MATCH(1,('Non Compliance input'!$B125='Availability Payment'!$B$2:$B$745)*('Non Compliance input'!$C125='Availability Payment'!$C$2:$C$745),0))," ")</f>
        <v xml:space="preserve"> </v>
      </c>
      <c r="N125" s="199" t="str" cm="1">
        <f t="array" ref="N125">IF($H125="Yes",INDEX('Availability Payment'!$A$2:$A$745,MATCH(1,('Non Compliance input'!$B125='Availability Payment'!$B$2:$B$745)*('Non Compliance input'!$C125='Availability Payment'!$C$2:$C$745),0))," ")</f>
        <v xml:space="preserve"> </v>
      </c>
      <c r="O125" s="199" t="str" cm="1">
        <f t="array" ref="O125">IF($J125="Yes",INDEX('Availability Payment'!$A$2:$A$745,MATCH(1,('Non Compliance input'!$B125='Availability Payment'!$B$2:$B$745)*('Non Compliance input'!$C125='Availability Payment'!$C$2:$C$745),0))," ")</f>
        <v xml:space="preserve"> </v>
      </c>
    </row>
    <row r="126" spans="1:15" ht="14.5" x14ac:dyDescent="0.35">
      <c r="A126" s="34" t="e">
        <f>IF(LEN(B126&gt;3),
(VLOOKUP(B126+(C126/24),HourEndingOutage!A:C,2,FALSE)),"")</f>
        <v>#N/A</v>
      </c>
      <c r="B126" s="120"/>
      <c r="C126" s="118"/>
      <c r="D126" s="118"/>
      <c r="E126" s="118"/>
      <c r="F126" s="118"/>
      <c r="G126" s="118"/>
      <c r="H126" s="119"/>
      <c r="I126" s="118"/>
      <c r="J126" s="118"/>
      <c r="K126" s="118"/>
      <c r="L126" s="118"/>
      <c r="M126" s="199" t="str" cm="1">
        <f t="array" ref="M126">IF($K126="Yes",INDEX('Availability Payment'!$A$2:$A$745,MATCH(1,('Non Compliance input'!$B126='Availability Payment'!$B$2:$B$745)*('Non Compliance input'!$C126='Availability Payment'!$C$2:$C$745),0))," ")</f>
        <v xml:space="preserve"> </v>
      </c>
      <c r="N126" s="199" t="str" cm="1">
        <f t="array" ref="N126">IF($H126="Yes",INDEX('Availability Payment'!$A$2:$A$745,MATCH(1,('Non Compliance input'!$B126='Availability Payment'!$B$2:$B$745)*('Non Compliance input'!$C126='Availability Payment'!$C$2:$C$745),0))," ")</f>
        <v xml:space="preserve"> </v>
      </c>
      <c r="O126" s="199" t="str" cm="1">
        <f t="array" ref="O126">IF($J126="Yes",INDEX('Availability Payment'!$A$2:$A$745,MATCH(1,('Non Compliance input'!$B126='Availability Payment'!$B$2:$B$745)*('Non Compliance input'!$C126='Availability Payment'!$C$2:$C$745),0))," ")</f>
        <v xml:space="preserve"> </v>
      </c>
    </row>
    <row r="127" spans="1:15" ht="14.5" x14ac:dyDescent="0.35">
      <c r="A127" s="34" t="e">
        <f>IF(LEN(B127&gt;3),
(VLOOKUP(B127+(C127/24),HourEndingOutage!A:C,2,FALSE)),"")</f>
        <v>#N/A</v>
      </c>
      <c r="B127" s="120"/>
      <c r="C127" s="118"/>
      <c r="D127" s="118"/>
      <c r="E127" s="118"/>
      <c r="F127" s="118"/>
      <c r="G127" s="118"/>
      <c r="H127" s="119"/>
      <c r="I127" s="118"/>
      <c r="J127" s="118"/>
      <c r="K127" s="118"/>
      <c r="L127" s="118"/>
      <c r="M127" s="199" t="str" cm="1">
        <f t="array" ref="M127">IF($K127="Yes",INDEX('Availability Payment'!$A$2:$A$745,MATCH(1,('Non Compliance input'!$B127='Availability Payment'!$B$2:$B$745)*('Non Compliance input'!$C127='Availability Payment'!$C$2:$C$745),0))," ")</f>
        <v xml:space="preserve"> </v>
      </c>
      <c r="N127" s="199" t="str" cm="1">
        <f t="array" ref="N127">IF($H127="Yes",INDEX('Availability Payment'!$A$2:$A$745,MATCH(1,('Non Compliance input'!$B127='Availability Payment'!$B$2:$B$745)*('Non Compliance input'!$C127='Availability Payment'!$C$2:$C$745),0))," ")</f>
        <v xml:space="preserve"> </v>
      </c>
      <c r="O127" s="199" t="str" cm="1">
        <f t="array" ref="O127">IF($J127="Yes",INDEX('Availability Payment'!$A$2:$A$745,MATCH(1,('Non Compliance input'!$B127='Availability Payment'!$B$2:$B$745)*('Non Compliance input'!$C127='Availability Payment'!$C$2:$C$745),0))," ")</f>
        <v xml:space="preserve"> </v>
      </c>
    </row>
    <row r="128" spans="1:15" ht="14.5" x14ac:dyDescent="0.35">
      <c r="A128" s="34" t="e">
        <f>IF(LEN(B128&gt;3),
(VLOOKUP(B128+(C128/24),HourEndingOutage!A:C,2,FALSE)),"")</f>
        <v>#N/A</v>
      </c>
      <c r="B128" s="120"/>
      <c r="C128" s="118"/>
      <c r="D128" s="118"/>
      <c r="E128" s="118"/>
      <c r="F128" s="118"/>
      <c r="G128" s="118"/>
      <c r="H128" s="119"/>
      <c r="I128" s="118"/>
      <c r="J128" s="118"/>
      <c r="K128" s="118"/>
      <c r="L128" s="118"/>
      <c r="M128" s="199" t="str" cm="1">
        <f t="array" ref="M128">IF($K128="Yes",INDEX('Availability Payment'!$A$2:$A$745,MATCH(1,('Non Compliance input'!$B128='Availability Payment'!$B$2:$B$745)*('Non Compliance input'!$C128='Availability Payment'!$C$2:$C$745),0))," ")</f>
        <v xml:space="preserve"> </v>
      </c>
      <c r="N128" s="199" t="str" cm="1">
        <f t="array" ref="N128">IF($H128="Yes",INDEX('Availability Payment'!$A$2:$A$745,MATCH(1,('Non Compliance input'!$B128='Availability Payment'!$B$2:$B$745)*('Non Compliance input'!$C128='Availability Payment'!$C$2:$C$745),0))," ")</f>
        <v xml:space="preserve"> </v>
      </c>
      <c r="O128" s="199" t="str" cm="1">
        <f t="array" ref="O128">IF($J128="Yes",INDEX('Availability Payment'!$A$2:$A$745,MATCH(1,('Non Compliance input'!$B128='Availability Payment'!$B$2:$B$745)*('Non Compliance input'!$C128='Availability Payment'!$C$2:$C$745),0))," ")</f>
        <v xml:space="preserve"> </v>
      </c>
    </row>
    <row r="129" spans="1:15" ht="14.5" x14ac:dyDescent="0.35">
      <c r="A129" s="34" t="e">
        <f>IF(LEN(B129&gt;3),
(VLOOKUP(B129+(C129/24),HourEndingOutage!A:C,2,FALSE)),"")</f>
        <v>#N/A</v>
      </c>
      <c r="B129" s="120"/>
      <c r="C129" s="118"/>
      <c r="D129" s="118"/>
      <c r="E129" s="118"/>
      <c r="F129" s="118"/>
      <c r="G129" s="118"/>
      <c r="H129" s="119"/>
      <c r="I129" s="118"/>
      <c r="J129" s="118"/>
      <c r="K129" s="118"/>
      <c r="L129" s="118"/>
      <c r="M129" s="199" t="str" cm="1">
        <f t="array" ref="M129">IF($K129="Yes",INDEX('Availability Payment'!$A$2:$A$745,MATCH(1,('Non Compliance input'!$B129='Availability Payment'!$B$2:$B$745)*('Non Compliance input'!$C129='Availability Payment'!$C$2:$C$745),0))," ")</f>
        <v xml:space="preserve"> </v>
      </c>
      <c r="N129" s="199" t="str" cm="1">
        <f t="array" ref="N129">IF($H129="Yes",INDEX('Availability Payment'!$A$2:$A$745,MATCH(1,('Non Compliance input'!$B129='Availability Payment'!$B$2:$B$745)*('Non Compliance input'!$C129='Availability Payment'!$C$2:$C$745),0))," ")</f>
        <v xml:space="preserve"> </v>
      </c>
      <c r="O129" s="199" t="str" cm="1">
        <f t="array" ref="O129">IF($J129="Yes",INDEX('Availability Payment'!$A$2:$A$745,MATCH(1,('Non Compliance input'!$B129='Availability Payment'!$B$2:$B$745)*('Non Compliance input'!$C129='Availability Payment'!$C$2:$C$745),0))," ")</f>
        <v xml:space="preserve"> </v>
      </c>
    </row>
    <row r="130" spans="1:15" ht="14.5" x14ac:dyDescent="0.35">
      <c r="A130" s="34" t="e">
        <f>IF(LEN(B130&gt;3),
(VLOOKUP(B130+(C130/24),HourEndingOutage!A:C,2,FALSE)),"")</f>
        <v>#N/A</v>
      </c>
      <c r="B130" s="120"/>
      <c r="C130" s="118"/>
      <c r="D130" s="118"/>
      <c r="E130" s="118"/>
      <c r="F130" s="118"/>
      <c r="G130" s="118"/>
      <c r="H130" s="119"/>
      <c r="I130" s="118"/>
      <c r="J130" s="118"/>
      <c r="K130" s="118"/>
      <c r="L130" s="118"/>
      <c r="M130" s="199" t="str" cm="1">
        <f t="array" ref="M130">IF($K130="Yes",INDEX('Availability Payment'!$A$2:$A$745,MATCH(1,('Non Compliance input'!$B130='Availability Payment'!$B$2:$B$745)*('Non Compliance input'!$C130='Availability Payment'!$C$2:$C$745),0))," ")</f>
        <v xml:space="preserve"> </v>
      </c>
      <c r="N130" s="199" t="str" cm="1">
        <f t="array" ref="N130">IF($H130="Yes",INDEX('Availability Payment'!$A$2:$A$745,MATCH(1,('Non Compliance input'!$B130='Availability Payment'!$B$2:$B$745)*('Non Compliance input'!$C130='Availability Payment'!$C$2:$C$745),0))," ")</f>
        <v xml:space="preserve"> </v>
      </c>
      <c r="O130" s="199" t="str" cm="1">
        <f t="array" ref="O130">IF($J130="Yes",INDEX('Availability Payment'!$A$2:$A$745,MATCH(1,('Non Compliance input'!$B130='Availability Payment'!$B$2:$B$745)*('Non Compliance input'!$C130='Availability Payment'!$C$2:$C$745),0))," ")</f>
        <v xml:space="preserve"> </v>
      </c>
    </row>
    <row r="131" spans="1:15" ht="14.5" x14ac:dyDescent="0.35">
      <c r="A131" s="34" t="e">
        <f>IF(LEN(B131&gt;3),
(VLOOKUP(B131+(C131/24),HourEndingOutage!A:C,2,FALSE)),"")</f>
        <v>#N/A</v>
      </c>
      <c r="B131" s="120"/>
      <c r="C131" s="118"/>
      <c r="D131" s="118"/>
      <c r="E131" s="118"/>
      <c r="F131" s="118"/>
      <c r="G131" s="118"/>
      <c r="H131" s="119"/>
      <c r="I131" s="118"/>
      <c r="J131" s="118"/>
      <c r="K131" s="118"/>
      <c r="L131" s="118"/>
      <c r="M131" s="199" t="str" cm="1">
        <f t="array" ref="M131">IF($K131="Yes",INDEX('Availability Payment'!$A$2:$A$745,MATCH(1,('Non Compliance input'!$B131='Availability Payment'!$B$2:$B$745)*('Non Compliance input'!$C131='Availability Payment'!$C$2:$C$745),0))," ")</f>
        <v xml:space="preserve"> </v>
      </c>
      <c r="N131" s="199" t="str" cm="1">
        <f t="array" ref="N131">IF($H131="Yes",INDEX('Availability Payment'!$A$2:$A$745,MATCH(1,('Non Compliance input'!$B131='Availability Payment'!$B$2:$B$745)*('Non Compliance input'!$C131='Availability Payment'!$C$2:$C$745),0))," ")</f>
        <v xml:space="preserve"> </v>
      </c>
      <c r="O131" s="199" t="str" cm="1">
        <f t="array" ref="O131">IF($J131="Yes",INDEX('Availability Payment'!$A$2:$A$745,MATCH(1,('Non Compliance input'!$B131='Availability Payment'!$B$2:$B$745)*('Non Compliance input'!$C131='Availability Payment'!$C$2:$C$745),0))," ")</f>
        <v xml:space="preserve"> </v>
      </c>
    </row>
    <row r="132" spans="1:15" ht="14.5" x14ac:dyDescent="0.35">
      <c r="A132" s="34" t="e">
        <f>IF(LEN(B132&gt;3),
(VLOOKUP(B132+(C132/24),HourEndingOutage!A:C,2,FALSE)),"")</f>
        <v>#N/A</v>
      </c>
      <c r="B132" s="120"/>
      <c r="C132" s="118"/>
      <c r="D132" s="118"/>
      <c r="E132" s="118"/>
      <c r="F132" s="118"/>
      <c r="G132" s="118"/>
      <c r="H132" s="119"/>
      <c r="I132" s="118"/>
      <c r="J132" s="118"/>
      <c r="K132" s="118"/>
      <c r="L132" s="118"/>
      <c r="M132" s="199" t="str" cm="1">
        <f t="array" ref="M132">IF($K132="Yes",INDEX('Availability Payment'!$A$2:$A$745,MATCH(1,('Non Compliance input'!$B132='Availability Payment'!$B$2:$B$745)*('Non Compliance input'!$C132='Availability Payment'!$C$2:$C$745),0))," ")</f>
        <v xml:space="preserve"> </v>
      </c>
      <c r="N132" s="199" t="str" cm="1">
        <f t="array" ref="N132">IF($H132="Yes",INDEX('Availability Payment'!$A$2:$A$745,MATCH(1,('Non Compliance input'!$B132='Availability Payment'!$B$2:$B$745)*('Non Compliance input'!$C132='Availability Payment'!$C$2:$C$745),0))," ")</f>
        <v xml:space="preserve"> </v>
      </c>
      <c r="O132" s="199" t="str" cm="1">
        <f t="array" ref="O132">IF($J132="Yes",INDEX('Availability Payment'!$A$2:$A$745,MATCH(1,('Non Compliance input'!$B132='Availability Payment'!$B$2:$B$745)*('Non Compliance input'!$C132='Availability Payment'!$C$2:$C$745),0))," ")</f>
        <v xml:space="preserve"> </v>
      </c>
    </row>
    <row r="133" spans="1:15" ht="14.5" x14ac:dyDescent="0.35">
      <c r="A133" s="34" t="e">
        <f>IF(LEN(B133&gt;3),
(VLOOKUP(B133+(C133/24),HourEndingOutage!A:C,2,FALSE)),"")</f>
        <v>#N/A</v>
      </c>
      <c r="B133" s="120"/>
      <c r="C133" s="118"/>
      <c r="D133" s="118"/>
      <c r="E133" s="118"/>
      <c r="F133" s="118"/>
      <c r="G133" s="118"/>
      <c r="H133" s="119"/>
      <c r="I133" s="118"/>
      <c r="J133" s="118"/>
      <c r="K133" s="118"/>
      <c r="L133" s="118"/>
      <c r="M133" s="199" t="str" cm="1">
        <f t="array" ref="M133">IF($K133="Yes",INDEX('Availability Payment'!$A$2:$A$745,MATCH(1,('Non Compliance input'!$B133='Availability Payment'!$B$2:$B$745)*('Non Compliance input'!$C133='Availability Payment'!$C$2:$C$745),0))," ")</f>
        <v xml:space="preserve"> </v>
      </c>
      <c r="N133" s="199" t="str" cm="1">
        <f t="array" ref="N133">IF($H133="Yes",INDEX('Availability Payment'!$A$2:$A$745,MATCH(1,('Non Compliance input'!$B133='Availability Payment'!$B$2:$B$745)*('Non Compliance input'!$C133='Availability Payment'!$C$2:$C$745),0))," ")</f>
        <v xml:space="preserve"> </v>
      </c>
      <c r="O133" s="199" t="str" cm="1">
        <f t="array" ref="O133">IF($J133="Yes",INDEX('Availability Payment'!$A$2:$A$745,MATCH(1,('Non Compliance input'!$B133='Availability Payment'!$B$2:$B$745)*('Non Compliance input'!$C133='Availability Payment'!$C$2:$C$745),0))," ")</f>
        <v xml:space="preserve"> </v>
      </c>
    </row>
    <row r="134" spans="1:15" ht="14.5" x14ac:dyDescent="0.35">
      <c r="A134" s="34" t="e">
        <f>IF(LEN(B134&gt;3),
(VLOOKUP(B134+(C134/24),HourEndingOutage!A:C,2,FALSE)),"")</f>
        <v>#N/A</v>
      </c>
      <c r="B134" s="120"/>
      <c r="C134" s="118"/>
      <c r="D134" s="118"/>
      <c r="E134" s="118"/>
      <c r="F134" s="118"/>
      <c r="G134" s="118"/>
      <c r="H134" s="119"/>
      <c r="I134" s="118"/>
      <c r="J134" s="118"/>
      <c r="K134" s="118"/>
      <c r="L134" s="118"/>
      <c r="M134" s="199" t="str" cm="1">
        <f t="array" ref="M134">IF($K134="Yes",INDEX('Availability Payment'!$A$2:$A$745,MATCH(1,('Non Compliance input'!$B134='Availability Payment'!$B$2:$B$745)*('Non Compliance input'!$C134='Availability Payment'!$C$2:$C$745),0))," ")</f>
        <v xml:space="preserve"> </v>
      </c>
      <c r="N134" s="199" t="str" cm="1">
        <f t="array" ref="N134">IF($H134="Yes",INDEX('Availability Payment'!$A$2:$A$745,MATCH(1,('Non Compliance input'!$B134='Availability Payment'!$B$2:$B$745)*('Non Compliance input'!$C134='Availability Payment'!$C$2:$C$745),0))," ")</f>
        <v xml:space="preserve"> </v>
      </c>
      <c r="O134" s="199" t="str" cm="1">
        <f t="array" ref="O134">IF($J134="Yes",INDEX('Availability Payment'!$A$2:$A$745,MATCH(1,('Non Compliance input'!$B134='Availability Payment'!$B$2:$B$745)*('Non Compliance input'!$C134='Availability Payment'!$C$2:$C$745),0))," ")</f>
        <v xml:space="preserve"> </v>
      </c>
    </row>
    <row r="135" spans="1:15" ht="14.5" x14ac:dyDescent="0.35">
      <c r="A135" s="34" t="e">
        <f>IF(LEN(B135&gt;3),
(VLOOKUP(B135+(C135/24),HourEndingOutage!A:C,2,FALSE)),"")</f>
        <v>#N/A</v>
      </c>
      <c r="B135" s="120"/>
      <c r="C135" s="118"/>
      <c r="D135" s="118"/>
      <c r="E135" s="118"/>
      <c r="F135" s="118"/>
      <c r="G135" s="118"/>
      <c r="H135" s="119"/>
      <c r="I135" s="118"/>
      <c r="J135" s="118"/>
      <c r="K135" s="118"/>
      <c r="L135" s="118"/>
      <c r="M135" s="199" t="str" cm="1">
        <f t="array" ref="M135">IF($K135="Yes",INDEX('Availability Payment'!$A$2:$A$745,MATCH(1,('Non Compliance input'!$B135='Availability Payment'!$B$2:$B$745)*('Non Compliance input'!$C135='Availability Payment'!$C$2:$C$745),0))," ")</f>
        <v xml:space="preserve"> </v>
      </c>
      <c r="N135" s="199" t="str" cm="1">
        <f t="array" ref="N135">IF($H135="Yes",INDEX('Availability Payment'!$A$2:$A$745,MATCH(1,('Non Compliance input'!$B135='Availability Payment'!$B$2:$B$745)*('Non Compliance input'!$C135='Availability Payment'!$C$2:$C$745),0))," ")</f>
        <v xml:space="preserve"> </v>
      </c>
      <c r="O135" s="199" t="str" cm="1">
        <f t="array" ref="O135">IF($J135="Yes",INDEX('Availability Payment'!$A$2:$A$745,MATCH(1,('Non Compliance input'!$B135='Availability Payment'!$B$2:$B$745)*('Non Compliance input'!$C135='Availability Payment'!$C$2:$C$745),0))," ")</f>
        <v xml:space="preserve"> </v>
      </c>
    </row>
    <row r="136" spans="1:15" ht="14.5" x14ac:dyDescent="0.35">
      <c r="A136" s="34" t="e">
        <f>IF(LEN(B136&gt;3),
(VLOOKUP(B136+(C136/24),HourEndingOutage!A:C,2,FALSE)),"")</f>
        <v>#N/A</v>
      </c>
      <c r="B136" s="120"/>
      <c r="C136" s="118"/>
      <c r="D136" s="118"/>
      <c r="E136" s="118"/>
      <c r="F136" s="118"/>
      <c r="G136" s="118"/>
      <c r="H136" s="119"/>
      <c r="I136" s="118"/>
      <c r="J136" s="118"/>
      <c r="K136" s="118"/>
      <c r="L136" s="118"/>
      <c r="M136" s="199" t="str" cm="1">
        <f t="array" ref="M136">IF($K136="Yes",INDEX('Availability Payment'!$A$2:$A$745,MATCH(1,('Non Compliance input'!$B136='Availability Payment'!$B$2:$B$745)*('Non Compliance input'!$C136='Availability Payment'!$C$2:$C$745),0))," ")</f>
        <v xml:space="preserve"> </v>
      </c>
      <c r="N136" s="199" t="str" cm="1">
        <f t="array" ref="N136">IF($H136="Yes",INDEX('Availability Payment'!$A$2:$A$745,MATCH(1,('Non Compliance input'!$B136='Availability Payment'!$B$2:$B$745)*('Non Compliance input'!$C136='Availability Payment'!$C$2:$C$745),0))," ")</f>
        <v xml:space="preserve"> </v>
      </c>
      <c r="O136" s="199" t="str" cm="1">
        <f t="array" ref="O136">IF($J136="Yes",INDEX('Availability Payment'!$A$2:$A$745,MATCH(1,('Non Compliance input'!$B136='Availability Payment'!$B$2:$B$745)*('Non Compliance input'!$C136='Availability Payment'!$C$2:$C$745),0))," ")</f>
        <v xml:space="preserve"> </v>
      </c>
    </row>
    <row r="137" spans="1:15" ht="14.5" x14ac:dyDescent="0.35">
      <c r="A137" s="34" t="e">
        <f>IF(LEN(B137&gt;3),
(VLOOKUP(B137+(C137/24),HourEndingOutage!A:C,2,FALSE)),"")</f>
        <v>#N/A</v>
      </c>
      <c r="B137" s="120"/>
      <c r="C137" s="118"/>
      <c r="D137" s="118"/>
      <c r="E137" s="118"/>
      <c r="F137" s="118"/>
      <c r="G137" s="118"/>
      <c r="H137" s="119"/>
      <c r="I137" s="118"/>
      <c r="J137" s="118"/>
      <c r="K137" s="118"/>
      <c r="L137" s="118"/>
      <c r="M137" s="199" t="str" cm="1">
        <f t="array" ref="M137">IF($K137="Yes",INDEX('Availability Payment'!$A$2:$A$745,MATCH(1,('Non Compliance input'!$B137='Availability Payment'!$B$2:$B$745)*('Non Compliance input'!$C137='Availability Payment'!$C$2:$C$745),0))," ")</f>
        <v xml:space="preserve"> </v>
      </c>
      <c r="N137" s="199" t="str" cm="1">
        <f t="array" ref="N137">IF($H137="Yes",INDEX('Availability Payment'!$A$2:$A$745,MATCH(1,('Non Compliance input'!$B137='Availability Payment'!$B$2:$B$745)*('Non Compliance input'!$C137='Availability Payment'!$C$2:$C$745),0))," ")</f>
        <v xml:space="preserve"> </v>
      </c>
      <c r="O137" s="199" t="str" cm="1">
        <f t="array" ref="O137">IF($J137="Yes",INDEX('Availability Payment'!$A$2:$A$745,MATCH(1,('Non Compliance input'!$B137='Availability Payment'!$B$2:$B$745)*('Non Compliance input'!$C137='Availability Payment'!$C$2:$C$745),0))," ")</f>
        <v xml:space="preserve"> </v>
      </c>
    </row>
    <row r="138" spans="1:15" ht="14.5" x14ac:dyDescent="0.35">
      <c r="A138" s="34" t="e">
        <f>IF(LEN(B138&gt;3),
(VLOOKUP(B138+(C138/24),HourEndingOutage!A:C,2,FALSE)),"")</f>
        <v>#N/A</v>
      </c>
      <c r="B138" s="120"/>
      <c r="C138" s="118"/>
      <c r="D138" s="118"/>
      <c r="E138" s="118"/>
      <c r="F138" s="118"/>
      <c r="G138" s="118"/>
      <c r="H138" s="119"/>
      <c r="I138" s="118"/>
      <c r="J138" s="118"/>
      <c r="K138" s="118"/>
      <c r="L138" s="118"/>
      <c r="M138" s="199" t="str" cm="1">
        <f t="array" ref="M138">IF($K138="Yes",INDEX('Availability Payment'!$A$2:$A$745,MATCH(1,('Non Compliance input'!$B138='Availability Payment'!$B$2:$B$745)*('Non Compliance input'!$C138='Availability Payment'!$C$2:$C$745),0))," ")</f>
        <v xml:space="preserve"> </v>
      </c>
      <c r="N138" s="199" t="str" cm="1">
        <f t="array" ref="N138">IF($H138="Yes",INDEX('Availability Payment'!$A$2:$A$745,MATCH(1,('Non Compliance input'!$B138='Availability Payment'!$B$2:$B$745)*('Non Compliance input'!$C138='Availability Payment'!$C$2:$C$745),0))," ")</f>
        <v xml:space="preserve"> </v>
      </c>
      <c r="O138" s="199" t="str" cm="1">
        <f t="array" ref="O138">IF($J138="Yes",INDEX('Availability Payment'!$A$2:$A$745,MATCH(1,('Non Compliance input'!$B138='Availability Payment'!$B$2:$B$745)*('Non Compliance input'!$C138='Availability Payment'!$C$2:$C$745),0))," ")</f>
        <v xml:space="preserve"> </v>
      </c>
    </row>
    <row r="139" spans="1:15" ht="14.5" x14ac:dyDescent="0.35">
      <c r="A139" s="34" t="e">
        <f>IF(LEN(B139&gt;3),
(VLOOKUP(B139+(C139/24),HourEndingOutage!A:C,2,FALSE)),"")</f>
        <v>#N/A</v>
      </c>
      <c r="B139" s="120"/>
      <c r="C139" s="118"/>
      <c r="D139" s="118"/>
      <c r="E139" s="118"/>
      <c r="F139" s="118"/>
      <c r="G139" s="118"/>
      <c r="H139" s="119"/>
      <c r="I139" s="118"/>
      <c r="J139" s="118"/>
      <c r="K139" s="118"/>
      <c r="L139" s="118"/>
      <c r="M139" s="199" t="str" cm="1">
        <f t="array" ref="M139">IF($K139="Yes",INDEX('Availability Payment'!$A$2:$A$745,MATCH(1,('Non Compliance input'!$B139='Availability Payment'!$B$2:$B$745)*('Non Compliance input'!$C139='Availability Payment'!$C$2:$C$745),0))," ")</f>
        <v xml:space="preserve"> </v>
      </c>
      <c r="N139" s="199" t="str" cm="1">
        <f t="array" ref="N139">IF($H139="Yes",INDEX('Availability Payment'!$A$2:$A$745,MATCH(1,('Non Compliance input'!$B139='Availability Payment'!$B$2:$B$745)*('Non Compliance input'!$C139='Availability Payment'!$C$2:$C$745),0))," ")</f>
        <v xml:space="preserve"> </v>
      </c>
      <c r="O139" s="199" t="str" cm="1">
        <f t="array" ref="O139">IF($J139="Yes",INDEX('Availability Payment'!$A$2:$A$745,MATCH(1,('Non Compliance input'!$B139='Availability Payment'!$B$2:$B$745)*('Non Compliance input'!$C139='Availability Payment'!$C$2:$C$745),0))," ")</f>
        <v xml:space="preserve"> </v>
      </c>
    </row>
    <row r="140" spans="1:15" ht="14.5" x14ac:dyDescent="0.35">
      <c r="A140" s="34" t="e">
        <f>IF(LEN(B140&gt;3),
(VLOOKUP(B140+(C140/24),HourEndingOutage!A:C,2,FALSE)),"")</f>
        <v>#N/A</v>
      </c>
      <c r="B140" s="120"/>
      <c r="C140" s="118"/>
      <c r="D140" s="118"/>
      <c r="E140" s="118"/>
      <c r="F140" s="118"/>
      <c r="G140" s="118"/>
      <c r="H140" s="119"/>
      <c r="I140" s="118"/>
      <c r="J140" s="118"/>
      <c r="K140" s="118"/>
      <c r="L140" s="118"/>
      <c r="M140" s="199" t="str" cm="1">
        <f t="array" ref="M140">IF($K140="Yes",INDEX('Availability Payment'!$A$2:$A$745,MATCH(1,('Non Compliance input'!$B140='Availability Payment'!$B$2:$B$745)*('Non Compliance input'!$C140='Availability Payment'!$C$2:$C$745),0))," ")</f>
        <v xml:space="preserve"> </v>
      </c>
      <c r="N140" s="199" t="str" cm="1">
        <f t="array" ref="N140">IF($H140="Yes",INDEX('Availability Payment'!$A$2:$A$745,MATCH(1,('Non Compliance input'!$B140='Availability Payment'!$B$2:$B$745)*('Non Compliance input'!$C140='Availability Payment'!$C$2:$C$745),0))," ")</f>
        <v xml:space="preserve"> </v>
      </c>
      <c r="O140" s="199" t="str" cm="1">
        <f t="array" ref="O140">IF($J140="Yes",INDEX('Availability Payment'!$A$2:$A$745,MATCH(1,('Non Compliance input'!$B140='Availability Payment'!$B$2:$B$745)*('Non Compliance input'!$C140='Availability Payment'!$C$2:$C$745),0))," ")</f>
        <v xml:space="preserve"> </v>
      </c>
    </row>
    <row r="141" spans="1:15" ht="14.5" x14ac:dyDescent="0.35">
      <c r="A141" s="34" t="e">
        <f>IF(LEN(B141&gt;3),
(VLOOKUP(B141+(C141/24),HourEndingOutage!A:C,2,FALSE)),"")</f>
        <v>#N/A</v>
      </c>
      <c r="B141" s="120"/>
      <c r="C141" s="118"/>
      <c r="D141" s="118"/>
      <c r="E141" s="118"/>
      <c r="F141" s="118"/>
      <c r="G141" s="118"/>
      <c r="H141" s="119"/>
      <c r="I141" s="118"/>
      <c r="J141" s="118"/>
      <c r="K141" s="118"/>
      <c r="L141" s="118"/>
      <c r="M141" s="199" t="str" cm="1">
        <f t="array" ref="M141">IF($K141="Yes",INDEX('Availability Payment'!$A$2:$A$745,MATCH(1,('Non Compliance input'!$B141='Availability Payment'!$B$2:$B$745)*('Non Compliance input'!$C141='Availability Payment'!$C$2:$C$745),0))," ")</f>
        <v xml:space="preserve"> </v>
      </c>
      <c r="N141" s="199" t="str" cm="1">
        <f t="array" ref="N141">IF($H141="Yes",INDEX('Availability Payment'!$A$2:$A$745,MATCH(1,('Non Compliance input'!$B141='Availability Payment'!$B$2:$B$745)*('Non Compliance input'!$C141='Availability Payment'!$C$2:$C$745),0))," ")</f>
        <v xml:space="preserve"> </v>
      </c>
      <c r="O141" s="199" t="str" cm="1">
        <f t="array" ref="O141">IF($J141="Yes",INDEX('Availability Payment'!$A$2:$A$745,MATCH(1,('Non Compliance input'!$B141='Availability Payment'!$B$2:$B$745)*('Non Compliance input'!$C141='Availability Payment'!$C$2:$C$745),0))," ")</f>
        <v xml:space="preserve"> </v>
      </c>
    </row>
    <row r="142" spans="1:15" ht="14.5" x14ac:dyDescent="0.35">
      <c r="A142" s="34" t="e">
        <f>IF(LEN(B142&gt;3),
(VLOOKUP(B142+(C142/24),HourEndingOutage!A:C,2,FALSE)),"")</f>
        <v>#N/A</v>
      </c>
      <c r="B142" s="120"/>
      <c r="C142" s="118"/>
      <c r="D142" s="118"/>
      <c r="E142" s="118"/>
      <c r="F142" s="118"/>
      <c r="G142" s="118"/>
      <c r="H142" s="119"/>
      <c r="I142" s="118"/>
      <c r="J142" s="118"/>
      <c r="K142" s="118"/>
      <c r="L142" s="118"/>
      <c r="M142" s="199" t="str" cm="1">
        <f t="array" ref="M142">IF($K142="Yes",INDEX('Availability Payment'!$A$2:$A$745,MATCH(1,('Non Compliance input'!$B142='Availability Payment'!$B$2:$B$745)*('Non Compliance input'!$C142='Availability Payment'!$C$2:$C$745),0))," ")</f>
        <v xml:space="preserve"> </v>
      </c>
      <c r="N142" s="199" t="str" cm="1">
        <f t="array" ref="N142">IF($H142="Yes",INDEX('Availability Payment'!$A$2:$A$745,MATCH(1,('Non Compliance input'!$B142='Availability Payment'!$B$2:$B$745)*('Non Compliance input'!$C142='Availability Payment'!$C$2:$C$745),0))," ")</f>
        <v xml:space="preserve"> </v>
      </c>
      <c r="O142" s="199" t="str" cm="1">
        <f t="array" ref="O142">IF($J142="Yes",INDEX('Availability Payment'!$A$2:$A$745,MATCH(1,('Non Compliance input'!$B142='Availability Payment'!$B$2:$B$745)*('Non Compliance input'!$C142='Availability Payment'!$C$2:$C$745),0))," ")</f>
        <v xml:space="preserve"> </v>
      </c>
    </row>
    <row r="143" spans="1:15" ht="14.5" x14ac:dyDescent="0.35">
      <c r="A143" s="34" t="e">
        <f>IF(LEN(B143&gt;3),
(VLOOKUP(B143+(C143/24),HourEndingOutage!A:C,2,FALSE)),"")</f>
        <v>#N/A</v>
      </c>
      <c r="B143" s="120"/>
      <c r="C143" s="118"/>
      <c r="D143" s="118"/>
      <c r="E143" s="118"/>
      <c r="F143" s="118"/>
      <c r="G143" s="118"/>
      <c r="H143" s="119"/>
      <c r="I143" s="118"/>
      <c r="J143" s="118"/>
      <c r="K143" s="118"/>
      <c r="L143" s="118"/>
      <c r="M143" s="199" t="str" cm="1">
        <f t="array" ref="M143">IF($K143="Yes",INDEX('Availability Payment'!$A$2:$A$745,MATCH(1,('Non Compliance input'!$B143='Availability Payment'!$B$2:$B$745)*('Non Compliance input'!$C143='Availability Payment'!$C$2:$C$745),0))," ")</f>
        <v xml:space="preserve"> </v>
      </c>
      <c r="N143" s="199" t="str" cm="1">
        <f t="array" ref="N143">IF($H143="Yes",INDEX('Availability Payment'!$A$2:$A$745,MATCH(1,('Non Compliance input'!$B143='Availability Payment'!$B$2:$B$745)*('Non Compliance input'!$C143='Availability Payment'!$C$2:$C$745),0))," ")</f>
        <v xml:space="preserve"> </v>
      </c>
      <c r="O143" s="199" t="str" cm="1">
        <f t="array" ref="O143">IF($J143="Yes",INDEX('Availability Payment'!$A$2:$A$745,MATCH(1,('Non Compliance input'!$B143='Availability Payment'!$B$2:$B$745)*('Non Compliance input'!$C143='Availability Payment'!$C$2:$C$745),0))," ")</f>
        <v xml:space="preserve"> </v>
      </c>
    </row>
    <row r="144" spans="1:15" ht="14.5" x14ac:dyDescent="0.35">
      <c r="A144" s="34" t="e">
        <f>IF(LEN(B144&gt;3),
(VLOOKUP(B144+(C144/24),HourEndingOutage!A:C,2,FALSE)),"")</f>
        <v>#N/A</v>
      </c>
      <c r="B144" s="120"/>
      <c r="C144" s="118"/>
      <c r="D144" s="118"/>
      <c r="E144" s="118"/>
      <c r="F144" s="118"/>
      <c r="G144" s="118"/>
      <c r="H144" s="119"/>
      <c r="I144" s="118"/>
      <c r="J144" s="118"/>
      <c r="K144" s="118"/>
      <c r="L144" s="118"/>
      <c r="M144" s="199" t="str" cm="1">
        <f t="array" ref="M144">IF($K144="Yes",INDEX('Availability Payment'!$A$2:$A$745,MATCH(1,('Non Compliance input'!$B144='Availability Payment'!$B$2:$B$745)*('Non Compliance input'!$C144='Availability Payment'!$C$2:$C$745),0))," ")</f>
        <v xml:space="preserve"> </v>
      </c>
      <c r="N144" s="199" t="str" cm="1">
        <f t="array" ref="N144">IF($H144="Yes",INDEX('Availability Payment'!$A$2:$A$745,MATCH(1,('Non Compliance input'!$B144='Availability Payment'!$B$2:$B$745)*('Non Compliance input'!$C144='Availability Payment'!$C$2:$C$745),0))," ")</f>
        <v xml:space="preserve"> </v>
      </c>
      <c r="O144" s="199" t="str" cm="1">
        <f t="array" ref="O144">IF($J144="Yes",INDEX('Availability Payment'!$A$2:$A$745,MATCH(1,('Non Compliance input'!$B144='Availability Payment'!$B$2:$B$745)*('Non Compliance input'!$C144='Availability Payment'!$C$2:$C$745),0))," ")</f>
        <v xml:space="preserve"> </v>
      </c>
    </row>
    <row r="145" spans="1:23" ht="14.5" x14ac:dyDescent="0.35">
      <c r="A145" s="34" t="e">
        <f>IF(LEN(B145&gt;3),
(VLOOKUP(B145+(C145/24),HourEndingOutage!A:C,2,FALSE)),"")</f>
        <v>#N/A</v>
      </c>
      <c r="B145" s="120"/>
      <c r="C145" s="118"/>
      <c r="D145" s="118"/>
      <c r="E145" s="118"/>
      <c r="F145" s="118"/>
      <c r="G145" s="118"/>
      <c r="H145" s="119"/>
      <c r="I145" s="118"/>
      <c r="J145" s="118"/>
      <c r="K145" s="118"/>
      <c r="L145" s="118"/>
      <c r="M145" s="199" t="str" cm="1">
        <f t="array" ref="M145">IF($K145="Yes",INDEX('Availability Payment'!$A$2:$A$745,MATCH(1,('Non Compliance input'!$B145='Availability Payment'!$B$2:$B$745)*('Non Compliance input'!$C145='Availability Payment'!$C$2:$C$745),0))," ")</f>
        <v xml:space="preserve"> </v>
      </c>
      <c r="N145" s="199" t="str" cm="1">
        <f t="array" ref="N145">IF($H145="Yes",INDEX('Availability Payment'!$A$2:$A$745,MATCH(1,('Non Compliance input'!$B145='Availability Payment'!$B$2:$B$745)*('Non Compliance input'!$C145='Availability Payment'!$C$2:$C$745),0))," ")</f>
        <v xml:space="preserve"> </v>
      </c>
      <c r="O145" s="199" t="str" cm="1">
        <f t="array" ref="O145">IF($J145="Yes",INDEX('Availability Payment'!$A$2:$A$745,MATCH(1,('Non Compliance input'!$B145='Availability Payment'!$B$2:$B$745)*('Non Compliance input'!$C145='Availability Payment'!$C$2:$C$745),0))," ")</f>
        <v xml:space="preserve"> </v>
      </c>
    </row>
    <row r="146" spans="1:23" ht="14.5" x14ac:dyDescent="0.35">
      <c r="A146" s="34" t="e">
        <f>IF(LEN(B146&gt;3),
(VLOOKUP(B146+(C146/24),HourEndingOutage!A:C,2,FALSE)),"")</f>
        <v>#N/A</v>
      </c>
      <c r="B146" s="120"/>
      <c r="C146" s="118"/>
      <c r="D146" s="118"/>
      <c r="E146" s="118"/>
      <c r="F146" s="118"/>
      <c r="G146" s="118"/>
      <c r="H146" s="119"/>
      <c r="I146" s="118"/>
      <c r="J146" s="118"/>
      <c r="K146" s="118"/>
      <c r="L146" s="118"/>
      <c r="M146" s="199" t="str" cm="1">
        <f t="array" ref="M146">IF($K146="Yes",INDEX('Availability Payment'!$A$2:$A$745,MATCH(1,('Non Compliance input'!$B146='Availability Payment'!$B$2:$B$745)*('Non Compliance input'!$C146='Availability Payment'!$C$2:$C$745),0))," ")</f>
        <v xml:space="preserve"> </v>
      </c>
      <c r="N146" s="199" t="str" cm="1">
        <f t="array" ref="N146">IF($H146="Yes",INDEX('Availability Payment'!$A$2:$A$745,MATCH(1,('Non Compliance input'!$B146='Availability Payment'!$B$2:$B$745)*('Non Compliance input'!$C146='Availability Payment'!$C$2:$C$745),0))," ")</f>
        <v xml:space="preserve"> </v>
      </c>
      <c r="O146" s="199" t="str" cm="1">
        <f t="array" ref="O146">IF($J146="Yes",INDEX('Availability Payment'!$A$2:$A$745,MATCH(1,('Non Compliance input'!$B146='Availability Payment'!$B$2:$B$745)*('Non Compliance input'!$C146='Availability Payment'!$C$2:$C$745),0))," ")</f>
        <v xml:space="preserve"> </v>
      </c>
    </row>
    <row r="147" spans="1:23" ht="14.5" x14ac:dyDescent="0.35">
      <c r="A147" s="34" t="e">
        <f>IF(LEN(B147&gt;3),
(VLOOKUP(B147+(C147/24),HourEndingOutage!A:C,2,FALSE)),"")</f>
        <v>#N/A</v>
      </c>
      <c r="B147" s="120"/>
      <c r="C147" s="118"/>
      <c r="D147" s="118"/>
      <c r="E147" s="118"/>
      <c r="F147" s="118"/>
      <c r="G147" s="118"/>
      <c r="H147" s="119"/>
      <c r="I147" s="118"/>
      <c r="J147" s="118"/>
      <c r="K147" s="118"/>
      <c r="L147" s="118"/>
      <c r="M147" s="199" t="str" cm="1">
        <f t="array" ref="M147">IF($K147="Yes",INDEX('Availability Payment'!$A$2:$A$745,MATCH(1,('Non Compliance input'!$B147='Availability Payment'!$B$2:$B$745)*('Non Compliance input'!$C147='Availability Payment'!$C$2:$C$745),0))," ")</f>
        <v xml:space="preserve"> </v>
      </c>
      <c r="N147" s="199" t="str" cm="1">
        <f t="array" ref="N147">IF($H147="Yes",INDEX('Availability Payment'!$A$2:$A$745,MATCH(1,('Non Compliance input'!$B147='Availability Payment'!$B$2:$B$745)*('Non Compliance input'!$C147='Availability Payment'!$C$2:$C$745),0))," ")</f>
        <v xml:space="preserve"> </v>
      </c>
      <c r="O147" s="199" t="str" cm="1">
        <f t="array" ref="O147">IF($J147="Yes",INDEX('Availability Payment'!$A$2:$A$745,MATCH(1,('Non Compliance input'!$B147='Availability Payment'!$B$2:$B$745)*('Non Compliance input'!$C147='Availability Payment'!$C$2:$C$745),0))," ")</f>
        <v xml:space="preserve"> </v>
      </c>
    </row>
    <row r="148" spans="1:23" ht="14.5" x14ac:dyDescent="0.35">
      <c r="A148" s="34" t="e">
        <f>IF(LEN(B148&gt;3),
(VLOOKUP(B148+(C148/24),HourEndingOutage!A:C,2,FALSE)),"")</f>
        <v>#N/A</v>
      </c>
      <c r="B148" s="120"/>
      <c r="C148" s="118"/>
      <c r="D148" s="118"/>
      <c r="E148" s="118"/>
      <c r="F148" s="118"/>
      <c r="G148" s="118"/>
      <c r="H148" s="119"/>
      <c r="I148" s="118"/>
      <c r="J148" s="118"/>
      <c r="K148" s="118"/>
      <c r="L148" s="118"/>
      <c r="M148" s="199" t="str" cm="1">
        <f t="array" ref="M148">IF($K148="Yes",INDEX('Availability Payment'!$A$2:$A$745,MATCH(1,('Non Compliance input'!$B148='Availability Payment'!$B$2:$B$745)*('Non Compliance input'!$C148='Availability Payment'!$C$2:$C$745),0))," ")</f>
        <v xml:space="preserve"> </v>
      </c>
      <c r="N148" s="199" t="str" cm="1">
        <f t="array" ref="N148">IF($H148="Yes",INDEX('Availability Payment'!$A$2:$A$745,MATCH(1,('Non Compliance input'!$B148='Availability Payment'!$B$2:$B$745)*('Non Compliance input'!$C148='Availability Payment'!$C$2:$C$745),0))," ")</f>
        <v xml:space="preserve"> </v>
      </c>
      <c r="O148" s="199" t="str" cm="1">
        <f t="array" ref="O148">IF($J148="Yes",INDEX('Availability Payment'!$A$2:$A$745,MATCH(1,('Non Compliance input'!$B148='Availability Payment'!$B$2:$B$745)*('Non Compliance input'!$C148='Availability Payment'!$C$2:$C$745),0))," ")</f>
        <v xml:space="preserve"> </v>
      </c>
    </row>
    <row r="149" spans="1:23" ht="14.5" x14ac:dyDescent="0.35">
      <c r="A149" s="34" t="e">
        <f>IF(LEN(B149&gt;3),
(VLOOKUP(B149+(C149/24),HourEndingOutage!A:C,2,FALSE)),"")</f>
        <v>#N/A</v>
      </c>
      <c r="B149" s="120"/>
      <c r="C149" s="118"/>
      <c r="D149" s="118"/>
      <c r="E149" s="118"/>
      <c r="F149" s="118"/>
      <c r="G149" s="118"/>
      <c r="H149" s="119"/>
      <c r="I149" s="118"/>
      <c r="J149" s="118"/>
      <c r="K149" s="118"/>
      <c r="L149" s="118"/>
      <c r="M149" s="199" t="str" cm="1">
        <f t="array" ref="M149">IF($K149="Yes",INDEX('Availability Payment'!$A$2:$A$745,MATCH(1,('Non Compliance input'!$B149='Availability Payment'!$B$2:$B$745)*('Non Compliance input'!$C149='Availability Payment'!$C$2:$C$745),0))," ")</f>
        <v xml:space="preserve"> </v>
      </c>
      <c r="N149" s="199" t="str" cm="1">
        <f t="array" ref="N149">IF($H149="Yes",INDEX('Availability Payment'!$A$2:$A$745,MATCH(1,('Non Compliance input'!$B149='Availability Payment'!$B$2:$B$745)*('Non Compliance input'!$C149='Availability Payment'!$C$2:$C$745),0))," ")</f>
        <v xml:space="preserve"> </v>
      </c>
      <c r="O149" s="199" t="str" cm="1">
        <f t="array" ref="O149">IF($J149="Yes",INDEX('Availability Payment'!$A$2:$A$745,MATCH(1,('Non Compliance input'!$B149='Availability Payment'!$B$2:$B$745)*('Non Compliance input'!$C149='Availability Payment'!$C$2:$C$745),0))," ")</f>
        <v xml:space="preserve"> </v>
      </c>
    </row>
    <row r="150" spans="1:23" ht="14.5" x14ac:dyDescent="0.35">
      <c r="A150" s="34" t="e">
        <f>IF(LEN(B150&gt;3),
(VLOOKUP(B150+(C150/24),HourEndingOutage!A:C,2,FALSE)),"")</f>
        <v>#N/A</v>
      </c>
      <c r="B150" s="120"/>
      <c r="C150" s="118"/>
      <c r="D150" s="118"/>
      <c r="E150" s="118"/>
      <c r="F150" s="118"/>
      <c r="G150" s="118"/>
      <c r="H150" s="119"/>
      <c r="I150" s="118"/>
      <c r="J150" s="118"/>
      <c r="K150" s="118"/>
      <c r="L150" s="118"/>
      <c r="M150" s="199" t="str" cm="1">
        <f t="array" ref="M150">IF($K150="Yes",INDEX('Availability Payment'!$A$2:$A$745,MATCH(1,('Non Compliance input'!$B150='Availability Payment'!$B$2:$B$745)*('Non Compliance input'!$C150='Availability Payment'!$C$2:$C$745),0))," ")</f>
        <v xml:space="preserve"> </v>
      </c>
      <c r="N150" s="199" t="str" cm="1">
        <f t="array" ref="N150">IF($H150="Yes",INDEX('Availability Payment'!$A$2:$A$745,MATCH(1,('Non Compliance input'!$B150='Availability Payment'!$B$2:$B$745)*('Non Compliance input'!$C150='Availability Payment'!$C$2:$C$745),0))," ")</f>
        <v xml:space="preserve"> </v>
      </c>
      <c r="O150" s="199" t="str" cm="1">
        <f t="array" ref="O150">IF($J150="Yes",INDEX('Availability Payment'!$A$2:$A$745,MATCH(1,('Non Compliance input'!$B150='Availability Payment'!$B$2:$B$745)*('Non Compliance input'!$C150='Availability Payment'!$C$2:$C$745),0))," ")</f>
        <v xml:space="preserve"> </v>
      </c>
    </row>
    <row r="151" spans="1:23" ht="14.5" x14ac:dyDescent="0.35">
      <c r="A151" s="34" t="e">
        <f>IF(LEN(B151&gt;3),
(VLOOKUP(B151+(C151/24),HourEndingOutage!A:C,2,FALSE)),"")</f>
        <v>#N/A</v>
      </c>
      <c r="B151" s="120"/>
      <c r="C151" s="118"/>
      <c r="D151" s="118"/>
      <c r="E151" s="118"/>
      <c r="F151" s="118"/>
      <c r="G151" s="118"/>
      <c r="H151" s="119"/>
      <c r="I151" s="118"/>
      <c r="J151" s="118"/>
      <c r="K151" s="118"/>
      <c r="L151" s="118"/>
      <c r="M151" s="199" t="str" cm="1">
        <f t="array" ref="M151">IF($K151="Yes",INDEX('Availability Payment'!$A$2:$A$745,MATCH(1,('Non Compliance input'!$B151='Availability Payment'!$B$2:$B$745)*('Non Compliance input'!$C151='Availability Payment'!$C$2:$C$745),0))," ")</f>
        <v xml:space="preserve"> </v>
      </c>
      <c r="N151" s="199" t="str" cm="1">
        <f t="array" ref="N151">IF($H151="Yes",INDEX('Availability Payment'!$A$2:$A$745,MATCH(1,('Non Compliance input'!$B151='Availability Payment'!$B$2:$B$745)*('Non Compliance input'!$C151='Availability Payment'!$C$2:$C$745),0))," ")</f>
        <v xml:space="preserve"> </v>
      </c>
      <c r="O151" s="199" t="str" cm="1">
        <f t="array" ref="O151">IF($J151="Yes",INDEX('Availability Payment'!$A$2:$A$745,MATCH(1,('Non Compliance input'!$B151='Availability Payment'!$B$2:$B$745)*('Non Compliance input'!$C151='Availability Payment'!$C$2:$C$745),0))," ")</f>
        <v xml:space="preserve"> </v>
      </c>
    </row>
    <row r="152" spans="1:23" ht="14.5" x14ac:dyDescent="0.35">
      <c r="A152" s="34" t="e">
        <f>IF(LEN(B152&gt;3),
(VLOOKUP(B152+(C152/24),HourEndingOutage!A:C,2,FALSE)),"")</f>
        <v>#N/A</v>
      </c>
      <c r="B152" s="120"/>
      <c r="C152" s="118"/>
      <c r="D152" s="118"/>
      <c r="E152" s="118"/>
      <c r="F152" s="118"/>
      <c r="G152" s="118"/>
      <c r="H152" s="119"/>
      <c r="I152" s="118"/>
      <c r="J152" s="118"/>
      <c r="K152" s="118"/>
      <c r="L152" s="118"/>
      <c r="M152" s="199" t="str" cm="1">
        <f t="array" ref="M152">IF($K152="Yes",INDEX('Availability Payment'!$A$2:$A$745,MATCH(1,('Non Compliance input'!$B152='Availability Payment'!$B$2:$B$745)*('Non Compliance input'!$C152='Availability Payment'!$C$2:$C$745),0))," ")</f>
        <v xml:space="preserve"> </v>
      </c>
      <c r="N152" s="199" t="str" cm="1">
        <f t="array" ref="N152">IF($H152="Yes",INDEX('Availability Payment'!$A$2:$A$745,MATCH(1,('Non Compliance input'!$B152='Availability Payment'!$B$2:$B$745)*('Non Compliance input'!$C152='Availability Payment'!$C$2:$C$745),0))," ")</f>
        <v xml:space="preserve"> </v>
      </c>
      <c r="O152" s="199" t="str" cm="1">
        <f t="array" ref="O152">IF($J152="Yes",INDEX('Availability Payment'!$A$2:$A$745,MATCH(1,('Non Compliance input'!$B152='Availability Payment'!$B$2:$B$745)*('Non Compliance input'!$C152='Availability Payment'!$C$2:$C$745),0))," ")</f>
        <v xml:space="preserve"> </v>
      </c>
    </row>
    <row r="153" spans="1:23" ht="14.5" x14ac:dyDescent="0.35">
      <c r="A153" s="34" t="e">
        <f>IF(LEN(B153&gt;3),
(VLOOKUP(B153+(C153/24),HourEndingOutage!A:C,2,FALSE)),"")</f>
        <v>#N/A</v>
      </c>
      <c r="B153" s="120"/>
      <c r="C153" s="118"/>
      <c r="D153" s="118"/>
      <c r="E153" s="118"/>
      <c r="F153" s="118"/>
      <c r="G153" s="118"/>
      <c r="H153" s="119"/>
      <c r="I153" s="118"/>
      <c r="J153" s="118"/>
      <c r="K153" s="118"/>
      <c r="L153" s="118"/>
      <c r="M153" s="199" t="str" cm="1">
        <f t="array" ref="M153">IF($K153="Yes",INDEX('Availability Payment'!$A$2:$A$745,MATCH(1,('Non Compliance input'!$B153='Availability Payment'!$B$2:$B$745)*('Non Compliance input'!$C153='Availability Payment'!$C$2:$C$745),0))," ")</f>
        <v xml:space="preserve"> </v>
      </c>
      <c r="N153" s="199" t="str" cm="1">
        <f t="array" ref="N153">IF($H153="Yes",INDEX('Availability Payment'!$A$2:$A$745,MATCH(1,('Non Compliance input'!$B153='Availability Payment'!$B$2:$B$745)*('Non Compliance input'!$C153='Availability Payment'!$C$2:$C$745),0))," ")</f>
        <v xml:space="preserve"> </v>
      </c>
      <c r="O153" s="199" t="str" cm="1">
        <f t="array" ref="O153">IF($J153="Yes",INDEX('Availability Payment'!$A$2:$A$745,MATCH(1,('Non Compliance input'!$B153='Availability Payment'!$B$2:$B$745)*('Non Compliance input'!$C153='Availability Payment'!$C$2:$C$745),0))," ")</f>
        <v xml:space="preserve"> </v>
      </c>
    </row>
    <row r="154" spans="1:23" ht="14.5" x14ac:dyDescent="0.35">
      <c r="A154" s="34" t="e">
        <f>IF(LEN(B154&gt;3),
(VLOOKUP(B154+(C154/24),HourEndingOutage!A:C,2,FALSE)),"")</f>
        <v>#N/A</v>
      </c>
      <c r="B154" s="120"/>
      <c r="C154" s="118"/>
      <c r="D154" s="118"/>
      <c r="E154" s="118"/>
      <c r="F154" s="118"/>
      <c r="G154" s="118"/>
      <c r="H154" s="119"/>
      <c r="I154" s="118"/>
      <c r="J154" s="118"/>
      <c r="K154" s="118"/>
      <c r="L154" s="118"/>
      <c r="M154" s="199" t="str" cm="1">
        <f t="array" ref="M154">IF($K154="Yes",INDEX('Availability Payment'!$A$2:$A$745,MATCH(1,('Non Compliance input'!$B154='Availability Payment'!$B$2:$B$745)*('Non Compliance input'!$C154='Availability Payment'!$C$2:$C$745),0))," ")</f>
        <v xml:space="preserve"> </v>
      </c>
      <c r="N154" s="199" t="str" cm="1">
        <f t="array" ref="N154">IF($H154="Yes",INDEX('Availability Payment'!$A$2:$A$745,MATCH(1,('Non Compliance input'!$B154='Availability Payment'!$B$2:$B$745)*('Non Compliance input'!$C154='Availability Payment'!$C$2:$C$745),0))," ")</f>
        <v xml:space="preserve"> </v>
      </c>
      <c r="O154" s="199" t="str" cm="1">
        <f t="array" ref="O154">IF($J154="Yes",INDEX('Availability Payment'!$A$2:$A$745,MATCH(1,('Non Compliance input'!$B154='Availability Payment'!$B$2:$B$745)*('Non Compliance input'!$C154='Availability Payment'!$C$2:$C$745),0))," ")</f>
        <v xml:space="preserve"> </v>
      </c>
    </row>
    <row r="155" spans="1:23" ht="14.5" x14ac:dyDescent="0.35">
      <c r="A155" s="34" t="e">
        <f>IF(LEN(B155&gt;3),
(VLOOKUP(B155+(C155/24),HourEndingOutage!A:C,2,FALSE)),"")</f>
        <v>#N/A</v>
      </c>
      <c r="B155" s="120"/>
      <c r="C155" s="118"/>
      <c r="D155" s="118"/>
      <c r="E155" s="118"/>
      <c r="F155" s="118"/>
      <c r="G155" s="118"/>
      <c r="H155" s="119"/>
      <c r="I155" s="118"/>
      <c r="J155" s="118"/>
      <c r="K155" s="118"/>
      <c r="L155" s="118"/>
      <c r="M155" s="199" t="str" cm="1">
        <f t="array" ref="M155">IF($K155="Yes",INDEX('Availability Payment'!$A$2:$A$745,MATCH(1,('Non Compliance input'!$B155='Availability Payment'!$B$2:$B$745)*('Non Compliance input'!$C155='Availability Payment'!$C$2:$C$745),0))," ")</f>
        <v xml:space="preserve"> </v>
      </c>
      <c r="N155" s="199" t="str" cm="1">
        <f t="array" ref="N155">IF($H155="Yes",INDEX('Availability Payment'!$A$2:$A$745,MATCH(1,('Non Compliance input'!$B155='Availability Payment'!$B$2:$B$745)*('Non Compliance input'!$C155='Availability Payment'!$C$2:$C$745),0))," ")</f>
        <v xml:space="preserve"> </v>
      </c>
      <c r="O155" s="199" t="str" cm="1">
        <f t="array" ref="O155">IF($J155="Yes",INDEX('Availability Payment'!$A$2:$A$745,MATCH(1,('Non Compliance input'!$B155='Availability Payment'!$B$2:$B$745)*('Non Compliance input'!$C155='Availability Payment'!$C$2:$C$745),0))," ")</f>
        <v xml:space="preserve"> </v>
      </c>
    </row>
    <row r="156" spans="1:23" ht="14.5" x14ac:dyDescent="0.35">
      <c r="A156" s="34" t="e">
        <f>IF(LEN(B156&gt;3),
(VLOOKUP(B156+(C156/24),HourEndingOutage!A:C,2,FALSE)),"")</f>
        <v>#N/A</v>
      </c>
      <c r="B156" s="120"/>
      <c r="C156" s="118"/>
      <c r="D156" s="118"/>
      <c r="E156" s="118"/>
      <c r="F156" s="118"/>
      <c r="G156" s="118"/>
      <c r="H156" s="119"/>
      <c r="I156" s="118"/>
      <c r="J156" s="118"/>
      <c r="K156" s="118"/>
      <c r="L156" s="118"/>
      <c r="M156" s="199" t="str" cm="1">
        <f t="array" ref="M156">IF($K156="Yes",INDEX('Availability Payment'!$A$2:$A$745,MATCH(1,('Non Compliance input'!$B156='Availability Payment'!$B$2:$B$745)*('Non Compliance input'!$C156='Availability Payment'!$C$2:$C$745),0))," ")</f>
        <v xml:space="preserve"> </v>
      </c>
      <c r="N156" s="199" t="str" cm="1">
        <f t="array" ref="N156">IF($H156="Yes",INDEX('Availability Payment'!$A$2:$A$745,MATCH(1,('Non Compliance input'!$B156='Availability Payment'!$B$2:$B$745)*('Non Compliance input'!$C156='Availability Payment'!$C$2:$C$745),0))," ")</f>
        <v xml:space="preserve"> </v>
      </c>
      <c r="O156" s="199" t="str" cm="1">
        <f t="array" ref="O156">IF($J156="Yes",INDEX('Availability Payment'!$A$2:$A$745,MATCH(1,('Non Compliance input'!$B156='Availability Payment'!$B$2:$B$745)*('Non Compliance input'!$C156='Availability Payment'!$C$2:$C$745),0))," ")</f>
        <v xml:space="preserve"> </v>
      </c>
    </row>
    <row r="158" spans="1:23" ht="13" x14ac:dyDescent="0.3">
      <c r="B158" s="271" t="s">
        <v>79</v>
      </c>
      <c r="C158" s="271"/>
      <c r="D158" s="271"/>
      <c r="E158" s="271"/>
      <c r="F158" s="271"/>
      <c r="G158" s="271"/>
      <c r="H158" s="271"/>
      <c r="I158" s="271"/>
      <c r="J158" s="271"/>
      <c r="K158" s="271"/>
      <c r="L158" s="271"/>
      <c r="M158" s="271"/>
      <c r="N158" s="271"/>
      <c r="O158" s="271"/>
      <c r="P158" s="271"/>
      <c r="Q158" s="271"/>
      <c r="R158" s="55" t="s">
        <v>52</v>
      </c>
      <c r="S158" s="46"/>
      <c r="T158" s="46"/>
      <c r="U158" s="46"/>
      <c r="V158" s="46"/>
      <c r="W158" s="46"/>
    </row>
    <row r="159" spans="1:23" ht="13" x14ac:dyDescent="0.3">
      <c r="B159" s="128"/>
      <c r="C159" s="128"/>
      <c r="D159" s="141"/>
      <c r="E159" s="141"/>
      <c r="F159" s="141"/>
      <c r="G159" s="141"/>
      <c r="H159" s="141"/>
      <c r="I159" s="141"/>
      <c r="J159" s="141"/>
      <c r="K159" s="128"/>
      <c r="L159" s="131"/>
      <c r="M159" s="128"/>
      <c r="N159" s="128"/>
      <c r="O159" s="141"/>
      <c r="P159" s="132"/>
      <c r="Q159" s="128"/>
      <c r="R159" s="46" t="s">
        <v>265</v>
      </c>
      <c r="S159" s="46"/>
      <c r="T159" s="46"/>
      <c r="U159" s="46"/>
      <c r="V159" s="46"/>
      <c r="W159" s="46"/>
    </row>
    <row r="160" spans="1:23" ht="13" x14ac:dyDescent="0.3">
      <c r="B160" s="128"/>
      <c r="C160" s="128"/>
      <c r="D160" s="141"/>
      <c r="E160" s="141"/>
      <c r="F160" s="141"/>
      <c r="G160" s="141"/>
      <c r="H160" s="141"/>
      <c r="I160" s="141"/>
      <c r="J160" s="141"/>
      <c r="K160" s="128"/>
      <c r="L160" s="131"/>
      <c r="M160" s="128"/>
      <c r="N160" s="128"/>
      <c r="O160" s="141"/>
      <c r="P160" s="132"/>
      <c r="Q160" s="128"/>
      <c r="R160" s="46" t="s">
        <v>44</v>
      </c>
      <c r="S160" s="46"/>
      <c r="T160" s="46"/>
      <c r="U160" s="46"/>
      <c r="V160" s="46"/>
      <c r="W160" s="46"/>
    </row>
    <row r="161" spans="2:23" ht="13" x14ac:dyDescent="0.3">
      <c r="B161" s="45" t="s">
        <v>270</v>
      </c>
      <c r="C161" s="46"/>
      <c r="D161" s="46"/>
      <c r="E161" s="46"/>
      <c r="F161" s="46"/>
      <c r="G161" s="45" t="s">
        <v>77</v>
      </c>
      <c r="H161" s="46"/>
      <c r="I161" s="46"/>
      <c r="J161" s="46"/>
      <c r="K161" s="46"/>
      <c r="L161" s="46"/>
      <c r="M161" s="46"/>
      <c r="P161" s="133"/>
      <c r="Q161" s="46"/>
      <c r="R161" s="55" t="s">
        <v>264</v>
      </c>
      <c r="S161" s="46"/>
      <c r="T161" s="46"/>
      <c r="U161" s="46"/>
      <c r="V161" s="46"/>
      <c r="W161" s="46"/>
    </row>
    <row r="162" spans="2:23" ht="72.5" x14ac:dyDescent="0.35">
      <c r="B162" s="129" t="s">
        <v>80</v>
      </c>
      <c r="C162" s="205" t="s">
        <v>326</v>
      </c>
      <c r="D162" s="205" t="s">
        <v>327</v>
      </c>
      <c r="E162" s="125" t="s">
        <v>77</v>
      </c>
      <c r="G162" s="125" t="s">
        <v>78</v>
      </c>
      <c r="H162" s="125" t="s">
        <v>81</v>
      </c>
      <c r="P162" s="133"/>
      <c r="R162" s="126" t="s">
        <v>82</v>
      </c>
      <c r="S162" s="46"/>
      <c r="T162" s="46"/>
      <c r="U162" s="46"/>
      <c r="V162" s="46"/>
      <c r="W162" s="46"/>
    </row>
    <row r="163" spans="2:23" ht="14.5" x14ac:dyDescent="0.35">
      <c r="B163" s="121">
        <v>44562</v>
      </c>
      <c r="C163" s="122">
        <v>2</v>
      </c>
      <c r="D163" s="124">
        <f>C163</f>
        <v>2</v>
      </c>
      <c r="E163" s="124">
        <f>IF(C163&gt;0,IF(D163&lt;=1,1,IF(D163=2,0.95,IF(D163=3,0.8,IF(D163=4,0.75,IF(D163=5,0.5,IF(D163&gt;=6,0.5)))))),1)</f>
        <v>0.95</v>
      </c>
      <c r="F163" s="144"/>
      <c r="G163" s="198">
        <v>1</v>
      </c>
      <c r="H163" s="198">
        <v>1</v>
      </c>
      <c r="I163" s="144"/>
      <c r="J163" s="144"/>
      <c r="P163" s="133"/>
      <c r="R163" s="55" t="s">
        <v>85</v>
      </c>
      <c r="S163" s="46"/>
      <c r="T163" s="46"/>
      <c r="U163" s="46"/>
      <c r="V163" s="46"/>
      <c r="W163" s="46"/>
    </row>
    <row r="164" spans="2:23" ht="14.5" x14ac:dyDescent="0.35">
      <c r="B164" s="121">
        <v>44593</v>
      </c>
      <c r="C164" s="122"/>
      <c r="D164" s="124">
        <f t="shared" ref="D164:D174" si="0">+C164+D163</f>
        <v>2</v>
      </c>
      <c r="E164" s="124">
        <f t="shared" ref="E164:E174" si="1">IF(C164&gt;0,IF(D164&lt;=1,1,IF(D164=2,0.95,IF(D164=3,0.8,IF(D164=4,0.75,IF(D164=5,0.5,IF(D164&gt;=6,0.5)))))),1)</f>
        <v>1</v>
      </c>
      <c r="F164" s="144"/>
      <c r="G164" s="198">
        <v>2</v>
      </c>
      <c r="H164" s="198">
        <v>0.95</v>
      </c>
      <c r="I164" s="144"/>
      <c r="J164" s="144"/>
      <c r="P164" s="133"/>
      <c r="R164" s="55" t="s">
        <v>83</v>
      </c>
      <c r="S164" s="46"/>
      <c r="T164" s="46"/>
      <c r="U164" s="46"/>
      <c r="V164" s="46"/>
      <c r="W164" s="46"/>
    </row>
    <row r="165" spans="2:23" ht="14.5" x14ac:dyDescent="0.35">
      <c r="B165" s="121">
        <v>44621</v>
      </c>
      <c r="C165" s="122"/>
      <c r="D165" s="124">
        <f t="shared" si="0"/>
        <v>2</v>
      </c>
      <c r="E165" s="124">
        <f t="shared" si="1"/>
        <v>1</v>
      </c>
      <c r="F165" s="144"/>
      <c r="G165" s="198">
        <v>3</v>
      </c>
      <c r="H165" s="198">
        <v>0.8</v>
      </c>
      <c r="I165" s="144"/>
      <c r="J165" s="144"/>
      <c r="P165" s="133"/>
      <c r="R165" s="55" t="s">
        <v>84</v>
      </c>
      <c r="S165" s="46"/>
      <c r="T165" s="46"/>
      <c r="U165" s="46"/>
      <c r="V165" s="46"/>
      <c r="W165" s="46"/>
    </row>
    <row r="166" spans="2:23" ht="14.5" x14ac:dyDescent="0.35">
      <c r="B166" s="121">
        <v>44652</v>
      </c>
      <c r="C166" s="122"/>
      <c r="D166" s="124">
        <f t="shared" si="0"/>
        <v>2</v>
      </c>
      <c r="E166" s="124">
        <f t="shared" si="1"/>
        <v>1</v>
      </c>
      <c r="F166" s="144"/>
      <c r="G166" s="198">
        <v>4</v>
      </c>
      <c r="H166" s="198">
        <v>0.75</v>
      </c>
      <c r="I166" s="144"/>
      <c r="J166" s="144"/>
      <c r="P166" s="133"/>
      <c r="R166" s="127" t="s">
        <v>86</v>
      </c>
      <c r="S166" s="46"/>
      <c r="T166" s="46"/>
      <c r="U166" s="46"/>
      <c r="V166" s="46"/>
      <c r="W166" s="46"/>
    </row>
    <row r="167" spans="2:23" ht="14.5" x14ac:dyDescent="0.35">
      <c r="B167" s="121">
        <v>44682</v>
      </c>
      <c r="C167" s="122"/>
      <c r="D167" s="124">
        <f t="shared" si="0"/>
        <v>2</v>
      </c>
      <c r="E167" s="124">
        <f t="shared" si="1"/>
        <v>1</v>
      </c>
      <c r="F167" s="144"/>
      <c r="G167" s="206" t="s">
        <v>328</v>
      </c>
      <c r="H167" s="198">
        <v>0.5</v>
      </c>
      <c r="I167" s="144"/>
      <c r="J167" s="144"/>
      <c r="P167" s="133"/>
    </row>
    <row r="168" spans="2:23" ht="14.5" x14ac:dyDescent="0.35">
      <c r="B168" s="121">
        <v>44713</v>
      </c>
      <c r="C168" s="122"/>
      <c r="D168" s="124">
        <f t="shared" si="0"/>
        <v>2</v>
      </c>
      <c r="E168" s="124">
        <f>IF(C168&gt;0,IF(D168&lt;=1,1,IF(D168=2,0.95,IF(D168=3,0.8,IF(D168=4,0.75,IF(D168=5,0.5,IF(D168&gt;=6,0.5)))))),1)</f>
        <v>1</v>
      </c>
      <c r="F168" s="144"/>
      <c r="G168" s="144"/>
      <c r="H168" s="144"/>
      <c r="N168" s="133"/>
    </row>
    <row r="169" spans="2:23" ht="14.5" x14ac:dyDescent="0.35">
      <c r="B169" s="121">
        <v>44743</v>
      </c>
      <c r="C169" s="122"/>
      <c r="D169" s="124">
        <f t="shared" si="0"/>
        <v>2</v>
      </c>
      <c r="E169" s="124">
        <f t="shared" si="1"/>
        <v>1</v>
      </c>
      <c r="F169" s="144"/>
      <c r="G169" s="144"/>
      <c r="H169" s="144"/>
      <c r="I169" s="144"/>
      <c r="J169" s="144"/>
      <c r="P169" s="133"/>
    </row>
    <row r="170" spans="2:23" ht="14.5" x14ac:dyDescent="0.35">
      <c r="B170" s="121">
        <v>44774</v>
      </c>
      <c r="C170" s="122"/>
      <c r="D170" s="124">
        <f t="shared" si="0"/>
        <v>2</v>
      </c>
      <c r="E170" s="124">
        <f t="shared" si="1"/>
        <v>1</v>
      </c>
      <c r="F170" s="144"/>
      <c r="G170" s="144"/>
      <c r="H170" s="144"/>
      <c r="I170" s="144"/>
      <c r="J170" s="144"/>
      <c r="P170" s="133"/>
    </row>
    <row r="171" spans="2:23" ht="14.5" x14ac:dyDescent="0.35">
      <c r="B171" s="121">
        <v>44805</v>
      </c>
      <c r="C171" s="122"/>
      <c r="D171" s="124">
        <f t="shared" si="0"/>
        <v>2</v>
      </c>
      <c r="E171" s="124">
        <f t="shared" si="1"/>
        <v>1</v>
      </c>
      <c r="F171" s="144"/>
      <c r="I171" s="144"/>
      <c r="J171" s="144"/>
      <c r="P171" s="133"/>
    </row>
    <row r="172" spans="2:23" ht="14.5" x14ac:dyDescent="0.35">
      <c r="B172" s="121">
        <v>44835</v>
      </c>
      <c r="C172" s="122"/>
      <c r="D172" s="124">
        <f t="shared" si="0"/>
        <v>2</v>
      </c>
      <c r="E172" s="124">
        <f t="shared" si="1"/>
        <v>1</v>
      </c>
      <c r="F172" s="144"/>
      <c r="I172" s="144"/>
      <c r="J172" s="144"/>
    </row>
    <row r="173" spans="2:23" ht="14.5" x14ac:dyDescent="0.35">
      <c r="B173" s="121">
        <v>44866</v>
      </c>
      <c r="C173" s="122"/>
      <c r="D173" s="124">
        <f t="shared" si="0"/>
        <v>2</v>
      </c>
      <c r="E173" s="124">
        <f t="shared" si="1"/>
        <v>1</v>
      </c>
      <c r="F173" s="144"/>
      <c r="I173" s="144"/>
      <c r="J173" s="144"/>
    </row>
    <row r="174" spans="2:23" ht="14.5" x14ac:dyDescent="0.35">
      <c r="B174" s="121">
        <v>44896</v>
      </c>
      <c r="C174" s="122"/>
      <c r="D174" s="124">
        <f t="shared" si="0"/>
        <v>2</v>
      </c>
      <c r="E174" s="124">
        <f t="shared" si="1"/>
        <v>1</v>
      </c>
      <c r="F174" s="144"/>
      <c r="I174" s="144"/>
      <c r="J174" s="144"/>
    </row>
    <row r="175" spans="2:23" ht="22.5" x14ac:dyDescent="0.45">
      <c r="Q175" s="123"/>
      <c r="R175" s="113"/>
      <c r="S175" s="113"/>
    </row>
    <row r="178" spans="2:2" ht="13" x14ac:dyDescent="0.3">
      <c r="B178" s="117"/>
    </row>
  </sheetData>
  <sheetProtection algorithmName="SHA-512" hashValue="9VZWWJ7xqryH3kp/rWsEA6+h21R3d7yUUas5i5IuC4cAmM8cd5Nr05fadXx+mhckESLqiKsHjSsJfXQlVRdzJg==" saltValue="CbL8gQm0SuoUylEF/P8j8w==" spinCount="100000" sheet="1" objects="1" scenarios="1"/>
  <mergeCells count="2">
    <mergeCell ref="B158:Q158"/>
    <mergeCell ref="B3:L3"/>
  </mergeCells>
  <dataValidations count="1">
    <dataValidation type="list" allowBlank="1" showInputMessage="1" showErrorMessage="1" sqref="G5:L156" xr:uid="{00000000-0002-0000-0400-000000000000}">
      <formula1>$Z$1:$Z$2</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2060"/>
  </sheetPr>
  <dimension ref="A1:M757"/>
  <sheetViews>
    <sheetView zoomScaleNormal="100" workbookViewId="0">
      <pane ySplit="1" topLeftCell="A89" activePane="bottomLeft" state="frozen"/>
      <selection activeCell="H26" sqref="H26"/>
      <selection pane="bottomLeft" activeCell="B95" sqref="B95"/>
    </sheetView>
  </sheetViews>
  <sheetFormatPr defaultRowHeight="12.5" x14ac:dyDescent="0.25"/>
  <cols>
    <col min="1" max="1" width="5.7265625" customWidth="1"/>
    <col min="2" max="2" width="10.453125" customWidth="1"/>
    <col min="3" max="3" width="3.453125" bestFit="1" customWidth="1"/>
    <col min="4" max="4" width="8.54296875" style="8" customWidth="1"/>
    <col min="5" max="12" width="14.54296875" customWidth="1"/>
    <col min="13" max="13" width="23.54296875" customWidth="1"/>
  </cols>
  <sheetData>
    <row r="1" spans="1:13" s="1" customFormat="1" ht="39" x14ac:dyDescent="0.3">
      <c r="A1" s="14" t="s">
        <v>7</v>
      </c>
      <c r="B1" s="14" t="s">
        <v>0</v>
      </c>
      <c r="C1" s="14" t="s">
        <v>1</v>
      </c>
      <c r="D1" s="14" t="s">
        <v>2</v>
      </c>
      <c r="E1" s="17" t="s">
        <v>75</v>
      </c>
      <c r="F1" s="13" t="s">
        <v>5</v>
      </c>
      <c r="G1" s="13" t="s">
        <v>284</v>
      </c>
      <c r="H1" s="13" t="s">
        <v>313</v>
      </c>
      <c r="I1" s="13" t="s">
        <v>76</v>
      </c>
      <c r="J1" s="13" t="s">
        <v>274</v>
      </c>
      <c r="K1" s="13" t="s">
        <v>281</v>
      </c>
      <c r="L1" s="13" t="s">
        <v>298</v>
      </c>
    </row>
    <row r="2" spans="1:13" x14ac:dyDescent="0.25">
      <c r="A2" s="15">
        <v>1</v>
      </c>
      <c r="B2" s="16">
        <f>Start_Date</f>
        <v>44562</v>
      </c>
      <c r="C2" s="15">
        <v>1</v>
      </c>
      <c r="D2" s="34" t="str">
        <f t="shared" ref="D2:D65" si="0">Unit</f>
        <v>ASET</v>
      </c>
      <c r="E2" s="177">
        <v>10</v>
      </c>
      <c r="F2" s="137">
        <f t="shared" ref="F2:F65" si="1">MIN(E2,Contract_Volume)</f>
        <v>10</v>
      </c>
      <c r="G2" s="148" t="str">
        <f>IF(VLOOKUP($A2,HourEndingOutage!$B$3:$F$746,5,0)="Outage","Outage","")</f>
        <v/>
      </c>
      <c r="H2" s="134">
        <f t="shared" ref="H2:H65" si="2">IF(G2="Outage",0,F2*Availability)</f>
        <v>60</v>
      </c>
      <c r="I2" s="148" t="str">
        <f t="shared" ref="I2:I65" si="3">IF(ISERROR(VLOOKUP($A2,FTShour,1,0)),"","Yes")</f>
        <v>Yes</v>
      </c>
      <c r="J2" s="148" t="str">
        <f t="shared" ref="J2:J65" si="4">IF(ISERROR(VLOOKUP($A2,ToleranceExcursionHour,1,0)),"","Yes")</f>
        <v>Yes</v>
      </c>
      <c r="K2" s="134" t="str">
        <f t="shared" ref="K2:K65" si="5">IF(ISERROR(VLOOKUP($A2,FOAVHour,1,0)),"","Yes")</f>
        <v>Yes</v>
      </c>
      <c r="L2" s="134">
        <f>IF(OR(I2="Yes",J2="Yes",K2="Yes")=TRUE,-$H2,0)</f>
        <v>-60</v>
      </c>
      <c r="M2" s="6" t="s">
        <v>49</v>
      </c>
    </row>
    <row r="3" spans="1:13" x14ac:dyDescent="0.25">
      <c r="A3" s="15">
        <v>2</v>
      </c>
      <c r="B3" s="16">
        <f>IF(C3&gt;C2,B2,B2+1)</f>
        <v>44562</v>
      </c>
      <c r="C3" s="15">
        <v>2</v>
      </c>
      <c r="D3" s="34" t="str">
        <f t="shared" si="0"/>
        <v>ASET</v>
      </c>
      <c r="E3" s="177">
        <v>10</v>
      </c>
      <c r="F3" s="137">
        <f t="shared" si="1"/>
        <v>10</v>
      </c>
      <c r="G3" s="148" t="str">
        <f>IF(VLOOKUP($A3,HourEndingOutage!$B$3:$F$746,5,0)="Outage","Outage","")</f>
        <v/>
      </c>
      <c r="H3" s="134">
        <f t="shared" si="2"/>
        <v>60</v>
      </c>
      <c r="I3" s="148" t="str">
        <f t="shared" si="3"/>
        <v>Yes</v>
      </c>
      <c r="J3" s="148" t="str">
        <f t="shared" si="4"/>
        <v>Yes</v>
      </c>
      <c r="K3" s="134" t="str">
        <f t="shared" si="5"/>
        <v/>
      </c>
      <c r="L3" s="134">
        <f t="shared" ref="L3:L66" si="6">IF(OR(I3="Yes",J3="Yes",K3="Yes")=TRUE,-$H3,0)</f>
        <v>-60</v>
      </c>
      <c r="M3" s="6" t="s">
        <v>44</v>
      </c>
    </row>
    <row r="4" spans="1:13" x14ac:dyDescent="0.25">
      <c r="A4" s="15">
        <v>3</v>
      </c>
      <c r="B4" s="16">
        <f>IF(C4&gt;C3,B3,B3+1)</f>
        <v>44562</v>
      </c>
      <c r="C4" s="15">
        <v>3</v>
      </c>
      <c r="D4" s="34" t="str">
        <f t="shared" si="0"/>
        <v>ASET</v>
      </c>
      <c r="E4" s="177">
        <v>10</v>
      </c>
      <c r="F4" s="137">
        <f t="shared" si="1"/>
        <v>10</v>
      </c>
      <c r="G4" s="148" t="str">
        <f>IF(VLOOKUP($A4,HourEndingOutage!$B$3:$F$746,5,0)="Outage","Outage","")</f>
        <v/>
      </c>
      <c r="H4" s="134">
        <f t="shared" si="2"/>
        <v>60</v>
      </c>
      <c r="I4" s="148" t="str">
        <f t="shared" si="3"/>
        <v/>
      </c>
      <c r="J4" s="148" t="str">
        <f t="shared" si="4"/>
        <v>Yes</v>
      </c>
      <c r="K4" s="134" t="str">
        <f t="shared" si="5"/>
        <v/>
      </c>
      <c r="L4" s="134">
        <f t="shared" si="6"/>
        <v>-60</v>
      </c>
      <c r="M4" s="6" t="s">
        <v>45</v>
      </c>
    </row>
    <row r="5" spans="1:13" x14ac:dyDescent="0.25">
      <c r="A5" s="15">
        <v>4</v>
      </c>
      <c r="B5" s="16">
        <f t="shared" ref="B5:B67" si="7">IF(C5&gt;C4,B4,B4+1)</f>
        <v>44562</v>
      </c>
      <c r="C5" s="15">
        <v>4</v>
      </c>
      <c r="D5" s="34" t="str">
        <f t="shared" si="0"/>
        <v>ASET</v>
      </c>
      <c r="E5" s="177">
        <v>10</v>
      </c>
      <c r="F5" s="137">
        <f t="shared" si="1"/>
        <v>10</v>
      </c>
      <c r="G5" s="148" t="str">
        <f>IF(VLOOKUP($A5,HourEndingOutage!$B$3:$F$746,5,0)="Outage","Outage","")</f>
        <v>Outage</v>
      </c>
      <c r="H5" s="134">
        <f t="shared" si="2"/>
        <v>0</v>
      </c>
      <c r="I5" s="148" t="str">
        <f t="shared" si="3"/>
        <v/>
      </c>
      <c r="J5" s="148" t="str">
        <f t="shared" si="4"/>
        <v/>
      </c>
      <c r="K5" s="134" t="str">
        <f t="shared" si="5"/>
        <v/>
      </c>
      <c r="L5" s="134">
        <f t="shared" si="6"/>
        <v>0</v>
      </c>
    </row>
    <row r="6" spans="1:13" x14ac:dyDescent="0.25">
      <c r="A6" s="15">
        <v>5</v>
      </c>
      <c r="B6" s="16">
        <f t="shared" si="7"/>
        <v>44562</v>
      </c>
      <c r="C6" s="15">
        <v>5</v>
      </c>
      <c r="D6" s="34" t="str">
        <f t="shared" si="0"/>
        <v>ASET</v>
      </c>
      <c r="E6" s="177">
        <v>10</v>
      </c>
      <c r="F6" s="137">
        <f t="shared" si="1"/>
        <v>10</v>
      </c>
      <c r="G6" s="148" t="str">
        <f>IF(VLOOKUP($A6,HourEndingOutage!$B$3:$F$746,5,0)="Outage","Outage","")</f>
        <v>Outage</v>
      </c>
      <c r="H6" s="134">
        <f t="shared" si="2"/>
        <v>0</v>
      </c>
      <c r="I6" s="148" t="str">
        <f t="shared" si="3"/>
        <v/>
      </c>
      <c r="J6" s="148" t="str">
        <f t="shared" si="4"/>
        <v/>
      </c>
      <c r="K6" s="134" t="str">
        <f t="shared" si="5"/>
        <v/>
      </c>
      <c r="L6" s="134">
        <f t="shared" si="6"/>
        <v>0</v>
      </c>
    </row>
    <row r="7" spans="1:13" x14ac:dyDescent="0.25">
      <c r="A7" s="15">
        <v>6</v>
      </c>
      <c r="B7" s="16">
        <f t="shared" si="7"/>
        <v>44562</v>
      </c>
      <c r="C7" s="15">
        <v>6</v>
      </c>
      <c r="D7" s="34" t="str">
        <f t="shared" si="0"/>
        <v>ASET</v>
      </c>
      <c r="E7" s="177">
        <v>10</v>
      </c>
      <c r="F7" s="137">
        <f t="shared" si="1"/>
        <v>10</v>
      </c>
      <c r="G7" s="148" t="str">
        <f>IF(VLOOKUP($A7,HourEndingOutage!$B$3:$F$746,5,0)="Outage","Outage","")</f>
        <v/>
      </c>
      <c r="H7" s="134">
        <f t="shared" si="2"/>
        <v>60</v>
      </c>
      <c r="I7" s="148" t="str">
        <f t="shared" si="3"/>
        <v/>
      </c>
      <c r="J7" s="148" t="str">
        <f t="shared" si="4"/>
        <v/>
      </c>
      <c r="K7" s="134" t="str">
        <f t="shared" si="5"/>
        <v/>
      </c>
      <c r="L7" s="134">
        <f t="shared" si="6"/>
        <v>0</v>
      </c>
    </row>
    <row r="8" spans="1:13" x14ac:dyDescent="0.25">
      <c r="A8" s="15">
        <v>7</v>
      </c>
      <c r="B8" s="16">
        <f t="shared" si="7"/>
        <v>44562</v>
      </c>
      <c r="C8" s="15">
        <v>7</v>
      </c>
      <c r="D8" s="34" t="str">
        <f t="shared" si="0"/>
        <v>ASET</v>
      </c>
      <c r="E8" s="177">
        <v>10</v>
      </c>
      <c r="F8" s="137">
        <f t="shared" si="1"/>
        <v>10</v>
      </c>
      <c r="G8" s="148" t="str">
        <f>IF(VLOOKUP($A8,HourEndingOutage!$B$3:$F$746,5,0)="Outage","Outage","")</f>
        <v/>
      </c>
      <c r="H8" s="134">
        <f t="shared" si="2"/>
        <v>60</v>
      </c>
      <c r="I8" s="148" t="str">
        <f t="shared" si="3"/>
        <v/>
      </c>
      <c r="J8" s="148" t="str">
        <f t="shared" si="4"/>
        <v>Yes</v>
      </c>
      <c r="K8" s="134" t="str">
        <f t="shared" si="5"/>
        <v>Yes</v>
      </c>
      <c r="L8" s="134">
        <f t="shared" si="6"/>
        <v>-60</v>
      </c>
    </row>
    <row r="9" spans="1:13" x14ac:dyDescent="0.25">
      <c r="A9" s="15">
        <v>8</v>
      </c>
      <c r="B9" s="16">
        <f t="shared" si="7"/>
        <v>44562</v>
      </c>
      <c r="C9" s="15">
        <v>8</v>
      </c>
      <c r="D9" s="34" t="str">
        <f t="shared" si="0"/>
        <v>ASET</v>
      </c>
      <c r="E9" s="177">
        <v>10</v>
      </c>
      <c r="F9" s="137">
        <f t="shared" si="1"/>
        <v>10</v>
      </c>
      <c r="G9" s="148" t="str">
        <f>IF(VLOOKUP($A9,HourEndingOutage!$B$3:$F$746,5,0)="Outage","Outage","")</f>
        <v/>
      </c>
      <c r="H9" s="134">
        <f t="shared" si="2"/>
        <v>60</v>
      </c>
      <c r="I9" s="148" t="str">
        <f t="shared" si="3"/>
        <v/>
      </c>
      <c r="J9" s="148" t="str">
        <f t="shared" si="4"/>
        <v/>
      </c>
      <c r="K9" s="134" t="str">
        <f t="shared" si="5"/>
        <v/>
      </c>
      <c r="L9" s="134">
        <f t="shared" si="6"/>
        <v>0</v>
      </c>
    </row>
    <row r="10" spans="1:13" x14ac:dyDescent="0.25">
      <c r="A10" s="15">
        <v>9</v>
      </c>
      <c r="B10" s="16">
        <f t="shared" si="7"/>
        <v>44562</v>
      </c>
      <c r="C10" s="15">
        <v>9</v>
      </c>
      <c r="D10" s="34" t="str">
        <f t="shared" si="0"/>
        <v>ASET</v>
      </c>
      <c r="E10" s="177">
        <v>10</v>
      </c>
      <c r="F10" s="137">
        <f t="shared" si="1"/>
        <v>10</v>
      </c>
      <c r="G10" s="148" t="str">
        <f>IF(VLOOKUP($A10,HourEndingOutage!$B$3:$F$746,5,0)="Outage","Outage","")</f>
        <v/>
      </c>
      <c r="H10" s="134">
        <f t="shared" si="2"/>
        <v>60</v>
      </c>
      <c r="I10" s="148" t="str">
        <f t="shared" si="3"/>
        <v/>
      </c>
      <c r="J10" s="148" t="str">
        <f t="shared" si="4"/>
        <v/>
      </c>
      <c r="K10" s="134" t="str">
        <f t="shared" si="5"/>
        <v/>
      </c>
      <c r="L10" s="134">
        <f t="shared" si="6"/>
        <v>0</v>
      </c>
    </row>
    <row r="11" spans="1:13" x14ac:dyDescent="0.25">
      <c r="A11" s="15">
        <v>10</v>
      </c>
      <c r="B11" s="16">
        <f t="shared" si="7"/>
        <v>44562</v>
      </c>
      <c r="C11" s="15">
        <v>10</v>
      </c>
      <c r="D11" s="34" t="str">
        <f t="shared" si="0"/>
        <v>ASET</v>
      </c>
      <c r="E11" s="177">
        <v>20</v>
      </c>
      <c r="F11" s="137">
        <f t="shared" si="1"/>
        <v>20</v>
      </c>
      <c r="G11" s="148" t="str">
        <f>IF(VLOOKUP($A11,HourEndingOutage!$B$3:$F$746,5,0)="Outage","Outage","")</f>
        <v/>
      </c>
      <c r="H11" s="134">
        <f t="shared" si="2"/>
        <v>120</v>
      </c>
      <c r="I11" s="148" t="str">
        <f t="shared" si="3"/>
        <v/>
      </c>
      <c r="J11" s="148" t="str">
        <f t="shared" si="4"/>
        <v/>
      </c>
      <c r="K11" s="134" t="str">
        <f t="shared" si="5"/>
        <v/>
      </c>
      <c r="L11" s="134">
        <f t="shared" si="6"/>
        <v>0</v>
      </c>
    </row>
    <row r="12" spans="1:13" x14ac:dyDescent="0.25">
      <c r="A12" s="15">
        <v>11</v>
      </c>
      <c r="B12" s="16">
        <f t="shared" si="7"/>
        <v>44562</v>
      </c>
      <c r="C12" s="15">
        <v>11</v>
      </c>
      <c r="D12" s="34" t="str">
        <f t="shared" si="0"/>
        <v>ASET</v>
      </c>
      <c r="E12" s="177">
        <v>20</v>
      </c>
      <c r="F12" s="137">
        <f t="shared" si="1"/>
        <v>20</v>
      </c>
      <c r="G12" s="148" t="str">
        <f>IF(VLOOKUP($A12,HourEndingOutage!$B$3:$F$746,5,0)="Outage","Outage","")</f>
        <v/>
      </c>
      <c r="H12" s="134">
        <f t="shared" si="2"/>
        <v>120</v>
      </c>
      <c r="I12" s="148" t="str">
        <f t="shared" si="3"/>
        <v/>
      </c>
      <c r="J12" s="148" t="str">
        <f t="shared" si="4"/>
        <v/>
      </c>
      <c r="K12" s="134" t="str">
        <f t="shared" si="5"/>
        <v/>
      </c>
      <c r="L12" s="134">
        <f t="shared" si="6"/>
        <v>0</v>
      </c>
    </row>
    <row r="13" spans="1:13" x14ac:dyDescent="0.25">
      <c r="A13" s="15">
        <v>12</v>
      </c>
      <c r="B13" s="16">
        <f t="shared" si="7"/>
        <v>44562</v>
      </c>
      <c r="C13" s="15">
        <v>12</v>
      </c>
      <c r="D13" s="34" t="str">
        <f t="shared" si="0"/>
        <v>ASET</v>
      </c>
      <c r="E13" s="177">
        <v>20</v>
      </c>
      <c r="F13" s="137">
        <f t="shared" si="1"/>
        <v>20</v>
      </c>
      <c r="G13" s="148" t="str">
        <f>IF(VLOOKUP($A13,HourEndingOutage!$B$3:$F$746,5,0)="Outage","Outage","")</f>
        <v/>
      </c>
      <c r="H13" s="134">
        <f t="shared" si="2"/>
        <v>120</v>
      </c>
      <c r="I13" s="148" t="str">
        <f t="shared" si="3"/>
        <v/>
      </c>
      <c r="J13" s="148" t="str">
        <f t="shared" si="4"/>
        <v/>
      </c>
      <c r="K13" s="134" t="str">
        <f t="shared" si="5"/>
        <v/>
      </c>
      <c r="L13" s="134">
        <f t="shared" si="6"/>
        <v>0</v>
      </c>
      <c r="M13" s="7"/>
    </row>
    <row r="14" spans="1:13" x14ac:dyDescent="0.25">
      <c r="A14" s="15">
        <v>13</v>
      </c>
      <c r="B14" s="16">
        <f t="shared" si="7"/>
        <v>44562</v>
      </c>
      <c r="C14" s="15">
        <v>13</v>
      </c>
      <c r="D14" s="34" t="str">
        <f t="shared" si="0"/>
        <v>ASET</v>
      </c>
      <c r="E14" s="177">
        <v>20</v>
      </c>
      <c r="F14" s="137">
        <f t="shared" si="1"/>
        <v>20</v>
      </c>
      <c r="G14" s="148" t="str">
        <f>IF(VLOOKUP($A14,HourEndingOutage!$B$3:$F$746,5,0)="Outage","Outage","")</f>
        <v/>
      </c>
      <c r="H14" s="134">
        <f t="shared" si="2"/>
        <v>120</v>
      </c>
      <c r="I14" s="148" t="str">
        <f t="shared" si="3"/>
        <v/>
      </c>
      <c r="J14" s="148" t="str">
        <f t="shared" si="4"/>
        <v/>
      </c>
      <c r="K14" s="134" t="str">
        <f t="shared" si="5"/>
        <v/>
      </c>
      <c r="L14" s="134">
        <f t="shared" si="6"/>
        <v>0</v>
      </c>
    </row>
    <row r="15" spans="1:13" x14ac:dyDescent="0.25">
      <c r="A15" s="15">
        <v>14</v>
      </c>
      <c r="B15" s="16">
        <f t="shared" si="7"/>
        <v>44562</v>
      </c>
      <c r="C15" s="15">
        <v>14</v>
      </c>
      <c r="D15" s="34" t="str">
        <f t="shared" si="0"/>
        <v>ASET</v>
      </c>
      <c r="E15" s="177">
        <v>20</v>
      </c>
      <c r="F15" s="137">
        <f t="shared" si="1"/>
        <v>20</v>
      </c>
      <c r="G15" s="148" t="str">
        <f>IF(VLOOKUP($A15,HourEndingOutage!$B$3:$F$746,5,0)="Outage","Outage","")</f>
        <v/>
      </c>
      <c r="H15" s="134">
        <f t="shared" si="2"/>
        <v>120</v>
      </c>
      <c r="I15" s="148" t="str">
        <f t="shared" si="3"/>
        <v/>
      </c>
      <c r="J15" s="148" t="str">
        <f t="shared" si="4"/>
        <v/>
      </c>
      <c r="K15" s="134" t="str">
        <f t="shared" si="5"/>
        <v/>
      </c>
      <c r="L15" s="134">
        <f t="shared" si="6"/>
        <v>0</v>
      </c>
    </row>
    <row r="16" spans="1:13" x14ac:dyDescent="0.25">
      <c r="A16" s="15">
        <v>15</v>
      </c>
      <c r="B16" s="16">
        <f t="shared" si="7"/>
        <v>44562</v>
      </c>
      <c r="C16" s="15">
        <v>15</v>
      </c>
      <c r="D16" s="34" t="str">
        <f t="shared" si="0"/>
        <v>ASET</v>
      </c>
      <c r="E16" s="177">
        <v>20</v>
      </c>
      <c r="F16" s="137">
        <f t="shared" si="1"/>
        <v>20</v>
      </c>
      <c r="G16" s="148" t="str">
        <f>IF(VLOOKUP($A16,HourEndingOutage!$B$3:$F$746,5,0)="Outage","Outage","")</f>
        <v/>
      </c>
      <c r="H16" s="134">
        <f t="shared" si="2"/>
        <v>120</v>
      </c>
      <c r="I16" s="148" t="str">
        <f t="shared" si="3"/>
        <v/>
      </c>
      <c r="J16" s="148" t="str">
        <f t="shared" si="4"/>
        <v/>
      </c>
      <c r="K16" s="134" t="str">
        <f t="shared" si="5"/>
        <v/>
      </c>
      <c r="L16" s="134">
        <f t="shared" si="6"/>
        <v>0</v>
      </c>
    </row>
    <row r="17" spans="1:12" x14ac:dyDescent="0.25">
      <c r="A17" s="15">
        <v>16</v>
      </c>
      <c r="B17" s="16">
        <f t="shared" si="7"/>
        <v>44562</v>
      </c>
      <c r="C17" s="15">
        <v>16</v>
      </c>
      <c r="D17" s="34" t="str">
        <f t="shared" si="0"/>
        <v>ASET</v>
      </c>
      <c r="E17" s="177">
        <v>20</v>
      </c>
      <c r="F17" s="137">
        <f t="shared" si="1"/>
        <v>20</v>
      </c>
      <c r="G17" s="148" t="str">
        <f>IF(VLOOKUP($A17,HourEndingOutage!$B$3:$F$746,5,0)="Outage","Outage","")</f>
        <v/>
      </c>
      <c r="H17" s="134">
        <f t="shared" si="2"/>
        <v>120</v>
      </c>
      <c r="I17" s="148" t="str">
        <f t="shared" si="3"/>
        <v/>
      </c>
      <c r="J17" s="148" t="str">
        <f t="shared" si="4"/>
        <v/>
      </c>
      <c r="K17" s="134" t="str">
        <f t="shared" si="5"/>
        <v/>
      </c>
      <c r="L17" s="134">
        <f t="shared" si="6"/>
        <v>0</v>
      </c>
    </row>
    <row r="18" spans="1:12" x14ac:dyDescent="0.25">
      <c r="A18" s="15">
        <v>17</v>
      </c>
      <c r="B18" s="16">
        <f t="shared" si="7"/>
        <v>44562</v>
      </c>
      <c r="C18" s="15">
        <v>17</v>
      </c>
      <c r="D18" s="34" t="str">
        <f t="shared" si="0"/>
        <v>ASET</v>
      </c>
      <c r="E18" s="177">
        <v>20</v>
      </c>
      <c r="F18" s="137">
        <f t="shared" si="1"/>
        <v>20</v>
      </c>
      <c r="G18" s="148" t="str">
        <f>IF(VLOOKUP($A18,HourEndingOutage!$B$3:$F$746,5,0)="Outage","Outage","")</f>
        <v/>
      </c>
      <c r="H18" s="134">
        <f t="shared" si="2"/>
        <v>120</v>
      </c>
      <c r="I18" s="148" t="str">
        <f t="shared" si="3"/>
        <v/>
      </c>
      <c r="J18" s="148" t="str">
        <f t="shared" si="4"/>
        <v/>
      </c>
      <c r="K18" s="134" t="str">
        <f t="shared" si="5"/>
        <v/>
      </c>
      <c r="L18" s="134">
        <f t="shared" si="6"/>
        <v>0</v>
      </c>
    </row>
    <row r="19" spans="1:12" x14ac:dyDescent="0.25">
      <c r="A19" s="15">
        <v>18</v>
      </c>
      <c r="B19" s="16">
        <f t="shared" si="7"/>
        <v>44562</v>
      </c>
      <c r="C19" s="15">
        <v>18</v>
      </c>
      <c r="D19" s="34" t="str">
        <f t="shared" si="0"/>
        <v>ASET</v>
      </c>
      <c r="E19" s="177">
        <v>20</v>
      </c>
      <c r="F19" s="137">
        <f t="shared" si="1"/>
        <v>20</v>
      </c>
      <c r="G19" s="148" t="str">
        <f>IF(VLOOKUP($A19,HourEndingOutage!$B$3:$F$746,5,0)="Outage","Outage","")</f>
        <v/>
      </c>
      <c r="H19" s="134">
        <f t="shared" si="2"/>
        <v>120</v>
      </c>
      <c r="I19" s="148" t="str">
        <f t="shared" si="3"/>
        <v/>
      </c>
      <c r="J19" s="148" t="str">
        <f t="shared" si="4"/>
        <v/>
      </c>
      <c r="K19" s="134" t="str">
        <f t="shared" si="5"/>
        <v/>
      </c>
      <c r="L19" s="134">
        <f t="shared" si="6"/>
        <v>0</v>
      </c>
    </row>
    <row r="20" spans="1:12" x14ac:dyDescent="0.25">
      <c r="A20" s="15">
        <v>19</v>
      </c>
      <c r="B20" s="16">
        <f t="shared" si="7"/>
        <v>44562</v>
      </c>
      <c r="C20" s="15">
        <v>19</v>
      </c>
      <c r="D20" s="34" t="str">
        <f t="shared" si="0"/>
        <v>ASET</v>
      </c>
      <c r="E20" s="177">
        <v>20</v>
      </c>
      <c r="F20" s="137">
        <f t="shared" si="1"/>
        <v>20</v>
      </c>
      <c r="G20" s="148" t="str">
        <f>IF(VLOOKUP($A20,HourEndingOutage!$B$3:$F$746,5,0)="Outage","Outage","")</f>
        <v/>
      </c>
      <c r="H20" s="134">
        <f t="shared" si="2"/>
        <v>120</v>
      </c>
      <c r="I20" s="148" t="str">
        <f t="shared" si="3"/>
        <v/>
      </c>
      <c r="J20" s="148" t="str">
        <f t="shared" si="4"/>
        <v/>
      </c>
      <c r="K20" s="134" t="str">
        <f t="shared" si="5"/>
        <v/>
      </c>
      <c r="L20" s="134">
        <f t="shared" si="6"/>
        <v>0</v>
      </c>
    </row>
    <row r="21" spans="1:12" x14ac:dyDescent="0.25">
      <c r="A21" s="15">
        <v>20</v>
      </c>
      <c r="B21" s="16">
        <f t="shared" si="7"/>
        <v>44562</v>
      </c>
      <c r="C21" s="15">
        <v>20</v>
      </c>
      <c r="D21" s="34" t="str">
        <f t="shared" si="0"/>
        <v>ASET</v>
      </c>
      <c r="E21" s="177">
        <v>20</v>
      </c>
      <c r="F21" s="137">
        <f t="shared" si="1"/>
        <v>20</v>
      </c>
      <c r="G21" s="148" t="str">
        <f>IF(VLOOKUP($A21,HourEndingOutage!$B$3:$F$746,5,0)="Outage","Outage","")</f>
        <v/>
      </c>
      <c r="H21" s="134">
        <f t="shared" si="2"/>
        <v>120</v>
      </c>
      <c r="I21" s="148" t="str">
        <f t="shared" si="3"/>
        <v/>
      </c>
      <c r="J21" s="148" t="str">
        <f t="shared" si="4"/>
        <v/>
      </c>
      <c r="K21" s="134" t="str">
        <f t="shared" si="5"/>
        <v/>
      </c>
      <c r="L21" s="134">
        <f t="shared" si="6"/>
        <v>0</v>
      </c>
    </row>
    <row r="22" spans="1:12" x14ac:dyDescent="0.25">
      <c r="A22" s="15">
        <v>21</v>
      </c>
      <c r="B22" s="16">
        <f t="shared" si="7"/>
        <v>44562</v>
      </c>
      <c r="C22" s="15">
        <v>21</v>
      </c>
      <c r="D22" s="34" t="str">
        <f t="shared" si="0"/>
        <v>ASET</v>
      </c>
      <c r="E22" s="177">
        <v>20</v>
      </c>
      <c r="F22" s="137">
        <f t="shared" si="1"/>
        <v>20</v>
      </c>
      <c r="G22" s="148" t="str">
        <f>IF(VLOOKUP($A22,HourEndingOutage!$B$3:$F$746,5,0)="Outage","Outage","")</f>
        <v/>
      </c>
      <c r="H22" s="134">
        <f t="shared" si="2"/>
        <v>120</v>
      </c>
      <c r="I22" s="148" t="str">
        <f t="shared" si="3"/>
        <v/>
      </c>
      <c r="J22" s="148" t="str">
        <f t="shared" si="4"/>
        <v/>
      </c>
      <c r="K22" s="134" t="str">
        <f t="shared" si="5"/>
        <v/>
      </c>
      <c r="L22" s="134">
        <f t="shared" si="6"/>
        <v>0</v>
      </c>
    </row>
    <row r="23" spans="1:12" x14ac:dyDescent="0.25">
      <c r="A23" s="15">
        <v>22</v>
      </c>
      <c r="B23" s="16">
        <f t="shared" si="7"/>
        <v>44562</v>
      </c>
      <c r="C23" s="15">
        <v>22</v>
      </c>
      <c r="D23" s="34" t="str">
        <f t="shared" si="0"/>
        <v>ASET</v>
      </c>
      <c r="E23" s="177">
        <v>20</v>
      </c>
      <c r="F23" s="137">
        <f t="shared" si="1"/>
        <v>20</v>
      </c>
      <c r="G23" s="148" t="str">
        <f>IF(VLOOKUP($A23,HourEndingOutage!$B$3:$F$746,5,0)="Outage","Outage","")</f>
        <v/>
      </c>
      <c r="H23" s="134">
        <f t="shared" si="2"/>
        <v>120</v>
      </c>
      <c r="I23" s="148" t="str">
        <f t="shared" si="3"/>
        <v/>
      </c>
      <c r="J23" s="148" t="str">
        <f t="shared" si="4"/>
        <v/>
      </c>
      <c r="K23" s="134" t="str">
        <f t="shared" si="5"/>
        <v/>
      </c>
      <c r="L23" s="134">
        <f t="shared" si="6"/>
        <v>0</v>
      </c>
    </row>
    <row r="24" spans="1:12" x14ac:dyDescent="0.25">
      <c r="A24" s="15">
        <v>23</v>
      </c>
      <c r="B24" s="16">
        <f t="shared" si="7"/>
        <v>44562</v>
      </c>
      <c r="C24" s="15">
        <v>23</v>
      </c>
      <c r="D24" s="34" t="str">
        <f t="shared" si="0"/>
        <v>ASET</v>
      </c>
      <c r="E24" s="177">
        <v>20</v>
      </c>
      <c r="F24" s="137">
        <f t="shared" si="1"/>
        <v>20</v>
      </c>
      <c r="G24" s="148" t="str">
        <f>IF(VLOOKUP($A24,HourEndingOutage!$B$3:$F$746,5,0)="Outage","Outage","")</f>
        <v/>
      </c>
      <c r="H24" s="134">
        <f t="shared" si="2"/>
        <v>120</v>
      </c>
      <c r="I24" s="148" t="str">
        <f t="shared" si="3"/>
        <v/>
      </c>
      <c r="J24" s="148" t="str">
        <f t="shared" si="4"/>
        <v/>
      </c>
      <c r="K24" s="134" t="str">
        <f t="shared" si="5"/>
        <v/>
      </c>
      <c r="L24" s="134">
        <f t="shared" si="6"/>
        <v>0</v>
      </c>
    </row>
    <row r="25" spans="1:12" x14ac:dyDescent="0.25">
      <c r="A25" s="15">
        <v>24</v>
      </c>
      <c r="B25" s="16">
        <f t="shared" si="7"/>
        <v>44562</v>
      </c>
      <c r="C25" s="15">
        <v>24</v>
      </c>
      <c r="D25" s="34" t="str">
        <f t="shared" si="0"/>
        <v>ASET</v>
      </c>
      <c r="E25" s="177">
        <v>20</v>
      </c>
      <c r="F25" s="137">
        <f t="shared" si="1"/>
        <v>20</v>
      </c>
      <c r="G25" s="148" t="str">
        <f>IF(VLOOKUP($A25,HourEndingOutage!$B$3:$F$746,5,0)="Outage","Outage","")</f>
        <v/>
      </c>
      <c r="H25" s="134">
        <f t="shared" si="2"/>
        <v>120</v>
      </c>
      <c r="I25" s="148" t="str">
        <f t="shared" si="3"/>
        <v/>
      </c>
      <c r="J25" s="148" t="str">
        <f t="shared" si="4"/>
        <v/>
      </c>
      <c r="K25" s="134" t="str">
        <f t="shared" si="5"/>
        <v/>
      </c>
      <c r="L25" s="134">
        <f t="shared" si="6"/>
        <v>0</v>
      </c>
    </row>
    <row r="26" spans="1:12" x14ac:dyDescent="0.25">
      <c r="A26" s="15">
        <v>25</v>
      </c>
      <c r="B26" s="16">
        <f t="shared" si="7"/>
        <v>44563</v>
      </c>
      <c r="C26" s="15">
        <v>1</v>
      </c>
      <c r="D26" s="34" t="str">
        <f t="shared" si="0"/>
        <v>ASET</v>
      </c>
      <c r="E26" s="177">
        <v>20</v>
      </c>
      <c r="F26" s="137">
        <f t="shared" si="1"/>
        <v>20</v>
      </c>
      <c r="G26" s="148" t="str">
        <f>IF(VLOOKUP($A26,HourEndingOutage!$B$3:$F$746,5,0)="Outage","Outage","")</f>
        <v/>
      </c>
      <c r="H26" s="134">
        <f t="shared" si="2"/>
        <v>120</v>
      </c>
      <c r="I26" s="148" t="str">
        <f t="shared" si="3"/>
        <v/>
      </c>
      <c r="J26" s="148" t="str">
        <f t="shared" si="4"/>
        <v/>
      </c>
      <c r="K26" s="134" t="str">
        <f t="shared" si="5"/>
        <v/>
      </c>
      <c r="L26" s="134">
        <f t="shared" si="6"/>
        <v>0</v>
      </c>
    </row>
    <row r="27" spans="1:12" x14ac:dyDescent="0.25">
      <c r="A27" s="15">
        <v>26</v>
      </c>
      <c r="B27" s="16">
        <f t="shared" si="7"/>
        <v>44563</v>
      </c>
      <c r="C27" s="15">
        <v>2</v>
      </c>
      <c r="D27" s="34" t="str">
        <f t="shared" si="0"/>
        <v>ASET</v>
      </c>
      <c r="E27" s="177">
        <v>20</v>
      </c>
      <c r="F27" s="137">
        <f t="shared" si="1"/>
        <v>20</v>
      </c>
      <c r="G27" s="148" t="str">
        <f>IF(VLOOKUP($A27,HourEndingOutage!$B$3:$F$746,5,0)="Outage","Outage","")</f>
        <v/>
      </c>
      <c r="H27" s="134">
        <f t="shared" si="2"/>
        <v>120</v>
      </c>
      <c r="I27" s="148" t="str">
        <f t="shared" si="3"/>
        <v/>
      </c>
      <c r="J27" s="148" t="str">
        <f t="shared" si="4"/>
        <v/>
      </c>
      <c r="K27" s="134" t="str">
        <f t="shared" si="5"/>
        <v/>
      </c>
      <c r="L27" s="134">
        <f t="shared" si="6"/>
        <v>0</v>
      </c>
    </row>
    <row r="28" spans="1:12" x14ac:dyDescent="0.25">
      <c r="A28" s="15">
        <v>27</v>
      </c>
      <c r="B28" s="16">
        <f t="shared" si="7"/>
        <v>44563</v>
      </c>
      <c r="C28" s="15">
        <v>3</v>
      </c>
      <c r="D28" s="34" t="str">
        <f t="shared" si="0"/>
        <v>ASET</v>
      </c>
      <c r="E28" s="177">
        <v>20</v>
      </c>
      <c r="F28" s="137">
        <f t="shared" si="1"/>
        <v>20</v>
      </c>
      <c r="G28" s="148" t="str">
        <f>IF(VLOOKUP($A28,HourEndingOutage!$B$3:$F$746,5,0)="Outage","Outage","")</f>
        <v/>
      </c>
      <c r="H28" s="134">
        <f t="shared" si="2"/>
        <v>120</v>
      </c>
      <c r="I28" s="148" t="str">
        <f t="shared" si="3"/>
        <v/>
      </c>
      <c r="J28" s="148" t="str">
        <f t="shared" si="4"/>
        <v/>
      </c>
      <c r="K28" s="134" t="str">
        <f t="shared" si="5"/>
        <v/>
      </c>
      <c r="L28" s="134">
        <f t="shared" si="6"/>
        <v>0</v>
      </c>
    </row>
    <row r="29" spans="1:12" x14ac:dyDescent="0.25">
      <c r="A29" s="15">
        <v>28</v>
      </c>
      <c r="B29" s="16">
        <f t="shared" si="7"/>
        <v>44563</v>
      </c>
      <c r="C29" s="15">
        <v>4</v>
      </c>
      <c r="D29" s="34" t="str">
        <f t="shared" si="0"/>
        <v>ASET</v>
      </c>
      <c r="E29" s="177">
        <v>20</v>
      </c>
      <c r="F29" s="137">
        <f t="shared" si="1"/>
        <v>20</v>
      </c>
      <c r="G29" s="148" t="str">
        <f>IF(VLOOKUP($A29,HourEndingOutage!$B$3:$F$746,5,0)="Outage","Outage","")</f>
        <v/>
      </c>
      <c r="H29" s="134">
        <f t="shared" si="2"/>
        <v>120</v>
      </c>
      <c r="I29" s="148" t="str">
        <f t="shared" si="3"/>
        <v/>
      </c>
      <c r="J29" s="148" t="str">
        <f t="shared" si="4"/>
        <v/>
      </c>
      <c r="K29" s="134" t="str">
        <f t="shared" si="5"/>
        <v/>
      </c>
      <c r="L29" s="134">
        <f t="shared" si="6"/>
        <v>0</v>
      </c>
    </row>
    <row r="30" spans="1:12" x14ac:dyDescent="0.25">
      <c r="A30" s="15">
        <v>29</v>
      </c>
      <c r="B30" s="16">
        <f t="shared" si="7"/>
        <v>44563</v>
      </c>
      <c r="C30" s="15">
        <v>5</v>
      </c>
      <c r="D30" s="34" t="str">
        <f t="shared" si="0"/>
        <v>ASET</v>
      </c>
      <c r="E30" s="177">
        <v>20</v>
      </c>
      <c r="F30" s="137">
        <f t="shared" si="1"/>
        <v>20</v>
      </c>
      <c r="G30" s="148" t="str">
        <f>IF(VLOOKUP($A30,HourEndingOutage!$B$3:$F$746,5,0)="Outage","Outage","")</f>
        <v/>
      </c>
      <c r="H30" s="134">
        <f t="shared" si="2"/>
        <v>120</v>
      </c>
      <c r="I30" s="148" t="str">
        <f t="shared" si="3"/>
        <v/>
      </c>
      <c r="J30" s="148" t="str">
        <f t="shared" si="4"/>
        <v/>
      </c>
      <c r="K30" s="134" t="str">
        <f t="shared" si="5"/>
        <v/>
      </c>
      <c r="L30" s="134">
        <f t="shared" si="6"/>
        <v>0</v>
      </c>
    </row>
    <row r="31" spans="1:12" x14ac:dyDescent="0.25">
      <c r="A31" s="15">
        <v>30</v>
      </c>
      <c r="B31" s="16">
        <f t="shared" si="7"/>
        <v>44563</v>
      </c>
      <c r="C31" s="15">
        <v>6</v>
      </c>
      <c r="D31" s="34" t="str">
        <f t="shared" si="0"/>
        <v>ASET</v>
      </c>
      <c r="E31" s="177">
        <v>20</v>
      </c>
      <c r="F31" s="137">
        <f t="shared" si="1"/>
        <v>20</v>
      </c>
      <c r="G31" s="148" t="str">
        <f>IF(VLOOKUP($A31,HourEndingOutage!$B$3:$F$746,5,0)="Outage","Outage","")</f>
        <v/>
      </c>
      <c r="H31" s="134">
        <f t="shared" si="2"/>
        <v>120</v>
      </c>
      <c r="I31" s="148" t="str">
        <f t="shared" si="3"/>
        <v/>
      </c>
      <c r="J31" s="148" t="str">
        <f t="shared" si="4"/>
        <v/>
      </c>
      <c r="K31" s="134" t="str">
        <f t="shared" si="5"/>
        <v/>
      </c>
      <c r="L31" s="134">
        <f t="shared" si="6"/>
        <v>0</v>
      </c>
    </row>
    <row r="32" spans="1:12" x14ac:dyDescent="0.25">
      <c r="A32" s="15">
        <v>31</v>
      </c>
      <c r="B32" s="16">
        <f t="shared" si="7"/>
        <v>44563</v>
      </c>
      <c r="C32" s="15">
        <v>7</v>
      </c>
      <c r="D32" s="34" t="str">
        <f t="shared" si="0"/>
        <v>ASET</v>
      </c>
      <c r="E32" s="177">
        <v>20</v>
      </c>
      <c r="F32" s="137">
        <f t="shared" si="1"/>
        <v>20</v>
      </c>
      <c r="G32" s="148" t="str">
        <f>IF(VLOOKUP($A32,HourEndingOutage!$B$3:$F$746,5,0)="Outage","Outage","")</f>
        <v/>
      </c>
      <c r="H32" s="134">
        <f t="shared" si="2"/>
        <v>120</v>
      </c>
      <c r="I32" s="148" t="str">
        <f t="shared" si="3"/>
        <v/>
      </c>
      <c r="J32" s="148" t="str">
        <f t="shared" si="4"/>
        <v/>
      </c>
      <c r="K32" s="134" t="str">
        <f t="shared" si="5"/>
        <v/>
      </c>
      <c r="L32" s="134">
        <f t="shared" si="6"/>
        <v>0</v>
      </c>
    </row>
    <row r="33" spans="1:12" x14ac:dyDescent="0.25">
      <c r="A33" s="15">
        <v>32</v>
      </c>
      <c r="B33" s="16">
        <f t="shared" si="7"/>
        <v>44563</v>
      </c>
      <c r="C33" s="15">
        <v>8</v>
      </c>
      <c r="D33" s="34" t="str">
        <f t="shared" si="0"/>
        <v>ASET</v>
      </c>
      <c r="E33" s="177">
        <v>20</v>
      </c>
      <c r="F33" s="137">
        <f t="shared" si="1"/>
        <v>20</v>
      </c>
      <c r="G33" s="148" t="str">
        <f>IF(VLOOKUP($A33,HourEndingOutage!$B$3:$F$746,5,0)="Outage","Outage","")</f>
        <v/>
      </c>
      <c r="H33" s="134">
        <f t="shared" si="2"/>
        <v>120</v>
      </c>
      <c r="I33" s="148" t="str">
        <f t="shared" si="3"/>
        <v/>
      </c>
      <c r="J33" s="148" t="str">
        <f t="shared" si="4"/>
        <v/>
      </c>
      <c r="K33" s="134" t="str">
        <f t="shared" si="5"/>
        <v/>
      </c>
      <c r="L33" s="134">
        <f t="shared" si="6"/>
        <v>0</v>
      </c>
    </row>
    <row r="34" spans="1:12" x14ac:dyDescent="0.25">
      <c r="A34" s="15">
        <v>33</v>
      </c>
      <c r="B34" s="16">
        <f t="shared" si="7"/>
        <v>44563</v>
      </c>
      <c r="C34" s="15">
        <v>9</v>
      </c>
      <c r="D34" s="34" t="str">
        <f t="shared" si="0"/>
        <v>ASET</v>
      </c>
      <c r="E34" s="177">
        <v>20</v>
      </c>
      <c r="F34" s="137">
        <f t="shared" si="1"/>
        <v>20</v>
      </c>
      <c r="G34" s="148" t="str">
        <f>IF(VLOOKUP($A34,HourEndingOutage!$B$3:$F$746,5,0)="Outage","Outage","")</f>
        <v/>
      </c>
      <c r="H34" s="134">
        <f t="shared" si="2"/>
        <v>120</v>
      </c>
      <c r="I34" s="148" t="str">
        <f t="shared" si="3"/>
        <v/>
      </c>
      <c r="J34" s="148" t="str">
        <f t="shared" si="4"/>
        <v/>
      </c>
      <c r="K34" s="134" t="str">
        <f t="shared" si="5"/>
        <v/>
      </c>
      <c r="L34" s="134">
        <f t="shared" si="6"/>
        <v>0</v>
      </c>
    </row>
    <row r="35" spans="1:12" x14ac:dyDescent="0.25">
      <c r="A35" s="15">
        <v>34</v>
      </c>
      <c r="B35" s="16">
        <f t="shared" si="7"/>
        <v>44563</v>
      </c>
      <c r="C35" s="15">
        <v>10</v>
      </c>
      <c r="D35" s="34" t="str">
        <f t="shared" si="0"/>
        <v>ASET</v>
      </c>
      <c r="E35" s="177">
        <v>20</v>
      </c>
      <c r="F35" s="137">
        <f t="shared" si="1"/>
        <v>20</v>
      </c>
      <c r="G35" s="148" t="str">
        <f>IF(VLOOKUP($A35,HourEndingOutage!$B$3:$F$746,5,0)="Outage","Outage","")</f>
        <v/>
      </c>
      <c r="H35" s="134">
        <f t="shared" si="2"/>
        <v>120</v>
      </c>
      <c r="I35" s="148" t="str">
        <f t="shared" si="3"/>
        <v/>
      </c>
      <c r="J35" s="148" t="str">
        <f t="shared" si="4"/>
        <v/>
      </c>
      <c r="K35" s="134" t="str">
        <f t="shared" si="5"/>
        <v/>
      </c>
      <c r="L35" s="134">
        <f t="shared" si="6"/>
        <v>0</v>
      </c>
    </row>
    <row r="36" spans="1:12" x14ac:dyDescent="0.25">
      <c r="A36" s="15">
        <v>35</v>
      </c>
      <c r="B36" s="16">
        <f t="shared" si="7"/>
        <v>44563</v>
      </c>
      <c r="C36" s="15">
        <v>11</v>
      </c>
      <c r="D36" s="34" t="str">
        <f t="shared" si="0"/>
        <v>ASET</v>
      </c>
      <c r="E36" s="177">
        <v>20</v>
      </c>
      <c r="F36" s="137">
        <f t="shared" si="1"/>
        <v>20</v>
      </c>
      <c r="G36" s="148" t="str">
        <f>IF(VLOOKUP($A36,HourEndingOutage!$B$3:$F$746,5,0)="Outage","Outage","")</f>
        <v/>
      </c>
      <c r="H36" s="134">
        <f t="shared" si="2"/>
        <v>120</v>
      </c>
      <c r="I36" s="148" t="str">
        <f t="shared" si="3"/>
        <v/>
      </c>
      <c r="J36" s="148" t="str">
        <f t="shared" si="4"/>
        <v/>
      </c>
      <c r="K36" s="134" t="str">
        <f t="shared" si="5"/>
        <v/>
      </c>
      <c r="L36" s="134">
        <f t="shared" si="6"/>
        <v>0</v>
      </c>
    </row>
    <row r="37" spans="1:12" x14ac:dyDescent="0.25">
      <c r="A37" s="15">
        <v>36</v>
      </c>
      <c r="B37" s="16">
        <f t="shared" si="7"/>
        <v>44563</v>
      </c>
      <c r="C37" s="15">
        <v>12</v>
      </c>
      <c r="D37" s="34" t="str">
        <f t="shared" si="0"/>
        <v>ASET</v>
      </c>
      <c r="E37" s="177">
        <v>20</v>
      </c>
      <c r="F37" s="137">
        <f t="shared" si="1"/>
        <v>20</v>
      </c>
      <c r="G37" s="148" t="str">
        <f>IF(VLOOKUP($A37,HourEndingOutage!$B$3:$F$746,5,0)="Outage","Outage","")</f>
        <v/>
      </c>
      <c r="H37" s="134">
        <f t="shared" si="2"/>
        <v>120</v>
      </c>
      <c r="I37" s="148" t="str">
        <f t="shared" si="3"/>
        <v/>
      </c>
      <c r="J37" s="148" t="str">
        <f t="shared" si="4"/>
        <v/>
      </c>
      <c r="K37" s="134" t="str">
        <f t="shared" si="5"/>
        <v/>
      </c>
      <c r="L37" s="134">
        <f t="shared" si="6"/>
        <v>0</v>
      </c>
    </row>
    <row r="38" spans="1:12" x14ac:dyDescent="0.25">
      <c r="A38" s="15">
        <v>37</v>
      </c>
      <c r="B38" s="16">
        <f t="shared" si="7"/>
        <v>44563</v>
      </c>
      <c r="C38" s="15">
        <v>13</v>
      </c>
      <c r="D38" s="34" t="str">
        <f t="shared" si="0"/>
        <v>ASET</v>
      </c>
      <c r="E38" s="177">
        <v>20</v>
      </c>
      <c r="F38" s="137">
        <f t="shared" si="1"/>
        <v>20</v>
      </c>
      <c r="G38" s="148" t="str">
        <f>IF(VLOOKUP($A38,HourEndingOutage!$B$3:$F$746,5,0)="Outage","Outage","")</f>
        <v/>
      </c>
      <c r="H38" s="134">
        <f t="shared" si="2"/>
        <v>120</v>
      </c>
      <c r="I38" s="148" t="str">
        <f t="shared" si="3"/>
        <v/>
      </c>
      <c r="J38" s="148" t="str">
        <f t="shared" si="4"/>
        <v/>
      </c>
      <c r="K38" s="134" t="str">
        <f t="shared" si="5"/>
        <v/>
      </c>
      <c r="L38" s="134">
        <f t="shared" si="6"/>
        <v>0</v>
      </c>
    </row>
    <row r="39" spans="1:12" x14ac:dyDescent="0.25">
      <c r="A39" s="15">
        <v>38</v>
      </c>
      <c r="B39" s="16">
        <f t="shared" si="7"/>
        <v>44563</v>
      </c>
      <c r="C39" s="15">
        <v>14</v>
      </c>
      <c r="D39" s="34" t="str">
        <f t="shared" si="0"/>
        <v>ASET</v>
      </c>
      <c r="E39" s="177">
        <v>20</v>
      </c>
      <c r="F39" s="137">
        <f t="shared" si="1"/>
        <v>20</v>
      </c>
      <c r="G39" s="148" t="str">
        <f>IF(VLOOKUP($A39,HourEndingOutage!$B$3:$F$746,5,0)="Outage","Outage","")</f>
        <v/>
      </c>
      <c r="H39" s="134">
        <f t="shared" si="2"/>
        <v>120</v>
      </c>
      <c r="I39" s="148" t="str">
        <f t="shared" si="3"/>
        <v/>
      </c>
      <c r="J39" s="148" t="str">
        <f t="shared" si="4"/>
        <v/>
      </c>
      <c r="K39" s="134" t="str">
        <f t="shared" si="5"/>
        <v/>
      </c>
      <c r="L39" s="134">
        <f t="shared" si="6"/>
        <v>0</v>
      </c>
    </row>
    <row r="40" spans="1:12" x14ac:dyDescent="0.25">
      <c r="A40" s="15">
        <v>39</v>
      </c>
      <c r="B40" s="16">
        <f t="shared" si="7"/>
        <v>44563</v>
      </c>
      <c r="C40" s="15">
        <v>15</v>
      </c>
      <c r="D40" s="34" t="str">
        <f t="shared" si="0"/>
        <v>ASET</v>
      </c>
      <c r="E40" s="177">
        <v>20</v>
      </c>
      <c r="F40" s="137">
        <f t="shared" si="1"/>
        <v>20</v>
      </c>
      <c r="G40" s="148" t="str">
        <f>IF(VLOOKUP($A40,HourEndingOutage!$B$3:$F$746,5,0)="Outage","Outage","")</f>
        <v/>
      </c>
      <c r="H40" s="134">
        <f t="shared" si="2"/>
        <v>120</v>
      </c>
      <c r="I40" s="148" t="str">
        <f t="shared" si="3"/>
        <v/>
      </c>
      <c r="J40" s="148" t="str">
        <f t="shared" si="4"/>
        <v/>
      </c>
      <c r="K40" s="134" t="str">
        <f t="shared" si="5"/>
        <v/>
      </c>
      <c r="L40" s="134">
        <f t="shared" si="6"/>
        <v>0</v>
      </c>
    </row>
    <row r="41" spans="1:12" x14ac:dyDescent="0.25">
      <c r="A41" s="15">
        <v>40</v>
      </c>
      <c r="B41" s="16">
        <f t="shared" si="7"/>
        <v>44563</v>
      </c>
      <c r="C41" s="15">
        <v>16</v>
      </c>
      <c r="D41" s="34" t="str">
        <f t="shared" si="0"/>
        <v>ASET</v>
      </c>
      <c r="E41" s="177">
        <v>20</v>
      </c>
      <c r="F41" s="137">
        <f t="shared" si="1"/>
        <v>20</v>
      </c>
      <c r="G41" s="148" t="str">
        <f>IF(VLOOKUP($A41,HourEndingOutage!$B$3:$F$746,5,0)="Outage","Outage","")</f>
        <v/>
      </c>
      <c r="H41" s="134">
        <f t="shared" si="2"/>
        <v>120</v>
      </c>
      <c r="I41" s="148" t="str">
        <f t="shared" si="3"/>
        <v/>
      </c>
      <c r="J41" s="148" t="str">
        <f t="shared" si="4"/>
        <v/>
      </c>
      <c r="K41" s="134" t="str">
        <f t="shared" si="5"/>
        <v/>
      </c>
      <c r="L41" s="134">
        <f t="shared" si="6"/>
        <v>0</v>
      </c>
    </row>
    <row r="42" spans="1:12" x14ac:dyDescent="0.25">
      <c r="A42" s="15">
        <v>41</v>
      </c>
      <c r="B42" s="16">
        <f t="shared" si="7"/>
        <v>44563</v>
      </c>
      <c r="C42" s="15">
        <v>17</v>
      </c>
      <c r="D42" s="34" t="str">
        <f t="shared" si="0"/>
        <v>ASET</v>
      </c>
      <c r="E42" s="177">
        <v>20</v>
      </c>
      <c r="F42" s="137">
        <f t="shared" si="1"/>
        <v>20</v>
      </c>
      <c r="G42" s="148" t="str">
        <f>IF(VLOOKUP($A42,HourEndingOutage!$B$3:$F$746,5,0)="Outage","Outage","")</f>
        <v/>
      </c>
      <c r="H42" s="134">
        <f t="shared" si="2"/>
        <v>120</v>
      </c>
      <c r="I42" s="148" t="str">
        <f t="shared" si="3"/>
        <v/>
      </c>
      <c r="J42" s="148" t="str">
        <f t="shared" si="4"/>
        <v/>
      </c>
      <c r="K42" s="134" t="str">
        <f t="shared" si="5"/>
        <v/>
      </c>
      <c r="L42" s="134">
        <f t="shared" si="6"/>
        <v>0</v>
      </c>
    </row>
    <row r="43" spans="1:12" x14ac:dyDescent="0.25">
      <c r="A43" s="15">
        <v>42</v>
      </c>
      <c r="B43" s="16">
        <f t="shared" si="7"/>
        <v>44563</v>
      </c>
      <c r="C43" s="15">
        <v>18</v>
      </c>
      <c r="D43" s="34" t="str">
        <f t="shared" si="0"/>
        <v>ASET</v>
      </c>
      <c r="E43" s="177">
        <v>20</v>
      </c>
      <c r="F43" s="137">
        <f t="shared" si="1"/>
        <v>20</v>
      </c>
      <c r="G43" s="148" t="str">
        <f>IF(VLOOKUP($A43,HourEndingOutage!$B$3:$F$746,5,0)="Outage","Outage","")</f>
        <v/>
      </c>
      <c r="H43" s="134">
        <f t="shared" si="2"/>
        <v>120</v>
      </c>
      <c r="I43" s="148" t="str">
        <f t="shared" si="3"/>
        <v/>
      </c>
      <c r="J43" s="148" t="str">
        <f t="shared" si="4"/>
        <v/>
      </c>
      <c r="K43" s="134" t="str">
        <f t="shared" si="5"/>
        <v/>
      </c>
      <c r="L43" s="134">
        <f t="shared" si="6"/>
        <v>0</v>
      </c>
    </row>
    <row r="44" spans="1:12" x14ac:dyDescent="0.25">
      <c r="A44" s="15">
        <v>43</v>
      </c>
      <c r="B44" s="16">
        <f t="shared" si="7"/>
        <v>44563</v>
      </c>
      <c r="C44" s="15">
        <v>19</v>
      </c>
      <c r="D44" s="34" t="str">
        <f t="shared" si="0"/>
        <v>ASET</v>
      </c>
      <c r="E44" s="177">
        <v>20</v>
      </c>
      <c r="F44" s="137">
        <f t="shared" si="1"/>
        <v>20</v>
      </c>
      <c r="G44" s="148" t="str">
        <f>IF(VLOOKUP($A44,HourEndingOutage!$B$3:$F$746,5,0)="Outage","Outage","")</f>
        <v/>
      </c>
      <c r="H44" s="134">
        <f t="shared" si="2"/>
        <v>120</v>
      </c>
      <c r="I44" s="148" t="str">
        <f t="shared" si="3"/>
        <v/>
      </c>
      <c r="J44" s="148" t="str">
        <f t="shared" si="4"/>
        <v/>
      </c>
      <c r="K44" s="134" t="str">
        <f t="shared" si="5"/>
        <v/>
      </c>
      <c r="L44" s="134">
        <f t="shared" si="6"/>
        <v>0</v>
      </c>
    </row>
    <row r="45" spans="1:12" x14ac:dyDescent="0.25">
      <c r="A45" s="15">
        <v>44</v>
      </c>
      <c r="B45" s="16">
        <f t="shared" si="7"/>
        <v>44563</v>
      </c>
      <c r="C45" s="15">
        <v>20</v>
      </c>
      <c r="D45" s="34" t="str">
        <f t="shared" si="0"/>
        <v>ASET</v>
      </c>
      <c r="E45" s="177">
        <v>20</v>
      </c>
      <c r="F45" s="137">
        <f t="shared" si="1"/>
        <v>20</v>
      </c>
      <c r="G45" s="148" t="str">
        <f>IF(VLOOKUP($A45,HourEndingOutage!$B$3:$F$746,5,0)="Outage","Outage","")</f>
        <v/>
      </c>
      <c r="H45" s="134">
        <f t="shared" si="2"/>
        <v>120</v>
      </c>
      <c r="I45" s="148" t="str">
        <f t="shared" si="3"/>
        <v/>
      </c>
      <c r="J45" s="148" t="str">
        <f t="shared" si="4"/>
        <v/>
      </c>
      <c r="K45" s="134" t="str">
        <f t="shared" si="5"/>
        <v/>
      </c>
      <c r="L45" s="134">
        <f t="shared" si="6"/>
        <v>0</v>
      </c>
    </row>
    <row r="46" spans="1:12" x14ac:dyDescent="0.25">
      <c r="A46" s="15">
        <v>45</v>
      </c>
      <c r="B46" s="16">
        <f t="shared" si="7"/>
        <v>44563</v>
      </c>
      <c r="C46" s="15">
        <v>21</v>
      </c>
      <c r="D46" s="34" t="str">
        <f t="shared" si="0"/>
        <v>ASET</v>
      </c>
      <c r="E46" s="177">
        <v>20</v>
      </c>
      <c r="F46" s="137">
        <f t="shared" si="1"/>
        <v>20</v>
      </c>
      <c r="G46" s="148" t="str">
        <f>IF(VLOOKUP($A46,HourEndingOutage!$B$3:$F$746,5,0)="Outage","Outage","")</f>
        <v/>
      </c>
      <c r="H46" s="134">
        <f t="shared" si="2"/>
        <v>120</v>
      </c>
      <c r="I46" s="148" t="str">
        <f t="shared" si="3"/>
        <v/>
      </c>
      <c r="J46" s="148" t="str">
        <f t="shared" si="4"/>
        <v/>
      </c>
      <c r="K46" s="134" t="str">
        <f t="shared" si="5"/>
        <v/>
      </c>
      <c r="L46" s="134">
        <f t="shared" si="6"/>
        <v>0</v>
      </c>
    </row>
    <row r="47" spans="1:12" x14ac:dyDescent="0.25">
      <c r="A47" s="15">
        <v>46</v>
      </c>
      <c r="B47" s="16">
        <f t="shared" si="7"/>
        <v>44563</v>
      </c>
      <c r="C47" s="15">
        <v>22</v>
      </c>
      <c r="D47" s="34" t="str">
        <f t="shared" si="0"/>
        <v>ASET</v>
      </c>
      <c r="E47" s="177">
        <v>20</v>
      </c>
      <c r="F47" s="137">
        <f t="shared" si="1"/>
        <v>20</v>
      </c>
      <c r="G47" s="148" t="str">
        <f>IF(VLOOKUP($A47,HourEndingOutage!$B$3:$F$746,5,0)="Outage","Outage","")</f>
        <v/>
      </c>
      <c r="H47" s="134">
        <f t="shared" si="2"/>
        <v>120</v>
      </c>
      <c r="I47" s="148" t="str">
        <f t="shared" si="3"/>
        <v/>
      </c>
      <c r="J47" s="148" t="str">
        <f t="shared" si="4"/>
        <v/>
      </c>
      <c r="K47" s="134" t="str">
        <f t="shared" si="5"/>
        <v/>
      </c>
      <c r="L47" s="134">
        <f t="shared" si="6"/>
        <v>0</v>
      </c>
    </row>
    <row r="48" spans="1:12" x14ac:dyDescent="0.25">
      <c r="A48" s="15">
        <v>47</v>
      </c>
      <c r="B48" s="16">
        <f t="shared" si="7"/>
        <v>44563</v>
      </c>
      <c r="C48" s="15">
        <v>23</v>
      </c>
      <c r="D48" s="34" t="str">
        <f t="shared" si="0"/>
        <v>ASET</v>
      </c>
      <c r="E48" s="177">
        <v>20</v>
      </c>
      <c r="F48" s="137">
        <f t="shared" si="1"/>
        <v>20</v>
      </c>
      <c r="G48" s="148" t="str">
        <f>IF(VLOOKUP($A48,HourEndingOutage!$B$3:$F$746,5,0)="Outage","Outage","")</f>
        <v/>
      </c>
      <c r="H48" s="134">
        <f t="shared" si="2"/>
        <v>120</v>
      </c>
      <c r="I48" s="148" t="str">
        <f t="shared" si="3"/>
        <v/>
      </c>
      <c r="J48" s="148" t="str">
        <f t="shared" si="4"/>
        <v/>
      </c>
      <c r="K48" s="134" t="str">
        <f t="shared" si="5"/>
        <v/>
      </c>
      <c r="L48" s="134">
        <f t="shared" si="6"/>
        <v>0</v>
      </c>
    </row>
    <row r="49" spans="1:12" x14ac:dyDescent="0.25">
      <c r="A49" s="15">
        <v>48</v>
      </c>
      <c r="B49" s="16">
        <f t="shared" si="7"/>
        <v>44563</v>
      </c>
      <c r="C49" s="15">
        <v>24</v>
      </c>
      <c r="D49" s="34" t="str">
        <f t="shared" si="0"/>
        <v>ASET</v>
      </c>
      <c r="E49" s="177">
        <v>20</v>
      </c>
      <c r="F49" s="137">
        <f t="shared" si="1"/>
        <v>20</v>
      </c>
      <c r="G49" s="148" t="str">
        <f>IF(VLOOKUP($A49,HourEndingOutage!$B$3:$F$746,5,0)="Outage","Outage","")</f>
        <v/>
      </c>
      <c r="H49" s="134">
        <f t="shared" si="2"/>
        <v>120</v>
      </c>
      <c r="I49" s="148" t="str">
        <f t="shared" si="3"/>
        <v/>
      </c>
      <c r="J49" s="148" t="str">
        <f t="shared" si="4"/>
        <v/>
      </c>
      <c r="K49" s="134" t="str">
        <f t="shared" si="5"/>
        <v/>
      </c>
      <c r="L49" s="134">
        <f t="shared" si="6"/>
        <v>0</v>
      </c>
    </row>
    <row r="50" spans="1:12" x14ac:dyDescent="0.25">
      <c r="A50" s="15">
        <v>49</v>
      </c>
      <c r="B50" s="16">
        <f t="shared" si="7"/>
        <v>44564</v>
      </c>
      <c r="C50" s="15">
        <v>1</v>
      </c>
      <c r="D50" s="34" t="str">
        <f t="shared" si="0"/>
        <v>ASET</v>
      </c>
      <c r="E50" s="177">
        <v>20</v>
      </c>
      <c r="F50" s="137">
        <f t="shared" si="1"/>
        <v>20</v>
      </c>
      <c r="G50" s="148" t="str">
        <f>IF(VLOOKUP($A50,HourEndingOutage!$B$3:$F$746,5,0)="Outage","Outage","")</f>
        <v/>
      </c>
      <c r="H50" s="134">
        <f t="shared" si="2"/>
        <v>120</v>
      </c>
      <c r="I50" s="148" t="str">
        <f t="shared" si="3"/>
        <v/>
      </c>
      <c r="J50" s="148" t="str">
        <f t="shared" si="4"/>
        <v/>
      </c>
      <c r="K50" s="134" t="str">
        <f t="shared" si="5"/>
        <v/>
      </c>
      <c r="L50" s="134">
        <f t="shared" si="6"/>
        <v>0</v>
      </c>
    </row>
    <row r="51" spans="1:12" x14ac:dyDescent="0.25">
      <c r="A51" s="15">
        <v>50</v>
      </c>
      <c r="B51" s="16">
        <f t="shared" si="7"/>
        <v>44564</v>
      </c>
      <c r="C51" s="15">
        <v>2</v>
      </c>
      <c r="D51" s="34" t="str">
        <f t="shared" si="0"/>
        <v>ASET</v>
      </c>
      <c r="E51" s="177">
        <v>20</v>
      </c>
      <c r="F51" s="137">
        <f t="shared" si="1"/>
        <v>20</v>
      </c>
      <c r="G51" s="148" t="str">
        <f>IF(VLOOKUP($A51,HourEndingOutage!$B$3:$F$746,5,0)="Outage","Outage","")</f>
        <v/>
      </c>
      <c r="H51" s="134">
        <f t="shared" si="2"/>
        <v>120</v>
      </c>
      <c r="I51" s="148" t="str">
        <f t="shared" si="3"/>
        <v/>
      </c>
      <c r="J51" s="148" t="str">
        <f t="shared" si="4"/>
        <v/>
      </c>
      <c r="K51" s="134" t="str">
        <f t="shared" si="5"/>
        <v/>
      </c>
      <c r="L51" s="134">
        <f t="shared" si="6"/>
        <v>0</v>
      </c>
    </row>
    <row r="52" spans="1:12" x14ac:dyDescent="0.25">
      <c r="A52" s="15">
        <v>51</v>
      </c>
      <c r="B52" s="16">
        <f t="shared" si="7"/>
        <v>44564</v>
      </c>
      <c r="C52" s="15">
        <v>3</v>
      </c>
      <c r="D52" s="34" t="str">
        <f t="shared" si="0"/>
        <v>ASET</v>
      </c>
      <c r="E52" s="177">
        <v>20</v>
      </c>
      <c r="F52" s="137">
        <f t="shared" si="1"/>
        <v>20</v>
      </c>
      <c r="G52" s="148" t="str">
        <f>IF(VLOOKUP($A52,HourEndingOutage!$B$3:$F$746,5,0)="Outage","Outage","")</f>
        <v/>
      </c>
      <c r="H52" s="134">
        <f t="shared" si="2"/>
        <v>120</v>
      </c>
      <c r="I52" s="148" t="str">
        <f t="shared" si="3"/>
        <v/>
      </c>
      <c r="J52" s="148" t="str">
        <f t="shared" si="4"/>
        <v/>
      </c>
      <c r="K52" s="134" t="str">
        <f t="shared" si="5"/>
        <v/>
      </c>
      <c r="L52" s="134">
        <f t="shared" si="6"/>
        <v>0</v>
      </c>
    </row>
    <row r="53" spans="1:12" x14ac:dyDescent="0.25">
      <c r="A53" s="15">
        <v>52</v>
      </c>
      <c r="B53" s="16">
        <f t="shared" si="7"/>
        <v>44564</v>
      </c>
      <c r="C53" s="15">
        <v>4</v>
      </c>
      <c r="D53" s="34" t="str">
        <f t="shared" si="0"/>
        <v>ASET</v>
      </c>
      <c r="E53" s="177">
        <v>20</v>
      </c>
      <c r="F53" s="137">
        <f t="shared" si="1"/>
        <v>20</v>
      </c>
      <c r="G53" s="148" t="str">
        <f>IF(VLOOKUP($A53,HourEndingOutage!$B$3:$F$746,5,0)="Outage","Outage","")</f>
        <v/>
      </c>
      <c r="H53" s="134">
        <f t="shared" si="2"/>
        <v>120</v>
      </c>
      <c r="I53" s="148" t="str">
        <f t="shared" si="3"/>
        <v/>
      </c>
      <c r="J53" s="148" t="str">
        <f t="shared" si="4"/>
        <v/>
      </c>
      <c r="K53" s="134" t="str">
        <f t="shared" si="5"/>
        <v/>
      </c>
      <c r="L53" s="134">
        <f t="shared" si="6"/>
        <v>0</v>
      </c>
    </row>
    <row r="54" spans="1:12" x14ac:dyDescent="0.25">
      <c r="A54" s="15">
        <v>53</v>
      </c>
      <c r="B54" s="16">
        <f t="shared" si="7"/>
        <v>44564</v>
      </c>
      <c r="C54" s="15">
        <v>5</v>
      </c>
      <c r="D54" s="34" t="str">
        <f t="shared" si="0"/>
        <v>ASET</v>
      </c>
      <c r="E54" s="177">
        <v>20</v>
      </c>
      <c r="F54" s="137">
        <f t="shared" si="1"/>
        <v>20</v>
      </c>
      <c r="G54" s="148" t="str">
        <f>IF(VLOOKUP($A54,HourEndingOutage!$B$3:$F$746,5,0)="Outage","Outage","")</f>
        <v/>
      </c>
      <c r="H54" s="134">
        <f t="shared" si="2"/>
        <v>120</v>
      </c>
      <c r="I54" s="148" t="str">
        <f t="shared" si="3"/>
        <v/>
      </c>
      <c r="J54" s="148" t="str">
        <f t="shared" si="4"/>
        <v/>
      </c>
      <c r="K54" s="134" t="str">
        <f t="shared" si="5"/>
        <v/>
      </c>
      <c r="L54" s="134">
        <f t="shared" si="6"/>
        <v>0</v>
      </c>
    </row>
    <row r="55" spans="1:12" x14ac:dyDescent="0.25">
      <c r="A55" s="15">
        <v>54</v>
      </c>
      <c r="B55" s="16">
        <f t="shared" si="7"/>
        <v>44564</v>
      </c>
      <c r="C55" s="15">
        <v>6</v>
      </c>
      <c r="D55" s="34" t="str">
        <f t="shared" si="0"/>
        <v>ASET</v>
      </c>
      <c r="E55" s="177">
        <v>20</v>
      </c>
      <c r="F55" s="137">
        <f t="shared" si="1"/>
        <v>20</v>
      </c>
      <c r="G55" s="148" t="str">
        <f>IF(VLOOKUP($A55,HourEndingOutage!$B$3:$F$746,5,0)="Outage","Outage","")</f>
        <v/>
      </c>
      <c r="H55" s="134">
        <f t="shared" si="2"/>
        <v>120</v>
      </c>
      <c r="I55" s="148" t="str">
        <f t="shared" si="3"/>
        <v/>
      </c>
      <c r="J55" s="148" t="str">
        <f t="shared" si="4"/>
        <v/>
      </c>
      <c r="K55" s="134" t="str">
        <f t="shared" si="5"/>
        <v/>
      </c>
      <c r="L55" s="134">
        <f t="shared" si="6"/>
        <v>0</v>
      </c>
    </row>
    <row r="56" spans="1:12" x14ac:dyDescent="0.25">
      <c r="A56" s="15">
        <v>55</v>
      </c>
      <c r="B56" s="16">
        <f t="shared" si="7"/>
        <v>44564</v>
      </c>
      <c r="C56" s="15">
        <v>7</v>
      </c>
      <c r="D56" s="34" t="str">
        <f t="shared" si="0"/>
        <v>ASET</v>
      </c>
      <c r="E56" s="177">
        <v>20</v>
      </c>
      <c r="F56" s="137">
        <f t="shared" si="1"/>
        <v>20</v>
      </c>
      <c r="G56" s="148" t="str">
        <f>IF(VLOOKUP($A56,HourEndingOutage!$B$3:$F$746,5,0)="Outage","Outage","")</f>
        <v/>
      </c>
      <c r="H56" s="134">
        <f t="shared" si="2"/>
        <v>120</v>
      </c>
      <c r="I56" s="148" t="str">
        <f t="shared" si="3"/>
        <v/>
      </c>
      <c r="J56" s="148" t="str">
        <f t="shared" si="4"/>
        <v/>
      </c>
      <c r="K56" s="134" t="str">
        <f t="shared" si="5"/>
        <v/>
      </c>
      <c r="L56" s="134">
        <f t="shared" si="6"/>
        <v>0</v>
      </c>
    </row>
    <row r="57" spans="1:12" x14ac:dyDescent="0.25">
      <c r="A57" s="15">
        <v>56</v>
      </c>
      <c r="B57" s="16">
        <f t="shared" si="7"/>
        <v>44564</v>
      </c>
      <c r="C57" s="15">
        <v>8</v>
      </c>
      <c r="D57" s="34" t="str">
        <f t="shared" si="0"/>
        <v>ASET</v>
      </c>
      <c r="E57" s="177">
        <v>20</v>
      </c>
      <c r="F57" s="137">
        <f t="shared" si="1"/>
        <v>20</v>
      </c>
      <c r="G57" s="148" t="str">
        <f>IF(VLOOKUP($A57,HourEndingOutage!$B$3:$F$746,5,0)="Outage","Outage","")</f>
        <v/>
      </c>
      <c r="H57" s="134">
        <f t="shared" si="2"/>
        <v>120</v>
      </c>
      <c r="I57" s="148" t="str">
        <f t="shared" si="3"/>
        <v/>
      </c>
      <c r="J57" s="148" t="str">
        <f t="shared" si="4"/>
        <v/>
      </c>
      <c r="K57" s="134" t="str">
        <f t="shared" si="5"/>
        <v/>
      </c>
      <c r="L57" s="134">
        <f t="shared" si="6"/>
        <v>0</v>
      </c>
    </row>
    <row r="58" spans="1:12" x14ac:dyDescent="0.25">
      <c r="A58" s="15">
        <v>57</v>
      </c>
      <c r="B58" s="16">
        <f t="shared" si="7"/>
        <v>44564</v>
      </c>
      <c r="C58" s="15">
        <v>9</v>
      </c>
      <c r="D58" s="34" t="str">
        <f t="shared" si="0"/>
        <v>ASET</v>
      </c>
      <c r="E58" s="177">
        <v>20</v>
      </c>
      <c r="F58" s="137">
        <f t="shared" si="1"/>
        <v>20</v>
      </c>
      <c r="G58" s="148" t="str">
        <f>IF(VLOOKUP($A58,HourEndingOutage!$B$3:$F$746,5,0)="Outage","Outage","")</f>
        <v/>
      </c>
      <c r="H58" s="134">
        <f t="shared" si="2"/>
        <v>120</v>
      </c>
      <c r="I58" s="148" t="str">
        <f t="shared" si="3"/>
        <v/>
      </c>
      <c r="J58" s="148" t="str">
        <f t="shared" si="4"/>
        <v/>
      </c>
      <c r="K58" s="134" t="str">
        <f t="shared" si="5"/>
        <v/>
      </c>
      <c r="L58" s="134">
        <f t="shared" si="6"/>
        <v>0</v>
      </c>
    </row>
    <row r="59" spans="1:12" x14ac:dyDescent="0.25">
      <c r="A59" s="15">
        <v>58</v>
      </c>
      <c r="B59" s="16">
        <f t="shared" si="7"/>
        <v>44564</v>
      </c>
      <c r="C59" s="15">
        <v>10</v>
      </c>
      <c r="D59" s="34" t="str">
        <f t="shared" si="0"/>
        <v>ASET</v>
      </c>
      <c r="E59" s="177">
        <v>20</v>
      </c>
      <c r="F59" s="137">
        <f t="shared" si="1"/>
        <v>20</v>
      </c>
      <c r="G59" s="148" t="str">
        <f>IF(VLOOKUP($A59,HourEndingOutage!$B$3:$F$746,5,0)="Outage","Outage","")</f>
        <v/>
      </c>
      <c r="H59" s="134">
        <f t="shared" si="2"/>
        <v>120</v>
      </c>
      <c r="I59" s="148" t="str">
        <f t="shared" si="3"/>
        <v/>
      </c>
      <c r="J59" s="148" t="str">
        <f t="shared" si="4"/>
        <v/>
      </c>
      <c r="K59" s="134" t="str">
        <f t="shared" si="5"/>
        <v/>
      </c>
      <c r="L59" s="134">
        <f t="shared" si="6"/>
        <v>0</v>
      </c>
    </row>
    <row r="60" spans="1:12" x14ac:dyDescent="0.25">
      <c r="A60" s="15">
        <v>59</v>
      </c>
      <c r="B60" s="16">
        <f t="shared" si="7"/>
        <v>44564</v>
      </c>
      <c r="C60" s="15">
        <v>11</v>
      </c>
      <c r="D60" s="34" t="str">
        <f t="shared" si="0"/>
        <v>ASET</v>
      </c>
      <c r="E60" s="177">
        <v>20</v>
      </c>
      <c r="F60" s="137">
        <f t="shared" si="1"/>
        <v>20</v>
      </c>
      <c r="G60" s="148" t="str">
        <f>IF(VLOOKUP($A60,HourEndingOutage!$B$3:$F$746,5,0)="Outage","Outage","")</f>
        <v/>
      </c>
      <c r="H60" s="134">
        <f t="shared" si="2"/>
        <v>120</v>
      </c>
      <c r="I60" s="148" t="str">
        <f t="shared" si="3"/>
        <v/>
      </c>
      <c r="J60" s="148" t="str">
        <f t="shared" si="4"/>
        <v/>
      </c>
      <c r="K60" s="134" t="str">
        <f t="shared" si="5"/>
        <v/>
      </c>
      <c r="L60" s="134">
        <f t="shared" si="6"/>
        <v>0</v>
      </c>
    </row>
    <row r="61" spans="1:12" x14ac:dyDescent="0.25">
      <c r="A61" s="15">
        <v>60</v>
      </c>
      <c r="B61" s="16">
        <f t="shared" si="7"/>
        <v>44564</v>
      </c>
      <c r="C61" s="15">
        <v>12</v>
      </c>
      <c r="D61" s="34" t="str">
        <f t="shared" si="0"/>
        <v>ASET</v>
      </c>
      <c r="E61" s="177">
        <v>20</v>
      </c>
      <c r="F61" s="137">
        <f t="shared" si="1"/>
        <v>20</v>
      </c>
      <c r="G61" s="148" t="str">
        <f>IF(VLOOKUP($A61,HourEndingOutage!$B$3:$F$746,5,0)="Outage","Outage","")</f>
        <v/>
      </c>
      <c r="H61" s="134">
        <f t="shared" si="2"/>
        <v>120</v>
      </c>
      <c r="I61" s="148" t="str">
        <f t="shared" si="3"/>
        <v/>
      </c>
      <c r="J61" s="148" t="str">
        <f t="shared" si="4"/>
        <v/>
      </c>
      <c r="K61" s="134" t="str">
        <f t="shared" si="5"/>
        <v/>
      </c>
      <c r="L61" s="134">
        <f t="shared" si="6"/>
        <v>0</v>
      </c>
    </row>
    <row r="62" spans="1:12" x14ac:dyDescent="0.25">
      <c r="A62" s="15">
        <v>61</v>
      </c>
      <c r="B62" s="16">
        <f t="shared" si="7"/>
        <v>44564</v>
      </c>
      <c r="C62" s="15">
        <v>13</v>
      </c>
      <c r="D62" s="34" t="str">
        <f t="shared" si="0"/>
        <v>ASET</v>
      </c>
      <c r="E62" s="177">
        <v>20</v>
      </c>
      <c r="F62" s="137">
        <f t="shared" si="1"/>
        <v>20</v>
      </c>
      <c r="G62" s="148" t="str">
        <f>IF(VLOOKUP($A62,HourEndingOutage!$B$3:$F$746,5,0)="Outage","Outage","")</f>
        <v/>
      </c>
      <c r="H62" s="134">
        <f t="shared" si="2"/>
        <v>120</v>
      </c>
      <c r="I62" s="148" t="str">
        <f t="shared" si="3"/>
        <v/>
      </c>
      <c r="J62" s="148" t="str">
        <f t="shared" si="4"/>
        <v/>
      </c>
      <c r="K62" s="134" t="str">
        <f t="shared" si="5"/>
        <v/>
      </c>
      <c r="L62" s="134">
        <f t="shared" si="6"/>
        <v>0</v>
      </c>
    </row>
    <row r="63" spans="1:12" x14ac:dyDescent="0.25">
      <c r="A63" s="15">
        <v>62</v>
      </c>
      <c r="B63" s="16">
        <f t="shared" si="7"/>
        <v>44564</v>
      </c>
      <c r="C63" s="15">
        <v>14</v>
      </c>
      <c r="D63" s="34" t="str">
        <f t="shared" si="0"/>
        <v>ASET</v>
      </c>
      <c r="E63" s="177">
        <v>20</v>
      </c>
      <c r="F63" s="137">
        <f t="shared" si="1"/>
        <v>20</v>
      </c>
      <c r="G63" s="148" t="str">
        <f>IF(VLOOKUP($A63,HourEndingOutage!$B$3:$F$746,5,0)="Outage","Outage","")</f>
        <v/>
      </c>
      <c r="H63" s="134">
        <f t="shared" si="2"/>
        <v>120</v>
      </c>
      <c r="I63" s="148" t="str">
        <f t="shared" si="3"/>
        <v/>
      </c>
      <c r="J63" s="148" t="str">
        <f t="shared" si="4"/>
        <v/>
      </c>
      <c r="K63" s="134" t="str">
        <f t="shared" si="5"/>
        <v/>
      </c>
      <c r="L63" s="134">
        <f t="shared" si="6"/>
        <v>0</v>
      </c>
    </row>
    <row r="64" spans="1:12" x14ac:dyDescent="0.25">
      <c r="A64" s="15">
        <v>63</v>
      </c>
      <c r="B64" s="16">
        <f t="shared" si="7"/>
        <v>44564</v>
      </c>
      <c r="C64" s="15">
        <v>15</v>
      </c>
      <c r="D64" s="34" t="str">
        <f t="shared" si="0"/>
        <v>ASET</v>
      </c>
      <c r="E64" s="177">
        <v>20</v>
      </c>
      <c r="F64" s="137">
        <f t="shared" si="1"/>
        <v>20</v>
      </c>
      <c r="G64" s="148" t="str">
        <f>IF(VLOOKUP($A64,HourEndingOutage!$B$3:$F$746,5,0)="Outage","Outage","")</f>
        <v/>
      </c>
      <c r="H64" s="134">
        <f t="shared" si="2"/>
        <v>120</v>
      </c>
      <c r="I64" s="148" t="str">
        <f t="shared" si="3"/>
        <v/>
      </c>
      <c r="J64" s="148" t="str">
        <f t="shared" si="4"/>
        <v/>
      </c>
      <c r="K64" s="134" t="str">
        <f t="shared" si="5"/>
        <v/>
      </c>
      <c r="L64" s="134">
        <f t="shared" si="6"/>
        <v>0</v>
      </c>
    </row>
    <row r="65" spans="1:12" x14ac:dyDescent="0.25">
      <c r="A65" s="15">
        <v>64</v>
      </c>
      <c r="B65" s="16">
        <f t="shared" si="7"/>
        <v>44564</v>
      </c>
      <c r="C65" s="15">
        <v>16</v>
      </c>
      <c r="D65" s="34" t="str">
        <f t="shared" si="0"/>
        <v>ASET</v>
      </c>
      <c r="E65" s="177">
        <v>20</v>
      </c>
      <c r="F65" s="137">
        <f t="shared" si="1"/>
        <v>20</v>
      </c>
      <c r="G65" s="148" t="str">
        <f>IF(VLOOKUP($A65,HourEndingOutage!$B$3:$F$746,5,0)="Outage","Outage","")</f>
        <v/>
      </c>
      <c r="H65" s="134">
        <f t="shared" si="2"/>
        <v>120</v>
      </c>
      <c r="I65" s="148" t="str">
        <f t="shared" si="3"/>
        <v/>
      </c>
      <c r="J65" s="148" t="str">
        <f t="shared" si="4"/>
        <v/>
      </c>
      <c r="K65" s="134" t="str">
        <f t="shared" si="5"/>
        <v/>
      </c>
      <c r="L65" s="134">
        <f t="shared" si="6"/>
        <v>0</v>
      </c>
    </row>
    <row r="66" spans="1:12" x14ac:dyDescent="0.25">
      <c r="A66" s="15">
        <v>65</v>
      </c>
      <c r="B66" s="16">
        <f t="shared" si="7"/>
        <v>44564</v>
      </c>
      <c r="C66" s="15">
        <v>17</v>
      </c>
      <c r="D66" s="34" t="str">
        <f t="shared" ref="D66:D129" si="8">Unit</f>
        <v>ASET</v>
      </c>
      <c r="E66" s="177">
        <v>20</v>
      </c>
      <c r="F66" s="137">
        <f t="shared" ref="F66:F129" si="9">MIN(E66,Contract_Volume)</f>
        <v>20</v>
      </c>
      <c r="G66" s="148" t="str">
        <f>IF(VLOOKUP($A66,HourEndingOutage!$B$3:$F$746,5,0)="Outage","Outage","")</f>
        <v/>
      </c>
      <c r="H66" s="134">
        <f t="shared" ref="H66:H129" si="10">IF(G66="Outage",0,F66*Availability)</f>
        <v>120</v>
      </c>
      <c r="I66" s="148" t="str">
        <f t="shared" ref="I66:I129" si="11">IF(ISERROR(VLOOKUP($A66,FTShour,1,0)),"","Yes")</f>
        <v/>
      </c>
      <c r="J66" s="148" t="str">
        <f t="shared" ref="J66:J129" si="12">IF(ISERROR(VLOOKUP($A66,ToleranceExcursionHour,1,0)),"","Yes")</f>
        <v/>
      </c>
      <c r="K66" s="134" t="str">
        <f t="shared" ref="K66:K129" si="13">IF(ISERROR(VLOOKUP($A66,FOAVHour,1,0)),"","Yes")</f>
        <v/>
      </c>
      <c r="L66" s="134">
        <f t="shared" si="6"/>
        <v>0</v>
      </c>
    </row>
    <row r="67" spans="1:12" x14ac:dyDescent="0.25">
      <c r="A67" s="15">
        <v>66</v>
      </c>
      <c r="B67" s="16">
        <f t="shared" si="7"/>
        <v>44564</v>
      </c>
      <c r="C67" s="15">
        <v>18</v>
      </c>
      <c r="D67" s="34" t="str">
        <f t="shared" si="8"/>
        <v>ASET</v>
      </c>
      <c r="E67" s="177">
        <v>20</v>
      </c>
      <c r="F67" s="137">
        <f t="shared" si="9"/>
        <v>20</v>
      </c>
      <c r="G67" s="148" t="str">
        <f>IF(VLOOKUP($A67,HourEndingOutage!$B$3:$F$746,5,0)="Outage","Outage","")</f>
        <v/>
      </c>
      <c r="H67" s="134">
        <f t="shared" si="10"/>
        <v>120</v>
      </c>
      <c r="I67" s="148" t="str">
        <f t="shared" si="11"/>
        <v/>
      </c>
      <c r="J67" s="148" t="str">
        <f t="shared" si="12"/>
        <v/>
      </c>
      <c r="K67" s="134" t="str">
        <f t="shared" si="13"/>
        <v/>
      </c>
      <c r="L67" s="134">
        <f t="shared" ref="L67:L130" si="14">IF(OR(I67="Yes",J67="Yes",K67="Yes")=TRUE,-$H67,0)</f>
        <v>0</v>
      </c>
    </row>
    <row r="68" spans="1:12" x14ac:dyDescent="0.25">
      <c r="A68" s="15">
        <v>67</v>
      </c>
      <c r="B68" s="16">
        <f t="shared" ref="B68:B131" si="15">IF(C68&gt;C67,B67,B67+1)</f>
        <v>44564</v>
      </c>
      <c r="C68" s="15">
        <v>19</v>
      </c>
      <c r="D68" s="34" t="str">
        <f t="shared" si="8"/>
        <v>ASET</v>
      </c>
      <c r="E68" s="177">
        <v>20</v>
      </c>
      <c r="F68" s="137">
        <f t="shared" si="9"/>
        <v>20</v>
      </c>
      <c r="G68" s="148" t="str">
        <f>IF(VLOOKUP($A68,HourEndingOutage!$B$3:$F$746,5,0)="Outage","Outage","")</f>
        <v/>
      </c>
      <c r="H68" s="134">
        <f t="shared" si="10"/>
        <v>120</v>
      </c>
      <c r="I68" s="148" t="str">
        <f t="shared" si="11"/>
        <v/>
      </c>
      <c r="J68" s="148" t="str">
        <f t="shared" si="12"/>
        <v/>
      </c>
      <c r="K68" s="134" t="str">
        <f t="shared" si="13"/>
        <v/>
      </c>
      <c r="L68" s="134">
        <f t="shared" si="14"/>
        <v>0</v>
      </c>
    </row>
    <row r="69" spans="1:12" x14ac:dyDescent="0.25">
      <c r="A69" s="15">
        <v>68</v>
      </c>
      <c r="B69" s="16">
        <f t="shared" si="15"/>
        <v>44564</v>
      </c>
      <c r="C69" s="15">
        <v>20</v>
      </c>
      <c r="D69" s="34" t="str">
        <f t="shared" si="8"/>
        <v>ASET</v>
      </c>
      <c r="E69" s="177">
        <v>20</v>
      </c>
      <c r="F69" s="137">
        <f t="shared" si="9"/>
        <v>20</v>
      </c>
      <c r="G69" s="148" t="str">
        <f>IF(VLOOKUP($A69,HourEndingOutage!$B$3:$F$746,5,0)="Outage","Outage","")</f>
        <v/>
      </c>
      <c r="H69" s="134">
        <f t="shared" si="10"/>
        <v>120</v>
      </c>
      <c r="I69" s="148" t="str">
        <f t="shared" si="11"/>
        <v/>
      </c>
      <c r="J69" s="148" t="str">
        <f t="shared" si="12"/>
        <v/>
      </c>
      <c r="K69" s="134" t="str">
        <f t="shared" si="13"/>
        <v/>
      </c>
      <c r="L69" s="134">
        <f t="shared" si="14"/>
        <v>0</v>
      </c>
    </row>
    <row r="70" spans="1:12" x14ac:dyDescent="0.25">
      <c r="A70" s="15">
        <v>69</v>
      </c>
      <c r="B70" s="16">
        <f t="shared" si="15"/>
        <v>44564</v>
      </c>
      <c r="C70" s="15">
        <v>21</v>
      </c>
      <c r="D70" s="34" t="str">
        <f t="shared" si="8"/>
        <v>ASET</v>
      </c>
      <c r="E70" s="177">
        <v>20</v>
      </c>
      <c r="F70" s="137">
        <f t="shared" si="9"/>
        <v>20</v>
      </c>
      <c r="G70" s="148" t="str">
        <f>IF(VLOOKUP($A70,HourEndingOutage!$B$3:$F$746,5,0)="Outage","Outage","")</f>
        <v/>
      </c>
      <c r="H70" s="134">
        <f t="shared" si="10"/>
        <v>120</v>
      </c>
      <c r="I70" s="148" t="str">
        <f t="shared" si="11"/>
        <v/>
      </c>
      <c r="J70" s="148" t="str">
        <f t="shared" si="12"/>
        <v/>
      </c>
      <c r="K70" s="134" t="str">
        <f t="shared" si="13"/>
        <v/>
      </c>
      <c r="L70" s="134">
        <f t="shared" si="14"/>
        <v>0</v>
      </c>
    </row>
    <row r="71" spans="1:12" x14ac:dyDescent="0.25">
      <c r="A71" s="15">
        <v>70</v>
      </c>
      <c r="B71" s="16">
        <f t="shared" si="15"/>
        <v>44564</v>
      </c>
      <c r="C71" s="15">
        <v>22</v>
      </c>
      <c r="D71" s="34" t="str">
        <f t="shared" si="8"/>
        <v>ASET</v>
      </c>
      <c r="E71" s="177">
        <v>20</v>
      </c>
      <c r="F71" s="137">
        <f t="shared" si="9"/>
        <v>20</v>
      </c>
      <c r="G71" s="148" t="str">
        <f>IF(VLOOKUP($A71,HourEndingOutage!$B$3:$F$746,5,0)="Outage","Outage","")</f>
        <v/>
      </c>
      <c r="H71" s="134">
        <f t="shared" si="10"/>
        <v>120</v>
      </c>
      <c r="I71" s="148" t="str">
        <f t="shared" si="11"/>
        <v/>
      </c>
      <c r="J71" s="148" t="str">
        <f t="shared" si="12"/>
        <v/>
      </c>
      <c r="K71" s="134" t="str">
        <f t="shared" si="13"/>
        <v/>
      </c>
      <c r="L71" s="134">
        <f t="shared" si="14"/>
        <v>0</v>
      </c>
    </row>
    <row r="72" spans="1:12" x14ac:dyDescent="0.25">
      <c r="A72" s="15">
        <v>71</v>
      </c>
      <c r="B72" s="16">
        <f t="shared" si="15"/>
        <v>44564</v>
      </c>
      <c r="C72" s="15">
        <v>23</v>
      </c>
      <c r="D72" s="34" t="str">
        <f t="shared" si="8"/>
        <v>ASET</v>
      </c>
      <c r="E72" s="177">
        <v>20</v>
      </c>
      <c r="F72" s="137">
        <f t="shared" si="9"/>
        <v>20</v>
      </c>
      <c r="G72" s="148" t="str">
        <f>IF(VLOOKUP($A72,HourEndingOutage!$B$3:$F$746,5,0)="Outage","Outage","")</f>
        <v/>
      </c>
      <c r="H72" s="134">
        <f t="shared" si="10"/>
        <v>120</v>
      </c>
      <c r="I72" s="148" t="str">
        <f t="shared" si="11"/>
        <v/>
      </c>
      <c r="J72" s="148" t="str">
        <f t="shared" si="12"/>
        <v/>
      </c>
      <c r="K72" s="134" t="str">
        <f t="shared" si="13"/>
        <v/>
      </c>
      <c r="L72" s="134">
        <f t="shared" si="14"/>
        <v>0</v>
      </c>
    </row>
    <row r="73" spans="1:12" x14ac:dyDescent="0.25">
      <c r="A73" s="15">
        <v>72</v>
      </c>
      <c r="B73" s="16">
        <f t="shared" si="15"/>
        <v>44564</v>
      </c>
      <c r="C73" s="15">
        <v>24</v>
      </c>
      <c r="D73" s="34" t="str">
        <f t="shared" si="8"/>
        <v>ASET</v>
      </c>
      <c r="E73" s="177">
        <v>20</v>
      </c>
      <c r="F73" s="137">
        <f t="shared" si="9"/>
        <v>20</v>
      </c>
      <c r="G73" s="148" t="str">
        <f>IF(VLOOKUP($A73,HourEndingOutage!$B$3:$F$746,5,0)="Outage","Outage","")</f>
        <v/>
      </c>
      <c r="H73" s="134">
        <f t="shared" si="10"/>
        <v>120</v>
      </c>
      <c r="I73" s="148" t="str">
        <f t="shared" si="11"/>
        <v/>
      </c>
      <c r="J73" s="148" t="str">
        <f t="shared" si="12"/>
        <v/>
      </c>
      <c r="K73" s="134" t="str">
        <f t="shared" si="13"/>
        <v/>
      </c>
      <c r="L73" s="134">
        <f t="shared" si="14"/>
        <v>0</v>
      </c>
    </row>
    <row r="74" spans="1:12" x14ac:dyDescent="0.25">
      <c r="A74" s="15">
        <v>73</v>
      </c>
      <c r="B74" s="16">
        <f t="shared" si="15"/>
        <v>44565</v>
      </c>
      <c r="C74" s="15">
        <v>1</v>
      </c>
      <c r="D74" s="34" t="str">
        <f t="shared" si="8"/>
        <v>ASET</v>
      </c>
      <c r="E74" s="177">
        <v>20</v>
      </c>
      <c r="F74" s="137">
        <f t="shared" si="9"/>
        <v>20</v>
      </c>
      <c r="G74" s="148" t="str">
        <f>IF(VLOOKUP($A74,HourEndingOutage!$B$3:$F$746,5,0)="Outage","Outage","")</f>
        <v/>
      </c>
      <c r="H74" s="134">
        <f t="shared" si="10"/>
        <v>120</v>
      </c>
      <c r="I74" s="148" t="str">
        <f t="shared" si="11"/>
        <v/>
      </c>
      <c r="J74" s="148" t="str">
        <f t="shared" si="12"/>
        <v/>
      </c>
      <c r="K74" s="134" t="str">
        <f t="shared" si="13"/>
        <v/>
      </c>
      <c r="L74" s="134">
        <f t="shared" si="14"/>
        <v>0</v>
      </c>
    </row>
    <row r="75" spans="1:12" x14ac:dyDescent="0.25">
      <c r="A75" s="15">
        <v>74</v>
      </c>
      <c r="B75" s="16">
        <f t="shared" si="15"/>
        <v>44565</v>
      </c>
      <c r="C75" s="15">
        <v>2</v>
      </c>
      <c r="D75" s="34" t="str">
        <f t="shared" si="8"/>
        <v>ASET</v>
      </c>
      <c r="E75" s="177">
        <v>20</v>
      </c>
      <c r="F75" s="137">
        <f t="shared" si="9"/>
        <v>20</v>
      </c>
      <c r="G75" s="148" t="str">
        <f>IF(VLOOKUP($A75,HourEndingOutage!$B$3:$F$746,5,0)="Outage","Outage","")</f>
        <v/>
      </c>
      <c r="H75" s="134">
        <f t="shared" si="10"/>
        <v>120</v>
      </c>
      <c r="I75" s="148" t="str">
        <f t="shared" si="11"/>
        <v/>
      </c>
      <c r="J75" s="148" t="str">
        <f t="shared" si="12"/>
        <v/>
      </c>
      <c r="K75" s="134" t="str">
        <f t="shared" si="13"/>
        <v/>
      </c>
      <c r="L75" s="134">
        <f t="shared" si="14"/>
        <v>0</v>
      </c>
    </row>
    <row r="76" spans="1:12" x14ac:dyDescent="0.25">
      <c r="A76" s="15">
        <v>75</v>
      </c>
      <c r="B76" s="16">
        <f t="shared" si="15"/>
        <v>44565</v>
      </c>
      <c r="C76" s="15">
        <v>3</v>
      </c>
      <c r="D76" s="34" t="str">
        <f t="shared" si="8"/>
        <v>ASET</v>
      </c>
      <c r="E76" s="177">
        <v>20</v>
      </c>
      <c r="F76" s="137">
        <f t="shared" si="9"/>
        <v>20</v>
      </c>
      <c r="G76" s="148" t="str">
        <f>IF(VLOOKUP($A76,HourEndingOutage!$B$3:$F$746,5,0)="Outage","Outage","")</f>
        <v/>
      </c>
      <c r="H76" s="134">
        <f t="shared" si="10"/>
        <v>120</v>
      </c>
      <c r="I76" s="148" t="str">
        <f t="shared" si="11"/>
        <v/>
      </c>
      <c r="J76" s="148" t="str">
        <f t="shared" si="12"/>
        <v/>
      </c>
      <c r="K76" s="134" t="str">
        <f t="shared" si="13"/>
        <v/>
      </c>
      <c r="L76" s="134">
        <f t="shared" si="14"/>
        <v>0</v>
      </c>
    </row>
    <row r="77" spans="1:12" x14ac:dyDescent="0.25">
      <c r="A77" s="15">
        <v>76</v>
      </c>
      <c r="B77" s="16">
        <f t="shared" si="15"/>
        <v>44565</v>
      </c>
      <c r="C77" s="15">
        <v>4</v>
      </c>
      <c r="D77" s="34" t="str">
        <f t="shared" si="8"/>
        <v>ASET</v>
      </c>
      <c r="E77" s="177">
        <v>20</v>
      </c>
      <c r="F77" s="137">
        <f t="shared" si="9"/>
        <v>20</v>
      </c>
      <c r="G77" s="148" t="str">
        <f>IF(VLOOKUP($A77,HourEndingOutage!$B$3:$F$746,5,0)="Outage","Outage","")</f>
        <v/>
      </c>
      <c r="H77" s="134">
        <f t="shared" si="10"/>
        <v>120</v>
      </c>
      <c r="I77" s="148" t="str">
        <f t="shared" si="11"/>
        <v/>
      </c>
      <c r="J77" s="148" t="str">
        <f t="shared" si="12"/>
        <v/>
      </c>
      <c r="K77" s="134" t="str">
        <f t="shared" si="13"/>
        <v/>
      </c>
      <c r="L77" s="134">
        <f t="shared" si="14"/>
        <v>0</v>
      </c>
    </row>
    <row r="78" spans="1:12" x14ac:dyDescent="0.25">
      <c r="A78" s="15">
        <v>77</v>
      </c>
      <c r="B78" s="16">
        <f t="shared" si="15"/>
        <v>44565</v>
      </c>
      <c r="C78" s="15">
        <v>5</v>
      </c>
      <c r="D78" s="34" t="str">
        <f t="shared" si="8"/>
        <v>ASET</v>
      </c>
      <c r="E78" s="177">
        <v>20</v>
      </c>
      <c r="F78" s="137">
        <f t="shared" si="9"/>
        <v>20</v>
      </c>
      <c r="G78" s="148" t="str">
        <f>IF(VLOOKUP($A78,HourEndingOutage!$B$3:$F$746,5,0)="Outage","Outage","")</f>
        <v/>
      </c>
      <c r="H78" s="134">
        <f t="shared" si="10"/>
        <v>120</v>
      </c>
      <c r="I78" s="148" t="str">
        <f t="shared" si="11"/>
        <v/>
      </c>
      <c r="J78" s="148" t="str">
        <f t="shared" si="12"/>
        <v/>
      </c>
      <c r="K78" s="134" t="str">
        <f t="shared" si="13"/>
        <v/>
      </c>
      <c r="L78" s="134">
        <f t="shared" si="14"/>
        <v>0</v>
      </c>
    </row>
    <row r="79" spans="1:12" x14ac:dyDescent="0.25">
      <c r="A79" s="15">
        <v>78</v>
      </c>
      <c r="B79" s="16">
        <f t="shared" si="15"/>
        <v>44565</v>
      </c>
      <c r="C79" s="15">
        <v>6</v>
      </c>
      <c r="D79" s="34" t="str">
        <f t="shared" si="8"/>
        <v>ASET</v>
      </c>
      <c r="E79" s="177">
        <v>20</v>
      </c>
      <c r="F79" s="137">
        <f t="shared" si="9"/>
        <v>20</v>
      </c>
      <c r="G79" s="148" t="str">
        <f>IF(VLOOKUP($A79,HourEndingOutage!$B$3:$F$746,5,0)="Outage","Outage","")</f>
        <v/>
      </c>
      <c r="H79" s="134">
        <f t="shared" si="10"/>
        <v>120</v>
      </c>
      <c r="I79" s="148" t="str">
        <f t="shared" si="11"/>
        <v/>
      </c>
      <c r="J79" s="148" t="str">
        <f t="shared" si="12"/>
        <v/>
      </c>
      <c r="K79" s="134" t="str">
        <f t="shared" si="13"/>
        <v/>
      </c>
      <c r="L79" s="134">
        <f t="shared" si="14"/>
        <v>0</v>
      </c>
    </row>
    <row r="80" spans="1:12" x14ac:dyDescent="0.25">
      <c r="A80" s="15">
        <v>79</v>
      </c>
      <c r="B80" s="16">
        <f t="shared" si="15"/>
        <v>44565</v>
      </c>
      <c r="C80" s="15">
        <v>7</v>
      </c>
      <c r="D80" s="34" t="str">
        <f t="shared" si="8"/>
        <v>ASET</v>
      </c>
      <c r="E80" s="177">
        <v>20</v>
      </c>
      <c r="F80" s="137">
        <f t="shared" si="9"/>
        <v>20</v>
      </c>
      <c r="G80" s="148" t="str">
        <f>IF(VLOOKUP($A80,HourEndingOutage!$B$3:$F$746,5,0)="Outage","Outage","")</f>
        <v/>
      </c>
      <c r="H80" s="134">
        <f t="shared" si="10"/>
        <v>120</v>
      </c>
      <c r="I80" s="148" t="str">
        <f t="shared" si="11"/>
        <v/>
      </c>
      <c r="J80" s="148" t="str">
        <f t="shared" si="12"/>
        <v/>
      </c>
      <c r="K80" s="134" t="str">
        <f t="shared" si="13"/>
        <v/>
      </c>
      <c r="L80" s="134">
        <f t="shared" si="14"/>
        <v>0</v>
      </c>
    </row>
    <row r="81" spans="1:12" x14ac:dyDescent="0.25">
      <c r="A81" s="15">
        <v>80</v>
      </c>
      <c r="B81" s="16">
        <f t="shared" si="15"/>
        <v>44565</v>
      </c>
      <c r="C81" s="15">
        <v>8</v>
      </c>
      <c r="D81" s="34" t="str">
        <f t="shared" si="8"/>
        <v>ASET</v>
      </c>
      <c r="E81" s="177">
        <v>20</v>
      </c>
      <c r="F81" s="137">
        <f t="shared" si="9"/>
        <v>20</v>
      </c>
      <c r="G81" s="148" t="str">
        <f>IF(VLOOKUP($A81,HourEndingOutage!$B$3:$F$746,5,0)="Outage","Outage","")</f>
        <v/>
      </c>
      <c r="H81" s="134">
        <f t="shared" si="10"/>
        <v>120</v>
      </c>
      <c r="I81" s="148" t="str">
        <f t="shared" si="11"/>
        <v/>
      </c>
      <c r="J81" s="148" t="str">
        <f t="shared" si="12"/>
        <v/>
      </c>
      <c r="K81" s="134" t="str">
        <f t="shared" si="13"/>
        <v/>
      </c>
      <c r="L81" s="134">
        <f t="shared" si="14"/>
        <v>0</v>
      </c>
    </row>
    <row r="82" spans="1:12" x14ac:dyDescent="0.25">
      <c r="A82" s="15">
        <v>81</v>
      </c>
      <c r="B82" s="16">
        <f t="shared" si="15"/>
        <v>44565</v>
      </c>
      <c r="C82" s="15">
        <v>9</v>
      </c>
      <c r="D82" s="34" t="str">
        <f t="shared" si="8"/>
        <v>ASET</v>
      </c>
      <c r="E82" s="177">
        <v>20</v>
      </c>
      <c r="F82" s="137">
        <f t="shared" si="9"/>
        <v>20</v>
      </c>
      <c r="G82" s="148" t="str">
        <f>IF(VLOOKUP($A82,HourEndingOutage!$B$3:$F$746,5,0)="Outage","Outage","")</f>
        <v/>
      </c>
      <c r="H82" s="134">
        <f t="shared" si="10"/>
        <v>120</v>
      </c>
      <c r="I82" s="148" t="str">
        <f t="shared" si="11"/>
        <v/>
      </c>
      <c r="J82" s="148" t="str">
        <f t="shared" si="12"/>
        <v/>
      </c>
      <c r="K82" s="134" t="str">
        <f t="shared" si="13"/>
        <v/>
      </c>
      <c r="L82" s="134">
        <f t="shared" si="14"/>
        <v>0</v>
      </c>
    </row>
    <row r="83" spans="1:12" x14ac:dyDescent="0.25">
      <c r="A83" s="15">
        <v>82</v>
      </c>
      <c r="B83" s="16">
        <f t="shared" si="15"/>
        <v>44565</v>
      </c>
      <c r="C83" s="15">
        <v>10</v>
      </c>
      <c r="D83" s="34" t="str">
        <f t="shared" si="8"/>
        <v>ASET</v>
      </c>
      <c r="E83" s="177">
        <v>20</v>
      </c>
      <c r="F83" s="137">
        <f t="shared" si="9"/>
        <v>20</v>
      </c>
      <c r="G83" s="148" t="str">
        <f>IF(VLOOKUP($A83,HourEndingOutage!$B$3:$F$746,5,0)="Outage","Outage","")</f>
        <v/>
      </c>
      <c r="H83" s="134">
        <f t="shared" si="10"/>
        <v>120</v>
      </c>
      <c r="I83" s="148" t="str">
        <f t="shared" si="11"/>
        <v/>
      </c>
      <c r="J83" s="148" t="str">
        <f t="shared" si="12"/>
        <v/>
      </c>
      <c r="K83" s="134" t="str">
        <f t="shared" si="13"/>
        <v/>
      </c>
      <c r="L83" s="134">
        <f t="shared" si="14"/>
        <v>0</v>
      </c>
    </row>
    <row r="84" spans="1:12" x14ac:dyDescent="0.25">
      <c r="A84" s="15">
        <v>83</v>
      </c>
      <c r="B84" s="16">
        <f t="shared" si="15"/>
        <v>44565</v>
      </c>
      <c r="C84" s="15">
        <v>11</v>
      </c>
      <c r="D84" s="34" t="str">
        <f t="shared" si="8"/>
        <v>ASET</v>
      </c>
      <c r="E84" s="177">
        <v>20</v>
      </c>
      <c r="F84" s="137">
        <f t="shared" si="9"/>
        <v>20</v>
      </c>
      <c r="G84" s="148" t="str">
        <f>IF(VLOOKUP($A84,HourEndingOutage!$B$3:$F$746,5,0)="Outage","Outage","")</f>
        <v/>
      </c>
      <c r="H84" s="134">
        <f t="shared" si="10"/>
        <v>120</v>
      </c>
      <c r="I84" s="148" t="str">
        <f t="shared" si="11"/>
        <v/>
      </c>
      <c r="J84" s="148" t="str">
        <f t="shared" si="12"/>
        <v/>
      </c>
      <c r="K84" s="134" t="str">
        <f t="shared" si="13"/>
        <v/>
      </c>
      <c r="L84" s="134">
        <f t="shared" si="14"/>
        <v>0</v>
      </c>
    </row>
    <row r="85" spans="1:12" x14ac:dyDescent="0.25">
      <c r="A85" s="15">
        <v>84</v>
      </c>
      <c r="B85" s="16">
        <f t="shared" si="15"/>
        <v>44565</v>
      </c>
      <c r="C85" s="15">
        <v>12</v>
      </c>
      <c r="D85" s="34" t="str">
        <f t="shared" si="8"/>
        <v>ASET</v>
      </c>
      <c r="E85" s="177">
        <v>20</v>
      </c>
      <c r="F85" s="137">
        <f t="shared" si="9"/>
        <v>20</v>
      </c>
      <c r="G85" s="148" t="str">
        <f>IF(VLOOKUP($A85,HourEndingOutage!$B$3:$F$746,5,0)="Outage","Outage","")</f>
        <v/>
      </c>
      <c r="H85" s="134">
        <f t="shared" si="10"/>
        <v>120</v>
      </c>
      <c r="I85" s="148" t="str">
        <f t="shared" si="11"/>
        <v/>
      </c>
      <c r="J85" s="148" t="str">
        <f t="shared" si="12"/>
        <v/>
      </c>
      <c r="K85" s="134" t="str">
        <f t="shared" si="13"/>
        <v/>
      </c>
      <c r="L85" s="134">
        <f t="shared" si="14"/>
        <v>0</v>
      </c>
    </row>
    <row r="86" spans="1:12" x14ac:dyDescent="0.25">
      <c r="A86" s="15">
        <v>85</v>
      </c>
      <c r="B86" s="16">
        <f t="shared" si="15"/>
        <v>44565</v>
      </c>
      <c r="C86" s="15">
        <v>13</v>
      </c>
      <c r="D86" s="34" t="str">
        <f t="shared" si="8"/>
        <v>ASET</v>
      </c>
      <c r="E86" s="177">
        <v>20</v>
      </c>
      <c r="F86" s="137">
        <f t="shared" si="9"/>
        <v>20</v>
      </c>
      <c r="G86" s="148" t="str">
        <f>IF(VLOOKUP($A86,HourEndingOutage!$B$3:$F$746,5,0)="Outage","Outage","")</f>
        <v/>
      </c>
      <c r="H86" s="134">
        <f t="shared" si="10"/>
        <v>120</v>
      </c>
      <c r="I86" s="148" t="str">
        <f t="shared" si="11"/>
        <v/>
      </c>
      <c r="J86" s="148" t="str">
        <f t="shared" si="12"/>
        <v/>
      </c>
      <c r="K86" s="134" t="str">
        <f t="shared" si="13"/>
        <v/>
      </c>
      <c r="L86" s="134">
        <f t="shared" si="14"/>
        <v>0</v>
      </c>
    </row>
    <row r="87" spans="1:12" x14ac:dyDescent="0.25">
      <c r="A87" s="15">
        <v>86</v>
      </c>
      <c r="B87" s="16">
        <f t="shared" si="15"/>
        <v>44565</v>
      </c>
      <c r="C87" s="15">
        <v>14</v>
      </c>
      <c r="D87" s="34" t="str">
        <f t="shared" si="8"/>
        <v>ASET</v>
      </c>
      <c r="E87" s="177">
        <v>20</v>
      </c>
      <c r="F87" s="137">
        <f t="shared" si="9"/>
        <v>20</v>
      </c>
      <c r="G87" s="148" t="str">
        <f>IF(VLOOKUP($A87,HourEndingOutage!$B$3:$F$746,5,0)="Outage","Outage","")</f>
        <v/>
      </c>
      <c r="H87" s="134">
        <f t="shared" si="10"/>
        <v>120</v>
      </c>
      <c r="I87" s="148" t="str">
        <f t="shared" si="11"/>
        <v/>
      </c>
      <c r="J87" s="148" t="str">
        <f t="shared" si="12"/>
        <v/>
      </c>
      <c r="K87" s="134" t="str">
        <f t="shared" si="13"/>
        <v/>
      </c>
      <c r="L87" s="134">
        <f t="shared" si="14"/>
        <v>0</v>
      </c>
    </row>
    <row r="88" spans="1:12" x14ac:dyDescent="0.25">
      <c r="A88" s="15">
        <v>87</v>
      </c>
      <c r="B88" s="16">
        <f t="shared" si="15"/>
        <v>44565</v>
      </c>
      <c r="C88" s="15">
        <v>15</v>
      </c>
      <c r="D88" s="34" t="str">
        <f t="shared" si="8"/>
        <v>ASET</v>
      </c>
      <c r="E88" s="177">
        <v>20</v>
      </c>
      <c r="F88" s="137">
        <f t="shared" si="9"/>
        <v>20</v>
      </c>
      <c r="G88" s="148" t="str">
        <f>IF(VLOOKUP($A88,HourEndingOutage!$B$3:$F$746,5,0)="Outage","Outage","")</f>
        <v/>
      </c>
      <c r="H88" s="134">
        <f t="shared" si="10"/>
        <v>120</v>
      </c>
      <c r="I88" s="148" t="str">
        <f t="shared" si="11"/>
        <v/>
      </c>
      <c r="J88" s="148" t="str">
        <f t="shared" si="12"/>
        <v/>
      </c>
      <c r="K88" s="134" t="str">
        <f t="shared" si="13"/>
        <v/>
      </c>
      <c r="L88" s="134">
        <f t="shared" si="14"/>
        <v>0</v>
      </c>
    </row>
    <row r="89" spans="1:12" x14ac:dyDescent="0.25">
      <c r="A89" s="15">
        <v>88</v>
      </c>
      <c r="B89" s="16">
        <f t="shared" si="15"/>
        <v>44565</v>
      </c>
      <c r="C89" s="15">
        <v>16</v>
      </c>
      <c r="D89" s="34" t="str">
        <f t="shared" si="8"/>
        <v>ASET</v>
      </c>
      <c r="E89" s="177">
        <v>20</v>
      </c>
      <c r="F89" s="137">
        <f t="shared" si="9"/>
        <v>20</v>
      </c>
      <c r="G89" s="148" t="str">
        <f>IF(VLOOKUP($A89,HourEndingOutage!$B$3:$F$746,5,0)="Outage","Outage","")</f>
        <v/>
      </c>
      <c r="H89" s="134">
        <f t="shared" si="10"/>
        <v>120</v>
      </c>
      <c r="I89" s="148" t="str">
        <f t="shared" si="11"/>
        <v/>
      </c>
      <c r="J89" s="148" t="str">
        <f t="shared" si="12"/>
        <v/>
      </c>
      <c r="K89" s="134" t="str">
        <f t="shared" si="13"/>
        <v/>
      </c>
      <c r="L89" s="134">
        <f t="shared" si="14"/>
        <v>0</v>
      </c>
    </row>
    <row r="90" spans="1:12" x14ac:dyDescent="0.25">
      <c r="A90" s="15">
        <v>89</v>
      </c>
      <c r="B90" s="16">
        <f t="shared" si="15"/>
        <v>44565</v>
      </c>
      <c r="C90" s="15">
        <v>17</v>
      </c>
      <c r="D90" s="34" t="str">
        <f t="shared" si="8"/>
        <v>ASET</v>
      </c>
      <c r="E90" s="177">
        <v>20</v>
      </c>
      <c r="F90" s="137">
        <f t="shared" si="9"/>
        <v>20</v>
      </c>
      <c r="G90" s="148" t="str">
        <f>IF(VLOOKUP($A90,HourEndingOutage!$B$3:$F$746,5,0)="Outage","Outage","")</f>
        <v/>
      </c>
      <c r="H90" s="134">
        <f t="shared" si="10"/>
        <v>120</v>
      </c>
      <c r="I90" s="148" t="str">
        <f t="shared" si="11"/>
        <v/>
      </c>
      <c r="J90" s="148" t="str">
        <f t="shared" si="12"/>
        <v/>
      </c>
      <c r="K90" s="134" t="str">
        <f t="shared" si="13"/>
        <v/>
      </c>
      <c r="L90" s="134">
        <f t="shared" si="14"/>
        <v>0</v>
      </c>
    </row>
    <row r="91" spans="1:12" x14ac:dyDescent="0.25">
      <c r="A91" s="15">
        <v>90</v>
      </c>
      <c r="B91" s="16">
        <f t="shared" si="15"/>
        <v>44565</v>
      </c>
      <c r="C91" s="15">
        <v>18</v>
      </c>
      <c r="D91" s="34" t="str">
        <f t="shared" si="8"/>
        <v>ASET</v>
      </c>
      <c r="E91" s="177">
        <v>20</v>
      </c>
      <c r="F91" s="137">
        <f t="shared" si="9"/>
        <v>20</v>
      </c>
      <c r="G91" s="148" t="str">
        <f>IF(VLOOKUP($A91,HourEndingOutage!$B$3:$F$746,5,0)="Outage","Outage","")</f>
        <v/>
      </c>
      <c r="H91" s="134">
        <f t="shared" si="10"/>
        <v>120</v>
      </c>
      <c r="I91" s="148" t="str">
        <f t="shared" si="11"/>
        <v/>
      </c>
      <c r="J91" s="148" t="str">
        <f t="shared" si="12"/>
        <v/>
      </c>
      <c r="K91" s="134" t="str">
        <f t="shared" si="13"/>
        <v/>
      </c>
      <c r="L91" s="134">
        <f t="shared" si="14"/>
        <v>0</v>
      </c>
    </row>
    <row r="92" spans="1:12" x14ac:dyDescent="0.25">
      <c r="A92" s="15">
        <v>91</v>
      </c>
      <c r="B92" s="16">
        <f t="shared" si="15"/>
        <v>44565</v>
      </c>
      <c r="C92" s="15">
        <v>19</v>
      </c>
      <c r="D92" s="34" t="str">
        <f t="shared" si="8"/>
        <v>ASET</v>
      </c>
      <c r="E92" s="177">
        <v>20</v>
      </c>
      <c r="F92" s="137">
        <f t="shared" si="9"/>
        <v>20</v>
      </c>
      <c r="G92" s="148" t="str">
        <f>IF(VLOOKUP($A92,HourEndingOutage!$B$3:$F$746,5,0)="Outage","Outage","")</f>
        <v/>
      </c>
      <c r="H92" s="134">
        <f t="shared" si="10"/>
        <v>120</v>
      </c>
      <c r="I92" s="148" t="str">
        <f t="shared" si="11"/>
        <v/>
      </c>
      <c r="J92" s="148" t="str">
        <f t="shared" si="12"/>
        <v/>
      </c>
      <c r="K92" s="134" t="str">
        <f t="shared" si="13"/>
        <v/>
      </c>
      <c r="L92" s="134">
        <f t="shared" si="14"/>
        <v>0</v>
      </c>
    </row>
    <row r="93" spans="1:12" x14ac:dyDescent="0.25">
      <c r="A93" s="15">
        <v>92</v>
      </c>
      <c r="B93" s="16">
        <f t="shared" si="15"/>
        <v>44565</v>
      </c>
      <c r="C93" s="15">
        <v>20</v>
      </c>
      <c r="D93" s="34" t="str">
        <f t="shared" si="8"/>
        <v>ASET</v>
      </c>
      <c r="E93" s="177">
        <v>20</v>
      </c>
      <c r="F93" s="137">
        <f t="shared" si="9"/>
        <v>20</v>
      </c>
      <c r="G93" s="148" t="str">
        <f>IF(VLOOKUP($A93,HourEndingOutage!$B$3:$F$746,5,0)="Outage","Outage","")</f>
        <v/>
      </c>
      <c r="H93" s="134">
        <f t="shared" si="10"/>
        <v>120</v>
      </c>
      <c r="I93" s="148" t="str">
        <f t="shared" si="11"/>
        <v/>
      </c>
      <c r="J93" s="148" t="str">
        <f t="shared" si="12"/>
        <v/>
      </c>
      <c r="K93" s="134" t="str">
        <f t="shared" si="13"/>
        <v/>
      </c>
      <c r="L93" s="134">
        <f t="shared" si="14"/>
        <v>0</v>
      </c>
    </row>
    <row r="94" spans="1:12" x14ac:dyDescent="0.25">
      <c r="A94" s="15">
        <v>93</v>
      </c>
      <c r="B94" s="16">
        <f t="shared" si="15"/>
        <v>44565</v>
      </c>
      <c r="C94" s="15">
        <v>21</v>
      </c>
      <c r="D94" s="34" t="str">
        <f t="shared" si="8"/>
        <v>ASET</v>
      </c>
      <c r="E94" s="177">
        <v>20</v>
      </c>
      <c r="F94" s="137">
        <f t="shared" si="9"/>
        <v>20</v>
      </c>
      <c r="G94" s="148" t="str">
        <f>IF(VLOOKUP($A94,HourEndingOutage!$B$3:$F$746,5,0)="Outage","Outage","")</f>
        <v/>
      </c>
      <c r="H94" s="134">
        <f t="shared" si="10"/>
        <v>120</v>
      </c>
      <c r="I94" s="148" t="str">
        <f t="shared" si="11"/>
        <v/>
      </c>
      <c r="J94" s="148" t="str">
        <f t="shared" si="12"/>
        <v/>
      </c>
      <c r="K94" s="134" t="str">
        <f t="shared" si="13"/>
        <v/>
      </c>
      <c r="L94" s="134">
        <f t="shared" si="14"/>
        <v>0</v>
      </c>
    </row>
    <row r="95" spans="1:12" x14ac:dyDescent="0.25">
      <c r="A95" s="15">
        <v>94</v>
      </c>
      <c r="B95" s="16">
        <f t="shared" si="15"/>
        <v>44565</v>
      </c>
      <c r="C95" s="15">
        <v>22</v>
      </c>
      <c r="D95" s="34" t="str">
        <f t="shared" si="8"/>
        <v>ASET</v>
      </c>
      <c r="E95" s="177">
        <v>20</v>
      </c>
      <c r="F95" s="137">
        <f t="shared" si="9"/>
        <v>20</v>
      </c>
      <c r="G95" s="148" t="str">
        <f>IF(VLOOKUP($A95,HourEndingOutage!$B$3:$F$746,5,0)="Outage","Outage","")</f>
        <v/>
      </c>
      <c r="H95" s="134">
        <f t="shared" si="10"/>
        <v>120</v>
      </c>
      <c r="I95" s="148" t="str">
        <f t="shared" si="11"/>
        <v/>
      </c>
      <c r="J95" s="148" t="str">
        <f t="shared" si="12"/>
        <v/>
      </c>
      <c r="K95" s="134" t="str">
        <f t="shared" si="13"/>
        <v/>
      </c>
      <c r="L95" s="134">
        <f t="shared" si="14"/>
        <v>0</v>
      </c>
    </row>
    <row r="96" spans="1:12" x14ac:dyDescent="0.25">
      <c r="A96" s="15">
        <v>95</v>
      </c>
      <c r="B96" s="16">
        <f t="shared" si="15"/>
        <v>44565</v>
      </c>
      <c r="C96" s="15">
        <v>23</v>
      </c>
      <c r="D96" s="34" t="str">
        <f t="shared" si="8"/>
        <v>ASET</v>
      </c>
      <c r="E96" s="177">
        <v>20</v>
      </c>
      <c r="F96" s="137">
        <f t="shared" si="9"/>
        <v>20</v>
      </c>
      <c r="G96" s="148" t="str">
        <f>IF(VLOOKUP($A96,HourEndingOutage!$B$3:$F$746,5,0)="Outage","Outage","")</f>
        <v/>
      </c>
      <c r="H96" s="134">
        <f t="shared" si="10"/>
        <v>120</v>
      </c>
      <c r="I96" s="148" t="str">
        <f t="shared" si="11"/>
        <v/>
      </c>
      <c r="J96" s="148" t="str">
        <f t="shared" si="12"/>
        <v/>
      </c>
      <c r="K96" s="134" t="str">
        <f t="shared" si="13"/>
        <v/>
      </c>
      <c r="L96" s="134">
        <f t="shared" si="14"/>
        <v>0</v>
      </c>
    </row>
    <row r="97" spans="1:12" x14ac:dyDescent="0.25">
      <c r="A97" s="15">
        <v>96</v>
      </c>
      <c r="B97" s="16">
        <f t="shared" si="15"/>
        <v>44565</v>
      </c>
      <c r="C97" s="15">
        <v>24</v>
      </c>
      <c r="D97" s="34" t="str">
        <f t="shared" si="8"/>
        <v>ASET</v>
      </c>
      <c r="E97" s="177">
        <v>20</v>
      </c>
      <c r="F97" s="137">
        <f t="shared" si="9"/>
        <v>20</v>
      </c>
      <c r="G97" s="148" t="str">
        <f>IF(VLOOKUP($A97,HourEndingOutage!$B$3:$F$746,5,0)="Outage","Outage","")</f>
        <v/>
      </c>
      <c r="H97" s="134">
        <f t="shared" si="10"/>
        <v>120</v>
      </c>
      <c r="I97" s="148" t="str">
        <f t="shared" si="11"/>
        <v/>
      </c>
      <c r="J97" s="148" t="str">
        <f t="shared" si="12"/>
        <v/>
      </c>
      <c r="K97" s="134" t="str">
        <f t="shared" si="13"/>
        <v/>
      </c>
      <c r="L97" s="134">
        <f t="shared" si="14"/>
        <v>0</v>
      </c>
    </row>
    <row r="98" spans="1:12" x14ac:dyDescent="0.25">
      <c r="A98" s="15">
        <v>97</v>
      </c>
      <c r="B98" s="16">
        <f t="shared" si="15"/>
        <v>44566</v>
      </c>
      <c r="C98" s="15">
        <v>1</v>
      </c>
      <c r="D98" s="34" t="str">
        <f t="shared" si="8"/>
        <v>ASET</v>
      </c>
      <c r="E98" s="177">
        <v>20</v>
      </c>
      <c r="F98" s="137">
        <f t="shared" si="9"/>
        <v>20</v>
      </c>
      <c r="G98" s="148" t="str">
        <f>IF(VLOOKUP($A98,HourEndingOutage!$B$3:$F$746,5,0)="Outage","Outage","")</f>
        <v/>
      </c>
      <c r="H98" s="134">
        <f t="shared" si="10"/>
        <v>120</v>
      </c>
      <c r="I98" s="148" t="str">
        <f t="shared" si="11"/>
        <v/>
      </c>
      <c r="J98" s="148" t="str">
        <f t="shared" si="12"/>
        <v/>
      </c>
      <c r="K98" s="134" t="str">
        <f t="shared" si="13"/>
        <v/>
      </c>
      <c r="L98" s="134">
        <f t="shared" si="14"/>
        <v>0</v>
      </c>
    </row>
    <row r="99" spans="1:12" x14ac:dyDescent="0.25">
      <c r="A99" s="15">
        <v>98</v>
      </c>
      <c r="B99" s="16">
        <f t="shared" si="15"/>
        <v>44566</v>
      </c>
      <c r="C99" s="15">
        <v>2</v>
      </c>
      <c r="D99" s="34" t="str">
        <f t="shared" si="8"/>
        <v>ASET</v>
      </c>
      <c r="E99" s="177">
        <v>20</v>
      </c>
      <c r="F99" s="137">
        <f t="shared" si="9"/>
        <v>20</v>
      </c>
      <c r="G99" s="148" t="str">
        <f>IF(VLOOKUP($A99,HourEndingOutage!$B$3:$F$746,5,0)="Outage","Outage","")</f>
        <v/>
      </c>
      <c r="H99" s="134">
        <f t="shared" si="10"/>
        <v>120</v>
      </c>
      <c r="I99" s="148" t="str">
        <f t="shared" si="11"/>
        <v/>
      </c>
      <c r="J99" s="148" t="str">
        <f t="shared" si="12"/>
        <v/>
      </c>
      <c r="K99" s="134" t="str">
        <f t="shared" si="13"/>
        <v/>
      </c>
      <c r="L99" s="134">
        <f t="shared" si="14"/>
        <v>0</v>
      </c>
    </row>
    <row r="100" spans="1:12" x14ac:dyDescent="0.25">
      <c r="A100" s="15">
        <v>99</v>
      </c>
      <c r="B100" s="16">
        <f t="shared" si="15"/>
        <v>44566</v>
      </c>
      <c r="C100" s="15">
        <v>3</v>
      </c>
      <c r="D100" s="34" t="str">
        <f t="shared" si="8"/>
        <v>ASET</v>
      </c>
      <c r="E100" s="177">
        <v>20</v>
      </c>
      <c r="F100" s="137">
        <f t="shared" si="9"/>
        <v>20</v>
      </c>
      <c r="G100" s="148" t="str">
        <f>IF(VLOOKUP($A100,HourEndingOutage!$B$3:$F$746,5,0)="Outage","Outage","")</f>
        <v/>
      </c>
      <c r="H100" s="134">
        <f t="shared" si="10"/>
        <v>120</v>
      </c>
      <c r="I100" s="148" t="str">
        <f t="shared" si="11"/>
        <v/>
      </c>
      <c r="J100" s="148" t="str">
        <f t="shared" si="12"/>
        <v/>
      </c>
      <c r="K100" s="134" t="str">
        <f t="shared" si="13"/>
        <v/>
      </c>
      <c r="L100" s="134">
        <f t="shared" si="14"/>
        <v>0</v>
      </c>
    </row>
    <row r="101" spans="1:12" x14ac:dyDescent="0.25">
      <c r="A101" s="15">
        <v>100</v>
      </c>
      <c r="B101" s="16">
        <f t="shared" si="15"/>
        <v>44566</v>
      </c>
      <c r="C101" s="15">
        <v>4</v>
      </c>
      <c r="D101" s="34" t="str">
        <f t="shared" si="8"/>
        <v>ASET</v>
      </c>
      <c r="E101" s="177">
        <v>20</v>
      </c>
      <c r="F101" s="137">
        <f t="shared" si="9"/>
        <v>20</v>
      </c>
      <c r="G101" s="148" t="str">
        <f>IF(VLOOKUP($A101,HourEndingOutage!$B$3:$F$746,5,0)="Outage","Outage","")</f>
        <v/>
      </c>
      <c r="H101" s="134">
        <f t="shared" si="10"/>
        <v>120</v>
      </c>
      <c r="I101" s="148" t="str">
        <f t="shared" si="11"/>
        <v/>
      </c>
      <c r="J101" s="148" t="str">
        <f t="shared" si="12"/>
        <v/>
      </c>
      <c r="K101" s="134" t="str">
        <f t="shared" si="13"/>
        <v/>
      </c>
      <c r="L101" s="134">
        <f t="shared" si="14"/>
        <v>0</v>
      </c>
    </row>
    <row r="102" spans="1:12" x14ac:dyDescent="0.25">
      <c r="A102" s="15">
        <v>101</v>
      </c>
      <c r="B102" s="16">
        <f t="shared" si="15"/>
        <v>44566</v>
      </c>
      <c r="C102" s="15">
        <v>5</v>
      </c>
      <c r="D102" s="34" t="str">
        <f t="shared" si="8"/>
        <v>ASET</v>
      </c>
      <c r="E102" s="177">
        <v>20</v>
      </c>
      <c r="F102" s="137">
        <f t="shared" si="9"/>
        <v>20</v>
      </c>
      <c r="G102" s="148" t="str">
        <f>IF(VLOOKUP($A102,HourEndingOutage!$B$3:$F$746,5,0)="Outage","Outage","")</f>
        <v/>
      </c>
      <c r="H102" s="134">
        <f t="shared" si="10"/>
        <v>120</v>
      </c>
      <c r="I102" s="148" t="str">
        <f t="shared" si="11"/>
        <v/>
      </c>
      <c r="J102" s="148" t="str">
        <f t="shared" si="12"/>
        <v/>
      </c>
      <c r="K102" s="134" t="str">
        <f t="shared" si="13"/>
        <v/>
      </c>
      <c r="L102" s="134">
        <f t="shared" si="14"/>
        <v>0</v>
      </c>
    </row>
    <row r="103" spans="1:12" x14ac:dyDescent="0.25">
      <c r="A103" s="15">
        <v>102</v>
      </c>
      <c r="B103" s="16">
        <f t="shared" si="15"/>
        <v>44566</v>
      </c>
      <c r="C103" s="15">
        <v>6</v>
      </c>
      <c r="D103" s="34" t="str">
        <f t="shared" si="8"/>
        <v>ASET</v>
      </c>
      <c r="E103" s="177">
        <v>20</v>
      </c>
      <c r="F103" s="137">
        <f t="shared" si="9"/>
        <v>20</v>
      </c>
      <c r="G103" s="148" t="str">
        <f>IF(VLOOKUP($A103,HourEndingOutage!$B$3:$F$746,5,0)="Outage","Outage","")</f>
        <v/>
      </c>
      <c r="H103" s="134">
        <f t="shared" si="10"/>
        <v>120</v>
      </c>
      <c r="I103" s="148" t="str">
        <f t="shared" si="11"/>
        <v/>
      </c>
      <c r="J103" s="148" t="str">
        <f t="shared" si="12"/>
        <v/>
      </c>
      <c r="K103" s="134" t="str">
        <f t="shared" si="13"/>
        <v/>
      </c>
      <c r="L103" s="134">
        <f t="shared" si="14"/>
        <v>0</v>
      </c>
    </row>
    <row r="104" spans="1:12" x14ac:dyDescent="0.25">
      <c r="A104" s="15">
        <v>103</v>
      </c>
      <c r="B104" s="16">
        <f t="shared" si="15"/>
        <v>44566</v>
      </c>
      <c r="C104" s="15">
        <v>7</v>
      </c>
      <c r="D104" s="34" t="str">
        <f t="shared" si="8"/>
        <v>ASET</v>
      </c>
      <c r="E104" s="177">
        <v>20</v>
      </c>
      <c r="F104" s="137">
        <f t="shared" si="9"/>
        <v>20</v>
      </c>
      <c r="G104" s="148" t="str">
        <f>IF(VLOOKUP($A104,HourEndingOutage!$B$3:$F$746,5,0)="Outage","Outage","")</f>
        <v/>
      </c>
      <c r="H104" s="134">
        <f t="shared" si="10"/>
        <v>120</v>
      </c>
      <c r="I104" s="148" t="str">
        <f t="shared" si="11"/>
        <v/>
      </c>
      <c r="J104" s="148" t="str">
        <f t="shared" si="12"/>
        <v/>
      </c>
      <c r="K104" s="134" t="str">
        <f t="shared" si="13"/>
        <v/>
      </c>
      <c r="L104" s="134">
        <f t="shared" si="14"/>
        <v>0</v>
      </c>
    </row>
    <row r="105" spans="1:12" x14ac:dyDescent="0.25">
      <c r="A105" s="15">
        <v>104</v>
      </c>
      <c r="B105" s="16">
        <f t="shared" si="15"/>
        <v>44566</v>
      </c>
      <c r="C105" s="15">
        <v>8</v>
      </c>
      <c r="D105" s="34" t="str">
        <f t="shared" si="8"/>
        <v>ASET</v>
      </c>
      <c r="E105" s="177">
        <v>20</v>
      </c>
      <c r="F105" s="137">
        <f t="shared" si="9"/>
        <v>20</v>
      </c>
      <c r="G105" s="148" t="str">
        <f>IF(VLOOKUP($A105,HourEndingOutage!$B$3:$F$746,5,0)="Outage","Outage","")</f>
        <v/>
      </c>
      <c r="H105" s="134">
        <f t="shared" si="10"/>
        <v>120</v>
      </c>
      <c r="I105" s="148" t="str">
        <f t="shared" si="11"/>
        <v/>
      </c>
      <c r="J105" s="148" t="str">
        <f t="shared" si="12"/>
        <v/>
      </c>
      <c r="K105" s="134" t="str">
        <f t="shared" si="13"/>
        <v/>
      </c>
      <c r="L105" s="134">
        <f t="shared" si="14"/>
        <v>0</v>
      </c>
    </row>
    <row r="106" spans="1:12" x14ac:dyDescent="0.25">
      <c r="A106" s="15">
        <v>105</v>
      </c>
      <c r="B106" s="16">
        <f t="shared" si="15"/>
        <v>44566</v>
      </c>
      <c r="C106" s="15">
        <v>9</v>
      </c>
      <c r="D106" s="34" t="str">
        <f t="shared" si="8"/>
        <v>ASET</v>
      </c>
      <c r="E106" s="177">
        <v>20</v>
      </c>
      <c r="F106" s="137">
        <f t="shared" si="9"/>
        <v>20</v>
      </c>
      <c r="G106" s="148" t="str">
        <f>IF(VLOOKUP($A106,HourEndingOutage!$B$3:$F$746,5,0)="Outage","Outage","")</f>
        <v/>
      </c>
      <c r="H106" s="134">
        <f t="shared" si="10"/>
        <v>120</v>
      </c>
      <c r="I106" s="148" t="str">
        <f t="shared" si="11"/>
        <v/>
      </c>
      <c r="J106" s="148" t="str">
        <f t="shared" si="12"/>
        <v/>
      </c>
      <c r="K106" s="134" t="str">
        <f t="shared" si="13"/>
        <v/>
      </c>
      <c r="L106" s="134">
        <f t="shared" si="14"/>
        <v>0</v>
      </c>
    </row>
    <row r="107" spans="1:12" x14ac:dyDescent="0.25">
      <c r="A107" s="15">
        <v>106</v>
      </c>
      <c r="B107" s="16">
        <f t="shared" si="15"/>
        <v>44566</v>
      </c>
      <c r="C107" s="15">
        <v>10</v>
      </c>
      <c r="D107" s="34" t="str">
        <f t="shared" si="8"/>
        <v>ASET</v>
      </c>
      <c r="E107" s="177">
        <v>20</v>
      </c>
      <c r="F107" s="137">
        <f t="shared" si="9"/>
        <v>20</v>
      </c>
      <c r="G107" s="148" t="str">
        <f>IF(VLOOKUP($A107,HourEndingOutage!$B$3:$F$746,5,0)="Outage","Outage","")</f>
        <v/>
      </c>
      <c r="H107" s="134">
        <f t="shared" si="10"/>
        <v>120</v>
      </c>
      <c r="I107" s="148" t="str">
        <f t="shared" si="11"/>
        <v/>
      </c>
      <c r="J107" s="148" t="str">
        <f t="shared" si="12"/>
        <v/>
      </c>
      <c r="K107" s="134" t="str">
        <f t="shared" si="13"/>
        <v/>
      </c>
      <c r="L107" s="134">
        <f t="shared" si="14"/>
        <v>0</v>
      </c>
    </row>
    <row r="108" spans="1:12" x14ac:dyDescent="0.25">
      <c r="A108" s="15">
        <v>107</v>
      </c>
      <c r="B108" s="16">
        <f t="shared" si="15"/>
        <v>44566</v>
      </c>
      <c r="C108" s="15">
        <v>11</v>
      </c>
      <c r="D108" s="34" t="str">
        <f t="shared" si="8"/>
        <v>ASET</v>
      </c>
      <c r="E108" s="177">
        <v>20</v>
      </c>
      <c r="F108" s="137">
        <f t="shared" si="9"/>
        <v>20</v>
      </c>
      <c r="G108" s="148" t="str">
        <f>IF(VLOOKUP($A108,HourEndingOutage!$B$3:$F$746,5,0)="Outage","Outage","")</f>
        <v/>
      </c>
      <c r="H108" s="134">
        <f t="shared" si="10"/>
        <v>120</v>
      </c>
      <c r="I108" s="148" t="str">
        <f t="shared" si="11"/>
        <v/>
      </c>
      <c r="J108" s="148" t="str">
        <f t="shared" si="12"/>
        <v/>
      </c>
      <c r="K108" s="134" t="str">
        <f t="shared" si="13"/>
        <v/>
      </c>
      <c r="L108" s="134">
        <f t="shared" si="14"/>
        <v>0</v>
      </c>
    </row>
    <row r="109" spans="1:12" x14ac:dyDescent="0.25">
      <c r="A109" s="15">
        <v>108</v>
      </c>
      <c r="B109" s="16">
        <f t="shared" si="15"/>
        <v>44566</v>
      </c>
      <c r="C109" s="15">
        <v>12</v>
      </c>
      <c r="D109" s="34" t="str">
        <f t="shared" si="8"/>
        <v>ASET</v>
      </c>
      <c r="E109" s="177">
        <v>20</v>
      </c>
      <c r="F109" s="137">
        <f t="shared" si="9"/>
        <v>20</v>
      </c>
      <c r="G109" s="148" t="str">
        <f>IF(VLOOKUP($A109,HourEndingOutage!$B$3:$F$746,5,0)="Outage","Outage","")</f>
        <v/>
      </c>
      <c r="H109" s="134">
        <f t="shared" si="10"/>
        <v>120</v>
      </c>
      <c r="I109" s="148" t="str">
        <f t="shared" si="11"/>
        <v/>
      </c>
      <c r="J109" s="148" t="str">
        <f t="shared" si="12"/>
        <v/>
      </c>
      <c r="K109" s="134" t="str">
        <f t="shared" si="13"/>
        <v/>
      </c>
      <c r="L109" s="134">
        <f t="shared" si="14"/>
        <v>0</v>
      </c>
    </row>
    <row r="110" spans="1:12" x14ac:dyDescent="0.25">
      <c r="A110" s="15">
        <v>109</v>
      </c>
      <c r="B110" s="16">
        <f t="shared" si="15"/>
        <v>44566</v>
      </c>
      <c r="C110" s="15">
        <v>13</v>
      </c>
      <c r="D110" s="34" t="str">
        <f t="shared" si="8"/>
        <v>ASET</v>
      </c>
      <c r="E110" s="177">
        <v>20</v>
      </c>
      <c r="F110" s="137">
        <f t="shared" si="9"/>
        <v>20</v>
      </c>
      <c r="G110" s="148" t="str">
        <f>IF(VLOOKUP($A110,HourEndingOutage!$B$3:$F$746,5,0)="Outage","Outage","")</f>
        <v/>
      </c>
      <c r="H110" s="134">
        <f t="shared" si="10"/>
        <v>120</v>
      </c>
      <c r="I110" s="148" t="str">
        <f t="shared" si="11"/>
        <v/>
      </c>
      <c r="J110" s="148" t="str">
        <f t="shared" si="12"/>
        <v/>
      </c>
      <c r="K110" s="134" t="str">
        <f t="shared" si="13"/>
        <v/>
      </c>
      <c r="L110" s="134">
        <f t="shared" si="14"/>
        <v>0</v>
      </c>
    </row>
    <row r="111" spans="1:12" x14ac:dyDescent="0.25">
      <c r="A111" s="15">
        <v>110</v>
      </c>
      <c r="B111" s="16">
        <f t="shared" si="15"/>
        <v>44566</v>
      </c>
      <c r="C111" s="15">
        <v>14</v>
      </c>
      <c r="D111" s="34" t="str">
        <f t="shared" si="8"/>
        <v>ASET</v>
      </c>
      <c r="E111" s="177">
        <v>20</v>
      </c>
      <c r="F111" s="137">
        <f t="shared" si="9"/>
        <v>20</v>
      </c>
      <c r="G111" s="148" t="str">
        <f>IF(VLOOKUP($A111,HourEndingOutage!$B$3:$F$746,5,0)="Outage","Outage","")</f>
        <v/>
      </c>
      <c r="H111" s="134">
        <f t="shared" si="10"/>
        <v>120</v>
      </c>
      <c r="I111" s="148" t="str">
        <f t="shared" si="11"/>
        <v/>
      </c>
      <c r="J111" s="148" t="str">
        <f t="shared" si="12"/>
        <v/>
      </c>
      <c r="K111" s="134" t="str">
        <f t="shared" si="13"/>
        <v/>
      </c>
      <c r="L111" s="134">
        <f t="shared" si="14"/>
        <v>0</v>
      </c>
    </row>
    <row r="112" spans="1:12" x14ac:dyDescent="0.25">
      <c r="A112" s="15">
        <v>111</v>
      </c>
      <c r="B112" s="16">
        <f t="shared" si="15"/>
        <v>44566</v>
      </c>
      <c r="C112" s="15">
        <v>15</v>
      </c>
      <c r="D112" s="34" t="str">
        <f t="shared" si="8"/>
        <v>ASET</v>
      </c>
      <c r="E112" s="177">
        <v>20</v>
      </c>
      <c r="F112" s="137">
        <f t="shared" si="9"/>
        <v>20</v>
      </c>
      <c r="G112" s="148" t="str">
        <f>IF(VLOOKUP($A112,HourEndingOutage!$B$3:$F$746,5,0)="Outage","Outage","")</f>
        <v/>
      </c>
      <c r="H112" s="134">
        <f t="shared" si="10"/>
        <v>120</v>
      </c>
      <c r="I112" s="148" t="str">
        <f t="shared" si="11"/>
        <v/>
      </c>
      <c r="J112" s="148" t="str">
        <f t="shared" si="12"/>
        <v/>
      </c>
      <c r="K112" s="134" t="str">
        <f t="shared" si="13"/>
        <v/>
      </c>
      <c r="L112" s="134">
        <f t="shared" si="14"/>
        <v>0</v>
      </c>
    </row>
    <row r="113" spans="1:12" x14ac:dyDescent="0.25">
      <c r="A113" s="15">
        <v>112</v>
      </c>
      <c r="B113" s="16">
        <f t="shared" si="15"/>
        <v>44566</v>
      </c>
      <c r="C113" s="15">
        <v>16</v>
      </c>
      <c r="D113" s="34" t="str">
        <f t="shared" si="8"/>
        <v>ASET</v>
      </c>
      <c r="E113" s="177">
        <v>20</v>
      </c>
      <c r="F113" s="137">
        <f t="shared" si="9"/>
        <v>20</v>
      </c>
      <c r="G113" s="148" t="str">
        <f>IF(VLOOKUP($A113,HourEndingOutage!$B$3:$F$746,5,0)="Outage","Outage","")</f>
        <v/>
      </c>
      <c r="H113" s="134">
        <f t="shared" si="10"/>
        <v>120</v>
      </c>
      <c r="I113" s="148" t="str">
        <f t="shared" si="11"/>
        <v/>
      </c>
      <c r="J113" s="148" t="str">
        <f t="shared" si="12"/>
        <v/>
      </c>
      <c r="K113" s="134" t="str">
        <f t="shared" si="13"/>
        <v/>
      </c>
      <c r="L113" s="134">
        <f t="shared" si="14"/>
        <v>0</v>
      </c>
    </row>
    <row r="114" spans="1:12" x14ac:dyDescent="0.25">
      <c r="A114" s="15">
        <v>113</v>
      </c>
      <c r="B114" s="16">
        <f t="shared" si="15"/>
        <v>44566</v>
      </c>
      <c r="C114" s="15">
        <v>17</v>
      </c>
      <c r="D114" s="34" t="str">
        <f t="shared" si="8"/>
        <v>ASET</v>
      </c>
      <c r="E114" s="177">
        <v>20</v>
      </c>
      <c r="F114" s="137">
        <f t="shared" si="9"/>
        <v>20</v>
      </c>
      <c r="G114" s="148" t="str">
        <f>IF(VLOOKUP($A114,HourEndingOutage!$B$3:$F$746,5,0)="Outage","Outage","")</f>
        <v/>
      </c>
      <c r="H114" s="134">
        <f t="shared" si="10"/>
        <v>120</v>
      </c>
      <c r="I114" s="148" t="str">
        <f t="shared" si="11"/>
        <v/>
      </c>
      <c r="J114" s="148" t="str">
        <f t="shared" si="12"/>
        <v/>
      </c>
      <c r="K114" s="134" t="str">
        <f t="shared" si="13"/>
        <v/>
      </c>
      <c r="L114" s="134">
        <f t="shared" si="14"/>
        <v>0</v>
      </c>
    </row>
    <row r="115" spans="1:12" x14ac:dyDescent="0.25">
      <c r="A115" s="15">
        <v>114</v>
      </c>
      <c r="B115" s="16">
        <f t="shared" si="15"/>
        <v>44566</v>
      </c>
      <c r="C115" s="15">
        <v>18</v>
      </c>
      <c r="D115" s="34" t="str">
        <f t="shared" si="8"/>
        <v>ASET</v>
      </c>
      <c r="E115" s="177">
        <v>20</v>
      </c>
      <c r="F115" s="137">
        <f t="shared" si="9"/>
        <v>20</v>
      </c>
      <c r="G115" s="148" t="str">
        <f>IF(VLOOKUP($A115,HourEndingOutage!$B$3:$F$746,5,0)="Outage","Outage","")</f>
        <v/>
      </c>
      <c r="H115" s="134">
        <f t="shared" si="10"/>
        <v>120</v>
      </c>
      <c r="I115" s="148" t="str">
        <f t="shared" si="11"/>
        <v/>
      </c>
      <c r="J115" s="148" t="str">
        <f t="shared" si="12"/>
        <v/>
      </c>
      <c r="K115" s="134" t="str">
        <f t="shared" si="13"/>
        <v/>
      </c>
      <c r="L115" s="134">
        <f t="shared" si="14"/>
        <v>0</v>
      </c>
    </row>
    <row r="116" spans="1:12" x14ac:dyDescent="0.25">
      <c r="A116" s="15">
        <v>115</v>
      </c>
      <c r="B116" s="16">
        <f t="shared" si="15"/>
        <v>44566</v>
      </c>
      <c r="C116" s="15">
        <v>19</v>
      </c>
      <c r="D116" s="34" t="str">
        <f t="shared" si="8"/>
        <v>ASET</v>
      </c>
      <c r="E116" s="177">
        <v>20</v>
      </c>
      <c r="F116" s="137">
        <f t="shared" si="9"/>
        <v>20</v>
      </c>
      <c r="G116" s="148" t="str">
        <f>IF(VLOOKUP($A116,HourEndingOutage!$B$3:$F$746,5,0)="Outage","Outage","")</f>
        <v/>
      </c>
      <c r="H116" s="134">
        <f t="shared" si="10"/>
        <v>120</v>
      </c>
      <c r="I116" s="148" t="str">
        <f t="shared" si="11"/>
        <v/>
      </c>
      <c r="J116" s="148" t="str">
        <f t="shared" si="12"/>
        <v/>
      </c>
      <c r="K116" s="134" t="str">
        <f t="shared" si="13"/>
        <v/>
      </c>
      <c r="L116" s="134">
        <f t="shared" si="14"/>
        <v>0</v>
      </c>
    </row>
    <row r="117" spans="1:12" x14ac:dyDescent="0.25">
      <c r="A117" s="15">
        <v>116</v>
      </c>
      <c r="B117" s="16">
        <f t="shared" si="15"/>
        <v>44566</v>
      </c>
      <c r="C117" s="15">
        <v>20</v>
      </c>
      <c r="D117" s="34" t="str">
        <f t="shared" si="8"/>
        <v>ASET</v>
      </c>
      <c r="E117" s="177">
        <v>20</v>
      </c>
      <c r="F117" s="137">
        <f t="shared" si="9"/>
        <v>20</v>
      </c>
      <c r="G117" s="148" t="str">
        <f>IF(VLOOKUP($A117,HourEndingOutage!$B$3:$F$746,5,0)="Outage","Outage","")</f>
        <v/>
      </c>
      <c r="H117" s="134">
        <f t="shared" si="10"/>
        <v>120</v>
      </c>
      <c r="I117" s="148" t="str">
        <f t="shared" si="11"/>
        <v/>
      </c>
      <c r="J117" s="148" t="str">
        <f t="shared" si="12"/>
        <v/>
      </c>
      <c r="K117" s="134" t="str">
        <f t="shared" si="13"/>
        <v/>
      </c>
      <c r="L117" s="134">
        <f t="shared" si="14"/>
        <v>0</v>
      </c>
    </row>
    <row r="118" spans="1:12" x14ac:dyDescent="0.25">
      <c r="A118" s="15">
        <v>117</v>
      </c>
      <c r="B118" s="16">
        <f t="shared" si="15"/>
        <v>44566</v>
      </c>
      <c r="C118" s="15">
        <v>21</v>
      </c>
      <c r="D118" s="34" t="str">
        <f t="shared" si="8"/>
        <v>ASET</v>
      </c>
      <c r="E118" s="177">
        <v>20</v>
      </c>
      <c r="F118" s="137">
        <f t="shared" si="9"/>
        <v>20</v>
      </c>
      <c r="G118" s="148" t="str">
        <f>IF(VLOOKUP($A118,HourEndingOutage!$B$3:$F$746,5,0)="Outage","Outage","")</f>
        <v/>
      </c>
      <c r="H118" s="134">
        <f t="shared" si="10"/>
        <v>120</v>
      </c>
      <c r="I118" s="148" t="str">
        <f t="shared" si="11"/>
        <v/>
      </c>
      <c r="J118" s="148" t="str">
        <f t="shared" si="12"/>
        <v/>
      </c>
      <c r="K118" s="134" t="str">
        <f t="shared" si="13"/>
        <v/>
      </c>
      <c r="L118" s="134">
        <f t="shared" si="14"/>
        <v>0</v>
      </c>
    </row>
    <row r="119" spans="1:12" x14ac:dyDescent="0.25">
      <c r="A119" s="15">
        <v>118</v>
      </c>
      <c r="B119" s="16">
        <f t="shared" si="15"/>
        <v>44566</v>
      </c>
      <c r="C119" s="15">
        <v>22</v>
      </c>
      <c r="D119" s="34" t="str">
        <f t="shared" si="8"/>
        <v>ASET</v>
      </c>
      <c r="E119" s="177">
        <v>20</v>
      </c>
      <c r="F119" s="137">
        <f t="shared" si="9"/>
        <v>20</v>
      </c>
      <c r="G119" s="148" t="str">
        <f>IF(VLOOKUP($A119,HourEndingOutage!$B$3:$F$746,5,0)="Outage","Outage","")</f>
        <v/>
      </c>
      <c r="H119" s="134">
        <f t="shared" si="10"/>
        <v>120</v>
      </c>
      <c r="I119" s="148" t="str">
        <f t="shared" si="11"/>
        <v/>
      </c>
      <c r="J119" s="148" t="str">
        <f t="shared" si="12"/>
        <v/>
      </c>
      <c r="K119" s="134" t="str">
        <f t="shared" si="13"/>
        <v/>
      </c>
      <c r="L119" s="134">
        <f t="shared" si="14"/>
        <v>0</v>
      </c>
    </row>
    <row r="120" spans="1:12" x14ac:dyDescent="0.25">
      <c r="A120" s="15">
        <v>119</v>
      </c>
      <c r="B120" s="16">
        <f t="shared" si="15"/>
        <v>44566</v>
      </c>
      <c r="C120" s="15">
        <v>23</v>
      </c>
      <c r="D120" s="34" t="str">
        <f t="shared" si="8"/>
        <v>ASET</v>
      </c>
      <c r="E120" s="177">
        <v>20</v>
      </c>
      <c r="F120" s="137">
        <f t="shared" si="9"/>
        <v>20</v>
      </c>
      <c r="G120" s="148" t="str">
        <f>IF(VLOOKUP($A120,HourEndingOutage!$B$3:$F$746,5,0)="Outage","Outage","")</f>
        <v/>
      </c>
      <c r="H120" s="134">
        <f t="shared" si="10"/>
        <v>120</v>
      </c>
      <c r="I120" s="148" t="str">
        <f t="shared" si="11"/>
        <v/>
      </c>
      <c r="J120" s="148" t="str">
        <f t="shared" si="12"/>
        <v/>
      </c>
      <c r="K120" s="134" t="str">
        <f t="shared" si="13"/>
        <v/>
      </c>
      <c r="L120" s="134">
        <f t="shared" si="14"/>
        <v>0</v>
      </c>
    </row>
    <row r="121" spans="1:12" x14ac:dyDescent="0.25">
      <c r="A121" s="15">
        <v>120</v>
      </c>
      <c r="B121" s="16">
        <f t="shared" si="15"/>
        <v>44566</v>
      </c>
      <c r="C121" s="15">
        <v>24</v>
      </c>
      <c r="D121" s="34" t="str">
        <f t="shared" si="8"/>
        <v>ASET</v>
      </c>
      <c r="E121" s="177">
        <v>20</v>
      </c>
      <c r="F121" s="137">
        <f t="shared" si="9"/>
        <v>20</v>
      </c>
      <c r="G121" s="148" t="str">
        <f>IF(VLOOKUP($A121,HourEndingOutage!$B$3:$F$746,5,0)="Outage","Outage","")</f>
        <v/>
      </c>
      <c r="H121" s="134">
        <f t="shared" si="10"/>
        <v>120</v>
      </c>
      <c r="I121" s="148" t="str">
        <f t="shared" si="11"/>
        <v/>
      </c>
      <c r="J121" s="148" t="str">
        <f t="shared" si="12"/>
        <v/>
      </c>
      <c r="K121" s="134" t="str">
        <f t="shared" si="13"/>
        <v/>
      </c>
      <c r="L121" s="134">
        <f t="shared" si="14"/>
        <v>0</v>
      </c>
    </row>
    <row r="122" spans="1:12" x14ac:dyDescent="0.25">
      <c r="A122" s="15">
        <v>121</v>
      </c>
      <c r="B122" s="16">
        <f t="shared" si="15"/>
        <v>44567</v>
      </c>
      <c r="C122" s="15">
        <v>1</v>
      </c>
      <c r="D122" s="34" t="str">
        <f t="shared" si="8"/>
        <v>ASET</v>
      </c>
      <c r="E122" s="177">
        <v>20</v>
      </c>
      <c r="F122" s="137">
        <f t="shared" si="9"/>
        <v>20</v>
      </c>
      <c r="G122" s="148" t="str">
        <f>IF(VLOOKUP($A122,HourEndingOutage!$B$3:$F$746,5,0)="Outage","Outage","")</f>
        <v/>
      </c>
      <c r="H122" s="134">
        <f t="shared" si="10"/>
        <v>120</v>
      </c>
      <c r="I122" s="148" t="str">
        <f t="shared" si="11"/>
        <v/>
      </c>
      <c r="J122" s="148" t="str">
        <f t="shared" si="12"/>
        <v/>
      </c>
      <c r="K122" s="134" t="str">
        <f t="shared" si="13"/>
        <v/>
      </c>
      <c r="L122" s="134">
        <f t="shared" si="14"/>
        <v>0</v>
      </c>
    </row>
    <row r="123" spans="1:12" x14ac:dyDescent="0.25">
      <c r="A123" s="15">
        <v>122</v>
      </c>
      <c r="B123" s="16">
        <f t="shared" si="15"/>
        <v>44567</v>
      </c>
      <c r="C123" s="15">
        <v>2</v>
      </c>
      <c r="D123" s="34" t="str">
        <f t="shared" si="8"/>
        <v>ASET</v>
      </c>
      <c r="E123" s="177">
        <v>20</v>
      </c>
      <c r="F123" s="137">
        <f t="shared" si="9"/>
        <v>20</v>
      </c>
      <c r="G123" s="148" t="str">
        <f>IF(VLOOKUP($A123,HourEndingOutage!$B$3:$F$746,5,0)="Outage","Outage","")</f>
        <v/>
      </c>
      <c r="H123" s="134">
        <f t="shared" si="10"/>
        <v>120</v>
      </c>
      <c r="I123" s="148" t="str">
        <f t="shared" si="11"/>
        <v/>
      </c>
      <c r="J123" s="148" t="str">
        <f t="shared" si="12"/>
        <v/>
      </c>
      <c r="K123" s="134" t="str">
        <f t="shared" si="13"/>
        <v/>
      </c>
      <c r="L123" s="134">
        <f t="shared" si="14"/>
        <v>0</v>
      </c>
    </row>
    <row r="124" spans="1:12" x14ac:dyDescent="0.25">
      <c r="A124" s="15">
        <v>123</v>
      </c>
      <c r="B124" s="16">
        <f t="shared" si="15"/>
        <v>44567</v>
      </c>
      <c r="C124" s="15">
        <v>3</v>
      </c>
      <c r="D124" s="34" t="str">
        <f t="shared" si="8"/>
        <v>ASET</v>
      </c>
      <c r="E124" s="177">
        <v>20</v>
      </c>
      <c r="F124" s="137">
        <f t="shared" si="9"/>
        <v>20</v>
      </c>
      <c r="G124" s="148" t="str">
        <f>IF(VLOOKUP($A124,HourEndingOutage!$B$3:$F$746,5,0)="Outage","Outage","")</f>
        <v/>
      </c>
      <c r="H124" s="134">
        <f t="shared" si="10"/>
        <v>120</v>
      </c>
      <c r="I124" s="148" t="str">
        <f t="shared" si="11"/>
        <v/>
      </c>
      <c r="J124" s="148" t="str">
        <f t="shared" si="12"/>
        <v/>
      </c>
      <c r="K124" s="134" t="str">
        <f t="shared" si="13"/>
        <v/>
      </c>
      <c r="L124" s="134">
        <f t="shared" si="14"/>
        <v>0</v>
      </c>
    </row>
    <row r="125" spans="1:12" x14ac:dyDescent="0.25">
      <c r="A125" s="15">
        <v>124</v>
      </c>
      <c r="B125" s="16">
        <f t="shared" si="15"/>
        <v>44567</v>
      </c>
      <c r="C125" s="15">
        <v>4</v>
      </c>
      <c r="D125" s="34" t="str">
        <f t="shared" si="8"/>
        <v>ASET</v>
      </c>
      <c r="E125" s="177">
        <v>20</v>
      </c>
      <c r="F125" s="137">
        <f t="shared" si="9"/>
        <v>20</v>
      </c>
      <c r="G125" s="148" t="str">
        <f>IF(VLOOKUP($A125,HourEndingOutage!$B$3:$F$746,5,0)="Outage","Outage","")</f>
        <v/>
      </c>
      <c r="H125" s="134">
        <f t="shared" si="10"/>
        <v>120</v>
      </c>
      <c r="I125" s="148" t="str">
        <f t="shared" si="11"/>
        <v/>
      </c>
      <c r="J125" s="148" t="str">
        <f t="shared" si="12"/>
        <v/>
      </c>
      <c r="K125" s="134" t="str">
        <f t="shared" si="13"/>
        <v/>
      </c>
      <c r="L125" s="134">
        <f t="shared" si="14"/>
        <v>0</v>
      </c>
    </row>
    <row r="126" spans="1:12" x14ac:dyDescent="0.25">
      <c r="A126" s="15">
        <v>125</v>
      </c>
      <c r="B126" s="16">
        <f t="shared" si="15"/>
        <v>44567</v>
      </c>
      <c r="C126" s="15">
        <v>5</v>
      </c>
      <c r="D126" s="34" t="str">
        <f t="shared" si="8"/>
        <v>ASET</v>
      </c>
      <c r="E126" s="177">
        <v>20</v>
      </c>
      <c r="F126" s="137">
        <f t="shared" si="9"/>
        <v>20</v>
      </c>
      <c r="G126" s="148" t="str">
        <f>IF(VLOOKUP($A126,HourEndingOutage!$B$3:$F$746,5,0)="Outage","Outage","")</f>
        <v/>
      </c>
      <c r="H126" s="134">
        <f t="shared" si="10"/>
        <v>120</v>
      </c>
      <c r="I126" s="148" t="str">
        <f t="shared" si="11"/>
        <v/>
      </c>
      <c r="J126" s="148" t="str">
        <f t="shared" si="12"/>
        <v/>
      </c>
      <c r="K126" s="134" t="str">
        <f t="shared" si="13"/>
        <v/>
      </c>
      <c r="L126" s="134">
        <f t="shared" si="14"/>
        <v>0</v>
      </c>
    </row>
    <row r="127" spans="1:12" x14ac:dyDescent="0.25">
      <c r="A127" s="15">
        <v>126</v>
      </c>
      <c r="B127" s="16">
        <f t="shared" si="15"/>
        <v>44567</v>
      </c>
      <c r="C127" s="15">
        <v>6</v>
      </c>
      <c r="D127" s="34" t="str">
        <f t="shared" si="8"/>
        <v>ASET</v>
      </c>
      <c r="E127" s="177">
        <v>20</v>
      </c>
      <c r="F127" s="137">
        <f t="shared" si="9"/>
        <v>20</v>
      </c>
      <c r="G127" s="148" t="str">
        <f>IF(VLOOKUP($A127,HourEndingOutage!$B$3:$F$746,5,0)="Outage","Outage","")</f>
        <v/>
      </c>
      <c r="H127" s="134">
        <f t="shared" si="10"/>
        <v>120</v>
      </c>
      <c r="I127" s="148" t="str">
        <f t="shared" si="11"/>
        <v/>
      </c>
      <c r="J127" s="148" t="str">
        <f t="shared" si="12"/>
        <v/>
      </c>
      <c r="K127" s="134" t="str">
        <f t="shared" si="13"/>
        <v/>
      </c>
      <c r="L127" s="134">
        <f t="shared" si="14"/>
        <v>0</v>
      </c>
    </row>
    <row r="128" spans="1:12" x14ac:dyDescent="0.25">
      <c r="A128" s="15">
        <v>127</v>
      </c>
      <c r="B128" s="16">
        <f t="shared" si="15"/>
        <v>44567</v>
      </c>
      <c r="C128" s="15">
        <v>7</v>
      </c>
      <c r="D128" s="34" t="str">
        <f t="shared" si="8"/>
        <v>ASET</v>
      </c>
      <c r="E128" s="177">
        <v>20</v>
      </c>
      <c r="F128" s="137">
        <f t="shared" si="9"/>
        <v>20</v>
      </c>
      <c r="G128" s="148" t="str">
        <f>IF(VLOOKUP($A128,HourEndingOutage!$B$3:$F$746,5,0)="Outage","Outage","")</f>
        <v/>
      </c>
      <c r="H128" s="134">
        <f t="shared" si="10"/>
        <v>120</v>
      </c>
      <c r="I128" s="148" t="str">
        <f t="shared" si="11"/>
        <v/>
      </c>
      <c r="J128" s="148" t="str">
        <f t="shared" si="12"/>
        <v/>
      </c>
      <c r="K128" s="134" t="str">
        <f t="shared" si="13"/>
        <v/>
      </c>
      <c r="L128" s="134">
        <f t="shared" si="14"/>
        <v>0</v>
      </c>
    </row>
    <row r="129" spans="1:12" x14ac:dyDescent="0.25">
      <c r="A129" s="15">
        <v>128</v>
      </c>
      <c r="B129" s="16">
        <f t="shared" si="15"/>
        <v>44567</v>
      </c>
      <c r="C129" s="15">
        <v>8</v>
      </c>
      <c r="D129" s="34" t="str">
        <f t="shared" si="8"/>
        <v>ASET</v>
      </c>
      <c r="E129" s="177">
        <v>20</v>
      </c>
      <c r="F129" s="137">
        <f t="shared" si="9"/>
        <v>20</v>
      </c>
      <c r="G129" s="148" t="str">
        <f>IF(VLOOKUP($A129,HourEndingOutage!$B$3:$F$746,5,0)="Outage","Outage","")</f>
        <v/>
      </c>
      <c r="H129" s="134">
        <f t="shared" si="10"/>
        <v>120</v>
      </c>
      <c r="I129" s="148" t="str">
        <f t="shared" si="11"/>
        <v/>
      </c>
      <c r="J129" s="148" t="str">
        <f t="shared" si="12"/>
        <v/>
      </c>
      <c r="K129" s="134" t="str">
        <f t="shared" si="13"/>
        <v/>
      </c>
      <c r="L129" s="134">
        <f t="shared" si="14"/>
        <v>0</v>
      </c>
    </row>
    <row r="130" spans="1:12" x14ac:dyDescent="0.25">
      <c r="A130" s="15">
        <v>129</v>
      </c>
      <c r="B130" s="16">
        <f t="shared" si="15"/>
        <v>44567</v>
      </c>
      <c r="C130" s="15">
        <v>9</v>
      </c>
      <c r="D130" s="34" t="str">
        <f t="shared" ref="D130:D193" si="16">Unit</f>
        <v>ASET</v>
      </c>
      <c r="E130" s="177">
        <v>20</v>
      </c>
      <c r="F130" s="137">
        <f t="shared" ref="F130:F193" si="17">MIN(E130,Contract_Volume)</f>
        <v>20</v>
      </c>
      <c r="G130" s="148" t="str">
        <f>IF(VLOOKUP($A130,HourEndingOutage!$B$3:$F$746,5,0)="Outage","Outage","")</f>
        <v/>
      </c>
      <c r="H130" s="134">
        <f t="shared" ref="H130:H193" si="18">IF(G130="Outage",0,F130*Availability)</f>
        <v>120</v>
      </c>
      <c r="I130" s="148" t="str">
        <f t="shared" ref="I130:I193" si="19">IF(ISERROR(VLOOKUP($A130,FTShour,1,0)),"","Yes")</f>
        <v/>
      </c>
      <c r="J130" s="148" t="str">
        <f t="shared" ref="J130:J193" si="20">IF(ISERROR(VLOOKUP($A130,ToleranceExcursionHour,1,0)),"","Yes")</f>
        <v/>
      </c>
      <c r="K130" s="134" t="str">
        <f t="shared" ref="K130:K193" si="21">IF(ISERROR(VLOOKUP($A130,FOAVHour,1,0)),"","Yes")</f>
        <v/>
      </c>
      <c r="L130" s="134">
        <f t="shared" si="14"/>
        <v>0</v>
      </c>
    </row>
    <row r="131" spans="1:12" x14ac:dyDescent="0.25">
      <c r="A131" s="15">
        <v>130</v>
      </c>
      <c r="B131" s="16">
        <f t="shared" si="15"/>
        <v>44567</v>
      </c>
      <c r="C131" s="15">
        <v>10</v>
      </c>
      <c r="D131" s="34" t="str">
        <f t="shared" si="16"/>
        <v>ASET</v>
      </c>
      <c r="E131" s="177">
        <v>20</v>
      </c>
      <c r="F131" s="137">
        <f t="shared" si="17"/>
        <v>20</v>
      </c>
      <c r="G131" s="148" t="str">
        <f>IF(VLOOKUP($A131,HourEndingOutage!$B$3:$F$746,5,0)="Outage","Outage","")</f>
        <v/>
      </c>
      <c r="H131" s="134">
        <f t="shared" si="18"/>
        <v>120</v>
      </c>
      <c r="I131" s="148" t="str">
        <f t="shared" si="19"/>
        <v/>
      </c>
      <c r="J131" s="148" t="str">
        <f t="shared" si="20"/>
        <v/>
      </c>
      <c r="K131" s="134" t="str">
        <f t="shared" si="21"/>
        <v/>
      </c>
      <c r="L131" s="134">
        <f t="shared" ref="L131:L194" si="22">IF(OR(I131="Yes",J131="Yes",K131="Yes")=TRUE,-$H131,0)</f>
        <v>0</v>
      </c>
    </row>
    <row r="132" spans="1:12" x14ac:dyDescent="0.25">
      <c r="A132" s="15">
        <v>131</v>
      </c>
      <c r="B132" s="16">
        <f t="shared" ref="B132:B195" si="23">IF(C132&gt;C131,B131,B131+1)</f>
        <v>44567</v>
      </c>
      <c r="C132" s="15">
        <v>11</v>
      </c>
      <c r="D132" s="34" t="str">
        <f t="shared" si="16"/>
        <v>ASET</v>
      </c>
      <c r="E132" s="177">
        <v>20</v>
      </c>
      <c r="F132" s="137">
        <f t="shared" si="17"/>
        <v>20</v>
      </c>
      <c r="G132" s="148" t="str">
        <f>IF(VLOOKUP($A132,HourEndingOutage!$B$3:$F$746,5,0)="Outage","Outage","")</f>
        <v/>
      </c>
      <c r="H132" s="134">
        <f t="shared" si="18"/>
        <v>120</v>
      </c>
      <c r="I132" s="148" t="str">
        <f t="shared" si="19"/>
        <v/>
      </c>
      <c r="J132" s="148" t="str">
        <f t="shared" si="20"/>
        <v/>
      </c>
      <c r="K132" s="134" t="str">
        <f t="shared" si="21"/>
        <v/>
      </c>
      <c r="L132" s="134">
        <f t="shared" si="22"/>
        <v>0</v>
      </c>
    </row>
    <row r="133" spans="1:12" x14ac:dyDescent="0.25">
      <c r="A133" s="15">
        <v>132</v>
      </c>
      <c r="B133" s="16">
        <f t="shared" si="23"/>
        <v>44567</v>
      </c>
      <c r="C133" s="15">
        <v>12</v>
      </c>
      <c r="D133" s="34" t="str">
        <f t="shared" si="16"/>
        <v>ASET</v>
      </c>
      <c r="E133" s="177">
        <v>20</v>
      </c>
      <c r="F133" s="137">
        <f t="shared" si="17"/>
        <v>20</v>
      </c>
      <c r="G133" s="148" t="str">
        <f>IF(VLOOKUP($A133,HourEndingOutage!$B$3:$F$746,5,0)="Outage","Outage","")</f>
        <v/>
      </c>
      <c r="H133" s="134">
        <f t="shared" si="18"/>
        <v>120</v>
      </c>
      <c r="I133" s="148" t="str">
        <f t="shared" si="19"/>
        <v/>
      </c>
      <c r="J133" s="148" t="str">
        <f t="shared" si="20"/>
        <v/>
      </c>
      <c r="K133" s="134" t="str">
        <f t="shared" si="21"/>
        <v/>
      </c>
      <c r="L133" s="134">
        <f t="shared" si="22"/>
        <v>0</v>
      </c>
    </row>
    <row r="134" spans="1:12" x14ac:dyDescent="0.25">
      <c r="A134" s="15">
        <v>133</v>
      </c>
      <c r="B134" s="16">
        <f t="shared" si="23"/>
        <v>44567</v>
      </c>
      <c r="C134" s="15">
        <v>13</v>
      </c>
      <c r="D134" s="34" t="str">
        <f t="shared" si="16"/>
        <v>ASET</v>
      </c>
      <c r="E134" s="177">
        <v>20</v>
      </c>
      <c r="F134" s="137">
        <f t="shared" si="17"/>
        <v>20</v>
      </c>
      <c r="G134" s="148" t="str">
        <f>IF(VLOOKUP($A134,HourEndingOutage!$B$3:$F$746,5,0)="Outage","Outage","")</f>
        <v/>
      </c>
      <c r="H134" s="134">
        <f t="shared" si="18"/>
        <v>120</v>
      </c>
      <c r="I134" s="148" t="str">
        <f t="shared" si="19"/>
        <v/>
      </c>
      <c r="J134" s="148" t="str">
        <f t="shared" si="20"/>
        <v/>
      </c>
      <c r="K134" s="134" t="str">
        <f t="shared" si="21"/>
        <v/>
      </c>
      <c r="L134" s="134">
        <f t="shared" si="22"/>
        <v>0</v>
      </c>
    </row>
    <row r="135" spans="1:12" x14ac:dyDescent="0.25">
      <c r="A135" s="15">
        <v>134</v>
      </c>
      <c r="B135" s="16">
        <f t="shared" si="23"/>
        <v>44567</v>
      </c>
      <c r="C135" s="15">
        <v>14</v>
      </c>
      <c r="D135" s="34" t="str">
        <f t="shared" si="16"/>
        <v>ASET</v>
      </c>
      <c r="E135" s="177">
        <v>20</v>
      </c>
      <c r="F135" s="137">
        <f t="shared" si="17"/>
        <v>20</v>
      </c>
      <c r="G135" s="148" t="str">
        <f>IF(VLOOKUP($A135,HourEndingOutage!$B$3:$F$746,5,0)="Outage","Outage","")</f>
        <v/>
      </c>
      <c r="H135" s="134">
        <f t="shared" si="18"/>
        <v>120</v>
      </c>
      <c r="I135" s="148" t="str">
        <f t="shared" si="19"/>
        <v/>
      </c>
      <c r="J135" s="148" t="str">
        <f t="shared" si="20"/>
        <v/>
      </c>
      <c r="K135" s="134" t="str">
        <f t="shared" si="21"/>
        <v/>
      </c>
      <c r="L135" s="134">
        <f t="shared" si="22"/>
        <v>0</v>
      </c>
    </row>
    <row r="136" spans="1:12" x14ac:dyDescent="0.25">
      <c r="A136" s="15">
        <v>135</v>
      </c>
      <c r="B136" s="16">
        <f t="shared" si="23"/>
        <v>44567</v>
      </c>
      <c r="C136" s="15">
        <v>15</v>
      </c>
      <c r="D136" s="34" t="str">
        <f t="shared" si="16"/>
        <v>ASET</v>
      </c>
      <c r="E136" s="177">
        <v>20</v>
      </c>
      <c r="F136" s="137">
        <f t="shared" si="17"/>
        <v>20</v>
      </c>
      <c r="G136" s="148" t="str">
        <f>IF(VLOOKUP($A136,HourEndingOutage!$B$3:$F$746,5,0)="Outage","Outage","")</f>
        <v/>
      </c>
      <c r="H136" s="134">
        <f t="shared" si="18"/>
        <v>120</v>
      </c>
      <c r="I136" s="148" t="str">
        <f t="shared" si="19"/>
        <v/>
      </c>
      <c r="J136" s="148" t="str">
        <f t="shared" si="20"/>
        <v/>
      </c>
      <c r="K136" s="134" t="str">
        <f t="shared" si="21"/>
        <v/>
      </c>
      <c r="L136" s="134">
        <f t="shared" si="22"/>
        <v>0</v>
      </c>
    </row>
    <row r="137" spans="1:12" x14ac:dyDescent="0.25">
      <c r="A137" s="15">
        <v>136</v>
      </c>
      <c r="B137" s="16">
        <f t="shared" si="23"/>
        <v>44567</v>
      </c>
      <c r="C137" s="15">
        <v>16</v>
      </c>
      <c r="D137" s="34" t="str">
        <f t="shared" si="16"/>
        <v>ASET</v>
      </c>
      <c r="E137" s="177">
        <v>20</v>
      </c>
      <c r="F137" s="137">
        <f t="shared" si="17"/>
        <v>20</v>
      </c>
      <c r="G137" s="148" t="str">
        <f>IF(VLOOKUP($A137,HourEndingOutage!$B$3:$F$746,5,0)="Outage","Outage","")</f>
        <v/>
      </c>
      <c r="H137" s="134">
        <f t="shared" si="18"/>
        <v>120</v>
      </c>
      <c r="I137" s="148" t="str">
        <f t="shared" si="19"/>
        <v/>
      </c>
      <c r="J137" s="148" t="str">
        <f t="shared" si="20"/>
        <v/>
      </c>
      <c r="K137" s="134" t="str">
        <f t="shared" si="21"/>
        <v/>
      </c>
      <c r="L137" s="134">
        <f t="shared" si="22"/>
        <v>0</v>
      </c>
    </row>
    <row r="138" spans="1:12" x14ac:dyDescent="0.25">
      <c r="A138" s="15">
        <v>137</v>
      </c>
      <c r="B138" s="16">
        <f t="shared" si="23"/>
        <v>44567</v>
      </c>
      <c r="C138" s="15">
        <v>17</v>
      </c>
      <c r="D138" s="34" t="str">
        <f t="shared" si="16"/>
        <v>ASET</v>
      </c>
      <c r="E138" s="177">
        <v>20</v>
      </c>
      <c r="F138" s="137">
        <f t="shared" si="17"/>
        <v>20</v>
      </c>
      <c r="G138" s="148" t="str">
        <f>IF(VLOOKUP($A138,HourEndingOutage!$B$3:$F$746,5,0)="Outage","Outage","")</f>
        <v/>
      </c>
      <c r="H138" s="134">
        <f t="shared" si="18"/>
        <v>120</v>
      </c>
      <c r="I138" s="148" t="str">
        <f t="shared" si="19"/>
        <v/>
      </c>
      <c r="J138" s="148" t="str">
        <f t="shared" si="20"/>
        <v/>
      </c>
      <c r="K138" s="134" t="str">
        <f t="shared" si="21"/>
        <v/>
      </c>
      <c r="L138" s="134">
        <f t="shared" si="22"/>
        <v>0</v>
      </c>
    </row>
    <row r="139" spans="1:12" x14ac:dyDescent="0.25">
      <c r="A139" s="15">
        <v>138</v>
      </c>
      <c r="B139" s="16">
        <f t="shared" si="23"/>
        <v>44567</v>
      </c>
      <c r="C139" s="15">
        <v>18</v>
      </c>
      <c r="D139" s="34" t="str">
        <f t="shared" si="16"/>
        <v>ASET</v>
      </c>
      <c r="E139" s="177">
        <v>20</v>
      </c>
      <c r="F139" s="137">
        <f t="shared" si="17"/>
        <v>20</v>
      </c>
      <c r="G139" s="148" t="str">
        <f>IF(VLOOKUP($A139,HourEndingOutage!$B$3:$F$746,5,0)="Outage","Outage","")</f>
        <v/>
      </c>
      <c r="H139" s="134">
        <f t="shared" si="18"/>
        <v>120</v>
      </c>
      <c r="I139" s="148" t="str">
        <f t="shared" si="19"/>
        <v/>
      </c>
      <c r="J139" s="148" t="str">
        <f t="shared" si="20"/>
        <v/>
      </c>
      <c r="K139" s="134" t="str">
        <f t="shared" si="21"/>
        <v/>
      </c>
      <c r="L139" s="134">
        <f t="shared" si="22"/>
        <v>0</v>
      </c>
    </row>
    <row r="140" spans="1:12" x14ac:dyDescent="0.25">
      <c r="A140" s="15">
        <v>139</v>
      </c>
      <c r="B140" s="16">
        <f t="shared" si="23"/>
        <v>44567</v>
      </c>
      <c r="C140" s="15">
        <v>19</v>
      </c>
      <c r="D140" s="34" t="str">
        <f t="shared" si="16"/>
        <v>ASET</v>
      </c>
      <c r="E140" s="177">
        <v>20</v>
      </c>
      <c r="F140" s="137">
        <f t="shared" si="17"/>
        <v>20</v>
      </c>
      <c r="G140" s="148" t="str">
        <f>IF(VLOOKUP($A140,HourEndingOutage!$B$3:$F$746,5,0)="Outage","Outage","")</f>
        <v/>
      </c>
      <c r="H140" s="134">
        <f t="shared" si="18"/>
        <v>120</v>
      </c>
      <c r="I140" s="148" t="str">
        <f t="shared" si="19"/>
        <v/>
      </c>
      <c r="J140" s="148" t="str">
        <f t="shared" si="20"/>
        <v/>
      </c>
      <c r="K140" s="134" t="str">
        <f t="shared" si="21"/>
        <v/>
      </c>
      <c r="L140" s="134">
        <f t="shared" si="22"/>
        <v>0</v>
      </c>
    </row>
    <row r="141" spans="1:12" x14ac:dyDescent="0.25">
      <c r="A141" s="15">
        <v>140</v>
      </c>
      <c r="B141" s="16">
        <f t="shared" si="23"/>
        <v>44567</v>
      </c>
      <c r="C141" s="15">
        <v>20</v>
      </c>
      <c r="D141" s="34" t="str">
        <f t="shared" si="16"/>
        <v>ASET</v>
      </c>
      <c r="E141" s="177">
        <v>20</v>
      </c>
      <c r="F141" s="137">
        <f t="shared" si="17"/>
        <v>20</v>
      </c>
      <c r="G141" s="148" t="str">
        <f>IF(VLOOKUP($A141,HourEndingOutage!$B$3:$F$746,5,0)="Outage","Outage","")</f>
        <v/>
      </c>
      <c r="H141" s="134">
        <f t="shared" si="18"/>
        <v>120</v>
      </c>
      <c r="I141" s="148" t="str">
        <f t="shared" si="19"/>
        <v/>
      </c>
      <c r="J141" s="148" t="str">
        <f t="shared" si="20"/>
        <v/>
      </c>
      <c r="K141" s="134" t="str">
        <f t="shared" si="21"/>
        <v/>
      </c>
      <c r="L141" s="134">
        <f t="shared" si="22"/>
        <v>0</v>
      </c>
    </row>
    <row r="142" spans="1:12" x14ac:dyDescent="0.25">
      <c r="A142" s="15">
        <v>141</v>
      </c>
      <c r="B142" s="16">
        <f t="shared" si="23"/>
        <v>44567</v>
      </c>
      <c r="C142" s="15">
        <v>21</v>
      </c>
      <c r="D142" s="34" t="str">
        <f t="shared" si="16"/>
        <v>ASET</v>
      </c>
      <c r="E142" s="177">
        <v>20</v>
      </c>
      <c r="F142" s="137">
        <f t="shared" si="17"/>
        <v>20</v>
      </c>
      <c r="G142" s="148" t="str">
        <f>IF(VLOOKUP($A142,HourEndingOutage!$B$3:$F$746,5,0)="Outage","Outage","")</f>
        <v/>
      </c>
      <c r="H142" s="134">
        <f t="shared" si="18"/>
        <v>120</v>
      </c>
      <c r="I142" s="148" t="str">
        <f t="shared" si="19"/>
        <v/>
      </c>
      <c r="J142" s="148" t="str">
        <f t="shared" si="20"/>
        <v/>
      </c>
      <c r="K142" s="134" t="str">
        <f t="shared" si="21"/>
        <v/>
      </c>
      <c r="L142" s="134">
        <f t="shared" si="22"/>
        <v>0</v>
      </c>
    </row>
    <row r="143" spans="1:12" x14ac:dyDescent="0.25">
      <c r="A143" s="15">
        <v>142</v>
      </c>
      <c r="B143" s="16">
        <f t="shared" si="23"/>
        <v>44567</v>
      </c>
      <c r="C143" s="15">
        <v>22</v>
      </c>
      <c r="D143" s="34" t="str">
        <f t="shared" si="16"/>
        <v>ASET</v>
      </c>
      <c r="E143" s="177">
        <v>20</v>
      </c>
      <c r="F143" s="137">
        <f t="shared" si="17"/>
        <v>20</v>
      </c>
      <c r="G143" s="148" t="str">
        <f>IF(VLOOKUP($A143,HourEndingOutage!$B$3:$F$746,5,0)="Outage","Outage","")</f>
        <v/>
      </c>
      <c r="H143" s="134">
        <f t="shared" si="18"/>
        <v>120</v>
      </c>
      <c r="I143" s="148" t="str">
        <f t="shared" si="19"/>
        <v/>
      </c>
      <c r="J143" s="148" t="str">
        <f t="shared" si="20"/>
        <v/>
      </c>
      <c r="K143" s="134" t="str">
        <f t="shared" si="21"/>
        <v/>
      </c>
      <c r="L143" s="134">
        <f t="shared" si="22"/>
        <v>0</v>
      </c>
    </row>
    <row r="144" spans="1:12" x14ac:dyDescent="0.25">
      <c r="A144" s="15">
        <v>143</v>
      </c>
      <c r="B144" s="16">
        <f t="shared" si="23"/>
        <v>44567</v>
      </c>
      <c r="C144" s="15">
        <v>23</v>
      </c>
      <c r="D144" s="34" t="str">
        <f t="shared" si="16"/>
        <v>ASET</v>
      </c>
      <c r="E144" s="177">
        <v>20</v>
      </c>
      <c r="F144" s="137">
        <f t="shared" si="17"/>
        <v>20</v>
      </c>
      <c r="G144" s="148" t="str">
        <f>IF(VLOOKUP($A144,HourEndingOutage!$B$3:$F$746,5,0)="Outage","Outage","")</f>
        <v/>
      </c>
      <c r="H144" s="134">
        <f t="shared" si="18"/>
        <v>120</v>
      </c>
      <c r="I144" s="148" t="str">
        <f t="shared" si="19"/>
        <v/>
      </c>
      <c r="J144" s="148" t="str">
        <f t="shared" si="20"/>
        <v/>
      </c>
      <c r="K144" s="134" t="str">
        <f t="shared" si="21"/>
        <v/>
      </c>
      <c r="L144" s="134">
        <f t="shared" si="22"/>
        <v>0</v>
      </c>
    </row>
    <row r="145" spans="1:12" x14ac:dyDescent="0.25">
      <c r="A145" s="15">
        <v>144</v>
      </c>
      <c r="B145" s="16">
        <f t="shared" si="23"/>
        <v>44567</v>
      </c>
      <c r="C145" s="15">
        <v>24</v>
      </c>
      <c r="D145" s="34" t="str">
        <f t="shared" si="16"/>
        <v>ASET</v>
      </c>
      <c r="E145" s="177">
        <v>20</v>
      </c>
      <c r="F145" s="137">
        <f t="shared" si="17"/>
        <v>20</v>
      </c>
      <c r="G145" s="148" t="str">
        <f>IF(VLOOKUP($A145,HourEndingOutage!$B$3:$F$746,5,0)="Outage","Outage","")</f>
        <v/>
      </c>
      <c r="H145" s="134">
        <f t="shared" si="18"/>
        <v>120</v>
      </c>
      <c r="I145" s="148" t="str">
        <f t="shared" si="19"/>
        <v/>
      </c>
      <c r="J145" s="148" t="str">
        <f t="shared" si="20"/>
        <v/>
      </c>
      <c r="K145" s="134" t="str">
        <f t="shared" si="21"/>
        <v/>
      </c>
      <c r="L145" s="134">
        <f t="shared" si="22"/>
        <v>0</v>
      </c>
    </row>
    <row r="146" spans="1:12" x14ac:dyDescent="0.25">
      <c r="A146" s="15">
        <v>145</v>
      </c>
      <c r="B146" s="16">
        <f t="shared" si="23"/>
        <v>44568</v>
      </c>
      <c r="C146" s="15">
        <v>1</v>
      </c>
      <c r="D146" s="34" t="str">
        <f t="shared" si="16"/>
        <v>ASET</v>
      </c>
      <c r="E146" s="177">
        <v>20</v>
      </c>
      <c r="F146" s="137">
        <f t="shared" si="17"/>
        <v>20</v>
      </c>
      <c r="G146" s="148" t="str">
        <f>IF(VLOOKUP($A146,HourEndingOutage!$B$3:$F$746,5,0)="Outage","Outage","")</f>
        <v/>
      </c>
      <c r="H146" s="134">
        <f t="shared" si="18"/>
        <v>120</v>
      </c>
      <c r="I146" s="148" t="str">
        <f t="shared" si="19"/>
        <v/>
      </c>
      <c r="J146" s="148" t="str">
        <f t="shared" si="20"/>
        <v/>
      </c>
      <c r="K146" s="134" t="str">
        <f t="shared" si="21"/>
        <v/>
      </c>
      <c r="L146" s="134">
        <f t="shared" si="22"/>
        <v>0</v>
      </c>
    </row>
    <row r="147" spans="1:12" x14ac:dyDescent="0.25">
      <c r="A147" s="15">
        <v>146</v>
      </c>
      <c r="B147" s="16">
        <f t="shared" si="23"/>
        <v>44568</v>
      </c>
      <c r="C147" s="15">
        <v>2</v>
      </c>
      <c r="D147" s="34" t="str">
        <f t="shared" si="16"/>
        <v>ASET</v>
      </c>
      <c r="E147" s="177">
        <v>20</v>
      </c>
      <c r="F147" s="137">
        <f t="shared" si="17"/>
        <v>20</v>
      </c>
      <c r="G147" s="148" t="str">
        <f>IF(VLOOKUP($A147,HourEndingOutage!$B$3:$F$746,5,0)="Outage","Outage","")</f>
        <v/>
      </c>
      <c r="H147" s="134">
        <f t="shared" si="18"/>
        <v>120</v>
      </c>
      <c r="I147" s="148" t="str">
        <f t="shared" si="19"/>
        <v/>
      </c>
      <c r="J147" s="148" t="str">
        <f t="shared" si="20"/>
        <v/>
      </c>
      <c r="K147" s="134" t="str">
        <f t="shared" si="21"/>
        <v/>
      </c>
      <c r="L147" s="134">
        <f t="shared" si="22"/>
        <v>0</v>
      </c>
    </row>
    <row r="148" spans="1:12" x14ac:dyDescent="0.25">
      <c r="A148" s="15">
        <v>147</v>
      </c>
      <c r="B148" s="16">
        <f t="shared" si="23"/>
        <v>44568</v>
      </c>
      <c r="C148" s="15">
        <v>3</v>
      </c>
      <c r="D148" s="34" t="str">
        <f t="shared" si="16"/>
        <v>ASET</v>
      </c>
      <c r="E148" s="177">
        <v>20</v>
      </c>
      <c r="F148" s="137">
        <f t="shared" si="17"/>
        <v>20</v>
      </c>
      <c r="G148" s="148" t="str">
        <f>IF(VLOOKUP($A148,HourEndingOutage!$B$3:$F$746,5,0)="Outage","Outage","")</f>
        <v/>
      </c>
      <c r="H148" s="134">
        <f t="shared" si="18"/>
        <v>120</v>
      </c>
      <c r="I148" s="148" t="str">
        <f t="shared" si="19"/>
        <v/>
      </c>
      <c r="J148" s="148" t="str">
        <f t="shared" si="20"/>
        <v/>
      </c>
      <c r="K148" s="134" t="str">
        <f t="shared" si="21"/>
        <v/>
      </c>
      <c r="L148" s="134">
        <f t="shared" si="22"/>
        <v>0</v>
      </c>
    </row>
    <row r="149" spans="1:12" x14ac:dyDescent="0.25">
      <c r="A149" s="15">
        <v>148</v>
      </c>
      <c r="B149" s="16">
        <f t="shared" si="23"/>
        <v>44568</v>
      </c>
      <c r="C149" s="15">
        <v>4</v>
      </c>
      <c r="D149" s="34" t="str">
        <f t="shared" si="16"/>
        <v>ASET</v>
      </c>
      <c r="E149" s="177">
        <v>20</v>
      </c>
      <c r="F149" s="137">
        <f t="shared" si="17"/>
        <v>20</v>
      </c>
      <c r="G149" s="148" t="str">
        <f>IF(VLOOKUP($A149,HourEndingOutage!$B$3:$F$746,5,0)="Outage","Outage","")</f>
        <v/>
      </c>
      <c r="H149" s="134">
        <f t="shared" si="18"/>
        <v>120</v>
      </c>
      <c r="I149" s="148" t="str">
        <f t="shared" si="19"/>
        <v/>
      </c>
      <c r="J149" s="148" t="str">
        <f t="shared" si="20"/>
        <v/>
      </c>
      <c r="K149" s="134" t="str">
        <f t="shared" si="21"/>
        <v/>
      </c>
      <c r="L149" s="134">
        <f t="shared" si="22"/>
        <v>0</v>
      </c>
    </row>
    <row r="150" spans="1:12" x14ac:dyDescent="0.25">
      <c r="A150" s="15">
        <v>149</v>
      </c>
      <c r="B150" s="16">
        <f t="shared" si="23"/>
        <v>44568</v>
      </c>
      <c r="C150" s="15">
        <v>5</v>
      </c>
      <c r="D150" s="34" t="str">
        <f t="shared" si="16"/>
        <v>ASET</v>
      </c>
      <c r="E150" s="177">
        <v>20</v>
      </c>
      <c r="F150" s="137">
        <f t="shared" si="17"/>
        <v>20</v>
      </c>
      <c r="G150" s="148" t="str">
        <f>IF(VLOOKUP($A150,HourEndingOutage!$B$3:$F$746,5,0)="Outage","Outage","")</f>
        <v/>
      </c>
      <c r="H150" s="134">
        <f t="shared" si="18"/>
        <v>120</v>
      </c>
      <c r="I150" s="148" t="str">
        <f t="shared" si="19"/>
        <v/>
      </c>
      <c r="J150" s="148" t="str">
        <f t="shared" si="20"/>
        <v/>
      </c>
      <c r="K150" s="134" t="str">
        <f t="shared" si="21"/>
        <v/>
      </c>
      <c r="L150" s="134">
        <f t="shared" si="22"/>
        <v>0</v>
      </c>
    </row>
    <row r="151" spans="1:12" x14ac:dyDescent="0.25">
      <c r="A151" s="15">
        <v>150</v>
      </c>
      <c r="B151" s="16">
        <f t="shared" si="23"/>
        <v>44568</v>
      </c>
      <c r="C151" s="15">
        <v>6</v>
      </c>
      <c r="D151" s="34" t="str">
        <f t="shared" si="16"/>
        <v>ASET</v>
      </c>
      <c r="E151" s="177">
        <v>20</v>
      </c>
      <c r="F151" s="137">
        <f t="shared" si="17"/>
        <v>20</v>
      </c>
      <c r="G151" s="148" t="str">
        <f>IF(VLOOKUP($A151,HourEndingOutage!$B$3:$F$746,5,0)="Outage","Outage","")</f>
        <v/>
      </c>
      <c r="H151" s="134">
        <f t="shared" si="18"/>
        <v>120</v>
      </c>
      <c r="I151" s="148" t="str">
        <f t="shared" si="19"/>
        <v/>
      </c>
      <c r="J151" s="148" t="str">
        <f t="shared" si="20"/>
        <v/>
      </c>
      <c r="K151" s="134" t="str">
        <f t="shared" si="21"/>
        <v/>
      </c>
      <c r="L151" s="134">
        <f t="shared" si="22"/>
        <v>0</v>
      </c>
    </row>
    <row r="152" spans="1:12" x14ac:dyDescent="0.25">
      <c r="A152" s="15">
        <v>151</v>
      </c>
      <c r="B152" s="16">
        <f t="shared" si="23"/>
        <v>44568</v>
      </c>
      <c r="C152" s="15">
        <v>7</v>
      </c>
      <c r="D152" s="34" t="str">
        <f t="shared" si="16"/>
        <v>ASET</v>
      </c>
      <c r="E152" s="177">
        <v>20</v>
      </c>
      <c r="F152" s="137">
        <f t="shared" si="17"/>
        <v>20</v>
      </c>
      <c r="G152" s="148" t="str">
        <f>IF(VLOOKUP($A152,HourEndingOutage!$B$3:$F$746,5,0)="Outage","Outage","")</f>
        <v/>
      </c>
      <c r="H152" s="134">
        <f t="shared" si="18"/>
        <v>120</v>
      </c>
      <c r="I152" s="148" t="str">
        <f t="shared" si="19"/>
        <v/>
      </c>
      <c r="J152" s="148" t="str">
        <f t="shared" si="20"/>
        <v/>
      </c>
      <c r="K152" s="134" t="str">
        <f t="shared" si="21"/>
        <v/>
      </c>
      <c r="L152" s="134">
        <f t="shared" si="22"/>
        <v>0</v>
      </c>
    </row>
    <row r="153" spans="1:12" x14ac:dyDescent="0.25">
      <c r="A153" s="15">
        <v>152</v>
      </c>
      <c r="B153" s="16">
        <f t="shared" si="23"/>
        <v>44568</v>
      </c>
      <c r="C153" s="15">
        <v>8</v>
      </c>
      <c r="D153" s="34" t="str">
        <f t="shared" si="16"/>
        <v>ASET</v>
      </c>
      <c r="E153" s="177">
        <v>20</v>
      </c>
      <c r="F153" s="137">
        <f t="shared" si="17"/>
        <v>20</v>
      </c>
      <c r="G153" s="148" t="str">
        <f>IF(VLOOKUP($A153,HourEndingOutage!$B$3:$F$746,5,0)="Outage","Outage","")</f>
        <v/>
      </c>
      <c r="H153" s="134">
        <f t="shared" si="18"/>
        <v>120</v>
      </c>
      <c r="I153" s="148" t="str">
        <f t="shared" si="19"/>
        <v/>
      </c>
      <c r="J153" s="148" t="str">
        <f t="shared" si="20"/>
        <v/>
      </c>
      <c r="K153" s="134" t="str">
        <f t="shared" si="21"/>
        <v/>
      </c>
      <c r="L153" s="134">
        <f t="shared" si="22"/>
        <v>0</v>
      </c>
    </row>
    <row r="154" spans="1:12" x14ac:dyDescent="0.25">
      <c r="A154" s="15">
        <v>153</v>
      </c>
      <c r="B154" s="16">
        <f t="shared" si="23"/>
        <v>44568</v>
      </c>
      <c r="C154" s="15">
        <v>9</v>
      </c>
      <c r="D154" s="34" t="str">
        <f t="shared" si="16"/>
        <v>ASET</v>
      </c>
      <c r="E154" s="177">
        <v>20</v>
      </c>
      <c r="F154" s="137">
        <f t="shared" si="17"/>
        <v>20</v>
      </c>
      <c r="G154" s="148" t="str">
        <f>IF(VLOOKUP($A154,HourEndingOutage!$B$3:$F$746,5,0)="Outage","Outage","")</f>
        <v/>
      </c>
      <c r="H154" s="134">
        <f t="shared" si="18"/>
        <v>120</v>
      </c>
      <c r="I154" s="148" t="str">
        <f t="shared" si="19"/>
        <v/>
      </c>
      <c r="J154" s="148" t="str">
        <f t="shared" si="20"/>
        <v/>
      </c>
      <c r="K154" s="134" t="str">
        <f t="shared" si="21"/>
        <v/>
      </c>
      <c r="L154" s="134">
        <f t="shared" si="22"/>
        <v>0</v>
      </c>
    </row>
    <row r="155" spans="1:12" x14ac:dyDescent="0.25">
      <c r="A155" s="15">
        <v>154</v>
      </c>
      <c r="B155" s="16">
        <f t="shared" si="23"/>
        <v>44568</v>
      </c>
      <c r="C155" s="15">
        <v>10</v>
      </c>
      <c r="D155" s="34" t="str">
        <f t="shared" si="16"/>
        <v>ASET</v>
      </c>
      <c r="E155" s="177">
        <v>20</v>
      </c>
      <c r="F155" s="137">
        <f t="shared" si="17"/>
        <v>20</v>
      </c>
      <c r="G155" s="148" t="str">
        <f>IF(VLOOKUP($A155,HourEndingOutage!$B$3:$F$746,5,0)="Outage","Outage","")</f>
        <v/>
      </c>
      <c r="H155" s="134">
        <f t="shared" si="18"/>
        <v>120</v>
      </c>
      <c r="I155" s="148" t="str">
        <f t="shared" si="19"/>
        <v/>
      </c>
      <c r="J155" s="148" t="str">
        <f t="shared" si="20"/>
        <v/>
      </c>
      <c r="K155" s="134" t="str">
        <f t="shared" si="21"/>
        <v/>
      </c>
      <c r="L155" s="134">
        <f t="shared" si="22"/>
        <v>0</v>
      </c>
    </row>
    <row r="156" spans="1:12" x14ac:dyDescent="0.25">
      <c r="A156" s="15">
        <v>155</v>
      </c>
      <c r="B156" s="16">
        <f t="shared" si="23"/>
        <v>44568</v>
      </c>
      <c r="C156" s="15">
        <v>11</v>
      </c>
      <c r="D156" s="34" t="str">
        <f t="shared" si="16"/>
        <v>ASET</v>
      </c>
      <c r="E156" s="177">
        <v>20</v>
      </c>
      <c r="F156" s="137">
        <f t="shared" si="17"/>
        <v>20</v>
      </c>
      <c r="G156" s="148" t="str">
        <f>IF(VLOOKUP($A156,HourEndingOutage!$B$3:$F$746,5,0)="Outage","Outage","")</f>
        <v/>
      </c>
      <c r="H156" s="134">
        <f t="shared" si="18"/>
        <v>120</v>
      </c>
      <c r="I156" s="148" t="str">
        <f t="shared" si="19"/>
        <v/>
      </c>
      <c r="J156" s="148" t="str">
        <f t="shared" si="20"/>
        <v/>
      </c>
      <c r="K156" s="134" t="str">
        <f t="shared" si="21"/>
        <v/>
      </c>
      <c r="L156" s="134">
        <f t="shared" si="22"/>
        <v>0</v>
      </c>
    </row>
    <row r="157" spans="1:12" x14ac:dyDescent="0.25">
      <c r="A157" s="15">
        <v>156</v>
      </c>
      <c r="B157" s="16">
        <f t="shared" si="23"/>
        <v>44568</v>
      </c>
      <c r="C157" s="15">
        <v>12</v>
      </c>
      <c r="D157" s="34" t="str">
        <f t="shared" si="16"/>
        <v>ASET</v>
      </c>
      <c r="E157" s="177">
        <v>20</v>
      </c>
      <c r="F157" s="137">
        <f t="shared" si="17"/>
        <v>20</v>
      </c>
      <c r="G157" s="148" t="str">
        <f>IF(VLOOKUP($A157,HourEndingOutage!$B$3:$F$746,5,0)="Outage","Outage","")</f>
        <v/>
      </c>
      <c r="H157" s="134">
        <f t="shared" si="18"/>
        <v>120</v>
      </c>
      <c r="I157" s="148" t="str">
        <f t="shared" si="19"/>
        <v/>
      </c>
      <c r="J157" s="148" t="str">
        <f t="shared" si="20"/>
        <v/>
      </c>
      <c r="K157" s="134" t="str">
        <f t="shared" si="21"/>
        <v/>
      </c>
      <c r="L157" s="134">
        <f t="shared" si="22"/>
        <v>0</v>
      </c>
    </row>
    <row r="158" spans="1:12" x14ac:dyDescent="0.25">
      <c r="A158" s="15">
        <v>157</v>
      </c>
      <c r="B158" s="16">
        <f t="shared" si="23"/>
        <v>44568</v>
      </c>
      <c r="C158" s="15">
        <v>13</v>
      </c>
      <c r="D158" s="34" t="str">
        <f t="shared" si="16"/>
        <v>ASET</v>
      </c>
      <c r="E158" s="177">
        <v>20</v>
      </c>
      <c r="F158" s="137">
        <f t="shared" si="17"/>
        <v>20</v>
      </c>
      <c r="G158" s="148" t="str">
        <f>IF(VLOOKUP($A158,HourEndingOutage!$B$3:$F$746,5,0)="Outage","Outage","")</f>
        <v/>
      </c>
      <c r="H158" s="134">
        <f t="shared" si="18"/>
        <v>120</v>
      </c>
      <c r="I158" s="148" t="str">
        <f t="shared" si="19"/>
        <v/>
      </c>
      <c r="J158" s="148" t="str">
        <f t="shared" si="20"/>
        <v/>
      </c>
      <c r="K158" s="134" t="str">
        <f t="shared" si="21"/>
        <v/>
      </c>
      <c r="L158" s="134">
        <f t="shared" si="22"/>
        <v>0</v>
      </c>
    </row>
    <row r="159" spans="1:12" x14ac:dyDescent="0.25">
      <c r="A159" s="15">
        <v>158</v>
      </c>
      <c r="B159" s="16">
        <f t="shared" si="23"/>
        <v>44568</v>
      </c>
      <c r="C159" s="15">
        <v>14</v>
      </c>
      <c r="D159" s="34" t="str">
        <f t="shared" si="16"/>
        <v>ASET</v>
      </c>
      <c r="E159" s="177">
        <v>20</v>
      </c>
      <c r="F159" s="137">
        <f t="shared" si="17"/>
        <v>20</v>
      </c>
      <c r="G159" s="148" t="str">
        <f>IF(VLOOKUP($A159,HourEndingOutage!$B$3:$F$746,5,0)="Outage","Outage","")</f>
        <v/>
      </c>
      <c r="H159" s="134">
        <f t="shared" si="18"/>
        <v>120</v>
      </c>
      <c r="I159" s="148" t="str">
        <f t="shared" si="19"/>
        <v/>
      </c>
      <c r="J159" s="148" t="str">
        <f t="shared" si="20"/>
        <v/>
      </c>
      <c r="K159" s="134" t="str">
        <f t="shared" si="21"/>
        <v/>
      </c>
      <c r="L159" s="134">
        <f t="shared" si="22"/>
        <v>0</v>
      </c>
    </row>
    <row r="160" spans="1:12" x14ac:dyDescent="0.25">
      <c r="A160" s="15">
        <v>159</v>
      </c>
      <c r="B160" s="16">
        <f t="shared" si="23"/>
        <v>44568</v>
      </c>
      <c r="C160" s="15">
        <v>15</v>
      </c>
      <c r="D160" s="34" t="str">
        <f t="shared" si="16"/>
        <v>ASET</v>
      </c>
      <c r="E160" s="177">
        <v>20</v>
      </c>
      <c r="F160" s="137">
        <f t="shared" si="17"/>
        <v>20</v>
      </c>
      <c r="G160" s="148" t="str">
        <f>IF(VLOOKUP($A160,HourEndingOutage!$B$3:$F$746,5,0)="Outage","Outage","")</f>
        <v/>
      </c>
      <c r="H160" s="134">
        <f t="shared" si="18"/>
        <v>120</v>
      </c>
      <c r="I160" s="148" t="str">
        <f t="shared" si="19"/>
        <v/>
      </c>
      <c r="J160" s="148" t="str">
        <f t="shared" si="20"/>
        <v/>
      </c>
      <c r="K160" s="134" t="str">
        <f t="shared" si="21"/>
        <v/>
      </c>
      <c r="L160" s="134">
        <f t="shared" si="22"/>
        <v>0</v>
      </c>
    </row>
    <row r="161" spans="1:12" x14ac:dyDescent="0.25">
      <c r="A161" s="15">
        <v>160</v>
      </c>
      <c r="B161" s="16">
        <f t="shared" si="23"/>
        <v>44568</v>
      </c>
      <c r="C161" s="15">
        <v>16</v>
      </c>
      <c r="D161" s="34" t="str">
        <f t="shared" si="16"/>
        <v>ASET</v>
      </c>
      <c r="E161" s="177">
        <v>20</v>
      </c>
      <c r="F161" s="137">
        <f t="shared" si="17"/>
        <v>20</v>
      </c>
      <c r="G161" s="148" t="str">
        <f>IF(VLOOKUP($A161,HourEndingOutage!$B$3:$F$746,5,0)="Outage","Outage","")</f>
        <v/>
      </c>
      <c r="H161" s="134">
        <f t="shared" si="18"/>
        <v>120</v>
      </c>
      <c r="I161" s="148" t="str">
        <f t="shared" si="19"/>
        <v/>
      </c>
      <c r="J161" s="148" t="str">
        <f t="shared" si="20"/>
        <v/>
      </c>
      <c r="K161" s="134" t="str">
        <f t="shared" si="21"/>
        <v/>
      </c>
      <c r="L161" s="134">
        <f t="shared" si="22"/>
        <v>0</v>
      </c>
    </row>
    <row r="162" spans="1:12" x14ac:dyDescent="0.25">
      <c r="A162" s="15">
        <v>161</v>
      </c>
      <c r="B162" s="16">
        <f t="shared" si="23"/>
        <v>44568</v>
      </c>
      <c r="C162" s="15">
        <v>17</v>
      </c>
      <c r="D162" s="34" t="str">
        <f t="shared" si="16"/>
        <v>ASET</v>
      </c>
      <c r="E162" s="177">
        <v>20</v>
      </c>
      <c r="F162" s="137">
        <f t="shared" si="17"/>
        <v>20</v>
      </c>
      <c r="G162" s="148" t="str">
        <f>IF(VLOOKUP($A162,HourEndingOutage!$B$3:$F$746,5,0)="Outage","Outage","")</f>
        <v/>
      </c>
      <c r="H162" s="134">
        <f t="shared" si="18"/>
        <v>120</v>
      </c>
      <c r="I162" s="148" t="str">
        <f t="shared" si="19"/>
        <v/>
      </c>
      <c r="J162" s="148" t="str">
        <f t="shared" si="20"/>
        <v/>
      </c>
      <c r="K162" s="134" t="str">
        <f t="shared" si="21"/>
        <v/>
      </c>
      <c r="L162" s="134">
        <f t="shared" si="22"/>
        <v>0</v>
      </c>
    </row>
    <row r="163" spans="1:12" x14ac:dyDescent="0.25">
      <c r="A163" s="15">
        <v>162</v>
      </c>
      <c r="B163" s="16">
        <f t="shared" si="23"/>
        <v>44568</v>
      </c>
      <c r="C163" s="15">
        <v>18</v>
      </c>
      <c r="D163" s="34" t="str">
        <f t="shared" si="16"/>
        <v>ASET</v>
      </c>
      <c r="E163" s="177">
        <v>20</v>
      </c>
      <c r="F163" s="137">
        <f t="shared" si="17"/>
        <v>20</v>
      </c>
      <c r="G163" s="148" t="str">
        <f>IF(VLOOKUP($A163,HourEndingOutage!$B$3:$F$746,5,0)="Outage","Outage","")</f>
        <v/>
      </c>
      <c r="H163" s="134">
        <f t="shared" si="18"/>
        <v>120</v>
      </c>
      <c r="I163" s="148" t="str">
        <f t="shared" si="19"/>
        <v/>
      </c>
      <c r="J163" s="148" t="str">
        <f t="shared" si="20"/>
        <v/>
      </c>
      <c r="K163" s="134" t="str">
        <f t="shared" si="21"/>
        <v/>
      </c>
      <c r="L163" s="134">
        <f t="shared" si="22"/>
        <v>0</v>
      </c>
    </row>
    <row r="164" spans="1:12" x14ac:dyDescent="0.25">
      <c r="A164" s="15">
        <v>163</v>
      </c>
      <c r="B164" s="16">
        <f t="shared" si="23"/>
        <v>44568</v>
      </c>
      <c r="C164" s="15">
        <v>19</v>
      </c>
      <c r="D164" s="34" t="str">
        <f t="shared" si="16"/>
        <v>ASET</v>
      </c>
      <c r="E164" s="177">
        <v>20</v>
      </c>
      <c r="F164" s="137">
        <f t="shared" si="17"/>
        <v>20</v>
      </c>
      <c r="G164" s="148" t="str">
        <f>IF(VLOOKUP($A164,HourEndingOutage!$B$3:$F$746,5,0)="Outage","Outage","")</f>
        <v/>
      </c>
      <c r="H164" s="134">
        <f t="shared" si="18"/>
        <v>120</v>
      </c>
      <c r="I164" s="148" t="str">
        <f t="shared" si="19"/>
        <v/>
      </c>
      <c r="J164" s="148" t="str">
        <f t="shared" si="20"/>
        <v/>
      </c>
      <c r="K164" s="134" t="str">
        <f t="shared" si="21"/>
        <v/>
      </c>
      <c r="L164" s="134">
        <f t="shared" si="22"/>
        <v>0</v>
      </c>
    </row>
    <row r="165" spans="1:12" x14ac:dyDescent="0.25">
      <c r="A165" s="15">
        <v>164</v>
      </c>
      <c r="B165" s="16">
        <f t="shared" si="23"/>
        <v>44568</v>
      </c>
      <c r="C165" s="15">
        <v>20</v>
      </c>
      <c r="D165" s="34" t="str">
        <f t="shared" si="16"/>
        <v>ASET</v>
      </c>
      <c r="E165" s="177">
        <v>20</v>
      </c>
      <c r="F165" s="137">
        <f t="shared" si="17"/>
        <v>20</v>
      </c>
      <c r="G165" s="148" t="str">
        <f>IF(VLOOKUP($A165,HourEndingOutage!$B$3:$F$746,5,0)="Outage","Outage","")</f>
        <v/>
      </c>
      <c r="H165" s="134">
        <f t="shared" si="18"/>
        <v>120</v>
      </c>
      <c r="I165" s="148" t="str">
        <f t="shared" si="19"/>
        <v/>
      </c>
      <c r="J165" s="148" t="str">
        <f t="shared" si="20"/>
        <v/>
      </c>
      <c r="K165" s="134" t="str">
        <f t="shared" si="21"/>
        <v/>
      </c>
      <c r="L165" s="134">
        <f t="shared" si="22"/>
        <v>0</v>
      </c>
    </row>
    <row r="166" spans="1:12" x14ac:dyDescent="0.25">
      <c r="A166" s="15">
        <v>165</v>
      </c>
      <c r="B166" s="16">
        <f t="shared" si="23"/>
        <v>44568</v>
      </c>
      <c r="C166" s="15">
        <v>21</v>
      </c>
      <c r="D166" s="34" t="str">
        <f t="shared" si="16"/>
        <v>ASET</v>
      </c>
      <c r="E166" s="177">
        <v>20</v>
      </c>
      <c r="F166" s="137">
        <f t="shared" si="17"/>
        <v>20</v>
      </c>
      <c r="G166" s="148" t="str">
        <f>IF(VLOOKUP($A166,HourEndingOutage!$B$3:$F$746,5,0)="Outage","Outage","")</f>
        <v/>
      </c>
      <c r="H166" s="134">
        <f t="shared" si="18"/>
        <v>120</v>
      </c>
      <c r="I166" s="148" t="str">
        <f t="shared" si="19"/>
        <v/>
      </c>
      <c r="J166" s="148" t="str">
        <f t="shared" si="20"/>
        <v/>
      </c>
      <c r="K166" s="134" t="str">
        <f t="shared" si="21"/>
        <v/>
      </c>
      <c r="L166" s="134">
        <f t="shared" si="22"/>
        <v>0</v>
      </c>
    </row>
    <row r="167" spans="1:12" x14ac:dyDescent="0.25">
      <c r="A167" s="15">
        <v>166</v>
      </c>
      <c r="B167" s="16">
        <f t="shared" si="23"/>
        <v>44568</v>
      </c>
      <c r="C167" s="15">
        <v>22</v>
      </c>
      <c r="D167" s="34" t="str">
        <f t="shared" si="16"/>
        <v>ASET</v>
      </c>
      <c r="E167" s="177">
        <v>20</v>
      </c>
      <c r="F167" s="137">
        <f t="shared" si="17"/>
        <v>20</v>
      </c>
      <c r="G167" s="148" t="str">
        <f>IF(VLOOKUP($A167,HourEndingOutage!$B$3:$F$746,5,0)="Outage","Outage","")</f>
        <v/>
      </c>
      <c r="H167" s="134">
        <f t="shared" si="18"/>
        <v>120</v>
      </c>
      <c r="I167" s="148" t="str">
        <f t="shared" si="19"/>
        <v/>
      </c>
      <c r="J167" s="148" t="str">
        <f t="shared" si="20"/>
        <v/>
      </c>
      <c r="K167" s="134" t="str">
        <f t="shared" si="21"/>
        <v/>
      </c>
      <c r="L167" s="134">
        <f t="shared" si="22"/>
        <v>0</v>
      </c>
    </row>
    <row r="168" spans="1:12" x14ac:dyDescent="0.25">
      <c r="A168" s="15">
        <v>167</v>
      </c>
      <c r="B168" s="16">
        <f t="shared" si="23"/>
        <v>44568</v>
      </c>
      <c r="C168" s="15">
        <v>23</v>
      </c>
      <c r="D168" s="34" t="str">
        <f t="shared" si="16"/>
        <v>ASET</v>
      </c>
      <c r="E168" s="177">
        <v>20</v>
      </c>
      <c r="F168" s="137">
        <f t="shared" si="17"/>
        <v>20</v>
      </c>
      <c r="G168" s="148" t="str">
        <f>IF(VLOOKUP($A168,HourEndingOutage!$B$3:$F$746,5,0)="Outage","Outage","")</f>
        <v/>
      </c>
      <c r="H168" s="134">
        <f t="shared" si="18"/>
        <v>120</v>
      </c>
      <c r="I168" s="148" t="str">
        <f t="shared" si="19"/>
        <v/>
      </c>
      <c r="J168" s="148" t="str">
        <f t="shared" si="20"/>
        <v/>
      </c>
      <c r="K168" s="134" t="str">
        <f t="shared" si="21"/>
        <v/>
      </c>
      <c r="L168" s="134">
        <f t="shared" si="22"/>
        <v>0</v>
      </c>
    </row>
    <row r="169" spans="1:12" x14ac:dyDescent="0.25">
      <c r="A169" s="15">
        <v>168</v>
      </c>
      <c r="B169" s="16">
        <f t="shared" si="23"/>
        <v>44568</v>
      </c>
      <c r="C169" s="15">
        <v>24</v>
      </c>
      <c r="D169" s="34" t="str">
        <f t="shared" si="16"/>
        <v>ASET</v>
      </c>
      <c r="E169" s="177">
        <v>20</v>
      </c>
      <c r="F169" s="137">
        <f t="shared" si="17"/>
        <v>20</v>
      </c>
      <c r="G169" s="148" t="str">
        <f>IF(VLOOKUP($A169,HourEndingOutage!$B$3:$F$746,5,0)="Outage","Outage","")</f>
        <v/>
      </c>
      <c r="H169" s="134">
        <f t="shared" si="18"/>
        <v>120</v>
      </c>
      <c r="I169" s="148" t="str">
        <f t="shared" si="19"/>
        <v/>
      </c>
      <c r="J169" s="148" t="str">
        <f t="shared" si="20"/>
        <v/>
      </c>
      <c r="K169" s="134" t="str">
        <f t="shared" si="21"/>
        <v/>
      </c>
      <c r="L169" s="134">
        <f t="shared" si="22"/>
        <v>0</v>
      </c>
    </row>
    <row r="170" spans="1:12" x14ac:dyDescent="0.25">
      <c r="A170" s="15">
        <v>169</v>
      </c>
      <c r="B170" s="16">
        <f t="shared" si="23"/>
        <v>44569</v>
      </c>
      <c r="C170" s="15">
        <v>1</v>
      </c>
      <c r="D170" s="34" t="str">
        <f t="shared" si="16"/>
        <v>ASET</v>
      </c>
      <c r="E170" s="177">
        <v>20</v>
      </c>
      <c r="F170" s="137">
        <f t="shared" si="17"/>
        <v>20</v>
      </c>
      <c r="G170" s="148" t="str">
        <f>IF(VLOOKUP($A170,HourEndingOutage!$B$3:$F$746,5,0)="Outage","Outage","")</f>
        <v/>
      </c>
      <c r="H170" s="134">
        <f t="shared" si="18"/>
        <v>120</v>
      </c>
      <c r="I170" s="148" t="str">
        <f t="shared" si="19"/>
        <v/>
      </c>
      <c r="J170" s="148" t="str">
        <f t="shared" si="20"/>
        <v/>
      </c>
      <c r="K170" s="134" t="str">
        <f t="shared" si="21"/>
        <v/>
      </c>
      <c r="L170" s="134">
        <f t="shared" si="22"/>
        <v>0</v>
      </c>
    </row>
    <row r="171" spans="1:12" x14ac:dyDescent="0.25">
      <c r="A171" s="15">
        <v>170</v>
      </c>
      <c r="B171" s="16">
        <f t="shared" si="23"/>
        <v>44569</v>
      </c>
      <c r="C171" s="15">
        <v>2</v>
      </c>
      <c r="D171" s="34" t="str">
        <f t="shared" si="16"/>
        <v>ASET</v>
      </c>
      <c r="E171" s="177">
        <v>20</v>
      </c>
      <c r="F171" s="137">
        <f t="shared" si="17"/>
        <v>20</v>
      </c>
      <c r="G171" s="148" t="str">
        <f>IF(VLOOKUP($A171,HourEndingOutage!$B$3:$F$746,5,0)="Outage","Outage","")</f>
        <v/>
      </c>
      <c r="H171" s="134">
        <f t="shared" si="18"/>
        <v>120</v>
      </c>
      <c r="I171" s="148" t="str">
        <f t="shared" si="19"/>
        <v/>
      </c>
      <c r="J171" s="148" t="str">
        <f t="shared" si="20"/>
        <v/>
      </c>
      <c r="K171" s="134" t="str">
        <f t="shared" si="21"/>
        <v/>
      </c>
      <c r="L171" s="134">
        <f t="shared" si="22"/>
        <v>0</v>
      </c>
    </row>
    <row r="172" spans="1:12" x14ac:dyDescent="0.25">
      <c r="A172" s="15">
        <v>171</v>
      </c>
      <c r="B172" s="16">
        <f t="shared" si="23"/>
        <v>44569</v>
      </c>
      <c r="C172" s="15">
        <v>3</v>
      </c>
      <c r="D172" s="34" t="str">
        <f t="shared" si="16"/>
        <v>ASET</v>
      </c>
      <c r="E172" s="177">
        <v>20</v>
      </c>
      <c r="F172" s="137">
        <f t="shared" si="17"/>
        <v>20</v>
      </c>
      <c r="G172" s="148" t="str">
        <f>IF(VLOOKUP($A172,HourEndingOutage!$B$3:$F$746,5,0)="Outage","Outage","")</f>
        <v/>
      </c>
      <c r="H172" s="134">
        <f t="shared" si="18"/>
        <v>120</v>
      </c>
      <c r="I172" s="148" t="str">
        <f t="shared" si="19"/>
        <v/>
      </c>
      <c r="J172" s="148" t="str">
        <f t="shared" si="20"/>
        <v/>
      </c>
      <c r="K172" s="134" t="str">
        <f t="shared" si="21"/>
        <v/>
      </c>
      <c r="L172" s="134">
        <f t="shared" si="22"/>
        <v>0</v>
      </c>
    </row>
    <row r="173" spans="1:12" x14ac:dyDescent="0.25">
      <c r="A173" s="15">
        <v>172</v>
      </c>
      <c r="B173" s="16">
        <f t="shared" si="23"/>
        <v>44569</v>
      </c>
      <c r="C173" s="15">
        <v>4</v>
      </c>
      <c r="D173" s="34" t="str">
        <f t="shared" si="16"/>
        <v>ASET</v>
      </c>
      <c r="E173" s="177">
        <v>20</v>
      </c>
      <c r="F173" s="137">
        <f t="shared" si="17"/>
        <v>20</v>
      </c>
      <c r="G173" s="148" t="str">
        <f>IF(VLOOKUP($A173,HourEndingOutage!$B$3:$F$746,5,0)="Outage","Outage","")</f>
        <v/>
      </c>
      <c r="H173" s="134">
        <f t="shared" si="18"/>
        <v>120</v>
      </c>
      <c r="I173" s="148" t="str">
        <f t="shared" si="19"/>
        <v/>
      </c>
      <c r="J173" s="148" t="str">
        <f t="shared" si="20"/>
        <v/>
      </c>
      <c r="K173" s="134" t="str">
        <f t="shared" si="21"/>
        <v/>
      </c>
      <c r="L173" s="134">
        <f t="shared" si="22"/>
        <v>0</v>
      </c>
    </row>
    <row r="174" spans="1:12" x14ac:dyDescent="0.25">
      <c r="A174" s="15">
        <v>173</v>
      </c>
      <c r="B174" s="16">
        <f t="shared" si="23"/>
        <v>44569</v>
      </c>
      <c r="C174" s="15">
        <v>5</v>
      </c>
      <c r="D174" s="34" t="str">
        <f t="shared" si="16"/>
        <v>ASET</v>
      </c>
      <c r="E174" s="177">
        <v>20</v>
      </c>
      <c r="F174" s="137">
        <f t="shared" si="17"/>
        <v>20</v>
      </c>
      <c r="G174" s="148" t="str">
        <f>IF(VLOOKUP($A174,HourEndingOutage!$B$3:$F$746,5,0)="Outage","Outage","")</f>
        <v/>
      </c>
      <c r="H174" s="134">
        <f t="shared" si="18"/>
        <v>120</v>
      </c>
      <c r="I174" s="148" t="str">
        <f t="shared" si="19"/>
        <v/>
      </c>
      <c r="J174" s="148" t="str">
        <f t="shared" si="20"/>
        <v/>
      </c>
      <c r="K174" s="134" t="str">
        <f t="shared" si="21"/>
        <v/>
      </c>
      <c r="L174" s="134">
        <f t="shared" si="22"/>
        <v>0</v>
      </c>
    </row>
    <row r="175" spans="1:12" x14ac:dyDescent="0.25">
      <c r="A175" s="15">
        <v>174</v>
      </c>
      <c r="B175" s="16">
        <f t="shared" si="23"/>
        <v>44569</v>
      </c>
      <c r="C175" s="15">
        <v>6</v>
      </c>
      <c r="D175" s="34" t="str">
        <f t="shared" si="16"/>
        <v>ASET</v>
      </c>
      <c r="E175" s="177">
        <v>20</v>
      </c>
      <c r="F175" s="137">
        <f t="shared" si="17"/>
        <v>20</v>
      </c>
      <c r="G175" s="148" t="str">
        <f>IF(VLOOKUP($A175,HourEndingOutage!$B$3:$F$746,5,0)="Outage","Outage","")</f>
        <v/>
      </c>
      <c r="H175" s="134">
        <f t="shared" si="18"/>
        <v>120</v>
      </c>
      <c r="I175" s="148" t="str">
        <f t="shared" si="19"/>
        <v/>
      </c>
      <c r="J175" s="148" t="str">
        <f t="shared" si="20"/>
        <v/>
      </c>
      <c r="K175" s="134" t="str">
        <f t="shared" si="21"/>
        <v/>
      </c>
      <c r="L175" s="134">
        <f t="shared" si="22"/>
        <v>0</v>
      </c>
    </row>
    <row r="176" spans="1:12" x14ac:dyDescent="0.25">
      <c r="A176" s="15">
        <v>175</v>
      </c>
      <c r="B176" s="16">
        <f t="shared" si="23"/>
        <v>44569</v>
      </c>
      <c r="C176" s="15">
        <v>7</v>
      </c>
      <c r="D176" s="34" t="str">
        <f t="shared" si="16"/>
        <v>ASET</v>
      </c>
      <c r="E176" s="177">
        <v>20</v>
      </c>
      <c r="F176" s="137">
        <f t="shared" si="17"/>
        <v>20</v>
      </c>
      <c r="G176" s="148" t="str">
        <f>IF(VLOOKUP($A176,HourEndingOutage!$B$3:$F$746,5,0)="Outage","Outage","")</f>
        <v/>
      </c>
      <c r="H176" s="134">
        <f t="shared" si="18"/>
        <v>120</v>
      </c>
      <c r="I176" s="148" t="str">
        <f t="shared" si="19"/>
        <v/>
      </c>
      <c r="J176" s="148" t="str">
        <f t="shared" si="20"/>
        <v/>
      </c>
      <c r="K176" s="134" t="str">
        <f t="shared" si="21"/>
        <v/>
      </c>
      <c r="L176" s="134">
        <f t="shared" si="22"/>
        <v>0</v>
      </c>
    </row>
    <row r="177" spans="1:12" x14ac:dyDescent="0.25">
      <c r="A177" s="15">
        <v>176</v>
      </c>
      <c r="B177" s="16">
        <f t="shared" si="23"/>
        <v>44569</v>
      </c>
      <c r="C177" s="15">
        <v>8</v>
      </c>
      <c r="D177" s="34" t="str">
        <f t="shared" si="16"/>
        <v>ASET</v>
      </c>
      <c r="E177" s="177">
        <v>20</v>
      </c>
      <c r="F177" s="137">
        <f t="shared" si="17"/>
        <v>20</v>
      </c>
      <c r="G177" s="148" t="str">
        <f>IF(VLOOKUP($A177,HourEndingOutage!$B$3:$F$746,5,0)="Outage","Outage","")</f>
        <v/>
      </c>
      <c r="H177" s="134">
        <f t="shared" si="18"/>
        <v>120</v>
      </c>
      <c r="I177" s="148" t="str">
        <f t="shared" si="19"/>
        <v/>
      </c>
      <c r="J177" s="148" t="str">
        <f t="shared" si="20"/>
        <v/>
      </c>
      <c r="K177" s="134" t="str">
        <f t="shared" si="21"/>
        <v/>
      </c>
      <c r="L177" s="134">
        <f t="shared" si="22"/>
        <v>0</v>
      </c>
    </row>
    <row r="178" spans="1:12" x14ac:dyDescent="0.25">
      <c r="A178" s="15">
        <v>177</v>
      </c>
      <c r="B178" s="16">
        <f t="shared" si="23"/>
        <v>44569</v>
      </c>
      <c r="C178" s="15">
        <v>9</v>
      </c>
      <c r="D178" s="34" t="str">
        <f t="shared" si="16"/>
        <v>ASET</v>
      </c>
      <c r="E178" s="177">
        <v>20</v>
      </c>
      <c r="F178" s="137">
        <f t="shared" si="17"/>
        <v>20</v>
      </c>
      <c r="G178" s="148" t="str">
        <f>IF(VLOOKUP($A178,HourEndingOutage!$B$3:$F$746,5,0)="Outage","Outage","")</f>
        <v/>
      </c>
      <c r="H178" s="134">
        <f t="shared" si="18"/>
        <v>120</v>
      </c>
      <c r="I178" s="148" t="str">
        <f t="shared" si="19"/>
        <v/>
      </c>
      <c r="J178" s="148" t="str">
        <f t="shared" si="20"/>
        <v/>
      </c>
      <c r="K178" s="134" t="str">
        <f t="shared" si="21"/>
        <v/>
      </c>
      <c r="L178" s="134">
        <f t="shared" si="22"/>
        <v>0</v>
      </c>
    </row>
    <row r="179" spans="1:12" x14ac:dyDescent="0.25">
      <c r="A179" s="15">
        <v>178</v>
      </c>
      <c r="B179" s="16">
        <f t="shared" si="23"/>
        <v>44569</v>
      </c>
      <c r="C179" s="15">
        <v>10</v>
      </c>
      <c r="D179" s="34" t="str">
        <f t="shared" si="16"/>
        <v>ASET</v>
      </c>
      <c r="E179" s="177">
        <v>20</v>
      </c>
      <c r="F179" s="137">
        <f t="shared" si="17"/>
        <v>20</v>
      </c>
      <c r="G179" s="148" t="str">
        <f>IF(VLOOKUP($A179,HourEndingOutage!$B$3:$F$746,5,0)="Outage","Outage","")</f>
        <v/>
      </c>
      <c r="H179" s="134">
        <f t="shared" si="18"/>
        <v>120</v>
      </c>
      <c r="I179" s="148" t="str">
        <f t="shared" si="19"/>
        <v/>
      </c>
      <c r="J179" s="148" t="str">
        <f t="shared" si="20"/>
        <v/>
      </c>
      <c r="K179" s="134" t="str">
        <f t="shared" si="21"/>
        <v/>
      </c>
      <c r="L179" s="134">
        <f t="shared" si="22"/>
        <v>0</v>
      </c>
    </row>
    <row r="180" spans="1:12" x14ac:dyDescent="0.25">
      <c r="A180" s="15">
        <v>179</v>
      </c>
      <c r="B180" s="16">
        <f t="shared" si="23"/>
        <v>44569</v>
      </c>
      <c r="C180" s="15">
        <v>11</v>
      </c>
      <c r="D180" s="34" t="str">
        <f t="shared" si="16"/>
        <v>ASET</v>
      </c>
      <c r="E180" s="177">
        <v>20</v>
      </c>
      <c r="F180" s="137">
        <f t="shared" si="17"/>
        <v>20</v>
      </c>
      <c r="G180" s="148" t="str">
        <f>IF(VLOOKUP($A180,HourEndingOutage!$B$3:$F$746,5,0)="Outage","Outage","")</f>
        <v/>
      </c>
      <c r="H180" s="134">
        <f t="shared" si="18"/>
        <v>120</v>
      </c>
      <c r="I180" s="148" t="str">
        <f t="shared" si="19"/>
        <v/>
      </c>
      <c r="J180" s="148" t="str">
        <f t="shared" si="20"/>
        <v/>
      </c>
      <c r="K180" s="134" t="str">
        <f t="shared" si="21"/>
        <v/>
      </c>
      <c r="L180" s="134">
        <f t="shared" si="22"/>
        <v>0</v>
      </c>
    </row>
    <row r="181" spans="1:12" x14ac:dyDescent="0.25">
      <c r="A181" s="15">
        <v>180</v>
      </c>
      <c r="B181" s="16">
        <f t="shared" si="23"/>
        <v>44569</v>
      </c>
      <c r="C181" s="15">
        <v>12</v>
      </c>
      <c r="D181" s="34" t="str">
        <f t="shared" si="16"/>
        <v>ASET</v>
      </c>
      <c r="E181" s="177">
        <v>20</v>
      </c>
      <c r="F181" s="137">
        <f t="shared" si="17"/>
        <v>20</v>
      </c>
      <c r="G181" s="148" t="str">
        <f>IF(VLOOKUP($A181,HourEndingOutage!$B$3:$F$746,5,0)="Outage","Outage","")</f>
        <v/>
      </c>
      <c r="H181" s="134">
        <f t="shared" si="18"/>
        <v>120</v>
      </c>
      <c r="I181" s="148" t="str">
        <f t="shared" si="19"/>
        <v/>
      </c>
      <c r="J181" s="148" t="str">
        <f t="shared" si="20"/>
        <v/>
      </c>
      <c r="K181" s="134" t="str">
        <f t="shared" si="21"/>
        <v/>
      </c>
      <c r="L181" s="134">
        <f t="shared" si="22"/>
        <v>0</v>
      </c>
    </row>
    <row r="182" spans="1:12" x14ac:dyDescent="0.25">
      <c r="A182" s="15">
        <v>181</v>
      </c>
      <c r="B182" s="16">
        <f t="shared" si="23"/>
        <v>44569</v>
      </c>
      <c r="C182" s="15">
        <v>13</v>
      </c>
      <c r="D182" s="34" t="str">
        <f t="shared" si="16"/>
        <v>ASET</v>
      </c>
      <c r="E182" s="177">
        <v>20</v>
      </c>
      <c r="F182" s="137">
        <f t="shared" si="17"/>
        <v>20</v>
      </c>
      <c r="G182" s="148" t="str">
        <f>IF(VLOOKUP($A182,HourEndingOutage!$B$3:$F$746,5,0)="Outage","Outage","")</f>
        <v/>
      </c>
      <c r="H182" s="134">
        <f t="shared" si="18"/>
        <v>120</v>
      </c>
      <c r="I182" s="148" t="str">
        <f t="shared" si="19"/>
        <v/>
      </c>
      <c r="J182" s="148" t="str">
        <f t="shared" si="20"/>
        <v/>
      </c>
      <c r="K182" s="134" t="str">
        <f t="shared" si="21"/>
        <v/>
      </c>
      <c r="L182" s="134">
        <f t="shared" si="22"/>
        <v>0</v>
      </c>
    </row>
    <row r="183" spans="1:12" x14ac:dyDescent="0.25">
      <c r="A183" s="15">
        <v>182</v>
      </c>
      <c r="B183" s="16">
        <f t="shared" si="23"/>
        <v>44569</v>
      </c>
      <c r="C183" s="15">
        <v>14</v>
      </c>
      <c r="D183" s="34" t="str">
        <f t="shared" si="16"/>
        <v>ASET</v>
      </c>
      <c r="E183" s="177">
        <v>20</v>
      </c>
      <c r="F183" s="137">
        <f t="shared" si="17"/>
        <v>20</v>
      </c>
      <c r="G183" s="148" t="str">
        <f>IF(VLOOKUP($A183,HourEndingOutage!$B$3:$F$746,5,0)="Outage","Outage","")</f>
        <v/>
      </c>
      <c r="H183" s="134">
        <f t="shared" si="18"/>
        <v>120</v>
      </c>
      <c r="I183" s="148" t="str">
        <f t="shared" si="19"/>
        <v/>
      </c>
      <c r="J183" s="148" t="str">
        <f t="shared" si="20"/>
        <v/>
      </c>
      <c r="K183" s="134" t="str">
        <f t="shared" si="21"/>
        <v/>
      </c>
      <c r="L183" s="134">
        <f t="shared" si="22"/>
        <v>0</v>
      </c>
    </row>
    <row r="184" spans="1:12" x14ac:dyDescent="0.25">
      <c r="A184" s="15">
        <v>183</v>
      </c>
      <c r="B184" s="16">
        <f t="shared" si="23"/>
        <v>44569</v>
      </c>
      <c r="C184" s="15">
        <v>15</v>
      </c>
      <c r="D184" s="34" t="str">
        <f t="shared" si="16"/>
        <v>ASET</v>
      </c>
      <c r="E184" s="177">
        <v>20</v>
      </c>
      <c r="F184" s="137">
        <f t="shared" si="17"/>
        <v>20</v>
      </c>
      <c r="G184" s="148" t="str">
        <f>IF(VLOOKUP($A184,HourEndingOutage!$B$3:$F$746,5,0)="Outage","Outage","")</f>
        <v/>
      </c>
      <c r="H184" s="134">
        <f t="shared" si="18"/>
        <v>120</v>
      </c>
      <c r="I184" s="148" t="str">
        <f t="shared" si="19"/>
        <v/>
      </c>
      <c r="J184" s="148" t="str">
        <f t="shared" si="20"/>
        <v/>
      </c>
      <c r="K184" s="134" t="str">
        <f t="shared" si="21"/>
        <v/>
      </c>
      <c r="L184" s="134">
        <f t="shared" si="22"/>
        <v>0</v>
      </c>
    </row>
    <row r="185" spans="1:12" x14ac:dyDescent="0.25">
      <c r="A185" s="15">
        <v>184</v>
      </c>
      <c r="B185" s="16">
        <f t="shared" si="23"/>
        <v>44569</v>
      </c>
      <c r="C185" s="15">
        <v>16</v>
      </c>
      <c r="D185" s="34" t="str">
        <f t="shared" si="16"/>
        <v>ASET</v>
      </c>
      <c r="E185" s="177">
        <v>20</v>
      </c>
      <c r="F185" s="137">
        <f t="shared" si="17"/>
        <v>20</v>
      </c>
      <c r="G185" s="148" t="str">
        <f>IF(VLOOKUP($A185,HourEndingOutage!$B$3:$F$746,5,0)="Outage","Outage","")</f>
        <v/>
      </c>
      <c r="H185" s="134">
        <f t="shared" si="18"/>
        <v>120</v>
      </c>
      <c r="I185" s="148" t="str">
        <f t="shared" si="19"/>
        <v/>
      </c>
      <c r="J185" s="148" t="str">
        <f t="shared" si="20"/>
        <v/>
      </c>
      <c r="K185" s="134" t="str">
        <f t="shared" si="21"/>
        <v/>
      </c>
      <c r="L185" s="134">
        <f t="shared" si="22"/>
        <v>0</v>
      </c>
    </row>
    <row r="186" spans="1:12" x14ac:dyDescent="0.25">
      <c r="A186" s="15">
        <v>185</v>
      </c>
      <c r="B186" s="16">
        <f t="shared" si="23"/>
        <v>44569</v>
      </c>
      <c r="C186" s="15">
        <v>17</v>
      </c>
      <c r="D186" s="34" t="str">
        <f t="shared" si="16"/>
        <v>ASET</v>
      </c>
      <c r="E186" s="177">
        <v>20</v>
      </c>
      <c r="F186" s="137">
        <f t="shared" si="17"/>
        <v>20</v>
      </c>
      <c r="G186" s="148" t="str">
        <f>IF(VLOOKUP($A186,HourEndingOutage!$B$3:$F$746,5,0)="Outage","Outage","")</f>
        <v/>
      </c>
      <c r="H186" s="134">
        <f t="shared" si="18"/>
        <v>120</v>
      </c>
      <c r="I186" s="148" t="str">
        <f t="shared" si="19"/>
        <v/>
      </c>
      <c r="J186" s="148" t="str">
        <f t="shared" si="20"/>
        <v/>
      </c>
      <c r="K186" s="134" t="str">
        <f t="shared" si="21"/>
        <v/>
      </c>
      <c r="L186" s="134">
        <f t="shared" si="22"/>
        <v>0</v>
      </c>
    </row>
    <row r="187" spans="1:12" x14ac:dyDescent="0.25">
      <c r="A187" s="15">
        <v>186</v>
      </c>
      <c r="B187" s="16">
        <f t="shared" si="23"/>
        <v>44569</v>
      </c>
      <c r="C187" s="15">
        <v>18</v>
      </c>
      <c r="D187" s="34" t="str">
        <f t="shared" si="16"/>
        <v>ASET</v>
      </c>
      <c r="E187" s="177">
        <v>20</v>
      </c>
      <c r="F187" s="137">
        <f t="shared" si="17"/>
        <v>20</v>
      </c>
      <c r="G187" s="148" t="str">
        <f>IF(VLOOKUP($A187,HourEndingOutage!$B$3:$F$746,5,0)="Outage","Outage","")</f>
        <v/>
      </c>
      <c r="H187" s="134">
        <f t="shared" si="18"/>
        <v>120</v>
      </c>
      <c r="I187" s="148" t="str">
        <f t="shared" si="19"/>
        <v/>
      </c>
      <c r="J187" s="148" t="str">
        <f t="shared" si="20"/>
        <v/>
      </c>
      <c r="K187" s="134" t="str">
        <f t="shared" si="21"/>
        <v/>
      </c>
      <c r="L187" s="134">
        <f t="shared" si="22"/>
        <v>0</v>
      </c>
    </row>
    <row r="188" spans="1:12" x14ac:dyDescent="0.25">
      <c r="A188" s="15">
        <v>187</v>
      </c>
      <c r="B188" s="16">
        <f t="shared" si="23"/>
        <v>44569</v>
      </c>
      <c r="C188" s="15">
        <v>19</v>
      </c>
      <c r="D188" s="34" t="str">
        <f t="shared" si="16"/>
        <v>ASET</v>
      </c>
      <c r="E188" s="177">
        <v>20</v>
      </c>
      <c r="F188" s="137">
        <f t="shared" si="17"/>
        <v>20</v>
      </c>
      <c r="G188" s="148" t="str">
        <f>IF(VLOOKUP($A188,HourEndingOutage!$B$3:$F$746,5,0)="Outage","Outage","")</f>
        <v/>
      </c>
      <c r="H188" s="134">
        <f t="shared" si="18"/>
        <v>120</v>
      </c>
      <c r="I188" s="148" t="str">
        <f t="shared" si="19"/>
        <v/>
      </c>
      <c r="J188" s="148" t="str">
        <f t="shared" si="20"/>
        <v/>
      </c>
      <c r="K188" s="134" t="str">
        <f t="shared" si="21"/>
        <v/>
      </c>
      <c r="L188" s="134">
        <f t="shared" si="22"/>
        <v>0</v>
      </c>
    </row>
    <row r="189" spans="1:12" x14ac:dyDescent="0.25">
      <c r="A189" s="15">
        <v>188</v>
      </c>
      <c r="B189" s="16">
        <f t="shared" si="23"/>
        <v>44569</v>
      </c>
      <c r="C189" s="15">
        <v>20</v>
      </c>
      <c r="D189" s="34" t="str">
        <f t="shared" si="16"/>
        <v>ASET</v>
      </c>
      <c r="E189" s="177">
        <v>20</v>
      </c>
      <c r="F189" s="137">
        <f t="shared" si="17"/>
        <v>20</v>
      </c>
      <c r="G189" s="148" t="str">
        <f>IF(VLOOKUP($A189,HourEndingOutage!$B$3:$F$746,5,0)="Outage","Outage","")</f>
        <v/>
      </c>
      <c r="H189" s="134">
        <f t="shared" si="18"/>
        <v>120</v>
      </c>
      <c r="I189" s="148" t="str">
        <f t="shared" si="19"/>
        <v/>
      </c>
      <c r="J189" s="148" t="str">
        <f t="shared" si="20"/>
        <v/>
      </c>
      <c r="K189" s="134" t="str">
        <f t="shared" si="21"/>
        <v/>
      </c>
      <c r="L189" s="134">
        <f t="shared" si="22"/>
        <v>0</v>
      </c>
    </row>
    <row r="190" spans="1:12" x14ac:dyDescent="0.25">
      <c r="A190" s="15">
        <v>189</v>
      </c>
      <c r="B190" s="16">
        <f t="shared" si="23"/>
        <v>44569</v>
      </c>
      <c r="C190" s="15">
        <v>21</v>
      </c>
      <c r="D190" s="34" t="str">
        <f t="shared" si="16"/>
        <v>ASET</v>
      </c>
      <c r="E190" s="177">
        <v>20</v>
      </c>
      <c r="F190" s="137">
        <f t="shared" si="17"/>
        <v>20</v>
      </c>
      <c r="G190" s="148" t="str">
        <f>IF(VLOOKUP($A190,HourEndingOutage!$B$3:$F$746,5,0)="Outage","Outage","")</f>
        <v/>
      </c>
      <c r="H190" s="134">
        <f t="shared" si="18"/>
        <v>120</v>
      </c>
      <c r="I190" s="148" t="str">
        <f t="shared" si="19"/>
        <v/>
      </c>
      <c r="J190" s="148" t="str">
        <f t="shared" si="20"/>
        <v/>
      </c>
      <c r="K190" s="134" t="str">
        <f t="shared" si="21"/>
        <v/>
      </c>
      <c r="L190" s="134">
        <f t="shared" si="22"/>
        <v>0</v>
      </c>
    </row>
    <row r="191" spans="1:12" x14ac:dyDescent="0.25">
      <c r="A191" s="15">
        <v>190</v>
      </c>
      <c r="B191" s="16">
        <f t="shared" si="23"/>
        <v>44569</v>
      </c>
      <c r="C191" s="15">
        <v>22</v>
      </c>
      <c r="D191" s="34" t="str">
        <f t="shared" si="16"/>
        <v>ASET</v>
      </c>
      <c r="E191" s="177">
        <v>20</v>
      </c>
      <c r="F191" s="137">
        <f t="shared" si="17"/>
        <v>20</v>
      </c>
      <c r="G191" s="148" t="str">
        <f>IF(VLOOKUP($A191,HourEndingOutage!$B$3:$F$746,5,0)="Outage","Outage","")</f>
        <v/>
      </c>
      <c r="H191" s="134">
        <f t="shared" si="18"/>
        <v>120</v>
      </c>
      <c r="I191" s="148" t="str">
        <f t="shared" si="19"/>
        <v/>
      </c>
      <c r="J191" s="148" t="str">
        <f t="shared" si="20"/>
        <v/>
      </c>
      <c r="K191" s="134" t="str">
        <f t="shared" si="21"/>
        <v/>
      </c>
      <c r="L191" s="134">
        <f t="shared" si="22"/>
        <v>0</v>
      </c>
    </row>
    <row r="192" spans="1:12" x14ac:dyDescent="0.25">
      <c r="A192" s="15">
        <v>191</v>
      </c>
      <c r="B192" s="16">
        <f t="shared" si="23"/>
        <v>44569</v>
      </c>
      <c r="C192" s="15">
        <v>23</v>
      </c>
      <c r="D192" s="34" t="str">
        <f t="shared" si="16"/>
        <v>ASET</v>
      </c>
      <c r="E192" s="177">
        <v>20</v>
      </c>
      <c r="F192" s="137">
        <f t="shared" si="17"/>
        <v>20</v>
      </c>
      <c r="G192" s="148" t="str">
        <f>IF(VLOOKUP($A192,HourEndingOutage!$B$3:$F$746,5,0)="Outage","Outage","")</f>
        <v/>
      </c>
      <c r="H192" s="134">
        <f t="shared" si="18"/>
        <v>120</v>
      </c>
      <c r="I192" s="148" t="str">
        <f t="shared" si="19"/>
        <v/>
      </c>
      <c r="J192" s="148" t="str">
        <f t="shared" si="20"/>
        <v/>
      </c>
      <c r="K192" s="134" t="str">
        <f t="shared" si="21"/>
        <v/>
      </c>
      <c r="L192" s="134">
        <f t="shared" si="22"/>
        <v>0</v>
      </c>
    </row>
    <row r="193" spans="1:12" x14ac:dyDescent="0.25">
      <c r="A193" s="15">
        <v>192</v>
      </c>
      <c r="B193" s="16">
        <f t="shared" si="23"/>
        <v>44569</v>
      </c>
      <c r="C193" s="15">
        <v>24</v>
      </c>
      <c r="D193" s="34" t="str">
        <f t="shared" si="16"/>
        <v>ASET</v>
      </c>
      <c r="E193" s="177">
        <v>20</v>
      </c>
      <c r="F193" s="137">
        <f t="shared" si="17"/>
        <v>20</v>
      </c>
      <c r="G193" s="148" t="str">
        <f>IF(VLOOKUP($A193,HourEndingOutage!$B$3:$F$746,5,0)="Outage","Outage","")</f>
        <v/>
      </c>
      <c r="H193" s="134">
        <f t="shared" si="18"/>
        <v>120</v>
      </c>
      <c r="I193" s="148" t="str">
        <f t="shared" si="19"/>
        <v/>
      </c>
      <c r="J193" s="148" t="str">
        <f t="shared" si="20"/>
        <v/>
      </c>
      <c r="K193" s="134" t="str">
        <f t="shared" si="21"/>
        <v/>
      </c>
      <c r="L193" s="134">
        <f t="shared" si="22"/>
        <v>0</v>
      </c>
    </row>
    <row r="194" spans="1:12" x14ac:dyDescent="0.25">
      <c r="A194" s="15">
        <v>193</v>
      </c>
      <c r="B194" s="16">
        <f t="shared" si="23"/>
        <v>44570</v>
      </c>
      <c r="C194" s="15">
        <v>1</v>
      </c>
      <c r="D194" s="34" t="str">
        <f t="shared" ref="D194:D257" si="24">Unit</f>
        <v>ASET</v>
      </c>
      <c r="E194" s="177">
        <v>20</v>
      </c>
      <c r="F194" s="137">
        <f t="shared" ref="F194:F257" si="25">MIN(E194,Contract_Volume)</f>
        <v>20</v>
      </c>
      <c r="G194" s="148" t="str">
        <f>IF(VLOOKUP($A194,HourEndingOutage!$B$3:$F$746,5,0)="Outage","Outage","")</f>
        <v/>
      </c>
      <c r="H194" s="134">
        <f t="shared" ref="H194:H257" si="26">IF(G194="Outage",0,F194*Availability)</f>
        <v>120</v>
      </c>
      <c r="I194" s="148" t="str">
        <f t="shared" ref="I194:I257" si="27">IF(ISERROR(VLOOKUP($A194,FTShour,1,0)),"","Yes")</f>
        <v/>
      </c>
      <c r="J194" s="148" t="str">
        <f t="shared" ref="J194:J257" si="28">IF(ISERROR(VLOOKUP($A194,ToleranceExcursionHour,1,0)),"","Yes")</f>
        <v/>
      </c>
      <c r="K194" s="134" t="str">
        <f t="shared" ref="K194:K257" si="29">IF(ISERROR(VLOOKUP($A194,FOAVHour,1,0)),"","Yes")</f>
        <v/>
      </c>
      <c r="L194" s="134">
        <f t="shared" si="22"/>
        <v>0</v>
      </c>
    </row>
    <row r="195" spans="1:12" x14ac:dyDescent="0.25">
      <c r="A195" s="15">
        <v>194</v>
      </c>
      <c r="B195" s="16">
        <f t="shared" si="23"/>
        <v>44570</v>
      </c>
      <c r="C195" s="15">
        <v>2</v>
      </c>
      <c r="D195" s="34" t="str">
        <f t="shared" si="24"/>
        <v>ASET</v>
      </c>
      <c r="E195" s="177">
        <v>20</v>
      </c>
      <c r="F195" s="137">
        <f t="shared" si="25"/>
        <v>20</v>
      </c>
      <c r="G195" s="148" t="str">
        <f>IF(VLOOKUP($A195,HourEndingOutage!$B$3:$F$746,5,0)="Outage","Outage","")</f>
        <v/>
      </c>
      <c r="H195" s="134">
        <f t="shared" si="26"/>
        <v>120</v>
      </c>
      <c r="I195" s="148" t="str">
        <f t="shared" si="27"/>
        <v/>
      </c>
      <c r="J195" s="148" t="str">
        <f t="shared" si="28"/>
        <v/>
      </c>
      <c r="K195" s="134" t="str">
        <f t="shared" si="29"/>
        <v/>
      </c>
      <c r="L195" s="134">
        <f t="shared" ref="L195:L258" si="30">IF(OR(I195="Yes",J195="Yes",K195="Yes")=TRUE,-$H195,0)</f>
        <v>0</v>
      </c>
    </row>
    <row r="196" spans="1:12" x14ac:dyDescent="0.25">
      <c r="A196" s="15">
        <v>195</v>
      </c>
      <c r="B196" s="16">
        <f t="shared" ref="B196:B259" si="31">IF(C196&gt;C195,B195,B195+1)</f>
        <v>44570</v>
      </c>
      <c r="C196" s="15">
        <v>3</v>
      </c>
      <c r="D196" s="34" t="str">
        <f t="shared" si="24"/>
        <v>ASET</v>
      </c>
      <c r="E196" s="177">
        <v>20</v>
      </c>
      <c r="F196" s="137">
        <f t="shared" si="25"/>
        <v>20</v>
      </c>
      <c r="G196" s="148" t="str">
        <f>IF(VLOOKUP($A196,HourEndingOutage!$B$3:$F$746,5,0)="Outage","Outage","")</f>
        <v/>
      </c>
      <c r="H196" s="134">
        <f t="shared" si="26"/>
        <v>120</v>
      </c>
      <c r="I196" s="148" t="str">
        <f t="shared" si="27"/>
        <v/>
      </c>
      <c r="J196" s="148" t="str">
        <f t="shared" si="28"/>
        <v/>
      </c>
      <c r="K196" s="134" t="str">
        <f t="shared" si="29"/>
        <v/>
      </c>
      <c r="L196" s="134">
        <f t="shared" si="30"/>
        <v>0</v>
      </c>
    </row>
    <row r="197" spans="1:12" x14ac:dyDescent="0.25">
      <c r="A197" s="15">
        <v>196</v>
      </c>
      <c r="B197" s="16">
        <f t="shared" si="31"/>
        <v>44570</v>
      </c>
      <c r="C197" s="15">
        <v>4</v>
      </c>
      <c r="D197" s="34" t="str">
        <f t="shared" si="24"/>
        <v>ASET</v>
      </c>
      <c r="E197" s="177">
        <v>20</v>
      </c>
      <c r="F197" s="137">
        <f t="shared" si="25"/>
        <v>20</v>
      </c>
      <c r="G197" s="148" t="str">
        <f>IF(VLOOKUP($A197,HourEndingOutage!$B$3:$F$746,5,0)="Outage","Outage","")</f>
        <v/>
      </c>
      <c r="H197" s="134">
        <f t="shared" si="26"/>
        <v>120</v>
      </c>
      <c r="I197" s="148" t="str">
        <f t="shared" si="27"/>
        <v/>
      </c>
      <c r="J197" s="148" t="str">
        <f t="shared" si="28"/>
        <v/>
      </c>
      <c r="K197" s="134" t="str">
        <f t="shared" si="29"/>
        <v/>
      </c>
      <c r="L197" s="134">
        <f t="shared" si="30"/>
        <v>0</v>
      </c>
    </row>
    <row r="198" spans="1:12" x14ac:dyDescent="0.25">
      <c r="A198" s="15">
        <v>197</v>
      </c>
      <c r="B198" s="16">
        <f t="shared" si="31"/>
        <v>44570</v>
      </c>
      <c r="C198" s="15">
        <v>5</v>
      </c>
      <c r="D198" s="34" t="str">
        <f t="shared" si="24"/>
        <v>ASET</v>
      </c>
      <c r="E198" s="177">
        <v>20</v>
      </c>
      <c r="F198" s="137">
        <f t="shared" si="25"/>
        <v>20</v>
      </c>
      <c r="G198" s="148" t="str">
        <f>IF(VLOOKUP($A198,HourEndingOutage!$B$3:$F$746,5,0)="Outage","Outage","")</f>
        <v/>
      </c>
      <c r="H198" s="134">
        <f t="shared" si="26"/>
        <v>120</v>
      </c>
      <c r="I198" s="148" t="str">
        <f t="shared" si="27"/>
        <v/>
      </c>
      <c r="J198" s="148" t="str">
        <f t="shared" si="28"/>
        <v/>
      </c>
      <c r="K198" s="134" t="str">
        <f t="shared" si="29"/>
        <v/>
      </c>
      <c r="L198" s="134">
        <f t="shared" si="30"/>
        <v>0</v>
      </c>
    </row>
    <row r="199" spans="1:12" x14ac:dyDescent="0.25">
      <c r="A199" s="15">
        <v>198</v>
      </c>
      <c r="B199" s="16">
        <f t="shared" si="31"/>
        <v>44570</v>
      </c>
      <c r="C199" s="15">
        <v>6</v>
      </c>
      <c r="D199" s="34" t="str">
        <f t="shared" si="24"/>
        <v>ASET</v>
      </c>
      <c r="E199" s="177">
        <v>20</v>
      </c>
      <c r="F199" s="137">
        <f t="shared" si="25"/>
        <v>20</v>
      </c>
      <c r="G199" s="148" t="str">
        <f>IF(VLOOKUP($A199,HourEndingOutage!$B$3:$F$746,5,0)="Outage","Outage","")</f>
        <v/>
      </c>
      <c r="H199" s="134">
        <f t="shared" si="26"/>
        <v>120</v>
      </c>
      <c r="I199" s="148" t="str">
        <f t="shared" si="27"/>
        <v/>
      </c>
      <c r="J199" s="148" t="str">
        <f t="shared" si="28"/>
        <v/>
      </c>
      <c r="K199" s="134" t="str">
        <f t="shared" si="29"/>
        <v/>
      </c>
      <c r="L199" s="134">
        <f t="shared" si="30"/>
        <v>0</v>
      </c>
    </row>
    <row r="200" spans="1:12" x14ac:dyDescent="0.25">
      <c r="A200" s="15">
        <v>199</v>
      </c>
      <c r="B200" s="16">
        <f t="shared" si="31"/>
        <v>44570</v>
      </c>
      <c r="C200" s="15">
        <v>7</v>
      </c>
      <c r="D200" s="34" t="str">
        <f t="shared" si="24"/>
        <v>ASET</v>
      </c>
      <c r="E200" s="177">
        <v>20</v>
      </c>
      <c r="F200" s="137">
        <f t="shared" si="25"/>
        <v>20</v>
      </c>
      <c r="G200" s="148" t="str">
        <f>IF(VLOOKUP($A200,HourEndingOutage!$B$3:$F$746,5,0)="Outage","Outage","")</f>
        <v/>
      </c>
      <c r="H200" s="134">
        <f t="shared" si="26"/>
        <v>120</v>
      </c>
      <c r="I200" s="148" t="str">
        <f t="shared" si="27"/>
        <v/>
      </c>
      <c r="J200" s="148" t="str">
        <f t="shared" si="28"/>
        <v/>
      </c>
      <c r="K200" s="134" t="str">
        <f t="shared" si="29"/>
        <v/>
      </c>
      <c r="L200" s="134">
        <f t="shared" si="30"/>
        <v>0</v>
      </c>
    </row>
    <row r="201" spans="1:12" x14ac:dyDescent="0.25">
      <c r="A201" s="15">
        <v>200</v>
      </c>
      <c r="B201" s="16">
        <f t="shared" si="31"/>
        <v>44570</v>
      </c>
      <c r="C201" s="15">
        <v>8</v>
      </c>
      <c r="D201" s="34" t="str">
        <f t="shared" si="24"/>
        <v>ASET</v>
      </c>
      <c r="E201" s="177">
        <v>20</v>
      </c>
      <c r="F201" s="137">
        <f t="shared" si="25"/>
        <v>20</v>
      </c>
      <c r="G201" s="148" t="str">
        <f>IF(VLOOKUP($A201,HourEndingOutage!$B$3:$F$746,5,0)="Outage","Outage","")</f>
        <v/>
      </c>
      <c r="H201" s="134">
        <f t="shared" si="26"/>
        <v>120</v>
      </c>
      <c r="I201" s="148" t="str">
        <f t="shared" si="27"/>
        <v/>
      </c>
      <c r="J201" s="148" t="str">
        <f t="shared" si="28"/>
        <v/>
      </c>
      <c r="K201" s="134" t="str">
        <f t="shared" si="29"/>
        <v/>
      </c>
      <c r="L201" s="134">
        <f t="shared" si="30"/>
        <v>0</v>
      </c>
    </row>
    <row r="202" spans="1:12" x14ac:dyDescent="0.25">
      <c r="A202" s="15">
        <v>201</v>
      </c>
      <c r="B202" s="16">
        <f t="shared" si="31"/>
        <v>44570</v>
      </c>
      <c r="C202" s="15">
        <v>9</v>
      </c>
      <c r="D202" s="34" t="str">
        <f t="shared" si="24"/>
        <v>ASET</v>
      </c>
      <c r="E202" s="177">
        <v>20</v>
      </c>
      <c r="F202" s="137">
        <f t="shared" si="25"/>
        <v>20</v>
      </c>
      <c r="G202" s="148" t="str">
        <f>IF(VLOOKUP($A202,HourEndingOutage!$B$3:$F$746,5,0)="Outage","Outage","")</f>
        <v/>
      </c>
      <c r="H202" s="134">
        <f t="shared" si="26"/>
        <v>120</v>
      </c>
      <c r="I202" s="148" t="str">
        <f t="shared" si="27"/>
        <v/>
      </c>
      <c r="J202" s="148" t="str">
        <f t="shared" si="28"/>
        <v/>
      </c>
      <c r="K202" s="134" t="str">
        <f t="shared" si="29"/>
        <v/>
      </c>
      <c r="L202" s="134">
        <f t="shared" si="30"/>
        <v>0</v>
      </c>
    </row>
    <row r="203" spans="1:12" x14ac:dyDescent="0.25">
      <c r="A203" s="15">
        <v>202</v>
      </c>
      <c r="B203" s="16">
        <f t="shared" si="31"/>
        <v>44570</v>
      </c>
      <c r="C203" s="15">
        <v>10</v>
      </c>
      <c r="D203" s="34" t="str">
        <f t="shared" si="24"/>
        <v>ASET</v>
      </c>
      <c r="E203" s="177">
        <v>20</v>
      </c>
      <c r="F203" s="137">
        <f t="shared" si="25"/>
        <v>20</v>
      </c>
      <c r="G203" s="148" t="str">
        <f>IF(VLOOKUP($A203,HourEndingOutage!$B$3:$F$746,5,0)="Outage","Outage","")</f>
        <v/>
      </c>
      <c r="H203" s="134">
        <f t="shared" si="26"/>
        <v>120</v>
      </c>
      <c r="I203" s="148" t="str">
        <f t="shared" si="27"/>
        <v/>
      </c>
      <c r="J203" s="148" t="str">
        <f t="shared" si="28"/>
        <v/>
      </c>
      <c r="K203" s="134" t="str">
        <f t="shared" si="29"/>
        <v/>
      </c>
      <c r="L203" s="134">
        <f t="shared" si="30"/>
        <v>0</v>
      </c>
    </row>
    <row r="204" spans="1:12" x14ac:dyDescent="0.25">
      <c r="A204" s="15">
        <v>203</v>
      </c>
      <c r="B204" s="16">
        <f t="shared" si="31"/>
        <v>44570</v>
      </c>
      <c r="C204" s="15">
        <v>11</v>
      </c>
      <c r="D204" s="34" t="str">
        <f t="shared" si="24"/>
        <v>ASET</v>
      </c>
      <c r="E204" s="177">
        <v>20</v>
      </c>
      <c r="F204" s="137">
        <f t="shared" si="25"/>
        <v>20</v>
      </c>
      <c r="G204" s="148" t="str">
        <f>IF(VLOOKUP($A204,HourEndingOutage!$B$3:$F$746,5,0)="Outage","Outage","")</f>
        <v/>
      </c>
      <c r="H204" s="134">
        <f t="shared" si="26"/>
        <v>120</v>
      </c>
      <c r="I204" s="148" t="str">
        <f t="shared" si="27"/>
        <v/>
      </c>
      <c r="J204" s="148" t="str">
        <f t="shared" si="28"/>
        <v/>
      </c>
      <c r="K204" s="134" t="str">
        <f t="shared" si="29"/>
        <v/>
      </c>
      <c r="L204" s="134">
        <f t="shared" si="30"/>
        <v>0</v>
      </c>
    </row>
    <row r="205" spans="1:12" x14ac:dyDescent="0.25">
      <c r="A205" s="15">
        <v>204</v>
      </c>
      <c r="B205" s="16">
        <f t="shared" si="31"/>
        <v>44570</v>
      </c>
      <c r="C205" s="15">
        <v>12</v>
      </c>
      <c r="D205" s="34" t="str">
        <f t="shared" si="24"/>
        <v>ASET</v>
      </c>
      <c r="E205" s="177">
        <v>20</v>
      </c>
      <c r="F205" s="137">
        <f t="shared" si="25"/>
        <v>20</v>
      </c>
      <c r="G205" s="148" t="str">
        <f>IF(VLOOKUP($A205,HourEndingOutage!$B$3:$F$746,5,0)="Outage","Outage","")</f>
        <v/>
      </c>
      <c r="H205" s="134">
        <f t="shared" si="26"/>
        <v>120</v>
      </c>
      <c r="I205" s="148" t="str">
        <f t="shared" si="27"/>
        <v/>
      </c>
      <c r="J205" s="148" t="str">
        <f t="shared" si="28"/>
        <v/>
      </c>
      <c r="K205" s="134" t="str">
        <f t="shared" si="29"/>
        <v/>
      </c>
      <c r="L205" s="134">
        <f t="shared" si="30"/>
        <v>0</v>
      </c>
    </row>
    <row r="206" spans="1:12" x14ac:dyDescent="0.25">
      <c r="A206" s="15">
        <v>205</v>
      </c>
      <c r="B206" s="16">
        <f t="shared" si="31"/>
        <v>44570</v>
      </c>
      <c r="C206" s="15">
        <v>13</v>
      </c>
      <c r="D206" s="34" t="str">
        <f t="shared" si="24"/>
        <v>ASET</v>
      </c>
      <c r="E206" s="177">
        <v>20</v>
      </c>
      <c r="F206" s="137">
        <f t="shared" si="25"/>
        <v>20</v>
      </c>
      <c r="G206" s="148" t="str">
        <f>IF(VLOOKUP($A206,HourEndingOutage!$B$3:$F$746,5,0)="Outage","Outage","")</f>
        <v/>
      </c>
      <c r="H206" s="134">
        <f t="shared" si="26"/>
        <v>120</v>
      </c>
      <c r="I206" s="148" t="str">
        <f t="shared" si="27"/>
        <v/>
      </c>
      <c r="J206" s="148" t="str">
        <f t="shared" si="28"/>
        <v/>
      </c>
      <c r="K206" s="134" t="str">
        <f t="shared" si="29"/>
        <v/>
      </c>
      <c r="L206" s="134">
        <f t="shared" si="30"/>
        <v>0</v>
      </c>
    </row>
    <row r="207" spans="1:12" x14ac:dyDescent="0.25">
      <c r="A207" s="15">
        <v>206</v>
      </c>
      <c r="B207" s="16">
        <f t="shared" si="31"/>
        <v>44570</v>
      </c>
      <c r="C207" s="15">
        <v>14</v>
      </c>
      <c r="D207" s="34" t="str">
        <f t="shared" si="24"/>
        <v>ASET</v>
      </c>
      <c r="E207" s="177">
        <v>20</v>
      </c>
      <c r="F207" s="137">
        <f t="shared" si="25"/>
        <v>20</v>
      </c>
      <c r="G207" s="148" t="str">
        <f>IF(VLOOKUP($A207,HourEndingOutage!$B$3:$F$746,5,0)="Outage","Outage","")</f>
        <v/>
      </c>
      <c r="H207" s="134">
        <f t="shared" si="26"/>
        <v>120</v>
      </c>
      <c r="I207" s="148" t="str">
        <f t="shared" si="27"/>
        <v/>
      </c>
      <c r="J207" s="148" t="str">
        <f t="shared" si="28"/>
        <v/>
      </c>
      <c r="K207" s="134" t="str">
        <f t="shared" si="29"/>
        <v/>
      </c>
      <c r="L207" s="134">
        <f t="shared" si="30"/>
        <v>0</v>
      </c>
    </row>
    <row r="208" spans="1:12" x14ac:dyDescent="0.25">
      <c r="A208" s="15">
        <v>207</v>
      </c>
      <c r="B208" s="16">
        <f t="shared" si="31"/>
        <v>44570</v>
      </c>
      <c r="C208" s="15">
        <v>15</v>
      </c>
      <c r="D208" s="34" t="str">
        <f t="shared" si="24"/>
        <v>ASET</v>
      </c>
      <c r="E208" s="177">
        <v>20</v>
      </c>
      <c r="F208" s="137">
        <f t="shared" si="25"/>
        <v>20</v>
      </c>
      <c r="G208" s="148" t="str">
        <f>IF(VLOOKUP($A208,HourEndingOutage!$B$3:$F$746,5,0)="Outage","Outage","")</f>
        <v/>
      </c>
      <c r="H208" s="134">
        <f t="shared" si="26"/>
        <v>120</v>
      </c>
      <c r="I208" s="148" t="str">
        <f t="shared" si="27"/>
        <v/>
      </c>
      <c r="J208" s="148" t="str">
        <f t="shared" si="28"/>
        <v/>
      </c>
      <c r="K208" s="134" t="str">
        <f t="shared" si="29"/>
        <v/>
      </c>
      <c r="L208" s="134">
        <f t="shared" si="30"/>
        <v>0</v>
      </c>
    </row>
    <row r="209" spans="1:12" x14ac:dyDescent="0.25">
      <c r="A209" s="15">
        <v>208</v>
      </c>
      <c r="B209" s="16">
        <f t="shared" si="31"/>
        <v>44570</v>
      </c>
      <c r="C209" s="15">
        <v>16</v>
      </c>
      <c r="D209" s="34" t="str">
        <f t="shared" si="24"/>
        <v>ASET</v>
      </c>
      <c r="E209" s="177">
        <v>20</v>
      </c>
      <c r="F209" s="137">
        <f t="shared" si="25"/>
        <v>20</v>
      </c>
      <c r="G209" s="148" t="str">
        <f>IF(VLOOKUP($A209,HourEndingOutage!$B$3:$F$746,5,0)="Outage","Outage","")</f>
        <v/>
      </c>
      <c r="H209" s="134">
        <f t="shared" si="26"/>
        <v>120</v>
      </c>
      <c r="I209" s="148" t="str">
        <f t="shared" si="27"/>
        <v/>
      </c>
      <c r="J209" s="148" t="str">
        <f t="shared" si="28"/>
        <v/>
      </c>
      <c r="K209" s="134" t="str">
        <f t="shared" si="29"/>
        <v/>
      </c>
      <c r="L209" s="134">
        <f t="shared" si="30"/>
        <v>0</v>
      </c>
    </row>
    <row r="210" spans="1:12" x14ac:dyDescent="0.25">
      <c r="A210" s="15">
        <v>209</v>
      </c>
      <c r="B210" s="16">
        <f t="shared" si="31"/>
        <v>44570</v>
      </c>
      <c r="C210" s="15">
        <v>17</v>
      </c>
      <c r="D210" s="34" t="str">
        <f t="shared" si="24"/>
        <v>ASET</v>
      </c>
      <c r="E210" s="177">
        <v>20</v>
      </c>
      <c r="F210" s="137">
        <f t="shared" si="25"/>
        <v>20</v>
      </c>
      <c r="G210" s="148" t="str">
        <f>IF(VLOOKUP($A210,HourEndingOutage!$B$3:$F$746,5,0)="Outage","Outage","")</f>
        <v/>
      </c>
      <c r="H210" s="134">
        <f t="shared" si="26"/>
        <v>120</v>
      </c>
      <c r="I210" s="148" t="str">
        <f t="shared" si="27"/>
        <v/>
      </c>
      <c r="J210" s="148" t="str">
        <f t="shared" si="28"/>
        <v/>
      </c>
      <c r="K210" s="134" t="str">
        <f t="shared" si="29"/>
        <v/>
      </c>
      <c r="L210" s="134">
        <f t="shared" si="30"/>
        <v>0</v>
      </c>
    </row>
    <row r="211" spans="1:12" x14ac:dyDescent="0.25">
      <c r="A211" s="15">
        <v>210</v>
      </c>
      <c r="B211" s="16">
        <f t="shared" si="31"/>
        <v>44570</v>
      </c>
      <c r="C211" s="15">
        <v>18</v>
      </c>
      <c r="D211" s="34" t="str">
        <f t="shared" si="24"/>
        <v>ASET</v>
      </c>
      <c r="E211" s="177">
        <v>20</v>
      </c>
      <c r="F211" s="137">
        <f t="shared" si="25"/>
        <v>20</v>
      </c>
      <c r="G211" s="148" t="str">
        <f>IF(VLOOKUP($A211,HourEndingOutage!$B$3:$F$746,5,0)="Outage","Outage","")</f>
        <v/>
      </c>
      <c r="H211" s="134">
        <f t="shared" si="26"/>
        <v>120</v>
      </c>
      <c r="I211" s="148" t="str">
        <f t="shared" si="27"/>
        <v/>
      </c>
      <c r="J211" s="148" t="str">
        <f t="shared" si="28"/>
        <v/>
      </c>
      <c r="K211" s="134" t="str">
        <f t="shared" si="29"/>
        <v/>
      </c>
      <c r="L211" s="134">
        <f t="shared" si="30"/>
        <v>0</v>
      </c>
    </row>
    <row r="212" spans="1:12" x14ac:dyDescent="0.25">
      <c r="A212" s="15">
        <v>211</v>
      </c>
      <c r="B212" s="16">
        <f t="shared" si="31"/>
        <v>44570</v>
      </c>
      <c r="C212" s="15">
        <v>19</v>
      </c>
      <c r="D212" s="34" t="str">
        <f t="shared" si="24"/>
        <v>ASET</v>
      </c>
      <c r="E212" s="177">
        <v>20</v>
      </c>
      <c r="F212" s="137">
        <f t="shared" si="25"/>
        <v>20</v>
      </c>
      <c r="G212" s="148" t="str">
        <f>IF(VLOOKUP($A212,HourEndingOutage!$B$3:$F$746,5,0)="Outage","Outage","")</f>
        <v/>
      </c>
      <c r="H212" s="134">
        <f t="shared" si="26"/>
        <v>120</v>
      </c>
      <c r="I212" s="148" t="str">
        <f t="shared" si="27"/>
        <v/>
      </c>
      <c r="J212" s="148" t="str">
        <f t="shared" si="28"/>
        <v/>
      </c>
      <c r="K212" s="134" t="str">
        <f t="shared" si="29"/>
        <v/>
      </c>
      <c r="L212" s="134">
        <f t="shared" si="30"/>
        <v>0</v>
      </c>
    </row>
    <row r="213" spans="1:12" x14ac:dyDescent="0.25">
      <c r="A213" s="15">
        <v>212</v>
      </c>
      <c r="B213" s="16">
        <f t="shared" si="31"/>
        <v>44570</v>
      </c>
      <c r="C213" s="15">
        <v>20</v>
      </c>
      <c r="D213" s="34" t="str">
        <f t="shared" si="24"/>
        <v>ASET</v>
      </c>
      <c r="E213" s="177">
        <v>20</v>
      </c>
      <c r="F213" s="137">
        <f t="shared" si="25"/>
        <v>20</v>
      </c>
      <c r="G213" s="148" t="str">
        <f>IF(VLOOKUP($A213,HourEndingOutage!$B$3:$F$746,5,0)="Outage","Outage","")</f>
        <v/>
      </c>
      <c r="H213" s="134">
        <f t="shared" si="26"/>
        <v>120</v>
      </c>
      <c r="I213" s="148" t="str">
        <f t="shared" si="27"/>
        <v/>
      </c>
      <c r="J213" s="148" t="str">
        <f t="shared" si="28"/>
        <v/>
      </c>
      <c r="K213" s="134" t="str">
        <f t="shared" si="29"/>
        <v/>
      </c>
      <c r="L213" s="134">
        <f t="shared" si="30"/>
        <v>0</v>
      </c>
    </row>
    <row r="214" spans="1:12" x14ac:dyDescent="0.25">
      <c r="A214" s="15">
        <v>213</v>
      </c>
      <c r="B214" s="16">
        <f t="shared" si="31"/>
        <v>44570</v>
      </c>
      <c r="C214" s="15">
        <v>21</v>
      </c>
      <c r="D214" s="34" t="str">
        <f t="shared" si="24"/>
        <v>ASET</v>
      </c>
      <c r="E214" s="177">
        <v>20</v>
      </c>
      <c r="F214" s="137">
        <f t="shared" si="25"/>
        <v>20</v>
      </c>
      <c r="G214" s="148" t="str">
        <f>IF(VLOOKUP($A214,HourEndingOutage!$B$3:$F$746,5,0)="Outage","Outage","")</f>
        <v/>
      </c>
      <c r="H214" s="134">
        <f t="shared" si="26"/>
        <v>120</v>
      </c>
      <c r="I214" s="148" t="str">
        <f t="shared" si="27"/>
        <v/>
      </c>
      <c r="J214" s="148" t="str">
        <f t="shared" si="28"/>
        <v/>
      </c>
      <c r="K214" s="134" t="str">
        <f t="shared" si="29"/>
        <v/>
      </c>
      <c r="L214" s="134">
        <f t="shared" si="30"/>
        <v>0</v>
      </c>
    </row>
    <row r="215" spans="1:12" x14ac:dyDescent="0.25">
      <c r="A215" s="15">
        <v>214</v>
      </c>
      <c r="B215" s="16">
        <f t="shared" si="31"/>
        <v>44570</v>
      </c>
      <c r="C215" s="15">
        <v>22</v>
      </c>
      <c r="D215" s="34" t="str">
        <f t="shared" si="24"/>
        <v>ASET</v>
      </c>
      <c r="E215" s="177">
        <v>20</v>
      </c>
      <c r="F215" s="137">
        <f t="shared" si="25"/>
        <v>20</v>
      </c>
      <c r="G215" s="148" t="str">
        <f>IF(VLOOKUP($A215,HourEndingOutage!$B$3:$F$746,5,0)="Outage","Outage","")</f>
        <v/>
      </c>
      <c r="H215" s="134">
        <f t="shared" si="26"/>
        <v>120</v>
      </c>
      <c r="I215" s="148" t="str">
        <f t="shared" si="27"/>
        <v/>
      </c>
      <c r="J215" s="148" t="str">
        <f t="shared" si="28"/>
        <v/>
      </c>
      <c r="K215" s="134" t="str">
        <f t="shared" si="29"/>
        <v/>
      </c>
      <c r="L215" s="134">
        <f t="shared" si="30"/>
        <v>0</v>
      </c>
    </row>
    <row r="216" spans="1:12" x14ac:dyDescent="0.25">
      <c r="A216" s="15">
        <v>215</v>
      </c>
      <c r="B216" s="16">
        <f t="shared" si="31"/>
        <v>44570</v>
      </c>
      <c r="C216" s="15">
        <v>23</v>
      </c>
      <c r="D216" s="34" t="str">
        <f t="shared" si="24"/>
        <v>ASET</v>
      </c>
      <c r="E216" s="177">
        <v>20</v>
      </c>
      <c r="F216" s="137">
        <f t="shared" si="25"/>
        <v>20</v>
      </c>
      <c r="G216" s="148" t="str">
        <f>IF(VLOOKUP($A216,HourEndingOutage!$B$3:$F$746,5,0)="Outage","Outage","")</f>
        <v/>
      </c>
      <c r="H216" s="134">
        <f t="shared" si="26"/>
        <v>120</v>
      </c>
      <c r="I216" s="148" t="str">
        <f t="shared" si="27"/>
        <v/>
      </c>
      <c r="J216" s="148" t="str">
        <f t="shared" si="28"/>
        <v/>
      </c>
      <c r="K216" s="134" t="str">
        <f t="shared" si="29"/>
        <v/>
      </c>
      <c r="L216" s="134">
        <f t="shared" si="30"/>
        <v>0</v>
      </c>
    </row>
    <row r="217" spans="1:12" x14ac:dyDescent="0.25">
      <c r="A217" s="15">
        <v>216</v>
      </c>
      <c r="B217" s="16">
        <f t="shared" si="31"/>
        <v>44570</v>
      </c>
      <c r="C217" s="15">
        <v>24</v>
      </c>
      <c r="D217" s="34" t="str">
        <f t="shared" si="24"/>
        <v>ASET</v>
      </c>
      <c r="E217" s="177">
        <v>20</v>
      </c>
      <c r="F217" s="137">
        <f t="shared" si="25"/>
        <v>20</v>
      </c>
      <c r="G217" s="148" t="str">
        <f>IF(VLOOKUP($A217,HourEndingOutage!$B$3:$F$746,5,0)="Outage","Outage","")</f>
        <v/>
      </c>
      <c r="H217" s="134">
        <f t="shared" si="26"/>
        <v>120</v>
      </c>
      <c r="I217" s="148" t="str">
        <f t="shared" si="27"/>
        <v/>
      </c>
      <c r="J217" s="148" t="str">
        <f t="shared" si="28"/>
        <v/>
      </c>
      <c r="K217" s="134" t="str">
        <f t="shared" si="29"/>
        <v/>
      </c>
      <c r="L217" s="134">
        <f t="shared" si="30"/>
        <v>0</v>
      </c>
    </row>
    <row r="218" spans="1:12" x14ac:dyDescent="0.25">
      <c r="A218" s="15">
        <v>217</v>
      </c>
      <c r="B218" s="16">
        <f t="shared" si="31"/>
        <v>44571</v>
      </c>
      <c r="C218" s="15">
        <v>1</v>
      </c>
      <c r="D218" s="34" t="str">
        <f t="shared" si="24"/>
        <v>ASET</v>
      </c>
      <c r="E218" s="177">
        <v>20</v>
      </c>
      <c r="F218" s="137">
        <f t="shared" si="25"/>
        <v>20</v>
      </c>
      <c r="G218" s="148" t="str">
        <f>IF(VLOOKUP($A218,HourEndingOutage!$B$3:$F$746,5,0)="Outage","Outage","")</f>
        <v/>
      </c>
      <c r="H218" s="134">
        <f t="shared" si="26"/>
        <v>120</v>
      </c>
      <c r="I218" s="148" t="str">
        <f t="shared" si="27"/>
        <v/>
      </c>
      <c r="J218" s="148" t="str">
        <f t="shared" si="28"/>
        <v/>
      </c>
      <c r="K218" s="134" t="str">
        <f t="shared" si="29"/>
        <v/>
      </c>
      <c r="L218" s="134">
        <f t="shared" si="30"/>
        <v>0</v>
      </c>
    </row>
    <row r="219" spans="1:12" x14ac:dyDescent="0.25">
      <c r="A219" s="15">
        <v>218</v>
      </c>
      <c r="B219" s="16">
        <f t="shared" si="31"/>
        <v>44571</v>
      </c>
      <c r="C219" s="15">
        <v>2</v>
      </c>
      <c r="D219" s="34" t="str">
        <f t="shared" si="24"/>
        <v>ASET</v>
      </c>
      <c r="E219" s="177">
        <v>20</v>
      </c>
      <c r="F219" s="137">
        <f t="shared" si="25"/>
        <v>20</v>
      </c>
      <c r="G219" s="148" t="str">
        <f>IF(VLOOKUP($A219,HourEndingOutage!$B$3:$F$746,5,0)="Outage","Outage","")</f>
        <v/>
      </c>
      <c r="H219" s="134">
        <f t="shared" si="26"/>
        <v>120</v>
      </c>
      <c r="I219" s="148" t="str">
        <f t="shared" si="27"/>
        <v/>
      </c>
      <c r="J219" s="148" t="str">
        <f t="shared" si="28"/>
        <v/>
      </c>
      <c r="K219" s="134" t="str">
        <f t="shared" si="29"/>
        <v/>
      </c>
      <c r="L219" s="134">
        <f t="shared" si="30"/>
        <v>0</v>
      </c>
    </row>
    <row r="220" spans="1:12" x14ac:dyDescent="0.25">
      <c r="A220" s="15">
        <v>219</v>
      </c>
      <c r="B220" s="16">
        <f t="shared" si="31"/>
        <v>44571</v>
      </c>
      <c r="C220" s="15">
        <v>3</v>
      </c>
      <c r="D220" s="34" t="str">
        <f t="shared" si="24"/>
        <v>ASET</v>
      </c>
      <c r="E220" s="177">
        <v>20</v>
      </c>
      <c r="F220" s="137">
        <f t="shared" si="25"/>
        <v>20</v>
      </c>
      <c r="G220" s="148" t="str">
        <f>IF(VLOOKUP($A220,HourEndingOutage!$B$3:$F$746,5,0)="Outage","Outage","")</f>
        <v/>
      </c>
      <c r="H220" s="134">
        <f t="shared" si="26"/>
        <v>120</v>
      </c>
      <c r="I220" s="148" t="str">
        <f t="shared" si="27"/>
        <v/>
      </c>
      <c r="J220" s="148" t="str">
        <f t="shared" si="28"/>
        <v/>
      </c>
      <c r="K220" s="134" t="str">
        <f t="shared" si="29"/>
        <v/>
      </c>
      <c r="L220" s="134">
        <f t="shared" si="30"/>
        <v>0</v>
      </c>
    </row>
    <row r="221" spans="1:12" x14ac:dyDescent="0.25">
      <c r="A221" s="15">
        <v>220</v>
      </c>
      <c r="B221" s="16">
        <f t="shared" si="31"/>
        <v>44571</v>
      </c>
      <c r="C221" s="15">
        <v>4</v>
      </c>
      <c r="D221" s="34" t="str">
        <f t="shared" si="24"/>
        <v>ASET</v>
      </c>
      <c r="E221" s="177">
        <v>20</v>
      </c>
      <c r="F221" s="137">
        <f t="shared" si="25"/>
        <v>20</v>
      </c>
      <c r="G221" s="148" t="str">
        <f>IF(VLOOKUP($A221,HourEndingOutage!$B$3:$F$746,5,0)="Outage","Outage","")</f>
        <v/>
      </c>
      <c r="H221" s="134">
        <f t="shared" si="26"/>
        <v>120</v>
      </c>
      <c r="I221" s="148" t="str">
        <f t="shared" si="27"/>
        <v/>
      </c>
      <c r="J221" s="148" t="str">
        <f t="shared" si="28"/>
        <v/>
      </c>
      <c r="K221" s="134" t="str">
        <f t="shared" si="29"/>
        <v/>
      </c>
      <c r="L221" s="134">
        <f t="shared" si="30"/>
        <v>0</v>
      </c>
    </row>
    <row r="222" spans="1:12" x14ac:dyDescent="0.25">
      <c r="A222" s="15">
        <v>221</v>
      </c>
      <c r="B222" s="16">
        <f t="shared" si="31"/>
        <v>44571</v>
      </c>
      <c r="C222" s="15">
        <v>5</v>
      </c>
      <c r="D222" s="34" t="str">
        <f t="shared" si="24"/>
        <v>ASET</v>
      </c>
      <c r="E222" s="177">
        <v>20</v>
      </c>
      <c r="F222" s="137">
        <f t="shared" si="25"/>
        <v>20</v>
      </c>
      <c r="G222" s="148" t="str">
        <f>IF(VLOOKUP($A222,HourEndingOutage!$B$3:$F$746,5,0)="Outage","Outage","")</f>
        <v/>
      </c>
      <c r="H222" s="134">
        <f t="shared" si="26"/>
        <v>120</v>
      </c>
      <c r="I222" s="148" t="str">
        <f t="shared" si="27"/>
        <v/>
      </c>
      <c r="J222" s="148" t="str">
        <f t="shared" si="28"/>
        <v/>
      </c>
      <c r="K222" s="134" t="str">
        <f t="shared" si="29"/>
        <v/>
      </c>
      <c r="L222" s="134">
        <f t="shared" si="30"/>
        <v>0</v>
      </c>
    </row>
    <row r="223" spans="1:12" x14ac:dyDescent="0.25">
      <c r="A223" s="15">
        <v>222</v>
      </c>
      <c r="B223" s="16">
        <f t="shared" si="31"/>
        <v>44571</v>
      </c>
      <c r="C223" s="15">
        <v>6</v>
      </c>
      <c r="D223" s="34" t="str">
        <f t="shared" si="24"/>
        <v>ASET</v>
      </c>
      <c r="E223" s="177">
        <v>20</v>
      </c>
      <c r="F223" s="137">
        <f t="shared" si="25"/>
        <v>20</v>
      </c>
      <c r="G223" s="148" t="str">
        <f>IF(VLOOKUP($A223,HourEndingOutage!$B$3:$F$746,5,0)="Outage","Outage","")</f>
        <v/>
      </c>
      <c r="H223" s="134">
        <f t="shared" si="26"/>
        <v>120</v>
      </c>
      <c r="I223" s="148" t="str">
        <f t="shared" si="27"/>
        <v/>
      </c>
      <c r="J223" s="148" t="str">
        <f t="shared" si="28"/>
        <v/>
      </c>
      <c r="K223" s="134" t="str">
        <f t="shared" si="29"/>
        <v/>
      </c>
      <c r="L223" s="134">
        <f t="shared" si="30"/>
        <v>0</v>
      </c>
    </row>
    <row r="224" spans="1:12" x14ac:dyDescent="0.25">
      <c r="A224" s="15">
        <v>223</v>
      </c>
      <c r="B224" s="16">
        <f t="shared" si="31"/>
        <v>44571</v>
      </c>
      <c r="C224" s="15">
        <v>7</v>
      </c>
      <c r="D224" s="34" t="str">
        <f t="shared" si="24"/>
        <v>ASET</v>
      </c>
      <c r="E224" s="177">
        <v>20</v>
      </c>
      <c r="F224" s="137">
        <f t="shared" si="25"/>
        <v>20</v>
      </c>
      <c r="G224" s="148" t="str">
        <f>IF(VLOOKUP($A224,HourEndingOutage!$B$3:$F$746,5,0)="Outage","Outage","")</f>
        <v/>
      </c>
      <c r="H224" s="134">
        <f t="shared" si="26"/>
        <v>120</v>
      </c>
      <c r="I224" s="148" t="str">
        <f t="shared" si="27"/>
        <v/>
      </c>
      <c r="J224" s="148" t="str">
        <f t="shared" si="28"/>
        <v/>
      </c>
      <c r="K224" s="134" t="str">
        <f t="shared" si="29"/>
        <v/>
      </c>
      <c r="L224" s="134">
        <f t="shared" si="30"/>
        <v>0</v>
      </c>
    </row>
    <row r="225" spans="1:12" x14ac:dyDescent="0.25">
      <c r="A225" s="15">
        <v>224</v>
      </c>
      <c r="B225" s="16">
        <f t="shared" si="31"/>
        <v>44571</v>
      </c>
      <c r="C225" s="15">
        <v>8</v>
      </c>
      <c r="D225" s="34" t="str">
        <f t="shared" si="24"/>
        <v>ASET</v>
      </c>
      <c r="E225" s="177">
        <v>20</v>
      </c>
      <c r="F225" s="137">
        <f t="shared" si="25"/>
        <v>20</v>
      </c>
      <c r="G225" s="148" t="str">
        <f>IF(VLOOKUP($A225,HourEndingOutage!$B$3:$F$746,5,0)="Outage","Outage","")</f>
        <v/>
      </c>
      <c r="H225" s="134">
        <f t="shared" si="26"/>
        <v>120</v>
      </c>
      <c r="I225" s="148" t="str">
        <f t="shared" si="27"/>
        <v/>
      </c>
      <c r="J225" s="148" t="str">
        <f t="shared" si="28"/>
        <v/>
      </c>
      <c r="K225" s="134" t="str">
        <f t="shared" si="29"/>
        <v/>
      </c>
      <c r="L225" s="134">
        <f t="shared" si="30"/>
        <v>0</v>
      </c>
    </row>
    <row r="226" spans="1:12" x14ac:dyDescent="0.25">
      <c r="A226" s="15">
        <v>225</v>
      </c>
      <c r="B226" s="16">
        <f t="shared" si="31"/>
        <v>44571</v>
      </c>
      <c r="C226" s="15">
        <v>9</v>
      </c>
      <c r="D226" s="34" t="str">
        <f t="shared" si="24"/>
        <v>ASET</v>
      </c>
      <c r="E226" s="177">
        <v>20</v>
      </c>
      <c r="F226" s="137">
        <f t="shared" si="25"/>
        <v>20</v>
      </c>
      <c r="G226" s="148" t="str">
        <f>IF(VLOOKUP($A226,HourEndingOutage!$B$3:$F$746,5,0)="Outage","Outage","")</f>
        <v/>
      </c>
      <c r="H226" s="134">
        <f t="shared" si="26"/>
        <v>120</v>
      </c>
      <c r="I226" s="148" t="str">
        <f t="shared" si="27"/>
        <v/>
      </c>
      <c r="J226" s="148" t="str">
        <f t="shared" si="28"/>
        <v/>
      </c>
      <c r="K226" s="134" t="str">
        <f t="shared" si="29"/>
        <v/>
      </c>
      <c r="L226" s="134">
        <f t="shared" si="30"/>
        <v>0</v>
      </c>
    </row>
    <row r="227" spans="1:12" x14ac:dyDescent="0.25">
      <c r="A227" s="15">
        <v>226</v>
      </c>
      <c r="B227" s="16">
        <f t="shared" si="31"/>
        <v>44571</v>
      </c>
      <c r="C227" s="15">
        <v>10</v>
      </c>
      <c r="D227" s="34" t="str">
        <f t="shared" si="24"/>
        <v>ASET</v>
      </c>
      <c r="E227" s="177">
        <v>20</v>
      </c>
      <c r="F227" s="137">
        <f t="shared" si="25"/>
        <v>20</v>
      </c>
      <c r="G227" s="148" t="str">
        <f>IF(VLOOKUP($A227,HourEndingOutage!$B$3:$F$746,5,0)="Outage","Outage","")</f>
        <v/>
      </c>
      <c r="H227" s="134">
        <f t="shared" si="26"/>
        <v>120</v>
      </c>
      <c r="I227" s="148" t="str">
        <f t="shared" si="27"/>
        <v/>
      </c>
      <c r="J227" s="148" t="str">
        <f t="shared" si="28"/>
        <v/>
      </c>
      <c r="K227" s="134" t="str">
        <f t="shared" si="29"/>
        <v/>
      </c>
      <c r="L227" s="134">
        <f t="shared" si="30"/>
        <v>0</v>
      </c>
    </row>
    <row r="228" spans="1:12" x14ac:dyDescent="0.25">
      <c r="A228" s="15">
        <v>227</v>
      </c>
      <c r="B228" s="16">
        <f t="shared" si="31"/>
        <v>44571</v>
      </c>
      <c r="C228" s="15">
        <v>11</v>
      </c>
      <c r="D228" s="34" t="str">
        <f t="shared" si="24"/>
        <v>ASET</v>
      </c>
      <c r="E228" s="177">
        <v>20</v>
      </c>
      <c r="F228" s="137">
        <f t="shared" si="25"/>
        <v>20</v>
      </c>
      <c r="G228" s="148" t="str">
        <f>IF(VLOOKUP($A228,HourEndingOutage!$B$3:$F$746,5,0)="Outage","Outage","")</f>
        <v/>
      </c>
      <c r="H228" s="134">
        <f t="shared" si="26"/>
        <v>120</v>
      </c>
      <c r="I228" s="148" t="str">
        <f t="shared" si="27"/>
        <v/>
      </c>
      <c r="J228" s="148" t="str">
        <f t="shared" si="28"/>
        <v/>
      </c>
      <c r="K228" s="134" t="str">
        <f t="shared" si="29"/>
        <v/>
      </c>
      <c r="L228" s="134">
        <f t="shared" si="30"/>
        <v>0</v>
      </c>
    </row>
    <row r="229" spans="1:12" x14ac:dyDescent="0.25">
      <c r="A229" s="15">
        <v>228</v>
      </c>
      <c r="B229" s="16">
        <f t="shared" si="31"/>
        <v>44571</v>
      </c>
      <c r="C229" s="15">
        <v>12</v>
      </c>
      <c r="D229" s="34" t="str">
        <f t="shared" si="24"/>
        <v>ASET</v>
      </c>
      <c r="E229" s="177">
        <v>20</v>
      </c>
      <c r="F229" s="137">
        <f t="shared" si="25"/>
        <v>20</v>
      </c>
      <c r="G229" s="148" t="str">
        <f>IF(VLOOKUP($A229,HourEndingOutage!$B$3:$F$746,5,0)="Outage","Outage","")</f>
        <v/>
      </c>
      <c r="H229" s="134">
        <f t="shared" si="26"/>
        <v>120</v>
      </c>
      <c r="I229" s="148" t="str">
        <f t="shared" si="27"/>
        <v/>
      </c>
      <c r="J229" s="148" t="str">
        <f t="shared" si="28"/>
        <v/>
      </c>
      <c r="K229" s="134" t="str">
        <f t="shared" si="29"/>
        <v/>
      </c>
      <c r="L229" s="134">
        <f t="shared" si="30"/>
        <v>0</v>
      </c>
    </row>
    <row r="230" spans="1:12" x14ac:dyDescent="0.25">
      <c r="A230" s="15">
        <v>229</v>
      </c>
      <c r="B230" s="16">
        <f t="shared" si="31"/>
        <v>44571</v>
      </c>
      <c r="C230" s="15">
        <v>13</v>
      </c>
      <c r="D230" s="34" t="str">
        <f t="shared" si="24"/>
        <v>ASET</v>
      </c>
      <c r="E230" s="177">
        <v>20</v>
      </c>
      <c r="F230" s="137">
        <f t="shared" si="25"/>
        <v>20</v>
      </c>
      <c r="G230" s="148" t="str">
        <f>IF(VLOOKUP($A230,HourEndingOutage!$B$3:$F$746,5,0)="Outage","Outage","")</f>
        <v/>
      </c>
      <c r="H230" s="134">
        <f t="shared" si="26"/>
        <v>120</v>
      </c>
      <c r="I230" s="148" t="str">
        <f t="shared" si="27"/>
        <v/>
      </c>
      <c r="J230" s="148" t="str">
        <f t="shared" si="28"/>
        <v/>
      </c>
      <c r="K230" s="134" t="str">
        <f t="shared" si="29"/>
        <v/>
      </c>
      <c r="L230" s="134">
        <f t="shared" si="30"/>
        <v>0</v>
      </c>
    </row>
    <row r="231" spans="1:12" x14ac:dyDescent="0.25">
      <c r="A231" s="15">
        <v>230</v>
      </c>
      <c r="B231" s="16">
        <f t="shared" si="31"/>
        <v>44571</v>
      </c>
      <c r="C231" s="15">
        <v>14</v>
      </c>
      <c r="D231" s="34" t="str">
        <f t="shared" si="24"/>
        <v>ASET</v>
      </c>
      <c r="E231" s="177">
        <v>20</v>
      </c>
      <c r="F231" s="137">
        <f t="shared" si="25"/>
        <v>20</v>
      </c>
      <c r="G231" s="148" t="str">
        <f>IF(VLOOKUP($A231,HourEndingOutage!$B$3:$F$746,5,0)="Outage","Outage","")</f>
        <v/>
      </c>
      <c r="H231" s="134">
        <f t="shared" si="26"/>
        <v>120</v>
      </c>
      <c r="I231" s="148" t="str">
        <f t="shared" si="27"/>
        <v/>
      </c>
      <c r="J231" s="148" t="str">
        <f t="shared" si="28"/>
        <v/>
      </c>
      <c r="K231" s="134" t="str">
        <f t="shared" si="29"/>
        <v/>
      </c>
      <c r="L231" s="134">
        <f t="shared" si="30"/>
        <v>0</v>
      </c>
    </row>
    <row r="232" spans="1:12" x14ac:dyDescent="0.25">
      <c r="A232" s="15">
        <v>231</v>
      </c>
      <c r="B232" s="16">
        <f t="shared" si="31"/>
        <v>44571</v>
      </c>
      <c r="C232" s="15">
        <v>15</v>
      </c>
      <c r="D232" s="34" t="str">
        <f t="shared" si="24"/>
        <v>ASET</v>
      </c>
      <c r="E232" s="177">
        <v>20</v>
      </c>
      <c r="F232" s="137">
        <f t="shared" si="25"/>
        <v>20</v>
      </c>
      <c r="G232" s="148" t="str">
        <f>IF(VLOOKUP($A232,HourEndingOutage!$B$3:$F$746,5,0)="Outage","Outage","")</f>
        <v/>
      </c>
      <c r="H232" s="134">
        <f t="shared" si="26"/>
        <v>120</v>
      </c>
      <c r="I232" s="148" t="str">
        <f t="shared" si="27"/>
        <v/>
      </c>
      <c r="J232" s="148" t="str">
        <f t="shared" si="28"/>
        <v/>
      </c>
      <c r="K232" s="134" t="str">
        <f t="shared" si="29"/>
        <v/>
      </c>
      <c r="L232" s="134">
        <f t="shared" si="30"/>
        <v>0</v>
      </c>
    </row>
    <row r="233" spans="1:12" x14ac:dyDescent="0.25">
      <c r="A233" s="15">
        <v>232</v>
      </c>
      <c r="B233" s="16">
        <f t="shared" si="31"/>
        <v>44571</v>
      </c>
      <c r="C233" s="15">
        <v>16</v>
      </c>
      <c r="D233" s="34" t="str">
        <f t="shared" si="24"/>
        <v>ASET</v>
      </c>
      <c r="E233" s="177">
        <v>20</v>
      </c>
      <c r="F233" s="137">
        <f t="shared" si="25"/>
        <v>20</v>
      </c>
      <c r="G233" s="148" t="str">
        <f>IF(VLOOKUP($A233,HourEndingOutage!$B$3:$F$746,5,0)="Outage","Outage","")</f>
        <v/>
      </c>
      <c r="H233" s="134">
        <f t="shared" si="26"/>
        <v>120</v>
      </c>
      <c r="I233" s="148" t="str">
        <f t="shared" si="27"/>
        <v/>
      </c>
      <c r="J233" s="148" t="str">
        <f t="shared" si="28"/>
        <v/>
      </c>
      <c r="K233" s="134" t="str">
        <f t="shared" si="29"/>
        <v/>
      </c>
      <c r="L233" s="134">
        <f t="shared" si="30"/>
        <v>0</v>
      </c>
    </row>
    <row r="234" spans="1:12" x14ac:dyDescent="0.25">
      <c r="A234" s="15">
        <v>233</v>
      </c>
      <c r="B234" s="16">
        <f t="shared" si="31"/>
        <v>44571</v>
      </c>
      <c r="C234" s="15">
        <v>17</v>
      </c>
      <c r="D234" s="34" t="str">
        <f t="shared" si="24"/>
        <v>ASET</v>
      </c>
      <c r="E234" s="177">
        <v>20</v>
      </c>
      <c r="F234" s="137">
        <f t="shared" si="25"/>
        <v>20</v>
      </c>
      <c r="G234" s="148" t="str">
        <f>IF(VLOOKUP($A234,HourEndingOutage!$B$3:$F$746,5,0)="Outage","Outage","")</f>
        <v/>
      </c>
      <c r="H234" s="134">
        <f t="shared" si="26"/>
        <v>120</v>
      </c>
      <c r="I234" s="148" t="str">
        <f t="shared" si="27"/>
        <v/>
      </c>
      <c r="J234" s="148" t="str">
        <f t="shared" si="28"/>
        <v/>
      </c>
      <c r="K234" s="134" t="str">
        <f t="shared" si="29"/>
        <v/>
      </c>
      <c r="L234" s="134">
        <f t="shared" si="30"/>
        <v>0</v>
      </c>
    </row>
    <row r="235" spans="1:12" x14ac:dyDescent="0.25">
      <c r="A235" s="15">
        <v>234</v>
      </c>
      <c r="B235" s="16">
        <f t="shared" si="31"/>
        <v>44571</v>
      </c>
      <c r="C235" s="15">
        <v>18</v>
      </c>
      <c r="D235" s="34" t="str">
        <f t="shared" si="24"/>
        <v>ASET</v>
      </c>
      <c r="E235" s="177">
        <v>20</v>
      </c>
      <c r="F235" s="137">
        <f t="shared" si="25"/>
        <v>20</v>
      </c>
      <c r="G235" s="148" t="str">
        <f>IF(VLOOKUP($A235,HourEndingOutage!$B$3:$F$746,5,0)="Outage","Outage","")</f>
        <v/>
      </c>
      <c r="H235" s="134">
        <f t="shared" si="26"/>
        <v>120</v>
      </c>
      <c r="I235" s="148" t="str">
        <f t="shared" si="27"/>
        <v/>
      </c>
      <c r="J235" s="148" t="str">
        <f t="shared" si="28"/>
        <v/>
      </c>
      <c r="K235" s="134" t="str">
        <f t="shared" si="29"/>
        <v/>
      </c>
      <c r="L235" s="134">
        <f t="shared" si="30"/>
        <v>0</v>
      </c>
    </row>
    <row r="236" spans="1:12" x14ac:dyDescent="0.25">
      <c r="A236" s="15">
        <v>235</v>
      </c>
      <c r="B236" s="16">
        <f t="shared" si="31"/>
        <v>44571</v>
      </c>
      <c r="C236" s="15">
        <v>19</v>
      </c>
      <c r="D236" s="34" t="str">
        <f t="shared" si="24"/>
        <v>ASET</v>
      </c>
      <c r="E236" s="177">
        <v>20</v>
      </c>
      <c r="F236" s="137">
        <f t="shared" si="25"/>
        <v>20</v>
      </c>
      <c r="G236" s="148" t="str">
        <f>IF(VLOOKUP($A236,HourEndingOutage!$B$3:$F$746,5,0)="Outage","Outage","")</f>
        <v/>
      </c>
      <c r="H236" s="134">
        <f t="shared" si="26"/>
        <v>120</v>
      </c>
      <c r="I236" s="148" t="str">
        <f t="shared" si="27"/>
        <v/>
      </c>
      <c r="J236" s="148" t="str">
        <f t="shared" si="28"/>
        <v/>
      </c>
      <c r="K236" s="134" t="str">
        <f t="shared" si="29"/>
        <v/>
      </c>
      <c r="L236" s="134">
        <f t="shared" si="30"/>
        <v>0</v>
      </c>
    </row>
    <row r="237" spans="1:12" x14ac:dyDescent="0.25">
      <c r="A237" s="15">
        <v>236</v>
      </c>
      <c r="B237" s="16">
        <f t="shared" si="31"/>
        <v>44571</v>
      </c>
      <c r="C237" s="15">
        <v>20</v>
      </c>
      <c r="D237" s="34" t="str">
        <f t="shared" si="24"/>
        <v>ASET</v>
      </c>
      <c r="E237" s="177">
        <v>20</v>
      </c>
      <c r="F237" s="137">
        <f t="shared" si="25"/>
        <v>20</v>
      </c>
      <c r="G237" s="148" t="str">
        <f>IF(VLOOKUP($A237,HourEndingOutage!$B$3:$F$746,5,0)="Outage","Outage","")</f>
        <v/>
      </c>
      <c r="H237" s="134">
        <f t="shared" si="26"/>
        <v>120</v>
      </c>
      <c r="I237" s="148" t="str">
        <f t="shared" si="27"/>
        <v/>
      </c>
      <c r="J237" s="148" t="str">
        <f t="shared" si="28"/>
        <v/>
      </c>
      <c r="K237" s="134" t="str">
        <f t="shared" si="29"/>
        <v/>
      </c>
      <c r="L237" s="134">
        <f t="shared" si="30"/>
        <v>0</v>
      </c>
    </row>
    <row r="238" spans="1:12" x14ac:dyDescent="0.25">
      <c r="A238" s="15">
        <v>237</v>
      </c>
      <c r="B238" s="16">
        <f t="shared" si="31"/>
        <v>44571</v>
      </c>
      <c r="C238" s="15">
        <v>21</v>
      </c>
      <c r="D238" s="34" t="str">
        <f t="shared" si="24"/>
        <v>ASET</v>
      </c>
      <c r="E238" s="177">
        <v>20</v>
      </c>
      <c r="F238" s="137">
        <f t="shared" si="25"/>
        <v>20</v>
      </c>
      <c r="G238" s="148" t="str">
        <f>IF(VLOOKUP($A238,HourEndingOutage!$B$3:$F$746,5,0)="Outage","Outage","")</f>
        <v/>
      </c>
      <c r="H238" s="134">
        <f t="shared" si="26"/>
        <v>120</v>
      </c>
      <c r="I238" s="148" t="str">
        <f t="shared" si="27"/>
        <v/>
      </c>
      <c r="J238" s="148" t="str">
        <f t="shared" si="28"/>
        <v/>
      </c>
      <c r="K238" s="134" t="str">
        <f t="shared" si="29"/>
        <v/>
      </c>
      <c r="L238" s="134">
        <f t="shared" si="30"/>
        <v>0</v>
      </c>
    </row>
    <row r="239" spans="1:12" x14ac:dyDescent="0.25">
      <c r="A239" s="15">
        <v>238</v>
      </c>
      <c r="B239" s="16">
        <f t="shared" si="31"/>
        <v>44571</v>
      </c>
      <c r="C239" s="15">
        <v>22</v>
      </c>
      <c r="D239" s="34" t="str">
        <f t="shared" si="24"/>
        <v>ASET</v>
      </c>
      <c r="E239" s="177">
        <v>20</v>
      </c>
      <c r="F239" s="137">
        <f t="shared" si="25"/>
        <v>20</v>
      </c>
      <c r="G239" s="148" t="str">
        <f>IF(VLOOKUP($A239,HourEndingOutage!$B$3:$F$746,5,0)="Outage","Outage","")</f>
        <v/>
      </c>
      <c r="H239" s="134">
        <f t="shared" si="26"/>
        <v>120</v>
      </c>
      <c r="I239" s="148" t="str">
        <f t="shared" si="27"/>
        <v/>
      </c>
      <c r="J239" s="148" t="str">
        <f t="shared" si="28"/>
        <v/>
      </c>
      <c r="K239" s="134" t="str">
        <f t="shared" si="29"/>
        <v/>
      </c>
      <c r="L239" s="134">
        <f t="shared" si="30"/>
        <v>0</v>
      </c>
    </row>
    <row r="240" spans="1:12" x14ac:dyDescent="0.25">
      <c r="A240" s="15">
        <v>239</v>
      </c>
      <c r="B240" s="16">
        <f t="shared" si="31"/>
        <v>44571</v>
      </c>
      <c r="C240" s="15">
        <v>23</v>
      </c>
      <c r="D240" s="34" t="str">
        <f t="shared" si="24"/>
        <v>ASET</v>
      </c>
      <c r="E240" s="177">
        <v>20</v>
      </c>
      <c r="F240" s="137">
        <f t="shared" si="25"/>
        <v>20</v>
      </c>
      <c r="G240" s="148" t="str">
        <f>IF(VLOOKUP($A240,HourEndingOutage!$B$3:$F$746,5,0)="Outage","Outage","")</f>
        <v/>
      </c>
      <c r="H240" s="134">
        <f t="shared" si="26"/>
        <v>120</v>
      </c>
      <c r="I240" s="148" t="str">
        <f t="shared" si="27"/>
        <v/>
      </c>
      <c r="J240" s="148" t="str">
        <f t="shared" si="28"/>
        <v/>
      </c>
      <c r="K240" s="134" t="str">
        <f t="shared" si="29"/>
        <v/>
      </c>
      <c r="L240" s="134">
        <f t="shared" si="30"/>
        <v>0</v>
      </c>
    </row>
    <row r="241" spans="1:12" x14ac:dyDescent="0.25">
      <c r="A241" s="15">
        <v>240</v>
      </c>
      <c r="B241" s="16">
        <f t="shared" si="31"/>
        <v>44571</v>
      </c>
      <c r="C241" s="15">
        <v>24</v>
      </c>
      <c r="D241" s="34" t="str">
        <f t="shared" si="24"/>
        <v>ASET</v>
      </c>
      <c r="E241" s="177">
        <v>20</v>
      </c>
      <c r="F241" s="137">
        <f t="shared" si="25"/>
        <v>20</v>
      </c>
      <c r="G241" s="148" t="str">
        <f>IF(VLOOKUP($A241,HourEndingOutage!$B$3:$F$746,5,0)="Outage","Outage","")</f>
        <v/>
      </c>
      <c r="H241" s="134">
        <f t="shared" si="26"/>
        <v>120</v>
      </c>
      <c r="I241" s="148" t="str">
        <f t="shared" si="27"/>
        <v/>
      </c>
      <c r="J241" s="148" t="str">
        <f t="shared" si="28"/>
        <v/>
      </c>
      <c r="K241" s="134" t="str">
        <f t="shared" si="29"/>
        <v/>
      </c>
      <c r="L241" s="134">
        <f t="shared" si="30"/>
        <v>0</v>
      </c>
    </row>
    <row r="242" spans="1:12" x14ac:dyDescent="0.25">
      <c r="A242" s="15">
        <v>241</v>
      </c>
      <c r="B242" s="16">
        <f t="shared" si="31"/>
        <v>44572</v>
      </c>
      <c r="C242" s="15">
        <v>1</v>
      </c>
      <c r="D242" s="34" t="str">
        <f t="shared" si="24"/>
        <v>ASET</v>
      </c>
      <c r="E242" s="177">
        <v>20</v>
      </c>
      <c r="F242" s="137">
        <f t="shared" si="25"/>
        <v>20</v>
      </c>
      <c r="G242" s="148" t="str">
        <f>IF(VLOOKUP($A242,HourEndingOutage!$B$3:$F$746,5,0)="Outage","Outage","")</f>
        <v/>
      </c>
      <c r="H242" s="134">
        <f t="shared" si="26"/>
        <v>120</v>
      </c>
      <c r="I242" s="148" t="str">
        <f t="shared" si="27"/>
        <v/>
      </c>
      <c r="J242" s="148" t="str">
        <f t="shared" si="28"/>
        <v/>
      </c>
      <c r="K242" s="134" t="str">
        <f t="shared" si="29"/>
        <v/>
      </c>
      <c r="L242" s="134">
        <f t="shared" si="30"/>
        <v>0</v>
      </c>
    </row>
    <row r="243" spans="1:12" x14ac:dyDescent="0.25">
      <c r="A243" s="15">
        <v>242</v>
      </c>
      <c r="B243" s="16">
        <f t="shared" si="31"/>
        <v>44572</v>
      </c>
      <c r="C243" s="15">
        <v>2</v>
      </c>
      <c r="D243" s="34" t="str">
        <f t="shared" si="24"/>
        <v>ASET</v>
      </c>
      <c r="E243" s="177">
        <v>20</v>
      </c>
      <c r="F243" s="137">
        <f t="shared" si="25"/>
        <v>20</v>
      </c>
      <c r="G243" s="148" t="str">
        <f>IF(VLOOKUP($A243,HourEndingOutage!$B$3:$F$746,5,0)="Outage","Outage","")</f>
        <v/>
      </c>
      <c r="H243" s="134">
        <f t="shared" si="26"/>
        <v>120</v>
      </c>
      <c r="I243" s="148" t="str">
        <f t="shared" si="27"/>
        <v/>
      </c>
      <c r="J243" s="148" t="str">
        <f t="shared" si="28"/>
        <v/>
      </c>
      <c r="K243" s="134" t="str">
        <f t="shared" si="29"/>
        <v/>
      </c>
      <c r="L243" s="134">
        <f t="shared" si="30"/>
        <v>0</v>
      </c>
    </row>
    <row r="244" spans="1:12" x14ac:dyDescent="0.25">
      <c r="A244" s="15">
        <v>243</v>
      </c>
      <c r="B244" s="16">
        <f t="shared" si="31"/>
        <v>44572</v>
      </c>
      <c r="C244" s="15">
        <v>3</v>
      </c>
      <c r="D244" s="34" t="str">
        <f t="shared" si="24"/>
        <v>ASET</v>
      </c>
      <c r="E244" s="177">
        <v>20</v>
      </c>
      <c r="F244" s="137">
        <f t="shared" si="25"/>
        <v>20</v>
      </c>
      <c r="G244" s="148" t="str">
        <f>IF(VLOOKUP($A244,HourEndingOutage!$B$3:$F$746,5,0)="Outage","Outage","")</f>
        <v/>
      </c>
      <c r="H244" s="134">
        <f t="shared" si="26"/>
        <v>120</v>
      </c>
      <c r="I244" s="148" t="str">
        <f t="shared" si="27"/>
        <v/>
      </c>
      <c r="J244" s="148" t="str">
        <f t="shared" si="28"/>
        <v/>
      </c>
      <c r="K244" s="134" t="str">
        <f t="shared" si="29"/>
        <v/>
      </c>
      <c r="L244" s="134">
        <f t="shared" si="30"/>
        <v>0</v>
      </c>
    </row>
    <row r="245" spans="1:12" x14ac:dyDescent="0.25">
      <c r="A245" s="15">
        <v>244</v>
      </c>
      <c r="B245" s="16">
        <f t="shared" si="31"/>
        <v>44572</v>
      </c>
      <c r="C245" s="15">
        <v>4</v>
      </c>
      <c r="D245" s="34" t="str">
        <f t="shared" si="24"/>
        <v>ASET</v>
      </c>
      <c r="E245" s="177">
        <v>20</v>
      </c>
      <c r="F245" s="137">
        <f t="shared" si="25"/>
        <v>20</v>
      </c>
      <c r="G245" s="148" t="str">
        <f>IF(VLOOKUP($A245,HourEndingOutage!$B$3:$F$746,5,0)="Outage","Outage","")</f>
        <v/>
      </c>
      <c r="H245" s="134">
        <f t="shared" si="26"/>
        <v>120</v>
      </c>
      <c r="I245" s="148" t="str">
        <f t="shared" si="27"/>
        <v/>
      </c>
      <c r="J245" s="148" t="str">
        <f t="shared" si="28"/>
        <v/>
      </c>
      <c r="K245" s="134" t="str">
        <f t="shared" si="29"/>
        <v/>
      </c>
      <c r="L245" s="134">
        <f t="shared" si="30"/>
        <v>0</v>
      </c>
    </row>
    <row r="246" spans="1:12" x14ac:dyDescent="0.25">
      <c r="A246" s="15">
        <v>245</v>
      </c>
      <c r="B246" s="16">
        <f t="shared" si="31"/>
        <v>44572</v>
      </c>
      <c r="C246" s="15">
        <v>5</v>
      </c>
      <c r="D246" s="34" t="str">
        <f t="shared" si="24"/>
        <v>ASET</v>
      </c>
      <c r="E246" s="177">
        <v>20</v>
      </c>
      <c r="F246" s="137">
        <f t="shared" si="25"/>
        <v>20</v>
      </c>
      <c r="G246" s="148" t="str">
        <f>IF(VLOOKUP($A246,HourEndingOutage!$B$3:$F$746,5,0)="Outage","Outage","")</f>
        <v/>
      </c>
      <c r="H246" s="134">
        <f t="shared" si="26"/>
        <v>120</v>
      </c>
      <c r="I246" s="148" t="str">
        <f t="shared" si="27"/>
        <v/>
      </c>
      <c r="J246" s="148" t="str">
        <f t="shared" si="28"/>
        <v/>
      </c>
      <c r="K246" s="134" t="str">
        <f t="shared" si="29"/>
        <v/>
      </c>
      <c r="L246" s="134">
        <f t="shared" si="30"/>
        <v>0</v>
      </c>
    </row>
    <row r="247" spans="1:12" x14ac:dyDescent="0.25">
      <c r="A247" s="15">
        <v>246</v>
      </c>
      <c r="B247" s="16">
        <f t="shared" si="31"/>
        <v>44572</v>
      </c>
      <c r="C247" s="15">
        <v>6</v>
      </c>
      <c r="D247" s="34" t="str">
        <f t="shared" si="24"/>
        <v>ASET</v>
      </c>
      <c r="E247" s="177">
        <v>20</v>
      </c>
      <c r="F247" s="137">
        <f t="shared" si="25"/>
        <v>20</v>
      </c>
      <c r="G247" s="148" t="str">
        <f>IF(VLOOKUP($A247,HourEndingOutage!$B$3:$F$746,5,0)="Outage","Outage","")</f>
        <v/>
      </c>
      <c r="H247" s="134">
        <f t="shared" si="26"/>
        <v>120</v>
      </c>
      <c r="I247" s="148" t="str">
        <f t="shared" si="27"/>
        <v/>
      </c>
      <c r="J247" s="148" t="str">
        <f t="shared" si="28"/>
        <v/>
      </c>
      <c r="K247" s="134" t="str">
        <f t="shared" si="29"/>
        <v/>
      </c>
      <c r="L247" s="134">
        <f t="shared" si="30"/>
        <v>0</v>
      </c>
    </row>
    <row r="248" spans="1:12" x14ac:dyDescent="0.25">
      <c r="A248" s="15">
        <v>247</v>
      </c>
      <c r="B248" s="16">
        <f t="shared" si="31"/>
        <v>44572</v>
      </c>
      <c r="C248" s="15">
        <v>7</v>
      </c>
      <c r="D248" s="34" t="str">
        <f t="shared" si="24"/>
        <v>ASET</v>
      </c>
      <c r="E248" s="177">
        <v>20</v>
      </c>
      <c r="F248" s="137">
        <f t="shared" si="25"/>
        <v>20</v>
      </c>
      <c r="G248" s="148" t="str">
        <f>IF(VLOOKUP($A248,HourEndingOutage!$B$3:$F$746,5,0)="Outage","Outage","")</f>
        <v/>
      </c>
      <c r="H248" s="134">
        <f t="shared" si="26"/>
        <v>120</v>
      </c>
      <c r="I248" s="148" t="str">
        <f t="shared" si="27"/>
        <v/>
      </c>
      <c r="J248" s="148" t="str">
        <f t="shared" si="28"/>
        <v/>
      </c>
      <c r="K248" s="134" t="str">
        <f t="shared" si="29"/>
        <v/>
      </c>
      <c r="L248" s="134">
        <f t="shared" si="30"/>
        <v>0</v>
      </c>
    </row>
    <row r="249" spans="1:12" x14ac:dyDescent="0.25">
      <c r="A249" s="15">
        <v>248</v>
      </c>
      <c r="B249" s="16">
        <f t="shared" si="31"/>
        <v>44572</v>
      </c>
      <c r="C249" s="15">
        <v>8</v>
      </c>
      <c r="D249" s="34" t="str">
        <f t="shared" si="24"/>
        <v>ASET</v>
      </c>
      <c r="E249" s="177">
        <v>20</v>
      </c>
      <c r="F249" s="137">
        <f t="shared" si="25"/>
        <v>20</v>
      </c>
      <c r="G249" s="148" t="str">
        <f>IF(VLOOKUP($A249,HourEndingOutage!$B$3:$F$746,5,0)="Outage","Outage","")</f>
        <v/>
      </c>
      <c r="H249" s="134">
        <f t="shared" si="26"/>
        <v>120</v>
      </c>
      <c r="I249" s="148" t="str">
        <f t="shared" si="27"/>
        <v/>
      </c>
      <c r="J249" s="148" t="str">
        <f t="shared" si="28"/>
        <v/>
      </c>
      <c r="K249" s="134" t="str">
        <f t="shared" si="29"/>
        <v/>
      </c>
      <c r="L249" s="134">
        <f t="shared" si="30"/>
        <v>0</v>
      </c>
    </row>
    <row r="250" spans="1:12" x14ac:dyDescent="0.25">
      <c r="A250" s="15">
        <v>249</v>
      </c>
      <c r="B250" s="16">
        <f t="shared" si="31"/>
        <v>44572</v>
      </c>
      <c r="C250" s="15">
        <v>9</v>
      </c>
      <c r="D250" s="34" t="str">
        <f t="shared" si="24"/>
        <v>ASET</v>
      </c>
      <c r="E250" s="177">
        <v>20</v>
      </c>
      <c r="F250" s="137">
        <f t="shared" si="25"/>
        <v>20</v>
      </c>
      <c r="G250" s="148" t="str">
        <f>IF(VLOOKUP($A250,HourEndingOutage!$B$3:$F$746,5,0)="Outage","Outage","")</f>
        <v/>
      </c>
      <c r="H250" s="134">
        <f t="shared" si="26"/>
        <v>120</v>
      </c>
      <c r="I250" s="148" t="str">
        <f t="shared" si="27"/>
        <v/>
      </c>
      <c r="J250" s="148" t="str">
        <f t="shared" si="28"/>
        <v/>
      </c>
      <c r="K250" s="134" t="str">
        <f t="shared" si="29"/>
        <v/>
      </c>
      <c r="L250" s="134">
        <f t="shared" si="30"/>
        <v>0</v>
      </c>
    </row>
    <row r="251" spans="1:12" x14ac:dyDescent="0.25">
      <c r="A251" s="15">
        <v>250</v>
      </c>
      <c r="B251" s="16">
        <f t="shared" si="31"/>
        <v>44572</v>
      </c>
      <c r="C251" s="15">
        <v>10</v>
      </c>
      <c r="D251" s="34" t="str">
        <f t="shared" si="24"/>
        <v>ASET</v>
      </c>
      <c r="E251" s="177">
        <v>20</v>
      </c>
      <c r="F251" s="137">
        <f t="shared" si="25"/>
        <v>20</v>
      </c>
      <c r="G251" s="148" t="str">
        <f>IF(VLOOKUP($A251,HourEndingOutage!$B$3:$F$746,5,0)="Outage","Outage","")</f>
        <v/>
      </c>
      <c r="H251" s="134">
        <f t="shared" si="26"/>
        <v>120</v>
      </c>
      <c r="I251" s="148" t="str">
        <f t="shared" si="27"/>
        <v/>
      </c>
      <c r="J251" s="148" t="str">
        <f t="shared" si="28"/>
        <v/>
      </c>
      <c r="K251" s="134" t="str">
        <f t="shared" si="29"/>
        <v/>
      </c>
      <c r="L251" s="134">
        <f t="shared" si="30"/>
        <v>0</v>
      </c>
    </row>
    <row r="252" spans="1:12" x14ac:dyDescent="0.25">
      <c r="A252" s="15">
        <v>251</v>
      </c>
      <c r="B252" s="16">
        <f t="shared" si="31"/>
        <v>44572</v>
      </c>
      <c r="C252" s="15">
        <v>11</v>
      </c>
      <c r="D252" s="34" t="str">
        <f t="shared" si="24"/>
        <v>ASET</v>
      </c>
      <c r="E252" s="177">
        <v>20</v>
      </c>
      <c r="F252" s="137">
        <f t="shared" si="25"/>
        <v>20</v>
      </c>
      <c r="G252" s="148" t="str">
        <f>IF(VLOOKUP($A252,HourEndingOutage!$B$3:$F$746,5,0)="Outage","Outage","")</f>
        <v/>
      </c>
      <c r="H252" s="134">
        <f t="shared" si="26"/>
        <v>120</v>
      </c>
      <c r="I252" s="148" t="str">
        <f t="shared" si="27"/>
        <v/>
      </c>
      <c r="J252" s="148" t="str">
        <f t="shared" si="28"/>
        <v/>
      </c>
      <c r="K252" s="134" t="str">
        <f t="shared" si="29"/>
        <v/>
      </c>
      <c r="L252" s="134">
        <f t="shared" si="30"/>
        <v>0</v>
      </c>
    </row>
    <row r="253" spans="1:12" x14ac:dyDescent="0.25">
      <c r="A253" s="15">
        <v>252</v>
      </c>
      <c r="B253" s="16">
        <f t="shared" si="31"/>
        <v>44572</v>
      </c>
      <c r="C253" s="15">
        <v>12</v>
      </c>
      <c r="D253" s="34" t="str">
        <f t="shared" si="24"/>
        <v>ASET</v>
      </c>
      <c r="E253" s="177">
        <v>20</v>
      </c>
      <c r="F253" s="137">
        <f t="shared" si="25"/>
        <v>20</v>
      </c>
      <c r="G253" s="148" t="str">
        <f>IF(VLOOKUP($A253,HourEndingOutage!$B$3:$F$746,5,0)="Outage","Outage","")</f>
        <v/>
      </c>
      <c r="H253" s="134">
        <f t="shared" si="26"/>
        <v>120</v>
      </c>
      <c r="I253" s="148" t="str">
        <f t="shared" si="27"/>
        <v/>
      </c>
      <c r="J253" s="148" t="str">
        <f t="shared" si="28"/>
        <v/>
      </c>
      <c r="K253" s="134" t="str">
        <f t="shared" si="29"/>
        <v/>
      </c>
      <c r="L253" s="134">
        <f t="shared" si="30"/>
        <v>0</v>
      </c>
    </row>
    <row r="254" spans="1:12" x14ac:dyDescent="0.25">
      <c r="A254" s="15">
        <v>253</v>
      </c>
      <c r="B254" s="16">
        <f t="shared" si="31"/>
        <v>44572</v>
      </c>
      <c r="C254" s="15">
        <v>13</v>
      </c>
      <c r="D254" s="34" t="str">
        <f t="shared" si="24"/>
        <v>ASET</v>
      </c>
      <c r="E254" s="177">
        <v>20</v>
      </c>
      <c r="F254" s="137">
        <f t="shared" si="25"/>
        <v>20</v>
      </c>
      <c r="G254" s="148" t="str">
        <f>IF(VLOOKUP($A254,HourEndingOutage!$B$3:$F$746,5,0)="Outage","Outage","")</f>
        <v/>
      </c>
      <c r="H254" s="134">
        <f t="shared" si="26"/>
        <v>120</v>
      </c>
      <c r="I254" s="148" t="str">
        <f t="shared" si="27"/>
        <v/>
      </c>
      <c r="J254" s="148" t="str">
        <f t="shared" si="28"/>
        <v/>
      </c>
      <c r="K254" s="134" t="str">
        <f t="shared" si="29"/>
        <v/>
      </c>
      <c r="L254" s="134">
        <f t="shared" si="30"/>
        <v>0</v>
      </c>
    </row>
    <row r="255" spans="1:12" x14ac:dyDescent="0.25">
      <c r="A255" s="15">
        <v>254</v>
      </c>
      <c r="B255" s="16">
        <f t="shared" si="31"/>
        <v>44572</v>
      </c>
      <c r="C255" s="15">
        <v>14</v>
      </c>
      <c r="D255" s="34" t="str">
        <f t="shared" si="24"/>
        <v>ASET</v>
      </c>
      <c r="E255" s="177">
        <v>20</v>
      </c>
      <c r="F255" s="137">
        <f t="shared" si="25"/>
        <v>20</v>
      </c>
      <c r="G255" s="148" t="str">
        <f>IF(VLOOKUP($A255,HourEndingOutage!$B$3:$F$746,5,0)="Outage","Outage","")</f>
        <v/>
      </c>
      <c r="H255" s="134">
        <f t="shared" si="26"/>
        <v>120</v>
      </c>
      <c r="I255" s="148" t="str">
        <f t="shared" si="27"/>
        <v/>
      </c>
      <c r="J255" s="148" t="str">
        <f t="shared" si="28"/>
        <v/>
      </c>
      <c r="K255" s="134" t="str">
        <f t="shared" si="29"/>
        <v/>
      </c>
      <c r="L255" s="134">
        <f t="shared" si="30"/>
        <v>0</v>
      </c>
    </row>
    <row r="256" spans="1:12" x14ac:dyDescent="0.25">
      <c r="A256" s="15">
        <v>255</v>
      </c>
      <c r="B256" s="16">
        <f t="shared" si="31"/>
        <v>44572</v>
      </c>
      <c r="C256" s="15">
        <v>15</v>
      </c>
      <c r="D256" s="34" t="str">
        <f t="shared" si="24"/>
        <v>ASET</v>
      </c>
      <c r="E256" s="177">
        <v>20</v>
      </c>
      <c r="F256" s="137">
        <f t="shared" si="25"/>
        <v>20</v>
      </c>
      <c r="G256" s="148" t="str">
        <f>IF(VLOOKUP($A256,HourEndingOutage!$B$3:$F$746,5,0)="Outage","Outage","")</f>
        <v/>
      </c>
      <c r="H256" s="134">
        <f t="shared" si="26"/>
        <v>120</v>
      </c>
      <c r="I256" s="148" t="str">
        <f t="shared" si="27"/>
        <v/>
      </c>
      <c r="J256" s="148" t="str">
        <f t="shared" si="28"/>
        <v/>
      </c>
      <c r="K256" s="134" t="str">
        <f t="shared" si="29"/>
        <v/>
      </c>
      <c r="L256" s="134">
        <f t="shared" si="30"/>
        <v>0</v>
      </c>
    </row>
    <row r="257" spans="1:12" x14ac:dyDescent="0.25">
      <c r="A257" s="15">
        <v>256</v>
      </c>
      <c r="B257" s="16">
        <f t="shared" si="31"/>
        <v>44572</v>
      </c>
      <c r="C257" s="15">
        <v>16</v>
      </c>
      <c r="D257" s="34" t="str">
        <f t="shared" si="24"/>
        <v>ASET</v>
      </c>
      <c r="E257" s="177">
        <v>20</v>
      </c>
      <c r="F257" s="137">
        <f t="shared" si="25"/>
        <v>20</v>
      </c>
      <c r="G257" s="148" t="str">
        <f>IF(VLOOKUP($A257,HourEndingOutage!$B$3:$F$746,5,0)="Outage","Outage","")</f>
        <v/>
      </c>
      <c r="H257" s="134">
        <f t="shared" si="26"/>
        <v>120</v>
      </c>
      <c r="I257" s="148" t="str">
        <f t="shared" si="27"/>
        <v/>
      </c>
      <c r="J257" s="148" t="str">
        <f t="shared" si="28"/>
        <v/>
      </c>
      <c r="K257" s="134" t="str">
        <f t="shared" si="29"/>
        <v/>
      </c>
      <c r="L257" s="134">
        <f t="shared" si="30"/>
        <v>0</v>
      </c>
    </row>
    <row r="258" spans="1:12" x14ac:dyDescent="0.25">
      <c r="A258" s="15">
        <v>257</v>
      </c>
      <c r="B258" s="16">
        <f t="shared" si="31"/>
        <v>44572</v>
      </c>
      <c r="C258" s="15">
        <v>17</v>
      </c>
      <c r="D258" s="34" t="str">
        <f t="shared" ref="D258:D321" si="32">Unit</f>
        <v>ASET</v>
      </c>
      <c r="E258" s="177">
        <v>20</v>
      </c>
      <c r="F258" s="137">
        <f t="shared" ref="F258:F321" si="33">MIN(E258,Contract_Volume)</f>
        <v>20</v>
      </c>
      <c r="G258" s="148" t="str">
        <f>IF(VLOOKUP($A258,HourEndingOutage!$B$3:$F$746,5,0)="Outage","Outage","")</f>
        <v/>
      </c>
      <c r="H258" s="134">
        <f t="shared" ref="H258:H321" si="34">IF(G258="Outage",0,F258*Availability)</f>
        <v>120</v>
      </c>
      <c r="I258" s="148" t="str">
        <f t="shared" ref="I258:I321" si="35">IF(ISERROR(VLOOKUP($A258,FTShour,1,0)),"","Yes")</f>
        <v/>
      </c>
      <c r="J258" s="148" t="str">
        <f t="shared" ref="J258:J321" si="36">IF(ISERROR(VLOOKUP($A258,ToleranceExcursionHour,1,0)),"","Yes")</f>
        <v/>
      </c>
      <c r="K258" s="134" t="str">
        <f t="shared" ref="K258:K321" si="37">IF(ISERROR(VLOOKUP($A258,FOAVHour,1,0)),"","Yes")</f>
        <v/>
      </c>
      <c r="L258" s="134">
        <f t="shared" si="30"/>
        <v>0</v>
      </c>
    </row>
    <row r="259" spans="1:12" x14ac:dyDescent="0.25">
      <c r="A259" s="15">
        <v>258</v>
      </c>
      <c r="B259" s="16">
        <f t="shared" si="31"/>
        <v>44572</v>
      </c>
      <c r="C259" s="15">
        <v>18</v>
      </c>
      <c r="D259" s="34" t="str">
        <f t="shared" si="32"/>
        <v>ASET</v>
      </c>
      <c r="E259" s="177">
        <v>20</v>
      </c>
      <c r="F259" s="137">
        <f t="shared" si="33"/>
        <v>20</v>
      </c>
      <c r="G259" s="148" t="str">
        <f>IF(VLOOKUP($A259,HourEndingOutage!$B$3:$F$746,5,0)="Outage","Outage","")</f>
        <v/>
      </c>
      <c r="H259" s="134">
        <f t="shared" si="34"/>
        <v>120</v>
      </c>
      <c r="I259" s="148" t="str">
        <f t="shared" si="35"/>
        <v/>
      </c>
      <c r="J259" s="148" t="str">
        <f t="shared" si="36"/>
        <v/>
      </c>
      <c r="K259" s="134" t="str">
        <f t="shared" si="37"/>
        <v/>
      </c>
      <c r="L259" s="134">
        <f t="shared" ref="L259:L322" si="38">IF(OR(I259="Yes",J259="Yes",K259="Yes")=TRUE,-$H259,0)</f>
        <v>0</v>
      </c>
    </row>
    <row r="260" spans="1:12" x14ac:dyDescent="0.25">
      <c r="A260" s="15">
        <v>259</v>
      </c>
      <c r="B260" s="16">
        <f t="shared" ref="B260:B323" si="39">IF(C260&gt;C259,B259,B259+1)</f>
        <v>44572</v>
      </c>
      <c r="C260" s="15">
        <v>19</v>
      </c>
      <c r="D260" s="34" t="str">
        <f t="shared" si="32"/>
        <v>ASET</v>
      </c>
      <c r="E260" s="177">
        <v>20</v>
      </c>
      <c r="F260" s="137">
        <f t="shared" si="33"/>
        <v>20</v>
      </c>
      <c r="G260" s="148" t="str">
        <f>IF(VLOOKUP($A260,HourEndingOutage!$B$3:$F$746,5,0)="Outage","Outage","")</f>
        <v/>
      </c>
      <c r="H260" s="134">
        <f t="shared" si="34"/>
        <v>120</v>
      </c>
      <c r="I260" s="148" t="str">
        <f t="shared" si="35"/>
        <v/>
      </c>
      <c r="J260" s="148" t="str">
        <f t="shared" si="36"/>
        <v/>
      </c>
      <c r="K260" s="134" t="str">
        <f t="shared" si="37"/>
        <v/>
      </c>
      <c r="L260" s="134">
        <f t="shared" si="38"/>
        <v>0</v>
      </c>
    </row>
    <row r="261" spans="1:12" x14ac:dyDescent="0.25">
      <c r="A261" s="15">
        <v>260</v>
      </c>
      <c r="B261" s="16">
        <f t="shared" si="39"/>
        <v>44572</v>
      </c>
      <c r="C261" s="15">
        <v>20</v>
      </c>
      <c r="D261" s="34" t="str">
        <f t="shared" si="32"/>
        <v>ASET</v>
      </c>
      <c r="E261" s="177">
        <v>20</v>
      </c>
      <c r="F261" s="137">
        <f t="shared" si="33"/>
        <v>20</v>
      </c>
      <c r="G261" s="148" t="str">
        <f>IF(VLOOKUP($A261,HourEndingOutage!$B$3:$F$746,5,0)="Outage","Outage","")</f>
        <v/>
      </c>
      <c r="H261" s="134">
        <f t="shared" si="34"/>
        <v>120</v>
      </c>
      <c r="I261" s="148" t="str">
        <f t="shared" si="35"/>
        <v/>
      </c>
      <c r="J261" s="148" t="str">
        <f t="shared" si="36"/>
        <v/>
      </c>
      <c r="K261" s="134" t="str">
        <f t="shared" si="37"/>
        <v/>
      </c>
      <c r="L261" s="134">
        <f t="shared" si="38"/>
        <v>0</v>
      </c>
    </row>
    <row r="262" spans="1:12" x14ac:dyDescent="0.25">
      <c r="A262" s="15">
        <v>261</v>
      </c>
      <c r="B262" s="16">
        <f t="shared" si="39"/>
        <v>44572</v>
      </c>
      <c r="C262" s="15">
        <v>21</v>
      </c>
      <c r="D262" s="34" t="str">
        <f t="shared" si="32"/>
        <v>ASET</v>
      </c>
      <c r="E262" s="177">
        <v>20</v>
      </c>
      <c r="F262" s="137">
        <f t="shared" si="33"/>
        <v>20</v>
      </c>
      <c r="G262" s="148" t="str">
        <f>IF(VLOOKUP($A262,HourEndingOutage!$B$3:$F$746,5,0)="Outage","Outage","")</f>
        <v/>
      </c>
      <c r="H262" s="134">
        <f t="shared" si="34"/>
        <v>120</v>
      </c>
      <c r="I262" s="148" t="str">
        <f t="shared" si="35"/>
        <v/>
      </c>
      <c r="J262" s="148" t="str">
        <f t="shared" si="36"/>
        <v/>
      </c>
      <c r="K262" s="134" t="str">
        <f t="shared" si="37"/>
        <v/>
      </c>
      <c r="L262" s="134">
        <f t="shared" si="38"/>
        <v>0</v>
      </c>
    </row>
    <row r="263" spans="1:12" x14ac:dyDescent="0.25">
      <c r="A263" s="15">
        <v>262</v>
      </c>
      <c r="B263" s="16">
        <f t="shared" si="39"/>
        <v>44572</v>
      </c>
      <c r="C263" s="15">
        <v>22</v>
      </c>
      <c r="D263" s="34" t="str">
        <f t="shared" si="32"/>
        <v>ASET</v>
      </c>
      <c r="E263" s="177">
        <v>20</v>
      </c>
      <c r="F263" s="137">
        <f t="shared" si="33"/>
        <v>20</v>
      </c>
      <c r="G263" s="148" t="str">
        <f>IF(VLOOKUP($A263,HourEndingOutage!$B$3:$F$746,5,0)="Outage","Outage","")</f>
        <v/>
      </c>
      <c r="H263" s="134">
        <f t="shared" si="34"/>
        <v>120</v>
      </c>
      <c r="I263" s="148" t="str">
        <f t="shared" si="35"/>
        <v/>
      </c>
      <c r="J263" s="148" t="str">
        <f t="shared" si="36"/>
        <v/>
      </c>
      <c r="K263" s="134" t="str">
        <f t="shared" si="37"/>
        <v/>
      </c>
      <c r="L263" s="134">
        <f t="shared" si="38"/>
        <v>0</v>
      </c>
    </row>
    <row r="264" spans="1:12" x14ac:dyDescent="0.25">
      <c r="A264" s="15">
        <v>263</v>
      </c>
      <c r="B264" s="16">
        <f t="shared" si="39"/>
        <v>44572</v>
      </c>
      <c r="C264" s="15">
        <v>23</v>
      </c>
      <c r="D264" s="34" t="str">
        <f t="shared" si="32"/>
        <v>ASET</v>
      </c>
      <c r="E264" s="177">
        <v>20</v>
      </c>
      <c r="F264" s="137">
        <f t="shared" si="33"/>
        <v>20</v>
      </c>
      <c r="G264" s="148" t="str">
        <f>IF(VLOOKUP($A264,HourEndingOutage!$B$3:$F$746,5,0)="Outage","Outage","")</f>
        <v/>
      </c>
      <c r="H264" s="134">
        <f t="shared" si="34"/>
        <v>120</v>
      </c>
      <c r="I264" s="148" t="str">
        <f t="shared" si="35"/>
        <v/>
      </c>
      <c r="J264" s="148" t="str">
        <f t="shared" si="36"/>
        <v/>
      </c>
      <c r="K264" s="134" t="str">
        <f t="shared" si="37"/>
        <v/>
      </c>
      <c r="L264" s="134">
        <f t="shared" si="38"/>
        <v>0</v>
      </c>
    </row>
    <row r="265" spans="1:12" x14ac:dyDescent="0.25">
      <c r="A265" s="15">
        <v>264</v>
      </c>
      <c r="B265" s="16">
        <f t="shared" si="39"/>
        <v>44572</v>
      </c>
      <c r="C265" s="15">
        <v>24</v>
      </c>
      <c r="D265" s="34" t="str">
        <f t="shared" si="32"/>
        <v>ASET</v>
      </c>
      <c r="E265" s="177">
        <v>20</v>
      </c>
      <c r="F265" s="137">
        <f t="shared" si="33"/>
        <v>20</v>
      </c>
      <c r="G265" s="148" t="str">
        <f>IF(VLOOKUP($A265,HourEndingOutage!$B$3:$F$746,5,0)="Outage","Outage","")</f>
        <v/>
      </c>
      <c r="H265" s="134">
        <f t="shared" si="34"/>
        <v>120</v>
      </c>
      <c r="I265" s="148" t="str">
        <f t="shared" si="35"/>
        <v/>
      </c>
      <c r="J265" s="148" t="str">
        <f t="shared" si="36"/>
        <v/>
      </c>
      <c r="K265" s="134" t="str">
        <f t="shared" si="37"/>
        <v/>
      </c>
      <c r="L265" s="134">
        <f t="shared" si="38"/>
        <v>0</v>
      </c>
    </row>
    <row r="266" spans="1:12" x14ac:dyDescent="0.25">
      <c r="A266" s="15">
        <v>265</v>
      </c>
      <c r="B266" s="16">
        <f t="shared" si="39"/>
        <v>44573</v>
      </c>
      <c r="C266" s="15">
        <v>1</v>
      </c>
      <c r="D266" s="34" t="str">
        <f t="shared" si="32"/>
        <v>ASET</v>
      </c>
      <c r="E266" s="177">
        <v>20</v>
      </c>
      <c r="F266" s="137">
        <f t="shared" si="33"/>
        <v>20</v>
      </c>
      <c r="G266" s="148" t="str">
        <f>IF(VLOOKUP($A266,HourEndingOutage!$B$3:$F$746,5,0)="Outage","Outage","")</f>
        <v/>
      </c>
      <c r="H266" s="134">
        <f t="shared" si="34"/>
        <v>120</v>
      </c>
      <c r="I266" s="148" t="str">
        <f t="shared" si="35"/>
        <v/>
      </c>
      <c r="J266" s="148" t="str">
        <f t="shared" si="36"/>
        <v/>
      </c>
      <c r="K266" s="134" t="str">
        <f t="shared" si="37"/>
        <v/>
      </c>
      <c r="L266" s="134">
        <f t="shared" si="38"/>
        <v>0</v>
      </c>
    </row>
    <row r="267" spans="1:12" x14ac:dyDescent="0.25">
      <c r="A267" s="15">
        <v>266</v>
      </c>
      <c r="B267" s="16">
        <f t="shared" si="39"/>
        <v>44573</v>
      </c>
      <c r="C267" s="15">
        <v>2</v>
      </c>
      <c r="D267" s="34" t="str">
        <f t="shared" si="32"/>
        <v>ASET</v>
      </c>
      <c r="E267" s="177">
        <v>20</v>
      </c>
      <c r="F267" s="137">
        <f t="shared" si="33"/>
        <v>20</v>
      </c>
      <c r="G267" s="148" t="str">
        <f>IF(VLOOKUP($A267,HourEndingOutage!$B$3:$F$746,5,0)="Outage","Outage","")</f>
        <v/>
      </c>
      <c r="H267" s="134">
        <f t="shared" si="34"/>
        <v>120</v>
      </c>
      <c r="I267" s="148" t="str">
        <f t="shared" si="35"/>
        <v/>
      </c>
      <c r="J267" s="148" t="str">
        <f t="shared" si="36"/>
        <v/>
      </c>
      <c r="K267" s="134" t="str">
        <f t="shared" si="37"/>
        <v/>
      </c>
      <c r="L267" s="134">
        <f t="shared" si="38"/>
        <v>0</v>
      </c>
    </row>
    <row r="268" spans="1:12" x14ac:dyDescent="0.25">
      <c r="A268" s="15">
        <v>267</v>
      </c>
      <c r="B268" s="16">
        <f t="shared" si="39"/>
        <v>44573</v>
      </c>
      <c r="C268" s="15">
        <v>3</v>
      </c>
      <c r="D268" s="34" t="str">
        <f t="shared" si="32"/>
        <v>ASET</v>
      </c>
      <c r="E268" s="177">
        <v>20</v>
      </c>
      <c r="F268" s="137">
        <f t="shared" si="33"/>
        <v>20</v>
      </c>
      <c r="G268" s="148" t="str">
        <f>IF(VLOOKUP($A268,HourEndingOutage!$B$3:$F$746,5,0)="Outage","Outage","")</f>
        <v/>
      </c>
      <c r="H268" s="134">
        <f t="shared" si="34"/>
        <v>120</v>
      </c>
      <c r="I268" s="148" t="str">
        <f t="shared" si="35"/>
        <v/>
      </c>
      <c r="J268" s="148" t="str">
        <f t="shared" si="36"/>
        <v/>
      </c>
      <c r="K268" s="134" t="str">
        <f t="shared" si="37"/>
        <v/>
      </c>
      <c r="L268" s="134">
        <f t="shared" si="38"/>
        <v>0</v>
      </c>
    </row>
    <row r="269" spans="1:12" x14ac:dyDescent="0.25">
      <c r="A269" s="15">
        <v>268</v>
      </c>
      <c r="B269" s="16">
        <f t="shared" si="39"/>
        <v>44573</v>
      </c>
      <c r="C269" s="15">
        <v>4</v>
      </c>
      <c r="D269" s="34" t="str">
        <f t="shared" si="32"/>
        <v>ASET</v>
      </c>
      <c r="E269" s="177">
        <v>20</v>
      </c>
      <c r="F269" s="137">
        <f t="shared" si="33"/>
        <v>20</v>
      </c>
      <c r="G269" s="148" t="str">
        <f>IF(VLOOKUP($A269,HourEndingOutage!$B$3:$F$746,5,0)="Outage","Outage","")</f>
        <v/>
      </c>
      <c r="H269" s="134">
        <f t="shared" si="34"/>
        <v>120</v>
      </c>
      <c r="I269" s="148" t="str">
        <f t="shared" si="35"/>
        <v/>
      </c>
      <c r="J269" s="148" t="str">
        <f t="shared" si="36"/>
        <v/>
      </c>
      <c r="K269" s="134" t="str">
        <f t="shared" si="37"/>
        <v/>
      </c>
      <c r="L269" s="134">
        <f t="shared" si="38"/>
        <v>0</v>
      </c>
    </row>
    <row r="270" spans="1:12" x14ac:dyDescent="0.25">
      <c r="A270" s="15">
        <v>269</v>
      </c>
      <c r="B270" s="16">
        <f t="shared" si="39"/>
        <v>44573</v>
      </c>
      <c r="C270" s="15">
        <v>5</v>
      </c>
      <c r="D270" s="34" t="str">
        <f t="shared" si="32"/>
        <v>ASET</v>
      </c>
      <c r="E270" s="177">
        <v>20</v>
      </c>
      <c r="F270" s="137">
        <f t="shared" si="33"/>
        <v>20</v>
      </c>
      <c r="G270" s="148" t="str">
        <f>IF(VLOOKUP($A270,HourEndingOutage!$B$3:$F$746,5,0)="Outage","Outage","")</f>
        <v/>
      </c>
      <c r="H270" s="134">
        <f t="shared" si="34"/>
        <v>120</v>
      </c>
      <c r="I270" s="148" t="str">
        <f t="shared" si="35"/>
        <v/>
      </c>
      <c r="J270" s="148" t="str">
        <f t="shared" si="36"/>
        <v/>
      </c>
      <c r="K270" s="134" t="str">
        <f t="shared" si="37"/>
        <v/>
      </c>
      <c r="L270" s="134">
        <f t="shared" si="38"/>
        <v>0</v>
      </c>
    </row>
    <row r="271" spans="1:12" x14ac:dyDescent="0.25">
      <c r="A271" s="15">
        <v>270</v>
      </c>
      <c r="B271" s="16">
        <f t="shared" si="39"/>
        <v>44573</v>
      </c>
      <c r="C271" s="15">
        <v>6</v>
      </c>
      <c r="D271" s="34" t="str">
        <f t="shared" si="32"/>
        <v>ASET</v>
      </c>
      <c r="E271" s="177">
        <v>20</v>
      </c>
      <c r="F271" s="137">
        <f t="shared" si="33"/>
        <v>20</v>
      </c>
      <c r="G271" s="148" t="str">
        <f>IF(VLOOKUP($A271,HourEndingOutage!$B$3:$F$746,5,0)="Outage","Outage","")</f>
        <v/>
      </c>
      <c r="H271" s="134">
        <f t="shared" si="34"/>
        <v>120</v>
      </c>
      <c r="I271" s="148" t="str">
        <f t="shared" si="35"/>
        <v/>
      </c>
      <c r="J271" s="148" t="str">
        <f t="shared" si="36"/>
        <v/>
      </c>
      <c r="K271" s="134" t="str">
        <f t="shared" si="37"/>
        <v/>
      </c>
      <c r="L271" s="134">
        <f t="shared" si="38"/>
        <v>0</v>
      </c>
    </row>
    <row r="272" spans="1:12" x14ac:dyDescent="0.25">
      <c r="A272" s="15">
        <v>271</v>
      </c>
      <c r="B272" s="16">
        <f t="shared" si="39"/>
        <v>44573</v>
      </c>
      <c r="C272" s="15">
        <v>7</v>
      </c>
      <c r="D272" s="34" t="str">
        <f t="shared" si="32"/>
        <v>ASET</v>
      </c>
      <c r="E272" s="177">
        <v>20</v>
      </c>
      <c r="F272" s="137">
        <f t="shared" si="33"/>
        <v>20</v>
      </c>
      <c r="G272" s="148" t="str">
        <f>IF(VLOOKUP($A272,HourEndingOutage!$B$3:$F$746,5,0)="Outage","Outage","")</f>
        <v/>
      </c>
      <c r="H272" s="134">
        <f t="shared" si="34"/>
        <v>120</v>
      </c>
      <c r="I272" s="148" t="str">
        <f t="shared" si="35"/>
        <v/>
      </c>
      <c r="J272" s="148" t="str">
        <f t="shared" si="36"/>
        <v/>
      </c>
      <c r="K272" s="134" t="str">
        <f t="shared" si="37"/>
        <v/>
      </c>
      <c r="L272" s="134">
        <f t="shared" si="38"/>
        <v>0</v>
      </c>
    </row>
    <row r="273" spans="1:12" x14ac:dyDescent="0.25">
      <c r="A273" s="15">
        <v>272</v>
      </c>
      <c r="B273" s="16">
        <f t="shared" si="39"/>
        <v>44573</v>
      </c>
      <c r="C273" s="15">
        <v>8</v>
      </c>
      <c r="D273" s="34" t="str">
        <f t="shared" si="32"/>
        <v>ASET</v>
      </c>
      <c r="E273" s="177">
        <v>20</v>
      </c>
      <c r="F273" s="137">
        <f t="shared" si="33"/>
        <v>20</v>
      </c>
      <c r="G273" s="148" t="str">
        <f>IF(VLOOKUP($A273,HourEndingOutage!$B$3:$F$746,5,0)="Outage","Outage","")</f>
        <v/>
      </c>
      <c r="H273" s="134">
        <f t="shared" si="34"/>
        <v>120</v>
      </c>
      <c r="I273" s="148" t="str">
        <f t="shared" si="35"/>
        <v/>
      </c>
      <c r="J273" s="148" t="str">
        <f t="shared" si="36"/>
        <v/>
      </c>
      <c r="K273" s="134" t="str">
        <f t="shared" si="37"/>
        <v/>
      </c>
      <c r="L273" s="134">
        <f t="shared" si="38"/>
        <v>0</v>
      </c>
    </row>
    <row r="274" spans="1:12" x14ac:dyDescent="0.25">
      <c r="A274" s="15">
        <v>273</v>
      </c>
      <c r="B274" s="16">
        <f t="shared" si="39"/>
        <v>44573</v>
      </c>
      <c r="C274" s="15">
        <v>9</v>
      </c>
      <c r="D274" s="34" t="str">
        <f t="shared" si="32"/>
        <v>ASET</v>
      </c>
      <c r="E274" s="177">
        <v>20</v>
      </c>
      <c r="F274" s="137">
        <f t="shared" si="33"/>
        <v>20</v>
      </c>
      <c r="G274" s="148" t="str">
        <f>IF(VLOOKUP($A274,HourEndingOutage!$B$3:$F$746,5,0)="Outage","Outage","")</f>
        <v/>
      </c>
      <c r="H274" s="134">
        <f t="shared" si="34"/>
        <v>120</v>
      </c>
      <c r="I274" s="148" t="str">
        <f t="shared" si="35"/>
        <v/>
      </c>
      <c r="J274" s="148" t="str">
        <f t="shared" si="36"/>
        <v/>
      </c>
      <c r="K274" s="134" t="str">
        <f t="shared" si="37"/>
        <v/>
      </c>
      <c r="L274" s="134">
        <f t="shared" si="38"/>
        <v>0</v>
      </c>
    </row>
    <row r="275" spans="1:12" x14ac:dyDescent="0.25">
      <c r="A275" s="15">
        <v>274</v>
      </c>
      <c r="B275" s="16">
        <f t="shared" si="39"/>
        <v>44573</v>
      </c>
      <c r="C275" s="15">
        <v>10</v>
      </c>
      <c r="D275" s="34" t="str">
        <f t="shared" si="32"/>
        <v>ASET</v>
      </c>
      <c r="E275" s="177">
        <v>20</v>
      </c>
      <c r="F275" s="137">
        <f t="shared" si="33"/>
        <v>20</v>
      </c>
      <c r="G275" s="148" t="str">
        <f>IF(VLOOKUP($A275,HourEndingOutage!$B$3:$F$746,5,0)="Outage","Outage","")</f>
        <v/>
      </c>
      <c r="H275" s="134">
        <f t="shared" si="34"/>
        <v>120</v>
      </c>
      <c r="I275" s="148" t="str">
        <f t="shared" si="35"/>
        <v/>
      </c>
      <c r="J275" s="148" t="str">
        <f t="shared" si="36"/>
        <v/>
      </c>
      <c r="K275" s="134" t="str">
        <f t="shared" si="37"/>
        <v/>
      </c>
      <c r="L275" s="134">
        <f t="shared" si="38"/>
        <v>0</v>
      </c>
    </row>
    <row r="276" spans="1:12" x14ac:dyDescent="0.25">
      <c r="A276" s="15">
        <v>275</v>
      </c>
      <c r="B276" s="16">
        <f t="shared" si="39"/>
        <v>44573</v>
      </c>
      <c r="C276" s="15">
        <v>11</v>
      </c>
      <c r="D276" s="34" t="str">
        <f t="shared" si="32"/>
        <v>ASET</v>
      </c>
      <c r="E276" s="177">
        <v>20</v>
      </c>
      <c r="F276" s="137">
        <f t="shared" si="33"/>
        <v>20</v>
      </c>
      <c r="G276" s="148" t="str">
        <f>IF(VLOOKUP($A276,HourEndingOutage!$B$3:$F$746,5,0)="Outage","Outage","")</f>
        <v/>
      </c>
      <c r="H276" s="134">
        <f t="shared" si="34"/>
        <v>120</v>
      </c>
      <c r="I276" s="148" t="str">
        <f t="shared" si="35"/>
        <v/>
      </c>
      <c r="J276" s="148" t="str">
        <f t="shared" si="36"/>
        <v/>
      </c>
      <c r="K276" s="134" t="str">
        <f t="shared" si="37"/>
        <v/>
      </c>
      <c r="L276" s="134">
        <f t="shared" si="38"/>
        <v>0</v>
      </c>
    </row>
    <row r="277" spans="1:12" x14ac:dyDescent="0.25">
      <c r="A277" s="15">
        <v>276</v>
      </c>
      <c r="B277" s="16">
        <f t="shared" si="39"/>
        <v>44573</v>
      </c>
      <c r="C277" s="15">
        <v>12</v>
      </c>
      <c r="D277" s="34" t="str">
        <f t="shared" si="32"/>
        <v>ASET</v>
      </c>
      <c r="E277" s="177">
        <v>20</v>
      </c>
      <c r="F277" s="137">
        <f t="shared" si="33"/>
        <v>20</v>
      </c>
      <c r="G277" s="148" t="str">
        <f>IF(VLOOKUP($A277,HourEndingOutage!$B$3:$F$746,5,0)="Outage","Outage","")</f>
        <v/>
      </c>
      <c r="H277" s="134">
        <f t="shared" si="34"/>
        <v>120</v>
      </c>
      <c r="I277" s="148" t="str">
        <f t="shared" si="35"/>
        <v/>
      </c>
      <c r="J277" s="148" t="str">
        <f t="shared" si="36"/>
        <v/>
      </c>
      <c r="K277" s="134" t="str">
        <f t="shared" si="37"/>
        <v/>
      </c>
      <c r="L277" s="134">
        <f t="shared" si="38"/>
        <v>0</v>
      </c>
    </row>
    <row r="278" spans="1:12" x14ac:dyDescent="0.25">
      <c r="A278" s="15">
        <v>277</v>
      </c>
      <c r="B278" s="16">
        <f t="shared" si="39"/>
        <v>44573</v>
      </c>
      <c r="C278" s="15">
        <v>13</v>
      </c>
      <c r="D278" s="34" t="str">
        <f t="shared" si="32"/>
        <v>ASET</v>
      </c>
      <c r="E278" s="177">
        <v>20</v>
      </c>
      <c r="F278" s="137">
        <f t="shared" si="33"/>
        <v>20</v>
      </c>
      <c r="G278" s="148" t="str">
        <f>IF(VLOOKUP($A278,HourEndingOutage!$B$3:$F$746,5,0)="Outage","Outage","")</f>
        <v/>
      </c>
      <c r="H278" s="134">
        <f t="shared" si="34"/>
        <v>120</v>
      </c>
      <c r="I278" s="148" t="str">
        <f t="shared" si="35"/>
        <v/>
      </c>
      <c r="J278" s="148" t="str">
        <f t="shared" si="36"/>
        <v/>
      </c>
      <c r="K278" s="134" t="str">
        <f t="shared" si="37"/>
        <v/>
      </c>
      <c r="L278" s="134">
        <f t="shared" si="38"/>
        <v>0</v>
      </c>
    </row>
    <row r="279" spans="1:12" x14ac:dyDescent="0.25">
      <c r="A279" s="15">
        <v>278</v>
      </c>
      <c r="B279" s="16">
        <f t="shared" si="39"/>
        <v>44573</v>
      </c>
      <c r="C279" s="15">
        <v>14</v>
      </c>
      <c r="D279" s="34" t="str">
        <f t="shared" si="32"/>
        <v>ASET</v>
      </c>
      <c r="E279" s="177">
        <v>20</v>
      </c>
      <c r="F279" s="137">
        <f t="shared" si="33"/>
        <v>20</v>
      </c>
      <c r="G279" s="148" t="str">
        <f>IF(VLOOKUP($A279,HourEndingOutage!$B$3:$F$746,5,0)="Outage","Outage","")</f>
        <v/>
      </c>
      <c r="H279" s="134">
        <f t="shared" si="34"/>
        <v>120</v>
      </c>
      <c r="I279" s="148" t="str">
        <f t="shared" si="35"/>
        <v/>
      </c>
      <c r="J279" s="148" t="str">
        <f t="shared" si="36"/>
        <v/>
      </c>
      <c r="K279" s="134" t="str">
        <f t="shared" si="37"/>
        <v/>
      </c>
      <c r="L279" s="134">
        <f t="shared" si="38"/>
        <v>0</v>
      </c>
    </row>
    <row r="280" spans="1:12" x14ac:dyDescent="0.25">
      <c r="A280" s="15">
        <v>279</v>
      </c>
      <c r="B280" s="16">
        <f t="shared" si="39"/>
        <v>44573</v>
      </c>
      <c r="C280" s="15">
        <v>15</v>
      </c>
      <c r="D280" s="34" t="str">
        <f t="shared" si="32"/>
        <v>ASET</v>
      </c>
      <c r="E280" s="177">
        <v>20</v>
      </c>
      <c r="F280" s="137">
        <f t="shared" si="33"/>
        <v>20</v>
      </c>
      <c r="G280" s="148" t="str">
        <f>IF(VLOOKUP($A280,HourEndingOutage!$B$3:$F$746,5,0)="Outage","Outage","")</f>
        <v/>
      </c>
      <c r="H280" s="134">
        <f t="shared" si="34"/>
        <v>120</v>
      </c>
      <c r="I280" s="148" t="str">
        <f t="shared" si="35"/>
        <v/>
      </c>
      <c r="J280" s="148" t="str">
        <f t="shared" si="36"/>
        <v/>
      </c>
      <c r="K280" s="134" t="str">
        <f t="shared" si="37"/>
        <v/>
      </c>
      <c r="L280" s="134">
        <f t="shared" si="38"/>
        <v>0</v>
      </c>
    </row>
    <row r="281" spans="1:12" x14ac:dyDescent="0.25">
      <c r="A281" s="15">
        <v>280</v>
      </c>
      <c r="B281" s="16">
        <f t="shared" si="39"/>
        <v>44573</v>
      </c>
      <c r="C281" s="15">
        <v>16</v>
      </c>
      <c r="D281" s="34" t="str">
        <f t="shared" si="32"/>
        <v>ASET</v>
      </c>
      <c r="E281" s="177">
        <v>20</v>
      </c>
      <c r="F281" s="137">
        <f t="shared" si="33"/>
        <v>20</v>
      </c>
      <c r="G281" s="148" t="str">
        <f>IF(VLOOKUP($A281,HourEndingOutage!$B$3:$F$746,5,0)="Outage","Outage","")</f>
        <v/>
      </c>
      <c r="H281" s="134">
        <f t="shared" si="34"/>
        <v>120</v>
      </c>
      <c r="I281" s="148" t="str">
        <f t="shared" si="35"/>
        <v/>
      </c>
      <c r="J281" s="148" t="str">
        <f t="shared" si="36"/>
        <v/>
      </c>
      <c r="K281" s="134" t="str">
        <f t="shared" si="37"/>
        <v/>
      </c>
      <c r="L281" s="134">
        <f t="shared" si="38"/>
        <v>0</v>
      </c>
    </row>
    <row r="282" spans="1:12" x14ac:dyDescent="0.25">
      <c r="A282" s="15">
        <v>281</v>
      </c>
      <c r="B282" s="16">
        <f t="shared" si="39"/>
        <v>44573</v>
      </c>
      <c r="C282" s="15">
        <v>17</v>
      </c>
      <c r="D282" s="34" t="str">
        <f t="shared" si="32"/>
        <v>ASET</v>
      </c>
      <c r="E282" s="177">
        <v>20</v>
      </c>
      <c r="F282" s="137">
        <f t="shared" si="33"/>
        <v>20</v>
      </c>
      <c r="G282" s="148" t="str">
        <f>IF(VLOOKUP($A282,HourEndingOutage!$B$3:$F$746,5,0)="Outage","Outage","")</f>
        <v/>
      </c>
      <c r="H282" s="134">
        <f t="shared" si="34"/>
        <v>120</v>
      </c>
      <c r="I282" s="148" t="str">
        <f t="shared" si="35"/>
        <v/>
      </c>
      <c r="J282" s="148" t="str">
        <f t="shared" si="36"/>
        <v/>
      </c>
      <c r="K282" s="134" t="str">
        <f t="shared" si="37"/>
        <v/>
      </c>
      <c r="L282" s="134">
        <f t="shared" si="38"/>
        <v>0</v>
      </c>
    </row>
    <row r="283" spans="1:12" x14ac:dyDescent="0.25">
      <c r="A283" s="15">
        <v>282</v>
      </c>
      <c r="B283" s="16">
        <f t="shared" si="39"/>
        <v>44573</v>
      </c>
      <c r="C283" s="15">
        <v>18</v>
      </c>
      <c r="D283" s="34" t="str">
        <f t="shared" si="32"/>
        <v>ASET</v>
      </c>
      <c r="E283" s="177">
        <v>20</v>
      </c>
      <c r="F283" s="137">
        <f t="shared" si="33"/>
        <v>20</v>
      </c>
      <c r="G283" s="148" t="str">
        <f>IF(VLOOKUP($A283,HourEndingOutage!$B$3:$F$746,5,0)="Outage","Outage","")</f>
        <v/>
      </c>
      <c r="H283" s="134">
        <f t="shared" si="34"/>
        <v>120</v>
      </c>
      <c r="I283" s="148" t="str">
        <f t="shared" si="35"/>
        <v/>
      </c>
      <c r="J283" s="148" t="str">
        <f t="shared" si="36"/>
        <v/>
      </c>
      <c r="K283" s="134" t="str">
        <f t="shared" si="37"/>
        <v/>
      </c>
      <c r="L283" s="134">
        <f t="shared" si="38"/>
        <v>0</v>
      </c>
    </row>
    <row r="284" spans="1:12" x14ac:dyDescent="0.25">
      <c r="A284" s="15">
        <v>283</v>
      </c>
      <c r="B284" s="16">
        <f t="shared" si="39"/>
        <v>44573</v>
      </c>
      <c r="C284" s="15">
        <v>19</v>
      </c>
      <c r="D284" s="34" t="str">
        <f t="shared" si="32"/>
        <v>ASET</v>
      </c>
      <c r="E284" s="177">
        <v>20</v>
      </c>
      <c r="F284" s="137">
        <f t="shared" si="33"/>
        <v>20</v>
      </c>
      <c r="G284" s="148" t="str">
        <f>IF(VLOOKUP($A284,HourEndingOutage!$B$3:$F$746,5,0)="Outage","Outage","")</f>
        <v/>
      </c>
      <c r="H284" s="134">
        <f t="shared" si="34"/>
        <v>120</v>
      </c>
      <c r="I284" s="148" t="str">
        <f t="shared" si="35"/>
        <v/>
      </c>
      <c r="J284" s="148" t="str">
        <f t="shared" si="36"/>
        <v/>
      </c>
      <c r="K284" s="134" t="str">
        <f t="shared" si="37"/>
        <v/>
      </c>
      <c r="L284" s="134">
        <f t="shared" si="38"/>
        <v>0</v>
      </c>
    </row>
    <row r="285" spans="1:12" x14ac:dyDescent="0.25">
      <c r="A285" s="15">
        <v>284</v>
      </c>
      <c r="B285" s="16">
        <f t="shared" si="39"/>
        <v>44573</v>
      </c>
      <c r="C285" s="15">
        <v>20</v>
      </c>
      <c r="D285" s="34" t="str">
        <f t="shared" si="32"/>
        <v>ASET</v>
      </c>
      <c r="E285" s="177">
        <v>20</v>
      </c>
      <c r="F285" s="137">
        <f t="shared" si="33"/>
        <v>20</v>
      </c>
      <c r="G285" s="148" t="str">
        <f>IF(VLOOKUP($A285,HourEndingOutage!$B$3:$F$746,5,0)="Outage","Outage","")</f>
        <v/>
      </c>
      <c r="H285" s="134">
        <f t="shared" si="34"/>
        <v>120</v>
      </c>
      <c r="I285" s="148" t="str">
        <f t="shared" si="35"/>
        <v/>
      </c>
      <c r="J285" s="148" t="str">
        <f t="shared" si="36"/>
        <v/>
      </c>
      <c r="K285" s="134" t="str">
        <f t="shared" si="37"/>
        <v/>
      </c>
      <c r="L285" s="134">
        <f t="shared" si="38"/>
        <v>0</v>
      </c>
    </row>
    <row r="286" spans="1:12" x14ac:dyDescent="0.25">
      <c r="A286" s="15">
        <v>285</v>
      </c>
      <c r="B286" s="16">
        <f t="shared" si="39"/>
        <v>44573</v>
      </c>
      <c r="C286" s="15">
        <v>21</v>
      </c>
      <c r="D286" s="34" t="str">
        <f t="shared" si="32"/>
        <v>ASET</v>
      </c>
      <c r="E286" s="177">
        <v>20</v>
      </c>
      <c r="F286" s="137">
        <f t="shared" si="33"/>
        <v>20</v>
      </c>
      <c r="G286" s="148" t="str">
        <f>IF(VLOOKUP($A286,HourEndingOutage!$B$3:$F$746,5,0)="Outage","Outage","")</f>
        <v/>
      </c>
      <c r="H286" s="134">
        <f t="shared" si="34"/>
        <v>120</v>
      </c>
      <c r="I286" s="148" t="str">
        <f t="shared" si="35"/>
        <v/>
      </c>
      <c r="J286" s="148" t="str">
        <f t="shared" si="36"/>
        <v/>
      </c>
      <c r="K286" s="134" t="str">
        <f t="shared" si="37"/>
        <v/>
      </c>
      <c r="L286" s="134">
        <f t="shared" si="38"/>
        <v>0</v>
      </c>
    </row>
    <row r="287" spans="1:12" x14ac:dyDescent="0.25">
      <c r="A287" s="15">
        <v>286</v>
      </c>
      <c r="B287" s="16">
        <f t="shared" si="39"/>
        <v>44573</v>
      </c>
      <c r="C287" s="15">
        <v>22</v>
      </c>
      <c r="D287" s="34" t="str">
        <f t="shared" si="32"/>
        <v>ASET</v>
      </c>
      <c r="E287" s="177">
        <v>20</v>
      </c>
      <c r="F287" s="137">
        <f t="shared" si="33"/>
        <v>20</v>
      </c>
      <c r="G287" s="148" t="str">
        <f>IF(VLOOKUP($A287,HourEndingOutage!$B$3:$F$746,5,0)="Outage","Outage","")</f>
        <v/>
      </c>
      <c r="H287" s="134">
        <f t="shared" si="34"/>
        <v>120</v>
      </c>
      <c r="I287" s="148" t="str">
        <f t="shared" si="35"/>
        <v/>
      </c>
      <c r="J287" s="148" t="str">
        <f t="shared" si="36"/>
        <v/>
      </c>
      <c r="K287" s="134" t="str">
        <f t="shared" si="37"/>
        <v/>
      </c>
      <c r="L287" s="134">
        <f t="shared" si="38"/>
        <v>0</v>
      </c>
    </row>
    <row r="288" spans="1:12" x14ac:dyDescent="0.25">
      <c r="A288" s="15">
        <v>287</v>
      </c>
      <c r="B288" s="16">
        <f t="shared" si="39"/>
        <v>44573</v>
      </c>
      <c r="C288" s="15">
        <v>23</v>
      </c>
      <c r="D288" s="34" t="str">
        <f t="shared" si="32"/>
        <v>ASET</v>
      </c>
      <c r="E288" s="177">
        <v>20</v>
      </c>
      <c r="F288" s="137">
        <f t="shared" si="33"/>
        <v>20</v>
      </c>
      <c r="G288" s="148" t="str">
        <f>IF(VLOOKUP($A288,HourEndingOutage!$B$3:$F$746,5,0)="Outage","Outage","")</f>
        <v/>
      </c>
      <c r="H288" s="134">
        <f t="shared" si="34"/>
        <v>120</v>
      </c>
      <c r="I288" s="148" t="str">
        <f t="shared" si="35"/>
        <v/>
      </c>
      <c r="J288" s="148" t="str">
        <f t="shared" si="36"/>
        <v/>
      </c>
      <c r="K288" s="134" t="str">
        <f t="shared" si="37"/>
        <v/>
      </c>
      <c r="L288" s="134">
        <f t="shared" si="38"/>
        <v>0</v>
      </c>
    </row>
    <row r="289" spans="1:12" x14ac:dyDescent="0.25">
      <c r="A289" s="15">
        <v>288</v>
      </c>
      <c r="B289" s="16">
        <f t="shared" si="39"/>
        <v>44573</v>
      </c>
      <c r="C289" s="15">
        <v>24</v>
      </c>
      <c r="D289" s="34" t="str">
        <f t="shared" si="32"/>
        <v>ASET</v>
      </c>
      <c r="E289" s="177">
        <v>20</v>
      </c>
      <c r="F289" s="137">
        <f t="shared" si="33"/>
        <v>20</v>
      </c>
      <c r="G289" s="148" t="str">
        <f>IF(VLOOKUP($A289,HourEndingOutage!$B$3:$F$746,5,0)="Outage","Outage","")</f>
        <v/>
      </c>
      <c r="H289" s="134">
        <f t="shared" si="34"/>
        <v>120</v>
      </c>
      <c r="I289" s="148" t="str">
        <f t="shared" si="35"/>
        <v/>
      </c>
      <c r="J289" s="148" t="str">
        <f t="shared" si="36"/>
        <v/>
      </c>
      <c r="K289" s="134" t="str">
        <f t="shared" si="37"/>
        <v/>
      </c>
      <c r="L289" s="134">
        <f t="shared" si="38"/>
        <v>0</v>
      </c>
    </row>
    <row r="290" spans="1:12" x14ac:dyDescent="0.25">
      <c r="A290" s="15">
        <v>289</v>
      </c>
      <c r="B290" s="16">
        <f t="shared" si="39"/>
        <v>44574</v>
      </c>
      <c r="C290" s="15">
        <v>1</v>
      </c>
      <c r="D290" s="34" t="str">
        <f t="shared" si="32"/>
        <v>ASET</v>
      </c>
      <c r="E290" s="177">
        <v>20</v>
      </c>
      <c r="F290" s="137">
        <f t="shared" si="33"/>
        <v>20</v>
      </c>
      <c r="G290" s="148" t="str">
        <f>IF(VLOOKUP($A290,HourEndingOutage!$B$3:$F$746,5,0)="Outage","Outage","")</f>
        <v/>
      </c>
      <c r="H290" s="134">
        <f t="shared" si="34"/>
        <v>120</v>
      </c>
      <c r="I290" s="148" t="str">
        <f t="shared" si="35"/>
        <v/>
      </c>
      <c r="J290" s="148" t="str">
        <f t="shared" si="36"/>
        <v/>
      </c>
      <c r="K290" s="134" t="str">
        <f t="shared" si="37"/>
        <v/>
      </c>
      <c r="L290" s="134">
        <f t="shared" si="38"/>
        <v>0</v>
      </c>
    </row>
    <row r="291" spans="1:12" x14ac:dyDescent="0.25">
      <c r="A291" s="15">
        <v>290</v>
      </c>
      <c r="B291" s="16">
        <f t="shared" si="39"/>
        <v>44574</v>
      </c>
      <c r="C291" s="15">
        <v>2</v>
      </c>
      <c r="D291" s="34" t="str">
        <f t="shared" si="32"/>
        <v>ASET</v>
      </c>
      <c r="E291" s="177">
        <v>20</v>
      </c>
      <c r="F291" s="137">
        <f t="shared" si="33"/>
        <v>20</v>
      </c>
      <c r="G291" s="148" t="str">
        <f>IF(VLOOKUP($A291,HourEndingOutage!$B$3:$F$746,5,0)="Outage","Outage","")</f>
        <v/>
      </c>
      <c r="H291" s="134">
        <f t="shared" si="34"/>
        <v>120</v>
      </c>
      <c r="I291" s="148" t="str">
        <f t="shared" si="35"/>
        <v/>
      </c>
      <c r="J291" s="148" t="str">
        <f t="shared" si="36"/>
        <v/>
      </c>
      <c r="K291" s="134" t="str">
        <f t="shared" si="37"/>
        <v/>
      </c>
      <c r="L291" s="134">
        <f t="shared" si="38"/>
        <v>0</v>
      </c>
    </row>
    <row r="292" spans="1:12" x14ac:dyDescent="0.25">
      <c r="A292" s="15">
        <v>291</v>
      </c>
      <c r="B292" s="16">
        <f t="shared" si="39"/>
        <v>44574</v>
      </c>
      <c r="C292" s="15">
        <v>3</v>
      </c>
      <c r="D292" s="34" t="str">
        <f t="shared" si="32"/>
        <v>ASET</v>
      </c>
      <c r="E292" s="177">
        <v>20</v>
      </c>
      <c r="F292" s="137">
        <f t="shared" si="33"/>
        <v>20</v>
      </c>
      <c r="G292" s="148" t="str">
        <f>IF(VLOOKUP($A292,HourEndingOutage!$B$3:$F$746,5,0)="Outage","Outage","")</f>
        <v/>
      </c>
      <c r="H292" s="134">
        <f t="shared" si="34"/>
        <v>120</v>
      </c>
      <c r="I292" s="148" t="str">
        <f t="shared" si="35"/>
        <v/>
      </c>
      <c r="J292" s="148" t="str">
        <f t="shared" si="36"/>
        <v/>
      </c>
      <c r="K292" s="134" t="str">
        <f t="shared" si="37"/>
        <v/>
      </c>
      <c r="L292" s="134">
        <f t="shared" si="38"/>
        <v>0</v>
      </c>
    </row>
    <row r="293" spans="1:12" x14ac:dyDescent="0.25">
      <c r="A293" s="15">
        <v>292</v>
      </c>
      <c r="B293" s="16">
        <f t="shared" si="39"/>
        <v>44574</v>
      </c>
      <c r="C293" s="15">
        <v>4</v>
      </c>
      <c r="D293" s="34" t="str">
        <f t="shared" si="32"/>
        <v>ASET</v>
      </c>
      <c r="E293" s="177">
        <v>20</v>
      </c>
      <c r="F293" s="137">
        <f t="shared" si="33"/>
        <v>20</v>
      </c>
      <c r="G293" s="148" t="str">
        <f>IF(VLOOKUP($A293,HourEndingOutage!$B$3:$F$746,5,0)="Outage","Outage","")</f>
        <v/>
      </c>
      <c r="H293" s="134">
        <f t="shared" si="34"/>
        <v>120</v>
      </c>
      <c r="I293" s="148" t="str">
        <f t="shared" si="35"/>
        <v/>
      </c>
      <c r="J293" s="148" t="str">
        <f t="shared" si="36"/>
        <v/>
      </c>
      <c r="K293" s="134" t="str">
        <f t="shared" si="37"/>
        <v/>
      </c>
      <c r="L293" s="134">
        <f t="shared" si="38"/>
        <v>0</v>
      </c>
    </row>
    <row r="294" spans="1:12" x14ac:dyDescent="0.25">
      <c r="A294" s="15">
        <v>293</v>
      </c>
      <c r="B294" s="16">
        <f t="shared" si="39"/>
        <v>44574</v>
      </c>
      <c r="C294" s="15">
        <v>5</v>
      </c>
      <c r="D294" s="34" t="str">
        <f t="shared" si="32"/>
        <v>ASET</v>
      </c>
      <c r="E294" s="177">
        <v>20</v>
      </c>
      <c r="F294" s="137">
        <f t="shared" si="33"/>
        <v>20</v>
      </c>
      <c r="G294" s="148" t="str">
        <f>IF(VLOOKUP($A294,HourEndingOutage!$B$3:$F$746,5,0)="Outage","Outage","")</f>
        <v/>
      </c>
      <c r="H294" s="134">
        <f t="shared" si="34"/>
        <v>120</v>
      </c>
      <c r="I294" s="148" t="str">
        <f t="shared" si="35"/>
        <v/>
      </c>
      <c r="J294" s="148" t="str">
        <f t="shared" si="36"/>
        <v/>
      </c>
      <c r="K294" s="134" t="str">
        <f t="shared" si="37"/>
        <v/>
      </c>
      <c r="L294" s="134">
        <f t="shared" si="38"/>
        <v>0</v>
      </c>
    </row>
    <row r="295" spans="1:12" x14ac:dyDescent="0.25">
      <c r="A295" s="15">
        <v>294</v>
      </c>
      <c r="B295" s="16">
        <f t="shared" si="39"/>
        <v>44574</v>
      </c>
      <c r="C295" s="15">
        <v>6</v>
      </c>
      <c r="D295" s="34" t="str">
        <f t="shared" si="32"/>
        <v>ASET</v>
      </c>
      <c r="E295" s="177">
        <v>20</v>
      </c>
      <c r="F295" s="137">
        <f t="shared" si="33"/>
        <v>20</v>
      </c>
      <c r="G295" s="148" t="str">
        <f>IF(VLOOKUP($A295,HourEndingOutage!$B$3:$F$746,5,0)="Outage","Outage","")</f>
        <v/>
      </c>
      <c r="H295" s="134">
        <f t="shared" si="34"/>
        <v>120</v>
      </c>
      <c r="I295" s="148" t="str">
        <f t="shared" si="35"/>
        <v/>
      </c>
      <c r="J295" s="148" t="str">
        <f t="shared" si="36"/>
        <v/>
      </c>
      <c r="K295" s="134" t="str">
        <f t="shared" si="37"/>
        <v/>
      </c>
      <c r="L295" s="134">
        <f t="shared" si="38"/>
        <v>0</v>
      </c>
    </row>
    <row r="296" spans="1:12" x14ac:dyDescent="0.25">
      <c r="A296" s="15">
        <v>295</v>
      </c>
      <c r="B296" s="16">
        <f t="shared" si="39"/>
        <v>44574</v>
      </c>
      <c r="C296" s="15">
        <v>7</v>
      </c>
      <c r="D296" s="34" t="str">
        <f t="shared" si="32"/>
        <v>ASET</v>
      </c>
      <c r="E296" s="177">
        <v>20</v>
      </c>
      <c r="F296" s="137">
        <f t="shared" si="33"/>
        <v>20</v>
      </c>
      <c r="G296" s="148" t="str">
        <f>IF(VLOOKUP($A296,HourEndingOutage!$B$3:$F$746,5,0)="Outage","Outage","")</f>
        <v/>
      </c>
      <c r="H296" s="134">
        <f t="shared" si="34"/>
        <v>120</v>
      </c>
      <c r="I296" s="148" t="str">
        <f t="shared" si="35"/>
        <v/>
      </c>
      <c r="J296" s="148" t="str">
        <f t="shared" si="36"/>
        <v/>
      </c>
      <c r="K296" s="134" t="str">
        <f t="shared" si="37"/>
        <v/>
      </c>
      <c r="L296" s="134">
        <f t="shared" si="38"/>
        <v>0</v>
      </c>
    </row>
    <row r="297" spans="1:12" x14ac:dyDescent="0.25">
      <c r="A297" s="15">
        <v>296</v>
      </c>
      <c r="B297" s="16">
        <f t="shared" si="39"/>
        <v>44574</v>
      </c>
      <c r="C297" s="15">
        <v>8</v>
      </c>
      <c r="D297" s="34" t="str">
        <f t="shared" si="32"/>
        <v>ASET</v>
      </c>
      <c r="E297" s="177">
        <v>20</v>
      </c>
      <c r="F297" s="137">
        <f t="shared" si="33"/>
        <v>20</v>
      </c>
      <c r="G297" s="148" t="str">
        <f>IF(VLOOKUP($A297,HourEndingOutage!$B$3:$F$746,5,0)="Outage","Outage","")</f>
        <v/>
      </c>
      <c r="H297" s="134">
        <f t="shared" si="34"/>
        <v>120</v>
      </c>
      <c r="I297" s="148" t="str">
        <f t="shared" si="35"/>
        <v/>
      </c>
      <c r="J297" s="148" t="str">
        <f t="shared" si="36"/>
        <v/>
      </c>
      <c r="K297" s="134" t="str">
        <f t="shared" si="37"/>
        <v/>
      </c>
      <c r="L297" s="134">
        <f t="shared" si="38"/>
        <v>0</v>
      </c>
    </row>
    <row r="298" spans="1:12" x14ac:dyDescent="0.25">
      <c r="A298" s="15">
        <v>297</v>
      </c>
      <c r="B298" s="16">
        <f t="shared" si="39"/>
        <v>44574</v>
      </c>
      <c r="C298" s="15">
        <v>9</v>
      </c>
      <c r="D298" s="34" t="str">
        <f t="shared" si="32"/>
        <v>ASET</v>
      </c>
      <c r="E298" s="177">
        <v>20</v>
      </c>
      <c r="F298" s="137">
        <f t="shared" si="33"/>
        <v>20</v>
      </c>
      <c r="G298" s="148" t="str">
        <f>IF(VLOOKUP($A298,HourEndingOutage!$B$3:$F$746,5,0)="Outage","Outage","")</f>
        <v/>
      </c>
      <c r="H298" s="134">
        <f t="shared" si="34"/>
        <v>120</v>
      </c>
      <c r="I298" s="148" t="str">
        <f t="shared" si="35"/>
        <v/>
      </c>
      <c r="J298" s="148" t="str">
        <f t="shared" si="36"/>
        <v/>
      </c>
      <c r="K298" s="134" t="str">
        <f t="shared" si="37"/>
        <v/>
      </c>
      <c r="L298" s="134">
        <f t="shared" si="38"/>
        <v>0</v>
      </c>
    </row>
    <row r="299" spans="1:12" x14ac:dyDescent="0.25">
      <c r="A299" s="15">
        <v>298</v>
      </c>
      <c r="B299" s="16">
        <f t="shared" si="39"/>
        <v>44574</v>
      </c>
      <c r="C299" s="15">
        <v>10</v>
      </c>
      <c r="D299" s="34" t="str">
        <f t="shared" si="32"/>
        <v>ASET</v>
      </c>
      <c r="E299" s="177">
        <v>20</v>
      </c>
      <c r="F299" s="137">
        <f t="shared" si="33"/>
        <v>20</v>
      </c>
      <c r="G299" s="148" t="str">
        <f>IF(VLOOKUP($A299,HourEndingOutage!$B$3:$F$746,5,0)="Outage","Outage","")</f>
        <v/>
      </c>
      <c r="H299" s="134">
        <f t="shared" si="34"/>
        <v>120</v>
      </c>
      <c r="I299" s="148" t="str">
        <f t="shared" si="35"/>
        <v/>
      </c>
      <c r="J299" s="148" t="str">
        <f t="shared" si="36"/>
        <v/>
      </c>
      <c r="K299" s="134" t="str">
        <f t="shared" si="37"/>
        <v/>
      </c>
      <c r="L299" s="134">
        <f t="shared" si="38"/>
        <v>0</v>
      </c>
    </row>
    <row r="300" spans="1:12" x14ac:dyDescent="0.25">
      <c r="A300" s="15">
        <v>299</v>
      </c>
      <c r="B300" s="16">
        <f t="shared" si="39"/>
        <v>44574</v>
      </c>
      <c r="C300" s="15">
        <v>11</v>
      </c>
      <c r="D300" s="34" t="str">
        <f t="shared" si="32"/>
        <v>ASET</v>
      </c>
      <c r="E300" s="177">
        <v>20</v>
      </c>
      <c r="F300" s="137">
        <f t="shared" si="33"/>
        <v>20</v>
      </c>
      <c r="G300" s="148" t="str">
        <f>IF(VLOOKUP($A300,HourEndingOutage!$B$3:$F$746,5,0)="Outage","Outage","")</f>
        <v/>
      </c>
      <c r="H300" s="134">
        <f t="shared" si="34"/>
        <v>120</v>
      </c>
      <c r="I300" s="148" t="str">
        <f t="shared" si="35"/>
        <v/>
      </c>
      <c r="J300" s="148" t="str">
        <f t="shared" si="36"/>
        <v/>
      </c>
      <c r="K300" s="134" t="str">
        <f t="shared" si="37"/>
        <v/>
      </c>
      <c r="L300" s="134">
        <f t="shared" si="38"/>
        <v>0</v>
      </c>
    </row>
    <row r="301" spans="1:12" x14ac:dyDescent="0.25">
      <c r="A301" s="15">
        <v>300</v>
      </c>
      <c r="B301" s="16">
        <f t="shared" si="39"/>
        <v>44574</v>
      </c>
      <c r="C301" s="15">
        <v>12</v>
      </c>
      <c r="D301" s="34" t="str">
        <f t="shared" si="32"/>
        <v>ASET</v>
      </c>
      <c r="E301" s="177">
        <v>20</v>
      </c>
      <c r="F301" s="137">
        <f t="shared" si="33"/>
        <v>20</v>
      </c>
      <c r="G301" s="148" t="str">
        <f>IF(VLOOKUP($A301,HourEndingOutage!$B$3:$F$746,5,0)="Outage","Outage","")</f>
        <v/>
      </c>
      <c r="H301" s="134">
        <f t="shared" si="34"/>
        <v>120</v>
      </c>
      <c r="I301" s="148" t="str">
        <f t="shared" si="35"/>
        <v/>
      </c>
      <c r="J301" s="148" t="str">
        <f t="shared" si="36"/>
        <v/>
      </c>
      <c r="K301" s="134" t="str">
        <f t="shared" si="37"/>
        <v/>
      </c>
      <c r="L301" s="134">
        <f t="shared" si="38"/>
        <v>0</v>
      </c>
    </row>
    <row r="302" spans="1:12" x14ac:dyDescent="0.25">
      <c r="A302" s="15">
        <v>301</v>
      </c>
      <c r="B302" s="16">
        <f t="shared" si="39"/>
        <v>44574</v>
      </c>
      <c r="C302" s="15">
        <v>13</v>
      </c>
      <c r="D302" s="34" t="str">
        <f t="shared" si="32"/>
        <v>ASET</v>
      </c>
      <c r="E302" s="177">
        <v>20</v>
      </c>
      <c r="F302" s="137">
        <f t="shared" si="33"/>
        <v>20</v>
      </c>
      <c r="G302" s="148" t="str">
        <f>IF(VLOOKUP($A302,HourEndingOutage!$B$3:$F$746,5,0)="Outage","Outage","")</f>
        <v/>
      </c>
      <c r="H302" s="134">
        <f t="shared" si="34"/>
        <v>120</v>
      </c>
      <c r="I302" s="148" t="str">
        <f t="shared" si="35"/>
        <v/>
      </c>
      <c r="J302" s="148" t="str">
        <f t="shared" si="36"/>
        <v/>
      </c>
      <c r="K302" s="134" t="str">
        <f t="shared" si="37"/>
        <v/>
      </c>
      <c r="L302" s="134">
        <f t="shared" si="38"/>
        <v>0</v>
      </c>
    </row>
    <row r="303" spans="1:12" x14ac:dyDescent="0.25">
      <c r="A303" s="15">
        <v>302</v>
      </c>
      <c r="B303" s="16">
        <f t="shared" si="39"/>
        <v>44574</v>
      </c>
      <c r="C303" s="15">
        <v>14</v>
      </c>
      <c r="D303" s="34" t="str">
        <f t="shared" si="32"/>
        <v>ASET</v>
      </c>
      <c r="E303" s="177">
        <v>20</v>
      </c>
      <c r="F303" s="137">
        <f t="shared" si="33"/>
        <v>20</v>
      </c>
      <c r="G303" s="148" t="str">
        <f>IF(VLOOKUP($A303,HourEndingOutage!$B$3:$F$746,5,0)="Outage","Outage","")</f>
        <v/>
      </c>
      <c r="H303" s="134">
        <f t="shared" si="34"/>
        <v>120</v>
      </c>
      <c r="I303" s="148" t="str">
        <f t="shared" si="35"/>
        <v/>
      </c>
      <c r="J303" s="148" t="str">
        <f t="shared" si="36"/>
        <v/>
      </c>
      <c r="K303" s="134" t="str">
        <f t="shared" si="37"/>
        <v/>
      </c>
      <c r="L303" s="134">
        <f t="shared" si="38"/>
        <v>0</v>
      </c>
    </row>
    <row r="304" spans="1:12" x14ac:dyDescent="0.25">
      <c r="A304" s="15">
        <v>303</v>
      </c>
      <c r="B304" s="16">
        <f t="shared" si="39"/>
        <v>44574</v>
      </c>
      <c r="C304" s="15">
        <v>15</v>
      </c>
      <c r="D304" s="34" t="str">
        <f t="shared" si="32"/>
        <v>ASET</v>
      </c>
      <c r="E304" s="177">
        <v>20</v>
      </c>
      <c r="F304" s="137">
        <f t="shared" si="33"/>
        <v>20</v>
      </c>
      <c r="G304" s="148" t="str">
        <f>IF(VLOOKUP($A304,HourEndingOutage!$B$3:$F$746,5,0)="Outage","Outage","")</f>
        <v/>
      </c>
      <c r="H304" s="134">
        <f t="shared" si="34"/>
        <v>120</v>
      </c>
      <c r="I304" s="148" t="str">
        <f t="shared" si="35"/>
        <v/>
      </c>
      <c r="J304" s="148" t="str">
        <f t="shared" si="36"/>
        <v/>
      </c>
      <c r="K304" s="134" t="str">
        <f t="shared" si="37"/>
        <v/>
      </c>
      <c r="L304" s="134">
        <f t="shared" si="38"/>
        <v>0</v>
      </c>
    </row>
    <row r="305" spans="1:12" x14ac:dyDescent="0.25">
      <c r="A305" s="15">
        <v>304</v>
      </c>
      <c r="B305" s="16">
        <f t="shared" si="39"/>
        <v>44574</v>
      </c>
      <c r="C305" s="15">
        <v>16</v>
      </c>
      <c r="D305" s="34" t="str">
        <f t="shared" si="32"/>
        <v>ASET</v>
      </c>
      <c r="E305" s="177">
        <v>20</v>
      </c>
      <c r="F305" s="137">
        <f t="shared" si="33"/>
        <v>20</v>
      </c>
      <c r="G305" s="148" t="str">
        <f>IF(VLOOKUP($A305,HourEndingOutage!$B$3:$F$746,5,0)="Outage","Outage","")</f>
        <v/>
      </c>
      <c r="H305" s="134">
        <f t="shared" si="34"/>
        <v>120</v>
      </c>
      <c r="I305" s="148" t="str">
        <f t="shared" si="35"/>
        <v/>
      </c>
      <c r="J305" s="148" t="str">
        <f t="shared" si="36"/>
        <v/>
      </c>
      <c r="K305" s="134" t="str">
        <f t="shared" si="37"/>
        <v/>
      </c>
      <c r="L305" s="134">
        <f t="shared" si="38"/>
        <v>0</v>
      </c>
    </row>
    <row r="306" spans="1:12" x14ac:dyDescent="0.25">
      <c r="A306" s="15">
        <v>305</v>
      </c>
      <c r="B306" s="16">
        <f t="shared" si="39"/>
        <v>44574</v>
      </c>
      <c r="C306" s="15">
        <v>17</v>
      </c>
      <c r="D306" s="34" t="str">
        <f t="shared" si="32"/>
        <v>ASET</v>
      </c>
      <c r="E306" s="177">
        <v>20</v>
      </c>
      <c r="F306" s="137">
        <f t="shared" si="33"/>
        <v>20</v>
      </c>
      <c r="G306" s="148" t="str">
        <f>IF(VLOOKUP($A306,HourEndingOutage!$B$3:$F$746,5,0)="Outage","Outage","")</f>
        <v/>
      </c>
      <c r="H306" s="134">
        <f t="shared" si="34"/>
        <v>120</v>
      </c>
      <c r="I306" s="148" t="str">
        <f t="shared" si="35"/>
        <v/>
      </c>
      <c r="J306" s="148" t="str">
        <f t="shared" si="36"/>
        <v/>
      </c>
      <c r="K306" s="134" t="str">
        <f t="shared" si="37"/>
        <v/>
      </c>
      <c r="L306" s="134">
        <f t="shared" si="38"/>
        <v>0</v>
      </c>
    </row>
    <row r="307" spans="1:12" x14ac:dyDescent="0.25">
      <c r="A307" s="15">
        <v>306</v>
      </c>
      <c r="B307" s="16">
        <f t="shared" si="39"/>
        <v>44574</v>
      </c>
      <c r="C307" s="15">
        <v>18</v>
      </c>
      <c r="D307" s="34" t="str">
        <f t="shared" si="32"/>
        <v>ASET</v>
      </c>
      <c r="E307" s="177">
        <v>20</v>
      </c>
      <c r="F307" s="137">
        <f t="shared" si="33"/>
        <v>20</v>
      </c>
      <c r="G307" s="148" t="str">
        <f>IF(VLOOKUP($A307,HourEndingOutage!$B$3:$F$746,5,0)="Outage","Outage","")</f>
        <v/>
      </c>
      <c r="H307" s="134">
        <f t="shared" si="34"/>
        <v>120</v>
      </c>
      <c r="I307" s="148" t="str">
        <f t="shared" si="35"/>
        <v/>
      </c>
      <c r="J307" s="148" t="str">
        <f t="shared" si="36"/>
        <v/>
      </c>
      <c r="K307" s="134" t="str">
        <f t="shared" si="37"/>
        <v/>
      </c>
      <c r="L307" s="134">
        <f t="shared" si="38"/>
        <v>0</v>
      </c>
    </row>
    <row r="308" spans="1:12" x14ac:dyDescent="0.25">
      <c r="A308" s="15">
        <v>307</v>
      </c>
      <c r="B308" s="16">
        <f t="shared" si="39"/>
        <v>44574</v>
      </c>
      <c r="C308" s="15">
        <v>19</v>
      </c>
      <c r="D308" s="34" t="str">
        <f t="shared" si="32"/>
        <v>ASET</v>
      </c>
      <c r="E308" s="177">
        <v>20</v>
      </c>
      <c r="F308" s="137">
        <f t="shared" si="33"/>
        <v>20</v>
      </c>
      <c r="G308" s="148" t="str">
        <f>IF(VLOOKUP($A308,HourEndingOutage!$B$3:$F$746,5,0)="Outage","Outage","")</f>
        <v/>
      </c>
      <c r="H308" s="134">
        <f t="shared" si="34"/>
        <v>120</v>
      </c>
      <c r="I308" s="148" t="str">
        <f t="shared" si="35"/>
        <v/>
      </c>
      <c r="J308" s="148" t="str">
        <f t="shared" si="36"/>
        <v/>
      </c>
      <c r="K308" s="134" t="str">
        <f t="shared" si="37"/>
        <v/>
      </c>
      <c r="L308" s="134">
        <f t="shared" si="38"/>
        <v>0</v>
      </c>
    </row>
    <row r="309" spans="1:12" x14ac:dyDescent="0.25">
      <c r="A309" s="15">
        <v>308</v>
      </c>
      <c r="B309" s="16">
        <f t="shared" si="39"/>
        <v>44574</v>
      </c>
      <c r="C309" s="15">
        <v>20</v>
      </c>
      <c r="D309" s="34" t="str">
        <f t="shared" si="32"/>
        <v>ASET</v>
      </c>
      <c r="E309" s="177">
        <v>20</v>
      </c>
      <c r="F309" s="137">
        <f t="shared" si="33"/>
        <v>20</v>
      </c>
      <c r="G309" s="148" t="str">
        <f>IF(VLOOKUP($A309,HourEndingOutage!$B$3:$F$746,5,0)="Outage","Outage","")</f>
        <v/>
      </c>
      <c r="H309" s="134">
        <f t="shared" si="34"/>
        <v>120</v>
      </c>
      <c r="I309" s="148" t="str">
        <f t="shared" si="35"/>
        <v/>
      </c>
      <c r="J309" s="148" t="str">
        <f t="shared" si="36"/>
        <v/>
      </c>
      <c r="K309" s="134" t="str">
        <f t="shared" si="37"/>
        <v/>
      </c>
      <c r="L309" s="134">
        <f t="shared" si="38"/>
        <v>0</v>
      </c>
    </row>
    <row r="310" spans="1:12" x14ac:dyDescent="0.25">
      <c r="A310" s="15">
        <v>309</v>
      </c>
      <c r="B310" s="16">
        <f t="shared" si="39"/>
        <v>44574</v>
      </c>
      <c r="C310" s="15">
        <v>21</v>
      </c>
      <c r="D310" s="34" t="str">
        <f t="shared" si="32"/>
        <v>ASET</v>
      </c>
      <c r="E310" s="177">
        <v>20</v>
      </c>
      <c r="F310" s="137">
        <f t="shared" si="33"/>
        <v>20</v>
      </c>
      <c r="G310" s="148" t="str">
        <f>IF(VLOOKUP($A310,HourEndingOutage!$B$3:$F$746,5,0)="Outage","Outage","")</f>
        <v/>
      </c>
      <c r="H310" s="134">
        <f t="shared" si="34"/>
        <v>120</v>
      </c>
      <c r="I310" s="148" t="str">
        <f t="shared" si="35"/>
        <v/>
      </c>
      <c r="J310" s="148" t="str">
        <f t="shared" si="36"/>
        <v/>
      </c>
      <c r="K310" s="134" t="str">
        <f t="shared" si="37"/>
        <v/>
      </c>
      <c r="L310" s="134">
        <f t="shared" si="38"/>
        <v>0</v>
      </c>
    </row>
    <row r="311" spans="1:12" x14ac:dyDescent="0.25">
      <c r="A311" s="15">
        <v>310</v>
      </c>
      <c r="B311" s="16">
        <f t="shared" si="39"/>
        <v>44574</v>
      </c>
      <c r="C311" s="15">
        <v>22</v>
      </c>
      <c r="D311" s="34" t="str">
        <f t="shared" si="32"/>
        <v>ASET</v>
      </c>
      <c r="E311" s="177">
        <v>20</v>
      </c>
      <c r="F311" s="137">
        <f t="shared" si="33"/>
        <v>20</v>
      </c>
      <c r="G311" s="148" t="str">
        <f>IF(VLOOKUP($A311,HourEndingOutage!$B$3:$F$746,5,0)="Outage","Outage","")</f>
        <v/>
      </c>
      <c r="H311" s="134">
        <f t="shared" si="34"/>
        <v>120</v>
      </c>
      <c r="I311" s="148" t="str">
        <f t="shared" si="35"/>
        <v/>
      </c>
      <c r="J311" s="148" t="str">
        <f t="shared" si="36"/>
        <v/>
      </c>
      <c r="K311" s="134" t="str">
        <f t="shared" si="37"/>
        <v/>
      </c>
      <c r="L311" s="134">
        <f t="shared" si="38"/>
        <v>0</v>
      </c>
    </row>
    <row r="312" spans="1:12" x14ac:dyDescent="0.25">
      <c r="A312" s="15">
        <v>311</v>
      </c>
      <c r="B312" s="16">
        <f t="shared" si="39"/>
        <v>44574</v>
      </c>
      <c r="C312" s="15">
        <v>23</v>
      </c>
      <c r="D312" s="34" t="str">
        <f t="shared" si="32"/>
        <v>ASET</v>
      </c>
      <c r="E312" s="177">
        <v>20</v>
      </c>
      <c r="F312" s="137">
        <f t="shared" si="33"/>
        <v>20</v>
      </c>
      <c r="G312" s="148" t="str">
        <f>IF(VLOOKUP($A312,HourEndingOutage!$B$3:$F$746,5,0)="Outage","Outage","")</f>
        <v/>
      </c>
      <c r="H312" s="134">
        <f t="shared" si="34"/>
        <v>120</v>
      </c>
      <c r="I312" s="148" t="str">
        <f t="shared" si="35"/>
        <v/>
      </c>
      <c r="J312" s="148" t="str">
        <f t="shared" si="36"/>
        <v/>
      </c>
      <c r="K312" s="134" t="str">
        <f t="shared" si="37"/>
        <v/>
      </c>
      <c r="L312" s="134">
        <f t="shared" si="38"/>
        <v>0</v>
      </c>
    </row>
    <row r="313" spans="1:12" x14ac:dyDescent="0.25">
      <c r="A313" s="15">
        <v>312</v>
      </c>
      <c r="B313" s="16">
        <f t="shared" si="39"/>
        <v>44574</v>
      </c>
      <c r="C313" s="15">
        <v>24</v>
      </c>
      <c r="D313" s="34" t="str">
        <f t="shared" si="32"/>
        <v>ASET</v>
      </c>
      <c r="E313" s="177">
        <v>20</v>
      </c>
      <c r="F313" s="137">
        <f t="shared" si="33"/>
        <v>20</v>
      </c>
      <c r="G313" s="148" t="str">
        <f>IF(VLOOKUP($A313,HourEndingOutage!$B$3:$F$746,5,0)="Outage","Outage","")</f>
        <v/>
      </c>
      <c r="H313" s="134">
        <f t="shared" si="34"/>
        <v>120</v>
      </c>
      <c r="I313" s="148" t="str">
        <f t="shared" si="35"/>
        <v/>
      </c>
      <c r="J313" s="148" t="str">
        <f t="shared" si="36"/>
        <v/>
      </c>
      <c r="K313" s="134" t="str">
        <f t="shared" si="37"/>
        <v/>
      </c>
      <c r="L313" s="134">
        <f t="shared" si="38"/>
        <v>0</v>
      </c>
    </row>
    <row r="314" spans="1:12" x14ac:dyDescent="0.25">
      <c r="A314" s="15">
        <v>313</v>
      </c>
      <c r="B314" s="16">
        <f t="shared" si="39"/>
        <v>44575</v>
      </c>
      <c r="C314" s="15">
        <v>1</v>
      </c>
      <c r="D314" s="34" t="str">
        <f t="shared" si="32"/>
        <v>ASET</v>
      </c>
      <c r="E314" s="177">
        <v>20</v>
      </c>
      <c r="F314" s="137">
        <f t="shared" si="33"/>
        <v>20</v>
      </c>
      <c r="G314" s="148" t="str">
        <f>IF(VLOOKUP($A314,HourEndingOutage!$B$3:$F$746,5,0)="Outage","Outage","")</f>
        <v/>
      </c>
      <c r="H314" s="134">
        <f t="shared" si="34"/>
        <v>120</v>
      </c>
      <c r="I314" s="148" t="str">
        <f t="shared" si="35"/>
        <v/>
      </c>
      <c r="J314" s="148" t="str">
        <f t="shared" si="36"/>
        <v/>
      </c>
      <c r="K314" s="134" t="str">
        <f t="shared" si="37"/>
        <v/>
      </c>
      <c r="L314" s="134">
        <f t="shared" si="38"/>
        <v>0</v>
      </c>
    </row>
    <row r="315" spans="1:12" x14ac:dyDescent="0.25">
      <c r="A315" s="15">
        <v>314</v>
      </c>
      <c r="B315" s="16">
        <f t="shared" si="39"/>
        <v>44575</v>
      </c>
      <c r="C315" s="15">
        <v>2</v>
      </c>
      <c r="D315" s="34" t="str">
        <f t="shared" si="32"/>
        <v>ASET</v>
      </c>
      <c r="E315" s="177">
        <v>20</v>
      </c>
      <c r="F315" s="137">
        <f t="shared" si="33"/>
        <v>20</v>
      </c>
      <c r="G315" s="148" t="str">
        <f>IF(VLOOKUP($A315,HourEndingOutage!$B$3:$F$746,5,0)="Outage","Outage","")</f>
        <v/>
      </c>
      <c r="H315" s="134">
        <f t="shared" si="34"/>
        <v>120</v>
      </c>
      <c r="I315" s="148" t="str">
        <f t="shared" si="35"/>
        <v/>
      </c>
      <c r="J315" s="148" t="str">
        <f t="shared" si="36"/>
        <v/>
      </c>
      <c r="K315" s="134" t="str">
        <f t="shared" si="37"/>
        <v/>
      </c>
      <c r="L315" s="134">
        <f t="shared" si="38"/>
        <v>0</v>
      </c>
    </row>
    <row r="316" spans="1:12" x14ac:dyDescent="0.25">
      <c r="A316" s="15">
        <v>315</v>
      </c>
      <c r="B316" s="16">
        <f t="shared" si="39"/>
        <v>44575</v>
      </c>
      <c r="C316" s="15">
        <v>3</v>
      </c>
      <c r="D316" s="34" t="str">
        <f t="shared" si="32"/>
        <v>ASET</v>
      </c>
      <c r="E316" s="177">
        <v>20</v>
      </c>
      <c r="F316" s="137">
        <f t="shared" si="33"/>
        <v>20</v>
      </c>
      <c r="G316" s="148" t="str">
        <f>IF(VLOOKUP($A316,HourEndingOutage!$B$3:$F$746,5,0)="Outage","Outage","")</f>
        <v/>
      </c>
      <c r="H316" s="134">
        <f t="shared" si="34"/>
        <v>120</v>
      </c>
      <c r="I316" s="148" t="str">
        <f t="shared" si="35"/>
        <v/>
      </c>
      <c r="J316" s="148" t="str">
        <f t="shared" si="36"/>
        <v/>
      </c>
      <c r="K316" s="134" t="str">
        <f t="shared" si="37"/>
        <v/>
      </c>
      <c r="L316" s="134">
        <f t="shared" si="38"/>
        <v>0</v>
      </c>
    </row>
    <row r="317" spans="1:12" x14ac:dyDescent="0.25">
      <c r="A317" s="15">
        <v>316</v>
      </c>
      <c r="B317" s="16">
        <f t="shared" si="39"/>
        <v>44575</v>
      </c>
      <c r="C317" s="15">
        <v>4</v>
      </c>
      <c r="D317" s="34" t="str">
        <f t="shared" si="32"/>
        <v>ASET</v>
      </c>
      <c r="E317" s="177">
        <v>20</v>
      </c>
      <c r="F317" s="137">
        <f t="shared" si="33"/>
        <v>20</v>
      </c>
      <c r="G317" s="148" t="str">
        <f>IF(VLOOKUP($A317,HourEndingOutage!$B$3:$F$746,5,0)="Outage","Outage","")</f>
        <v/>
      </c>
      <c r="H317" s="134">
        <f t="shared" si="34"/>
        <v>120</v>
      </c>
      <c r="I317" s="148" t="str">
        <f t="shared" si="35"/>
        <v/>
      </c>
      <c r="J317" s="148" t="str">
        <f t="shared" si="36"/>
        <v/>
      </c>
      <c r="K317" s="134" t="str">
        <f t="shared" si="37"/>
        <v/>
      </c>
      <c r="L317" s="134">
        <f t="shared" si="38"/>
        <v>0</v>
      </c>
    </row>
    <row r="318" spans="1:12" x14ac:dyDescent="0.25">
      <c r="A318" s="15">
        <v>317</v>
      </c>
      <c r="B318" s="16">
        <f t="shared" si="39"/>
        <v>44575</v>
      </c>
      <c r="C318" s="15">
        <v>5</v>
      </c>
      <c r="D318" s="34" t="str">
        <f t="shared" si="32"/>
        <v>ASET</v>
      </c>
      <c r="E318" s="177">
        <v>20</v>
      </c>
      <c r="F318" s="137">
        <f t="shared" si="33"/>
        <v>20</v>
      </c>
      <c r="G318" s="148" t="str">
        <f>IF(VLOOKUP($A318,HourEndingOutage!$B$3:$F$746,5,0)="Outage","Outage","")</f>
        <v/>
      </c>
      <c r="H318" s="134">
        <f t="shared" si="34"/>
        <v>120</v>
      </c>
      <c r="I318" s="148" t="str">
        <f t="shared" si="35"/>
        <v/>
      </c>
      <c r="J318" s="148" t="str">
        <f t="shared" si="36"/>
        <v/>
      </c>
      <c r="K318" s="134" t="str">
        <f t="shared" si="37"/>
        <v/>
      </c>
      <c r="L318" s="134">
        <f t="shared" si="38"/>
        <v>0</v>
      </c>
    </row>
    <row r="319" spans="1:12" x14ac:dyDescent="0.25">
      <c r="A319" s="15">
        <v>318</v>
      </c>
      <c r="B319" s="16">
        <f t="shared" si="39"/>
        <v>44575</v>
      </c>
      <c r="C319" s="15">
        <v>6</v>
      </c>
      <c r="D319" s="34" t="str">
        <f t="shared" si="32"/>
        <v>ASET</v>
      </c>
      <c r="E319" s="177">
        <v>20</v>
      </c>
      <c r="F319" s="137">
        <f t="shared" si="33"/>
        <v>20</v>
      </c>
      <c r="G319" s="148" t="str">
        <f>IF(VLOOKUP($A319,HourEndingOutage!$B$3:$F$746,5,0)="Outage","Outage","")</f>
        <v/>
      </c>
      <c r="H319" s="134">
        <f t="shared" si="34"/>
        <v>120</v>
      </c>
      <c r="I319" s="148" t="str">
        <f t="shared" si="35"/>
        <v/>
      </c>
      <c r="J319" s="148" t="str">
        <f t="shared" si="36"/>
        <v/>
      </c>
      <c r="K319" s="134" t="str">
        <f t="shared" si="37"/>
        <v/>
      </c>
      <c r="L319" s="134">
        <f t="shared" si="38"/>
        <v>0</v>
      </c>
    </row>
    <row r="320" spans="1:12" x14ac:dyDescent="0.25">
      <c r="A320" s="15">
        <v>319</v>
      </c>
      <c r="B320" s="16">
        <f t="shared" si="39"/>
        <v>44575</v>
      </c>
      <c r="C320" s="15">
        <v>7</v>
      </c>
      <c r="D320" s="34" t="str">
        <f t="shared" si="32"/>
        <v>ASET</v>
      </c>
      <c r="E320" s="177">
        <v>20</v>
      </c>
      <c r="F320" s="137">
        <f t="shared" si="33"/>
        <v>20</v>
      </c>
      <c r="G320" s="148" t="str">
        <f>IF(VLOOKUP($A320,HourEndingOutage!$B$3:$F$746,5,0)="Outage","Outage","")</f>
        <v/>
      </c>
      <c r="H320" s="134">
        <f t="shared" si="34"/>
        <v>120</v>
      </c>
      <c r="I320" s="148" t="str">
        <f t="shared" si="35"/>
        <v/>
      </c>
      <c r="J320" s="148" t="str">
        <f t="shared" si="36"/>
        <v/>
      </c>
      <c r="K320" s="134" t="str">
        <f t="shared" si="37"/>
        <v/>
      </c>
      <c r="L320" s="134">
        <f t="shared" si="38"/>
        <v>0</v>
      </c>
    </row>
    <row r="321" spans="1:12" x14ac:dyDescent="0.25">
      <c r="A321" s="15">
        <v>320</v>
      </c>
      <c r="B321" s="16">
        <f t="shared" si="39"/>
        <v>44575</v>
      </c>
      <c r="C321" s="15">
        <v>8</v>
      </c>
      <c r="D321" s="34" t="str">
        <f t="shared" si="32"/>
        <v>ASET</v>
      </c>
      <c r="E321" s="177">
        <v>20</v>
      </c>
      <c r="F321" s="137">
        <f t="shared" si="33"/>
        <v>20</v>
      </c>
      <c r="G321" s="148" t="str">
        <f>IF(VLOOKUP($A321,HourEndingOutage!$B$3:$F$746,5,0)="Outage","Outage","")</f>
        <v/>
      </c>
      <c r="H321" s="134">
        <f t="shared" si="34"/>
        <v>120</v>
      </c>
      <c r="I321" s="148" t="str">
        <f t="shared" si="35"/>
        <v/>
      </c>
      <c r="J321" s="148" t="str">
        <f t="shared" si="36"/>
        <v/>
      </c>
      <c r="K321" s="134" t="str">
        <f t="shared" si="37"/>
        <v/>
      </c>
      <c r="L321" s="134">
        <f t="shared" si="38"/>
        <v>0</v>
      </c>
    </row>
    <row r="322" spans="1:12" x14ac:dyDescent="0.25">
      <c r="A322" s="15">
        <v>321</v>
      </c>
      <c r="B322" s="16">
        <f t="shared" si="39"/>
        <v>44575</v>
      </c>
      <c r="C322" s="15">
        <v>9</v>
      </c>
      <c r="D322" s="34" t="str">
        <f t="shared" ref="D322:D385" si="40">Unit</f>
        <v>ASET</v>
      </c>
      <c r="E322" s="177">
        <v>20</v>
      </c>
      <c r="F322" s="137">
        <f t="shared" ref="F322:F385" si="41">MIN(E322,Contract_Volume)</f>
        <v>20</v>
      </c>
      <c r="G322" s="148" t="str">
        <f>IF(VLOOKUP($A322,HourEndingOutage!$B$3:$F$746,5,0)="Outage","Outage","")</f>
        <v/>
      </c>
      <c r="H322" s="134">
        <f t="shared" ref="H322:H385" si="42">IF(G322="Outage",0,F322*Availability)</f>
        <v>120</v>
      </c>
      <c r="I322" s="148" t="str">
        <f t="shared" ref="I322:I385" si="43">IF(ISERROR(VLOOKUP($A322,FTShour,1,0)),"","Yes")</f>
        <v/>
      </c>
      <c r="J322" s="148" t="str">
        <f t="shared" ref="J322:J385" si="44">IF(ISERROR(VLOOKUP($A322,ToleranceExcursionHour,1,0)),"","Yes")</f>
        <v/>
      </c>
      <c r="K322" s="134" t="str">
        <f t="shared" ref="K322:K385" si="45">IF(ISERROR(VLOOKUP($A322,FOAVHour,1,0)),"","Yes")</f>
        <v/>
      </c>
      <c r="L322" s="134">
        <f t="shared" si="38"/>
        <v>0</v>
      </c>
    </row>
    <row r="323" spans="1:12" x14ac:dyDescent="0.25">
      <c r="A323" s="15">
        <v>322</v>
      </c>
      <c r="B323" s="16">
        <f t="shared" si="39"/>
        <v>44575</v>
      </c>
      <c r="C323" s="15">
        <v>10</v>
      </c>
      <c r="D323" s="34" t="str">
        <f t="shared" si="40"/>
        <v>ASET</v>
      </c>
      <c r="E323" s="177">
        <v>20</v>
      </c>
      <c r="F323" s="137">
        <f t="shared" si="41"/>
        <v>20</v>
      </c>
      <c r="G323" s="148" t="str">
        <f>IF(VLOOKUP($A323,HourEndingOutage!$B$3:$F$746,5,0)="Outage","Outage","")</f>
        <v/>
      </c>
      <c r="H323" s="134">
        <f t="shared" si="42"/>
        <v>120</v>
      </c>
      <c r="I323" s="148" t="str">
        <f t="shared" si="43"/>
        <v/>
      </c>
      <c r="J323" s="148" t="str">
        <f t="shared" si="44"/>
        <v/>
      </c>
      <c r="K323" s="134" t="str">
        <f t="shared" si="45"/>
        <v/>
      </c>
      <c r="L323" s="134">
        <f t="shared" ref="L323:L386" si="46">IF(OR(I323="Yes",J323="Yes",K323="Yes")=TRUE,-$H323,0)</f>
        <v>0</v>
      </c>
    </row>
    <row r="324" spans="1:12" x14ac:dyDescent="0.25">
      <c r="A324" s="15">
        <v>323</v>
      </c>
      <c r="B324" s="16">
        <f t="shared" ref="B324:B387" si="47">IF(C324&gt;C323,B323,B323+1)</f>
        <v>44575</v>
      </c>
      <c r="C324" s="15">
        <v>11</v>
      </c>
      <c r="D324" s="34" t="str">
        <f t="shared" si="40"/>
        <v>ASET</v>
      </c>
      <c r="E324" s="177">
        <v>20</v>
      </c>
      <c r="F324" s="137">
        <f t="shared" si="41"/>
        <v>20</v>
      </c>
      <c r="G324" s="148" t="str">
        <f>IF(VLOOKUP($A324,HourEndingOutage!$B$3:$F$746,5,0)="Outage","Outage","")</f>
        <v/>
      </c>
      <c r="H324" s="134">
        <f t="shared" si="42"/>
        <v>120</v>
      </c>
      <c r="I324" s="148" t="str">
        <f t="shared" si="43"/>
        <v/>
      </c>
      <c r="J324" s="148" t="str">
        <f t="shared" si="44"/>
        <v/>
      </c>
      <c r="K324" s="134" t="str">
        <f t="shared" si="45"/>
        <v/>
      </c>
      <c r="L324" s="134">
        <f t="shared" si="46"/>
        <v>0</v>
      </c>
    </row>
    <row r="325" spans="1:12" x14ac:dyDescent="0.25">
      <c r="A325" s="15">
        <v>324</v>
      </c>
      <c r="B325" s="16">
        <f t="shared" si="47"/>
        <v>44575</v>
      </c>
      <c r="C325" s="15">
        <v>12</v>
      </c>
      <c r="D325" s="34" t="str">
        <f t="shared" si="40"/>
        <v>ASET</v>
      </c>
      <c r="E325" s="177">
        <v>20</v>
      </c>
      <c r="F325" s="137">
        <f t="shared" si="41"/>
        <v>20</v>
      </c>
      <c r="G325" s="148" t="str">
        <f>IF(VLOOKUP($A325,HourEndingOutage!$B$3:$F$746,5,0)="Outage","Outage","")</f>
        <v/>
      </c>
      <c r="H325" s="134">
        <f t="shared" si="42"/>
        <v>120</v>
      </c>
      <c r="I325" s="148" t="str">
        <f t="shared" si="43"/>
        <v/>
      </c>
      <c r="J325" s="148" t="str">
        <f t="shared" si="44"/>
        <v/>
      </c>
      <c r="K325" s="134" t="str">
        <f t="shared" si="45"/>
        <v/>
      </c>
      <c r="L325" s="134">
        <f t="shared" si="46"/>
        <v>0</v>
      </c>
    </row>
    <row r="326" spans="1:12" x14ac:dyDescent="0.25">
      <c r="A326" s="15">
        <v>325</v>
      </c>
      <c r="B326" s="16">
        <f t="shared" si="47"/>
        <v>44575</v>
      </c>
      <c r="C326" s="15">
        <v>13</v>
      </c>
      <c r="D326" s="34" t="str">
        <f t="shared" si="40"/>
        <v>ASET</v>
      </c>
      <c r="E326" s="177">
        <v>20</v>
      </c>
      <c r="F326" s="137">
        <f t="shared" si="41"/>
        <v>20</v>
      </c>
      <c r="G326" s="148" t="str">
        <f>IF(VLOOKUP($A326,HourEndingOutage!$B$3:$F$746,5,0)="Outage","Outage","")</f>
        <v/>
      </c>
      <c r="H326" s="134">
        <f t="shared" si="42"/>
        <v>120</v>
      </c>
      <c r="I326" s="148" t="str">
        <f t="shared" si="43"/>
        <v/>
      </c>
      <c r="J326" s="148" t="str">
        <f t="shared" si="44"/>
        <v/>
      </c>
      <c r="K326" s="134" t="str">
        <f t="shared" si="45"/>
        <v/>
      </c>
      <c r="L326" s="134">
        <f t="shared" si="46"/>
        <v>0</v>
      </c>
    </row>
    <row r="327" spans="1:12" x14ac:dyDescent="0.25">
      <c r="A327" s="15">
        <v>326</v>
      </c>
      <c r="B327" s="16">
        <f t="shared" si="47"/>
        <v>44575</v>
      </c>
      <c r="C327" s="15">
        <v>14</v>
      </c>
      <c r="D327" s="34" t="str">
        <f t="shared" si="40"/>
        <v>ASET</v>
      </c>
      <c r="E327" s="177">
        <v>20</v>
      </c>
      <c r="F327" s="137">
        <f t="shared" si="41"/>
        <v>20</v>
      </c>
      <c r="G327" s="148" t="str">
        <f>IF(VLOOKUP($A327,HourEndingOutage!$B$3:$F$746,5,0)="Outage","Outage","")</f>
        <v/>
      </c>
      <c r="H327" s="134">
        <f t="shared" si="42"/>
        <v>120</v>
      </c>
      <c r="I327" s="148" t="str">
        <f t="shared" si="43"/>
        <v/>
      </c>
      <c r="J327" s="148" t="str">
        <f t="shared" si="44"/>
        <v/>
      </c>
      <c r="K327" s="134" t="str">
        <f t="shared" si="45"/>
        <v/>
      </c>
      <c r="L327" s="134">
        <f t="shared" si="46"/>
        <v>0</v>
      </c>
    </row>
    <row r="328" spans="1:12" x14ac:dyDescent="0.25">
      <c r="A328" s="15">
        <v>327</v>
      </c>
      <c r="B328" s="16">
        <f t="shared" si="47"/>
        <v>44575</v>
      </c>
      <c r="C328" s="15">
        <v>15</v>
      </c>
      <c r="D328" s="34" t="str">
        <f t="shared" si="40"/>
        <v>ASET</v>
      </c>
      <c r="E328" s="177">
        <v>20</v>
      </c>
      <c r="F328" s="137">
        <f t="shared" si="41"/>
        <v>20</v>
      </c>
      <c r="G328" s="148" t="str">
        <f>IF(VLOOKUP($A328,HourEndingOutage!$B$3:$F$746,5,0)="Outage","Outage","")</f>
        <v/>
      </c>
      <c r="H328" s="134">
        <f t="shared" si="42"/>
        <v>120</v>
      </c>
      <c r="I328" s="148" t="str">
        <f t="shared" si="43"/>
        <v/>
      </c>
      <c r="J328" s="148" t="str">
        <f t="shared" si="44"/>
        <v/>
      </c>
      <c r="K328" s="134" t="str">
        <f t="shared" si="45"/>
        <v/>
      </c>
      <c r="L328" s="134">
        <f t="shared" si="46"/>
        <v>0</v>
      </c>
    </row>
    <row r="329" spans="1:12" x14ac:dyDescent="0.25">
      <c r="A329" s="15">
        <v>328</v>
      </c>
      <c r="B329" s="16">
        <f t="shared" si="47"/>
        <v>44575</v>
      </c>
      <c r="C329" s="15">
        <v>16</v>
      </c>
      <c r="D329" s="34" t="str">
        <f t="shared" si="40"/>
        <v>ASET</v>
      </c>
      <c r="E329" s="177">
        <v>20</v>
      </c>
      <c r="F329" s="137">
        <f t="shared" si="41"/>
        <v>20</v>
      </c>
      <c r="G329" s="148" t="str">
        <f>IF(VLOOKUP($A329,HourEndingOutage!$B$3:$F$746,5,0)="Outage","Outage","")</f>
        <v/>
      </c>
      <c r="H329" s="134">
        <f t="shared" si="42"/>
        <v>120</v>
      </c>
      <c r="I329" s="148" t="str">
        <f t="shared" si="43"/>
        <v/>
      </c>
      <c r="J329" s="148" t="str">
        <f t="shared" si="44"/>
        <v/>
      </c>
      <c r="K329" s="134" t="str">
        <f t="shared" si="45"/>
        <v/>
      </c>
      <c r="L329" s="134">
        <f t="shared" si="46"/>
        <v>0</v>
      </c>
    </row>
    <row r="330" spans="1:12" x14ac:dyDescent="0.25">
      <c r="A330" s="15">
        <v>329</v>
      </c>
      <c r="B330" s="16">
        <f t="shared" si="47"/>
        <v>44575</v>
      </c>
      <c r="C330" s="15">
        <v>17</v>
      </c>
      <c r="D330" s="34" t="str">
        <f t="shared" si="40"/>
        <v>ASET</v>
      </c>
      <c r="E330" s="177">
        <v>20</v>
      </c>
      <c r="F330" s="137">
        <f t="shared" si="41"/>
        <v>20</v>
      </c>
      <c r="G330" s="148" t="str">
        <f>IF(VLOOKUP($A330,HourEndingOutage!$B$3:$F$746,5,0)="Outage","Outage","")</f>
        <v/>
      </c>
      <c r="H330" s="134">
        <f t="shared" si="42"/>
        <v>120</v>
      </c>
      <c r="I330" s="148" t="str">
        <f t="shared" si="43"/>
        <v/>
      </c>
      <c r="J330" s="148" t="str">
        <f t="shared" si="44"/>
        <v/>
      </c>
      <c r="K330" s="134" t="str">
        <f t="shared" si="45"/>
        <v/>
      </c>
      <c r="L330" s="134">
        <f t="shared" si="46"/>
        <v>0</v>
      </c>
    </row>
    <row r="331" spans="1:12" x14ac:dyDescent="0.25">
      <c r="A331" s="15">
        <v>330</v>
      </c>
      <c r="B331" s="16">
        <f t="shared" si="47"/>
        <v>44575</v>
      </c>
      <c r="C331" s="15">
        <v>18</v>
      </c>
      <c r="D331" s="34" t="str">
        <f t="shared" si="40"/>
        <v>ASET</v>
      </c>
      <c r="E331" s="177">
        <v>20</v>
      </c>
      <c r="F331" s="137">
        <f t="shared" si="41"/>
        <v>20</v>
      </c>
      <c r="G331" s="148" t="str">
        <f>IF(VLOOKUP($A331,HourEndingOutage!$B$3:$F$746,5,0)="Outage","Outage","")</f>
        <v/>
      </c>
      <c r="H331" s="134">
        <f t="shared" si="42"/>
        <v>120</v>
      </c>
      <c r="I331" s="148" t="str">
        <f t="shared" si="43"/>
        <v/>
      </c>
      <c r="J331" s="148" t="str">
        <f t="shared" si="44"/>
        <v/>
      </c>
      <c r="K331" s="134" t="str">
        <f t="shared" si="45"/>
        <v/>
      </c>
      <c r="L331" s="134">
        <f t="shared" si="46"/>
        <v>0</v>
      </c>
    </row>
    <row r="332" spans="1:12" x14ac:dyDescent="0.25">
      <c r="A332" s="15">
        <v>331</v>
      </c>
      <c r="B332" s="16">
        <f t="shared" si="47"/>
        <v>44575</v>
      </c>
      <c r="C332" s="15">
        <v>19</v>
      </c>
      <c r="D332" s="34" t="str">
        <f t="shared" si="40"/>
        <v>ASET</v>
      </c>
      <c r="E332" s="177">
        <v>20</v>
      </c>
      <c r="F332" s="137">
        <f t="shared" si="41"/>
        <v>20</v>
      </c>
      <c r="G332" s="148" t="str">
        <f>IF(VLOOKUP($A332,HourEndingOutage!$B$3:$F$746,5,0)="Outage","Outage","")</f>
        <v/>
      </c>
      <c r="H332" s="134">
        <f t="shared" si="42"/>
        <v>120</v>
      </c>
      <c r="I332" s="148" t="str">
        <f t="shared" si="43"/>
        <v/>
      </c>
      <c r="J332" s="148" t="str">
        <f t="shared" si="44"/>
        <v/>
      </c>
      <c r="K332" s="134" t="str">
        <f t="shared" si="45"/>
        <v/>
      </c>
      <c r="L332" s="134">
        <f t="shared" si="46"/>
        <v>0</v>
      </c>
    </row>
    <row r="333" spans="1:12" x14ac:dyDescent="0.25">
      <c r="A333" s="15">
        <v>332</v>
      </c>
      <c r="B333" s="16">
        <f t="shared" si="47"/>
        <v>44575</v>
      </c>
      <c r="C333" s="15">
        <v>20</v>
      </c>
      <c r="D333" s="34" t="str">
        <f t="shared" si="40"/>
        <v>ASET</v>
      </c>
      <c r="E333" s="177">
        <v>20</v>
      </c>
      <c r="F333" s="137">
        <f t="shared" si="41"/>
        <v>20</v>
      </c>
      <c r="G333" s="148" t="str">
        <f>IF(VLOOKUP($A333,HourEndingOutage!$B$3:$F$746,5,0)="Outage","Outage","")</f>
        <v/>
      </c>
      <c r="H333" s="134">
        <f t="shared" si="42"/>
        <v>120</v>
      </c>
      <c r="I333" s="148" t="str">
        <f t="shared" si="43"/>
        <v/>
      </c>
      <c r="J333" s="148" t="str">
        <f t="shared" si="44"/>
        <v/>
      </c>
      <c r="K333" s="134" t="str">
        <f t="shared" si="45"/>
        <v/>
      </c>
      <c r="L333" s="134">
        <f t="shared" si="46"/>
        <v>0</v>
      </c>
    </row>
    <row r="334" spans="1:12" x14ac:dyDescent="0.25">
      <c r="A334" s="15">
        <v>333</v>
      </c>
      <c r="B334" s="16">
        <f t="shared" si="47"/>
        <v>44575</v>
      </c>
      <c r="C334" s="15">
        <v>21</v>
      </c>
      <c r="D334" s="34" t="str">
        <f t="shared" si="40"/>
        <v>ASET</v>
      </c>
      <c r="E334" s="177">
        <v>20</v>
      </c>
      <c r="F334" s="137">
        <f t="shared" si="41"/>
        <v>20</v>
      </c>
      <c r="G334" s="148" t="str">
        <f>IF(VLOOKUP($A334,HourEndingOutage!$B$3:$F$746,5,0)="Outage","Outage","")</f>
        <v/>
      </c>
      <c r="H334" s="134">
        <f t="shared" si="42"/>
        <v>120</v>
      </c>
      <c r="I334" s="148" t="str">
        <f t="shared" si="43"/>
        <v/>
      </c>
      <c r="J334" s="148" t="str">
        <f t="shared" si="44"/>
        <v/>
      </c>
      <c r="K334" s="134" t="str">
        <f t="shared" si="45"/>
        <v/>
      </c>
      <c r="L334" s="134">
        <f t="shared" si="46"/>
        <v>0</v>
      </c>
    </row>
    <row r="335" spans="1:12" x14ac:dyDescent="0.25">
      <c r="A335" s="15">
        <v>334</v>
      </c>
      <c r="B335" s="16">
        <f t="shared" si="47"/>
        <v>44575</v>
      </c>
      <c r="C335" s="15">
        <v>22</v>
      </c>
      <c r="D335" s="34" t="str">
        <f t="shared" si="40"/>
        <v>ASET</v>
      </c>
      <c r="E335" s="177">
        <v>20</v>
      </c>
      <c r="F335" s="137">
        <f t="shared" si="41"/>
        <v>20</v>
      </c>
      <c r="G335" s="148" t="str">
        <f>IF(VLOOKUP($A335,HourEndingOutage!$B$3:$F$746,5,0)="Outage","Outage","")</f>
        <v/>
      </c>
      <c r="H335" s="134">
        <f t="shared" si="42"/>
        <v>120</v>
      </c>
      <c r="I335" s="148" t="str">
        <f t="shared" si="43"/>
        <v/>
      </c>
      <c r="J335" s="148" t="str">
        <f t="shared" si="44"/>
        <v/>
      </c>
      <c r="K335" s="134" t="str">
        <f t="shared" si="45"/>
        <v/>
      </c>
      <c r="L335" s="134">
        <f t="shared" si="46"/>
        <v>0</v>
      </c>
    </row>
    <row r="336" spans="1:12" x14ac:dyDescent="0.25">
      <c r="A336" s="15">
        <v>335</v>
      </c>
      <c r="B336" s="16">
        <f t="shared" si="47"/>
        <v>44575</v>
      </c>
      <c r="C336" s="15">
        <v>23</v>
      </c>
      <c r="D336" s="34" t="str">
        <f t="shared" si="40"/>
        <v>ASET</v>
      </c>
      <c r="E336" s="177">
        <v>20</v>
      </c>
      <c r="F336" s="137">
        <f t="shared" si="41"/>
        <v>20</v>
      </c>
      <c r="G336" s="148" t="str">
        <f>IF(VLOOKUP($A336,HourEndingOutage!$B$3:$F$746,5,0)="Outage","Outage","")</f>
        <v/>
      </c>
      <c r="H336" s="134">
        <f t="shared" si="42"/>
        <v>120</v>
      </c>
      <c r="I336" s="148" t="str">
        <f t="shared" si="43"/>
        <v/>
      </c>
      <c r="J336" s="148" t="str">
        <f t="shared" si="44"/>
        <v/>
      </c>
      <c r="K336" s="134" t="str">
        <f t="shared" si="45"/>
        <v/>
      </c>
      <c r="L336" s="134">
        <f t="shared" si="46"/>
        <v>0</v>
      </c>
    </row>
    <row r="337" spans="1:12" x14ac:dyDescent="0.25">
      <c r="A337" s="15">
        <v>336</v>
      </c>
      <c r="B337" s="16">
        <f t="shared" si="47"/>
        <v>44575</v>
      </c>
      <c r="C337" s="15">
        <v>24</v>
      </c>
      <c r="D337" s="34" t="str">
        <f t="shared" si="40"/>
        <v>ASET</v>
      </c>
      <c r="E337" s="177">
        <v>20</v>
      </c>
      <c r="F337" s="137">
        <f t="shared" si="41"/>
        <v>20</v>
      </c>
      <c r="G337" s="148" t="str">
        <f>IF(VLOOKUP($A337,HourEndingOutage!$B$3:$F$746,5,0)="Outage","Outage","")</f>
        <v/>
      </c>
      <c r="H337" s="134">
        <f t="shared" si="42"/>
        <v>120</v>
      </c>
      <c r="I337" s="148" t="str">
        <f t="shared" si="43"/>
        <v/>
      </c>
      <c r="J337" s="148" t="str">
        <f t="shared" si="44"/>
        <v/>
      </c>
      <c r="K337" s="134" t="str">
        <f t="shared" si="45"/>
        <v/>
      </c>
      <c r="L337" s="134">
        <f t="shared" si="46"/>
        <v>0</v>
      </c>
    </row>
    <row r="338" spans="1:12" x14ac:dyDescent="0.25">
      <c r="A338" s="15">
        <v>337</v>
      </c>
      <c r="B338" s="16">
        <f t="shared" si="47"/>
        <v>44576</v>
      </c>
      <c r="C338" s="15">
        <v>1</v>
      </c>
      <c r="D338" s="34" t="str">
        <f t="shared" si="40"/>
        <v>ASET</v>
      </c>
      <c r="E338" s="177">
        <v>20</v>
      </c>
      <c r="F338" s="137">
        <f t="shared" si="41"/>
        <v>20</v>
      </c>
      <c r="G338" s="148" t="str">
        <f>IF(VLOOKUP($A338,HourEndingOutage!$B$3:$F$746,5,0)="Outage","Outage","")</f>
        <v/>
      </c>
      <c r="H338" s="134">
        <f t="shared" si="42"/>
        <v>120</v>
      </c>
      <c r="I338" s="148" t="str">
        <f t="shared" si="43"/>
        <v/>
      </c>
      <c r="J338" s="148" t="str">
        <f t="shared" si="44"/>
        <v/>
      </c>
      <c r="K338" s="134" t="str">
        <f t="shared" si="45"/>
        <v/>
      </c>
      <c r="L338" s="134">
        <f t="shared" si="46"/>
        <v>0</v>
      </c>
    </row>
    <row r="339" spans="1:12" x14ac:dyDescent="0.25">
      <c r="A339" s="15">
        <v>338</v>
      </c>
      <c r="B339" s="16">
        <f t="shared" si="47"/>
        <v>44576</v>
      </c>
      <c r="C339" s="15">
        <v>2</v>
      </c>
      <c r="D339" s="34" t="str">
        <f t="shared" si="40"/>
        <v>ASET</v>
      </c>
      <c r="E339" s="177">
        <v>20</v>
      </c>
      <c r="F339" s="137">
        <f t="shared" si="41"/>
        <v>20</v>
      </c>
      <c r="G339" s="148" t="str">
        <f>IF(VLOOKUP($A339,HourEndingOutage!$B$3:$F$746,5,0)="Outage","Outage","")</f>
        <v/>
      </c>
      <c r="H339" s="134">
        <f t="shared" si="42"/>
        <v>120</v>
      </c>
      <c r="I339" s="148" t="str">
        <f t="shared" si="43"/>
        <v/>
      </c>
      <c r="J339" s="148" t="str">
        <f t="shared" si="44"/>
        <v/>
      </c>
      <c r="K339" s="134" t="str">
        <f t="shared" si="45"/>
        <v/>
      </c>
      <c r="L339" s="134">
        <f t="shared" si="46"/>
        <v>0</v>
      </c>
    </row>
    <row r="340" spans="1:12" x14ac:dyDescent="0.25">
      <c r="A340" s="15">
        <v>339</v>
      </c>
      <c r="B340" s="16">
        <f t="shared" si="47"/>
        <v>44576</v>
      </c>
      <c r="C340" s="15">
        <v>3</v>
      </c>
      <c r="D340" s="34" t="str">
        <f t="shared" si="40"/>
        <v>ASET</v>
      </c>
      <c r="E340" s="177">
        <v>20</v>
      </c>
      <c r="F340" s="137">
        <f t="shared" si="41"/>
        <v>20</v>
      </c>
      <c r="G340" s="148" t="str">
        <f>IF(VLOOKUP($A340,HourEndingOutage!$B$3:$F$746,5,0)="Outage","Outage","")</f>
        <v/>
      </c>
      <c r="H340" s="134">
        <f t="shared" si="42"/>
        <v>120</v>
      </c>
      <c r="I340" s="148" t="str">
        <f t="shared" si="43"/>
        <v/>
      </c>
      <c r="J340" s="148" t="str">
        <f t="shared" si="44"/>
        <v/>
      </c>
      <c r="K340" s="134" t="str">
        <f t="shared" si="45"/>
        <v/>
      </c>
      <c r="L340" s="134">
        <f t="shared" si="46"/>
        <v>0</v>
      </c>
    </row>
    <row r="341" spans="1:12" x14ac:dyDescent="0.25">
      <c r="A341" s="15">
        <v>340</v>
      </c>
      <c r="B341" s="16">
        <f t="shared" si="47"/>
        <v>44576</v>
      </c>
      <c r="C341" s="15">
        <v>4</v>
      </c>
      <c r="D341" s="34" t="str">
        <f t="shared" si="40"/>
        <v>ASET</v>
      </c>
      <c r="E341" s="177">
        <v>20</v>
      </c>
      <c r="F341" s="137">
        <f t="shared" si="41"/>
        <v>20</v>
      </c>
      <c r="G341" s="148" t="str">
        <f>IF(VLOOKUP($A341,HourEndingOutage!$B$3:$F$746,5,0)="Outage","Outage","")</f>
        <v/>
      </c>
      <c r="H341" s="134">
        <f t="shared" si="42"/>
        <v>120</v>
      </c>
      <c r="I341" s="148" t="str">
        <f t="shared" si="43"/>
        <v/>
      </c>
      <c r="J341" s="148" t="str">
        <f t="shared" si="44"/>
        <v/>
      </c>
      <c r="K341" s="134" t="str">
        <f t="shared" si="45"/>
        <v/>
      </c>
      <c r="L341" s="134">
        <f t="shared" si="46"/>
        <v>0</v>
      </c>
    </row>
    <row r="342" spans="1:12" x14ac:dyDescent="0.25">
      <c r="A342" s="15">
        <v>341</v>
      </c>
      <c r="B342" s="16">
        <f t="shared" si="47"/>
        <v>44576</v>
      </c>
      <c r="C342" s="15">
        <v>5</v>
      </c>
      <c r="D342" s="34" t="str">
        <f t="shared" si="40"/>
        <v>ASET</v>
      </c>
      <c r="E342" s="177">
        <v>20</v>
      </c>
      <c r="F342" s="137">
        <f t="shared" si="41"/>
        <v>20</v>
      </c>
      <c r="G342" s="148" t="str">
        <f>IF(VLOOKUP($A342,HourEndingOutage!$B$3:$F$746,5,0)="Outage","Outage","")</f>
        <v/>
      </c>
      <c r="H342" s="134">
        <f t="shared" si="42"/>
        <v>120</v>
      </c>
      <c r="I342" s="148" t="str">
        <f t="shared" si="43"/>
        <v/>
      </c>
      <c r="J342" s="148" t="str">
        <f t="shared" si="44"/>
        <v/>
      </c>
      <c r="K342" s="134" t="str">
        <f t="shared" si="45"/>
        <v/>
      </c>
      <c r="L342" s="134">
        <f t="shared" si="46"/>
        <v>0</v>
      </c>
    </row>
    <row r="343" spans="1:12" x14ac:dyDescent="0.25">
      <c r="A343" s="15">
        <v>342</v>
      </c>
      <c r="B343" s="16">
        <f t="shared" si="47"/>
        <v>44576</v>
      </c>
      <c r="C343" s="15">
        <v>6</v>
      </c>
      <c r="D343" s="34" t="str">
        <f t="shared" si="40"/>
        <v>ASET</v>
      </c>
      <c r="E343" s="177">
        <v>20</v>
      </c>
      <c r="F343" s="137">
        <f t="shared" si="41"/>
        <v>20</v>
      </c>
      <c r="G343" s="148" t="str">
        <f>IF(VLOOKUP($A343,HourEndingOutage!$B$3:$F$746,5,0)="Outage","Outage","")</f>
        <v/>
      </c>
      <c r="H343" s="134">
        <f t="shared" si="42"/>
        <v>120</v>
      </c>
      <c r="I343" s="148" t="str">
        <f t="shared" si="43"/>
        <v/>
      </c>
      <c r="J343" s="148" t="str">
        <f t="shared" si="44"/>
        <v/>
      </c>
      <c r="K343" s="134" t="str">
        <f t="shared" si="45"/>
        <v/>
      </c>
      <c r="L343" s="134">
        <f t="shared" si="46"/>
        <v>0</v>
      </c>
    </row>
    <row r="344" spans="1:12" x14ac:dyDescent="0.25">
      <c r="A344" s="15">
        <v>343</v>
      </c>
      <c r="B344" s="16">
        <f t="shared" si="47"/>
        <v>44576</v>
      </c>
      <c r="C344" s="15">
        <v>7</v>
      </c>
      <c r="D344" s="34" t="str">
        <f t="shared" si="40"/>
        <v>ASET</v>
      </c>
      <c r="E344" s="177">
        <v>20</v>
      </c>
      <c r="F344" s="137">
        <f t="shared" si="41"/>
        <v>20</v>
      </c>
      <c r="G344" s="148" t="str">
        <f>IF(VLOOKUP($A344,HourEndingOutage!$B$3:$F$746,5,0)="Outage","Outage","")</f>
        <v/>
      </c>
      <c r="H344" s="134">
        <f t="shared" si="42"/>
        <v>120</v>
      </c>
      <c r="I344" s="148" t="str">
        <f t="shared" si="43"/>
        <v/>
      </c>
      <c r="J344" s="148" t="str">
        <f t="shared" si="44"/>
        <v/>
      </c>
      <c r="K344" s="134" t="str">
        <f t="shared" si="45"/>
        <v/>
      </c>
      <c r="L344" s="134">
        <f t="shared" si="46"/>
        <v>0</v>
      </c>
    </row>
    <row r="345" spans="1:12" x14ac:dyDescent="0.25">
      <c r="A345" s="15">
        <v>344</v>
      </c>
      <c r="B345" s="16">
        <f t="shared" si="47"/>
        <v>44576</v>
      </c>
      <c r="C345" s="15">
        <v>8</v>
      </c>
      <c r="D345" s="34" t="str">
        <f t="shared" si="40"/>
        <v>ASET</v>
      </c>
      <c r="E345" s="177">
        <v>20</v>
      </c>
      <c r="F345" s="137">
        <f t="shared" si="41"/>
        <v>20</v>
      </c>
      <c r="G345" s="148" t="str">
        <f>IF(VLOOKUP($A345,HourEndingOutage!$B$3:$F$746,5,0)="Outage","Outage","")</f>
        <v/>
      </c>
      <c r="H345" s="134">
        <f t="shared" si="42"/>
        <v>120</v>
      </c>
      <c r="I345" s="148" t="str">
        <f t="shared" si="43"/>
        <v/>
      </c>
      <c r="J345" s="148" t="str">
        <f t="shared" si="44"/>
        <v/>
      </c>
      <c r="K345" s="134" t="str">
        <f t="shared" si="45"/>
        <v/>
      </c>
      <c r="L345" s="134">
        <f t="shared" si="46"/>
        <v>0</v>
      </c>
    </row>
    <row r="346" spans="1:12" x14ac:dyDescent="0.25">
      <c r="A346" s="15">
        <v>345</v>
      </c>
      <c r="B346" s="16">
        <f t="shared" si="47"/>
        <v>44576</v>
      </c>
      <c r="C346" s="15">
        <v>9</v>
      </c>
      <c r="D346" s="34" t="str">
        <f t="shared" si="40"/>
        <v>ASET</v>
      </c>
      <c r="E346" s="177">
        <v>20</v>
      </c>
      <c r="F346" s="137">
        <f t="shared" si="41"/>
        <v>20</v>
      </c>
      <c r="G346" s="148" t="str">
        <f>IF(VLOOKUP($A346,HourEndingOutage!$B$3:$F$746,5,0)="Outage","Outage","")</f>
        <v/>
      </c>
      <c r="H346" s="134">
        <f t="shared" si="42"/>
        <v>120</v>
      </c>
      <c r="I346" s="148" t="str">
        <f t="shared" si="43"/>
        <v/>
      </c>
      <c r="J346" s="148" t="str">
        <f t="shared" si="44"/>
        <v/>
      </c>
      <c r="K346" s="134" t="str">
        <f t="shared" si="45"/>
        <v/>
      </c>
      <c r="L346" s="134">
        <f t="shared" si="46"/>
        <v>0</v>
      </c>
    </row>
    <row r="347" spans="1:12" x14ac:dyDescent="0.25">
      <c r="A347" s="15">
        <v>346</v>
      </c>
      <c r="B347" s="16">
        <f t="shared" si="47"/>
        <v>44576</v>
      </c>
      <c r="C347" s="15">
        <v>10</v>
      </c>
      <c r="D347" s="34" t="str">
        <f t="shared" si="40"/>
        <v>ASET</v>
      </c>
      <c r="E347" s="177">
        <v>20</v>
      </c>
      <c r="F347" s="137">
        <f t="shared" si="41"/>
        <v>20</v>
      </c>
      <c r="G347" s="148" t="str">
        <f>IF(VLOOKUP($A347,HourEndingOutage!$B$3:$F$746,5,0)="Outage","Outage","")</f>
        <v/>
      </c>
      <c r="H347" s="134">
        <f t="shared" si="42"/>
        <v>120</v>
      </c>
      <c r="I347" s="148" t="str">
        <f t="shared" si="43"/>
        <v/>
      </c>
      <c r="J347" s="148" t="str">
        <f t="shared" si="44"/>
        <v/>
      </c>
      <c r="K347" s="134" t="str">
        <f t="shared" si="45"/>
        <v/>
      </c>
      <c r="L347" s="134">
        <f t="shared" si="46"/>
        <v>0</v>
      </c>
    </row>
    <row r="348" spans="1:12" x14ac:dyDescent="0.25">
      <c r="A348" s="15">
        <v>347</v>
      </c>
      <c r="B348" s="16">
        <f t="shared" si="47"/>
        <v>44576</v>
      </c>
      <c r="C348" s="15">
        <v>11</v>
      </c>
      <c r="D348" s="34" t="str">
        <f t="shared" si="40"/>
        <v>ASET</v>
      </c>
      <c r="E348" s="177">
        <v>20</v>
      </c>
      <c r="F348" s="137">
        <f t="shared" si="41"/>
        <v>20</v>
      </c>
      <c r="G348" s="148" t="str">
        <f>IF(VLOOKUP($A348,HourEndingOutage!$B$3:$F$746,5,0)="Outage","Outage","")</f>
        <v/>
      </c>
      <c r="H348" s="134">
        <f t="shared" si="42"/>
        <v>120</v>
      </c>
      <c r="I348" s="148" t="str">
        <f t="shared" si="43"/>
        <v/>
      </c>
      <c r="J348" s="148" t="str">
        <f t="shared" si="44"/>
        <v/>
      </c>
      <c r="K348" s="134" t="str">
        <f t="shared" si="45"/>
        <v/>
      </c>
      <c r="L348" s="134">
        <f t="shared" si="46"/>
        <v>0</v>
      </c>
    </row>
    <row r="349" spans="1:12" x14ac:dyDescent="0.25">
      <c r="A349" s="15">
        <v>348</v>
      </c>
      <c r="B349" s="16">
        <f t="shared" si="47"/>
        <v>44576</v>
      </c>
      <c r="C349" s="15">
        <v>12</v>
      </c>
      <c r="D349" s="34" t="str">
        <f t="shared" si="40"/>
        <v>ASET</v>
      </c>
      <c r="E349" s="177">
        <v>20</v>
      </c>
      <c r="F349" s="137">
        <f t="shared" si="41"/>
        <v>20</v>
      </c>
      <c r="G349" s="148" t="str">
        <f>IF(VLOOKUP($A349,HourEndingOutage!$B$3:$F$746,5,0)="Outage","Outage","")</f>
        <v/>
      </c>
      <c r="H349" s="134">
        <f t="shared" si="42"/>
        <v>120</v>
      </c>
      <c r="I349" s="148" t="str">
        <f t="shared" si="43"/>
        <v/>
      </c>
      <c r="J349" s="148" t="str">
        <f t="shared" si="44"/>
        <v/>
      </c>
      <c r="K349" s="134" t="str">
        <f t="shared" si="45"/>
        <v/>
      </c>
      <c r="L349" s="134">
        <f t="shared" si="46"/>
        <v>0</v>
      </c>
    </row>
    <row r="350" spans="1:12" x14ac:dyDescent="0.25">
      <c r="A350" s="15">
        <v>349</v>
      </c>
      <c r="B350" s="16">
        <f t="shared" si="47"/>
        <v>44576</v>
      </c>
      <c r="C350" s="15">
        <v>13</v>
      </c>
      <c r="D350" s="34" t="str">
        <f t="shared" si="40"/>
        <v>ASET</v>
      </c>
      <c r="E350" s="177">
        <v>20</v>
      </c>
      <c r="F350" s="137">
        <f t="shared" si="41"/>
        <v>20</v>
      </c>
      <c r="G350" s="148" t="str">
        <f>IF(VLOOKUP($A350,HourEndingOutage!$B$3:$F$746,5,0)="Outage","Outage","")</f>
        <v/>
      </c>
      <c r="H350" s="134">
        <f t="shared" si="42"/>
        <v>120</v>
      </c>
      <c r="I350" s="148" t="str">
        <f t="shared" si="43"/>
        <v/>
      </c>
      <c r="J350" s="148" t="str">
        <f t="shared" si="44"/>
        <v/>
      </c>
      <c r="K350" s="134" t="str">
        <f t="shared" si="45"/>
        <v/>
      </c>
      <c r="L350" s="134">
        <f t="shared" si="46"/>
        <v>0</v>
      </c>
    </row>
    <row r="351" spans="1:12" x14ac:dyDescent="0.25">
      <c r="A351" s="15">
        <v>350</v>
      </c>
      <c r="B351" s="16">
        <f t="shared" si="47"/>
        <v>44576</v>
      </c>
      <c r="C351" s="15">
        <v>14</v>
      </c>
      <c r="D351" s="34" t="str">
        <f t="shared" si="40"/>
        <v>ASET</v>
      </c>
      <c r="E351" s="177">
        <v>20</v>
      </c>
      <c r="F351" s="137">
        <f t="shared" si="41"/>
        <v>20</v>
      </c>
      <c r="G351" s="148" t="str">
        <f>IF(VLOOKUP($A351,HourEndingOutage!$B$3:$F$746,5,0)="Outage","Outage","")</f>
        <v/>
      </c>
      <c r="H351" s="134">
        <f t="shared" si="42"/>
        <v>120</v>
      </c>
      <c r="I351" s="148" t="str">
        <f t="shared" si="43"/>
        <v/>
      </c>
      <c r="J351" s="148" t="str">
        <f t="shared" si="44"/>
        <v/>
      </c>
      <c r="K351" s="134" t="str">
        <f t="shared" si="45"/>
        <v/>
      </c>
      <c r="L351" s="134">
        <f t="shared" si="46"/>
        <v>0</v>
      </c>
    </row>
    <row r="352" spans="1:12" x14ac:dyDescent="0.25">
      <c r="A352" s="15">
        <v>351</v>
      </c>
      <c r="B352" s="16">
        <f t="shared" si="47"/>
        <v>44576</v>
      </c>
      <c r="C352" s="15">
        <v>15</v>
      </c>
      <c r="D352" s="34" t="str">
        <f t="shared" si="40"/>
        <v>ASET</v>
      </c>
      <c r="E352" s="177">
        <v>20</v>
      </c>
      <c r="F352" s="137">
        <f t="shared" si="41"/>
        <v>20</v>
      </c>
      <c r="G352" s="148" t="str">
        <f>IF(VLOOKUP($A352,HourEndingOutage!$B$3:$F$746,5,0)="Outage","Outage","")</f>
        <v/>
      </c>
      <c r="H352" s="134">
        <f t="shared" si="42"/>
        <v>120</v>
      </c>
      <c r="I352" s="148" t="str">
        <f t="shared" si="43"/>
        <v/>
      </c>
      <c r="J352" s="148" t="str">
        <f t="shared" si="44"/>
        <v/>
      </c>
      <c r="K352" s="134" t="str">
        <f t="shared" si="45"/>
        <v/>
      </c>
      <c r="L352" s="134">
        <f t="shared" si="46"/>
        <v>0</v>
      </c>
    </row>
    <row r="353" spans="1:12" x14ac:dyDescent="0.25">
      <c r="A353" s="15">
        <v>352</v>
      </c>
      <c r="B353" s="16">
        <f t="shared" si="47"/>
        <v>44576</v>
      </c>
      <c r="C353" s="15">
        <v>16</v>
      </c>
      <c r="D353" s="34" t="str">
        <f t="shared" si="40"/>
        <v>ASET</v>
      </c>
      <c r="E353" s="177">
        <v>20</v>
      </c>
      <c r="F353" s="137">
        <f t="shared" si="41"/>
        <v>20</v>
      </c>
      <c r="G353" s="148" t="str">
        <f>IF(VLOOKUP($A353,HourEndingOutage!$B$3:$F$746,5,0)="Outage","Outage","")</f>
        <v/>
      </c>
      <c r="H353" s="134">
        <f t="shared" si="42"/>
        <v>120</v>
      </c>
      <c r="I353" s="148" t="str">
        <f t="shared" si="43"/>
        <v/>
      </c>
      <c r="J353" s="148" t="str">
        <f t="shared" si="44"/>
        <v/>
      </c>
      <c r="K353" s="134" t="str">
        <f t="shared" si="45"/>
        <v/>
      </c>
      <c r="L353" s="134">
        <f t="shared" si="46"/>
        <v>0</v>
      </c>
    </row>
    <row r="354" spans="1:12" x14ac:dyDescent="0.25">
      <c r="A354" s="15">
        <v>353</v>
      </c>
      <c r="B354" s="16">
        <f t="shared" si="47"/>
        <v>44576</v>
      </c>
      <c r="C354" s="15">
        <v>17</v>
      </c>
      <c r="D354" s="34" t="str">
        <f t="shared" si="40"/>
        <v>ASET</v>
      </c>
      <c r="E354" s="177">
        <v>20</v>
      </c>
      <c r="F354" s="137">
        <f t="shared" si="41"/>
        <v>20</v>
      </c>
      <c r="G354" s="148" t="str">
        <f>IF(VLOOKUP($A354,HourEndingOutage!$B$3:$F$746,5,0)="Outage","Outage","")</f>
        <v/>
      </c>
      <c r="H354" s="134">
        <f t="shared" si="42"/>
        <v>120</v>
      </c>
      <c r="I354" s="148" t="str">
        <f t="shared" si="43"/>
        <v/>
      </c>
      <c r="J354" s="148" t="str">
        <f t="shared" si="44"/>
        <v/>
      </c>
      <c r="K354" s="134" t="str">
        <f t="shared" si="45"/>
        <v/>
      </c>
      <c r="L354" s="134">
        <f t="shared" si="46"/>
        <v>0</v>
      </c>
    </row>
    <row r="355" spans="1:12" x14ac:dyDescent="0.25">
      <c r="A355" s="15">
        <v>354</v>
      </c>
      <c r="B355" s="16">
        <f t="shared" si="47"/>
        <v>44576</v>
      </c>
      <c r="C355" s="15">
        <v>18</v>
      </c>
      <c r="D355" s="34" t="str">
        <f t="shared" si="40"/>
        <v>ASET</v>
      </c>
      <c r="E355" s="177">
        <v>20</v>
      </c>
      <c r="F355" s="137">
        <f t="shared" si="41"/>
        <v>20</v>
      </c>
      <c r="G355" s="148" t="str">
        <f>IF(VLOOKUP($A355,HourEndingOutage!$B$3:$F$746,5,0)="Outage","Outage","")</f>
        <v/>
      </c>
      <c r="H355" s="134">
        <f t="shared" si="42"/>
        <v>120</v>
      </c>
      <c r="I355" s="148" t="str">
        <f t="shared" si="43"/>
        <v/>
      </c>
      <c r="J355" s="148" t="str">
        <f t="shared" si="44"/>
        <v/>
      </c>
      <c r="K355" s="134" t="str">
        <f t="shared" si="45"/>
        <v/>
      </c>
      <c r="L355" s="134">
        <f t="shared" si="46"/>
        <v>0</v>
      </c>
    </row>
    <row r="356" spans="1:12" x14ac:dyDescent="0.25">
      <c r="A356" s="15">
        <v>355</v>
      </c>
      <c r="B356" s="16">
        <f t="shared" si="47"/>
        <v>44576</v>
      </c>
      <c r="C356" s="15">
        <v>19</v>
      </c>
      <c r="D356" s="34" t="str">
        <f t="shared" si="40"/>
        <v>ASET</v>
      </c>
      <c r="E356" s="177">
        <v>20</v>
      </c>
      <c r="F356" s="137">
        <f t="shared" si="41"/>
        <v>20</v>
      </c>
      <c r="G356" s="148" t="str">
        <f>IF(VLOOKUP($A356,HourEndingOutage!$B$3:$F$746,5,0)="Outage","Outage","")</f>
        <v/>
      </c>
      <c r="H356" s="134">
        <f t="shared" si="42"/>
        <v>120</v>
      </c>
      <c r="I356" s="148" t="str">
        <f t="shared" si="43"/>
        <v/>
      </c>
      <c r="J356" s="148" t="str">
        <f t="shared" si="44"/>
        <v/>
      </c>
      <c r="K356" s="134" t="str">
        <f t="shared" si="45"/>
        <v/>
      </c>
      <c r="L356" s="134">
        <f t="shared" si="46"/>
        <v>0</v>
      </c>
    </row>
    <row r="357" spans="1:12" x14ac:dyDescent="0.25">
      <c r="A357" s="15">
        <v>356</v>
      </c>
      <c r="B357" s="16">
        <f t="shared" si="47"/>
        <v>44576</v>
      </c>
      <c r="C357" s="15">
        <v>20</v>
      </c>
      <c r="D357" s="34" t="str">
        <f t="shared" si="40"/>
        <v>ASET</v>
      </c>
      <c r="E357" s="177">
        <v>20</v>
      </c>
      <c r="F357" s="137">
        <f t="shared" si="41"/>
        <v>20</v>
      </c>
      <c r="G357" s="148" t="str">
        <f>IF(VLOOKUP($A357,HourEndingOutage!$B$3:$F$746,5,0)="Outage","Outage","")</f>
        <v/>
      </c>
      <c r="H357" s="134">
        <f t="shared" si="42"/>
        <v>120</v>
      </c>
      <c r="I357" s="148" t="str">
        <f t="shared" si="43"/>
        <v/>
      </c>
      <c r="J357" s="148" t="str">
        <f t="shared" si="44"/>
        <v/>
      </c>
      <c r="K357" s="134" t="str">
        <f t="shared" si="45"/>
        <v/>
      </c>
      <c r="L357" s="134">
        <f t="shared" si="46"/>
        <v>0</v>
      </c>
    </row>
    <row r="358" spans="1:12" x14ac:dyDescent="0.25">
      <c r="A358" s="15">
        <v>357</v>
      </c>
      <c r="B358" s="16">
        <f t="shared" si="47"/>
        <v>44576</v>
      </c>
      <c r="C358" s="15">
        <v>21</v>
      </c>
      <c r="D358" s="34" t="str">
        <f t="shared" si="40"/>
        <v>ASET</v>
      </c>
      <c r="E358" s="177">
        <v>20</v>
      </c>
      <c r="F358" s="137">
        <f t="shared" si="41"/>
        <v>20</v>
      </c>
      <c r="G358" s="148" t="str">
        <f>IF(VLOOKUP($A358,HourEndingOutage!$B$3:$F$746,5,0)="Outage","Outage","")</f>
        <v/>
      </c>
      <c r="H358" s="134">
        <f t="shared" si="42"/>
        <v>120</v>
      </c>
      <c r="I358" s="148" t="str">
        <f t="shared" si="43"/>
        <v/>
      </c>
      <c r="J358" s="148" t="str">
        <f t="shared" si="44"/>
        <v/>
      </c>
      <c r="K358" s="134" t="str">
        <f t="shared" si="45"/>
        <v/>
      </c>
      <c r="L358" s="134">
        <f t="shared" si="46"/>
        <v>0</v>
      </c>
    </row>
    <row r="359" spans="1:12" x14ac:dyDescent="0.25">
      <c r="A359" s="15">
        <v>358</v>
      </c>
      <c r="B359" s="16">
        <f t="shared" si="47"/>
        <v>44576</v>
      </c>
      <c r="C359" s="15">
        <v>22</v>
      </c>
      <c r="D359" s="34" t="str">
        <f t="shared" si="40"/>
        <v>ASET</v>
      </c>
      <c r="E359" s="177">
        <v>20</v>
      </c>
      <c r="F359" s="137">
        <f t="shared" si="41"/>
        <v>20</v>
      </c>
      <c r="G359" s="148" t="str">
        <f>IF(VLOOKUP($A359,HourEndingOutage!$B$3:$F$746,5,0)="Outage","Outage","")</f>
        <v/>
      </c>
      <c r="H359" s="134">
        <f t="shared" si="42"/>
        <v>120</v>
      </c>
      <c r="I359" s="148" t="str">
        <f t="shared" si="43"/>
        <v/>
      </c>
      <c r="J359" s="148" t="str">
        <f t="shared" si="44"/>
        <v/>
      </c>
      <c r="K359" s="134" t="str">
        <f t="shared" si="45"/>
        <v/>
      </c>
      <c r="L359" s="134">
        <f t="shared" si="46"/>
        <v>0</v>
      </c>
    </row>
    <row r="360" spans="1:12" x14ac:dyDescent="0.25">
      <c r="A360" s="15">
        <v>359</v>
      </c>
      <c r="B360" s="16">
        <f t="shared" si="47"/>
        <v>44576</v>
      </c>
      <c r="C360" s="15">
        <v>23</v>
      </c>
      <c r="D360" s="34" t="str">
        <f t="shared" si="40"/>
        <v>ASET</v>
      </c>
      <c r="E360" s="177">
        <v>20</v>
      </c>
      <c r="F360" s="137">
        <f t="shared" si="41"/>
        <v>20</v>
      </c>
      <c r="G360" s="148" t="str">
        <f>IF(VLOOKUP($A360,HourEndingOutage!$B$3:$F$746,5,0)="Outage","Outage","")</f>
        <v/>
      </c>
      <c r="H360" s="134">
        <f t="shared" si="42"/>
        <v>120</v>
      </c>
      <c r="I360" s="148" t="str">
        <f t="shared" si="43"/>
        <v/>
      </c>
      <c r="J360" s="148" t="str">
        <f t="shared" si="44"/>
        <v/>
      </c>
      <c r="K360" s="134" t="str">
        <f t="shared" si="45"/>
        <v/>
      </c>
      <c r="L360" s="134">
        <f t="shared" si="46"/>
        <v>0</v>
      </c>
    </row>
    <row r="361" spans="1:12" x14ac:dyDescent="0.25">
      <c r="A361" s="15">
        <v>360</v>
      </c>
      <c r="B361" s="16">
        <f t="shared" si="47"/>
        <v>44576</v>
      </c>
      <c r="C361" s="15">
        <v>24</v>
      </c>
      <c r="D361" s="34" t="str">
        <f t="shared" si="40"/>
        <v>ASET</v>
      </c>
      <c r="E361" s="177">
        <v>20</v>
      </c>
      <c r="F361" s="137">
        <f t="shared" si="41"/>
        <v>20</v>
      </c>
      <c r="G361" s="148" t="str">
        <f>IF(VLOOKUP($A361,HourEndingOutage!$B$3:$F$746,5,0)="Outage","Outage","")</f>
        <v/>
      </c>
      <c r="H361" s="134">
        <f t="shared" si="42"/>
        <v>120</v>
      </c>
      <c r="I361" s="148" t="str">
        <f t="shared" si="43"/>
        <v/>
      </c>
      <c r="J361" s="148" t="str">
        <f t="shared" si="44"/>
        <v/>
      </c>
      <c r="K361" s="134" t="str">
        <f t="shared" si="45"/>
        <v/>
      </c>
      <c r="L361" s="134">
        <f t="shared" si="46"/>
        <v>0</v>
      </c>
    </row>
    <row r="362" spans="1:12" x14ac:dyDescent="0.25">
      <c r="A362" s="15">
        <v>361</v>
      </c>
      <c r="B362" s="16">
        <f t="shared" si="47"/>
        <v>44577</v>
      </c>
      <c r="C362" s="15">
        <v>1</v>
      </c>
      <c r="D362" s="34" t="str">
        <f t="shared" si="40"/>
        <v>ASET</v>
      </c>
      <c r="E362" s="177">
        <v>20</v>
      </c>
      <c r="F362" s="137">
        <f t="shared" si="41"/>
        <v>20</v>
      </c>
      <c r="G362" s="148" t="str">
        <f>IF(VLOOKUP($A362,HourEndingOutage!$B$3:$F$746,5,0)="Outage","Outage","")</f>
        <v/>
      </c>
      <c r="H362" s="134">
        <f t="shared" si="42"/>
        <v>120</v>
      </c>
      <c r="I362" s="148" t="str">
        <f t="shared" si="43"/>
        <v/>
      </c>
      <c r="J362" s="148" t="str">
        <f t="shared" si="44"/>
        <v/>
      </c>
      <c r="K362" s="134" t="str">
        <f t="shared" si="45"/>
        <v/>
      </c>
      <c r="L362" s="134">
        <f t="shared" si="46"/>
        <v>0</v>
      </c>
    </row>
    <row r="363" spans="1:12" x14ac:dyDescent="0.25">
      <c r="A363" s="15">
        <v>362</v>
      </c>
      <c r="B363" s="16">
        <f t="shared" si="47"/>
        <v>44577</v>
      </c>
      <c r="C363" s="15">
        <v>2</v>
      </c>
      <c r="D363" s="34" t="str">
        <f t="shared" si="40"/>
        <v>ASET</v>
      </c>
      <c r="E363" s="177">
        <v>20</v>
      </c>
      <c r="F363" s="137">
        <f t="shared" si="41"/>
        <v>20</v>
      </c>
      <c r="G363" s="148" t="str">
        <f>IF(VLOOKUP($A363,HourEndingOutage!$B$3:$F$746,5,0)="Outage","Outage","")</f>
        <v/>
      </c>
      <c r="H363" s="134">
        <f t="shared" si="42"/>
        <v>120</v>
      </c>
      <c r="I363" s="148" t="str">
        <f t="shared" si="43"/>
        <v/>
      </c>
      <c r="J363" s="148" t="str">
        <f t="shared" si="44"/>
        <v/>
      </c>
      <c r="K363" s="134" t="str">
        <f t="shared" si="45"/>
        <v/>
      </c>
      <c r="L363" s="134">
        <f t="shared" si="46"/>
        <v>0</v>
      </c>
    </row>
    <row r="364" spans="1:12" x14ac:dyDescent="0.25">
      <c r="A364" s="15">
        <v>363</v>
      </c>
      <c r="B364" s="16">
        <f t="shared" si="47"/>
        <v>44577</v>
      </c>
      <c r="C364" s="15">
        <v>3</v>
      </c>
      <c r="D364" s="34" t="str">
        <f t="shared" si="40"/>
        <v>ASET</v>
      </c>
      <c r="E364" s="177">
        <v>20</v>
      </c>
      <c r="F364" s="137">
        <f t="shared" si="41"/>
        <v>20</v>
      </c>
      <c r="G364" s="148" t="str">
        <f>IF(VLOOKUP($A364,HourEndingOutage!$B$3:$F$746,5,0)="Outage","Outage","")</f>
        <v/>
      </c>
      <c r="H364" s="134">
        <f t="shared" si="42"/>
        <v>120</v>
      </c>
      <c r="I364" s="148" t="str">
        <f t="shared" si="43"/>
        <v/>
      </c>
      <c r="J364" s="148" t="str">
        <f t="shared" si="44"/>
        <v/>
      </c>
      <c r="K364" s="134" t="str">
        <f t="shared" si="45"/>
        <v/>
      </c>
      <c r="L364" s="134">
        <f t="shared" si="46"/>
        <v>0</v>
      </c>
    </row>
    <row r="365" spans="1:12" x14ac:dyDescent="0.25">
      <c r="A365" s="15">
        <v>364</v>
      </c>
      <c r="B365" s="16">
        <f t="shared" si="47"/>
        <v>44577</v>
      </c>
      <c r="C365" s="15">
        <v>4</v>
      </c>
      <c r="D365" s="34" t="str">
        <f t="shared" si="40"/>
        <v>ASET</v>
      </c>
      <c r="E365" s="177">
        <v>20</v>
      </c>
      <c r="F365" s="137">
        <f t="shared" si="41"/>
        <v>20</v>
      </c>
      <c r="G365" s="148" t="str">
        <f>IF(VLOOKUP($A365,HourEndingOutage!$B$3:$F$746,5,0)="Outage","Outage","")</f>
        <v/>
      </c>
      <c r="H365" s="134">
        <f t="shared" si="42"/>
        <v>120</v>
      </c>
      <c r="I365" s="148" t="str">
        <f t="shared" si="43"/>
        <v/>
      </c>
      <c r="J365" s="148" t="str">
        <f t="shared" si="44"/>
        <v/>
      </c>
      <c r="K365" s="134" t="str">
        <f t="shared" si="45"/>
        <v/>
      </c>
      <c r="L365" s="134">
        <f t="shared" si="46"/>
        <v>0</v>
      </c>
    </row>
    <row r="366" spans="1:12" x14ac:dyDescent="0.25">
      <c r="A366" s="15">
        <v>365</v>
      </c>
      <c r="B366" s="16">
        <f t="shared" si="47"/>
        <v>44577</v>
      </c>
      <c r="C366" s="15">
        <v>5</v>
      </c>
      <c r="D366" s="34" t="str">
        <f t="shared" si="40"/>
        <v>ASET</v>
      </c>
      <c r="E366" s="177">
        <v>20</v>
      </c>
      <c r="F366" s="137">
        <f t="shared" si="41"/>
        <v>20</v>
      </c>
      <c r="G366" s="148" t="str">
        <f>IF(VLOOKUP($A366,HourEndingOutage!$B$3:$F$746,5,0)="Outage","Outage","")</f>
        <v/>
      </c>
      <c r="H366" s="134">
        <f t="shared" si="42"/>
        <v>120</v>
      </c>
      <c r="I366" s="148" t="str">
        <f t="shared" si="43"/>
        <v/>
      </c>
      <c r="J366" s="148" t="str">
        <f t="shared" si="44"/>
        <v/>
      </c>
      <c r="K366" s="134" t="str">
        <f t="shared" si="45"/>
        <v/>
      </c>
      <c r="L366" s="134">
        <f t="shared" si="46"/>
        <v>0</v>
      </c>
    </row>
    <row r="367" spans="1:12" x14ac:dyDescent="0.25">
      <c r="A367" s="15">
        <v>366</v>
      </c>
      <c r="B367" s="16">
        <f t="shared" si="47"/>
        <v>44577</v>
      </c>
      <c r="C367" s="15">
        <v>6</v>
      </c>
      <c r="D367" s="34" t="str">
        <f t="shared" si="40"/>
        <v>ASET</v>
      </c>
      <c r="E367" s="177">
        <v>20</v>
      </c>
      <c r="F367" s="137">
        <f t="shared" si="41"/>
        <v>20</v>
      </c>
      <c r="G367" s="148" t="str">
        <f>IF(VLOOKUP($A367,HourEndingOutage!$B$3:$F$746,5,0)="Outage","Outage","")</f>
        <v/>
      </c>
      <c r="H367" s="134">
        <f t="shared" si="42"/>
        <v>120</v>
      </c>
      <c r="I367" s="148" t="str">
        <f t="shared" si="43"/>
        <v/>
      </c>
      <c r="J367" s="148" t="str">
        <f t="shared" si="44"/>
        <v/>
      </c>
      <c r="K367" s="134" t="str">
        <f t="shared" si="45"/>
        <v/>
      </c>
      <c r="L367" s="134">
        <f t="shared" si="46"/>
        <v>0</v>
      </c>
    </row>
    <row r="368" spans="1:12" x14ac:dyDescent="0.25">
      <c r="A368" s="15">
        <v>367</v>
      </c>
      <c r="B368" s="16">
        <f t="shared" si="47"/>
        <v>44577</v>
      </c>
      <c r="C368" s="15">
        <v>7</v>
      </c>
      <c r="D368" s="34" t="str">
        <f t="shared" si="40"/>
        <v>ASET</v>
      </c>
      <c r="E368" s="177">
        <v>20</v>
      </c>
      <c r="F368" s="137">
        <f t="shared" si="41"/>
        <v>20</v>
      </c>
      <c r="G368" s="148" t="str">
        <f>IF(VLOOKUP($A368,HourEndingOutage!$B$3:$F$746,5,0)="Outage","Outage","")</f>
        <v/>
      </c>
      <c r="H368" s="134">
        <f t="shared" si="42"/>
        <v>120</v>
      </c>
      <c r="I368" s="148" t="str">
        <f t="shared" si="43"/>
        <v/>
      </c>
      <c r="J368" s="148" t="str">
        <f t="shared" si="44"/>
        <v/>
      </c>
      <c r="K368" s="134" t="str">
        <f t="shared" si="45"/>
        <v/>
      </c>
      <c r="L368" s="134">
        <f t="shared" si="46"/>
        <v>0</v>
      </c>
    </row>
    <row r="369" spans="1:12" x14ac:dyDescent="0.25">
      <c r="A369" s="15">
        <v>368</v>
      </c>
      <c r="B369" s="16">
        <f t="shared" si="47"/>
        <v>44577</v>
      </c>
      <c r="C369" s="15">
        <v>8</v>
      </c>
      <c r="D369" s="34" t="str">
        <f t="shared" si="40"/>
        <v>ASET</v>
      </c>
      <c r="E369" s="177">
        <v>20</v>
      </c>
      <c r="F369" s="137">
        <f t="shared" si="41"/>
        <v>20</v>
      </c>
      <c r="G369" s="148" t="str">
        <f>IF(VLOOKUP($A369,HourEndingOutage!$B$3:$F$746,5,0)="Outage","Outage","")</f>
        <v/>
      </c>
      <c r="H369" s="134">
        <f t="shared" si="42"/>
        <v>120</v>
      </c>
      <c r="I369" s="148" t="str">
        <f t="shared" si="43"/>
        <v/>
      </c>
      <c r="J369" s="148" t="str">
        <f t="shared" si="44"/>
        <v/>
      </c>
      <c r="K369" s="134" t="str">
        <f t="shared" si="45"/>
        <v/>
      </c>
      <c r="L369" s="134">
        <f t="shared" si="46"/>
        <v>0</v>
      </c>
    </row>
    <row r="370" spans="1:12" x14ac:dyDescent="0.25">
      <c r="A370" s="15">
        <v>369</v>
      </c>
      <c r="B370" s="16">
        <f t="shared" si="47"/>
        <v>44577</v>
      </c>
      <c r="C370" s="15">
        <v>9</v>
      </c>
      <c r="D370" s="34" t="str">
        <f t="shared" si="40"/>
        <v>ASET</v>
      </c>
      <c r="E370" s="177">
        <v>20</v>
      </c>
      <c r="F370" s="137">
        <f t="shared" si="41"/>
        <v>20</v>
      </c>
      <c r="G370" s="148" t="str">
        <f>IF(VLOOKUP($A370,HourEndingOutage!$B$3:$F$746,5,0)="Outage","Outage","")</f>
        <v/>
      </c>
      <c r="H370" s="134">
        <f t="shared" si="42"/>
        <v>120</v>
      </c>
      <c r="I370" s="148" t="str">
        <f t="shared" si="43"/>
        <v/>
      </c>
      <c r="J370" s="148" t="str">
        <f t="shared" si="44"/>
        <v/>
      </c>
      <c r="K370" s="134" t="str">
        <f t="shared" si="45"/>
        <v/>
      </c>
      <c r="L370" s="134">
        <f t="shared" si="46"/>
        <v>0</v>
      </c>
    </row>
    <row r="371" spans="1:12" x14ac:dyDescent="0.25">
      <c r="A371" s="15">
        <v>370</v>
      </c>
      <c r="B371" s="16">
        <f t="shared" si="47"/>
        <v>44577</v>
      </c>
      <c r="C371" s="15">
        <v>10</v>
      </c>
      <c r="D371" s="34" t="str">
        <f t="shared" si="40"/>
        <v>ASET</v>
      </c>
      <c r="E371" s="177">
        <v>20</v>
      </c>
      <c r="F371" s="137">
        <f t="shared" si="41"/>
        <v>20</v>
      </c>
      <c r="G371" s="148" t="str">
        <f>IF(VLOOKUP($A371,HourEndingOutage!$B$3:$F$746,5,0)="Outage","Outage","")</f>
        <v/>
      </c>
      <c r="H371" s="134">
        <f t="shared" si="42"/>
        <v>120</v>
      </c>
      <c r="I371" s="148" t="str">
        <f t="shared" si="43"/>
        <v/>
      </c>
      <c r="J371" s="148" t="str">
        <f t="shared" si="44"/>
        <v/>
      </c>
      <c r="K371" s="134" t="str">
        <f t="shared" si="45"/>
        <v/>
      </c>
      <c r="L371" s="134">
        <f t="shared" si="46"/>
        <v>0</v>
      </c>
    </row>
    <row r="372" spans="1:12" x14ac:dyDescent="0.25">
      <c r="A372" s="15">
        <v>371</v>
      </c>
      <c r="B372" s="16">
        <f t="shared" si="47"/>
        <v>44577</v>
      </c>
      <c r="C372" s="15">
        <v>11</v>
      </c>
      <c r="D372" s="34" t="str">
        <f t="shared" si="40"/>
        <v>ASET</v>
      </c>
      <c r="E372" s="177">
        <v>20</v>
      </c>
      <c r="F372" s="137">
        <f t="shared" si="41"/>
        <v>20</v>
      </c>
      <c r="G372" s="148" t="str">
        <f>IF(VLOOKUP($A372,HourEndingOutage!$B$3:$F$746,5,0)="Outage","Outage","")</f>
        <v/>
      </c>
      <c r="H372" s="134">
        <f t="shared" si="42"/>
        <v>120</v>
      </c>
      <c r="I372" s="148" t="str">
        <f t="shared" si="43"/>
        <v/>
      </c>
      <c r="J372" s="148" t="str">
        <f t="shared" si="44"/>
        <v/>
      </c>
      <c r="K372" s="134" t="str">
        <f t="shared" si="45"/>
        <v/>
      </c>
      <c r="L372" s="134">
        <f t="shared" si="46"/>
        <v>0</v>
      </c>
    </row>
    <row r="373" spans="1:12" x14ac:dyDescent="0.25">
      <c r="A373" s="15">
        <v>372</v>
      </c>
      <c r="B373" s="16">
        <f t="shared" si="47"/>
        <v>44577</v>
      </c>
      <c r="C373" s="15">
        <v>12</v>
      </c>
      <c r="D373" s="34" t="str">
        <f t="shared" si="40"/>
        <v>ASET</v>
      </c>
      <c r="E373" s="177">
        <v>20</v>
      </c>
      <c r="F373" s="137">
        <f t="shared" si="41"/>
        <v>20</v>
      </c>
      <c r="G373" s="148" t="str">
        <f>IF(VLOOKUP($A373,HourEndingOutage!$B$3:$F$746,5,0)="Outage","Outage","")</f>
        <v/>
      </c>
      <c r="H373" s="134">
        <f t="shared" si="42"/>
        <v>120</v>
      </c>
      <c r="I373" s="148" t="str">
        <f t="shared" si="43"/>
        <v/>
      </c>
      <c r="J373" s="148" t="str">
        <f t="shared" si="44"/>
        <v/>
      </c>
      <c r="K373" s="134" t="str">
        <f t="shared" si="45"/>
        <v/>
      </c>
      <c r="L373" s="134">
        <f t="shared" si="46"/>
        <v>0</v>
      </c>
    </row>
    <row r="374" spans="1:12" x14ac:dyDescent="0.25">
      <c r="A374" s="15">
        <v>373</v>
      </c>
      <c r="B374" s="16">
        <f t="shared" si="47"/>
        <v>44577</v>
      </c>
      <c r="C374" s="15">
        <v>13</v>
      </c>
      <c r="D374" s="34" t="str">
        <f t="shared" si="40"/>
        <v>ASET</v>
      </c>
      <c r="E374" s="177">
        <v>20</v>
      </c>
      <c r="F374" s="137">
        <f t="shared" si="41"/>
        <v>20</v>
      </c>
      <c r="G374" s="148" t="str">
        <f>IF(VLOOKUP($A374,HourEndingOutage!$B$3:$F$746,5,0)="Outage","Outage","")</f>
        <v/>
      </c>
      <c r="H374" s="134">
        <f t="shared" si="42"/>
        <v>120</v>
      </c>
      <c r="I374" s="148" t="str">
        <f t="shared" si="43"/>
        <v/>
      </c>
      <c r="J374" s="148" t="str">
        <f t="shared" si="44"/>
        <v/>
      </c>
      <c r="K374" s="134" t="str">
        <f t="shared" si="45"/>
        <v/>
      </c>
      <c r="L374" s="134">
        <f t="shared" si="46"/>
        <v>0</v>
      </c>
    </row>
    <row r="375" spans="1:12" x14ac:dyDescent="0.25">
      <c r="A375" s="15">
        <v>374</v>
      </c>
      <c r="B375" s="16">
        <f t="shared" si="47"/>
        <v>44577</v>
      </c>
      <c r="C375" s="15">
        <v>14</v>
      </c>
      <c r="D375" s="34" t="str">
        <f t="shared" si="40"/>
        <v>ASET</v>
      </c>
      <c r="E375" s="177">
        <v>20</v>
      </c>
      <c r="F375" s="137">
        <f t="shared" si="41"/>
        <v>20</v>
      </c>
      <c r="G375" s="148" t="str">
        <f>IF(VLOOKUP($A375,HourEndingOutage!$B$3:$F$746,5,0)="Outage","Outage","")</f>
        <v/>
      </c>
      <c r="H375" s="134">
        <f t="shared" si="42"/>
        <v>120</v>
      </c>
      <c r="I375" s="148" t="str">
        <f t="shared" si="43"/>
        <v/>
      </c>
      <c r="J375" s="148" t="str">
        <f t="shared" si="44"/>
        <v/>
      </c>
      <c r="K375" s="134" t="str">
        <f t="shared" si="45"/>
        <v/>
      </c>
      <c r="L375" s="134">
        <f t="shared" si="46"/>
        <v>0</v>
      </c>
    </row>
    <row r="376" spans="1:12" x14ac:dyDescent="0.25">
      <c r="A376" s="15">
        <v>375</v>
      </c>
      <c r="B376" s="16">
        <f t="shared" si="47"/>
        <v>44577</v>
      </c>
      <c r="C376" s="15">
        <v>15</v>
      </c>
      <c r="D376" s="34" t="str">
        <f t="shared" si="40"/>
        <v>ASET</v>
      </c>
      <c r="E376" s="177">
        <v>20</v>
      </c>
      <c r="F376" s="137">
        <f t="shared" si="41"/>
        <v>20</v>
      </c>
      <c r="G376" s="148" t="str">
        <f>IF(VLOOKUP($A376,HourEndingOutage!$B$3:$F$746,5,0)="Outage","Outage","")</f>
        <v/>
      </c>
      <c r="H376" s="134">
        <f t="shared" si="42"/>
        <v>120</v>
      </c>
      <c r="I376" s="148" t="str">
        <f t="shared" si="43"/>
        <v/>
      </c>
      <c r="J376" s="148" t="str">
        <f t="shared" si="44"/>
        <v/>
      </c>
      <c r="K376" s="134" t="str">
        <f t="shared" si="45"/>
        <v/>
      </c>
      <c r="L376" s="134">
        <f t="shared" si="46"/>
        <v>0</v>
      </c>
    </row>
    <row r="377" spans="1:12" x14ac:dyDescent="0.25">
      <c r="A377" s="15">
        <v>376</v>
      </c>
      <c r="B377" s="16">
        <f t="shared" si="47"/>
        <v>44577</v>
      </c>
      <c r="C377" s="15">
        <v>16</v>
      </c>
      <c r="D377" s="34" t="str">
        <f t="shared" si="40"/>
        <v>ASET</v>
      </c>
      <c r="E377" s="177">
        <v>20</v>
      </c>
      <c r="F377" s="137">
        <f t="shared" si="41"/>
        <v>20</v>
      </c>
      <c r="G377" s="148" t="str">
        <f>IF(VLOOKUP($A377,HourEndingOutage!$B$3:$F$746,5,0)="Outage","Outage","")</f>
        <v/>
      </c>
      <c r="H377" s="134">
        <f t="shared" si="42"/>
        <v>120</v>
      </c>
      <c r="I377" s="148" t="str">
        <f t="shared" si="43"/>
        <v/>
      </c>
      <c r="J377" s="148" t="str">
        <f t="shared" si="44"/>
        <v/>
      </c>
      <c r="K377" s="134" t="str">
        <f t="shared" si="45"/>
        <v/>
      </c>
      <c r="L377" s="134">
        <f t="shared" si="46"/>
        <v>0</v>
      </c>
    </row>
    <row r="378" spans="1:12" x14ac:dyDescent="0.25">
      <c r="A378" s="15">
        <v>377</v>
      </c>
      <c r="B378" s="16">
        <f t="shared" si="47"/>
        <v>44577</v>
      </c>
      <c r="C378" s="15">
        <v>17</v>
      </c>
      <c r="D378" s="34" t="str">
        <f t="shared" si="40"/>
        <v>ASET</v>
      </c>
      <c r="E378" s="177">
        <v>20</v>
      </c>
      <c r="F378" s="137">
        <f t="shared" si="41"/>
        <v>20</v>
      </c>
      <c r="G378" s="148" t="str">
        <f>IF(VLOOKUP($A378,HourEndingOutage!$B$3:$F$746,5,0)="Outage","Outage","")</f>
        <v/>
      </c>
      <c r="H378" s="134">
        <f t="shared" si="42"/>
        <v>120</v>
      </c>
      <c r="I378" s="148" t="str">
        <f t="shared" si="43"/>
        <v/>
      </c>
      <c r="J378" s="148" t="str">
        <f t="shared" si="44"/>
        <v/>
      </c>
      <c r="K378" s="134" t="str">
        <f t="shared" si="45"/>
        <v/>
      </c>
      <c r="L378" s="134">
        <f t="shared" si="46"/>
        <v>0</v>
      </c>
    </row>
    <row r="379" spans="1:12" x14ac:dyDescent="0.25">
      <c r="A379" s="15">
        <v>378</v>
      </c>
      <c r="B379" s="16">
        <f t="shared" si="47"/>
        <v>44577</v>
      </c>
      <c r="C379" s="15">
        <v>18</v>
      </c>
      <c r="D379" s="34" t="str">
        <f t="shared" si="40"/>
        <v>ASET</v>
      </c>
      <c r="E379" s="177">
        <v>20</v>
      </c>
      <c r="F379" s="137">
        <f t="shared" si="41"/>
        <v>20</v>
      </c>
      <c r="G379" s="148" t="str">
        <f>IF(VLOOKUP($A379,HourEndingOutage!$B$3:$F$746,5,0)="Outage","Outage","")</f>
        <v/>
      </c>
      <c r="H379" s="134">
        <f t="shared" si="42"/>
        <v>120</v>
      </c>
      <c r="I379" s="148" t="str">
        <f t="shared" si="43"/>
        <v/>
      </c>
      <c r="J379" s="148" t="str">
        <f t="shared" si="44"/>
        <v/>
      </c>
      <c r="K379" s="134" t="str">
        <f t="shared" si="45"/>
        <v/>
      </c>
      <c r="L379" s="134">
        <f t="shared" si="46"/>
        <v>0</v>
      </c>
    </row>
    <row r="380" spans="1:12" x14ac:dyDescent="0.25">
      <c r="A380" s="15">
        <v>379</v>
      </c>
      <c r="B380" s="16">
        <f t="shared" si="47"/>
        <v>44577</v>
      </c>
      <c r="C380" s="15">
        <v>19</v>
      </c>
      <c r="D380" s="34" t="str">
        <f t="shared" si="40"/>
        <v>ASET</v>
      </c>
      <c r="E380" s="177">
        <v>20</v>
      </c>
      <c r="F380" s="137">
        <f t="shared" si="41"/>
        <v>20</v>
      </c>
      <c r="G380" s="148" t="str">
        <f>IF(VLOOKUP($A380,HourEndingOutage!$B$3:$F$746,5,0)="Outage","Outage","")</f>
        <v/>
      </c>
      <c r="H380" s="134">
        <f t="shared" si="42"/>
        <v>120</v>
      </c>
      <c r="I380" s="148" t="str">
        <f t="shared" si="43"/>
        <v/>
      </c>
      <c r="J380" s="148" t="str">
        <f t="shared" si="44"/>
        <v/>
      </c>
      <c r="K380" s="134" t="str">
        <f t="shared" si="45"/>
        <v/>
      </c>
      <c r="L380" s="134">
        <f t="shared" si="46"/>
        <v>0</v>
      </c>
    </row>
    <row r="381" spans="1:12" x14ac:dyDescent="0.25">
      <c r="A381" s="15">
        <v>380</v>
      </c>
      <c r="B381" s="16">
        <f t="shared" si="47"/>
        <v>44577</v>
      </c>
      <c r="C381" s="15">
        <v>20</v>
      </c>
      <c r="D381" s="34" t="str">
        <f t="shared" si="40"/>
        <v>ASET</v>
      </c>
      <c r="E381" s="177">
        <v>20</v>
      </c>
      <c r="F381" s="137">
        <f t="shared" si="41"/>
        <v>20</v>
      </c>
      <c r="G381" s="148" t="str">
        <f>IF(VLOOKUP($A381,HourEndingOutage!$B$3:$F$746,5,0)="Outage","Outage","")</f>
        <v/>
      </c>
      <c r="H381" s="134">
        <f t="shared" si="42"/>
        <v>120</v>
      </c>
      <c r="I381" s="148" t="str">
        <f t="shared" si="43"/>
        <v/>
      </c>
      <c r="J381" s="148" t="str">
        <f t="shared" si="44"/>
        <v/>
      </c>
      <c r="K381" s="134" t="str">
        <f t="shared" si="45"/>
        <v/>
      </c>
      <c r="L381" s="134">
        <f t="shared" si="46"/>
        <v>0</v>
      </c>
    </row>
    <row r="382" spans="1:12" x14ac:dyDescent="0.25">
      <c r="A382" s="15">
        <v>381</v>
      </c>
      <c r="B382" s="16">
        <f t="shared" si="47"/>
        <v>44577</v>
      </c>
      <c r="C382" s="15">
        <v>21</v>
      </c>
      <c r="D382" s="34" t="str">
        <f t="shared" si="40"/>
        <v>ASET</v>
      </c>
      <c r="E382" s="177">
        <v>20</v>
      </c>
      <c r="F382" s="137">
        <f t="shared" si="41"/>
        <v>20</v>
      </c>
      <c r="G382" s="148" t="str">
        <f>IF(VLOOKUP($A382,HourEndingOutage!$B$3:$F$746,5,0)="Outage","Outage","")</f>
        <v/>
      </c>
      <c r="H382" s="134">
        <f t="shared" si="42"/>
        <v>120</v>
      </c>
      <c r="I382" s="148" t="str">
        <f t="shared" si="43"/>
        <v/>
      </c>
      <c r="J382" s="148" t="str">
        <f t="shared" si="44"/>
        <v/>
      </c>
      <c r="K382" s="134" t="str">
        <f t="shared" si="45"/>
        <v/>
      </c>
      <c r="L382" s="134">
        <f t="shared" si="46"/>
        <v>0</v>
      </c>
    </row>
    <row r="383" spans="1:12" x14ac:dyDescent="0.25">
      <c r="A383" s="15">
        <v>382</v>
      </c>
      <c r="B383" s="16">
        <f t="shared" si="47"/>
        <v>44577</v>
      </c>
      <c r="C383" s="15">
        <v>22</v>
      </c>
      <c r="D383" s="34" t="str">
        <f t="shared" si="40"/>
        <v>ASET</v>
      </c>
      <c r="E383" s="177">
        <v>20</v>
      </c>
      <c r="F383" s="137">
        <f t="shared" si="41"/>
        <v>20</v>
      </c>
      <c r="G383" s="148" t="str">
        <f>IF(VLOOKUP($A383,HourEndingOutage!$B$3:$F$746,5,0)="Outage","Outage","")</f>
        <v/>
      </c>
      <c r="H383" s="134">
        <f t="shared" si="42"/>
        <v>120</v>
      </c>
      <c r="I383" s="148" t="str">
        <f t="shared" si="43"/>
        <v/>
      </c>
      <c r="J383" s="148" t="str">
        <f t="shared" si="44"/>
        <v/>
      </c>
      <c r="K383" s="134" t="str">
        <f t="shared" si="45"/>
        <v/>
      </c>
      <c r="L383" s="134">
        <f t="shared" si="46"/>
        <v>0</v>
      </c>
    </row>
    <row r="384" spans="1:12" x14ac:dyDescent="0.25">
      <c r="A384" s="15">
        <v>383</v>
      </c>
      <c r="B384" s="16">
        <f t="shared" si="47"/>
        <v>44577</v>
      </c>
      <c r="C384" s="15">
        <v>23</v>
      </c>
      <c r="D384" s="34" t="str">
        <f t="shared" si="40"/>
        <v>ASET</v>
      </c>
      <c r="E384" s="177">
        <v>20</v>
      </c>
      <c r="F384" s="137">
        <f t="shared" si="41"/>
        <v>20</v>
      </c>
      <c r="G384" s="148" t="str">
        <f>IF(VLOOKUP($A384,HourEndingOutage!$B$3:$F$746,5,0)="Outage","Outage","")</f>
        <v/>
      </c>
      <c r="H384" s="134">
        <f t="shared" si="42"/>
        <v>120</v>
      </c>
      <c r="I384" s="148" t="str">
        <f t="shared" si="43"/>
        <v/>
      </c>
      <c r="J384" s="148" t="str">
        <f t="shared" si="44"/>
        <v/>
      </c>
      <c r="K384" s="134" t="str">
        <f t="shared" si="45"/>
        <v/>
      </c>
      <c r="L384" s="134">
        <f t="shared" si="46"/>
        <v>0</v>
      </c>
    </row>
    <row r="385" spans="1:12" x14ac:dyDescent="0.25">
      <c r="A385" s="15">
        <v>384</v>
      </c>
      <c r="B385" s="16">
        <f t="shared" si="47"/>
        <v>44577</v>
      </c>
      <c r="C385" s="15">
        <v>24</v>
      </c>
      <c r="D385" s="34" t="str">
        <f t="shared" si="40"/>
        <v>ASET</v>
      </c>
      <c r="E385" s="177">
        <v>20</v>
      </c>
      <c r="F385" s="137">
        <f t="shared" si="41"/>
        <v>20</v>
      </c>
      <c r="G385" s="148" t="str">
        <f>IF(VLOOKUP($A385,HourEndingOutage!$B$3:$F$746,5,0)="Outage","Outage","")</f>
        <v/>
      </c>
      <c r="H385" s="134">
        <f t="shared" si="42"/>
        <v>120</v>
      </c>
      <c r="I385" s="148" t="str">
        <f t="shared" si="43"/>
        <v/>
      </c>
      <c r="J385" s="148" t="str">
        <f t="shared" si="44"/>
        <v/>
      </c>
      <c r="K385" s="134" t="str">
        <f t="shared" si="45"/>
        <v/>
      </c>
      <c r="L385" s="134">
        <f t="shared" si="46"/>
        <v>0</v>
      </c>
    </row>
    <row r="386" spans="1:12" x14ac:dyDescent="0.25">
      <c r="A386" s="15">
        <v>385</v>
      </c>
      <c r="B386" s="16">
        <f t="shared" si="47"/>
        <v>44578</v>
      </c>
      <c r="C386" s="15">
        <v>1</v>
      </c>
      <c r="D386" s="34" t="str">
        <f t="shared" ref="D386:D449" si="48">Unit</f>
        <v>ASET</v>
      </c>
      <c r="E386" s="177">
        <v>20</v>
      </c>
      <c r="F386" s="137">
        <f t="shared" ref="F386:F449" si="49">MIN(E386,Contract_Volume)</f>
        <v>20</v>
      </c>
      <c r="G386" s="148" t="str">
        <f>IF(VLOOKUP($A386,HourEndingOutage!$B$3:$F$746,5,0)="Outage","Outage","")</f>
        <v/>
      </c>
      <c r="H386" s="134">
        <f t="shared" ref="H386:H449" si="50">IF(G386="Outage",0,F386*Availability)</f>
        <v>120</v>
      </c>
      <c r="I386" s="148" t="str">
        <f t="shared" ref="I386:I449" si="51">IF(ISERROR(VLOOKUP($A386,FTShour,1,0)),"","Yes")</f>
        <v/>
      </c>
      <c r="J386" s="148" t="str">
        <f t="shared" ref="J386:J449" si="52">IF(ISERROR(VLOOKUP($A386,ToleranceExcursionHour,1,0)),"","Yes")</f>
        <v/>
      </c>
      <c r="K386" s="134" t="str">
        <f t="shared" ref="K386:K449" si="53">IF(ISERROR(VLOOKUP($A386,FOAVHour,1,0)),"","Yes")</f>
        <v/>
      </c>
      <c r="L386" s="134">
        <f t="shared" si="46"/>
        <v>0</v>
      </c>
    </row>
    <row r="387" spans="1:12" x14ac:dyDescent="0.25">
      <c r="A387" s="15">
        <v>386</v>
      </c>
      <c r="B387" s="16">
        <f t="shared" si="47"/>
        <v>44578</v>
      </c>
      <c r="C387" s="15">
        <v>2</v>
      </c>
      <c r="D387" s="34" t="str">
        <f t="shared" si="48"/>
        <v>ASET</v>
      </c>
      <c r="E387" s="177">
        <v>20</v>
      </c>
      <c r="F387" s="137">
        <f t="shared" si="49"/>
        <v>20</v>
      </c>
      <c r="G387" s="148" t="str">
        <f>IF(VLOOKUP($A387,HourEndingOutage!$B$3:$F$746,5,0)="Outage","Outage","")</f>
        <v/>
      </c>
      <c r="H387" s="134">
        <f t="shared" si="50"/>
        <v>120</v>
      </c>
      <c r="I387" s="148" t="str">
        <f t="shared" si="51"/>
        <v/>
      </c>
      <c r="J387" s="148" t="str">
        <f t="shared" si="52"/>
        <v/>
      </c>
      <c r="K387" s="134" t="str">
        <f t="shared" si="53"/>
        <v/>
      </c>
      <c r="L387" s="134">
        <f t="shared" ref="L387:L450" si="54">IF(OR(I387="Yes",J387="Yes",K387="Yes")=TRUE,-$H387,0)</f>
        <v>0</v>
      </c>
    </row>
    <row r="388" spans="1:12" x14ac:dyDescent="0.25">
      <c r="A388" s="15">
        <v>387</v>
      </c>
      <c r="B388" s="16">
        <f t="shared" ref="B388:B451" si="55">IF(C388&gt;C387,B387,B387+1)</f>
        <v>44578</v>
      </c>
      <c r="C388" s="15">
        <v>3</v>
      </c>
      <c r="D388" s="34" t="str">
        <f t="shared" si="48"/>
        <v>ASET</v>
      </c>
      <c r="E388" s="177">
        <v>20</v>
      </c>
      <c r="F388" s="137">
        <f t="shared" si="49"/>
        <v>20</v>
      </c>
      <c r="G388" s="148" t="str">
        <f>IF(VLOOKUP($A388,HourEndingOutage!$B$3:$F$746,5,0)="Outage","Outage","")</f>
        <v/>
      </c>
      <c r="H388" s="134">
        <f t="shared" si="50"/>
        <v>120</v>
      </c>
      <c r="I388" s="148" t="str">
        <f t="shared" si="51"/>
        <v/>
      </c>
      <c r="J388" s="148" t="str">
        <f t="shared" si="52"/>
        <v/>
      </c>
      <c r="K388" s="134" t="str">
        <f t="shared" si="53"/>
        <v/>
      </c>
      <c r="L388" s="134">
        <f t="shared" si="54"/>
        <v>0</v>
      </c>
    </row>
    <row r="389" spans="1:12" x14ac:dyDescent="0.25">
      <c r="A389" s="15">
        <v>388</v>
      </c>
      <c r="B389" s="16">
        <f t="shared" si="55"/>
        <v>44578</v>
      </c>
      <c r="C389" s="15">
        <v>4</v>
      </c>
      <c r="D389" s="34" t="str">
        <f t="shared" si="48"/>
        <v>ASET</v>
      </c>
      <c r="E389" s="177">
        <v>20</v>
      </c>
      <c r="F389" s="137">
        <f t="shared" si="49"/>
        <v>20</v>
      </c>
      <c r="G389" s="148" t="str">
        <f>IF(VLOOKUP($A389,HourEndingOutage!$B$3:$F$746,5,0)="Outage","Outage","")</f>
        <v/>
      </c>
      <c r="H389" s="134">
        <f t="shared" si="50"/>
        <v>120</v>
      </c>
      <c r="I389" s="148" t="str">
        <f t="shared" si="51"/>
        <v/>
      </c>
      <c r="J389" s="148" t="str">
        <f t="shared" si="52"/>
        <v/>
      </c>
      <c r="K389" s="134" t="str">
        <f t="shared" si="53"/>
        <v/>
      </c>
      <c r="L389" s="134">
        <f t="shared" si="54"/>
        <v>0</v>
      </c>
    </row>
    <row r="390" spans="1:12" x14ac:dyDescent="0.25">
      <c r="A390" s="15">
        <v>389</v>
      </c>
      <c r="B390" s="16">
        <f t="shared" si="55"/>
        <v>44578</v>
      </c>
      <c r="C390" s="15">
        <v>5</v>
      </c>
      <c r="D390" s="34" t="str">
        <f t="shared" si="48"/>
        <v>ASET</v>
      </c>
      <c r="E390" s="177">
        <v>20</v>
      </c>
      <c r="F390" s="137">
        <f t="shared" si="49"/>
        <v>20</v>
      </c>
      <c r="G390" s="148" t="str">
        <f>IF(VLOOKUP($A390,HourEndingOutage!$B$3:$F$746,5,0)="Outage","Outage","")</f>
        <v/>
      </c>
      <c r="H390" s="134">
        <f t="shared" si="50"/>
        <v>120</v>
      </c>
      <c r="I390" s="148" t="str">
        <f t="shared" si="51"/>
        <v/>
      </c>
      <c r="J390" s="148" t="str">
        <f t="shared" si="52"/>
        <v/>
      </c>
      <c r="K390" s="134" t="str">
        <f t="shared" si="53"/>
        <v/>
      </c>
      <c r="L390" s="134">
        <f t="shared" si="54"/>
        <v>0</v>
      </c>
    </row>
    <row r="391" spans="1:12" x14ac:dyDescent="0.25">
      <c r="A391" s="15">
        <v>390</v>
      </c>
      <c r="B391" s="16">
        <f t="shared" si="55"/>
        <v>44578</v>
      </c>
      <c r="C391" s="15">
        <v>6</v>
      </c>
      <c r="D391" s="34" t="str">
        <f t="shared" si="48"/>
        <v>ASET</v>
      </c>
      <c r="E391" s="177">
        <v>20</v>
      </c>
      <c r="F391" s="137">
        <f t="shared" si="49"/>
        <v>20</v>
      </c>
      <c r="G391" s="148" t="str">
        <f>IF(VLOOKUP($A391,HourEndingOutage!$B$3:$F$746,5,0)="Outage","Outage","")</f>
        <v/>
      </c>
      <c r="H391" s="134">
        <f t="shared" si="50"/>
        <v>120</v>
      </c>
      <c r="I391" s="148" t="str">
        <f t="shared" si="51"/>
        <v/>
      </c>
      <c r="J391" s="148" t="str">
        <f t="shared" si="52"/>
        <v/>
      </c>
      <c r="K391" s="134" t="str">
        <f t="shared" si="53"/>
        <v/>
      </c>
      <c r="L391" s="134">
        <f t="shared" si="54"/>
        <v>0</v>
      </c>
    </row>
    <row r="392" spans="1:12" x14ac:dyDescent="0.25">
      <c r="A392" s="15">
        <v>391</v>
      </c>
      <c r="B392" s="16">
        <f t="shared" si="55"/>
        <v>44578</v>
      </c>
      <c r="C392" s="15">
        <v>7</v>
      </c>
      <c r="D392" s="34" t="str">
        <f t="shared" si="48"/>
        <v>ASET</v>
      </c>
      <c r="E392" s="177">
        <v>20</v>
      </c>
      <c r="F392" s="137">
        <f t="shared" si="49"/>
        <v>20</v>
      </c>
      <c r="G392" s="148" t="str">
        <f>IF(VLOOKUP($A392,HourEndingOutage!$B$3:$F$746,5,0)="Outage","Outage","")</f>
        <v/>
      </c>
      <c r="H392" s="134">
        <f t="shared" si="50"/>
        <v>120</v>
      </c>
      <c r="I392" s="148" t="str">
        <f t="shared" si="51"/>
        <v/>
      </c>
      <c r="J392" s="148" t="str">
        <f t="shared" si="52"/>
        <v/>
      </c>
      <c r="K392" s="134" t="str">
        <f t="shared" si="53"/>
        <v/>
      </c>
      <c r="L392" s="134">
        <f t="shared" si="54"/>
        <v>0</v>
      </c>
    </row>
    <row r="393" spans="1:12" x14ac:dyDescent="0.25">
      <c r="A393" s="15">
        <v>392</v>
      </c>
      <c r="B393" s="16">
        <f t="shared" si="55"/>
        <v>44578</v>
      </c>
      <c r="C393" s="15">
        <v>8</v>
      </c>
      <c r="D393" s="34" t="str">
        <f t="shared" si="48"/>
        <v>ASET</v>
      </c>
      <c r="E393" s="177">
        <v>20</v>
      </c>
      <c r="F393" s="137">
        <f t="shared" si="49"/>
        <v>20</v>
      </c>
      <c r="G393" s="148" t="str">
        <f>IF(VLOOKUP($A393,HourEndingOutage!$B$3:$F$746,5,0)="Outage","Outage","")</f>
        <v/>
      </c>
      <c r="H393" s="134">
        <f t="shared" si="50"/>
        <v>120</v>
      </c>
      <c r="I393" s="148" t="str">
        <f t="shared" si="51"/>
        <v/>
      </c>
      <c r="J393" s="148" t="str">
        <f t="shared" si="52"/>
        <v/>
      </c>
      <c r="K393" s="134" t="str">
        <f t="shared" si="53"/>
        <v/>
      </c>
      <c r="L393" s="134">
        <f t="shared" si="54"/>
        <v>0</v>
      </c>
    </row>
    <row r="394" spans="1:12" x14ac:dyDescent="0.25">
      <c r="A394" s="15">
        <v>393</v>
      </c>
      <c r="B394" s="16">
        <f t="shared" si="55"/>
        <v>44578</v>
      </c>
      <c r="C394" s="15">
        <v>9</v>
      </c>
      <c r="D394" s="34" t="str">
        <f t="shared" si="48"/>
        <v>ASET</v>
      </c>
      <c r="E394" s="177">
        <v>20</v>
      </c>
      <c r="F394" s="137">
        <f t="shared" si="49"/>
        <v>20</v>
      </c>
      <c r="G394" s="148" t="str">
        <f>IF(VLOOKUP($A394,HourEndingOutage!$B$3:$F$746,5,0)="Outage","Outage","")</f>
        <v/>
      </c>
      <c r="H394" s="134">
        <f t="shared" si="50"/>
        <v>120</v>
      </c>
      <c r="I394" s="148" t="str">
        <f t="shared" si="51"/>
        <v/>
      </c>
      <c r="J394" s="148" t="str">
        <f t="shared" si="52"/>
        <v/>
      </c>
      <c r="K394" s="134" t="str">
        <f t="shared" si="53"/>
        <v/>
      </c>
      <c r="L394" s="134">
        <f t="shared" si="54"/>
        <v>0</v>
      </c>
    </row>
    <row r="395" spans="1:12" x14ac:dyDescent="0.25">
      <c r="A395" s="15">
        <v>394</v>
      </c>
      <c r="B395" s="16">
        <f t="shared" si="55"/>
        <v>44578</v>
      </c>
      <c r="C395" s="15">
        <v>10</v>
      </c>
      <c r="D395" s="34" t="str">
        <f t="shared" si="48"/>
        <v>ASET</v>
      </c>
      <c r="E395" s="177">
        <v>20</v>
      </c>
      <c r="F395" s="137">
        <f t="shared" si="49"/>
        <v>20</v>
      </c>
      <c r="G395" s="148" t="str">
        <f>IF(VLOOKUP($A395,HourEndingOutage!$B$3:$F$746,5,0)="Outage","Outage","")</f>
        <v/>
      </c>
      <c r="H395" s="134">
        <f t="shared" si="50"/>
        <v>120</v>
      </c>
      <c r="I395" s="148" t="str">
        <f t="shared" si="51"/>
        <v/>
      </c>
      <c r="J395" s="148" t="str">
        <f t="shared" si="52"/>
        <v/>
      </c>
      <c r="K395" s="134" t="str">
        <f t="shared" si="53"/>
        <v/>
      </c>
      <c r="L395" s="134">
        <f t="shared" si="54"/>
        <v>0</v>
      </c>
    </row>
    <row r="396" spans="1:12" x14ac:dyDescent="0.25">
      <c r="A396" s="15">
        <v>395</v>
      </c>
      <c r="B396" s="16">
        <f t="shared" si="55"/>
        <v>44578</v>
      </c>
      <c r="C396" s="15">
        <v>11</v>
      </c>
      <c r="D396" s="34" t="str">
        <f t="shared" si="48"/>
        <v>ASET</v>
      </c>
      <c r="E396" s="177">
        <v>20</v>
      </c>
      <c r="F396" s="137">
        <f t="shared" si="49"/>
        <v>20</v>
      </c>
      <c r="G396" s="148" t="str">
        <f>IF(VLOOKUP($A396,HourEndingOutage!$B$3:$F$746,5,0)="Outage","Outage","")</f>
        <v/>
      </c>
      <c r="H396" s="134">
        <f t="shared" si="50"/>
        <v>120</v>
      </c>
      <c r="I396" s="148" t="str">
        <f t="shared" si="51"/>
        <v/>
      </c>
      <c r="J396" s="148" t="str">
        <f t="shared" si="52"/>
        <v/>
      </c>
      <c r="K396" s="134" t="str">
        <f t="shared" si="53"/>
        <v/>
      </c>
      <c r="L396" s="134">
        <f t="shared" si="54"/>
        <v>0</v>
      </c>
    </row>
    <row r="397" spans="1:12" x14ac:dyDescent="0.25">
      <c r="A397" s="15">
        <v>396</v>
      </c>
      <c r="B397" s="16">
        <f t="shared" si="55"/>
        <v>44578</v>
      </c>
      <c r="C397" s="15">
        <v>12</v>
      </c>
      <c r="D397" s="34" t="str">
        <f t="shared" si="48"/>
        <v>ASET</v>
      </c>
      <c r="E397" s="177">
        <v>20</v>
      </c>
      <c r="F397" s="137">
        <f t="shared" si="49"/>
        <v>20</v>
      </c>
      <c r="G397" s="148" t="str">
        <f>IF(VLOOKUP($A397,HourEndingOutage!$B$3:$F$746,5,0)="Outage","Outage","")</f>
        <v/>
      </c>
      <c r="H397" s="134">
        <f t="shared" si="50"/>
        <v>120</v>
      </c>
      <c r="I397" s="148" t="str">
        <f t="shared" si="51"/>
        <v/>
      </c>
      <c r="J397" s="148" t="str">
        <f t="shared" si="52"/>
        <v/>
      </c>
      <c r="K397" s="134" t="str">
        <f t="shared" si="53"/>
        <v/>
      </c>
      <c r="L397" s="134">
        <f t="shared" si="54"/>
        <v>0</v>
      </c>
    </row>
    <row r="398" spans="1:12" x14ac:dyDescent="0.25">
      <c r="A398" s="15">
        <v>397</v>
      </c>
      <c r="B398" s="16">
        <f t="shared" si="55"/>
        <v>44578</v>
      </c>
      <c r="C398" s="15">
        <v>13</v>
      </c>
      <c r="D398" s="34" t="str">
        <f t="shared" si="48"/>
        <v>ASET</v>
      </c>
      <c r="E398" s="177">
        <v>20</v>
      </c>
      <c r="F398" s="137">
        <f t="shared" si="49"/>
        <v>20</v>
      </c>
      <c r="G398" s="148" t="str">
        <f>IF(VLOOKUP($A398,HourEndingOutage!$B$3:$F$746,5,0)="Outage","Outage","")</f>
        <v/>
      </c>
      <c r="H398" s="134">
        <f t="shared" si="50"/>
        <v>120</v>
      </c>
      <c r="I398" s="148" t="str">
        <f t="shared" si="51"/>
        <v/>
      </c>
      <c r="J398" s="148" t="str">
        <f t="shared" si="52"/>
        <v/>
      </c>
      <c r="K398" s="134" t="str">
        <f t="shared" si="53"/>
        <v/>
      </c>
      <c r="L398" s="134">
        <f t="shared" si="54"/>
        <v>0</v>
      </c>
    </row>
    <row r="399" spans="1:12" x14ac:dyDescent="0.25">
      <c r="A399" s="15">
        <v>398</v>
      </c>
      <c r="B399" s="16">
        <f t="shared" si="55"/>
        <v>44578</v>
      </c>
      <c r="C399" s="15">
        <v>14</v>
      </c>
      <c r="D399" s="34" t="str">
        <f t="shared" si="48"/>
        <v>ASET</v>
      </c>
      <c r="E399" s="177">
        <v>20</v>
      </c>
      <c r="F399" s="137">
        <f t="shared" si="49"/>
        <v>20</v>
      </c>
      <c r="G399" s="148" t="str">
        <f>IF(VLOOKUP($A399,HourEndingOutage!$B$3:$F$746,5,0)="Outage","Outage","")</f>
        <v/>
      </c>
      <c r="H399" s="134">
        <f t="shared" si="50"/>
        <v>120</v>
      </c>
      <c r="I399" s="148" t="str">
        <f t="shared" si="51"/>
        <v/>
      </c>
      <c r="J399" s="148" t="str">
        <f t="shared" si="52"/>
        <v/>
      </c>
      <c r="K399" s="134" t="str">
        <f t="shared" si="53"/>
        <v/>
      </c>
      <c r="L399" s="134">
        <f t="shared" si="54"/>
        <v>0</v>
      </c>
    </row>
    <row r="400" spans="1:12" x14ac:dyDescent="0.25">
      <c r="A400" s="15">
        <v>399</v>
      </c>
      <c r="B400" s="16">
        <f t="shared" si="55"/>
        <v>44578</v>
      </c>
      <c r="C400" s="15">
        <v>15</v>
      </c>
      <c r="D400" s="34" t="str">
        <f t="shared" si="48"/>
        <v>ASET</v>
      </c>
      <c r="E400" s="177">
        <v>20</v>
      </c>
      <c r="F400" s="137">
        <f t="shared" si="49"/>
        <v>20</v>
      </c>
      <c r="G400" s="148" t="str">
        <f>IF(VLOOKUP($A400,HourEndingOutage!$B$3:$F$746,5,0)="Outage","Outage","")</f>
        <v/>
      </c>
      <c r="H400" s="134">
        <f t="shared" si="50"/>
        <v>120</v>
      </c>
      <c r="I400" s="148" t="str">
        <f t="shared" si="51"/>
        <v/>
      </c>
      <c r="J400" s="148" t="str">
        <f t="shared" si="52"/>
        <v/>
      </c>
      <c r="K400" s="134" t="str">
        <f t="shared" si="53"/>
        <v/>
      </c>
      <c r="L400" s="134">
        <f t="shared" si="54"/>
        <v>0</v>
      </c>
    </row>
    <row r="401" spans="1:12" x14ac:dyDescent="0.25">
      <c r="A401" s="15">
        <v>400</v>
      </c>
      <c r="B401" s="16">
        <f t="shared" si="55"/>
        <v>44578</v>
      </c>
      <c r="C401" s="15">
        <v>16</v>
      </c>
      <c r="D401" s="34" t="str">
        <f t="shared" si="48"/>
        <v>ASET</v>
      </c>
      <c r="E401" s="177">
        <v>20</v>
      </c>
      <c r="F401" s="137">
        <f t="shared" si="49"/>
        <v>20</v>
      </c>
      <c r="G401" s="148" t="str">
        <f>IF(VLOOKUP($A401,HourEndingOutage!$B$3:$F$746,5,0)="Outage","Outage","")</f>
        <v/>
      </c>
      <c r="H401" s="134">
        <f t="shared" si="50"/>
        <v>120</v>
      </c>
      <c r="I401" s="148" t="str">
        <f t="shared" si="51"/>
        <v/>
      </c>
      <c r="J401" s="148" t="str">
        <f t="shared" si="52"/>
        <v/>
      </c>
      <c r="K401" s="134" t="str">
        <f t="shared" si="53"/>
        <v/>
      </c>
      <c r="L401" s="134">
        <f t="shared" si="54"/>
        <v>0</v>
      </c>
    </row>
    <row r="402" spans="1:12" x14ac:dyDescent="0.25">
      <c r="A402" s="15">
        <v>401</v>
      </c>
      <c r="B402" s="16">
        <f t="shared" si="55"/>
        <v>44578</v>
      </c>
      <c r="C402" s="15">
        <v>17</v>
      </c>
      <c r="D402" s="34" t="str">
        <f t="shared" si="48"/>
        <v>ASET</v>
      </c>
      <c r="E402" s="177">
        <v>20</v>
      </c>
      <c r="F402" s="137">
        <f t="shared" si="49"/>
        <v>20</v>
      </c>
      <c r="G402" s="148" t="str">
        <f>IF(VLOOKUP($A402,HourEndingOutage!$B$3:$F$746,5,0)="Outage","Outage","")</f>
        <v/>
      </c>
      <c r="H402" s="134">
        <f t="shared" si="50"/>
        <v>120</v>
      </c>
      <c r="I402" s="148" t="str">
        <f t="shared" si="51"/>
        <v/>
      </c>
      <c r="J402" s="148" t="str">
        <f t="shared" si="52"/>
        <v/>
      </c>
      <c r="K402" s="134" t="str">
        <f t="shared" si="53"/>
        <v/>
      </c>
      <c r="L402" s="134">
        <f t="shared" si="54"/>
        <v>0</v>
      </c>
    </row>
    <row r="403" spans="1:12" x14ac:dyDescent="0.25">
      <c r="A403" s="15">
        <v>402</v>
      </c>
      <c r="B403" s="16">
        <f t="shared" si="55"/>
        <v>44578</v>
      </c>
      <c r="C403" s="15">
        <v>18</v>
      </c>
      <c r="D403" s="34" t="str">
        <f t="shared" si="48"/>
        <v>ASET</v>
      </c>
      <c r="E403" s="177">
        <v>20</v>
      </c>
      <c r="F403" s="137">
        <f t="shared" si="49"/>
        <v>20</v>
      </c>
      <c r="G403" s="148" t="str">
        <f>IF(VLOOKUP($A403,HourEndingOutage!$B$3:$F$746,5,0)="Outage","Outage","")</f>
        <v/>
      </c>
      <c r="H403" s="134">
        <f t="shared" si="50"/>
        <v>120</v>
      </c>
      <c r="I403" s="148" t="str">
        <f t="shared" si="51"/>
        <v/>
      </c>
      <c r="J403" s="148" t="str">
        <f t="shared" si="52"/>
        <v/>
      </c>
      <c r="K403" s="134" t="str">
        <f t="shared" si="53"/>
        <v/>
      </c>
      <c r="L403" s="134">
        <f t="shared" si="54"/>
        <v>0</v>
      </c>
    </row>
    <row r="404" spans="1:12" x14ac:dyDescent="0.25">
      <c r="A404" s="15">
        <v>403</v>
      </c>
      <c r="B404" s="16">
        <f t="shared" si="55"/>
        <v>44578</v>
      </c>
      <c r="C404" s="15">
        <v>19</v>
      </c>
      <c r="D404" s="34" t="str">
        <f t="shared" si="48"/>
        <v>ASET</v>
      </c>
      <c r="E404" s="177">
        <v>20</v>
      </c>
      <c r="F404" s="137">
        <f t="shared" si="49"/>
        <v>20</v>
      </c>
      <c r="G404" s="148" t="str">
        <f>IF(VLOOKUP($A404,HourEndingOutage!$B$3:$F$746,5,0)="Outage","Outage","")</f>
        <v/>
      </c>
      <c r="H404" s="134">
        <f t="shared" si="50"/>
        <v>120</v>
      </c>
      <c r="I404" s="148" t="str">
        <f t="shared" si="51"/>
        <v/>
      </c>
      <c r="J404" s="148" t="str">
        <f t="shared" si="52"/>
        <v/>
      </c>
      <c r="K404" s="134" t="str">
        <f t="shared" si="53"/>
        <v/>
      </c>
      <c r="L404" s="134">
        <f t="shared" si="54"/>
        <v>0</v>
      </c>
    </row>
    <row r="405" spans="1:12" x14ac:dyDescent="0.25">
      <c r="A405" s="15">
        <v>404</v>
      </c>
      <c r="B405" s="16">
        <f t="shared" si="55"/>
        <v>44578</v>
      </c>
      <c r="C405" s="15">
        <v>20</v>
      </c>
      <c r="D405" s="34" t="str">
        <f t="shared" si="48"/>
        <v>ASET</v>
      </c>
      <c r="E405" s="177">
        <v>20</v>
      </c>
      <c r="F405" s="137">
        <f t="shared" si="49"/>
        <v>20</v>
      </c>
      <c r="G405" s="148" t="str">
        <f>IF(VLOOKUP($A405,HourEndingOutage!$B$3:$F$746,5,0)="Outage","Outage","")</f>
        <v/>
      </c>
      <c r="H405" s="134">
        <f t="shared" si="50"/>
        <v>120</v>
      </c>
      <c r="I405" s="148" t="str">
        <f t="shared" si="51"/>
        <v/>
      </c>
      <c r="J405" s="148" t="str">
        <f t="shared" si="52"/>
        <v/>
      </c>
      <c r="K405" s="134" t="str">
        <f t="shared" si="53"/>
        <v/>
      </c>
      <c r="L405" s="134">
        <f t="shared" si="54"/>
        <v>0</v>
      </c>
    </row>
    <row r="406" spans="1:12" x14ac:dyDescent="0.25">
      <c r="A406" s="15">
        <v>405</v>
      </c>
      <c r="B406" s="16">
        <f t="shared" si="55"/>
        <v>44578</v>
      </c>
      <c r="C406" s="15">
        <v>21</v>
      </c>
      <c r="D406" s="34" t="str">
        <f t="shared" si="48"/>
        <v>ASET</v>
      </c>
      <c r="E406" s="177">
        <v>20</v>
      </c>
      <c r="F406" s="137">
        <f t="shared" si="49"/>
        <v>20</v>
      </c>
      <c r="G406" s="148" t="str">
        <f>IF(VLOOKUP($A406,HourEndingOutage!$B$3:$F$746,5,0)="Outage","Outage","")</f>
        <v/>
      </c>
      <c r="H406" s="134">
        <f t="shared" si="50"/>
        <v>120</v>
      </c>
      <c r="I406" s="148" t="str">
        <f t="shared" si="51"/>
        <v/>
      </c>
      <c r="J406" s="148" t="str">
        <f t="shared" si="52"/>
        <v/>
      </c>
      <c r="K406" s="134" t="str">
        <f t="shared" si="53"/>
        <v/>
      </c>
      <c r="L406" s="134">
        <f t="shared" si="54"/>
        <v>0</v>
      </c>
    </row>
    <row r="407" spans="1:12" x14ac:dyDescent="0.25">
      <c r="A407" s="15">
        <v>406</v>
      </c>
      <c r="B407" s="16">
        <f t="shared" si="55"/>
        <v>44578</v>
      </c>
      <c r="C407" s="15">
        <v>22</v>
      </c>
      <c r="D407" s="34" t="str">
        <f t="shared" si="48"/>
        <v>ASET</v>
      </c>
      <c r="E407" s="177">
        <v>20</v>
      </c>
      <c r="F407" s="137">
        <f t="shared" si="49"/>
        <v>20</v>
      </c>
      <c r="G407" s="148" t="str">
        <f>IF(VLOOKUP($A407,HourEndingOutage!$B$3:$F$746,5,0)="Outage","Outage","")</f>
        <v/>
      </c>
      <c r="H407" s="134">
        <f t="shared" si="50"/>
        <v>120</v>
      </c>
      <c r="I407" s="148" t="str">
        <f t="shared" si="51"/>
        <v/>
      </c>
      <c r="J407" s="148" t="str">
        <f t="shared" si="52"/>
        <v/>
      </c>
      <c r="K407" s="134" t="str">
        <f t="shared" si="53"/>
        <v/>
      </c>
      <c r="L407" s="134">
        <f t="shared" si="54"/>
        <v>0</v>
      </c>
    </row>
    <row r="408" spans="1:12" x14ac:dyDescent="0.25">
      <c r="A408" s="15">
        <v>407</v>
      </c>
      <c r="B408" s="16">
        <f t="shared" si="55"/>
        <v>44578</v>
      </c>
      <c r="C408" s="15">
        <v>23</v>
      </c>
      <c r="D408" s="34" t="str">
        <f t="shared" si="48"/>
        <v>ASET</v>
      </c>
      <c r="E408" s="177">
        <v>20</v>
      </c>
      <c r="F408" s="137">
        <f t="shared" si="49"/>
        <v>20</v>
      </c>
      <c r="G408" s="148" t="str">
        <f>IF(VLOOKUP($A408,HourEndingOutage!$B$3:$F$746,5,0)="Outage","Outage","")</f>
        <v/>
      </c>
      <c r="H408" s="134">
        <f t="shared" si="50"/>
        <v>120</v>
      </c>
      <c r="I408" s="148" t="str">
        <f t="shared" si="51"/>
        <v/>
      </c>
      <c r="J408" s="148" t="str">
        <f t="shared" si="52"/>
        <v/>
      </c>
      <c r="K408" s="134" t="str">
        <f t="shared" si="53"/>
        <v/>
      </c>
      <c r="L408" s="134">
        <f t="shared" si="54"/>
        <v>0</v>
      </c>
    </row>
    <row r="409" spans="1:12" x14ac:dyDescent="0.25">
      <c r="A409" s="15">
        <v>408</v>
      </c>
      <c r="B409" s="16">
        <f t="shared" si="55"/>
        <v>44578</v>
      </c>
      <c r="C409" s="15">
        <v>24</v>
      </c>
      <c r="D409" s="34" t="str">
        <f t="shared" si="48"/>
        <v>ASET</v>
      </c>
      <c r="E409" s="177">
        <v>20</v>
      </c>
      <c r="F409" s="137">
        <f t="shared" si="49"/>
        <v>20</v>
      </c>
      <c r="G409" s="148" t="str">
        <f>IF(VLOOKUP($A409,HourEndingOutage!$B$3:$F$746,5,0)="Outage","Outage","")</f>
        <v/>
      </c>
      <c r="H409" s="134">
        <f t="shared" si="50"/>
        <v>120</v>
      </c>
      <c r="I409" s="148" t="str">
        <f t="shared" si="51"/>
        <v/>
      </c>
      <c r="J409" s="148" t="str">
        <f t="shared" si="52"/>
        <v/>
      </c>
      <c r="K409" s="134" t="str">
        <f t="shared" si="53"/>
        <v/>
      </c>
      <c r="L409" s="134">
        <f t="shared" si="54"/>
        <v>0</v>
      </c>
    </row>
    <row r="410" spans="1:12" x14ac:dyDescent="0.25">
      <c r="A410" s="15">
        <v>409</v>
      </c>
      <c r="B410" s="16">
        <f t="shared" si="55"/>
        <v>44579</v>
      </c>
      <c r="C410" s="15">
        <v>1</v>
      </c>
      <c r="D410" s="34" t="str">
        <f t="shared" si="48"/>
        <v>ASET</v>
      </c>
      <c r="E410" s="177">
        <v>20</v>
      </c>
      <c r="F410" s="137">
        <f t="shared" si="49"/>
        <v>20</v>
      </c>
      <c r="G410" s="148" t="str">
        <f>IF(VLOOKUP($A410,HourEndingOutage!$B$3:$F$746,5,0)="Outage","Outage","")</f>
        <v/>
      </c>
      <c r="H410" s="134">
        <f t="shared" si="50"/>
        <v>120</v>
      </c>
      <c r="I410" s="148" t="str">
        <f t="shared" si="51"/>
        <v/>
      </c>
      <c r="J410" s="148" t="str">
        <f t="shared" si="52"/>
        <v/>
      </c>
      <c r="K410" s="134" t="str">
        <f t="shared" si="53"/>
        <v/>
      </c>
      <c r="L410" s="134">
        <f t="shared" si="54"/>
        <v>0</v>
      </c>
    </row>
    <row r="411" spans="1:12" x14ac:dyDescent="0.25">
      <c r="A411" s="15">
        <v>410</v>
      </c>
      <c r="B411" s="16">
        <f t="shared" si="55"/>
        <v>44579</v>
      </c>
      <c r="C411" s="15">
        <v>2</v>
      </c>
      <c r="D411" s="34" t="str">
        <f t="shared" si="48"/>
        <v>ASET</v>
      </c>
      <c r="E411" s="177">
        <v>20</v>
      </c>
      <c r="F411" s="137">
        <f t="shared" si="49"/>
        <v>20</v>
      </c>
      <c r="G411" s="148" t="str">
        <f>IF(VLOOKUP($A411,HourEndingOutage!$B$3:$F$746,5,0)="Outage","Outage","")</f>
        <v/>
      </c>
      <c r="H411" s="134">
        <f t="shared" si="50"/>
        <v>120</v>
      </c>
      <c r="I411" s="148" t="str">
        <f t="shared" si="51"/>
        <v/>
      </c>
      <c r="J411" s="148" t="str">
        <f t="shared" si="52"/>
        <v/>
      </c>
      <c r="K411" s="134" t="str">
        <f t="shared" si="53"/>
        <v/>
      </c>
      <c r="L411" s="134">
        <f t="shared" si="54"/>
        <v>0</v>
      </c>
    </row>
    <row r="412" spans="1:12" x14ac:dyDescent="0.25">
      <c r="A412" s="15">
        <v>411</v>
      </c>
      <c r="B412" s="16">
        <f t="shared" si="55"/>
        <v>44579</v>
      </c>
      <c r="C412" s="15">
        <v>3</v>
      </c>
      <c r="D412" s="34" t="str">
        <f t="shared" si="48"/>
        <v>ASET</v>
      </c>
      <c r="E412" s="177">
        <v>20</v>
      </c>
      <c r="F412" s="137">
        <f t="shared" si="49"/>
        <v>20</v>
      </c>
      <c r="G412" s="148" t="str">
        <f>IF(VLOOKUP($A412,HourEndingOutage!$B$3:$F$746,5,0)="Outage","Outage","")</f>
        <v/>
      </c>
      <c r="H412" s="134">
        <f t="shared" si="50"/>
        <v>120</v>
      </c>
      <c r="I412" s="148" t="str">
        <f t="shared" si="51"/>
        <v/>
      </c>
      <c r="J412" s="148" t="str">
        <f t="shared" si="52"/>
        <v/>
      </c>
      <c r="K412" s="134" t="str">
        <f t="shared" si="53"/>
        <v/>
      </c>
      <c r="L412" s="134">
        <f t="shared" si="54"/>
        <v>0</v>
      </c>
    </row>
    <row r="413" spans="1:12" x14ac:dyDescent="0.25">
      <c r="A413" s="15">
        <v>412</v>
      </c>
      <c r="B413" s="16">
        <f t="shared" si="55"/>
        <v>44579</v>
      </c>
      <c r="C413" s="15">
        <v>4</v>
      </c>
      <c r="D413" s="34" t="str">
        <f t="shared" si="48"/>
        <v>ASET</v>
      </c>
      <c r="E413" s="177">
        <v>20</v>
      </c>
      <c r="F413" s="137">
        <f t="shared" si="49"/>
        <v>20</v>
      </c>
      <c r="G413" s="148" t="str">
        <f>IF(VLOOKUP($A413,HourEndingOutage!$B$3:$F$746,5,0)="Outage","Outage","")</f>
        <v/>
      </c>
      <c r="H413" s="134">
        <f t="shared" si="50"/>
        <v>120</v>
      </c>
      <c r="I413" s="148" t="str">
        <f t="shared" si="51"/>
        <v/>
      </c>
      <c r="J413" s="148" t="str">
        <f t="shared" si="52"/>
        <v/>
      </c>
      <c r="K413" s="134" t="str">
        <f t="shared" si="53"/>
        <v/>
      </c>
      <c r="L413" s="134">
        <f t="shared" si="54"/>
        <v>0</v>
      </c>
    </row>
    <row r="414" spans="1:12" x14ac:dyDescent="0.25">
      <c r="A414" s="15">
        <v>413</v>
      </c>
      <c r="B414" s="16">
        <f t="shared" si="55"/>
        <v>44579</v>
      </c>
      <c r="C414" s="15">
        <v>5</v>
      </c>
      <c r="D414" s="34" t="str">
        <f t="shared" si="48"/>
        <v>ASET</v>
      </c>
      <c r="E414" s="177">
        <v>20</v>
      </c>
      <c r="F414" s="137">
        <f t="shared" si="49"/>
        <v>20</v>
      </c>
      <c r="G414" s="148" t="str">
        <f>IF(VLOOKUP($A414,HourEndingOutage!$B$3:$F$746,5,0)="Outage","Outage","")</f>
        <v/>
      </c>
      <c r="H414" s="134">
        <f t="shared" si="50"/>
        <v>120</v>
      </c>
      <c r="I414" s="148" t="str">
        <f t="shared" si="51"/>
        <v/>
      </c>
      <c r="J414" s="148" t="str">
        <f t="shared" si="52"/>
        <v/>
      </c>
      <c r="K414" s="134" t="str">
        <f t="shared" si="53"/>
        <v/>
      </c>
      <c r="L414" s="134">
        <f t="shared" si="54"/>
        <v>0</v>
      </c>
    </row>
    <row r="415" spans="1:12" x14ac:dyDescent="0.25">
      <c r="A415" s="15">
        <v>414</v>
      </c>
      <c r="B415" s="16">
        <f t="shared" si="55"/>
        <v>44579</v>
      </c>
      <c r="C415" s="15">
        <v>6</v>
      </c>
      <c r="D415" s="34" t="str">
        <f t="shared" si="48"/>
        <v>ASET</v>
      </c>
      <c r="E415" s="177">
        <v>20</v>
      </c>
      <c r="F415" s="137">
        <f t="shared" si="49"/>
        <v>20</v>
      </c>
      <c r="G415" s="148" t="str">
        <f>IF(VLOOKUP($A415,HourEndingOutage!$B$3:$F$746,5,0)="Outage","Outage","")</f>
        <v/>
      </c>
      <c r="H415" s="134">
        <f t="shared" si="50"/>
        <v>120</v>
      </c>
      <c r="I415" s="148" t="str">
        <f t="shared" si="51"/>
        <v/>
      </c>
      <c r="J415" s="148" t="str">
        <f t="shared" si="52"/>
        <v/>
      </c>
      <c r="K415" s="134" t="str">
        <f t="shared" si="53"/>
        <v/>
      </c>
      <c r="L415" s="134">
        <f t="shared" si="54"/>
        <v>0</v>
      </c>
    </row>
    <row r="416" spans="1:12" x14ac:dyDescent="0.25">
      <c r="A416" s="15">
        <v>415</v>
      </c>
      <c r="B416" s="16">
        <f t="shared" si="55"/>
        <v>44579</v>
      </c>
      <c r="C416" s="15">
        <v>7</v>
      </c>
      <c r="D416" s="34" t="str">
        <f t="shared" si="48"/>
        <v>ASET</v>
      </c>
      <c r="E416" s="177">
        <v>20</v>
      </c>
      <c r="F416" s="137">
        <f t="shared" si="49"/>
        <v>20</v>
      </c>
      <c r="G416" s="148" t="str">
        <f>IF(VLOOKUP($A416,HourEndingOutage!$B$3:$F$746,5,0)="Outage","Outage","")</f>
        <v/>
      </c>
      <c r="H416" s="134">
        <f t="shared" si="50"/>
        <v>120</v>
      </c>
      <c r="I416" s="148" t="str">
        <f t="shared" si="51"/>
        <v/>
      </c>
      <c r="J416" s="148" t="str">
        <f t="shared" si="52"/>
        <v/>
      </c>
      <c r="K416" s="134" t="str">
        <f t="shared" si="53"/>
        <v/>
      </c>
      <c r="L416" s="134">
        <f t="shared" si="54"/>
        <v>0</v>
      </c>
    </row>
    <row r="417" spans="1:12" x14ac:dyDescent="0.25">
      <c r="A417" s="15">
        <v>416</v>
      </c>
      <c r="B417" s="16">
        <f t="shared" si="55"/>
        <v>44579</v>
      </c>
      <c r="C417" s="15">
        <v>8</v>
      </c>
      <c r="D417" s="34" t="str">
        <f t="shared" si="48"/>
        <v>ASET</v>
      </c>
      <c r="E417" s="177">
        <v>20</v>
      </c>
      <c r="F417" s="137">
        <f t="shared" si="49"/>
        <v>20</v>
      </c>
      <c r="G417" s="148" t="str">
        <f>IF(VLOOKUP($A417,HourEndingOutage!$B$3:$F$746,5,0)="Outage","Outage","")</f>
        <v/>
      </c>
      <c r="H417" s="134">
        <f t="shared" si="50"/>
        <v>120</v>
      </c>
      <c r="I417" s="148" t="str">
        <f t="shared" si="51"/>
        <v/>
      </c>
      <c r="J417" s="148" t="str">
        <f t="shared" si="52"/>
        <v/>
      </c>
      <c r="K417" s="134" t="str">
        <f t="shared" si="53"/>
        <v/>
      </c>
      <c r="L417" s="134">
        <f t="shared" si="54"/>
        <v>0</v>
      </c>
    </row>
    <row r="418" spans="1:12" x14ac:dyDescent="0.25">
      <c r="A418" s="15">
        <v>417</v>
      </c>
      <c r="B418" s="16">
        <f t="shared" si="55"/>
        <v>44579</v>
      </c>
      <c r="C418" s="15">
        <v>9</v>
      </c>
      <c r="D418" s="34" t="str">
        <f t="shared" si="48"/>
        <v>ASET</v>
      </c>
      <c r="E418" s="177">
        <v>20</v>
      </c>
      <c r="F418" s="137">
        <f t="shared" si="49"/>
        <v>20</v>
      </c>
      <c r="G418" s="148" t="str">
        <f>IF(VLOOKUP($A418,HourEndingOutage!$B$3:$F$746,5,0)="Outage","Outage","")</f>
        <v/>
      </c>
      <c r="H418" s="134">
        <f t="shared" si="50"/>
        <v>120</v>
      </c>
      <c r="I418" s="148" t="str">
        <f t="shared" si="51"/>
        <v/>
      </c>
      <c r="J418" s="148" t="str">
        <f t="shared" si="52"/>
        <v/>
      </c>
      <c r="K418" s="134" t="str">
        <f t="shared" si="53"/>
        <v/>
      </c>
      <c r="L418" s="134">
        <f t="shared" si="54"/>
        <v>0</v>
      </c>
    </row>
    <row r="419" spans="1:12" x14ac:dyDescent="0.25">
      <c r="A419" s="15">
        <v>418</v>
      </c>
      <c r="B419" s="16">
        <f t="shared" si="55"/>
        <v>44579</v>
      </c>
      <c r="C419" s="15">
        <v>10</v>
      </c>
      <c r="D419" s="34" t="str">
        <f t="shared" si="48"/>
        <v>ASET</v>
      </c>
      <c r="E419" s="177">
        <v>20</v>
      </c>
      <c r="F419" s="137">
        <f t="shared" si="49"/>
        <v>20</v>
      </c>
      <c r="G419" s="148" t="str">
        <f>IF(VLOOKUP($A419,HourEndingOutage!$B$3:$F$746,5,0)="Outage","Outage","")</f>
        <v/>
      </c>
      <c r="H419" s="134">
        <f t="shared" si="50"/>
        <v>120</v>
      </c>
      <c r="I419" s="148" t="str">
        <f t="shared" si="51"/>
        <v/>
      </c>
      <c r="J419" s="148" t="str">
        <f t="shared" si="52"/>
        <v/>
      </c>
      <c r="K419" s="134" t="str">
        <f t="shared" si="53"/>
        <v/>
      </c>
      <c r="L419" s="134">
        <f t="shared" si="54"/>
        <v>0</v>
      </c>
    </row>
    <row r="420" spans="1:12" x14ac:dyDescent="0.25">
      <c r="A420" s="15">
        <v>419</v>
      </c>
      <c r="B420" s="16">
        <f t="shared" si="55"/>
        <v>44579</v>
      </c>
      <c r="C420" s="15">
        <v>11</v>
      </c>
      <c r="D420" s="34" t="str">
        <f t="shared" si="48"/>
        <v>ASET</v>
      </c>
      <c r="E420" s="177">
        <v>20</v>
      </c>
      <c r="F420" s="137">
        <f t="shared" si="49"/>
        <v>20</v>
      </c>
      <c r="G420" s="148" t="str">
        <f>IF(VLOOKUP($A420,HourEndingOutage!$B$3:$F$746,5,0)="Outage","Outage","")</f>
        <v/>
      </c>
      <c r="H420" s="134">
        <f t="shared" si="50"/>
        <v>120</v>
      </c>
      <c r="I420" s="148" t="str">
        <f t="shared" si="51"/>
        <v/>
      </c>
      <c r="J420" s="148" t="str">
        <f t="shared" si="52"/>
        <v/>
      </c>
      <c r="K420" s="134" t="str">
        <f t="shared" si="53"/>
        <v/>
      </c>
      <c r="L420" s="134">
        <f t="shared" si="54"/>
        <v>0</v>
      </c>
    </row>
    <row r="421" spans="1:12" x14ac:dyDescent="0.25">
      <c r="A421" s="15">
        <v>420</v>
      </c>
      <c r="B421" s="16">
        <f t="shared" si="55"/>
        <v>44579</v>
      </c>
      <c r="C421" s="15">
        <v>12</v>
      </c>
      <c r="D421" s="34" t="str">
        <f t="shared" si="48"/>
        <v>ASET</v>
      </c>
      <c r="E421" s="177">
        <v>20</v>
      </c>
      <c r="F421" s="137">
        <f t="shared" si="49"/>
        <v>20</v>
      </c>
      <c r="G421" s="148" t="str">
        <f>IF(VLOOKUP($A421,HourEndingOutage!$B$3:$F$746,5,0)="Outage","Outage","")</f>
        <v/>
      </c>
      <c r="H421" s="134">
        <f t="shared" si="50"/>
        <v>120</v>
      </c>
      <c r="I421" s="148" t="str">
        <f t="shared" si="51"/>
        <v/>
      </c>
      <c r="J421" s="148" t="str">
        <f t="shared" si="52"/>
        <v/>
      </c>
      <c r="K421" s="134" t="str">
        <f t="shared" si="53"/>
        <v/>
      </c>
      <c r="L421" s="134">
        <f t="shared" si="54"/>
        <v>0</v>
      </c>
    </row>
    <row r="422" spans="1:12" x14ac:dyDescent="0.25">
      <c r="A422" s="15">
        <v>421</v>
      </c>
      <c r="B422" s="16">
        <f t="shared" si="55"/>
        <v>44579</v>
      </c>
      <c r="C422" s="15">
        <v>13</v>
      </c>
      <c r="D422" s="34" t="str">
        <f t="shared" si="48"/>
        <v>ASET</v>
      </c>
      <c r="E422" s="177">
        <v>20</v>
      </c>
      <c r="F422" s="137">
        <f t="shared" si="49"/>
        <v>20</v>
      </c>
      <c r="G422" s="148" t="str">
        <f>IF(VLOOKUP($A422,HourEndingOutage!$B$3:$F$746,5,0)="Outage","Outage","")</f>
        <v/>
      </c>
      <c r="H422" s="134">
        <f t="shared" si="50"/>
        <v>120</v>
      </c>
      <c r="I422" s="148" t="str">
        <f t="shared" si="51"/>
        <v/>
      </c>
      <c r="J422" s="148" t="str">
        <f t="shared" si="52"/>
        <v/>
      </c>
      <c r="K422" s="134" t="str">
        <f t="shared" si="53"/>
        <v/>
      </c>
      <c r="L422" s="134">
        <f t="shared" si="54"/>
        <v>0</v>
      </c>
    </row>
    <row r="423" spans="1:12" x14ac:dyDescent="0.25">
      <c r="A423" s="15">
        <v>422</v>
      </c>
      <c r="B423" s="16">
        <f t="shared" si="55"/>
        <v>44579</v>
      </c>
      <c r="C423" s="15">
        <v>14</v>
      </c>
      <c r="D423" s="34" t="str">
        <f t="shared" si="48"/>
        <v>ASET</v>
      </c>
      <c r="E423" s="177">
        <v>20</v>
      </c>
      <c r="F423" s="137">
        <f t="shared" si="49"/>
        <v>20</v>
      </c>
      <c r="G423" s="148" t="str">
        <f>IF(VLOOKUP($A423,HourEndingOutage!$B$3:$F$746,5,0)="Outage","Outage","")</f>
        <v/>
      </c>
      <c r="H423" s="134">
        <f t="shared" si="50"/>
        <v>120</v>
      </c>
      <c r="I423" s="148" t="str">
        <f t="shared" si="51"/>
        <v/>
      </c>
      <c r="J423" s="148" t="str">
        <f t="shared" si="52"/>
        <v/>
      </c>
      <c r="K423" s="134" t="str">
        <f t="shared" si="53"/>
        <v/>
      </c>
      <c r="L423" s="134">
        <f t="shared" si="54"/>
        <v>0</v>
      </c>
    </row>
    <row r="424" spans="1:12" x14ac:dyDescent="0.25">
      <c r="A424" s="15">
        <v>423</v>
      </c>
      <c r="B424" s="16">
        <f t="shared" si="55"/>
        <v>44579</v>
      </c>
      <c r="C424" s="15">
        <v>15</v>
      </c>
      <c r="D424" s="34" t="str">
        <f t="shared" si="48"/>
        <v>ASET</v>
      </c>
      <c r="E424" s="177">
        <v>20</v>
      </c>
      <c r="F424" s="137">
        <f t="shared" si="49"/>
        <v>20</v>
      </c>
      <c r="G424" s="148" t="str">
        <f>IF(VLOOKUP($A424,HourEndingOutage!$B$3:$F$746,5,0)="Outage","Outage","")</f>
        <v/>
      </c>
      <c r="H424" s="134">
        <f t="shared" si="50"/>
        <v>120</v>
      </c>
      <c r="I424" s="148" t="str">
        <f t="shared" si="51"/>
        <v/>
      </c>
      <c r="J424" s="148" t="str">
        <f t="shared" si="52"/>
        <v/>
      </c>
      <c r="K424" s="134" t="str">
        <f t="shared" si="53"/>
        <v/>
      </c>
      <c r="L424" s="134">
        <f t="shared" si="54"/>
        <v>0</v>
      </c>
    </row>
    <row r="425" spans="1:12" x14ac:dyDescent="0.25">
      <c r="A425" s="15">
        <v>424</v>
      </c>
      <c r="B425" s="16">
        <f t="shared" si="55"/>
        <v>44579</v>
      </c>
      <c r="C425" s="15">
        <v>16</v>
      </c>
      <c r="D425" s="34" t="str">
        <f t="shared" si="48"/>
        <v>ASET</v>
      </c>
      <c r="E425" s="177">
        <v>20</v>
      </c>
      <c r="F425" s="137">
        <f t="shared" si="49"/>
        <v>20</v>
      </c>
      <c r="G425" s="148" t="str">
        <f>IF(VLOOKUP($A425,HourEndingOutage!$B$3:$F$746,5,0)="Outage","Outage","")</f>
        <v/>
      </c>
      <c r="H425" s="134">
        <f t="shared" si="50"/>
        <v>120</v>
      </c>
      <c r="I425" s="148" t="str">
        <f t="shared" si="51"/>
        <v/>
      </c>
      <c r="J425" s="148" t="str">
        <f t="shared" si="52"/>
        <v/>
      </c>
      <c r="K425" s="134" t="str">
        <f t="shared" si="53"/>
        <v/>
      </c>
      <c r="L425" s="134">
        <f t="shared" si="54"/>
        <v>0</v>
      </c>
    </row>
    <row r="426" spans="1:12" x14ac:dyDescent="0.25">
      <c r="A426" s="15">
        <v>425</v>
      </c>
      <c r="B426" s="16">
        <f t="shared" si="55"/>
        <v>44579</v>
      </c>
      <c r="C426" s="15">
        <v>17</v>
      </c>
      <c r="D426" s="34" t="str">
        <f t="shared" si="48"/>
        <v>ASET</v>
      </c>
      <c r="E426" s="177">
        <v>20</v>
      </c>
      <c r="F426" s="137">
        <f t="shared" si="49"/>
        <v>20</v>
      </c>
      <c r="G426" s="148" t="str">
        <f>IF(VLOOKUP($A426,HourEndingOutage!$B$3:$F$746,5,0)="Outage","Outage","")</f>
        <v/>
      </c>
      <c r="H426" s="134">
        <f t="shared" si="50"/>
        <v>120</v>
      </c>
      <c r="I426" s="148" t="str">
        <f t="shared" si="51"/>
        <v/>
      </c>
      <c r="J426" s="148" t="str">
        <f t="shared" si="52"/>
        <v/>
      </c>
      <c r="K426" s="134" t="str">
        <f t="shared" si="53"/>
        <v/>
      </c>
      <c r="L426" s="134">
        <f t="shared" si="54"/>
        <v>0</v>
      </c>
    </row>
    <row r="427" spans="1:12" x14ac:dyDescent="0.25">
      <c r="A427" s="15">
        <v>426</v>
      </c>
      <c r="B427" s="16">
        <f t="shared" si="55"/>
        <v>44579</v>
      </c>
      <c r="C427" s="15">
        <v>18</v>
      </c>
      <c r="D427" s="34" t="str">
        <f t="shared" si="48"/>
        <v>ASET</v>
      </c>
      <c r="E427" s="177">
        <v>20</v>
      </c>
      <c r="F427" s="137">
        <f t="shared" si="49"/>
        <v>20</v>
      </c>
      <c r="G427" s="148" t="str">
        <f>IF(VLOOKUP($A427,HourEndingOutage!$B$3:$F$746,5,0)="Outage","Outage","")</f>
        <v/>
      </c>
      <c r="H427" s="134">
        <f t="shared" si="50"/>
        <v>120</v>
      </c>
      <c r="I427" s="148" t="str">
        <f t="shared" si="51"/>
        <v/>
      </c>
      <c r="J427" s="148" t="str">
        <f t="shared" si="52"/>
        <v/>
      </c>
      <c r="K427" s="134" t="str">
        <f t="shared" si="53"/>
        <v/>
      </c>
      <c r="L427" s="134">
        <f t="shared" si="54"/>
        <v>0</v>
      </c>
    </row>
    <row r="428" spans="1:12" x14ac:dyDescent="0.25">
      <c r="A428" s="15">
        <v>427</v>
      </c>
      <c r="B428" s="16">
        <f t="shared" si="55"/>
        <v>44579</v>
      </c>
      <c r="C428" s="15">
        <v>19</v>
      </c>
      <c r="D428" s="34" t="str">
        <f t="shared" si="48"/>
        <v>ASET</v>
      </c>
      <c r="E428" s="177">
        <v>20</v>
      </c>
      <c r="F428" s="137">
        <f t="shared" si="49"/>
        <v>20</v>
      </c>
      <c r="G428" s="148" t="str">
        <f>IF(VLOOKUP($A428,HourEndingOutage!$B$3:$F$746,5,0)="Outage","Outage","")</f>
        <v/>
      </c>
      <c r="H428" s="134">
        <f t="shared" si="50"/>
        <v>120</v>
      </c>
      <c r="I428" s="148" t="str">
        <f t="shared" si="51"/>
        <v/>
      </c>
      <c r="J428" s="148" t="str">
        <f t="shared" si="52"/>
        <v/>
      </c>
      <c r="K428" s="134" t="str">
        <f t="shared" si="53"/>
        <v/>
      </c>
      <c r="L428" s="134">
        <f t="shared" si="54"/>
        <v>0</v>
      </c>
    </row>
    <row r="429" spans="1:12" x14ac:dyDescent="0.25">
      <c r="A429" s="15">
        <v>428</v>
      </c>
      <c r="B429" s="16">
        <f t="shared" si="55"/>
        <v>44579</v>
      </c>
      <c r="C429" s="15">
        <v>20</v>
      </c>
      <c r="D429" s="34" t="str">
        <f t="shared" si="48"/>
        <v>ASET</v>
      </c>
      <c r="E429" s="177">
        <v>20</v>
      </c>
      <c r="F429" s="137">
        <f t="shared" si="49"/>
        <v>20</v>
      </c>
      <c r="G429" s="148" t="str">
        <f>IF(VLOOKUP($A429,HourEndingOutage!$B$3:$F$746,5,0)="Outage","Outage","")</f>
        <v/>
      </c>
      <c r="H429" s="134">
        <f t="shared" si="50"/>
        <v>120</v>
      </c>
      <c r="I429" s="148" t="str">
        <f t="shared" si="51"/>
        <v/>
      </c>
      <c r="J429" s="148" t="str">
        <f t="shared" si="52"/>
        <v/>
      </c>
      <c r="K429" s="134" t="str">
        <f t="shared" si="53"/>
        <v/>
      </c>
      <c r="L429" s="134">
        <f t="shared" si="54"/>
        <v>0</v>
      </c>
    </row>
    <row r="430" spans="1:12" x14ac:dyDescent="0.25">
      <c r="A430" s="15">
        <v>429</v>
      </c>
      <c r="B430" s="16">
        <f t="shared" si="55"/>
        <v>44579</v>
      </c>
      <c r="C430" s="15">
        <v>21</v>
      </c>
      <c r="D430" s="34" t="str">
        <f t="shared" si="48"/>
        <v>ASET</v>
      </c>
      <c r="E430" s="177">
        <v>20</v>
      </c>
      <c r="F430" s="137">
        <f t="shared" si="49"/>
        <v>20</v>
      </c>
      <c r="G430" s="148" t="str">
        <f>IF(VLOOKUP($A430,HourEndingOutage!$B$3:$F$746,5,0)="Outage","Outage","")</f>
        <v/>
      </c>
      <c r="H430" s="134">
        <f t="shared" si="50"/>
        <v>120</v>
      </c>
      <c r="I430" s="148" t="str">
        <f t="shared" si="51"/>
        <v/>
      </c>
      <c r="J430" s="148" t="str">
        <f t="shared" si="52"/>
        <v/>
      </c>
      <c r="K430" s="134" t="str">
        <f t="shared" si="53"/>
        <v/>
      </c>
      <c r="L430" s="134">
        <f t="shared" si="54"/>
        <v>0</v>
      </c>
    </row>
    <row r="431" spans="1:12" x14ac:dyDescent="0.25">
      <c r="A431" s="15">
        <v>430</v>
      </c>
      <c r="B431" s="16">
        <f t="shared" si="55"/>
        <v>44579</v>
      </c>
      <c r="C431" s="15">
        <v>22</v>
      </c>
      <c r="D431" s="34" t="str">
        <f t="shared" si="48"/>
        <v>ASET</v>
      </c>
      <c r="E431" s="177">
        <v>20</v>
      </c>
      <c r="F431" s="137">
        <f t="shared" si="49"/>
        <v>20</v>
      </c>
      <c r="G431" s="148" t="str">
        <f>IF(VLOOKUP($A431,HourEndingOutage!$B$3:$F$746,5,0)="Outage","Outage","")</f>
        <v/>
      </c>
      <c r="H431" s="134">
        <f t="shared" si="50"/>
        <v>120</v>
      </c>
      <c r="I431" s="148" t="str">
        <f t="shared" si="51"/>
        <v/>
      </c>
      <c r="J431" s="148" t="str">
        <f t="shared" si="52"/>
        <v/>
      </c>
      <c r="K431" s="134" t="str">
        <f t="shared" si="53"/>
        <v/>
      </c>
      <c r="L431" s="134">
        <f t="shared" si="54"/>
        <v>0</v>
      </c>
    </row>
    <row r="432" spans="1:12" x14ac:dyDescent="0.25">
      <c r="A432" s="15">
        <v>431</v>
      </c>
      <c r="B432" s="16">
        <f t="shared" si="55"/>
        <v>44579</v>
      </c>
      <c r="C432" s="15">
        <v>23</v>
      </c>
      <c r="D432" s="34" t="str">
        <f t="shared" si="48"/>
        <v>ASET</v>
      </c>
      <c r="E432" s="177">
        <v>20</v>
      </c>
      <c r="F432" s="137">
        <f t="shared" si="49"/>
        <v>20</v>
      </c>
      <c r="G432" s="148" t="str">
        <f>IF(VLOOKUP($A432,HourEndingOutage!$B$3:$F$746,5,0)="Outage","Outage","")</f>
        <v/>
      </c>
      <c r="H432" s="134">
        <f t="shared" si="50"/>
        <v>120</v>
      </c>
      <c r="I432" s="148" t="str">
        <f t="shared" si="51"/>
        <v/>
      </c>
      <c r="J432" s="148" t="str">
        <f t="shared" si="52"/>
        <v/>
      </c>
      <c r="K432" s="134" t="str">
        <f t="shared" si="53"/>
        <v/>
      </c>
      <c r="L432" s="134">
        <f t="shared" si="54"/>
        <v>0</v>
      </c>
    </row>
    <row r="433" spans="1:12" x14ac:dyDescent="0.25">
      <c r="A433" s="15">
        <v>432</v>
      </c>
      <c r="B433" s="16">
        <f t="shared" si="55"/>
        <v>44579</v>
      </c>
      <c r="C433" s="15">
        <v>24</v>
      </c>
      <c r="D433" s="34" t="str">
        <f t="shared" si="48"/>
        <v>ASET</v>
      </c>
      <c r="E433" s="177">
        <v>20</v>
      </c>
      <c r="F433" s="137">
        <f t="shared" si="49"/>
        <v>20</v>
      </c>
      <c r="G433" s="148" t="str">
        <f>IF(VLOOKUP($A433,HourEndingOutage!$B$3:$F$746,5,0)="Outage","Outage","")</f>
        <v/>
      </c>
      <c r="H433" s="134">
        <f t="shared" si="50"/>
        <v>120</v>
      </c>
      <c r="I433" s="148" t="str">
        <f t="shared" si="51"/>
        <v/>
      </c>
      <c r="J433" s="148" t="str">
        <f t="shared" si="52"/>
        <v/>
      </c>
      <c r="K433" s="134" t="str">
        <f t="shared" si="53"/>
        <v/>
      </c>
      <c r="L433" s="134">
        <f t="shared" si="54"/>
        <v>0</v>
      </c>
    </row>
    <row r="434" spans="1:12" x14ac:dyDescent="0.25">
      <c r="A434" s="15">
        <v>433</v>
      </c>
      <c r="B434" s="16">
        <f t="shared" si="55"/>
        <v>44580</v>
      </c>
      <c r="C434" s="15">
        <v>1</v>
      </c>
      <c r="D434" s="34" t="str">
        <f t="shared" si="48"/>
        <v>ASET</v>
      </c>
      <c r="E434" s="177">
        <v>20</v>
      </c>
      <c r="F434" s="137">
        <f t="shared" si="49"/>
        <v>20</v>
      </c>
      <c r="G434" s="148" t="str">
        <f>IF(VLOOKUP($A434,HourEndingOutage!$B$3:$F$746,5,0)="Outage","Outage","")</f>
        <v/>
      </c>
      <c r="H434" s="134">
        <f t="shared" si="50"/>
        <v>120</v>
      </c>
      <c r="I434" s="148" t="str">
        <f t="shared" si="51"/>
        <v/>
      </c>
      <c r="J434" s="148" t="str">
        <f t="shared" si="52"/>
        <v/>
      </c>
      <c r="K434" s="134" t="str">
        <f t="shared" si="53"/>
        <v/>
      </c>
      <c r="L434" s="134">
        <f t="shared" si="54"/>
        <v>0</v>
      </c>
    </row>
    <row r="435" spans="1:12" x14ac:dyDescent="0.25">
      <c r="A435" s="15">
        <v>434</v>
      </c>
      <c r="B435" s="16">
        <f t="shared" si="55"/>
        <v>44580</v>
      </c>
      <c r="C435" s="15">
        <v>2</v>
      </c>
      <c r="D435" s="34" t="str">
        <f t="shared" si="48"/>
        <v>ASET</v>
      </c>
      <c r="E435" s="177">
        <v>20</v>
      </c>
      <c r="F435" s="137">
        <f t="shared" si="49"/>
        <v>20</v>
      </c>
      <c r="G435" s="148" t="str">
        <f>IF(VLOOKUP($A435,HourEndingOutage!$B$3:$F$746,5,0)="Outage","Outage","")</f>
        <v/>
      </c>
      <c r="H435" s="134">
        <f t="shared" si="50"/>
        <v>120</v>
      </c>
      <c r="I435" s="148" t="str">
        <f t="shared" si="51"/>
        <v/>
      </c>
      <c r="J435" s="148" t="str">
        <f t="shared" si="52"/>
        <v/>
      </c>
      <c r="K435" s="134" t="str">
        <f t="shared" si="53"/>
        <v/>
      </c>
      <c r="L435" s="134">
        <f t="shared" si="54"/>
        <v>0</v>
      </c>
    </row>
    <row r="436" spans="1:12" x14ac:dyDescent="0.25">
      <c r="A436" s="15">
        <v>435</v>
      </c>
      <c r="B436" s="16">
        <f t="shared" si="55"/>
        <v>44580</v>
      </c>
      <c r="C436" s="15">
        <v>3</v>
      </c>
      <c r="D436" s="34" t="str">
        <f t="shared" si="48"/>
        <v>ASET</v>
      </c>
      <c r="E436" s="177">
        <v>20</v>
      </c>
      <c r="F436" s="137">
        <f t="shared" si="49"/>
        <v>20</v>
      </c>
      <c r="G436" s="148" t="str">
        <f>IF(VLOOKUP($A436,HourEndingOutage!$B$3:$F$746,5,0)="Outage","Outage","")</f>
        <v/>
      </c>
      <c r="H436" s="134">
        <f t="shared" si="50"/>
        <v>120</v>
      </c>
      <c r="I436" s="148" t="str">
        <f t="shared" si="51"/>
        <v/>
      </c>
      <c r="J436" s="148" t="str">
        <f t="shared" si="52"/>
        <v/>
      </c>
      <c r="K436" s="134" t="str">
        <f t="shared" si="53"/>
        <v/>
      </c>
      <c r="L436" s="134">
        <f t="shared" si="54"/>
        <v>0</v>
      </c>
    </row>
    <row r="437" spans="1:12" x14ac:dyDescent="0.25">
      <c r="A437" s="15">
        <v>436</v>
      </c>
      <c r="B437" s="16">
        <f t="shared" si="55"/>
        <v>44580</v>
      </c>
      <c r="C437" s="15">
        <v>4</v>
      </c>
      <c r="D437" s="34" t="str">
        <f t="shared" si="48"/>
        <v>ASET</v>
      </c>
      <c r="E437" s="177">
        <v>20</v>
      </c>
      <c r="F437" s="137">
        <f t="shared" si="49"/>
        <v>20</v>
      </c>
      <c r="G437" s="148" t="str">
        <f>IF(VLOOKUP($A437,HourEndingOutage!$B$3:$F$746,5,0)="Outage","Outage","")</f>
        <v/>
      </c>
      <c r="H437" s="134">
        <f t="shared" si="50"/>
        <v>120</v>
      </c>
      <c r="I437" s="148" t="str">
        <f t="shared" si="51"/>
        <v/>
      </c>
      <c r="J437" s="148" t="str">
        <f t="shared" si="52"/>
        <v/>
      </c>
      <c r="K437" s="134" t="str">
        <f t="shared" si="53"/>
        <v/>
      </c>
      <c r="L437" s="134">
        <f t="shared" si="54"/>
        <v>0</v>
      </c>
    </row>
    <row r="438" spans="1:12" x14ac:dyDescent="0.25">
      <c r="A438" s="15">
        <v>437</v>
      </c>
      <c r="B438" s="16">
        <f t="shared" si="55"/>
        <v>44580</v>
      </c>
      <c r="C438" s="15">
        <v>5</v>
      </c>
      <c r="D438" s="34" t="str">
        <f t="shared" si="48"/>
        <v>ASET</v>
      </c>
      <c r="E438" s="177">
        <v>20</v>
      </c>
      <c r="F438" s="137">
        <f t="shared" si="49"/>
        <v>20</v>
      </c>
      <c r="G438" s="148" t="str">
        <f>IF(VLOOKUP($A438,HourEndingOutage!$B$3:$F$746,5,0)="Outage","Outage","")</f>
        <v/>
      </c>
      <c r="H438" s="134">
        <f t="shared" si="50"/>
        <v>120</v>
      </c>
      <c r="I438" s="148" t="str">
        <f t="shared" si="51"/>
        <v/>
      </c>
      <c r="J438" s="148" t="str">
        <f t="shared" si="52"/>
        <v/>
      </c>
      <c r="K438" s="134" t="str">
        <f t="shared" si="53"/>
        <v/>
      </c>
      <c r="L438" s="134">
        <f t="shared" si="54"/>
        <v>0</v>
      </c>
    </row>
    <row r="439" spans="1:12" x14ac:dyDescent="0.25">
      <c r="A439" s="15">
        <v>438</v>
      </c>
      <c r="B439" s="16">
        <f t="shared" si="55"/>
        <v>44580</v>
      </c>
      <c r="C439" s="15">
        <v>6</v>
      </c>
      <c r="D439" s="34" t="str">
        <f t="shared" si="48"/>
        <v>ASET</v>
      </c>
      <c r="E439" s="177">
        <v>20</v>
      </c>
      <c r="F439" s="137">
        <f t="shared" si="49"/>
        <v>20</v>
      </c>
      <c r="G439" s="148" t="str">
        <f>IF(VLOOKUP($A439,HourEndingOutage!$B$3:$F$746,5,0)="Outage","Outage","")</f>
        <v/>
      </c>
      <c r="H439" s="134">
        <f t="shared" si="50"/>
        <v>120</v>
      </c>
      <c r="I439" s="148" t="str">
        <f t="shared" si="51"/>
        <v/>
      </c>
      <c r="J439" s="148" t="str">
        <f t="shared" si="52"/>
        <v/>
      </c>
      <c r="K439" s="134" t="str">
        <f t="shared" si="53"/>
        <v/>
      </c>
      <c r="L439" s="134">
        <f t="shared" si="54"/>
        <v>0</v>
      </c>
    </row>
    <row r="440" spans="1:12" x14ac:dyDescent="0.25">
      <c r="A440" s="15">
        <v>439</v>
      </c>
      <c r="B440" s="16">
        <f t="shared" si="55"/>
        <v>44580</v>
      </c>
      <c r="C440" s="15">
        <v>7</v>
      </c>
      <c r="D440" s="34" t="str">
        <f t="shared" si="48"/>
        <v>ASET</v>
      </c>
      <c r="E440" s="177">
        <v>20</v>
      </c>
      <c r="F440" s="137">
        <f t="shared" si="49"/>
        <v>20</v>
      </c>
      <c r="G440" s="148" t="str">
        <f>IF(VLOOKUP($A440,HourEndingOutage!$B$3:$F$746,5,0)="Outage","Outage","")</f>
        <v/>
      </c>
      <c r="H440" s="134">
        <f t="shared" si="50"/>
        <v>120</v>
      </c>
      <c r="I440" s="148" t="str">
        <f t="shared" si="51"/>
        <v/>
      </c>
      <c r="J440" s="148" t="str">
        <f t="shared" si="52"/>
        <v/>
      </c>
      <c r="K440" s="134" t="str">
        <f t="shared" si="53"/>
        <v/>
      </c>
      <c r="L440" s="134">
        <f t="shared" si="54"/>
        <v>0</v>
      </c>
    </row>
    <row r="441" spans="1:12" x14ac:dyDescent="0.25">
      <c r="A441" s="15">
        <v>440</v>
      </c>
      <c r="B441" s="16">
        <f t="shared" si="55"/>
        <v>44580</v>
      </c>
      <c r="C441" s="15">
        <v>8</v>
      </c>
      <c r="D441" s="34" t="str">
        <f t="shared" si="48"/>
        <v>ASET</v>
      </c>
      <c r="E441" s="177">
        <v>20</v>
      </c>
      <c r="F441" s="137">
        <f t="shared" si="49"/>
        <v>20</v>
      </c>
      <c r="G441" s="148" t="str">
        <f>IF(VLOOKUP($A441,HourEndingOutage!$B$3:$F$746,5,0)="Outage","Outage","")</f>
        <v/>
      </c>
      <c r="H441" s="134">
        <f t="shared" si="50"/>
        <v>120</v>
      </c>
      <c r="I441" s="148" t="str">
        <f t="shared" si="51"/>
        <v/>
      </c>
      <c r="J441" s="148" t="str">
        <f t="shared" si="52"/>
        <v/>
      </c>
      <c r="K441" s="134" t="str">
        <f t="shared" si="53"/>
        <v/>
      </c>
      <c r="L441" s="134">
        <f t="shared" si="54"/>
        <v>0</v>
      </c>
    </row>
    <row r="442" spans="1:12" x14ac:dyDescent="0.25">
      <c r="A442" s="15">
        <v>441</v>
      </c>
      <c r="B442" s="16">
        <f t="shared" si="55"/>
        <v>44580</v>
      </c>
      <c r="C442" s="15">
        <v>9</v>
      </c>
      <c r="D442" s="34" t="str">
        <f t="shared" si="48"/>
        <v>ASET</v>
      </c>
      <c r="E442" s="177">
        <v>20</v>
      </c>
      <c r="F442" s="137">
        <f t="shared" si="49"/>
        <v>20</v>
      </c>
      <c r="G442" s="148" t="str">
        <f>IF(VLOOKUP($A442,HourEndingOutage!$B$3:$F$746,5,0)="Outage","Outage","")</f>
        <v/>
      </c>
      <c r="H442" s="134">
        <f t="shared" si="50"/>
        <v>120</v>
      </c>
      <c r="I442" s="148" t="str">
        <f t="shared" si="51"/>
        <v/>
      </c>
      <c r="J442" s="148" t="str">
        <f t="shared" si="52"/>
        <v/>
      </c>
      <c r="K442" s="134" t="str">
        <f t="shared" si="53"/>
        <v/>
      </c>
      <c r="L442" s="134">
        <f t="shared" si="54"/>
        <v>0</v>
      </c>
    </row>
    <row r="443" spans="1:12" x14ac:dyDescent="0.25">
      <c r="A443" s="15">
        <v>442</v>
      </c>
      <c r="B443" s="16">
        <f t="shared" si="55"/>
        <v>44580</v>
      </c>
      <c r="C443" s="15">
        <v>10</v>
      </c>
      <c r="D443" s="34" t="str">
        <f t="shared" si="48"/>
        <v>ASET</v>
      </c>
      <c r="E443" s="177">
        <v>20</v>
      </c>
      <c r="F443" s="137">
        <f t="shared" si="49"/>
        <v>20</v>
      </c>
      <c r="G443" s="148" t="str">
        <f>IF(VLOOKUP($A443,HourEndingOutage!$B$3:$F$746,5,0)="Outage","Outage","")</f>
        <v/>
      </c>
      <c r="H443" s="134">
        <f t="shared" si="50"/>
        <v>120</v>
      </c>
      <c r="I443" s="148" t="str">
        <f t="shared" si="51"/>
        <v/>
      </c>
      <c r="J443" s="148" t="str">
        <f t="shared" si="52"/>
        <v/>
      </c>
      <c r="K443" s="134" t="str">
        <f t="shared" si="53"/>
        <v/>
      </c>
      <c r="L443" s="134">
        <f t="shared" si="54"/>
        <v>0</v>
      </c>
    </row>
    <row r="444" spans="1:12" x14ac:dyDescent="0.25">
      <c r="A444" s="15">
        <v>443</v>
      </c>
      <c r="B444" s="16">
        <f t="shared" si="55"/>
        <v>44580</v>
      </c>
      <c r="C444" s="15">
        <v>11</v>
      </c>
      <c r="D444" s="34" t="str">
        <f t="shared" si="48"/>
        <v>ASET</v>
      </c>
      <c r="E444" s="177">
        <v>20</v>
      </c>
      <c r="F444" s="137">
        <f t="shared" si="49"/>
        <v>20</v>
      </c>
      <c r="G444" s="148" t="str">
        <f>IF(VLOOKUP($A444,HourEndingOutage!$B$3:$F$746,5,0)="Outage","Outage","")</f>
        <v/>
      </c>
      <c r="H444" s="134">
        <f t="shared" si="50"/>
        <v>120</v>
      </c>
      <c r="I444" s="148" t="str">
        <f t="shared" si="51"/>
        <v/>
      </c>
      <c r="J444" s="148" t="str">
        <f t="shared" si="52"/>
        <v/>
      </c>
      <c r="K444" s="134" t="str">
        <f t="shared" si="53"/>
        <v/>
      </c>
      <c r="L444" s="134">
        <f t="shared" si="54"/>
        <v>0</v>
      </c>
    </row>
    <row r="445" spans="1:12" x14ac:dyDescent="0.25">
      <c r="A445" s="15">
        <v>444</v>
      </c>
      <c r="B445" s="16">
        <f t="shared" si="55"/>
        <v>44580</v>
      </c>
      <c r="C445" s="15">
        <v>12</v>
      </c>
      <c r="D445" s="34" t="str">
        <f t="shared" si="48"/>
        <v>ASET</v>
      </c>
      <c r="E445" s="177">
        <v>20</v>
      </c>
      <c r="F445" s="137">
        <f t="shared" si="49"/>
        <v>20</v>
      </c>
      <c r="G445" s="148" t="str">
        <f>IF(VLOOKUP($A445,HourEndingOutage!$B$3:$F$746,5,0)="Outage","Outage","")</f>
        <v/>
      </c>
      <c r="H445" s="134">
        <f t="shared" si="50"/>
        <v>120</v>
      </c>
      <c r="I445" s="148" t="str">
        <f t="shared" si="51"/>
        <v/>
      </c>
      <c r="J445" s="148" t="str">
        <f t="shared" si="52"/>
        <v/>
      </c>
      <c r="K445" s="134" t="str">
        <f t="shared" si="53"/>
        <v/>
      </c>
      <c r="L445" s="134">
        <f t="shared" si="54"/>
        <v>0</v>
      </c>
    </row>
    <row r="446" spans="1:12" x14ac:dyDescent="0.25">
      <c r="A446" s="15">
        <v>445</v>
      </c>
      <c r="B446" s="16">
        <f t="shared" si="55"/>
        <v>44580</v>
      </c>
      <c r="C446" s="15">
        <v>13</v>
      </c>
      <c r="D446" s="34" t="str">
        <f t="shared" si="48"/>
        <v>ASET</v>
      </c>
      <c r="E446" s="177">
        <v>20</v>
      </c>
      <c r="F446" s="137">
        <f t="shared" si="49"/>
        <v>20</v>
      </c>
      <c r="G446" s="148" t="str">
        <f>IF(VLOOKUP($A446,HourEndingOutage!$B$3:$F$746,5,0)="Outage","Outage","")</f>
        <v/>
      </c>
      <c r="H446" s="134">
        <f t="shared" si="50"/>
        <v>120</v>
      </c>
      <c r="I446" s="148" t="str">
        <f t="shared" si="51"/>
        <v/>
      </c>
      <c r="J446" s="148" t="str">
        <f t="shared" si="52"/>
        <v/>
      </c>
      <c r="K446" s="134" t="str">
        <f t="shared" si="53"/>
        <v/>
      </c>
      <c r="L446" s="134">
        <f t="shared" si="54"/>
        <v>0</v>
      </c>
    </row>
    <row r="447" spans="1:12" x14ac:dyDescent="0.25">
      <c r="A447" s="15">
        <v>446</v>
      </c>
      <c r="B447" s="16">
        <f t="shared" si="55"/>
        <v>44580</v>
      </c>
      <c r="C447" s="15">
        <v>14</v>
      </c>
      <c r="D447" s="34" t="str">
        <f t="shared" si="48"/>
        <v>ASET</v>
      </c>
      <c r="E447" s="177">
        <v>20</v>
      </c>
      <c r="F447" s="137">
        <f t="shared" si="49"/>
        <v>20</v>
      </c>
      <c r="G447" s="148" t="str">
        <f>IF(VLOOKUP($A447,HourEndingOutage!$B$3:$F$746,5,0)="Outage","Outage","")</f>
        <v/>
      </c>
      <c r="H447" s="134">
        <f t="shared" si="50"/>
        <v>120</v>
      </c>
      <c r="I447" s="148" t="str">
        <f t="shared" si="51"/>
        <v/>
      </c>
      <c r="J447" s="148" t="str">
        <f t="shared" si="52"/>
        <v/>
      </c>
      <c r="K447" s="134" t="str">
        <f t="shared" si="53"/>
        <v/>
      </c>
      <c r="L447" s="134">
        <f t="shared" si="54"/>
        <v>0</v>
      </c>
    </row>
    <row r="448" spans="1:12" x14ac:dyDescent="0.25">
      <c r="A448" s="15">
        <v>447</v>
      </c>
      <c r="B448" s="16">
        <f t="shared" si="55"/>
        <v>44580</v>
      </c>
      <c r="C448" s="15">
        <v>15</v>
      </c>
      <c r="D448" s="34" t="str">
        <f t="shared" si="48"/>
        <v>ASET</v>
      </c>
      <c r="E448" s="177">
        <v>20</v>
      </c>
      <c r="F448" s="137">
        <f t="shared" si="49"/>
        <v>20</v>
      </c>
      <c r="G448" s="148" t="str">
        <f>IF(VLOOKUP($A448,HourEndingOutage!$B$3:$F$746,5,0)="Outage","Outage","")</f>
        <v/>
      </c>
      <c r="H448" s="134">
        <f t="shared" si="50"/>
        <v>120</v>
      </c>
      <c r="I448" s="148" t="str">
        <f t="shared" si="51"/>
        <v/>
      </c>
      <c r="J448" s="148" t="str">
        <f t="shared" si="52"/>
        <v/>
      </c>
      <c r="K448" s="134" t="str">
        <f t="shared" si="53"/>
        <v/>
      </c>
      <c r="L448" s="134">
        <f t="shared" si="54"/>
        <v>0</v>
      </c>
    </row>
    <row r="449" spans="1:12" x14ac:dyDescent="0.25">
      <c r="A449" s="15">
        <v>448</v>
      </c>
      <c r="B449" s="16">
        <f t="shared" si="55"/>
        <v>44580</v>
      </c>
      <c r="C449" s="15">
        <v>16</v>
      </c>
      <c r="D449" s="34" t="str">
        <f t="shared" si="48"/>
        <v>ASET</v>
      </c>
      <c r="E449" s="177">
        <v>20</v>
      </c>
      <c r="F449" s="137">
        <f t="shared" si="49"/>
        <v>20</v>
      </c>
      <c r="G449" s="148" t="str">
        <f>IF(VLOOKUP($A449,HourEndingOutage!$B$3:$F$746,5,0)="Outage","Outage","")</f>
        <v/>
      </c>
      <c r="H449" s="134">
        <f t="shared" si="50"/>
        <v>120</v>
      </c>
      <c r="I449" s="148" t="str">
        <f t="shared" si="51"/>
        <v/>
      </c>
      <c r="J449" s="148" t="str">
        <f t="shared" si="52"/>
        <v/>
      </c>
      <c r="K449" s="134" t="str">
        <f t="shared" si="53"/>
        <v/>
      </c>
      <c r="L449" s="134">
        <f t="shared" si="54"/>
        <v>0</v>
      </c>
    </row>
    <row r="450" spans="1:12" x14ac:dyDescent="0.25">
      <c r="A450" s="15">
        <v>449</v>
      </c>
      <c r="B450" s="16">
        <f t="shared" si="55"/>
        <v>44580</v>
      </c>
      <c r="C450" s="15">
        <v>17</v>
      </c>
      <c r="D450" s="34" t="str">
        <f t="shared" ref="D450:D513" si="56">Unit</f>
        <v>ASET</v>
      </c>
      <c r="E450" s="177">
        <v>20</v>
      </c>
      <c r="F450" s="137">
        <f t="shared" ref="F450:F513" si="57">MIN(E450,Contract_Volume)</f>
        <v>20</v>
      </c>
      <c r="G450" s="148" t="str">
        <f>IF(VLOOKUP($A450,HourEndingOutage!$B$3:$F$746,5,0)="Outage","Outage","")</f>
        <v/>
      </c>
      <c r="H450" s="134">
        <f t="shared" ref="H450:H513" si="58">IF(G450="Outage",0,F450*Availability)</f>
        <v>120</v>
      </c>
      <c r="I450" s="148" t="str">
        <f t="shared" ref="I450:I513" si="59">IF(ISERROR(VLOOKUP($A450,FTShour,1,0)),"","Yes")</f>
        <v/>
      </c>
      <c r="J450" s="148" t="str">
        <f t="shared" ref="J450:J513" si="60">IF(ISERROR(VLOOKUP($A450,ToleranceExcursionHour,1,0)),"","Yes")</f>
        <v/>
      </c>
      <c r="K450" s="134" t="str">
        <f t="shared" ref="K450:K513" si="61">IF(ISERROR(VLOOKUP($A450,FOAVHour,1,0)),"","Yes")</f>
        <v/>
      </c>
      <c r="L450" s="134">
        <f t="shared" si="54"/>
        <v>0</v>
      </c>
    </row>
    <row r="451" spans="1:12" x14ac:dyDescent="0.25">
      <c r="A451" s="15">
        <v>450</v>
      </c>
      <c r="B451" s="16">
        <f t="shared" si="55"/>
        <v>44580</v>
      </c>
      <c r="C451" s="15">
        <v>18</v>
      </c>
      <c r="D451" s="34" t="str">
        <f t="shared" si="56"/>
        <v>ASET</v>
      </c>
      <c r="E451" s="177">
        <v>20</v>
      </c>
      <c r="F451" s="137">
        <f t="shared" si="57"/>
        <v>20</v>
      </c>
      <c r="G451" s="148" t="str">
        <f>IF(VLOOKUP($A451,HourEndingOutage!$B$3:$F$746,5,0)="Outage","Outage","")</f>
        <v/>
      </c>
      <c r="H451" s="134">
        <f t="shared" si="58"/>
        <v>120</v>
      </c>
      <c r="I451" s="148" t="str">
        <f t="shared" si="59"/>
        <v/>
      </c>
      <c r="J451" s="148" t="str">
        <f t="shared" si="60"/>
        <v/>
      </c>
      <c r="K451" s="134" t="str">
        <f t="shared" si="61"/>
        <v/>
      </c>
      <c r="L451" s="134">
        <f t="shared" ref="L451:L514" si="62">IF(OR(I451="Yes",J451="Yes",K451="Yes")=TRUE,-$H451,0)</f>
        <v>0</v>
      </c>
    </row>
    <row r="452" spans="1:12" x14ac:dyDescent="0.25">
      <c r="A452" s="15">
        <v>451</v>
      </c>
      <c r="B452" s="16">
        <f t="shared" ref="B452:B515" si="63">IF(C452&gt;C451,B451,B451+1)</f>
        <v>44580</v>
      </c>
      <c r="C452" s="15">
        <v>19</v>
      </c>
      <c r="D452" s="34" t="str">
        <f t="shared" si="56"/>
        <v>ASET</v>
      </c>
      <c r="E452" s="177">
        <v>20</v>
      </c>
      <c r="F452" s="137">
        <f t="shared" si="57"/>
        <v>20</v>
      </c>
      <c r="G452" s="148" t="str">
        <f>IF(VLOOKUP($A452,HourEndingOutage!$B$3:$F$746,5,0)="Outage","Outage","")</f>
        <v/>
      </c>
      <c r="H452" s="134">
        <f t="shared" si="58"/>
        <v>120</v>
      </c>
      <c r="I452" s="148" t="str">
        <f t="shared" si="59"/>
        <v/>
      </c>
      <c r="J452" s="148" t="str">
        <f t="shared" si="60"/>
        <v/>
      </c>
      <c r="K452" s="134" t="str">
        <f t="shared" si="61"/>
        <v/>
      </c>
      <c r="L452" s="134">
        <f t="shared" si="62"/>
        <v>0</v>
      </c>
    </row>
    <row r="453" spans="1:12" x14ac:dyDescent="0.25">
      <c r="A453" s="15">
        <v>452</v>
      </c>
      <c r="B453" s="16">
        <f t="shared" si="63"/>
        <v>44580</v>
      </c>
      <c r="C453" s="15">
        <v>20</v>
      </c>
      <c r="D453" s="34" t="str">
        <f t="shared" si="56"/>
        <v>ASET</v>
      </c>
      <c r="E453" s="177">
        <v>20</v>
      </c>
      <c r="F453" s="137">
        <f t="shared" si="57"/>
        <v>20</v>
      </c>
      <c r="G453" s="148" t="str">
        <f>IF(VLOOKUP($A453,HourEndingOutage!$B$3:$F$746,5,0)="Outage","Outage","")</f>
        <v/>
      </c>
      <c r="H453" s="134">
        <f t="shared" si="58"/>
        <v>120</v>
      </c>
      <c r="I453" s="148" t="str">
        <f t="shared" si="59"/>
        <v/>
      </c>
      <c r="J453" s="148" t="str">
        <f t="shared" si="60"/>
        <v/>
      </c>
      <c r="K453" s="134" t="str">
        <f t="shared" si="61"/>
        <v/>
      </c>
      <c r="L453" s="134">
        <f t="shared" si="62"/>
        <v>0</v>
      </c>
    </row>
    <row r="454" spans="1:12" x14ac:dyDescent="0.25">
      <c r="A454" s="15">
        <v>453</v>
      </c>
      <c r="B454" s="16">
        <f t="shared" si="63"/>
        <v>44580</v>
      </c>
      <c r="C454" s="15">
        <v>21</v>
      </c>
      <c r="D454" s="34" t="str">
        <f t="shared" si="56"/>
        <v>ASET</v>
      </c>
      <c r="E454" s="177">
        <v>20</v>
      </c>
      <c r="F454" s="137">
        <f t="shared" si="57"/>
        <v>20</v>
      </c>
      <c r="G454" s="148" t="str">
        <f>IF(VLOOKUP($A454,HourEndingOutage!$B$3:$F$746,5,0)="Outage","Outage","")</f>
        <v/>
      </c>
      <c r="H454" s="134">
        <f t="shared" si="58"/>
        <v>120</v>
      </c>
      <c r="I454" s="148" t="str">
        <f t="shared" si="59"/>
        <v/>
      </c>
      <c r="J454" s="148" t="str">
        <f t="shared" si="60"/>
        <v/>
      </c>
      <c r="K454" s="134" t="str">
        <f t="shared" si="61"/>
        <v/>
      </c>
      <c r="L454" s="134">
        <f t="shared" si="62"/>
        <v>0</v>
      </c>
    </row>
    <row r="455" spans="1:12" x14ac:dyDescent="0.25">
      <c r="A455" s="15">
        <v>454</v>
      </c>
      <c r="B455" s="16">
        <f t="shared" si="63"/>
        <v>44580</v>
      </c>
      <c r="C455" s="15">
        <v>22</v>
      </c>
      <c r="D455" s="34" t="str">
        <f t="shared" si="56"/>
        <v>ASET</v>
      </c>
      <c r="E455" s="177">
        <v>20</v>
      </c>
      <c r="F455" s="137">
        <f t="shared" si="57"/>
        <v>20</v>
      </c>
      <c r="G455" s="148" t="str">
        <f>IF(VLOOKUP($A455,HourEndingOutage!$B$3:$F$746,5,0)="Outage","Outage","")</f>
        <v/>
      </c>
      <c r="H455" s="134">
        <f t="shared" si="58"/>
        <v>120</v>
      </c>
      <c r="I455" s="148" t="str">
        <f t="shared" si="59"/>
        <v/>
      </c>
      <c r="J455" s="148" t="str">
        <f t="shared" si="60"/>
        <v/>
      </c>
      <c r="K455" s="134" t="str">
        <f t="shared" si="61"/>
        <v/>
      </c>
      <c r="L455" s="134">
        <f t="shared" si="62"/>
        <v>0</v>
      </c>
    </row>
    <row r="456" spans="1:12" x14ac:dyDescent="0.25">
      <c r="A456" s="15">
        <v>455</v>
      </c>
      <c r="B456" s="16">
        <f t="shared" si="63"/>
        <v>44580</v>
      </c>
      <c r="C456" s="15">
        <v>23</v>
      </c>
      <c r="D456" s="34" t="str">
        <f t="shared" si="56"/>
        <v>ASET</v>
      </c>
      <c r="E456" s="177">
        <v>20</v>
      </c>
      <c r="F456" s="137">
        <f t="shared" si="57"/>
        <v>20</v>
      </c>
      <c r="G456" s="148" t="str">
        <f>IF(VLOOKUP($A456,HourEndingOutage!$B$3:$F$746,5,0)="Outage","Outage","")</f>
        <v/>
      </c>
      <c r="H456" s="134">
        <f t="shared" si="58"/>
        <v>120</v>
      </c>
      <c r="I456" s="148" t="str">
        <f t="shared" si="59"/>
        <v/>
      </c>
      <c r="J456" s="148" t="str">
        <f t="shared" si="60"/>
        <v/>
      </c>
      <c r="K456" s="134" t="str">
        <f t="shared" si="61"/>
        <v/>
      </c>
      <c r="L456" s="134">
        <f t="shared" si="62"/>
        <v>0</v>
      </c>
    </row>
    <row r="457" spans="1:12" x14ac:dyDescent="0.25">
      <c r="A457" s="15">
        <v>456</v>
      </c>
      <c r="B457" s="16">
        <f t="shared" si="63"/>
        <v>44580</v>
      </c>
      <c r="C457" s="15">
        <v>24</v>
      </c>
      <c r="D457" s="34" t="str">
        <f t="shared" si="56"/>
        <v>ASET</v>
      </c>
      <c r="E457" s="177">
        <v>20</v>
      </c>
      <c r="F457" s="137">
        <f t="shared" si="57"/>
        <v>20</v>
      </c>
      <c r="G457" s="148" t="str">
        <f>IF(VLOOKUP($A457,HourEndingOutage!$B$3:$F$746,5,0)="Outage","Outage","")</f>
        <v/>
      </c>
      <c r="H457" s="134">
        <f t="shared" si="58"/>
        <v>120</v>
      </c>
      <c r="I457" s="148" t="str">
        <f t="shared" si="59"/>
        <v/>
      </c>
      <c r="J457" s="148" t="str">
        <f t="shared" si="60"/>
        <v/>
      </c>
      <c r="K457" s="134" t="str">
        <f t="shared" si="61"/>
        <v/>
      </c>
      <c r="L457" s="134">
        <f t="shared" si="62"/>
        <v>0</v>
      </c>
    </row>
    <row r="458" spans="1:12" x14ac:dyDescent="0.25">
      <c r="A458" s="15">
        <v>457</v>
      </c>
      <c r="B458" s="16">
        <f t="shared" si="63"/>
        <v>44581</v>
      </c>
      <c r="C458" s="15">
        <v>1</v>
      </c>
      <c r="D458" s="34" t="str">
        <f t="shared" si="56"/>
        <v>ASET</v>
      </c>
      <c r="E458" s="177">
        <v>20</v>
      </c>
      <c r="F458" s="137">
        <f t="shared" si="57"/>
        <v>20</v>
      </c>
      <c r="G458" s="148" t="str">
        <f>IF(VLOOKUP($A458,HourEndingOutage!$B$3:$F$746,5,0)="Outage","Outage","")</f>
        <v/>
      </c>
      <c r="H458" s="134">
        <f t="shared" si="58"/>
        <v>120</v>
      </c>
      <c r="I458" s="148" t="str">
        <f t="shared" si="59"/>
        <v/>
      </c>
      <c r="J458" s="148" t="str">
        <f t="shared" si="60"/>
        <v/>
      </c>
      <c r="K458" s="134" t="str">
        <f t="shared" si="61"/>
        <v/>
      </c>
      <c r="L458" s="134">
        <f t="shared" si="62"/>
        <v>0</v>
      </c>
    </row>
    <row r="459" spans="1:12" x14ac:dyDescent="0.25">
      <c r="A459" s="15">
        <v>458</v>
      </c>
      <c r="B459" s="16">
        <f t="shared" si="63"/>
        <v>44581</v>
      </c>
      <c r="C459" s="15">
        <v>2</v>
      </c>
      <c r="D459" s="34" t="str">
        <f t="shared" si="56"/>
        <v>ASET</v>
      </c>
      <c r="E459" s="177">
        <v>20</v>
      </c>
      <c r="F459" s="137">
        <f t="shared" si="57"/>
        <v>20</v>
      </c>
      <c r="G459" s="148" t="str">
        <f>IF(VLOOKUP($A459,HourEndingOutage!$B$3:$F$746,5,0)="Outage","Outage","")</f>
        <v/>
      </c>
      <c r="H459" s="134">
        <f t="shared" si="58"/>
        <v>120</v>
      </c>
      <c r="I459" s="148" t="str">
        <f t="shared" si="59"/>
        <v/>
      </c>
      <c r="J459" s="148" t="str">
        <f t="shared" si="60"/>
        <v/>
      </c>
      <c r="K459" s="134" t="str">
        <f t="shared" si="61"/>
        <v/>
      </c>
      <c r="L459" s="134">
        <f t="shared" si="62"/>
        <v>0</v>
      </c>
    </row>
    <row r="460" spans="1:12" x14ac:dyDescent="0.25">
      <c r="A460" s="15">
        <v>459</v>
      </c>
      <c r="B460" s="16">
        <f t="shared" si="63"/>
        <v>44581</v>
      </c>
      <c r="C460" s="15">
        <v>3</v>
      </c>
      <c r="D460" s="34" t="str">
        <f t="shared" si="56"/>
        <v>ASET</v>
      </c>
      <c r="E460" s="177">
        <v>20</v>
      </c>
      <c r="F460" s="137">
        <f t="shared" si="57"/>
        <v>20</v>
      </c>
      <c r="G460" s="148" t="str">
        <f>IF(VLOOKUP($A460,HourEndingOutage!$B$3:$F$746,5,0)="Outage","Outage","")</f>
        <v/>
      </c>
      <c r="H460" s="134">
        <f t="shared" si="58"/>
        <v>120</v>
      </c>
      <c r="I460" s="148" t="str">
        <f t="shared" si="59"/>
        <v/>
      </c>
      <c r="J460" s="148" t="str">
        <f t="shared" si="60"/>
        <v/>
      </c>
      <c r="K460" s="134" t="str">
        <f t="shared" si="61"/>
        <v/>
      </c>
      <c r="L460" s="134">
        <f t="shared" si="62"/>
        <v>0</v>
      </c>
    </row>
    <row r="461" spans="1:12" x14ac:dyDescent="0.25">
      <c r="A461" s="15">
        <v>460</v>
      </c>
      <c r="B461" s="16">
        <f t="shared" si="63"/>
        <v>44581</v>
      </c>
      <c r="C461" s="15">
        <v>4</v>
      </c>
      <c r="D461" s="34" t="str">
        <f t="shared" si="56"/>
        <v>ASET</v>
      </c>
      <c r="E461" s="177">
        <v>20</v>
      </c>
      <c r="F461" s="137">
        <f t="shared" si="57"/>
        <v>20</v>
      </c>
      <c r="G461" s="148" t="str">
        <f>IF(VLOOKUP($A461,HourEndingOutage!$B$3:$F$746,5,0)="Outage","Outage","")</f>
        <v/>
      </c>
      <c r="H461" s="134">
        <f t="shared" si="58"/>
        <v>120</v>
      </c>
      <c r="I461" s="148" t="str">
        <f t="shared" si="59"/>
        <v/>
      </c>
      <c r="J461" s="148" t="str">
        <f t="shared" si="60"/>
        <v/>
      </c>
      <c r="K461" s="134" t="str">
        <f t="shared" si="61"/>
        <v/>
      </c>
      <c r="L461" s="134">
        <f t="shared" si="62"/>
        <v>0</v>
      </c>
    </row>
    <row r="462" spans="1:12" x14ac:dyDescent="0.25">
      <c r="A462" s="15">
        <v>461</v>
      </c>
      <c r="B462" s="16">
        <f t="shared" si="63"/>
        <v>44581</v>
      </c>
      <c r="C462" s="15">
        <v>5</v>
      </c>
      <c r="D462" s="34" t="str">
        <f t="shared" si="56"/>
        <v>ASET</v>
      </c>
      <c r="E462" s="177">
        <v>20</v>
      </c>
      <c r="F462" s="137">
        <f t="shared" si="57"/>
        <v>20</v>
      </c>
      <c r="G462" s="148" t="str">
        <f>IF(VLOOKUP($A462,HourEndingOutage!$B$3:$F$746,5,0)="Outage","Outage","")</f>
        <v/>
      </c>
      <c r="H462" s="134">
        <f t="shared" si="58"/>
        <v>120</v>
      </c>
      <c r="I462" s="148" t="str">
        <f t="shared" si="59"/>
        <v/>
      </c>
      <c r="J462" s="148" t="str">
        <f t="shared" si="60"/>
        <v/>
      </c>
      <c r="K462" s="134" t="str">
        <f t="shared" si="61"/>
        <v/>
      </c>
      <c r="L462" s="134">
        <f t="shared" si="62"/>
        <v>0</v>
      </c>
    </row>
    <row r="463" spans="1:12" x14ac:dyDescent="0.25">
      <c r="A463" s="15">
        <v>462</v>
      </c>
      <c r="B463" s="16">
        <f t="shared" si="63"/>
        <v>44581</v>
      </c>
      <c r="C463" s="15">
        <v>6</v>
      </c>
      <c r="D463" s="34" t="str">
        <f t="shared" si="56"/>
        <v>ASET</v>
      </c>
      <c r="E463" s="177">
        <v>20</v>
      </c>
      <c r="F463" s="137">
        <f t="shared" si="57"/>
        <v>20</v>
      </c>
      <c r="G463" s="148" t="str">
        <f>IF(VLOOKUP($A463,HourEndingOutage!$B$3:$F$746,5,0)="Outage","Outage","")</f>
        <v/>
      </c>
      <c r="H463" s="134">
        <f t="shared" si="58"/>
        <v>120</v>
      </c>
      <c r="I463" s="148" t="str">
        <f t="shared" si="59"/>
        <v/>
      </c>
      <c r="J463" s="148" t="str">
        <f t="shared" si="60"/>
        <v/>
      </c>
      <c r="K463" s="134" t="str">
        <f t="shared" si="61"/>
        <v/>
      </c>
      <c r="L463" s="134">
        <f t="shared" si="62"/>
        <v>0</v>
      </c>
    </row>
    <row r="464" spans="1:12" x14ac:dyDescent="0.25">
      <c r="A464" s="15">
        <v>463</v>
      </c>
      <c r="B464" s="16">
        <f t="shared" si="63"/>
        <v>44581</v>
      </c>
      <c r="C464" s="15">
        <v>7</v>
      </c>
      <c r="D464" s="34" t="str">
        <f t="shared" si="56"/>
        <v>ASET</v>
      </c>
      <c r="E464" s="177">
        <v>20</v>
      </c>
      <c r="F464" s="137">
        <f t="shared" si="57"/>
        <v>20</v>
      </c>
      <c r="G464" s="148" t="str">
        <f>IF(VLOOKUP($A464,HourEndingOutage!$B$3:$F$746,5,0)="Outage","Outage","")</f>
        <v/>
      </c>
      <c r="H464" s="134">
        <f t="shared" si="58"/>
        <v>120</v>
      </c>
      <c r="I464" s="148" t="str">
        <f t="shared" si="59"/>
        <v/>
      </c>
      <c r="J464" s="148" t="str">
        <f t="shared" si="60"/>
        <v/>
      </c>
      <c r="K464" s="134" t="str">
        <f t="shared" si="61"/>
        <v/>
      </c>
      <c r="L464" s="134">
        <f t="shared" si="62"/>
        <v>0</v>
      </c>
    </row>
    <row r="465" spans="1:12" x14ac:dyDescent="0.25">
      <c r="A465" s="15">
        <v>464</v>
      </c>
      <c r="B465" s="16">
        <f t="shared" si="63"/>
        <v>44581</v>
      </c>
      <c r="C465" s="15">
        <v>8</v>
      </c>
      <c r="D465" s="34" t="str">
        <f t="shared" si="56"/>
        <v>ASET</v>
      </c>
      <c r="E465" s="177">
        <v>20</v>
      </c>
      <c r="F465" s="137">
        <f t="shared" si="57"/>
        <v>20</v>
      </c>
      <c r="G465" s="148" t="str">
        <f>IF(VLOOKUP($A465,HourEndingOutage!$B$3:$F$746,5,0)="Outage","Outage","")</f>
        <v/>
      </c>
      <c r="H465" s="134">
        <f t="shared" si="58"/>
        <v>120</v>
      </c>
      <c r="I465" s="148" t="str">
        <f t="shared" si="59"/>
        <v/>
      </c>
      <c r="J465" s="148" t="str">
        <f t="shared" si="60"/>
        <v/>
      </c>
      <c r="K465" s="134" t="str">
        <f t="shared" si="61"/>
        <v/>
      </c>
      <c r="L465" s="134">
        <f t="shared" si="62"/>
        <v>0</v>
      </c>
    </row>
    <row r="466" spans="1:12" x14ac:dyDescent="0.25">
      <c r="A466" s="15">
        <v>465</v>
      </c>
      <c r="B466" s="16">
        <f t="shared" si="63"/>
        <v>44581</v>
      </c>
      <c r="C466" s="15">
        <v>9</v>
      </c>
      <c r="D466" s="34" t="str">
        <f t="shared" si="56"/>
        <v>ASET</v>
      </c>
      <c r="E466" s="177">
        <v>20</v>
      </c>
      <c r="F466" s="137">
        <f t="shared" si="57"/>
        <v>20</v>
      </c>
      <c r="G466" s="148" t="str">
        <f>IF(VLOOKUP($A466,HourEndingOutage!$B$3:$F$746,5,0)="Outage","Outage","")</f>
        <v/>
      </c>
      <c r="H466" s="134">
        <f t="shared" si="58"/>
        <v>120</v>
      </c>
      <c r="I466" s="148" t="str">
        <f t="shared" si="59"/>
        <v/>
      </c>
      <c r="J466" s="148" t="str">
        <f t="shared" si="60"/>
        <v/>
      </c>
      <c r="K466" s="134" t="str">
        <f t="shared" si="61"/>
        <v/>
      </c>
      <c r="L466" s="134">
        <f t="shared" si="62"/>
        <v>0</v>
      </c>
    </row>
    <row r="467" spans="1:12" x14ac:dyDescent="0.25">
      <c r="A467" s="15">
        <v>466</v>
      </c>
      <c r="B467" s="16">
        <f t="shared" si="63"/>
        <v>44581</v>
      </c>
      <c r="C467" s="15">
        <v>10</v>
      </c>
      <c r="D467" s="34" t="str">
        <f t="shared" si="56"/>
        <v>ASET</v>
      </c>
      <c r="E467" s="177">
        <v>20</v>
      </c>
      <c r="F467" s="137">
        <f t="shared" si="57"/>
        <v>20</v>
      </c>
      <c r="G467" s="148" t="str">
        <f>IF(VLOOKUP($A467,HourEndingOutage!$B$3:$F$746,5,0)="Outage","Outage","")</f>
        <v/>
      </c>
      <c r="H467" s="134">
        <f t="shared" si="58"/>
        <v>120</v>
      </c>
      <c r="I467" s="148" t="str">
        <f t="shared" si="59"/>
        <v/>
      </c>
      <c r="J467" s="148" t="str">
        <f t="shared" si="60"/>
        <v/>
      </c>
      <c r="K467" s="134" t="str">
        <f t="shared" si="61"/>
        <v/>
      </c>
      <c r="L467" s="134">
        <f t="shared" si="62"/>
        <v>0</v>
      </c>
    </row>
    <row r="468" spans="1:12" x14ac:dyDescent="0.25">
      <c r="A468" s="15">
        <v>467</v>
      </c>
      <c r="B468" s="16">
        <f t="shared" si="63"/>
        <v>44581</v>
      </c>
      <c r="C468" s="15">
        <v>11</v>
      </c>
      <c r="D468" s="34" t="str">
        <f t="shared" si="56"/>
        <v>ASET</v>
      </c>
      <c r="E468" s="177">
        <v>20</v>
      </c>
      <c r="F468" s="137">
        <f t="shared" si="57"/>
        <v>20</v>
      </c>
      <c r="G468" s="148" t="str">
        <f>IF(VLOOKUP($A468,HourEndingOutage!$B$3:$F$746,5,0)="Outage","Outage","")</f>
        <v/>
      </c>
      <c r="H468" s="134">
        <f t="shared" si="58"/>
        <v>120</v>
      </c>
      <c r="I468" s="148" t="str">
        <f t="shared" si="59"/>
        <v/>
      </c>
      <c r="J468" s="148" t="str">
        <f t="shared" si="60"/>
        <v/>
      </c>
      <c r="K468" s="134" t="str">
        <f t="shared" si="61"/>
        <v/>
      </c>
      <c r="L468" s="134">
        <f t="shared" si="62"/>
        <v>0</v>
      </c>
    </row>
    <row r="469" spans="1:12" x14ac:dyDescent="0.25">
      <c r="A469" s="15">
        <v>468</v>
      </c>
      <c r="B469" s="16">
        <f t="shared" si="63"/>
        <v>44581</v>
      </c>
      <c r="C469" s="15">
        <v>12</v>
      </c>
      <c r="D469" s="34" t="str">
        <f t="shared" si="56"/>
        <v>ASET</v>
      </c>
      <c r="E469" s="177">
        <v>20</v>
      </c>
      <c r="F469" s="137">
        <f t="shared" si="57"/>
        <v>20</v>
      </c>
      <c r="G469" s="148" t="str">
        <f>IF(VLOOKUP($A469,HourEndingOutage!$B$3:$F$746,5,0)="Outage","Outage","")</f>
        <v/>
      </c>
      <c r="H469" s="134">
        <f t="shared" si="58"/>
        <v>120</v>
      </c>
      <c r="I469" s="148" t="str">
        <f t="shared" si="59"/>
        <v/>
      </c>
      <c r="J469" s="148" t="str">
        <f t="shared" si="60"/>
        <v/>
      </c>
      <c r="K469" s="134" t="str">
        <f t="shared" si="61"/>
        <v/>
      </c>
      <c r="L469" s="134">
        <f t="shared" si="62"/>
        <v>0</v>
      </c>
    </row>
    <row r="470" spans="1:12" x14ac:dyDescent="0.25">
      <c r="A470" s="15">
        <v>469</v>
      </c>
      <c r="B470" s="16">
        <f t="shared" si="63"/>
        <v>44581</v>
      </c>
      <c r="C470" s="15">
        <v>13</v>
      </c>
      <c r="D470" s="34" t="str">
        <f t="shared" si="56"/>
        <v>ASET</v>
      </c>
      <c r="E470" s="177">
        <v>20</v>
      </c>
      <c r="F470" s="137">
        <f t="shared" si="57"/>
        <v>20</v>
      </c>
      <c r="G470" s="148" t="str">
        <f>IF(VLOOKUP($A470,HourEndingOutage!$B$3:$F$746,5,0)="Outage","Outage","")</f>
        <v/>
      </c>
      <c r="H470" s="134">
        <f t="shared" si="58"/>
        <v>120</v>
      </c>
      <c r="I470" s="148" t="str">
        <f t="shared" si="59"/>
        <v/>
      </c>
      <c r="J470" s="148" t="str">
        <f t="shared" si="60"/>
        <v/>
      </c>
      <c r="K470" s="134" t="str">
        <f t="shared" si="61"/>
        <v/>
      </c>
      <c r="L470" s="134">
        <f t="shared" si="62"/>
        <v>0</v>
      </c>
    </row>
    <row r="471" spans="1:12" x14ac:dyDescent="0.25">
      <c r="A471" s="15">
        <v>470</v>
      </c>
      <c r="B471" s="16">
        <f t="shared" si="63"/>
        <v>44581</v>
      </c>
      <c r="C471" s="15">
        <v>14</v>
      </c>
      <c r="D471" s="34" t="str">
        <f t="shared" si="56"/>
        <v>ASET</v>
      </c>
      <c r="E471" s="177">
        <v>20</v>
      </c>
      <c r="F471" s="137">
        <f t="shared" si="57"/>
        <v>20</v>
      </c>
      <c r="G471" s="148" t="str">
        <f>IF(VLOOKUP($A471,HourEndingOutage!$B$3:$F$746,5,0)="Outage","Outage","")</f>
        <v/>
      </c>
      <c r="H471" s="134">
        <f t="shared" si="58"/>
        <v>120</v>
      </c>
      <c r="I471" s="148" t="str">
        <f t="shared" si="59"/>
        <v/>
      </c>
      <c r="J471" s="148" t="str">
        <f t="shared" si="60"/>
        <v/>
      </c>
      <c r="K471" s="134" t="str">
        <f t="shared" si="61"/>
        <v/>
      </c>
      <c r="L471" s="134">
        <f t="shared" si="62"/>
        <v>0</v>
      </c>
    </row>
    <row r="472" spans="1:12" x14ac:dyDescent="0.25">
      <c r="A472" s="15">
        <v>471</v>
      </c>
      <c r="B472" s="16">
        <f t="shared" si="63"/>
        <v>44581</v>
      </c>
      <c r="C472" s="15">
        <v>15</v>
      </c>
      <c r="D472" s="34" t="str">
        <f t="shared" si="56"/>
        <v>ASET</v>
      </c>
      <c r="E472" s="177">
        <v>20</v>
      </c>
      <c r="F472" s="137">
        <f t="shared" si="57"/>
        <v>20</v>
      </c>
      <c r="G472" s="148" t="str">
        <f>IF(VLOOKUP($A472,HourEndingOutage!$B$3:$F$746,5,0)="Outage","Outage","")</f>
        <v/>
      </c>
      <c r="H472" s="134">
        <f t="shared" si="58"/>
        <v>120</v>
      </c>
      <c r="I472" s="148" t="str">
        <f t="shared" si="59"/>
        <v/>
      </c>
      <c r="J472" s="148" t="str">
        <f t="shared" si="60"/>
        <v/>
      </c>
      <c r="K472" s="134" t="str">
        <f t="shared" si="61"/>
        <v/>
      </c>
      <c r="L472" s="134">
        <f t="shared" si="62"/>
        <v>0</v>
      </c>
    </row>
    <row r="473" spans="1:12" x14ac:dyDescent="0.25">
      <c r="A473" s="15">
        <v>472</v>
      </c>
      <c r="B473" s="16">
        <f t="shared" si="63"/>
        <v>44581</v>
      </c>
      <c r="C473" s="15">
        <v>16</v>
      </c>
      <c r="D473" s="34" t="str">
        <f t="shared" si="56"/>
        <v>ASET</v>
      </c>
      <c r="E473" s="177">
        <v>20</v>
      </c>
      <c r="F473" s="137">
        <f t="shared" si="57"/>
        <v>20</v>
      </c>
      <c r="G473" s="148" t="str">
        <f>IF(VLOOKUP($A473,HourEndingOutage!$B$3:$F$746,5,0)="Outage","Outage","")</f>
        <v/>
      </c>
      <c r="H473" s="134">
        <f t="shared" si="58"/>
        <v>120</v>
      </c>
      <c r="I473" s="148" t="str">
        <f t="shared" si="59"/>
        <v/>
      </c>
      <c r="J473" s="148" t="str">
        <f t="shared" si="60"/>
        <v/>
      </c>
      <c r="K473" s="134" t="str">
        <f t="shared" si="61"/>
        <v/>
      </c>
      <c r="L473" s="134">
        <f t="shared" si="62"/>
        <v>0</v>
      </c>
    </row>
    <row r="474" spans="1:12" x14ac:dyDescent="0.25">
      <c r="A474" s="15">
        <v>473</v>
      </c>
      <c r="B474" s="16">
        <f t="shared" si="63"/>
        <v>44581</v>
      </c>
      <c r="C474" s="15">
        <v>17</v>
      </c>
      <c r="D474" s="34" t="str">
        <f t="shared" si="56"/>
        <v>ASET</v>
      </c>
      <c r="E474" s="177">
        <v>20</v>
      </c>
      <c r="F474" s="137">
        <f t="shared" si="57"/>
        <v>20</v>
      </c>
      <c r="G474" s="148" t="str">
        <f>IF(VLOOKUP($A474,HourEndingOutage!$B$3:$F$746,5,0)="Outage","Outage","")</f>
        <v/>
      </c>
      <c r="H474" s="134">
        <f t="shared" si="58"/>
        <v>120</v>
      </c>
      <c r="I474" s="148" t="str">
        <f t="shared" si="59"/>
        <v/>
      </c>
      <c r="J474" s="148" t="str">
        <f t="shared" si="60"/>
        <v/>
      </c>
      <c r="K474" s="134" t="str">
        <f t="shared" si="61"/>
        <v/>
      </c>
      <c r="L474" s="134">
        <f t="shared" si="62"/>
        <v>0</v>
      </c>
    </row>
    <row r="475" spans="1:12" x14ac:dyDescent="0.25">
      <c r="A475" s="15">
        <v>474</v>
      </c>
      <c r="B475" s="16">
        <f t="shared" si="63"/>
        <v>44581</v>
      </c>
      <c r="C475" s="15">
        <v>18</v>
      </c>
      <c r="D475" s="34" t="str">
        <f t="shared" si="56"/>
        <v>ASET</v>
      </c>
      <c r="E475" s="177">
        <v>20</v>
      </c>
      <c r="F475" s="137">
        <f t="shared" si="57"/>
        <v>20</v>
      </c>
      <c r="G475" s="148" t="str">
        <f>IF(VLOOKUP($A475,HourEndingOutage!$B$3:$F$746,5,0)="Outage","Outage","")</f>
        <v/>
      </c>
      <c r="H475" s="134">
        <f t="shared" si="58"/>
        <v>120</v>
      </c>
      <c r="I475" s="148" t="str">
        <f t="shared" si="59"/>
        <v/>
      </c>
      <c r="J475" s="148" t="str">
        <f t="shared" si="60"/>
        <v/>
      </c>
      <c r="K475" s="134" t="str">
        <f t="shared" si="61"/>
        <v/>
      </c>
      <c r="L475" s="134">
        <f t="shared" si="62"/>
        <v>0</v>
      </c>
    </row>
    <row r="476" spans="1:12" x14ac:dyDescent="0.25">
      <c r="A476" s="15">
        <v>475</v>
      </c>
      <c r="B476" s="16">
        <f t="shared" si="63"/>
        <v>44581</v>
      </c>
      <c r="C476" s="15">
        <v>19</v>
      </c>
      <c r="D476" s="34" t="str">
        <f t="shared" si="56"/>
        <v>ASET</v>
      </c>
      <c r="E476" s="177">
        <v>20</v>
      </c>
      <c r="F476" s="137">
        <f t="shared" si="57"/>
        <v>20</v>
      </c>
      <c r="G476" s="148" t="str">
        <f>IF(VLOOKUP($A476,HourEndingOutage!$B$3:$F$746,5,0)="Outage","Outage","")</f>
        <v/>
      </c>
      <c r="H476" s="134">
        <f t="shared" si="58"/>
        <v>120</v>
      </c>
      <c r="I476" s="148" t="str">
        <f t="shared" si="59"/>
        <v/>
      </c>
      <c r="J476" s="148" t="str">
        <f t="shared" si="60"/>
        <v/>
      </c>
      <c r="K476" s="134" t="str">
        <f t="shared" si="61"/>
        <v/>
      </c>
      <c r="L476" s="134">
        <f t="shared" si="62"/>
        <v>0</v>
      </c>
    </row>
    <row r="477" spans="1:12" x14ac:dyDescent="0.25">
      <c r="A477" s="15">
        <v>476</v>
      </c>
      <c r="B477" s="16">
        <f t="shared" si="63"/>
        <v>44581</v>
      </c>
      <c r="C477" s="15">
        <v>20</v>
      </c>
      <c r="D477" s="34" t="str">
        <f t="shared" si="56"/>
        <v>ASET</v>
      </c>
      <c r="E477" s="177">
        <v>20</v>
      </c>
      <c r="F477" s="137">
        <f t="shared" si="57"/>
        <v>20</v>
      </c>
      <c r="G477" s="148" t="str">
        <f>IF(VLOOKUP($A477,HourEndingOutage!$B$3:$F$746,5,0)="Outage","Outage","")</f>
        <v/>
      </c>
      <c r="H477" s="134">
        <f t="shared" si="58"/>
        <v>120</v>
      </c>
      <c r="I477" s="148" t="str">
        <f t="shared" si="59"/>
        <v/>
      </c>
      <c r="J477" s="148" t="str">
        <f t="shared" si="60"/>
        <v/>
      </c>
      <c r="K477" s="134" t="str">
        <f t="shared" si="61"/>
        <v/>
      </c>
      <c r="L477" s="134">
        <f t="shared" si="62"/>
        <v>0</v>
      </c>
    </row>
    <row r="478" spans="1:12" x14ac:dyDescent="0.25">
      <c r="A478" s="15">
        <v>477</v>
      </c>
      <c r="B478" s="16">
        <f t="shared" si="63"/>
        <v>44581</v>
      </c>
      <c r="C478" s="15">
        <v>21</v>
      </c>
      <c r="D478" s="34" t="str">
        <f t="shared" si="56"/>
        <v>ASET</v>
      </c>
      <c r="E478" s="177">
        <v>20</v>
      </c>
      <c r="F478" s="137">
        <f t="shared" si="57"/>
        <v>20</v>
      </c>
      <c r="G478" s="148" t="str">
        <f>IF(VLOOKUP($A478,HourEndingOutage!$B$3:$F$746,5,0)="Outage","Outage","")</f>
        <v/>
      </c>
      <c r="H478" s="134">
        <f t="shared" si="58"/>
        <v>120</v>
      </c>
      <c r="I478" s="148" t="str">
        <f t="shared" si="59"/>
        <v/>
      </c>
      <c r="J478" s="148" t="str">
        <f t="shared" si="60"/>
        <v/>
      </c>
      <c r="K478" s="134" t="str">
        <f t="shared" si="61"/>
        <v/>
      </c>
      <c r="L478" s="134">
        <f t="shared" si="62"/>
        <v>0</v>
      </c>
    </row>
    <row r="479" spans="1:12" x14ac:dyDescent="0.25">
      <c r="A479" s="15">
        <v>478</v>
      </c>
      <c r="B479" s="16">
        <f t="shared" si="63"/>
        <v>44581</v>
      </c>
      <c r="C479" s="15">
        <v>22</v>
      </c>
      <c r="D479" s="34" t="str">
        <f t="shared" si="56"/>
        <v>ASET</v>
      </c>
      <c r="E479" s="177">
        <v>20</v>
      </c>
      <c r="F479" s="137">
        <f t="shared" si="57"/>
        <v>20</v>
      </c>
      <c r="G479" s="148" t="str">
        <f>IF(VLOOKUP($A479,HourEndingOutage!$B$3:$F$746,5,0)="Outage","Outage","")</f>
        <v/>
      </c>
      <c r="H479" s="134">
        <f t="shared" si="58"/>
        <v>120</v>
      </c>
      <c r="I479" s="148" t="str">
        <f t="shared" si="59"/>
        <v/>
      </c>
      <c r="J479" s="148" t="str">
        <f t="shared" si="60"/>
        <v/>
      </c>
      <c r="K479" s="134" t="str">
        <f t="shared" si="61"/>
        <v/>
      </c>
      <c r="L479" s="134">
        <f t="shared" si="62"/>
        <v>0</v>
      </c>
    </row>
    <row r="480" spans="1:12" x14ac:dyDescent="0.25">
      <c r="A480" s="15">
        <v>479</v>
      </c>
      <c r="B480" s="16">
        <f t="shared" si="63"/>
        <v>44581</v>
      </c>
      <c r="C480" s="15">
        <v>23</v>
      </c>
      <c r="D480" s="34" t="str">
        <f t="shared" si="56"/>
        <v>ASET</v>
      </c>
      <c r="E480" s="177">
        <v>20</v>
      </c>
      <c r="F480" s="137">
        <f t="shared" si="57"/>
        <v>20</v>
      </c>
      <c r="G480" s="148" t="str">
        <f>IF(VLOOKUP($A480,HourEndingOutage!$B$3:$F$746,5,0)="Outage","Outage","")</f>
        <v/>
      </c>
      <c r="H480" s="134">
        <f t="shared" si="58"/>
        <v>120</v>
      </c>
      <c r="I480" s="148" t="str">
        <f t="shared" si="59"/>
        <v/>
      </c>
      <c r="J480" s="148" t="str">
        <f t="shared" si="60"/>
        <v/>
      </c>
      <c r="K480" s="134" t="str">
        <f t="shared" si="61"/>
        <v/>
      </c>
      <c r="L480" s="134">
        <f t="shared" si="62"/>
        <v>0</v>
      </c>
    </row>
    <row r="481" spans="1:12" x14ac:dyDescent="0.25">
      <c r="A481" s="15">
        <v>480</v>
      </c>
      <c r="B481" s="16">
        <f t="shared" si="63"/>
        <v>44581</v>
      </c>
      <c r="C481" s="15">
        <v>24</v>
      </c>
      <c r="D481" s="34" t="str">
        <f t="shared" si="56"/>
        <v>ASET</v>
      </c>
      <c r="E481" s="177">
        <v>20</v>
      </c>
      <c r="F481" s="137">
        <f t="shared" si="57"/>
        <v>20</v>
      </c>
      <c r="G481" s="148" t="str">
        <f>IF(VLOOKUP($A481,HourEndingOutage!$B$3:$F$746,5,0)="Outage","Outage","")</f>
        <v/>
      </c>
      <c r="H481" s="134">
        <f t="shared" si="58"/>
        <v>120</v>
      </c>
      <c r="I481" s="148" t="str">
        <f t="shared" si="59"/>
        <v/>
      </c>
      <c r="J481" s="148" t="str">
        <f t="shared" si="60"/>
        <v/>
      </c>
      <c r="K481" s="134" t="str">
        <f t="shared" si="61"/>
        <v/>
      </c>
      <c r="L481" s="134">
        <f t="shared" si="62"/>
        <v>0</v>
      </c>
    </row>
    <row r="482" spans="1:12" x14ac:dyDescent="0.25">
      <c r="A482" s="15">
        <v>481</v>
      </c>
      <c r="B482" s="16">
        <f t="shared" si="63"/>
        <v>44582</v>
      </c>
      <c r="C482" s="15">
        <v>1</v>
      </c>
      <c r="D482" s="34" t="str">
        <f t="shared" si="56"/>
        <v>ASET</v>
      </c>
      <c r="E482" s="177">
        <v>20</v>
      </c>
      <c r="F482" s="137">
        <f t="shared" si="57"/>
        <v>20</v>
      </c>
      <c r="G482" s="148" t="str">
        <f>IF(VLOOKUP($A482,HourEndingOutage!$B$3:$F$746,5,0)="Outage","Outage","")</f>
        <v/>
      </c>
      <c r="H482" s="134">
        <f t="shared" si="58"/>
        <v>120</v>
      </c>
      <c r="I482" s="148" t="str">
        <f t="shared" si="59"/>
        <v/>
      </c>
      <c r="J482" s="148" t="str">
        <f t="shared" si="60"/>
        <v/>
      </c>
      <c r="K482" s="134" t="str">
        <f t="shared" si="61"/>
        <v/>
      </c>
      <c r="L482" s="134">
        <f t="shared" si="62"/>
        <v>0</v>
      </c>
    </row>
    <row r="483" spans="1:12" x14ac:dyDescent="0.25">
      <c r="A483" s="15">
        <v>482</v>
      </c>
      <c r="B483" s="16">
        <f t="shared" si="63"/>
        <v>44582</v>
      </c>
      <c r="C483" s="15">
        <v>2</v>
      </c>
      <c r="D483" s="34" t="str">
        <f t="shared" si="56"/>
        <v>ASET</v>
      </c>
      <c r="E483" s="177">
        <v>20</v>
      </c>
      <c r="F483" s="137">
        <f t="shared" si="57"/>
        <v>20</v>
      </c>
      <c r="G483" s="148" t="str">
        <f>IF(VLOOKUP($A483,HourEndingOutage!$B$3:$F$746,5,0)="Outage","Outage","")</f>
        <v/>
      </c>
      <c r="H483" s="134">
        <f t="shared" si="58"/>
        <v>120</v>
      </c>
      <c r="I483" s="148" t="str">
        <f t="shared" si="59"/>
        <v/>
      </c>
      <c r="J483" s="148" t="str">
        <f t="shared" si="60"/>
        <v/>
      </c>
      <c r="K483" s="134" t="str">
        <f t="shared" si="61"/>
        <v/>
      </c>
      <c r="L483" s="134">
        <f t="shared" si="62"/>
        <v>0</v>
      </c>
    </row>
    <row r="484" spans="1:12" x14ac:dyDescent="0.25">
      <c r="A484" s="15">
        <v>483</v>
      </c>
      <c r="B484" s="16">
        <f t="shared" si="63"/>
        <v>44582</v>
      </c>
      <c r="C484" s="15">
        <v>3</v>
      </c>
      <c r="D484" s="34" t="str">
        <f t="shared" si="56"/>
        <v>ASET</v>
      </c>
      <c r="E484" s="177">
        <v>20</v>
      </c>
      <c r="F484" s="137">
        <f t="shared" si="57"/>
        <v>20</v>
      </c>
      <c r="G484" s="148" t="str">
        <f>IF(VLOOKUP($A484,HourEndingOutage!$B$3:$F$746,5,0)="Outage","Outage","")</f>
        <v/>
      </c>
      <c r="H484" s="134">
        <f t="shared" si="58"/>
        <v>120</v>
      </c>
      <c r="I484" s="148" t="str">
        <f t="shared" si="59"/>
        <v/>
      </c>
      <c r="J484" s="148" t="str">
        <f t="shared" si="60"/>
        <v/>
      </c>
      <c r="K484" s="134" t="str">
        <f t="shared" si="61"/>
        <v/>
      </c>
      <c r="L484" s="134">
        <f t="shared" si="62"/>
        <v>0</v>
      </c>
    </row>
    <row r="485" spans="1:12" x14ac:dyDescent="0.25">
      <c r="A485" s="15">
        <v>484</v>
      </c>
      <c r="B485" s="16">
        <f t="shared" si="63"/>
        <v>44582</v>
      </c>
      <c r="C485" s="15">
        <v>4</v>
      </c>
      <c r="D485" s="34" t="str">
        <f t="shared" si="56"/>
        <v>ASET</v>
      </c>
      <c r="E485" s="177">
        <v>20</v>
      </c>
      <c r="F485" s="137">
        <f t="shared" si="57"/>
        <v>20</v>
      </c>
      <c r="G485" s="148" t="str">
        <f>IF(VLOOKUP($A485,HourEndingOutage!$B$3:$F$746,5,0)="Outage","Outage","")</f>
        <v/>
      </c>
      <c r="H485" s="134">
        <f t="shared" si="58"/>
        <v>120</v>
      </c>
      <c r="I485" s="148" t="str">
        <f t="shared" si="59"/>
        <v/>
      </c>
      <c r="J485" s="148" t="str">
        <f t="shared" si="60"/>
        <v/>
      </c>
      <c r="K485" s="134" t="str">
        <f t="shared" si="61"/>
        <v/>
      </c>
      <c r="L485" s="134">
        <f t="shared" si="62"/>
        <v>0</v>
      </c>
    </row>
    <row r="486" spans="1:12" x14ac:dyDescent="0.25">
      <c r="A486" s="15">
        <v>485</v>
      </c>
      <c r="B486" s="16">
        <f t="shared" si="63"/>
        <v>44582</v>
      </c>
      <c r="C486" s="15">
        <v>5</v>
      </c>
      <c r="D486" s="34" t="str">
        <f t="shared" si="56"/>
        <v>ASET</v>
      </c>
      <c r="E486" s="177">
        <v>20</v>
      </c>
      <c r="F486" s="137">
        <f t="shared" si="57"/>
        <v>20</v>
      </c>
      <c r="G486" s="148" t="str">
        <f>IF(VLOOKUP($A486,HourEndingOutage!$B$3:$F$746,5,0)="Outage","Outage","")</f>
        <v/>
      </c>
      <c r="H486" s="134">
        <f t="shared" si="58"/>
        <v>120</v>
      </c>
      <c r="I486" s="148" t="str">
        <f t="shared" si="59"/>
        <v/>
      </c>
      <c r="J486" s="148" t="str">
        <f t="shared" si="60"/>
        <v/>
      </c>
      <c r="K486" s="134" t="str">
        <f t="shared" si="61"/>
        <v/>
      </c>
      <c r="L486" s="134">
        <f t="shared" si="62"/>
        <v>0</v>
      </c>
    </row>
    <row r="487" spans="1:12" x14ac:dyDescent="0.25">
      <c r="A487" s="15">
        <v>486</v>
      </c>
      <c r="B487" s="16">
        <f t="shared" si="63"/>
        <v>44582</v>
      </c>
      <c r="C487" s="15">
        <v>6</v>
      </c>
      <c r="D487" s="34" t="str">
        <f t="shared" si="56"/>
        <v>ASET</v>
      </c>
      <c r="E487" s="177">
        <v>20</v>
      </c>
      <c r="F487" s="137">
        <f t="shared" si="57"/>
        <v>20</v>
      </c>
      <c r="G487" s="148" t="str">
        <f>IF(VLOOKUP($A487,HourEndingOutage!$B$3:$F$746,5,0)="Outage","Outage","")</f>
        <v/>
      </c>
      <c r="H487" s="134">
        <f t="shared" si="58"/>
        <v>120</v>
      </c>
      <c r="I487" s="148" t="str">
        <f t="shared" si="59"/>
        <v/>
      </c>
      <c r="J487" s="148" t="str">
        <f t="shared" si="60"/>
        <v/>
      </c>
      <c r="K487" s="134" t="str">
        <f t="shared" si="61"/>
        <v/>
      </c>
      <c r="L487" s="134">
        <f t="shared" si="62"/>
        <v>0</v>
      </c>
    </row>
    <row r="488" spans="1:12" x14ac:dyDescent="0.25">
      <c r="A488" s="15">
        <v>487</v>
      </c>
      <c r="B488" s="16">
        <f t="shared" si="63"/>
        <v>44582</v>
      </c>
      <c r="C488" s="15">
        <v>7</v>
      </c>
      <c r="D488" s="34" t="str">
        <f t="shared" si="56"/>
        <v>ASET</v>
      </c>
      <c r="E488" s="177">
        <v>20</v>
      </c>
      <c r="F488" s="137">
        <f t="shared" si="57"/>
        <v>20</v>
      </c>
      <c r="G488" s="148" t="str">
        <f>IF(VLOOKUP($A488,HourEndingOutage!$B$3:$F$746,5,0)="Outage","Outage","")</f>
        <v/>
      </c>
      <c r="H488" s="134">
        <f t="shared" si="58"/>
        <v>120</v>
      </c>
      <c r="I488" s="148" t="str">
        <f t="shared" si="59"/>
        <v/>
      </c>
      <c r="J488" s="148" t="str">
        <f t="shared" si="60"/>
        <v/>
      </c>
      <c r="K488" s="134" t="str">
        <f t="shared" si="61"/>
        <v/>
      </c>
      <c r="L488" s="134">
        <f t="shared" si="62"/>
        <v>0</v>
      </c>
    </row>
    <row r="489" spans="1:12" x14ac:dyDescent="0.25">
      <c r="A489" s="15">
        <v>488</v>
      </c>
      <c r="B489" s="16">
        <f t="shared" si="63"/>
        <v>44582</v>
      </c>
      <c r="C489" s="15">
        <v>8</v>
      </c>
      <c r="D489" s="34" t="str">
        <f t="shared" si="56"/>
        <v>ASET</v>
      </c>
      <c r="E489" s="177">
        <v>20</v>
      </c>
      <c r="F489" s="137">
        <f t="shared" si="57"/>
        <v>20</v>
      </c>
      <c r="G489" s="148" t="str">
        <f>IF(VLOOKUP($A489,HourEndingOutage!$B$3:$F$746,5,0)="Outage","Outage","")</f>
        <v/>
      </c>
      <c r="H489" s="134">
        <f t="shared" si="58"/>
        <v>120</v>
      </c>
      <c r="I489" s="148" t="str">
        <f t="shared" si="59"/>
        <v/>
      </c>
      <c r="J489" s="148" t="str">
        <f t="shared" si="60"/>
        <v/>
      </c>
      <c r="K489" s="134" t="str">
        <f t="shared" si="61"/>
        <v/>
      </c>
      <c r="L489" s="134">
        <f t="shared" si="62"/>
        <v>0</v>
      </c>
    </row>
    <row r="490" spans="1:12" x14ac:dyDescent="0.25">
      <c r="A490" s="15">
        <v>489</v>
      </c>
      <c r="B490" s="16">
        <f t="shared" si="63"/>
        <v>44582</v>
      </c>
      <c r="C490" s="15">
        <v>9</v>
      </c>
      <c r="D490" s="34" t="str">
        <f t="shared" si="56"/>
        <v>ASET</v>
      </c>
      <c r="E490" s="177">
        <v>20</v>
      </c>
      <c r="F490" s="137">
        <f t="shared" si="57"/>
        <v>20</v>
      </c>
      <c r="G490" s="148" t="str">
        <f>IF(VLOOKUP($A490,HourEndingOutage!$B$3:$F$746,5,0)="Outage","Outage","")</f>
        <v/>
      </c>
      <c r="H490" s="134">
        <f t="shared" si="58"/>
        <v>120</v>
      </c>
      <c r="I490" s="148" t="str">
        <f t="shared" si="59"/>
        <v/>
      </c>
      <c r="J490" s="148" t="str">
        <f t="shared" si="60"/>
        <v/>
      </c>
      <c r="K490" s="134" t="str">
        <f t="shared" si="61"/>
        <v/>
      </c>
      <c r="L490" s="134">
        <f t="shared" si="62"/>
        <v>0</v>
      </c>
    </row>
    <row r="491" spans="1:12" x14ac:dyDescent="0.25">
      <c r="A491" s="15">
        <v>490</v>
      </c>
      <c r="B491" s="16">
        <f t="shared" si="63"/>
        <v>44582</v>
      </c>
      <c r="C491" s="15">
        <v>10</v>
      </c>
      <c r="D491" s="34" t="str">
        <f t="shared" si="56"/>
        <v>ASET</v>
      </c>
      <c r="E491" s="177">
        <v>20</v>
      </c>
      <c r="F491" s="137">
        <f t="shared" si="57"/>
        <v>20</v>
      </c>
      <c r="G491" s="148" t="str">
        <f>IF(VLOOKUP($A491,HourEndingOutage!$B$3:$F$746,5,0)="Outage","Outage","")</f>
        <v/>
      </c>
      <c r="H491" s="134">
        <f t="shared" si="58"/>
        <v>120</v>
      </c>
      <c r="I491" s="148" t="str">
        <f t="shared" si="59"/>
        <v/>
      </c>
      <c r="J491" s="148" t="str">
        <f t="shared" si="60"/>
        <v/>
      </c>
      <c r="K491" s="134" t="str">
        <f t="shared" si="61"/>
        <v/>
      </c>
      <c r="L491" s="134">
        <f t="shared" si="62"/>
        <v>0</v>
      </c>
    </row>
    <row r="492" spans="1:12" x14ac:dyDescent="0.25">
      <c r="A492" s="15">
        <v>491</v>
      </c>
      <c r="B492" s="16">
        <f t="shared" si="63"/>
        <v>44582</v>
      </c>
      <c r="C492" s="15">
        <v>11</v>
      </c>
      <c r="D492" s="34" t="str">
        <f t="shared" si="56"/>
        <v>ASET</v>
      </c>
      <c r="E492" s="177">
        <v>20</v>
      </c>
      <c r="F492" s="137">
        <f t="shared" si="57"/>
        <v>20</v>
      </c>
      <c r="G492" s="148" t="str">
        <f>IF(VLOOKUP($A492,HourEndingOutage!$B$3:$F$746,5,0)="Outage","Outage","")</f>
        <v/>
      </c>
      <c r="H492" s="134">
        <f t="shared" si="58"/>
        <v>120</v>
      </c>
      <c r="I492" s="148" t="str">
        <f t="shared" si="59"/>
        <v/>
      </c>
      <c r="J492" s="148" t="str">
        <f t="shared" si="60"/>
        <v/>
      </c>
      <c r="K492" s="134" t="str">
        <f t="shared" si="61"/>
        <v/>
      </c>
      <c r="L492" s="134">
        <f t="shared" si="62"/>
        <v>0</v>
      </c>
    </row>
    <row r="493" spans="1:12" x14ac:dyDescent="0.25">
      <c r="A493" s="15">
        <v>492</v>
      </c>
      <c r="B493" s="16">
        <f t="shared" si="63"/>
        <v>44582</v>
      </c>
      <c r="C493" s="15">
        <v>12</v>
      </c>
      <c r="D493" s="34" t="str">
        <f t="shared" si="56"/>
        <v>ASET</v>
      </c>
      <c r="E493" s="177">
        <v>20</v>
      </c>
      <c r="F493" s="137">
        <f t="shared" si="57"/>
        <v>20</v>
      </c>
      <c r="G493" s="148" t="str">
        <f>IF(VLOOKUP($A493,HourEndingOutage!$B$3:$F$746,5,0)="Outage","Outage","")</f>
        <v/>
      </c>
      <c r="H493" s="134">
        <f t="shared" si="58"/>
        <v>120</v>
      </c>
      <c r="I493" s="148" t="str">
        <f t="shared" si="59"/>
        <v/>
      </c>
      <c r="J493" s="148" t="str">
        <f t="shared" si="60"/>
        <v/>
      </c>
      <c r="K493" s="134" t="str">
        <f t="shared" si="61"/>
        <v/>
      </c>
      <c r="L493" s="134">
        <f t="shared" si="62"/>
        <v>0</v>
      </c>
    </row>
    <row r="494" spans="1:12" x14ac:dyDescent="0.25">
      <c r="A494" s="15">
        <v>493</v>
      </c>
      <c r="B494" s="16">
        <f t="shared" si="63"/>
        <v>44582</v>
      </c>
      <c r="C494" s="15">
        <v>13</v>
      </c>
      <c r="D494" s="34" t="str">
        <f t="shared" si="56"/>
        <v>ASET</v>
      </c>
      <c r="E494" s="177">
        <v>20</v>
      </c>
      <c r="F494" s="137">
        <f t="shared" si="57"/>
        <v>20</v>
      </c>
      <c r="G494" s="148" t="str">
        <f>IF(VLOOKUP($A494,HourEndingOutage!$B$3:$F$746,5,0)="Outage","Outage","")</f>
        <v/>
      </c>
      <c r="H494" s="134">
        <f t="shared" si="58"/>
        <v>120</v>
      </c>
      <c r="I494" s="148" t="str">
        <f t="shared" si="59"/>
        <v/>
      </c>
      <c r="J494" s="148" t="str">
        <f t="shared" si="60"/>
        <v/>
      </c>
      <c r="K494" s="134" t="str">
        <f t="shared" si="61"/>
        <v/>
      </c>
      <c r="L494" s="134">
        <f t="shared" si="62"/>
        <v>0</v>
      </c>
    </row>
    <row r="495" spans="1:12" x14ac:dyDescent="0.25">
      <c r="A495" s="15">
        <v>494</v>
      </c>
      <c r="B495" s="16">
        <f t="shared" si="63"/>
        <v>44582</v>
      </c>
      <c r="C495" s="15">
        <v>14</v>
      </c>
      <c r="D495" s="34" t="str">
        <f t="shared" si="56"/>
        <v>ASET</v>
      </c>
      <c r="E495" s="177">
        <v>20</v>
      </c>
      <c r="F495" s="137">
        <f t="shared" si="57"/>
        <v>20</v>
      </c>
      <c r="G495" s="148" t="str">
        <f>IF(VLOOKUP($A495,HourEndingOutage!$B$3:$F$746,5,0)="Outage","Outage","")</f>
        <v/>
      </c>
      <c r="H495" s="134">
        <f t="shared" si="58"/>
        <v>120</v>
      </c>
      <c r="I495" s="148" t="str">
        <f t="shared" si="59"/>
        <v/>
      </c>
      <c r="J495" s="148" t="str">
        <f t="shared" si="60"/>
        <v/>
      </c>
      <c r="K495" s="134" t="str">
        <f t="shared" si="61"/>
        <v/>
      </c>
      <c r="L495" s="134">
        <f t="shared" si="62"/>
        <v>0</v>
      </c>
    </row>
    <row r="496" spans="1:12" x14ac:dyDescent="0.25">
      <c r="A496" s="15">
        <v>495</v>
      </c>
      <c r="B496" s="16">
        <f t="shared" si="63"/>
        <v>44582</v>
      </c>
      <c r="C496" s="15">
        <v>15</v>
      </c>
      <c r="D496" s="34" t="str">
        <f t="shared" si="56"/>
        <v>ASET</v>
      </c>
      <c r="E496" s="177">
        <v>20</v>
      </c>
      <c r="F496" s="137">
        <f t="shared" si="57"/>
        <v>20</v>
      </c>
      <c r="G496" s="148" t="str">
        <f>IF(VLOOKUP($A496,HourEndingOutage!$B$3:$F$746,5,0)="Outage","Outage","")</f>
        <v/>
      </c>
      <c r="H496" s="134">
        <f t="shared" si="58"/>
        <v>120</v>
      </c>
      <c r="I496" s="148" t="str">
        <f t="shared" si="59"/>
        <v/>
      </c>
      <c r="J496" s="148" t="str">
        <f t="shared" si="60"/>
        <v/>
      </c>
      <c r="K496" s="134" t="str">
        <f t="shared" si="61"/>
        <v/>
      </c>
      <c r="L496" s="134">
        <f t="shared" si="62"/>
        <v>0</v>
      </c>
    </row>
    <row r="497" spans="1:12" x14ac:dyDescent="0.25">
      <c r="A497" s="15">
        <v>496</v>
      </c>
      <c r="B497" s="16">
        <f t="shared" si="63"/>
        <v>44582</v>
      </c>
      <c r="C497" s="15">
        <v>16</v>
      </c>
      <c r="D497" s="34" t="str">
        <f t="shared" si="56"/>
        <v>ASET</v>
      </c>
      <c r="E497" s="177">
        <v>20</v>
      </c>
      <c r="F497" s="137">
        <f t="shared" si="57"/>
        <v>20</v>
      </c>
      <c r="G497" s="148" t="str">
        <f>IF(VLOOKUP($A497,HourEndingOutage!$B$3:$F$746,5,0)="Outage","Outage","")</f>
        <v/>
      </c>
      <c r="H497" s="134">
        <f t="shared" si="58"/>
        <v>120</v>
      </c>
      <c r="I497" s="148" t="str">
        <f t="shared" si="59"/>
        <v/>
      </c>
      <c r="J497" s="148" t="str">
        <f t="shared" si="60"/>
        <v/>
      </c>
      <c r="K497" s="134" t="str">
        <f t="shared" si="61"/>
        <v/>
      </c>
      <c r="L497" s="134">
        <f t="shared" si="62"/>
        <v>0</v>
      </c>
    </row>
    <row r="498" spans="1:12" x14ac:dyDescent="0.25">
      <c r="A498" s="15">
        <v>497</v>
      </c>
      <c r="B498" s="16">
        <f t="shared" si="63"/>
        <v>44582</v>
      </c>
      <c r="C498" s="15">
        <v>17</v>
      </c>
      <c r="D498" s="34" t="str">
        <f t="shared" si="56"/>
        <v>ASET</v>
      </c>
      <c r="E498" s="177">
        <v>20</v>
      </c>
      <c r="F498" s="137">
        <f t="shared" si="57"/>
        <v>20</v>
      </c>
      <c r="G498" s="148" t="str">
        <f>IF(VLOOKUP($A498,HourEndingOutage!$B$3:$F$746,5,0)="Outage","Outage","")</f>
        <v/>
      </c>
      <c r="H498" s="134">
        <f t="shared" si="58"/>
        <v>120</v>
      </c>
      <c r="I498" s="148" t="str">
        <f t="shared" si="59"/>
        <v/>
      </c>
      <c r="J498" s="148" t="str">
        <f t="shared" si="60"/>
        <v/>
      </c>
      <c r="K498" s="134" t="str">
        <f t="shared" si="61"/>
        <v/>
      </c>
      <c r="L498" s="134">
        <f t="shared" si="62"/>
        <v>0</v>
      </c>
    </row>
    <row r="499" spans="1:12" x14ac:dyDescent="0.25">
      <c r="A499" s="15">
        <v>498</v>
      </c>
      <c r="B499" s="16">
        <f t="shared" si="63"/>
        <v>44582</v>
      </c>
      <c r="C499" s="15">
        <v>18</v>
      </c>
      <c r="D499" s="34" t="str">
        <f t="shared" si="56"/>
        <v>ASET</v>
      </c>
      <c r="E499" s="177">
        <v>20</v>
      </c>
      <c r="F499" s="137">
        <f t="shared" si="57"/>
        <v>20</v>
      </c>
      <c r="G499" s="148" t="str">
        <f>IF(VLOOKUP($A499,HourEndingOutage!$B$3:$F$746,5,0)="Outage","Outage","")</f>
        <v/>
      </c>
      <c r="H499" s="134">
        <f t="shared" si="58"/>
        <v>120</v>
      </c>
      <c r="I499" s="148" t="str">
        <f t="shared" si="59"/>
        <v/>
      </c>
      <c r="J499" s="148" t="str">
        <f t="shared" si="60"/>
        <v/>
      </c>
      <c r="K499" s="134" t="str">
        <f t="shared" si="61"/>
        <v/>
      </c>
      <c r="L499" s="134">
        <f t="shared" si="62"/>
        <v>0</v>
      </c>
    </row>
    <row r="500" spans="1:12" x14ac:dyDescent="0.25">
      <c r="A500" s="15">
        <v>499</v>
      </c>
      <c r="B500" s="16">
        <f t="shared" si="63"/>
        <v>44582</v>
      </c>
      <c r="C500" s="15">
        <v>19</v>
      </c>
      <c r="D500" s="34" t="str">
        <f t="shared" si="56"/>
        <v>ASET</v>
      </c>
      <c r="E500" s="177">
        <v>20</v>
      </c>
      <c r="F500" s="137">
        <f t="shared" si="57"/>
        <v>20</v>
      </c>
      <c r="G500" s="148" t="str">
        <f>IF(VLOOKUP($A500,HourEndingOutage!$B$3:$F$746,5,0)="Outage","Outage","")</f>
        <v/>
      </c>
      <c r="H500" s="134">
        <f t="shared" si="58"/>
        <v>120</v>
      </c>
      <c r="I500" s="148" t="str">
        <f t="shared" si="59"/>
        <v/>
      </c>
      <c r="J500" s="148" t="str">
        <f t="shared" si="60"/>
        <v/>
      </c>
      <c r="K500" s="134" t="str">
        <f t="shared" si="61"/>
        <v/>
      </c>
      <c r="L500" s="134">
        <f t="shared" si="62"/>
        <v>0</v>
      </c>
    </row>
    <row r="501" spans="1:12" x14ac:dyDescent="0.25">
      <c r="A501" s="15">
        <v>500</v>
      </c>
      <c r="B501" s="16">
        <f t="shared" si="63"/>
        <v>44582</v>
      </c>
      <c r="C501" s="15">
        <v>20</v>
      </c>
      <c r="D501" s="34" t="str">
        <f t="shared" si="56"/>
        <v>ASET</v>
      </c>
      <c r="E501" s="177">
        <v>20</v>
      </c>
      <c r="F501" s="137">
        <f t="shared" si="57"/>
        <v>20</v>
      </c>
      <c r="G501" s="148" t="str">
        <f>IF(VLOOKUP($A501,HourEndingOutage!$B$3:$F$746,5,0)="Outage","Outage","")</f>
        <v/>
      </c>
      <c r="H501" s="134">
        <f t="shared" si="58"/>
        <v>120</v>
      </c>
      <c r="I501" s="148" t="str">
        <f t="shared" si="59"/>
        <v/>
      </c>
      <c r="J501" s="148" t="str">
        <f t="shared" si="60"/>
        <v/>
      </c>
      <c r="K501" s="134" t="str">
        <f t="shared" si="61"/>
        <v/>
      </c>
      <c r="L501" s="134">
        <f t="shared" si="62"/>
        <v>0</v>
      </c>
    </row>
    <row r="502" spans="1:12" x14ac:dyDescent="0.25">
      <c r="A502" s="15">
        <v>501</v>
      </c>
      <c r="B502" s="16">
        <f t="shared" si="63"/>
        <v>44582</v>
      </c>
      <c r="C502" s="15">
        <v>21</v>
      </c>
      <c r="D502" s="34" t="str">
        <f t="shared" si="56"/>
        <v>ASET</v>
      </c>
      <c r="E502" s="177">
        <v>20</v>
      </c>
      <c r="F502" s="137">
        <f t="shared" si="57"/>
        <v>20</v>
      </c>
      <c r="G502" s="148" t="str">
        <f>IF(VLOOKUP($A502,HourEndingOutage!$B$3:$F$746,5,0)="Outage","Outage","")</f>
        <v/>
      </c>
      <c r="H502" s="134">
        <f t="shared" si="58"/>
        <v>120</v>
      </c>
      <c r="I502" s="148" t="str">
        <f t="shared" si="59"/>
        <v/>
      </c>
      <c r="J502" s="148" t="str">
        <f t="shared" si="60"/>
        <v/>
      </c>
      <c r="K502" s="134" t="str">
        <f t="shared" si="61"/>
        <v/>
      </c>
      <c r="L502" s="134">
        <f t="shared" si="62"/>
        <v>0</v>
      </c>
    </row>
    <row r="503" spans="1:12" x14ac:dyDescent="0.25">
      <c r="A503" s="15">
        <v>502</v>
      </c>
      <c r="B503" s="16">
        <f t="shared" si="63"/>
        <v>44582</v>
      </c>
      <c r="C503" s="15">
        <v>22</v>
      </c>
      <c r="D503" s="34" t="str">
        <f t="shared" si="56"/>
        <v>ASET</v>
      </c>
      <c r="E503" s="177">
        <v>20</v>
      </c>
      <c r="F503" s="137">
        <f t="shared" si="57"/>
        <v>20</v>
      </c>
      <c r="G503" s="148" t="str">
        <f>IF(VLOOKUP($A503,HourEndingOutage!$B$3:$F$746,5,0)="Outage","Outage","")</f>
        <v/>
      </c>
      <c r="H503" s="134">
        <f t="shared" si="58"/>
        <v>120</v>
      </c>
      <c r="I503" s="148" t="str">
        <f t="shared" si="59"/>
        <v/>
      </c>
      <c r="J503" s="148" t="str">
        <f t="shared" si="60"/>
        <v/>
      </c>
      <c r="K503" s="134" t="str">
        <f t="shared" si="61"/>
        <v/>
      </c>
      <c r="L503" s="134">
        <f t="shared" si="62"/>
        <v>0</v>
      </c>
    </row>
    <row r="504" spans="1:12" x14ac:dyDescent="0.25">
      <c r="A504" s="15">
        <v>503</v>
      </c>
      <c r="B504" s="16">
        <f t="shared" si="63"/>
        <v>44582</v>
      </c>
      <c r="C504" s="15">
        <v>23</v>
      </c>
      <c r="D504" s="34" t="str">
        <f t="shared" si="56"/>
        <v>ASET</v>
      </c>
      <c r="E504" s="177">
        <v>20</v>
      </c>
      <c r="F504" s="137">
        <f t="shared" si="57"/>
        <v>20</v>
      </c>
      <c r="G504" s="148" t="str">
        <f>IF(VLOOKUP($A504,HourEndingOutage!$B$3:$F$746,5,0)="Outage","Outage","")</f>
        <v/>
      </c>
      <c r="H504" s="134">
        <f t="shared" si="58"/>
        <v>120</v>
      </c>
      <c r="I504" s="148" t="str">
        <f t="shared" si="59"/>
        <v/>
      </c>
      <c r="J504" s="148" t="str">
        <f t="shared" si="60"/>
        <v/>
      </c>
      <c r="K504" s="134" t="str">
        <f t="shared" si="61"/>
        <v/>
      </c>
      <c r="L504" s="134">
        <f t="shared" si="62"/>
        <v>0</v>
      </c>
    </row>
    <row r="505" spans="1:12" x14ac:dyDescent="0.25">
      <c r="A505" s="15">
        <v>504</v>
      </c>
      <c r="B505" s="16">
        <f t="shared" si="63"/>
        <v>44582</v>
      </c>
      <c r="C505" s="15">
        <v>24</v>
      </c>
      <c r="D505" s="34" t="str">
        <f t="shared" si="56"/>
        <v>ASET</v>
      </c>
      <c r="E505" s="177">
        <v>20</v>
      </c>
      <c r="F505" s="137">
        <f t="shared" si="57"/>
        <v>20</v>
      </c>
      <c r="G505" s="148" t="str">
        <f>IF(VLOOKUP($A505,HourEndingOutage!$B$3:$F$746,5,0)="Outage","Outage","")</f>
        <v/>
      </c>
      <c r="H505" s="134">
        <f t="shared" si="58"/>
        <v>120</v>
      </c>
      <c r="I505" s="148" t="str">
        <f t="shared" si="59"/>
        <v/>
      </c>
      <c r="J505" s="148" t="str">
        <f t="shared" si="60"/>
        <v/>
      </c>
      <c r="K505" s="134" t="str">
        <f t="shared" si="61"/>
        <v/>
      </c>
      <c r="L505" s="134">
        <f t="shared" si="62"/>
        <v>0</v>
      </c>
    </row>
    <row r="506" spans="1:12" x14ac:dyDescent="0.25">
      <c r="A506" s="15">
        <v>505</v>
      </c>
      <c r="B506" s="16">
        <f t="shared" si="63"/>
        <v>44583</v>
      </c>
      <c r="C506" s="15">
        <v>1</v>
      </c>
      <c r="D506" s="34" t="str">
        <f t="shared" si="56"/>
        <v>ASET</v>
      </c>
      <c r="E506" s="177">
        <v>20</v>
      </c>
      <c r="F506" s="137">
        <f t="shared" si="57"/>
        <v>20</v>
      </c>
      <c r="G506" s="148" t="str">
        <f>IF(VLOOKUP($A506,HourEndingOutage!$B$3:$F$746,5,0)="Outage","Outage","")</f>
        <v/>
      </c>
      <c r="H506" s="134">
        <f t="shared" si="58"/>
        <v>120</v>
      </c>
      <c r="I506" s="148" t="str">
        <f t="shared" si="59"/>
        <v/>
      </c>
      <c r="J506" s="148" t="str">
        <f t="shared" si="60"/>
        <v/>
      </c>
      <c r="K506" s="134" t="str">
        <f t="shared" si="61"/>
        <v/>
      </c>
      <c r="L506" s="134">
        <f t="shared" si="62"/>
        <v>0</v>
      </c>
    </row>
    <row r="507" spans="1:12" x14ac:dyDescent="0.25">
      <c r="A507" s="15">
        <v>506</v>
      </c>
      <c r="B507" s="16">
        <f t="shared" si="63"/>
        <v>44583</v>
      </c>
      <c r="C507" s="15">
        <v>2</v>
      </c>
      <c r="D507" s="34" t="str">
        <f t="shared" si="56"/>
        <v>ASET</v>
      </c>
      <c r="E507" s="177">
        <v>20</v>
      </c>
      <c r="F507" s="137">
        <f t="shared" si="57"/>
        <v>20</v>
      </c>
      <c r="G507" s="148" t="str">
        <f>IF(VLOOKUP($A507,HourEndingOutage!$B$3:$F$746,5,0)="Outage","Outage","")</f>
        <v/>
      </c>
      <c r="H507" s="134">
        <f t="shared" si="58"/>
        <v>120</v>
      </c>
      <c r="I507" s="148" t="str">
        <f t="shared" si="59"/>
        <v/>
      </c>
      <c r="J507" s="148" t="str">
        <f t="shared" si="60"/>
        <v/>
      </c>
      <c r="K507" s="134" t="str">
        <f t="shared" si="61"/>
        <v/>
      </c>
      <c r="L507" s="134">
        <f t="shared" si="62"/>
        <v>0</v>
      </c>
    </row>
    <row r="508" spans="1:12" x14ac:dyDescent="0.25">
      <c r="A508" s="15">
        <v>507</v>
      </c>
      <c r="B508" s="16">
        <f t="shared" si="63"/>
        <v>44583</v>
      </c>
      <c r="C508" s="15">
        <v>3</v>
      </c>
      <c r="D508" s="34" t="str">
        <f t="shared" si="56"/>
        <v>ASET</v>
      </c>
      <c r="E508" s="177">
        <v>20</v>
      </c>
      <c r="F508" s="137">
        <f t="shared" si="57"/>
        <v>20</v>
      </c>
      <c r="G508" s="148" t="str">
        <f>IF(VLOOKUP($A508,HourEndingOutage!$B$3:$F$746,5,0)="Outage","Outage","")</f>
        <v/>
      </c>
      <c r="H508" s="134">
        <f t="shared" si="58"/>
        <v>120</v>
      </c>
      <c r="I508" s="148" t="str">
        <f t="shared" si="59"/>
        <v/>
      </c>
      <c r="J508" s="148" t="str">
        <f t="shared" si="60"/>
        <v/>
      </c>
      <c r="K508" s="134" t="str">
        <f t="shared" si="61"/>
        <v/>
      </c>
      <c r="L508" s="134">
        <f t="shared" si="62"/>
        <v>0</v>
      </c>
    </row>
    <row r="509" spans="1:12" x14ac:dyDescent="0.25">
      <c r="A509" s="15">
        <v>508</v>
      </c>
      <c r="B509" s="16">
        <f t="shared" si="63"/>
        <v>44583</v>
      </c>
      <c r="C509" s="15">
        <v>4</v>
      </c>
      <c r="D509" s="34" t="str">
        <f t="shared" si="56"/>
        <v>ASET</v>
      </c>
      <c r="E509" s="177">
        <v>20</v>
      </c>
      <c r="F509" s="137">
        <f t="shared" si="57"/>
        <v>20</v>
      </c>
      <c r="G509" s="148" t="str">
        <f>IF(VLOOKUP($A509,HourEndingOutage!$B$3:$F$746,5,0)="Outage","Outage","")</f>
        <v/>
      </c>
      <c r="H509" s="134">
        <f t="shared" si="58"/>
        <v>120</v>
      </c>
      <c r="I509" s="148" t="str">
        <f t="shared" si="59"/>
        <v/>
      </c>
      <c r="J509" s="148" t="str">
        <f t="shared" si="60"/>
        <v/>
      </c>
      <c r="K509" s="134" t="str">
        <f t="shared" si="61"/>
        <v/>
      </c>
      <c r="L509" s="134">
        <f t="shared" si="62"/>
        <v>0</v>
      </c>
    </row>
    <row r="510" spans="1:12" x14ac:dyDescent="0.25">
      <c r="A510" s="15">
        <v>509</v>
      </c>
      <c r="B510" s="16">
        <f t="shared" si="63"/>
        <v>44583</v>
      </c>
      <c r="C510" s="15">
        <v>5</v>
      </c>
      <c r="D510" s="34" t="str">
        <f t="shared" si="56"/>
        <v>ASET</v>
      </c>
      <c r="E510" s="177">
        <v>20</v>
      </c>
      <c r="F510" s="137">
        <f t="shared" si="57"/>
        <v>20</v>
      </c>
      <c r="G510" s="148" t="str">
        <f>IF(VLOOKUP($A510,HourEndingOutage!$B$3:$F$746,5,0)="Outage","Outage","")</f>
        <v/>
      </c>
      <c r="H510" s="134">
        <f t="shared" si="58"/>
        <v>120</v>
      </c>
      <c r="I510" s="148" t="str">
        <f t="shared" si="59"/>
        <v/>
      </c>
      <c r="J510" s="148" t="str">
        <f t="shared" si="60"/>
        <v/>
      </c>
      <c r="K510" s="134" t="str">
        <f t="shared" si="61"/>
        <v/>
      </c>
      <c r="L510" s="134">
        <f t="shared" si="62"/>
        <v>0</v>
      </c>
    </row>
    <row r="511" spans="1:12" x14ac:dyDescent="0.25">
      <c r="A511" s="15">
        <v>510</v>
      </c>
      <c r="B511" s="16">
        <f t="shared" si="63"/>
        <v>44583</v>
      </c>
      <c r="C511" s="15">
        <v>6</v>
      </c>
      <c r="D511" s="34" t="str">
        <f t="shared" si="56"/>
        <v>ASET</v>
      </c>
      <c r="E511" s="177">
        <v>20</v>
      </c>
      <c r="F511" s="137">
        <f t="shared" si="57"/>
        <v>20</v>
      </c>
      <c r="G511" s="148" t="str">
        <f>IF(VLOOKUP($A511,HourEndingOutage!$B$3:$F$746,5,0)="Outage","Outage","")</f>
        <v/>
      </c>
      <c r="H511" s="134">
        <f t="shared" si="58"/>
        <v>120</v>
      </c>
      <c r="I511" s="148" t="str">
        <f t="shared" si="59"/>
        <v/>
      </c>
      <c r="J511" s="148" t="str">
        <f t="shared" si="60"/>
        <v/>
      </c>
      <c r="K511" s="134" t="str">
        <f t="shared" si="61"/>
        <v/>
      </c>
      <c r="L511" s="134">
        <f t="shared" si="62"/>
        <v>0</v>
      </c>
    </row>
    <row r="512" spans="1:12" x14ac:dyDescent="0.25">
      <c r="A512" s="15">
        <v>511</v>
      </c>
      <c r="B512" s="16">
        <f t="shared" si="63"/>
        <v>44583</v>
      </c>
      <c r="C512" s="15">
        <v>7</v>
      </c>
      <c r="D512" s="34" t="str">
        <f t="shared" si="56"/>
        <v>ASET</v>
      </c>
      <c r="E512" s="177">
        <v>20</v>
      </c>
      <c r="F512" s="137">
        <f t="shared" si="57"/>
        <v>20</v>
      </c>
      <c r="G512" s="148" t="str">
        <f>IF(VLOOKUP($A512,HourEndingOutage!$B$3:$F$746,5,0)="Outage","Outage","")</f>
        <v/>
      </c>
      <c r="H512" s="134">
        <f t="shared" si="58"/>
        <v>120</v>
      </c>
      <c r="I512" s="148" t="str">
        <f t="shared" si="59"/>
        <v/>
      </c>
      <c r="J512" s="148" t="str">
        <f t="shared" si="60"/>
        <v/>
      </c>
      <c r="K512" s="134" t="str">
        <f t="shared" si="61"/>
        <v/>
      </c>
      <c r="L512" s="134">
        <f t="shared" si="62"/>
        <v>0</v>
      </c>
    </row>
    <row r="513" spans="1:12" x14ac:dyDescent="0.25">
      <c r="A513" s="15">
        <v>512</v>
      </c>
      <c r="B513" s="16">
        <f t="shared" si="63"/>
        <v>44583</v>
      </c>
      <c r="C513" s="15">
        <v>8</v>
      </c>
      <c r="D513" s="34" t="str">
        <f t="shared" si="56"/>
        <v>ASET</v>
      </c>
      <c r="E513" s="177">
        <v>20</v>
      </c>
      <c r="F513" s="137">
        <f t="shared" si="57"/>
        <v>20</v>
      </c>
      <c r="G513" s="148" t="str">
        <f>IF(VLOOKUP($A513,HourEndingOutage!$B$3:$F$746,5,0)="Outage","Outage","")</f>
        <v/>
      </c>
      <c r="H513" s="134">
        <f t="shared" si="58"/>
        <v>120</v>
      </c>
      <c r="I513" s="148" t="str">
        <f t="shared" si="59"/>
        <v/>
      </c>
      <c r="J513" s="148" t="str">
        <f t="shared" si="60"/>
        <v/>
      </c>
      <c r="K513" s="134" t="str">
        <f t="shared" si="61"/>
        <v/>
      </c>
      <c r="L513" s="134">
        <f t="shared" si="62"/>
        <v>0</v>
      </c>
    </row>
    <row r="514" spans="1:12" x14ac:dyDescent="0.25">
      <c r="A514" s="15">
        <v>513</v>
      </c>
      <c r="B514" s="16">
        <f t="shared" si="63"/>
        <v>44583</v>
      </c>
      <c r="C514" s="15">
        <v>9</v>
      </c>
      <c r="D514" s="34" t="str">
        <f t="shared" ref="D514:D577" si="64">Unit</f>
        <v>ASET</v>
      </c>
      <c r="E514" s="177">
        <v>20</v>
      </c>
      <c r="F514" s="137">
        <f t="shared" ref="F514:F577" si="65">MIN(E514,Contract_Volume)</f>
        <v>20</v>
      </c>
      <c r="G514" s="148" t="str">
        <f>IF(VLOOKUP($A514,HourEndingOutage!$B$3:$F$746,5,0)="Outage","Outage","")</f>
        <v/>
      </c>
      <c r="H514" s="134">
        <f t="shared" ref="H514:H577" si="66">IF(G514="Outage",0,F514*Availability)</f>
        <v>120</v>
      </c>
      <c r="I514" s="148" t="str">
        <f t="shared" ref="I514:I577" si="67">IF(ISERROR(VLOOKUP($A514,FTShour,1,0)),"","Yes")</f>
        <v/>
      </c>
      <c r="J514" s="148" t="str">
        <f t="shared" ref="J514:J577" si="68">IF(ISERROR(VLOOKUP($A514,ToleranceExcursionHour,1,0)),"","Yes")</f>
        <v/>
      </c>
      <c r="K514" s="134" t="str">
        <f t="shared" ref="K514:K577" si="69">IF(ISERROR(VLOOKUP($A514,FOAVHour,1,0)),"","Yes")</f>
        <v/>
      </c>
      <c r="L514" s="134">
        <f t="shared" si="62"/>
        <v>0</v>
      </c>
    </row>
    <row r="515" spans="1:12" x14ac:dyDescent="0.25">
      <c r="A515" s="15">
        <v>514</v>
      </c>
      <c r="B515" s="16">
        <f t="shared" si="63"/>
        <v>44583</v>
      </c>
      <c r="C515" s="15">
        <v>10</v>
      </c>
      <c r="D515" s="34" t="str">
        <f t="shared" si="64"/>
        <v>ASET</v>
      </c>
      <c r="E515" s="177">
        <v>20</v>
      </c>
      <c r="F515" s="137">
        <f t="shared" si="65"/>
        <v>20</v>
      </c>
      <c r="G515" s="148" t="str">
        <f>IF(VLOOKUP($A515,HourEndingOutage!$B$3:$F$746,5,0)="Outage","Outage","")</f>
        <v/>
      </c>
      <c r="H515" s="134">
        <f t="shared" si="66"/>
        <v>120</v>
      </c>
      <c r="I515" s="148" t="str">
        <f t="shared" si="67"/>
        <v/>
      </c>
      <c r="J515" s="148" t="str">
        <f t="shared" si="68"/>
        <v/>
      </c>
      <c r="K515" s="134" t="str">
        <f t="shared" si="69"/>
        <v/>
      </c>
      <c r="L515" s="134">
        <f t="shared" ref="L515:L578" si="70">IF(OR(I515="Yes",J515="Yes",K515="Yes")=TRUE,-$H515,0)</f>
        <v>0</v>
      </c>
    </row>
    <row r="516" spans="1:12" x14ac:dyDescent="0.25">
      <c r="A516" s="15">
        <v>515</v>
      </c>
      <c r="B516" s="16">
        <f t="shared" ref="B516:B579" si="71">IF(C516&gt;C515,B515,B515+1)</f>
        <v>44583</v>
      </c>
      <c r="C516" s="15">
        <v>11</v>
      </c>
      <c r="D516" s="34" t="str">
        <f t="shared" si="64"/>
        <v>ASET</v>
      </c>
      <c r="E516" s="177">
        <v>20</v>
      </c>
      <c r="F516" s="137">
        <f t="shared" si="65"/>
        <v>20</v>
      </c>
      <c r="G516" s="148" t="str">
        <f>IF(VLOOKUP($A516,HourEndingOutage!$B$3:$F$746,5,0)="Outage","Outage","")</f>
        <v/>
      </c>
      <c r="H516" s="134">
        <f t="shared" si="66"/>
        <v>120</v>
      </c>
      <c r="I516" s="148" t="str">
        <f t="shared" si="67"/>
        <v/>
      </c>
      <c r="J516" s="148" t="str">
        <f t="shared" si="68"/>
        <v/>
      </c>
      <c r="K516" s="134" t="str">
        <f t="shared" si="69"/>
        <v/>
      </c>
      <c r="L516" s="134">
        <f t="shared" si="70"/>
        <v>0</v>
      </c>
    </row>
    <row r="517" spans="1:12" x14ac:dyDescent="0.25">
      <c r="A517" s="15">
        <v>516</v>
      </c>
      <c r="B517" s="16">
        <f t="shared" si="71"/>
        <v>44583</v>
      </c>
      <c r="C517" s="15">
        <v>12</v>
      </c>
      <c r="D517" s="34" t="str">
        <f t="shared" si="64"/>
        <v>ASET</v>
      </c>
      <c r="E517" s="177">
        <v>20</v>
      </c>
      <c r="F517" s="137">
        <f t="shared" si="65"/>
        <v>20</v>
      </c>
      <c r="G517" s="148" t="str">
        <f>IF(VLOOKUP($A517,HourEndingOutage!$B$3:$F$746,5,0)="Outage","Outage","")</f>
        <v/>
      </c>
      <c r="H517" s="134">
        <f t="shared" si="66"/>
        <v>120</v>
      </c>
      <c r="I517" s="148" t="str">
        <f t="shared" si="67"/>
        <v/>
      </c>
      <c r="J517" s="148" t="str">
        <f t="shared" si="68"/>
        <v/>
      </c>
      <c r="K517" s="134" t="str">
        <f t="shared" si="69"/>
        <v/>
      </c>
      <c r="L517" s="134">
        <f t="shared" si="70"/>
        <v>0</v>
      </c>
    </row>
    <row r="518" spans="1:12" x14ac:dyDescent="0.25">
      <c r="A518" s="15">
        <v>517</v>
      </c>
      <c r="B518" s="16">
        <f t="shared" si="71"/>
        <v>44583</v>
      </c>
      <c r="C518" s="15">
        <v>13</v>
      </c>
      <c r="D518" s="34" t="str">
        <f t="shared" si="64"/>
        <v>ASET</v>
      </c>
      <c r="E518" s="177">
        <v>20</v>
      </c>
      <c r="F518" s="137">
        <f t="shared" si="65"/>
        <v>20</v>
      </c>
      <c r="G518" s="148" t="str">
        <f>IF(VLOOKUP($A518,HourEndingOutage!$B$3:$F$746,5,0)="Outage","Outage","")</f>
        <v/>
      </c>
      <c r="H518" s="134">
        <f t="shared" si="66"/>
        <v>120</v>
      </c>
      <c r="I518" s="148" t="str">
        <f t="shared" si="67"/>
        <v/>
      </c>
      <c r="J518" s="148" t="str">
        <f t="shared" si="68"/>
        <v/>
      </c>
      <c r="K518" s="134" t="str">
        <f t="shared" si="69"/>
        <v/>
      </c>
      <c r="L518" s="134">
        <f t="shared" si="70"/>
        <v>0</v>
      </c>
    </row>
    <row r="519" spans="1:12" x14ac:dyDescent="0.25">
      <c r="A519" s="15">
        <v>518</v>
      </c>
      <c r="B519" s="16">
        <f t="shared" si="71"/>
        <v>44583</v>
      </c>
      <c r="C519" s="15">
        <v>14</v>
      </c>
      <c r="D519" s="34" t="str">
        <f t="shared" si="64"/>
        <v>ASET</v>
      </c>
      <c r="E519" s="177">
        <v>20</v>
      </c>
      <c r="F519" s="137">
        <f t="shared" si="65"/>
        <v>20</v>
      </c>
      <c r="G519" s="148" t="str">
        <f>IF(VLOOKUP($A519,HourEndingOutage!$B$3:$F$746,5,0)="Outage","Outage","")</f>
        <v/>
      </c>
      <c r="H519" s="134">
        <f t="shared" si="66"/>
        <v>120</v>
      </c>
      <c r="I519" s="148" t="str">
        <f t="shared" si="67"/>
        <v/>
      </c>
      <c r="J519" s="148" t="str">
        <f t="shared" si="68"/>
        <v/>
      </c>
      <c r="K519" s="134" t="str">
        <f t="shared" si="69"/>
        <v/>
      </c>
      <c r="L519" s="134">
        <f t="shared" si="70"/>
        <v>0</v>
      </c>
    </row>
    <row r="520" spans="1:12" x14ac:dyDescent="0.25">
      <c r="A520" s="15">
        <v>519</v>
      </c>
      <c r="B520" s="16">
        <f t="shared" si="71"/>
        <v>44583</v>
      </c>
      <c r="C520" s="15">
        <v>15</v>
      </c>
      <c r="D520" s="34" t="str">
        <f t="shared" si="64"/>
        <v>ASET</v>
      </c>
      <c r="E520" s="177">
        <v>20</v>
      </c>
      <c r="F520" s="137">
        <f t="shared" si="65"/>
        <v>20</v>
      </c>
      <c r="G520" s="148" t="str">
        <f>IF(VLOOKUP($A520,HourEndingOutage!$B$3:$F$746,5,0)="Outage","Outage","")</f>
        <v/>
      </c>
      <c r="H520" s="134">
        <f t="shared" si="66"/>
        <v>120</v>
      </c>
      <c r="I520" s="148" t="str">
        <f t="shared" si="67"/>
        <v/>
      </c>
      <c r="J520" s="148" t="str">
        <f t="shared" si="68"/>
        <v/>
      </c>
      <c r="K520" s="134" t="str">
        <f t="shared" si="69"/>
        <v/>
      </c>
      <c r="L520" s="134">
        <f t="shared" si="70"/>
        <v>0</v>
      </c>
    </row>
    <row r="521" spans="1:12" x14ac:dyDescent="0.25">
      <c r="A521" s="15">
        <v>520</v>
      </c>
      <c r="B521" s="16">
        <f t="shared" si="71"/>
        <v>44583</v>
      </c>
      <c r="C521" s="15">
        <v>16</v>
      </c>
      <c r="D521" s="34" t="str">
        <f t="shared" si="64"/>
        <v>ASET</v>
      </c>
      <c r="E521" s="177">
        <v>20</v>
      </c>
      <c r="F521" s="137">
        <f t="shared" si="65"/>
        <v>20</v>
      </c>
      <c r="G521" s="148" t="str">
        <f>IF(VLOOKUP($A521,HourEndingOutage!$B$3:$F$746,5,0)="Outage","Outage","")</f>
        <v/>
      </c>
      <c r="H521" s="134">
        <f t="shared" si="66"/>
        <v>120</v>
      </c>
      <c r="I521" s="148" t="str">
        <f t="shared" si="67"/>
        <v/>
      </c>
      <c r="J521" s="148" t="str">
        <f t="shared" si="68"/>
        <v/>
      </c>
      <c r="K521" s="134" t="str">
        <f t="shared" si="69"/>
        <v/>
      </c>
      <c r="L521" s="134">
        <f t="shared" si="70"/>
        <v>0</v>
      </c>
    </row>
    <row r="522" spans="1:12" x14ac:dyDescent="0.25">
      <c r="A522" s="15">
        <v>521</v>
      </c>
      <c r="B522" s="16">
        <f t="shared" si="71"/>
        <v>44583</v>
      </c>
      <c r="C522" s="15">
        <v>17</v>
      </c>
      <c r="D522" s="34" t="str">
        <f t="shared" si="64"/>
        <v>ASET</v>
      </c>
      <c r="E522" s="177">
        <v>20</v>
      </c>
      <c r="F522" s="137">
        <f t="shared" si="65"/>
        <v>20</v>
      </c>
      <c r="G522" s="148" t="str">
        <f>IF(VLOOKUP($A522,HourEndingOutage!$B$3:$F$746,5,0)="Outage","Outage","")</f>
        <v/>
      </c>
      <c r="H522" s="134">
        <f t="shared" si="66"/>
        <v>120</v>
      </c>
      <c r="I522" s="148" t="str">
        <f t="shared" si="67"/>
        <v/>
      </c>
      <c r="J522" s="148" t="str">
        <f t="shared" si="68"/>
        <v/>
      </c>
      <c r="K522" s="134" t="str">
        <f t="shared" si="69"/>
        <v/>
      </c>
      <c r="L522" s="134">
        <f t="shared" si="70"/>
        <v>0</v>
      </c>
    </row>
    <row r="523" spans="1:12" x14ac:dyDescent="0.25">
      <c r="A523" s="15">
        <v>522</v>
      </c>
      <c r="B523" s="16">
        <f t="shared" si="71"/>
        <v>44583</v>
      </c>
      <c r="C523" s="15">
        <v>18</v>
      </c>
      <c r="D523" s="34" t="str">
        <f t="shared" si="64"/>
        <v>ASET</v>
      </c>
      <c r="E523" s="177">
        <v>20</v>
      </c>
      <c r="F523" s="137">
        <f t="shared" si="65"/>
        <v>20</v>
      </c>
      <c r="G523" s="148" t="str">
        <f>IF(VLOOKUP($A523,HourEndingOutage!$B$3:$F$746,5,0)="Outage","Outage","")</f>
        <v/>
      </c>
      <c r="H523" s="134">
        <f t="shared" si="66"/>
        <v>120</v>
      </c>
      <c r="I523" s="148" t="str">
        <f t="shared" si="67"/>
        <v/>
      </c>
      <c r="J523" s="148" t="str">
        <f t="shared" si="68"/>
        <v/>
      </c>
      <c r="K523" s="134" t="str">
        <f t="shared" si="69"/>
        <v/>
      </c>
      <c r="L523" s="134">
        <f t="shared" si="70"/>
        <v>0</v>
      </c>
    </row>
    <row r="524" spans="1:12" x14ac:dyDescent="0.25">
      <c r="A524" s="15">
        <v>523</v>
      </c>
      <c r="B524" s="16">
        <f t="shared" si="71"/>
        <v>44583</v>
      </c>
      <c r="C524" s="15">
        <v>19</v>
      </c>
      <c r="D524" s="34" t="str">
        <f t="shared" si="64"/>
        <v>ASET</v>
      </c>
      <c r="E524" s="177">
        <v>20</v>
      </c>
      <c r="F524" s="137">
        <f t="shared" si="65"/>
        <v>20</v>
      </c>
      <c r="G524" s="148" t="str">
        <f>IF(VLOOKUP($A524,HourEndingOutage!$B$3:$F$746,5,0)="Outage","Outage","")</f>
        <v/>
      </c>
      <c r="H524" s="134">
        <f t="shared" si="66"/>
        <v>120</v>
      </c>
      <c r="I524" s="148" t="str">
        <f t="shared" si="67"/>
        <v/>
      </c>
      <c r="J524" s="148" t="str">
        <f t="shared" si="68"/>
        <v/>
      </c>
      <c r="K524" s="134" t="str">
        <f t="shared" si="69"/>
        <v/>
      </c>
      <c r="L524" s="134">
        <f t="shared" si="70"/>
        <v>0</v>
      </c>
    </row>
    <row r="525" spans="1:12" x14ac:dyDescent="0.25">
      <c r="A525" s="15">
        <v>524</v>
      </c>
      <c r="B525" s="16">
        <f t="shared" si="71"/>
        <v>44583</v>
      </c>
      <c r="C525" s="15">
        <v>20</v>
      </c>
      <c r="D525" s="34" t="str">
        <f t="shared" si="64"/>
        <v>ASET</v>
      </c>
      <c r="E525" s="177">
        <v>20</v>
      </c>
      <c r="F525" s="137">
        <f t="shared" si="65"/>
        <v>20</v>
      </c>
      <c r="G525" s="148" t="str">
        <f>IF(VLOOKUP($A525,HourEndingOutage!$B$3:$F$746,5,0)="Outage","Outage","")</f>
        <v/>
      </c>
      <c r="H525" s="134">
        <f t="shared" si="66"/>
        <v>120</v>
      </c>
      <c r="I525" s="148" t="str">
        <f t="shared" si="67"/>
        <v/>
      </c>
      <c r="J525" s="148" t="str">
        <f t="shared" si="68"/>
        <v/>
      </c>
      <c r="K525" s="134" t="str">
        <f t="shared" si="69"/>
        <v/>
      </c>
      <c r="L525" s="134">
        <f t="shared" si="70"/>
        <v>0</v>
      </c>
    </row>
    <row r="526" spans="1:12" x14ac:dyDescent="0.25">
      <c r="A526" s="15">
        <v>525</v>
      </c>
      <c r="B526" s="16">
        <f t="shared" si="71"/>
        <v>44583</v>
      </c>
      <c r="C526" s="15">
        <v>21</v>
      </c>
      <c r="D526" s="34" t="str">
        <f t="shared" si="64"/>
        <v>ASET</v>
      </c>
      <c r="E526" s="177">
        <v>20</v>
      </c>
      <c r="F526" s="137">
        <f t="shared" si="65"/>
        <v>20</v>
      </c>
      <c r="G526" s="148" t="str">
        <f>IF(VLOOKUP($A526,HourEndingOutage!$B$3:$F$746,5,0)="Outage","Outage","")</f>
        <v/>
      </c>
      <c r="H526" s="134">
        <f t="shared" si="66"/>
        <v>120</v>
      </c>
      <c r="I526" s="148" t="str">
        <f t="shared" si="67"/>
        <v/>
      </c>
      <c r="J526" s="148" t="str">
        <f t="shared" si="68"/>
        <v/>
      </c>
      <c r="K526" s="134" t="str">
        <f t="shared" si="69"/>
        <v/>
      </c>
      <c r="L526" s="134">
        <f t="shared" si="70"/>
        <v>0</v>
      </c>
    </row>
    <row r="527" spans="1:12" x14ac:dyDescent="0.25">
      <c r="A527" s="15">
        <v>526</v>
      </c>
      <c r="B527" s="16">
        <f t="shared" si="71"/>
        <v>44583</v>
      </c>
      <c r="C527" s="15">
        <v>22</v>
      </c>
      <c r="D527" s="34" t="str">
        <f t="shared" si="64"/>
        <v>ASET</v>
      </c>
      <c r="E527" s="177">
        <v>20</v>
      </c>
      <c r="F527" s="137">
        <f t="shared" si="65"/>
        <v>20</v>
      </c>
      <c r="G527" s="148" t="str">
        <f>IF(VLOOKUP($A527,HourEndingOutage!$B$3:$F$746,5,0)="Outage","Outage","")</f>
        <v/>
      </c>
      <c r="H527" s="134">
        <f t="shared" si="66"/>
        <v>120</v>
      </c>
      <c r="I527" s="148" t="str">
        <f t="shared" si="67"/>
        <v/>
      </c>
      <c r="J527" s="148" t="str">
        <f t="shared" si="68"/>
        <v/>
      </c>
      <c r="K527" s="134" t="str">
        <f t="shared" si="69"/>
        <v/>
      </c>
      <c r="L527" s="134">
        <f t="shared" si="70"/>
        <v>0</v>
      </c>
    </row>
    <row r="528" spans="1:12" x14ac:dyDescent="0.25">
      <c r="A528" s="15">
        <v>527</v>
      </c>
      <c r="B528" s="16">
        <f t="shared" si="71"/>
        <v>44583</v>
      </c>
      <c r="C528" s="15">
        <v>23</v>
      </c>
      <c r="D528" s="34" t="str">
        <f t="shared" si="64"/>
        <v>ASET</v>
      </c>
      <c r="E528" s="177">
        <v>20</v>
      </c>
      <c r="F528" s="137">
        <f t="shared" si="65"/>
        <v>20</v>
      </c>
      <c r="G528" s="148" t="str">
        <f>IF(VLOOKUP($A528,HourEndingOutage!$B$3:$F$746,5,0)="Outage","Outage","")</f>
        <v/>
      </c>
      <c r="H528" s="134">
        <f t="shared" si="66"/>
        <v>120</v>
      </c>
      <c r="I528" s="148" t="str">
        <f t="shared" si="67"/>
        <v/>
      </c>
      <c r="J528" s="148" t="str">
        <f t="shared" si="68"/>
        <v/>
      </c>
      <c r="K528" s="134" t="str">
        <f t="shared" si="69"/>
        <v/>
      </c>
      <c r="L528" s="134">
        <f t="shared" si="70"/>
        <v>0</v>
      </c>
    </row>
    <row r="529" spans="1:12" x14ac:dyDescent="0.25">
      <c r="A529" s="15">
        <v>528</v>
      </c>
      <c r="B529" s="16">
        <f t="shared" si="71"/>
        <v>44583</v>
      </c>
      <c r="C529" s="15">
        <v>24</v>
      </c>
      <c r="D529" s="34" t="str">
        <f t="shared" si="64"/>
        <v>ASET</v>
      </c>
      <c r="E529" s="177">
        <v>20</v>
      </c>
      <c r="F529" s="137">
        <f t="shared" si="65"/>
        <v>20</v>
      </c>
      <c r="G529" s="148" t="str">
        <f>IF(VLOOKUP($A529,HourEndingOutage!$B$3:$F$746,5,0)="Outage","Outage","")</f>
        <v/>
      </c>
      <c r="H529" s="134">
        <f t="shared" si="66"/>
        <v>120</v>
      </c>
      <c r="I529" s="148" t="str">
        <f t="shared" si="67"/>
        <v/>
      </c>
      <c r="J529" s="148" t="str">
        <f t="shared" si="68"/>
        <v/>
      </c>
      <c r="K529" s="134" t="str">
        <f t="shared" si="69"/>
        <v/>
      </c>
      <c r="L529" s="134">
        <f t="shared" si="70"/>
        <v>0</v>
      </c>
    </row>
    <row r="530" spans="1:12" x14ac:dyDescent="0.25">
      <c r="A530" s="15">
        <v>529</v>
      </c>
      <c r="B530" s="16">
        <f t="shared" si="71"/>
        <v>44584</v>
      </c>
      <c r="C530" s="15">
        <v>1</v>
      </c>
      <c r="D530" s="34" t="str">
        <f t="shared" si="64"/>
        <v>ASET</v>
      </c>
      <c r="E530" s="177">
        <v>20</v>
      </c>
      <c r="F530" s="137">
        <f t="shared" si="65"/>
        <v>20</v>
      </c>
      <c r="G530" s="148" t="str">
        <f>IF(VLOOKUP($A530,HourEndingOutage!$B$3:$F$746,5,0)="Outage","Outage","")</f>
        <v/>
      </c>
      <c r="H530" s="134">
        <f t="shared" si="66"/>
        <v>120</v>
      </c>
      <c r="I530" s="148" t="str">
        <f t="shared" si="67"/>
        <v/>
      </c>
      <c r="J530" s="148" t="str">
        <f t="shared" si="68"/>
        <v/>
      </c>
      <c r="K530" s="134" t="str">
        <f t="shared" si="69"/>
        <v/>
      </c>
      <c r="L530" s="134">
        <f t="shared" si="70"/>
        <v>0</v>
      </c>
    </row>
    <row r="531" spans="1:12" x14ac:dyDescent="0.25">
      <c r="A531" s="15">
        <v>530</v>
      </c>
      <c r="B531" s="16">
        <f t="shared" si="71"/>
        <v>44584</v>
      </c>
      <c r="C531" s="15">
        <v>2</v>
      </c>
      <c r="D531" s="34" t="str">
        <f t="shared" si="64"/>
        <v>ASET</v>
      </c>
      <c r="E531" s="177">
        <v>20</v>
      </c>
      <c r="F531" s="137">
        <f t="shared" si="65"/>
        <v>20</v>
      </c>
      <c r="G531" s="148" t="str">
        <f>IF(VLOOKUP($A531,HourEndingOutage!$B$3:$F$746,5,0)="Outage","Outage","")</f>
        <v/>
      </c>
      <c r="H531" s="134">
        <f t="shared" si="66"/>
        <v>120</v>
      </c>
      <c r="I531" s="148" t="str">
        <f t="shared" si="67"/>
        <v/>
      </c>
      <c r="J531" s="148" t="str">
        <f t="shared" si="68"/>
        <v/>
      </c>
      <c r="K531" s="134" t="str">
        <f t="shared" si="69"/>
        <v/>
      </c>
      <c r="L531" s="134">
        <f t="shared" si="70"/>
        <v>0</v>
      </c>
    </row>
    <row r="532" spans="1:12" x14ac:dyDescent="0.25">
      <c r="A532" s="15">
        <v>531</v>
      </c>
      <c r="B532" s="16">
        <f t="shared" si="71"/>
        <v>44584</v>
      </c>
      <c r="C532" s="15">
        <v>3</v>
      </c>
      <c r="D532" s="34" t="str">
        <f t="shared" si="64"/>
        <v>ASET</v>
      </c>
      <c r="E532" s="177">
        <v>20</v>
      </c>
      <c r="F532" s="137">
        <f t="shared" si="65"/>
        <v>20</v>
      </c>
      <c r="G532" s="148" t="str">
        <f>IF(VLOOKUP($A532,HourEndingOutage!$B$3:$F$746,5,0)="Outage","Outage","")</f>
        <v/>
      </c>
      <c r="H532" s="134">
        <f t="shared" si="66"/>
        <v>120</v>
      </c>
      <c r="I532" s="148" t="str">
        <f t="shared" si="67"/>
        <v/>
      </c>
      <c r="J532" s="148" t="str">
        <f t="shared" si="68"/>
        <v/>
      </c>
      <c r="K532" s="134" t="str">
        <f t="shared" si="69"/>
        <v/>
      </c>
      <c r="L532" s="134">
        <f t="shared" si="70"/>
        <v>0</v>
      </c>
    </row>
    <row r="533" spans="1:12" x14ac:dyDescent="0.25">
      <c r="A533" s="15">
        <v>532</v>
      </c>
      <c r="B533" s="16">
        <f t="shared" si="71"/>
        <v>44584</v>
      </c>
      <c r="C533" s="15">
        <v>4</v>
      </c>
      <c r="D533" s="34" t="str">
        <f t="shared" si="64"/>
        <v>ASET</v>
      </c>
      <c r="E533" s="177">
        <v>20</v>
      </c>
      <c r="F533" s="137">
        <f t="shared" si="65"/>
        <v>20</v>
      </c>
      <c r="G533" s="148" t="str">
        <f>IF(VLOOKUP($A533,HourEndingOutage!$B$3:$F$746,5,0)="Outage","Outage","")</f>
        <v/>
      </c>
      <c r="H533" s="134">
        <f t="shared" si="66"/>
        <v>120</v>
      </c>
      <c r="I533" s="148" t="str">
        <f t="shared" si="67"/>
        <v/>
      </c>
      <c r="J533" s="148" t="str">
        <f t="shared" si="68"/>
        <v/>
      </c>
      <c r="K533" s="134" t="str">
        <f t="shared" si="69"/>
        <v/>
      </c>
      <c r="L533" s="134">
        <f t="shared" si="70"/>
        <v>0</v>
      </c>
    </row>
    <row r="534" spans="1:12" x14ac:dyDescent="0.25">
      <c r="A534" s="15">
        <v>533</v>
      </c>
      <c r="B534" s="16">
        <f t="shared" si="71"/>
        <v>44584</v>
      </c>
      <c r="C534" s="15">
        <v>5</v>
      </c>
      <c r="D534" s="34" t="str">
        <f t="shared" si="64"/>
        <v>ASET</v>
      </c>
      <c r="E534" s="177">
        <v>20</v>
      </c>
      <c r="F534" s="137">
        <f t="shared" si="65"/>
        <v>20</v>
      </c>
      <c r="G534" s="148" t="str">
        <f>IF(VLOOKUP($A534,HourEndingOutage!$B$3:$F$746,5,0)="Outage","Outage","")</f>
        <v/>
      </c>
      <c r="H534" s="134">
        <f t="shared" si="66"/>
        <v>120</v>
      </c>
      <c r="I534" s="148" t="str">
        <f t="shared" si="67"/>
        <v/>
      </c>
      <c r="J534" s="148" t="str">
        <f t="shared" si="68"/>
        <v/>
      </c>
      <c r="K534" s="134" t="str">
        <f t="shared" si="69"/>
        <v/>
      </c>
      <c r="L534" s="134">
        <f t="shared" si="70"/>
        <v>0</v>
      </c>
    </row>
    <row r="535" spans="1:12" x14ac:dyDescent="0.25">
      <c r="A535" s="15">
        <v>534</v>
      </c>
      <c r="B535" s="16">
        <f t="shared" si="71"/>
        <v>44584</v>
      </c>
      <c r="C535" s="15">
        <v>6</v>
      </c>
      <c r="D535" s="34" t="str">
        <f t="shared" si="64"/>
        <v>ASET</v>
      </c>
      <c r="E535" s="177">
        <v>20</v>
      </c>
      <c r="F535" s="137">
        <f t="shared" si="65"/>
        <v>20</v>
      </c>
      <c r="G535" s="148" t="str">
        <f>IF(VLOOKUP($A535,HourEndingOutage!$B$3:$F$746,5,0)="Outage","Outage","")</f>
        <v/>
      </c>
      <c r="H535" s="134">
        <f t="shared" si="66"/>
        <v>120</v>
      </c>
      <c r="I535" s="148" t="str">
        <f t="shared" si="67"/>
        <v/>
      </c>
      <c r="J535" s="148" t="str">
        <f t="shared" si="68"/>
        <v/>
      </c>
      <c r="K535" s="134" t="str">
        <f t="shared" si="69"/>
        <v/>
      </c>
      <c r="L535" s="134">
        <f t="shared" si="70"/>
        <v>0</v>
      </c>
    </row>
    <row r="536" spans="1:12" x14ac:dyDescent="0.25">
      <c r="A536" s="15">
        <v>535</v>
      </c>
      <c r="B536" s="16">
        <f t="shared" si="71"/>
        <v>44584</v>
      </c>
      <c r="C536" s="15">
        <v>7</v>
      </c>
      <c r="D536" s="34" t="str">
        <f t="shared" si="64"/>
        <v>ASET</v>
      </c>
      <c r="E536" s="177">
        <v>20</v>
      </c>
      <c r="F536" s="137">
        <f t="shared" si="65"/>
        <v>20</v>
      </c>
      <c r="G536" s="148" t="str">
        <f>IF(VLOOKUP($A536,HourEndingOutage!$B$3:$F$746,5,0)="Outage","Outage","")</f>
        <v/>
      </c>
      <c r="H536" s="134">
        <f t="shared" si="66"/>
        <v>120</v>
      </c>
      <c r="I536" s="148" t="str">
        <f t="shared" si="67"/>
        <v/>
      </c>
      <c r="J536" s="148" t="str">
        <f t="shared" si="68"/>
        <v/>
      </c>
      <c r="K536" s="134" t="str">
        <f t="shared" si="69"/>
        <v/>
      </c>
      <c r="L536" s="134">
        <f t="shared" si="70"/>
        <v>0</v>
      </c>
    </row>
    <row r="537" spans="1:12" x14ac:dyDescent="0.25">
      <c r="A537" s="15">
        <v>536</v>
      </c>
      <c r="B537" s="16">
        <f t="shared" si="71"/>
        <v>44584</v>
      </c>
      <c r="C537" s="15">
        <v>8</v>
      </c>
      <c r="D537" s="34" t="str">
        <f t="shared" si="64"/>
        <v>ASET</v>
      </c>
      <c r="E537" s="177">
        <v>20</v>
      </c>
      <c r="F537" s="137">
        <f t="shared" si="65"/>
        <v>20</v>
      </c>
      <c r="G537" s="148" t="str">
        <f>IF(VLOOKUP($A537,HourEndingOutage!$B$3:$F$746,5,0)="Outage","Outage","")</f>
        <v/>
      </c>
      <c r="H537" s="134">
        <f t="shared" si="66"/>
        <v>120</v>
      </c>
      <c r="I537" s="148" t="str">
        <f t="shared" si="67"/>
        <v/>
      </c>
      <c r="J537" s="148" t="str">
        <f t="shared" si="68"/>
        <v/>
      </c>
      <c r="K537" s="134" t="str">
        <f t="shared" si="69"/>
        <v/>
      </c>
      <c r="L537" s="134">
        <f t="shared" si="70"/>
        <v>0</v>
      </c>
    </row>
    <row r="538" spans="1:12" x14ac:dyDescent="0.25">
      <c r="A538" s="15">
        <v>537</v>
      </c>
      <c r="B538" s="16">
        <f t="shared" si="71"/>
        <v>44584</v>
      </c>
      <c r="C538" s="15">
        <v>9</v>
      </c>
      <c r="D538" s="34" t="str">
        <f t="shared" si="64"/>
        <v>ASET</v>
      </c>
      <c r="E538" s="177">
        <v>20</v>
      </c>
      <c r="F538" s="137">
        <f t="shared" si="65"/>
        <v>20</v>
      </c>
      <c r="G538" s="148" t="str">
        <f>IF(VLOOKUP($A538,HourEndingOutage!$B$3:$F$746,5,0)="Outage","Outage","")</f>
        <v/>
      </c>
      <c r="H538" s="134">
        <f t="shared" si="66"/>
        <v>120</v>
      </c>
      <c r="I538" s="148" t="str">
        <f t="shared" si="67"/>
        <v/>
      </c>
      <c r="J538" s="148" t="str">
        <f t="shared" si="68"/>
        <v/>
      </c>
      <c r="K538" s="134" t="str">
        <f t="shared" si="69"/>
        <v/>
      </c>
      <c r="L538" s="134">
        <f t="shared" si="70"/>
        <v>0</v>
      </c>
    </row>
    <row r="539" spans="1:12" x14ac:dyDescent="0.25">
      <c r="A539" s="15">
        <v>538</v>
      </c>
      <c r="B539" s="16">
        <f t="shared" si="71"/>
        <v>44584</v>
      </c>
      <c r="C539" s="15">
        <v>10</v>
      </c>
      <c r="D539" s="34" t="str">
        <f t="shared" si="64"/>
        <v>ASET</v>
      </c>
      <c r="E539" s="177">
        <v>20</v>
      </c>
      <c r="F539" s="137">
        <f t="shared" si="65"/>
        <v>20</v>
      </c>
      <c r="G539" s="148" t="str">
        <f>IF(VLOOKUP($A539,HourEndingOutage!$B$3:$F$746,5,0)="Outage","Outage","")</f>
        <v/>
      </c>
      <c r="H539" s="134">
        <f t="shared" si="66"/>
        <v>120</v>
      </c>
      <c r="I539" s="148" t="str">
        <f t="shared" si="67"/>
        <v/>
      </c>
      <c r="J539" s="148" t="str">
        <f t="shared" si="68"/>
        <v/>
      </c>
      <c r="K539" s="134" t="str">
        <f t="shared" si="69"/>
        <v/>
      </c>
      <c r="L539" s="134">
        <f t="shared" si="70"/>
        <v>0</v>
      </c>
    </row>
    <row r="540" spans="1:12" x14ac:dyDescent="0.25">
      <c r="A540" s="15">
        <v>539</v>
      </c>
      <c r="B540" s="16">
        <f t="shared" si="71"/>
        <v>44584</v>
      </c>
      <c r="C540" s="15">
        <v>11</v>
      </c>
      <c r="D540" s="34" t="str">
        <f t="shared" si="64"/>
        <v>ASET</v>
      </c>
      <c r="E540" s="177">
        <v>20</v>
      </c>
      <c r="F540" s="137">
        <f t="shared" si="65"/>
        <v>20</v>
      </c>
      <c r="G540" s="148" t="str">
        <f>IF(VLOOKUP($A540,HourEndingOutage!$B$3:$F$746,5,0)="Outage","Outage","")</f>
        <v/>
      </c>
      <c r="H540" s="134">
        <f t="shared" si="66"/>
        <v>120</v>
      </c>
      <c r="I540" s="148" t="str">
        <f t="shared" si="67"/>
        <v/>
      </c>
      <c r="J540" s="148" t="str">
        <f t="shared" si="68"/>
        <v/>
      </c>
      <c r="K540" s="134" t="str">
        <f t="shared" si="69"/>
        <v/>
      </c>
      <c r="L540" s="134">
        <f t="shared" si="70"/>
        <v>0</v>
      </c>
    </row>
    <row r="541" spans="1:12" x14ac:dyDescent="0.25">
      <c r="A541" s="15">
        <v>540</v>
      </c>
      <c r="B541" s="16">
        <f t="shared" si="71"/>
        <v>44584</v>
      </c>
      <c r="C541" s="15">
        <v>12</v>
      </c>
      <c r="D541" s="34" t="str">
        <f t="shared" si="64"/>
        <v>ASET</v>
      </c>
      <c r="E541" s="177">
        <v>20</v>
      </c>
      <c r="F541" s="137">
        <f t="shared" si="65"/>
        <v>20</v>
      </c>
      <c r="G541" s="148" t="str">
        <f>IF(VLOOKUP($A541,HourEndingOutage!$B$3:$F$746,5,0)="Outage","Outage","")</f>
        <v/>
      </c>
      <c r="H541" s="134">
        <f t="shared" si="66"/>
        <v>120</v>
      </c>
      <c r="I541" s="148" t="str">
        <f t="shared" si="67"/>
        <v/>
      </c>
      <c r="J541" s="148" t="str">
        <f t="shared" si="68"/>
        <v/>
      </c>
      <c r="K541" s="134" t="str">
        <f t="shared" si="69"/>
        <v/>
      </c>
      <c r="L541" s="134">
        <f t="shared" si="70"/>
        <v>0</v>
      </c>
    </row>
    <row r="542" spans="1:12" x14ac:dyDescent="0.25">
      <c r="A542" s="15">
        <v>541</v>
      </c>
      <c r="B542" s="16">
        <f t="shared" si="71"/>
        <v>44584</v>
      </c>
      <c r="C542" s="15">
        <v>13</v>
      </c>
      <c r="D542" s="34" t="str">
        <f t="shared" si="64"/>
        <v>ASET</v>
      </c>
      <c r="E542" s="177">
        <v>20</v>
      </c>
      <c r="F542" s="137">
        <f t="shared" si="65"/>
        <v>20</v>
      </c>
      <c r="G542" s="148" t="str">
        <f>IF(VLOOKUP($A542,HourEndingOutage!$B$3:$F$746,5,0)="Outage","Outage","")</f>
        <v/>
      </c>
      <c r="H542" s="134">
        <f t="shared" si="66"/>
        <v>120</v>
      </c>
      <c r="I542" s="148" t="str">
        <f t="shared" si="67"/>
        <v/>
      </c>
      <c r="J542" s="148" t="str">
        <f t="shared" si="68"/>
        <v/>
      </c>
      <c r="K542" s="134" t="str">
        <f t="shared" si="69"/>
        <v/>
      </c>
      <c r="L542" s="134">
        <f t="shared" si="70"/>
        <v>0</v>
      </c>
    </row>
    <row r="543" spans="1:12" x14ac:dyDescent="0.25">
      <c r="A543" s="15">
        <v>542</v>
      </c>
      <c r="B543" s="16">
        <f t="shared" si="71"/>
        <v>44584</v>
      </c>
      <c r="C543" s="15">
        <v>14</v>
      </c>
      <c r="D543" s="34" t="str">
        <f t="shared" si="64"/>
        <v>ASET</v>
      </c>
      <c r="E543" s="177">
        <v>20</v>
      </c>
      <c r="F543" s="137">
        <f t="shared" si="65"/>
        <v>20</v>
      </c>
      <c r="G543" s="148" t="str">
        <f>IF(VLOOKUP($A543,HourEndingOutage!$B$3:$F$746,5,0)="Outage","Outage","")</f>
        <v/>
      </c>
      <c r="H543" s="134">
        <f t="shared" si="66"/>
        <v>120</v>
      </c>
      <c r="I543" s="148" t="str">
        <f t="shared" si="67"/>
        <v/>
      </c>
      <c r="J543" s="148" t="str">
        <f t="shared" si="68"/>
        <v/>
      </c>
      <c r="K543" s="134" t="str">
        <f t="shared" si="69"/>
        <v/>
      </c>
      <c r="L543" s="134">
        <f t="shared" si="70"/>
        <v>0</v>
      </c>
    </row>
    <row r="544" spans="1:12" x14ac:dyDescent="0.25">
      <c r="A544" s="15">
        <v>543</v>
      </c>
      <c r="B544" s="16">
        <f t="shared" si="71"/>
        <v>44584</v>
      </c>
      <c r="C544" s="15">
        <v>15</v>
      </c>
      <c r="D544" s="34" t="str">
        <f t="shared" si="64"/>
        <v>ASET</v>
      </c>
      <c r="E544" s="177">
        <v>20</v>
      </c>
      <c r="F544" s="137">
        <f t="shared" si="65"/>
        <v>20</v>
      </c>
      <c r="G544" s="148" t="str">
        <f>IF(VLOOKUP($A544,HourEndingOutage!$B$3:$F$746,5,0)="Outage","Outage","")</f>
        <v/>
      </c>
      <c r="H544" s="134">
        <f t="shared" si="66"/>
        <v>120</v>
      </c>
      <c r="I544" s="148" t="str">
        <f t="shared" si="67"/>
        <v/>
      </c>
      <c r="J544" s="148" t="str">
        <f t="shared" si="68"/>
        <v/>
      </c>
      <c r="K544" s="134" t="str">
        <f t="shared" si="69"/>
        <v/>
      </c>
      <c r="L544" s="134">
        <f t="shared" si="70"/>
        <v>0</v>
      </c>
    </row>
    <row r="545" spans="1:12" x14ac:dyDescent="0.25">
      <c r="A545" s="15">
        <v>544</v>
      </c>
      <c r="B545" s="16">
        <f t="shared" si="71"/>
        <v>44584</v>
      </c>
      <c r="C545" s="15">
        <v>16</v>
      </c>
      <c r="D545" s="34" t="str">
        <f t="shared" si="64"/>
        <v>ASET</v>
      </c>
      <c r="E545" s="177">
        <v>20</v>
      </c>
      <c r="F545" s="137">
        <f t="shared" si="65"/>
        <v>20</v>
      </c>
      <c r="G545" s="148" t="str">
        <f>IF(VLOOKUP($A545,HourEndingOutage!$B$3:$F$746,5,0)="Outage","Outage","")</f>
        <v/>
      </c>
      <c r="H545" s="134">
        <f t="shared" si="66"/>
        <v>120</v>
      </c>
      <c r="I545" s="148" t="str">
        <f t="shared" si="67"/>
        <v/>
      </c>
      <c r="J545" s="148" t="str">
        <f t="shared" si="68"/>
        <v/>
      </c>
      <c r="K545" s="134" t="str">
        <f t="shared" si="69"/>
        <v/>
      </c>
      <c r="L545" s="134">
        <f t="shared" si="70"/>
        <v>0</v>
      </c>
    </row>
    <row r="546" spans="1:12" x14ac:dyDescent="0.25">
      <c r="A546" s="15">
        <v>545</v>
      </c>
      <c r="B546" s="16">
        <f t="shared" si="71"/>
        <v>44584</v>
      </c>
      <c r="C546" s="15">
        <v>17</v>
      </c>
      <c r="D546" s="34" t="str">
        <f t="shared" si="64"/>
        <v>ASET</v>
      </c>
      <c r="E546" s="177">
        <v>20</v>
      </c>
      <c r="F546" s="137">
        <f t="shared" si="65"/>
        <v>20</v>
      </c>
      <c r="G546" s="148" t="str">
        <f>IF(VLOOKUP($A546,HourEndingOutage!$B$3:$F$746,5,0)="Outage","Outage","")</f>
        <v/>
      </c>
      <c r="H546" s="134">
        <f t="shared" si="66"/>
        <v>120</v>
      </c>
      <c r="I546" s="148" t="str">
        <f t="shared" si="67"/>
        <v/>
      </c>
      <c r="J546" s="148" t="str">
        <f t="shared" si="68"/>
        <v/>
      </c>
      <c r="K546" s="134" t="str">
        <f t="shared" si="69"/>
        <v/>
      </c>
      <c r="L546" s="134">
        <f t="shared" si="70"/>
        <v>0</v>
      </c>
    </row>
    <row r="547" spans="1:12" x14ac:dyDescent="0.25">
      <c r="A547" s="15">
        <v>546</v>
      </c>
      <c r="B547" s="16">
        <f t="shared" si="71"/>
        <v>44584</v>
      </c>
      <c r="C547" s="15">
        <v>18</v>
      </c>
      <c r="D547" s="34" t="str">
        <f t="shared" si="64"/>
        <v>ASET</v>
      </c>
      <c r="E547" s="177">
        <v>20</v>
      </c>
      <c r="F547" s="137">
        <f t="shared" si="65"/>
        <v>20</v>
      </c>
      <c r="G547" s="148" t="str">
        <f>IF(VLOOKUP($A547,HourEndingOutage!$B$3:$F$746,5,0)="Outage","Outage","")</f>
        <v/>
      </c>
      <c r="H547" s="134">
        <f t="shared" si="66"/>
        <v>120</v>
      </c>
      <c r="I547" s="148" t="str">
        <f t="shared" si="67"/>
        <v/>
      </c>
      <c r="J547" s="148" t="str">
        <f t="shared" si="68"/>
        <v/>
      </c>
      <c r="K547" s="134" t="str">
        <f t="shared" si="69"/>
        <v/>
      </c>
      <c r="L547" s="134">
        <f t="shared" si="70"/>
        <v>0</v>
      </c>
    </row>
    <row r="548" spans="1:12" x14ac:dyDescent="0.25">
      <c r="A548" s="15">
        <v>547</v>
      </c>
      <c r="B548" s="16">
        <f t="shared" si="71"/>
        <v>44584</v>
      </c>
      <c r="C548" s="15">
        <v>19</v>
      </c>
      <c r="D548" s="34" t="str">
        <f t="shared" si="64"/>
        <v>ASET</v>
      </c>
      <c r="E548" s="177">
        <v>20</v>
      </c>
      <c r="F548" s="137">
        <f t="shared" si="65"/>
        <v>20</v>
      </c>
      <c r="G548" s="148" t="str">
        <f>IF(VLOOKUP($A548,HourEndingOutage!$B$3:$F$746,5,0)="Outage","Outage","")</f>
        <v/>
      </c>
      <c r="H548" s="134">
        <f t="shared" si="66"/>
        <v>120</v>
      </c>
      <c r="I548" s="148" t="str">
        <f t="shared" si="67"/>
        <v/>
      </c>
      <c r="J548" s="148" t="str">
        <f t="shared" si="68"/>
        <v/>
      </c>
      <c r="K548" s="134" t="str">
        <f t="shared" si="69"/>
        <v/>
      </c>
      <c r="L548" s="134">
        <f t="shared" si="70"/>
        <v>0</v>
      </c>
    </row>
    <row r="549" spans="1:12" x14ac:dyDescent="0.25">
      <c r="A549" s="15">
        <v>548</v>
      </c>
      <c r="B549" s="16">
        <f t="shared" si="71"/>
        <v>44584</v>
      </c>
      <c r="C549" s="15">
        <v>20</v>
      </c>
      <c r="D549" s="34" t="str">
        <f t="shared" si="64"/>
        <v>ASET</v>
      </c>
      <c r="E549" s="177">
        <v>20</v>
      </c>
      <c r="F549" s="137">
        <f t="shared" si="65"/>
        <v>20</v>
      </c>
      <c r="G549" s="148" t="str">
        <f>IF(VLOOKUP($A549,HourEndingOutage!$B$3:$F$746,5,0)="Outage","Outage","")</f>
        <v/>
      </c>
      <c r="H549" s="134">
        <f t="shared" si="66"/>
        <v>120</v>
      </c>
      <c r="I549" s="148" t="str">
        <f t="shared" si="67"/>
        <v/>
      </c>
      <c r="J549" s="148" t="str">
        <f t="shared" si="68"/>
        <v/>
      </c>
      <c r="K549" s="134" t="str">
        <f t="shared" si="69"/>
        <v/>
      </c>
      <c r="L549" s="134">
        <f t="shared" si="70"/>
        <v>0</v>
      </c>
    </row>
    <row r="550" spans="1:12" x14ac:dyDescent="0.25">
      <c r="A550" s="15">
        <v>549</v>
      </c>
      <c r="B550" s="16">
        <f t="shared" si="71"/>
        <v>44584</v>
      </c>
      <c r="C550" s="15">
        <v>21</v>
      </c>
      <c r="D550" s="34" t="str">
        <f t="shared" si="64"/>
        <v>ASET</v>
      </c>
      <c r="E550" s="177">
        <v>20</v>
      </c>
      <c r="F550" s="137">
        <f t="shared" si="65"/>
        <v>20</v>
      </c>
      <c r="G550" s="148" t="str">
        <f>IF(VLOOKUP($A550,HourEndingOutage!$B$3:$F$746,5,0)="Outage","Outage","")</f>
        <v/>
      </c>
      <c r="H550" s="134">
        <f t="shared" si="66"/>
        <v>120</v>
      </c>
      <c r="I550" s="148" t="str">
        <f t="shared" si="67"/>
        <v/>
      </c>
      <c r="J550" s="148" t="str">
        <f t="shared" si="68"/>
        <v/>
      </c>
      <c r="K550" s="134" t="str">
        <f t="shared" si="69"/>
        <v/>
      </c>
      <c r="L550" s="134">
        <f t="shared" si="70"/>
        <v>0</v>
      </c>
    </row>
    <row r="551" spans="1:12" x14ac:dyDescent="0.25">
      <c r="A551" s="15">
        <v>550</v>
      </c>
      <c r="B551" s="16">
        <f t="shared" si="71"/>
        <v>44584</v>
      </c>
      <c r="C551" s="15">
        <v>22</v>
      </c>
      <c r="D551" s="34" t="str">
        <f t="shared" si="64"/>
        <v>ASET</v>
      </c>
      <c r="E551" s="177">
        <v>20</v>
      </c>
      <c r="F551" s="137">
        <f t="shared" si="65"/>
        <v>20</v>
      </c>
      <c r="G551" s="148" t="str">
        <f>IF(VLOOKUP($A551,HourEndingOutage!$B$3:$F$746,5,0)="Outage","Outage","")</f>
        <v/>
      </c>
      <c r="H551" s="134">
        <f t="shared" si="66"/>
        <v>120</v>
      </c>
      <c r="I551" s="148" t="str">
        <f t="shared" si="67"/>
        <v/>
      </c>
      <c r="J551" s="148" t="str">
        <f t="shared" si="68"/>
        <v/>
      </c>
      <c r="K551" s="134" t="str">
        <f t="shared" si="69"/>
        <v/>
      </c>
      <c r="L551" s="134">
        <f t="shared" si="70"/>
        <v>0</v>
      </c>
    </row>
    <row r="552" spans="1:12" x14ac:dyDescent="0.25">
      <c r="A552" s="15">
        <v>551</v>
      </c>
      <c r="B552" s="16">
        <f t="shared" si="71"/>
        <v>44584</v>
      </c>
      <c r="C552" s="15">
        <v>23</v>
      </c>
      <c r="D552" s="34" t="str">
        <f t="shared" si="64"/>
        <v>ASET</v>
      </c>
      <c r="E552" s="177">
        <v>20</v>
      </c>
      <c r="F552" s="137">
        <f t="shared" si="65"/>
        <v>20</v>
      </c>
      <c r="G552" s="148" t="str">
        <f>IF(VLOOKUP($A552,HourEndingOutage!$B$3:$F$746,5,0)="Outage","Outage","")</f>
        <v/>
      </c>
      <c r="H552" s="134">
        <f t="shared" si="66"/>
        <v>120</v>
      </c>
      <c r="I552" s="148" t="str">
        <f t="shared" si="67"/>
        <v/>
      </c>
      <c r="J552" s="148" t="str">
        <f t="shared" si="68"/>
        <v/>
      </c>
      <c r="K552" s="134" t="str">
        <f t="shared" si="69"/>
        <v/>
      </c>
      <c r="L552" s="134">
        <f t="shared" si="70"/>
        <v>0</v>
      </c>
    </row>
    <row r="553" spans="1:12" x14ac:dyDescent="0.25">
      <c r="A553" s="15">
        <v>552</v>
      </c>
      <c r="B553" s="16">
        <f t="shared" si="71"/>
        <v>44584</v>
      </c>
      <c r="C553" s="15">
        <v>24</v>
      </c>
      <c r="D553" s="34" t="str">
        <f t="shared" si="64"/>
        <v>ASET</v>
      </c>
      <c r="E553" s="177">
        <v>20</v>
      </c>
      <c r="F553" s="137">
        <f t="shared" si="65"/>
        <v>20</v>
      </c>
      <c r="G553" s="148" t="str">
        <f>IF(VLOOKUP($A553,HourEndingOutage!$B$3:$F$746,5,0)="Outage","Outage","")</f>
        <v/>
      </c>
      <c r="H553" s="134">
        <f t="shared" si="66"/>
        <v>120</v>
      </c>
      <c r="I553" s="148" t="str">
        <f t="shared" si="67"/>
        <v/>
      </c>
      <c r="J553" s="148" t="str">
        <f t="shared" si="68"/>
        <v/>
      </c>
      <c r="K553" s="134" t="str">
        <f t="shared" si="69"/>
        <v/>
      </c>
      <c r="L553" s="134">
        <f t="shared" si="70"/>
        <v>0</v>
      </c>
    </row>
    <row r="554" spans="1:12" x14ac:dyDescent="0.25">
      <c r="A554" s="15">
        <v>553</v>
      </c>
      <c r="B554" s="16">
        <f t="shared" si="71"/>
        <v>44585</v>
      </c>
      <c r="C554" s="15">
        <v>1</v>
      </c>
      <c r="D554" s="34" t="str">
        <f t="shared" si="64"/>
        <v>ASET</v>
      </c>
      <c r="E554" s="177">
        <v>20</v>
      </c>
      <c r="F554" s="137">
        <f t="shared" si="65"/>
        <v>20</v>
      </c>
      <c r="G554" s="148" t="str">
        <f>IF(VLOOKUP($A554,HourEndingOutage!$B$3:$F$746,5,0)="Outage","Outage","")</f>
        <v/>
      </c>
      <c r="H554" s="134">
        <f t="shared" si="66"/>
        <v>120</v>
      </c>
      <c r="I554" s="148" t="str">
        <f t="shared" si="67"/>
        <v/>
      </c>
      <c r="J554" s="148" t="str">
        <f t="shared" si="68"/>
        <v/>
      </c>
      <c r="K554" s="134" t="str">
        <f t="shared" si="69"/>
        <v/>
      </c>
      <c r="L554" s="134">
        <f t="shared" si="70"/>
        <v>0</v>
      </c>
    </row>
    <row r="555" spans="1:12" x14ac:dyDescent="0.25">
      <c r="A555" s="15">
        <v>554</v>
      </c>
      <c r="B555" s="16">
        <f t="shared" si="71"/>
        <v>44585</v>
      </c>
      <c r="C555" s="15">
        <v>2</v>
      </c>
      <c r="D555" s="34" t="str">
        <f t="shared" si="64"/>
        <v>ASET</v>
      </c>
      <c r="E555" s="177">
        <v>20</v>
      </c>
      <c r="F555" s="137">
        <f t="shared" si="65"/>
        <v>20</v>
      </c>
      <c r="G555" s="148" t="str">
        <f>IF(VLOOKUP($A555,HourEndingOutage!$B$3:$F$746,5,0)="Outage","Outage","")</f>
        <v/>
      </c>
      <c r="H555" s="134">
        <f t="shared" si="66"/>
        <v>120</v>
      </c>
      <c r="I555" s="148" t="str">
        <f t="shared" si="67"/>
        <v/>
      </c>
      <c r="J555" s="148" t="str">
        <f t="shared" si="68"/>
        <v/>
      </c>
      <c r="K555" s="134" t="str">
        <f t="shared" si="69"/>
        <v/>
      </c>
      <c r="L555" s="134">
        <f t="shared" si="70"/>
        <v>0</v>
      </c>
    </row>
    <row r="556" spans="1:12" x14ac:dyDescent="0.25">
      <c r="A556" s="15">
        <v>555</v>
      </c>
      <c r="B556" s="16">
        <f t="shared" si="71"/>
        <v>44585</v>
      </c>
      <c r="C556" s="15">
        <v>3</v>
      </c>
      <c r="D556" s="34" t="str">
        <f t="shared" si="64"/>
        <v>ASET</v>
      </c>
      <c r="E556" s="177">
        <v>20</v>
      </c>
      <c r="F556" s="137">
        <f t="shared" si="65"/>
        <v>20</v>
      </c>
      <c r="G556" s="148" t="str">
        <f>IF(VLOOKUP($A556,HourEndingOutage!$B$3:$F$746,5,0)="Outage","Outage","")</f>
        <v/>
      </c>
      <c r="H556" s="134">
        <f t="shared" si="66"/>
        <v>120</v>
      </c>
      <c r="I556" s="148" t="str">
        <f t="shared" si="67"/>
        <v/>
      </c>
      <c r="J556" s="148" t="str">
        <f t="shared" si="68"/>
        <v/>
      </c>
      <c r="K556" s="134" t="str">
        <f t="shared" si="69"/>
        <v/>
      </c>
      <c r="L556" s="134">
        <f t="shared" si="70"/>
        <v>0</v>
      </c>
    </row>
    <row r="557" spans="1:12" x14ac:dyDescent="0.25">
      <c r="A557" s="15">
        <v>556</v>
      </c>
      <c r="B557" s="16">
        <f t="shared" si="71"/>
        <v>44585</v>
      </c>
      <c r="C557" s="15">
        <v>4</v>
      </c>
      <c r="D557" s="34" t="str">
        <f t="shared" si="64"/>
        <v>ASET</v>
      </c>
      <c r="E557" s="177">
        <v>20</v>
      </c>
      <c r="F557" s="137">
        <f t="shared" si="65"/>
        <v>20</v>
      </c>
      <c r="G557" s="148" t="str">
        <f>IF(VLOOKUP($A557,HourEndingOutage!$B$3:$F$746,5,0)="Outage","Outage","")</f>
        <v/>
      </c>
      <c r="H557" s="134">
        <f t="shared" si="66"/>
        <v>120</v>
      </c>
      <c r="I557" s="148" t="str">
        <f t="shared" si="67"/>
        <v/>
      </c>
      <c r="J557" s="148" t="str">
        <f t="shared" si="68"/>
        <v/>
      </c>
      <c r="K557" s="134" t="str">
        <f t="shared" si="69"/>
        <v/>
      </c>
      <c r="L557" s="134">
        <f t="shared" si="70"/>
        <v>0</v>
      </c>
    </row>
    <row r="558" spans="1:12" x14ac:dyDescent="0.25">
      <c r="A558" s="15">
        <v>557</v>
      </c>
      <c r="B558" s="16">
        <f t="shared" si="71"/>
        <v>44585</v>
      </c>
      <c r="C558" s="15">
        <v>5</v>
      </c>
      <c r="D558" s="34" t="str">
        <f t="shared" si="64"/>
        <v>ASET</v>
      </c>
      <c r="E558" s="177">
        <v>20</v>
      </c>
      <c r="F558" s="137">
        <f t="shared" si="65"/>
        <v>20</v>
      </c>
      <c r="G558" s="148" t="str">
        <f>IF(VLOOKUP($A558,HourEndingOutage!$B$3:$F$746,5,0)="Outage","Outage","")</f>
        <v/>
      </c>
      <c r="H558" s="134">
        <f t="shared" si="66"/>
        <v>120</v>
      </c>
      <c r="I558" s="148" t="str">
        <f t="shared" si="67"/>
        <v/>
      </c>
      <c r="J558" s="148" t="str">
        <f t="shared" si="68"/>
        <v/>
      </c>
      <c r="K558" s="134" t="str">
        <f t="shared" si="69"/>
        <v/>
      </c>
      <c r="L558" s="134">
        <f t="shared" si="70"/>
        <v>0</v>
      </c>
    </row>
    <row r="559" spans="1:12" x14ac:dyDescent="0.25">
      <c r="A559" s="15">
        <v>558</v>
      </c>
      <c r="B559" s="16">
        <f t="shared" si="71"/>
        <v>44585</v>
      </c>
      <c r="C559" s="15">
        <v>6</v>
      </c>
      <c r="D559" s="34" t="str">
        <f t="shared" si="64"/>
        <v>ASET</v>
      </c>
      <c r="E559" s="177">
        <v>20</v>
      </c>
      <c r="F559" s="137">
        <f t="shared" si="65"/>
        <v>20</v>
      </c>
      <c r="G559" s="148" t="str">
        <f>IF(VLOOKUP($A559,HourEndingOutage!$B$3:$F$746,5,0)="Outage","Outage","")</f>
        <v/>
      </c>
      <c r="H559" s="134">
        <f t="shared" si="66"/>
        <v>120</v>
      </c>
      <c r="I559" s="148" t="str">
        <f t="shared" si="67"/>
        <v/>
      </c>
      <c r="J559" s="148" t="str">
        <f t="shared" si="68"/>
        <v/>
      </c>
      <c r="K559" s="134" t="str">
        <f t="shared" si="69"/>
        <v/>
      </c>
      <c r="L559" s="134">
        <f t="shared" si="70"/>
        <v>0</v>
      </c>
    </row>
    <row r="560" spans="1:12" x14ac:dyDescent="0.25">
      <c r="A560" s="15">
        <v>559</v>
      </c>
      <c r="B560" s="16">
        <f t="shared" si="71"/>
        <v>44585</v>
      </c>
      <c r="C560" s="15">
        <v>7</v>
      </c>
      <c r="D560" s="34" t="str">
        <f t="shared" si="64"/>
        <v>ASET</v>
      </c>
      <c r="E560" s="177">
        <v>20</v>
      </c>
      <c r="F560" s="137">
        <f t="shared" si="65"/>
        <v>20</v>
      </c>
      <c r="G560" s="148" t="str">
        <f>IF(VLOOKUP($A560,HourEndingOutage!$B$3:$F$746,5,0)="Outage","Outage","")</f>
        <v/>
      </c>
      <c r="H560" s="134">
        <f t="shared" si="66"/>
        <v>120</v>
      </c>
      <c r="I560" s="148" t="str">
        <f t="shared" si="67"/>
        <v/>
      </c>
      <c r="J560" s="148" t="str">
        <f t="shared" si="68"/>
        <v/>
      </c>
      <c r="K560" s="134" t="str">
        <f t="shared" si="69"/>
        <v/>
      </c>
      <c r="L560" s="134">
        <f t="shared" si="70"/>
        <v>0</v>
      </c>
    </row>
    <row r="561" spans="1:12" x14ac:dyDescent="0.25">
      <c r="A561" s="15">
        <v>560</v>
      </c>
      <c r="B561" s="16">
        <f t="shared" si="71"/>
        <v>44585</v>
      </c>
      <c r="C561" s="15">
        <v>8</v>
      </c>
      <c r="D561" s="34" t="str">
        <f t="shared" si="64"/>
        <v>ASET</v>
      </c>
      <c r="E561" s="177">
        <v>20</v>
      </c>
      <c r="F561" s="137">
        <f t="shared" si="65"/>
        <v>20</v>
      </c>
      <c r="G561" s="148" t="str">
        <f>IF(VLOOKUP($A561,HourEndingOutage!$B$3:$F$746,5,0)="Outage","Outage","")</f>
        <v/>
      </c>
      <c r="H561" s="134">
        <f t="shared" si="66"/>
        <v>120</v>
      </c>
      <c r="I561" s="148" t="str">
        <f t="shared" si="67"/>
        <v/>
      </c>
      <c r="J561" s="148" t="str">
        <f t="shared" si="68"/>
        <v/>
      </c>
      <c r="K561" s="134" t="str">
        <f t="shared" si="69"/>
        <v/>
      </c>
      <c r="L561" s="134">
        <f t="shared" si="70"/>
        <v>0</v>
      </c>
    </row>
    <row r="562" spans="1:12" x14ac:dyDescent="0.25">
      <c r="A562" s="15">
        <v>561</v>
      </c>
      <c r="B562" s="16">
        <f t="shared" si="71"/>
        <v>44585</v>
      </c>
      <c r="C562" s="15">
        <v>9</v>
      </c>
      <c r="D562" s="34" t="str">
        <f t="shared" si="64"/>
        <v>ASET</v>
      </c>
      <c r="E562" s="177">
        <v>20</v>
      </c>
      <c r="F562" s="137">
        <f t="shared" si="65"/>
        <v>20</v>
      </c>
      <c r="G562" s="148" t="str">
        <f>IF(VLOOKUP($A562,HourEndingOutage!$B$3:$F$746,5,0)="Outage","Outage","")</f>
        <v/>
      </c>
      <c r="H562" s="134">
        <f t="shared" si="66"/>
        <v>120</v>
      </c>
      <c r="I562" s="148" t="str">
        <f t="shared" si="67"/>
        <v/>
      </c>
      <c r="J562" s="148" t="str">
        <f t="shared" si="68"/>
        <v/>
      </c>
      <c r="K562" s="134" t="str">
        <f t="shared" si="69"/>
        <v/>
      </c>
      <c r="L562" s="134">
        <f t="shared" si="70"/>
        <v>0</v>
      </c>
    </row>
    <row r="563" spans="1:12" x14ac:dyDescent="0.25">
      <c r="A563" s="15">
        <v>562</v>
      </c>
      <c r="B563" s="16">
        <f t="shared" si="71"/>
        <v>44585</v>
      </c>
      <c r="C563" s="15">
        <v>10</v>
      </c>
      <c r="D563" s="34" t="str">
        <f t="shared" si="64"/>
        <v>ASET</v>
      </c>
      <c r="E563" s="177">
        <v>20</v>
      </c>
      <c r="F563" s="137">
        <f t="shared" si="65"/>
        <v>20</v>
      </c>
      <c r="G563" s="148" t="str">
        <f>IF(VLOOKUP($A563,HourEndingOutage!$B$3:$F$746,5,0)="Outage","Outage","")</f>
        <v/>
      </c>
      <c r="H563" s="134">
        <f t="shared" si="66"/>
        <v>120</v>
      </c>
      <c r="I563" s="148" t="str">
        <f t="shared" si="67"/>
        <v/>
      </c>
      <c r="J563" s="148" t="str">
        <f t="shared" si="68"/>
        <v/>
      </c>
      <c r="K563" s="134" t="str">
        <f t="shared" si="69"/>
        <v/>
      </c>
      <c r="L563" s="134">
        <f t="shared" si="70"/>
        <v>0</v>
      </c>
    </row>
    <row r="564" spans="1:12" x14ac:dyDescent="0.25">
      <c r="A564" s="15">
        <v>563</v>
      </c>
      <c r="B564" s="16">
        <f t="shared" si="71"/>
        <v>44585</v>
      </c>
      <c r="C564" s="15">
        <v>11</v>
      </c>
      <c r="D564" s="34" t="str">
        <f t="shared" si="64"/>
        <v>ASET</v>
      </c>
      <c r="E564" s="177">
        <v>20</v>
      </c>
      <c r="F564" s="137">
        <f t="shared" si="65"/>
        <v>20</v>
      </c>
      <c r="G564" s="148" t="str">
        <f>IF(VLOOKUP($A564,HourEndingOutage!$B$3:$F$746,5,0)="Outage","Outage","")</f>
        <v/>
      </c>
      <c r="H564" s="134">
        <f t="shared" si="66"/>
        <v>120</v>
      </c>
      <c r="I564" s="148" t="str">
        <f t="shared" si="67"/>
        <v/>
      </c>
      <c r="J564" s="148" t="str">
        <f t="shared" si="68"/>
        <v/>
      </c>
      <c r="K564" s="134" t="str">
        <f t="shared" si="69"/>
        <v/>
      </c>
      <c r="L564" s="134">
        <f t="shared" si="70"/>
        <v>0</v>
      </c>
    </row>
    <row r="565" spans="1:12" x14ac:dyDescent="0.25">
      <c r="A565" s="15">
        <v>564</v>
      </c>
      <c r="B565" s="16">
        <f t="shared" si="71"/>
        <v>44585</v>
      </c>
      <c r="C565" s="15">
        <v>12</v>
      </c>
      <c r="D565" s="34" t="str">
        <f t="shared" si="64"/>
        <v>ASET</v>
      </c>
      <c r="E565" s="177">
        <v>20</v>
      </c>
      <c r="F565" s="137">
        <f t="shared" si="65"/>
        <v>20</v>
      </c>
      <c r="G565" s="148" t="str">
        <f>IF(VLOOKUP($A565,HourEndingOutage!$B$3:$F$746,5,0)="Outage","Outage","")</f>
        <v/>
      </c>
      <c r="H565" s="134">
        <f t="shared" si="66"/>
        <v>120</v>
      </c>
      <c r="I565" s="148" t="str">
        <f t="shared" si="67"/>
        <v/>
      </c>
      <c r="J565" s="148" t="str">
        <f t="shared" si="68"/>
        <v/>
      </c>
      <c r="K565" s="134" t="str">
        <f t="shared" si="69"/>
        <v/>
      </c>
      <c r="L565" s="134">
        <f t="shared" si="70"/>
        <v>0</v>
      </c>
    </row>
    <row r="566" spans="1:12" x14ac:dyDescent="0.25">
      <c r="A566" s="15">
        <v>565</v>
      </c>
      <c r="B566" s="16">
        <f t="shared" si="71"/>
        <v>44585</v>
      </c>
      <c r="C566" s="15">
        <v>13</v>
      </c>
      <c r="D566" s="34" t="str">
        <f t="shared" si="64"/>
        <v>ASET</v>
      </c>
      <c r="E566" s="177">
        <v>20</v>
      </c>
      <c r="F566" s="137">
        <f t="shared" si="65"/>
        <v>20</v>
      </c>
      <c r="G566" s="148" t="str">
        <f>IF(VLOOKUP($A566,HourEndingOutage!$B$3:$F$746,5,0)="Outage","Outage","")</f>
        <v/>
      </c>
      <c r="H566" s="134">
        <f t="shared" si="66"/>
        <v>120</v>
      </c>
      <c r="I566" s="148" t="str">
        <f t="shared" si="67"/>
        <v/>
      </c>
      <c r="J566" s="148" t="str">
        <f t="shared" si="68"/>
        <v/>
      </c>
      <c r="K566" s="134" t="str">
        <f t="shared" si="69"/>
        <v/>
      </c>
      <c r="L566" s="134">
        <f t="shared" si="70"/>
        <v>0</v>
      </c>
    </row>
    <row r="567" spans="1:12" x14ac:dyDescent="0.25">
      <c r="A567" s="15">
        <v>566</v>
      </c>
      <c r="B567" s="16">
        <f t="shared" si="71"/>
        <v>44585</v>
      </c>
      <c r="C567" s="15">
        <v>14</v>
      </c>
      <c r="D567" s="34" t="str">
        <f t="shared" si="64"/>
        <v>ASET</v>
      </c>
      <c r="E567" s="177">
        <v>20</v>
      </c>
      <c r="F567" s="137">
        <f t="shared" si="65"/>
        <v>20</v>
      </c>
      <c r="G567" s="148" t="str">
        <f>IF(VLOOKUP($A567,HourEndingOutage!$B$3:$F$746,5,0)="Outage","Outage","")</f>
        <v/>
      </c>
      <c r="H567" s="134">
        <f t="shared" si="66"/>
        <v>120</v>
      </c>
      <c r="I567" s="148" t="str">
        <f t="shared" si="67"/>
        <v/>
      </c>
      <c r="J567" s="148" t="str">
        <f t="shared" si="68"/>
        <v/>
      </c>
      <c r="K567" s="134" t="str">
        <f t="shared" si="69"/>
        <v/>
      </c>
      <c r="L567" s="134">
        <f t="shared" si="70"/>
        <v>0</v>
      </c>
    </row>
    <row r="568" spans="1:12" x14ac:dyDescent="0.25">
      <c r="A568" s="15">
        <v>567</v>
      </c>
      <c r="B568" s="16">
        <f t="shared" si="71"/>
        <v>44585</v>
      </c>
      <c r="C568" s="15">
        <v>15</v>
      </c>
      <c r="D568" s="34" t="str">
        <f t="shared" si="64"/>
        <v>ASET</v>
      </c>
      <c r="E568" s="177">
        <v>20</v>
      </c>
      <c r="F568" s="137">
        <f t="shared" si="65"/>
        <v>20</v>
      </c>
      <c r="G568" s="148" t="str">
        <f>IF(VLOOKUP($A568,HourEndingOutage!$B$3:$F$746,5,0)="Outage","Outage","")</f>
        <v/>
      </c>
      <c r="H568" s="134">
        <f t="shared" si="66"/>
        <v>120</v>
      </c>
      <c r="I568" s="148" t="str">
        <f t="shared" si="67"/>
        <v/>
      </c>
      <c r="J568" s="148" t="str">
        <f t="shared" si="68"/>
        <v/>
      </c>
      <c r="K568" s="134" t="str">
        <f t="shared" si="69"/>
        <v/>
      </c>
      <c r="L568" s="134">
        <f t="shared" si="70"/>
        <v>0</v>
      </c>
    </row>
    <row r="569" spans="1:12" x14ac:dyDescent="0.25">
      <c r="A569" s="15">
        <v>568</v>
      </c>
      <c r="B569" s="16">
        <f t="shared" si="71"/>
        <v>44585</v>
      </c>
      <c r="C569" s="15">
        <v>16</v>
      </c>
      <c r="D569" s="34" t="str">
        <f t="shared" si="64"/>
        <v>ASET</v>
      </c>
      <c r="E569" s="177">
        <v>20</v>
      </c>
      <c r="F569" s="137">
        <f t="shared" si="65"/>
        <v>20</v>
      </c>
      <c r="G569" s="148" t="str">
        <f>IF(VLOOKUP($A569,HourEndingOutage!$B$3:$F$746,5,0)="Outage","Outage","")</f>
        <v/>
      </c>
      <c r="H569" s="134">
        <f t="shared" si="66"/>
        <v>120</v>
      </c>
      <c r="I569" s="148" t="str">
        <f t="shared" si="67"/>
        <v/>
      </c>
      <c r="J569" s="148" t="str">
        <f t="shared" si="68"/>
        <v/>
      </c>
      <c r="K569" s="134" t="str">
        <f t="shared" si="69"/>
        <v/>
      </c>
      <c r="L569" s="134">
        <f t="shared" si="70"/>
        <v>0</v>
      </c>
    </row>
    <row r="570" spans="1:12" x14ac:dyDescent="0.25">
      <c r="A570" s="15">
        <v>569</v>
      </c>
      <c r="B570" s="16">
        <f t="shared" si="71"/>
        <v>44585</v>
      </c>
      <c r="C570" s="15">
        <v>17</v>
      </c>
      <c r="D570" s="34" t="str">
        <f t="shared" si="64"/>
        <v>ASET</v>
      </c>
      <c r="E570" s="177">
        <v>20</v>
      </c>
      <c r="F570" s="137">
        <f t="shared" si="65"/>
        <v>20</v>
      </c>
      <c r="G570" s="148" t="str">
        <f>IF(VLOOKUP($A570,HourEndingOutage!$B$3:$F$746,5,0)="Outage","Outage","")</f>
        <v/>
      </c>
      <c r="H570" s="134">
        <f t="shared" si="66"/>
        <v>120</v>
      </c>
      <c r="I570" s="148" t="str">
        <f t="shared" si="67"/>
        <v/>
      </c>
      <c r="J570" s="148" t="str">
        <f t="shared" si="68"/>
        <v/>
      </c>
      <c r="K570" s="134" t="str">
        <f t="shared" si="69"/>
        <v/>
      </c>
      <c r="L570" s="134">
        <f t="shared" si="70"/>
        <v>0</v>
      </c>
    </row>
    <row r="571" spans="1:12" x14ac:dyDescent="0.25">
      <c r="A571" s="15">
        <v>570</v>
      </c>
      <c r="B571" s="16">
        <f t="shared" si="71"/>
        <v>44585</v>
      </c>
      <c r="C571" s="15">
        <v>18</v>
      </c>
      <c r="D571" s="34" t="str">
        <f t="shared" si="64"/>
        <v>ASET</v>
      </c>
      <c r="E571" s="177">
        <v>20</v>
      </c>
      <c r="F571" s="137">
        <f t="shared" si="65"/>
        <v>20</v>
      </c>
      <c r="G571" s="148" t="str">
        <f>IF(VLOOKUP($A571,HourEndingOutage!$B$3:$F$746,5,0)="Outage","Outage","")</f>
        <v/>
      </c>
      <c r="H571" s="134">
        <f t="shared" si="66"/>
        <v>120</v>
      </c>
      <c r="I571" s="148" t="str">
        <f t="shared" si="67"/>
        <v/>
      </c>
      <c r="J571" s="148" t="str">
        <f t="shared" si="68"/>
        <v/>
      </c>
      <c r="K571" s="134" t="str">
        <f t="shared" si="69"/>
        <v/>
      </c>
      <c r="L571" s="134">
        <f t="shared" si="70"/>
        <v>0</v>
      </c>
    </row>
    <row r="572" spans="1:12" x14ac:dyDescent="0.25">
      <c r="A572" s="15">
        <v>571</v>
      </c>
      <c r="B572" s="16">
        <f t="shared" si="71"/>
        <v>44585</v>
      </c>
      <c r="C572" s="15">
        <v>19</v>
      </c>
      <c r="D572" s="34" t="str">
        <f t="shared" si="64"/>
        <v>ASET</v>
      </c>
      <c r="E572" s="177">
        <v>20</v>
      </c>
      <c r="F572" s="137">
        <f t="shared" si="65"/>
        <v>20</v>
      </c>
      <c r="G572" s="148" t="str">
        <f>IF(VLOOKUP($A572,HourEndingOutage!$B$3:$F$746,5,0)="Outage","Outage","")</f>
        <v/>
      </c>
      <c r="H572" s="134">
        <f t="shared" si="66"/>
        <v>120</v>
      </c>
      <c r="I572" s="148" t="str">
        <f t="shared" si="67"/>
        <v/>
      </c>
      <c r="J572" s="148" t="str">
        <f t="shared" si="68"/>
        <v/>
      </c>
      <c r="K572" s="134" t="str">
        <f t="shared" si="69"/>
        <v/>
      </c>
      <c r="L572" s="134">
        <f t="shared" si="70"/>
        <v>0</v>
      </c>
    </row>
    <row r="573" spans="1:12" x14ac:dyDescent="0.25">
      <c r="A573" s="15">
        <v>572</v>
      </c>
      <c r="B573" s="16">
        <f t="shared" si="71"/>
        <v>44585</v>
      </c>
      <c r="C573" s="15">
        <v>20</v>
      </c>
      <c r="D573" s="34" t="str">
        <f t="shared" si="64"/>
        <v>ASET</v>
      </c>
      <c r="E573" s="177">
        <v>20</v>
      </c>
      <c r="F573" s="137">
        <f t="shared" si="65"/>
        <v>20</v>
      </c>
      <c r="G573" s="148" t="str">
        <f>IF(VLOOKUP($A573,HourEndingOutage!$B$3:$F$746,5,0)="Outage","Outage","")</f>
        <v/>
      </c>
      <c r="H573" s="134">
        <f t="shared" si="66"/>
        <v>120</v>
      </c>
      <c r="I573" s="148" t="str">
        <f t="shared" si="67"/>
        <v/>
      </c>
      <c r="J573" s="148" t="str">
        <f t="shared" si="68"/>
        <v/>
      </c>
      <c r="K573" s="134" t="str">
        <f t="shared" si="69"/>
        <v/>
      </c>
      <c r="L573" s="134">
        <f t="shared" si="70"/>
        <v>0</v>
      </c>
    </row>
    <row r="574" spans="1:12" x14ac:dyDescent="0.25">
      <c r="A574" s="15">
        <v>573</v>
      </c>
      <c r="B574" s="16">
        <f t="shared" si="71"/>
        <v>44585</v>
      </c>
      <c r="C574" s="15">
        <v>21</v>
      </c>
      <c r="D574" s="34" t="str">
        <f t="shared" si="64"/>
        <v>ASET</v>
      </c>
      <c r="E574" s="177">
        <v>20</v>
      </c>
      <c r="F574" s="137">
        <f t="shared" si="65"/>
        <v>20</v>
      </c>
      <c r="G574" s="148" t="str">
        <f>IF(VLOOKUP($A574,HourEndingOutage!$B$3:$F$746,5,0)="Outage","Outage","")</f>
        <v/>
      </c>
      <c r="H574" s="134">
        <f t="shared" si="66"/>
        <v>120</v>
      </c>
      <c r="I574" s="148" t="str">
        <f t="shared" si="67"/>
        <v/>
      </c>
      <c r="J574" s="148" t="str">
        <f t="shared" si="68"/>
        <v/>
      </c>
      <c r="K574" s="134" t="str">
        <f t="shared" si="69"/>
        <v/>
      </c>
      <c r="L574" s="134">
        <f t="shared" si="70"/>
        <v>0</v>
      </c>
    </row>
    <row r="575" spans="1:12" x14ac:dyDescent="0.25">
      <c r="A575" s="15">
        <v>574</v>
      </c>
      <c r="B575" s="16">
        <f t="shared" si="71"/>
        <v>44585</v>
      </c>
      <c r="C575" s="15">
        <v>22</v>
      </c>
      <c r="D575" s="34" t="str">
        <f t="shared" si="64"/>
        <v>ASET</v>
      </c>
      <c r="E575" s="177">
        <v>20</v>
      </c>
      <c r="F575" s="137">
        <f t="shared" si="65"/>
        <v>20</v>
      </c>
      <c r="G575" s="148" t="str">
        <f>IF(VLOOKUP($A575,HourEndingOutage!$B$3:$F$746,5,0)="Outage","Outage","")</f>
        <v/>
      </c>
      <c r="H575" s="134">
        <f t="shared" si="66"/>
        <v>120</v>
      </c>
      <c r="I575" s="148" t="str">
        <f t="shared" si="67"/>
        <v/>
      </c>
      <c r="J575" s="148" t="str">
        <f t="shared" si="68"/>
        <v/>
      </c>
      <c r="K575" s="134" t="str">
        <f t="shared" si="69"/>
        <v/>
      </c>
      <c r="L575" s="134">
        <f t="shared" si="70"/>
        <v>0</v>
      </c>
    </row>
    <row r="576" spans="1:12" x14ac:dyDescent="0.25">
      <c r="A576" s="15">
        <v>575</v>
      </c>
      <c r="B576" s="16">
        <f t="shared" si="71"/>
        <v>44585</v>
      </c>
      <c r="C576" s="15">
        <v>23</v>
      </c>
      <c r="D576" s="34" t="str">
        <f t="shared" si="64"/>
        <v>ASET</v>
      </c>
      <c r="E576" s="177">
        <v>20</v>
      </c>
      <c r="F576" s="137">
        <f t="shared" si="65"/>
        <v>20</v>
      </c>
      <c r="G576" s="148" t="str">
        <f>IF(VLOOKUP($A576,HourEndingOutage!$B$3:$F$746,5,0)="Outage","Outage","")</f>
        <v/>
      </c>
      <c r="H576" s="134">
        <f t="shared" si="66"/>
        <v>120</v>
      </c>
      <c r="I576" s="148" t="str">
        <f t="shared" si="67"/>
        <v/>
      </c>
      <c r="J576" s="148" t="str">
        <f t="shared" si="68"/>
        <v/>
      </c>
      <c r="K576" s="134" t="str">
        <f t="shared" si="69"/>
        <v/>
      </c>
      <c r="L576" s="134">
        <f t="shared" si="70"/>
        <v>0</v>
      </c>
    </row>
    <row r="577" spans="1:12" x14ac:dyDescent="0.25">
      <c r="A577" s="15">
        <v>576</v>
      </c>
      <c r="B577" s="16">
        <f t="shared" si="71"/>
        <v>44585</v>
      </c>
      <c r="C577" s="15">
        <v>24</v>
      </c>
      <c r="D577" s="34" t="str">
        <f t="shared" si="64"/>
        <v>ASET</v>
      </c>
      <c r="E577" s="177">
        <v>20</v>
      </c>
      <c r="F577" s="137">
        <f t="shared" si="65"/>
        <v>20</v>
      </c>
      <c r="G577" s="148" t="str">
        <f>IF(VLOOKUP($A577,HourEndingOutage!$B$3:$F$746,5,0)="Outage","Outage","")</f>
        <v/>
      </c>
      <c r="H577" s="134">
        <f t="shared" si="66"/>
        <v>120</v>
      </c>
      <c r="I577" s="148" t="str">
        <f t="shared" si="67"/>
        <v/>
      </c>
      <c r="J577" s="148" t="str">
        <f t="shared" si="68"/>
        <v/>
      </c>
      <c r="K577" s="134" t="str">
        <f t="shared" si="69"/>
        <v/>
      </c>
      <c r="L577" s="134">
        <f t="shared" si="70"/>
        <v>0</v>
      </c>
    </row>
    <row r="578" spans="1:12" x14ac:dyDescent="0.25">
      <c r="A578" s="15">
        <v>577</v>
      </c>
      <c r="B578" s="16">
        <f t="shared" si="71"/>
        <v>44586</v>
      </c>
      <c r="C578" s="15">
        <v>1</v>
      </c>
      <c r="D578" s="34" t="str">
        <f t="shared" ref="D578:D641" si="72">Unit</f>
        <v>ASET</v>
      </c>
      <c r="E578" s="177">
        <v>20</v>
      </c>
      <c r="F578" s="137">
        <f t="shared" ref="F578:F641" si="73">MIN(E578,Contract_Volume)</f>
        <v>20</v>
      </c>
      <c r="G578" s="148" t="str">
        <f>IF(VLOOKUP($A578,HourEndingOutage!$B$3:$F$746,5,0)="Outage","Outage","")</f>
        <v/>
      </c>
      <c r="H578" s="134">
        <f t="shared" ref="H578:H641" si="74">IF(G578="Outage",0,F578*Availability)</f>
        <v>120</v>
      </c>
      <c r="I578" s="148" t="str">
        <f t="shared" ref="I578:I641" si="75">IF(ISERROR(VLOOKUP($A578,FTShour,1,0)),"","Yes")</f>
        <v/>
      </c>
      <c r="J578" s="148" t="str">
        <f t="shared" ref="J578:J641" si="76">IF(ISERROR(VLOOKUP($A578,ToleranceExcursionHour,1,0)),"","Yes")</f>
        <v/>
      </c>
      <c r="K578" s="134" t="str">
        <f t="shared" ref="K578:K641" si="77">IF(ISERROR(VLOOKUP($A578,FOAVHour,1,0)),"","Yes")</f>
        <v/>
      </c>
      <c r="L578" s="134">
        <f t="shared" si="70"/>
        <v>0</v>
      </c>
    </row>
    <row r="579" spans="1:12" x14ac:dyDescent="0.25">
      <c r="A579" s="15">
        <v>578</v>
      </c>
      <c r="B579" s="16">
        <f t="shared" si="71"/>
        <v>44586</v>
      </c>
      <c r="C579" s="15">
        <v>2</v>
      </c>
      <c r="D579" s="34" t="str">
        <f t="shared" si="72"/>
        <v>ASET</v>
      </c>
      <c r="E579" s="177">
        <v>20</v>
      </c>
      <c r="F579" s="137">
        <f t="shared" si="73"/>
        <v>20</v>
      </c>
      <c r="G579" s="148" t="str">
        <f>IF(VLOOKUP($A579,HourEndingOutage!$B$3:$F$746,5,0)="Outage","Outage","")</f>
        <v/>
      </c>
      <c r="H579" s="134">
        <f t="shared" si="74"/>
        <v>120</v>
      </c>
      <c r="I579" s="148" t="str">
        <f t="shared" si="75"/>
        <v/>
      </c>
      <c r="J579" s="148" t="str">
        <f t="shared" si="76"/>
        <v/>
      </c>
      <c r="K579" s="134" t="str">
        <f t="shared" si="77"/>
        <v/>
      </c>
      <c r="L579" s="134">
        <f t="shared" ref="L579:L642" si="78">IF(OR(I579="Yes",J579="Yes",K579="Yes")=TRUE,-$H579,0)</f>
        <v>0</v>
      </c>
    </row>
    <row r="580" spans="1:12" x14ac:dyDescent="0.25">
      <c r="A580" s="15">
        <v>579</v>
      </c>
      <c r="B580" s="16">
        <f t="shared" ref="B580:B643" si="79">IF(C580&gt;C579,B579,B579+1)</f>
        <v>44586</v>
      </c>
      <c r="C580" s="15">
        <v>3</v>
      </c>
      <c r="D580" s="34" t="str">
        <f t="shared" si="72"/>
        <v>ASET</v>
      </c>
      <c r="E580" s="177">
        <v>20</v>
      </c>
      <c r="F580" s="137">
        <f t="shared" si="73"/>
        <v>20</v>
      </c>
      <c r="G580" s="148" t="str">
        <f>IF(VLOOKUP($A580,HourEndingOutage!$B$3:$F$746,5,0)="Outage","Outage","")</f>
        <v/>
      </c>
      <c r="H580" s="134">
        <f t="shared" si="74"/>
        <v>120</v>
      </c>
      <c r="I580" s="148" t="str">
        <f t="shared" si="75"/>
        <v/>
      </c>
      <c r="J580" s="148" t="str">
        <f t="shared" si="76"/>
        <v/>
      </c>
      <c r="K580" s="134" t="str">
        <f t="shared" si="77"/>
        <v/>
      </c>
      <c r="L580" s="134">
        <f t="shared" si="78"/>
        <v>0</v>
      </c>
    </row>
    <row r="581" spans="1:12" x14ac:dyDescent="0.25">
      <c r="A581" s="15">
        <v>580</v>
      </c>
      <c r="B581" s="16">
        <f t="shared" si="79"/>
        <v>44586</v>
      </c>
      <c r="C581" s="15">
        <v>4</v>
      </c>
      <c r="D581" s="34" t="str">
        <f t="shared" si="72"/>
        <v>ASET</v>
      </c>
      <c r="E581" s="177">
        <v>20</v>
      </c>
      <c r="F581" s="137">
        <f t="shared" si="73"/>
        <v>20</v>
      </c>
      <c r="G581" s="148" t="str">
        <f>IF(VLOOKUP($A581,HourEndingOutage!$B$3:$F$746,5,0)="Outage","Outage","")</f>
        <v/>
      </c>
      <c r="H581" s="134">
        <f t="shared" si="74"/>
        <v>120</v>
      </c>
      <c r="I581" s="148" t="str">
        <f t="shared" si="75"/>
        <v/>
      </c>
      <c r="J581" s="148" t="str">
        <f t="shared" si="76"/>
        <v/>
      </c>
      <c r="K581" s="134" t="str">
        <f t="shared" si="77"/>
        <v/>
      </c>
      <c r="L581" s="134">
        <f t="shared" si="78"/>
        <v>0</v>
      </c>
    </row>
    <row r="582" spans="1:12" x14ac:dyDescent="0.25">
      <c r="A582" s="15">
        <v>581</v>
      </c>
      <c r="B582" s="16">
        <f t="shared" si="79"/>
        <v>44586</v>
      </c>
      <c r="C582" s="15">
        <v>5</v>
      </c>
      <c r="D582" s="34" t="str">
        <f t="shared" si="72"/>
        <v>ASET</v>
      </c>
      <c r="E582" s="177">
        <v>20</v>
      </c>
      <c r="F582" s="137">
        <f t="shared" si="73"/>
        <v>20</v>
      </c>
      <c r="G582" s="148" t="str">
        <f>IF(VLOOKUP($A582,HourEndingOutage!$B$3:$F$746,5,0)="Outage","Outage","")</f>
        <v/>
      </c>
      <c r="H582" s="134">
        <f t="shared" si="74"/>
        <v>120</v>
      </c>
      <c r="I582" s="148" t="str">
        <f t="shared" si="75"/>
        <v/>
      </c>
      <c r="J582" s="148" t="str">
        <f t="shared" si="76"/>
        <v/>
      </c>
      <c r="K582" s="134" t="str">
        <f t="shared" si="77"/>
        <v/>
      </c>
      <c r="L582" s="134">
        <f t="shared" si="78"/>
        <v>0</v>
      </c>
    </row>
    <row r="583" spans="1:12" x14ac:dyDescent="0.25">
      <c r="A583" s="15">
        <v>582</v>
      </c>
      <c r="B583" s="16">
        <f t="shared" si="79"/>
        <v>44586</v>
      </c>
      <c r="C583" s="15">
        <v>6</v>
      </c>
      <c r="D583" s="34" t="str">
        <f t="shared" si="72"/>
        <v>ASET</v>
      </c>
      <c r="E583" s="177">
        <v>20</v>
      </c>
      <c r="F583" s="137">
        <f t="shared" si="73"/>
        <v>20</v>
      </c>
      <c r="G583" s="148" t="str">
        <f>IF(VLOOKUP($A583,HourEndingOutage!$B$3:$F$746,5,0)="Outage","Outage","")</f>
        <v/>
      </c>
      <c r="H583" s="134">
        <f t="shared" si="74"/>
        <v>120</v>
      </c>
      <c r="I583" s="148" t="str">
        <f t="shared" si="75"/>
        <v/>
      </c>
      <c r="J583" s="148" t="str">
        <f t="shared" si="76"/>
        <v/>
      </c>
      <c r="K583" s="134" t="str">
        <f t="shared" si="77"/>
        <v/>
      </c>
      <c r="L583" s="134">
        <f t="shared" si="78"/>
        <v>0</v>
      </c>
    </row>
    <row r="584" spans="1:12" x14ac:dyDescent="0.25">
      <c r="A584" s="15">
        <v>583</v>
      </c>
      <c r="B584" s="16">
        <f t="shared" si="79"/>
        <v>44586</v>
      </c>
      <c r="C584" s="15">
        <v>7</v>
      </c>
      <c r="D584" s="34" t="str">
        <f t="shared" si="72"/>
        <v>ASET</v>
      </c>
      <c r="E584" s="177">
        <v>20</v>
      </c>
      <c r="F584" s="137">
        <f t="shared" si="73"/>
        <v>20</v>
      </c>
      <c r="G584" s="148" t="str">
        <f>IF(VLOOKUP($A584,HourEndingOutage!$B$3:$F$746,5,0)="Outage","Outage","")</f>
        <v/>
      </c>
      <c r="H584" s="134">
        <f t="shared" si="74"/>
        <v>120</v>
      </c>
      <c r="I584" s="148" t="str">
        <f t="shared" si="75"/>
        <v/>
      </c>
      <c r="J584" s="148" t="str">
        <f t="shared" si="76"/>
        <v/>
      </c>
      <c r="K584" s="134" t="str">
        <f t="shared" si="77"/>
        <v/>
      </c>
      <c r="L584" s="134">
        <f t="shared" si="78"/>
        <v>0</v>
      </c>
    </row>
    <row r="585" spans="1:12" x14ac:dyDescent="0.25">
      <c r="A585" s="15">
        <v>584</v>
      </c>
      <c r="B585" s="16">
        <f t="shared" si="79"/>
        <v>44586</v>
      </c>
      <c r="C585" s="15">
        <v>8</v>
      </c>
      <c r="D585" s="34" t="str">
        <f t="shared" si="72"/>
        <v>ASET</v>
      </c>
      <c r="E585" s="177">
        <v>20</v>
      </c>
      <c r="F585" s="137">
        <f t="shared" si="73"/>
        <v>20</v>
      </c>
      <c r="G585" s="148" t="str">
        <f>IF(VLOOKUP($A585,HourEndingOutage!$B$3:$F$746,5,0)="Outage","Outage","")</f>
        <v/>
      </c>
      <c r="H585" s="134">
        <f t="shared" si="74"/>
        <v>120</v>
      </c>
      <c r="I585" s="148" t="str">
        <f t="shared" si="75"/>
        <v/>
      </c>
      <c r="J585" s="148" t="str">
        <f t="shared" si="76"/>
        <v/>
      </c>
      <c r="K585" s="134" t="str">
        <f t="shared" si="77"/>
        <v/>
      </c>
      <c r="L585" s="134">
        <f t="shared" si="78"/>
        <v>0</v>
      </c>
    </row>
    <row r="586" spans="1:12" x14ac:dyDescent="0.25">
      <c r="A586" s="15">
        <v>585</v>
      </c>
      <c r="B586" s="16">
        <f t="shared" si="79"/>
        <v>44586</v>
      </c>
      <c r="C586" s="15">
        <v>9</v>
      </c>
      <c r="D586" s="34" t="str">
        <f t="shared" si="72"/>
        <v>ASET</v>
      </c>
      <c r="E586" s="177">
        <v>20</v>
      </c>
      <c r="F586" s="137">
        <f t="shared" si="73"/>
        <v>20</v>
      </c>
      <c r="G586" s="148" t="str">
        <f>IF(VLOOKUP($A586,HourEndingOutage!$B$3:$F$746,5,0)="Outage","Outage","")</f>
        <v/>
      </c>
      <c r="H586" s="134">
        <f t="shared" si="74"/>
        <v>120</v>
      </c>
      <c r="I586" s="148" t="str">
        <f t="shared" si="75"/>
        <v/>
      </c>
      <c r="J586" s="148" t="str">
        <f t="shared" si="76"/>
        <v/>
      </c>
      <c r="K586" s="134" t="str">
        <f t="shared" si="77"/>
        <v/>
      </c>
      <c r="L586" s="134">
        <f t="shared" si="78"/>
        <v>0</v>
      </c>
    </row>
    <row r="587" spans="1:12" x14ac:dyDescent="0.25">
      <c r="A587" s="15">
        <v>586</v>
      </c>
      <c r="B587" s="16">
        <f t="shared" si="79"/>
        <v>44586</v>
      </c>
      <c r="C587" s="15">
        <v>10</v>
      </c>
      <c r="D587" s="34" t="str">
        <f t="shared" si="72"/>
        <v>ASET</v>
      </c>
      <c r="E587" s="177">
        <v>20</v>
      </c>
      <c r="F587" s="137">
        <f t="shared" si="73"/>
        <v>20</v>
      </c>
      <c r="G587" s="148" t="str">
        <f>IF(VLOOKUP($A587,HourEndingOutage!$B$3:$F$746,5,0)="Outage","Outage","")</f>
        <v/>
      </c>
      <c r="H587" s="134">
        <f t="shared" si="74"/>
        <v>120</v>
      </c>
      <c r="I587" s="148" t="str">
        <f t="shared" si="75"/>
        <v/>
      </c>
      <c r="J587" s="148" t="str">
        <f t="shared" si="76"/>
        <v/>
      </c>
      <c r="K587" s="134" t="str">
        <f t="shared" si="77"/>
        <v/>
      </c>
      <c r="L587" s="134">
        <f t="shared" si="78"/>
        <v>0</v>
      </c>
    </row>
    <row r="588" spans="1:12" x14ac:dyDescent="0.25">
      <c r="A588" s="15">
        <v>587</v>
      </c>
      <c r="B588" s="16">
        <f t="shared" si="79"/>
        <v>44586</v>
      </c>
      <c r="C588" s="15">
        <v>11</v>
      </c>
      <c r="D588" s="34" t="str">
        <f t="shared" si="72"/>
        <v>ASET</v>
      </c>
      <c r="E588" s="177">
        <v>20</v>
      </c>
      <c r="F588" s="137">
        <f t="shared" si="73"/>
        <v>20</v>
      </c>
      <c r="G588" s="148" t="str">
        <f>IF(VLOOKUP($A588,HourEndingOutage!$B$3:$F$746,5,0)="Outage","Outage","")</f>
        <v/>
      </c>
      <c r="H588" s="134">
        <f t="shared" si="74"/>
        <v>120</v>
      </c>
      <c r="I588" s="148" t="str">
        <f t="shared" si="75"/>
        <v/>
      </c>
      <c r="J588" s="148" t="str">
        <f t="shared" si="76"/>
        <v/>
      </c>
      <c r="K588" s="134" t="str">
        <f t="shared" si="77"/>
        <v/>
      </c>
      <c r="L588" s="134">
        <f t="shared" si="78"/>
        <v>0</v>
      </c>
    </row>
    <row r="589" spans="1:12" x14ac:dyDescent="0.25">
      <c r="A589" s="15">
        <v>588</v>
      </c>
      <c r="B589" s="16">
        <f t="shared" si="79"/>
        <v>44586</v>
      </c>
      <c r="C589" s="15">
        <v>12</v>
      </c>
      <c r="D589" s="34" t="str">
        <f t="shared" si="72"/>
        <v>ASET</v>
      </c>
      <c r="E589" s="177">
        <v>20</v>
      </c>
      <c r="F589" s="137">
        <f t="shared" si="73"/>
        <v>20</v>
      </c>
      <c r="G589" s="148" t="str">
        <f>IF(VLOOKUP($A589,HourEndingOutage!$B$3:$F$746,5,0)="Outage","Outage","")</f>
        <v/>
      </c>
      <c r="H589" s="134">
        <f t="shared" si="74"/>
        <v>120</v>
      </c>
      <c r="I589" s="148" t="str">
        <f t="shared" si="75"/>
        <v/>
      </c>
      <c r="J589" s="148" t="str">
        <f t="shared" si="76"/>
        <v/>
      </c>
      <c r="K589" s="134" t="str">
        <f t="shared" si="77"/>
        <v/>
      </c>
      <c r="L589" s="134">
        <f t="shared" si="78"/>
        <v>0</v>
      </c>
    </row>
    <row r="590" spans="1:12" x14ac:dyDescent="0.25">
      <c r="A590" s="15">
        <v>589</v>
      </c>
      <c r="B590" s="16">
        <f t="shared" si="79"/>
        <v>44586</v>
      </c>
      <c r="C590" s="15">
        <v>13</v>
      </c>
      <c r="D590" s="34" t="str">
        <f t="shared" si="72"/>
        <v>ASET</v>
      </c>
      <c r="E590" s="177">
        <v>20</v>
      </c>
      <c r="F590" s="137">
        <f t="shared" si="73"/>
        <v>20</v>
      </c>
      <c r="G590" s="148" t="str">
        <f>IF(VLOOKUP($A590,HourEndingOutage!$B$3:$F$746,5,0)="Outage","Outage","")</f>
        <v/>
      </c>
      <c r="H590" s="134">
        <f t="shared" si="74"/>
        <v>120</v>
      </c>
      <c r="I590" s="148" t="str">
        <f t="shared" si="75"/>
        <v/>
      </c>
      <c r="J590" s="148" t="str">
        <f t="shared" si="76"/>
        <v/>
      </c>
      <c r="K590" s="134" t="str">
        <f t="shared" si="77"/>
        <v/>
      </c>
      <c r="L590" s="134">
        <f t="shared" si="78"/>
        <v>0</v>
      </c>
    </row>
    <row r="591" spans="1:12" x14ac:dyDescent="0.25">
      <c r="A591" s="15">
        <v>590</v>
      </c>
      <c r="B591" s="16">
        <f t="shared" si="79"/>
        <v>44586</v>
      </c>
      <c r="C591" s="15">
        <v>14</v>
      </c>
      <c r="D591" s="34" t="str">
        <f t="shared" si="72"/>
        <v>ASET</v>
      </c>
      <c r="E591" s="177">
        <v>20</v>
      </c>
      <c r="F591" s="137">
        <f t="shared" si="73"/>
        <v>20</v>
      </c>
      <c r="G591" s="148" t="str">
        <f>IF(VLOOKUP($A591,HourEndingOutage!$B$3:$F$746,5,0)="Outage","Outage","")</f>
        <v/>
      </c>
      <c r="H591" s="134">
        <f t="shared" si="74"/>
        <v>120</v>
      </c>
      <c r="I591" s="148" t="str">
        <f t="shared" si="75"/>
        <v/>
      </c>
      <c r="J591" s="148" t="str">
        <f t="shared" si="76"/>
        <v/>
      </c>
      <c r="K591" s="134" t="str">
        <f t="shared" si="77"/>
        <v/>
      </c>
      <c r="L591" s="134">
        <f t="shared" si="78"/>
        <v>0</v>
      </c>
    </row>
    <row r="592" spans="1:12" x14ac:dyDescent="0.25">
      <c r="A592" s="15">
        <v>591</v>
      </c>
      <c r="B592" s="16">
        <f t="shared" si="79"/>
        <v>44586</v>
      </c>
      <c r="C592" s="15">
        <v>15</v>
      </c>
      <c r="D592" s="34" t="str">
        <f t="shared" si="72"/>
        <v>ASET</v>
      </c>
      <c r="E592" s="177">
        <v>20</v>
      </c>
      <c r="F592" s="137">
        <f t="shared" si="73"/>
        <v>20</v>
      </c>
      <c r="G592" s="148" t="str">
        <f>IF(VLOOKUP($A592,HourEndingOutage!$B$3:$F$746,5,0)="Outage","Outage","")</f>
        <v/>
      </c>
      <c r="H592" s="134">
        <f t="shared" si="74"/>
        <v>120</v>
      </c>
      <c r="I592" s="148" t="str">
        <f t="shared" si="75"/>
        <v/>
      </c>
      <c r="J592" s="148" t="str">
        <f t="shared" si="76"/>
        <v/>
      </c>
      <c r="K592" s="134" t="str">
        <f t="shared" si="77"/>
        <v/>
      </c>
      <c r="L592" s="134">
        <f t="shared" si="78"/>
        <v>0</v>
      </c>
    </row>
    <row r="593" spans="1:12" x14ac:dyDescent="0.25">
      <c r="A593" s="15">
        <v>592</v>
      </c>
      <c r="B593" s="16">
        <f t="shared" si="79"/>
        <v>44586</v>
      </c>
      <c r="C593" s="15">
        <v>16</v>
      </c>
      <c r="D593" s="34" t="str">
        <f t="shared" si="72"/>
        <v>ASET</v>
      </c>
      <c r="E593" s="177">
        <v>20</v>
      </c>
      <c r="F593" s="137">
        <f t="shared" si="73"/>
        <v>20</v>
      </c>
      <c r="G593" s="148" t="str">
        <f>IF(VLOOKUP($A593,HourEndingOutage!$B$3:$F$746,5,0)="Outage","Outage","")</f>
        <v/>
      </c>
      <c r="H593" s="134">
        <f t="shared" si="74"/>
        <v>120</v>
      </c>
      <c r="I593" s="148" t="str">
        <f t="shared" si="75"/>
        <v/>
      </c>
      <c r="J593" s="148" t="str">
        <f t="shared" si="76"/>
        <v/>
      </c>
      <c r="K593" s="134" t="str">
        <f t="shared" si="77"/>
        <v/>
      </c>
      <c r="L593" s="134">
        <f t="shared" si="78"/>
        <v>0</v>
      </c>
    </row>
    <row r="594" spans="1:12" x14ac:dyDescent="0.25">
      <c r="A594" s="15">
        <v>593</v>
      </c>
      <c r="B594" s="16">
        <f t="shared" si="79"/>
        <v>44586</v>
      </c>
      <c r="C594" s="15">
        <v>17</v>
      </c>
      <c r="D594" s="34" t="str">
        <f t="shared" si="72"/>
        <v>ASET</v>
      </c>
      <c r="E594" s="177">
        <v>20</v>
      </c>
      <c r="F594" s="137">
        <f t="shared" si="73"/>
        <v>20</v>
      </c>
      <c r="G594" s="148" t="str">
        <f>IF(VLOOKUP($A594,HourEndingOutage!$B$3:$F$746,5,0)="Outage","Outage","")</f>
        <v/>
      </c>
      <c r="H594" s="134">
        <f t="shared" si="74"/>
        <v>120</v>
      </c>
      <c r="I594" s="148" t="str">
        <f t="shared" si="75"/>
        <v/>
      </c>
      <c r="J594" s="148" t="str">
        <f t="shared" si="76"/>
        <v/>
      </c>
      <c r="K594" s="134" t="str">
        <f t="shared" si="77"/>
        <v/>
      </c>
      <c r="L594" s="134">
        <f t="shared" si="78"/>
        <v>0</v>
      </c>
    </row>
    <row r="595" spans="1:12" x14ac:dyDescent="0.25">
      <c r="A595" s="15">
        <v>594</v>
      </c>
      <c r="B595" s="16">
        <f t="shared" si="79"/>
        <v>44586</v>
      </c>
      <c r="C595" s="15">
        <v>18</v>
      </c>
      <c r="D595" s="34" t="str">
        <f t="shared" si="72"/>
        <v>ASET</v>
      </c>
      <c r="E595" s="177">
        <v>20</v>
      </c>
      <c r="F595" s="137">
        <f t="shared" si="73"/>
        <v>20</v>
      </c>
      <c r="G595" s="148" t="str">
        <f>IF(VLOOKUP($A595,HourEndingOutage!$B$3:$F$746,5,0)="Outage","Outage","")</f>
        <v/>
      </c>
      <c r="H595" s="134">
        <f t="shared" si="74"/>
        <v>120</v>
      </c>
      <c r="I595" s="148" t="str">
        <f t="shared" si="75"/>
        <v/>
      </c>
      <c r="J595" s="148" t="str">
        <f t="shared" si="76"/>
        <v/>
      </c>
      <c r="K595" s="134" t="str">
        <f t="shared" si="77"/>
        <v/>
      </c>
      <c r="L595" s="134">
        <f t="shared" si="78"/>
        <v>0</v>
      </c>
    </row>
    <row r="596" spans="1:12" x14ac:dyDescent="0.25">
      <c r="A596" s="15">
        <v>595</v>
      </c>
      <c r="B596" s="16">
        <f t="shared" si="79"/>
        <v>44586</v>
      </c>
      <c r="C596" s="15">
        <v>19</v>
      </c>
      <c r="D596" s="34" t="str">
        <f t="shared" si="72"/>
        <v>ASET</v>
      </c>
      <c r="E596" s="177">
        <v>20</v>
      </c>
      <c r="F596" s="137">
        <f t="shared" si="73"/>
        <v>20</v>
      </c>
      <c r="G596" s="148" t="str">
        <f>IF(VLOOKUP($A596,HourEndingOutage!$B$3:$F$746,5,0)="Outage","Outage","")</f>
        <v/>
      </c>
      <c r="H596" s="134">
        <f t="shared" si="74"/>
        <v>120</v>
      </c>
      <c r="I596" s="148" t="str">
        <f t="shared" si="75"/>
        <v/>
      </c>
      <c r="J596" s="148" t="str">
        <f t="shared" si="76"/>
        <v/>
      </c>
      <c r="K596" s="134" t="str">
        <f t="shared" si="77"/>
        <v/>
      </c>
      <c r="L596" s="134">
        <f t="shared" si="78"/>
        <v>0</v>
      </c>
    </row>
    <row r="597" spans="1:12" x14ac:dyDescent="0.25">
      <c r="A597" s="15">
        <v>596</v>
      </c>
      <c r="B597" s="16">
        <f t="shared" si="79"/>
        <v>44586</v>
      </c>
      <c r="C597" s="15">
        <v>20</v>
      </c>
      <c r="D597" s="34" t="str">
        <f t="shared" si="72"/>
        <v>ASET</v>
      </c>
      <c r="E597" s="177">
        <v>20</v>
      </c>
      <c r="F597" s="137">
        <f t="shared" si="73"/>
        <v>20</v>
      </c>
      <c r="G597" s="148" t="str">
        <f>IF(VLOOKUP($A597,HourEndingOutage!$B$3:$F$746,5,0)="Outage","Outage","")</f>
        <v/>
      </c>
      <c r="H597" s="134">
        <f t="shared" si="74"/>
        <v>120</v>
      </c>
      <c r="I597" s="148" t="str">
        <f t="shared" si="75"/>
        <v/>
      </c>
      <c r="J597" s="148" t="str">
        <f t="shared" si="76"/>
        <v/>
      </c>
      <c r="K597" s="134" t="str">
        <f t="shared" si="77"/>
        <v/>
      </c>
      <c r="L597" s="134">
        <f t="shared" si="78"/>
        <v>0</v>
      </c>
    </row>
    <row r="598" spans="1:12" x14ac:dyDescent="0.25">
      <c r="A598" s="15">
        <v>597</v>
      </c>
      <c r="B598" s="16">
        <f t="shared" si="79"/>
        <v>44586</v>
      </c>
      <c r="C598" s="15">
        <v>21</v>
      </c>
      <c r="D598" s="34" t="str">
        <f t="shared" si="72"/>
        <v>ASET</v>
      </c>
      <c r="E598" s="177">
        <v>20</v>
      </c>
      <c r="F598" s="137">
        <f t="shared" si="73"/>
        <v>20</v>
      </c>
      <c r="G598" s="148" t="str">
        <f>IF(VLOOKUP($A598,HourEndingOutage!$B$3:$F$746,5,0)="Outage","Outage","")</f>
        <v/>
      </c>
      <c r="H598" s="134">
        <f t="shared" si="74"/>
        <v>120</v>
      </c>
      <c r="I598" s="148" t="str">
        <f t="shared" si="75"/>
        <v/>
      </c>
      <c r="J598" s="148" t="str">
        <f t="shared" si="76"/>
        <v/>
      </c>
      <c r="K598" s="134" t="str">
        <f t="shared" si="77"/>
        <v/>
      </c>
      <c r="L598" s="134">
        <f t="shared" si="78"/>
        <v>0</v>
      </c>
    </row>
    <row r="599" spans="1:12" x14ac:dyDescent="0.25">
      <c r="A599" s="15">
        <v>598</v>
      </c>
      <c r="B599" s="16">
        <f t="shared" si="79"/>
        <v>44586</v>
      </c>
      <c r="C599" s="15">
        <v>22</v>
      </c>
      <c r="D599" s="34" t="str">
        <f t="shared" si="72"/>
        <v>ASET</v>
      </c>
      <c r="E599" s="177">
        <v>20</v>
      </c>
      <c r="F599" s="137">
        <f t="shared" si="73"/>
        <v>20</v>
      </c>
      <c r="G599" s="148" t="str">
        <f>IF(VLOOKUP($A599,HourEndingOutage!$B$3:$F$746,5,0)="Outage","Outage","")</f>
        <v/>
      </c>
      <c r="H599" s="134">
        <f t="shared" si="74"/>
        <v>120</v>
      </c>
      <c r="I599" s="148" t="str">
        <f t="shared" si="75"/>
        <v/>
      </c>
      <c r="J599" s="148" t="str">
        <f t="shared" si="76"/>
        <v/>
      </c>
      <c r="K599" s="134" t="str">
        <f t="shared" si="77"/>
        <v/>
      </c>
      <c r="L599" s="134">
        <f t="shared" si="78"/>
        <v>0</v>
      </c>
    </row>
    <row r="600" spans="1:12" x14ac:dyDescent="0.25">
      <c r="A600" s="15">
        <v>599</v>
      </c>
      <c r="B600" s="16">
        <f t="shared" si="79"/>
        <v>44586</v>
      </c>
      <c r="C600" s="15">
        <v>23</v>
      </c>
      <c r="D600" s="34" t="str">
        <f t="shared" si="72"/>
        <v>ASET</v>
      </c>
      <c r="E600" s="177">
        <v>20</v>
      </c>
      <c r="F600" s="137">
        <f t="shared" si="73"/>
        <v>20</v>
      </c>
      <c r="G600" s="148" t="str">
        <f>IF(VLOOKUP($A600,HourEndingOutage!$B$3:$F$746,5,0)="Outage","Outage","")</f>
        <v/>
      </c>
      <c r="H600" s="134">
        <f t="shared" si="74"/>
        <v>120</v>
      </c>
      <c r="I600" s="148" t="str">
        <f t="shared" si="75"/>
        <v/>
      </c>
      <c r="J600" s="148" t="str">
        <f t="shared" si="76"/>
        <v/>
      </c>
      <c r="K600" s="134" t="str">
        <f t="shared" si="77"/>
        <v/>
      </c>
      <c r="L600" s="134">
        <f t="shared" si="78"/>
        <v>0</v>
      </c>
    </row>
    <row r="601" spans="1:12" x14ac:dyDescent="0.25">
      <c r="A601" s="15">
        <v>600</v>
      </c>
      <c r="B601" s="16">
        <f t="shared" si="79"/>
        <v>44586</v>
      </c>
      <c r="C601" s="15">
        <v>24</v>
      </c>
      <c r="D601" s="34" t="str">
        <f t="shared" si="72"/>
        <v>ASET</v>
      </c>
      <c r="E601" s="177">
        <v>20</v>
      </c>
      <c r="F601" s="137">
        <f t="shared" si="73"/>
        <v>20</v>
      </c>
      <c r="G601" s="148" t="str">
        <f>IF(VLOOKUP($A601,HourEndingOutage!$B$3:$F$746,5,0)="Outage","Outage","")</f>
        <v/>
      </c>
      <c r="H601" s="134">
        <f t="shared" si="74"/>
        <v>120</v>
      </c>
      <c r="I601" s="148" t="str">
        <f t="shared" si="75"/>
        <v/>
      </c>
      <c r="J601" s="148" t="str">
        <f t="shared" si="76"/>
        <v/>
      </c>
      <c r="K601" s="134" t="str">
        <f t="shared" si="77"/>
        <v/>
      </c>
      <c r="L601" s="134">
        <f t="shared" si="78"/>
        <v>0</v>
      </c>
    </row>
    <row r="602" spans="1:12" x14ac:dyDescent="0.25">
      <c r="A602" s="15">
        <v>601</v>
      </c>
      <c r="B602" s="16">
        <f t="shared" si="79"/>
        <v>44587</v>
      </c>
      <c r="C602" s="15">
        <v>1</v>
      </c>
      <c r="D602" s="34" t="str">
        <f t="shared" si="72"/>
        <v>ASET</v>
      </c>
      <c r="E602" s="177">
        <v>20</v>
      </c>
      <c r="F602" s="137">
        <f t="shared" si="73"/>
        <v>20</v>
      </c>
      <c r="G602" s="148" t="str">
        <f>IF(VLOOKUP($A602,HourEndingOutage!$B$3:$F$746,5,0)="Outage","Outage","")</f>
        <v/>
      </c>
      <c r="H602" s="134">
        <f t="shared" si="74"/>
        <v>120</v>
      </c>
      <c r="I602" s="148" t="str">
        <f t="shared" si="75"/>
        <v/>
      </c>
      <c r="J602" s="148" t="str">
        <f t="shared" si="76"/>
        <v/>
      </c>
      <c r="K602" s="134" t="str">
        <f t="shared" si="77"/>
        <v/>
      </c>
      <c r="L602" s="134">
        <f t="shared" si="78"/>
        <v>0</v>
      </c>
    </row>
    <row r="603" spans="1:12" x14ac:dyDescent="0.25">
      <c r="A603" s="15">
        <v>602</v>
      </c>
      <c r="B603" s="16">
        <f t="shared" si="79"/>
        <v>44587</v>
      </c>
      <c r="C603" s="15">
        <v>2</v>
      </c>
      <c r="D603" s="34" t="str">
        <f t="shared" si="72"/>
        <v>ASET</v>
      </c>
      <c r="E603" s="177">
        <v>20</v>
      </c>
      <c r="F603" s="137">
        <f t="shared" si="73"/>
        <v>20</v>
      </c>
      <c r="G603" s="148" t="str">
        <f>IF(VLOOKUP($A603,HourEndingOutage!$B$3:$F$746,5,0)="Outage","Outage","")</f>
        <v/>
      </c>
      <c r="H603" s="134">
        <f t="shared" si="74"/>
        <v>120</v>
      </c>
      <c r="I603" s="148" t="str">
        <f t="shared" si="75"/>
        <v/>
      </c>
      <c r="J603" s="148" t="str">
        <f t="shared" si="76"/>
        <v/>
      </c>
      <c r="K603" s="134" t="str">
        <f t="shared" si="77"/>
        <v/>
      </c>
      <c r="L603" s="134">
        <f t="shared" si="78"/>
        <v>0</v>
      </c>
    </row>
    <row r="604" spans="1:12" x14ac:dyDescent="0.25">
      <c r="A604" s="15">
        <v>603</v>
      </c>
      <c r="B604" s="16">
        <f t="shared" si="79"/>
        <v>44587</v>
      </c>
      <c r="C604" s="15">
        <v>3</v>
      </c>
      <c r="D604" s="34" t="str">
        <f t="shared" si="72"/>
        <v>ASET</v>
      </c>
      <c r="E604" s="177">
        <v>20</v>
      </c>
      <c r="F604" s="137">
        <f t="shared" si="73"/>
        <v>20</v>
      </c>
      <c r="G604" s="148" t="str">
        <f>IF(VLOOKUP($A604,HourEndingOutage!$B$3:$F$746,5,0)="Outage","Outage","")</f>
        <v/>
      </c>
      <c r="H604" s="134">
        <f t="shared" si="74"/>
        <v>120</v>
      </c>
      <c r="I604" s="148" t="str">
        <f t="shared" si="75"/>
        <v/>
      </c>
      <c r="J604" s="148" t="str">
        <f t="shared" si="76"/>
        <v/>
      </c>
      <c r="K604" s="134" t="str">
        <f t="shared" si="77"/>
        <v/>
      </c>
      <c r="L604" s="134">
        <f t="shared" si="78"/>
        <v>0</v>
      </c>
    </row>
    <row r="605" spans="1:12" x14ac:dyDescent="0.25">
      <c r="A605" s="15">
        <v>604</v>
      </c>
      <c r="B605" s="16">
        <f t="shared" si="79"/>
        <v>44587</v>
      </c>
      <c r="C605" s="15">
        <v>4</v>
      </c>
      <c r="D605" s="34" t="str">
        <f t="shared" si="72"/>
        <v>ASET</v>
      </c>
      <c r="E605" s="177">
        <v>20</v>
      </c>
      <c r="F605" s="137">
        <f t="shared" si="73"/>
        <v>20</v>
      </c>
      <c r="G605" s="148" t="str">
        <f>IF(VLOOKUP($A605,HourEndingOutage!$B$3:$F$746,5,0)="Outage","Outage","")</f>
        <v/>
      </c>
      <c r="H605" s="134">
        <f t="shared" si="74"/>
        <v>120</v>
      </c>
      <c r="I605" s="148" t="str">
        <f t="shared" si="75"/>
        <v/>
      </c>
      <c r="J605" s="148" t="str">
        <f t="shared" si="76"/>
        <v/>
      </c>
      <c r="K605" s="134" t="str">
        <f t="shared" si="77"/>
        <v/>
      </c>
      <c r="L605" s="134">
        <f t="shared" si="78"/>
        <v>0</v>
      </c>
    </row>
    <row r="606" spans="1:12" x14ac:dyDescent="0.25">
      <c r="A606" s="15">
        <v>605</v>
      </c>
      <c r="B606" s="16">
        <f t="shared" si="79"/>
        <v>44587</v>
      </c>
      <c r="C606" s="15">
        <v>5</v>
      </c>
      <c r="D606" s="34" t="str">
        <f t="shared" si="72"/>
        <v>ASET</v>
      </c>
      <c r="E606" s="177">
        <v>20</v>
      </c>
      <c r="F606" s="137">
        <f t="shared" si="73"/>
        <v>20</v>
      </c>
      <c r="G606" s="148" t="str">
        <f>IF(VLOOKUP($A606,HourEndingOutage!$B$3:$F$746,5,0)="Outage","Outage","")</f>
        <v/>
      </c>
      <c r="H606" s="134">
        <f t="shared" si="74"/>
        <v>120</v>
      </c>
      <c r="I606" s="148" t="str">
        <f t="shared" si="75"/>
        <v/>
      </c>
      <c r="J606" s="148" t="str">
        <f t="shared" si="76"/>
        <v/>
      </c>
      <c r="K606" s="134" t="str">
        <f t="shared" si="77"/>
        <v/>
      </c>
      <c r="L606" s="134">
        <f t="shared" si="78"/>
        <v>0</v>
      </c>
    </row>
    <row r="607" spans="1:12" x14ac:dyDescent="0.25">
      <c r="A607" s="15">
        <v>606</v>
      </c>
      <c r="B607" s="16">
        <f t="shared" si="79"/>
        <v>44587</v>
      </c>
      <c r="C607" s="15">
        <v>6</v>
      </c>
      <c r="D607" s="34" t="str">
        <f t="shared" si="72"/>
        <v>ASET</v>
      </c>
      <c r="E607" s="177">
        <v>20</v>
      </c>
      <c r="F607" s="137">
        <f t="shared" si="73"/>
        <v>20</v>
      </c>
      <c r="G607" s="148" t="str">
        <f>IF(VLOOKUP($A607,HourEndingOutage!$B$3:$F$746,5,0)="Outage","Outage","")</f>
        <v/>
      </c>
      <c r="H607" s="134">
        <f t="shared" si="74"/>
        <v>120</v>
      </c>
      <c r="I607" s="148" t="str">
        <f t="shared" si="75"/>
        <v/>
      </c>
      <c r="J607" s="148" t="str">
        <f t="shared" si="76"/>
        <v/>
      </c>
      <c r="K607" s="134" t="str">
        <f t="shared" si="77"/>
        <v/>
      </c>
      <c r="L607" s="134">
        <f t="shared" si="78"/>
        <v>0</v>
      </c>
    </row>
    <row r="608" spans="1:12" x14ac:dyDescent="0.25">
      <c r="A608" s="15">
        <v>607</v>
      </c>
      <c r="B608" s="16">
        <f t="shared" si="79"/>
        <v>44587</v>
      </c>
      <c r="C608" s="15">
        <v>7</v>
      </c>
      <c r="D608" s="34" t="str">
        <f t="shared" si="72"/>
        <v>ASET</v>
      </c>
      <c r="E608" s="177">
        <v>20</v>
      </c>
      <c r="F608" s="137">
        <f t="shared" si="73"/>
        <v>20</v>
      </c>
      <c r="G608" s="148" t="str">
        <f>IF(VLOOKUP($A608,HourEndingOutage!$B$3:$F$746,5,0)="Outage","Outage","")</f>
        <v/>
      </c>
      <c r="H608" s="134">
        <f t="shared" si="74"/>
        <v>120</v>
      </c>
      <c r="I608" s="148" t="str">
        <f t="shared" si="75"/>
        <v/>
      </c>
      <c r="J608" s="148" t="str">
        <f t="shared" si="76"/>
        <v/>
      </c>
      <c r="K608" s="134" t="str">
        <f t="shared" si="77"/>
        <v/>
      </c>
      <c r="L608" s="134">
        <f t="shared" si="78"/>
        <v>0</v>
      </c>
    </row>
    <row r="609" spans="1:12" x14ac:dyDescent="0.25">
      <c r="A609" s="15">
        <v>608</v>
      </c>
      <c r="B609" s="16">
        <f t="shared" si="79"/>
        <v>44587</v>
      </c>
      <c r="C609" s="15">
        <v>8</v>
      </c>
      <c r="D609" s="34" t="str">
        <f t="shared" si="72"/>
        <v>ASET</v>
      </c>
      <c r="E609" s="177">
        <v>20</v>
      </c>
      <c r="F609" s="137">
        <f t="shared" si="73"/>
        <v>20</v>
      </c>
      <c r="G609" s="148" t="str">
        <f>IF(VLOOKUP($A609,HourEndingOutage!$B$3:$F$746,5,0)="Outage","Outage","")</f>
        <v/>
      </c>
      <c r="H609" s="134">
        <f t="shared" si="74"/>
        <v>120</v>
      </c>
      <c r="I609" s="148" t="str">
        <f t="shared" si="75"/>
        <v/>
      </c>
      <c r="J609" s="148" t="str">
        <f t="shared" si="76"/>
        <v/>
      </c>
      <c r="K609" s="134" t="str">
        <f t="shared" si="77"/>
        <v/>
      </c>
      <c r="L609" s="134">
        <f t="shared" si="78"/>
        <v>0</v>
      </c>
    </row>
    <row r="610" spans="1:12" x14ac:dyDescent="0.25">
      <c r="A610" s="15">
        <v>609</v>
      </c>
      <c r="B610" s="16">
        <f t="shared" si="79"/>
        <v>44587</v>
      </c>
      <c r="C610" s="15">
        <v>9</v>
      </c>
      <c r="D610" s="34" t="str">
        <f t="shared" si="72"/>
        <v>ASET</v>
      </c>
      <c r="E610" s="177">
        <v>20</v>
      </c>
      <c r="F610" s="137">
        <f t="shared" si="73"/>
        <v>20</v>
      </c>
      <c r="G610" s="148" t="str">
        <f>IF(VLOOKUP($A610,HourEndingOutage!$B$3:$F$746,5,0)="Outage","Outage","")</f>
        <v/>
      </c>
      <c r="H610" s="134">
        <f t="shared" si="74"/>
        <v>120</v>
      </c>
      <c r="I610" s="148" t="str">
        <f t="shared" si="75"/>
        <v/>
      </c>
      <c r="J610" s="148" t="str">
        <f t="shared" si="76"/>
        <v/>
      </c>
      <c r="K610" s="134" t="str">
        <f t="shared" si="77"/>
        <v/>
      </c>
      <c r="L610" s="134">
        <f t="shared" si="78"/>
        <v>0</v>
      </c>
    </row>
    <row r="611" spans="1:12" x14ac:dyDescent="0.25">
      <c r="A611" s="15">
        <v>610</v>
      </c>
      <c r="B611" s="16">
        <f t="shared" si="79"/>
        <v>44587</v>
      </c>
      <c r="C611" s="15">
        <v>10</v>
      </c>
      <c r="D611" s="34" t="str">
        <f t="shared" si="72"/>
        <v>ASET</v>
      </c>
      <c r="E611" s="177">
        <v>20</v>
      </c>
      <c r="F611" s="137">
        <f t="shared" si="73"/>
        <v>20</v>
      </c>
      <c r="G611" s="148" t="str">
        <f>IF(VLOOKUP($A611,HourEndingOutage!$B$3:$F$746,5,0)="Outage","Outage","")</f>
        <v/>
      </c>
      <c r="H611" s="134">
        <f t="shared" si="74"/>
        <v>120</v>
      </c>
      <c r="I611" s="148" t="str">
        <f t="shared" si="75"/>
        <v/>
      </c>
      <c r="J611" s="148" t="str">
        <f t="shared" si="76"/>
        <v/>
      </c>
      <c r="K611" s="134" t="str">
        <f t="shared" si="77"/>
        <v/>
      </c>
      <c r="L611" s="134">
        <f t="shared" si="78"/>
        <v>0</v>
      </c>
    </row>
    <row r="612" spans="1:12" x14ac:dyDescent="0.25">
      <c r="A612" s="15">
        <v>611</v>
      </c>
      <c r="B612" s="16">
        <f t="shared" si="79"/>
        <v>44587</v>
      </c>
      <c r="C612" s="15">
        <v>11</v>
      </c>
      <c r="D612" s="34" t="str">
        <f t="shared" si="72"/>
        <v>ASET</v>
      </c>
      <c r="E612" s="177">
        <v>20</v>
      </c>
      <c r="F612" s="137">
        <f t="shared" si="73"/>
        <v>20</v>
      </c>
      <c r="G612" s="148" t="str">
        <f>IF(VLOOKUP($A612,HourEndingOutage!$B$3:$F$746,5,0)="Outage","Outage","")</f>
        <v/>
      </c>
      <c r="H612" s="134">
        <f t="shared" si="74"/>
        <v>120</v>
      </c>
      <c r="I612" s="148" t="str">
        <f t="shared" si="75"/>
        <v/>
      </c>
      <c r="J612" s="148" t="str">
        <f t="shared" si="76"/>
        <v/>
      </c>
      <c r="K612" s="134" t="str">
        <f t="shared" si="77"/>
        <v/>
      </c>
      <c r="L612" s="134">
        <f t="shared" si="78"/>
        <v>0</v>
      </c>
    </row>
    <row r="613" spans="1:12" x14ac:dyDescent="0.25">
      <c r="A613" s="15">
        <v>612</v>
      </c>
      <c r="B613" s="16">
        <f t="shared" si="79"/>
        <v>44587</v>
      </c>
      <c r="C613" s="15">
        <v>12</v>
      </c>
      <c r="D613" s="34" t="str">
        <f t="shared" si="72"/>
        <v>ASET</v>
      </c>
      <c r="E613" s="177">
        <v>20</v>
      </c>
      <c r="F613" s="137">
        <f t="shared" si="73"/>
        <v>20</v>
      </c>
      <c r="G613" s="148" t="str">
        <f>IF(VLOOKUP($A613,HourEndingOutage!$B$3:$F$746,5,0)="Outage","Outage","")</f>
        <v/>
      </c>
      <c r="H613" s="134">
        <f t="shared" si="74"/>
        <v>120</v>
      </c>
      <c r="I613" s="148" t="str">
        <f t="shared" si="75"/>
        <v/>
      </c>
      <c r="J613" s="148" t="str">
        <f t="shared" si="76"/>
        <v/>
      </c>
      <c r="K613" s="134" t="str">
        <f t="shared" si="77"/>
        <v/>
      </c>
      <c r="L613" s="134">
        <f t="shared" si="78"/>
        <v>0</v>
      </c>
    </row>
    <row r="614" spans="1:12" x14ac:dyDescent="0.25">
      <c r="A614" s="15">
        <v>613</v>
      </c>
      <c r="B614" s="16">
        <f t="shared" si="79"/>
        <v>44587</v>
      </c>
      <c r="C614" s="15">
        <v>13</v>
      </c>
      <c r="D614" s="34" t="str">
        <f t="shared" si="72"/>
        <v>ASET</v>
      </c>
      <c r="E614" s="177">
        <v>20</v>
      </c>
      <c r="F614" s="137">
        <f t="shared" si="73"/>
        <v>20</v>
      </c>
      <c r="G614" s="148" t="str">
        <f>IF(VLOOKUP($A614,HourEndingOutage!$B$3:$F$746,5,0)="Outage","Outage","")</f>
        <v/>
      </c>
      <c r="H614" s="134">
        <f t="shared" si="74"/>
        <v>120</v>
      </c>
      <c r="I614" s="148" t="str">
        <f t="shared" si="75"/>
        <v/>
      </c>
      <c r="J614" s="148" t="str">
        <f t="shared" si="76"/>
        <v/>
      </c>
      <c r="K614" s="134" t="str">
        <f t="shared" si="77"/>
        <v/>
      </c>
      <c r="L614" s="134">
        <f t="shared" si="78"/>
        <v>0</v>
      </c>
    </row>
    <row r="615" spans="1:12" x14ac:dyDescent="0.25">
      <c r="A615" s="15">
        <v>614</v>
      </c>
      <c r="B615" s="16">
        <f t="shared" si="79"/>
        <v>44587</v>
      </c>
      <c r="C615" s="15">
        <v>14</v>
      </c>
      <c r="D615" s="34" t="str">
        <f t="shared" si="72"/>
        <v>ASET</v>
      </c>
      <c r="E615" s="177">
        <v>20</v>
      </c>
      <c r="F615" s="137">
        <f t="shared" si="73"/>
        <v>20</v>
      </c>
      <c r="G615" s="148" t="str">
        <f>IF(VLOOKUP($A615,HourEndingOutage!$B$3:$F$746,5,0)="Outage","Outage","")</f>
        <v/>
      </c>
      <c r="H615" s="134">
        <f t="shared" si="74"/>
        <v>120</v>
      </c>
      <c r="I615" s="148" t="str">
        <f t="shared" si="75"/>
        <v/>
      </c>
      <c r="J615" s="148" t="str">
        <f t="shared" si="76"/>
        <v/>
      </c>
      <c r="K615" s="134" t="str">
        <f t="shared" si="77"/>
        <v/>
      </c>
      <c r="L615" s="134">
        <f t="shared" si="78"/>
        <v>0</v>
      </c>
    </row>
    <row r="616" spans="1:12" x14ac:dyDescent="0.25">
      <c r="A616" s="15">
        <v>615</v>
      </c>
      <c r="B616" s="16">
        <f t="shared" si="79"/>
        <v>44587</v>
      </c>
      <c r="C616" s="15">
        <v>15</v>
      </c>
      <c r="D616" s="34" t="str">
        <f t="shared" si="72"/>
        <v>ASET</v>
      </c>
      <c r="E616" s="177">
        <v>20</v>
      </c>
      <c r="F616" s="137">
        <f t="shared" si="73"/>
        <v>20</v>
      </c>
      <c r="G616" s="148" t="str">
        <f>IF(VLOOKUP($A616,HourEndingOutage!$B$3:$F$746,5,0)="Outage","Outage","")</f>
        <v/>
      </c>
      <c r="H616" s="134">
        <f t="shared" si="74"/>
        <v>120</v>
      </c>
      <c r="I616" s="148" t="str">
        <f t="shared" si="75"/>
        <v/>
      </c>
      <c r="J616" s="148" t="str">
        <f t="shared" si="76"/>
        <v/>
      </c>
      <c r="K616" s="134" t="str">
        <f t="shared" si="77"/>
        <v/>
      </c>
      <c r="L616" s="134">
        <f t="shared" si="78"/>
        <v>0</v>
      </c>
    </row>
    <row r="617" spans="1:12" x14ac:dyDescent="0.25">
      <c r="A617" s="15">
        <v>616</v>
      </c>
      <c r="B617" s="16">
        <f t="shared" si="79"/>
        <v>44587</v>
      </c>
      <c r="C617" s="15">
        <v>16</v>
      </c>
      <c r="D617" s="34" t="str">
        <f t="shared" si="72"/>
        <v>ASET</v>
      </c>
      <c r="E617" s="177">
        <v>20</v>
      </c>
      <c r="F617" s="137">
        <f t="shared" si="73"/>
        <v>20</v>
      </c>
      <c r="G617" s="148" t="str">
        <f>IF(VLOOKUP($A617,HourEndingOutage!$B$3:$F$746,5,0)="Outage","Outage","")</f>
        <v/>
      </c>
      <c r="H617" s="134">
        <f t="shared" si="74"/>
        <v>120</v>
      </c>
      <c r="I617" s="148" t="str">
        <f t="shared" si="75"/>
        <v/>
      </c>
      <c r="J617" s="148" t="str">
        <f t="shared" si="76"/>
        <v/>
      </c>
      <c r="K617" s="134" t="str">
        <f t="shared" si="77"/>
        <v/>
      </c>
      <c r="L617" s="134">
        <f t="shared" si="78"/>
        <v>0</v>
      </c>
    </row>
    <row r="618" spans="1:12" x14ac:dyDescent="0.25">
      <c r="A618" s="15">
        <v>617</v>
      </c>
      <c r="B618" s="16">
        <f t="shared" si="79"/>
        <v>44587</v>
      </c>
      <c r="C618" s="15">
        <v>17</v>
      </c>
      <c r="D618" s="34" t="str">
        <f t="shared" si="72"/>
        <v>ASET</v>
      </c>
      <c r="E618" s="177">
        <v>20</v>
      </c>
      <c r="F618" s="137">
        <f t="shared" si="73"/>
        <v>20</v>
      </c>
      <c r="G618" s="148" t="str">
        <f>IF(VLOOKUP($A618,HourEndingOutage!$B$3:$F$746,5,0)="Outage","Outage","")</f>
        <v/>
      </c>
      <c r="H618" s="134">
        <f t="shared" si="74"/>
        <v>120</v>
      </c>
      <c r="I618" s="148" t="str">
        <f t="shared" si="75"/>
        <v/>
      </c>
      <c r="J618" s="148" t="str">
        <f t="shared" si="76"/>
        <v/>
      </c>
      <c r="K618" s="134" t="str">
        <f t="shared" si="77"/>
        <v/>
      </c>
      <c r="L618" s="134">
        <f t="shared" si="78"/>
        <v>0</v>
      </c>
    </row>
    <row r="619" spans="1:12" x14ac:dyDescent="0.25">
      <c r="A619" s="15">
        <v>618</v>
      </c>
      <c r="B619" s="16">
        <f t="shared" si="79"/>
        <v>44587</v>
      </c>
      <c r="C619" s="15">
        <v>18</v>
      </c>
      <c r="D619" s="34" t="str">
        <f t="shared" si="72"/>
        <v>ASET</v>
      </c>
      <c r="E619" s="177">
        <v>20</v>
      </c>
      <c r="F619" s="137">
        <f t="shared" si="73"/>
        <v>20</v>
      </c>
      <c r="G619" s="148" t="str">
        <f>IF(VLOOKUP($A619,HourEndingOutage!$B$3:$F$746,5,0)="Outage","Outage","")</f>
        <v/>
      </c>
      <c r="H619" s="134">
        <f t="shared" si="74"/>
        <v>120</v>
      </c>
      <c r="I619" s="148" t="str">
        <f t="shared" si="75"/>
        <v/>
      </c>
      <c r="J619" s="148" t="str">
        <f t="shared" si="76"/>
        <v/>
      </c>
      <c r="K619" s="134" t="str">
        <f t="shared" si="77"/>
        <v/>
      </c>
      <c r="L619" s="134">
        <f t="shared" si="78"/>
        <v>0</v>
      </c>
    </row>
    <row r="620" spans="1:12" x14ac:dyDescent="0.25">
      <c r="A620" s="15">
        <v>619</v>
      </c>
      <c r="B620" s="16">
        <f t="shared" si="79"/>
        <v>44587</v>
      </c>
      <c r="C620" s="15">
        <v>19</v>
      </c>
      <c r="D620" s="34" t="str">
        <f t="shared" si="72"/>
        <v>ASET</v>
      </c>
      <c r="E620" s="177">
        <v>20</v>
      </c>
      <c r="F620" s="137">
        <f t="shared" si="73"/>
        <v>20</v>
      </c>
      <c r="G620" s="148" t="str">
        <f>IF(VLOOKUP($A620,HourEndingOutage!$B$3:$F$746,5,0)="Outage","Outage","")</f>
        <v/>
      </c>
      <c r="H620" s="134">
        <f t="shared" si="74"/>
        <v>120</v>
      </c>
      <c r="I620" s="148" t="str">
        <f t="shared" si="75"/>
        <v/>
      </c>
      <c r="J620" s="148" t="str">
        <f t="shared" si="76"/>
        <v/>
      </c>
      <c r="K620" s="134" t="str">
        <f t="shared" si="77"/>
        <v/>
      </c>
      <c r="L620" s="134">
        <f t="shared" si="78"/>
        <v>0</v>
      </c>
    </row>
    <row r="621" spans="1:12" x14ac:dyDescent="0.25">
      <c r="A621" s="15">
        <v>620</v>
      </c>
      <c r="B621" s="16">
        <f t="shared" si="79"/>
        <v>44587</v>
      </c>
      <c r="C621" s="15">
        <v>20</v>
      </c>
      <c r="D621" s="34" t="str">
        <f t="shared" si="72"/>
        <v>ASET</v>
      </c>
      <c r="E621" s="177">
        <v>20</v>
      </c>
      <c r="F621" s="137">
        <f t="shared" si="73"/>
        <v>20</v>
      </c>
      <c r="G621" s="148" t="str">
        <f>IF(VLOOKUP($A621,HourEndingOutage!$B$3:$F$746,5,0)="Outage","Outage","")</f>
        <v/>
      </c>
      <c r="H621" s="134">
        <f t="shared" si="74"/>
        <v>120</v>
      </c>
      <c r="I621" s="148" t="str">
        <f t="shared" si="75"/>
        <v/>
      </c>
      <c r="J621" s="148" t="str">
        <f t="shared" si="76"/>
        <v/>
      </c>
      <c r="K621" s="134" t="str">
        <f t="shared" si="77"/>
        <v/>
      </c>
      <c r="L621" s="134">
        <f t="shared" si="78"/>
        <v>0</v>
      </c>
    </row>
    <row r="622" spans="1:12" x14ac:dyDescent="0.25">
      <c r="A622" s="15">
        <v>621</v>
      </c>
      <c r="B622" s="16">
        <f t="shared" si="79"/>
        <v>44587</v>
      </c>
      <c r="C622" s="15">
        <v>21</v>
      </c>
      <c r="D622" s="34" t="str">
        <f t="shared" si="72"/>
        <v>ASET</v>
      </c>
      <c r="E622" s="177">
        <v>20</v>
      </c>
      <c r="F622" s="137">
        <f t="shared" si="73"/>
        <v>20</v>
      </c>
      <c r="G622" s="148" t="str">
        <f>IF(VLOOKUP($A622,HourEndingOutage!$B$3:$F$746,5,0)="Outage","Outage","")</f>
        <v/>
      </c>
      <c r="H622" s="134">
        <f t="shared" si="74"/>
        <v>120</v>
      </c>
      <c r="I622" s="148" t="str">
        <f t="shared" si="75"/>
        <v/>
      </c>
      <c r="J622" s="148" t="str">
        <f t="shared" si="76"/>
        <v/>
      </c>
      <c r="K622" s="134" t="str">
        <f t="shared" si="77"/>
        <v/>
      </c>
      <c r="L622" s="134">
        <f t="shared" si="78"/>
        <v>0</v>
      </c>
    </row>
    <row r="623" spans="1:12" x14ac:dyDescent="0.25">
      <c r="A623" s="15">
        <v>622</v>
      </c>
      <c r="B623" s="16">
        <f t="shared" si="79"/>
        <v>44587</v>
      </c>
      <c r="C623" s="15">
        <v>22</v>
      </c>
      <c r="D623" s="34" t="str">
        <f t="shared" si="72"/>
        <v>ASET</v>
      </c>
      <c r="E623" s="177">
        <v>20</v>
      </c>
      <c r="F623" s="137">
        <f t="shared" si="73"/>
        <v>20</v>
      </c>
      <c r="G623" s="148" t="str">
        <f>IF(VLOOKUP($A623,HourEndingOutage!$B$3:$F$746,5,0)="Outage","Outage","")</f>
        <v/>
      </c>
      <c r="H623" s="134">
        <f t="shared" si="74"/>
        <v>120</v>
      </c>
      <c r="I623" s="148" t="str">
        <f t="shared" si="75"/>
        <v/>
      </c>
      <c r="J623" s="148" t="str">
        <f t="shared" si="76"/>
        <v/>
      </c>
      <c r="K623" s="134" t="str">
        <f t="shared" si="77"/>
        <v/>
      </c>
      <c r="L623" s="134">
        <f t="shared" si="78"/>
        <v>0</v>
      </c>
    </row>
    <row r="624" spans="1:12" x14ac:dyDescent="0.25">
      <c r="A624" s="15">
        <v>623</v>
      </c>
      <c r="B624" s="16">
        <f t="shared" si="79"/>
        <v>44587</v>
      </c>
      <c r="C624" s="15">
        <v>23</v>
      </c>
      <c r="D624" s="34" t="str">
        <f t="shared" si="72"/>
        <v>ASET</v>
      </c>
      <c r="E624" s="177">
        <v>20</v>
      </c>
      <c r="F624" s="137">
        <f t="shared" si="73"/>
        <v>20</v>
      </c>
      <c r="G624" s="148" t="str">
        <f>IF(VLOOKUP($A624,HourEndingOutage!$B$3:$F$746,5,0)="Outage","Outage","")</f>
        <v/>
      </c>
      <c r="H624" s="134">
        <f t="shared" si="74"/>
        <v>120</v>
      </c>
      <c r="I624" s="148" t="str">
        <f t="shared" si="75"/>
        <v/>
      </c>
      <c r="J624" s="148" t="str">
        <f t="shared" si="76"/>
        <v/>
      </c>
      <c r="K624" s="134" t="str">
        <f t="shared" si="77"/>
        <v/>
      </c>
      <c r="L624" s="134">
        <f t="shared" si="78"/>
        <v>0</v>
      </c>
    </row>
    <row r="625" spans="1:12" x14ac:dyDescent="0.25">
      <c r="A625" s="15">
        <v>624</v>
      </c>
      <c r="B625" s="16">
        <f t="shared" si="79"/>
        <v>44587</v>
      </c>
      <c r="C625" s="15">
        <v>24</v>
      </c>
      <c r="D625" s="34" t="str">
        <f t="shared" si="72"/>
        <v>ASET</v>
      </c>
      <c r="E625" s="177">
        <v>20</v>
      </c>
      <c r="F625" s="137">
        <f t="shared" si="73"/>
        <v>20</v>
      </c>
      <c r="G625" s="148" t="str">
        <f>IF(VLOOKUP($A625,HourEndingOutage!$B$3:$F$746,5,0)="Outage","Outage","")</f>
        <v/>
      </c>
      <c r="H625" s="134">
        <f t="shared" si="74"/>
        <v>120</v>
      </c>
      <c r="I625" s="148" t="str">
        <f t="shared" si="75"/>
        <v/>
      </c>
      <c r="J625" s="148" t="str">
        <f t="shared" si="76"/>
        <v/>
      </c>
      <c r="K625" s="134" t="str">
        <f t="shared" si="77"/>
        <v/>
      </c>
      <c r="L625" s="134">
        <f t="shared" si="78"/>
        <v>0</v>
      </c>
    </row>
    <row r="626" spans="1:12" x14ac:dyDescent="0.25">
      <c r="A626" s="15">
        <v>625</v>
      </c>
      <c r="B626" s="16">
        <f t="shared" si="79"/>
        <v>44588</v>
      </c>
      <c r="C626" s="15">
        <v>1</v>
      </c>
      <c r="D626" s="34" t="str">
        <f t="shared" si="72"/>
        <v>ASET</v>
      </c>
      <c r="E626" s="177">
        <v>20</v>
      </c>
      <c r="F626" s="137">
        <f t="shared" si="73"/>
        <v>20</v>
      </c>
      <c r="G626" s="148" t="str">
        <f>IF(VLOOKUP($A626,HourEndingOutage!$B$3:$F$746,5,0)="Outage","Outage","")</f>
        <v/>
      </c>
      <c r="H626" s="134">
        <f t="shared" si="74"/>
        <v>120</v>
      </c>
      <c r="I626" s="148" t="str">
        <f t="shared" si="75"/>
        <v/>
      </c>
      <c r="J626" s="148" t="str">
        <f t="shared" si="76"/>
        <v/>
      </c>
      <c r="K626" s="134" t="str">
        <f t="shared" si="77"/>
        <v/>
      </c>
      <c r="L626" s="134">
        <f t="shared" si="78"/>
        <v>0</v>
      </c>
    </row>
    <row r="627" spans="1:12" x14ac:dyDescent="0.25">
      <c r="A627" s="15">
        <v>626</v>
      </c>
      <c r="B627" s="16">
        <f t="shared" si="79"/>
        <v>44588</v>
      </c>
      <c r="C627" s="15">
        <v>2</v>
      </c>
      <c r="D627" s="34" t="str">
        <f t="shared" si="72"/>
        <v>ASET</v>
      </c>
      <c r="E627" s="177">
        <v>20</v>
      </c>
      <c r="F627" s="137">
        <f t="shared" si="73"/>
        <v>20</v>
      </c>
      <c r="G627" s="148" t="str">
        <f>IF(VLOOKUP($A627,HourEndingOutage!$B$3:$F$746,5,0)="Outage","Outage","")</f>
        <v/>
      </c>
      <c r="H627" s="134">
        <f t="shared" si="74"/>
        <v>120</v>
      </c>
      <c r="I627" s="148" t="str">
        <f t="shared" si="75"/>
        <v/>
      </c>
      <c r="J627" s="148" t="str">
        <f t="shared" si="76"/>
        <v/>
      </c>
      <c r="K627" s="134" t="str">
        <f t="shared" si="77"/>
        <v/>
      </c>
      <c r="L627" s="134">
        <f t="shared" si="78"/>
        <v>0</v>
      </c>
    </row>
    <row r="628" spans="1:12" x14ac:dyDescent="0.25">
      <c r="A628" s="15">
        <v>627</v>
      </c>
      <c r="B628" s="16">
        <f t="shared" si="79"/>
        <v>44588</v>
      </c>
      <c r="C628" s="15">
        <v>3</v>
      </c>
      <c r="D628" s="34" t="str">
        <f t="shared" si="72"/>
        <v>ASET</v>
      </c>
      <c r="E628" s="177">
        <v>20</v>
      </c>
      <c r="F628" s="137">
        <f t="shared" si="73"/>
        <v>20</v>
      </c>
      <c r="G628" s="148" t="str">
        <f>IF(VLOOKUP($A628,HourEndingOutage!$B$3:$F$746,5,0)="Outage","Outage","")</f>
        <v/>
      </c>
      <c r="H628" s="134">
        <f t="shared" si="74"/>
        <v>120</v>
      </c>
      <c r="I628" s="148" t="str">
        <f t="shared" si="75"/>
        <v/>
      </c>
      <c r="J628" s="148" t="str">
        <f t="shared" si="76"/>
        <v/>
      </c>
      <c r="K628" s="134" t="str">
        <f t="shared" si="77"/>
        <v/>
      </c>
      <c r="L628" s="134">
        <f t="shared" si="78"/>
        <v>0</v>
      </c>
    </row>
    <row r="629" spans="1:12" x14ac:dyDescent="0.25">
      <c r="A629" s="15">
        <v>628</v>
      </c>
      <c r="B629" s="16">
        <f t="shared" si="79"/>
        <v>44588</v>
      </c>
      <c r="C629" s="15">
        <v>4</v>
      </c>
      <c r="D629" s="34" t="str">
        <f t="shared" si="72"/>
        <v>ASET</v>
      </c>
      <c r="E629" s="177">
        <v>20</v>
      </c>
      <c r="F629" s="137">
        <f t="shared" si="73"/>
        <v>20</v>
      </c>
      <c r="G629" s="148" t="str">
        <f>IF(VLOOKUP($A629,HourEndingOutage!$B$3:$F$746,5,0)="Outage","Outage","")</f>
        <v/>
      </c>
      <c r="H629" s="134">
        <f t="shared" si="74"/>
        <v>120</v>
      </c>
      <c r="I629" s="148" t="str">
        <f t="shared" si="75"/>
        <v/>
      </c>
      <c r="J629" s="148" t="str">
        <f t="shared" si="76"/>
        <v/>
      </c>
      <c r="K629" s="134" t="str">
        <f t="shared" si="77"/>
        <v/>
      </c>
      <c r="L629" s="134">
        <f t="shared" si="78"/>
        <v>0</v>
      </c>
    </row>
    <row r="630" spans="1:12" x14ac:dyDescent="0.25">
      <c r="A630" s="15">
        <v>629</v>
      </c>
      <c r="B630" s="16">
        <f t="shared" si="79"/>
        <v>44588</v>
      </c>
      <c r="C630" s="15">
        <v>5</v>
      </c>
      <c r="D630" s="34" t="str">
        <f t="shared" si="72"/>
        <v>ASET</v>
      </c>
      <c r="E630" s="177">
        <v>20</v>
      </c>
      <c r="F630" s="137">
        <f t="shared" si="73"/>
        <v>20</v>
      </c>
      <c r="G630" s="148" t="str">
        <f>IF(VLOOKUP($A630,HourEndingOutage!$B$3:$F$746,5,0)="Outage","Outage","")</f>
        <v/>
      </c>
      <c r="H630" s="134">
        <f t="shared" si="74"/>
        <v>120</v>
      </c>
      <c r="I630" s="148" t="str">
        <f t="shared" si="75"/>
        <v/>
      </c>
      <c r="J630" s="148" t="str">
        <f t="shared" si="76"/>
        <v/>
      </c>
      <c r="K630" s="134" t="str">
        <f t="shared" si="77"/>
        <v/>
      </c>
      <c r="L630" s="134">
        <f t="shared" si="78"/>
        <v>0</v>
      </c>
    </row>
    <row r="631" spans="1:12" x14ac:dyDescent="0.25">
      <c r="A631" s="15">
        <v>630</v>
      </c>
      <c r="B631" s="16">
        <f t="shared" si="79"/>
        <v>44588</v>
      </c>
      <c r="C631" s="15">
        <v>6</v>
      </c>
      <c r="D631" s="34" t="str">
        <f t="shared" si="72"/>
        <v>ASET</v>
      </c>
      <c r="E631" s="177">
        <v>20</v>
      </c>
      <c r="F631" s="137">
        <f t="shared" si="73"/>
        <v>20</v>
      </c>
      <c r="G631" s="148" t="str">
        <f>IF(VLOOKUP($A631,HourEndingOutage!$B$3:$F$746,5,0)="Outage","Outage","")</f>
        <v/>
      </c>
      <c r="H631" s="134">
        <f t="shared" si="74"/>
        <v>120</v>
      </c>
      <c r="I631" s="148" t="str">
        <f t="shared" si="75"/>
        <v/>
      </c>
      <c r="J631" s="148" t="str">
        <f t="shared" si="76"/>
        <v/>
      </c>
      <c r="K631" s="134" t="str">
        <f t="shared" si="77"/>
        <v/>
      </c>
      <c r="L631" s="134">
        <f t="shared" si="78"/>
        <v>0</v>
      </c>
    </row>
    <row r="632" spans="1:12" x14ac:dyDescent="0.25">
      <c r="A632" s="15">
        <v>631</v>
      </c>
      <c r="B632" s="16">
        <f t="shared" si="79"/>
        <v>44588</v>
      </c>
      <c r="C632" s="15">
        <v>7</v>
      </c>
      <c r="D632" s="34" t="str">
        <f t="shared" si="72"/>
        <v>ASET</v>
      </c>
      <c r="E632" s="177">
        <v>20</v>
      </c>
      <c r="F632" s="137">
        <f t="shared" si="73"/>
        <v>20</v>
      </c>
      <c r="G632" s="148" t="str">
        <f>IF(VLOOKUP($A632,HourEndingOutage!$B$3:$F$746,5,0)="Outage","Outage","")</f>
        <v/>
      </c>
      <c r="H632" s="134">
        <f t="shared" si="74"/>
        <v>120</v>
      </c>
      <c r="I632" s="148" t="str">
        <f t="shared" si="75"/>
        <v/>
      </c>
      <c r="J632" s="148" t="str">
        <f t="shared" si="76"/>
        <v/>
      </c>
      <c r="K632" s="134" t="str">
        <f t="shared" si="77"/>
        <v/>
      </c>
      <c r="L632" s="134">
        <f t="shared" si="78"/>
        <v>0</v>
      </c>
    </row>
    <row r="633" spans="1:12" x14ac:dyDescent="0.25">
      <c r="A633" s="15">
        <v>632</v>
      </c>
      <c r="B633" s="16">
        <f t="shared" si="79"/>
        <v>44588</v>
      </c>
      <c r="C633" s="15">
        <v>8</v>
      </c>
      <c r="D633" s="34" t="str">
        <f t="shared" si="72"/>
        <v>ASET</v>
      </c>
      <c r="E633" s="177">
        <v>20</v>
      </c>
      <c r="F633" s="137">
        <f t="shared" si="73"/>
        <v>20</v>
      </c>
      <c r="G633" s="148" t="str">
        <f>IF(VLOOKUP($A633,HourEndingOutage!$B$3:$F$746,5,0)="Outage","Outage","")</f>
        <v/>
      </c>
      <c r="H633" s="134">
        <f t="shared" si="74"/>
        <v>120</v>
      </c>
      <c r="I633" s="148" t="str">
        <f t="shared" si="75"/>
        <v/>
      </c>
      <c r="J633" s="148" t="str">
        <f t="shared" si="76"/>
        <v/>
      </c>
      <c r="K633" s="134" t="str">
        <f t="shared" si="77"/>
        <v/>
      </c>
      <c r="L633" s="134">
        <f t="shared" si="78"/>
        <v>0</v>
      </c>
    </row>
    <row r="634" spans="1:12" x14ac:dyDescent="0.25">
      <c r="A634" s="15">
        <v>633</v>
      </c>
      <c r="B634" s="16">
        <f t="shared" si="79"/>
        <v>44588</v>
      </c>
      <c r="C634" s="15">
        <v>9</v>
      </c>
      <c r="D634" s="34" t="str">
        <f t="shared" si="72"/>
        <v>ASET</v>
      </c>
      <c r="E634" s="177">
        <v>20</v>
      </c>
      <c r="F634" s="137">
        <f t="shared" si="73"/>
        <v>20</v>
      </c>
      <c r="G634" s="148" t="str">
        <f>IF(VLOOKUP($A634,HourEndingOutage!$B$3:$F$746,5,0)="Outage","Outage","")</f>
        <v/>
      </c>
      <c r="H634" s="134">
        <f t="shared" si="74"/>
        <v>120</v>
      </c>
      <c r="I634" s="148" t="str">
        <f t="shared" si="75"/>
        <v/>
      </c>
      <c r="J634" s="148" t="str">
        <f t="shared" si="76"/>
        <v/>
      </c>
      <c r="K634" s="134" t="str">
        <f t="shared" si="77"/>
        <v/>
      </c>
      <c r="L634" s="134">
        <f t="shared" si="78"/>
        <v>0</v>
      </c>
    </row>
    <row r="635" spans="1:12" x14ac:dyDescent="0.25">
      <c r="A635" s="15">
        <v>634</v>
      </c>
      <c r="B635" s="16">
        <f t="shared" si="79"/>
        <v>44588</v>
      </c>
      <c r="C635" s="15">
        <v>10</v>
      </c>
      <c r="D635" s="34" t="str">
        <f t="shared" si="72"/>
        <v>ASET</v>
      </c>
      <c r="E635" s="177">
        <v>20</v>
      </c>
      <c r="F635" s="137">
        <f t="shared" si="73"/>
        <v>20</v>
      </c>
      <c r="G635" s="148" t="str">
        <f>IF(VLOOKUP($A635,HourEndingOutage!$B$3:$F$746,5,0)="Outage","Outage","")</f>
        <v/>
      </c>
      <c r="H635" s="134">
        <f t="shared" si="74"/>
        <v>120</v>
      </c>
      <c r="I635" s="148" t="str">
        <f t="shared" si="75"/>
        <v/>
      </c>
      <c r="J635" s="148" t="str">
        <f t="shared" si="76"/>
        <v/>
      </c>
      <c r="K635" s="134" t="str">
        <f t="shared" si="77"/>
        <v/>
      </c>
      <c r="L635" s="134">
        <f t="shared" si="78"/>
        <v>0</v>
      </c>
    </row>
    <row r="636" spans="1:12" x14ac:dyDescent="0.25">
      <c r="A636" s="15">
        <v>635</v>
      </c>
      <c r="B636" s="16">
        <f t="shared" si="79"/>
        <v>44588</v>
      </c>
      <c r="C636" s="15">
        <v>11</v>
      </c>
      <c r="D636" s="34" t="str">
        <f t="shared" si="72"/>
        <v>ASET</v>
      </c>
      <c r="E636" s="177">
        <v>20</v>
      </c>
      <c r="F636" s="137">
        <f t="shared" si="73"/>
        <v>20</v>
      </c>
      <c r="G636" s="148" t="str">
        <f>IF(VLOOKUP($A636,HourEndingOutage!$B$3:$F$746,5,0)="Outage","Outage","")</f>
        <v/>
      </c>
      <c r="H636" s="134">
        <f t="shared" si="74"/>
        <v>120</v>
      </c>
      <c r="I636" s="148" t="str">
        <f t="shared" si="75"/>
        <v/>
      </c>
      <c r="J636" s="148" t="str">
        <f t="shared" si="76"/>
        <v/>
      </c>
      <c r="K636" s="134" t="str">
        <f t="shared" si="77"/>
        <v/>
      </c>
      <c r="L636" s="134">
        <f t="shared" si="78"/>
        <v>0</v>
      </c>
    </row>
    <row r="637" spans="1:12" x14ac:dyDescent="0.25">
      <c r="A637" s="15">
        <v>636</v>
      </c>
      <c r="B637" s="16">
        <f t="shared" si="79"/>
        <v>44588</v>
      </c>
      <c r="C637" s="15">
        <v>12</v>
      </c>
      <c r="D637" s="34" t="str">
        <f t="shared" si="72"/>
        <v>ASET</v>
      </c>
      <c r="E637" s="177">
        <v>20</v>
      </c>
      <c r="F637" s="137">
        <f t="shared" si="73"/>
        <v>20</v>
      </c>
      <c r="G637" s="148" t="str">
        <f>IF(VLOOKUP($A637,HourEndingOutage!$B$3:$F$746,5,0)="Outage","Outage","")</f>
        <v/>
      </c>
      <c r="H637" s="134">
        <f t="shared" si="74"/>
        <v>120</v>
      </c>
      <c r="I637" s="148" t="str">
        <f t="shared" si="75"/>
        <v/>
      </c>
      <c r="J637" s="148" t="str">
        <f t="shared" si="76"/>
        <v/>
      </c>
      <c r="K637" s="134" t="str">
        <f t="shared" si="77"/>
        <v/>
      </c>
      <c r="L637" s="134">
        <f t="shared" si="78"/>
        <v>0</v>
      </c>
    </row>
    <row r="638" spans="1:12" x14ac:dyDescent="0.25">
      <c r="A638" s="15">
        <v>637</v>
      </c>
      <c r="B638" s="16">
        <f t="shared" si="79"/>
        <v>44588</v>
      </c>
      <c r="C638" s="15">
        <v>13</v>
      </c>
      <c r="D638" s="34" t="str">
        <f t="shared" si="72"/>
        <v>ASET</v>
      </c>
      <c r="E638" s="177">
        <v>20</v>
      </c>
      <c r="F638" s="137">
        <f t="shared" si="73"/>
        <v>20</v>
      </c>
      <c r="G638" s="148" t="str">
        <f>IF(VLOOKUP($A638,HourEndingOutage!$B$3:$F$746,5,0)="Outage","Outage","")</f>
        <v/>
      </c>
      <c r="H638" s="134">
        <f t="shared" si="74"/>
        <v>120</v>
      </c>
      <c r="I638" s="148" t="str">
        <f t="shared" si="75"/>
        <v/>
      </c>
      <c r="J638" s="148" t="str">
        <f t="shared" si="76"/>
        <v/>
      </c>
      <c r="K638" s="134" t="str">
        <f t="shared" si="77"/>
        <v/>
      </c>
      <c r="L638" s="134">
        <f t="shared" si="78"/>
        <v>0</v>
      </c>
    </row>
    <row r="639" spans="1:12" x14ac:dyDescent="0.25">
      <c r="A639" s="15">
        <v>638</v>
      </c>
      <c r="B639" s="16">
        <f t="shared" si="79"/>
        <v>44588</v>
      </c>
      <c r="C639" s="15">
        <v>14</v>
      </c>
      <c r="D639" s="34" t="str">
        <f t="shared" si="72"/>
        <v>ASET</v>
      </c>
      <c r="E639" s="177">
        <v>20</v>
      </c>
      <c r="F639" s="137">
        <f t="shared" si="73"/>
        <v>20</v>
      </c>
      <c r="G639" s="148" t="str">
        <f>IF(VLOOKUP($A639,HourEndingOutage!$B$3:$F$746,5,0)="Outage","Outage","")</f>
        <v/>
      </c>
      <c r="H639" s="134">
        <f t="shared" si="74"/>
        <v>120</v>
      </c>
      <c r="I639" s="148" t="str">
        <f t="shared" si="75"/>
        <v/>
      </c>
      <c r="J639" s="148" t="str">
        <f t="shared" si="76"/>
        <v/>
      </c>
      <c r="K639" s="134" t="str">
        <f t="shared" si="77"/>
        <v/>
      </c>
      <c r="L639" s="134">
        <f t="shared" si="78"/>
        <v>0</v>
      </c>
    </row>
    <row r="640" spans="1:12" x14ac:dyDescent="0.25">
      <c r="A640" s="15">
        <v>639</v>
      </c>
      <c r="B640" s="16">
        <f t="shared" si="79"/>
        <v>44588</v>
      </c>
      <c r="C640" s="15">
        <v>15</v>
      </c>
      <c r="D640" s="34" t="str">
        <f t="shared" si="72"/>
        <v>ASET</v>
      </c>
      <c r="E640" s="177">
        <v>20</v>
      </c>
      <c r="F640" s="137">
        <f t="shared" si="73"/>
        <v>20</v>
      </c>
      <c r="G640" s="148" t="str">
        <f>IF(VLOOKUP($A640,HourEndingOutage!$B$3:$F$746,5,0)="Outage","Outage","")</f>
        <v/>
      </c>
      <c r="H640" s="134">
        <f t="shared" si="74"/>
        <v>120</v>
      </c>
      <c r="I640" s="148" t="str">
        <f t="shared" si="75"/>
        <v/>
      </c>
      <c r="J640" s="148" t="str">
        <f t="shared" si="76"/>
        <v/>
      </c>
      <c r="K640" s="134" t="str">
        <f t="shared" si="77"/>
        <v/>
      </c>
      <c r="L640" s="134">
        <f t="shared" si="78"/>
        <v>0</v>
      </c>
    </row>
    <row r="641" spans="1:12" x14ac:dyDescent="0.25">
      <c r="A641" s="15">
        <v>640</v>
      </c>
      <c r="B641" s="16">
        <f t="shared" si="79"/>
        <v>44588</v>
      </c>
      <c r="C641" s="15">
        <v>16</v>
      </c>
      <c r="D641" s="34" t="str">
        <f t="shared" si="72"/>
        <v>ASET</v>
      </c>
      <c r="E641" s="177">
        <v>20</v>
      </c>
      <c r="F641" s="137">
        <f t="shared" si="73"/>
        <v>20</v>
      </c>
      <c r="G641" s="148" t="str">
        <f>IF(VLOOKUP($A641,HourEndingOutage!$B$3:$F$746,5,0)="Outage","Outage","")</f>
        <v/>
      </c>
      <c r="H641" s="134">
        <f t="shared" si="74"/>
        <v>120</v>
      </c>
      <c r="I641" s="148" t="str">
        <f t="shared" si="75"/>
        <v/>
      </c>
      <c r="J641" s="148" t="str">
        <f t="shared" si="76"/>
        <v/>
      </c>
      <c r="K641" s="134" t="str">
        <f t="shared" si="77"/>
        <v/>
      </c>
      <c r="L641" s="134">
        <f t="shared" si="78"/>
        <v>0</v>
      </c>
    </row>
    <row r="642" spans="1:12" x14ac:dyDescent="0.25">
      <c r="A642" s="15">
        <v>641</v>
      </c>
      <c r="B642" s="16">
        <f t="shared" si="79"/>
        <v>44588</v>
      </c>
      <c r="C642" s="15">
        <v>17</v>
      </c>
      <c r="D642" s="34" t="str">
        <f t="shared" ref="D642:D705" si="80">Unit</f>
        <v>ASET</v>
      </c>
      <c r="E642" s="177">
        <v>20</v>
      </c>
      <c r="F642" s="137">
        <f t="shared" ref="F642:F705" si="81">MIN(E642,Contract_Volume)</f>
        <v>20</v>
      </c>
      <c r="G642" s="148" t="str">
        <f>IF(VLOOKUP($A642,HourEndingOutage!$B$3:$F$746,5,0)="Outage","Outage","")</f>
        <v/>
      </c>
      <c r="H642" s="134">
        <f t="shared" ref="H642:H705" si="82">IF(G642="Outage",0,F642*Availability)</f>
        <v>120</v>
      </c>
      <c r="I642" s="148" t="str">
        <f t="shared" ref="I642:I705" si="83">IF(ISERROR(VLOOKUP($A642,FTShour,1,0)),"","Yes")</f>
        <v/>
      </c>
      <c r="J642" s="148" t="str">
        <f t="shared" ref="J642:J705" si="84">IF(ISERROR(VLOOKUP($A642,ToleranceExcursionHour,1,0)),"","Yes")</f>
        <v/>
      </c>
      <c r="K642" s="134" t="str">
        <f t="shared" ref="K642:K705" si="85">IF(ISERROR(VLOOKUP($A642,FOAVHour,1,0)),"","Yes")</f>
        <v/>
      </c>
      <c r="L642" s="134">
        <f t="shared" si="78"/>
        <v>0</v>
      </c>
    </row>
    <row r="643" spans="1:12" x14ac:dyDescent="0.25">
      <c r="A643" s="15">
        <v>642</v>
      </c>
      <c r="B643" s="16">
        <f t="shared" si="79"/>
        <v>44588</v>
      </c>
      <c r="C643" s="15">
        <v>18</v>
      </c>
      <c r="D643" s="34" t="str">
        <f t="shared" si="80"/>
        <v>ASET</v>
      </c>
      <c r="E643" s="177">
        <v>20</v>
      </c>
      <c r="F643" s="137">
        <f t="shared" si="81"/>
        <v>20</v>
      </c>
      <c r="G643" s="148" t="str">
        <f>IF(VLOOKUP($A643,HourEndingOutage!$B$3:$F$746,5,0)="Outage","Outage","")</f>
        <v/>
      </c>
      <c r="H643" s="134">
        <f t="shared" si="82"/>
        <v>120</v>
      </c>
      <c r="I643" s="148" t="str">
        <f t="shared" si="83"/>
        <v/>
      </c>
      <c r="J643" s="148" t="str">
        <f t="shared" si="84"/>
        <v/>
      </c>
      <c r="K643" s="134" t="str">
        <f t="shared" si="85"/>
        <v/>
      </c>
      <c r="L643" s="134">
        <f t="shared" ref="L643:L706" si="86">IF(OR(I643="Yes",J643="Yes",K643="Yes")=TRUE,-$H643,0)</f>
        <v>0</v>
      </c>
    </row>
    <row r="644" spans="1:12" x14ac:dyDescent="0.25">
      <c r="A644" s="15">
        <v>643</v>
      </c>
      <c r="B644" s="16">
        <f t="shared" ref="B644:B707" si="87">IF(C644&gt;C643,B643,B643+1)</f>
        <v>44588</v>
      </c>
      <c r="C644" s="15">
        <v>19</v>
      </c>
      <c r="D644" s="34" t="str">
        <f t="shared" si="80"/>
        <v>ASET</v>
      </c>
      <c r="E644" s="177">
        <v>20</v>
      </c>
      <c r="F644" s="137">
        <f t="shared" si="81"/>
        <v>20</v>
      </c>
      <c r="G644" s="148" t="str">
        <f>IF(VLOOKUP($A644,HourEndingOutage!$B$3:$F$746,5,0)="Outage","Outage","")</f>
        <v/>
      </c>
      <c r="H644" s="134">
        <f t="shared" si="82"/>
        <v>120</v>
      </c>
      <c r="I644" s="148" t="str">
        <f t="shared" si="83"/>
        <v/>
      </c>
      <c r="J644" s="148" t="str">
        <f t="shared" si="84"/>
        <v/>
      </c>
      <c r="K644" s="134" t="str">
        <f t="shared" si="85"/>
        <v/>
      </c>
      <c r="L644" s="134">
        <f t="shared" si="86"/>
        <v>0</v>
      </c>
    </row>
    <row r="645" spans="1:12" x14ac:dyDescent="0.25">
      <c r="A645" s="15">
        <v>644</v>
      </c>
      <c r="B645" s="16">
        <f t="shared" si="87"/>
        <v>44588</v>
      </c>
      <c r="C645" s="15">
        <v>20</v>
      </c>
      <c r="D645" s="34" t="str">
        <f t="shared" si="80"/>
        <v>ASET</v>
      </c>
      <c r="E645" s="177">
        <v>20</v>
      </c>
      <c r="F645" s="137">
        <f t="shared" si="81"/>
        <v>20</v>
      </c>
      <c r="G645" s="148" t="str">
        <f>IF(VLOOKUP($A645,HourEndingOutage!$B$3:$F$746,5,0)="Outage","Outage","")</f>
        <v/>
      </c>
      <c r="H645" s="134">
        <f t="shared" si="82"/>
        <v>120</v>
      </c>
      <c r="I645" s="148" t="str">
        <f t="shared" si="83"/>
        <v/>
      </c>
      <c r="J645" s="148" t="str">
        <f t="shared" si="84"/>
        <v/>
      </c>
      <c r="K645" s="134" t="str">
        <f t="shared" si="85"/>
        <v/>
      </c>
      <c r="L645" s="134">
        <f t="shared" si="86"/>
        <v>0</v>
      </c>
    </row>
    <row r="646" spans="1:12" x14ac:dyDescent="0.25">
      <c r="A646" s="15">
        <v>645</v>
      </c>
      <c r="B646" s="16">
        <f t="shared" si="87"/>
        <v>44588</v>
      </c>
      <c r="C646" s="15">
        <v>21</v>
      </c>
      <c r="D646" s="34" t="str">
        <f t="shared" si="80"/>
        <v>ASET</v>
      </c>
      <c r="E646" s="177">
        <v>20</v>
      </c>
      <c r="F646" s="137">
        <f t="shared" si="81"/>
        <v>20</v>
      </c>
      <c r="G646" s="148" t="str">
        <f>IF(VLOOKUP($A646,HourEndingOutage!$B$3:$F$746,5,0)="Outage","Outage","")</f>
        <v/>
      </c>
      <c r="H646" s="134">
        <f t="shared" si="82"/>
        <v>120</v>
      </c>
      <c r="I646" s="148" t="str">
        <f t="shared" si="83"/>
        <v/>
      </c>
      <c r="J646" s="148" t="str">
        <f t="shared" si="84"/>
        <v/>
      </c>
      <c r="K646" s="134" t="str">
        <f t="shared" si="85"/>
        <v/>
      </c>
      <c r="L646" s="134">
        <f t="shared" si="86"/>
        <v>0</v>
      </c>
    </row>
    <row r="647" spans="1:12" x14ac:dyDescent="0.25">
      <c r="A647" s="15">
        <v>646</v>
      </c>
      <c r="B647" s="16">
        <f t="shared" si="87"/>
        <v>44588</v>
      </c>
      <c r="C647" s="15">
        <v>22</v>
      </c>
      <c r="D647" s="34" t="str">
        <f t="shared" si="80"/>
        <v>ASET</v>
      </c>
      <c r="E647" s="177">
        <v>20</v>
      </c>
      <c r="F647" s="137">
        <f t="shared" si="81"/>
        <v>20</v>
      </c>
      <c r="G647" s="148" t="str">
        <f>IF(VLOOKUP($A647,HourEndingOutage!$B$3:$F$746,5,0)="Outage","Outage","")</f>
        <v/>
      </c>
      <c r="H647" s="134">
        <f t="shared" si="82"/>
        <v>120</v>
      </c>
      <c r="I647" s="148" t="str">
        <f t="shared" si="83"/>
        <v/>
      </c>
      <c r="J647" s="148" t="str">
        <f t="shared" si="84"/>
        <v/>
      </c>
      <c r="K647" s="134" t="str">
        <f t="shared" si="85"/>
        <v/>
      </c>
      <c r="L647" s="134">
        <f t="shared" si="86"/>
        <v>0</v>
      </c>
    </row>
    <row r="648" spans="1:12" x14ac:dyDescent="0.25">
      <c r="A648" s="15">
        <v>647</v>
      </c>
      <c r="B648" s="16">
        <f t="shared" si="87"/>
        <v>44588</v>
      </c>
      <c r="C648" s="15">
        <v>23</v>
      </c>
      <c r="D648" s="34" t="str">
        <f t="shared" si="80"/>
        <v>ASET</v>
      </c>
      <c r="E648" s="177">
        <v>20</v>
      </c>
      <c r="F648" s="137">
        <f t="shared" si="81"/>
        <v>20</v>
      </c>
      <c r="G648" s="148" t="str">
        <f>IF(VLOOKUP($A648,HourEndingOutage!$B$3:$F$746,5,0)="Outage","Outage","")</f>
        <v/>
      </c>
      <c r="H648" s="134">
        <f t="shared" si="82"/>
        <v>120</v>
      </c>
      <c r="I648" s="148" t="str">
        <f t="shared" si="83"/>
        <v/>
      </c>
      <c r="J648" s="148" t="str">
        <f t="shared" si="84"/>
        <v/>
      </c>
      <c r="K648" s="134" t="str">
        <f t="shared" si="85"/>
        <v/>
      </c>
      <c r="L648" s="134">
        <f t="shared" si="86"/>
        <v>0</v>
      </c>
    </row>
    <row r="649" spans="1:12" x14ac:dyDescent="0.25">
      <c r="A649" s="15">
        <v>648</v>
      </c>
      <c r="B649" s="16">
        <f t="shared" si="87"/>
        <v>44588</v>
      </c>
      <c r="C649" s="15">
        <v>24</v>
      </c>
      <c r="D649" s="34" t="str">
        <f t="shared" si="80"/>
        <v>ASET</v>
      </c>
      <c r="E649" s="177">
        <v>20</v>
      </c>
      <c r="F649" s="137">
        <f t="shared" si="81"/>
        <v>20</v>
      </c>
      <c r="G649" s="148" t="str">
        <f>IF(VLOOKUP($A649,HourEndingOutage!$B$3:$F$746,5,0)="Outage","Outage","")</f>
        <v/>
      </c>
      <c r="H649" s="134">
        <f t="shared" si="82"/>
        <v>120</v>
      </c>
      <c r="I649" s="148" t="str">
        <f t="shared" si="83"/>
        <v/>
      </c>
      <c r="J649" s="148" t="str">
        <f t="shared" si="84"/>
        <v/>
      </c>
      <c r="K649" s="134" t="str">
        <f t="shared" si="85"/>
        <v/>
      </c>
      <c r="L649" s="134">
        <f t="shared" si="86"/>
        <v>0</v>
      </c>
    </row>
    <row r="650" spans="1:12" x14ac:dyDescent="0.25">
      <c r="A650" s="15">
        <v>649</v>
      </c>
      <c r="B650" s="16">
        <f t="shared" si="87"/>
        <v>44589</v>
      </c>
      <c r="C650" s="15">
        <v>1</v>
      </c>
      <c r="D650" s="34" t="str">
        <f t="shared" si="80"/>
        <v>ASET</v>
      </c>
      <c r="E650" s="177">
        <v>20</v>
      </c>
      <c r="F650" s="137">
        <f t="shared" si="81"/>
        <v>20</v>
      </c>
      <c r="G650" s="148" t="str">
        <f>IF(VLOOKUP($A650,HourEndingOutage!$B$3:$F$746,5,0)="Outage","Outage","")</f>
        <v/>
      </c>
      <c r="H650" s="134">
        <f t="shared" si="82"/>
        <v>120</v>
      </c>
      <c r="I650" s="148" t="str">
        <f t="shared" si="83"/>
        <v/>
      </c>
      <c r="J650" s="148" t="str">
        <f t="shared" si="84"/>
        <v/>
      </c>
      <c r="K650" s="134" t="str">
        <f t="shared" si="85"/>
        <v/>
      </c>
      <c r="L650" s="134">
        <f t="shared" si="86"/>
        <v>0</v>
      </c>
    </row>
    <row r="651" spans="1:12" x14ac:dyDescent="0.25">
      <c r="A651" s="15">
        <v>650</v>
      </c>
      <c r="B651" s="16">
        <f t="shared" si="87"/>
        <v>44589</v>
      </c>
      <c r="C651" s="15">
        <v>2</v>
      </c>
      <c r="D651" s="34" t="str">
        <f t="shared" si="80"/>
        <v>ASET</v>
      </c>
      <c r="E651" s="177">
        <v>20</v>
      </c>
      <c r="F651" s="137">
        <f t="shared" si="81"/>
        <v>20</v>
      </c>
      <c r="G651" s="148" t="str">
        <f>IF(VLOOKUP($A651,HourEndingOutage!$B$3:$F$746,5,0)="Outage","Outage","")</f>
        <v/>
      </c>
      <c r="H651" s="134">
        <f t="shared" si="82"/>
        <v>120</v>
      </c>
      <c r="I651" s="148" t="str">
        <f t="shared" si="83"/>
        <v/>
      </c>
      <c r="J651" s="148" t="str">
        <f t="shared" si="84"/>
        <v/>
      </c>
      <c r="K651" s="134" t="str">
        <f t="shared" si="85"/>
        <v/>
      </c>
      <c r="L651" s="134">
        <f t="shared" si="86"/>
        <v>0</v>
      </c>
    </row>
    <row r="652" spans="1:12" x14ac:dyDescent="0.25">
      <c r="A652" s="15">
        <v>651</v>
      </c>
      <c r="B652" s="16">
        <f t="shared" si="87"/>
        <v>44589</v>
      </c>
      <c r="C652" s="15">
        <v>3</v>
      </c>
      <c r="D652" s="34" t="str">
        <f t="shared" si="80"/>
        <v>ASET</v>
      </c>
      <c r="E652" s="177">
        <v>20</v>
      </c>
      <c r="F652" s="137">
        <f t="shared" si="81"/>
        <v>20</v>
      </c>
      <c r="G652" s="148" t="str">
        <f>IF(VLOOKUP($A652,HourEndingOutage!$B$3:$F$746,5,0)="Outage","Outage","")</f>
        <v/>
      </c>
      <c r="H652" s="134">
        <f t="shared" si="82"/>
        <v>120</v>
      </c>
      <c r="I652" s="148" t="str">
        <f t="shared" si="83"/>
        <v/>
      </c>
      <c r="J652" s="148" t="str">
        <f t="shared" si="84"/>
        <v/>
      </c>
      <c r="K652" s="134" t="str">
        <f t="shared" si="85"/>
        <v/>
      </c>
      <c r="L652" s="134">
        <f t="shared" si="86"/>
        <v>0</v>
      </c>
    </row>
    <row r="653" spans="1:12" x14ac:dyDescent="0.25">
      <c r="A653" s="15">
        <v>652</v>
      </c>
      <c r="B653" s="16">
        <f t="shared" si="87"/>
        <v>44589</v>
      </c>
      <c r="C653" s="15">
        <v>4</v>
      </c>
      <c r="D653" s="34" t="str">
        <f t="shared" si="80"/>
        <v>ASET</v>
      </c>
      <c r="E653" s="177">
        <v>20</v>
      </c>
      <c r="F653" s="137">
        <f t="shared" si="81"/>
        <v>20</v>
      </c>
      <c r="G653" s="148" t="str">
        <f>IF(VLOOKUP($A653,HourEndingOutage!$B$3:$F$746,5,0)="Outage","Outage","")</f>
        <v/>
      </c>
      <c r="H653" s="134">
        <f t="shared" si="82"/>
        <v>120</v>
      </c>
      <c r="I653" s="148" t="str">
        <f t="shared" si="83"/>
        <v/>
      </c>
      <c r="J653" s="148" t="str">
        <f t="shared" si="84"/>
        <v/>
      </c>
      <c r="K653" s="134" t="str">
        <f t="shared" si="85"/>
        <v/>
      </c>
      <c r="L653" s="134">
        <f t="shared" si="86"/>
        <v>0</v>
      </c>
    </row>
    <row r="654" spans="1:12" x14ac:dyDescent="0.25">
      <c r="A654" s="15">
        <v>653</v>
      </c>
      <c r="B654" s="16">
        <f t="shared" si="87"/>
        <v>44589</v>
      </c>
      <c r="C654" s="15">
        <v>5</v>
      </c>
      <c r="D654" s="34" t="str">
        <f t="shared" si="80"/>
        <v>ASET</v>
      </c>
      <c r="E654" s="177">
        <v>20</v>
      </c>
      <c r="F654" s="137">
        <f t="shared" si="81"/>
        <v>20</v>
      </c>
      <c r="G654" s="148" t="str">
        <f>IF(VLOOKUP($A654,HourEndingOutage!$B$3:$F$746,5,0)="Outage","Outage","")</f>
        <v/>
      </c>
      <c r="H654" s="134">
        <f t="shared" si="82"/>
        <v>120</v>
      </c>
      <c r="I654" s="148" t="str">
        <f t="shared" si="83"/>
        <v/>
      </c>
      <c r="J654" s="148" t="str">
        <f t="shared" si="84"/>
        <v/>
      </c>
      <c r="K654" s="134" t="str">
        <f t="shared" si="85"/>
        <v/>
      </c>
      <c r="L654" s="134">
        <f t="shared" si="86"/>
        <v>0</v>
      </c>
    </row>
    <row r="655" spans="1:12" x14ac:dyDescent="0.25">
      <c r="A655" s="15">
        <v>654</v>
      </c>
      <c r="B655" s="16">
        <f t="shared" si="87"/>
        <v>44589</v>
      </c>
      <c r="C655" s="15">
        <v>6</v>
      </c>
      <c r="D655" s="34" t="str">
        <f t="shared" si="80"/>
        <v>ASET</v>
      </c>
      <c r="E655" s="177">
        <v>20</v>
      </c>
      <c r="F655" s="137">
        <f t="shared" si="81"/>
        <v>20</v>
      </c>
      <c r="G655" s="148" t="str">
        <f>IF(VLOOKUP($A655,HourEndingOutage!$B$3:$F$746,5,0)="Outage","Outage","")</f>
        <v/>
      </c>
      <c r="H655" s="134">
        <f t="shared" si="82"/>
        <v>120</v>
      </c>
      <c r="I655" s="148" t="str">
        <f t="shared" si="83"/>
        <v/>
      </c>
      <c r="J655" s="148" t="str">
        <f t="shared" si="84"/>
        <v/>
      </c>
      <c r="K655" s="134" t="str">
        <f t="shared" si="85"/>
        <v/>
      </c>
      <c r="L655" s="134">
        <f t="shared" si="86"/>
        <v>0</v>
      </c>
    </row>
    <row r="656" spans="1:12" x14ac:dyDescent="0.25">
      <c r="A656" s="15">
        <v>655</v>
      </c>
      <c r="B656" s="16">
        <f t="shared" si="87"/>
        <v>44589</v>
      </c>
      <c r="C656" s="15">
        <v>7</v>
      </c>
      <c r="D656" s="34" t="str">
        <f t="shared" si="80"/>
        <v>ASET</v>
      </c>
      <c r="E656" s="177">
        <v>20</v>
      </c>
      <c r="F656" s="137">
        <f t="shared" si="81"/>
        <v>20</v>
      </c>
      <c r="G656" s="148" t="str">
        <f>IF(VLOOKUP($A656,HourEndingOutage!$B$3:$F$746,5,0)="Outage","Outage","")</f>
        <v/>
      </c>
      <c r="H656" s="134">
        <f t="shared" si="82"/>
        <v>120</v>
      </c>
      <c r="I656" s="148" t="str">
        <f t="shared" si="83"/>
        <v/>
      </c>
      <c r="J656" s="148" t="str">
        <f t="shared" si="84"/>
        <v/>
      </c>
      <c r="K656" s="134" t="str">
        <f t="shared" si="85"/>
        <v/>
      </c>
      <c r="L656" s="134">
        <f t="shared" si="86"/>
        <v>0</v>
      </c>
    </row>
    <row r="657" spans="1:12" x14ac:dyDescent="0.25">
      <c r="A657" s="15">
        <v>656</v>
      </c>
      <c r="B657" s="16">
        <f t="shared" si="87"/>
        <v>44589</v>
      </c>
      <c r="C657" s="15">
        <v>8</v>
      </c>
      <c r="D657" s="34" t="str">
        <f t="shared" si="80"/>
        <v>ASET</v>
      </c>
      <c r="E657" s="177">
        <v>20</v>
      </c>
      <c r="F657" s="137">
        <f t="shared" si="81"/>
        <v>20</v>
      </c>
      <c r="G657" s="148" t="str">
        <f>IF(VLOOKUP($A657,HourEndingOutage!$B$3:$F$746,5,0)="Outage","Outage","")</f>
        <v/>
      </c>
      <c r="H657" s="134">
        <f t="shared" si="82"/>
        <v>120</v>
      </c>
      <c r="I657" s="148" t="str">
        <f t="shared" si="83"/>
        <v/>
      </c>
      <c r="J657" s="148" t="str">
        <f t="shared" si="84"/>
        <v/>
      </c>
      <c r="K657" s="134" t="str">
        <f t="shared" si="85"/>
        <v/>
      </c>
      <c r="L657" s="134">
        <f t="shared" si="86"/>
        <v>0</v>
      </c>
    </row>
    <row r="658" spans="1:12" x14ac:dyDescent="0.25">
      <c r="A658" s="15">
        <v>657</v>
      </c>
      <c r="B658" s="16">
        <f t="shared" si="87"/>
        <v>44589</v>
      </c>
      <c r="C658" s="15">
        <v>9</v>
      </c>
      <c r="D658" s="34" t="str">
        <f t="shared" si="80"/>
        <v>ASET</v>
      </c>
      <c r="E658" s="177">
        <v>20</v>
      </c>
      <c r="F658" s="137">
        <f t="shared" si="81"/>
        <v>20</v>
      </c>
      <c r="G658" s="148" t="str">
        <f>IF(VLOOKUP($A658,HourEndingOutage!$B$3:$F$746,5,0)="Outage","Outage","")</f>
        <v/>
      </c>
      <c r="H658" s="134">
        <f t="shared" si="82"/>
        <v>120</v>
      </c>
      <c r="I658" s="148" t="str">
        <f t="shared" si="83"/>
        <v/>
      </c>
      <c r="J658" s="148" t="str">
        <f t="shared" si="84"/>
        <v/>
      </c>
      <c r="K658" s="134" t="str">
        <f t="shared" si="85"/>
        <v/>
      </c>
      <c r="L658" s="134">
        <f t="shared" si="86"/>
        <v>0</v>
      </c>
    </row>
    <row r="659" spans="1:12" x14ac:dyDescent="0.25">
      <c r="A659" s="15">
        <v>658</v>
      </c>
      <c r="B659" s="16">
        <f t="shared" si="87"/>
        <v>44589</v>
      </c>
      <c r="C659" s="15">
        <v>10</v>
      </c>
      <c r="D659" s="34" t="str">
        <f t="shared" si="80"/>
        <v>ASET</v>
      </c>
      <c r="E659" s="177">
        <v>20</v>
      </c>
      <c r="F659" s="137">
        <f t="shared" si="81"/>
        <v>20</v>
      </c>
      <c r="G659" s="148" t="str">
        <f>IF(VLOOKUP($A659,HourEndingOutage!$B$3:$F$746,5,0)="Outage","Outage","")</f>
        <v/>
      </c>
      <c r="H659" s="134">
        <f t="shared" si="82"/>
        <v>120</v>
      </c>
      <c r="I659" s="148" t="str">
        <f t="shared" si="83"/>
        <v/>
      </c>
      <c r="J659" s="148" t="str">
        <f t="shared" si="84"/>
        <v/>
      </c>
      <c r="K659" s="134" t="str">
        <f t="shared" si="85"/>
        <v/>
      </c>
      <c r="L659" s="134">
        <f t="shared" si="86"/>
        <v>0</v>
      </c>
    </row>
    <row r="660" spans="1:12" x14ac:dyDescent="0.25">
      <c r="A660" s="15">
        <v>659</v>
      </c>
      <c r="B660" s="16">
        <f t="shared" si="87"/>
        <v>44589</v>
      </c>
      <c r="C660" s="15">
        <v>11</v>
      </c>
      <c r="D660" s="34" t="str">
        <f t="shared" si="80"/>
        <v>ASET</v>
      </c>
      <c r="E660" s="177">
        <v>20</v>
      </c>
      <c r="F660" s="137">
        <f t="shared" si="81"/>
        <v>20</v>
      </c>
      <c r="G660" s="148" t="str">
        <f>IF(VLOOKUP($A660,HourEndingOutage!$B$3:$F$746,5,0)="Outage","Outage","")</f>
        <v/>
      </c>
      <c r="H660" s="134">
        <f t="shared" si="82"/>
        <v>120</v>
      </c>
      <c r="I660" s="148" t="str">
        <f t="shared" si="83"/>
        <v/>
      </c>
      <c r="J660" s="148" t="str">
        <f t="shared" si="84"/>
        <v/>
      </c>
      <c r="K660" s="134" t="str">
        <f t="shared" si="85"/>
        <v/>
      </c>
      <c r="L660" s="134">
        <f t="shared" si="86"/>
        <v>0</v>
      </c>
    </row>
    <row r="661" spans="1:12" x14ac:dyDescent="0.25">
      <c r="A661" s="15">
        <v>660</v>
      </c>
      <c r="B661" s="16">
        <f t="shared" si="87"/>
        <v>44589</v>
      </c>
      <c r="C661" s="15">
        <v>12</v>
      </c>
      <c r="D661" s="34" t="str">
        <f t="shared" si="80"/>
        <v>ASET</v>
      </c>
      <c r="E661" s="177">
        <v>20</v>
      </c>
      <c r="F661" s="137">
        <f t="shared" si="81"/>
        <v>20</v>
      </c>
      <c r="G661" s="148" t="str">
        <f>IF(VLOOKUP($A661,HourEndingOutage!$B$3:$F$746,5,0)="Outage","Outage","")</f>
        <v/>
      </c>
      <c r="H661" s="134">
        <f t="shared" si="82"/>
        <v>120</v>
      </c>
      <c r="I661" s="148" t="str">
        <f t="shared" si="83"/>
        <v/>
      </c>
      <c r="J661" s="148" t="str">
        <f t="shared" si="84"/>
        <v/>
      </c>
      <c r="K661" s="134" t="str">
        <f t="shared" si="85"/>
        <v/>
      </c>
      <c r="L661" s="134">
        <f t="shared" si="86"/>
        <v>0</v>
      </c>
    </row>
    <row r="662" spans="1:12" x14ac:dyDescent="0.25">
      <c r="A662" s="15">
        <v>661</v>
      </c>
      <c r="B662" s="16">
        <f t="shared" si="87"/>
        <v>44589</v>
      </c>
      <c r="C662" s="15">
        <v>13</v>
      </c>
      <c r="D662" s="34" t="str">
        <f t="shared" si="80"/>
        <v>ASET</v>
      </c>
      <c r="E662" s="177">
        <v>20</v>
      </c>
      <c r="F662" s="137">
        <f t="shared" si="81"/>
        <v>20</v>
      </c>
      <c r="G662" s="148" t="str">
        <f>IF(VLOOKUP($A662,HourEndingOutage!$B$3:$F$746,5,0)="Outage","Outage","")</f>
        <v/>
      </c>
      <c r="H662" s="134">
        <f t="shared" si="82"/>
        <v>120</v>
      </c>
      <c r="I662" s="148" t="str">
        <f t="shared" si="83"/>
        <v/>
      </c>
      <c r="J662" s="148" t="str">
        <f t="shared" si="84"/>
        <v/>
      </c>
      <c r="K662" s="134" t="str">
        <f t="shared" si="85"/>
        <v/>
      </c>
      <c r="L662" s="134">
        <f t="shared" si="86"/>
        <v>0</v>
      </c>
    </row>
    <row r="663" spans="1:12" x14ac:dyDescent="0.25">
      <c r="A663" s="15">
        <v>662</v>
      </c>
      <c r="B663" s="16">
        <f t="shared" si="87"/>
        <v>44589</v>
      </c>
      <c r="C663" s="15">
        <v>14</v>
      </c>
      <c r="D663" s="34" t="str">
        <f t="shared" si="80"/>
        <v>ASET</v>
      </c>
      <c r="E663" s="177">
        <v>20</v>
      </c>
      <c r="F663" s="137">
        <f t="shared" si="81"/>
        <v>20</v>
      </c>
      <c r="G663" s="148" t="str">
        <f>IF(VLOOKUP($A663,HourEndingOutage!$B$3:$F$746,5,0)="Outage","Outage","")</f>
        <v/>
      </c>
      <c r="H663" s="134">
        <f t="shared" si="82"/>
        <v>120</v>
      </c>
      <c r="I663" s="148" t="str">
        <f t="shared" si="83"/>
        <v/>
      </c>
      <c r="J663" s="148" t="str">
        <f t="shared" si="84"/>
        <v/>
      </c>
      <c r="K663" s="134" t="str">
        <f t="shared" si="85"/>
        <v/>
      </c>
      <c r="L663" s="134">
        <f t="shared" si="86"/>
        <v>0</v>
      </c>
    </row>
    <row r="664" spans="1:12" x14ac:dyDescent="0.25">
      <c r="A664" s="15">
        <v>663</v>
      </c>
      <c r="B664" s="16">
        <f t="shared" si="87"/>
        <v>44589</v>
      </c>
      <c r="C664" s="15">
        <v>15</v>
      </c>
      <c r="D664" s="34" t="str">
        <f t="shared" si="80"/>
        <v>ASET</v>
      </c>
      <c r="E664" s="177">
        <v>20</v>
      </c>
      <c r="F664" s="137">
        <f t="shared" si="81"/>
        <v>20</v>
      </c>
      <c r="G664" s="148" t="str">
        <f>IF(VLOOKUP($A664,HourEndingOutage!$B$3:$F$746,5,0)="Outage","Outage","")</f>
        <v/>
      </c>
      <c r="H664" s="134">
        <f t="shared" si="82"/>
        <v>120</v>
      </c>
      <c r="I664" s="148" t="str">
        <f t="shared" si="83"/>
        <v/>
      </c>
      <c r="J664" s="148" t="str">
        <f t="shared" si="84"/>
        <v/>
      </c>
      <c r="K664" s="134" t="str">
        <f t="shared" si="85"/>
        <v/>
      </c>
      <c r="L664" s="134">
        <f t="shared" si="86"/>
        <v>0</v>
      </c>
    </row>
    <row r="665" spans="1:12" x14ac:dyDescent="0.25">
      <c r="A665" s="15">
        <v>664</v>
      </c>
      <c r="B665" s="16">
        <f t="shared" si="87"/>
        <v>44589</v>
      </c>
      <c r="C665" s="15">
        <v>16</v>
      </c>
      <c r="D665" s="34" t="str">
        <f t="shared" si="80"/>
        <v>ASET</v>
      </c>
      <c r="E665" s="177">
        <v>20</v>
      </c>
      <c r="F665" s="137">
        <f t="shared" si="81"/>
        <v>20</v>
      </c>
      <c r="G665" s="148" t="str">
        <f>IF(VLOOKUP($A665,HourEndingOutage!$B$3:$F$746,5,0)="Outage","Outage","")</f>
        <v/>
      </c>
      <c r="H665" s="134">
        <f t="shared" si="82"/>
        <v>120</v>
      </c>
      <c r="I665" s="148" t="str">
        <f t="shared" si="83"/>
        <v/>
      </c>
      <c r="J665" s="148" t="str">
        <f t="shared" si="84"/>
        <v/>
      </c>
      <c r="K665" s="134" t="str">
        <f t="shared" si="85"/>
        <v/>
      </c>
      <c r="L665" s="134">
        <f t="shared" si="86"/>
        <v>0</v>
      </c>
    </row>
    <row r="666" spans="1:12" x14ac:dyDescent="0.25">
      <c r="A666" s="15">
        <v>665</v>
      </c>
      <c r="B666" s="16">
        <f t="shared" si="87"/>
        <v>44589</v>
      </c>
      <c r="C666" s="15">
        <v>17</v>
      </c>
      <c r="D666" s="34" t="str">
        <f t="shared" si="80"/>
        <v>ASET</v>
      </c>
      <c r="E666" s="177">
        <v>20</v>
      </c>
      <c r="F666" s="137">
        <f t="shared" si="81"/>
        <v>20</v>
      </c>
      <c r="G666" s="148" t="str">
        <f>IF(VLOOKUP($A666,HourEndingOutage!$B$3:$F$746,5,0)="Outage","Outage","")</f>
        <v/>
      </c>
      <c r="H666" s="134">
        <f t="shared" si="82"/>
        <v>120</v>
      </c>
      <c r="I666" s="148" t="str">
        <f t="shared" si="83"/>
        <v/>
      </c>
      <c r="J666" s="148" t="str">
        <f t="shared" si="84"/>
        <v/>
      </c>
      <c r="K666" s="134" t="str">
        <f t="shared" si="85"/>
        <v/>
      </c>
      <c r="L666" s="134">
        <f t="shared" si="86"/>
        <v>0</v>
      </c>
    </row>
    <row r="667" spans="1:12" x14ac:dyDescent="0.25">
      <c r="A667" s="15">
        <v>666</v>
      </c>
      <c r="B667" s="16">
        <f t="shared" si="87"/>
        <v>44589</v>
      </c>
      <c r="C667" s="15">
        <v>18</v>
      </c>
      <c r="D667" s="34" t="str">
        <f t="shared" si="80"/>
        <v>ASET</v>
      </c>
      <c r="E667" s="177">
        <v>20</v>
      </c>
      <c r="F667" s="137">
        <f t="shared" si="81"/>
        <v>20</v>
      </c>
      <c r="G667" s="148" t="str">
        <f>IF(VLOOKUP($A667,HourEndingOutage!$B$3:$F$746,5,0)="Outage","Outage","")</f>
        <v/>
      </c>
      <c r="H667" s="134">
        <f t="shared" si="82"/>
        <v>120</v>
      </c>
      <c r="I667" s="148" t="str">
        <f t="shared" si="83"/>
        <v/>
      </c>
      <c r="J667" s="148" t="str">
        <f t="shared" si="84"/>
        <v/>
      </c>
      <c r="K667" s="134" t="str">
        <f t="shared" si="85"/>
        <v/>
      </c>
      <c r="L667" s="134">
        <f t="shared" si="86"/>
        <v>0</v>
      </c>
    </row>
    <row r="668" spans="1:12" x14ac:dyDescent="0.25">
      <c r="A668" s="15">
        <v>667</v>
      </c>
      <c r="B668" s="16">
        <f t="shared" si="87"/>
        <v>44589</v>
      </c>
      <c r="C668" s="15">
        <v>19</v>
      </c>
      <c r="D668" s="34" t="str">
        <f t="shared" si="80"/>
        <v>ASET</v>
      </c>
      <c r="E668" s="177">
        <v>20</v>
      </c>
      <c r="F668" s="137">
        <f t="shared" si="81"/>
        <v>20</v>
      </c>
      <c r="G668" s="148" t="str">
        <f>IF(VLOOKUP($A668,HourEndingOutage!$B$3:$F$746,5,0)="Outage","Outage","")</f>
        <v/>
      </c>
      <c r="H668" s="134">
        <f t="shared" si="82"/>
        <v>120</v>
      </c>
      <c r="I668" s="148" t="str">
        <f t="shared" si="83"/>
        <v/>
      </c>
      <c r="J668" s="148" t="str">
        <f t="shared" si="84"/>
        <v/>
      </c>
      <c r="K668" s="134" t="str">
        <f t="shared" si="85"/>
        <v/>
      </c>
      <c r="L668" s="134">
        <f t="shared" si="86"/>
        <v>0</v>
      </c>
    </row>
    <row r="669" spans="1:12" x14ac:dyDescent="0.25">
      <c r="A669" s="15">
        <v>668</v>
      </c>
      <c r="B669" s="16">
        <f t="shared" si="87"/>
        <v>44589</v>
      </c>
      <c r="C669" s="15">
        <v>20</v>
      </c>
      <c r="D669" s="34" t="str">
        <f t="shared" si="80"/>
        <v>ASET</v>
      </c>
      <c r="E669" s="177">
        <v>20</v>
      </c>
      <c r="F669" s="137">
        <f t="shared" si="81"/>
        <v>20</v>
      </c>
      <c r="G669" s="148" t="str">
        <f>IF(VLOOKUP($A669,HourEndingOutage!$B$3:$F$746,5,0)="Outage","Outage","")</f>
        <v/>
      </c>
      <c r="H669" s="134">
        <f t="shared" si="82"/>
        <v>120</v>
      </c>
      <c r="I669" s="148" t="str">
        <f t="shared" si="83"/>
        <v/>
      </c>
      <c r="J669" s="148" t="str">
        <f t="shared" si="84"/>
        <v/>
      </c>
      <c r="K669" s="134" t="str">
        <f t="shared" si="85"/>
        <v/>
      </c>
      <c r="L669" s="134">
        <f t="shared" si="86"/>
        <v>0</v>
      </c>
    </row>
    <row r="670" spans="1:12" x14ac:dyDescent="0.25">
      <c r="A670" s="15">
        <v>669</v>
      </c>
      <c r="B670" s="16">
        <f t="shared" si="87"/>
        <v>44589</v>
      </c>
      <c r="C670" s="15">
        <v>21</v>
      </c>
      <c r="D670" s="34" t="str">
        <f t="shared" si="80"/>
        <v>ASET</v>
      </c>
      <c r="E670" s="177">
        <v>20</v>
      </c>
      <c r="F670" s="137">
        <f t="shared" si="81"/>
        <v>20</v>
      </c>
      <c r="G670" s="148" t="str">
        <f>IF(VLOOKUP($A670,HourEndingOutage!$B$3:$F$746,5,0)="Outage","Outage","")</f>
        <v/>
      </c>
      <c r="H670" s="134">
        <f t="shared" si="82"/>
        <v>120</v>
      </c>
      <c r="I670" s="148" t="str">
        <f t="shared" si="83"/>
        <v/>
      </c>
      <c r="J670" s="148" t="str">
        <f t="shared" si="84"/>
        <v/>
      </c>
      <c r="K670" s="134" t="str">
        <f t="shared" si="85"/>
        <v/>
      </c>
      <c r="L670" s="134">
        <f t="shared" si="86"/>
        <v>0</v>
      </c>
    </row>
    <row r="671" spans="1:12" x14ac:dyDescent="0.25">
      <c r="A671" s="15">
        <v>670</v>
      </c>
      <c r="B671" s="16">
        <f t="shared" si="87"/>
        <v>44589</v>
      </c>
      <c r="C671" s="15">
        <v>22</v>
      </c>
      <c r="D671" s="34" t="str">
        <f t="shared" si="80"/>
        <v>ASET</v>
      </c>
      <c r="E671" s="177">
        <v>20</v>
      </c>
      <c r="F671" s="137">
        <f t="shared" si="81"/>
        <v>20</v>
      </c>
      <c r="G671" s="148" t="str">
        <f>IF(VLOOKUP($A671,HourEndingOutage!$B$3:$F$746,5,0)="Outage","Outage","")</f>
        <v/>
      </c>
      <c r="H671" s="134">
        <f t="shared" si="82"/>
        <v>120</v>
      </c>
      <c r="I671" s="148" t="str">
        <f t="shared" si="83"/>
        <v/>
      </c>
      <c r="J671" s="148" t="str">
        <f t="shared" si="84"/>
        <v/>
      </c>
      <c r="K671" s="134" t="str">
        <f t="shared" si="85"/>
        <v/>
      </c>
      <c r="L671" s="134">
        <f t="shared" si="86"/>
        <v>0</v>
      </c>
    </row>
    <row r="672" spans="1:12" x14ac:dyDescent="0.25">
      <c r="A672" s="15">
        <v>671</v>
      </c>
      <c r="B672" s="16">
        <f t="shared" si="87"/>
        <v>44589</v>
      </c>
      <c r="C672" s="15">
        <v>23</v>
      </c>
      <c r="D672" s="34" t="str">
        <f t="shared" si="80"/>
        <v>ASET</v>
      </c>
      <c r="E672" s="177">
        <v>20</v>
      </c>
      <c r="F672" s="137">
        <f t="shared" si="81"/>
        <v>20</v>
      </c>
      <c r="G672" s="148" t="str">
        <f>IF(VLOOKUP($A672,HourEndingOutage!$B$3:$F$746,5,0)="Outage","Outage","")</f>
        <v/>
      </c>
      <c r="H672" s="134">
        <f t="shared" si="82"/>
        <v>120</v>
      </c>
      <c r="I672" s="148" t="str">
        <f t="shared" si="83"/>
        <v/>
      </c>
      <c r="J672" s="148" t="str">
        <f t="shared" si="84"/>
        <v/>
      </c>
      <c r="K672" s="134" t="str">
        <f t="shared" si="85"/>
        <v/>
      </c>
      <c r="L672" s="134">
        <f t="shared" si="86"/>
        <v>0</v>
      </c>
    </row>
    <row r="673" spans="1:12" x14ac:dyDescent="0.25">
      <c r="A673" s="15">
        <v>672</v>
      </c>
      <c r="B673" s="16">
        <f t="shared" si="87"/>
        <v>44589</v>
      </c>
      <c r="C673" s="15">
        <v>24</v>
      </c>
      <c r="D673" s="34" t="str">
        <f t="shared" si="80"/>
        <v>ASET</v>
      </c>
      <c r="E673" s="177">
        <v>20</v>
      </c>
      <c r="F673" s="137">
        <f t="shared" si="81"/>
        <v>20</v>
      </c>
      <c r="G673" s="148" t="str">
        <f>IF(VLOOKUP($A673,HourEndingOutage!$B$3:$F$746,5,0)="Outage","Outage","")</f>
        <v/>
      </c>
      <c r="H673" s="134">
        <f t="shared" si="82"/>
        <v>120</v>
      </c>
      <c r="I673" s="148" t="str">
        <f t="shared" si="83"/>
        <v/>
      </c>
      <c r="J673" s="148" t="str">
        <f t="shared" si="84"/>
        <v/>
      </c>
      <c r="K673" s="134" t="str">
        <f t="shared" si="85"/>
        <v/>
      </c>
      <c r="L673" s="134">
        <f t="shared" si="86"/>
        <v>0</v>
      </c>
    </row>
    <row r="674" spans="1:12" x14ac:dyDescent="0.25">
      <c r="A674" s="15">
        <v>673</v>
      </c>
      <c r="B674" s="16">
        <f t="shared" si="87"/>
        <v>44590</v>
      </c>
      <c r="C674" s="15">
        <v>1</v>
      </c>
      <c r="D674" s="34" t="str">
        <f t="shared" si="80"/>
        <v>ASET</v>
      </c>
      <c r="E674" s="177">
        <v>20</v>
      </c>
      <c r="F674" s="137">
        <f t="shared" si="81"/>
        <v>20</v>
      </c>
      <c r="G674" s="148" t="str">
        <f>IF(VLOOKUP($A674,HourEndingOutage!$B$3:$F$746,5,0)="Outage","Outage","")</f>
        <v/>
      </c>
      <c r="H674" s="134">
        <f t="shared" si="82"/>
        <v>120</v>
      </c>
      <c r="I674" s="148" t="str">
        <f t="shared" si="83"/>
        <v/>
      </c>
      <c r="J674" s="148" t="str">
        <f t="shared" si="84"/>
        <v/>
      </c>
      <c r="K674" s="134" t="str">
        <f t="shared" si="85"/>
        <v/>
      </c>
      <c r="L674" s="134">
        <f t="shared" si="86"/>
        <v>0</v>
      </c>
    </row>
    <row r="675" spans="1:12" x14ac:dyDescent="0.25">
      <c r="A675" s="15">
        <v>674</v>
      </c>
      <c r="B675" s="16">
        <f t="shared" si="87"/>
        <v>44590</v>
      </c>
      <c r="C675" s="15">
        <v>2</v>
      </c>
      <c r="D675" s="34" t="str">
        <f t="shared" si="80"/>
        <v>ASET</v>
      </c>
      <c r="E675" s="177">
        <v>20</v>
      </c>
      <c r="F675" s="137">
        <f t="shared" si="81"/>
        <v>20</v>
      </c>
      <c r="G675" s="148" t="str">
        <f>IF(VLOOKUP($A675,HourEndingOutage!$B$3:$F$746,5,0)="Outage","Outage","")</f>
        <v/>
      </c>
      <c r="H675" s="134">
        <f t="shared" si="82"/>
        <v>120</v>
      </c>
      <c r="I675" s="148" t="str">
        <f t="shared" si="83"/>
        <v/>
      </c>
      <c r="J675" s="148" t="str">
        <f t="shared" si="84"/>
        <v/>
      </c>
      <c r="K675" s="134" t="str">
        <f t="shared" si="85"/>
        <v/>
      </c>
      <c r="L675" s="134">
        <f t="shared" si="86"/>
        <v>0</v>
      </c>
    </row>
    <row r="676" spans="1:12" x14ac:dyDescent="0.25">
      <c r="A676" s="15">
        <v>675</v>
      </c>
      <c r="B676" s="16">
        <f t="shared" si="87"/>
        <v>44590</v>
      </c>
      <c r="C676" s="15">
        <v>3</v>
      </c>
      <c r="D676" s="34" t="str">
        <f t="shared" si="80"/>
        <v>ASET</v>
      </c>
      <c r="E676" s="177">
        <v>20</v>
      </c>
      <c r="F676" s="137">
        <f t="shared" si="81"/>
        <v>20</v>
      </c>
      <c r="G676" s="148" t="str">
        <f>IF(VLOOKUP($A676,HourEndingOutage!$B$3:$F$746,5,0)="Outage","Outage","")</f>
        <v/>
      </c>
      <c r="H676" s="134">
        <f t="shared" si="82"/>
        <v>120</v>
      </c>
      <c r="I676" s="148" t="str">
        <f t="shared" si="83"/>
        <v/>
      </c>
      <c r="J676" s="148" t="str">
        <f t="shared" si="84"/>
        <v/>
      </c>
      <c r="K676" s="134" t="str">
        <f t="shared" si="85"/>
        <v/>
      </c>
      <c r="L676" s="134">
        <f t="shared" si="86"/>
        <v>0</v>
      </c>
    </row>
    <row r="677" spans="1:12" x14ac:dyDescent="0.25">
      <c r="A677" s="15">
        <v>676</v>
      </c>
      <c r="B677" s="16">
        <f t="shared" si="87"/>
        <v>44590</v>
      </c>
      <c r="C677" s="15">
        <v>4</v>
      </c>
      <c r="D677" s="34" t="str">
        <f t="shared" si="80"/>
        <v>ASET</v>
      </c>
      <c r="E677" s="177">
        <v>20</v>
      </c>
      <c r="F677" s="137">
        <f t="shared" si="81"/>
        <v>20</v>
      </c>
      <c r="G677" s="148" t="str">
        <f>IF(VLOOKUP($A677,HourEndingOutage!$B$3:$F$746,5,0)="Outage","Outage","")</f>
        <v/>
      </c>
      <c r="H677" s="134">
        <f t="shared" si="82"/>
        <v>120</v>
      </c>
      <c r="I677" s="148" t="str">
        <f t="shared" si="83"/>
        <v/>
      </c>
      <c r="J677" s="148" t="str">
        <f t="shared" si="84"/>
        <v/>
      </c>
      <c r="K677" s="134" t="str">
        <f t="shared" si="85"/>
        <v/>
      </c>
      <c r="L677" s="134">
        <f t="shared" si="86"/>
        <v>0</v>
      </c>
    </row>
    <row r="678" spans="1:12" x14ac:dyDescent="0.25">
      <c r="A678" s="15">
        <v>677</v>
      </c>
      <c r="B678" s="16">
        <f t="shared" si="87"/>
        <v>44590</v>
      </c>
      <c r="C678" s="15">
        <v>5</v>
      </c>
      <c r="D678" s="34" t="str">
        <f t="shared" si="80"/>
        <v>ASET</v>
      </c>
      <c r="E678" s="177">
        <v>20</v>
      </c>
      <c r="F678" s="137">
        <f t="shared" si="81"/>
        <v>20</v>
      </c>
      <c r="G678" s="148" t="str">
        <f>IF(VLOOKUP($A678,HourEndingOutage!$B$3:$F$746,5,0)="Outage","Outage","")</f>
        <v/>
      </c>
      <c r="H678" s="134">
        <f t="shared" si="82"/>
        <v>120</v>
      </c>
      <c r="I678" s="148" t="str">
        <f t="shared" si="83"/>
        <v/>
      </c>
      <c r="J678" s="148" t="str">
        <f t="shared" si="84"/>
        <v/>
      </c>
      <c r="K678" s="134" t="str">
        <f t="shared" si="85"/>
        <v/>
      </c>
      <c r="L678" s="134">
        <f t="shared" si="86"/>
        <v>0</v>
      </c>
    </row>
    <row r="679" spans="1:12" x14ac:dyDescent="0.25">
      <c r="A679" s="15">
        <v>678</v>
      </c>
      <c r="B679" s="16">
        <f t="shared" si="87"/>
        <v>44590</v>
      </c>
      <c r="C679" s="15">
        <v>6</v>
      </c>
      <c r="D679" s="34" t="str">
        <f t="shared" si="80"/>
        <v>ASET</v>
      </c>
      <c r="E679" s="177">
        <v>20</v>
      </c>
      <c r="F679" s="137">
        <f t="shared" si="81"/>
        <v>20</v>
      </c>
      <c r="G679" s="148" t="str">
        <f>IF(VLOOKUP($A679,HourEndingOutage!$B$3:$F$746,5,0)="Outage","Outage","")</f>
        <v/>
      </c>
      <c r="H679" s="134">
        <f t="shared" si="82"/>
        <v>120</v>
      </c>
      <c r="I679" s="148" t="str">
        <f t="shared" si="83"/>
        <v/>
      </c>
      <c r="J679" s="148" t="str">
        <f t="shared" si="84"/>
        <v/>
      </c>
      <c r="K679" s="134" t="str">
        <f t="shared" si="85"/>
        <v/>
      </c>
      <c r="L679" s="134">
        <f t="shared" si="86"/>
        <v>0</v>
      </c>
    </row>
    <row r="680" spans="1:12" x14ac:dyDescent="0.25">
      <c r="A680" s="15">
        <v>679</v>
      </c>
      <c r="B680" s="16">
        <f t="shared" si="87"/>
        <v>44590</v>
      </c>
      <c r="C680" s="15">
        <v>7</v>
      </c>
      <c r="D680" s="34" t="str">
        <f t="shared" si="80"/>
        <v>ASET</v>
      </c>
      <c r="E680" s="177">
        <v>20</v>
      </c>
      <c r="F680" s="137">
        <f t="shared" si="81"/>
        <v>20</v>
      </c>
      <c r="G680" s="148" t="str">
        <f>IF(VLOOKUP($A680,HourEndingOutage!$B$3:$F$746,5,0)="Outage","Outage","")</f>
        <v/>
      </c>
      <c r="H680" s="134">
        <f t="shared" si="82"/>
        <v>120</v>
      </c>
      <c r="I680" s="148" t="str">
        <f t="shared" si="83"/>
        <v/>
      </c>
      <c r="J680" s="148" t="str">
        <f t="shared" si="84"/>
        <v/>
      </c>
      <c r="K680" s="134" t="str">
        <f t="shared" si="85"/>
        <v/>
      </c>
      <c r="L680" s="134">
        <f t="shared" si="86"/>
        <v>0</v>
      </c>
    </row>
    <row r="681" spans="1:12" x14ac:dyDescent="0.25">
      <c r="A681" s="15">
        <v>680</v>
      </c>
      <c r="B681" s="16">
        <f t="shared" si="87"/>
        <v>44590</v>
      </c>
      <c r="C681" s="15">
        <v>8</v>
      </c>
      <c r="D681" s="34" t="str">
        <f t="shared" si="80"/>
        <v>ASET</v>
      </c>
      <c r="E681" s="177">
        <v>20</v>
      </c>
      <c r="F681" s="137">
        <f t="shared" si="81"/>
        <v>20</v>
      </c>
      <c r="G681" s="148" t="str">
        <f>IF(VLOOKUP($A681,HourEndingOutage!$B$3:$F$746,5,0)="Outage","Outage","")</f>
        <v/>
      </c>
      <c r="H681" s="134">
        <f t="shared" si="82"/>
        <v>120</v>
      </c>
      <c r="I681" s="148" t="str">
        <f t="shared" si="83"/>
        <v/>
      </c>
      <c r="J681" s="148" t="str">
        <f t="shared" si="84"/>
        <v/>
      </c>
      <c r="K681" s="134" t="str">
        <f t="shared" si="85"/>
        <v/>
      </c>
      <c r="L681" s="134">
        <f t="shared" si="86"/>
        <v>0</v>
      </c>
    </row>
    <row r="682" spans="1:12" x14ac:dyDescent="0.25">
      <c r="A682" s="15">
        <v>681</v>
      </c>
      <c r="B682" s="16">
        <f t="shared" si="87"/>
        <v>44590</v>
      </c>
      <c r="C682" s="15">
        <v>9</v>
      </c>
      <c r="D682" s="34" t="str">
        <f t="shared" si="80"/>
        <v>ASET</v>
      </c>
      <c r="E682" s="177">
        <v>20</v>
      </c>
      <c r="F682" s="137">
        <f t="shared" si="81"/>
        <v>20</v>
      </c>
      <c r="G682" s="148" t="str">
        <f>IF(VLOOKUP($A682,HourEndingOutage!$B$3:$F$746,5,0)="Outage","Outage","")</f>
        <v/>
      </c>
      <c r="H682" s="134">
        <f t="shared" si="82"/>
        <v>120</v>
      </c>
      <c r="I682" s="148" t="str">
        <f t="shared" si="83"/>
        <v/>
      </c>
      <c r="J682" s="148" t="str">
        <f t="shared" si="84"/>
        <v/>
      </c>
      <c r="K682" s="134" t="str">
        <f t="shared" si="85"/>
        <v/>
      </c>
      <c r="L682" s="134">
        <f t="shared" si="86"/>
        <v>0</v>
      </c>
    </row>
    <row r="683" spans="1:12" x14ac:dyDescent="0.25">
      <c r="A683" s="15">
        <v>682</v>
      </c>
      <c r="B683" s="16">
        <f t="shared" si="87"/>
        <v>44590</v>
      </c>
      <c r="C683" s="15">
        <v>10</v>
      </c>
      <c r="D683" s="34" t="str">
        <f t="shared" si="80"/>
        <v>ASET</v>
      </c>
      <c r="E683" s="177">
        <v>20</v>
      </c>
      <c r="F683" s="137">
        <f t="shared" si="81"/>
        <v>20</v>
      </c>
      <c r="G683" s="148" t="str">
        <f>IF(VLOOKUP($A683,HourEndingOutage!$B$3:$F$746,5,0)="Outage","Outage","")</f>
        <v/>
      </c>
      <c r="H683" s="134">
        <f t="shared" si="82"/>
        <v>120</v>
      </c>
      <c r="I683" s="148" t="str">
        <f t="shared" si="83"/>
        <v/>
      </c>
      <c r="J683" s="148" t="str">
        <f t="shared" si="84"/>
        <v/>
      </c>
      <c r="K683" s="134" t="str">
        <f t="shared" si="85"/>
        <v/>
      </c>
      <c r="L683" s="134">
        <f t="shared" si="86"/>
        <v>0</v>
      </c>
    </row>
    <row r="684" spans="1:12" x14ac:dyDescent="0.25">
      <c r="A684" s="15">
        <v>683</v>
      </c>
      <c r="B684" s="16">
        <f t="shared" si="87"/>
        <v>44590</v>
      </c>
      <c r="C684" s="15">
        <v>11</v>
      </c>
      <c r="D684" s="34" t="str">
        <f t="shared" si="80"/>
        <v>ASET</v>
      </c>
      <c r="E684" s="177">
        <v>20</v>
      </c>
      <c r="F684" s="137">
        <f t="shared" si="81"/>
        <v>20</v>
      </c>
      <c r="G684" s="148" t="str">
        <f>IF(VLOOKUP($A684,HourEndingOutage!$B$3:$F$746,5,0)="Outage","Outage","")</f>
        <v/>
      </c>
      <c r="H684" s="134">
        <f t="shared" si="82"/>
        <v>120</v>
      </c>
      <c r="I684" s="148" t="str">
        <f t="shared" si="83"/>
        <v/>
      </c>
      <c r="J684" s="148" t="str">
        <f t="shared" si="84"/>
        <v/>
      </c>
      <c r="K684" s="134" t="str">
        <f t="shared" si="85"/>
        <v/>
      </c>
      <c r="L684" s="134">
        <f t="shared" si="86"/>
        <v>0</v>
      </c>
    </row>
    <row r="685" spans="1:12" x14ac:dyDescent="0.25">
      <c r="A685" s="15">
        <v>684</v>
      </c>
      <c r="B685" s="16">
        <f t="shared" si="87"/>
        <v>44590</v>
      </c>
      <c r="C685" s="15">
        <v>12</v>
      </c>
      <c r="D685" s="34" t="str">
        <f t="shared" si="80"/>
        <v>ASET</v>
      </c>
      <c r="E685" s="177">
        <v>20</v>
      </c>
      <c r="F685" s="137">
        <f t="shared" si="81"/>
        <v>20</v>
      </c>
      <c r="G685" s="148" t="str">
        <f>IF(VLOOKUP($A685,HourEndingOutage!$B$3:$F$746,5,0)="Outage","Outage","")</f>
        <v/>
      </c>
      <c r="H685" s="134">
        <f t="shared" si="82"/>
        <v>120</v>
      </c>
      <c r="I685" s="148" t="str">
        <f t="shared" si="83"/>
        <v/>
      </c>
      <c r="J685" s="148" t="str">
        <f t="shared" si="84"/>
        <v/>
      </c>
      <c r="K685" s="134" t="str">
        <f t="shared" si="85"/>
        <v/>
      </c>
      <c r="L685" s="134">
        <f t="shared" si="86"/>
        <v>0</v>
      </c>
    </row>
    <row r="686" spans="1:12" x14ac:dyDescent="0.25">
      <c r="A686" s="15">
        <v>685</v>
      </c>
      <c r="B686" s="16">
        <f t="shared" si="87"/>
        <v>44590</v>
      </c>
      <c r="C686" s="15">
        <v>13</v>
      </c>
      <c r="D686" s="34" t="str">
        <f t="shared" si="80"/>
        <v>ASET</v>
      </c>
      <c r="E686" s="177">
        <v>20</v>
      </c>
      <c r="F686" s="137">
        <f t="shared" si="81"/>
        <v>20</v>
      </c>
      <c r="G686" s="148" t="str">
        <f>IF(VLOOKUP($A686,HourEndingOutage!$B$3:$F$746,5,0)="Outage","Outage","")</f>
        <v/>
      </c>
      <c r="H686" s="134">
        <f t="shared" si="82"/>
        <v>120</v>
      </c>
      <c r="I686" s="148" t="str">
        <f t="shared" si="83"/>
        <v/>
      </c>
      <c r="J686" s="148" t="str">
        <f t="shared" si="84"/>
        <v/>
      </c>
      <c r="K686" s="134" t="str">
        <f t="shared" si="85"/>
        <v/>
      </c>
      <c r="L686" s="134">
        <f t="shared" si="86"/>
        <v>0</v>
      </c>
    </row>
    <row r="687" spans="1:12" x14ac:dyDescent="0.25">
      <c r="A687" s="15">
        <v>686</v>
      </c>
      <c r="B687" s="16">
        <f t="shared" si="87"/>
        <v>44590</v>
      </c>
      <c r="C687" s="15">
        <v>14</v>
      </c>
      <c r="D687" s="34" t="str">
        <f t="shared" si="80"/>
        <v>ASET</v>
      </c>
      <c r="E687" s="177">
        <v>20</v>
      </c>
      <c r="F687" s="137">
        <f t="shared" si="81"/>
        <v>20</v>
      </c>
      <c r="G687" s="148" t="str">
        <f>IF(VLOOKUP($A687,HourEndingOutage!$B$3:$F$746,5,0)="Outage","Outage","")</f>
        <v/>
      </c>
      <c r="H687" s="134">
        <f t="shared" si="82"/>
        <v>120</v>
      </c>
      <c r="I687" s="148" t="str">
        <f t="shared" si="83"/>
        <v/>
      </c>
      <c r="J687" s="148" t="str">
        <f t="shared" si="84"/>
        <v/>
      </c>
      <c r="K687" s="134" t="str">
        <f t="shared" si="85"/>
        <v/>
      </c>
      <c r="L687" s="134">
        <f t="shared" si="86"/>
        <v>0</v>
      </c>
    </row>
    <row r="688" spans="1:12" x14ac:dyDescent="0.25">
      <c r="A688" s="15">
        <v>687</v>
      </c>
      <c r="B688" s="16">
        <f t="shared" si="87"/>
        <v>44590</v>
      </c>
      <c r="C688" s="15">
        <v>15</v>
      </c>
      <c r="D688" s="34" t="str">
        <f t="shared" si="80"/>
        <v>ASET</v>
      </c>
      <c r="E688" s="177">
        <v>20</v>
      </c>
      <c r="F688" s="137">
        <f t="shared" si="81"/>
        <v>20</v>
      </c>
      <c r="G688" s="148" t="str">
        <f>IF(VLOOKUP($A688,HourEndingOutage!$B$3:$F$746,5,0)="Outage","Outage","")</f>
        <v/>
      </c>
      <c r="H688" s="134">
        <f t="shared" si="82"/>
        <v>120</v>
      </c>
      <c r="I688" s="148" t="str">
        <f t="shared" si="83"/>
        <v/>
      </c>
      <c r="J688" s="148" t="str">
        <f t="shared" si="84"/>
        <v/>
      </c>
      <c r="K688" s="134" t="str">
        <f t="shared" si="85"/>
        <v/>
      </c>
      <c r="L688" s="134">
        <f t="shared" si="86"/>
        <v>0</v>
      </c>
    </row>
    <row r="689" spans="1:12" x14ac:dyDescent="0.25">
      <c r="A689" s="15">
        <v>688</v>
      </c>
      <c r="B689" s="16">
        <f t="shared" si="87"/>
        <v>44590</v>
      </c>
      <c r="C689" s="15">
        <v>16</v>
      </c>
      <c r="D689" s="34" t="str">
        <f t="shared" si="80"/>
        <v>ASET</v>
      </c>
      <c r="E689" s="177">
        <v>20</v>
      </c>
      <c r="F689" s="137">
        <f t="shared" si="81"/>
        <v>20</v>
      </c>
      <c r="G689" s="148" t="str">
        <f>IF(VLOOKUP($A689,HourEndingOutage!$B$3:$F$746,5,0)="Outage","Outage","")</f>
        <v/>
      </c>
      <c r="H689" s="134">
        <f t="shared" si="82"/>
        <v>120</v>
      </c>
      <c r="I689" s="148" t="str">
        <f t="shared" si="83"/>
        <v/>
      </c>
      <c r="J689" s="148" t="str">
        <f t="shared" si="84"/>
        <v/>
      </c>
      <c r="K689" s="134" t="str">
        <f t="shared" si="85"/>
        <v/>
      </c>
      <c r="L689" s="134">
        <f t="shared" si="86"/>
        <v>0</v>
      </c>
    </row>
    <row r="690" spans="1:12" x14ac:dyDescent="0.25">
      <c r="A690" s="15">
        <v>689</v>
      </c>
      <c r="B690" s="16">
        <f t="shared" si="87"/>
        <v>44590</v>
      </c>
      <c r="C690" s="15">
        <v>17</v>
      </c>
      <c r="D690" s="34" t="str">
        <f t="shared" si="80"/>
        <v>ASET</v>
      </c>
      <c r="E690" s="177">
        <v>20</v>
      </c>
      <c r="F690" s="137">
        <f t="shared" si="81"/>
        <v>20</v>
      </c>
      <c r="G690" s="148" t="str">
        <f>IF(VLOOKUP($A690,HourEndingOutage!$B$3:$F$746,5,0)="Outage","Outage","")</f>
        <v/>
      </c>
      <c r="H690" s="134">
        <f t="shared" si="82"/>
        <v>120</v>
      </c>
      <c r="I690" s="148" t="str">
        <f t="shared" si="83"/>
        <v/>
      </c>
      <c r="J690" s="148" t="str">
        <f t="shared" si="84"/>
        <v/>
      </c>
      <c r="K690" s="134" t="str">
        <f t="shared" si="85"/>
        <v/>
      </c>
      <c r="L690" s="134">
        <f t="shared" si="86"/>
        <v>0</v>
      </c>
    </row>
    <row r="691" spans="1:12" x14ac:dyDescent="0.25">
      <c r="A691" s="15">
        <v>690</v>
      </c>
      <c r="B691" s="16">
        <f t="shared" si="87"/>
        <v>44590</v>
      </c>
      <c r="C691" s="15">
        <v>18</v>
      </c>
      <c r="D691" s="34" t="str">
        <f t="shared" si="80"/>
        <v>ASET</v>
      </c>
      <c r="E691" s="177">
        <v>20</v>
      </c>
      <c r="F691" s="137">
        <f t="shared" si="81"/>
        <v>20</v>
      </c>
      <c r="G691" s="148" t="str">
        <f>IF(VLOOKUP($A691,HourEndingOutage!$B$3:$F$746,5,0)="Outage","Outage","")</f>
        <v/>
      </c>
      <c r="H691" s="134">
        <f t="shared" si="82"/>
        <v>120</v>
      </c>
      <c r="I691" s="148" t="str">
        <f t="shared" si="83"/>
        <v/>
      </c>
      <c r="J691" s="148" t="str">
        <f t="shared" si="84"/>
        <v/>
      </c>
      <c r="K691" s="134" t="str">
        <f t="shared" si="85"/>
        <v/>
      </c>
      <c r="L691" s="134">
        <f t="shared" si="86"/>
        <v>0</v>
      </c>
    </row>
    <row r="692" spans="1:12" x14ac:dyDescent="0.25">
      <c r="A692" s="15">
        <v>691</v>
      </c>
      <c r="B692" s="16">
        <f t="shared" si="87"/>
        <v>44590</v>
      </c>
      <c r="C692" s="15">
        <v>19</v>
      </c>
      <c r="D692" s="34" t="str">
        <f t="shared" si="80"/>
        <v>ASET</v>
      </c>
      <c r="E692" s="177">
        <v>20</v>
      </c>
      <c r="F692" s="137">
        <f t="shared" si="81"/>
        <v>20</v>
      </c>
      <c r="G692" s="148" t="str">
        <f>IF(VLOOKUP($A692,HourEndingOutage!$B$3:$F$746,5,0)="Outage","Outage","")</f>
        <v/>
      </c>
      <c r="H692" s="134">
        <f t="shared" si="82"/>
        <v>120</v>
      </c>
      <c r="I692" s="148" t="str">
        <f t="shared" si="83"/>
        <v/>
      </c>
      <c r="J692" s="148" t="str">
        <f t="shared" si="84"/>
        <v/>
      </c>
      <c r="K692" s="134" t="str">
        <f t="shared" si="85"/>
        <v/>
      </c>
      <c r="L692" s="134">
        <f t="shared" si="86"/>
        <v>0</v>
      </c>
    </row>
    <row r="693" spans="1:12" x14ac:dyDescent="0.25">
      <c r="A693" s="15">
        <v>692</v>
      </c>
      <c r="B693" s="16">
        <f t="shared" si="87"/>
        <v>44590</v>
      </c>
      <c r="C693" s="15">
        <v>20</v>
      </c>
      <c r="D693" s="34" t="str">
        <f t="shared" si="80"/>
        <v>ASET</v>
      </c>
      <c r="E693" s="177">
        <v>20</v>
      </c>
      <c r="F693" s="137">
        <f t="shared" si="81"/>
        <v>20</v>
      </c>
      <c r="G693" s="148" t="str">
        <f>IF(VLOOKUP($A693,HourEndingOutage!$B$3:$F$746,5,0)="Outage","Outage","")</f>
        <v/>
      </c>
      <c r="H693" s="134">
        <f t="shared" si="82"/>
        <v>120</v>
      </c>
      <c r="I693" s="148" t="str">
        <f t="shared" si="83"/>
        <v/>
      </c>
      <c r="J693" s="148" t="str">
        <f t="shared" si="84"/>
        <v/>
      </c>
      <c r="K693" s="134" t="str">
        <f t="shared" si="85"/>
        <v/>
      </c>
      <c r="L693" s="134">
        <f t="shared" si="86"/>
        <v>0</v>
      </c>
    </row>
    <row r="694" spans="1:12" x14ac:dyDescent="0.25">
      <c r="A694" s="15">
        <v>693</v>
      </c>
      <c r="B694" s="16">
        <f t="shared" si="87"/>
        <v>44590</v>
      </c>
      <c r="C694" s="15">
        <v>21</v>
      </c>
      <c r="D694" s="34" t="str">
        <f t="shared" si="80"/>
        <v>ASET</v>
      </c>
      <c r="E694" s="177">
        <v>20</v>
      </c>
      <c r="F694" s="137">
        <f t="shared" si="81"/>
        <v>20</v>
      </c>
      <c r="G694" s="148" t="str">
        <f>IF(VLOOKUP($A694,HourEndingOutage!$B$3:$F$746,5,0)="Outage","Outage","")</f>
        <v/>
      </c>
      <c r="H694" s="134">
        <f t="shared" si="82"/>
        <v>120</v>
      </c>
      <c r="I694" s="148" t="str">
        <f t="shared" si="83"/>
        <v/>
      </c>
      <c r="J694" s="148" t="str">
        <f t="shared" si="84"/>
        <v/>
      </c>
      <c r="K694" s="134" t="str">
        <f t="shared" si="85"/>
        <v/>
      </c>
      <c r="L694" s="134">
        <f t="shared" si="86"/>
        <v>0</v>
      </c>
    </row>
    <row r="695" spans="1:12" x14ac:dyDescent="0.25">
      <c r="A695" s="15">
        <v>694</v>
      </c>
      <c r="B695" s="16">
        <f t="shared" si="87"/>
        <v>44590</v>
      </c>
      <c r="C695" s="15">
        <v>22</v>
      </c>
      <c r="D695" s="34" t="str">
        <f t="shared" si="80"/>
        <v>ASET</v>
      </c>
      <c r="E695" s="177">
        <v>20</v>
      </c>
      <c r="F695" s="137">
        <f t="shared" si="81"/>
        <v>20</v>
      </c>
      <c r="G695" s="148" t="str">
        <f>IF(VLOOKUP($A695,HourEndingOutage!$B$3:$F$746,5,0)="Outage","Outage","")</f>
        <v/>
      </c>
      <c r="H695" s="134">
        <f t="shared" si="82"/>
        <v>120</v>
      </c>
      <c r="I695" s="148" t="str">
        <f t="shared" si="83"/>
        <v/>
      </c>
      <c r="J695" s="148" t="str">
        <f t="shared" si="84"/>
        <v/>
      </c>
      <c r="K695" s="134" t="str">
        <f t="shared" si="85"/>
        <v/>
      </c>
      <c r="L695" s="134">
        <f t="shared" si="86"/>
        <v>0</v>
      </c>
    </row>
    <row r="696" spans="1:12" x14ac:dyDescent="0.25">
      <c r="A696" s="15">
        <v>695</v>
      </c>
      <c r="B696" s="16">
        <f t="shared" si="87"/>
        <v>44590</v>
      </c>
      <c r="C696" s="15">
        <v>23</v>
      </c>
      <c r="D696" s="34" t="str">
        <f t="shared" si="80"/>
        <v>ASET</v>
      </c>
      <c r="E696" s="177">
        <v>20</v>
      </c>
      <c r="F696" s="137">
        <f t="shared" si="81"/>
        <v>20</v>
      </c>
      <c r="G696" s="148" t="str">
        <f>IF(VLOOKUP($A696,HourEndingOutage!$B$3:$F$746,5,0)="Outage","Outage","")</f>
        <v/>
      </c>
      <c r="H696" s="134">
        <f t="shared" si="82"/>
        <v>120</v>
      </c>
      <c r="I696" s="148" t="str">
        <f t="shared" si="83"/>
        <v/>
      </c>
      <c r="J696" s="148" t="str">
        <f t="shared" si="84"/>
        <v/>
      </c>
      <c r="K696" s="134" t="str">
        <f t="shared" si="85"/>
        <v/>
      </c>
      <c r="L696" s="134">
        <f t="shared" si="86"/>
        <v>0</v>
      </c>
    </row>
    <row r="697" spans="1:12" x14ac:dyDescent="0.25">
      <c r="A697" s="15">
        <v>696</v>
      </c>
      <c r="B697" s="16">
        <f t="shared" si="87"/>
        <v>44590</v>
      </c>
      <c r="C697" s="15">
        <v>24</v>
      </c>
      <c r="D697" s="34" t="str">
        <f t="shared" si="80"/>
        <v>ASET</v>
      </c>
      <c r="E697" s="177">
        <v>20</v>
      </c>
      <c r="F697" s="137">
        <f t="shared" si="81"/>
        <v>20</v>
      </c>
      <c r="G697" s="148" t="str">
        <f>IF(VLOOKUP($A697,HourEndingOutage!$B$3:$F$746,5,0)="Outage","Outage","")</f>
        <v/>
      </c>
      <c r="H697" s="134">
        <f t="shared" si="82"/>
        <v>120</v>
      </c>
      <c r="I697" s="148" t="str">
        <f t="shared" si="83"/>
        <v/>
      </c>
      <c r="J697" s="148" t="str">
        <f t="shared" si="84"/>
        <v/>
      </c>
      <c r="K697" s="134" t="str">
        <f t="shared" si="85"/>
        <v/>
      </c>
      <c r="L697" s="134">
        <f t="shared" si="86"/>
        <v>0</v>
      </c>
    </row>
    <row r="698" spans="1:12" x14ac:dyDescent="0.25">
      <c r="A698" s="15">
        <v>697</v>
      </c>
      <c r="B698" s="16">
        <f t="shared" si="87"/>
        <v>44591</v>
      </c>
      <c r="C698" s="15">
        <v>1</v>
      </c>
      <c r="D698" s="34" t="str">
        <f t="shared" si="80"/>
        <v>ASET</v>
      </c>
      <c r="E698" s="177">
        <v>20</v>
      </c>
      <c r="F698" s="137">
        <f t="shared" si="81"/>
        <v>20</v>
      </c>
      <c r="G698" s="148" t="str">
        <f>IF(VLOOKUP($A698,HourEndingOutage!$B$3:$F$746,5,0)="Outage","Outage","")</f>
        <v/>
      </c>
      <c r="H698" s="134">
        <f t="shared" si="82"/>
        <v>120</v>
      </c>
      <c r="I698" s="148" t="str">
        <f t="shared" si="83"/>
        <v/>
      </c>
      <c r="J698" s="148" t="str">
        <f t="shared" si="84"/>
        <v/>
      </c>
      <c r="K698" s="134" t="str">
        <f t="shared" si="85"/>
        <v/>
      </c>
      <c r="L698" s="134">
        <f t="shared" si="86"/>
        <v>0</v>
      </c>
    </row>
    <row r="699" spans="1:12" x14ac:dyDescent="0.25">
      <c r="A699" s="15">
        <v>698</v>
      </c>
      <c r="B699" s="16">
        <f t="shared" si="87"/>
        <v>44591</v>
      </c>
      <c r="C699" s="15">
        <v>2</v>
      </c>
      <c r="D699" s="34" t="str">
        <f t="shared" si="80"/>
        <v>ASET</v>
      </c>
      <c r="E699" s="177">
        <v>20</v>
      </c>
      <c r="F699" s="137">
        <f t="shared" si="81"/>
        <v>20</v>
      </c>
      <c r="G699" s="148" t="str">
        <f>IF(VLOOKUP($A699,HourEndingOutage!$B$3:$F$746,5,0)="Outage","Outage","")</f>
        <v/>
      </c>
      <c r="H699" s="134">
        <f t="shared" si="82"/>
        <v>120</v>
      </c>
      <c r="I699" s="148" t="str">
        <f t="shared" si="83"/>
        <v/>
      </c>
      <c r="J699" s="148" t="str">
        <f t="shared" si="84"/>
        <v/>
      </c>
      <c r="K699" s="134" t="str">
        <f t="shared" si="85"/>
        <v/>
      </c>
      <c r="L699" s="134">
        <f t="shared" si="86"/>
        <v>0</v>
      </c>
    </row>
    <row r="700" spans="1:12" x14ac:dyDescent="0.25">
      <c r="A700" s="15">
        <v>699</v>
      </c>
      <c r="B700" s="16">
        <f t="shared" si="87"/>
        <v>44591</v>
      </c>
      <c r="C700" s="15">
        <v>3</v>
      </c>
      <c r="D700" s="34" t="str">
        <f t="shared" si="80"/>
        <v>ASET</v>
      </c>
      <c r="E700" s="177">
        <v>20</v>
      </c>
      <c r="F700" s="137">
        <f t="shared" si="81"/>
        <v>20</v>
      </c>
      <c r="G700" s="148" t="str">
        <f>IF(VLOOKUP($A700,HourEndingOutage!$B$3:$F$746,5,0)="Outage","Outage","")</f>
        <v/>
      </c>
      <c r="H700" s="134">
        <f t="shared" si="82"/>
        <v>120</v>
      </c>
      <c r="I700" s="148" t="str">
        <f t="shared" si="83"/>
        <v/>
      </c>
      <c r="J700" s="148" t="str">
        <f t="shared" si="84"/>
        <v/>
      </c>
      <c r="K700" s="134" t="str">
        <f t="shared" si="85"/>
        <v/>
      </c>
      <c r="L700" s="134">
        <f t="shared" si="86"/>
        <v>0</v>
      </c>
    </row>
    <row r="701" spans="1:12" x14ac:dyDescent="0.25">
      <c r="A701" s="15">
        <v>700</v>
      </c>
      <c r="B701" s="16">
        <f t="shared" si="87"/>
        <v>44591</v>
      </c>
      <c r="C701" s="15">
        <v>4</v>
      </c>
      <c r="D701" s="34" t="str">
        <f t="shared" si="80"/>
        <v>ASET</v>
      </c>
      <c r="E701" s="177">
        <v>20</v>
      </c>
      <c r="F701" s="137">
        <f t="shared" si="81"/>
        <v>20</v>
      </c>
      <c r="G701" s="148" t="str">
        <f>IF(VLOOKUP($A701,HourEndingOutage!$B$3:$F$746,5,0)="Outage","Outage","")</f>
        <v/>
      </c>
      <c r="H701" s="134">
        <f t="shared" si="82"/>
        <v>120</v>
      </c>
      <c r="I701" s="148" t="str">
        <f t="shared" si="83"/>
        <v/>
      </c>
      <c r="J701" s="148" t="str">
        <f t="shared" si="84"/>
        <v/>
      </c>
      <c r="K701" s="134" t="str">
        <f t="shared" si="85"/>
        <v/>
      </c>
      <c r="L701" s="134">
        <f t="shared" si="86"/>
        <v>0</v>
      </c>
    </row>
    <row r="702" spans="1:12" x14ac:dyDescent="0.25">
      <c r="A702" s="15">
        <v>701</v>
      </c>
      <c r="B702" s="16">
        <f t="shared" si="87"/>
        <v>44591</v>
      </c>
      <c r="C702" s="15">
        <v>5</v>
      </c>
      <c r="D702" s="34" t="str">
        <f t="shared" si="80"/>
        <v>ASET</v>
      </c>
      <c r="E702" s="177">
        <v>20</v>
      </c>
      <c r="F702" s="137">
        <f t="shared" si="81"/>
        <v>20</v>
      </c>
      <c r="G702" s="148" t="str">
        <f>IF(VLOOKUP($A702,HourEndingOutage!$B$3:$F$746,5,0)="Outage","Outage","")</f>
        <v/>
      </c>
      <c r="H702" s="134">
        <f t="shared" si="82"/>
        <v>120</v>
      </c>
      <c r="I702" s="148" t="str">
        <f t="shared" si="83"/>
        <v/>
      </c>
      <c r="J702" s="148" t="str">
        <f t="shared" si="84"/>
        <v/>
      </c>
      <c r="K702" s="134" t="str">
        <f t="shared" si="85"/>
        <v/>
      </c>
      <c r="L702" s="134">
        <f t="shared" si="86"/>
        <v>0</v>
      </c>
    </row>
    <row r="703" spans="1:12" x14ac:dyDescent="0.25">
      <c r="A703" s="15">
        <v>702</v>
      </c>
      <c r="B703" s="16">
        <f t="shared" si="87"/>
        <v>44591</v>
      </c>
      <c r="C703" s="15">
        <v>6</v>
      </c>
      <c r="D703" s="34" t="str">
        <f t="shared" si="80"/>
        <v>ASET</v>
      </c>
      <c r="E703" s="177">
        <v>20</v>
      </c>
      <c r="F703" s="137">
        <f t="shared" si="81"/>
        <v>20</v>
      </c>
      <c r="G703" s="148" t="str">
        <f>IF(VLOOKUP($A703,HourEndingOutage!$B$3:$F$746,5,0)="Outage","Outage","")</f>
        <v/>
      </c>
      <c r="H703" s="134">
        <f t="shared" si="82"/>
        <v>120</v>
      </c>
      <c r="I703" s="148" t="str">
        <f t="shared" si="83"/>
        <v/>
      </c>
      <c r="J703" s="148" t="str">
        <f t="shared" si="84"/>
        <v/>
      </c>
      <c r="K703" s="134" t="str">
        <f t="shared" si="85"/>
        <v/>
      </c>
      <c r="L703" s="134">
        <f t="shared" si="86"/>
        <v>0</v>
      </c>
    </row>
    <row r="704" spans="1:12" x14ac:dyDescent="0.25">
      <c r="A704" s="15">
        <v>703</v>
      </c>
      <c r="B704" s="16">
        <f t="shared" si="87"/>
        <v>44591</v>
      </c>
      <c r="C704" s="15">
        <v>7</v>
      </c>
      <c r="D704" s="34" t="str">
        <f t="shared" si="80"/>
        <v>ASET</v>
      </c>
      <c r="E704" s="177">
        <v>20</v>
      </c>
      <c r="F704" s="137">
        <f t="shared" si="81"/>
        <v>20</v>
      </c>
      <c r="G704" s="148" t="str">
        <f>IF(VLOOKUP($A704,HourEndingOutage!$B$3:$F$746,5,0)="Outage","Outage","")</f>
        <v/>
      </c>
      <c r="H704" s="134">
        <f t="shared" si="82"/>
        <v>120</v>
      </c>
      <c r="I704" s="148" t="str">
        <f t="shared" si="83"/>
        <v/>
      </c>
      <c r="J704" s="148" t="str">
        <f t="shared" si="84"/>
        <v/>
      </c>
      <c r="K704" s="134" t="str">
        <f t="shared" si="85"/>
        <v/>
      </c>
      <c r="L704" s="134">
        <f t="shared" si="86"/>
        <v>0</v>
      </c>
    </row>
    <row r="705" spans="1:12" x14ac:dyDescent="0.25">
      <c r="A705" s="15">
        <v>704</v>
      </c>
      <c r="B705" s="16">
        <f t="shared" si="87"/>
        <v>44591</v>
      </c>
      <c r="C705" s="15">
        <v>8</v>
      </c>
      <c r="D705" s="34" t="str">
        <f t="shared" si="80"/>
        <v>ASET</v>
      </c>
      <c r="E705" s="177">
        <v>20</v>
      </c>
      <c r="F705" s="137">
        <f t="shared" si="81"/>
        <v>20</v>
      </c>
      <c r="G705" s="148" t="str">
        <f>IF(VLOOKUP($A705,HourEndingOutage!$B$3:$F$746,5,0)="Outage","Outage","")</f>
        <v/>
      </c>
      <c r="H705" s="134">
        <f t="shared" si="82"/>
        <v>120</v>
      </c>
      <c r="I705" s="148" t="str">
        <f t="shared" si="83"/>
        <v/>
      </c>
      <c r="J705" s="148" t="str">
        <f t="shared" si="84"/>
        <v/>
      </c>
      <c r="K705" s="134" t="str">
        <f t="shared" si="85"/>
        <v/>
      </c>
      <c r="L705" s="134">
        <f t="shared" si="86"/>
        <v>0</v>
      </c>
    </row>
    <row r="706" spans="1:12" x14ac:dyDescent="0.25">
      <c r="A706" s="15">
        <v>705</v>
      </c>
      <c r="B706" s="16">
        <f t="shared" si="87"/>
        <v>44591</v>
      </c>
      <c r="C706" s="15">
        <v>9</v>
      </c>
      <c r="D706" s="34" t="str">
        <f t="shared" ref="D706:D745" si="88">Unit</f>
        <v>ASET</v>
      </c>
      <c r="E706" s="177">
        <v>20</v>
      </c>
      <c r="F706" s="137">
        <f t="shared" ref="F706:F745" si="89">MIN(E706,Contract_Volume)</f>
        <v>20</v>
      </c>
      <c r="G706" s="148" t="str">
        <f>IF(VLOOKUP($A706,HourEndingOutage!$B$3:$F$746,5,0)="Outage","Outage","")</f>
        <v/>
      </c>
      <c r="H706" s="134">
        <f t="shared" ref="H706:H745" si="90">IF(G706="Outage",0,F706*Availability)</f>
        <v>120</v>
      </c>
      <c r="I706" s="148" t="str">
        <f t="shared" ref="I706:I745" si="91">IF(ISERROR(VLOOKUP($A706,FTShour,1,0)),"","Yes")</f>
        <v/>
      </c>
      <c r="J706" s="148" t="str">
        <f t="shared" ref="J706:J745" si="92">IF(ISERROR(VLOOKUP($A706,ToleranceExcursionHour,1,0)),"","Yes")</f>
        <v/>
      </c>
      <c r="K706" s="134" t="str">
        <f t="shared" ref="K706:K745" si="93">IF(ISERROR(VLOOKUP($A706,FOAVHour,1,0)),"","Yes")</f>
        <v/>
      </c>
      <c r="L706" s="134">
        <f t="shared" si="86"/>
        <v>0</v>
      </c>
    </row>
    <row r="707" spans="1:12" x14ac:dyDescent="0.25">
      <c r="A707" s="15">
        <v>706</v>
      </c>
      <c r="B707" s="16">
        <f t="shared" si="87"/>
        <v>44591</v>
      </c>
      <c r="C707" s="15">
        <v>10</v>
      </c>
      <c r="D707" s="34" t="str">
        <f t="shared" si="88"/>
        <v>ASET</v>
      </c>
      <c r="E707" s="177">
        <v>20</v>
      </c>
      <c r="F707" s="137">
        <f t="shared" si="89"/>
        <v>20</v>
      </c>
      <c r="G707" s="148" t="str">
        <f>IF(VLOOKUP($A707,HourEndingOutage!$B$3:$F$746,5,0)="Outage","Outage","")</f>
        <v/>
      </c>
      <c r="H707" s="134">
        <f t="shared" si="90"/>
        <v>120</v>
      </c>
      <c r="I707" s="148" t="str">
        <f t="shared" si="91"/>
        <v/>
      </c>
      <c r="J707" s="148" t="str">
        <f t="shared" si="92"/>
        <v/>
      </c>
      <c r="K707" s="134" t="str">
        <f t="shared" si="93"/>
        <v/>
      </c>
      <c r="L707" s="134">
        <f t="shared" ref="L707:L745" si="94">IF(OR(I707="Yes",J707="Yes",K707="Yes")=TRUE,-$H707,0)</f>
        <v>0</v>
      </c>
    </row>
    <row r="708" spans="1:12" x14ac:dyDescent="0.25">
      <c r="A708" s="15">
        <v>707</v>
      </c>
      <c r="B708" s="16">
        <f t="shared" ref="B708:B745" si="95">IF(C708&gt;C707,B707,B707+1)</f>
        <v>44591</v>
      </c>
      <c r="C708" s="15">
        <v>11</v>
      </c>
      <c r="D708" s="34" t="str">
        <f t="shared" si="88"/>
        <v>ASET</v>
      </c>
      <c r="E708" s="177">
        <v>20</v>
      </c>
      <c r="F708" s="137">
        <f t="shared" si="89"/>
        <v>20</v>
      </c>
      <c r="G708" s="148" t="str">
        <f>IF(VLOOKUP($A708,HourEndingOutage!$B$3:$F$746,5,0)="Outage","Outage","")</f>
        <v/>
      </c>
      <c r="H708" s="134">
        <f t="shared" si="90"/>
        <v>120</v>
      </c>
      <c r="I708" s="148" t="str">
        <f t="shared" si="91"/>
        <v/>
      </c>
      <c r="J708" s="148" t="str">
        <f t="shared" si="92"/>
        <v/>
      </c>
      <c r="K708" s="134" t="str">
        <f t="shared" si="93"/>
        <v/>
      </c>
      <c r="L708" s="134">
        <f t="shared" si="94"/>
        <v>0</v>
      </c>
    </row>
    <row r="709" spans="1:12" x14ac:dyDescent="0.25">
      <c r="A709" s="15">
        <v>708</v>
      </c>
      <c r="B709" s="16">
        <f t="shared" si="95"/>
        <v>44591</v>
      </c>
      <c r="C709" s="15">
        <v>12</v>
      </c>
      <c r="D709" s="34" t="str">
        <f t="shared" si="88"/>
        <v>ASET</v>
      </c>
      <c r="E709" s="177">
        <v>20</v>
      </c>
      <c r="F709" s="137">
        <f t="shared" si="89"/>
        <v>20</v>
      </c>
      <c r="G709" s="148" t="str">
        <f>IF(VLOOKUP($A709,HourEndingOutage!$B$3:$F$746,5,0)="Outage","Outage","")</f>
        <v/>
      </c>
      <c r="H709" s="134">
        <f t="shared" si="90"/>
        <v>120</v>
      </c>
      <c r="I709" s="148" t="str">
        <f t="shared" si="91"/>
        <v/>
      </c>
      <c r="J709" s="148" t="str">
        <f t="shared" si="92"/>
        <v/>
      </c>
      <c r="K709" s="134" t="str">
        <f t="shared" si="93"/>
        <v/>
      </c>
      <c r="L709" s="134">
        <f t="shared" si="94"/>
        <v>0</v>
      </c>
    </row>
    <row r="710" spans="1:12" x14ac:dyDescent="0.25">
      <c r="A710" s="15">
        <v>709</v>
      </c>
      <c r="B710" s="16">
        <f t="shared" si="95"/>
        <v>44591</v>
      </c>
      <c r="C710" s="15">
        <v>13</v>
      </c>
      <c r="D710" s="34" t="str">
        <f t="shared" si="88"/>
        <v>ASET</v>
      </c>
      <c r="E710" s="177">
        <v>20</v>
      </c>
      <c r="F710" s="137">
        <f t="shared" si="89"/>
        <v>20</v>
      </c>
      <c r="G710" s="148" t="str">
        <f>IF(VLOOKUP($A710,HourEndingOutage!$B$3:$F$746,5,0)="Outage","Outage","")</f>
        <v/>
      </c>
      <c r="H710" s="134">
        <f t="shared" si="90"/>
        <v>120</v>
      </c>
      <c r="I710" s="148" t="str">
        <f t="shared" si="91"/>
        <v/>
      </c>
      <c r="J710" s="148" t="str">
        <f t="shared" si="92"/>
        <v/>
      </c>
      <c r="K710" s="134" t="str">
        <f t="shared" si="93"/>
        <v/>
      </c>
      <c r="L710" s="134">
        <f t="shared" si="94"/>
        <v>0</v>
      </c>
    </row>
    <row r="711" spans="1:12" x14ac:dyDescent="0.25">
      <c r="A711" s="15">
        <v>710</v>
      </c>
      <c r="B711" s="16">
        <f t="shared" si="95"/>
        <v>44591</v>
      </c>
      <c r="C711" s="15">
        <v>14</v>
      </c>
      <c r="D711" s="34" t="str">
        <f t="shared" si="88"/>
        <v>ASET</v>
      </c>
      <c r="E711" s="177">
        <v>20</v>
      </c>
      <c r="F711" s="137">
        <f t="shared" si="89"/>
        <v>20</v>
      </c>
      <c r="G711" s="148" t="str">
        <f>IF(VLOOKUP($A711,HourEndingOutage!$B$3:$F$746,5,0)="Outage","Outage","")</f>
        <v/>
      </c>
      <c r="H711" s="134">
        <f t="shared" si="90"/>
        <v>120</v>
      </c>
      <c r="I711" s="148" t="str">
        <f t="shared" si="91"/>
        <v/>
      </c>
      <c r="J711" s="148" t="str">
        <f t="shared" si="92"/>
        <v/>
      </c>
      <c r="K711" s="134" t="str">
        <f t="shared" si="93"/>
        <v/>
      </c>
      <c r="L711" s="134">
        <f t="shared" si="94"/>
        <v>0</v>
      </c>
    </row>
    <row r="712" spans="1:12" x14ac:dyDescent="0.25">
      <c r="A712" s="15">
        <v>711</v>
      </c>
      <c r="B712" s="16">
        <f t="shared" si="95"/>
        <v>44591</v>
      </c>
      <c r="C712" s="15">
        <v>15</v>
      </c>
      <c r="D712" s="34" t="str">
        <f t="shared" si="88"/>
        <v>ASET</v>
      </c>
      <c r="E712" s="177">
        <v>20</v>
      </c>
      <c r="F712" s="137">
        <f t="shared" si="89"/>
        <v>20</v>
      </c>
      <c r="G712" s="148" t="str">
        <f>IF(VLOOKUP($A712,HourEndingOutage!$B$3:$F$746,5,0)="Outage","Outage","")</f>
        <v/>
      </c>
      <c r="H712" s="134">
        <f t="shared" si="90"/>
        <v>120</v>
      </c>
      <c r="I712" s="148" t="str">
        <f t="shared" si="91"/>
        <v/>
      </c>
      <c r="J712" s="148" t="str">
        <f t="shared" si="92"/>
        <v/>
      </c>
      <c r="K712" s="134" t="str">
        <f t="shared" si="93"/>
        <v/>
      </c>
      <c r="L712" s="134">
        <f t="shared" si="94"/>
        <v>0</v>
      </c>
    </row>
    <row r="713" spans="1:12" x14ac:dyDescent="0.25">
      <c r="A713" s="15">
        <v>712</v>
      </c>
      <c r="B713" s="16">
        <f t="shared" si="95"/>
        <v>44591</v>
      </c>
      <c r="C713" s="15">
        <v>16</v>
      </c>
      <c r="D713" s="34" t="str">
        <f t="shared" si="88"/>
        <v>ASET</v>
      </c>
      <c r="E713" s="177">
        <v>20</v>
      </c>
      <c r="F713" s="137">
        <f t="shared" si="89"/>
        <v>20</v>
      </c>
      <c r="G713" s="148" t="str">
        <f>IF(VLOOKUP($A713,HourEndingOutage!$B$3:$F$746,5,0)="Outage","Outage","")</f>
        <v/>
      </c>
      <c r="H713" s="134">
        <f t="shared" si="90"/>
        <v>120</v>
      </c>
      <c r="I713" s="148" t="str">
        <f t="shared" si="91"/>
        <v/>
      </c>
      <c r="J713" s="148" t="str">
        <f t="shared" si="92"/>
        <v/>
      </c>
      <c r="K713" s="134" t="str">
        <f t="shared" si="93"/>
        <v/>
      </c>
      <c r="L713" s="134">
        <f t="shared" si="94"/>
        <v>0</v>
      </c>
    </row>
    <row r="714" spans="1:12" x14ac:dyDescent="0.25">
      <c r="A714" s="15">
        <v>713</v>
      </c>
      <c r="B714" s="16">
        <f t="shared" si="95"/>
        <v>44591</v>
      </c>
      <c r="C714" s="15">
        <v>17</v>
      </c>
      <c r="D714" s="34" t="str">
        <f t="shared" si="88"/>
        <v>ASET</v>
      </c>
      <c r="E714" s="177">
        <v>20</v>
      </c>
      <c r="F714" s="137">
        <f t="shared" si="89"/>
        <v>20</v>
      </c>
      <c r="G714" s="148" t="str">
        <f>IF(VLOOKUP($A714,HourEndingOutage!$B$3:$F$746,5,0)="Outage","Outage","")</f>
        <v/>
      </c>
      <c r="H714" s="134">
        <f t="shared" si="90"/>
        <v>120</v>
      </c>
      <c r="I714" s="148" t="str">
        <f t="shared" si="91"/>
        <v/>
      </c>
      <c r="J714" s="148" t="str">
        <f t="shared" si="92"/>
        <v/>
      </c>
      <c r="K714" s="134" t="str">
        <f t="shared" si="93"/>
        <v/>
      </c>
      <c r="L714" s="134">
        <f t="shared" si="94"/>
        <v>0</v>
      </c>
    </row>
    <row r="715" spans="1:12" x14ac:dyDescent="0.25">
      <c r="A715" s="15">
        <v>714</v>
      </c>
      <c r="B715" s="16">
        <f t="shared" si="95"/>
        <v>44591</v>
      </c>
      <c r="C715" s="15">
        <v>18</v>
      </c>
      <c r="D715" s="34" t="str">
        <f t="shared" si="88"/>
        <v>ASET</v>
      </c>
      <c r="E715" s="177">
        <v>20</v>
      </c>
      <c r="F715" s="137">
        <f t="shared" si="89"/>
        <v>20</v>
      </c>
      <c r="G715" s="148" t="str">
        <f>IF(VLOOKUP($A715,HourEndingOutage!$B$3:$F$746,5,0)="Outage","Outage","")</f>
        <v/>
      </c>
      <c r="H715" s="134">
        <f t="shared" si="90"/>
        <v>120</v>
      </c>
      <c r="I715" s="148" t="str">
        <f t="shared" si="91"/>
        <v/>
      </c>
      <c r="J715" s="148" t="str">
        <f t="shared" si="92"/>
        <v/>
      </c>
      <c r="K715" s="134" t="str">
        <f t="shared" si="93"/>
        <v/>
      </c>
      <c r="L715" s="134">
        <f t="shared" si="94"/>
        <v>0</v>
      </c>
    </row>
    <row r="716" spans="1:12" x14ac:dyDescent="0.25">
      <c r="A716" s="15">
        <v>715</v>
      </c>
      <c r="B716" s="16">
        <f t="shared" si="95"/>
        <v>44591</v>
      </c>
      <c r="C716" s="15">
        <v>19</v>
      </c>
      <c r="D716" s="34" t="str">
        <f t="shared" si="88"/>
        <v>ASET</v>
      </c>
      <c r="E716" s="177">
        <v>20</v>
      </c>
      <c r="F716" s="137">
        <f t="shared" si="89"/>
        <v>20</v>
      </c>
      <c r="G716" s="148" t="str">
        <f>IF(VLOOKUP($A716,HourEndingOutage!$B$3:$F$746,5,0)="Outage","Outage","")</f>
        <v/>
      </c>
      <c r="H716" s="134">
        <f t="shared" si="90"/>
        <v>120</v>
      </c>
      <c r="I716" s="148" t="str">
        <f t="shared" si="91"/>
        <v/>
      </c>
      <c r="J716" s="148" t="str">
        <f t="shared" si="92"/>
        <v/>
      </c>
      <c r="K716" s="134" t="str">
        <f t="shared" si="93"/>
        <v/>
      </c>
      <c r="L716" s="134">
        <f t="shared" si="94"/>
        <v>0</v>
      </c>
    </row>
    <row r="717" spans="1:12" x14ac:dyDescent="0.25">
      <c r="A717" s="15">
        <v>716</v>
      </c>
      <c r="B717" s="16">
        <f t="shared" si="95"/>
        <v>44591</v>
      </c>
      <c r="C717" s="15">
        <v>20</v>
      </c>
      <c r="D717" s="34" t="str">
        <f t="shared" si="88"/>
        <v>ASET</v>
      </c>
      <c r="E717" s="177">
        <v>20</v>
      </c>
      <c r="F717" s="137">
        <f t="shared" si="89"/>
        <v>20</v>
      </c>
      <c r="G717" s="148" t="str">
        <f>IF(VLOOKUP($A717,HourEndingOutage!$B$3:$F$746,5,0)="Outage","Outage","")</f>
        <v/>
      </c>
      <c r="H717" s="134">
        <f t="shared" si="90"/>
        <v>120</v>
      </c>
      <c r="I717" s="148" t="str">
        <f t="shared" si="91"/>
        <v/>
      </c>
      <c r="J717" s="148" t="str">
        <f t="shared" si="92"/>
        <v/>
      </c>
      <c r="K717" s="134" t="str">
        <f t="shared" si="93"/>
        <v/>
      </c>
      <c r="L717" s="134">
        <f t="shared" si="94"/>
        <v>0</v>
      </c>
    </row>
    <row r="718" spans="1:12" x14ac:dyDescent="0.25">
      <c r="A718" s="15">
        <v>717</v>
      </c>
      <c r="B718" s="16">
        <f t="shared" si="95"/>
        <v>44591</v>
      </c>
      <c r="C718" s="15">
        <v>21</v>
      </c>
      <c r="D718" s="34" t="str">
        <f t="shared" si="88"/>
        <v>ASET</v>
      </c>
      <c r="E718" s="177">
        <v>20</v>
      </c>
      <c r="F718" s="137">
        <f t="shared" si="89"/>
        <v>20</v>
      </c>
      <c r="G718" s="148" t="str">
        <f>IF(VLOOKUP($A718,HourEndingOutage!$B$3:$F$746,5,0)="Outage","Outage","")</f>
        <v/>
      </c>
      <c r="H718" s="134">
        <f t="shared" si="90"/>
        <v>120</v>
      </c>
      <c r="I718" s="148" t="str">
        <f t="shared" si="91"/>
        <v/>
      </c>
      <c r="J718" s="148" t="str">
        <f t="shared" si="92"/>
        <v/>
      </c>
      <c r="K718" s="134" t="str">
        <f t="shared" si="93"/>
        <v/>
      </c>
      <c r="L718" s="134">
        <f t="shared" si="94"/>
        <v>0</v>
      </c>
    </row>
    <row r="719" spans="1:12" x14ac:dyDescent="0.25">
      <c r="A719" s="15">
        <v>718</v>
      </c>
      <c r="B719" s="16">
        <f t="shared" si="95"/>
        <v>44591</v>
      </c>
      <c r="C719" s="15">
        <v>22</v>
      </c>
      <c r="D719" s="34" t="str">
        <f t="shared" si="88"/>
        <v>ASET</v>
      </c>
      <c r="E719" s="177">
        <v>20</v>
      </c>
      <c r="F719" s="137">
        <f t="shared" si="89"/>
        <v>20</v>
      </c>
      <c r="G719" s="148" t="str">
        <f>IF(VLOOKUP($A719,HourEndingOutage!$B$3:$F$746,5,0)="Outage","Outage","")</f>
        <v/>
      </c>
      <c r="H719" s="134">
        <f t="shared" si="90"/>
        <v>120</v>
      </c>
      <c r="I719" s="148" t="str">
        <f t="shared" si="91"/>
        <v/>
      </c>
      <c r="J719" s="148" t="str">
        <f t="shared" si="92"/>
        <v/>
      </c>
      <c r="K719" s="134" t="str">
        <f t="shared" si="93"/>
        <v/>
      </c>
      <c r="L719" s="134">
        <f t="shared" si="94"/>
        <v>0</v>
      </c>
    </row>
    <row r="720" spans="1:12" x14ac:dyDescent="0.25">
      <c r="A720" s="15">
        <v>719</v>
      </c>
      <c r="B720" s="16">
        <f t="shared" si="95"/>
        <v>44591</v>
      </c>
      <c r="C720" s="15">
        <v>23</v>
      </c>
      <c r="D720" s="34" t="str">
        <f t="shared" si="88"/>
        <v>ASET</v>
      </c>
      <c r="E720" s="177">
        <v>20</v>
      </c>
      <c r="F720" s="137">
        <f t="shared" si="89"/>
        <v>20</v>
      </c>
      <c r="G720" s="148" t="str">
        <f>IF(VLOOKUP($A720,HourEndingOutage!$B$3:$F$746,5,0)="Outage","Outage","")</f>
        <v/>
      </c>
      <c r="H720" s="134">
        <f t="shared" si="90"/>
        <v>120</v>
      </c>
      <c r="I720" s="148" t="str">
        <f t="shared" si="91"/>
        <v/>
      </c>
      <c r="J720" s="148" t="str">
        <f t="shared" si="92"/>
        <v/>
      </c>
      <c r="K720" s="134" t="str">
        <f t="shared" si="93"/>
        <v/>
      </c>
      <c r="L720" s="134">
        <f t="shared" si="94"/>
        <v>0</v>
      </c>
    </row>
    <row r="721" spans="1:12" x14ac:dyDescent="0.25">
      <c r="A721" s="15">
        <v>720</v>
      </c>
      <c r="B721" s="16">
        <f t="shared" si="95"/>
        <v>44591</v>
      </c>
      <c r="C721" s="15">
        <v>24</v>
      </c>
      <c r="D721" s="34" t="str">
        <f t="shared" si="88"/>
        <v>ASET</v>
      </c>
      <c r="E721" s="177">
        <v>20</v>
      </c>
      <c r="F721" s="137">
        <f t="shared" si="89"/>
        <v>20</v>
      </c>
      <c r="G721" s="148" t="str">
        <f>IF(VLOOKUP($A721,HourEndingOutage!$B$3:$F$746,5,0)="Outage","Outage","")</f>
        <v/>
      </c>
      <c r="H721" s="134">
        <f t="shared" si="90"/>
        <v>120</v>
      </c>
      <c r="I721" s="148" t="str">
        <f t="shared" si="91"/>
        <v/>
      </c>
      <c r="J721" s="148" t="str">
        <f t="shared" si="92"/>
        <v/>
      </c>
      <c r="K721" s="134" t="str">
        <f t="shared" si="93"/>
        <v/>
      </c>
      <c r="L721" s="134">
        <f t="shared" si="94"/>
        <v>0</v>
      </c>
    </row>
    <row r="722" spans="1:12" x14ac:dyDescent="0.25">
      <c r="A722" s="15">
        <v>721</v>
      </c>
      <c r="B722" s="16">
        <f t="shared" si="95"/>
        <v>44592</v>
      </c>
      <c r="C722" s="15">
        <v>1</v>
      </c>
      <c r="D722" s="34" t="str">
        <f t="shared" si="88"/>
        <v>ASET</v>
      </c>
      <c r="E722" s="177">
        <v>20</v>
      </c>
      <c r="F722" s="137">
        <f t="shared" si="89"/>
        <v>20</v>
      </c>
      <c r="G722" s="148" t="str">
        <f>IF(VLOOKUP($A722,HourEndingOutage!$B$3:$F$746,5,0)="Outage","Outage","")</f>
        <v/>
      </c>
      <c r="H722" s="134">
        <f t="shared" si="90"/>
        <v>120</v>
      </c>
      <c r="I722" s="148" t="str">
        <f t="shared" si="91"/>
        <v/>
      </c>
      <c r="J722" s="148" t="str">
        <f t="shared" si="92"/>
        <v/>
      </c>
      <c r="K722" s="134" t="str">
        <f t="shared" si="93"/>
        <v/>
      </c>
      <c r="L722" s="134">
        <f t="shared" si="94"/>
        <v>0</v>
      </c>
    </row>
    <row r="723" spans="1:12" x14ac:dyDescent="0.25">
      <c r="A723" s="15">
        <v>722</v>
      </c>
      <c r="B723" s="16">
        <f t="shared" si="95"/>
        <v>44592</v>
      </c>
      <c r="C723" s="15">
        <v>2</v>
      </c>
      <c r="D723" s="34" t="str">
        <f t="shared" si="88"/>
        <v>ASET</v>
      </c>
      <c r="E723" s="177">
        <v>20</v>
      </c>
      <c r="F723" s="137">
        <f t="shared" si="89"/>
        <v>20</v>
      </c>
      <c r="G723" s="148" t="str">
        <f>IF(VLOOKUP($A723,HourEndingOutage!$B$3:$F$746,5,0)="Outage","Outage","")</f>
        <v/>
      </c>
      <c r="H723" s="134">
        <f t="shared" si="90"/>
        <v>120</v>
      </c>
      <c r="I723" s="148" t="str">
        <f t="shared" si="91"/>
        <v/>
      </c>
      <c r="J723" s="148" t="str">
        <f t="shared" si="92"/>
        <v/>
      </c>
      <c r="K723" s="134" t="str">
        <f t="shared" si="93"/>
        <v/>
      </c>
      <c r="L723" s="134">
        <f t="shared" si="94"/>
        <v>0</v>
      </c>
    </row>
    <row r="724" spans="1:12" x14ac:dyDescent="0.25">
      <c r="A724" s="15">
        <v>723</v>
      </c>
      <c r="B724" s="16">
        <f t="shared" si="95"/>
        <v>44592</v>
      </c>
      <c r="C724" s="15">
        <v>3</v>
      </c>
      <c r="D724" s="34" t="str">
        <f t="shared" si="88"/>
        <v>ASET</v>
      </c>
      <c r="E724" s="177">
        <v>20</v>
      </c>
      <c r="F724" s="137">
        <f t="shared" si="89"/>
        <v>20</v>
      </c>
      <c r="G724" s="148" t="str">
        <f>IF(VLOOKUP($A724,HourEndingOutage!$B$3:$F$746,5,0)="Outage","Outage","")</f>
        <v/>
      </c>
      <c r="H724" s="134">
        <f t="shared" si="90"/>
        <v>120</v>
      </c>
      <c r="I724" s="148" t="str">
        <f t="shared" si="91"/>
        <v/>
      </c>
      <c r="J724" s="148" t="str">
        <f t="shared" si="92"/>
        <v/>
      </c>
      <c r="K724" s="134" t="str">
        <f t="shared" si="93"/>
        <v/>
      </c>
      <c r="L724" s="134">
        <f t="shared" si="94"/>
        <v>0</v>
      </c>
    </row>
    <row r="725" spans="1:12" x14ac:dyDescent="0.25">
      <c r="A725" s="15">
        <v>724</v>
      </c>
      <c r="B725" s="16">
        <f t="shared" si="95"/>
        <v>44592</v>
      </c>
      <c r="C725" s="15">
        <v>4</v>
      </c>
      <c r="D725" s="34" t="str">
        <f t="shared" si="88"/>
        <v>ASET</v>
      </c>
      <c r="E725" s="177">
        <v>20</v>
      </c>
      <c r="F725" s="137">
        <f t="shared" si="89"/>
        <v>20</v>
      </c>
      <c r="G725" s="148" t="str">
        <f>IF(VLOOKUP($A725,HourEndingOutage!$B$3:$F$746,5,0)="Outage","Outage","")</f>
        <v/>
      </c>
      <c r="H725" s="134">
        <f t="shared" si="90"/>
        <v>120</v>
      </c>
      <c r="I725" s="148" t="str">
        <f t="shared" si="91"/>
        <v/>
      </c>
      <c r="J725" s="148" t="str">
        <f t="shared" si="92"/>
        <v/>
      </c>
      <c r="K725" s="134" t="str">
        <f t="shared" si="93"/>
        <v/>
      </c>
      <c r="L725" s="134">
        <f t="shared" si="94"/>
        <v>0</v>
      </c>
    </row>
    <row r="726" spans="1:12" x14ac:dyDescent="0.25">
      <c r="A726" s="15">
        <v>725</v>
      </c>
      <c r="B726" s="16">
        <f t="shared" si="95"/>
        <v>44592</v>
      </c>
      <c r="C726" s="15">
        <v>5</v>
      </c>
      <c r="D726" s="34" t="str">
        <f t="shared" si="88"/>
        <v>ASET</v>
      </c>
      <c r="E726" s="177">
        <v>20</v>
      </c>
      <c r="F726" s="137">
        <f t="shared" si="89"/>
        <v>20</v>
      </c>
      <c r="G726" s="148" t="str">
        <f>IF(VLOOKUP($A726,HourEndingOutage!$B$3:$F$746,5,0)="Outage","Outage","")</f>
        <v/>
      </c>
      <c r="H726" s="134">
        <f t="shared" si="90"/>
        <v>120</v>
      </c>
      <c r="I726" s="148" t="str">
        <f t="shared" si="91"/>
        <v/>
      </c>
      <c r="J726" s="148" t="str">
        <f t="shared" si="92"/>
        <v/>
      </c>
      <c r="K726" s="134" t="str">
        <f t="shared" si="93"/>
        <v/>
      </c>
      <c r="L726" s="134">
        <f t="shared" si="94"/>
        <v>0</v>
      </c>
    </row>
    <row r="727" spans="1:12" x14ac:dyDescent="0.25">
      <c r="A727" s="15">
        <v>726</v>
      </c>
      <c r="B727" s="16">
        <f t="shared" si="95"/>
        <v>44592</v>
      </c>
      <c r="C727" s="15">
        <v>6</v>
      </c>
      <c r="D727" s="34" t="str">
        <f t="shared" si="88"/>
        <v>ASET</v>
      </c>
      <c r="E727" s="177">
        <v>20</v>
      </c>
      <c r="F727" s="137">
        <f t="shared" si="89"/>
        <v>20</v>
      </c>
      <c r="G727" s="148" t="str">
        <f>IF(VLOOKUP($A727,HourEndingOutage!$B$3:$F$746,5,0)="Outage","Outage","")</f>
        <v/>
      </c>
      <c r="H727" s="134">
        <f t="shared" si="90"/>
        <v>120</v>
      </c>
      <c r="I727" s="148" t="str">
        <f t="shared" si="91"/>
        <v/>
      </c>
      <c r="J727" s="148" t="str">
        <f t="shared" si="92"/>
        <v/>
      </c>
      <c r="K727" s="134" t="str">
        <f t="shared" si="93"/>
        <v/>
      </c>
      <c r="L727" s="134">
        <f t="shared" si="94"/>
        <v>0</v>
      </c>
    </row>
    <row r="728" spans="1:12" x14ac:dyDescent="0.25">
      <c r="A728" s="15">
        <v>727</v>
      </c>
      <c r="B728" s="16">
        <f t="shared" si="95"/>
        <v>44592</v>
      </c>
      <c r="C728" s="15">
        <v>7</v>
      </c>
      <c r="D728" s="34" t="str">
        <f t="shared" si="88"/>
        <v>ASET</v>
      </c>
      <c r="E728" s="177">
        <v>20</v>
      </c>
      <c r="F728" s="137">
        <f t="shared" si="89"/>
        <v>20</v>
      </c>
      <c r="G728" s="148" t="str">
        <f>IF(VLOOKUP($A728,HourEndingOutage!$B$3:$F$746,5,0)="Outage","Outage","")</f>
        <v/>
      </c>
      <c r="H728" s="134">
        <f t="shared" si="90"/>
        <v>120</v>
      </c>
      <c r="I728" s="148" t="str">
        <f t="shared" si="91"/>
        <v/>
      </c>
      <c r="J728" s="148" t="str">
        <f t="shared" si="92"/>
        <v/>
      </c>
      <c r="K728" s="134" t="str">
        <f t="shared" si="93"/>
        <v/>
      </c>
      <c r="L728" s="134">
        <f t="shared" si="94"/>
        <v>0</v>
      </c>
    </row>
    <row r="729" spans="1:12" x14ac:dyDescent="0.25">
      <c r="A729" s="15">
        <v>728</v>
      </c>
      <c r="B729" s="16">
        <f t="shared" si="95"/>
        <v>44592</v>
      </c>
      <c r="C729" s="15">
        <v>8</v>
      </c>
      <c r="D729" s="34" t="str">
        <f t="shared" si="88"/>
        <v>ASET</v>
      </c>
      <c r="E729" s="177">
        <v>20</v>
      </c>
      <c r="F729" s="137">
        <f t="shared" si="89"/>
        <v>20</v>
      </c>
      <c r="G729" s="148" t="str">
        <f>IF(VLOOKUP($A729,HourEndingOutage!$B$3:$F$746,5,0)="Outage","Outage","")</f>
        <v/>
      </c>
      <c r="H729" s="134">
        <f t="shared" si="90"/>
        <v>120</v>
      </c>
      <c r="I729" s="148" t="str">
        <f t="shared" si="91"/>
        <v/>
      </c>
      <c r="J729" s="148" t="str">
        <f t="shared" si="92"/>
        <v/>
      </c>
      <c r="K729" s="134" t="str">
        <f t="shared" si="93"/>
        <v/>
      </c>
      <c r="L729" s="134">
        <f t="shared" si="94"/>
        <v>0</v>
      </c>
    </row>
    <row r="730" spans="1:12" x14ac:dyDescent="0.25">
      <c r="A730" s="15">
        <v>729</v>
      </c>
      <c r="B730" s="16">
        <f t="shared" si="95"/>
        <v>44592</v>
      </c>
      <c r="C730" s="15">
        <v>9</v>
      </c>
      <c r="D730" s="34" t="str">
        <f t="shared" si="88"/>
        <v>ASET</v>
      </c>
      <c r="E730" s="177">
        <v>20</v>
      </c>
      <c r="F730" s="137">
        <f t="shared" si="89"/>
        <v>20</v>
      </c>
      <c r="G730" s="148" t="str">
        <f>IF(VLOOKUP($A730,HourEndingOutage!$B$3:$F$746,5,0)="Outage","Outage","")</f>
        <v/>
      </c>
      <c r="H730" s="134">
        <f t="shared" si="90"/>
        <v>120</v>
      </c>
      <c r="I730" s="148" t="str">
        <f t="shared" si="91"/>
        <v/>
      </c>
      <c r="J730" s="148" t="str">
        <f t="shared" si="92"/>
        <v/>
      </c>
      <c r="K730" s="134" t="str">
        <f t="shared" si="93"/>
        <v/>
      </c>
      <c r="L730" s="134">
        <f t="shared" si="94"/>
        <v>0</v>
      </c>
    </row>
    <row r="731" spans="1:12" x14ac:dyDescent="0.25">
      <c r="A731" s="15">
        <v>730</v>
      </c>
      <c r="B731" s="16">
        <f t="shared" si="95"/>
        <v>44592</v>
      </c>
      <c r="C731" s="15">
        <v>10</v>
      </c>
      <c r="D731" s="34" t="str">
        <f t="shared" si="88"/>
        <v>ASET</v>
      </c>
      <c r="E731" s="177">
        <v>20</v>
      </c>
      <c r="F731" s="137">
        <f t="shared" si="89"/>
        <v>20</v>
      </c>
      <c r="G731" s="148" t="str">
        <f>IF(VLOOKUP($A731,HourEndingOutage!$B$3:$F$746,5,0)="Outage","Outage","")</f>
        <v/>
      </c>
      <c r="H731" s="134">
        <f t="shared" si="90"/>
        <v>120</v>
      </c>
      <c r="I731" s="148" t="str">
        <f t="shared" si="91"/>
        <v/>
      </c>
      <c r="J731" s="148" t="str">
        <f t="shared" si="92"/>
        <v/>
      </c>
      <c r="K731" s="134" t="str">
        <f t="shared" si="93"/>
        <v/>
      </c>
      <c r="L731" s="134">
        <f t="shared" si="94"/>
        <v>0</v>
      </c>
    </row>
    <row r="732" spans="1:12" x14ac:dyDescent="0.25">
      <c r="A732" s="15">
        <v>731</v>
      </c>
      <c r="B732" s="16">
        <f t="shared" si="95"/>
        <v>44592</v>
      </c>
      <c r="C732" s="15">
        <v>11</v>
      </c>
      <c r="D732" s="34" t="str">
        <f t="shared" si="88"/>
        <v>ASET</v>
      </c>
      <c r="E732" s="177">
        <v>20</v>
      </c>
      <c r="F732" s="137">
        <f t="shared" si="89"/>
        <v>20</v>
      </c>
      <c r="G732" s="148" t="str">
        <f>IF(VLOOKUP($A732,HourEndingOutage!$B$3:$F$746,5,0)="Outage","Outage","")</f>
        <v/>
      </c>
      <c r="H732" s="134">
        <f t="shared" si="90"/>
        <v>120</v>
      </c>
      <c r="I732" s="148" t="str">
        <f t="shared" si="91"/>
        <v/>
      </c>
      <c r="J732" s="148" t="str">
        <f t="shared" si="92"/>
        <v/>
      </c>
      <c r="K732" s="134" t="str">
        <f t="shared" si="93"/>
        <v/>
      </c>
      <c r="L732" s="134">
        <f t="shared" si="94"/>
        <v>0</v>
      </c>
    </row>
    <row r="733" spans="1:12" x14ac:dyDescent="0.25">
      <c r="A733" s="15">
        <v>732</v>
      </c>
      <c r="B733" s="16">
        <f t="shared" si="95"/>
        <v>44592</v>
      </c>
      <c r="C733" s="15">
        <v>12</v>
      </c>
      <c r="D733" s="34" t="str">
        <f t="shared" si="88"/>
        <v>ASET</v>
      </c>
      <c r="E733" s="177">
        <v>20</v>
      </c>
      <c r="F733" s="137">
        <f t="shared" si="89"/>
        <v>20</v>
      </c>
      <c r="G733" s="148" t="str">
        <f>IF(VLOOKUP($A733,HourEndingOutage!$B$3:$F$746,5,0)="Outage","Outage","")</f>
        <v/>
      </c>
      <c r="H733" s="134">
        <f t="shared" si="90"/>
        <v>120</v>
      </c>
      <c r="I733" s="148" t="str">
        <f t="shared" si="91"/>
        <v/>
      </c>
      <c r="J733" s="148" t="str">
        <f t="shared" si="92"/>
        <v/>
      </c>
      <c r="K733" s="134" t="str">
        <f t="shared" si="93"/>
        <v/>
      </c>
      <c r="L733" s="134">
        <f t="shared" si="94"/>
        <v>0</v>
      </c>
    </row>
    <row r="734" spans="1:12" x14ac:dyDescent="0.25">
      <c r="A734" s="15">
        <v>733</v>
      </c>
      <c r="B734" s="16">
        <f t="shared" si="95"/>
        <v>44592</v>
      </c>
      <c r="C734" s="15">
        <v>13</v>
      </c>
      <c r="D734" s="34" t="str">
        <f t="shared" si="88"/>
        <v>ASET</v>
      </c>
      <c r="E734" s="177">
        <v>20</v>
      </c>
      <c r="F734" s="137">
        <f t="shared" si="89"/>
        <v>20</v>
      </c>
      <c r="G734" s="148" t="str">
        <f>IF(VLOOKUP($A734,HourEndingOutage!$B$3:$F$746,5,0)="Outage","Outage","")</f>
        <v/>
      </c>
      <c r="H734" s="134">
        <f t="shared" si="90"/>
        <v>120</v>
      </c>
      <c r="I734" s="148" t="str">
        <f t="shared" si="91"/>
        <v/>
      </c>
      <c r="J734" s="148" t="str">
        <f t="shared" si="92"/>
        <v/>
      </c>
      <c r="K734" s="134" t="str">
        <f t="shared" si="93"/>
        <v/>
      </c>
      <c r="L734" s="134">
        <f t="shared" si="94"/>
        <v>0</v>
      </c>
    </row>
    <row r="735" spans="1:12" x14ac:dyDescent="0.25">
      <c r="A735" s="15">
        <v>734</v>
      </c>
      <c r="B735" s="16">
        <f t="shared" si="95"/>
        <v>44592</v>
      </c>
      <c r="C735" s="15">
        <v>14</v>
      </c>
      <c r="D735" s="34" t="str">
        <f t="shared" si="88"/>
        <v>ASET</v>
      </c>
      <c r="E735" s="177">
        <v>20</v>
      </c>
      <c r="F735" s="137">
        <f t="shared" si="89"/>
        <v>20</v>
      </c>
      <c r="G735" s="148" t="str">
        <f>IF(VLOOKUP($A735,HourEndingOutage!$B$3:$F$746,5,0)="Outage","Outage","")</f>
        <v/>
      </c>
      <c r="H735" s="134">
        <f t="shared" si="90"/>
        <v>120</v>
      </c>
      <c r="I735" s="148" t="str">
        <f t="shared" si="91"/>
        <v/>
      </c>
      <c r="J735" s="148" t="str">
        <f t="shared" si="92"/>
        <v/>
      </c>
      <c r="K735" s="134" t="str">
        <f t="shared" si="93"/>
        <v/>
      </c>
      <c r="L735" s="134">
        <f t="shared" si="94"/>
        <v>0</v>
      </c>
    </row>
    <row r="736" spans="1:12" x14ac:dyDescent="0.25">
      <c r="A736" s="15">
        <v>735</v>
      </c>
      <c r="B736" s="16">
        <f t="shared" si="95"/>
        <v>44592</v>
      </c>
      <c r="C736" s="15">
        <v>15</v>
      </c>
      <c r="D736" s="34" t="str">
        <f t="shared" si="88"/>
        <v>ASET</v>
      </c>
      <c r="E736" s="177">
        <v>20</v>
      </c>
      <c r="F736" s="137">
        <f t="shared" si="89"/>
        <v>20</v>
      </c>
      <c r="G736" s="148" t="str">
        <f>IF(VLOOKUP($A736,HourEndingOutage!$B$3:$F$746,5,0)="Outage","Outage","")</f>
        <v/>
      </c>
      <c r="H736" s="134">
        <f t="shared" si="90"/>
        <v>120</v>
      </c>
      <c r="I736" s="148" t="str">
        <f t="shared" si="91"/>
        <v/>
      </c>
      <c r="J736" s="148" t="str">
        <f t="shared" si="92"/>
        <v/>
      </c>
      <c r="K736" s="134" t="str">
        <f t="shared" si="93"/>
        <v/>
      </c>
      <c r="L736" s="134">
        <f t="shared" si="94"/>
        <v>0</v>
      </c>
    </row>
    <row r="737" spans="1:12" x14ac:dyDescent="0.25">
      <c r="A737" s="15">
        <v>736</v>
      </c>
      <c r="B737" s="16">
        <f t="shared" si="95"/>
        <v>44592</v>
      </c>
      <c r="C737" s="15">
        <v>16</v>
      </c>
      <c r="D737" s="34" t="str">
        <f t="shared" si="88"/>
        <v>ASET</v>
      </c>
      <c r="E737" s="177">
        <v>20</v>
      </c>
      <c r="F737" s="137">
        <f t="shared" si="89"/>
        <v>20</v>
      </c>
      <c r="G737" s="148" t="str">
        <f>IF(VLOOKUP($A737,HourEndingOutage!$B$3:$F$746,5,0)="Outage","Outage","")</f>
        <v/>
      </c>
      <c r="H737" s="134">
        <f t="shared" si="90"/>
        <v>120</v>
      </c>
      <c r="I737" s="148" t="str">
        <f t="shared" si="91"/>
        <v/>
      </c>
      <c r="J737" s="148" t="str">
        <f t="shared" si="92"/>
        <v/>
      </c>
      <c r="K737" s="134" t="str">
        <f t="shared" si="93"/>
        <v/>
      </c>
      <c r="L737" s="134">
        <f t="shared" si="94"/>
        <v>0</v>
      </c>
    </row>
    <row r="738" spans="1:12" x14ac:dyDescent="0.25">
      <c r="A738" s="15">
        <v>737</v>
      </c>
      <c r="B738" s="16">
        <f t="shared" si="95"/>
        <v>44592</v>
      </c>
      <c r="C738" s="15">
        <v>17</v>
      </c>
      <c r="D738" s="34" t="str">
        <f t="shared" si="88"/>
        <v>ASET</v>
      </c>
      <c r="E738" s="177">
        <v>20</v>
      </c>
      <c r="F738" s="137">
        <f t="shared" si="89"/>
        <v>20</v>
      </c>
      <c r="G738" s="148" t="str">
        <f>IF(VLOOKUP($A738,HourEndingOutage!$B$3:$F$746,5,0)="Outage","Outage","")</f>
        <v/>
      </c>
      <c r="H738" s="134">
        <f t="shared" si="90"/>
        <v>120</v>
      </c>
      <c r="I738" s="148" t="str">
        <f t="shared" si="91"/>
        <v/>
      </c>
      <c r="J738" s="148" t="str">
        <f t="shared" si="92"/>
        <v/>
      </c>
      <c r="K738" s="134" t="str">
        <f t="shared" si="93"/>
        <v/>
      </c>
      <c r="L738" s="134">
        <f t="shared" si="94"/>
        <v>0</v>
      </c>
    </row>
    <row r="739" spans="1:12" x14ac:dyDescent="0.25">
      <c r="A739" s="15">
        <v>738</v>
      </c>
      <c r="B739" s="16">
        <f t="shared" si="95"/>
        <v>44592</v>
      </c>
      <c r="C739" s="15">
        <v>18</v>
      </c>
      <c r="D739" s="34" t="str">
        <f t="shared" si="88"/>
        <v>ASET</v>
      </c>
      <c r="E739" s="177">
        <v>20</v>
      </c>
      <c r="F739" s="137">
        <f t="shared" si="89"/>
        <v>20</v>
      </c>
      <c r="G739" s="148" t="str">
        <f>IF(VLOOKUP($A739,HourEndingOutage!$B$3:$F$746,5,0)="Outage","Outage","")</f>
        <v/>
      </c>
      <c r="H739" s="134">
        <f t="shared" si="90"/>
        <v>120</v>
      </c>
      <c r="I739" s="148" t="str">
        <f t="shared" si="91"/>
        <v/>
      </c>
      <c r="J739" s="148" t="str">
        <f t="shared" si="92"/>
        <v/>
      </c>
      <c r="K739" s="134" t="str">
        <f t="shared" si="93"/>
        <v/>
      </c>
      <c r="L739" s="134">
        <f t="shared" si="94"/>
        <v>0</v>
      </c>
    </row>
    <row r="740" spans="1:12" x14ac:dyDescent="0.25">
      <c r="A740" s="15">
        <v>739</v>
      </c>
      <c r="B740" s="16">
        <f t="shared" si="95"/>
        <v>44592</v>
      </c>
      <c r="C740" s="15">
        <v>19</v>
      </c>
      <c r="D740" s="34" t="str">
        <f t="shared" si="88"/>
        <v>ASET</v>
      </c>
      <c r="E740" s="177">
        <v>20</v>
      </c>
      <c r="F740" s="137">
        <f t="shared" si="89"/>
        <v>20</v>
      </c>
      <c r="G740" s="148" t="str">
        <f>IF(VLOOKUP($A740,HourEndingOutage!$B$3:$F$746,5,0)="Outage","Outage","")</f>
        <v/>
      </c>
      <c r="H740" s="134">
        <f t="shared" si="90"/>
        <v>120</v>
      </c>
      <c r="I740" s="148" t="str">
        <f t="shared" si="91"/>
        <v/>
      </c>
      <c r="J740" s="148" t="str">
        <f t="shared" si="92"/>
        <v/>
      </c>
      <c r="K740" s="134" t="str">
        <f t="shared" si="93"/>
        <v/>
      </c>
      <c r="L740" s="134">
        <f t="shared" si="94"/>
        <v>0</v>
      </c>
    </row>
    <row r="741" spans="1:12" x14ac:dyDescent="0.25">
      <c r="A741" s="15">
        <v>740</v>
      </c>
      <c r="B741" s="16">
        <f t="shared" si="95"/>
        <v>44592</v>
      </c>
      <c r="C741" s="15">
        <v>20</v>
      </c>
      <c r="D741" s="34" t="str">
        <f t="shared" si="88"/>
        <v>ASET</v>
      </c>
      <c r="E741" s="177">
        <v>20</v>
      </c>
      <c r="F741" s="137">
        <f t="shared" si="89"/>
        <v>20</v>
      </c>
      <c r="G741" s="148" t="str">
        <f>IF(VLOOKUP($A741,HourEndingOutage!$B$3:$F$746,5,0)="Outage","Outage","")</f>
        <v/>
      </c>
      <c r="H741" s="134">
        <f t="shared" si="90"/>
        <v>120</v>
      </c>
      <c r="I741" s="148" t="str">
        <f t="shared" si="91"/>
        <v/>
      </c>
      <c r="J741" s="148" t="str">
        <f t="shared" si="92"/>
        <v/>
      </c>
      <c r="K741" s="134" t="str">
        <f t="shared" si="93"/>
        <v/>
      </c>
      <c r="L741" s="134">
        <f t="shared" si="94"/>
        <v>0</v>
      </c>
    </row>
    <row r="742" spans="1:12" x14ac:dyDescent="0.25">
      <c r="A742" s="15">
        <v>741</v>
      </c>
      <c r="B742" s="16">
        <f t="shared" si="95"/>
        <v>44592</v>
      </c>
      <c r="C742" s="15">
        <v>21</v>
      </c>
      <c r="D742" s="34" t="str">
        <f t="shared" si="88"/>
        <v>ASET</v>
      </c>
      <c r="E742" s="177">
        <v>20</v>
      </c>
      <c r="F742" s="137">
        <f t="shared" si="89"/>
        <v>20</v>
      </c>
      <c r="G742" s="148" t="str">
        <f>IF(VLOOKUP($A742,HourEndingOutage!$B$3:$F$746,5,0)="Outage","Outage","")</f>
        <v/>
      </c>
      <c r="H742" s="134">
        <f t="shared" si="90"/>
        <v>120</v>
      </c>
      <c r="I742" s="148" t="str">
        <f t="shared" si="91"/>
        <v/>
      </c>
      <c r="J742" s="148" t="str">
        <f t="shared" si="92"/>
        <v/>
      </c>
      <c r="K742" s="134" t="str">
        <f t="shared" si="93"/>
        <v/>
      </c>
      <c r="L742" s="134">
        <f t="shared" si="94"/>
        <v>0</v>
      </c>
    </row>
    <row r="743" spans="1:12" x14ac:dyDescent="0.25">
      <c r="A743" s="15">
        <v>742</v>
      </c>
      <c r="B743" s="16">
        <f t="shared" si="95"/>
        <v>44592</v>
      </c>
      <c r="C743" s="15">
        <v>22</v>
      </c>
      <c r="D743" s="34" t="str">
        <f t="shared" si="88"/>
        <v>ASET</v>
      </c>
      <c r="E743" s="177">
        <v>20</v>
      </c>
      <c r="F743" s="137">
        <f t="shared" si="89"/>
        <v>20</v>
      </c>
      <c r="G743" s="148" t="str">
        <f>IF(VLOOKUP($A743,HourEndingOutage!$B$3:$F$746,5,0)="Outage","Outage","")</f>
        <v/>
      </c>
      <c r="H743" s="134">
        <f t="shared" si="90"/>
        <v>120</v>
      </c>
      <c r="I743" s="148" t="str">
        <f t="shared" si="91"/>
        <v/>
      </c>
      <c r="J743" s="148" t="str">
        <f t="shared" si="92"/>
        <v/>
      </c>
      <c r="K743" s="134" t="str">
        <f t="shared" si="93"/>
        <v/>
      </c>
      <c r="L743" s="134">
        <f t="shared" si="94"/>
        <v>0</v>
      </c>
    </row>
    <row r="744" spans="1:12" x14ac:dyDescent="0.25">
      <c r="A744" s="15">
        <v>743</v>
      </c>
      <c r="B744" s="16">
        <f t="shared" si="95"/>
        <v>44592</v>
      </c>
      <c r="C744" s="15">
        <v>23</v>
      </c>
      <c r="D744" s="34" t="str">
        <f t="shared" si="88"/>
        <v>ASET</v>
      </c>
      <c r="E744" s="177">
        <v>20</v>
      </c>
      <c r="F744" s="137">
        <f t="shared" si="89"/>
        <v>20</v>
      </c>
      <c r="G744" s="148" t="str">
        <f>IF(VLOOKUP($A744,HourEndingOutage!$B$3:$F$746,5,0)="Outage","Outage","")</f>
        <v/>
      </c>
      <c r="H744" s="134">
        <f t="shared" si="90"/>
        <v>120</v>
      </c>
      <c r="I744" s="148" t="str">
        <f t="shared" si="91"/>
        <v/>
      </c>
      <c r="J744" s="148" t="str">
        <f t="shared" si="92"/>
        <v/>
      </c>
      <c r="K744" s="134" t="str">
        <f t="shared" si="93"/>
        <v/>
      </c>
      <c r="L744" s="134">
        <f t="shared" si="94"/>
        <v>0</v>
      </c>
    </row>
    <row r="745" spans="1:12" x14ac:dyDescent="0.25">
      <c r="A745" s="15">
        <v>744</v>
      </c>
      <c r="B745" s="16">
        <f t="shared" si="95"/>
        <v>44592</v>
      </c>
      <c r="C745" s="15">
        <v>24</v>
      </c>
      <c r="D745" s="34" t="str">
        <f t="shared" si="88"/>
        <v>ASET</v>
      </c>
      <c r="E745" s="177">
        <v>20</v>
      </c>
      <c r="F745" s="137">
        <f t="shared" si="89"/>
        <v>20</v>
      </c>
      <c r="G745" s="148" t="str">
        <f>IF(VLOOKUP($A745,HourEndingOutage!$B$3:$F$746,5,0)="Outage","Outage","")</f>
        <v/>
      </c>
      <c r="H745" s="134">
        <f t="shared" si="90"/>
        <v>120</v>
      </c>
      <c r="I745" s="148" t="str">
        <f t="shared" si="91"/>
        <v/>
      </c>
      <c r="J745" s="148" t="str">
        <f t="shared" si="92"/>
        <v/>
      </c>
      <c r="K745" s="134" t="str">
        <f t="shared" si="93"/>
        <v/>
      </c>
      <c r="L745" s="134">
        <f t="shared" si="94"/>
        <v>0</v>
      </c>
    </row>
    <row r="746" spans="1:12" s="7" customFormat="1" x14ac:dyDescent="0.25">
      <c r="A746" s="9"/>
      <c r="B746" s="10"/>
      <c r="C746" s="9"/>
      <c r="D746" s="32"/>
      <c r="E746" s="11"/>
      <c r="F746" s="9"/>
      <c r="G746" s="11"/>
      <c r="H746" s="12"/>
      <c r="I746" s="135"/>
      <c r="J746" s="135"/>
      <c r="K746" s="135"/>
      <c r="L746" s="135"/>
    </row>
    <row r="747" spans="1:12" ht="13" x14ac:dyDescent="0.3">
      <c r="D747" s="28" t="s">
        <v>43</v>
      </c>
      <c r="E747" s="140">
        <f t="shared" ref="E747" si="96">SUM(E2:E745)</f>
        <v>14790</v>
      </c>
      <c r="F747" s="140">
        <f>SUM(F2:F745)</f>
        <v>14790</v>
      </c>
      <c r="G747" s="140"/>
      <c r="H747" s="136">
        <f>SUM(H2:H745)</f>
        <v>88620</v>
      </c>
      <c r="I747" s="136">
        <f t="shared" ref="I747:L747" si="97">SUM(I2:I745)</f>
        <v>0</v>
      </c>
      <c r="J747" s="136">
        <f t="shared" si="97"/>
        <v>0</v>
      </c>
      <c r="K747" s="136"/>
      <c r="L747" s="136">
        <f t="shared" si="97"/>
        <v>-240</v>
      </c>
    </row>
    <row r="749" spans="1:12" x14ac:dyDescent="0.25">
      <c r="F749" s="50"/>
      <c r="H749" s="50"/>
      <c r="I749" s="97"/>
      <c r="J749" s="97"/>
      <c r="K749" s="97"/>
      <c r="L749" s="97"/>
    </row>
    <row r="750" spans="1:12" x14ac:dyDescent="0.25">
      <c r="F750" s="51"/>
      <c r="H750" s="51"/>
    </row>
    <row r="755" spans="1:1" x14ac:dyDescent="0.25">
      <c r="A755" s="2"/>
    </row>
    <row r="756" spans="1:1" x14ac:dyDescent="0.25">
      <c r="A756" s="2"/>
    </row>
    <row r="757" spans="1:1" x14ac:dyDescent="0.25">
      <c r="A757" s="2"/>
    </row>
  </sheetData>
  <sheetProtection algorithmName="SHA-512" hashValue="DnV22H04Qz7ZiF/at7lDkWLUA7jzIC2lOGEs+9KFTKpNsGcuNSyXLpOBwUSv57fB3wA0ZDePikGF0ZAEsHwQuA==" saltValue="nUvJJo8NUW6XPHZEOzwslw==" spinCount="100000" sheet="1" insertColumns="0" insertRows="0" deleteColumns="0" deleteRows="0" sort="0" autoFilter="0"/>
  <autoFilter ref="A1:L745" xr:uid="{6388A4A0-EC2C-4C28-83A0-8B0C7A53370F}"/>
  <phoneticPr fontId="12" type="noConversion"/>
  <dataValidations count="1">
    <dataValidation type="custom" allowBlank="1" showInputMessage="1" showErrorMessage="1" errorTitle="Error" error="Only 1 decimal allowed!" sqref="E2:E745" xr:uid="{E24B59A9-D6F8-4C42-8F55-6AAA833D4042}">
      <formula1>E2=ROUND(E2,1)</formula1>
    </dataValidation>
  </dataValidations>
  <pageMargins left="0.75" right="0.75" top="1" bottom="1" header="0.5" footer="0.5"/>
  <pageSetup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3" tint="-0.249977111117893"/>
    <pageSetUpPr fitToPage="1"/>
  </sheetPr>
  <dimension ref="A1:T11112"/>
  <sheetViews>
    <sheetView zoomScaleNormal="100" workbookViewId="0">
      <pane xSplit="4" ySplit="2" topLeftCell="E3" activePane="bottomRight" state="frozen"/>
      <selection activeCell="H26" sqref="H26"/>
      <selection pane="topRight" activeCell="H26" sqref="H26"/>
      <selection pane="bottomLeft" activeCell="H26" sqref="H26"/>
      <selection pane="bottomRight" activeCell="I3" sqref="I3"/>
    </sheetView>
  </sheetViews>
  <sheetFormatPr defaultRowHeight="12.5" x14ac:dyDescent="0.25"/>
  <cols>
    <col min="1" max="1" width="6" customWidth="1"/>
    <col min="2" max="2" width="10.453125" customWidth="1"/>
    <col min="3" max="3" width="5" bestFit="1" customWidth="1"/>
    <col min="4" max="4" width="8.54296875" style="8" customWidth="1"/>
    <col min="5" max="6" width="15.54296875" bestFit="1" customWidth="1"/>
    <col min="7" max="7" width="18.7265625" customWidth="1"/>
    <col min="8" max="8" width="14.54296875" customWidth="1"/>
    <col min="9" max="11" width="16.7265625" customWidth="1"/>
    <col min="12" max="13" width="14.54296875" customWidth="1"/>
    <col min="14" max="14" width="16.7265625" customWidth="1"/>
    <col min="15" max="17" width="14.54296875" customWidth="1"/>
    <col min="18" max="18" width="15.54296875" customWidth="1"/>
  </cols>
  <sheetData>
    <row r="1" spans="1:20" ht="13" hidden="1" x14ac:dyDescent="0.3">
      <c r="A1" s="20"/>
      <c r="B1" s="20"/>
      <c r="C1" s="20"/>
      <c r="D1" s="33"/>
      <c r="E1" s="160" t="s">
        <v>15</v>
      </c>
      <c r="F1" s="161"/>
      <c r="G1" s="161"/>
      <c r="H1" s="161"/>
      <c r="I1" s="161"/>
      <c r="J1" s="142"/>
      <c r="K1" s="142"/>
      <c r="L1" s="160" t="s">
        <v>10</v>
      </c>
      <c r="M1" s="161"/>
      <c r="N1" s="142"/>
      <c r="O1" s="161"/>
      <c r="P1" s="142"/>
      <c r="Q1" s="143"/>
      <c r="R1" s="19"/>
    </row>
    <row r="2" spans="1:20" s="1" customFormat="1" ht="63.75" customHeight="1" x14ac:dyDescent="0.3">
      <c r="A2" s="21" t="s">
        <v>7</v>
      </c>
      <c r="B2" s="21" t="s">
        <v>0</v>
      </c>
      <c r="C2" s="21" t="s">
        <v>1</v>
      </c>
      <c r="D2" s="21" t="s">
        <v>2</v>
      </c>
      <c r="E2" s="17" t="s">
        <v>291</v>
      </c>
      <c r="F2" s="17" t="s">
        <v>292</v>
      </c>
      <c r="G2" s="17" t="s">
        <v>6</v>
      </c>
      <c r="H2" s="17" t="s">
        <v>11</v>
      </c>
      <c r="I2" s="13" t="s">
        <v>318</v>
      </c>
      <c r="J2" s="13" t="s">
        <v>274</v>
      </c>
      <c r="K2" s="13" t="s">
        <v>309</v>
      </c>
      <c r="L2" s="13" t="s">
        <v>310</v>
      </c>
      <c r="M2" s="13" t="s">
        <v>287</v>
      </c>
      <c r="N2" s="13" t="s">
        <v>286</v>
      </c>
      <c r="O2" s="13" t="s">
        <v>290</v>
      </c>
      <c r="P2" s="13" t="s">
        <v>76</v>
      </c>
      <c r="Q2" s="13" t="s">
        <v>283</v>
      </c>
      <c r="R2" s="17" t="s">
        <v>16</v>
      </c>
    </row>
    <row r="3" spans="1:20" x14ac:dyDescent="0.25">
      <c r="A3" s="25">
        <v>1</v>
      </c>
      <c r="B3" s="23">
        <f>Start_Date</f>
        <v>44562</v>
      </c>
      <c r="C3" s="24">
        <v>1</v>
      </c>
      <c r="D3" s="54" t="str">
        <f t="shared" ref="D3:D66" si="0">Unit</f>
        <v>ASET</v>
      </c>
      <c r="E3" s="145">
        <v>44562.003472222219</v>
      </c>
      <c r="F3" s="145">
        <v>44562.020833333336</v>
      </c>
      <c r="G3" s="177">
        <v>40</v>
      </c>
      <c r="H3" s="177">
        <v>40</v>
      </c>
      <c r="I3" s="169">
        <f t="shared" ref="I3:I66" si="1">IF(AND(LEN(E3)&gt;2,LEN(F3)&gt;2)=TRUE,(ROUND((F3-E3)*1440,0)),0)</f>
        <v>25</v>
      </c>
      <c r="J3" s="149" t="str" cm="1">
        <f t="array" ref="J3">IF(ISERROR(INDEX('Non Compliance input'!$H$5:$H$156,MATCH(1,(A3='Non Compliance input'!$A$5:$A$156)*(F3&gt;='Non Compliance input'!$D$5:$D$156)*(E3&lt;'Non Compliance input'!$E$5:$E$156)*('Non Compliance input'!$H$5:$H$156="Yes"),0))
),"","Yes")</f>
        <v>Yes</v>
      </c>
      <c r="K3" s="149">
        <f t="shared" ref="K3:K66" si="2">IF(J3="Yes",0,MIN(H3,G3,IF(H3="",0,Contract_Volume)))</f>
        <v>0</v>
      </c>
      <c r="L3" s="162">
        <f t="shared" ref="L3:L66" si="3">IF(J3="Yes",0,(MIN(H3,G3)*(I3/60)))</f>
        <v>0</v>
      </c>
      <c r="M3" s="162" t="str" cm="1">
        <f t="array" ref="M3">IF(ISERROR(INDEX('Non Compliance input'!$I$5:$I$156,MATCH(1,(A3='Non Compliance input'!$A$5:$A$156)*(F3&gt;='Non Compliance input'!$D$5:$D$156)*(E3&lt;='Non Compliance input'!$E$5:$E$156)*('Non Compliance input'!$I$5:$I$156="Yes"),0))
),"","Yes")</f>
        <v/>
      </c>
      <c r="N3" s="149" t="str">
        <f>IF(VLOOKUP($A3,HourEndingOutage!$B$3:$F$746,5,0)="Outage","Outage","")</f>
        <v/>
      </c>
      <c r="O3" s="18">
        <f t="shared" ref="O3:O66" si="4">IF(OR(M3="Yes",N3="Outage"),0,(K3*(I3/60))*Arming)</f>
        <v>0</v>
      </c>
      <c r="P3" s="18" t="str">
        <f t="shared" ref="P3:P66" si="5">IF(ISERROR(VLOOKUP($A3,FTShour,1,0)),"","Yes")</f>
        <v>Yes</v>
      </c>
      <c r="Q3" s="18">
        <f>IF(P3="Yes",-O3,0)</f>
        <v>0</v>
      </c>
      <c r="R3" s="118"/>
      <c r="S3" s="6" t="s">
        <v>49</v>
      </c>
    </row>
    <row r="4" spans="1:20" x14ac:dyDescent="0.25">
      <c r="A4" s="25">
        <f>IF(C4=C3,A3,A3+1)</f>
        <v>1</v>
      </c>
      <c r="B4" s="23">
        <f>IF(C4&lt;C3,B3+1,B3)</f>
        <v>44562</v>
      </c>
      <c r="C4" s="24">
        <v>1</v>
      </c>
      <c r="D4" s="54" t="str">
        <f t="shared" si="0"/>
        <v>ASET</v>
      </c>
      <c r="E4" s="145">
        <v>44562.020833333336</v>
      </c>
      <c r="F4" s="145">
        <v>44562.029861111114</v>
      </c>
      <c r="G4" s="177">
        <v>50</v>
      </c>
      <c r="H4" s="177">
        <v>50</v>
      </c>
      <c r="I4" s="169">
        <f t="shared" si="1"/>
        <v>13</v>
      </c>
      <c r="J4" s="149" t="str" cm="1">
        <f t="array" ref="J4">IF(ISERROR(INDEX('Non Compliance input'!$H$5:$H$156,MATCH(1,(A4='Non Compliance input'!$A$5:$A$156)*(F4&gt;='Non Compliance input'!$D$5:$D$156)*(E4&lt;'Non Compliance input'!$E$5:$E$156)*('Non Compliance input'!$H$5:$H$156="Yes"),0))
),"","Yes")</f>
        <v/>
      </c>
      <c r="K4" s="149">
        <f t="shared" si="2"/>
        <v>40</v>
      </c>
      <c r="L4" s="162">
        <f t="shared" si="3"/>
        <v>10.833333333333334</v>
      </c>
      <c r="M4" s="162" t="str" cm="1">
        <f t="array" ref="M4">IF(ISERROR(INDEX('Non Compliance input'!$I$5:$I$156,MATCH(1,(A4='Non Compliance input'!$A$5:$A$156)*(F4&gt;='Non Compliance input'!$D$5:$D$156)*(E4&lt;='Non Compliance input'!$E$5:$E$156)*('Non Compliance input'!$I$5:$I$156="Yes"),0))
),"","Yes")</f>
        <v>Yes</v>
      </c>
      <c r="N4" s="149" t="str">
        <f>IF(VLOOKUP($A4,HourEndingOutage!$B$3:$F$746,5,0)="Outage","Outage","")</f>
        <v/>
      </c>
      <c r="O4" s="18">
        <f t="shared" si="4"/>
        <v>0</v>
      </c>
      <c r="P4" s="18" t="str">
        <f t="shared" si="5"/>
        <v>Yes</v>
      </c>
      <c r="Q4" s="18">
        <f t="shared" ref="Q4:Q67" si="6">IF(P4="Yes",-O4,0)</f>
        <v>0</v>
      </c>
      <c r="R4" s="118"/>
      <c r="S4" s="6" t="s">
        <v>311</v>
      </c>
      <c r="T4" s="1"/>
    </row>
    <row r="5" spans="1:20" x14ac:dyDescent="0.25">
      <c r="A5" s="25">
        <f t="shared" ref="A5:A26" si="7">IF(C5=C4,A4,A4+1)</f>
        <v>1</v>
      </c>
      <c r="B5" s="23">
        <f t="shared" ref="B5:B26" si="8">IF(C5&lt;C4,B4+1,B4)</f>
        <v>44562</v>
      </c>
      <c r="C5" s="24">
        <v>1</v>
      </c>
      <c r="D5" s="54" t="str">
        <f t="shared" si="0"/>
        <v>ASET</v>
      </c>
      <c r="E5" s="145">
        <v>44562.029861111114</v>
      </c>
      <c r="F5" s="145">
        <v>44562.041666666664</v>
      </c>
      <c r="G5" s="177">
        <v>50</v>
      </c>
      <c r="H5" s="177">
        <v>50</v>
      </c>
      <c r="I5" s="169">
        <f t="shared" si="1"/>
        <v>17</v>
      </c>
      <c r="J5" s="149" t="str" cm="1">
        <f t="array" ref="J5">IF(ISERROR(INDEX('Non Compliance input'!$H$5:$H$156,MATCH(1,(A5='Non Compliance input'!$A$5:$A$156)*(F5&gt;='Non Compliance input'!$D$5:$D$156)*(E5&lt;'Non Compliance input'!$E$5:$E$156)*('Non Compliance input'!$H$5:$H$156="Yes"),0))
),"","Yes")</f>
        <v/>
      </c>
      <c r="K5" s="149">
        <f t="shared" si="2"/>
        <v>40</v>
      </c>
      <c r="L5" s="162">
        <f t="shared" si="3"/>
        <v>14.166666666666666</v>
      </c>
      <c r="M5" s="162" t="str" cm="1">
        <f t="array" ref="M5">IF(ISERROR(INDEX('Non Compliance input'!$I$5:$I$156,MATCH(1,(A5='Non Compliance input'!$A$5:$A$156)*(E5&gt;='Non Compliance input'!$D$5:$D$156)*(F5&lt;='Non Compliance input'!$E$5:$E$156)*('Non Compliance input'!$I$5:$I$156="Yes"),0))
),"","Yes")</f>
        <v/>
      </c>
      <c r="N5" s="149" t="str">
        <f>IF(VLOOKUP($A5,HourEndingOutage!$B$3:$F$746,5,0)="Outage","Outage","")</f>
        <v/>
      </c>
      <c r="O5" s="18">
        <f t="shared" si="4"/>
        <v>169.99999999999997</v>
      </c>
      <c r="P5" s="18" t="str">
        <f t="shared" si="5"/>
        <v>Yes</v>
      </c>
      <c r="Q5" s="18">
        <f t="shared" si="6"/>
        <v>-169.99999999999997</v>
      </c>
      <c r="R5" s="118"/>
      <c r="S5" s="6" t="s">
        <v>51</v>
      </c>
    </row>
    <row r="6" spans="1:20" x14ac:dyDescent="0.25">
      <c r="A6" s="25">
        <f>IF(C6=C5,A5,A5+1)</f>
        <v>1</v>
      </c>
      <c r="B6" s="23">
        <f>IF(C6&lt;C5,B5+1,B5)</f>
        <v>44562</v>
      </c>
      <c r="C6" s="24">
        <v>1</v>
      </c>
      <c r="D6" s="54" t="str">
        <f t="shared" si="0"/>
        <v>ASET</v>
      </c>
      <c r="E6" s="178"/>
      <c r="F6" s="179"/>
      <c r="G6" s="177"/>
      <c r="H6" s="177"/>
      <c r="I6" s="169">
        <f t="shared" si="1"/>
        <v>0</v>
      </c>
      <c r="J6" s="149" t="str" cm="1">
        <f t="array" ref="J6">IF(ISERROR(INDEX('Non Compliance input'!$H$5:$H$156,MATCH(1,(A6='Non Compliance input'!$A$5:$A$156)*(F6&gt;='Non Compliance input'!$D$5:$D$156)*(E6&lt;'Non Compliance input'!$E$5:$E$156)*('Non Compliance input'!$H$5:$H$156="Yes"),0))
),"","Yes")</f>
        <v/>
      </c>
      <c r="K6" s="149">
        <f t="shared" si="2"/>
        <v>0</v>
      </c>
      <c r="L6" s="162">
        <f t="shared" si="3"/>
        <v>0</v>
      </c>
      <c r="M6" s="162" t="str" cm="1">
        <f t="array" ref="M6">IF(ISERROR(INDEX('Non Compliance input'!$I$5:$I$156,MATCH(1,(A6='Non Compliance input'!$A$5:$A$156)*(E6&gt;='Non Compliance input'!$D$5:$D$156)*(F6&lt;='Non Compliance input'!$E$5:$E$156)*('Non Compliance input'!$I$5:$I$156="Yes"),0))
),"","Yes")</f>
        <v/>
      </c>
      <c r="N6" s="149" t="str">
        <f>IF(VLOOKUP($A6,HourEndingOutage!$B$3:$F$746,5,0)="Outage","Outage","")</f>
        <v/>
      </c>
      <c r="O6" s="18">
        <f t="shared" si="4"/>
        <v>0</v>
      </c>
      <c r="P6" s="18" t="str">
        <f t="shared" si="5"/>
        <v>Yes</v>
      </c>
      <c r="Q6" s="18">
        <f t="shared" si="6"/>
        <v>0</v>
      </c>
      <c r="R6" s="118"/>
      <c r="S6" t="s">
        <v>17</v>
      </c>
    </row>
    <row r="7" spans="1:20" x14ac:dyDescent="0.25">
      <c r="A7" s="25">
        <f t="shared" si="7"/>
        <v>1</v>
      </c>
      <c r="B7" s="23">
        <f t="shared" si="8"/>
        <v>44562</v>
      </c>
      <c r="C7" s="24">
        <v>1</v>
      </c>
      <c r="D7" s="54" t="str">
        <f t="shared" si="0"/>
        <v>ASET</v>
      </c>
      <c r="E7" s="178"/>
      <c r="F7" s="179"/>
      <c r="G7" s="177"/>
      <c r="H7" s="177"/>
      <c r="I7" s="169">
        <f t="shared" si="1"/>
        <v>0</v>
      </c>
      <c r="J7" s="149" t="str" cm="1">
        <f t="array" ref="J7">IF(ISERROR(INDEX('Non Compliance input'!$H$5:$H$156,MATCH(1,(A7='Non Compliance input'!$A$5:$A$156)*(F7&gt;='Non Compliance input'!$D$5:$D$156)*(E7&lt;'Non Compliance input'!$E$5:$E$156)*('Non Compliance input'!$H$5:$H$156="Yes"),0))
),"","Yes")</f>
        <v/>
      </c>
      <c r="K7" s="149">
        <f t="shared" si="2"/>
        <v>0</v>
      </c>
      <c r="L7" s="162">
        <f t="shared" si="3"/>
        <v>0</v>
      </c>
      <c r="M7" s="162" t="str" cm="1">
        <f t="array" ref="M7">IF(ISERROR(INDEX('Non Compliance input'!$I$5:$I$156,MATCH(1,(A7='Non Compliance input'!$A$5:$A$156)*(E7&gt;='Non Compliance input'!$D$5:$D$156)*(F7&lt;='Non Compliance input'!$E$5:$E$156)*('Non Compliance input'!$I$5:$I$156="Yes"),0))
),"","Yes")</f>
        <v/>
      </c>
      <c r="N7" s="149" t="str">
        <f>IF(VLOOKUP($A7,HourEndingOutage!$B$3:$F$746,5,0)="Outage","Outage","")</f>
        <v/>
      </c>
      <c r="O7" s="18">
        <f t="shared" si="4"/>
        <v>0</v>
      </c>
      <c r="P7" s="18" t="str">
        <f t="shared" si="5"/>
        <v>Yes</v>
      </c>
      <c r="Q7" s="18">
        <f t="shared" si="6"/>
        <v>0</v>
      </c>
      <c r="R7" s="118"/>
    </row>
    <row r="8" spans="1:20" x14ac:dyDescent="0.25">
      <c r="A8" s="25">
        <f t="shared" si="7"/>
        <v>1</v>
      </c>
      <c r="B8" s="23">
        <f t="shared" si="8"/>
        <v>44562</v>
      </c>
      <c r="C8" s="24">
        <v>1</v>
      </c>
      <c r="D8" s="54" t="str">
        <f t="shared" si="0"/>
        <v>ASET</v>
      </c>
      <c r="E8" s="178"/>
      <c r="F8" s="179"/>
      <c r="G8" s="177"/>
      <c r="H8" s="177"/>
      <c r="I8" s="169">
        <f t="shared" si="1"/>
        <v>0</v>
      </c>
      <c r="J8" s="149" t="str" cm="1">
        <f t="array" ref="J8">IF(ISERROR(INDEX('Non Compliance input'!$H$5:$H$156,MATCH(1,(A8='Non Compliance input'!$A$5:$A$156)*(F8&gt;='Non Compliance input'!$D$5:$D$156)*(E8&lt;'Non Compliance input'!$E$5:$E$156)*('Non Compliance input'!$H$5:$H$156="Yes"),0))
),"","Yes")</f>
        <v/>
      </c>
      <c r="K8" s="149">
        <f t="shared" si="2"/>
        <v>0</v>
      </c>
      <c r="L8" s="162">
        <f t="shared" si="3"/>
        <v>0</v>
      </c>
      <c r="M8" s="162" t="str" cm="1">
        <f t="array" ref="M8">IF(ISERROR(INDEX('Non Compliance input'!$I$5:$I$156,MATCH(1,(A8='Non Compliance input'!$A$5:$A$156)*(E8&gt;='Non Compliance input'!$D$5:$D$156)*(F8&lt;='Non Compliance input'!$E$5:$E$156)*('Non Compliance input'!$I$5:$I$156="Yes"),0))
),"","Yes")</f>
        <v/>
      </c>
      <c r="N8" s="149" t="str">
        <f>IF(VLOOKUP($A8,HourEndingOutage!$B$3:$F$746,5,0)="Outage","Outage","")</f>
        <v/>
      </c>
      <c r="O8" s="18">
        <f t="shared" si="4"/>
        <v>0</v>
      </c>
      <c r="P8" s="18" t="str">
        <f t="shared" si="5"/>
        <v>Yes</v>
      </c>
      <c r="Q8" s="18">
        <f t="shared" si="6"/>
        <v>0</v>
      </c>
      <c r="R8" s="118"/>
      <c r="S8" t="s">
        <v>23</v>
      </c>
    </row>
    <row r="9" spans="1:20" x14ac:dyDescent="0.25">
      <c r="A9" s="25">
        <f>IF(C9=C8,A8,A8+1)</f>
        <v>1</v>
      </c>
      <c r="B9" s="23">
        <f>IF(C9&lt;C8,B8+1,B8)</f>
        <v>44562</v>
      </c>
      <c r="C9" s="24">
        <v>1</v>
      </c>
      <c r="D9" s="54" t="str">
        <f t="shared" si="0"/>
        <v>ASET</v>
      </c>
      <c r="E9" s="178"/>
      <c r="F9" s="179"/>
      <c r="G9" s="177"/>
      <c r="H9" s="177"/>
      <c r="I9" s="169">
        <f t="shared" si="1"/>
        <v>0</v>
      </c>
      <c r="J9" s="149" t="str" cm="1">
        <f t="array" ref="J9">IF(ISERROR(INDEX('Non Compliance input'!$H$5:$H$156,MATCH(1,(A9='Non Compliance input'!$A$5:$A$156)*(F9&gt;='Non Compliance input'!$D$5:$D$156)*(E9&lt;'Non Compliance input'!$E$5:$E$156)*('Non Compliance input'!$H$5:$H$156="Yes"),0))
),"","Yes")</f>
        <v/>
      </c>
      <c r="K9" s="149">
        <f t="shared" si="2"/>
        <v>0</v>
      </c>
      <c r="L9" s="162">
        <f t="shared" si="3"/>
        <v>0</v>
      </c>
      <c r="M9" s="162" t="str" cm="1">
        <f t="array" ref="M9">IF(ISERROR(INDEX('Non Compliance input'!$I$5:$I$156,MATCH(1,(A9='Non Compliance input'!$A$5:$A$156)*(E9&gt;='Non Compliance input'!$D$5:$D$156)*(F9&lt;='Non Compliance input'!$E$5:$E$156)*('Non Compliance input'!$I$5:$I$156="Yes"),0))
),"","Yes")</f>
        <v/>
      </c>
      <c r="N9" s="149" t="str">
        <f>IF(VLOOKUP($A9,HourEndingOutage!$B$3:$F$746,5,0)="Outage","Outage","")</f>
        <v/>
      </c>
      <c r="O9" s="18">
        <f t="shared" si="4"/>
        <v>0</v>
      </c>
      <c r="P9" s="18" t="str">
        <f t="shared" si="5"/>
        <v>Yes</v>
      </c>
      <c r="Q9" s="18">
        <f t="shared" si="6"/>
        <v>0</v>
      </c>
      <c r="R9" s="118"/>
      <c r="S9" t="s">
        <v>277</v>
      </c>
    </row>
    <row r="10" spans="1:20" x14ac:dyDescent="0.25">
      <c r="A10" s="25">
        <f t="shared" si="7"/>
        <v>1</v>
      </c>
      <c r="B10" s="23">
        <f t="shared" si="8"/>
        <v>44562</v>
      </c>
      <c r="C10" s="24">
        <v>1</v>
      </c>
      <c r="D10" s="54" t="str">
        <f t="shared" si="0"/>
        <v>ASET</v>
      </c>
      <c r="E10" s="178"/>
      <c r="F10" s="179"/>
      <c r="G10" s="177"/>
      <c r="H10" s="177"/>
      <c r="I10" s="169">
        <f t="shared" si="1"/>
        <v>0</v>
      </c>
      <c r="J10" s="149" t="str" cm="1">
        <f t="array" ref="J10">IF(ISERROR(INDEX('Non Compliance input'!$H$5:$H$156,MATCH(1,(A10='Non Compliance input'!$A$5:$A$156)*(F10&gt;='Non Compliance input'!$D$5:$D$156)*(E10&lt;'Non Compliance input'!$E$5:$E$156)*('Non Compliance input'!$H$5:$H$156="Yes"),0))
),"","Yes")</f>
        <v/>
      </c>
      <c r="K10" s="149">
        <f t="shared" si="2"/>
        <v>0</v>
      </c>
      <c r="L10" s="162">
        <f t="shared" si="3"/>
        <v>0</v>
      </c>
      <c r="M10" s="162" t="str" cm="1">
        <f t="array" ref="M10">IF(ISERROR(INDEX('Non Compliance input'!$I$5:$I$156,MATCH(1,(A10='Non Compliance input'!$A$5:$A$156)*(E10&gt;='Non Compliance input'!$D$5:$D$156)*(F10&lt;='Non Compliance input'!$E$5:$E$156)*('Non Compliance input'!$I$5:$I$156="Yes"),0))
),"","Yes")</f>
        <v/>
      </c>
      <c r="N10" s="149" t="str">
        <f>IF(VLOOKUP($A10,HourEndingOutage!$B$3:$F$746,5,0)="Outage","Outage","")</f>
        <v/>
      </c>
      <c r="O10" s="18">
        <f t="shared" si="4"/>
        <v>0</v>
      </c>
      <c r="P10" s="18" t="str">
        <f t="shared" si="5"/>
        <v>Yes</v>
      </c>
      <c r="Q10" s="18">
        <f t="shared" si="6"/>
        <v>0</v>
      </c>
      <c r="R10" s="118"/>
      <c r="S10" s="6" t="s">
        <v>19</v>
      </c>
    </row>
    <row r="11" spans="1:20" x14ac:dyDescent="0.25">
      <c r="A11" s="25">
        <f t="shared" si="7"/>
        <v>1</v>
      </c>
      <c r="B11" s="23">
        <f t="shared" si="8"/>
        <v>44562</v>
      </c>
      <c r="C11" s="24">
        <v>1</v>
      </c>
      <c r="D11" s="54" t="str">
        <f t="shared" si="0"/>
        <v>ASET</v>
      </c>
      <c r="E11" s="178"/>
      <c r="F11" s="179"/>
      <c r="G11" s="177"/>
      <c r="H11" s="177"/>
      <c r="I11" s="169">
        <f t="shared" si="1"/>
        <v>0</v>
      </c>
      <c r="J11" s="149" t="str" cm="1">
        <f t="array" ref="J11">IF(ISERROR(INDEX('Non Compliance input'!$H$5:$H$156,MATCH(1,(A11='Non Compliance input'!$A$5:$A$156)*(F11&gt;='Non Compliance input'!$D$5:$D$156)*(E11&lt;'Non Compliance input'!$E$5:$E$156)*('Non Compliance input'!$H$5:$H$156="Yes"),0))
),"","Yes")</f>
        <v/>
      </c>
      <c r="K11" s="149">
        <f t="shared" si="2"/>
        <v>0</v>
      </c>
      <c r="L11" s="162">
        <f t="shared" si="3"/>
        <v>0</v>
      </c>
      <c r="M11" s="162" t="str" cm="1">
        <f t="array" ref="M11">IF(ISERROR(INDEX('Non Compliance input'!$I$5:$I$156,MATCH(1,(A11='Non Compliance input'!$A$5:$A$156)*(E11&gt;='Non Compliance input'!$D$5:$D$156)*(F11&lt;='Non Compliance input'!$E$5:$E$156)*('Non Compliance input'!$I$5:$I$156="Yes"),0))
),"","Yes")</f>
        <v/>
      </c>
      <c r="N11" s="149" t="str">
        <f>IF(VLOOKUP($A11,HourEndingOutage!$B$3:$F$746,5,0)="Outage","Outage","")</f>
        <v/>
      </c>
      <c r="O11" s="18">
        <f t="shared" si="4"/>
        <v>0</v>
      </c>
      <c r="P11" s="18" t="str">
        <f t="shared" si="5"/>
        <v>Yes</v>
      </c>
      <c r="Q11" s="18">
        <f t="shared" si="6"/>
        <v>0</v>
      </c>
      <c r="R11" s="118"/>
      <c r="S11" t="s">
        <v>18</v>
      </c>
    </row>
    <row r="12" spans="1:20" x14ac:dyDescent="0.25">
      <c r="A12" s="25">
        <f>IF(C12=C11,A11,A11+1)</f>
        <v>2</v>
      </c>
      <c r="B12" s="23">
        <f>IF(C12&lt;C11,B11+1,B11)</f>
        <v>44562</v>
      </c>
      <c r="C12" s="24">
        <v>2</v>
      </c>
      <c r="D12" s="54" t="str">
        <f t="shared" si="0"/>
        <v>ASET</v>
      </c>
      <c r="E12" s="145">
        <v>44562.041666666664</v>
      </c>
      <c r="F12" s="145">
        <v>44562.045138888891</v>
      </c>
      <c r="G12" s="177">
        <v>50</v>
      </c>
      <c r="H12" s="177">
        <v>40</v>
      </c>
      <c r="I12" s="169">
        <f t="shared" si="1"/>
        <v>5</v>
      </c>
      <c r="J12" s="149" t="str" cm="1">
        <f t="array" ref="J12">IF(ISERROR(INDEX('Non Compliance input'!$H$5:$H$156,MATCH(1,(A12='Non Compliance input'!$A$5:$A$156)*(F12&gt;='Non Compliance input'!$D$5:$D$156)*(E12&lt;'Non Compliance input'!$E$5:$E$156)*('Non Compliance input'!$H$5:$H$156="Yes"),0))
),"","Yes")</f>
        <v>Yes</v>
      </c>
      <c r="K12" s="149">
        <f t="shared" si="2"/>
        <v>0</v>
      </c>
      <c r="L12" s="162">
        <f t="shared" si="3"/>
        <v>0</v>
      </c>
      <c r="M12" s="162" t="str" cm="1">
        <f t="array" ref="M12">IF(ISERROR(INDEX('Non Compliance input'!$I$5:$I$156,MATCH(1,(A12='Non Compliance input'!$A$5:$A$156)*(E12&gt;='Non Compliance input'!$D$5:$D$156)*(F12&lt;='Non Compliance input'!$E$5:$E$156)*('Non Compliance input'!$I$5:$I$156="Yes"),0))
),"","Yes")</f>
        <v/>
      </c>
      <c r="N12" s="149" t="str">
        <f>IF(VLOOKUP($A12,HourEndingOutage!$B$3:$F$746,5,0)="Outage","Outage","")</f>
        <v/>
      </c>
      <c r="O12" s="18">
        <f t="shared" si="4"/>
        <v>0</v>
      </c>
      <c r="P12" s="18" t="str">
        <f t="shared" si="5"/>
        <v>Yes</v>
      </c>
      <c r="Q12" s="18">
        <f t="shared" si="6"/>
        <v>0</v>
      </c>
      <c r="R12" s="118"/>
      <c r="S12" t="s">
        <v>12</v>
      </c>
    </row>
    <row r="13" spans="1:20" x14ac:dyDescent="0.25">
      <c r="A13" s="25">
        <f t="shared" si="7"/>
        <v>2</v>
      </c>
      <c r="B13" s="23">
        <f t="shared" si="8"/>
        <v>44562</v>
      </c>
      <c r="C13" s="24">
        <v>2</v>
      </c>
      <c r="D13" s="54" t="str">
        <f t="shared" si="0"/>
        <v>ASET</v>
      </c>
      <c r="E13" s="145">
        <v>44562.045138888891</v>
      </c>
      <c r="F13" s="180">
        <v>44562.083333333336</v>
      </c>
      <c r="G13" s="177">
        <v>50</v>
      </c>
      <c r="H13" s="177">
        <v>50</v>
      </c>
      <c r="I13" s="169">
        <f t="shared" si="1"/>
        <v>55</v>
      </c>
      <c r="J13" s="149" t="str" cm="1">
        <f t="array" ref="J13">IF(ISERROR(INDEX('Non Compliance input'!$H$5:$H$156,MATCH(1,(A13='Non Compliance input'!$A$5:$A$156)*(F13&gt;='Non Compliance input'!$D$5:$D$156)*(E13&lt;'Non Compliance input'!$E$5:$E$156)*('Non Compliance input'!$H$5:$H$156="Yes"),0))
),"","Yes")</f>
        <v>Yes</v>
      </c>
      <c r="K13" s="149">
        <f t="shared" si="2"/>
        <v>0</v>
      </c>
      <c r="L13" s="162">
        <f t="shared" si="3"/>
        <v>0</v>
      </c>
      <c r="M13" s="162" t="str" cm="1">
        <f t="array" ref="M13">IF(ISERROR(INDEX('Non Compliance input'!$I$5:$I$156,MATCH(1,(A13='Non Compliance input'!$A$5:$A$156)*(E13&gt;='Non Compliance input'!$D$5:$D$156)*(F13&lt;='Non Compliance input'!$E$5:$E$156)*('Non Compliance input'!$I$5:$I$156="Yes"),0))
),"","Yes")</f>
        <v/>
      </c>
      <c r="N13" s="149" t="str">
        <f>IF(VLOOKUP($A13,HourEndingOutage!$B$3:$F$746,5,0)="Outage","Outage","")</f>
        <v/>
      </c>
      <c r="O13" s="18">
        <f t="shared" si="4"/>
        <v>0</v>
      </c>
      <c r="P13" s="18" t="str">
        <f t="shared" si="5"/>
        <v>Yes</v>
      </c>
      <c r="Q13" s="18">
        <f t="shared" si="6"/>
        <v>0</v>
      </c>
      <c r="R13" s="118"/>
    </row>
    <row r="14" spans="1:20" x14ac:dyDescent="0.25">
      <c r="A14" s="25">
        <f t="shared" si="7"/>
        <v>2</v>
      </c>
      <c r="B14" s="23">
        <f t="shared" si="8"/>
        <v>44562</v>
      </c>
      <c r="C14" s="24">
        <v>2</v>
      </c>
      <c r="D14" s="54" t="str">
        <f t="shared" si="0"/>
        <v>ASET</v>
      </c>
      <c r="E14" s="178"/>
      <c r="F14" s="179"/>
      <c r="G14" s="177"/>
      <c r="H14" s="177"/>
      <c r="I14" s="169">
        <f t="shared" si="1"/>
        <v>0</v>
      </c>
      <c r="J14" s="149" t="str" cm="1">
        <f t="array" ref="J14">IF(ISERROR(INDEX('Non Compliance input'!$H$5:$H$156,MATCH(1,(A14='Non Compliance input'!$A$5:$A$156)*(F14&gt;='Non Compliance input'!$D$5:$D$156)*(E14&lt;'Non Compliance input'!$E$5:$E$156)*('Non Compliance input'!$H$5:$H$156="Yes"),0))
),"","Yes")</f>
        <v/>
      </c>
      <c r="K14" s="149">
        <f t="shared" si="2"/>
        <v>0</v>
      </c>
      <c r="L14" s="162">
        <f t="shared" si="3"/>
        <v>0</v>
      </c>
      <c r="M14" s="162" t="str" cm="1">
        <f t="array" ref="M14">IF(ISERROR(INDEX('Non Compliance input'!$I$5:$I$156,MATCH(1,(A14='Non Compliance input'!$A$5:$A$156)*(E14&gt;='Non Compliance input'!$D$5:$D$156)*(F14&lt;='Non Compliance input'!$E$5:$E$156)*('Non Compliance input'!$I$5:$I$156="Yes"),0))
),"","Yes")</f>
        <v/>
      </c>
      <c r="N14" s="149" t="str">
        <f>IF(VLOOKUP($A14,HourEndingOutage!$B$3:$F$746,5,0)="Outage","Outage","")</f>
        <v/>
      </c>
      <c r="O14" s="18">
        <f t="shared" si="4"/>
        <v>0</v>
      </c>
      <c r="P14" s="18" t="str">
        <f t="shared" si="5"/>
        <v>Yes</v>
      </c>
      <c r="Q14" s="18">
        <f t="shared" si="6"/>
        <v>0</v>
      </c>
      <c r="R14" s="118"/>
    </row>
    <row r="15" spans="1:20" x14ac:dyDescent="0.25">
      <c r="A15" s="25">
        <f>IF(C15=C14,A14,A14+1)</f>
        <v>2</v>
      </c>
      <c r="B15" s="23">
        <f>IF(C15&lt;C14,B14+1,B14)</f>
        <v>44562</v>
      </c>
      <c r="C15" s="24">
        <v>2</v>
      </c>
      <c r="D15" s="54" t="str">
        <f t="shared" si="0"/>
        <v>ASET</v>
      </c>
      <c r="E15" s="178"/>
      <c r="F15" s="179"/>
      <c r="G15" s="177"/>
      <c r="H15" s="177"/>
      <c r="I15" s="169">
        <f t="shared" si="1"/>
        <v>0</v>
      </c>
      <c r="J15" s="149" t="str" cm="1">
        <f t="array" ref="J15">IF(ISERROR(INDEX('Non Compliance input'!$H$5:$H$156,MATCH(1,(A15='Non Compliance input'!$A$5:$A$156)*(F15&gt;='Non Compliance input'!$D$5:$D$156)*(E15&lt;'Non Compliance input'!$E$5:$E$156)*('Non Compliance input'!$H$5:$H$156="Yes"),0))
),"","Yes")</f>
        <v/>
      </c>
      <c r="K15" s="149">
        <f t="shared" si="2"/>
        <v>0</v>
      </c>
      <c r="L15" s="162">
        <f t="shared" si="3"/>
        <v>0</v>
      </c>
      <c r="M15" s="162" t="str" cm="1">
        <f t="array" ref="M15">IF(ISERROR(INDEX('Non Compliance input'!$I$5:$I$156,MATCH(1,(A15='Non Compliance input'!$A$5:$A$156)*(E15&gt;='Non Compliance input'!$D$5:$D$156)*(F15&lt;='Non Compliance input'!$E$5:$E$156)*('Non Compliance input'!$I$5:$I$156="Yes"),0))
),"","Yes")</f>
        <v/>
      </c>
      <c r="N15" s="149" t="str">
        <f>IF(VLOOKUP($A15,HourEndingOutage!$B$3:$F$746,5,0)="Outage","Outage","")</f>
        <v/>
      </c>
      <c r="O15" s="18">
        <f t="shared" si="4"/>
        <v>0</v>
      </c>
      <c r="P15" s="18" t="str">
        <f t="shared" si="5"/>
        <v>Yes</v>
      </c>
      <c r="Q15" s="18">
        <f t="shared" si="6"/>
        <v>0</v>
      </c>
      <c r="R15" s="118"/>
    </row>
    <row r="16" spans="1:20" x14ac:dyDescent="0.25">
      <c r="A16" s="25">
        <f t="shared" si="7"/>
        <v>2</v>
      </c>
      <c r="B16" s="23">
        <f t="shared" si="8"/>
        <v>44562</v>
      </c>
      <c r="C16" s="24">
        <v>2</v>
      </c>
      <c r="D16" s="54" t="str">
        <f t="shared" si="0"/>
        <v>ASET</v>
      </c>
      <c r="E16" s="178"/>
      <c r="F16" s="179"/>
      <c r="G16" s="177"/>
      <c r="H16" s="177"/>
      <c r="I16" s="169">
        <f t="shared" si="1"/>
        <v>0</v>
      </c>
      <c r="J16" s="149" t="str" cm="1">
        <f t="array" ref="J16">IF(ISERROR(INDEX('Non Compliance input'!$H$5:$H$156,MATCH(1,(A16='Non Compliance input'!$A$5:$A$156)*(F16&gt;='Non Compliance input'!$D$5:$D$156)*(E16&lt;'Non Compliance input'!$E$5:$E$156)*('Non Compliance input'!$H$5:$H$156="Yes"),0))
),"","Yes")</f>
        <v/>
      </c>
      <c r="K16" s="149">
        <f t="shared" si="2"/>
        <v>0</v>
      </c>
      <c r="L16" s="162">
        <f t="shared" si="3"/>
        <v>0</v>
      </c>
      <c r="M16" s="162" t="str" cm="1">
        <f t="array" ref="M16">IF(ISERROR(INDEX('Non Compliance input'!$I$5:$I$156,MATCH(1,(A16='Non Compliance input'!$A$5:$A$156)*(E16&gt;='Non Compliance input'!$D$5:$D$156)*(F16&lt;='Non Compliance input'!$E$5:$E$156)*('Non Compliance input'!$I$5:$I$156="Yes"),0))
),"","Yes")</f>
        <v/>
      </c>
      <c r="N16" s="149" t="str">
        <f>IF(VLOOKUP($A16,HourEndingOutage!$B$3:$F$746,5,0)="Outage","Outage","")</f>
        <v/>
      </c>
      <c r="O16" s="18">
        <f t="shared" si="4"/>
        <v>0</v>
      </c>
      <c r="P16" s="18" t="str">
        <f t="shared" si="5"/>
        <v>Yes</v>
      </c>
      <c r="Q16" s="18">
        <f t="shared" si="6"/>
        <v>0</v>
      </c>
      <c r="R16" s="118"/>
    </row>
    <row r="17" spans="1:18" x14ac:dyDescent="0.25">
      <c r="A17" s="25">
        <f t="shared" si="7"/>
        <v>2</v>
      </c>
      <c r="B17" s="23">
        <f t="shared" si="8"/>
        <v>44562</v>
      </c>
      <c r="C17" s="24">
        <v>2</v>
      </c>
      <c r="D17" s="54" t="str">
        <f t="shared" si="0"/>
        <v>ASET</v>
      </c>
      <c r="E17" s="178"/>
      <c r="F17" s="179"/>
      <c r="G17" s="177"/>
      <c r="H17" s="177"/>
      <c r="I17" s="169">
        <f t="shared" si="1"/>
        <v>0</v>
      </c>
      <c r="J17" s="149" t="str" cm="1">
        <f t="array" ref="J17">IF(ISERROR(INDEX('Non Compliance input'!$H$5:$H$156,MATCH(1,(A17='Non Compliance input'!$A$5:$A$156)*(F17&gt;='Non Compliance input'!$D$5:$D$156)*(E17&lt;'Non Compliance input'!$E$5:$E$156)*('Non Compliance input'!$H$5:$H$156="Yes"),0))
),"","Yes")</f>
        <v/>
      </c>
      <c r="K17" s="149">
        <f t="shared" si="2"/>
        <v>0</v>
      </c>
      <c r="L17" s="162">
        <f t="shared" si="3"/>
        <v>0</v>
      </c>
      <c r="M17" s="162" t="str" cm="1">
        <f t="array" ref="M17">IF(ISERROR(INDEX('Non Compliance input'!$I$5:$I$156,MATCH(1,(A17='Non Compliance input'!$A$5:$A$156)*(E17&gt;='Non Compliance input'!$D$5:$D$156)*(F17&lt;='Non Compliance input'!$E$5:$E$156)*('Non Compliance input'!$I$5:$I$156="Yes"),0))
),"","Yes")</f>
        <v/>
      </c>
      <c r="N17" s="149" t="str">
        <f>IF(VLOOKUP($A17,HourEndingOutage!$B$3:$F$746,5,0)="Outage","Outage","")</f>
        <v/>
      </c>
      <c r="O17" s="18">
        <f t="shared" si="4"/>
        <v>0</v>
      </c>
      <c r="P17" s="18" t="str">
        <f t="shared" si="5"/>
        <v>Yes</v>
      </c>
      <c r="Q17" s="18">
        <f t="shared" si="6"/>
        <v>0</v>
      </c>
      <c r="R17" s="118"/>
    </row>
    <row r="18" spans="1:18" x14ac:dyDescent="0.25">
      <c r="A18" s="25">
        <f>IF(C18=C17,A17,A17+1)</f>
        <v>2</v>
      </c>
      <c r="B18" s="23">
        <f>IF(C18&lt;C17,B17+1,B17)</f>
        <v>44562</v>
      </c>
      <c r="C18" s="24">
        <v>2</v>
      </c>
      <c r="D18" s="54" t="str">
        <f t="shared" si="0"/>
        <v>ASET</v>
      </c>
      <c r="E18" s="178"/>
      <c r="F18" s="179"/>
      <c r="G18" s="177"/>
      <c r="H18" s="177"/>
      <c r="I18" s="169">
        <f t="shared" si="1"/>
        <v>0</v>
      </c>
      <c r="J18" s="149" t="str" cm="1">
        <f t="array" ref="J18">IF(ISERROR(INDEX('Non Compliance input'!$H$5:$H$156,MATCH(1,(A18='Non Compliance input'!$A$5:$A$156)*(F18&gt;='Non Compliance input'!$D$5:$D$156)*(E18&lt;'Non Compliance input'!$E$5:$E$156)*('Non Compliance input'!$H$5:$H$156="Yes"),0))
),"","Yes")</f>
        <v/>
      </c>
      <c r="K18" s="149">
        <f t="shared" si="2"/>
        <v>0</v>
      </c>
      <c r="L18" s="162">
        <f t="shared" si="3"/>
        <v>0</v>
      </c>
      <c r="M18" s="162" t="str" cm="1">
        <f t="array" ref="M18">IF(ISERROR(INDEX('Non Compliance input'!$I$5:$I$156,MATCH(1,(A18='Non Compliance input'!$A$5:$A$156)*(E18&gt;='Non Compliance input'!$D$5:$D$156)*(F18&lt;='Non Compliance input'!$E$5:$E$156)*('Non Compliance input'!$I$5:$I$156="Yes"),0))
),"","Yes")</f>
        <v/>
      </c>
      <c r="N18" s="149" t="str">
        <f>IF(VLOOKUP($A18,HourEndingOutage!$B$3:$F$746,5,0)="Outage","Outage","")</f>
        <v/>
      </c>
      <c r="O18" s="18">
        <f t="shared" si="4"/>
        <v>0</v>
      </c>
      <c r="P18" s="18" t="str">
        <f t="shared" si="5"/>
        <v>Yes</v>
      </c>
      <c r="Q18" s="18">
        <f t="shared" si="6"/>
        <v>0</v>
      </c>
      <c r="R18" s="118"/>
    </row>
    <row r="19" spans="1:18" x14ac:dyDescent="0.25">
      <c r="A19" s="25">
        <f t="shared" si="7"/>
        <v>2</v>
      </c>
      <c r="B19" s="23">
        <f t="shared" si="8"/>
        <v>44562</v>
      </c>
      <c r="C19" s="24">
        <v>2</v>
      </c>
      <c r="D19" s="54" t="str">
        <f t="shared" si="0"/>
        <v>ASET</v>
      </c>
      <c r="E19" s="178"/>
      <c r="F19" s="179"/>
      <c r="G19" s="177"/>
      <c r="H19" s="177"/>
      <c r="I19" s="169">
        <f t="shared" si="1"/>
        <v>0</v>
      </c>
      <c r="J19" s="149" t="str" cm="1">
        <f t="array" ref="J19">IF(ISERROR(INDEX('Non Compliance input'!$H$5:$H$156,MATCH(1,(A19='Non Compliance input'!$A$5:$A$156)*(F19&gt;='Non Compliance input'!$D$5:$D$156)*(E19&lt;'Non Compliance input'!$E$5:$E$156)*('Non Compliance input'!$H$5:$H$156="Yes"),0))
),"","Yes")</f>
        <v/>
      </c>
      <c r="K19" s="149">
        <f t="shared" si="2"/>
        <v>0</v>
      </c>
      <c r="L19" s="162">
        <f t="shared" si="3"/>
        <v>0</v>
      </c>
      <c r="M19" s="162" t="str" cm="1">
        <f t="array" ref="M19">IF(ISERROR(INDEX('Non Compliance input'!$I$5:$I$156,MATCH(1,(A19='Non Compliance input'!$A$5:$A$156)*(E19&gt;='Non Compliance input'!$D$5:$D$156)*(F19&lt;='Non Compliance input'!$E$5:$E$156)*('Non Compliance input'!$I$5:$I$156="Yes"),0))
),"","Yes")</f>
        <v/>
      </c>
      <c r="N19" s="149" t="str">
        <f>IF(VLOOKUP($A19,HourEndingOutage!$B$3:$F$746,5,0)="Outage","Outage","")</f>
        <v/>
      </c>
      <c r="O19" s="18">
        <f t="shared" si="4"/>
        <v>0</v>
      </c>
      <c r="P19" s="18" t="str">
        <f t="shared" si="5"/>
        <v>Yes</v>
      </c>
      <c r="Q19" s="18">
        <f t="shared" si="6"/>
        <v>0</v>
      </c>
      <c r="R19" s="118"/>
    </row>
    <row r="20" spans="1:18" x14ac:dyDescent="0.25">
      <c r="A20" s="25">
        <f t="shared" si="7"/>
        <v>2</v>
      </c>
      <c r="B20" s="23">
        <f t="shared" si="8"/>
        <v>44562</v>
      </c>
      <c r="C20" s="24">
        <v>2</v>
      </c>
      <c r="D20" s="54" t="str">
        <f t="shared" si="0"/>
        <v>ASET</v>
      </c>
      <c r="E20" s="178"/>
      <c r="F20" s="179"/>
      <c r="G20" s="177"/>
      <c r="H20" s="177"/>
      <c r="I20" s="169">
        <f t="shared" si="1"/>
        <v>0</v>
      </c>
      <c r="J20" s="149" t="str" cm="1">
        <f t="array" ref="J20">IF(ISERROR(INDEX('Non Compliance input'!$H$5:$H$156,MATCH(1,(A20='Non Compliance input'!$A$5:$A$156)*(F20&gt;='Non Compliance input'!$D$5:$D$156)*(E20&lt;'Non Compliance input'!$E$5:$E$156)*('Non Compliance input'!$H$5:$H$156="Yes"),0))
),"","Yes")</f>
        <v/>
      </c>
      <c r="K20" s="149">
        <f t="shared" si="2"/>
        <v>0</v>
      </c>
      <c r="L20" s="162">
        <f t="shared" si="3"/>
        <v>0</v>
      </c>
      <c r="M20" s="162" t="str" cm="1">
        <f t="array" ref="M20">IF(ISERROR(INDEX('Non Compliance input'!$I$5:$I$156,MATCH(1,(A20='Non Compliance input'!$A$5:$A$156)*(E20&gt;='Non Compliance input'!$D$5:$D$156)*(F20&lt;='Non Compliance input'!$E$5:$E$156)*('Non Compliance input'!$I$5:$I$156="Yes"),0))
),"","Yes")</f>
        <v/>
      </c>
      <c r="N20" s="149" t="str">
        <f>IF(VLOOKUP($A20,HourEndingOutage!$B$3:$F$746,5,0)="Outage","Outage","")</f>
        <v/>
      </c>
      <c r="O20" s="18">
        <f t="shared" si="4"/>
        <v>0</v>
      </c>
      <c r="P20" s="18" t="str">
        <f t="shared" si="5"/>
        <v>Yes</v>
      </c>
      <c r="Q20" s="18">
        <f t="shared" si="6"/>
        <v>0</v>
      </c>
      <c r="R20" s="118"/>
    </row>
    <row r="21" spans="1:18" x14ac:dyDescent="0.25">
      <c r="A21" s="25">
        <f>IF(C21=C20,A20,A20+1)</f>
        <v>3</v>
      </c>
      <c r="B21" s="23">
        <f>IF(C21&lt;C20,B20+1,B20)</f>
        <v>44562</v>
      </c>
      <c r="C21" s="24">
        <v>3</v>
      </c>
      <c r="D21" s="54" t="str">
        <f t="shared" si="0"/>
        <v>ASET</v>
      </c>
      <c r="E21" s="145">
        <v>44562.083333333336</v>
      </c>
      <c r="F21" s="145">
        <v>44562.086805555555</v>
      </c>
      <c r="G21" s="177">
        <v>50</v>
      </c>
      <c r="H21" s="177">
        <v>50</v>
      </c>
      <c r="I21" s="169">
        <f t="shared" si="1"/>
        <v>5</v>
      </c>
      <c r="J21" s="149" t="str" cm="1">
        <f t="array" ref="J21">IF(ISERROR(INDEX('Non Compliance input'!$H$5:$H$156,MATCH(1,(A21='Non Compliance input'!$A$5:$A$156)*(F21&gt;='Non Compliance input'!$D$5:$D$156)*(E21&lt;'Non Compliance input'!$E$5:$E$156)*('Non Compliance input'!$H$5:$H$156="Yes"),0))
),"","Yes")</f>
        <v>Yes</v>
      </c>
      <c r="K21" s="149">
        <f t="shared" si="2"/>
        <v>0</v>
      </c>
      <c r="L21" s="162">
        <f t="shared" si="3"/>
        <v>0</v>
      </c>
      <c r="M21" s="162" t="str" cm="1">
        <f t="array" ref="M21">IF(ISERROR(INDEX('Non Compliance input'!$I$5:$I$156,MATCH(1,(A21='Non Compliance input'!$A$5:$A$156)*(E21&gt;='Non Compliance input'!$D$5:$D$156)*(F21&lt;='Non Compliance input'!$E$5:$E$156)*('Non Compliance input'!$I$5:$I$156="Yes"),0))
),"","Yes")</f>
        <v/>
      </c>
      <c r="N21" s="149" t="str">
        <f>IF(VLOOKUP($A21,HourEndingOutage!$B$3:$F$746,5,0)="Outage","Outage","")</f>
        <v/>
      </c>
      <c r="O21" s="18">
        <f t="shared" si="4"/>
        <v>0</v>
      </c>
      <c r="P21" s="18" t="str">
        <f t="shared" si="5"/>
        <v/>
      </c>
      <c r="Q21" s="18">
        <f t="shared" si="6"/>
        <v>0</v>
      </c>
      <c r="R21" s="118"/>
    </row>
    <row r="22" spans="1:18" x14ac:dyDescent="0.25">
      <c r="A22" s="25">
        <f t="shared" si="7"/>
        <v>3</v>
      </c>
      <c r="B22" s="23">
        <f t="shared" si="8"/>
        <v>44562</v>
      </c>
      <c r="C22" s="24">
        <v>3</v>
      </c>
      <c r="D22" s="54" t="str">
        <f t="shared" si="0"/>
        <v>ASET</v>
      </c>
      <c r="E22" s="145">
        <v>44562.086805555555</v>
      </c>
      <c r="F22" s="180">
        <v>44562.104166666664</v>
      </c>
      <c r="G22" s="177">
        <v>40</v>
      </c>
      <c r="H22" s="177">
        <v>40</v>
      </c>
      <c r="I22" s="169">
        <f t="shared" si="1"/>
        <v>25</v>
      </c>
      <c r="J22" s="149" t="str" cm="1">
        <f t="array" ref="J22">IF(ISERROR(INDEX('Non Compliance input'!$H$5:$H$156,MATCH(1,(A22='Non Compliance input'!$A$5:$A$156)*(F22&gt;='Non Compliance input'!$D$5:$D$156)*(E22&lt;'Non Compliance input'!$E$5:$E$156)*('Non Compliance input'!$H$5:$H$156="Yes"),0))
),"","Yes")</f>
        <v>Yes</v>
      </c>
      <c r="K22" s="149">
        <f t="shared" si="2"/>
        <v>0</v>
      </c>
      <c r="L22" s="162">
        <f t="shared" si="3"/>
        <v>0</v>
      </c>
      <c r="M22" s="162" t="str" cm="1">
        <f t="array" ref="M22">IF(ISERROR(INDEX('Non Compliance input'!$I$5:$I$156,MATCH(1,(A22='Non Compliance input'!$A$5:$A$156)*(E22&gt;='Non Compliance input'!$D$5:$D$156)*(F22&lt;='Non Compliance input'!$E$5:$E$156)*('Non Compliance input'!$I$5:$I$156="Yes"),0))
),"","Yes")</f>
        <v/>
      </c>
      <c r="N22" s="149" t="str">
        <f>IF(VLOOKUP($A22,HourEndingOutage!$B$3:$F$746,5,0)="Outage","Outage","")</f>
        <v/>
      </c>
      <c r="O22" s="18">
        <f t="shared" si="4"/>
        <v>0</v>
      </c>
      <c r="P22" s="18" t="str">
        <f t="shared" si="5"/>
        <v/>
      </c>
      <c r="Q22" s="18">
        <f t="shared" si="6"/>
        <v>0</v>
      </c>
      <c r="R22" s="118"/>
    </row>
    <row r="23" spans="1:18" x14ac:dyDescent="0.25">
      <c r="A23" s="25">
        <f t="shared" si="7"/>
        <v>3</v>
      </c>
      <c r="B23" s="23">
        <f t="shared" si="8"/>
        <v>44562</v>
      </c>
      <c r="C23" s="24">
        <v>3</v>
      </c>
      <c r="D23" s="54" t="str">
        <f t="shared" si="0"/>
        <v>ASET</v>
      </c>
      <c r="E23" s="180">
        <v>44562.104166666664</v>
      </c>
      <c r="F23" s="180">
        <v>44562.125</v>
      </c>
      <c r="G23" s="177">
        <v>60</v>
      </c>
      <c r="H23" s="177">
        <v>60</v>
      </c>
      <c r="I23" s="169">
        <f t="shared" si="1"/>
        <v>30</v>
      </c>
      <c r="J23" s="149" t="str" cm="1">
        <f t="array" ref="J23">IF(ISERROR(INDEX('Non Compliance input'!$H$5:$H$156,MATCH(1,(A23='Non Compliance input'!$A$5:$A$156)*(F23&gt;='Non Compliance input'!$D$5:$D$156)*(E23&lt;'Non Compliance input'!$E$5:$E$156)*('Non Compliance input'!$H$5:$H$156="Yes"),0))
),"","Yes")</f>
        <v/>
      </c>
      <c r="K23" s="149">
        <f t="shared" si="2"/>
        <v>40</v>
      </c>
      <c r="L23" s="162">
        <f t="shared" si="3"/>
        <v>30</v>
      </c>
      <c r="M23" s="162" t="str" cm="1">
        <f t="array" ref="M23">IF(ISERROR(INDEX('Non Compliance input'!$I$5:$I$156,MATCH(1,(A23='Non Compliance input'!$A$5:$A$156)*(E23&gt;='Non Compliance input'!$D$5:$D$156)*(F23&lt;='Non Compliance input'!$E$5:$E$156)*('Non Compliance input'!$I$5:$I$156="Yes"),0))
),"","Yes")</f>
        <v>Yes</v>
      </c>
      <c r="N23" s="149" t="str">
        <f>IF(VLOOKUP($A23,HourEndingOutage!$B$3:$F$746,5,0)="Outage","Outage","")</f>
        <v/>
      </c>
      <c r="O23" s="18">
        <f t="shared" si="4"/>
        <v>0</v>
      </c>
      <c r="P23" s="18" t="str">
        <f t="shared" si="5"/>
        <v/>
      </c>
      <c r="Q23" s="18">
        <f t="shared" si="6"/>
        <v>0</v>
      </c>
      <c r="R23" s="118"/>
    </row>
    <row r="24" spans="1:18" x14ac:dyDescent="0.25">
      <c r="A24" s="25">
        <f>IF(C24=C23,A23,A23+1)</f>
        <v>3</v>
      </c>
      <c r="B24" s="23">
        <f>IF(C24&lt;C23,B23+1,B23)</f>
        <v>44562</v>
      </c>
      <c r="C24" s="24">
        <v>3</v>
      </c>
      <c r="D24" s="54" t="str">
        <f t="shared" si="0"/>
        <v>ASET</v>
      </c>
      <c r="E24" s="178"/>
      <c r="F24" s="179"/>
      <c r="G24" s="177"/>
      <c r="H24" s="177"/>
      <c r="I24" s="169">
        <f t="shared" si="1"/>
        <v>0</v>
      </c>
      <c r="J24" s="149" t="str" cm="1">
        <f t="array" ref="J24">IF(ISERROR(INDEX('Non Compliance input'!$H$5:$H$156,MATCH(1,(A24='Non Compliance input'!$A$5:$A$156)*(F24&gt;='Non Compliance input'!$D$5:$D$156)*(E24&lt;'Non Compliance input'!$E$5:$E$156)*('Non Compliance input'!$H$5:$H$156="Yes"),0))
),"","Yes")</f>
        <v/>
      </c>
      <c r="K24" s="149">
        <f t="shared" si="2"/>
        <v>0</v>
      </c>
      <c r="L24" s="162">
        <f t="shared" si="3"/>
        <v>0</v>
      </c>
      <c r="M24" s="162" t="str" cm="1">
        <f t="array" ref="M24">IF(ISERROR(INDEX('Non Compliance input'!$I$5:$I$156,MATCH(1,(A24='Non Compliance input'!$A$5:$A$156)*(E24&gt;='Non Compliance input'!$D$5:$D$156)*(F24&lt;='Non Compliance input'!$E$5:$E$156)*('Non Compliance input'!$I$5:$I$156="Yes"),0))
),"","Yes")</f>
        <v/>
      </c>
      <c r="N24" s="149" t="str">
        <f>IF(VLOOKUP($A24,HourEndingOutage!$B$3:$F$746,5,0)="Outage","Outage","")</f>
        <v/>
      </c>
      <c r="O24" s="18">
        <f t="shared" si="4"/>
        <v>0</v>
      </c>
      <c r="P24" s="18" t="str">
        <f t="shared" si="5"/>
        <v/>
      </c>
      <c r="Q24" s="18">
        <f t="shared" si="6"/>
        <v>0</v>
      </c>
      <c r="R24" s="118"/>
    </row>
    <row r="25" spans="1:18" x14ac:dyDescent="0.25">
      <c r="A25" s="25">
        <f t="shared" si="7"/>
        <v>3</v>
      </c>
      <c r="B25" s="23">
        <f t="shared" si="8"/>
        <v>44562</v>
      </c>
      <c r="C25" s="24">
        <v>3</v>
      </c>
      <c r="D25" s="54" t="str">
        <f t="shared" si="0"/>
        <v>ASET</v>
      </c>
      <c r="E25" s="178"/>
      <c r="F25" s="179"/>
      <c r="G25" s="177"/>
      <c r="H25" s="177"/>
      <c r="I25" s="169">
        <f t="shared" si="1"/>
        <v>0</v>
      </c>
      <c r="J25" s="149" t="str" cm="1">
        <f t="array" ref="J25">IF(ISERROR(INDEX('Non Compliance input'!$H$5:$H$156,MATCH(1,(A25='Non Compliance input'!$A$5:$A$156)*(F25&gt;='Non Compliance input'!$D$5:$D$156)*(E25&lt;'Non Compliance input'!$E$5:$E$156)*('Non Compliance input'!$H$5:$H$156="Yes"),0))
),"","Yes")</f>
        <v/>
      </c>
      <c r="K25" s="149">
        <f t="shared" si="2"/>
        <v>0</v>
      </c>
      <c r="L25" s="162">
        <f t="shared" si="3"/>
        <v>0</v>
      </c>
      <c r="M25" s="162" t="str" cm="1">
        <f t="array" ref="M25">IF(ISERROR(INDEX('Non Compliance input'!$I$5:$I$156,MATCH(1,(A25='Non Compliance input'!$A$5:$A$156)*(E25&gt;='Non Compliance input'!$D$5:$D$156)*(F25&lt;='Non Compliance input'!$E$5:$E$156)*('Non Compliance input'!$I$5:$I$156="Yes"),0))
),"","Yes")</f>
        <v/>
      </c>
      <c r="N25" s="149" t="str">
        <f>IF(VLOOKUP($A25,HourEndingOutage!$B$3:$F$746,5,0)="Outage","Outage","")</f>
        <v/>
      </c>
      <c r="O25" s="18">
        <f t="shared" si="4"/>
        <v>0</v>
      </c>
      <c r="P25" s="18" t="str">
        <f t="shared" si="5"/>
        <v/>
      </c>
      <c r="Q25" s="18">
        <f t="shared" si="6"/>
        <v>0</v>
      </c>
      <c r="R25" s="118"/>
    </row>
    <row r="26" spans="1:18" x14ac:dyDescent="0.25">
      <c r="A26" s="25">
        <f t="shared" si="7"/>
        <v>3</v>
      </c>
      <c r="B26" s="23">
        <f t="shared" si="8"/>
        <v>44562</v>
      </c>
      <c r="C26" s="24">
        <v>3</v>
      </c>
      <c r="D26" s="54" t="str">
        <f t="shared" si="0"/>
        <v>ASET</v>
      </c>
      <c r="E26" s="178"/>
      <c r="F26" s="179"/>
      <c r="G26" s="177"/>
      <c r="H26" s="177"/>
      <c r="I26" s="169">
        <f t="shared" si="1"/>
        <v>0</v>
      </c>
      <c r="J26" s="149" t="str" cm="1">
        <f t="array" ref="J26">IF(ISERROR(INDEX('Non Compliance input'!$H$5:$H$156,MATCH(1,(A26='Non Compliance input'!$A$5:$A$156)*(F26&gt;='Non Compliance input'!$D$5:$D$156)*(E26&lt;'Non Compliance input'!$E$5:$E$156)*('Non Compliance input'!$H$5:$H$156="Yes"),0))
),"","Yes")</f>
        <v/>
      </c>
      <c r="K26" s="149">
        <f t="shared" si="2"/>
        <v>0</v>
      </c>
      <c r="L26" s="162">
        <f t="shared" si="3"/>
        <v>0</v>
      </c>
      <c r="M26" s="162" t="str" cm="1">
        <f t="array" ref="M26">IF(ISERROR(INDEX('Non Compliance input'!$I$5:$I$156,MATCH(1,(A26='Non Compliance input'!$A$5:$A$156)*(E26&gt;='Non Compliance input'!$D$5:$D$156)*(F26&lt;='Non Compliance input'!$E$5:$E$156)*('Non Compliance input'!$I$5:$I$156="Yes"),0))
),"","Yes")</f>
        <v/>
      </c>
      <c r="N26" s="149" t="str">
        <f>IF(VLOOKUP($A26,HourEndingOutage!$B$3:$F$746,5,0)="Outage","Outage","")</f>
        <v/>
      </c>
      <c r="O26" s="18">
        <f t="shared" si="4"/>
        <v>0</v>
      </c>
      <c r="P26" s="18" t="str">
        <f t="shared" si="5"/>
        <v/>
      </c>
      <c r="Q26" s="18">
        <f t="shared" si="6"/>
        <v>0</v>
      </c>
      <c r="R26" s="118"/>
    </row>
    <row r="27" spans="1:18" x14ac:dyDescent="0.25">
      <c r="A27" s="25">
        <f>IF(C27=C26,A26,A26+1)</f>
        <v>3</v>
      </c>
      <c r="B27" s="23">
        <f>IF(C27&lt;C26,B26+1,B26)</f>
        <v>44562</v>
      </c>
      <c r="C27" s="24">
        <v>3</v>
      </c>
      <c r="D27" s="54" t="str">
        <f t="shared" si="0"/>
        <v>ASET</v>
      </c>
      <c r="E27" s="178"/>
      <c r="F27" s="179"/>
      <c r="G27" s="177"/>
      <c r="H27" s="177"/>
      <c r="I27" s="169">
        <f t="shared" si="1"/>
        <v>0</v>
      </c>
      <c r="J27" s="149" t="str" cm="1">
        <f t="array" ref="J27">IF(ISERROR(INDEX('Non Compliance input'!$H$5:$H$156,MATCH(1,(A27='Non Compliance input'!$A$5:$A$156)*(F27&gt;='Non Compliance input'!$D$5:$D$156)*(E27&lt;'Non Compliance input'!$E$5:$E$156)*('Non Compliance input'!$H$5:$H$156="Yes"),0))
),"","Yes")</f>
        <v/>
      </c>
      <c r="K27" s="149">
        <f t="shared" si="2"/>
        <v>0</v>
      </c>
      <c r="L27" s="162">
        <f t="shared" si="3"/>
        <v>0</v>
      </c>
      <c r="M27" s="162" t="str" cm="1">
        <f t="array" ref="M27">IF(ISERROR(INDEX('Non Compliance input'!$I$5:$I$156,MATCH(1,(A27='Non Compliance input'!$A$5:$A$156)*(E27&gt;='Non Compliance input'!$D$5:$D$156)*(F27&lt;='Non Compliance input'!$E$5:$E$156)*('Non Compliance input'!$I$5:$I$156="Yes"),0))
),"","Yes")</f>
        <v/>
      </c>
      <c r="N27" s="149" t="str">
        <f>IF(VLOOKUP($A27,HourEndingOutage!$B$3:$F$746,5,0)="Outage","Outage","")</f>
        <v/>
      </c>
      <c r="O27" s="18">
        <f t="shared" si="4"/>
        <v>0</v>
      </c>
      <c r="P27" s="18" t="str">
        <f t="shared" si="5"/>
        <v/>
      </c>
      <c r="Q27" s="18">
        <f t="shared" si="6"/>
        <v>0</v>
      </c>
      <c r="R27" s="118"/>
    </row>
    <row r="28" spans="1:18" x14ac:dyDescent="0.25">
      <c r="A28" s="25">
        <f t="shared" ref="A28:A91" si="9">IF(C28=C27,A27,A27+1)</f>
        <v>3</v>
      </c>
      <c r="B28" s="23">
        <f t="shared" ref="B28:B91" si="10">IF(C28&lt;C27,B27+1,B27)</f>
        <v>44562</v>
      </c>
      <c r="C28" s="24">
        <v>3</v>
      </c>
      <c r="D28" s="54" t="str">
        <f t="shared" si="0"/>
        <v>ASET</v>
      </c>
      <c r="E28" s="178"/>
      <c r="F28" s="179"/>
      <c r="G28" s="177"/>
      <c r="H28" s="177"/>
      <c r="I28" s="169">
        <f t="shared" si="1"/>
        <v>0</v>
      </c>
      <c r="J28" s="149" t="str" cm="1">
        <f t="array" ref="J28">IF(ISERROR(INDEX('Non Compliance input'!$H$5:$H$156,MATCH(1,(A28='Non Compliance input'!$A$5:$A$156)*(F28&gt;='Non Compliance input'!$D$5:$D$156)*(E28&lt;'Non Compliance input'!$E$5:$E$156)*('Non Compliance input'!$H$5:$H$156="Yes"),0))
),"","Yes")</f>
        <v/>
      </c>
      <c r="K28" s="149">
        <f t="shared" si="2"/>
        <v>0</v>
      </c>
      <c r="L28" s="162">
        <f t="shared" si="3"/>
        <v>0</v>
      </c>
      <c r="M28" s="162" t="str" cm="1">
        <f t="array" ref="M28">IF(ISERROR(INDEX('Non Compliance input'!$I$5:$I$156,MATCH(1,(A28='Non Compliance input'!$A$5:$A$156)*(E28&gt;='Non Compliance input'!$D$5:$D$156)*(F28&lt;='Non Compliance input'!$E$5:$E$156)*('Non Compliance input'!$I$5:$I$156="Yes"),0))
),"","Yes")</f>
        <v/>
      </c>
      <c r="N28" s="149" t="str">
        <f>IF(VLOOKUP($A28,HourEndingOutage!$B$3:$F$746,5,0)="Outage","Outage","")</f>
        <v/>
      </c>
      <c r="O28" s="18">
        <f t="shared" si="4"/>
        <v>0</v>
      </c>
      <c r="P28" s="18" t="str">
        <f t="shared" si="5"/>
        <v/>
      </c>
      <c r="Q28" s="18">
        <f t="shared" si="6"/>
        <v>0</v>
      </c>
      <c r="R28" s="118"/>
    </row>
    <row r="29" spans="1:18" x14ac:dyDescent="0.25">
      <c r="A29" s="25">
        <f t="shared" si="9"/>
        <v>3</v>
      </c>
      <c r="B29" s="23">
        <f t="shared" si="10"/>
        <v>44562</v>
      </c>
      <c r="C29" s="24">
        <v>3</v>
      </c>
      <c r="D29" s="54" t="str">
        <f t="shared" si="0"/>
        <v>ASET</v>
      </c>
      <c r="E29" s="178"/>
      <c r="F29" s="179"/>
      <c r="G29" s="177"/>
      <c r="H29" s="177"/>
      <c r="I29" s="169">
        <f t="shared" si="1"/>
        <v>0</v>
      </c>
      <c r="J29" s="149" t="str" cm="1">
        <f t="array" ref="J29">IF(ISERROR(INDEX('Non Compliance input'!$H$5:$H$156,MATCH(1,(A29='Non Compliance input'!$A$5:$A$156)*(F29&gt;='Non Compliance input'!$D$5:$D$156)*(E29&lt;'Non Compliance input'!$E$5:$E$156)*('Non Compliance input'!$H$5:$H$156="Yes"),0))
),"","Yes")</f>
        <v/>
      </c>
      <c r="K29" s="149">
        <f t="shared" si="2"/>
        <v>0</v>
      </c>
      <c r="L29" s="162">
        <f t="shared" si="3"/>
        <v>0</v>
      </c>
      <c r="M29" s="162" t="str" cm="1">
        <f t="array" ref="M29">IF(ISERROR(INDEX('Non Compliance input'!$I$5:$I$156,MATCH(1,(A29='Non Compliance input'!$A$5:$A$156)*(E29&gt;='Non Compliance input'!$D$5:$D$156)*(F29&lt;='Non Compliance input'!$E$5:$E$156)*('Non Compliance input'!$I$5:$I$156="Yes"),0))
),"","Yes")</f>
        <v/>
      </c>
      <c r="N29" s="149" t="str">
        <f>IF(VLOOKUP($A29,HourEndingOutage!$B$3:$F$746,5,0)="Outage","Outage","")</f>
        <v/>
      </c>
      <c r="O29" s="18">
        <f t="shared" si="4"/>
        <v>0</v>
      </c>
      <c r="P29" s="18" t="str">
        <f t="shared" si="5"/>
        <v/>
      </c>
      <c r="Q29" s="18">
        <f t="shared" si="6"/>
        <v>0</v>
      </c>
      <c r="R29" s="118"/>
    </row>
    <row r="30" spans="1:18" x14ac:dyDescent="0.25">
      <c r="A30" s="25">
        <f>IF(C30=C29,A29,A29+1)</f>
        <v>4</v>
      </c>
      <c r="B30" s="23">
        <f>IF(C30&lt;C29,B29+1,B29)</f>
        <v>44562</v>
      </c>
      <c r="C30" s="24">
        <v>4</v>
      </c>
      <c r="D30" s="54" t="str">
        <f t="shared" si="0"/>
        <v>ASET</v>
      </c>
      <c r="E30" s="155">
        <v>44197.125</v>
      </c>
      <c r="F30" s="155">
        <v>44197.126388888886</v>
      </c>
      <c r="G30" s="177">
        <v>40.1</v>
      </c>
      <c r="H30" s="177">
        <v>40.1</v>
      </c>
      <c r="I30" s="169">
        <f t="shared" si="1"/>
        <v>2</v>
      </c>
      <c r="J30" s="149" t="str" cm="1">
        <f t="array" ref="J30">IF(ISERROR(INDEX('Non Compliance input'!$H$5:$H$156,MATCH(1,(A30='Non Compliance input'!$A$5:$A$156)*(F30&gt;='Non Compliance input'!$D$5:$D$156)*(E30&lt;'Non Compliance input'!$E$5:$E$156)*('Non Compliance input'!$H$5:$H$156="Yes"),0))
),"","Yes")</f>
        <v/>
      </c>
      <c r="K30" s="149">
        <f t="shared" si="2"/>
        <v>40</v>
      </c>
      <c r="L30" s="162">
        <f t="shared" si="3"/>
        <v>1.3366666666666667</v>
      </c>
      <c r="M30" s="162" t="str" cm="1">
        <f t="array" ref="M30">IF(ISERROR(INDEX('Non Compliance input'!$I$5:$I$156,MATCH(1,(A30='Non Compliance input'!$A$5:$A$156)*(E30&gt;='Non Compliance input'!$D$5:$D$156)*(F30&lt;='Non Compliance input'!$E$5:$E$156)*('Non Compliance input'!$I$5:$I$156="Yes"),0))
),"","Yes")</f>
        <v/>
      </c>
      <c r="N30" s="149" t="str">
        <f>IF(VLOOKUP($A30,HourEndingOutage!$B$3:$F$746,5,0)="Outage","Outage","")</f>
        <v>Outage</v>
      </c>
      <c r="O30" s="18">
        <f t="shared" si="4"/>
        <v>0</v>
      </c>
      <c r="P30" s="18" t="str">
        <f t="shared" si="5"/>
        <v/>
      </c>
      <c r="Q30" s="18">
        <f t="shared" si="6"/>
        <v>0</v>
      </c>
      <c r="R30" s="118"/>
    </row>
    <row r="31" spans="1:18" x14ac:dyDescent="0.25">
      <c r="A31" s="25">
        <f t="shared" si="9"/>
        <v>4</v>
      </c>
      <c r="B31" s="23">
        <f t="shared" si="10"/>
        <v>44562</v>
      </c>
      <c r="C31" s="24">
        <v>4</v>
      </c>
      <c r="D31" s="54" t="str">
        <f t="shared" si="0"/>
        <v>ASET</v>
      </c>
      <c r="E31" s="178"/>
      <c r="F31" s="179"/>
      <c r="G31" s="177"/>
      <c r="H31" s="177"/>
      <c r="I31" s="169">
        <f t="shared" si="1"/>
        <v>0</v>
      </c>
      <c r="J31" s="149" t="str" cm="1">
        <f t="array" ref="J31">IF(ISERROR(INDEX('Non Compliance input'!$H$5:$H$156,MATCH(1,(A31='Non Compliance input'!$A$5:$A$156)*(F31&gt;='Non Compliance input'!$D$5:$D$156)*(E31&lt;'Non Compliance input'!$E$5:$E$156)*('Non Compliance input'!$H$5:$H$156="Yes"),0))
),"","Yes")</f>
        <v/>
      </c>
      <c r="K31" s="149">
        <f t="shared" si="2"/>
        <v>0</v>
      </c>
      <c r="L31" s="162">
        <f t="shared" si="3"/>
        <v>0</v>
      </c>
      <c r="M31" s="162" t="str" cm="1">
        <f t="array" ref="M31">IF(ISERROR(INDEX('Non Compliance input'!$I$5:$I$156,MATCH(1,(A31='Non Compliance input'!$A$5:$A$156)*(E31&gt;='Non Compliance input'!$D$5:$D$156)*(F31&lt;='Non Compliance input'!$E$5:$E$156)*('Non Compliance input'!$I$5:$I$156="Yes"),0))
),"","Yes")</f>
        <v/>
      </c>
      <c r="N31" s="149" t="str">
        <f>IF(VLOOKUP($A31,HourEndingOutage!$B$3:$F$746,5,0)="Outage","Outage","")</f>
        <v>Outage</v>
      </c>
      <c r="O31" s="18">
        <f t="shared" si="4"/>
        <v>0</v>
      </c>
      <c r="P31" s="18" t="str">
        <f t="shared" si="5"/>
        <v/>
      </c>
      <c r="Q31" s="18">
        <f t="shared" si="6"/>
        <v>0</v>
      </c>
      <c r="R31" s="118"/>
    </row>
    <row r="32" spans="1:18" x14ac:dyDescent="0.25">
      <c r="A32" s="25">
        <f t="shared" si="9"/>
        <v>4</v>
      </c>
      <c r="B32" s="23">
        <f t="shared" si="10"/>
        <v>44562</v>
      </c>
      <c r="C32" s="24">
        <v>4</v>
      </c>
      <c r="D32" s="54" t="str">
        <f t="shared" si="0"/>
        <v>ASET</v>
      </c>
      <c r="E32" s="178"/>
      <c r="F32" s="179"/>
      <c r="G32" s="177"/>
      <c r="H32" s="177"/>
      <c r="I32" s="169">
        <f t="shared" si="1"/>
        <v>0</v>
      </c>
      <c r="J32" s="149" t="str" cm="1">
        <f t="array" ref="J32">IF(ISERROR(INDEX('Non Compliance input'!$H$5:$H$156,MATCH(1,(A32='Non Compliance input'!$A$5:$A$156)*(F32&gt;='Non Compliance input'!$D$5:$D$156)*(E32&lt;'Non Compliance input'!$E$5:$E$156)*('Non Compliance input'!$H$5:$H$156="Yes"),0))
),"","Yes")</f>
        <v/>
      </c>
      <c r="K32" s="149">
        <f t="shared" si="2"/>
        <v>0</v>
      </c>
      <c r="L32" s="162">
        <f t="shared" si="3"/>
        <v>0</v>
      </c>
      <c r="M32" s="162" t="str" cm="1">
        <f t="array" ref="M32">IF(ISERROR(INDEX('Non Compliance input'!$I$5:$I$156,MATCH(1,(A32='Non Compliance input'!$A$5:$A$156)*(E32&gt;='Non Compliance input'!$D$5:$D$156)*(F32&lt;='Non Compliance input'!$E$5:$E$156)*('Non Compliance input'!$I$5:$I$156="Yes"),0))
),"","Yes")</f>
        <v/>
      </c>
      <c r="N32" s="149" t="str">
        <f>IF(VLOOKUP($A32,HourEndingOutage!$B$3:$F$746,5,0)="Outage","Outage","")</f>
        <v>Outage</v>
      </c>
      <c r="O32" s="18">
        <f t="shared" si="4"/>
        <v>0</v>
      </c>
      <c r="P32" s="18" t="str">
        <f t="shared" si="5"/>
        <v/>
      </c>
      <c r="Q32" s="18">
        <f t="shared" si="6"/>
        <v>0</v>
      </c>
      <c r="R32" s="118"/>
    </row>
    <row r="33" spans="1:18" x14ac:dyDescent="0.25">
      <c r="A33" s="25">
        <f t="shared" si="9"/>
        <v>4</v>
      </c>
      <c r="B33" s="23">
        <f t="shared" si="10"/>
        <v>44562</v>
      </c>
      <c r="C33" s="24">
        <v>4</v>
      </c>
      <c r="D33" s="54" t="str">
        <f t="shared" si="0"/>
        <v>ASET</v>
      </c>
      <c r="E33" s="178"/>
      <c r="F33" s="179"/>
      <c r="G33" s="177"/>
      <c r="H33" s="177"/>
      <c r="I33" s="169">
        <f t="shared" si="1"/>
        <v>0</v>
      </c>
      <c r="J33" s="149" t="str" cm="1">
        <f t="array" ref="J33">IF(ISERROR(INDEX('Non Compliance input'!$H$5:$H$156,MATCH(1,(A33='Non Compliance input'!$A$5:$A$156)*(F33&gt;='Non Compliance input'!$D$5:$D$156)*(E33&lt;'Non Compliance input'!$E$5:$E$156)*('Non Compliance input'!$H$5:$H$156="Yes"),0))
),"","Yes")</f>
        <v/>
      </c>
      <c r="K33" s="149">
        <f t="shared" si="2"/>
        <v>0</v>
      </c>
      <c r="L33" s="162">
        <f t="shared" si="3"/>
        <v>0</v>
      </c>
      <c r="M33" s="162" t="str" cm="1">
        <f t="array" ref="M33">IF(ISERROR(INDEX('Non Compliance input'!$I$5:$I$156,MATCH(1,(A33='Non Compliance input'!$A$5:$A$156)*(E33&gt;='Non Compliance input'!$D$5:$D$156)*(F33&lt;='Non Compliance input'!$E$5:$E$156)*('Non Compliance input'!$I$5:$I$156="Yes"),0))
),"","Yes")</f>
        <v/>
      </c>
      <c r="N33" s="149" t="str">
        <f>IF(VLOOKUP($A33,HourEndingOutage!$B$3:$F$746,5,0)="Outage","Outage","")</f>
        <v>Outage</v>
      </c>
      <c r="O33" s="18">
        <f t="shared" si="4"/>
        <v>0</v>
      </c>
      <c r="P33" s="18" t="str">
        <f t="shared" si="5"/>
        <v/>
      </c>
      <c r="Q33" s="18">
        <f t="shared" si="6"/>
        <v>0</v>
      </c>
      <c r="R33" s="118"/>
    </row>
    <row r="34" spans="1:18" x14ac:dyDescent="0.25">
      <c r="A34" s="25">
        <f t="shared" si="9"/>
        <v>4</v>
      </c>
      <c r="B34" s="23">
        <f t="shared" si="10"/>
        <v>44562</v>
      </c>
      <c r="C34" s="24">
        <v>4</v>
      </c>
      <c r="D34" s="54" t="str">
        <f t="shared" si="0"/>
        <v>ASET</v>
      </c>
      <c r="E34" s="178"/>
      <c r="F34" s="179"/>
      <c r="G34" s="177"/>
      <c r="H34" s="177"/>
      <c r="I34" s="169">
        <f t="shared" si="1"/>
        <v>0</v>
      </c>
      <c r="J34" s="149" t="str" cm="1">
        <f t="array" ref="J34">IF(ISERROR(INDEX('Non Compliance input'!$H$5:$H$156,MATCH(1,(A34='Non Compliance input'!$A$5:$A$156)*(F34&gt;='Non Compliance input'!$D$5:$D$156)*(E34&lt;'Non Compliance input'!$E$5:$E$156)*('Non Compliance input'!$H$5:$H$156="Yes"),0))
),"","Yes")</f>
        <v/>
      </c>
      <c r="K34" s="149">
        <f t="shared" si="2"/>
        <v>0</v>
      </c>
      <c r="L34" s="162">
        <f t="shared" si="3"/>
        <v>0</v>
      </c>
      <c r="M34" s="162" t="str" cm="1">
        <f t="array" ref="M34">IF(ISERROR(INDEX('Non Compliance input'!$I$5:$I$156,MATCH(1,(A34='Non Compliance input'!$A$5:$A$156)*(E34&gt;='Non Compliance input'!$D$5:$D$156)*(F34&lt;='Non Compliance input'!$E$5:$E$156)*('Non Compliance input'!$I$5:$I$156="Yes"),0))
),"","Yes")</f>
        <v/>
      </c>
      <c r="N34" s="149" t="str">
        <f>IF(VLOOKUP($A34,HourEndingOutage!$B$3:$F$746,5,0)="Outage","Outage","")</f>
        <v>Outage</v>
      </c>
      <c r="O34" s="18">
        <f t="shared" si="4"/>
        <v>0</v>
      </c>
      <c r="P34" s="18" t="str">
        <f t="shared" si="5"/>
        <v/>
      </c>
      <c r="Q34" s="18">
        <f t="shared" si="6"/>
        <v>0</v>
      </c>
      <c r="R34" s="118"/>
    </row>
    <row r="35" spans="1:18" x14ac:dyDescent="0.25">
      <c r="A35" s="25">
        <f t="shared" si="9"/>
        <v>4</v>
      </c>
      <c r="B35" s="23">
        <f t="shared" si="10"/>
        <v>44562</v>
      </c>
      <c r="C35" s="24">
        <v>4</v>
      </c>
      <c r="D35" s="54" t="str">
        <f t="shared" si="0"/>
        <v>ASET</v>
      </c>
      <c r="E35" s="178"/>
      <c r="F35" s="179"/>
      <c r="G35" s="177"/>
      <c r="H35" s="177"/>
      <c r="I35" s="169">
        <f t="shared" si="1"/>
        <v>0</v>
      </c>
      <c r="J35" s="149" t="str" cm="1">
        <f t="array" ref="J35">IF(ISERROR(INDEX('Non Compliance input'!$H$5:$H$156,MATCH(1,(A35='Non Compliance input'!$A$5:$A$156)*(F35&gt;='Non Compliance input'!$D$5:$D$156)*(E35&lt;'Non Compliance input'!$E$5:$E$156)*('Non Compliance input'!$H$5:$H$156="Yes"),0))
),"","Yes")</f>
        <v/>
      </c>
      <c r="K35" s="149">
        <f t="shared" si="2"/>
        <v>0</v>
      </c>
      <c r="L35" s="162">
        <f t="shared" si="3"/>
        <v>0</v>
      </c>
      <c r="M35" s="162" t="str" cm="1">
        <f t="array" ref="M35">IF(ISERROR(INDEX('Non Compliance input'!$I$5:$I$156,MATCH(1,(A35='Non Compliance input'!$A$5:$A$156)*(E35&gt;='Non Compliance input'!$D$5:$D$156)*(F35&lt;='Non Compliance input'!$E$5:$E$156)*('Non Compliance input'!$I$5:$I$156="Yes"),0))
),"","Yes")</f>
        <v/>
      </c>
      <c r="N35" s="149" t="str">
        <f>IF(VLOOKUP($A35,HourEndingOutage!$B$3:$F$746,5,0)="Outage","Outage","")</f>
        <v>Outage</v>
      </c>
      <c r="O35" s="18">
        <f t="shared" si="4"/>
        <v>0</v>
      </c>
      <c r="P35" s="18" t="str">
        <f t="shared" si="5"/>
        <v/>
      </c>
      <c r="Q35" s="18">
        <f t="shared" si="6"/>
        <v>0</v>
      </c>
      <c r="R35" s="118"/>
    </row>
    <row r="36" spans="1:18" x14ac:dyDescent="0.25">
      <c r="A36" s="25">
        <f t="shared" si="9"/>
        <v>4</v>
      </c>
      <c r="B36" s="23">
        <f t="shared" si="10"/>
        <v>44562</v>
      </c>
      <c r="C36" s="24">
        <v>4</v>
      </c>
      <c r="D36" s="54" t="str">
        <f t="shared" si="0"/>
        <v>ASET</v>
      </c>
      <c r="E36" s="178"/>
      <c r="F36" s="179"/>
      <c r="G36" s="177"/>
      <c r="H36" s="177"/>
      <c r="I36" s="169">
        <f t="shared" si="1"/>
        <v>0</v>
      </c>
      <c r="J36" s="149" t="str" cm="1">
        <f t="array" ref="J36">IF(ISERROR(INDEX('Non Compliance input'!$H$5:$H$156,MATCH(1,(A36='Non Compliance input'!$A$5:$A$156)*(F36&gt;='Non Compliance input'!$D$5:$D$156)*(E36&lt;'Non Compliance input'!$E$5:$E$156)*('Non Compliance input'!$H$5:$H$156="Yes"),0))
),"","Yes")</f>
        <v/>
      </c>
      <c r="K36" s="149">
        <f t="shared" si="2"/>
        <v>0</v>
      </c>
      <c r="L36" s="162">
        <f t="shared" si="3"/>
        <v>0</v>
      </c>
      <c r="M36" s="162" t="str" cm="1">
        <f t="array" ref="M36">IF(ISERROR(INDEX('Non Compliance input'!$I$5:$I$156,MATCH(1,(A36='Non Compliance input'!$A$5:$A$156)*(E36&gt;='Non Compliance input'!$D$5:$D$156)*(F36&lt;='Non Compliance input'!$E$5:$E$156)*('Non Compliance input'!$I$5:$I$156="Yes"),0))
),"","Yes")</f>
        <v/>
      </c>
      <c r="N36" s="149" t="str">
        <f>IF(VLOOKUP($A36,HourEndingOutage!$B$3:$F$746,5,0)="Outage","Outage","")</f>
        <v>Outage</v>
      </c>
      <c r="O36" s="18">
        <f t="shared" si="4"/>
        <v>0</v>
      </c>
      <c r="P36" s="18" t="str">
        <f t="shared" si="5"/>
        <v/>
      </c>
      <c r="Q36" s="18">
        <f t="shared" si="6"/>
        <v>0</v>
      </c>
      <c r="R36" s="118"/>
    </row>
    <row r="37" spans="1:18" x14ac:dyDescent="0.25">
      <c r="A37" s="25">
        <f t="shared" si="9"/>
        <v>4</v>
      </c>
      <c r="B37" s="23">
        <f t="shared" si="10"/>
        <v>44562</v>
      </c>
      <c r="C37" s="24">
        <v>4</v>
      </c>
      <c r="D37" s="54" t="str">
        <f t="shared" si="0"/>
        <v>ASET</v>
      </c>
      <c r="E37" s="178"/>
      <c r="F37" s="179"/>
      <c r="G37" s="177"/>
      <c r="H37" s="177"/>
      <c r="I37" s="169">
        <f t="shared" si="1"/>
        <v>0</v>
      </c>
      <c r="J37" s="149" t="str" cm="1">
        <f t="array" ref="J37">IF(ISERROR(INDEX('Non Compliance input'!$H$5:$H$156,MATCH(1,(A37='Non Compliance input'!$A$5:$A$156)*(F37&gt;='Non Compliance input'!$D$5:$D$156)*(E37&lt;'Non Compliance input'!$E$5:$E$156)*('Non Compliance input'!$H$5:$H$156="Yes"),0))
),"","Yes")</f>
        <v/>
      </c>
      <c r="K37" s="149">
        <f t="shared" si="2"/>
        <v>0</v>
      </c>
      <c r="L37" s="162">
        <f t="shared" si="3"/>
        <v>0</v>
      </c>
      <c r="M37" s="162" t="str" cm="1">
        <f t="array" ref="M37">IF(ISERROR(INDEX('Non Compliance input'!$I$5:$I$156,MATCH(1,(A37='Non Compliance input'!$A$5:$A$156)*(E37&gt;='Non Compliance input'!$D$5:$D$156)*(F37&lt;='Non Compliance input'!$E$5:$E$156)*('Non Compliance input'!$I$5:$I$156="Yes"),0))
),"","Yes")</f>
        <v/>
      </c>
      <c r="N37" s="149" t="str">
        <f>IF(VLOOKUP($A37,HourEndingOutage!$B$3:$F$746,5,0)="Outage","Outage","")</f>
        <v>Outage</v>
      </c>
      <c r="O37" s="18">
        <f t="shared" si="4"/>
        <v>0</v>
      </c>
      <c r="P37" s="18" t="str">
        <f t="shared" si="5"/>
        <v/>
      </c>
      <c r="Q37" s="18">
        <f t="shared" si="6"/>
        <v>0</v>
      </c>
      <c r="R37" s="118"/>
    </row>
    <row r="38" spans="1:18" x14ac:dyDescent="0.25">
      <c r="A38" s="25">
        <f t="shared" si="9"/>
        <v>4</v>
      </c>
      <c r="B38" s="23">
        <f t="shared" si="10"/>
        <v>44562</v>
      </c>
      <c r="C38" s="24">
        <v>4</v>
      </c>
      <c r="D38" s="54" t="str">
        <f t="shared" si="0"/>
        <v>ASET</v>
      </c>
      <c r="E38" s="178"/>
      <c r="F38" s="179"/>
      <c r="G38" s="177"/>
      <c r="H38" s="177"/>
      <c r="I38" s="169">
        <f t="shared" si="1"/>
        <v>0</v>
      </c>
      <c r="J38" s="149" t="str" cm="1">
        <f t="array" ref="J38">IF(ISERROR(INDEX('Non Compliance input'!$H$5:$H$156,MATCH(1,(A38='Non Compliance input'!$A$5:$A$156)*(F38&gt;='Non Compliance input'!$D$5:$D$156)*(E38&lt;'Non Compliance input'!$E$5:$E$156)*('Non Compliance input'!$H$5:$H$156="Yes"),0))
),"","Yes")</f>
        <v/>
      </c>
      <c r="K38" s="149">
        <f t="shared" si="2"/>
        <v>0</v>
      </c>
      <c r="L38" s="162">
        <f t="shared" si="3"/>
        <v>0</v>
      </c>
      <c r="M38" s="162" t="str" cm="1">
        <f t="array" ref="M38">IF(ISERROR(INDEX('Non Compliance input'!$I$5:$I$156,MATCH(1,(A38='Non Compliance input'!$A$5:$A$156)*(E38&gt;='Non Compliance input'!$D$5:$D$156)*(F38&lt;='Non Compliance input'!$E$5:$E$156)*('Non Compliance input'!$I$5:$I$156="Yes"),0))
),"","Yes")</f>
        <v/>
      </c>
      <c r="N38" s="149" t="str">
        <f>IF(VLOOKUP($A38,HourEndingOutage!$B$3:$F$746,5,0)="Outage","Outage","")</f>
        <v>Outage</v>
      </c>
      <c r="O38" s="18">
        <f t="shared" si="4"/>
        <v>0</v>
      </c>
      <c r="P38" s="18" t="str">
        <f t="shared" si="5"/>
        <v/>
      </c>
      <c r="Q38" s="18">
        <f t="shared" si="6"/>
        <v>0</v>
      </c>
      <c r="R38" s="118"/>
    </row>
    <row r="39" spans="1:18" x14ac:dyDescent="0.25">
      <c r="A39" s="25">
        <f t="shared" si="9"/>
        <v>5</v>
      </c>
      <c r="B39" s="23">
        <f t="shared" si="10"/>
        <v>44562</v>
      </c>
      <c r="C39" s="24">
        <v>5</v>
      </c>
      <c r="D39" s="54" t="str">
        <f t="shared" si="0"/>
        <v>ASET</v>
      </c>
      <c r="E39" s="178"/>
      <c r="F39" s="179"/>
      <c r="G39" s="177"/>
      <c r="H39" s="177"/>
      <c r="I39" s="169">
        <f t="shared" si="1"/>
        <v>0</v>
      </c>
      <c r="J39" s="149" t="str" cm="1">
        <f t="array" ref="J39">IF(ISERROR(INDEX('Non Compliance input'!$H$5:$H$156,MATCH(1,(A39='Non Compliance input'!$A$5:$A$156)*(F39&gt;='Non Compliance input'!$D$5:$D$156)*(E39&lt;'Non Compliance input'!$E$5:$E$156)*('Non Compliance input'!$H$5:$H$156="Yes"),0))
),"","Yes")</f>
        <v/>
      </c>
      <c r="K39" s="149">
        <f t="shared" si="2"/>
        <v>0</v>
      </c>
      <c r="L39" s="162">
        <f t="shared" si="3"/>
        <v>0</v>
      </c>
      <c r="M39" s="162" t="str" cm="1">
        <f t="array" ref="M39">IF(ISERROR(INDEX('Non Compliance input'!$I$5:$I$156,MATCH(1,(A39='Non Compliance input'!$A$5:$A$156)*(E39&gt;='Non Compliance input'!$D$5:$D$156)*(F39&lt;='Non Compliance input'!$E$5:$E$156)*('Non Compliance input'!$I$5:$I$156="Yes"),0))
),"","Yes")</f>
        <v/>
      </c>
      <c r="N39" s="149" t="str">
        <f>IF(VLOOKUP($A39,HourEndingOutage!$B$3:$F$746,5,0)="Outage","Outage","")</f>
        <v>Outage</v>
      </c>
      <c r="O39" s="18">
        <f t="shared" si="4"/>
        <v>0</v>
      </c>
      <c r="P39" s="18" t="str">
        <f t="shared" si="5"/>
        <v/>
      </c>
      <c r="Q39" s="18">
        <f t="shared" si="6"/>
        <v>0</v>
      </c>
      <c r="R39" s="118"/>
    </row>
    <row r="40" spans="1:18" x14ac:dyDescent="0.25">
      <c r="A40" s="25">
        <f t="shared" si="9"/>
        <v>5</v>
      </c>
      <c r="B40" s="23">
        <f t="shared" si="10"/>
        <v>44562</v>
      </c>
      <c r="C40" s="24">
        <v>5</v>
      </c>
      <c r="D40" s="54" t="str">
        <f t="shared" si="0"/>
        <v>ASET</v>
      </c>
      <c r="E40" s="178"/>
      <c r="F40" s="179"/>
      <c r="G40" s="177"/>
      <c r="H40" s="177"/>
      <c r="I40" s="169">
        <f t="shared" si="1"/>
        <v>0</v>
      </c>
      <c r="J40" s="149" t="str" cm="1">
        <f t="array" ref="J40">IF(ISERROR(INDEX('Non Compliance input'!$H$5:$H$156,MATCH(1,(A40='Non Compliance input'!$A$5:$A$156)*(F40&gt;='Non Compliance input'!$D$5:$D$156)*(E40&lt;'Non Compliance input'!$E$5:$E$156)*('Non Compliance input'!$H$5:$H$156="Yes"),0))
),"","Yes")</f>
        <v/>
      </c>
      <c r="K40" s="149">
        <f t="shared" si="2"/>
        <v>0</v>
      </c>
      <c r="L40" s="162">
        <f t="shared" si="3"/>
        <v>0</v>
      </c>
      <c r="M40" s="162" t="str" cm="1">
        <f t="array" ref="M40">IF(ISERROR(INDEX('Non Compliance input'!$I$5:$I$156,MATCH(1,(A40='Non Compliance input'!$A$5:$A$156)*(E40&gt;='Non Compliance input'!$D$5:$D$156)*(F40&lt;='Non Compliance input'!$E$5:$E$156)*('Non Compliance input'!$I$5:$I$156="Yes"),0))
),"","Yes")</f>
        <v/>
      </c>
      <c r="N40" s="149" t="str">
        <f>IF(VLOOKUP($A40,HourEndingOutage!$B$3:$F$746,5,0)="Outage","Outage","")</f>
        <v>Outage</v>
      </c>
      <c r="O40" s="18">
        <f t="shared" si="4"/>
        <v>0</v>
      </c>
      <c r="P40" s="18" t="str">
        <f t="shared" si="5"/>
        <v/>
      </c>
      <c r="Q40" s="18">
        <f t="shared" si="6"/>
        <v>0</v>
      </c>
      <c r="R40" s="118"/>
    </row>
    <row r="41" spans="1:18" x14ac:dyDescent="0.25">
      <c r="A41" s="25">
        <f t="shared" si="9"/>
        <v>5</v>
      </c>
      <c r="B41" s="23">
        <f t="shared" si="10"/>
        <v>44562</v>
      </c>
      <c r="C41" s="24">
        <v>5</v>
      </c>
      <c r="D41" s="54" t="str">
        <f t="shared" si="0"/>
        <v>ASET</v>
      </c>
      <c r="E41" s="178"/>
      <c r="F41" s="179"/>
      <c r="G41" s="177"/>
      <c r="H41" s="177"/>
      <c r="I41" s="169">
        <f t="shared" si="1"/>
        <v>0</v>
      </c>
      <c r="J41" s="149" t="str" cm="1">
        <f t="array" ref="J41">IF(ISERROR(INDEX('Non Compliance input'!$H$5:$H$156,MATCH(1,(A41='Non Compliance input'!$A$5:$A$156)*(F41&gt;='Non Compliance input'!$D$5:$D$156)*(E41&lt;'Non Compliance input'!$E$5:$E$156)*('Non Compliance input'!$H$5:$H$156="Yes"),0))
),"","Yes")</f>
        <v/>
      </c>
      <c r="K41" s="149">
        <f t="shared" si="2"/>
        <v>0</v>
      </c>
      <c r="L41" s="162">
        <f t="shared" si="3"/>
        <v>0</v>
      </c>
      <c r="M41" s="162" t="str" cm="1">
        <f t="array" ref="M41">IF(ISERROR(INDEX('Non Compliance input'!$I$5:$I$156,MATCH(1,(A41='Non Compliance input'!$A$5:$A$156)*(E41&gt;='Non Compliance input'!$D$5:$D$156)*(F41&lt;='Non Compliance input'!$E$5:$E$156)*('Non Compliance input'!$I$5:$I$156="Yes"),0))
),"","Yes")</f>
        <v/>
      </c>
      <c r="N41" s="149" t="str">
        <f>IF(VLOOKUP($A41,HourEndingOutage!$B$3:$F$746,5,0)="Outage","Outage","")</f>
        <v>Outage</v>
      </c>
      <c r="O41" s="18">
        <f t="shared" si="4"/>
        <v>0</v>
      </c>
      <c r="P41" s="18" t="str">
        <f t="shared" si="5"/>
        <v/>
      </c>
      <c r="Q41" s="18">
        <f t="shared" si="6"/>
        <v>0</v>
      </c>
      <c r="R41" s="118"/>
    </row>
    <row r="42" spans="1:18" x14ac:dyDescent="0.25">
      <c r="A42" s="25">
        <f t="shared" si="9"/>
        <v>5</v>
      </c>
      <c r="B42" s="23">
        <f t="shared" si="10"/>
        <v>44562</v>
      </c>
      <c r="C42" s="24">
        <v>5</v>
      </c>
      <c r="D42" s="54" t="str">
        <f t="shared" si="0"/>
        <v>ASET</v>
      </c>
      <c r="E42" s="178"/>
      <c r="F42" s="179"/>
      <c r="G42" s="177"/>
      <c r="H42" s="177"/>
      <c r="I42" s="169">
        <f t="shared" si="1"/>
        <v>0</v>
      </c>
      <c r="J42" s="149" t="str" cm="1">
        <f t="array" ref="J42">IF(ISERROR(INDEX('Non Compliance input'!$H$5:$H$156,MATCH(1,(A42='Non Compliance input'!$A$5:$A$156)*(F42&gt;='Non Compliance input'!$D$5:$D$156)*(E42&lt;'Non Compliance input'!$E$5:$E$156)*('Non Compliance input'!$H$5:$H$156="Yes"),0))
),"","Yes")</f>
        <v/>
      </c>
      <c r="K42" s="149">
        <f t="shared" si="2"/>
        <v>0</v>
      </c>
      <c r="L42" s="162">
        <f t="shared" si="3"/>
        <v>0</v>
      </c>
      <c r="M42" s="162" t="str" cm="1">
        <f t="array" ref="M42">IF(ISERROR(INDEX('Non Compliance input'!$I$5:$I$156,MATCH(1,(A42='Non Compliance input'!$A$5:$A$156)*(E42&gt;='Non Compliance input'!$D$5:$D$156)*(F42&lt;='Non Compliance input'!$E$5:$E$156)*('Non Compliance input'!$I$5:$I$156="Yes"),0))
),"","Yes")</f>
        <v/>
      </c>
      <c r="N42" s="149" t="str">
        <f>IF(VLOOKUP($A42,HourEndingOutage!$B$3:$F$746,5,0)="Outage","Outage","")</f>
        <v>Outage</v>
      </c>
      <c r="O42" s="18">
        <f t="shared" si="4"/>
        <v>0</v>
      </c>
      <c r="P42" s="18" t="str">
        <f t="shared" si="5"/>
        <v/>
      </c>
      <c r="Q42" s="18">
        <f t="shared" si="6"/>
        <v>0</v>
      </c>
      <c r="R42" s="118"/>
    </row>
    <row r="43" spans="1:18" x14ac:dyDescent="0.25">
      <c r="A43" s="25">
        <f t="shared" si="9"/>
        <v>5</v>
      </c>
      <c r="B43" s="23">
        <f t="shared" si="10"/>
        <v>44562</v>
      </c>
      <c r="C43" s="24">
        <v>5</v>
      </c>
      <c r="D43" s="54" t="str">
        <f t="shared" si="0"/>
        <v>ASET</v>
      </c>
      <c r="E43" s="178"/>
      <c r="F43" s="179"/>
      <c r="G43" s="177"/>
      <c r="H43" s="177"/>
      <c r="I43" s="169">
        <f t="shared" si="1"/>
        <v>0</v>
      </c>
      <c r="J43" s="149" t="str" cm="1">
        <f t="array" ref="J43">IF(ISERROR(INDEX('Non Compliance input'!$H$5:$H$156,MATCH(1,(A43='Non Compliance input'!$A$5:$A$156)*(F43&gt;='Non Compliance input'!$D$5:$D$156)*(E43&lt;'Non Compliance input'!$E$5:$E$156)*('Non Compliance input'!$H$5:$H$156="Yes"),0))
),"","Yes")</f>
        <v/>
      </c>
      <c r="K43" s="149">
        <f t="shared" si="2"/>
        <v>0</v>
      </c>
      <c r="L43" s="162">
        <f t="shared" si="3"/>
        <v>0</v>
      </c>
      <c r="M43" s="162" t="str" cm="1">
        <f t="array" ref="M43">IF(ISERROR(INDEX('Non Compliance input'!$I$5:$I$156,MATCH(1,(A43='Non Compliance input'!$A$5:$A$156)*(E43&gt;='Non Compliance input'!$D$5:$D$156)*(F43&lt;='Non Compliance input'!$E$5:$E$156)*('Non Compliance input'!$I$5:$I$156="Yes"),0))
),"","Yes")</f>
        <v/>
      </c>
      <c r="N43" s="149" t="str">
        <f>IF(VLOOKUP($A43,HourEndingOutage!$B$3:$F$746,5,0)="Outage","Outage","")</f>
        <v>Outage</v>
      </c>
      <c r="O43" s="18">
        <f t="shared" si="4"/>
        <v>0</v>
      </c>
      <c r="P43" s="18" t="str">
        <f t="shared" si="5"/>
        <v/>
      </c>
      <c r="Q43" s="18">
        <f t="shared" si="6"/>
        <v>0</v>
      </c>
      <c r="R43" s="118"/>
    </row>
    <row r="44" spans="1:18" x14ac:dyDescent="0.25">
      <c r="A44" s="25">
        <f t="shared" si="9"/>
        <v>5</v>
      </c>
      <c r="B44" s="23">
        <f t="shared" si="10"/>
        <v>44562</v>
      </c>
      <c r="C44" s="24">
        <v>5</v>
      </c>
      <c r="D44" s="54" t="str">
        <f t="shared" si="0"/>
        <v>ASET</v>
      </c>
      <c r="E44" s="178"/>
      <c r="F44" s="179"/>
      <c r="G44" s="177"/>
      <c r="H44" s="177"/>
      <c r="I44" s="169">
        <f t="shared" si="1"/>
        <v>0</v>
      </c>
      <c r="J44" s="149" t="str" cm="1">
        <f t="array" ref="J44">IF(ISERROR(INDEX('Non Compliance input'!$H$5:$H$156,MATCH(1,(A44='Non Compliance input'!$A$5:$A$156)*(F44&gt;='Non Compliance input'!$D$5:$D$156)*(E44&lt;'Non Compliance input'!$E$5:$E$156)*('Non Compliance input'!$H$5:$H$156="Yes"),0))
),"","Yes")</f>
        <v/>
      </c>
      <c r="K44" s="149">
        <f t="shared" si="2"/>
        <v>0</v>
      </c>
      <c r="L44" s="162">
        <f t="shared" si="3"/>
        <v>0</v>
      </c>
      <c r="M44" s="162" t="str" cm="1">
        <f t="array" ref="M44">IF(ISERROR(INDEX('Non Compliance input'!$I$5:$I$156,MATCH(1,(A44='Non Compliance input'!$A$5:$A$156)*(E44&gt;='Non Compliance input'!$D$5:$D$156)*(F44&lt;='Non Compliance input'!$E$5:$E$156)*('Non Compliance input'!$I$5:$I$156="Yes"),0))
),"","Yes")</f>
        <v/>
      </c>
      <c r="N44" s="149" t="str">
        <f>IF(VLOOKUP($A44,HourEndingOutage!$B$3:$F$746,5,0)="Outage","Outage","")</f>
        <v>Outage</v>
      </c>
      <c r="O44" s="18">
        <f t="shared" si="4"/>
        <v>0</v>
      </c>
      <c r="P44" s="18" t="str">
        <f t="shared" si="5"/>
        <v/>
      </c>
      <c r="Q44" s="18">
        <f t="shared" si="6"/>
        <v>0</v>
      </c>
      <c r="R44" s="118"/>
    </row>
    <row r="45" spans="1:18" x14ac:dyDescent="0.25">
      <c r="A45" s="25">
        <f t="shared" si="9"/>
        <v>5</v>
      </c>
      <c r="B45" s="23">
        <f t="shared" si="10"/>
        <v>44562</v>
      </c>
      <c r="C45" s="24">
        <v>5</v>
      </c>
      <c r="D45" s="54" t="str">
        <f t="shared" si="0"/>
        <v>ASET</v>
      </c>
      <c r="E45" s="178"/>
      <c r="F45" s="179"/>
      <c r="G45" s="177"/>
      <c r="H45" s="177"/>
      <c r="I45" s="169">
        <f t="shared" si="1"/>
        <v>0</v>
      </c>
      <c r="J45" s="149" t="str" cm="1">
        <f t="array" ref="J45">IF(ISERROR(INDEX('Non Compliance input'!$H$5:$H$156,MATCH(1,(A45='Non Compliance input'!$A$5:$A$156)*(F45&gt;='Non Compliance input'!$D$5:$D$156)*(E45&lt;'Non Compliance input'!$E$5:$E$156)*('Non Compliance input'!$H$5:$H$156="Yes"),0))
),"","Yes")</f>
        <v/>
      </c>
      <c r="K45" s="149">
        <f t="shared" si="2"/>
        <v>0</v>
      </c>
      <c r="L45" s="162">
        <f t="shared" si="3"/>
        <v>0</v>
      </c>
      <c r="M45" s="162" t="str" cm="1">
        <f t="array" ref="M45">IF(ISERROR(INDEX('Non Compliance input'!$I$5:$I$156,MATCH(1,(A45='Non Compliance input'!$A$5:$A$156)*(E45&gt;='Non Compliance input'!$D$5:$D$156)*(F45&lt;='Non Compliance input'!$E$5:$E$156)*('Non Compliance input'!$I$5:$I$156="Yes"),0))
),"","Yes")</f>
        <v/>
      </c>
      <c r="N45" s="149" t="str">
        <f>IF(VLOOKUP($A45,HourEndingOutage!$B$3:$F$746,5,0)="Outage","Outage","")</f>
        <v>Outage</v>
      </c>
      <c r="O45" s="18">
        <f t="shared" si="4"/>
        <v>0</v>
      </c>
      <c r="P45" s="18" t="str">
        <f t="shared" si="5"/>
        <v/>
      </c>
      <c r="Q45" s="18">
        <f t="shared" si="6"/>
        <v>0</v>
      </c>
      <c r="R45" s="118"/>
    </row>
    <row r="46" spans="1:18" x14ac:dyDescent="0.25">
      <c r="A46" s="25">
        <f t="shared" si="9"/>
        <v>5</v>
      </c>
      <c r="B46" s="23">
        <f t="shared" si="10"/>
        <v>44562</v>
      </c>
      <c r="C46" s="24">
        <v>5</v>
      </c>
      <c r="D46" s="54" t="str">
        <f t="shared" si="0"/>
        <v>ASET</v>
      </c>
      <c r="E46" s="178"/>
      <c r="F46" s="179"/>
      <c r="G46" s="177"/>
      <c r="H46" s="177"/>
      <c r="I46" s="169">
        <f t="shared" si="1"/>
        <v>0</v>
      </c>
      <c r="J46" s="149" t="str" cm="1">
        <f t="array" ref="J46">IF(ISERROR(INDEX('Non Compliance input'!$H$5:$H$156,MATCH(1,(A46='Non Compliance input'!$A$5:$A$156)*(F46&gt;='Non Compliance input'!$D$5:$D$156)*(E46&lt;'Non Compliance input'!$E$5:$E$156)*('Non Compliance input'!$H$5:$H$156="Yes"),0))
),"","Yes")</f>
        <v/>
      </c>
      <c r="K46" s="149">
        <f t="shared" si="2"/>
        <v>0</v>
      </c>
      <c r="L46" s="162">
        <f t="shared" si="3"/>
        <v>0</v>
      </c>
      <c r="M46" s="162" t="str" cm="1">
        <f t="array" ref="M46">IF(ISERROR(INDEX('Non Compliance input'!$I$5:$I$156,MATCH(1,(A46='Non Compliance input'!$A$5:$A$156)*(E46&gt;='Non Compliance input'!$D$5:$D$156)*(F46&lt;='Non Compliance input'!$E$5:$E$156)*('Non Compliance input'!$I$5:$I$156="Yes"),0))
),"","Yes")</f>
        <v/>
      </c>
      <c r="N46" s="149" t="str">
        <f>IF(VLOOKUP($A46,HourEndingOutage!$B$3:$F$746,5,0)="Outage","Outage","")</f>
        <v>Outage</v>
      </c>
      <c r="O46" s="18">
        <f t="shared" si="4"/>
        <v>0</v>
      </c>
      <c r="P46" s="18" t="str">
        <f t="shared" si="5"/>
        <v/>
      </c>
      <c r="Q46" s="18">
        <f t="shared" si="6"/>
        <v>0</v>
      </c>
      <c r="R46" s="118"/>
    </row>
    <row r="47" spans="1:18" x14ac:dyDescent="0.25">
      <c r="A47" s="25">
        <f t="shared" si="9"/>
        <v>5</v>
      </c>
      <c r="B47" s="23">
        <f t="shared" si="10"/>
        <v>44562</v>
      </c>
      <c r="C47" s="24">
        <v>5</v>
      </c>
      <c r="D47" s="54" t="str">
        <f t="shared" si="0"/>
        <v>ASET</v>
      </c>
      <c r="E47" s="178"/>
      <c r="F47" s="179"/>
      <c r="G47" s="177"/>
      <c r="H47" s="177"/>
      <c r="I47" s="169">
        <f t="shared" si="1"/>
        <v>0</v>
      </c>
      <c r="J47" s="149" t="str" cm="1">
        <f t="array" ref="J47">IF(ISERROR(INDEX('Non Compliance input'!$H$5:$H$156,MATCH(1,(A47='Non Compliance input'!$A$5:$A$156)*(F47&gt;='Non Compliance input'!$D$5:$D$156)*(E47&lt;'Non Compliance input'!$E$5:$E$156)*('Non Compliance input'!$H$5:$H$156="Yes"),0))
),"","Yes")</f>
        <v/>
      </c>
      <c r="K47" s="149">
        <f t="shared" si="2"/>
        <v>0</v>
      </c>
      <c r="L47" s="162">
        <f t="shared" si="3"/>
        <v>0</v>
      </c>
      <c r="M47" s="162" t="str" cm="1">
        <f t="array" ref="M47">IF(ISERROR(INDEX('Non Compliance input'!$I$5:$I$156,MATCH(1,(A47='Non Compliance input'!$A$5:$A$156)*(E47&gt;='Non Compliance input'!$D$5:$D$156)*(F47&lt;='Non Compliance input'!$E$5:$E$156)*('Non Compliance input'!$I$5:$I$156="Yes"),0))
),"","Yes")</f>
        <v/>
      </c>
      <c r="N47" s="149" t="str">
        <f>IF(VLOOKUP($A47,HourEndingOutage!$B$3:$F$746,5,0)="Outage","Outage","")</f>
        <v>Outage</v>
      </c>
      <c r="O47" s="18">
        <f t="shared" si="4"/>
        <v>0</v>
      </c>
      <c r="P47" s="18" t="str">
        <f t="shared" si="5"/>
        <v/>
      </c>
      <c r="Q47" s="18">
        <f t="shared" si="6"/>
        <v>0</v>
      </c>
      <c r="R47" s="118"/>
    </row>
    <row r="48" spans="1:18" x14ac:dyDescent="0.25">
      <c r="A48" s="25">
        <f t="shared" si="9"/>
        <v>6</v>
      </c>
      <c r="B48" s="23">
        <f t="shared" si="10"/>
        <v>44562</v>
      </c>
      <c r="C48" s="24">
        <v>6</v>
      </c>
      <c r="D48" s="54" t="str">
        <f t="shared" si="0"/>
        <v>ASET</v>
      </c>
      <c r="E48" s="155">
        <v>44197.208333333336</v>
      </c>
      <c r="F48" s="155">
        <v>44197.25</v>
      </c>
      <c r="G48" s="177">
        <v>40</v>
      </c>
      <c r="H48" s="177">
        <v>40</v>
      </c>
      <c r="I48" s="169">
        <f t="shared" si="1"/>
        <v>60</v>
      </c>
      <c r="J48" s="149" t="str" cm="1">
        <f t="array" ref="J48">IF(ISERROR(INDEX('Non Compliance input'!$H$5:$H$156,MATCH(1,(A48='Non Compliance input'!$A$5:$A$156)*(F48&gt;='Non Compliance input'!$D$5:$D$156)*(E48&lt;'Non Compliance input'!$E$5:$E$156)*('Non Compliance input'!$H$5:$H$156="Yes"),0))
),"","Yes")</f>
        <v/>
      </c>
      <c r="K48" s="149">
        <f t="shared" si="2"/>
        <v>40</v>
      </c>
      <c r="L48" s="162">
        <f t="shared" si="3"/>
        <v>40</v>
      </c>
      <c r="M48" s="162" t="str" cm="1">
        <f t="array" ref="M48">IF(ISERROR(INDEX('Non Compliance input'!$I$5:$I$156,MATCH(1,(A48='Non Compliance input'!$A$5:$A$156)*(E48&gt;='Non Compliance input'!$D$5:$D$156)*(F48&lt;='Non Compliance input'!$E$5:$E$156)*('Non Compliance input'!$I$5:$I$156="Yes"),0))
),"","Yes")</f>
        <v/>
      </c>
      <c r="N48" s="149" t="str">
        <f>IF(VLOOKUP($A48,HourEndingOutage!$B$3:$F$746,5,0)="Outage","Outage","")</f>
        <v/>
      </c>
      <c r="O48" s="18">
        <f t="shared" si="4"/>
        <v>600</v>
      </c>
      <c r="P48" s="18" t="str">
        <f t="shared" si="5"/>
        <v/>
      </c>
      <c r="Q48" s="18">
        <f t="shared" si="6"/>
        <v>0</v>
      </c>
      <c r="R48" s="181"/>
    </row>
    <row r="49" spans="1:18" x14ac:dyDescent="0.25">
      <c r="A49" s="25">
        <f t="shared" si="9"/>
        <v>6</v>
      </c>
      <c r="B49" s="23">
        <f t="shared" si="10"/>
        <v>44562</v>
      </c>
      <c r="C49" s="24">
        <v>6</v>
      </c>
      <c r="D49" s="54" t="str">
        <f t="shared" si="0"/>
        <v>ASET</v>
      </c>
      <c r="E49" s="178"/>
      <c r="F49" s="179"/>
      <c r="G49" s="177"/>
      <c r="H49" s="177"/>
      <c r="I49" s="169">
        <f t="shared" si="1"/>
        <v>0</v>
      </c>
      <c r="J49" s="149" t="str" cm="1">
        <f t="array" ref="J49">IF(ISERROR(INDEX('Non Compliance input'!$H$5:$H$156,MATCH(1,(A49='Non Compliance input'!$A$5:$A$156)*(F49&gt;='Non Compliance input'!$D$5:$D$156)*(E49&lt;'Non Compliance input'!$E$5:$E$156)*('Non Compliance input'!$H$5:$H$156="Yes"),0))
),"","Yes")</f>
        <v/>
      </c>
      <c r="K49" s="149">
        <f t="shared" si="2"/>
        <v>0</v>
      </c>
      <c r="L49" s="162">
        <f t="shared" si="3"/>
        <v>0</v>
      </c>
      <c r="M49" s="162" t="str" cm="1">
        <f t="array" ref="M49">IF(ISERROR(INDEX('Non Compliance input'!$I$5:$I$156,MATCH(1,(A49='Non Compliance input'!$A$5:$A$156)*(E49&gt;='Non Compliance input'!$D$5:$D$156)*(F49&lt;='Non Compliance input'!$E$5:$E$156)*('Non Compliance input'!$I$5:$I$156="Yes"),0))
),"","Yes")</f>
        <v/>
      </c>
      <c r="N49" s="149" t="str">
        <f>IF(VLOOKUP($A49,HourEndingOutage!$B$3:$F$746,5,0)="Outage","Outage","")</f>
        <v/>
      </c>
      <c r="O49" s="18">
        <f t="shared" si="4"/>
        <v>0</v>
      </c>
      <c r="P49" s="18" t="str">
        <f t="shared" si="5"/>
        <v/>
      </c>
      <c r="Q49" s="18">
        <f t="shared" si="6"/>
        <v>0</v>
      </c>
      <c r="R49" s="118"/>
    </row>
    <row r="50" spans="1:18" x14ac:dyDescent="0.25">
      <c r="A50" s="25">
        <f t="shared" si="9"/>
        <v>6</v>
      </c>
      <c r="B50" s="23">
        <f t="shared" si="10"/>
        <v>44562</v>
      </c>
      <c r="C50" s="24">
        <v>6</v>
      </c>
      <c r="D50" s="54" t="str">
        <f t="shared" si="0"/>
        <v>ASET</v>
      </c>
      <c r="E50" s="178"/>
      <c r="F50" s="179"/>
      <c r="G50" s="177"/>
      <c r="H50" s="177"/>
      <c r="I50" s="169">
        <f t="shared" si="1"/>
        <v>0</v>
      </c>
      <c r="J50" s="149" t="str" cm="1">
        <f t="array" ref="J50">IF(ISERROR(INDEX('Non Compliance input'!$H$5:$H$156,MATCH(1,(A50='Non Compliance input'!$A$5:$A$156)*(F50&gt;='Non Compliance input'!$D$5:$D$156)*(E50&lt;'Non Compliance input'!$E$5:$E$156)*('Non Compliance input'!$H$5:$H$156="Yes"),0))
),"","Yes")</f>
        <v/>
      </c>
      <c r="K50" s="149">
        <f t="shared" si="2"/>
        <v>0</v>
      </c>
      <c r="L50" s="162">
        <f t="shared" si="3"/>
        <v>0</v>
      </c>
      <c r="M50" s="162" t="str" cm="1">
        <f t="array" ref="M50">IF(ISERROR(INDEX('Non Compliance input'!$I$5:$I$156,MATCH(1,(A50='Non Compliance input'!$A$5:$A$156)*(E50&gt;='Non Compliance input'!$D$5:$D$156)*(F50&lt;='Non Compliance input'!$E$5:$E$156)*('Non Compliance input'!$I$5:$I$156="Yes"),0))
),"","Yes")</f>
        <v/>
      </c>
      <c r="N50" s="149" t="str">
        <f>IF(VLOOKUP($A50,HourEndingOutage!$B$3:$F$746,5,0)="Outage","Outage","")</f>
        <v/>
      </c>
      <c r="O50" s="18">
        <f t="shared" si="4"/>
        <v>0</v>
      </c>
      <c r="P50" s="18" t="str">
        <f t="shared" si="5"/>
        <v/>
      </c>
      <c r="Q50" s="18">
        <f t="shared" si="6"/>
        <v>0</v>
      </c>
      <c r="R50" s="118"/>
    </row>
    <row r="51" spans="1:18" x14ac:dyDescent="0.25">
      <c r="A51" s="25">
        <f t="shared" si="9"/>
        <v>6</v>
      </c>
      <c r="B51" s="23">
        <f t="shared" si="10"/>
        <v>44562</v>
      </c>
      <c r="C51" s="24">
        <v>6</v>
      </c>
      <c r="D51" s="54" t="str">
        <f t="shared" si="0"/>
        <v>ASET</v>
      </c>
      <c r="E51" s="178"/>
      <c r="F51" s="179"/>
      <c r="G51" s="177"/>
      <c r="H51" s="177"/>
      <c r="I51" s="169">
        <f t="shared" si="1"/>
        <v>0</v>
      </c>
      <c r="J51" s="149" t="str" cm="1">
        <f t="array" ref="J51">IF(ISERROR(INDEX('Non Compliance input'!$H$5:$H$156,MATCH(1,(A51='Non Compliance input'!$A$5:$A$156)*(F51&gt;='Non Compliance input'!$D$5:$D$156)*(E51&lt;'Non Compliance input'!$E$5:$E$156)*('Non Compliance input'!$H$5:$H$156="Yes"),0))
),"","Yes")</f>
        <v/>
      </c>
      <c r="K51" s="149">
        <f t="shared" si="2"/>
        <v>0</v>
      </c>
      <c r="L51" s="162">
        <f t="shared" si="3"/>
        <v>0</v>
      </c>
      <c r="M51" s="162" t="str" cm="1">
        <f t="array" ref="M51">IF(ISERROR(INDEX('Non Compliance input'!$I$5:$I$156,MATCH(1,(A51='Non Compliance input'!$A$5:$A$156)*(E51&gt;='Non Compliance input'!$D$5:$D$156)*(F51&lt;='Non Compliance input'!$E$5:$E$156)*('Non Compliance input'!$I$5:$I$156="Yes"),0))
),"","Yes")</f>
        <v/>
      </c>
      <c r="N51" s="149" t="str">
        <f>IF(VLOOKUP($A51,HourEndingOutage!$B$3:$F$746,5,0)="Outage","Outage","")</f>
        <v/>
      </c>
      <c r="O51" s="18">
        <f t="shared" si="4"/>
        <v>0</v>
      </c>
      <c r="P51" s="18" t="str">
        <f t="shared" si="5"/>
        <v/>
      </c>
      <c r="Q51" s="18">
        <f t="shared" si="6"/>
        <v>0</v>
      </c>
      <c r="R51" s="118"/>
    </row>
    <row r="52" spans="1:18" x14ac:dyDescent="0.25">
      <c r="A52" s="25">
        <f t="shared" si="9"/>
        <v>6</v>
      </c>
      <c r="B52" s="23">
        <f t="shared" si="10"/>
        <v>44562</v>
      </c>
      <c r="C52" s="24">
        <v>6</v>
      </c>
      <c r="D52" s="54" t="str">
        <f t="shared" si="0"/>
        <v>ASET</v>
      </c>
      <c r="E52" s="178"/>
      <c r="F52" s="179"/>
      <c r="G52" s="177"/>
      <c r="H52" s="177"/>
      <c r="I52" s="169">
        <f t="shared" si="1"/>
        <v>0</v>
      </c>
      <c r="J52" s="149" t="str" cm="1">
        <f t="array" ref="J52">IF(ISERROR(INDEX('Non Compliance input'!$H$5:$H$156,MATCH(1,(A52='Non Compliance input'!$A$5:$A$156)*(F52&gt;='Non Compliance input'!$D$5:$D$156)*(E52&lt;'Non Compliance input'!$E$5:$E$156)*('Non Compliance input'!$H$5:$H$156="Yes"),0))
),"","Yes")</f>
        <v/>
      </c>
      <c r="K52" s="149">
        <f t="shared" si="2"/>
        <v>0</v>
      </c>
      <c r="L52" s="162">
        <f t="shared" si="3"/>
        <v>0</v>
      </c>
      <c r="M52" s="162" t="str" cm="1">
        <f t="array" ref="M52">IF(ISERROR(INDEX('Non Compliance input'!$I$5:$I$156,MATCH(1,(A52='Non Compliance input'!$A$5:$A$156)*(E52&gt;='Non Compliance input'!$D$5:$D$156)*(F52&lt;='Non Compliance input'!$E$5:$E$156)*('Non Compliance input'!$I$5:$I$156="Yes"),0))
),"","Yes")</f>
        <v/>
      </c>
      <c r="N52" s="149" t="str">
        <f>IF(VLOOKUP($A52,HourEndingOutage!$B$3:$F$746,5,0)="Outage","Outage","")</f>
        <v/>
      </c>
      <c r="O52" s="18">
        <f t="shared" si="4"/>
        <v>0</v>
      </c>
      <c r="P52" s="18" t="str">
        <f t="shared" si="5"/>
        <v/>
      </c>
      <c r="Q52" s="18">
        <f t="shared" si="6"/>
        <v>0</v>
      </c>
      <c r="R52" s="118"/>
    </row>
    <row r="53" spans="1:18" x14ac:dyDescent="0.25">
      <c r="A53" s="25">
        <f t="shared" si="9"/>
        <v>6</v>
      </c>
      <c r="B53" s="23">
        <f t="shared" si="10"/>
        <v>44562</v>
      </c>
      <c r="C53" s="24">
        <v>6</v>
      </c>
      <c r="D53" s="54" t="str">
        <f t="shared" si="0"/>
        <v>ASET</v>
      </c>
      <c r="E53" s="178"/>
      <c r="F53" s="179"/>
      <c r="G53" s="177"/>
      <c r="H53" s="177"/>
      <c r="I53" s="169">
        <f t="shared" si="1"/>
        <v>0</v>
      </c>
      <c r="J53" s="149" t="str" cm="1">
        <f t="array" ref="J53">IF(ISERROR(INDEX('Non Compliance input'!$H$5:$H$156,MATCH(1,(A53='Non Compliance input'!$A$5:$A$156)*(F53&gt;='Non Compliance input'!$D$5:$D$156)*(E53&lt;'Non Compliance input'!$E$5:$E$156)*('Non Compliance input'!$H$5:$H$156="Yes"),0))
),"","Yes")</f>
        <v/>
      </c>
      <c r="K53" s="149">
        <f t="shared" si="2"/>
        <v>0</v>
      </c>
      <c r="L53" s="162">
        <f t="shared" si="3"/>
        <v>0</v>
      </c>
      <c r="M53" s="162" t="str" cm="1">
        <f t="array" ref="M53">IF(ISERROR(INDEX('Non Compliance input'!$I$5:$I$156,MATCH(1,(A53='Non Compliance input'!$A$5:$A$156)*(E53&gt;='Non Compliance input'!$D$5:$D$156)*(F53&lt;='Non Compliance input'!$E$5:$E$156)*('Non Compliance input'!$I$5:$I$156="Yes"),0))
),"","Yes")</f>
        <v/>
      </c>
      <c r="N53" s="149" t="str">
        <f>IF(VLOOKUP($A53,HourEndingOutage!$B$3:$F$746,5,0)="Outage","Outage","")</f>
        <v/>
      </c>
      <c r="O53" s="18">
        <f t="shared" si="4"/>
        <v>0</v>
      </c>
      <c r="P53" s="18" t="str">
        <f t="shared" si="5"/>
        <v/>
      </c>
      <c r="Q53" s="18">
        <f t="shared" si="6"/>
        <v>0</v>
      </c>
      <c r="R53" s="118"/>
    </row>
    <row r="54" spans="1:18" x14ac:dyDescent="0.25">
      <c r="A54" s="25">
        <f t="shared" si="9"/>
        <v>6</v>
      </c>
      <c r="B54" s="23">
        <f t="shared" si="10"/>
        <v>44562</v>
      </c>
      <c r="C54" s="24">
        <v>6</v>
      </c>
      <c r="D54" s="54" t="str">
        <f t="shared" si="0"/>
        <v>ASET</v>
      </c>
      <c r="E54" s="178"/>
      <c r="F54" s="179"/>
      <c r="G54" s="177"/>
      <c r="H54" s="177"/>
      <c r="I54" s="169">
        <f t="shared" si="1"/>
        <v>0</v>
      </c>
      <c r="J54" s="149" t="str" cm="1">
        <f t="array" ref="J54">IF(ISERROR(INDEX('Non Compliance input'!$H$5:$H$156,MATCH(1,(A54='Non Compliance input'!$A$5:$A$156)*(F54&gt;='Non Compliance input'!$D$5:$D$156)*(E54&lt;'Non Compliance input'!$E$5:$E$156)*('Non Compliance input'!$H$5:$H$156="Yes"),0))
),"","Yes")</f>
        <v/>
      </c>
      <c r="K54" s="149">
        <f t="shared" si="2"/>
        <v>0</v>
      </c>
      <c r="L54" s="162">
        <f t="shared" si="3"/>
        <v>0</v>
      </c>
      <c r="M54" s="162" t="str" cm="1">
        <f t="array" ref="M54">IF(ISERROR(INDEX('Non Compliance input'!$I$5:$I$156,MATCH(1,(A54='Non Compliance input'!$A$5:$A$156)*(E54&gt;='Non Compliance input'!$D$5:$D$156)*(F54&lt;='Non Compliance input'!$E$5:$E$156)*('Non Compliance input'!$I$5:$I$156="Yes"),0))
),"","Yes")</f>
        <v/>
      </c>
      <c r="N54" s="149" t="str">
        <f>IF(VLOOKUP($A54,HourEndingOutage!$B$3:$F$746,5,0)="Outage","Outage","")</f>
        <v/>
      </c>
      <c r="O54" s="18">
        <f t="shared" si="4"/>
        <v>0</v>
      </c>
      <c r="P54" s="18" t="str">
        <f t="shared" si="5"/>
        <v/>
      </c>
      <c r="Q54" s="18">
        <f t="shared" si="6"/>
        <v>0</v>
      </c>
      <c r="R54" s="118"/>
    </row>
    <row r="55" spans="1:18" x14ac:dyDescent="0.25">
      <c r="A55" s="25">
        <f t="shared" si="9"/>
        <v>6</v>
      </c>
      <c r="B55" s="23">
        <f t="shared" si="10"/>
        <v>44562</v>
      </c>
      <c r="C55" s="24">
        <v>6</v>
      </c>
      <c r="D55" s="54" t="str">
        <f t="shared" si="0"/>
        <v>ASET</v>
      </c>
      <c r="E55" s="178"/>
      <c r="F55" s="179"/>
      <c r="G55" s="177"/>
      <c r="H55" s="177"/>
      <c r="I55" s="169">
        <f t="shared" si="1"/>
        <v>0</v>
      </c>
      <c r="J55" s="149" t="str" cm="1">
        <f t="array" ref="J55">IF(ISERROR(INDEX('Non Compliance input'!$H$5:$H$156,MATCH(1,(A55='Non Compliance input'!$A$5:$A$156)*(F55&gt;='Non Compliance input'!$D$5:$D$156)*(E55&lt;'Non Compliance input'!$E$5:$E$156)*('Non Compliance input'!$H$5:$H$156="Yes"),0))
),"","Yes")</f>
        <v/>
      </c>
      <c r="K55" s="149">
        <f t="shared" si="2"/>
        <v>0</v>
      </c>
      <c r="L55" s="162">
        <f t="shared" si="3"/>
        <v>0</v>
      </c>
      <c r="M55" s="162" t="str" cm="1">
        <f t="array" ref="M55">IF(ISERROR(INDEX('Non Compliance input'!$I$5:$I$156,MATCH(1,(A55='Non Compliance input'!$A$5:$A$156)*(E55&gt;='Non Compliance input'!$D$5:$D$156)*(F55&lt;='Non Compliance input'!$E$5:$E$156)*('Non Compliance input'!$I$5:$I$156="Yes"),0))
),"","Yes")</f>
        <v/>
      </c>
      <c r="N55" s="149" t="str">
        <f>IF(VLOOKUP($A55,HourEndingOutage!$B$3:$F$746,5,0)="Outage","Outage","")</f>
        <v/>
      </c>
      <c r="O55" s="18">
        <f t="shared" si="4"/>
        <v>0</v>
      </c>
      <c r="P55" s="18" t="str">
        <f t="shared" si="5"/>
        <v/>
      </c>
      <c r="Q55" s="18">
        <f t="shared" si="6"/>
        <v>0</v>
      </c>
      <c r="R55" s="118"/>
    </row>
    <row r="56" spans="1:18" x14ac:dyDescent="0.25">
      <c r="A56" s="25">
        <f t="shared" si="9"/>
        <v>6</v>
      </c>
      <c r="B56" s="23">
        <f t="shared" si="10"/>
        <v>44562</v>
      </c>
      <c r="C56" s="24">
        <v>6</v>
      </c>
      <c r="D56" s="54" t="str">
        <f t="shared" si="0"/>
        <v>ASET</v>
      </c>
      <c r="E56" s="178"/>
      <c r="F56" s="179"/>
      <c r="G56" s="177"/>
      <c r="H56" s="177"/>
      <c r="I56" s="169">
        <f t="shared" si="1"/>
        <v>0</v>
      </c>
      <c r="J56" s="149" t="str" cm="1">
        <f t="array" ref="J56">IF(ISERROR(INDEX('Non Compliance input'!$H$5:$H$156,MATCH(1,(A56='Non Compliance input'!$A$5:$A$156)*(F56&gt;='Non Compliance input'!$D$5:$D$156)*(E56&lt;'Non Compliance input'!$E$5:$E$156)*('Non Compliance input'!$H$5:$H$156="Yes"),0))
),"","Yes")</f>
        <v/>
      </c>
      <c r="K56" s="149">
        <f t="shared" si="2"/>
        <v>0</v>
      </c>
      <c r="L56" s="162">
        <f t="shared" si="3"/>
        <v>0</v>
      </c>
      <c r="M56" s="162" t="str" cm="1">
        <f t="array" ref="M56">IF(ISERROR(INDEX('Non Compliance input'!$I$5:$I$156,MATCH(1,(A56='Non Compliance input'!$A$5:$A$156)*(E56&gt;='Non Compliance input'!$D$5:$D$156)*(F56&lt;='Non Compliance input'!$E$5:$E$156)*('Non Compliance input'!$I$5:$I$156="Yes"),0))
),"","Yes")</f>
        <v/>
      </c>
      <c r="N56" s="149" t="str">
        <f>IF(VLOOKUP($A56,HourEndingOutage!$B$3:$F$746,5,0)="Outage","Outage","")</f>
        <v/>
      </c>
      <c r="O56" s="18">
        <f t="shared" si="4"/>
        <v>0</v>
      </c>
      <c r="P56" s="18" t="str">
        <f t="shared" si="5"/>
        <v/>
      </c>
      <c r="Q56" s="18">
        <f t="shared" si="6"/>
        <v>0</v>
      </c>
      <c r="R56" s="118"/>
    </row>
    <row r="57" spans="1:18" x14ac:dyDescent="0.25">
      <c r="A57" s="25">
        <f t="shared" si="9"/>
        <v>7</v>
      </c>
      <c r="B57" s="23">
        <f t="shared" si="10"/>
        <v>44562</v>
      </c>
      <c r="C57" s="24">
        <v>7</v>
      </c>
      <c r="D57" s="54" t="str">
        <f t="shared" si="0"/>
        <v>ASET</v>
      </c>
      <c r="E57" s="145">
        <v>44562.25</v>
      </c>
      <c r="F57" s="145">
        <v>44562.263888888891</v>
      </c>
      <c r="G57" s="177">
        <v>40</v>
      </c>
      <c r="H57" s="177">
        <v>40</v>
      </c>
      <c r="I57" s="169">
        <f t="shared" si="1"/>
        <v>20</v>
      </c>
      <c r="J57" s="149" t="str" cm="1">
        <f t="array" ref="J57">IF(ISERROR(INDEX('Non Compliance input'!$H$5:$H$156,MATCH(1,(A57='Non Compliance input'!$A$5:$A$156)*(F57&gt;='Non Compliance input'!$D$5:$D$156)*(E57&lt;'Non Compliance input'!$E$5:$E$156)*('Non Compliance input'!$H$5:$H$156="Yes"),0))
),"","Yes")</f>
        <v>Yes</v>
      </c>
      <c r="K57" s="149">
        <f t="shared" si="2"/>
        <v>0</v>
      </c>
      <c r="L57" s="162">
        <f t="shared" si="3"/>
        <v>0</v>
      </c>
      <c r="M57" s="162" t="str" cm="1">
        <f t="array" ref="M57">IF(ISERROR(INDEX('Non Compliance input'!$I$5:$I$156,MATCH(1,(A57='Non Compliance input'!$A$5:$A$156)*(E57&gt;='Non Compliance input'!$D$5:$D$156)*(F57&lt;='Non Compliance input'!$E$5:$E$156)*('Non Compliance input'!$I$5:$I$156="Yes"),0))
),"","Yes")</f>
        <v/>
      </c>
      <c r="N57" s="149" t="str">
        <f>IF(VLOOKUP($A57,HourEndingOutage!$B$3:$F$746,5,0)="Outage","Outage","")</f>
        <v/>
      </c>
      <c r="O57" s="18">
        <f t="shared" si="4"/>
        <v>0</v>
      </c>
      <c r="P57" s="18" t="str">
        <f t="shared" si="5"/>
        <v/>
      </c>
      <c r="Q57" s="18">
        <f t="shared" si="6"/>
        <v>0</v>
      </c>
      <c r="R57" s="118"/>
    </row>
    <row r="58" spans="1:18" x14ac:dyDescent="0.25">
      <c r="A58" s="25">
        <f t="shared" si="9"/>
        <v>7</v>
      </c>
      <c r="B58" s="23">
        <f t="shared" si="10"/>
        <v>44562</v>
      </c>
      <c r="C58" s="24">
        <v>7</v>
      </c>
      <c r="D58" s="54" t="str">
        <f t="shared" si="0"/>
        <v>ASET</v>
      </c>
      <c r="E58" s="145">
        <v>44562.263888888891</v>
      </c>
      <c r="F58" s="145">
        <v>44562.267361111109</v>
      </c>
      <c r="G58" s="177">
        <v>30</v>
      </c>
      <c r="H58" s="177">
        <v>30</v>
      </c>
      <c r="I58" s="169">
        <f t="shared" si="1"/>
        <v>5</v>
      </c>
      <c r="J58" s="149" t="str" cm="1">
        <f t="array" ref="J58">IF(ISERROR(INDEX('Non Compliance input'!$H$5:$H$156,MATCH(1,(A58='Non Compliance input'!$A$5:$A$156)*(F58&gt;='Non Compliance input'!$D$5:$D$156)*(E58&lt;'Non Compliance input'!$E$5:$E$156)*('Non Compliance input'!$H$5:$H$156="Yes"),0))
),"","Yes")</f>
        <v/>
      </c>
      <c r="K58" s="149">
        <f t="shared" si="2"/>
        <v>30</v>
      </c>
      <c r="L58" s="162">
        <f t="shared" si="3"/>
        <v>2.5</v>
      </c>
      <c r="M58" s="162" t="str" cm="1">
        <f t="array" ref="M58">IF(ISERROR(INDEX('Non Compliance input'!$I$5:$I$156,MATCH(1,(A58='Non Compliance input'!$A$5:$A$156)*(E58&gt;='Non Compliance input'!$D$5:$D$156)*(F58&lt;='Non Compliance input'!$E$5:$E$156)*('Non Compliance input'!$I$5:$I$156="Yes"),0))
),"","Yes")</f>
        <v>Yes</v>
      </c>
      <c r="N58" s="149" t="str">
        <f>IF(VLOOKUP($A58,HourEndingOutage!$B$3:$F$746,5,0)="Outage","Outage","")</f>
        <v/>
      </c>
      <c r="O58" s="18">
        <f t="shared" si="4"/>
        <v>0</v>
      </c>
      <c r="P58" s="18" t="str">
        <f t="shared" si="5"/>
        <v/>
      </c>
      <c r="Q58" s="18">
        <f t="shared" si="6"/>
        <v>0</v>
      </c>
      <c r="R58" s="118"/>
    </row>
    <row r="59" spans="1:18" x14ac:dyDescent="0.25">
      <c r="A59" s="25">
        <f t="shared" si="9"/>
        <v>7</v>
      </c>
      <c r="B59" s="23">
        <f t="shared" si="10"/>
        <v>44562</v>
      </c>
      <c r="C59" s="24">
        <v>7</v>
      </c>
      <c r="D59" s="54" t="str">
        <f t="shared" si="0"/>
        <v>ASET</v>
      </c>
      <c r="E59" s="145">
        <v>44562.267361111109</v>
      </c>
      <c r="F59" s="145">
        <v>44562.274305555555</v>
      </c>
      <c r="G59" s="177">
        <v>50</v>
      </c>
      <c r="H59" s="177">
        <v>50</v>
      </c>
      <c r="I59" s="169">
        <f t="shared" si="1"/>
        <v>10</v>
      </c>
      <c r="J59" s="149" t="str" cm="1">
        <f t="array" ref="J59">IF(ISERROR(INDEX('Non Compliance input'!$H$5:$H$156,MATCH(1,(A59='Non Compliance input'!$A$5:$A$156)*(F59&gt;='Non Compliance input'!$D$5:$D$156)*(E59&lt;'Non Compliance input'!$E$5:$E$156)*('Non Compliance input'!$H$5:$H$156="Yes"),0))
),"","Yes")</f>
        <v/>
      </c>
      <c r="K59" s="149">
        <f t="shared" si="2"/>
        <v>40</v>
      </c>
      <c r="L59" s="162">
        <f t="shared" si="3"/>
        <v>8.3333333333333321</v>
      </c>
      <c r="M59" s="162" t="str" cm="1">
        <f t="array" ref="M59">IF(ISERROR(INDEX('Non Compliance input'!$I$5:$I$156,MATCH(1,(A59='Non Compliance input'!$A$5:$A$156)*(E59&gt;='Non Compliance input'!$D$5:$D$156)*(F59&lt;='Non Compliance input'!$E$5:$E$156)*('Non Compliance input'!$I$5:$I$156="Yes"),0))
),"","Yes")</f>
        <v>Yes</v>
      </c>
      <c r="N59" s="149" t="str">
        <f>IF(VLOOKUP($A59,HourEndingOutage!$B$3:$F$746,5,0)="Outage","Outage","")</f>
        <v/>
      </c>
      <c r="O59" s="18">
        <f t="shared" si="4"/>
        <v>0</v>
      </c>
      <c r="P59" s="18" t="str">
        <f t="shared" si="5"/>
        <v/>
      </c>
      <c r="Q59" s="18">
        <f t="shared" si="6"/>
        <v>0</v>
      </c>
      <c r="R59" s="118"/>
    </row>
    <row r="60" spans="1:18" x14ac:dyDescent="0.25">
      <c r="A60" s="25">
        <f t="shared" si="9"/>
        <v>7</v>
      </c>
      <c r="B60" s="23">
        <f t="shared" si="10"/>
        <v>44562</v>
      </c>
      <c r="C60" s="24">
        <v>7</v>
      </c>
      <c r="D60" s="54" t="str">
        <f t="shared" si="0"/>
        <v>ASET</v>
      </c>
      <c r="E60" s="145">
        <v>44562.274305555555</v>
      </c>
      <c r="F60" s="145">
        <v>44562.274305555555</v>
      </c>
      <c r="G60" s="177"/>
      <c r="H60" s="177"/>
      <c r="I60" s="169">
        <f t="shared" si="1"/>
        <v>0</v>
      </c>
      <c r="J60" s="149" t="str" cm="1">
        <f t="array" ref="J60">IF(ISERROR(INDEX('Non Compliance input'!$H$5:$H$156,MATCH(1,(A60='Non Compliance input'!$A$5:$A$156)*(F60&gt;='Non Compliance input'!$D$5:$D$156)*(E60&lt;'Non Compliance input'!$E$5:$E$156)*('Non Compliance input'!$H$5:$H$156="Yes"),0))
),"","Yes")</f>
        <v/>
      </c>
      <c r="K60" s="149">
        <f t="shared" si="2"/>
        <v>0</v>
      </c>
      <c r="L60" s="162">
        <f t="shared" si="3"/>
        <v>0</v>
      </c>
      <c r="M60" s="162" t="str" cm="1">
        <f t="array" ref="M60">IF(ISERROR(INDEX('Non Compliance input'!$I$5:$I$156,MATCH(1,(A60='Non Compliance input'!$A$5:$A$156)*(E60&gt;='Non Compliance input'!$D$5:$D$156)*(F60&lt;='Non Compliance input'!$E$5:$E$156)*('Non Compliance input'!$I$5:$I$156="Yes"),0))
),"","Yes")</f>
        <v>Yes</v>
      </c>
      <c r="N60" s="149" t="str">
        <f>IF(VLOOKUP($A60,HourEndingOutage!$B$3:$F$746,5,0)="Outage","Outage","")</f>
        <v/>
      </c>
      <c r="O60" s="18">
        <f t="shared" si="4"/>
        <v>0</v>
      </c>
      <c r="P60" s="18" t="str">
        <f t="shared" si="5"/>
        <v/>
      </c>
      <c r="Q60" s="18">
        <f t="shared" si="6"/>
        <v>0</v>
      </c>
      <c r="R60" s="118"/>
    </row>
    <row r="61" spans="1:18" x14ac:dyDescent="0.25">
      <c r="A61" s="25">
        <f t="shared" si="9"/>
        <v>7</v>
      </c>
      <c r="B61" s="23">
        <f t="shared" si="10"/>
        <v>44562</v>
      </c>
      <c r="C61" s="24">
        <v>7</v>
      </c>
      <c r="D61" s="54" t="str">
        <f t="shared" si="0"/>
        <v>ASET</v>
      </c>
      <c r="E61" s="178"/>
      <c r="F61" s="179"/>
      <c r="G61" s="177"/>
      <c r="H61" s="177"/>
      <c r="I61" s="169">
        <f t="shared" si="1"/>
        <v>0</v>
      </c>
      <c r="J61" s="149" t="str" cm="1">
        <f t="array" ref="J61">IF(ISERROR(INDEX('Non Compliance input'!$H$5:$H$156,MATCH(1,(A61='Non Compliance input'!$A$5:$A$156)*(F61&gt;='Non Compliance input'!$D$5:$D$156)*(E61&lt;'Non Compliance input'!$E$5:$E$156)*('Non Compliance input'!$H$5:$H$156="Yes"),0))
),"","Yes")</f>
        <v/>
      </c>
      <c r="K61" s="149">
        <f t="shared" si="2"/>
        <v>0</v>
      </c>
      <c r="L61" s="162">
        <f t="shared" si="3"/>
        <v>0</v>
      </c>
      <c r="M61" s="162" t="str" cm="1">
        <f t="array" ref="M61">IF(ISERROR(INDEX('Non Compliance input'!$I$5:$I$156,MATCH(1,(A61='Non Compliance input'!$A$5:$A$156)*(E61&gt;='Non Compliance input'!$D$5:$D$156)*(F61&lt;='Non Compliance input'!$E$5:$E$156)*('Non Compliance input'!$I$5:$I$156="Yes"),0))
),"","Yes")</f>
        <v/>
      </c>
      <c r="N61" s="149" t="str">
        <f>IF(VLOOKUP($A61,HourEndingOutage!$B$3:$F$746,5,0)="Outage","Outage","")</f>
        <v/>
      </c>
      <c r="O61" s="18">
        <f t="shared" si="4"/>
        <v>0</v>
      </c>
      <c r="P61" s="18" t="str">
        <f t="shared" si="5"/>
        <v/>
      </c>
      <c r="Q61" s="18">
        <f t="shared" si="6"/>
        <v>0</v>
      </c>
      <c r="R61" s="118"/>
    </row>
    <row r="62" spans="1:18" x14ac:dyDescent="0.25">
      <c r="A62" s="25">
        <f t="shared" si="9"/>
        <v>7</v>
      </c>
      <c r="B62" s="23">
        <f t="shared" si="10"/>
        <v>44562</v>
      </c>
      <c r="C62" s="24">
        <v>7</v>
      </c>
      <c r="D62" s="54" t="str">
        <f t="shared" si="0"/>
        <v>ASET</v>
      </c>
      <c r="E62" s="178"/>
      <c r="F62" s="179"/>
      <c r="G62" s="177"/>
      <c r="H62" s="177"/>
      <c r="I62" s="169">
        <f t="shared" si="1"/>
        <v>0</v>
      </c>
      <c r="J62" s="149" t="str" cm="1">
        <f t="array" ref="J62">IF(ISERROR(INDEX('Non Compliance input'!$H$5:$H$156,MATCH(1,(A62='Non Compliance input'!$A$5:$A$156)*(F62&gt;='Non Compliance input'!$D$5:$D$156)*(E62&lt;'Non Compliance input'!$E$5:$E$156)*('Non Compliance input'!$H$5:$H$156="Yes"),0))
),"","Yes")</f>
        <v/>
      </c>
      <c r="K62" s="149">
        <f t="shared" si="2"/>
        <v>0</v>
      </c>
      <c r="L62" s="162">
        <f t="shared" si="3"/>
        <v>0</v>
      </c>
      <c r="M62" s="162" t="str" cm="1">
        <f t="array" ref="M62">IF(ISERROR(INDEX('Non Compliance input'!$I$5:$I$156,MATCH(1,(A62='Non Compliance input'!$A$5:$A$156)*(E62&gt;='Non Compliance input'!$D$5:$D$156)*(F62&lt;='Non Compliance input'!$E$5:$E$156)*('Non Compliance input'!$I$5:$I$156="Yes"),0))
),"","Yes")</f>
        <v/>
      </c>
      <c r="N62" s="149" t="str">
        <f>IF(VLOOKUP($A62,HourEndingOutage!$B$3:$F$746,5,0)="Outage","Outage","")</f>
        <v/>
      </c>
      <c r="O62" s="18">
        <f t="shared" si="4"/>
        <v>0</v>
      </c>
      <c r="P62" s="18" t="str">
        <f t="shared" si="5"/>
        <v/>
      </c>
      <c r="Q62" s="18">
        <f t="shared" si="6"/>
        <v>0</v>
      </c>
      <c r="R62" s="118"/>
    </row>
    <row r="63" spans="1:18" x14ac:dyDescent="0.25">
      <c r="A63" s="25">
        <f t="shared" si="9"/>
        <v>7</v>
      </c>
      <c r="B63" s="23">
        <f t="shared" si="10"/>
        <v>44562</v>
      </c>
      <c r="C63" s="24">
        <v>7</v>
      </c>
      <c r="D63" s="54" t="str">
        <f t="shared" si="0"/>
        <v>ASET</v>
      </c>
      <c r="E63" s="178"/>
      <c r="F63" s="179"/>
      <c r="G63" s="177"/>
      <c r="H63" s="177"/>
      <c r="I63" s="169">
        <f t="shared" si="1"/>
        <v>0</v>
      </c>
      <c r="J63" s="149" t="str" cm="1">
        <f t="array" ref="J63">IF(ISERROR(INDEX('Non Compliance input'!$H$5:$H$156,MATCH(1,(A63='Non Compliance input'!$A$5:$A$156)*(F63&gt;='Non Compliance input'!$D$5:$D$156)*(E63&lt;'Non Compliance input'!$E$5:$E$156)*('Non Compliance input'!$H$5:$H$156="Yes"),0))
),"","Yes")</f>
        <v/>
      </c>
      <c r="K63" s="149">
        <f t="shared" si="2"/>
        <v>0</v>
      </c>
      <c r="L63" s="162">
        <f t="shared" si="3"/>
        <v>0</v>
      </c>
      <c r="M63" s="162" t="str" cm="1">
        <f t="array" ref="M63">IF(ISERROR(INDEX('Non Compliance input'!$I$5:$I$156,MATCH(1,(A63='Non Compliance input'!$A$5:$A$156)*(E63&gt;='Non Compliance input'!$D$5:$D$156)*(F63&lt;='Non Compliance input'!$E$5:$E$156)*('Non Compliance input'!$I$5:$I$156="Yes"),0))
),"","Yes")</f>
        <v/>
      </c>
      <c r="N63" s="149" t="str">
        <f>IF(VLOOKUP($A63,HourEndingOutage!$B$3:$F$746,5,0)="Outage","Outage","")</f>
        <v/>
      </c>
      <c r="O63" s="18">
        <f t="shared" si="4"/>
        <v>0</v>
      </c>
      <c r="P63" s="18" t="str">
        <f t="shared" si="5"/>
        <v/>
      </c>
      <c r="Q63" s="18">
        <f t="shared" si="6"/>
        <v>0</v>
      </c>
      <c r="R63" s="118"/>
    </row>
    <row r="64" spans="1:18" x14ac:dyDescent="0.25">
      <c r="A64" s="25">
        <f t="shared" si="9"/>
        <v>7</v>
      </c>
      <c r="B64" s="23">
        <f t="shared" si="10"/>
        <v>44562</v>
      </c>
      <c r="C64" s="24">
        <v>7</v>
      </c>
      <c r="D64" s="54" t="str">
        <f t="shared" si="0"/>
        <v>ASET</v>
      </c>
      <c r="E64" s="178"/>
      <c r="F64" s="179"/>
      <c r="G64" s="177"/>
      <c r="H64" s="177"/>
      <c r="I64" s="169">
        <f t="shared" si="1"/>
        <v>0</v>
      </c>
      <c r="J64" s="149" t="str" cm="1">
        <f t="array" ref="J64">IF(ISERROR(INDEX('Non Compliance input'!$H$5:$H$156,MATCH(1,(A64='Non Compliance input'!$A$5:$A$156)*(F64&gt;='Non Compliance input'!$D$5:$D$156)*(E64&lt;'Non Compliance input'!$E$5:$E$156)*('Non Compliance input'!$H$5:$H$156="Yes"),0))
),"","Yes")</f>
        <v/>
      </c>
      <c r="K64" s="149">
        <f t="shared" si="2"/>
        <v>0</v>
      </c>
      <c r="L64" s="162">
        <f t="shared" si="3"/>
        <v>0</v>
      </c>
      <c r="M64" s="162" t="str" cm="1">
        <f t="array" ref="M64">IF(ISERROR(INDEX('Non Compliance input'!$I$5:$I$156,MATCH(1,(A64='Non Compliance input'!$A$5:$A$156)*(E64&gt;='Non Compliance input'!$D$5:$D$156)*(F64&lt;='Non Compliance input'!$E$5:$E$156)*('Non Compliance input'!$I$5:$I$156="Yes"),0))
),"","Yes")</f>
        <v/>
      </c>
      <c r="N64" s="149" t="str">
        <f>IF(VLOOKUP($A64,HourEndingOutage!$B$3:$F$746,5,0)="Outage","Outage","")</f>
        <v/>
      </c>
      <c r="O64" s="18">
        <f t="shared" si="4"/>
        <v>0</v>
      </c>
      <c r="P64" s="18" t="str">
        <f t="shared" si="5"/>
        <v/>
      </c>
      <c r="Q64" s="18">
        <f t="shared" si="6"/>
        <v>0</v>
      </c>
      <c r="R64" s="118"/>
    </row>
    <row r="65" spans="1:19" x14ac:dyDescent="0.25">
      <c r="A65" s="25">
        <f t="shared" si="9"/>
        <v>7</v>
      </c>
      <c r="B65" s="23">
        <f t="shared" si="10"/>
        <v>44562</v>
      </c>
      <c r="C65" s="24">
        <v>7</v>
      </c>
      <c r="D65" s="54" t="str">
        <f t="shared" si="0"/>
        <v>ASET</v>
      </c>
      <c r="E65" s="178"/>
      <c r="F65" s="179"/>
      <c r="G65" s="177"/>
      <c r="H65" s="177"/>
      <c r="I65" s="169">
        <f t="shared" si="1"/>
        <v>0</v>
      </c>
      <c r="J65" s="149" t="str" cm="1">
        <f t="array" ref="J65">IF(ISERROR(INDEX('Non Compliance input'!$H$5:$H$156,MATCH(1,(A65='Non Compliance input'!$A$5:$A$156)*(F65&gt;='Non Compliance input'!$D$5:$D$156)*(E65&lt;'Non Compliance input'!$E$5:$E$156)*('Non Compliance input'!$H$5:$H$156="Yes"),0))
),"","Yes")</f>
        <v/>
      </c>
      <c r="K65" s="149">
        <f t="shared" si="2"/>
        <v>0</v>
      </c>
      <c r="L65" s="162">
        <f t="shared" si="3"/>
        <v>0</v>
      </c>
      <c r="M65" s="162" t="str" cm="1">
        <f t="array" ref="M65">IF(ISERROR(INDEX('Non Compliance input'!$I$5:$I$156,MATCH(1,(A65='Non Compliance input'!$A$5:$A$156)*(E65&gt;='Non Compliance input'!$D$5:$D$156)*(F65&lt;='Non Compliance input'!$E$5:$E$156)*('Non Compliance input'!$I$5:$I$156="Yes"),0))
),"","Yes")</f>
        <v/>
      </c>
      <c r="N65" s="149" t="str">
        <f>IF(VLOOKUP($A65,HourEndingOutage!$B$3:$F$746,5,0)="Outage","Outage","")</f>
        <v/>
      </c>
      <c r="O65" s="18">
        <f t="shared" si="4"/>
        <v>0</v>
      </c>
      <c r="P65" s="18" t="str">
        <f t="shared" si="5"/>
        <v/>
      </c>
      <c r="Q65" s="18">
        <f t="shared" si="6"/>
        <v>0</v>
      </c>
      <c r="R65" s="118"/>
    </row>
    <row r="66" spans="1:19" x14ac:dyDescent="0.25">
      <c r="A66" s="25">
        <f t="shared" si="9"/>
        <v>8</v>
      </c>
      <c r="B66" s="23">
        <f t="shared" si="10"/>
        <v>44562</v>
      </c>
      <c r="C66" s="24">
        <v>8</v>
      </c>
      <c r="D66" s="54" t="str">
        <f t="shared" si="0"/>
        <v>ASET</v>
      </c>
      <c r="E66" s="145">
        <v>44562.291666666664</v>
      </c>
      <c r="F66" s="145">
        <v>44562.333333333336</v>
      </c>
      <c r="G66" s="177">
        <v>30</v>
      </c>
      <c r="H66" s="177">
        <v>40</v>
      </c>
      <c r="I66" s="169">
        <f t="shared" si="1"/>
        <v>60</v>
      </c>
      <c r="J66" s="149" t="str" cm="1">
        <f t="array" ref="J66">IF(ISERROR(INDEX('Non Compliance input'!$H$5:$H$156,MATCH(1,(A66='Non Compliance input'!$A$5:$A$156)*(F66&gt;='Non Compliance input'!$D$5:$D$156)*(E66&lt;'Non Compliance input'!$E$5:$E$156)*('Non Compliance input'!$H$5:$H$156="Yes"),0))
),"","Yes")</f>
        <v/>
      </c>
      <c r="K66" s="149">
        <f t="shared" si="2"/>
        <v>30</v>
      </c>
      <c r="L66" s="162">
        <f t="shared" si="3"/>
        <v>30</v>
      </c>
      <c r="M66" s="162" t="str" cm="1">
        <f t="array" ref="M66">IF(ISERROR(INDEX('Non Compliance input'!$I$5:$I$156,MATCH(1,(A66='Non Compliance input'!$A$5:$A$156)*(E66&gt;='Non Compliance input'!$D$5:$D$156)*(F66&lt;='Non Compliance input'!$E$5:$E$156)*('Non Compliance input'!$I$5:$I$156="Yes"),0))
),"","Yes")</f>
        <v/>
      </c>
      <c r="N66" s="149" t="str">
        <f>IF(VLOOKUP($A66,HourEndingOutage!$B$3:$F$746,5,0)="Outage","Outage","")</f>
        <v/>
      </c>
      <c r="O66" s="18">
        <f t="shared" si="4"/>
        <v>450</v>
      </c>
      <c r="P66" s="18" t="str">
        <f t="shared" si="5"/>
        <v/>
      </c>
      <c r="Q66" s="18">
        <f t="shared" si="6"/>
        <v>0</v>
      </c>
      <c r="R66" s="118"/>
    </row>
    <row r="67" spans="1:19" x14ac:dyDescent="0.25">
      <c r="A67" s="25">
        <f t="shared" si="9"/>
        <v>8</v>
      </c>
      <c r="B67" s="23">
        <f t="shared" si="10"/>
        <v>44562</v>
      </c>
      <c r="C67" s="24">
        <v>8</v>
      </c>
      <c r="D67" s="54" t="str">
        <f t="shared" ref="D67:D130" si="11">Unit</f>
        <v>ASET</v>
      </c>
      <c r="E67" s="178"/>
      <c r="F67" s="179"/>
      <c r="G67" s="177"/>
      <c r="H67" s="177"/>
      <c r="I67" s="169">
        <f t="shared" ref="I67:I130" si="12">IF(AND(LEN(E67)&gt;2,LEN(F67)&gt;2)=TRUE,(ROUND((F67-E67)*1440,0)),0)</f>
        <v>0</v>
      </c>
      <c r="J67" s="149" t="str" cm="1">
        <f t="array" ref="J67">IF(ISERROR(INDEX('Non Compliance input'!$H$5:$H$156,MATCH(1,(A67='Non Compliance input'!$A$5:$A$156)*(F67&gt;='Non Compliance input'!$D$5:$D$156)*(E67&lt;'Non Compliance input'!$E$5:$E$156)*('Non Compliance input'!$H$5:$H$156="Yes"),0))
),"","Yes")</f>
        <v/>
      </c>
      <c r="K67" s="149">
        <f t="shared" ref="K67:K130" si="13">IF(J67="Yes",0,MIN(H67,G67,IF(H67="",0,Contract_Volume)))</f>
        <v>0</v>
      </c>
      <c r="L67" s="162">
        <f t="shared" ref="L67:L130" si="14">IF(J67="Yes",0,(MIN(H67,G67)*(I67/60)))</f>
        <v>0</v>
      </c>
      <c r="M67" s="162" t="str" cm="1">
        <f t="array" ref="M67">IF(ISERROR(INDEX('Non Compliance input'!$I$5:$I$156,MATCH(1,(A67='Non Compliance input'!$A$5:$A$156)*(E67&gt;='Non Compliance input'!$D$5:$D$156)*(F67&lt;='Non Compliance input'!$E$5:$E$156)*('Non Compliance input'!$I$5:$I$156="Yes"),0))
),"","Yes")</f>
        <v/>
      </c>
      <c r="N67" s="149" t="str">
        <f>IF(VLOOKUP($A67,HourEndingOutage!$B$3:$F$746,5,0)="Outage","Outage","")</f>
        <v/>
      </c>
      <c r="O67" s="18">
        <f t="shared" ref="O67:O130" si="15">IF(OR(M67="Yes",N67="Outage"),0,(K67*(I67/60))*Arming)</f>
        <v>0</v>
      </c>
      <c r="P67" s="18" t="str">
        <f t="shared" ref="P67:P130" si="16">IF(ISERROR(VLOOKUP($A67,FTShour,1,0)),"","Yes")</f>
        <v/>
      </c>
      <c r="Q67" s="18">
        <f t="shared" si="6"/>
        <v>0</v>
      </c>
      <c r="R67" s="118"/>
      <c r="S67" s="3"/>
    </row>
    <row r="68" spans="1:19" x14ac:dyDescent="0.25">
      <c r="A68" s="25">
        <f t="shared" si="9"/>
        <v>8</v>
      </c>
      <c r="B68" s="23">
        <f t="shared" si="10"/>
        <v>44562</v>
      </c>
      <c r="C68" s="24">
        <v>8</v>
      </c>
      <c r="D68" s="54" t="str">
        <f t="shared" si="11"/>
        <v>ASET</v>
      </c>
      <c r="E68" s="178"/>
      <c r="F68" s="179"/>
      <c r="G68" s="177"/>
      <c r="H68" s="177"/>
      <c r="I68" s="169">
        <f t="shared" si="12"/>
        <v>0</v>
      </c>
      <c r="J68" s="149" t="str" cm="1">
        <f t="array" ref="J68">IF(ISERROR(INDEX('Non Compliance input'!$H$5:$H$156,MATCH(1,(A68='Non Compliance input'!$A$5:$A$156)*(F68&gt;='Non Compliance input'!$D$5:$D$156)*(E68&lt;'Non Compliance input'!$E$5:$E$156)*('Non Compliance input'!$H$5:$H$156="Yes"),0))
),"","Yes")</f>
        <v/>
      </c>
      <c r="K68" s="149">
        <f t="shared" si="13"/>
        <v>0</v>
      </c>
      <c r="L68" s="162">
        <f t="shared" si="14"/>
        <v>0</v>
      </c>
      <c r="M68" s="162" t="str" cm="1">
        <f t="array" ref="M68">IF(ISERROR(INDEX('Non Compliance input'!$I$5:$I$156,MATCH(1,(A68='Non Compliance input'!$A$5:$A$156)*(E68&gt;='Non Compliance input'!$D$5:$D$156)*(F68&lt;='Non Compliance input'!$E$5:$E$156)*('Non Compliance input'!$I$5:$I$156="Yes"),0))
),"","Yes")</f>
        <v/>
      </c>
      <c r="N68" s="149" t="str">
        <f>IF(VLOOKUP($A68,HourEndingOutage!$B$3:$F$746,5,0)="Outage","Outage","")</f>
        <v/>
      </c>
      <c r="O68" s="18">
        <f t="shared" si="15"/>
        <v>0</v>
      </c>
      <c r="P68" s="18" t="str">
        <f t="shared" si="16"/>
        <v/>
      </c>
      <c r="Q68" s="18">
        <f t="shared" ref="Q68:Q131" si="17">IF(P68="Yes",-O68,0)</f>
        <v>0</v>
      </c>
      <c r="R68" s="118"/>
    </row>
    <row r="69" spans="1:19" x14ac:dyDescent="0.25">
      <c r="A69" s="25">
        <f t="shared" si="9"/>
        <v>8</v>
      </c>
      <c r="B69" s="23">
        <f t="shared" si="10"/>
        <v>44562</v>
      </c>
      <c r="C69" s="24">
        <v>8</v>
      </c>
      <c r="D69" s="54" t="str">
        <f t="shared" si="11"/>
        <v>ASET</v>
      </c>
      <c r="E69" s="178"/>
      <c r="F69" s="179"/>
      <c r="G69" s="177"/>
      <c r="H69" s="177"/>
      <c r="I69" s="169">
        <f t="shared" si="12"/>
        <v>0</v>
      </c>
      <c r="J69" s="149" t="str" cm="1">
        <f t="array" ref="J69">IF(ISERROR(INDEX('Non Compliance input'!$H$5:$H$156,MATCH(1,(A69='Non Compliance input'!$A$5:$A$156)*(F69&gt;='Non Compliance input'!$D$5:$D$156)*(E69&lt;'Non Compliance input'!$E$5:$E$156)*('Non Compliance input'!$H$5:$H$156="Yes"),0))
),"","Yes")</f>
        <v/>
      </c>
      <c r="K69" s="149">
        <f t="shared" si="13"/>
        <v>0</v>
      </c>
      <c r="L69" s="162">
        <f t="shared" si="14"/>
        <v>0</v>
      </c>
      <c r="M69" s="162" t="str" cm="1">
        <f t="array" ref="M69">IF(ISERROR(INDEX('Non Compliance input'!$I$5:$I$156,MATCH(1,(A69='Non Compliance input'!$A$5:$A$156)*(E69&gt;='Non Compliance input'!$D$5:$D$156)*(F69&lt;='Non Compliance input'!$E$5:$E$156)*('Non Compliance input'!$I$5:$I$156="Yes"),0))
),"","Yes")</f>
        <v/>
      </c>
      <c r="N69" s="149" t="str">
        <f>IF(VLOOKUP($A69,HourEndingOutage!$B$3:$F$746,5,0)="Outage","Outage","")</f>
        <v/>
      </c>
      <c r="O69" s="18">
        <f t="shared" si="15"/>
        <v>0</v>
      </c>
      <c r="P69" s="18" t="str">
        <f t="shared" si="16"/>
        <v/>
      </c>
      <c r="Q69" s="18">
        <f t="shared" si="17"/>
        <v>0</v>
      </c>
      <c r="R69" s="118"/>
    </row>
    <row r="70" spans="1:19" x14ac:dyDescent="0.25">
      <c r="A70" s="25">
        <f t="shared" si="9"/>
        <v>8</v>
      </c>
      <c r="B70" s="23">
        <f t="shared" si="10"/>
        <v>44562</v>
      </c>
      <c r="C70" s="24">
        <v>8</v>
      </c>
      <c r="D70" s="54" t="str">
        <f t="shared" si="11"/>
        <v>ASET</v>
      </c>
      <c r="E70" s="178"/>
      <c r="F70" s="179"/>
      <c r="G70" s="177"/>
      <c r="H70" s="177"/>
      <c r="I70" s="169">
        <f t="shared" si="12"/>
        <v>0</v>
      </c>
      <c r="J70" s="149" t="str" cm="1">
        <f t="array" ref="J70">IF(ISERROR(INDEX('Non Compliance input'!$H$5:$H$156,MATCH(1,(A70='Non Compliance input'!$A$5:$A$156)*(F70&gt;='Non Compliance input'!$D$5:$D$156)*(E70&lt;'Non Compliance input'!$E$5:$E$156)*('Non Compliance input'!$H$5:$H$156="Yes"),0))
),"","Yes")</f>
        <v/>
      </c>
      <c r="K70" s="149">
        <f t="shared" si="13"/>
        <v>0</v>
      </c>
      <c r="L70" s="162">
        <f t="shared" si="14"/>
        <v>0</v>
      </c>
      <c r="M70" s="162" t="str" cm="1">
        <f t="array" ref="M70">IF(ISERROR(INDEX('Non Compliance input'!$I$5:$I$156,MATCH(1,(A70='Non Compliance input'!$A$5:$A$156)*(E70&gt;='Non Compliance input'!$D$5:$D$156)*(F70&lt;='Non Compliance input'!$E$5:$E$156)*('Non Compliance input'!$I$5:$I$156="Yes"),0))
),"","Yes")</f>
        <v/>
      </c>
      <c r="N70" s="149" t="str">
        <f>IF(VLOOKUP($A70,HourEndingOutage!$B$3:$F$746,5,0)="Outage","Outage","")</f>
        <v/>
      </c>
      <c r="O70" s="18">
        <f t="shared" si="15"/>
        <v>0</v>
      </c>
      <c r="P70" s="18" t="str">
        <f t="shared" si="16"/>
        <v/>
      </c>
      <c r="Q70" s="18">
        <f t="shared" si="17"/>
        <v>0</v>
      </c>
      <c r="R70" s="118"/>
    </row>
    <row r="71" spans="1:19" x14ac:dyDescent="0.25">
      <c r="A71" s="25">
        <f t="shared" si="9"/>
        <v>8</v>
      </c>
      <c r="B71" s="23">
        <f t="shared" si="10"/>
        <v>44562</v>
      </c>
      <c r="C71" s="24">
        <v>8</v>
      </c>
      <c r="D71" s="54" t="str">
        <f t="shared" si="11"/>
        <v>ASET</v>
      </c>
      <c r="E71" s="178"/>
      <c r="F71" s="179"/>
      <c r="G71" s="177"/>
      <c r="H71" s="177"/>
      <c r="I71" s="169">
        <f t="shared" si="12"/>
        <v>0</v>
      </c>
      <c r="J71" s="149" t="str" cm="1">
        <f t="array" ref="J71">IF(ISERROR(INDEX('Non Compliance input'!$H$5:$H$156,MATCH(1,(A71='Non Compliance input'!$A$5:$A$156)*(F71&gt;='Non Compliance input'!$D$5:$D$156)*(E71&lt;'Non Compliance input'!$E$5:$E$156)*('Non Compliance input'!$H$5:$H$156="Yes"),0))
),"","Yes")</f>
        <v/>
      </c>
      <c r="K71" s="149">
        <f t="shared" si="13"/>
        <v>0</v>
      </c>
      <c r="L71" s="162">
        <f t="shared" si="14"/>
        <v>0</v>
      </c>
      <c r="M71" s="162" t="str" cm="1">
        <f t="array" ref="M71">IF(ISERROR(INDEX('Non Compliance input'!$I$5:$I$156,MATCH(1,(A71='Non Compliance input'!$A$5:$A$156)*(E71&gt;='Non Compliance input'!$D$5:$D$156)*(F71&lt;='Non Compliance input'!$E$5:$E$156)*('Non Compliance input'!$I$5:$I$156="Yes"),0))
),"","Yes")</f>
        <v/>
      </c>
      <c r="N71" s="149" t="str">
        <f>IF(VLOOKUP($A71,HourEndingOutage!$B$3:$F$746,5,0)="Outage","Outage","")</f>
        <v/>
      </c>
      <c r="O71" s="18">
        <f t="shared" si="15"/>
        <v>0</v>
      </c>
      <c r="P71" s="18" t="str">
        <f t="shared" si="16"/>
        <v/>
      </c>
      <c r="Q71" s="18">
        <f t="shared" si="17"/>
        <v>0</v>
      </c>
      <c r="R71" s="118"/>
    </row>
    <row r="72" spans="1:19" x14ac:dyDescent="0.25">
      <c r="A72" s="25">
        <f t="shared" si="9"/>
        <v>8</v>
      </c>
      <c r="B72" s="23">
        <f t="shared" si="10"/>
        <v>44562</v>
      </c>
      <c r="C72" s="24">
        <v>8</v>
      </c>
      <c r="D72" s="54" t="str">
        <f t="shared" si="11"/>
        <v>ASET</v>
      </c>
      <c r="E72" s="178"/>
      <c r="F72" s="179"/>
      <c r="G72" s="177"/>
      <c r="H72" s="177"/>
      <c r="I72" s="169">
        <f t="shared" si="12"/>
        <v>0</v>
      </c>
      <c r="J72" s="149" t="str" cm="1">
        <f t="array" ref="J72">IF(ISERROR(INDEX('Non Compliance input'!$H$5:$H$156,MATCH(1,(A72='Non Compliance input'!$A$5:$A$156)*(F72&gt;='Non Compliance input'!$D$5:$D$156)*(E72&lt;'Non Compliance input'!$E$5:$E$156)*('Non Compliance input'!$H$5:$H$156="Yes"),0))
),"","Yes")</f>
        <v/>
      </c>
      <c r="K72" s="149">
        <f t="shared" si="13"/>
        <v>0</v>
      </c>
      <c r="L72" s="162">
        <f t="shared" si="14"/>
        <v>0</v>
      </c>
      <c r="M72" s="162" t="str" cm="1">
        <f t="array" ref="M72">IF(ISERROR(INDEX('Non Compliance input'!$I$5:$I$156,MATCH(1,(A72='Non Compliance input'!$A$5:$A$156)*(E72&gt;='Non Compliance input'!$D$5:$D$156)*(F72&lt;='Non Compliance input'!$E$5:$E$156)*('Non Compliance input'!$I$5:$I$156="Yes"),0))
),"","Yes")</f>
        <v/>
      </c>
      <c r="N72" s="149" t="str">
        <f>IF(VLOOKUP($A72,HourEndingOutage!$B$3:$F$746,5,0)="Outage","Outage","")</f>
        <v/>
      </c>
      <c r="O72" s="18">
        <f t="shared" si="15"/>
        <v>0</v>
      </c>
      <c r="P72" s="18" t="str">
        <f t="shared" si="16"/>
        <v/>
      </c>
      <c r="Q72" s="18">
        <f t="shared" si="17"/>
        <v>0</v>
      </c>
      <c r="R72" s="118"/>
    </row>
    <row r="73" spans="1:19" x14ac:dyDescent="0.25">
      <c r="A73" s="25">
        <f t="shared" si="9"/>
        <v>8</v>
      </c>
      <c r="B73" s="23">
        <f t="shared" si="10"/>
        <v>44562</v>
      </c>
      <c r="C73" s="24">
        <v>8</v>
      </c>
      <c r="D73" s="54" t="str">
        <f t="shared" si="11"/>
        <v>ASET</v>
      </c>
      <c r="E73" s="178"/>
      <c r="F73" s="179"/>
      <c r="G73" s="177"/>
      <c r="H73" s="177"/>
      <c r="I73" s="169">
        <f t="shared" si="12"/>
        <v>0</v>
      </c>
      <c r="J73" s="149" t="str" cm="1">
        <f t="array" ref="J73">IF(ISERROR(INDEX('Non Compliance input'!$H$5:$H$156,MATCH(1,(A73='Non Compliance input'!$A$5:$A$156)*(F73&gt;='Non Compliance input'!$D$5:$D$156)*(E73&lt;'Non Compliance input'!$E$5:$E$156)*('Non Compliance input'!$H$5:$H$156="Yes"),0))
),"","Yes")</f>
        <v/>
      </c>
      <c r="K73" s="149">
        <f t="shared" si="13"/>
        <v>0</v>
      </c>
      <c r="L73" s="162">
        <f t="shared" si="14"/>
        <v>0</v>
      </c>
      <c r="M73" s="162" t="str" cm="1">
        <f t="array" ref="M73">IF(ISERROR(INDEX('Non Compliance input'!$I$5:$I$156,MATCH(1,(A73='Non Compliance input'!$A$5:$A$156)*(E73&gt;='Non Compliance input'!$D$5:$D$156)*(F73&lt;='Non Compliance input'!$E$5:$E$156)*('Non Compliance input'!$I$5:$I$156="Yes"),0))
),"","Yes")</f>
        <v/>
      </c>
      <c r="N73" s="149" t="str">
        <f>IF(VLOOKUP($A73,HourEndingOutage!$B$3:$F$746,5,0)="Outage","Outage","")</f>
        <v/>
      </c>
      <c r="O73" s="18">
        <f t="shared" si="15"/>
        <v>0</v>
      </c>
      <c r="P73" s="18" t="str">
        <f t="shared" si="16"/>
        <v/>
      </c>
      <c r="Q73" s="18">
        <f t="shared" si="17"/>
        <v>0</v>
      </c>
      <c r="R73" s="118"/>
    </row>
    <row r="74" spans="1:19" x14ac:dyDescent="0.25">
      <c r="A74" s="25">
        <f t="shared" si="9"/>
        <v>8</v>
      </c>
      <c r="B74" s="23">
        <f t="shared" si="10"/>
        <v>44562</v>
      </c>
      <c r="C74" s="24">
        <v>8</v>
      </c>
      <c r="D74" s="54" t="str">
        <f t="shared" si="11"/>
        <v>ASET</v>
      </c>
      <c r="E74" s="178"/>
      <c r="F74" s="179"/>
      <c r="G74" s="177"/>
      <c r="H74" s="177"/>
      <c r="I74" s="169">
        <f t="shared" si="12"/>
        <v>0</v>
      </c>
      <c r="J74" s="149" t="str" cm="1">
        <f t="array" ref="J74">IF(ISERROR(INDEX('Non Compliance input'!$H$5:$H$156,MATCH(1,(A74='Non Compliance input'!$A$5:$A$156)*(F74&gt;='Non Compliance input'!$D$5:$D$156)*(E74&lt;'Non Compliance input'!$E$5:$E$156)*('Non Compliance input'!$H$5:$H$156="Yes"),0))
),"","Yes")</f>
        <v/>
      </c>
      <c r="K74" s="149">
        <f t="shared" si="13"/>
        <v>0</v>
      </c>
      <c r="L74" s="162">
        <f t="shared" si="14"/>
        <v>0</v>
      </c>
      <c r="M74" s="162" t="str" cm="1">
        <f t="array" ref="M74">IF(ISERROR(INDEX('Non Compliance input'!$I$5:$I$156,MATCH(1,(A74='Non Compliance input'!$A$5:$A$156)*(E74&gt;='Non Compliance input'!$D$5:$D$156)*(F74&lt;='Non Compliance input'!$E$5:$E$156)*('Non Compliance input'!$I$5:$I$156="Yes"),0))
),"","Yes")</f>
        <v/>
      </c>
      <c r="N74" s="149" t="str">
        <f>IF(VLOOKUP($A74,HourEndingOutage!$B$3:$F$746,5,0)="Outage","Outage","")</f>
        <v/>
      </c>
      <c r="O74" s="18">
        <f t="shared" si="15"/>
        <v>0</v>
      </c>
      <c r="P74" s="18" t="str">
        <f t="shared" si="16"/>
        <v/>
      </c>
      <c r="Q74" s="18">
        <f t="shared" si="17"/>
        <v>0</v>
      </c>
      <c r="R74" s="118"/>
    </row>
    <row r="75" spans="1:19" x14ac:dyDescent="0.25">
      <c r="A75" s="25">
        <f t="shared" si="9"/>
        <v>9</v>
      </c>
      <c r="B75" s="23">
        <f t="shared" si="10"/>
        <v>44562</v>
      </c>
      <c r="C75" s="24">
        <v>9</v>
      </c>
      <c r="D75" s="54" t="str">
        <f t="shared" si="11"/>
        <v>ASET</v>
      </c>
      <c r="E75" s="145">
        <v>44562.333333333336</v>
      </c>
      <c r="F75" s="145">
        <v>44562.375</v>
      </c>
      <c r="G75" s="177">
        <v>40</v>
      </c>
      <c r="H75" s="177">
        <v>40</v>
      </c>
      <c r="I75" s="169">
        <f t="shared" si="12"/>
        <v>60</v>
      </c>
      <c r="J75" s="149" t="str" cm="1">
        <f t="array" ref="J75">IF(ISERROR(INDEX('Non Compliance input'!$H$5:$H$156,MATCH(1,(A75='Non Compliance input'!$A$5:$A$156)*(F75&gt;='Non Compliance input'!$D$5:$D$156)*(E75&lt;'Non Compliance input'!$E$5:$E$156)*('Non Compliance input'!$H$5:$H$156="Yes"),0))
),"","Yes")</f>
        <v/>
      </c>
      <c r="K75" s="149">
        <f t="shared" si="13"/>
        <v>40</v>
      </c>
      <c r="L75" s="162">
        <f t="shared" si="14"/>
        <v>40</v>
      </c>
      <c r="M75" s="162" t="str" cm="1">
        <f t="array" ref="M75">IF(ISERROR(INDEX('Non Compliance input'!$I$5:$I$156,MATCH(1,(A75='Non Compliance input'!$A$5:$A$156)*(E75&gt;='Non Compliance input'!$D$5:$D$156)*(F75&lt;='Non Compliance input'!$E$5:$E$156)*('Non Compliance input'!$I$5:$I$156="Yes"),0))
),"","Yes")</f>
        <v/>
      </c>
      <c r="N75" s="149" t="str">
        <f>IF(VLOOKUP($A75,HourEndingOutage!$B$3:$F$746,5,0)="Outage","Outage","")</f>
        <v/>
      </c>
      <c r="O75" s="18">
        <f t="shared" si="15"/>
        <v>600</v>
      </c>
      <c r="P75" s="18" t="str">
        <f t="shared" si="16"/>
        <v/>
      </c>
      <c r="Q75" s="18">
        <f t="shared" si="17"/>
        <v>0</v>
      </c>
      <c r="R75" s="118"/>
    </row>
    <row r="76" spans="1:19" x14ac:dyDescent="0.25">
      <c r="A76" s="25">
        <f t="shared" si="9"/>
        <v>9</v>
      </c>
      <c r="B76" s="23">
        <f t="shared" si="10"/>
        <v>44562</v>
      </c>
      <c r="C76" s="24">
        <v>9</v>
      </c>
      <c r="D76" s="54" t="str">
        <f t="shared" si="11"/>
        <v>ASET</v>
      </c>
      <c r="E76" s="178"/>
      <c r="F76" s="179"/>
      <c r="G76" s="177"/>
      <c r="H76" s="177"/>
      <c r="I76" s="169">
        <f t="shared" si="12"/>
        <v>0</v>
      </c>
      <c r="J76" s="149" t="str" cm="1">
        <f t="array" ref="J76">IF(ISERROR(INDEX('Non Compliance input'!$H$5:$H$156,MATCH(1,(A76='Non Compliance input'!$A$5:$A$156)*(F76&gt;='Non Compliance input'!$D$5:$D$156)*(E76&lt;'Non Compliance input'!$E$5:$E$156)*('Non Compliance input'!$H$5:$H$156="Yes"),0))
),"","Yes")</f>
        <v/>
      </c>
      <c r="K76" s="149">
        <f t="shared" si="13"/>
        <v>0</v>
      </c>
      <c r="L76" s="162">
        <f t="shared" si="14"/>
        <v>0</v>
      </c>
      <c r="M76" s="162" t="str" cm="1">
        <f t="array" ref="M76">IF(ISERROR(INDEX('Non Compliance input'!$I$5:$I$156,MATCH(1,(A76='Non Compliance input'!$A$5:$A$156)*(E76&gt;='Non Compliance input'!$D$5:$D$156)*(F76&lt;='Non Compliance input'!$E$5:$E$156)*('Non Compliance input'!$I$5:$I$156="Yes"),0))
),"","Yes")</f>
        <v/>
      </c>
      <c r="N76" s="149" t="str">
        <f>IF(VLOOKUP($A76,HourEndingOutage!$B$3:$F$746,5,0)="Outage","Outage","")</f>
        <v/>
      </c>
      <c r="O76" s="18">
        <f t="shared" si="15"/>
        <v>0</v>
      </c>
      <c r="P76" s="18" t="str">
        <f t="shared" si="16"/>
        <v/>
      </c>
      <c r="Q76" s="18">
        <f t="shared" si="17"/>
        <v>0</v>
      </c>
      <c r="R76" s="118"/>
    </row>
    <row r="77" spans="1:19" x14ac:dyDescent="0.25">
      <c r="A77" s="25">
        <f t="shared" si="9"/>
        <v>9</v>
      </c>
      <c r="B77" s="23">
        <f t="shared" si="10"/>
        <v>44562</v>
      </c>
      <c r="C77" s="24">
        <v>9</v>
      </c>
      <c r="D77" s="54" t="str">
        <f t="shared" si="11"/>
        <v>ASET</v>
      </c>
      <c r="E77" s="178"/>
      <c r="F77" s="179"/>
      <c r="G77" s="177"/>
      <c r="H77" s="177"/>
      <c r="I77" s="169">
        <f t="shared" si="12"/>
        <v>0</v>
      </c>
      <c r="J77" s="149" t="str" cm="1">
        <f t="array" ref="J77">IF(ISERROR(INDEX('Non Compliance input'!$H$5:$H$156,MATCH(1,(A77='Non Compliance input'!$A$5:$A$156)*(F77&gt;='Non Compliance input'!$D$5:$D$156)*(E77&lt;'Non Compliance input'!$E$5:$E$156)*('Non Compliance input'!$H$5:$H$156="Yes"),0))
),"","Yes")</f>
        <v/>
      </c>
      <c r="K77" s="149">
        <f t="shared" si="13"/>
        <v>0</v>
      </c>
      <c r="L77" s="162">
        <f t="shared" si="14"/>
        <v>0</v>
      </c>
      <c r="M77" s="162" t="str" cm="1">
        <f t="array" ref="M77">IF(ISERROR(INDEX('Non Compliance input'!$I$5:$I$156,MATCH(1,(A77='Non Compliance input'!$A$5:$A$156)*(E77&gt;='Non Compliance input'!$D$5:$D$156)*(F77&lt;='Non Compliance input'!$E$5:$E$156)*('Non Compliance input'!$I$5:$I$156="Yes"),0))
),"","Yes")</f>
        <v/>
      </c>
      <c r="N77" s="149" t="str">
        <f>IF(VLOOKUP($A77,HourEndingOutage!$B$3:$F$746,5,0)="Outage","Outage","")</f>
        <v/>
      </c>
      <c r="O77" s="18">
        <f t="shared" si="15"/>
        <v>0</v>
      </c>
      <c r="P77" s="18" t="str">
        <f t="shared" si="16"/>
        <v/>
      </c>
      <c r="Q77" s="18">
        <f t="shared" si="17"/>
        <v>0</v>
      </c>
      <c r="R77" s="118"/>
    </row>
    <row r="78" spans="1:19" x14ac:dyDescent="0.25">
      <c r="A78" s="25">
        <f t="shared" si="9"/>
        <v>9</v>
      </c>
      <c r="B78" s="23">
        <f t="shared" si="10"/>
        <v>44562</v>
      </c>
      <c r="C78" s="24">
        <v>9</v>
      </c>
      <c r="D78" s="54" t="str">
        <f t="shared" si="11"/>
        <v>ASET</v>
      </c>
      <c r="E78" s="178"/>
      <c r="F78" s="179"/>
      <c r="G78" s="177"/>
      <c r="H78" s="177"/>
      <c r="I78" s="169">
        <f t="shared" si="12"/>
        <v>0</v>
      </c>
      <c r="J78" s="149" t="str" cm="1">
        <f t="array" ref="J78">IF(ISERROR(INDEX('Non Compliance input'!$H$5:$H$156,MATCH(1,(A78='Non Compliance input'!$A$5:$A$156)*(F78&gt;='Non Compliance input'!$D$5:$D$156)*(E78&lt;'Non Compliance input'!$E$5:$E$156)*('Non Compliance input'!$H$5:$H$156="Yes"),0))
),"","Yes")</f>
        <v/>
      </c>
      <c r="K78" s="149">
        <f t="shared" si="13"/>
        <v>0</v>
      </c>
      <c r="L78" s="162">
        <f t="shared" si="14"/>
        <v>0</v>
      </c>
      <c r="M78" s="162" t="str" cm="1">
        <f t="array" ref="M78">IF(ISERROR(INDEX('Non Compliance input'!$I$5:$I$156,MATCH(1,(A78='Non Compliance input'!$A$5:$A$156)*(E78&gt;='Non Compliance input'!$D$5:$D$156)*(F78&lt;='Non Compliance input'!$E$5:$E$156)*('Non Compliance input'!$I$5:$I$156="Yes"),0))
),"","Yes")</f>
        <v/>
      </c>
      <c r="N78" s="149" t="str">
        <f>IF(VLOOKUP($A78,HourEndingOutage!$B$3:$F$746,5,0)="Outage","Outage","")</f>
        <v/>
      </c>
      <c r="O78" s="18">
        <f t="shared" si="15"/>
        <v>0</v>
      </c>
      <c r="P78" s="18" t="str">
        <f t="shared" si="16"/>
        <v/>
      </c>
      <c r="Q78" s="18">
        <f t="shared" si="17"/>
        <v>0</v>
      </c>
      <c r="R78" s="118"/>
    </row>
    <row r="79" spans="1:19" x14ac:dyDescent="0.25">
      <c r="A79" s="25">
        <f t="shared" si="9"/>
        <v>9</v>
      </c>
      <c r="B79" s="23">
        <f t="shared" si="10"/>
        <v>44562</v>
      </c>
      <c r="C79" s="24">
        <v>9</v>
      </c>
      <c r="D79" s="54" t="str">
        <f t="shared" si="11"/>
        <v>ASET</v>
      </c>
      <c r="E79" s="178"/>
      <c r="F79" s="179"/>
      <c r="G79" s="177"/>
      <c r="H79" s="177"/>
      <c r="I79" s="169">
        <f t="shared" si="12"/>
        <v>0</v>
      </c>
      <c r="J79" s="149" t="str" cm="1">
        <f t="array" ref="J79">IF(ISERROR(INDEX('Non Compliance input'!$H$5:$H$156,MATCH(1,(A79='Non Compliance input'!$A$5:$A$156)*(F79&gt;='Non Compliance input'!$D$5:$D$156)*(E79&lt;'Non Compliance input'!$E$5:$E$156)*('Non Compliance input'!$H$5:$H$156="Yes"),0))
),"","Yes")</f>
        <v/>
      </c>
      <c r="K79" s="149">
        <f t="shared" si="13"/>
        <v>0</v>
      </c>
      <c r="L79" s="162">
        <f t="shared" si="14"/>
        <v>0</v>
      </c>
      <c r="M79" s="162" t="str" cm="1">
        <f t="array" ref="M79">IF(ISERROR(INDEX('Non Compliance input'!$I$5:$I$156,MATCH(1,(A79='Non Compliance input'!$A$5:$A$156)*(E79&gt;='Non Compliance input'!$D$5:$D$156)*(F79&lt;='Non Compliance input'!$E$5:$E$156)*('Non Compliance input'!$I$5:$I$156="Yes"),0))
),"","Yes")</f>
        <v/>
      </c>
      <c r="N79" s="149" t="str">
        <f>IF(VLOOKUP($A79,HourEndingOutage!$B$3:$F$746,5,0)="Outage","Outage","")</f>
        <v/>
      </c>
      <c r="O79" s="18">
        <f t="shared" si="15"/>
        <v>0</v>
      </c>
      <c r="P79" s="18" t="str">
        <f t="shared" si="16"/>
        <v/>
      </c>
      <c r="Q79" s="18">
        <f t="shared" si="17"/>
        <v>0</v>
      </c>
      <c r="R79" s="118"/>
    </row>
    <row r="80" spans="1:19" x14ac:dyDescent="0.25">
      <c r="A80" s="25">
        <f t="shared" si="9"/>
        <v>9</v>
      </c>
      <c r="B80" s="23">
        <f t="shared" si="10"/>
        <v>44562</v>
      </c>
      <c r="C80" s="24">
        <v>9</v>
      </c>
      <c r="D80" s="54" t="str">
        <f t="shared" si="11"/>
        <v>ASET</v>
      </c>
      <c r="E80" s="178"/>
      <c r="F80" s="179"/>
      <c r="G80" s="177"/>
      <c r="H80" s="177"/>
      <c r="I80" s="169">
        <f t="shared" si="12"/>
        <v>0</v>
      </c>
      <c r="J80" s="149" t="str" cm="1">
        <f t="array" ref="J80">IF(ISERROR(INDEX('Non Compliance input'!$H$5:$H$156,MATCH(1,(A80='Non Compliance input'!$A$5:$A$156)*(F80&gt;='Non Compliance input'!$D$5:$D$156)*(E80&lt;'Non Compliance input'!$E$5:$E$156)*('Non Compliance input'!$H$5:$H$156="Yes"),0))
),"","Yes")</f>
        <v/>
      </c>
      <c r="K80" s="149">
        <f t="shared" si="13"/>
        <v>0</v>
      </c>
      <c r="L80" s="162">
        <f t="shared" si="14"/>
        <v>0</v>
      </c>
      <c r="M80" s="162" t="str" cm="1">
        <f t="array" ref="M80">IF(ISERROR(INDEX('Non Compliance input'!$I$5:$I$156,MATCH(1,(A80='Non Compliance input'!$A$5:$A$156)*(E80&gt;='Non Compliance input'!$D$5:$D$156)*(F80&lt;='Non Compliance input'!$E$5:$E$156)*('Non Compliance input'!$I$5:$I$156="Yes"),0))
),"","Yes")</f>
        <v/>
      </c>
      <c r="N80" s="149" t="str">
        <f>IF(VLOOKUP($A80,HourEndingOutage!$B$3:$F$746,5,0)="Outage","Outage","")</f>
        <v/>
      </c>
      <c r="O80" s="18">
        <f t="shared" si="15"/>
        <v>0</v>
      </c>
      <c r="P80" s="18" t="str">
        <f t="shared" si="16"/>
        <v/>
      </c>
      <c r="Q80" s="18">
        <f t="shared" si="17"/>
        <v>0</v>
      </c>
      <c r="R80" s="118"/>
    </row>
    <row r="81" spans="1:18" x14ac:dyDescent="0.25">
      <c r="A81" s="25">
        <f t="shared" si="9"/>
        <v>9</v>
      </c>
      <c r="B81" s="23">
        <f t="shared" si="10"/>
        <v>44562</v>
      </c>
      <c r="C81" s="24">
        <v>9</v>
      </c>
      <c r="D81" s="54" t="str">
        <f t="shared" si="11"/>
        <v>ASET</v>
      </c>
      <c r="E81" s="178"/>
      <c r="F81" s="179"/>
      <c r="G81" s="177"/>
      <c r="H81" s="177"/>
      <c r="I81" s="169">
        <f t="shared" si="12"/>
        <v>0</v>
      </c>
      <c r="J81" s="149" t="str" cm="1">
        <f t="array" ref="J81">IF(ISERROR(INDEX('Non Compliance input'!$H$5:$H$156,MATCH(1,(A81='Non Compliance input'!$A$5:$A$156)*(F81&gt;='Non Compliance input'!$D$5:$D$156)*(E81&lt;'Non Compliance input'!$E$5:$E$156)*('Non Compliance input'!$H$5:$H$156="Yes"),0))
),"","Yes")</f>
        <v/>
      </c>
      <c r="K81" s="149">
        <f t="shared" si="13"/>
        <v>0</v>
      </c>
      <c r="L81" s="162">
        <f t="shared" si="14"/>
        <v>0</v>
      </c>
      <c r="M81" s="162" t="str" cm="1">
        <f t="array" ref="M81">IF(ISERROR(INDEX('Non Compliance input'!$I$5:$I$156,MATCH(1,(A81='Non Compliance input'!$A$5:$A$156)*(E81&gt;='Non Compliance input'!$D$5:$D$156)*(F81&lt;='Non Compliance input'!$E$5:$E$156)*('Non Compliance input'!$I$5:$I$156="Yes"),0))
),"","Yes")</f>
        <v/>
      </c>
      <c r="N81" s="149" t="str">
        <f>IF(VLOOKUP($A81,HourEndingOutage!$B$3:$F$746,5,0)="Outage","Outage","")</f>
        <v/>
      </c>
      <c r="O81" s="18">
        <f t="shared" si="15"/>
        <v>0</v>
      </c>
      <c r="P81" s="18" t="str">
        <f t="shared" si="16"/>
        <v/>
      </c>
      <c r="Q81" s="18">
        <f t="shared" si="17"/>
        <v>0</v>
      </c>
      <c r="R81" s="118"/>
    </row>
    <row r="82" spans="1:18" x14ac:dyDescent="0.25">
      <c r="A82" s="25">
        <f t="shared" si="9"/>
        <v>9</v>
      </c>
      <c r="B82" s="23">
        <f t="shared" si="10"/>
        <v>44562</v>
      </c>
      <c r="C82" s="24">
        <v>9</v>
      </c>
      <c r="D82" s="54" t="str">
        <f t="shared" si="11"/>
        <v>ASET</v>
      </c>
      <c r="E82" s="178"/>
      <c r="F82" s="179"/>
      <c r="G82" s="177"/>
      <c r="H82" s="177"/>
      <c r="I82" s="169">
        <f t="shared" si="12"/>
        <v>0</v>
      </c>
      <c r="J82" s="149" t="str" cm="1">
        <f t="array" ref="J82">IF(ISERROR(INDEX('Non Compliance input'!$H$5:$H$156,MATCH(1,(A82='Non Compliance input'!$A$5:$A$156)*(F82&gt;='Non Compliance input'!$D$5:$D$156)*(E82&lt;'Non Compliance input'!$E$5:$E$156)*('Non Compliance input'!$H$5:$H$156="Yes"),0))
),"","Yes")</f>
        <v/>
      </c>
      <c r="K82" s="149">
        <f t="shared" si="13"/>
        <v>0</v>
      </c>
      <c r="L82" s="162">
        <f t="shared" si="14"/>
        <v>0</v>
      </c>
      <c r="M82" s="162" t="str" cm="1">
        <f t="array" ref="M82">IF(ISERROR(INDEX('Non Compliance input'!$I$5:$I$156,MATCH(1,(A82='Non Compliance input'!$A$5:$A$156)*(E82&gt;='Non Compliance input'!$D$5:$D$156)*(F82&lt;='Non Compliance input'!$E$5:$E$156)*('Non Compliance input'!$I$5:$I$156="Yes"),0))
),"","Yes")</f>
        <v/>
      </c>
      <c r="N82" s="149" t="str">
        <f>IF(VLOOKUP($A82,HourEndingOutage!$B$3:$F$746,5,0)="Outage","Outage","")</f>
        <v/>
      </c>
      <c r="O82" s="18">
        <f t="shared" si="15"/>
        <v>0</v>
      </c>
      <c r="P82" s="18" t="str">
        <f t="shared" si="16"/>
        <v/>
      </c>
      <c r="Q82" s="18">
        <f t="shared" si="17"/>
        <v>0</v>
      </c>
      <c r="R82" s="118"/>
    </row>
    <row r="83" spans="1:18" x14ac:dyDescent="0.25">
      <c r="A83" s="25">
        <f t="shared" si="9"/>
        <v>9</v>
      </c>
      <c r="B83" s="23">
        <f t="shared" si="10"/>
        <v>44562</v>
      </c>
      <c r="C83" s="24">
        <v>9</v>
      </c>
      <c r="D83" s="54" t="str">
        <f t="shared" si="11"/>
        <v>ASET</v>
      </c>
      <c r="E83" s="178"/>
      <c r="F83" s="179"/>
      <c r="G83" s="177"/>
      <c r="H83" s="177"/>
      <c r="I83" s="169">
        <f t="shared" si="12"/>
        <v>0</v>
      </c>
      <c r="J83" s="149" t="str" cm="1">
        <f t="array" ref="J83">IF(ISERROR(INDEX('Non Compliance input'!$H$5:$H$156,MATCH(1,(A83='Non Compliance input'!$A$5:$A$156)*(F83&gt;='Non Compliance input'!$D$5:$D$156)*(E83&lt;'Non Compliance input'!$E$5:$E$156)*('Non Compliance input'!$H$5:$H$156="Yes"),0))
),"","Yes")</f>
        <v/>
      </c>
      <c r="K83" s="149">
        <f t="shared" si="13"/>
        <v>0</v>
      </c>
      <c r="L83" s="162">
        <f t="shared" si="14"/>
        <v>0</v>
      </c>
      <c r="M83" s="162" t="str" cm="1">
        <f t="array" ref="M83">IF(ISERROR(INDEX('Non Compliance input'!$I$5:$I$156,MATCH(1,(A83='Non Compliance input'!$A$5:$A$156)*(E83&gt;='Non Compliance input'!$D$5:$D$156)*(F83&lt;='Non Compliance input'!$E$5:$E$156)*('Non Compliance input'!$I$5:$I$156="Yes"),0))
),"","Yes")</f>
        <v/>
      </c>
      <c r="N83" s="149" t="str">
        <f>IF(VLOOKUP($A83,HourEndingOutage!$B$3:$F$746,5,0)="Outage","Outage","")</f>
        <v/>
      </c>
      <c r="O83" s="18">
        <f t="shared" si="15"/>
        <v>0</v>
      </c>
      <c r="P83" s="18" t="str">
        <f t="shared" si="16"/>
        <v/>
      </c>
      <c r="Q83" s="18">
        <f t="shared" si="17"/>
        <v>0</v>
      </c>
      <c r="R83" s="118"/>
    </row>
    <row r="84" spans="1:18" x14ac:dyDescent="0.25">
      <c r="A84" s="25">
        <f t="shared" si="9"/>
        <v>10</v>
      </c>
      <c r="B84" s="23">
        <f t="shared" si="10"/>
        <v>44562</v>
      </c>
      <c r="C84" s="24">
        <v>10</v>
      </c>
      <c r="D84" s="54" t="str">
        <f t="shared" si="11"/>
        <v>ASET</v>
      </c>
      <c r="E84" s="155">
        <v>44562.375</v>
      </c>
      <c r="F84" s="155">
        <v>44562.416666666664</v>
      </c>
      <c r="G84" s="177">
        <v>50</v>
      </c>
      <c r="H84" s="177">
        <v>50</v>
      </c>
      <c r="I84" s="169">
        <f t="shared" si="12"/>
        <v>60</v>
      </c>
      <c r="J84" s="149" t="str" cm="1">
        <f t="array" ref="J84">IF(ISERROR(INDEX('Non Compliance input'!$H$5:$H$156,MATCH(1,(A84='Non Compliance input'!$A$5:$A$156)*(F84&gt;='Non Compliance input'!$D$5:$D$156)*(E84&lt;'Non Compliance input'!$E$5:$E$156)*('Non Compliance input'!$H$5:$H$156="Yes"),0))
),"","Yes")</f>
        <v/>
      </c>
      <c r="K84" s="149">
        <f t="shared" si="13"/>
        <v>40</v>
      </c>
      <c r="L84" s="162">
        <f t="shared" si="14"/>
        <v>50</v>
      </c>
      <c r="M84" s="162" t="str" cm="1">
        <f t="array" ref="M84">IF(ISERROR(INDEX('Non Compliance input'!$I$5:$I$156,MATCH(1,(A84='Non Compliance input'!$A$5:$A$156)*(E84&gt;='Non Compliance input'!$D$5:$D$156)*(F84&lt;='Non Compliance input'!$E$5:$E$156)*('Non Compliance input'!$I$5:$I$156="Yes"),0))
),"","Yes")</f>
        <v/>
      </c>
      <c r="N84" s="149" t="str">
        <f>IF(VLOOKUP($A84,HourEndingOutage!$B$3:$F$746,5,0)="Outage","Outage","")</f>
        <v/>
      </c>
      <c r="O84" s="18">
        <f t="shared" si="15"/>
        <v>600</v>
      </c>
      <c r="P84" s="18" t="str">
        <f t="shared" si="16"/>
        <v/>
      </c>
      <c r="Q84" s="18">
        <f t="shared" si="17"/>
        <v>0</v>
      </c>
      <c r="R84" s="118"/>
    </row>
    <row r="85" spans="1:18" x14ac:dyDescent="0.25">
      <c r="A85" s="25">
        <f t="shared" si="9"/>
        <v>10</v>
      </c>
      <c r="B85" s="23">
        <f t="shared" si="10"/>
        <v>44562</v>
      </c>
      <c r="C85" s="24">
        <v>10</v>
      </c>
      <c r="D85" s="54" t="str">
        <f t="shared" si="11"/>
        <v>ASET</v>
      </c>
      <c r="E85" s="155"/>
      <c r="F85" s="155"/>
      <c r="G85" s="177"/>
      <c r="H85" s="177"/>
      <c r="I85" s="169">
        <f t="shared" si="12"/>
        <v>0</v>
      </c>
      <c r="J85" s="149" t="str" cm="1">
        <f t="array" ref="J85">IF(ISERROR(INDEX('Non Compliance input'!$H$5:$H$156,MATCH(1,(A85='Non Compliance input'!$A$5:$A$156)*(F85&gt;='Non Compliance input'!$D$5:$D$156)*(E85&lt;'Non Compliance input'!$E$5:$E$156)*('Non Compliance input'!$H$5:$H$156="Yes"),0))
),"","Yes")</f>
        <v/>
      </c>
      <c r="K85" s="149">
        <f t="shared" si="13"/>
        <v>0</v>
      </c>
      <c r="L85" s="162">
        <f t="shared" si="14"/>
        <v>0</v>
      </c>
      <c r="M85" s="162" t="str" cm="1">
        <f t="array" ref="M85">IF(ISERROR(INDEX('Non Compliance input'!$I$5:$I$156,MATCH(1,(A85='Non Compliance input'!$A$5:$A$156)*(E85&gt;='Non Compliance input'!$D$5:$D$156)*(F85&lt;='Non Compliance input'!$E$5:$E$156)*('Non Compliance input'!$I$5:$I$156="Yes"),0))
),"","Yes")</f>
        <v/>
      </c>
      <c r="N85" s="149" t="str">
        <f>IF(VLOOKUP($A85,HourEndingOutage!$B$3:$F$746,5,0)="Outage","Outage","")</f>
        <v/>
      </c>
      <c r="O85" s="18">
        <f t="shared" si="15"/>
        <v>0</v>
      </c>
      <c r="P85" s="18" t="str">
        <f t="shared" si="16"/>
        <v/>
      </c>
      <c r="Q85" s="18">
        <f t="shared" si="17"/>
        <v>0</v>
      </c>
      <c r="R85" s="118"/>
    </row>
    <row r="86" spans="1:18" x14ac:dyDescent="0.25">
      <c r="A86" s="25">
        <f t="shared" si="9"/>
        <v>10</v>
      </c>
      <c r="B86" s="23">
        <f t="shared" si="10"/>
        <v>44562</v>
      </c>
      <c r="C86" s="24">
        <v>10</v>
      </c>
      <c r="D86" s="54" t="str">
        <f t="shared" si="11"/>
        <v>ASET</v>
      </c>
      <c r="E86" s="178"/>
      <c r="F86" s="179"/>
      <c r="G86" s="177"/>
      <c r="H86" s="177"/>
      <c r="I86" s="169">
        <f t="shared" si="12"/>
        <v>0</v>
      </c>
      <c r="J86" s="149" t="str" cm="1">
        <f t="array" ref="J86">IF(ISERROR(INDEX('Non Compliance input'!$H$5:$H$156,MATCH(1,(A86='Non Compliance input'!$A$5:$A$156)*(F86&gt;='Non Compliance input'!$D$5:$D$156)*(E86&lt;'Non Compliance input'!$E$5:$E$156)*('Non Compliance input'!$H$5:$H$156="Yes"),0))
),"","Yes")</f>
        <v/>
      </c>
      <c r="K86" s="149">
        <f t="shared" si="13"/>
        <v>0</v>
      </c>
      <c r="L86" s="162">
        <f t="shared" si="14"/>
        <v>0</v>
      </c>
      <c r="M86" s="162" t="str" cm="1">
        <f t="array" ref="M86">IF(ISERROR(INDEX('Non Compliance input'!$I$5:$I$156,MATCH(1,(A86='Non Compliance input'!$A$5:$A$156)*(E86&gt;='Non Compliance input'!$D$5:$D$156)*(F86&lt;='Non Compliance input'!$E$5:$E$156)*('Non Compliance input'!$I$5:$I$156="Yes"),0))
),"","Yes")</f>
        <v/>
      </c>
      <c r="N86" s="149" t="str">
        <f>IF(VLOOKUP($A86,HourEndingOutage!$B$3:$F$746,5,0)="Outage","Outage","")</f>
        <v/>
      </c>
      <c r="O86" s="18">
        <f t="shared" si="15"/>
        <v>0</v>
      </c>
      <c r="P86" s="18" t="str">
        <f t="shared" si="16"/>
        <v/>
      </c>
      <c r="Q86" s="18">
        <f t="shared" si="17"/>
        <v>0</v>
      </c>
      <c r="R86" s="118"/>
    </row>
    <row r="87" spans="1:18" x14ac:dyDescent="0.25">
      <c r="A87" s="25">
        <f t="shared" si="9"/>
        <v>10</v>
      </c>
      <c r="B87" s="23">
        <f t="shared" si="10"/>
        <v>44562</v>
      </c>
      <c r="C87" s="24">
        <v>10</v>
      </c>
      <c r="D87" s="54" t="str">
        <f t="shared" si="11"/>
        <v>ASET</v>
      </c>
      <c r="E87" s="178"/>
      <c r="F87" s="179"/>
      <c r="G87" s="177"/>
      <c r="H87" s="177"/>
      <c r="I87" s="169">
        <f t="shared" si="12"/>
        <v>0</v>
      </c>
      <c r="J87" s="149" t="str" cm="1">
        <f t="array" ref="J87">IF(ISERROR(INDEX('Non Compliance input'!$H$5:$H$156,MATCH(1,(A87='Non Compliance input'!$A$5:$A$156)*(F87&gt;='Non Compliance input'!$D$5:$D$156)*(E87&lt;'Non Compliance input'!$E$5:$E$156)*('Non Compliance input'!$H$5:$H$156="Yes"),0))
),"","Yes")</f>
        <v/>
      </c>
      <c r="K87" s="149">
        <f t="shared" si="13"/>
        <v>0</v>
      </c>
      <c r="L87" s="162">
        <f t="shared" si="14"/>
        <v>0</v>
      </c>
      <c r="M87" s="162" t="str" cm="1">
        <f t="array" ref="M87">IF(ISERROR(INDEX('Non Compliance input'!$I$5:$I$156,MATCH(1,(A87='Non Compliance input'!$A$5:$A$156)*(E87&gt;='Non Compliance input'!$D$5:$D$156)*(F87&lt;='Non Compliance input'!$E$5:$E$156)*('Non Compliance input'!$I$5:$I$156="Yes"),0))
),"","Yes")</f>
        <v/>
      </c>
      <c r="N87" s="149" t="str">
        <f>IF(VLOOKUP($A87,HourEndingOutage!$B$3:$F$746,5,0)="Outage","Outage","")</f>
        <v/>
      </c>
      <c r="O87" s="18">
        <f t="shared" si="15"/>
        <v>0</v>
      </c>
      <c r="P87" s="18" t="str">
        <f t="shared" si="16"/>
        <v/>
      </c>
      <c r="Q87" s="18">
        <f t="shared" si="17"/>
        <v>0</v>
      </c>
      <c r="R87" s="118"/>
    </row>
    <row r="88" spans="1:18" x14ac:dyDescent="0.25">
      <c r="A88" s="25">
        <f t="shared" si="9"/>
        <v>10</v>
      </c>
      <c r="B88" s="23">
        <f t="shared" si="10"/>
        <v>44562</v>
      </c>
      <c r="C88" s="24">
        <v>10</v>
      </c>
      <c r="D88" s="54" t="str">
        <f t="shared" si="11"/>
        <v>ASET</v>
      </c>
      <c r="E88" s="178"/>
      <c r="F88" s="179"/>
      <c r="G88" s="177"/>
      <c r="H88" s="177"/>
      <c r="I88" s="169">
        <f t="shared" si="12"/>
        <v>0</v>
      </c>
      <c r="J88" s="149" t="str" cm="1">
        <f t="array" ref="J88">IF(ISERROR(INDEX('Non Compliance input'!$H$5:$H$156,MATCH(1,(A88='Non Compliance input'!$A$5:$A$156)*(F88&gt;='Non Compliance input'!$D$5:$D$156)*(E88&lt;'Non Compliance input'!$E$5:$E$156)*('Non Compliance input'!$H$5:$H$156="Yes"),0))
),"","Yes")</f>
        <v/>
      </c>
      <c r="K88" s="149">
        <f t="shared" si="13"/>
        <v>0</v>
      </c>
      <c r="L88" s="162">
        <f t="shared" si="14"/>
        <v>0</v>
      </c>
      <c r="M88" s="162" t="str" cm="1">
        <f t="array" ref="M88">IF(ISERROR(INDEX('Non Compliance input'!$I$5:$I$156,MATCH(1,(A88='Non Compliance input'!$A$5:$A$156)*(E88&gt;='Non Compliance input'!$D$5:$D$156)*(F88&lt;='Non Compliance input'!$E$5:$E$156)*('Non Compliance input'!$I$5:$I$156="Yes"),0))
),"","Yes")</f>
        <v/>
      </c>
      <c r="N88" s="149" t="str">
        <f>IF(VLOOKUP($A88,HourEndingOutage!$B$3:$F$746,5,0)="Outage","Outage","")</f>
        <v/>
      </c>
      <c r="O88" s="18">
        <f t="shared" si="15"/>
        <v>0</v>
      </c>
      <c r="P88" s="18" t="str">
        <f t="shared" si="16"/>
        <v/>
      </c>
      <c r="Q88" s="18">
        <f t="shared" si="17"/>
        <v>0</v>
      </c>
      <c r="R88" s="118"/>
    </row>
    <row r="89" spans="1:18" x14ac:dyDescent="0.25">
      <c r="A89" s="25">
        <f t="shared" si="9"/>
        <v>10</v>
      </c>
      <c r="B89" s="23">
        <f t="shared" si="10"/>
        <v>44562</v>
      </c>
      <c r="C89" s="24">
        <v>10</v>
      </c>
      <c r="D89" s="54" t="str">
        <f t="shared" si="11"/>
        <v>ASET</v>
      </c>
      <c r="E89" s="178"/>
      <c r="F89" s="179"/>
      <c r="G89" s="177"/>
      <c r="H89" s="177"/>
      <c r="I89" s="169">
        <f t="shared" si="12"/>
        <v>0</v>
      </c>
      <c r="J89" s="149" t="str" cm="1">
        <f t="array" ref="J89">IF(ISERROR(INDEX('Non Compliance input'!$H$5:$H$156,MATCH(1,(A89='Non Compliance input'!$A$5:$A$156)*(F89&gt;='Non Compliance input'!$D$5:$D$156)*(E89&lt;'Non Compliance input'!$E$5:$E$156)*('Non Compliance input'!$H$5:$H$156="Yes"),0))
),"","Yes")</f>
        <v/>
      </c>
      <c r="K89" s="149">
        <f t="shared" si="13"/>
        <v>0</v>
      </c>
      <c r="L89" s="162">
        <f t="shared" si="14"/>
        <v>0</v>
      </c>
      <c r="M89" s="162" t="str" cm="1">
        <f t="array" ref="M89">IF(ISERROR(INDEX('Non Compliance input'!$I$5:$I$156,MATCH(1,(A89='Non Compliance input'!$A$5:$A$156)*(E89&gt;='Non Compliance input'!$D$5:$D$156)*(F89&lt;='Non Compliance input'!$E$5:$E$156)*('Non Compliance input'!$I$5:$I$156="Yes"),0))
),"","Yes")</f>
        <v/>
      </c>
      <c r="N89" s="149" t="str">
        <f>IF(VLOOKUP($A89,HourEndingOutage!$B$3:$F$746,5,0)="Outage","Outage","")</f>
        <v/>
      </c>
      <c r="O89" s="18">
        <f t="shared" si="15"/>
        <v>0</v>
      </c>
      <c r="P89" s="18" t="str">
        <f t="shared" si="16"/>
        <v/>
      </c>
      <c r="Q89" s="18">
        <f t="shared" si="17"/>
        <v>0</v>
      </c>
      <c r="R89" s="182"/>
    </row>
    <row r="90" spans="1:18" x14ac:dyDescent="0.25">
      <c r="A90" s="25">
        <f t="shared" si="9"/>
        <v>10</v>
      </c>
      <c r="B90" s="23">
        <f t="shared" si="10"/>
        <v>44562</v>
      </c>
      <c r="C90" s="24">
        <v>10</v>
      </c>
      <c r="D90" s="54" t="str">
        <f t="shared" si="11"/>
        <v>ASET</v>
      </c>
      <c r="E90" s="178"/>
      <c r="F90" s="179"/>
      <c r="G90" s="177"/>
      <c r="H90" s="177"/>
      <c r="I90" s="169">
        <f t="shared" si="12"/>
        <v>0</v>
      </c>
      <c r="J90" s="149" t="str" cm="1">
        <f t="array" ref="J90">IF(ISERROR(INDEX('Non Compliance input'!$H$5:$H$156,MATCH(1,(A90='Non Compliance input'!$A$5:$A$156)*(F90&gt;='Non Compliance input'!$D$5:$D$156)*(E90&lt;'Non Compliance input'!$E$5:$E$156)*('Non Compliance input'!$H$5:$H$156="Yes"),0))
),"","Yes")</f>
        <v/>
      </c>
      <c r="K90" s="149">
        <f t="shared" si="13"/>
        <v>0</v>
      </c>
      <c r="L90" s="162">
        <f t="shared" si="14"/>
        <v>0</v>
      </c>
      <c r="M90" s="162" t="str" cm="1">
        <f t="array" ref="M90">IF(ISERROR(INDEX('Non Compliance input'!$I$5:$I$156,MATCH(1,(A90='Non Compliance input'!$A$5:$A$156)*(E90&gt;='Non Compliance input'!$D$5:$D$156)*(F90&lt;='Non Compliance input'!$E$5:$E$156)*('Non Compliance input'!$I$5:$I$156="Yes"),0))
),"","Yes")</f>
        <v/>
      </c>
      <c r="N90" s="149" t="str">
        <f>IF(VLOOKUP($A90,HourEndingOutage!$B$3:$F$746,5,0)="Outage","Outage","")</f>
        <v/>
      </c>
      <c r="O90" s="18">
        <f t="shared" si="15"/>
        <v>0</v>
      </c>
      <c r="P90" s="18" t="str">
        <f t="shared" si="16"/>
        <v/>
      </c>
      <c r="Q90" s="18">
        <f t="shared" si="17"/>
        <v>0</v>
      </c>
      <c r="R90" s="118"/>
    </row>
    <row r="91" spans="1:18" x14ac:dyDescent="0.25">
      <c r="A91" s="25">
        <f t="shared" si="9"/>
        <v>10</v>
      </c>
      <c r="B91" s="23">
        <f t="shared" si="10"/>
        <v>44562</v>
      </c>
      <c r="C91" s="24">
        <v>10</v>
      </c>
      <c r="D91" s="54" t="str">
        <f t="shared" si="11"/>
        <v>ASET</v>
      </c>
      <c r="E91" s="178"/>
      <c r="F91" s="179"/>
      <c r="G91" s="177"/>
      <c r="H91" s="177"/>
      <c r="I91" s="169">
        <f t="shared" si="12"/>
        <v>0</v>
      </c>
      <c r="J91" s="149" t="str" cm="1">
        <f t="array" ref="J91">IF(ISERROR(INDEX('Non Compliance input'!$H$5:$H$156,MATCH(1,(A91='Non Compliance input'!$A$5:$A$156)*(F91&gt;='Non Compliance input'!$D$5:$D$156)*(E91&lt;'Non Compliance input'!$E$5:$E$156)*('Non Compliance input'!$H$5:$H$156="Yes"),0))
),"","Yes")</f>
        <v/>
      </c>
      <c r="K91" s="149">
        <f t="shared" si="13"/>
        <v>0</v>
      </c>
      <c r="L91" s="162">
        <f t="shared" si="14"/>
        <v>0</v>
      </c>
      <c r="M91" s="162" t="str" cm="1">
        <f t="array" ref="M91">IF(ISERROR(INDEX('Non Compliance input'!$I$5:$I$156,MATCH(1,(A91='Non Compliance input'!$A$5:$A$156)*(E91&gt;='Non Compliance input'!$D$5:$D$156)*(F91&lt;='Non Compliance input'!$E$5:$E$156)*('Non Compliance input'!$I$5:$I$156="Yes"),0))
),"","Yes")</f>
        <v/>
      </c>
      <c r="N91" s="149" t="str">
        <f>IF(VLOOKUP($A91,HourEndingOutage!$B$3:$F$746,5,0)="Outage","Outage","")</f>
        <v/>
      </c>
      <c r="O91" s="18">
        <f t="shared" si="15"/>
        <v>0</v>
      </c>
      <c r="P91" s="18" t="str">
        <f t="shared" si="16"/>
        <v/>
      </c>
      <c r="Q91" s="18">
        <f t="shared" si="17"/>
        <v>0</v>
      </c>
      <c r="R91" s="118"/>
    </row>
    <row r="92" spans="1:18" x14ac:dyDescent="0.25">
      <c r="A92" s="25">
        <f t="shared" ref="A92:A155" si="18">IF(C92=C91,A91,A91+1)</f>
        <v>10</v>
      </c>
      <c r="B92" s="23">
        <f t="shared" ref="B92:B155" si="19">IF(C92&lt;C91,B91+1,B91)</f>
        <v>44562</v>
      </c>
      <c r="C92" s="24">
        <v>10</v>
      </c>
      <c r="D92" s="54" t="str">
        <f t="shared" si="11"/>
        <v>ASET</v>
      </c>
      <c r="E92" s="178"/>
      <c r="F92" s="179"/>
      <c r="G92" s="177"/>
      <c r="H92" s="177"/>
      <c r="I92" s="169">
        <f t="shared" si="12"/>
        <v>0</v>
      </c>
      <c r="J92" s="149" t="str" cm="1">
        <f t="array" ref="J92">IF(ISERROR(INDEX('Non Compliance input'!$H$5:$H$156,MATCH(1,(A92='Non Compliance input'!$A$5:$A$156)*(F92&gt;='Non Compliance input'!$D$5:$D$156)*(E92&lt;'Non Compliance input'!$E$5:$E$156)*('Non Compliance input'!$H$5:$H$156="Yes"),0))
),"","Yes")</f>
        <v/>
      </c>
      <c r="K92" s="149">
        <f t="shared" si="13"/>
        <v>0</v>
      </c>
      <c r="L92" s="162">
        <f t="shared" si="14"/>
        <v>0</v>
      </c>
      <c r="M92" s="162" t="str" cm="1">
        <f t="array" ref="M92">IF(ISERROR(INDEX('Non Compliance input'!$I$5:$I$156,MATCH(1,(A92='Non Compliance input'!$A$5:$A$156)*(E92&gt;='Non Compliance input'!$D$5:$D$156)*(F92&lt;='Non Compliance input'!$E$5:$E$156)*('Non Compliance input'!$I$5:$I$156="Yes"),0))
),"","Yes")</f>
        <v/>
      </c>
      <c r="N92" s="149" t="str">
        <f>IF(VLOOKUP($A92,HourEndingOutage!$B$3:$F$746,5,0)="Outage","Outage","")</f>
        <v/>
      </c>
      <c r="O92" s="18">
        <f t="shared" si="15"/>
        <v>0</v>
      </c>
      <c r="P92" s="18" t="str">
        <f t="shared" si="16"/>
        <v/>
      </c>
      <c r="Q92" s="18">
        <f t="shared" si="17"/>
        <v>0</v>
      </c>
      <c r="R92" s="118"/>
    </row>
    <row r="93" spans="1:18" x14ac:dyDescent="0.25">
      <c r="A93" s="25">
        <f t="shared" si="18"/>
        <v>11</v>
      </c>
      <c r="B93" s="23">
        <f t="shared" si="19"/>
        <v>44562</v>
      </c>
      <c r="C93" s="24">
        <v>11</v>
      </c>
      <c r="D93" s="54" t="str">
        <f t="shared" si="11"/>
        <v>ASET</v>
      </c>
      <c r="E93" s="178"/>
      <c r="F93" s="179"/>
      <c r="G93" s="177"/>
      <c r="H93" s="177"/>
      <c r="I93" s="169">
        <f t="shared" si="12"/>
        <v>0</v>
      </c>
      <c r="J93" s="149" t="str" cm="1">
        <f t="array" ref="J93">IF(ISERROR(INDEX('Non Compliance input'!$H$5:$H$156,MATCH(1,(A93='Non Compliance input'!$A$5:$A$156)*(F93&gt;='Non Compliance input'!$D$5:$D$156)*(E93&lt;'Non Compliance input'!$E$5:$E$156)*('Non Compliance input'!$H$5:$H$156="Yes"),0))
),"","Yes")</f>
        <v/>
      </c>
      <c r="K93" s="149">
        <f t="shared" si="13"/>
        <v>0</v>
      </c>
      <c r="L93" s="162">
        <f t="shared" si="14"/>
        <v>0</v>
      </c>
      <c r="M93" s="162" t="str" cm="1">
        <f t="array" ref="M93">IF(ISERROR(INDEX('Non Compliance input'!$I$5:$I$156,MATCH(1,(A93='Non Compliance input'!$A$5:$A$156)*(E93&gt;='Non Compliance input'!$D$5:$D$156)*(F93&lt;='Non Compliance input'!$E$5:$E$156)*('Non Compliance input'!$I$5:$I$156="Yes"),0))
),"","Yes")</f>
        <v/>
      </c>
      <c r="N93" s="149" t="str">
        <f>IF(VLOOKUP($A93,HourEndingOutage!$B$3:$F$746,5,0)="Outage","Outage","")</f>
        <v/>
      </c>
      <c r="O93" s="18">
        <f t="shared" si="15"/>
        <v>0</v>
      </c>
      <c r="P93" s="18" t="str">
        <f t="shared" si="16"/>
        <v/>
      </c>
      <c r="Q93" s="18">
        <f t="shared" si="17"/>
        <v>0</v>
      </c>
      <c r="R93" s="118"/>
    </row>
    <row r="94" spans="1:18" x14ac:dyDescent="0.25">
      <c r="A94" s="25">
        <f t="shared" si="18"/>
        <v>11</v>
      </c>
      <c r="B94" s="23">
        <f t="shared" si="19"/>
        <v>44562</v>
      </c>
      <c r="C94" s="24">
        <v>11</v>
      </c>
      <c r="D94" s="54" t="str">
        <f t="shared" si="11"/>
        <v>ASET</v>
      </c>
      <c r="E94" s="178"/>
      <c r="F94" s="179"/>
      <c r="G94" s="177"/>
      <c r="H94" s="177"/>
      <c r="I94" s="169">
        <f t="shared" si="12"/>
        <v>0</v>
      </c>
      <c r="J94" s="149" t="str" cm="1">
        <f t="array" ref="J94">IF(ISERROR(INDEX('Non Compliance input'!$H$5:$H$156,MATCH(1,(A94='Non Compliance input'!$A$5:$A$156)*(F94&gt;='Non Compliance input'!$D$5:$D$156)*(E94&lt;'Non Compliance input'!$E$5:$E$156)*('Non Compliance input'!$H$5:$H$156="Yes"),0))
),"","Yes")</f>
        <v/>
      </c>
      <c r="K94" s="149">
        <f t="shared" si="13"/>
        <v>0</v>
      </c>
      <c r="L94" s="162">
        <f t="shared" si="14"/>
        <v>0</v>
      </c>
      <c r="M94" s="162" t="str" cm="1">
        <f t="array" ref="M94">IF(ISERROR(INDEX('Non Compliance input'!$I$5:$I$156,MATCH(1,(A94='Non Compliance input'!$A$5:$A$156)*(E94&gt;='Non Compliance input'!$D$5:$D$156)*(F94&lt;='Non Compliance input'!$E$5:$E$156)*('Non Compliance input'!$I$5:$I$156="Yes"),0))
),"","Yes")</f>
        <v/>
      </c>
      <c r="N94" s="149" t="str">
        <f>IF(VLOOKUP($A94,HourEndingOutage!$B$3:$F$746,5,0)="Outage","Outage","")</f>
        <v/>
      </c>
      <c r="O94" s="18">
        <f t="shared" si="15"/>
        <v>0</v>
      </c>
      <c r="P94" s="18" t="str">
        <f t="shared" si="16"/>
        <v/>
      </c>
      <c r="Q94" s="18">
        <f t="shared" si="17"/>
        <v>0</v>
      </c>
      <c r="R94" s="118"/>
    </row>
    <row r="95" spans="1:18" x14ac:dyDescent="0.25">
      <c r="A95" s="25">
        <f t="shared" si="18"/>
        <v>11</v>
      </c>
      <c r="B95" s="23">
        <f t="shared" si="19"/>
        <v>44562</v>
      </c>
      <c r="C95" s="24">
        <v>11</v>
      </c>
      <c r="D95" s="54" t="str">
        <f t="shared" si="11"/>
        <v>ASET</v>
      </c>
      <c r="E95" s="178"/>
      <c r="F95" s="179"/>
      <c r="G95" s="177"/>
      <c r="H95" s="177"/>
      <c r="I95" s="169">
        <f t="shared" si="12"/>
        <v>0</v>
      </c>
      <c r="J95" s="149" t="str" cm="1">
        <f t="array" ref="J95">IF(ISERROR(INDEX('Non Compliance input'!$H$5:$H$156,MATCH(1,(A95='Non Compliance input'!$A$5:$A$156)*(F95&gt;='Non Compliance input'!$D$5:$D$156)*(E95&lt;'Non Compliance input'!$E$5:$E$156)*('Non Compliance input'!$H$5:$H$156="Yes"),0))
),"","Yes")</f>
        <v/>
      </c>
      <c r="K95" s="149">
        <f t="shared" si="13"/>
        <v>0</v>
      </c>
      <c r="L95" s="162">
        <f t="shared" si="14"/>
        <v>0</v>
      </c>
      <c r="M95" s="162" t="str" cm="1">
        <f t="array" ref="M95">IF(ISERROR(INDEX('Non Compliance input'!$I$5:$I$156,MATCH(1,(A95='Non Compliance input'!$A$5:$A$156)*(E95&gt;='Non Compliance input'!$D$5:$D$156)*(F95&lt;='Non Compliance input'!$E$5:$E$156)*('Non Compliance input'!$I$5:$I$156="Yes"),0))
),"","Yes")</f>
        <v/>
      </c>
      <c r="N95" s="149" t="str">
        <f>IF(VLOOKUP($A95,HourEndingOutage!$B$3:$F$746,5,0)="Outage","Outage","")</f>
        <v/>
      </c>
      <c r="O95" s="18">
        <f t="shared" si="15"/>
        <v>0</v>
      </c>
      <c r="P95" s="18" t="str">
        <f t="shared" si="16"/>
        <v/>
      </c>
      <c r="Q95" s="18">
        <f t="shared" si="17"/>
        <v>0</v>
      </c>
      <c r="R95" s="118"/>
    </row>
    <row r="96" spans="1:18" x14ac:dyDescent="0.25">
      <c r="A96" s="25">
        <f t="shared" si="18"/>
        <v>11</v>
      </c>
      <c r="B96" s="23">
        <f t="shared" si="19"/>
        <v>44562</v>
      </c>
      <c r="C96" s="24">
        <v>11</v>
      </c>
      <c r="D96" s="54" t="str">
        <f t="shared" si="11"/>
        <v>ASET</v>
      </c>
      <c r="E96" s="178"/>
      <c r="F96" s="179"/>
      <c r="G96" s="177"/>
      <c r="H96" s="177"/>
      <c r="I96" s="169">
        <f t="shared" si="12"/>
        <v>0</v>
      </c>
      <c r="J96" s="149" t="str" cm="1">
        <f t="array" ref="J96">IF(ISERROR(INDEX('Non Compliance input'!$H$5:$H$156,MATCH(1,(A96='Non Compliance input'!$A$5:$A$156)*(F96&gt;='Non Compliance input'!$D$5:$D$156)*(E96&lt;'Non Compliance input'!$E$5:$E$156)*('Non Compliance input'!$H$5:$H$156="Yes"),0))
),"","Yes")</f>
        <v/>
      </c>
      <c r="K96" s="149">
        <f t="shared" si="13"/>
        <v>0</v>
      </c>
      <c r="L96" s="162">
        <f t="shared" si="14"/>
        <v>0</v>
      </c>
      <c r="M96" s="162" t="str" cm="1">
        <f t="array" ref="M96">IF(ISERROR(INDEX('Non Compliance input'!$I$5:$I$156,MATCH(1,(A96='Non Compliance input'!$A$5:$A$156)*(E96&gt;='Non Compliance input'!$D$5:$D$156)*(F96&lt;='Non Compliance input'!$E$5:$E$156)*('Non Compliance input'!$I$5:$I$156="Yes"),0))
),"","Yes")</f>
        <v/>
      </c>
      <c r="N96" s="149" t="str">
        <f>IF(VLOOKUP($A96,HourEndingOutage!$B$3:$F$746,5,0)="Outage","Outage","")</f>
        <v/>
      </c>
      <c r="O96" s="18">
        <f t="shared" si="15"/>
        <v>0</v>
      </c>
      <c r="P96" s="18" t="str">
        <f t="shared" si="16"/>
        <v/>
      </c>
      <c r="Q96" s="18">
        <f t="shared" si="17"/>
        <v>0</v>
      </c>
      <c r="R96" s="118"/>
    </row>
    <row r="97" spans="1:18" x14ac:dyDescent="0.25">
      <c r="A97" s="25">
        <f t="shared" si="18"/>
        <v>11</v>
      </c>
      <c r="B97" s="23">
        <f t="shared" si="19"/>
        <v>44562</v>
      </c>
      <c r="C97" s="24">
        <v>11</v>
      </c>
      <c r="D97" s="54" t="str">
        <f t="shared" si="11"/>
        <v>ASET</v>
      </c>
      <c r="E97" s="178"/>
      <c r="F97" s="179"/>
      <c r="G97" s="177"/>
      <c r="H97" s="177"/>
      <c r="I97" s="169">
        <f t="shared" si="12"/>
        <v>0</v>
      </c>
      <c r="J97" s="149" t="str" cm="1">
        <f t="array" ref="J97">IF(ISERROR(INDEX('Non Compliance input'!$H$5:$H$156,MATCH(1,(A97='Non Compliance input'!$A$5:$A$156)*(F97&gt;='Non Compliance input'!$D$5:$D$156)*(E97&lt;'Non Compliance input'!$E$5:$E$156)*('Non Compliance input'!$H$5:$H$156="Yes"),0))
),"","Yes")</f>
        <v/>
      </c>
      <c r="K97" s="149">
        <f t="shared" si="13"/>
        <v>0</v>
      </c>
      <c r="L97" s="162">
        <f t="shared" si="14"/>
        <v>0</v>
      </c>
      <c r="M97" s="162" t="str" cm="1">
        <f t="array" ref="M97">IF(ISERROR(INDEX('Non Compliance input'!$I$5:$I$156,MATCH(1,(A97='Non Compliance input'!$A$5:$A$156)*(E97&gt;='Non Compliance input'!$D$5:$D$156)*(F97&lt;='Non Compliance input'!$E$5:$E$156)*('Non Compliance input'!$I$5:$I$156="Yes"),0))
),"","Yes")</f>
        <v/>
      </c>
      <c r="N97" s="149" t="str">
        <f>IF(VLOOKUP($A97,HourEndingOutage!$B$3:$F$746,5,0)="Outage","Outage","")</f>
        <v/>
      </c>
      <c r="O97" s="18">
        <f t="shared" si="15"/>
        <v>0</v>
      </c>
      <c r="P97" s="18" t="str">
        <f t="shared" si="16"/>
        <v/>
      </c>
      <c r="Q97" s="18">
        <f t="shared" si="17"/>
        <v>0</v>
      </c>
      <c r="R97" s="118"/>
    </row>
    <row r="98" spans="1:18" x14ac:dyDescent="0.25">
      <c r="A98" s="25">
        <f t="shared" si="18"/>
        <v>11</v>
      </c>
      <c r="B98" s="23">
        <f t="shared" si="19"/>
        <v>44562</v>
      </c>
      <c r="C98" s="24">
        <v>11</v>
      </c>
      <c r="D98" s="54" t="str">
        <f t="shared" si="11"/>
        <v>ASET</v>
      </c>
      <c r="E98" s="178"/>
      <c r="F98" s="179"/>
      <c r="G98" s="177"/>
      <c r="H98" s="177"/>
      <c r="I98" s="169">
        <f t="shared" si="12"/>
        <v>0</v>
      </c>
      <c r="J98" s="149" t="str" cm="1">
        <f t="array" ref="J98">IF(ISERROR(INDEX('Non Compliance input'!$H$5:$H$156,MATCH(1,(A98='Non Compliance input'!$A$5:$A$156)*(F98&gt;='Non Compliance input'!$D$5:$D$156)*(E98&lt;'Non Compliance input'!$E$5:$E$156)*('Non Compliance input'!$H$5:$H$156="Yes"),0))
),"","Yes")</f>
        <v/>
      </c>
      <c r="K98" s="149">
        <f t="shared" si="13"/>
        <v>0</v>
      </c>
      <c r="L98" s="162">
        <f t="shared" si="14"/>
        <v>0</v>
      </c>
      <c r="M98" s="162" t="str" cm="1">
        <f t="array" ref="M98">IF(ISERROR(INDEX('Non Compliance input'!$I$5:$I$156,MATCH(1,(A98='Non Compliance input'!$A$5:$A$156)*(E98&gt;='Non Compliance input'!$D$5:$D$156)*(F98&lt;='Non Compliance input'!$E$5:$E$156)*('Non Compliance input'!$I$5:$I$156="Yes"),0))
),"","Yes")</f>
        <v/>
      </c>
      <c r="N98" s="149" t="str">
        <f>IF(VLOOKUP($A98,HourEndingOutage!$B$3:$F$746,5,0)="Outage","Outage","")</f>
        <v/>
      </c>
      <c r="O98" s="18">
        <f t="shared" si="15"/>
        <v>0</v>
      </c>
      <c r="P98" s="18" t="str">
        <f t="shared" si="16"/>
        <v/>
      </c>
      <c r="Q98" s="18">
        <f t="shared" si="17"/>
        <v>0</v>
      </c>
      <c r="R98" s="118"/>
    </row>
    <row r="99" spans="1:18" x14ac:dyDescent="0.25">
      <c r="A99" s="25">
        <f t="shared" si="18"/>
        <v>11</v>
      </c>
      <c r="B99" s="23">
        <f t="shared" si="19"/>
        <v>44562</v>
      </c>
      <c r="C99" s="24">
        <v>11</v>
      </c>
      <c r="D99" s="54" t="str">
        <f t="shared" si="11"/>
        <v>ASET</v>
      </c>
      <c r="E99" s="178"/>
      <c r="F99" s="179"/>
      <c r="G99" s="177"/>
      <c r="H99" s="177"/>
      <c r="I99" s="169">
        <f t="shared" si="12"/>
        <v>0</v>
      </c>
      <c r="J99" s="149" t="str" cm="1">
        <f t="array" ref="J99">IF(ISERROR(INDEX('Non Compliance input'!$H$5:$H$156,MATCH(1,(A99='Non Compliance input'!$A$5:$A$156)*(F99&gt;='Non Compliance input'!$D$5:$D$156)*(E99&lt;'Non Compliance input'!$E$5:$E$156)*('Non Compliance input'!$H$5:$H$156="Yes"),0))
),"","Yes")</f>
        <v/>
      </c>
      <c r="K99" s="149">
        <f t="shared" si="13"/>
        <v>0</v>
      </c>
      <c r="L99" s="162">
        <f t="shared" si="14"/>
        <v>0</v>
      </c>
      <c r="M99" s="162" t="str" cm="1">
        <f t="array" ref="M99">IF(ISERROR(INDEX('Non Compliance input'!$I$5:$I$156,MATCH(1,(A99='Non Compliance input'!$A$5:$A$156)*(E99&gt;='Non Compliance input'!$D$5:$D$156)*(F99&lt;='Non Compliance input'!$E$5:$E$156)*('Non Compliance input'!$I$5:$I$156="Yes"),0))
),"","Yes")</f>
        <v/>
      </c>
      <c r="N99" s="149" t="str">
        <f>IF(VLOOKUP($A99,HourEndingOutage!$B$3:$F$746,5,0)="Outage","Outage","")</f>
        <v/>
      </c>
      <c r="O99" s="18">
        <f t="shared" si="15"/>
        <v>0</v>
      </c>
      <c r="P99" s="18" t="str">
        <f t="shared" si="16"/>
        <v/>
      </c>
      <c r="Q99" s="18">
        <f t="shared" si="17"/>
        <v>0</v>
      </c>
      <c r="R99" s="118"/>
    </row>
    <row r="100" spans="1:18" x14ac:dyDescent="0.25">
      <c r="A100" s="25">
        <f t="shared" si="18"/>
        <v>11</v>
      </c>
      <c r="B100" s="23">
        <f t="shared" si="19"/>
        <v>44562</v>
      </c>
      <c r="C100" s="24">
        <v>11</v>
      </c>
      <c r="D100" s="54" t="str">
        <f t="shared" si="11"/>
        <v>ASET</v>
      </c>
      <c r="E100" s="178"/>
      <c r="F100" s="179"/>
      <c r="G100" s="177"/>
      <c r="H100" s="177"/>
      <c r="I100" s="169">
        <f t="shared" si="12"/>
        <v>0</v>
      </c>
      <c r="J100" s="149" t="str" cm="1">
        <f t="array" ref="J100">IF(ISERROR(INDEX('Non Compliance input'!$H$5:$H$156,MATCH(1,(A100='Non Compliance input'!$A$5:$A$156)*(F100&gt;='Non Compliance input'!$D$5:$D$156)*(E100&lt;'Non Compliance input'!$E$5:$E$156)*('Non Compliance input'!$H$5:$H$156="Yes"),0))
),"","Yes")</f>
        <v/>
      </c>
      <c r="K100" s="149">
        <f t="shared" si="13"/>
        <v>0</v>
      </c>
      <c r="L100" s="162">
        <f t="shared" si="14"/>
        <v>0</v>
      </c>
      <c r="M100" s="162" t="str" cm="1">
        <f t="array" ref="M100">IF(ISERROR(INDEX('Non Compliance input'!$I$5:$I$156,MATCH(1,(A100='Non Compliance input'!$A$5:$A$156)*(E100&gt;='Non Compliance input'!$D$5:$D$156)*(F100&lt;='Non Compliance input'!$E$5:$E$156)*('Non Compliance input'!$I$5:$I$156="Yes"),0))
),"","Yes")</f>
        <v/>
      </c>
      <c r="N100" s="149" t="str">
        <f>IF(VLOOKUP($A100,HourEndingOutage!$B$3:$F$746,5,0)="Outage","Outage","")</f>
        <v/>
      </c>
      <c r="O100" s="18">
        <f t="shared" si="15"/>
        <v>0</v>
      </c>
      <c r="P100" s="18" t="str">
        <f t="shared" si="16"/>
        <v/>
      </c>
      <c r="Q100" s="18">
        <f t="shared" si="17"/>
        <v>0</v>
      </c>
      <c r="R100" s="118"/>
    </row>
    <row r="101" spans="1:18" x14ac:dyDescent="0.25">
      <c r="A101" s="25">
        <f t="shared" si="18"/>
        <v>11</v>
      </c>
      <c r="B101" s="23">
        <f t="shared" si="19"/>
        <v>44562</v>
      </c>
      <c r="C101" s="24">
        <v>11</v>
      </c>
      <c r="D101" s="54" t="str">
        <f t="shared" si="11"/>
        <v>ASET</v>
      </c>
      <c r="E101" s="178"/>
      <c r="F101" s="179"/>
      <c r="G101" s="177"/>
      <c r="H101" s="177"/>
      <c r="I101" s="169">
        <f t="shared" si="12"/>
        <v>0</v>
      </c>
      <c r="J101" s="149" t="str" cm="1">
        <f t="array" ref="J101">IF(ISERROR(INDEX('Non Compliance input'!$H$5:$H$156,MATCH(1,(A101='Non Compliance input'!$A$5:$A$156)*(F101&gt;='Non Compliance input'!$D$5:$D$156)*(E101&lt;'Non Compliance input'!$E$5:$E$156)*('Non Compliance input'!$H$5:$H$156="Yes"),0))
),"","Yes")</f>
        <v/>
      </c>
      <c r="K101" s="149">
        <f t="shared" si="13"/>
        <v>0</v>
      </c>
      <c r="L101" s="162">
        <f t="shared" si="14"/>
        <v>0</v>
      </c>
      <c r="M101" s="162" t="str" cm="1">
        <f t="array" ref="M101">IF(ISERROR(INDEX('Non Compliance input'!$I$5:$I$156,MATCH(1,(A101='Non Compliance input'!$A$5:$A$156)*(E101&gt;='Non Compliance input'!$D$5:$D$156)*(F101&lt;='Non Compliance input'!$E$5:$E$156)*('Non Compliance input'!$I$5:$I$156="Yes"),0))
),"","Yes")</f>
        <v/>
      </c>
      <c r="N101" s="149" t="str">
        <f>IF(VLOOKUP($A101,HourEndingOutage!$B$3:$F$746,5,0)="Outage","Outage","")</f>
        <v/>
      </c>
      <c r="O101" s="18">
        <f t="shared" si="15"/>
        <v>0</v>
      </c>
      <c r="P101" s="18" t="str">
        <f t="shared" si="16"/>
        <v/>
      </c>
      <c r="Q101" s="18">
        <f t="shared" si="17"/>
        <v>0</v>
      </c>
      <c r="R101" s="118"/>
    </row>
    <row r="102" spans="1:18" x14ac:dyDescent="0.25">
      <c r="A102" s="25">
        <f t="shared" si="18"/>
        <v>12</v>
      </c>
      <c r="B102" s="23">
        <f t="shared" si="19"/>
        <v>44562</v>
      </c>
      <c r="C102" s="24">
        <v>12</v>
      </c>
      <c r="D102" s="54" t="str">
        <f t="shared" si="11"/>
        <v>ASET</v>
      </c>
      <c r="E102" s="178"/>
      <c r="F102" s="179"/>
      <c r="G102" s="177"/>
      <c r="H102" s="177"/>
      <c r="I102" s="169">
        <f t="shared" si="12"/>
        <v>0</v>
      </c>
      <c r="J102" s="149" t="str" cm="1">
        <f t="array" ref="J102">IF(ISERROR(INDEX('Non Compliance input'!$H$5:$H$156,MATCH(1,(A102='Non Compliance input'!$A$5:$A$156)*(F102&gt;='Non Compliance input'!$D$5:$D$156)*(E102&lt;'Non Compliance input'!$E$5:$E$156)*('Non Compliance input'!$H$5:$H$156="Yes"),0))
),"","Yes")</f>
        <v/>
      </c>
      <c r="K102" s="149">
        <f t="shared" si="13"/>
        <v>0</v>
      </c>
      <c r="L102" s="162">
        <f t="shared" si="14"/>
        <v>0</v>
      </c>
      <c r="M102" s="162" t="str" cm="1">
        <f t="array" ref="M102">IF(ISERROR(INDEX('Non Compliance input'!$I$5:$I$156,MATCH(1,(A102='Non Compliance input'!$A$5:$A$156)*(E102&gt;='Non Compliance input'!$D$5:$D$156)*(F102&lt;='Non Compliance input'!$E$5:$E$156)*('Non Compliance input'!$I$5:$I$156="Yes"),0))
),"","Yes")</f>
        <v/>
      </c>
      <c r="N102" s="149" t="str">
        <f>IF(VLOOKUP($A102,HourEndingOutage!$B$3:$F$746,5,0)="Outage","Outage","")</f>
        <v/>
      </c>
      <c r="O102" s="18">
        <f t="shared" si="15"/>
        <v>0</v>
      </c>
      <c r="P102" s="18" t="str">
        <f t="shared" si="16"/>
        <v/>
      </c>
      <c r="Q102" s="18">
        <f t="shared" si="17"/>
        <v>0</v>
      </c>
      <c r="R102" s="118"/>
    </row>
    <row r="103" spans="1:18" x14ac:dyDescent="0.25">
      <c r="A103" s="25">
        <f t="shared" si="18"/>
        <v>12</v>
      </c>
      <c r="B103" s="23">
        <f t="shared" si="19"/>
        <v>44562</v>
      </c>
      <c r="C103" s="24">
        <v>12</v>
      </c>
      <c r="D103" s="54" t="str">
        <f t="shared" si="11"/>
        <v>ASET</v>
      </c>
      <c r="E103" s="178"/>
      <c r="F103" s="179"/>
      <c r="G103" s="177"/>
      <c r="H103" s="177"/>
      <c r="I103" s="169">
        <f t="shared" si="12"/>
        <v>0</v>
      </c>
      <c r="J103" s="149" t="str" cm="1">
        <f t="array" ref="J103">IF(ISERROR(INDEX('Non Compliance input'!$H$5:$H$156,MATCH(1,(A103='Non Compliance input'!$A$5:$A$156)*(F103&gt;='Non Compliance input'!$D$5:$D$156)*(E103&lt;'Non Compliance input'!$E$5:$E$156)*('Non Compliance input'!$H$5:$H$156="Yes"),0))
),"","Yes")</f>
        <v/>
      </c>
      <c r="K103" s="149">
        <f t="shared" si="13"/>
        <v>0</v>
      </c>
      <c r="L103" s="162">
        <f t="shared" si="14"/>
        <v>0</v>
      </c>
      <c r="M103" s="162" t="str" cm="1">
        <f t="array" ref="M103">IF(ISERROR(INDEX('Non Compliance input'!$I$5:$I$156,MATCH(1,(A103='Non Compliance input'!$A$5:$A$156)*(E103&gt;='Non Compliance input'!$D$5:$D$156)*(F103&lt;='Non Compliance input'!$E$5:$E$156)*('Non Compliance input'!$I$5:$I$156="Yes"),0))
),"","Yes")</f>
        <v/>
      </c>
      <c r="N103" s="149" t="str">
        <f>IF(VLOOKUP($A103,HourEndingOutage!$B$3:$F$746,5,0)="Outage","Outage","")</f>
        <v/>
      </c>
      <c r="O103" s="18">
        <f t="shared" si="15"/>
        <v>0</v>
      </c>
      <c r="P103" s="18" t="str">
        <f t="shared" si="16"/>
        <v/>
      </c>
      <c r="Q103" s="18">
        <f t="shared" si="17"/>
        <v>0</v>
      </c>
      <c r="R103" s="118"/>
    </row>
    <row r="104" spans="1:18" x14ac:dyDescent="0.25">
      <c r="A104" s="25">
        <f t="shared" si="18"/>
        <v>12</v>
      </c>
      <c r="B104" s="23">
        <f t="shared" si="19"/>
        <v>44562</v>
      </c>
      <c r="C104" s="24">
        <v>12</v>
      </c>
      <c r="D104" s="54" t="str">
        <f t="shared" si="11"/>
        <v>ASET</v>
      </c>
      <c r="E104" s="178"/>
      <c r="F104" s="179"/>
      <c r="G104" s="177"/>
      <c r="H104" s="177"/>
      <c r="I104" s="169">
        <f t="shared" si="12"/>
        <v>0</v>
      </c>
      <c r="J104" s="149" t="str" cm="1">
        <f t="array" ref="J104">IF(ISERROR(INDEX('Non Compliance input'!$H$5:$H$156,MATCH(1,(A104='Non Compliance input'!$A$5:$A$156)*(F104&gt;='Non Compliance input'!$D$5:$D$156)*(E104&lt;'Non Compliance input'!$E$5:$E$156)*('Non Compliance input'!$H$5:$H$156="Yes"),0))
),"","Yes")</f>
        <v/>
      </c>
      <c r="K104" s="149">
        <f t="shared" si="13"/>
        <v>0</v>
      </c>
      <c r="L104" s="162">
        <f t="shared" si="14"/>
        <v>0</v>
      </c>
      <c r="M104" s="162" t="str" cm="1">
        <f t="array" ref="M104">IF(ISERROR(INDEX('Non Compliance input'!$I$5:$I$156,MATCH(1,(A104='Non Compliance input'!$A$5:$A$156)*(E104&gt;='Non Compliance input'!$D$5:$D$156)*(F104&lt;='Non Compliance input'!$E$5:$E$156)*('Non Compliance input'!$I$5:$I$156="Yes"),0))
),"","Yes")</f>
        <v/>
      </c>
      <c r="N104" s="149" t="str">
        <f>IF(VLOOKUP($A104,HourEndingOutage!$B$3:$F$746,5,0)="Outage","Outage","")</f>
        <v/>
      </c>
      <c r="O104" s="18">
        <f t="shared" si="15"/>
        <v>0</v>
      </c>
      <c r="P104" s="18" t="str">
        <f t="shared" si="16"/>
        <v/>
      </c>
      <c r="Q104" s="18">
        <f t="shared" si="17"/>
        <v>0</v>
      </c>
      <c r="R104" s="118"/>
    </row>
    <row r="105" spans="1:18" x14ac:dyDescent="0.25">
      <c r="A105" s="25">
        <f t="shared" si="18"/>
        <v>12</v>
      </c>
      <c r="B105" s="23">
        <f t="shared" si="19"/>
        <v>44562</v>
      </c>
      <c r="C105" s="24">
        <v>12</v>
      </c>
      <c r="D105" s="54" t="str">
        <f t="shared" si="11"/>
        <v>ASET</v>
      </c>
      <c r="E105" s="178"/>
      <c r="F105" s="179"/>
      <c r="G105" s="177"/>
      <c r="H105" s="177"/>
      <c r="I105" s="169">
        <f t="shared" si="12"/>
        <v>0</v>
      </c>
      <c r="J105" s="149" t="str" cm="1">
        <f t="array" ref="J105">IF(ISERROR(INDEX('Non Compliance input'!$H$5:$H$156,MATCH(1,(A105='Non Compliance input'!$A$5:$A$156)*(F105&gt;='Non Compliance input'!$D$5:$D$156)*(E105&lt;'Non Compliance input'!$E$5:$E$156)*('Non Compliance input'!$H$5:$H$156="Yes"),0))
),"","Yes")</f>
        <v/>
      </c>
      <c r="K105" s="149">
        <f t="shared" si="13"/>
        <v>0</v>
      </c>
      <c r="L105" s="162">
        <f t="shared" si="14"/>
        <v>0</v>
      </c>
      <c r="M105" s="162" t="str" cm="1">
        <f t="array" ref="M105">IF(ISERROR(INDEX('Non Compliance input'!$I$5:$I$156,MATCH(1,(A105='Non Compliance input'!$A$5:$A$156)*(E105&gt;='Non Compliance input'!$D$5:$D$156)*(F105&lt;='Non Compliance input'!$E$5:$E$156)*('Non Compliance input'!$I$5:$I$156="Yes"),0))
),"","Yes")</f>
        <v/>
      </c>
      <c r="N105" s="149" t="str">
        <f>IF(VLOOKUP($A105,HourEndingOutage!$B$3:$F$746,5,0)="Outage","Outage","")</f>
        <v/>
      </c>
      <c r="O105" s="18">
        <f t="shared" si="15"/>
        <v>0</v>
      </c>
      <c r="P105" s="18" t="str">
        <f t="shared" si="16"/>
        <v/>
      </c>
      <c r="Q105" s="18">
        <f t="shared" si="17"/>
        <v>0</v>
      </c>
      <c r="R105" s="118"/>
    </row>
    <row r="106" spans="1:18" x14ac:dyDescent="0.25">
      <c r="A106" s="25">
        <f t="shared" si="18"/>
        <v>12</v>
      </c>
      <c r="B106" s="23">
        <f t="shared" si="19"/>
        <v>44562</v>
      </c>
      <c r="C106" s="24">
        <v>12</v>
      </c>
      <c r="D106" s="54" t="str">
        <f t="shared" si="11"/>
        <v>ASET</v>
      </c>
      <c r="E106" s="178"/>
      <c r="F106" s="179"/>
      <c r="G106" s="177"/>
      <c r="H106" s="177"/>
      <c r="I106" s="169">
        <f t="shared" si="12"/>
        <v>0</v>
      </c>
      <c r="J106" s="149" t="str" cm="1">
        <f t="array" ref="J106">IF(ISERROR(INDEX('Non Compliance input'!$H$5:$H$156,MATCH(1,(A106='Non Compliance input'!$A$5:$A$156)*(F106&gt;='Non Compliance input'!$D$5:$D$156)*(E106&lt;'Non Compliance input'!$E$5:$E$156)*('Non Compliance input'!$H$5:$H$156="Yes"),0))
),"","Yes")</f>
        <v/>
      </c>
      <c r="K106" s="149">
        <f t="shared" si="13"/>
        <v>0</v>
      </c>
      <c r="L106" s="162">
        <f t="shared" si="14"/>
        <v>0</v>
      </c>
      <c r="M106" s="162" t="str" cm="1">
        <f t="array" ref="M106">IF(ISERROR(INDEX('Non Compliance input'!$I$5:$I$156,MATCH(1,(A106='Non Compliance input'!$A$5:$A$156)*(E106&gt;='Non Compliance input'!$D$5:$D$156)*(F106&lt;='Non Compliance input'!$E$5:$E$156)*('Non Compliance input'!$I$5:$I$156="Yes"),0))
),"","Yes")</f>
        <v/>
      </c>
      <c r="N106" s="149" t="str">
        <f>IF(VLOOKUP($A106,HourEndingOutage!$B$3:$F$746,5,0)="Outage","Outage","")</f>
        <v/>
      </c>
      <c r="O106" s="18">
        <f t="shared" si="15"/>
        <v>0</v>
      </c>
      <c r="P106" s="18" t="str">
        <f t="shared" si="16"/>
        <v/>
      </c>
      <c r="Q106" s="18">
        <f t="shared" si="17"/>
        <v>0</v>
      </c>
      <c r="R106" s="118"/>
    </row>
    <row r="107" spans="1:18" x14ac:dyDescent="0.25">
      <c r="A107" s="25">
        <f t="shared" si="18"/>
        <v>12</v>
      </c>
      <c r="B107" s="23">
        <f t="shared" si="19"/>
        <v>44562</v>
      </c>
      <c r="C107" s="24">
        <v>12</v>
      </c>
      <c r="D107" s="54" t="str">
        <f t="shared" si="11"/>
        <v>ASET</v>
      </c>
      <c r="E107" s="178"/>
      <c r="F107" s="179"/>
      <c r="G107" s="177"/>
      <c r="H107" s="177"/>
      <c r="I107" s="169">
        <f t="shared" si="12"/>
        <v>0</v>
      </c>
      <c r="J107" s="149" t="str" cm="1">
        <f t="array" ref="J107">IF(ISERROR(INDEX('Non Compliance input'!$H$5:$H$156,MATCH(1,(A107='Non Compliance input'!$A$5:$A$156)*(F107&gt;='Non Compliance input'!$D$5:$D$156)*(E107&lt;'Non Compliance input'!$E$5:$E$156)*('Non Compliance input'!$H$5:$H$156="Yes"),0))
),"","Yes")</f>
        <v/>
      </c>
      <c r="K107" s="149">
        <f t="shared" si="13"/>
        <v>0</v>
      </c>
      <c r="L107" s="162">
        <f t="shared" si="14"/>
        <v>0</v>
      </c>
      <c r="M107" s="162" t="str" cm="1">
        <f t="array" ref="M107">IF(ISERROR(INDEX('Non Compliance input'!$I$5:$I$156,MATCH(1,(A107='Non Compliance input'!$A$5:$A$156)*(E107&gt;='Non Compliance input'!$D$5:$D$156)*(F107&lt;='Non Compliance input'!$E$5:$E$156)*('Non Compliance input'!$I$5:$I$156="Yes"),0))
),"","Yes")</f>
        <v/>
      </c>
      <c r="N107" s="149" t="str">
        <f>IF(VLOOKUP($A107,HourEndingOutage!$B$3:$F$746,5,0)="Outage","Outage","")</f>
        <v/>
      </c>
      <c r="O107" s="18">
        <f t="shared" si="15"/>
        <v>0</v>
      </c>
      <c r="P107" s="18" t="str">
        <f t="shared" si="16"/>
        <v/>
      </c>
      <c r="Q107" s="18">
        <f t="shared" si="17"/>
        <v>0</v>
      </c>
      <c r="R107" s="118"/>
    </row>
    <row r="108" spans="1:18" x14ac:dyDescent="0.25">
      <c r="A108" s="25">
        <f t="shared" si="18"/>
        <v>12</v>
      </c>
      <c r="B108" s="23">
        <f t="shared" si="19"/>
        <v>44562</v>
      </c>
      <c r="C108" s="24">
        <v>12</v>
      </c>
      <c r="D108" s="54" t="str">
        <f t="shared" si="11"/>
        <v>ASET</v>
      </c>
      <c r="E108" s="178"/>
      <c r="F108" s="179"/>
      <c r="G108" s="177"/>
      <c r="H108" s="177"/>
      <c r="I108" s="169">
        <f t="shared" si="12"/>
        <v>0</v>
      </c>
      <c r="J108" s="149" t="str" cm="1">
        <f t="array" ref="J108">IF(ISERROR(INDEX('Non Compliance input'!$H$5:$H$156,MATCH(1,(A108='Non Compliance input'!$A$5:$A$156)*(F108&gt;='Non Compliance input'!$D$5:$D$156)*(E108&lt;'Non Compliance input'!$E$5:$E$156)*('Non Compliance input'!$H$5:$H$156="Yes"),0))
),"","Yes")</f>
        <v/>
      </c>
      <c r="K108" s="149">
        <f t="shared" si="13"/>
        <v>0</v>
      </c>
      <c r="L108" s="162">
        <f t="shared" si="14"/>
        <v>0</v>
      </c>
      <c r="M108" s="162" t="str" cm="1">
        <f t="array" ref="M108">IF(ISERROR(INDEX('Non Compliance input'!$I$5:$I$156,MATCH(1,(A108='Non Compliance input'!$A$5:$A$156)*(E108&gt;='Non Compliance input'!$D$5:$D$156)*(F108&lt;='Non Compliance input'!$E$5:$E$156)*('Non Compliance input'!$I$5:$I$156="Yes"),0))
),"","Yes")</f>
        <v/>
      </c>
      <c r="N108" s="149" t="str">
        <f>IF(VLOOKUP($A108,HourEndingOutage!$B$3:$F$746,5,0)="Outage","Outage","")</f>
        <v/>
      </c>
      <c r="O108" s="18">
        <f t="shared" si="15"/>
        <v>0</v>
      </c>
      <c r="P108" s="18" t="str">
        <f t="shared" si="16"/>
        <v/>
      </c>
      <c r="Q108" s="18">
        <f t="shared" si="17"/>
        <v>0</v>
      </c>
      <c r="R108" s="118"/>
    </row>
    <row r="109" spans="1:18" x14ac:dyDescent="0.25">
      <c r="A109" s="25">
        <f t="shared" si="18"/>
        <v>12</v>
      </c>
      <c r="B109" s="23">
        <f t="shared" si="19"/>
        <v>44562</v>
      </c>
      <c r="C109" s="24">
        <v>12</v>
      </c>
      <c r="D109" s="54" t="str">
        <f t="shared" si="11"/>
        <v>ASET</v>
      </c>
      <c r="E109" s="178"/>
      <c r="F109" s="179"/>
      <c r="G109" s="177"/>
      <c r="H109" s="177"/>
      <c r="I109" s="169">
        <f t="shared" si="12"/>
        <v>0</v>
      </c>
      <c r="J109" s="149" t="str" cm="1">
        <f t="array" ref="J109">IF(ISERROR(INDEX('Non Compliance input'!$H$5:$H$156,MATCH(1,(A109='Non Compliance input'!$A$5:$A$156)*(F109&gt;='Non Compliance input'!$D$5:$D$156)*(E109&lt;'Non Compliance input'!$E$5:$E$156)*('Non Compliance input'!$H$5:$H$156="Yes"),0))
),"","Yes")</f>
        <v/>
      </c>
      <c r="K109" s="149">
        <f t="shared" si="13"/>
        <v>0</v>
      </c>
      <c r="L109" s="162">
        <f t="shared" si="14"/>
        <v>0</v>
      </c>
      <c r="M109" s="162" t="str" cm="1">
        <f t="array" ref="M109">IF(ISERROR(INDEX('Non Compliance input'!$I$5:$I$156,MATCH(1,(A109='Non Compliance input'!$A$5:$A$156)*(E109&gt;='Non Compliance input'!$D$5:$D$156)*(F109&lt;='Non Compliance input'!$E$5:$E$156)*('Non Compliance input'!$I$5:$I$156="Yes"),0))
),"","Yes")</f>
        <v/>
      </c>
      <c r="N109" s="149" t="str">
        <f>IF(VLOOKUP($A109,HourEndingOutage!$B$3:$F$746,5,0)="Outage","Outage","")</f>
        <v/>
      </c>
      <c r="O109" s="18">
        <f t="shared" si="15"/>
        <v>0</v>
      </c>
      <c r="P109" s="18" t="str">
        <f t="shared" si="16"/>
        <v/>
      </c>
      <c r="Q109" s="18">
        <f t="shared" si="17"/>
        <v>0</v>
      </c>
      <c r="R109" s="118"/>
    </row>
    <row r="110" spans="1:18" x14ac:dyDescent="0.25">
      <c r="A110" s="25">
        <f t="shared" si="18"/>
        <v>12</v>
      </c>
      <c r="B110" s="23">
        <f t="shared" si="19"/>
        <v>44562</v>
      </c>
      <c r="C110" s="24">
        <v>12</v>
      </c>
      <c r="D110" s="54" t="str">
        <f t="shared" si="11"/>
        <v>ASET</v>
      </c>
      <c r="E110" s="178"/>
      <c r="F110" s="179"/>
      <c r="G110" s="177"/>
      <c r="H110" s="177"/>
      <c r="I110" s="169">
        <f t="shared" si="12"/>
        <v>0</v>
      </c>
      <c r="J110" s="149" t="str" cm="1">
        <f t="array" ref="J110">IF(ISERROR(INDEX('Non Compliance input'!$H$5:$H$156,MATCH(1,(A110='Non Compliance input'!$A$5:$A$156)*(F110&gt;='Non Compliance input'!$D$5:$D$156)*(E110&lt;'Non Compliance input'!$E$5:$E$156)*('Non Compliance input'!$H$5:$H$156="Yes"),0))
),"","Yes")</f>
        <v/>
      </c>
      <c r="K110" s="149">
        <f t="shared" si="13"/>
        <v>0</v>
      </c>
      <c r="L110" s="162">
        <f t="shared" si="14"/>
        <v>0</v>
      </c>
      <c r="M110" s="162" t="str" cm="1">
        <f t="array" ref="M110">IF(ISERROR(INDEX('Non Compliance input'!$I$5:$I$156,MATCH(1,(A110='Non Compliance input'!$A$5:$A$156)*(E110&gt;='Non Compliance input'!$D$5:$D$156)*(F110&lt;='Non Compliance input'!$E$5:$E$156)*('Non Compliance input'!$I$5:$I$156="Yes"),0))
),"","Yes")</f>
        <v/>
      </c>
      <c r="N110" s="149" t="str">
        <f>IF(VLOOKUP($A110,HourEndingOutage!$B$3:$F$746,5,0)="Outage","Outage","")</f>
        <v/>
      </c>
      <c r="O110" s="18">
        <f t="shared" si="15"/>
        <v>0</v>
      </c>
      <c r="P110" s="18" t="str">
        <f t="shared" si="16"/>
        <v/>
      </c>
      <c r="Q110" s="18">
        <f t="shared" si="17"/>
        <v>0</v>
      </c>
      <c r="R110" s="118"/>
    </row>
    <row r="111" spans="1:18" x14ac:dyDescent="0.25">
      <c r="A111" s="25">
        <f t="shared" si="18"/>
        <v>13</v>
      </c>
      <c r="B111" s="23">
        <f t="shared" si="19"/>
        <v>44562</v>
      </c>
      <c r="C111" s="24">
        <v>13</v>
      </c>
      <c r="D111" s="54" t="str">
        <f t="shared" si="11"/>
        <v>ASET</v>
      </c>
      <c r="E111" s="178"/>
      <c r="F111" s="179"/>
      <c r="G111" s="177"/>
      <c r="H111" s="177"/>
      <c r="I111" s="169">
        <f t="shared" si="12"/>
        <v>0</v>
      </c>
      <c r="J111" s="149" t="str" cm="1">
        <f t="array" ref="J111">IF(ISERROR(INDEX('Non Compliance input'!$H$5:$H$156,MATCH(1,(A111='Non Compliance input'!$A$5:$A$156)*(F111&gt;='Non Compliance input'!$D$5:$D$156)*(E111&lt;'Non Compliance input'!$E$5:$E$156)*('Non Compliance input'!$H$5:$H$156="Yes"),0))
),"","Yes")</f>
        <v/>
      </c>
      <c r="K111" s="149">
        <f t="shared" si="13"/>
        <v>0</v>
      </c>
      <c r="L111" s="162">
        <f t="shared" si="14"/>
        <v>0</v>
      </c>
      <c r="M111" s="162" t="str" cm="1">
        <f t="array" ref="M111">IF(ISERROR(INDEX('Non Compliance input'!$I$5:$I$156,MATCH(1,(A111='Non Compliance input'!$A$5:$A$156)*(E111&gt;='Non Compliance input'!$D$5:$D$156)*(F111&lt;='Non Compliance input'!$E$5:$E$156)*('Non Compliance input'!$I$5:$I$156="Yes"),0))
),"","Yes")</f>
        <v/>
      </c>
      <c r="N111" s="149" t="str">
        <f>IF(VLOOKUP($A111,HourEndingOutage!$B$3:$F$746,5,0)="Outage","Outage","")</f>
        <v/>
      </c>
      <c r="O111" s="18">
        <f t="shared" si="15"/>
        <v>0</v>
      </c>
      <c r="P111" s="18" t="str">
        <f t="shared" si="16"/>
        <v/>
      </c>
      <c r="Q111" s="18">
        <f t="shared" si="17"/>
        <v>0</v>
      </c>
      <c r="R111" s="118"/>
    </row>
    <row r="112" spans="1:18" x14ac:dyDescent="0.25">
      <c r="A112" s="25">
        <f t="shared" si="18"/>
        <v>13</v>
      </c>
      <c r="B112" s="23">
        <f t="shared" si="19"/>
        <v>44562</v>
      </c>
      <c r="C112" s="24">
        <v>13</v>
      </c>
      <c r="D112" s="54" t="str">
        <f t="shared" si="11"/>
        <v>ASET</v>
      </c>
      <c r="E112" s="178"/>
      <c r="F112" s="179"/>
      <c r="G112" s="177"/>
      <c r="H112" s="177"/>
      <c r="I112" s="169">
        <f t="shared" si="12"/>
        <v>0</v>
      </c>
      <c r="J112" s="149" t="str" cm="1">
        <f t="array" ref="J112">IF(ISERROR(INDEX('Non Compliance input'!$H$5:$H$156,MATCH(1,(A112='Non Compliance input'!$A$5:$A$156)*(F112&gt;='Non Compliance input'!$D$5:$D$156)*(E112&lt;'Non Compliance input'!$E$5:$E$156)*('Non Compliance input'!$H$5:$H$156="Yes"),0))
),"","Yes")</f>
        <v/>
      </c>
      <c r="K112" s="149">
        <f t="shared" si="13"/>
        <v>0</v>
      </c>
      <c r="L112" s="162">
        <f t="shared" si="14"/>
        <v>0</v>
      </c>
      <c r="M112" s="162" t="str" cm="1">
        <f t="array" ref="M112">IF(ISERROR(INDEX('Non Compliance input'!$I$5:$I$156,MATCH(1,(A112='Non Compliance input'!$A$5:$A$156)*(E112&gt;='Non Compliance input'!$D$5:$D$156)*(F112&lt;='Non Compliance input'!$E$5:$E$156)*('Non Compliance input'!$I$5:$I$156="Yes"),0))
),"","Yes")</f>
        <v/>
      </c>
      <c r="N112" s="149" t="str">
        <f>IF(VLOOKUP($A112,HourEndingOutage!$B$3:$F$746,5,0)="Outage","Outage","")</f>
        <v/>
      </c>
      <c r="O112" s="18">
        <f t="shared" si="15"/>
        <v>0</v>
      </c>
      <c r="P112" s="18" t="str">
        <f t="shared" si="16"/>
        <v/>
      </c>
      <c r="Q112" s="18">
        <f t="shared" si="17"/>
        <v>0</v>
      </c>
      <c r="R112" s="118"/>
    </row>
    <row r="113" spans="1:18" x14ac:dyDescent="0.25">
      <c r="A113" s="25">
        <f t="shared" si="18"/>
        <v>13</v>
      </c>
      <c r="B113" s="23">
        <f t="shared" si="19"/>
        <v>44562</v>
      </c>
      <c r="C113" s="24">
        <v>13</v>
      </c>
      <c r="D113" s="54" t="str">
        <f t="shared" si="11"/>
        <v>ASET</v>
      </c>
      <c r="E113" s="178"/>
      <c r="F113" s="179"/>
      <c r="G113" s="177"/>
      <c r="H113" s="177"/>
      <c r="I113" s="169">
        <f t="shared" si="12"/>
        <v>0</v>
      </c>
      <c r="J113" s="149" t="str" cm="1">
        <f t="array" ref="J113">IF(ISERROR(INDEX('Non Compliance input'!$H$5:$H$156,MATCH(1,(A113='Non Compliance input'!$A$5:$A$156)*(F113&gt;='Non Compliance input'!$D$5:$D$156)*(E113&lt;'Non Compliance input'!$E$5:$E$156)*('Non Compliance input'!$H$5:$H$156="Yes"),0))
),"","Yes")</f>
        <v/>
      </c>
      <c r="K113" s="149">
        <f t="shared" si="13"/>
        <v>0</v>
      </c>
      <c r="L113" s="162">
        <f t="shared" si="14"/>
        <v>0</v>
      </c>
      <c r="M113" s="162" t="str" cm="1">
        <f t="array" ref="M113">IF(ISERROR(INDEX('Non Compliance input'!$I$5:$I$156,MATCH(1,(A113='Non Compliance input'!$A$5:$A$156)*(E113&gt;='Non Compliance input'!$D$5:$D$156)*(F113&lt;='Non Compliance input'!$E$5:$E$156)*('Non Compliance input'!$I$5:$I$156="Yes"),0))
),"","Yes")</f>
        <v/>
      </c>
      <c r="N113" s="149" t="str">
        <f>IF(VLOOKUP($A113,HourEndingOutage!$B$3:$F$746,5,0)="Outage","Outage","")</f>
        <v/>
      </c>
      <c r="O113" s="18">
        <f t="shared" si="15"/>
        <v>0</v>
      </c>
      <c r="P113" s="18" t="str">
        <f t="shared" si="16"/>
        <v/>
      </c>
      <c r="Q113" s="18">
        <f t="shared" si="17"/>
        <v>0</v>
      </c>
      <c r="R113" s="118"/>
    </row>
    <row r="114" spans="1:18" x14ac:dyDescent="0.25">
      <c r="A114" s="25">
        <f t="shared" si="18"/>
        <v>13</v>
      </c>
      <c r="B114" s="23">
        <f t="shared" si="19"/>
        <v>44562</v>
      </c>
      <c r="C114" s="24">
        <v>13</v>
      </c>
      <c r="D114" s="54" t="str">
        <f t="shared" si="11"/>
        <v>ASET</v>
      </c>
      <c r="E114" s="178"/>
      <c r="F114" s="179"/>
      <c r="G114" s="177"/>
      <c r="H114" s="177"/>
      <c r="I114" s="169">
        <f t="shared" si="12"/>
        <v>0</v>
      </c>
      <c r="J114" s="149" t="str" cm="1">
        <f t="array" ref="J114">IF(ISERROR(INDEX('Non Compliance input'!$H$5:$H$156,MATCH(1,(A114='Non Compliance input'!$A$5:$A$156)*(F114&gt;='Non Compliance input'!$D$5:$D$156)*(E114&lt;'Non Compliance input'!$E$5:$E$156)*('Non Compliance input'!$H$5:$H$156="Yes"),0))
),"","Yes")</f>
        <v/>
      </c>
      <c r="K114" s="149">
        <f t="shared" si="13"/>
        <v>0</v>
      </c>
      <c r="L114" s="162">
        <f t="shared" si="14"/>
        <v>0</v>
      </c>
      <c r="M114" s="162" t="str" cm="1">
        <f t="array" ref="M114">IF(ISERROR(INDEX('Non Compliance input'!$I$5:$I$156,MATCH(1,(A114='Non Compliance input'!$A$5:$A$156)*(E114&gt;='Non Compliance input'!$D$5:$D$156)*(F114&lt;='Non Compliance input'!$E$5:$E$156)*('Non Compliance input'!$I$5:$I$156="Yes"),0))
),"","Yes")</f>
        <v/>
      </c>
      <c r="N114" s="149" t="str">
        <f>IF(VLOOKUP($A114,HourEndingOutage!$B$3:$F$746,5,0)="Outage","Outage","")</f>
        <v/>
      </c>
      <c r="O114" s="18">
        <f t="shared" si="15"/>
        <v>0</v>
      </c>
      <c r="P114" s="18" t="str">
        <f t="shared" si="16"/>
        <v/>
      </c>
      <c r="Q114" s="18">
        <f t="shared" si="17"/>
        <v>0</v>
      </c>
      <c r="R114" s="118"/>
    </row>
    <row r="115" spans="1:18" x14ac:dyDescent="0.25">
      <c r="A115" s="25">
        <f t="shared" si="18"/>
        <v>13</v>
      </c>
      <c r="B115" s="23">
        <f t="shared" si="19"/>
        <v>44562</v>
      </c>
      <c r="C115" s="24">
        <v>13</v>
      </c>
      <c r="D115" s="54" t="str">
        <f t="shared" si="11"/>
        <v>ASET</v>
      </c>
      <c r="E115" s="178"/>
      <c r="F115" s="179"/>
      <c r="G115" s="177"/>
      <c r="H115" s="177"/>
      <c r="I115" s="169">
        <f t="shared" si="12"/>
        <v>0</v>
      </c>
      <c r="J115" s="149" t="str" cm="1">
        <f t="array" ref="J115">IF(ISERROR(INDEX('Non Compliance input'!$H$5:$H$156,MATCH(1,(A115='Non Compliance input'!$A$5:$A$156)*(F115&gt;='Non Compliance input'!$D$5:$D$156)*(E115&lt;'Non Compliance input'!$E$5:$E$156)*('Non Compliance input'!$H$5:$H$156="Yes"),0))
),"","Yes")</f>
        <v/>
      </c>
      <c r="K115" s="149">
        <f t="shared" si="13"/>
        <v>0</v>
      </c>
      <c r="L115" s="162">
        <f t="shared" si="14"/>
        <v>0</v>
      </c>
      <c r="M115" s="162" t="str" cm="1">
        <f t="array" ref="M115">IF(ISERROR(INDEX('Non Compliance input'!$I$5:$I$156,MATCH(1,(A115='Non Compliance input'!$A$5:$A$156)*(E115&gt;='Non Compliance input'!$D$5:$D$156)*(F115&lt;='Non Compliance input'!$E$5:$E$156)*('Non Compliance input'!$I$5:$I$156="Yes"),0))
),"","Yes")</f>
        <v/>
      </c>
      <c r="N115" s="149" t="str">
        <f>IF(VLOOKUP($A115,HourEndingOutage!$B$3:$F$746,5,0)="Outage","Outage","")</f>
        <v/>
      </c>
      <c r="O115" s="18">
        <f t="shared" si="15"/>
        <v>0</v>
      </c>
      <c r="P115" s="18" t="str">
        <f t="shared" si="16"/>
        <v/>
      </c>
      <c r="Q115" s="18">
        <f t="shared" si="17"/>
        <v>0</v>
      </c>
      <c r="R115" s="118"/>
    </row>
    <row r="116" spans="1:18" x14ac:dyDescent="0.25">
      <c r="A116" s="25">
        <f t="shared" si="18"/>
        <v>13</v>
      </c>
      <c r="B116" s="23">
        <f t="shared" si="19"/>
        <v>44562</v>
      </c>
      <c r="C116" s="24">
        <v>13</v>
      </c>
      <c r="D116" s="54" t="str">
        <f t="shared" si="11"/>
        <v>ASET</v>
      </c>
      <c r="E116" s="178"/>
      <c r="F116" s="179"/>
      <c r="G116" s="177"/>
      <c r="H116" s="177"/>
      <c r="I116" s="169">
        <f t="shared" si="12"/>
        <v>0</v>
      </c>
      <c r="J116" s="149" t="str" cm="1">
        <f t="array" ref="J116">IF(ISERROR(INDEX('Non Compliance input'!$H$5:$H$156,MATCH(1,(A116='Non Compliance input'!$A$5:$A$156)*(F116&gt;='Non Compliance input'!$D$5:$D$156)*(E116&lt;'Non Compliance input'!$E$5:$E$156)*('Non Compliance input'!$H$5:$H$156="Yes"),0))
),"","Yes")</f>
        <v/>
      </c>
      <c r="K116" s="149">
        <f t="shared" si="13"/>
        <v>0</v>
      </c>
      <c r="L116" s="162">
        <f t="shared" si="14"/>
        <v>0</v>
      </c>
      <c r="M116" s="162" t="str" cm="1">
        <f t="array" ref="M116">IF(ISERROR(INDEX('Non Compliance input'!$I$5:$I$156,MATCH(1,(A116='Non Compliance input'!$A$5:$A$156)*(E116&gt;='Non Compliance input'!$D$5:$D$156)*(F116&lt;='Non Compliance input'!$E$5:$E$156)*('Non Compliance input'!$I$5:$I$156="Yes"),0))
),"","Yes")</f>
        <v/>
      </c>
      <c r="N116" s="149" t="str">
        <f>IF(VLOOKUP($A116,HourEndingOutage!$B$3:$F$746,5,0)="Outage","Outage","")</f>
        <v/>
      </c>
      <c r="O116" s="18">
        <f t="shared" si="15"/>
        <v>0</v>
      </c>
      <c r="P116" s="18" t="str">
        <f t="shared" si="16"/>
        <v/>
      </c>
      <c r="Q116" s="18">
        <f t="shared" si="17"/>
        <v>0</v>
      </c>
      <c r="R116" s="118"/>
    </row>
    <row r="117" spans="1:18" x14ac:dyDescent="0.25">
      <c r="A117" s="25">
        <f t="shared" si="18"/>
        <v>13</v>
      </c>
      <c r="B117" s="23">
        <f t="shared" si="19"/>
        <v>44562</v>
      </c>
      <c r="C117" s="24">
        <v>13</v>
      </c>
      <c r="D117" s="54" t="str">
        <f t="shared" si="11"/>
        <v>ASET</v>
      </c>
      <c r="E117" s="178"/>
      <c r="F117" s="179"/>
      <c r="G117" s="177"/>
      <c r="H117" s="177"/>
      <c r="I117" s="169">
        <f t="shared" si="12"/>
        <v>0</v>
      </c>
      <c r="J117" s="149" t="str" cm="1">
        <f t="array" ref="J117">IF(ISERROR(INDEX('Non Compliance input'!$H$5:$H$156,MATCH(1,(A117='Non Compliance input'!$A$5:$A$156)*(F117&gt;='Non Compliance input'!$D$5:$D$156)*(E117&lt;'Non Compliance input'!$E$5:$E$156)*('Non Compliance input'!$H$5:$H$156="Yes"),0))
),"","Yes")</f>
        <v/>
      </c>
      <c r="K117" s="149">
        <f t="shared" si="13"/>
        <v>0</v>
      </c>
      <c r="L117" s="162">
        <f t="shared" si="14"/>
        <v>0</v>
      </c>
      <c r="M117" s="162" t="str" cm="1">
        <f t="array" ref="M117">IF(ISERROR(INDEX('Non Compliance input'!$I$5:$I$156,MATCH(1,(A117='Non Compliance input'!$A$5:$A$156)*(E117&gt;='Non Compliance input'!$D$5:$D$156)*(F117&lt;='Non Compliance input'!$E$5:$E$156)*('Non Compliance input'!$I$5:$I$156="Yes"),0))
),"","Yes")</f>
        <v/>
      </c>
      <c r="N117" s="149" t="str">
        <f>IF(VLOOKUP($A117,HourEndingOutage!$B$3:$F$746,5,0)="Outage","Outage","")</f>
        <v/>
      </c>
      <c r="O117" s="18">
        <f t="shared" si="15"/>
        <v>0</v>
      </c>
      <c r="P117" s="18" t="str">
        <f t="shared" si="16"/>
        <v/>
      </c>
      <c r="Q117" s="18">
        <f t="shared" si="17"/>
        <v>0</v>
      </c>
      <c r="R117" s="118"/>
    </row>
    <row r="118" spans="1:18" x14ac:dyDescent="0.25">
      <c r="A118" s="25">
        <f t="shared" si="18"/>
        <v>13</v>
      </c>
      <c r="B118" s="23">
        <f t="shared" si="19"/>
        <v>44562</v>
      </c>
      <c r="C118" s="24">
        <v>13</v>
      </c>
      <c r="D118" s="54" t="str">
        <f t="shared" si="11"/>
        <v>ASET</v>
      </c>
      <c r="E118" s="178"/>
      <c r="F118" s="179"/>
      <c r="G118" s="177"/>
      <c r="H118" s="177"/>
      <c r="I118" s="169">
        <f t="shared" si="12"/>
        <v>0</v>
      </c>
      <c r="J118" s="149" t="str" cm="1">
        <f t="array" ref="J118">IF(ISERROR(INDEX('Non Compliance input'!$H$5:$H$156,MATCH(1,(A118='Non Compliance input'!$A$5:$A$156)*(F118&gt;='Non Compliance input'!$D$5:$D$156)*(E118&lt;'Non Compliance input'!$E$5:$E$156)*('Non Compliance input'!$H$5:$H$156="Yes"),0))
),"","Yes")</f>
        <v/>
      </c>
      <c r="K118" s="149">
        <f t="shared" si="13"/>
        <v>0</v>
      </c>
      <c r="L118" s="162">
        <f t="shared" si="14"/>
        <v>0</v>
      </c>
      <c r="M118" s="162" t="str" cm="1">
        <f t="array" ref="M118">IF(ISERROR(INDEX('Non Compliance input'!$I$5:$I$156,MATCH(1,(A118='Non Compliance input'!$A$5:$A$156)*(E118&gt;='Non Compliance input'!$D$5:$D$156)*(F118&lt;='Non Compliance input'!$E$5:$E$156)*('Non Compliance input'!$I$5:$I$156="Yes"),0))
),"","Yes")</f>
        <v/>
      </c>
      <c r="N118" s="149" t="str">
        <f>IF(VLOOKUP($A118,HourEndingOutage!$B$3:$F$746,5,0)="Outage","Outage","")</f>
        <v/>
      </c>
      <c r="O118" s="18">
        <f t="shared" si="15"/>
        <v>0</v>
      </c>
      <c r="P118" s="18" t="str">
        <f t="shared" si="16"/>
        <v/>
      </c>
      <c r="Q118" s="18">
        <f t="shared" si="17"/>
        <v>0</v>
      </c>
      <c r="R118" s="118"/>
    </row>
    <row r="119" spans="1:18" x14ac:dyDescent="0.25">
      <c r="A119" s="25">
        <f t="shared" si="18"/>
        <v>13</v>
      </c>
      <c r="B119" s="23">
        <f t="shared" si="19"/>
        <v>44562</v>
      </c>
      <c r="C119" s="24">
        <v>13</v>
      </c>
      <c r="D119" s="54" t="str">
        <f t="shared" si="11"/>
        <v>ASET</v>
      </c>
      <c r="E119" s="178"/>
      <c r="F119" s="179"/>
      <c r="G119" s="177"/>
      <c r="H119" s="177"/>
      <c r="I119" s="169">
        <f t="shared" si="12"/>
        <v>0</v>
      </c>
      <c r="J119" s="149" t="str" cm="1">
        <f t="array" ref="J119">IF(ISERROR(INDEX('Non Compliance input'!$H$5:$H$156,MATCH(1,(A119='Non Compliance input'!$A$5:$A$156)*(F119&gt;='Non Compliance input'!$D$5:$D$156)*(E119&lt;'Non Compliance input'!$E$5:$E$156)*('Non Compliance input'!$H$5:$H$156="Yes"),0))
),"","Yes")</f>
        <v/>
      </c>
      <c r="K119" s="149">
        <f t="shared" si="13"/>
        <v>0</v>
      </c>
      <c r="L119" s="162">
        <f t="shared" si="14"/>
        <v>0</v>
      </c>
      <c r="M119" s="162" t="str" cm="1">
        <f t="array" ref="M119">IF(ISERROR(INDEX('Non Compliance input'!$I$5:$I$156,MATCH(1,(A119='Non Compliance input'!$A$5:$A$156)*(E119&gt;='Non Compliance input'!$D$5:$D$156)*(F119&lt;='Non Compliance input'!$E$5:$E$156)*('Non Compliance input'!$I$5:$I$156="Yes"),0))
),"","Yes")</f>
        <v/>
      </c>
      <c r="N119" s="149" t="str">
        <f>IF(VLOOKUP($A119,HourEndingOutage!$B$3:$F$746,5,0)="Outage","Outage","")</f>
        <v/>
      </c>
      <c r="O119" s="18">
        <f t="shared" si="15"/>
        <v>0</v>
      </c>
      <c r="P119" s="18" t="str">
        <f t="shared" si="16"/>
        <v/>
      </c>
      <c r="Q119" s="18">
        <f t="shared" si="17"/>
        <v>0</v>
      </c>
      <c r="R119" s="118"/>
    </row>
    <row r="120" spans="1:18" x14ac:dyDescent="0.25">
      <c r="A120" s="25">
        <f t="shared" si="18"/>
        <v>14</v>
      </c>
      <c r="B120" s="23">
        <f t="shared" si="19"/>
        <v>44562</v>
      </c>
      <c r="C120" s="24">
        <v>14</v>
      </c>
      <c r="D120" s="54" t="str">
        <f t="shared" si="11"/>
        <v>ASET</v>
      </c>
      <c r="E120" s="178"/>
      <c r="F120" s="179"/>
      <c r="G120" s="177"/>
      <c r="H120" s="177"/>
      <c r="I120" s="169">
        <f t="shared" si="12"/>
        <v>0</v>
      </c>
      <c r="J120" s="149" t="str" cm="1">
        <f t="array" ref="J120">IF(ISERROR(INDEX('Non Compliance input'!$H$5:$H$156,MATCH(1,(A120='Non Compliance input'!$A$5:$A$156)*(F120&gt;='Non Compliance input'!$D$5:$D$156)*(E120&lt;'Non Compliance input'!$E$5:$E$156)*('Non Compliance input'!$H$5:$H$156="Yes"),0))
),"","Yes")</f>
        <v/>
      </c>
      <c r="K120" s="149">
        <f t="shared" si="13"/>
        <v>0</v>
      </c>
      <c r="L120" s="162">
        <f t="shared" si="14"/>
        <v>0</v>
      </c>
      <c r="M120" s="162" t="str" cm="1">
        <f t="array" ref="M120">IF(ISERROR(INDEX('Non Compliance input'!$I$5:$I$156,MATCH(1,(A120='Non Compliance input'!$A$5:$A$156)*(E120&gt;='Non Compliance input'!$D$5:$D$156)*(F120&lt;='Non Compliance input'!$E$5:$E$156)*('Non Compliance input'!$I$5:$I$156="Yes"),0))
),"","Yes")</f>
        <v/>
      </c>
      <c r="N120" s="149" t="str">
        <f>IF(VLOOKUP($A120,HourEndingOutage!$B$3:$F$746,5,0)="Outage","Outage","")</f>
        <v/>
      </c>
      <c r="O120" s="18">
        <f t="shared" si="15"/>
        <v>0</v>
      </c>
      <c r="P120" s="18" t="str">
        <f t="shared" si="16"/>
        <v/>
      </c>
      <c r="Q120" s="18">
        <f t="shared" si="17"/>
        <v>0</v>
      </c>
      <c r="R120" s="118"/>
    </row>
    <row r="121" spans="1:18" x14ac:dyDescent="0.25">
      <c r="A121" s="25">
        <f t="shared" si="18"/>
        <v>14</v>
      </c>
      <c r="B121" s="23">
        <f t="shared" si="19"/>
        <v>44562</v>
      </c>
      <c r="C121" s="24">
        <v>14</v>
      </c>
      <c r="D121" s="54" t="str">
        <f t="shared" si="11"/>
        <v>ASET</v>
      </c>
      <c r="E121" s="178"/>
      <c r="F121" s="179"/>
      <c r="G121" s="177"/>
      <c r="H121" s="177"/>
      <c r="I121" s="169">
        <f t="shared" si="12"/>
        <v>0</v>
      </c>
      <c r="J121" s="149" t="str" cm="1">
        <f t="array" ref="J121">IF(ISERROR(INDEX('Non Compliance input'!$H$5:$H$156,MATCH(1,(A121='Non Compliance input'!$A$5:$A$156)*(F121&gt;='Non Compliance input'!$D$5:$D$156)*(E121&lt;'Non Compliance input'!$E$5:$E$156)*('Non Compliance input'!$H$5:$H$156="Yes"),0))
),"","Yes")</f>
        <v/>
      </c>
      <c r="K121" s="149">
        <f t="shared" si="13"/>
        <v>0</v>
      </c>
      <c r="L121" s="162">
        <f t="shared" si="14"/>
        <v>0</v>
      </c>
      <c r="M121" s="162" t="str" cm="1">
        <f t="array" ref="M121">IF(ISERROR(INDEX('Non Compliance input'!$I$5:$I$156,MATCH(1,(A121='Non Compliance input'!$A$5:$A$156)*(E121&gt;='Non Compliance input'!$D$5:$D$156)*(F121&lt;='Non Compliance input'!$E$5:$E$156)*('Non Compliance input'!$I$5:$I$156="Yes"),0))
),"","Yes")</f>
        <v/>
      </c>
      <c r="N121" s="149" t="str">
        <f>IF(VLOOKUP($A121,HourEndingOutage!$B$3:$F$746,5,0)="Outage","Outage","")</f>
        <v/>
      </c>
      <c r="O121" s="18">
        <f t="shared" si="15"/>
        <v>0</v>
      </c>
      <c r="P121" s="18" t="str">
        <f t="shared" si="16"/>
        <v/>
      </c>
      <c r="Q121" s="18">
        <f t="shared" si="17"/>
        <v>0</v>
      </c>
      <c r="R121" s="118"/>
    </row>
    <row r="122" spans="1:18" x14ac:dyDescent="0.25">
      <c r="A122" s="25">
        <f t="shared" si="18"/>
        <v>14</v>
      </c>
      <c r="B122" s="23">
        <f t="shared" si="19"/>
        <v>44562</v>
      </c>
      <c r="C122" s="24">
        <v>14</v>
      </c>
      <c r="D122" s="54" t="str">
        <f t="shared" si="11"/>
        <v>ASET</v>
      </c>
      <c r="E122" s="178"/>
      <c r="F122" s="179"/>
      <c r="G122" s="177"/>
      <c r="H122" s="177"/>
      <c r="I122" s="169">
        <f t="shared" si="12"/>
        <v>0</v>
      </c>
      <c r="J122" s="149" t="str" cm="1">
        <f t="array" ref="J122">IF(ISERROR(INDEX('Non Compliance input'!$H$5:$H$156,MATCH(1,(A122='Non Compliance input'!$A$5:$A$156)*(F122&gt;='Non Compliance input'!$D$5:$D$156)*(E122&lt;'Non Compliance input'!$E$5:$E$156)*('Non Compliance input'!$H$5:$H$156="Yes"),0))
),"","Yes")</f>
        <v/>
      </c>
      <c r="K122" s="149">
        <f t="shared" si="13"/>
        <v>0</v>
      </c>
      <c r="L122" s="162">
        <f t="shared" si="14"/>
        <v>0</v>
      </c>
      <c r="M122" s="162" t="str" cm="1">
        <f t="array" ref="M122">IF(ISERROR(INDEX('Non Compliance input'!$I$5:$I$156,MATCH(1,(A122='Non Compliance input'!$A$5:$A$156)*(E122&gt;='Non Compliance input'!$D$5:$D$156)*(F122&lt;='Non Compliance input'!$E$5:$E$156)*('Non Compliance input'!$I$5:$I$156="Yes"),0))
),"","Yes")</f>
        <v/>
      </c>
      <c r="N122" s="149" t="str">
        <f>IF(VLOOKUP($A122,HourEndingOutage!$B$3:$F$746,5,0)="Outage","Outage","")</f>
        <v/>
      </c>
      <c r="O122" s="18">
        <f t="shared" si="15"/>
        <v>0</v>
      </c>
      <c r="P122" s="18" t="str">
        <f t="shared" si="16"/>
        <v/>
      </c>
      <c r="Q122" s="18">
        <f t="shared" si="17"/>
        <v>0</v>
      </c>
      <c r="R122" s="118"/>
    </row>
    <row r="123" spans="1:18" x14ac:dyDescent="0.25">
      <c r="A123" s="25">
        <f t="shared" si="18"/>
        <v>14</v>
      </c>
      <c r="B123" s="23">
        <f t="shared" si="19"/>
        <v>44562</v>
      </c>
      <c r="C123" s="24">
        <v>14</v>
      </c>
      <c r="D123" s="54" t="str">
        <f t="shared" si="11"/>
        <v>ASET</v>
      </c>
      <c r="E123" s="178"/>
      <c r="F123" s="179"/>
      <c r="G123" s="177"/>
      <c r="H123" s="177"/>
      <c r="I123" s="169">
        <f t="shared" si="12"/>
        <v>0</v>
      </c>
      <c r="J123" s="149" t="str" cm="1">
        <f t="array" ref="J123">IF(ISERROR(INDEX('Non Compliance input'!$H$5:$H$156,MATCH(1,(A123='Non Compliance input'!$A$5:$A$156)*(F123&gt;='Non Compliance input'!$D$5:$D$156)*(E123&lt;'Non Compliance input'!$E$5:$E$156)*('Non Compliance input'!$H$5:$H$156="Yes"),0))
),"","Yes")</f>
        <v/>
      </c>
      <c r="K123" s="149">
        <f t="shared" si="13"/>
        <v>0</v>
      </c>
      <c r="L123" s="162">
        <f t="shared" si="14"/>
        <v>0</v>
      </c>
      <c r="M123" s="162" t="str" cm="1">
        <f t="array" ref="M123">IF(ISERROR(INDEX('Non Compliance input'!$I$5:$I$156,MATCH(1,(A123='Non Compliance input'!$A$5:$A$156)*(E123&gt;='Non Compliance input'!$D$5:$D$156)*(F123&lt;='Non Compliance input'!$E$5:$E$156)*('Non Compliance input'!$I$5:$I$156="Yes"),0))
),"","Yes")</f>
        <v/>
      </c>
      <c r="N123" s="149" t="str">
        <f>IF(VLOOKUP($A123,HourEndingOutage!$B$3:$F$746,5,0)="Outage","Outage","")</f>
        <v/>
      </c>
      <c r="O123" s="18">
        <f t="shared" si="15"/>
        <v>0</v>
      </c>
      <c r="P123" s="18" t="str">
        <f t="shared" si="16"/>
        <v/>
      </c>
      <c r="Q123" s="18">
        <f t="shared" si="17"/>
        <v>0</v>
      </c>
      <c r="R123" s="118"/>
    </row>
    <row r="124" spans="1:18" x14ac:dyDescent="0.25">
      <c r="A124" s="25">
        <f t="shared" si="18"/>
        <v>14</v>
      </c>
      <c r="B124" s="23">
        <f t="shared" si="19"/>
        <v>44562</v>
      </c>
      <c r="C124" s="24">
        <v>14</v>
      </c>
      <c r="D124" s="54" t="str">
        <f t="shared" si="11"/>
        <v>ASET</v>
      </c>
      <c r="E124" s="178"/>
      <c r="F124" s="179"/>
      <c r="G124" s="177"/>
      <c r="H124" s="177"/>
      <c r="I124" s="169">
        <f t="shared" si="12"/>
        <v>0</v>
      </c>
      <c r="J124" s="149" t="str" cm="1">
        <f t="array" ref="J124">IF(ISERROR(INDEX('Non Compliance input'!$H$5:$H$156,MATCH(1,(A124='Non Compliance input'!$A$5:$A$156)*(F124&gt;='Non Compliance input'!$D$5:$D$156)*(E124&lt;'Non Compliance input'!$E$5:$E$156)*('Non Compliance input'!$H$5:$H$156="Yes"),0))
),"","Yes")</f>
        <v/>
      </c>
      <c r="K124" s="149">
        <f t="shared" si="13"/>
        <v>0</v>
      </c>
      <c r="L124" s="162">
        <f t="shared" si="14"/>
        <v>0</v>
      </c>
      <c r="M124" s="162" t="str" cm="1">
        <f t="array" ref="M124">IF(ISERROR(INDEX('Non Compliance input'!$I$5:$I$156,MATCH(1,(A124='Non Compliance input'!$A$5:$A$156)*(E124&gt;='Non Compliance input'!$D$5:$D$156)*(F124&lt;='Non Compliance input'!$E$5:$E$156)*('Non Compliance input'!$I$5:$I$156="Yes"),0))
),"","Yes")</f>
        <v/>
      </c>
      <c r="N124" s="149" t="str">
        <f>IF(VLOOKUP($A124,HourEndingOutage!$B$3:$F$746,5,0)="Outage","Outage","")</f>
        <v/>
      </c>
      <c r="O124" s="18">
        <f t="shared" si="15"/>
        <v>0</v>
      </c>
      <c r="P124" s="18" t="str">
        <f t="shared" si="16"/>
        <v/>
      </c>
      <c r="Q124" s="18">
        <f t="shared" si="17"/>
        <v>0</v>
      </c>
      <c r="R124" s="118"/>
    </row>
    <row r="125" spans="1:18" x14ac:dyDescent="0.25">
      <c r="A125" s="25">
        <f t="shared" si="18"/>
        <v>14</v>
      </c>
      <c r="B125" s="23">
        <f t="shared" si="19"/>
        <v>44562</v>
      </c>
      <c r="C125" s="24">
        <v>14</v>
      </c>
      <c r="D125" s="54" t="str">
        <f t="shared" si="11"/>
        <v>ASET</v>
      </c>
      <c r="E125" s="178"/>
      <c r="F125" s="179"/>
      <c r="G125" s="177"/>
      <c r="H125" s="177"/>
      <c r="I125" s="169">
        <f t="shared" si="12"/>
        <v>0</v>
      </c>
      <c r="J125" s="149" t="str" cm="1">
        <f t="array" ref="J125">IF(ISERROR(INDEX('Non Compliance input'!$H$5:$H$156,MATCH(1,(A125='Non Compliance input'!$A$5:$A$156)*(F125&gt;='Non Compliance input'!$D$5:$D$156)*(E125&lt;'Non Compliance input'!$E$5:$E$156)*('Non Compliance input'!$H$5:$H$156="Yes"),0))
),"","Yes")</f>
        <v/>
      </c>
      <c r="K125" s="149">
        <f t="shared" si="13"/>
        <v>0</v>
      </c>
      <c r="L125" s="162">
        <f t="shared" si="14"/>
        <v>0</v>
      </c>
      <c r="M125" s="162" t="str" cm="1">
        <f t="array" ref="M125">IF(ISERROR(INDEX('Non Compliance input'!$I$5:$I$156,MATCH(1,(A125='Non Compliance input'!$A$5:$A$156)*(E125&gt;='Non Compliance input'!$D$5:$D$156)*(F125&lt;='Non Compliance input'!$E$5:$E$156)*('Non Compliance input'!$I$5:$I$156="Yes"),0))
),"","Yes")</f>
        <v/>
      </c>
      <c r="N125" s="149" t="str">
        <f>IF(VLOOKUP($A125,HourEndingOutage!$B$3:$F$746,5,0)="Outage","Outage","")</f>
        <v/>
      </c>
      <c r="O125" s="18">
        <f t="shared" si="15"/>
        <v>0</v>
      </c>
      <c r="P125" s="18" t="str">
        <f t="shared" si="16"/>
        <v/>
      </c>
      <c r="Q125" s="18">
        <f t="shared" si="17"/>
        <v>0</v>
      </c>
      <c r="R125" s="118"/>
    </row>
    <row r="126" spans="1:18" x14ac:dyDescent="0.25">
      <c r="A126" s="25">
        <f t="shared" si="18"/>
        <v>14</v>
      </c>
      <c r="B126" s="23">
        <f t="shared" si="19"/>
        <v>44562</v>
      </c>
      <c r="C126" s="24">
        <v>14</v>
      </c>
      <c r="D126" s="54" t="str">
        <f t="shared" si="11"/>
        <v>ASET</v>
      </c>
      <c r="E126" s="178"/>
      <c r="F126" s="179"/>
      <c r="G126" s="177"/>
      <c r="H126" s="177"/>
      <c r="I126" s="169">
        <f t="shared" si="12"/>
        <v>0</v>
      </c>
      <c r="J126" s="149" t="str" cm="1">
        <f t="array" ref="J126">IF(ISERROR(INDEX('Non Compliance input'!$H$5:$H$156,MATCH(1,(A126='Non Compliance input'!$A$5:$A$156)*(F126&gt;='Non Compliance input'!$D$5:$D$156)*(E126&lt;'Non Compliance input'!$E$5:$E$156)*('Non Compliance input'!$H$5:$H$156="Yes"),0))
),"","Yes")</f>
        <v/>
      </c>
      <c r="K126" s="149">
        <f t="shared" si="13"/>
        <v>0</v>
      </c>
      <c r="L126" s="162">
        <f t="shared" si="14"/>
        <v>0</v>
      </c>
      <c r="M126" s="162" t="str" cm="1">
        <f t="array" ref="M126">IF(ISERROR(INDEX('Non Compliance input'!$I$5:$I$156,MATCH(1,(A126='Non Compliance input'!$A$5:$A$156)*(E126&gt;='Non Compliance input'!$D$5:$D$156)*(F126&lt;='Non Compliance input'!$E$5:$E$156)*('Non Compliance input'!$I$5:$I$156="Yes"),0))
),"","Yes")</f>
        <v/>
      </c>
      <c r="N126" s="149" t="str">
        <f>IF(VLOOKUP($A126,HourEndingOutage!$B$3:$F$746,5,0)="Outage","Outage","")</f>
        <v/>
      </c>
      <c r="O126" s="18">
        <f t="shared" si="15"/>
        <v>0</v>
      </c>
      <c r="P126" s="18" t="str">
        <f t="shared" si="16"/>
        <v/>
      </c>
      <c r="Q126" s="18">
        <f t="shared" si="17"/>
        <v>0</v>
      </c>
      <c r="R126" s="118"/>
    </row>
    <row r="127" spans="1:18" x14ac:dyDescent="0.25">
      <c r="A127" s="25">
        <f t="shared" si="18"/>
        <v>14</v>
      </c>
      <c r="B127" s="23">
        <f t="shared" si="19"/>
        <v>44562</v>
      </c>
      <c r="C127" s="24">
        <v>14</v>
      </c>
      <c r="D127" s="54" t="str">
        <f t="shared" si="11"/>
        <v>ASET</v>
      </c>
      <c r="E127" s="178"/>
      <c r="F127" s="179"/>
      <c r="G127" s="177"/>
      <c r="H127" s="177"/>
      <c r="I127" s="169">
        <f t="shared" si="12"/>
        <v>0</v>
      </c>
      <c r="J127" s="149" t="str" cm="1">
        <f t="array" ref="J127">IF(ISERROR(INDEX('Non Compliance input'!$H$5:$H$156,MATCH(1,(A127='Non Compliance input'!$A$5:$A$156)*(F127&gt;='Non Compliance input'!$D$5:$D$156)*(E127&lt;'Non Compliance input'!$E$5:$E$156)*('Non Compliance input'!$H$5:$H$156="Yes"),0))
),"","Yes")</f>
        <v/>
      </c>
      <c r="K127" s="149">
        <f t="shared" si="13"/>
        <v>0</v>
      </c>
      <c r="L127" s="162">
        <f t="shared" si="14"/>
        <v>0</v>
      </c>
      <c r="M127" s="162" t="str" cm="1">
        <f t="array" ref="M127">IF(ISERROR(INDEX('Non Compliance input'!$I$5:$I$156,MATCH(1,(A127='Non Compliance input'!$A$5:$A$156)*(E127&gt;='Non Compliance input'!$D$5:$D$156)*(F127&lt;='Non Compliance input'!$E$5:$E$156)*('Non Compliance input'!$I$5:$I$156="Yes"),0))
),"","Yes")</f>
        <v/>
      </c>
      <c r="N127" s="149" t="str">
        <f>IF(VLOOKUP($A127,HourEndingOutage!$B$3:$F$746,5,0)="Outage","Outage","")</f>
        <v/>
      </c>
      <c r="O127" s="18">
        <f t="shared" si="15"/>
        <v>0</v>
      </c>
      <c r="P127" s="18" t="str">
        <f t="shared" si="16"/>
        <v/>
      </c>
      <c r="Q127" s="18">
        <f t="shared" si="17"/>
        <v>0</v>
      </c>
      <c r="R127" s="118"/>
    </row>
    <row r="128" spans="1:18" x14ac:dyDescent="0.25">
      <c r="A128" s="25">
        <f t="shared" si="18"/>
        <v>14</v>
      </c>
      <c r="B128" s="23">
        <f t="shared" si="19"/>
        <v>44562</v>
      </c>
      <c r="C128" s="24">
        <v>14</v>
      </c>
      <c r="D128" s="54" t="str">
        <f t="shared" si="11"/>
        <v>ASET</v>
      </c>
      <c r="E128" s="178"/>
      <c r="F128" s="179"/>
      <c r="G128" s="177"/>
      <c r="H128" s="177"/>
      <c r="I128" s="169">
        <f t="shared" si="12"/>
        <v>0</v>
      </c>
      <c r="J128" s="149" t="str" cm="1">
        <f t="array" ref="J128">IF(ISERROR(INDEX('Non Compliance input'!$H$5:$H$156,MATCH(1,(A128='Non Compliance input'!$A$5:$A$156)*(F128&gt;='Non Compliance input'!$D$5:$D$156)*(E128&lt;'Non Compliance input'!$E$5:$E$156)*('Non Compliance input'!$H$5:$H$156="Yes"),0))
),"","Yes")</f>
        <v/>
      </c>
      <c r="K128" s="149">
        <f t="shared" si="13"/>
        <v>0</v>
      </c>
      <c r="L128" s="162">
        <f t="shared" si="14"/>
        <v>0</v>
      </c>
      <c r="M128" s="162" t="str" cm="1">
        <f t="array" ref="M128">IF(ISERROR(INDEX('Non Compliance input'!$I$5:$I$156,MATCH(1,(A128='Non Compliance input'!$A$5:$A$156)*(E128&gt;='Non Compliance input'!$D$5:$D$156)*(F128&lt;='Non Compliance input'!$E$5:$E$156)*('Non Compliance input'!$I$5:$I$156="Yes"),0))
),"","Yes")</f>
        <v/>
      </c>
      <c r="N128" s="149" t="str">
        <f>IF(VLOOKUP($A128,HourEndingOutage!$B$3:$F$746,5,0)="Outage","Outage","")</f>
        <v/>
      </c>
      <c r="O128" s="18">
        <f t="shared" si="15"/>
        <v>0</v>
      </c>
      <c r="P128" s="18" t="str">
        <f t="shared" si="16"/>
        <v/>
      </c>
      <c r="Q128" s="18">
        <f t="shared" si="17"/>
        <v>0</v>
      </c>
      <c r="R128" s="118"/>
    </row>
    <row r="129" spans="1:18" x14ac:dyDescent="0.25">
      <c r="A129" s="25">
        <f t="shared" si="18"/>
        <v>15</v>
      </c>
      <c r="B129" s="23">
        <f t="shared" si="19"/>
        <v>44562</v>
      </c>
      <c r="C129" s="24">
        <v>15</v>
      </c>
      <c r="D129" s="54" t="str">
        <f t="shared" si="11"/>
        <v>ASET</v>
      </c>
      <c r="E129" s="178"/>
      <c r="F129" s="179"/>
      <c r="G129" s="177"/>
      <c r="H129" s="177"/>
      <c r="I129" s="169">
        <f t="shared" si="12"/>
        <v>0</v>
      </c>
      <c r="J129" s="149" t="str" cm="1">
        <f t="array" ref="J129">IF(ISERROR(INDEX('Non Compliance input'!$H$5:$H$156,MATCH(1,(A129='Non Compliance input'!$A$5:$A$156)*(F129&gt;='Non Compliance input'!$D$5:$D$156)*(E129&lt;'Non Compliance input'!$E$5:$E$156)*('Non Compliance input'!$H$5:$H$156="Yes"),0))
),"","Yes")</f>
        <v/>
      </c>
      <c r="K129" s="149">
        <f t="shared" si="13"/>
        <v>0</v>
      </c>
      <c r="L129" s="162">
        <f t="shared" si="14"/>
        <v>0</v>
      </c>
      <c r="M129" s="162" t="str" cm="1">
        <f t="array" ref="M129">IF(ISERROR(INDEX('Non Compliance input'!$I$5:$I$156,MATCH(1,(A129='Non Compliance input'!$A$5:$A$156)*(E129&gt;='Non Compliance input'!$D$5:$D$156)*(F129&lt;='Non Compliance input'!$E$5:$E$156)*('Non Compliance input'!$I$5:$I$156="Yes"),0))
),"","Yes")</f>
        <v/>
      </c>
      <c r="N129" s="149" t="str">
        <f>IF(VLOOKUP($A129,HourEndingOutage!$B$3:$F$746,5,0)="Outage","Outage","")</f>
        <v/>
      </c>
      <c r="O129" s="18">
        <f t="shared" si="15"/>
        <v>0</v>
      </c>
      <c r="P129" s="18" t="str">
        <f t="shared" si="16"/>
        <v/>
      </c>
      <c r="Q129" s="18">
        <f t="shared" si="17"/>
        <v>0</v>
      </c>
      <c r="R129" s="118"/>
    </row>
    <row r="130" spans="1:18" x14ac:dyDescent="0.25">
      <c r="A130" s="25">
        <f t="shared" si="18"/>
        <v>15</v>
      </c>
      <c r="B130" s="23">
        <f t="shared" si="19"/>
        <v>44562</v>
      </c>
      <c r="C130" s="24">
        <v>15</v>
      </c>
      <c r="D130" s="54" t="str">
        <f t="shared" si="11"/>
        <v>ASET</v>
      </c>
      <c r="E130" s="178"/>
      <c r="F130" s="179"/>
      <c r="G130" s="177"/>
      <c r="H130" s="177"/>
      <c r="I130" s="169">
        <f t="shared" si="12"/>
        <v>0</v>
      </c>
      <c r="J130" s="149" t="str" cm="1">
        <f t="array" ref="J130">IF(ISERROR(INDEX('Non Compliance input'!$H$5:$H$156,MATCH(1,(A130='Non Compliance input'!$A$5:$A$156)*(F130&gt;='Non Compliance input'!$D$5:$D$156)*(E130&lt;'Non Compliance input'!$E$5:$E$156)*('Non Compliance input'!$H$5:$H$156="Yes"),0))
),"","Yes")</f>
        <v/>
      </c>
      <c r="K130" s="149">
        <f t="shared" si="13"/>
        <v>0</v>
      </c>
      <c r="L130" s="162">
        <f t="shared" si="14"/>
        <v>0</v>
      </c>
      <c r="M130" s="162" t="str" cm="1">
        <f t="array" ref="M130">IF(ISERROR(INDEX('Non Compliance input'!$I$5:$I$156,MATCH(1,(A130='Non Compliance input'!$A$5:$A$156)*(E130&gt;='Non Compliance input'!$D$5:$D$156)*(F130&lt;='Non Compliance input'!$E$5:$E$156)*('Non Compliance input'!$I$5:$I$156="Yes"),0))
),"","Yes")</f>
        <v/>
      </c>
      <c r="N130" s="149" t="str">
        <f>IF(VLOOKUP($A130,HourEndingOutage!$B$3:$F$746,5,0)="Outage","Outage","")</f>
        <v/>
      </c>
      <c r="O130" s="18">
        <f t="shared" si="15"/>
        <v>0</v>
      </c>
      <c r="P130" s="18" t="str">
        <f t="shared" si="16"/>
        <v/>
      </c>
      <c r="Q130" s="18">
        <f t="shared" si="17"/>
        <v>0</v>
      </c>
      <c r="R130" s="118"/>
    </row>
    <row r="131" spans="1:18" x14ac:dyDescent="0.25">
      <c r="A131" s="25">
        <f t="shared" si="18"/>
        <v>15</v>
      </c>
      <c r="B131" s="23">
        <f t="shared" si="19"/>
        <v>44562</v>
      </c>
      <c r="C131" s="24">
        <v>15</v>
      </c>
      <c r="D131" s="54" t="str">
        <f t="shared" ref="D131:D194" si="20">Unit</f>
        <v>ASET</v>
      </c>
      <c r="E131" s="178"/>
      <c r="F131" s="179"/>
      <c r="G131" s="177"/>
      <c r="H131" s="177"/>
      <c r="I131" s="169">
        <f t="shared" ref="I131:I194" si="21">IF(AND(LEN(E131)&gt;2,LEN(F131)&gt;2)=TRUE,(ROUND((F131-E131)*1440,0)),0)</f>
        <v>0</v>
      </c>
      <c r="J131" s="149" t="str" cm="1">
        <f t="array" ref="J131">IF(ISERROR(INDEX('Non Compliance input'!$H$5:$H$156,MATCH(1,(A131='Non Compliance input'!$A$5:$A$156)*(F131&gt;='Non Compliance input'!$D$5:$D$156)*(E131&lt;'Non Compliance input'!$E$5:$E$156)*('Non Compliance input'!$H$5:$H$156="Yes"),0))
),"","Yes")</f>
        <v/>
      </c>
      <c r="K131" s="149">
        <f t="shared" ref="K131:K194" si="22">IF(J131="Yes",0,MIN(H131,G131,IF(H131="",0,Contract_Volume)))</f>
        <v>0</v>
      </c>
      <c r="L131" s="162">
        <f t="shared" ref="L131:L194" si="23">IF(J131="Yes",0,(MIN(H131,G131)*(I131/60)))</f>
        <v>0</v>
      </c>
      <c r="M131" s="162" t="str" cm="1">
        <f t="array" ref="M131">IF(ISERROR(INDEX('Non Compliance input'!$I$5:$I$156,MATCH(1,(A131='Non Compliance input'!$A$5:$A$156)*(E131&gt;='Non Compliance input'!$D$5:$D$156)*(F131&lt;='Non Compliance input'!$E$5:$E$156)*('Non Compliance input'!$I$5:$I$156="Yes"),0))
),"","Yes")</f>
        <v/>
      </c>
      <c r="N131" s="149" t="str">
        <f>IF(VLOOKUP($A131,HourEndingOutage!$B$3:$F$746,5,0)="Outage","Outage","")</f>
        <v/>
      </c>
      <c r="O131" s="18">
        <f t="shared" ref="O131:O194" si="24">IF(OR(M131="Yes",N131="Outage"),0,(K131*(I131/60))*Arming)</f>
        <v>0</v>
      </c>
      <c r="P131" s="18" t="str">
        <f t="shared" ref="P131:P194" si="25">IF(ISERROR(VLOOKUP($A131,FTShour,1,0)),"","Yes")</f>
        <v/>
      </c>
      <c r="Q131" s="18">
        <f t="shared" si="17"/>
        <v>0</v>
      </c>
      <c r="R131" s="118"/>
    </row>
    <row r="132" spans="1:18" x14ac:dyDescent="0.25">
      <c r="A132" s="25">
        <f t="shared" si="18"/>
        <v>15</v>
      </c>
      <c r="B132" s="23">
        <f t="shared" si="19"/>
        <v>44562</v>
      </c>
      <c r="C132" s="24">
        <v>15</v>
      </c>
      <c r="D132" s="54" t="str">
        <f t="shared" si="20"/>
        <v>ASET</v>
      </c>
      <c r="E132" s="178"/>
      <c r="F132" s="179"/>
      <c r="G132" s="177"/>
      <c r="H132" s="177"/>
      <c r="I132" s="169">
        <f t="shared" si="21"/>
        <v>0</v>
      </c>
      <c r="J132" s="149" t="str" cm="1">
        <f t="array" ref="J132">IF(ISERROR(INDEX('Non Compliance input'!$H$5:$H$156,MATCH(1,(A132='Non Compliance input'!$A$5:$A$156)*(F132&gt;='Non Compliance input'!$D$5:$D$156)*(E132&lt;'Non Compliance input'!$E$5:$E$156)*('Non Compliance input'!$H$5:$H$156="Yes"),0))
),"","Yes")</f>
        <v/>
      </c>
      <c r="K132" s="149">
        <f t="shared" si="22"/>
        <v>0</v>
      </c>
      <c r="L132" s="162">
        <f t="shared" si="23"/>
        <v>0</v>
      </c>
      <c r="M132" s="162" t="str" cm="1">
        <f t="array" ref="M132">IF(ISERROR(INDEX('Non Compliance input'!$I$5:$I$156,MATCH(1,(A132='Non Compliance input'!$A$5:$A$156)*(E132&gt;='Non Compliance input'!$D$5:$D$156)*(F132&lt;='Non Compliance input'!$E$5:$E$156)*('Non Compliance input'!$I$5:$I$156="Yes"),0))
),"","Yes")</f>
        <v/>
      </c>
      <c r="N132" s="149" t="str">
        <f>IF(VLOOKUP($A132,HourEndingOutage!$B$3:$F$746,5,0)="Outage","Outage","")</f>
        <v/>
      </c>
      <c r="O132" s="18">
        <f t="shared" si="24"/>
        <v>0</v>
      </c>
      <c r="P132" s="18" t="str">
        <f t="shared" si="25"/>
        <v/>
      </c>
      <c r="Q132" s="18">
        <f t="shared" ref="Q132:Q195" si="26">IF(P132="Yes",-O132,0)</f>
        <v>0</v>
      </c>
      <c r="R132" s="118"/>
    </row>
    <row r="133" spans="1:18" x14ac:dyDescent="0.25">
      <c r="A133" s="25">
        <f t="shared" si="18"/>
        <v>15</v>
      </c>
      <c r="B133" s="23">
        <f t="shared" si="19"/>
        <v>44562</v>
      </c>
      <c r="C133" s="24">
        <v>15</v>
      </c>
      <c r="D133" s="54" t="str">
        <f t="shared" si="20"/>
        <v>ASET</v>
      </c>
      <c r="E133" s="178"/>
      <c r="F133" s="179"/>
      <c r="G133" s="177"/>
      <c r="H133" s="177"/>
      <c r="I133" s="169">
        <f t="shared" si="21"/>
        <v>0</v>
      </c>
      <c r="J133" s="149" t="str" cm="1">
        <f t="array" ref="J133">IF(ISERROR(INDEX('Non Compliance input'!$H$5:$H$156,MATCH(1,(A133='Non Compliance input'!$A$5:$A$156)*(F133&gt;='Non Compliance input'!$D$5:$D$156)*(E133&lt;'Non Compliance input'!$E$5:$E$156)*('Non Compliance input'!$H$5:$H$156="Yes"),0))
),"","Yes")</f>
        <v/>
      </c>
      <c r="K133" s="149">
        <f t="shared" si="22"/>
        <v>0</v>
      </c>
      <c r="L133" s="162">
        <f t="shared" si="23"/>
        <v>0</v>
      </c>
      <c r="M133" s="162" t="str" cm="1">
        <f t="array" ref="M133">IF(ISERROR(INDEX('Non Compliance input'!$I$5:$I$156,MATCH(1,(A133='Non Compliance input'!$A$5:$A$156)*(E133&gt;='Non Compliance input'!$D$5:$D$156)*(F133&lt;='Non Compliance input'!$E$5:$E$156)*('Non Compliance input'!$I$5:$I$156="Yes"),0))
),"","Yes")</f>
        <v/>
      </c>
      <c r="N133" s="149" t="str">
        <f>IF(VLOOKUP($A133,HourEndingOutage!$B$3:$F$746,5,0)="Outage","Outage","")</f>
        <v/>
      </c>
      <c r="O133" s="18">
        <f t="shared" si="24"/>
        <v>0</v>
      </c>
      <c r="P133" s="18" t="str">
        <f t="shared" si="25"/>
        <v/>
      </c>
      <c r="Q133" s="18">
        <f t="shared" si="26"/>
        <v>0</v>
      </c>
      <c r="R133" s="118"/>
    </row>
    <row r="134" spans="1:18" x14ac:dyDescent="0.25">
      <c r="A134" s="25">
        <f t="shared" si="18"/>
        <v>15</v>
      </c>
      <c r="B134" s="23">
        <f t="shared" si="19"/>
        <v>44562</v>
      </c>
      <c r="C134" s="24">
        <v>15</v>
      </c>
      <c r="D134" s="54" t="str">
        <f t="shared" si="20"/>
        <v>ASET</v>
      </c>
      <c r="E134" s="178"/>
      <c r="F134" s="179"/>
      <c r="G134" s="177"/>
      <c r="H134" s="177"/>
      <c r="I134" s="169">
        <f t="shared" si="21"/>
        <v>0</v>
      </c>
      <c r="J134" s="149" t="str" cm="1">
        <f t="array" ref="J134">IF(ISERROR(INDEX('Non Compliance input'!$H$5:$H$156,MATCH(1,(A134='Non Compliance input'!$A$5:$A$156)*(F134&gt;='Non Compliance input'!$D$5:$D$156)*(E134&lt;'Non Compliance input'!$E$5:$E$156)*('Non Compliance input'!$H$5:$H$156="Yes"),0))
),"","Yes")</f>
        <v/>
      </c>
      <c r="K134" s="149">
        <f t="shared" si="22"/>
        <v>0</v>
      </c>
      <c r="L134" s="162">
        <f t="shared" si="23"/>
        <v>0</v>
      </c>
      <c r="M134" s="162" t="str" cm="1">
        <f t="array" ref="M134">IF(ISERROR(INDEX('Non Compliance input'!$I$5:$I$156,MATCH(1,(A134='Non Compliance input'!$A$5:$A$156)*(E134&gt;='Non Compliance input'!$D$5:$D$156)*(F134&lt;='Non Compliance input'!$E$5:$E$156)*('Non Compliance input'!$I$5:$I$156="Yes"),0))
),"","Yes")</f>
        <v/>
      </c>
      <c r="N134" s="149" t="str">
        <f>IF(VLOOKUP($A134,HourEndingOutage!$B$3:$F$746,5,0)="Outage","Outage","")</f>
        <v/>
      </c>
      <c r="O134" s="18">
        <f t="shared" si="24"/>
        <v>0</v>
      </c>
      <c r="P134" s="18" t="str">
        <f t="shared" si="25"/>
        <v/>
      </c>
      <c r="Q134" s="18">
        <f t="shared" si="26"/>
        <v>0</v>
      </c>
      <c r="R134" s="118"/>
    </row>
    <row r="135" spans="1:18" x14ac:dyDescent="0.25">
      <c r="A135" s="25">
        <f t="shared" si="18"/>
        <v>15</v>
      </c>
      <c r="B135" s="23">
        <f t="shared" si="19"/>
        <v>44562</v>
      </c>
      <c r="C135" s="24">
        <v>15</v>
      </c>
      <c r="D135" s="54" t="str">
        <f t="shared" si="20"/>
        <v>ASET</v>
      </c>
      <c r="E135" s="178"/>
      <c r="F135" s="179"/>
      <c r="G135" s="177"/>
      <c r="H135" s="177"/>
      <c r="I135" s="169">
        <f t="shared" si="21"/>
        <v>0</v>
      </c>
      <c r="J135" s="149" t="str" cm="1">
        <f t="array" ref="J135">IF(ISERROR(INDEX('Non Compliance input'!$H$5:$H$156,MATCH(1,(A135='Non Compliance input'!$A$5:$A$156)*(F135&gt;='Non Compliance input'!$D$5:$D$156)*(E135&lt;'Non Compliance input'!$E$5:$E$156)*('Non Compliance input'!$H$5:$H$156="Yes"),0))
),"","Yes")</f>
        <v/>
      </c>
      <c r="K135" s="149">
        <f t="shared" si="22"/>
        <v>0</v>
      </c>
      <c r="L135" s="162">
        <f t="shared" si="23"/>
        <v>0</v>
      </c>
      <c r="M135" s="162" t="str" cm="1">
        <f t="array" ref="M135">IF(ISERROR(INDEX('Non Compliance input'!$I$5:$I$156,MATCH(1,(A135='Non Compliance input'!$A$5:$A$156)*(E135&gt;='Non Compliance input'!$D$5:$D$156)*(F135&lt;='Non Compliance input'!$E$5:$E$156)*('Non Compliance input'!$I$5:$I$156="Yes"),0))
),"","Yes")</f>
        <v/>
      </c>
      <c r="N135" s="149" t="str">
        <f>IF(VLOOKUP($A135,HourEndingOutage!$B$3:$F$746,5,0)="Outage","Outage","")</f>
        <v/>
      </c>
      <c r="O135" s="18">
        <f t="shared" si="24"/>
        <v>0</v>
      </c>
      <c r="P135" s="18" t="str">
        <f t="shared" si="25"/>
        <v/>
      </c>
      <c r="Q135" s="18">
        <f t="shared" si="26"/>
        <v>0</v>
      </c>
      <c r="R135" s="118"/>
    </row>
    <row r="136" spans="1:18" x14ac:dyDescent="0.25">
      <c r="A136" s="25">
        <f t="shared" si="18"/>
        <v>15</v>
      </c>
      <c r="B136" s="23">
        <f t="shared" si="19"/>
        <v>44562</v>
      </c>
      <c r="C136" s="24">
        <v>15</v>
      </c>
      <c r="D136" s="54" t="str">
        <f t="shared" si="20"/>
        <v>ASET</v>
      </c>
      <c r="E136" s="178"/>
      <c r="F136" s="179"/>
      <c r="G136" s="177"/>
      <c r="H136" s="177"/>
      <c r="I136" s="169">
        <f t="shared" si="21"/>
        <v>0</v>
      </c>
      <c r="J136" s="149" t="str" cm="1">
        <f t="array" ref="J136">IF(ISERROR(INDEX('Non Compliance input'!$H$5:$H$156,MATCH(1,(A136='Non Compliance input'!$A$5:$A$156)*(F136&gt;='Non Compliance input'!$D$5:$D$156)*(E136&lt;'Non Compliance input'!$E$5:$E$156)*('Non Compliance input'!$H$5:$H$156="Yes"),0))
),"","Yes")</f>
        <v/>
      </c>
      <c r="K136" s="149">
        <f t="shared" si="22"/>
        <v>0</v>
      </c>
      <c r="L136" s="162">
        <f t="shared" si="23"/>
        <v>0</v>
      </c>
      <c r="M136" s="162" t="str" cm="1">
        <f t="array" ref="M136">IF(ISERROR(INDEX('Non Compliance input'!$I$5:$I$156,MATCH(1,(A136='Non Compliance input'!$A$5:$A$156)*(E136&gt;='Non Compliance input'!$D$5:$D$156)*(F136&lt;='Non Compliance input'!$E$5:$E$156)*('Non Compliance input'!$I$5:$I$156="Yes"),0))
),"","Yes")</f>
        <v/>
      </c>
      <c r="N136" s="149" t="str">
        <f>IF(VLOOKUP($A136,HourEndingOutage!$B$3:$F$746,5,0)="Outage","Outage","")</f>
        <v/>
      </c>
      <c r="O136" s="18">
        <f t="shared" si="24"/>
        <v>0</v>
      </c>
      <c r="P136" s="18" t="str">
        <f t="shared" si="25"/>
        <v/>
      </c>
      <c r="Q136" s="18">
        <f t="shared" si="26"/>
        <v>0</v>
      </c>
      <c r="R136" s="118"/>
    </row>
    <row r="137" spans="1:18" x14ac:dyDescent="0.25">
      <c r="A137" s="25">
        <f t="shared" si="18"/>
        <v>15</v>
      </c>
      <c r="B137" s="23">
        <f t="shared" si="19"/>
        <v>44562</v>
      </c>
      <c r="C137" s="24">
        <v>15</v>
      </c>
      <c r="D137" s="54" t="str">
        <f t="shared" si="20"/>
        <v>ASET</v>
      </c>
      <c r="E137" s="178"/>
      <c r="F137" s="179"/>
      <c r="G137" s="177"/>
      <c r="H137" s="177"/>
      <c r="I137" s="169">
        <f t="shared" si="21"/>
        <v>0</v>
      </c>
      <c r="J137" s="149" t="str" cm="1">
        <f t="array" ref="J137">IF(ISERROR(INDEX('Non Compliance input'!$H$5:$H$156,MATCH(1,(A137='Non Compliance input'!$A$5:$A$156)*(F137&gt;='Non Compliance input'!$D$5:$D$156)*(E137&lt;'Non Compliance input'!$E$5:$E$156)*('Non Compliance input'!$H$5:$H$156="Yes"),0))
),"","Yes")</f>
        <v/>
      </c>
      <c r="K137" s="149">
        <f t="shared" si="22"/>
        <v>0</v>
      </c>
      <c r="L137" s="162">
        <f t="shared" si="23"/>
        <v>0</v>
      </c>
      <c r="M137" s="162" t="str" cm="1">
        <f t="array" ref="M137">IF(ISERROR(INDEX('Non Compliance input'!$I$5:$I$156,MATCH(1,(A137='Non Compliance input'!$A$5:$A$156)*(E137&gt;='Non Compliance input'!$D$5:$D$156)*(F137&lt;='Non Compliance input'!$E$5:$E$156)*('Non Compliance input'!$I$5:$I$156="Yes"),0))
),"","Yes")</f>
        <v/>
      </c>
      <c r="N137" s="149" t="str">
        <f>IF(VLOOKUP($A137,HourEndingOutage!$B$3:$F$746,5,0)="Outage","Outage","")</f>
        <v/>
      </c>
      <c r="O137" s="18">
        <f t="shared" si="24"/>
        <v>0</v>
      </c>
      <c r="P137" s="18" t="str">
        <f t="shared" si="25"/>
        <v/>
      </c>
      <c r="Q137" s="18">
        <f t="shared" si="26"/>
        <v>0</v>
      </c>
      <c r="R137" s="118"/>
    </row>
    <row r="138" spans="1:18" x14ac:dyDescent="0.25">
      <c r="A138" s="25">
        <f t="shared" si="18"/>
        <v>16</v>
      </c>
      <c r="B138" s="23">
        <f t="shared" si="19"/>
        <v>44562</v>
      </c>
      <c r="C138" s="24">
        <v>16</v>
      </c>
      <c r="D138" s="54" t="str">
        <f t="shared" si="20"/>
        <v>ASET</v>
      </c>
      <c r="E138" s="178"/>
      <c r="F138" s="179"/>
      <c r="G138" s="177"/>
      <c r="H138" s="177"/>
      <c r="I138" s="169">
        <f t="shared" si="21"/>
        <v>0</v>
      </c>
      <c r="J138" s="149" t="str" cm="1">
        <f t="array" ref="J138">IF(ISERROR(INDEX('Non Compliance input'!$H$5:$H$156,MATCH(1,(A138='Non Compliance input'!$A$5:$A$156)*(F138&gt;='Non Compliance input'!$D$5:$D$156)*(E138&lt;'Non Compliance input'!$E$5:$E$156)*('Non Compliance input'!$H$5:$H$156="Yes"),0))
),"","Yes")</f>
        <v/>
      </c>
      <c r="K138" s="149">
        <f t="shared" si="22"/>
        <v>0</v>
      </c>
      <c r="L138" s="162">
        <f t="shared" si="23"/>
        <v>0</v>
      </c>
      <c r="M138" s="162" t="str" cm="1">
        <f t="array" ref="M138">IF(ISERROR(INDEX('Non Compliance input'!$I$5:$I$156,MATCH(1,(A138='Non Compliance input'!$A$5:$A$156)*(E138&gt;='Non Compliance input'!$D$5:$D$156)*(F138&lt;='Non Compliance input'!$E$5:$E$156)*('Non Compliance input'!$I$5:$I$156="Yes"),0))
),"","Yes")</f>
        <v/>
      </c>
      <c r="N138" s="149" t="str">
        <f>IF(VLOOKUP($A138,HourEndingOutage!$B$3:$F$746,5,0)="Outage","Outage","")</f>
        <v/>
      </c>
      <c r="O138" s="18">
        <f t="shared" si="24"/>
        <v>0</v>
      </c>
      <c r="P138" s="18" t="str">
        <f t="shared" si="25"/>
        <v/>
      </c>
      <c r="Q138" s="18">
        <f t="shared" si="26"/>
        <v>0</v>
      </c>
      <c r="R138" s="118"/>
    </row>
    <row r="139" spans="1:18" x14ac:dyDescent="0.25">
      <c r="A139" s="25">
        <f t="shared" si="18"/>
        <v>16</v>
      </c>
      <c r="B139" s="23">
        <f t="shared" si="19"/>
        <v>44562</v>
      </c>
      <c r="C139" s="24">
        <v>16</v>
      </c>
      <c r="D139" s="54" t="str">
        <f t="shared" si="20"/>
        <v>ASET</v>
      </c>
      <c r="E139" s="178"/>
      <c r="F139" s="179"/>
      <c r="G139" s="177"/>
      <c r="H139" s="177"/>
      <c r="I139" s="169">
        <f t="shared" si="21"/>
        <v>0</v>
      </c>
      <c r="J139" s="149" t="str" cm="1">
        <f t="array" ref="J139">IF(ISERROR(INDEX('Non Compliance input'!$H$5:$H$156,MATCH(1,(A139='Non Compliance input'!$A$5:$A$156)*(F139&gt;='Non Compliance input'!$D$5:$D$156)*(E139&lt;'Non Compliance input'!$E$5:$E$156)*('Non Compliance input'!$H$5:$H$156="Yes"),0))
),"","Yes")</f>
        <v/>
      </c>
      <c r="K139" s="149">
        <f t="shared" si="22"/>
        <v>0</v>
      </c>
      <c r="L139" s="162">
        <f t="shared" si="23"/>
        <v>0</v>
      </c>
      <c r="M139" s="162" t="str" cm="1">
        <f t="array" ref="M139">IF(ISERROR(INDEX('Non Compliance input'!$I$5:$I$156,MATCH(1,(A139='Non Compliance input'!$A$5:$A$156)*(E139&gt;='Non Compliance input'!$D$5:$D$156)*(F139&lt;='Non Compliance input'!$E$5:$E$156)*('Non Compliance input'!$I$5:$I$156="Yes"),0))
),"","Yes")</f>
        <v/>
      </c>
      <c r="N139" s="149" t="str">
        <f>IF(VLOOKUP($A139,HourEndingOutage!$B$3:$F$746,5,0)="Outage","Outage","")</f>
        <v/>
      </c>
      <c r="O139" s="18">
        <f t="shared" si="24"/>
        <v>0</v>
      </c>
      <c r="P139" s="18" t="str">
        <f t="shared" si="25"/>
        <v/>
      </c>
      <c r="Q139" s="18">
        <f t="shared" si="26"/>
        <v>0</v>
      </c>
      <c r="R139" s="118"/>
    </row>
    <row r="140" spans="1:18" x14ac:dyDescent="0.25">
      <c r="A140" s="25">
        <f t="shared" si="18"/>
        <v>16</v>
      </c>
      <c r="B140" s="23">
        <f t="shared" si="19"/>
        <v>44562</v>
      </c>
      <c r="C140" s="24">
        <v>16</v>
      </c>
      <c r="D140" s="54" t="str">
        <f t="shared" si="20"/>
        <v>ASET</v>
      </c>
      <c r="E140" s="178"/>
      <c r="F140" s="179"/>
      <c r="G140" s="177"/>
      <c r="H140" s="177"/>
      <c r="I140" s="169">
        <f t="shared" si="21"/>
        <v>0</v>
      </c>
      <c r="J140" s="149" t="str" cm="1">
        <f t="array" ref="J140">IF(ISERROR(INDEX('Non Compliance input'!$H$5:$H$156,MATCH(1,(A140='Non Compliance input'!$A$5:$A$156)*(F140&gt;='Non Compliance input'!$D$5:$D$156)*(E140&lt;'Non Compliance input'!$E$5:$E$156)*('Non Compliance input'!$H$5:$H$156="Yes"),0))
),"","Yes")</f>
        <v/>
      </c>
      <c r="K140" s="149">
        <f t="shared" si="22"/>
        <v>0</v>
      </c>
      <c r="L140" s="162">
        <f t="shared" si="23"/>
        <v>0</v>
      </c>
      <c r="M140" s="162" t="str" cm="1">
        <f t="array" ref="M140">IF(ISERROR(INDEX('Non Compliance input'!$I$5:$I$156,MATCH(1,(A140='Non Compliance input'!$A$5:$A$156)*(E140&gt;='Non Compliance input'!$D$5:$D$156)*(F140&lt;='Non Compliance input'!$E$5:$E$156)*('Non Compliance input'!$I$5:$I$156="Yes"),0))
),"","Yes")</f>
        <v/>
      </c>
      <c r="N140" s="149" t="str">
        <f>IF(VLOOKUP($A140,HourEndingOutage!$B$3:$F$746,5,0)="Outage","Outage","")</f>
        <v/>
      </c>
      <c r="O140" s="18">
        <f t="shared" si="24"/>
        <v>0</v>
      </c>
      <c r="P140" s="18" t="str">
        <f t="shared" si="25"/>
        <v/>
      </c>
      <c r="Q140" s="18">
        <f t="shared" si="26"/>
        <v>0</v>
      </c>
      <c r="R140" s="118"/>
    </row>
    <row r="141" spans="1:18" x14ac:dyDescent="0.25">
      <c r="A141" s="25">
        <f t="shared" si="18"/>
        <v>16</v>
      </c>
      <c r="B141" s="23">
        <f t="shared" si="19"/>
        <v>44562</v>
      </c>
      <c r="C141" s="24">
        <v>16</v>
      </c>
      <c r="D141" s="54" t="str">
        <f t="shared" si="20"/>
        <v>ASET</v>
      </c>
      <c r="E141" s="178"/>
      <c r="F141" s="179"/>
      <c r="G141" s="177"/>
      <c r="H141" s="177"/>
      <c r="I141" s="169">
        <f t="shared" si="21"/>
        <v>0</v>
      </c>
      <c r="J141" s="149" t="str" cm="1">
        <f t="array" ref="J141">IF(ISERROR(INDEX('Non Compliance input'!$H$5:$H$156,MATCH(1,(A141='Non Compliance input'!$A$5:$A$156)*(F141&gt;='Non Compliance input'!$D$5:$D$156)*(E141&lt;'Non Compliance input'!$E$5:$E$156)*('Non Compliance input'!$H$5:$H$156="Yes"),0))
),"","Yes")</f>
        <v/>
      </c>
      <c r="K141" s="149">
        <f t="shared" si="22"/>
        <v>0</v>
      </c>
      <c r="L141" s="162">
        <f t="shared" si="23"/>
        <v>0</v>
      </c>
      <c r="M141" s="162" t="str" cm="1">
        <f t="array" ref="M141">IF(ISERROR(INDEX('Non Compliance input'!$I$5:$I$156,MATCH(1,(A141='Non Compliance input'!$A$5:$A$156)*(E141&gt;='Non Compliance input'!$D$5:$D$156)*(F141&lt;='Non Compliance input'!$E$5:$E$156)*('Non Compliance input'!$I$5:$I$156="Yes"),0))
),"","Yes")</f>
        <v/>
      </c>
      <c r="N141" s="149" t="str">
        <f>IF(VLOOKUP($A141,HourEndingOutage!$B$3:$F$746,5,0)="Outage","Outage","")</f>
        <v/>
      </c>
      <c r="O141" s="18">
        <f t="shared" si="24"/>
        <v>0</v>
      </c>
      <c r="P141" s="18" t="str">
        <f t="shared" si="25"/>
        <v/>
      </c>
      <c r="Q141" s="18">
        <f t="shared" si="26"/>
        <v>0</v>
      </c>
      <c r="R141" s="118"/>
    </row>
    <row r="142" spans="1:18" x14ac:dyDescent="0.25">
      <c r="A142" s="25">
        <f t="shared" si="18"/>
        <v>16</v>
      </c>
      <c r="B142" s="23">
        <f t="shared" si="19"/>
        <v>44562</v>
      </c>
      <c r="C142" s="24">
        <v>16</v>
      </c>
      <c r="D142" s="54" t="str">
        <f t="shared" si="20"/>
        <v>ASET</v>
      </c>
      <c r="E142" s="178"/>
      <c r="F142" s="179"/>
      <c r="G142" s="177"/>
      <c r="H142" s="177"/>
      <c r="I142" s="169">
        <f t="shared" si="21"/>
        <v>0</v>
      </c>
      <c r="J142" s="149" t="str" cm="1">
        <f t="array" ref="J142">IF(ISERROR(INDEX('Non Compliance input'!$H$5:$H$156,MATCH(1,(A142='Non Compliance input'!$A$5:$A$156)*(F142&gt;='Non Compliance input'!$D$5:$D$156)*(E142&lt;'Non Compliance input'!$E$5:$E$156)*('Non Compliance input'!$H$5:$H$156="Yes"),0))
),"","Yes")</f>
        <v/>
      </c>
      <c r="K142" s="149">
        <f t="shared" si="22"/>
        <v>0</v>
      </c>
      <c r="L142" s="162">
        <f t="shared" si="23"/>
        <v>0</v>
      </c>
      <c r="M142" s="162" t="str" cm="1">
        <f t="array" ref="M142">IF(ISERROR(INDEX('Non Compliance input'!$I$5:$I$156,MATCH(1,(A142='Non Compliance input'!$A$5:$A$156)*(E142&gt;='Non Compliance input'!$D$5:$D$156)*(F142&lt;='Non Compliance input'!$E$5:$E$156)*('Non Compliance input'!$I$5:$I$156="Yes"),0))
),"","Yes")</f>
        <v/>
      </c>
      <c r="N142" s="149" t="str">
        <f>IF(VLOOKUP($A142,HourEndingOutage!$B$3:$F$746,5,0)="Outage","Outage","")</f>
        <v/>
      </c>
      <c r="O142" s="18">
        <f t="shared" si="24"/>
        <v>0</v>
      </c>
      <c r="P142" s="18" t="str">
        <f t="shared" si="25"/>
        <v/>
      </c>
      <c r="Q142" s="18">
        <f t="shared" si="26"/>
        <v>0</v>
      </c>
      <c r="R142" s="118"/>
    </row>
    <row r="143" spans="1:18" x14ac:dyDescent="0.25">
      <c r="A143" s="25">
        <f t="shared" si="18"/>
        <v>16</v>
      </c>
      <c r="B143" s="23">
        <f t="shared" si="19"/>
        <v>44562</v>
      </c>
      <c r="C143" s="24">
        <v>16</v>
      </c>
      <c r="D143" s="54" t="str">
        <f t="shared" si="20"/>
        <v>ASET</v>
      </c>
      <c r="E143" s="178"/>
      <c r="F143" s="179"/>
      <c r="G143" s="177"/>
      <c r="H143" s="177"/>
      <c r="I143" s="169">
        <f t="shared" si="21"/>
        <v>0</v>
      </c>
      <c r="J143" s="149" t="str" cm="1">
        <f t="array" ref="J143">IF(ISERROR(INDEX('Non Compliance input'!$H$5:$H$156,MATCH(1,(A143='Non Compliance input'!$A$5:$A$156)*(F143&gt;='Non Compliance input'!$D$5:$D$156)*(E143&lt;'Non Compliance input'!$E$5:$E$156)*('Non Compliance input'!$H$5:$H$156="Yes"),0))
),"","Yes")</f>
        <v/>
      </c>
      <c r="K143" s="149">
        <f t="shared" si="22"/>
        <v>0</v>
      </c>
      <c r="L143" s="162">
        <f t="shared" si="23"/>
        <v>0</v>
      </c>
      <c r="M143" s="162" t="str" cm="1">
        <f t="array" ref="M143">IF(ISERROR(INDEX('Non Compliance input'!$I$5:$I$156,MATCH(1,(A143='Non Compliance input'!$A$5:$A$156)*(E143&gt;='Non Compliance input'!$D$5:$D$156)*(F143&lt;='Non Compliance input'!$E$5:$E$156)*('Non Compliance input'!$I$5:$I$156="Yes"),0))
),"","Yes")</f>
        <v/>
      </c>
      <c r="N143" s="149" t="str">
        <f>IF(VLOOKUP($A143,HourEndingOutage!$B$3:$F$746,5,0)="Outage","Outage","")</f>
        <v/>
      </c>
      <c r="O143" s="18">
        <f t="shared" si="24"/>
        <v>0</v>
      </c>
      <c r="P143" s="18" t="str">
        <f t="shared" si="25"/>
        <v/>
      </c>
      <c r="Q143" s="18">
        <f t="shared" si="26"/>
        <v>0</v>
      </c>
      <c r="R143" s="118"/>
    </row>
    <row r="144" spans="1:18" x14ac:dyDescent="0.25">
      <c r="A144" s="25">
        <f t="shared" si="18"/>
        <v>16</v>
      </c>
      <c r="B144" s="23">
        <f t="shared" si="19"/>
        <v>44562</v>
      </c>
      <c r="C144" s="24">
        <v>16</v>
      </c>
      <c r="D144" s="54" t="str">
        <f t="shared" si="20"/>
        <v>ASET</v>
      </c>
      <c r="E144" s="178"/>
      <c r="F144" s="179"/>
      <c r="G144" s="177"/>
      <c r="H144" s="177"/>
      <c r="I144" s="169">
        <f t="shared" si="21"/>
        <v>0</v>
      </c>
      <c r="J144" s="149" t="str" cm="1">
        <f t="array" ref="J144">IF(ISERROR(INDEX('Non Compliance input'!$H$5:$H$156,MATCH(1,(A144='Non Compliance input'!$A$5:$A$156)*(F144&gt;='Non Compliance input'!$D$5:$D$156)*(E144&lt;'Non Compliance input'!$E$5:$E$156)*('Non Compliance input'!$H$5:$H$156="Yes"),0))
),"","Yes")</f>
        <v/>
      </c>
      <c r="K144" s="149">
        <f t="shared" si="22"/>
        <v>0</v>
      </c>
      <c r="L144" s="162">
        <f t="shared" si="23"/>
        <v>0</v>
      </c>
      <c r="M144" s="162" t="str" cm="1">
        <f t="array" ref="M144">IF(ISERROR(INDEX('Non Compliance input'!$I$5:$I$156,MATCH(1,(A144='Non Compliance input'!$A$5:$A$156)*(E144&gt;='Non Compliance input'!$D$5:$D$156)*(F144&lt;='Non Compliance input'!$E$5:$E$156)*('Non Compliance input'!$I$5:$I$156="Yes"),0))
),"","Yes")</f>
        <v/>
      </c>
      <c r="N144" s="149" t="str">
        <f>IF(VLOOKUP($A144,HourEndingOutage!$B$3:$F$746,5,0)="Outage","Outage","")</f>
        <v/>
      </c>
      <c r="O144" s="18">
        <f t="shared" si="24"/>
        <v>0</v>
      </c>
      <c r="P144" s="18" t="str">
        <f t="shared" si="25"/>
        <v/>
      </c>
      <c r="Q144" s="18">
        <f t="shared" si="26"/>
        <v>0</v>
      </c>
      <c r="R144" s="118"/>
    </row>
    <row r="145" spans="1:18" x14ac:dyDescent="0.25">
      <c r="A145" s="25">
        <f t="shared" si="18"/>
        <v>16</v>
      </c>
      <c r="B145" s="23">
        <f t="shared" si="19"/>
        <v>44562</v>
      </c>
      <c r="C145" s="24">
        <v>16</v>
      </c>
      <c r="D145" s="54" t="str">
        <f t="shared" si="20"/>
        <v>ASET</v>
      </c>
      <c r="E145" s="178"/>
      <c r="F145" s="179"/>
      <c r="G145" s="177"/>
      <c r="H145" s="177"/>
      <c r="I145" s="169">
        <f t="shared" si="21"/>
        <v>0</v>
      </c>
      <c r="J145" s="149" t="str" cm="1">
        <f t="array" ref="J145">IF(ISERROR(INDEX('Non Compliance input'!$H$5:$H$156,MATCH(1,(A145='Non Compliance input'!$A$5:$A$156)*(F145&gt;='Non Compliance input'!$D$5:$D$156)*(E145&lt;'Non Compliance input'!$E$5:$E$156)*('Non Compliance input'!$H$5:$H$156="Yes"),0))
),"","Yes")</f>
        <v/>
      </c>
      <c r="K145" s="149">
        <f t="shared" si="22"/>
        <v>0</v>
      </c>
      <c r="L145" s="162">
        <f t="shared" si="23"/>
        <v>0</v>
      </c>
      <c r="M145" s="162" t="str" cm="1">
        <f t="array" ref="M145">IF(ISERROR(INDEX('Non Compliance input'!$I$5:$I$156,MATCH(1,(A145='Non Compliance input'!$A$5:$A$156)*(E145&gt;='Non Compliance input'!$D$5:$D$156)*(F145&lt;='Non Compliance input'!$E$5:$E$156)*('Non Compliance input'!$I$5:$I$156="Yes"),0))
),"","Yes")</f>
        <v/>
      </c>
      <c r="N145" s="149" t="str">
        <f>IF(VLOOKUP($A145,HourEndingOutage!$B$3:$F$746,5,0)="Outage","Outage","")</f>
        <v/>
      </c>
      <c r="O145" s="18">
        <f t="shared" si="24"/>
        <v>0</v>
      </c>
      <c r="P145" s="18" t="str">
        <f t="shared" si="25"/>
        <v/>
      </c>
      <c r="Q145" s="18">
        <f t="shared" si="26"/>
        <v>0</v>
      </c>
      <c r="R145" s="118"/>
    </row>
    <row r="146" spans="1:18" x14ac:dyDescent="0.25">
      <c r="A146" s="25">
        <f t="shared" si="18"/>
        <v>16</v>
      </c>
      <c r="B146" s="23">
        <f t="shared" si="19"/>
        <v>44562</v>
      </c>
      <c r="C146" s="24">
        <v>16</v>
      </c>
      <c r="D146" s="54" t="str">
        <f t="shared" si="20"/>
        <v>ASET</v>
      </c>
      <c r="E146" s="178"/>
      <c r="F146" s="179"/>
      <c r="G146" s="177"/>
      <c r="H146" s="177"/>
      <c r="I146" s="169">
        <f t="shared" si="21"/>
        <v>0</v>
      </c>
      <c r="J146" s="149" t="str" cm="1">
        <f t="array" ref="J146">IF(ISERROR(INDEX('Non Compliance input'!$H$5:$H$156,MATCH(1,(A146='Non Compliance input'!$A$5:$A$156)*(F146&gt;='Non Compliance input'!$D$5:$D$156)*(E146&lt;'Non Compliance input'!$E$5:$E$156)*('Non Compliance input'!$H$5:$H$156="Yes"),0))
),"","Yes")</f>
        <v/>
      </c>
      <c r="K146" s="149">
        <f t="shared" si="22"/>
        <v>0</v>
      </c>
      <c r="L146" s="162">
        <f t="shared" si="23"/>
        <v>0</v>
      </c>
      <c r="M146" s="162" t="str" cm="1">
        <f t="array" ref="M146">IF(ISERROR(INDEX('Non Compliance input'!$I$5:$I$156,MATCH(1,(A146='Non Compliance input'!$A$5:$A$156)*(E146&gt;='Non Compliance input'!$D$5:$D$156)*(F146&lt;='Non Compliance input'!$E$5:$E$156)*('Non Compliance input'!$I$5:$I$156="Yes"),0))
),"","Yes")</f>
        <v/>
      </c>
      <c r="N146" s="149" t="str">
        <f>IF(VLOOKUP($A146,HourEndingOutage!$B$3:$F$746,5,0)="Outage","Outage","")</f>
        <v/>
      </c>
      <c r="O146" s="18">
        <f t="shared" si="24"/>
        <v>0</v>
      </c>
      <c r="P146" s="18" t="str">
        <f t="shared" si="25"/>
        <v/>
      </c>
      <c r="Q146" s="18">
        <f t="shared" si="26"/>
        <v>0</v>
      </c>
      <c r="R146" s="118"/>
    </row>
    <row r="147" spans="1:18" x14ac:dyDescent="0.25">
      <c r="A147" s="25">
        <f t="shared" si="18"/>
        <v>17</v>
      </c>
      <c r="B147" s="23">
        <f t="shared" si="19"/>
        <v>44562</v>
      </c>
      <c r="C147" s="24">
        <v>17</v>
      </c>
      <c r="D147" s="54" t="str">
        <f t="shared" si="20"/>
        <v>ASET</v>
      </c>
      <c r="E147" s="178"/>
      <c r="F147" s="179"/>
      <c r="G147" s="177"/>
      <c r="H147" s="177"/>
      <c r="I147" s="169">
        <f t="shared" si="21"/>
        <v>0</v>
      </c>
      <c r="J147" s="149" t="str" cm="1">
        <f t="array" ref="J147">IF(ISERROR(INDEX('Non Compliance input'!$H$5:$H$156,MATCH(1,(A147='Non Compliance input'!$A$5:$A$156)*(F147&gt;='Non Compliance input'!$D$5:$D$156)*(E147&lt;'Non Compliance input'!$E$5:$E$156)*('Non Compliance input'!$H$5:$H$156="Yes"),0))
),"","Yes")</f>
        <v/>
      </c>
      <c r="K147" s="149">
        <f t="shared" si="22"/>
        <v>0</v>
      </c>
      <c r="L147" s="162">
        <f t="shared" si="23"/>
        <v>0</v>
      </c>
      <c r="M147" s="162" t="str" cm="1">
        <f t="array" ref="M147">IF(ISERROR(INDEX('Non Compliance input'!$I$5:$I$156,MATCH(1,(A147='Non Compliance input'!$A$5:$A$156)*(E147&gt;='Non Compliance input'!$D$5:$D$156)*(F147&lt;='Non Compliance input'!$E$5:$E$156)*('Non Compliance input'!$I$5:$I$156="Yes"),0))
),"","Yes")</f>
        <v/>
      </c>
      <c r="N147" s="149" t="str">
        <f>IF(VLOOKUP($A147,HourEndingOutage!$B$3:$F$746,5,0)="Outage","Outage","")</f>
        <v/>
      </c>
      <c r="O147" s="18">
        <f t="shared" si="24"/>
        <v>0</v>
      </c>
      <c r="P147" s="18" t="str">
        <f t="shared" si="25"/>
        <v/>
      </c>
      <c r="Q147" s="18">
        <f t="shared" si="26"/>
        <v>0</v>
      </c>
      <c r="R147" s="118"/>
    </row>
    <row r="148" spans="1:18" x14ac:dyDescent="0.25">
      <c r="A148" s="25">
        <f t="shared" si="18"/>
        <v>17</v>
      </c>
      <c r="B148" s="23">
        <f t="shared" si="19"/>
        <v>44562</v>
      </c>
      <c r="C148" s="24">
        <v>17</v>
      </c>
      <c r="D148" s="54" t="str">
        <f t="shared" si="20"/>
        <v>ASET</v>
      </c>
      <c r="E148" s="178"/>
      <c r="F148" s="179"/>
      <c r="G148" s="177"/>
      <c r="H148" s="177"/>
      <c r="I148" s="169">
        <f t="shared" si="21"/>
        <v>0</v>
      </c>
      <c r="J148" s="149" t="str" cm="1">
        <f t="array" ref="J148">IF(ISERROR(INDEX('Non Compliance input'!$H$5:$H$156,MATCH(1,(A148='Non Compliance input'!$A$5:$A$156)*(F148&gt;='Non Compliance input'!$D$5:$D$156)*(E148&lt;'Non Compliance input'!$E$5:$E$156)*('Non Compliance input'!$H$5:$H$156="Yes"),0))
),"","Yes")</f>
        <v/>
      </c>
      <c r="K148" s="149">
        <f t="shared" si="22"/>
        <v>0</v>
      </c>
      <c r="L148" s="162">
        <f t="shared" si="23"/>
        <v>0</v>
      </c>
      <c r="M148" s="162" t="str" cm="1">
        <f t="array" ref="M148">IF(ISERROR(INDEX('Non Compliance input'!$I$5:$I$156,MATCH(1,(A148='Non Compliance input'!$A$5:$A$156)*(E148&gt;='Non Compliance input'!$D$5:$D$156)*(F148&lt;='Non Compliance input'!$E$5:$E$156)*('Non Compliance input'!$I$5:$I$156="Yes"),0))
),"","Yes")</f>
        <v/>
      </c>
      <c r="N148" s="149" t="str">
        <f>IF(VLOOKUP($A148,HourEndingOutage!$B$3:$F$746,5,0)="Outage","Outage","")</f>
        <v/>
      </c>
      <c r="O148" s="18">
        <f t="shared" si="24"/>
        <v>0</v>
      </c>
      <c r="P148" s="18" t="str">
        <f t="shared" si="25"/>
        <v/>
      </c>
      <c r="Q148" s="18">
        <f t="shared" si="26"/>
        <v>0</v>
      </c>
      <c r="R148" s="118"/>
    </row>
    <row r="149" spans="1:18" x14ac:dyDescent="0.25">
      <c r="A149" s="25">
        <f t="shared" si="18"/>
        <v>17</v>
      </c>
      <c r="B149" s="23">
        <f t="shared" si="19"/>
        <v>44562</v>
      </c>
      <c r="C149" s="24">
        <v>17</v>
      </c>
      <c r="D149" s="54" t="str">
        <f t="shared" si="20"/>
        <v>ASET</v>
      </c>
      <c r="E149" s="178"/>
      <c r="F149" s="179"/>
      <c r="G149" s="177"/>
      <c r="H149" s="177"/>
      <c r="I149" s="169">
        <f t="shared" si="21"/>
        <v>0</v>
      </c>
      <c r="J149" s="149" t="str" cm="1">
        <f t="array" ref="J149">IF(ISERROR(INDEX('Non Compliance input'!$H$5:$H$156,MATCH(1,(A149='Non Compliance input'!$A$5:$A$156)*(F149&gt;='Non Compliance input'!$D$5:$D$156)*(E149&lt;'Non Compliance input'!$E$5:$E$156)*('Non Compliance input'!$H$5:$H$156="Yes"),0))
),"","Yes")</f>
        <v/>
      </c>
      <c r="K149" s="149">
        <f t="shared" si="22"/>
        <v>0</v>
      </c>
      <c r="L149" s="162">
        <f t="shared" si="23"/>
        <v>0</v>
      </c>
      <c r="M149" s="162" t="str" cm="1">
        <f t="array" ref="M149">IF(ISERROR(INDEX('Non Compliance input'!$I$5:$I$156,MATCH(1,(A149='Non Compliance input'!$A$5:$A$156)*(E149&gt;='Non Compliance input'!$D$5:$D$156)*(F149&lt;='Non Compliance input'!$E$5:$E$156)*('Non Compliance input'!$I$5:$I$156="Yes"),0))
),"","Yes")</f>
        <v/>
      </c>
      <c r="N149" s="149" t="str">
        <f>IF(VLOOKUP($A149,HourEndingOutage!$B$3:$F$746,5,0)="Outage","Outage","")</f>
        <v/>
      </c>
      <c r="O149" s="18">
        <f t="shared" si="24"/>
        <v>0</v>
      </c>
      <c r="P149" s="18" t="str">
        <f t="shared" si="25"/>
        <v/>
      </c>
      <c r="Q149" s="18">
        <f t="shared" si="26"/>
        <v>0</v>
      </c>
      <c r="R149" s="118"/>
    </row>
    <row r="150" spans="1:18" x14ac:dyDescent="0.25">
      <c r="A150" s="25">
        <f t="shared" si="18"/>
        <v>17</v>
      </c>
      <c r="B150" s="23">
        <f t="shared" si="19"/>
        <v>44562</v>
      </c>
      <c r="C150" s="24">
        <v>17</v>
      </c>
      <c r="D150" s="54" t="str">
        <f t="shared" si="20"/>
        <v>ASET</v>
      </c>
      <c r="E150" s="178"/>
      <c r="F150" s="179"/>
      <c r="G150" s="177"/>
      <c r="H150" s="177"/>
      <c r="I150" s="169">
        <f t="shared" si="21"/>
        <v>0</v>
      </c>
      <c r="J150" s="149" t="str" cm="1">
        <f t="array" ref="J150">IF(ISERROR(INDEX('Non Compliance input'!$H$5:$H$156,MATCH(1,(A150='Non Compliance input'!$A$5:$A$156)*(F150&gt;='Non Compliance input'!$D$5:$D$156)*(E150&lt;'Non Compliance input'!$E$5:$E$156)*('Non Compliance input'!$H$5:$H$156="Yes"),0))
),"","Yes")</f>
        <v/>
      </c>
      <c r="K150" s="149">
        <f t="shared" si="22"/>
        <v>0</v>
      </c>
      <c r="L150" s="162">
        <f t="shared" si="23"/>
        <v>0</v>
      </c>
      <c r="M150" s="162" t="str" cm="1">
        <f t="array" ref="M150">IF(ISERROR(INDEX('Non Compliance input'!$I$5:$I$156,MATCH(1,(A150='Non Compliance input'!$A$5:$A$156)*(E150&gt;='Non Compliance input'!$D$5:$D$156)*(F150&lt;='Non Compliance input'!$E$5:$E$156)*('Non Compliance input'!$I$5:$I$156="Yes"),0))
),"","Yes")</f>
        <v/>
      </c>
      <c r="N150" s="149" t="str">
        <f>IF(VLOOKUP($A150,HourEndingOutage!$B$3:$F$746,5,0)="Outage","Outage","")</f>
        <v/>
      </c>
      <c r="O150" s="18">
        <f t="shared" si="24"/>
        <v>0</v>
      </c>
      <c r="P150" s="18" t="str">
        <f t="shared" si="25"/>
        <v/>
      </c>
      <c r="Q150" s="18">
        <f t="shared" si="26"/>
        <v>0</v>
      </c>
      <c r="R150" s="118"/>
    </row>
    <row r="151" spans="1:18" x14ac:dyDescent="0.25">
      <c r="A151" s="25">
        <f t="shared" si="18"/>
        <v>17</v>
      </c>
      <c r="B151" s="23">
        <f t="shared" si="19"/>
        <v>44562</v>
      </c>
      <c r="C151" s="24">
        <v>17</v>
      </c>
      <c r="D151" s="54" t="str">
        <f t="shared" si="20"/>
        <v>ASET</v>
      </c>
      <c r="E151" s="178"/>
      <c r="F151" s="179"/>
      <c r="G151" s="177"/>
      <c r="H151" s="177"/>
      <c r="I151" s="169">
        <f t="shared" si="21"/>
        <v>0</v>
      </c>
      <c r="J151" s="149" t="str" cm="1">
        <f t="array" ref="J151">IF(ISERROR(INDEX('Non Compliance input'!$H$5:$H$156,MATCH(1,(A151='Non Compliance input'!$A$5:$A$156)*(F151&gt;='Non Compliance input'!$D$5:$D$156)*(E151&lt;'Non Compliance input'!$E$5:$E$156)*('Non Compliance input'!$H$5:$H$156="Yes"),0))
),"","Yes")</f>
        <v/>
      </c>
      <c r="K151" s="149">
        <f t="shared" si="22"/>
        <v>0</v>
      </c>
      <c r="L151" s="162">
        <f t="shared" si="23"/>
        <v>0</v>
      </c>
      <c r="M151" s="162" t="str" cm="1">
        <f t="array" ref="M151">IF(ISERROR(INDEX('Non Compliance input'!$I$5:$I$156,MATCH(1,(A151='Non Compliance input'!$A$5:$A$156)*(E151&gt;='Non Compliance input'!$D$5:$D$156)*(F151&lt;='Non Compliance input'!$E$5:$E$156)*('Non Compliance input'!$I$5:$I$156="Yes"),0))
),"","Yes")</f>
        <v/>
      </c>
      <c r="N151" s="149" t="str">
        <f>IF(VLOOKUP($A151,HourEndingOutage!$B$3:$F$746,5,0)="Outage","Outage","")</f>
        <v/>
      </c>
      <c r="O151" s="18">
        <f t="shared" si="24"/>
        <v>0</v>
      </c>
      <c r="P151" s="18" t="str">
        <f t="shared" si="25"/>
        <v/>
      </c>
      <c r="Q151" s="18">
        <f t="shared" si="26"/>
        <v>0</v>
      </c>
      <c r="R151" s="118"/>
    </row>
    <row r="152" spans="1:18" x14ac:dyDescent="0.25">
      <c r="A152" s="25">
        <f t="shared" si="18"/>
        <v>17</v>
      </c>
      <c r="B152" s="23">
        <f t="shared" si="19"/>
        <v>44562</v>
      </c>
      <c r="C152" s="24">
        <v>17</v>
      </c>
      <c r="D152" s="54" t="str">
        <f t="shared" si="20"/>
        <v>ASET</v>
      </c>
      <c r="E152" s="178"/>
      <c r="F152" s="179"/>
      <c r="G152" s="177"/>
      <c r="H152" s="177"/>
      <c r="I152" s="169">
        <f t="shared" si="21"/>
        <v>0</v>
      </c>
      <c r="J152" s="149" t="str" cm="1">
        <f t="array" ref="J152">IF(ISERROR(INDEX('Non Compliance input'!$H$5:$H$156,MATCH(1,(A152='Non Compliance input'!$A$5:$A$156)*(F152&gt;='Non Compliance input'!$D$5:$D$156)*(E152&lt;'Non Compliance input'!$E$5:$E$156)*('Non Compliance input'!$H$5:$H$156="Yes"),0))
),"","Yes")</f>
        <v/>
      </c>
      <c r="K152" s="149">
        <f t="shared" si="22"/>
        <v>0</v>
      </c>
      <c r="L152" s="162">
        <f t="shared" si="23"/>
        <v>0</v>
      </c>
      <c r="M152" s="162" t="str" cm="1">
        <f t="array" ref="M152">IF(ISERROR(INDEX('Non Compliance input'!$I$5:$I$156,MATCH(1,(A152='Non Compliance input'!$A$5:$A$156)*(E152&gt;='Non Compliance input'!$D$5:$D$156)*(F152&lt;='Non Compliance input'!$E$5:$E$156)*('Non Compliance input'!$I$5:$I$156="Yes"),0))
),"","Yes")</f>
        <v/>
      </c>
      <c r="N152" s="149" t="str">
        <f>IF(VLOOKUP($A152,HourEndingOutage!$B$3:$F$746,5,0)="Outage","Outage","")</f>
        <v/>
      </c>
      <c r="O152" s="18">
        <f t="shared" si="24"/>
        <v>0</v>
      </c>
      <c r="P152" s="18" t="str">
        <f t="shared" si="25"/>
        <v/>
      </c>
      <c r="Q152" s="18">
        <f t="shared" si="26"/>
        <v>0</v>
      </c>
      <c r="R152" s="118"/>
    </row>
    <row r="153" spans="1:18" x14ac:dyDescent="0.25">
      <c r="A153" s="25">
        <f t="shared" si="18"/>
        <v>17</v>
      </c>
      <c r="B153" s="23">
        <f t="shared" si="19"/>
        <v>44562</v>
      </c>
      <c r="C153" s="24">
        <v>17</v>
      </c>
      <c r="D153" s="54" t="str">
        <f t="shared" si="20"/>
        <v>ASET</v>
      </c>
      <c r="E153" s="178"/>
      <c r="F153" s="179"/>
      <c r="G153" s="177"/>
      <c r="H153" s="177"/>
      <c r="I153" s="169">
        <f t="shared" si="21"/>
        <v>0</v>
      </c>
      <c r="J153" s="149" t="str" cm="1">
        <f t="array" ref="J153">IF(ISERROR(INDEX('Non Compliance input'!$H$5:$H$156,MATCH(1,(A153='Non Compliance input'!$A$5:$A$156)*(F153&gt;='Non Compliance input'!$D$5:$D$156)*(E153&lt;'Non Compliance input'!$E$5:$E$156)*('Non Compliance input'!$H$5:$H$156="Yes"),0))
),"","Yes")</f>
        <v/>
      </c>
      <c r="K153" s="149">
        <f t="shared" si="22"/>
        <v>0</v>
      </c>
      <c r="L153" s="162">
        <f t="shared" si="23"/>
        <v>0</v>
      </c>
      <c r="M153" s="162" t="str" cm="1">
        <f t="array" ref="M153">IF(ISERROR(INDEX('Non Compliance input'!$I$5:$I$156,MATCH(1,(A153='Non Compliance input'!$A$5:$A$156)*(E153&gt;='Non Compliance input'!$D$5:$D$156)*(F153&lt;='Non Compliance input'!$E$5:$E$156)*('Non Compliance input'!$I$5:$I$156="Yes"),0))
),"","Yes")</f>
        <v/>
      </c>
      <c r="N153" s="149" t="str">
        <f>IF(VLOOKUP($A153,HourEndingOutage!$B$3:$F$746,5,0)="Outage","Outage","")</f>
        <v/>
      </c>
      <c r="O153" s="18">
        <f t="shared" si="24"/>
        <v>0</v>
      </c>
      <c r="P153" s="18" t="str">
        <f t="shared" si="25"/>
        <v/>
      </c>
      <c r="Q153" s="18">
        <f t="shared" si="26"/>
        <v>0</v>
      </c>
      <c r="R153" s="118"/>
    </row>
    <row r="154" spans="1:18" x14ac:dyDescent="0.25">
      <c r="A154" s="25">
        <f t="shared" si="18"/>
        <v>17</v>
      </c>
      <c r="B154" s="23">
        <f t="shared" si="19"/>
        <v>44562</v>
      </c>
      <c r="C154" s="24">
        <v>17</v>
      </c>
      <c r="D154" s="54" t="str">
        <f t="shared" si="20"/>
        <v>ASET</v>
      </c>
      <c r="E154" s="178"/>
      <c r="F154" s="179"/>
      <c r="G154" s="177"/>
      <c r="H154" s="177"/>
      <c r="I154" s="169">
        <f t="shared" si="21"/>
        <v>0</v>
      </c>
      <c r="J154" s="149" t="str" cm="1">
        <f t="array" ref="J154">IF(ISERROR(INDEX('Non Compliance input'!$H$5:$H$156,MATCH(1,(A154='Non Compliance input'!$A$5:$A$156)*(F154&gt;='Non Compliance input'!$D$5:$D$156)*(E154&lt;'Non Compliance input'!$E$5:$E$156)*('Non Compliance input'!$H$5:$H$156="Yes"),0))
),"","Yes")</f>
        <v/>
      </c>
      <c r="K154" s="149">
        <f t="shared" si="22"/>
        <v>0</v>
      </c>
      <c r="L154" s="162">
        <f t="shared" si="23"/>
        <v>0</v>
      </c>
      <c r="M154" s="162" t="str" cm="1">
        <f t="array" ref="M154">IF(ISERROR(INDEX('Non Compliance input'!$I$5:$I$156,MATCH(1,(A154='Non Compliance input'!$A$5:$A$156)*(E154&gt;='Non Compliance input'!$D$5:$D$156)*(F154&lt;='Non Compliance input'!$E$5:$E$156)*('Non Compliance input'!$I$5:$I$156="Yes"),0))
),"","Yes")</f>
        <v/>
      </c>
      <c r="N154" s="149" t="str">
        <f>IF(VLOOKUP($A154,HourEndingOutage!$B$3:$F$746,5,0)="Outage","Outage","")</f>
        <v/>
      </c>
      <c r="O154" s="18">
        <f t="shared" si="24"/>
        <v>0</v>
      </c>
      <c r="P154" s="18" t="str">
        <f t="shared" si="25"/>
        <v/>
      </c>
      <c r="Q154" s="18">
        <f t="shared" si="26"/>
        <v>0</v>
      </c>
      <c r="R154" s="118"/>
    </row>
    <row r="155" spans="1:18" x14ac:dyDescent="0.25">
      <c r="A155" s="25">
        <f t="shared" si="18"/>
        <v>17</v>
      </c>
      <c r="B155" s="23">
        <f t="shared" si="19"/>
        <v>44562</v>
      </c>
      <c r="C155" s="24">
        <v>17</v>
      </c>
      <c r="D155" s="54" t="str">
        <f t="shared" si="20"/>
        <v>ASET</v>
      </c>
      <c r="E155" s="178"/>
      <c r="F155" s="179"/>
      <c r="G155" s="177"/>
      <c r="H155" s="177"/>
      <c r="I155" s="169">
        <f t="shared" si="21"/>
        <v>0</v>
      </c>
      <c r="J155" s="149" t="str" cm="1">
        <f t="array" ref="J155">IF(ISERROR(INDEX('Non Compliance input'!$H$5:$H$156,MATCH(1,(A155='Non Compliance input'!$A$5:$A$156)*(F155&gt;='Non Compliance input'!$D$5:$D$156)*(E155&lt;'Non Compliance input'!$E$5:$E$156)*('Non Compliance input'!$H$5:$H$156="Yes"),0))
),"","Yes")</f>
        <v/>
      </c>
      <c r="K155" s="149">
        <f t="shared" si="22"/>
        <v>0</v>
      </c>
      <c r="L155" s="162">
        <f t="shared" si="23"/>
        <v>0</v>
      </c>
      <c r="M155" s="162" t="str" cm="1">
        <f t="array" ref="M155">IF(ISERROR(INDEX('Non Compliance input'!$I$5:$I$156,MATCH(1,(A155='Non Compliance input'!$A$5:$A$156)*(E155&gt;='Non Compliance input'!$D$5:$D$156)*(F155&lt;='Non Compliance input'!$E$5:$E$156)*('Non Compliance input'!$I$5:$I$156="Yes"),0))
),"","Yes")</f>
        <v/>
      </c>
      <c r="N155" s="149" t="str">
        <f>IF(VLOOKUP($A155,HourEndingOutage!$B$3:$F$746,5,0)="Outage","Outage","")</f>
        <v/>
      </c>
      <c r="O155" s="18">
        <f t="shared" si="24"/>
        <v>0</v>
      </c>
      <c r="P155" s="18" t="str">
        <f t="shared" si="25"/>
        <v/>
      </c>
      <c r="Q155" s="18">
        <f t="shared" si="26"/>
        <v>0</v>
      </c>
      <c r="R155" s="118"/>
    </row>
    <row r="156" spans="1:18" x14ac:dyDescent="0.25">
      <c r="A156" s="25">
        <f t="shared" ref="A156:A219" si="27">IF(C156=C155,A155,A155+1)</f>
        <v>18</v>
      </c>
      <c r="B156" s="23">
        <f t="shared" ref="B156:B219" si="28">IF(C156&lt;C155,B155+1,B155)</f>
        <v>44562</v>
      </c>
      <c r="C156" s="24">
        <v>18</v>
      </c>
      <c r="D156" s="54" t="str">
        <f t="shared" si="20"/>
        <v>ASET</v>
      </c>
      <c r="E156" s="178"/>
      <c r="F156" s="179"/>
      <c r="G156" s="177"/>
      <c r="H156" s="177"/>
      <c r="I156" s="169">
        <f t="shared" si="21"/>
        <v>0</v>
      </c>
      <c r="J156" s="149" t="str" cm="1">
        <f t="array" ref="J156">IF(ISERROR(INDEX('Non Compliance input'!$H$5:$H$156,MATCH(1,(A156='Non Compliance input'!$A$5:$A$156)*(F156&gt;='Non Compliance input'!$D$5:$D$156)*(E156&lt;'Non Compliance input'!$E$5:$E$156)*('Non Compliance input'!$H$5:$H$156="Yes"),0))
),"","Yes")</f>
        <v/>
      </c>
      <c r="K156" s="149">
        <f t="shared" si="22"/>
        <v>0</v>
      </c>
      <c r="L156" s="162">
        <f t="shared" si="23"/>
        <v>0</v>
      </c>
      <c r="M156" s="162" t="str" cm="1">
        <f t="array" ref="M156">IF(ISERROR(INDEX('Non Compliance input'!$I$5:$I$156,MATCH(1,(A156='Non Compliance input'!$A$5:$A$156)*(E156&gt;='Non Compliance input'!$D$5:$D$156)*(F156&lt;='Non Compliance input'!$E$5:$E$156)*('Non Compliance input'!$I$5:$I$156="Yes"),0))
),"","Yes")</f>
        <v/>
      </c>
      <c r="N156" s="149" t="str">
        <f>IF(VLOOKUP($A156,HourEndingOutage!$B$3:$F$746,5,0)="Outage","Outage","")</f>
        <v/>
      </c>
      <c r="O156" s="18">
        <f t="shared" si="24"/>
        <v>0</v>
      </c>
      <c r="P156" s="18" t="str">
        <f t="shared" si="25"/>
        <v/>
      </c>
      <c r="Q156" s="18">
        <f t="shared" si="26"/>
        <v>0</v>
      </c>
      <c r="R156" s="118"/>
    </row>
    <row r="157" spans="1:18" x14ac:dyDescent="0.25">
      <c r="A157" s="25">
        <f t="shared" si="27"/>
        <v>18</v>
      </c>
      <c r="B157" s="23">
        <f t="shared" si="28"/>
        <v>44562</v>
      </c>
      <c r="C157" s="24">
        <v>18</v>
      </c>
      <c r="D157" s="54" t="str">
        <f t="shared" si="20"/>
        <v>ASET</v>
      </c>
      <c r="E157" s="178"/>
      <c r="F157" s="179"/>
      <c r="G157" s="177"/>
      <c r="H157" s="177"/>
      <c r="I157" s="169">
        <f t="shared" si="21"/>
        <v>0</v>
      </c>
      <c r="J157" s="149" t="str" cm="1">
        <f t="array" ref="J157">IF(ISERROR(INDEX('Non Compliance input'!$H$5:$H$156,MATCH(1,(A157='Non Compliance input'!$A$5:$A$156)*(F157&gt;='Non Compliance input'!$D$5:$D$156)*(E157&lt;'Non Compliance input'!$E$5:$E$156)*('Non Compliance input'!$H$5:$H$156="Yes"),0))
),"","Yes")</f>
        <v/>
      </c>
      <c r="K157" s="149">
        <f t="shared" si="22"/>
        <v>0</v>
      </c>
      <c r="L157" s="162">
        <f t="shared" si="23"/>
        <v>0</v>
      </c>
      <c r="M157" s="162" t="str" cm="1">
        <f t="array" ref="M157">IF(ISERROR(INDEX('Non Compliance input'!$I$5:$I$156,MATCH(1,(A157='Non Compliance input'!$A$5:$A$156)*(E157&gt;='Non Compliance input'!$D$5:$D$156)*(F157&lt;='Non Compliance input'!$E$5:$E$156)*('Non Compliance input'!$I$5:$I$156="Yes"),0))
),"","Yes")</f>
        <v/>
      </c>
      <c r="N157" s="149" t="str">
        <f>IF(VLOOKUP($A157,HourEndingOutage!$B$3:$F$746,5,0)="Outage","Outage","")</f>
        <v/>
      </c>
      <c r="O157" s="18">
        <f t="shared" si="24"/>
        <v>0</v>
      </c>
      <c r="P157" s="18" t="str">
        <f t="shared" si="25"/>
        <v/>
      </c>
      <c r="Q157" s="18">
        <f t="shared" si="26"/>
        <v>0</v>
      </c>
      <c r="R157" s="118"/>
    </row>
    <row r="158" spans="1:18" x14ac:dyDescent="0.25">
      <c r="A158" s="25">
        <f t="shared" si="27"/>
        <v>18</v>
      </c>
      <c r="B158" s="23">
        <f t="shared" si="28"/>
        <v>44562</v>
      </c>
      <c r="C158" s="24">
        <v>18</v>
      </c>
      <c r="D158" s="54" t="str">
        <f t="shared" si="20"/>
        <v>ASET</v>
      </c>
      <c r="E158" s="178"/>
      <c r="F158" s="179"/>
      <c r="G158" s="177"/>
      <c r="H158" s="177"/>
      <c r="I158" s="169">
        <f t="shared" si="21"/>
        <v>0</v>
      </c>
      <c r="J158" s="149" t="str" cm="1">
        <f t="array" ref="J158">IF(ISERROR(INDEX('Non Compliance input'!$H$5:$H$156,MATCH(1,(A158='Non Compliance input'!$A$5:$A$156)*(F158&gt;='Non Compliance input'!$D$5:$D$156)*(E158&lt;'Non Compliance input'!$E$5:$E$156)*('Non Compliance input'!$H$5:$H$156="Yes"),0))
),"","Yes")</f>
        <v/>
      </c>
      <c r="K158" s="149">
        <f t="shared" si="22"/>
        <v>0</v>
      </c>
      <c r="L158" s="162">
        <f t="shared" si="23"/>
        <v>0</v>
      </c>
      <c r="M158" s="162" t="str" cm="1">
        <f t="array" ref="M158">IF(ISERROR(INDEX('Non Compliance input'!$I$5:$I$156,MATCH(1,(A158='Non Compliance input'!$A$5:$A$156)*(E158&gt;='Non Compliance input'!$D$5:$D$156)*(F158&lt;='Non Compliance input'!$E$5:$E$156)*('Non Compliance input'!$I$5:$I$156="Yes"),0))
),"","Yes")</f>
        <v/>
      </c>
      <c r="N158" s="149" t="str">
        <f>IF(VLOOKUP($A158,HourEndingOutage!$B$3:$F$746,5,0)="Outage","Outage","")</f>
        <v/>
      </c>
      <c r="O158" s="18">
        <f t="shared" si="24"/>
        <v>0</v>
      </c>
      <c r="P158" s="18" t="str">
        <f t="shared" si="25"/>
        <v/>
      </c>
      <c r="Q158" s="18">
        <f t="shared" si="26"/>
        <v>0</v>
      </c>
      <c r="R158" s="118"/>
    </row>
    <row r="159" spans="1:18" x14ac:dyDescent="0.25">
      <c r="A159" s="25">
        <f t="shared" si="27"/>
        <v>18</v>
      </c>
      <c r="B159" s="23">
        <f t="shared" si="28"/>
        <v>44562</v>
      </c>
      <c r="C159" s="24">
        <v>18</v>
      </c>
      <c r="D159" s="54" t="str">
        <f t="shared" si="20"/>
        <v>ASET</v>
      </c>
      <c r="E159" s="178"/>
      <c r="F159" s="179"/>
      <c r="G159" s="177"/>
      <c r="H159" s="177"/>
      <c r="I159" s="169">
        <f t="shared" si="21"/>
        <v>0</v>
      </c>
      <c r="J159" s="149" t="str" cm="1">
        <f t="array" ref="J159">IF(ISERROR(INDEX('Non Compliance input'!$H$5:$H$156,MATCH(1,(A159='Non Compliance input'!$A$5:$A$156)*(F159&gt;='Non Compliance input'!$D$5:$D$156)*(E159&lt;'Non Compliance input'!$E$5:$E$156)*('Non Compliance input'!$H$5:$H$156="Yes"),0))
),"","Yes")</f>
        <v/>
      </c>
      <c r="K159" s="149">
        <f t="shared" si="22"/>
        <v>0</v>
      </c>
      <c r="L159" s="162">
        <f t="shared" si="23"/>
        <v>0</v>
      </c>
      <c r="M159" s="162" t="str" cm="1">
        <f t="array" ref="M159">IF(ISERROR(INDEX('Non Compliance input'!$I$5:$I$156,MATCH(1,(A159='Non Compliance input'!$A$5:$A$156)*(E159&gt;='Non Compliance input'!$D$5:$D$156)*(F159&lt;='Non Compliance input'!$E$5:$E$156)*('Non Compliance input'!$I$5:$I$156="Yes"),0))
),"","Yes")</f>
        <v/>
      </c>
      <c r="N159" s="149" t="str">
        <f>IF(VLOOKUP($A159,HourEndingOutage!$B$3:$F$746,5,0)="Outage","Outage","")</f>
        <v/>
      </c>
      <c r="O159" s="18">
        <f t="shared" si="24"/>
        <v>0</v>
      </c>
      <c r="P159" s="18" t="str">
        <f t="shared" si="25"/>
        <v/>
      </c>
      <c r="Q159" s="18">
        <f t="shared" si="26"/>
        <v>0</v>
      </c>
      <c r="R159" s="118"/>
    </row>
    <row r="160" spans="1:18" x14ac:dyDescent="0.25">
      <c r="A160" s="25">
        <f t="shared" si="27"/>
        <v>18</v>
      </c>
      <c r="B160" s="23">
        <f t="shared" si="28"/>
        <v>44562</v>
      </c>
      <c r="C160" s="24">
        <v>18</v>
      </c>
      <c r="D160" s="54" t="str">
        <f t="shared" si="20"/>
        <v>ASET</v>
      </c>
      <c r="E160" s="178"/>
      <c r="F160" s="179"/>
      <c r="G160" s="177"/>
      <c r="H160" s="177"/>
      <c r="I160" s="169">
        <f t="shared" si="21"/>
        <v>0</v>
      </c>
      <c r="J160" s="149" t="str" cm="1">
        <f t="array" ref="J160">IF(ISERROR(INDEX('Non Compliance input'!$H$5:$H$156,MATCH(1,(A160='Non Compliance input'!$A$5:$A$156)*(F160&gt;='Non Compliance input'!$D$5:$D$156)*(E160&lt;'Non Compliance input'!$E$5:$E$156)*('Non Compliance input'!$H$5:$H$156="Yes"),0))
),"","Yes")</f>
        <v/>
      </c>
      <c r="K160" s="149">
        <f t="shared" si="22"/>
        <v>0</v>
      </c>
      <c r="L160" s="162">
        <f t="shared" si="23"/>
        <v>0</v>
      </c>
      <c r="M160" s="162" t="str" cm="1">
        <f t="array" ref="M160">IF(ISERROR(INDEX('Non Compliance input'!$I$5:$I$156,MATCH(1,(A160='Non Compliance input'!$A$5:$A$156)*(E160&gt;='Non Compliance input'!$D$5:$D$156)*(F160&lt;='Non Compliance input'!$E$5:$E$156)*('Non Compliance input'!$I$5:$I$156="Yes"),0))
),"","Yes")</f>
        <v/>
      </c>
      <c r="N160" s="149" t="str">
        <f>IF(VLOOKUP($A160,HourEndingOutage!$B$3:$F$746,5,0)="Outage","Outage","")</f>
        <v/>
      </c>
      <c r="O160" s="18">
        <f t="shared" si="24"/>
        <v>0</v>
      </c>
      <c r="P160" s="18" t="str">
        <f t="shared" si="25"/>
        <v/>
      </c>
      <c r="Q160" s="18">
        <f t="shared" si="26"/>
        <v>0</v>
      </c>
      <c r="R160" s="118"/>
    </row>
    <row r="161" spans="1:18" x14ac:dyDescent="0.25">
      <c r="A161" s="25">
        <f t="shared" si="27"/>
        <v>18</v>
      </c>
      <c r="B161" s="23">
        <f t="shared" si="28"/>
        <v>44562</v>
      </c>
      <c r="C161" s="24">
        <v>18</v>
      </c>
      <c r="D161" s="54" t="str">
        <f t="shared" si="20"/>
        <v>ASET</v>
      </c>
      <c r="E161" s="178"/>
      <c r="F161" s="179"/>
      <c r="G161" s="177"/>
      <c r="H161" s="177"/>
      <c r="I161" s="169">
        <f t="shared" si="21"/>
        <v>0</v>
      </c>
      <c r="J161" s="149" t="str" cm="1">
        <f t="array" ref="J161">IF(ISERROR(INDEX('Non Compliance input'!$H$5:$H$156,MATCH(1,(A161='Non Compliance input'!$A$5:$A$156)*(F161&gt;='Non Compliance input'!$D$5:$D$156)*(E161&lt;'Non Compliance input'!$E$5:$E$156)*('Non Compliance input'!$H$5:$H$156="Yes"),0))
),"","Yes")</f>
        <v/>
      </c>
      <c r="K161" s="149">
        <f t="shared" si="22"/>
        <v>0</v>
      </c>
      <c r="L161" s="162">
        <f t="shared" si="23"/>
        <v>0</v>
      </c>
      <c r="M161" s="162" t="str" cm="1">
        <f t="array" ref="M161">IF(ISERROR(INDEX('Non Compliance input'!$I$5:$I$156,MATCH(1,(A161='Non Compliance input'!$A$5:$A$156)*(E161&gt;='Non Compliance input'!$D$5:$D$156)*(F161&lt;='Non Compliance input'!$E$5:$E$156)*('Non Compliance input'!$I$5:$I$156="Yes"),0))
),"","Yes")</f>
        <v/>
      </c>
      <c r="N161" s="149" t="str">
        <f>IF(VLOOKUP($A161,HourEndingOutage!$B$3:$F$746,5,0)="Outage","Outage","")</f>
        <v/>
      </c>
      <c r="O161" s="18">
        <f t="shared" si="24"/>
        <v>0</v>
      </c>
      <c r="P161" s="18" t="str">
        <f t="shared" si="25"/>
        <v/>
      </c>
      <c r="Q161" s="18">
        <f t="shared" si="26"/>
        <v>0</v>
      </c>
      <c r="R161" s="118"/>
    </row>
    <row r="162" spans="1:18" x14ac:dyDescent="0.25">
      <c r="A162" s="25">
        <f t="shared" si="27"/>
        <v>18</v>
      </c>
      <c r="B162" s="23">
        <f t="shared" si="28"/>
        <v>44562</v>
      </c>
      <c r="C162" s="24">
        <v>18</v>
      </c>
      <c r="D162" s="54" t="str">
        <f t="shared" si="20"/>
        <v>ASET</v>
      </c>
      <c r="E162" s="178"/>
      <c r="F162" s="179"/>
      <c r="G162" s="177"/>
      <c r="H162" s="177"/>
      <c r="I162" s="169">
        <f t="shared" si="21"/>
        <v>0</v>
      </c>
      <c r="J162" s="149" t="str" cm="1">
        <f t="array" ref="J162">IF(ISERROR(INDEX('Non Compliance input'!$H$5:$H$156,MATCH(1,(A162='Non Compliance input'!$A$5:$A$156)*(F162&gt;='Non Compliance input'!$D$5:$D$156)*(E162&lt;'Non Compliance input'!$E$5:$E$156)*('Non Compliance input'!$H$5:$H$156="Yes"),0))
),"","Yes")</f>
        <v/>
      </c>
      <c r="K162" s="149">
        <f t="shared" si="22"/>
        <v>0</v>
      </c>
      <c r="L162" s="162">
        <f t="shared" si="23"/>
        <v>0</v>
      </c>
      <c r="M162" s="162" t="str" cm="1">
        <f t="array" ref="M162">IF(ISERROR(INDEX('Non Compliance input'!$I$5:$I$156,MATCH(1,(A162='Non Compliance input'!$A$5:$A$156)*(E162&gt;='Non Compliance input'!$D$5:$D$156)*(F162&lt;='Non Compliance input'!$E$5:$E$156)*('Non Compliance input'!$I$5:$I$156="Yes"),0))
),"","Yes")</f>
        <v/>
      </c>
      <c r="N162" s="149" t="str">
        <f>IF(VLOOKUP($A162,HourEndingOutage!$B$3:$F$746,5,0)="Outage","Outage","")</f>
        <v/>
      </c>
      <c r="O162" s="18">
        <f t="shared" si="24"/>
        <v>0</v>
      </c>
      <c r="P162" s="18" t="str">
        <f t="shared" si="25"/>
        <v/>
      </c>
      <c r="Q162" s="18">
        <f t="shared" si="26"/>
        <v>0</v>
      </c>
      <c r="R162" s="118"/>
    </row>
    <row r="163" spans="1:18" x14ac:dyDescent="0.25">
      <c r="A163" s="25">
        <f t="shared" si="27"/>
        <v>18</v>
      </c>
      <c r="B163" s="23">
        <f t="shared" si="28"/>
        <v>44562</v>
      </c>
      <c r="C163" s="24">
        <v>18</v>
      </c>
      <c r="D163" s="54" t="str">
        <f t="shared" si="20"/>
        <v>ASET</v>
      </c>
      <c r="E163" s="178"/>
      <c r="F163" s="179"/>
      <c r="G163" s="177"/>
      <c r="H163" s="177"/>
      <c r="I163" s="169">
        <f t="shared" si="21"/>
        <v>0</v>
      </c>
      <c r="J163" s="149" t="str" cm="1">
        <f t="array" ref="J163">IF(ISERROR(INDEX('Non Compliance input'!$H$5:$H$156,MATCH(1,(A163='Non Compliance input'!$A$5:$A$156)*(F163&gt;='Non Compliance input'!$D$5:$D$156)*(E163&lt;'Non Compliance input'!$E$5:$E$156)*('Non Compliance input'!$H$5:$H$156="Yes"),0))
),"","Yes")</f>
        <v/>
      </c>
      <c r="K163" s="149">
        <f t="shared" si="22"/>
        <v>0</v>
      </c>
      <c r="L163" s="162">
        <f t="shared" si="23"/>
        <v>0</v>
      </c>
      <c r="M163" s="162" t="str" cm="1">
        <f t="array" ref="M163">IF(ISERROR(INDEX('Non Compliance input'!$I$5:$I$156,MATCH(1,(A163='Non Compliance input'!$A$5:$A$156)*(E163&gt;='Non Compliance input'!$D$5:$D$156)*(F163&lt;='Non Compliance input'!$E$5:$E$156)*('Non Compliance input'!$I$5:$I$156="Yes"),0))
),"","Yes")</f>
        <v/>
      </c>
      <c r="N163" s="149" t="str">
        <f>IF(VLOOKUP($A163,HourEndingOutage!$B$3:$F$746,5,0)="Outage","Outage","")</f>
        <v/>
      </c>
      <c r="O163" s="18">
        <f t="shared" si="24"/>
        <v>0</v>
      </c>
      <c r="P163" s="18" t="str">
        <f t="shared" si="25"/>
        <v/>
      </c>
      <c r="Q163" s="18">
        <f t="shared" si="26"/>
        <v>0</v>
      </c>
      <c r="R163" s="118"/>
    </row>
    <row r="164" spans="1:18" x14ac:dyDescent="0.25">
      <c r="A164" s="25">
        <f t="shared" si="27"/>
        <v>18</v>
      </c>
      <c r="B164" s="23">
        <f t="shared" si="28"/>
        <v>44562</v>
      </c>
      <c r="C164" s="24">
        <v>18</v>
      </c>
      <c r="D164" s="54" t="str">
        <f t="shared" si="20"/>
        <v>ASET</v>
      </c>
      <c r="E164" s="178"/>
      <c r="F164" s="179"/>
      <c r="G164" s="177"/>
      <c r="H164" s="177"/>
      <c r="I164" s="169">
        <f t="shared" si="21"/>
        <v>0</v>
      </c>
      <c r="J164" s="149" t="str" cm="1">
        <f t="array" ref="J164">IF(ISERROR(INDEX('Non Compliance input'!$H$5:$H$156,MATCH(1,(A164='Non Compliance input'!$A$5:$A$156)*(F164&gt;='Non Compliance input'!$D$5:$D$156)*(E164&lt;'Non Compliance input'!$E$5:$E$156)*('Non Compliance input'!$H$5:$H$156="Yes"),0))
),"","Yes")</f>
        <v/>
      </c>
      <c r="K164" s="149">
        <f t="shared" si="22"/>
        <v>0</v>
      </c>
      <c r="L164" s="162">
        <f t="shared" si="23"/>
        <v>0</v>
      </c>
      <c r="M164" s="162" t="str" cm="1">
        <f t="array" ref="M164">IF(ISERROR(INDEX('Non Compliance input'!$I$5:$I$156,MATCH(1,(A164='Non Compliance input'!$A$5:$A$156)*(E164&gt;='Non Compliance input'!$D$5:$D$156)*(F164&lt;='Non Compliance input'!$E$5:$E$156)*('Non Compliance input'!$I$5:$I$156="Yes"),0))
),"","Yes")</f>
        <v/>
      </c>
      <c r="N164" s="149" t="str">
        <f>IF(VLOOKUP($A164,HourEndingOutage!$B$3:$F$746,5,0)="Outage","Outage","")</f>
        <v/>
      </c>
      <c r="O164" s="18">
        <f t="shared" si="24"/>
        <v>0</v>
      </c>
      <c r="P164" s="18" t="str">
        <f t="shared" si="25"/>
        <v/>
      </c>
      <c r="Q164" s="18">
        <f t="shared" si="26"/>
        <v>0</v>
      </c>
      <c r="R164" s="118"/>
    </row>
    <row r="165" spans="1:18" x14ac:dyDescent="0.25">
      <c r="A165" s="25">
        <f t="shared" si="27"/>
        <v>19</v>
      </c>
      <c r="B165" s="23">
        <f t="shared" si="28"/>
        <v>44562</v>
      </c>
      <c r="C165" s="24">
        <v>19</v>
      </c>
      <c r="D165" s="54" t="str">
        <f t="shared" si="20"/>
        <v>ASET</v>
      </c>
      <c r="E165" s="178"/>
      <c r="F165" s="179"/>
      <c r="G165" s="177"/>
      <c r="H165" s="177"/>
      <c r="I165" s="169">
        <f t="shared" si="21"/>
        <v>0</v>
      </c>
      <c r="J165" s="149" t="str" cm="1">
        <f t="array" ref="J165">IF(ISERROR(INDEX('Non Compliance input'!$H$5:$H$156,MATCH(1,(A165='Non Compliance input'!$A$5:$A$156)*(F165&gt;='Non Compliance input'!$D$5:$D$156)*(E165&lt;'Non Compliance input'!$E$5:$E$156)*('Non Compliance input'!$H$5:$H$156="Yes"),0))
),"","Yes")</f>
        <v/>
      </c>
      <c r="K165" s="149">
        <f t="shared" si="22"/>
        <v>0</v>
      </c>
      <c r="L165" s="162">
        <f t="shared" si="23"/>
        <v>0</v>
      </c>
      <c r="M165" s="162" t="str" cm="1">
        <f t="array" ref="M165">IF(ISERROR(INDEX('Non Compliance input'!$I$5:$I$156,MATCH(1,(A165='Non Compliance input'!$A$5:$A$156)*(E165&gt;='Non Compliance input'!$D$5:$D$156)*(F165&lt;='Non Compliance input'!$E$5:$E$156)*('Non Compliance input'!$I$5:$I$156="Yes"),0))
),"","Yes")</f>
        <v/>
      </c>
      <c r="N165" s="149" t="str">
        <f>IF(VLOOKUP($A165,HourEndingOutage!$B$3:$F$746,5,0)="Outage","Outage","")</f>
        <v/>
      </c>
      <c r="O165" s="18">
        <f t="shared" si="24"/>
        <v>0</v>
      </c>
      <c r="P165" s="18" t="str">
        <f t="shared" si="25"/>
        <v/>
      </c>
      <c r="Q165" s="18">
        <f t="shared" si="26"/>
        <v>0</v>
      </c>
      <c r="R165" s="118"/>
    </row>
    <row r="166" spans="1:18" x14ac:dyDescent="0.25">
      <c r="A166" s="25">
        <f t="shared" si="27"/>
        <v>19</v>
      </c>
      <c r="B166" s="23">
        <f t="shared" si="28"/>
        <v>44562</v>
      </c>
      <c r="C166" s="24">
        <v>19</v>
      </c>
      <c r="D166" s="54" t="str">
        <f t="shared" si="20"/>
        <v>ASET</v>
      </c>
      <c r="E166" s="178"/>
      <c r="F166" s="179"/>
      <c r="G166" s="177"/>
      <c r="H166" s="177"/>
      <c r="I166" s="169">
        <f t="shared" si="21"/>
        <v>0</v>
      </c>
      <c r="J166" s="149" t="str" cm="1">
        <f t="array" ref="J166">IF(ISERROR(INDEX('Non Compliance input'!$H$5:$H$156,MATCH(1,(A166='Non Compliance input'!$A$5:$A$156)*(F166&gt;='Non Compliance input'!$D$5:$D$156)*(E166&lt;'Non Compliance input'!$E$5:$E$156)*('Non Compliance input'!$H$5:$H$156="Yes"),0))
),"","Yes")</f>
        <v/>
      </c>
      <c r="K166" s="149">
        <f t="shared" si="22"/>
        <v>0</v>
      </c>
      <c r="L166" s="162">
        <f t="shared" si="23"/>
        <v>0</v>
      </c>
      <c r="M166" s="162" t="str" cm="1">
        <f t="array" ref="M166">IF(ISERROR(INDEX('Non Compliance input'!$I$5:$I$156,MATCH(1,(A166='Non Compliance input'!$A$5:$A$156)*(E166&gt;='Non Compliance input'!$D$5:$D$156)*(F166&lt;='Non Compliance input'!$E$5:$E$156)*('Non Compliance input'!$I$5:$I$156="Yes"),0))
),"","Yes")</f>
        <v/>
      </c>
      <c r="N166" s="149" t="str">
        <f>IF(VLOOKUP($A166,HourEndingOutage!$B$3:$F$746,5,0)="Outage","Outage","")</f>
        <v/>
      </c>
      <c r="O166" s="18">
        <f t="shared" si="24"/>
        <v>0</v>
      </c>
      <c r="P166" s="18" t="str">
        <f t="shared" si="25"/>
        <v/>
      </c>
      <c r="Q166" s="18">
        <f t="shared" si="26"/>
        <v>0</v>
      </c>
      <c r="R166" s="118"/>
    </row>
    <row r="167" spans="1:18" x14ac:dyDescent="0.25">
      <c r="A167" s="25">
        <f t="shared" si="27"/>
        <v>19</v>
      </c>
      <c r="B167" s="23">
        <f t="shared" si="28"/>
        <v>44562</v>
      </c>
      <c r="C167" s="24">
        <v>19</v>
      </c>
      <c r="D167" s="54" t="str">
        <f t="shared" si="20"/>
        <v>ASET</v>
      </c>
      <c r="E167" s="178"/>
      <c r="F167" s="179"/>
      <c r="G167" s="177"/>
      <c r="H167" s="177"/>
      <c r="I167" s="169">
        <f t="shared" si="21"/>
        <v>0</v>
      </c>
      <c r="J167" s="149" t="str" cm="1">
        <f t="array" ref="J167">IF(ISERROR(INDEX('Non Compliance input'!$H$5:$H$156,MATCH(1,(A167='Non Compliance input'!$A$5:$A$156)*(F167&gt;='Non Compliance input'!$D$5:$D$156)*(E167&lt;'Non Compliance input'!$E$5:$E$156)*('Non Compliance input'!$H$5:$H$156="Yes"),0))
),"","Yes")</f>
        <v/>
      </c>
      <c r="K167" s="149">
        <f t="shared" si="22"/>
        <v>0</v>
      </c>
      <c r="L167" s="162">
        <f t="shared" si="23"/>
        <v>0</v>
      </c>
      <c r="M167" s="162" t="str" cm="1">
        <f t="array" ref="M167">IF(ISERROR(INDEX('Non Compliance input'!$I$5:$I$156,MATCH(1,(A167='Non Compliance input'!$A$5:$A$156)*(E167&gt;='Non Compliance input'!$D$5:$D$156)*(F167&lt;='Non Compliance input'!$E$5:$E$156)*('Non Compliance input'!$I$5:$I$156="Yes"),0))
),"","Yes")</f>
        <v/>
      </c>
      <c r="N167" s="149" t="str">
        <f>IF(VLOOKUP($A167,HourEndingOutage!$B$3:$F$746,5,0)="Outage","Outage","")</f>
        <v/>
      </c>
      <c r="O167" s="18">
        <f t="shared" si="24"/>
        <v>0</v>
      </c>
      <c r="P167" s="18" t="str">
        <f t="shared" si="25"/>
        <v/>
      </c>
      <c r="Q167" s="18">
        <f t="shared" si="26"/>
        <v>0</v>
      </c>
      <c r="R167" s="118"/>
    </row>
    <row r="168" spans="1:18" x14ac:dyDescent="0.25">
      <c r="A168" s="25">
        <f t="shared" si="27"/>
        <v>19</v>
      </c>
      <c r="B168" s="23">
        <f t="shared" si="28"/>
        <v>44562</v>
      </c>
      <c r="C168" s="24">
        <v>19</v>
      </c>
      <c r="D168" s="54" t="str">
        <f t="shared" si="20"/>
        <v>ASET</v>
      </c>
      <c r="E168" s="178"/>
      <c r="F168" s="179"/>
      <c r="G168" s="177"/>
      <c r="H168" s="177"/>
      <c r="I168" s="169">
        <f t="shared" si="21"/>
        <v>0</v>
      </c>
      <c r="J168" s="149" t="str" cm="1">
        <f t="array" ref="J168">IF(ISERROR(INDEX('Non Compliance input'!$H$5:$H$156,MATCH(1,(A168='Non Compliance input'!$A$5:$A$156)*(F168&gt;='Non Compliance input'!$D$5:$D$156)*(E168&lt;'Non Compliance input'!$E$5:$E$156)*('Non Compliance input'!$H$5:$H$156="Yes"),0))
),"","Yes")</f>
        <v/>
      </c>
      <c r="K168" s="149">
        <f t="shared" si="22"/>
        <v>0</v>
      </c>
      <c r="L168" s="162">
        <f t="shared" si="23"/>
        <v>0</v>
      </c>
      <c r="M168" s="162" t="str" cm="1">
        <f t="array" ref="M168">IF(ISERROR(INDEX('Non Compliance input'!$I$5:$I$156,MATCH(1,(A168='Non Compliance input'!$A$5:$A$156)*(E168&gt;='Non Compliance input'!$D$5:$D$156)*(F168&lt;='Non Compliance input'!$E$5:$E$156)*('Non Compliance input'!$I$5:$I$156="Yes"),0))
),"","Yes")</f>
        <v/>
      </c>
      <c r="N168" s="149" t="str">
        <f>IF(VLOOKUP($A168,HourEndingOutage!$B$3:$F$746,5,0)="Outage","Outage","")</f>
        <v/>
      </c>
      <c r="O168" s="18">
        <f t="shared" si="24"/>
        <v>0</v>
      </c>
      <c r="P168" s="18" t="str">
        <f t="shared" si="25"/>
        <v/>
      </c>
      <c r="Q168" s="18">
        <f t="shared" si="26"/>
        <v>0</v>
      </c>
      <c r="R168" s="118"/>
    </row>
    <row r="169" spans="1:18" x14ac:dyDescent="0.25">
      <c r="A169" s="25">
        <f t="shared" si="27"/>
        <v>19</v>
      </c>
      <c r="B169" s="23">
        <f t="shared" si="28"/>
        <v>44562</v>
      </c>
      <c r="C169" s="24">
        <v>19</v>
      </c>
      <c r="D169" s="54" t="str">
        <f t="shared" si="20"/>
        <v>ASET</v>
      </c>
      <c r="E169" s="178"/>
      <c r="F169" s="179"/>
      <c r="G169" s="177"/>
      <c r="H169" s="177"/>
      <c r="I169" s="169">
        <f t="shared" si="21"/>
        <v>0</v>
      </c>
      <c r="J169" s="149" t="str" cm="1">
        <f t="array" ref="J169">IF(ISERROR(INDEX('Non Compliance input'!$H$5:$H$156,MATCH(1,(A169='Non Compliance input'!$A$5:$A$156)*(F169&gt;='Non Compliance input'!$D$5:$D$156)*(E169&lt;'Non Compliance input'!$E$5:$E$156)*('Non Compliance input'!$H$5:$H$156="Yes"),0))
),"","Yes")</f>
        <v/>
      </c>
      <c r="K169" s="149">
        <f t="shared" si="22"/>
        <v>0</v>
      </c>
      <c r="L169" s="162">
        <f t="shared" si="23"/>
        <v>0</v>
      </c>
      <c r="M169" s="162" t="str" cm="1">
        <f t="array" ref="M169">IF(ISERROR(INDEX('Non Compliance input'!$I$5:$I$156,MATCH(1,(A169='Non Compliance input'!$A$5:$A$156)*(E169&gt;='Non Compliance input'!$D$5:$D$156)*(F169&lt;='Non Compliance input'!$E$5:$E$156)*('Non Compliance input'!$I$5:$I$156="Yes"),0))
),"","Yes")</f>
        <v/>
      </c>
      <c r="N169" s="149" t="str">
        <f>IF(VLOOKUP($A169,HourEndingOutage!$B$3:$F$746,5,0)="Outage","Outage","")</f>
        <v/>
      </c>
      <c r="O169" s="18">
        <f t="shared" si="24"/>
        <v>0</v>
      </c>
      <c r="P169" s="18" t="str">
        <f t="shared" si="25"/>
        <v/>
      </c>
      <c r="Q169" s="18">
        <f t="shared" si="26"/>
        <v>0</v>
      </c>
      <c r="R169" s="118"/>
    </row>
    <row r="170" spans="1:18" x14ac:dyDescent="0.25">
      <c r="A170" s="25">
        <f t="shared" si="27"/>
        <v>19</v>
      </c>
      <c r="B170" s="23">
        <f t="shared" si="28"/>
        <v>44562</v>
      </c>
      <c r="C170" s="24">
        <v>19</v>
      </c>
      <c r="D170" s="54" t="str">
        <f t="shared" si="20"/>
        <v>ASET</v>
      </c>
      <c r="E170" s="178"/>
      <c r="F170" s="179"/>
      <c r="G170" s="177"/>
      <c r="H170" s="177"/>
      <c r="I170" s="169">
        <f t="shared" si="21"/>
        <v>0</v>
      </c>
      <c r="J170" s="149" t="str" cm="1">
        <f t="array" ref="J170">IF(ISERROR(INDEX('Non Compliance input'!$H$5:$H$156,MATCH(1,(A170='Non Compliance input'!$A$5:$A$156)*(F170&gt;='Non Compliance input'!$D$5:$D$156)*(E170&lt;'Non Compliance input'!$E$5:$E$156)*('Non Compliance input'!$H$5:$H$156="Yes"),0))
),"","Yes")</f>
        <v/>
      </c>
      <c r="K170" s="149">
        <f t="shared" si="22"/>
        <v>0</v>
      </c>
      <c r="L170" s="162">
        <f t="shared" si="23"/>
        <v>0</v>
      </c>
      <c r="M170" s="162" t="str" cm="1">
        <f t="array" ref="M170">IF(ISERROR(INDEX('Non Compliance input'!$I$5:$I$156,MATCH(1,(A170='Non Compliance input'!$A$5:$A$156)*(E170&gt;='Non Compliance input'!$D$5:$D$156)*(F170&lt;='Non Compliance input'!$E$5:$E$156)*('Non Compliance input'!$I$5:$I$156="Yes"),0))
),"","Yes")</f>
        <v/>
      </c>
      <c r="N170" s="149" t="str">
        <f>IF(VLOOKUP($A170,HourEndingOutage!$B$3:$F$746,5,0)="Outage","Outage","")</f>
        <v/>
      </c>
      <c r="O170" s="18">
        <f t="shared" si="24"/>
        <v>0</v>
      </c>
      <c r="P170" s="18" t="str">
        <f t="shared" si="25"/>
        <v/>
      </c>
      <c r="Q170" s="18">
        <f t="shared" si="26"/>
        <v>0</v>
      </c>
      <c r="R170" s="118"/>
    </row>
    <row r="171" spans="1:18" x14ac:dyDescent="0.25">
      <c r="A171" s="25">
        <f t="shared" si="27"/>
        <v>19</v>
      </c>
      <c r="B171" s="23">
        <f t="shared" si="28"/>
        <v>44562</v>
      </c>
      <c r="C171" s="24">
        <v>19</v>
      </c>
      <c r="D171" s="54" t="str">
        <f t="shared" si="20"/>
        <v>ASET</v>
      </c>
      <c r="E171" s="178"/>
      <c r="F171" s="179"/>
      <c r="G171" s="177"/>
      <c r="H171" s="177"/>
      <c r="I171" s="169">
        <f t="shared" si="21"/>
        <v>0</v>
      </c>
      <c r="J171" s="149" t="str" cm="1">
        <f t="array" ref="J171">IF(ISERROR(INDEX('Non Compliance input'!$H$5:$H$156,MATCH(1,(A171='Non Compliance input'!$A$5:$A$156)*(F171&gt;='Non Compliance input'!$D$5:$D$156)*(E171&lt;'Non Compliance input'!$E$5:$E$156)*('Non Compliance input'!$H$5:$H$156="Yes"),0))
),"","Yes")</f>
        <v/>
      </c>
      <c r="K171" s="149">
        <f t="shared" si="22"/>
        <v>0</v>
      </c>
      <c r="L171" s="162">
        <f t="shared" si="23"/>
        <v>0</v>
      </c>
      <c r="M171" s="162" t="str" cm="1">
        <f t="array" ref="M171">IF(ISERROR(INDEX('Non Compliance input'!$I$5:$I$156,MATCH(1,(A171='Non Compliance input'!$A$5:$A$156)*(E171&gt;='Non Compliance input'!$D$5:$D$156)*(F171&lt;='Non Compliance input'!$E$5:$E$156)*('Non Compliance input'!$I$5:$I$156="Yes"),0))
),"","Yes")</f>
        <v/>
      </c>
      <c r="N171" s="149" t="str">
        <f>IF(VLOOKUP($A171,HourEndingOutage!$B$3:$F$746,5,0)="Outage","Outage","")</f>
        <v/>
      </c>
      <c r="O171" s="18">
        <f t="shared" si="24"/>
        <v>0</v>
      </c>
      <c r="P171" s="18" t="str">
        <f t="shared" si="25"/>
        <v/>
      </c>
      <c r="Q171" s="18">
        <f t="shared" si="26"/>
        <v>0</v>
      </c>
      <c r="R171" s="118"/>
    </row>
    <row r="172" spans="1:18" x14ac:dyDescent="0.25">
      <c r="A172" s="25">
        <f t="shared" si="27"/>
        <v>19</v>
      </c>
      <c r="B172" s="23">
        <f t="shared" si="28"/>
        <v>44562</v>
      </c>
      <c r="C172" s="24">
        <v>19</v>
      </c>
      <c r="D172" s="54" t="str">
        <f t="shared" si="20"/>
        <v>ASET</v>
      </c>
      <c r="E172" s="178"/>
      <c r="F172" s="179"/>
      <c r="G172" s="177"/>
      <c r="H172" s="177"/>
      <c r="I172" s="169">
        <f t="shared" si="21"/>
        <v>0</v>
      </c>
      <c r="J172" s="149" t="str" cm="1">
        <f t="array" ref="J172">IF(ISERROR(INDEX('Non Compliance input'!$H$5:$H$156,MATCH(1,(A172='Non Compliance input'!$A$5:$A$156)*(F172&gt;='Non Compliance input'!$D$5:$D$156)*(E172&lt;'Non Compliance input'!$E$5:$E$156)*('Non Compliance input'!$H$5:$H$156="Yes"),0))
),"","Yes")</f>
        <v/>
      </c>
      <c r="K172" s="149">
        <f t="shared" si="22"/>
        <v>0</v>
      </c>
      <c r="L172" s="162">
        <f t="shared" si="23"/>
        <v>0</v>
      </c>
      <c r="M172" s="162" t="str" cm="1">
        <f t="array" ref="M172">IF(ISERROR(INDEX('Non Compliance input'!$I$5:$I$156,MATCH(1,(A172='Non Compliance input'!$A$5:$A$156)*(E172&gt;='Non Compliance input'!$D$5:$D$156)*(F172&lt;='Non Compliance input'!$E$5:$E$156)*('Non Compliance input'!$I$5:$I$156="Yes"),0))
),"","Yes")</f>
        <v/>
      </c>
      <c r="N172" s="149" t="str">
        <f>IF(VLOOKUP($A172,HourEndingOutage!$B$3:$F$746,5,0)="Outage","Outage","")</f>
        <v/>
      </c>
      <c r="O172" s="18">
        <f t="shared" si="24"/>
        <v>0</v>
      </c>
      <c r="P172" s="18" t="str">
        <f t="shared" si="25"/>
        <v/>
      </c>
      <c r="Q172" s="18">
        <f t="shared" si="26"/>
        <v>0</v>
      </c>
      <c r="R172" s="118"/>
    </row>
    <row r="173" spans="1:18" x14ac:dyDescent="0.25">
      <c r="A173" s="25">
        <f t="shared" si="27"/>
        <v>19</v>
      </c>
      <c r="B173" s="23">
        <f t="shared" si="28"/>
        <v>44562</v>
      </c>
      <c r="C173" s="24">
        <v>19</v>
      </c>
      <c r="D173" s="54" t="str">
        <f t="shared" si="20"/>
        <v>ASET</v>
      </c>
      <c r="E173" s="178"/>
      <c r="F173" s="179"/>
      <c r="G173" s="177"/>
      <c r="H173" s="177"/>
      <c r="I173" s="169">
        <f t="shared" si="21"/>
        <v>0</v>
      </c>
      <c r="J173" s="149" t="str" cm="1">
        <f t="array" ref="J173">IF(ISERROR(INDEX('Non Compliance input'!$H$5:$H$156,MATCH(1,(A173='Non Compliance input'!$A$5:$A$156)*(F173&gt;='Non Compliance input'!$D$5:$D$156)*(E173&lt;'Non Compliance input'!$E$5:$E$156)*('Non Compliance input'!$H$5:$H$156="Yes"),0))
),"","Yes")</f>
        <v/>
      </c>
      <c r="K173" s="149">
        <f t="shared" si="22"/>
        <v>0</v>
      </c>
      <c r="L173" s="162">
        <f t="shared" si="23"/>
        <v>0</v>
      </c>
      <c r="M173" s="162" t="str" cm="1">
        <f t="array" ref="M173">IF(ISERROR(INDEX('Non Compliance input'!$I$5:$I$156,MATCH(1,(A173='Non Compliance input'!$A$5:$A$156)*(E173&gt;='Non Compliance input'!$D$5:$D$156)*(F173&lt;='Non Compliance input'!$E$5:$E$156)*('Non Compliance input'!$I$5:$I$156="Yes"),0))
),"","Yes")</f>
        <v/>
      </c>
      <c r="N173" s="149" t="str">
        <f>IF(VLOOKUP($A173,HourEndingOutage!$B$3:$F$746,5,0)="Outage","Outage","")</f>
        <v/>
      </c>
      <c r="O173" s="18">
        <f t="shared" si="24"/>
        <v>0</v>
      </c>
      <c r="P173" s="18" t="str">
        <f t="shared" si="25"/>
        <v/>
      </c>
      <c r="Q173" s="18">
        <f t="shared" si="26"/>
        <v>0</v>
      </c>
      <c r="R173" s="118"/>
    </row>
    <row r="174" spans="1:18" x14ac:dyDescent="0.25">
      <c r="A174" s="25">
        <f t="shared" si="27"/>
        <v>20</v>
      </c>
      <c r="B174" s="23">
        <f t="shared" si="28"/>
        <v>44562</v>
      </c>
      <c r="C174" s="24">
        <v>20</v>
      </c>
      <c r="D174" s="54" t="str">
        <f t="shared" si="20"/>
        <v>ASET</v>
      </c>
      <c r="E174" s="178"/>
      <c r="F174" s="179"/>
      <c r="G174" s="177"/>
      <c r="H174" s="177"/>
      <c r="I174" s="169">
        <f t="shared" si="21"/>
        <v>0</v>
      </c>
      <c r="J174" s="149" t="str" cm="1">
        <f t="array" ref="J174">IF(ISERROR(INDEX('Non Compliance input'!$H$5:$H$156,MATCH(1,(A174='Non Compliance input'!$A$5:$A$156)*(F174&gt;='Non Compliance input'!$D$5:$D$156)*(E174&lt;'Non Compliance input'!$E$5:$E$156)*('Non Compliance input'!$H$5:$H$156="Yes"),0))
),"","Yes")</f>
        <v/>
      </c>
      <c r="K174" s="149">
        <f t="shared" si="22"/>
        <v>0</v>
      </c>
      <c r="L174" s="162">
        <f t="shared" si="23"/>
        <v>0</v>
      </c>
      <c r="M174" s="162" t="str" cm="1">
        <f t="array" ref="M174">IF(ISERROR(INDEX('Non Compliance input'!$I$5:$I$156,MATCH(1,(A174='Non Compliance input'!$A$5:$A$156)*(E174&gt;='Non Compliance input'!$D$5:$D$156)*(F174&lt;='Non Compliance input'!$E$5:$E$156)*('Non Compliance input'!$I$5:$I$156="Yes"),0))
),"","Yes")</f>
        <v/>
      </c>
      <c r="N174" s="149" t="str">
        <f>IF(VLOOKUP($A174,HourEndingOutage!$B$3:$F$746,5,0)="Outage","Outage","")</f>
        <v/>
      </c>
      <c r="O174" s="18">
        <f t="shared" si="24"/>
        <v>0</v>
      </c>
      <c r="P174" s="18" t="str">
        <f t="shared" si="25"/>
        <v/>
      </c>
      <c r="Q174" s="18">
        <f t="shared" si="26"/>
        <v>0</v>
      </c>
      <c r="R174" s="118"/>
    </row>
    <row r="175" spans="1:18" x14ac:dyDescent="0.25">
      <c r="A175" s="25">
        <f t="shared" si="27"/>
        <v>20</v>
      </c>
      <c r="B175" s="23">
        <f t="shared" si="28"/>
        <v>44562</v>
      </c>
      <c r="C175" s="24">
        <v>20</v>
      </c>
      <c r="D175" s="54" t="str">
        <f t="shared" si="20"/>
        <v>ASET</v>
      </c>
      <c r="E175" s="178"/>
      <c r="F175" s="179"/>
      <c r="G175" s="177"/>
      <c r="H175" s="177"/>
      <c r="I175" s="169">
        <f t="shared" si="21"/>
        <v>0</v>
      </c>
      <c r="J175" s="149" t="str" cm="1">
        <f t="array" ref="J175">IF(ISERROR(INDEX('Non Compliance input'!$H$5:$H$156,MATCH(1,(A175='Non Compliance input'!$A$5:$A$156)*(F175&gt;='Non Compliance input'!$D$5:$D$156)*(E175&lt;'Non Compliance input'!$E$5:$E$156)*('Non Compliance input'!$H$5:$H$156="Yes"),0))
),"","Yes")</f>
        <v/>
      </c>
      <c r="K175" s="149">
        <f t="shared" si="22"/>
        <v>0</v>
      </c>
      <c r="L175" s="162">
        <f t="shared" si="23"/>
        <v>0</v>
      </c>
      <c r="M175" s="162" t="str" cm="1">
        <f t="array" ref="M175">IF(ISERROR(INDEX('Non Compliance input'!$I$5:$I$156,MATCH(1,(A175='Non Compliance input'!$A$5:$A$156)*(E175&gt;='Non Compliance input'!$D$5:$D$156)*(F175&lt;='Non Compliance input'!$E$5:$E$156)*('Non Compliance input'!$I$5:$I$156="Yes"),0))
),"","Yes")</f>
        <v/>
      </c>
      <c r="N175" s="149" t="str">
        <f>IF(VLOOKUP($A175,HourEndingOutage!$B$3:$F$746,5,0)="Outage","Outage","")</f>
        <v/>
      </c>
      <c r="O175" s="18">
        <f t="shared" si="24"/>
        <v>0</v>
      </c>
      <c r="P175" s="18" t="str">
        <f t="shared" si="25"/>
        <v/>
      </c>
      <c r="Q175" s="18">
        <f t="shared" si="26"/>
        <v>0</v>
      </c>
      <c r="R175" s="118"/>
    </row>
    <row r="176" spans="1:18" x14ac:dyDescent="0.25">
      <c r="A176" s="25">
        <f t="shared" si="27"/>
        <v>20</v>
      </c>
      <c r="B176" s="23">
        <f t="shared" si="28"/>
        <v>44562</v>
      </c>
      <c r="C176" s="24">
        <v>20</v>
      </c>
      <c r="D176" s="54" t="str">
        <f t="shared" si="20"/>
        <v>ASET</v>
      </c>
      <c r="E176" s="178"/>
      <c r="F176" s="179"/>
      <c r="G176" s="177"/>
      <c r="H176" s="177"/>
      <c r="I176" s="169">
        <f t="shared" si="21"/>
        <v>0</v>
      </c>
      <c r="J176" s="149" t="str" cm="1">
        <f t="array" ref="J176">IF(ISERROR(INDEX('Non Compliance input'!$H$5:$H$156,MATCH(1,(A176='Non Compliance input'!$A$5:$A$156)*(F176&gt;='Non Compliance input'!$D$5:$D$156)*(E176&lt;'Non Compliance input'!$E$5:$E$156)*('Non Compliance input'!$H$5:$H$156="Yes"),0))
),"","Yes")</f>
        <v/>
      </c>
      <c r="K176" s="149">
        <f t="shared" si="22"/>
        <v>0</v>
      </c>
      <c r="L176" s="162">
        <f t="shared" si="23"/>
        <v>0</v>
      </c>
      <c r="M176" s="162" t="str" cm="1">
        <f t="array" ref="M176">IF(ISERROR(INDEX('Non Compliance input'!$I$5:$I$156,MATCH(1,(A176='Non Compliance input'!$A$5:$A$156)*(E176&gt;='Non Compliance input'!$D$5:$D$156)*(F176&lt;='Non Compliance input'!$E$5:$E$156)*('Non Compliance input'!$I$5:$I$156="Yes"),0))
),"","Yes")</f>
        <v/>
      </c>
      <c r="N176" s="149" t="str">
        <f>IF(VLOOKUP($A176,HourEndingOutage!$B$3:$F$746,5,0)="Outage","Outage","")</f>
        <v/>
      </c>
      <c r="O176" s="18">
        <f t="shared" si="24"/>
        <v>0</v>
      </c>
      <c r="P176" s="18" t="str">
        <f t="shared" si="25"/>
        <v/>
      </c>
      <c r="Q176" s="18">
        <f t="shared" si="26"/>
        <v>0</v>
      </c>
      <c r="R176" s="118"/>
    </row>
    <row r="177" spans="1:18" x14ac:dyDescent="0.25">
      <c r="A177" s="25">
        <f t="shared" si="27"/>
        <v>20</v>
      </c>
      <c r="B177" s="23">
        <f t="shared" si="28"/>
        <v>44562</v>
      </c>
      <c r="C177" s="24">
        <v>20</v>
      </c>
      <c r="D177" s="54" t="str">
        <f t="shared" si="20"/>
        <v>ASET</v>
      </c>
      <c r="E177" s="178"/>
      <c r="F177" s="179"/>
      <c r="G177" s="177"/>
      <c r="H177" s="177"/>
      <c r="I177" s="169">
        <f t="shared" si="21"/>
        <v>0</v>
      </c>
      <c r="J177" s="149" t="str" cm="1">
        <f t="array" ref="J177">IF(ISERROR(INDEX('Non Compliance input'!$H$5:$H$156,MATCH(1,(A177='Non Compliance input'!$A$5:$A$156)*(F177&gt;='Non Compliance input'!$D$5:$D$156)*(E177&lt;'Non Compliance input'!$E$5:$E$156)*('Non Compliance input'!$H$5:$H$156="Yes"),0))
),"","Yes")</f>
        <v/>
      </c>
      <c r="K177" s="149">
        <f t="shared" si="22"/>
        <v>0</v>
      </c>
      <c r="L177" s="162">
        <f t="shared" si="23"/>
        <v>0</v>
      </c>
      <c r="M177" s="162" t="str" cm="1">
        <f t="array" ref="M177">IF(ISERROR(INDEX('Non Compliance input'!$I$5:$I$156,MATCH(1,(A177='Non Compliance input'!$A$5:$A$156)*(E177&gt;='Non Compliance input'!$D$5:$D$156)*(F177&lt;='Non Compliance input'!$E$5:$E$156)*('Non Compliance input'!$I$5:$I$156="Yes"),0))
),"","Yes")</f>
        <v/>
      </c>
      <c r="N177" s="149" t="str">
        <f>IF(VLOOKUP($A177,HourEndingOutage!$B$3:$F$746,5,0)="Outage","Outage","")</f>
        <v/>
      </c>
      <c r="O177" s="18">
        <f t="shared" si="24"/>
        <v>0</v>
      </c>
      <c r="P177" s="18" t="str">
        <f t="shared" si="25"/>
        <v/>
      </c>
      <c r="Q177" s="18">
        <f t="shared" si="26"/>
        <v>0</v>
      </c>
      <c r="R177" s="118"/>
    </row>
    <row r="178" spans="1:18" x14ac:dyDescent="0.25">
      <c r="A178" s="25">
        <f t="shared" si="27"/>
        <v>20</v>
      </c>
      <c r="B178" s="23">
        <f t="shared" si="28"/>
        <v>44562</v>
      </c>
      <c r="C178" s="24">
        <v>20</v>
      </c>
      <c r="D178" s="54" t="str">
        <f t="shared" si="20"/>
        <v>ASET</v>
      </c>
      <c r="E178" s="178"/>
      <c r="F178" s="179"/>
      <c r="G178" s="177"/>
      <c r="H178" s="177"/>
      <c r="I178" s="169">
        <f t="shared" si="21"/>
        <v>0</v>
      </c>
      <c r="J178" s="149" t="str" cm="1">
        <f t="array" ref="J178">IF(ISERROR(INDEX('Non Compliance input'!$H$5:$H$156,MATCH(1,(A178='Non Compliance input'!$A$5:$A$156)*(F178&gt;='Non Compliance input'!$D$5:$D$156)*(E178&lt;'Non Compliance input'!$E$5:$E$156)*('Non Compliance input'!$H$5:$H$156="Yes"),0))
),"","Yes")</f>
        <v/>
      </c>
      <c r="K178" s="149">
        <f t="shared" si="22"/>
        <v>0</v>
      </c>
      <c r="L178" s="162">
        <f t="shared" si="23"/>
        <v>0</v>
      </c>
      <c r="M178" s="162" t="str" cm="1">
        <f t="array" ref="M178">IF(ISERROR(INDEX('Non Compliance input'!$I$5:$I$156,MATCH(1,(A178='Non Compliance input'!$A$5:$A$156)*(E178&gt;='Non Compliance input'!$D$5:$D$156)*(F178&lt;='Non Compliance input'!$E$5:$E$156)*('Non Compliance input'!$I$5:$I$156="Yes"),0))
),"","Yes")</f>
        <v/>
      </c>
      <c r="N178" s="149" t="str">
        <f>IF(VLOOKUP($A178,HourEndingOutage!$B$3:$F$746,5,0)="Outage","Outage","")</f>
        <v/>
      </c>
      <c r="O178" s="18">
        <f t="shared" si="24"/>
        <v>0</v>
      </c>
      <c r="P178" s="18" t="str">
        <f t="shared" si="25"/>
        <v/>
      </c>
      <c r="Q178" s="18">
        <f t="shared" si="26"/>
        <v>0</v>
      </c>
      <c r="R178" s="118"/>
    </row>
    <row r="179" spans="1:18" x14ac:dyDescent="0.25">
      <c r="A179" s="25">
        <f t="shared" si="27"/>
        <v>20</v>
      </c>
      <c r="B179" s="23">
        <f t="shared" si="28"/>
        <v>44562</v>
      </c>
      <c r="C179" s="24">
        <v>20</v>
      </c>
      <c r="D179" s="54" t="str">
        <f t="shared" si="20"/>
        <v>ASET</v>
      </c>
      <c r="E179" s="178"/>
      <c r="F179" s="179"/>
      <c r="G179" s="177"/>
      <c r="H179" s="177"/>
      <c r="I179" s="169">
        <f t="shared" si="21"/>
        <v>0</v>
      </c>
      <c r="J179" s="149" t="str" cm="1">
        <f t="array" ref="J179">IF(ISERROR(INDEX('Non Compliance input'!$H$5:$H$156,MATCH(1,(A179='Non Compliance input'!$A$5:$A$156)*(F179&gt;='Non Compliance input'!$D$5:$D$156)*(E179&lt;'Non Compliance input'!$E$5:$E$156)*('Non Compliance input'!$H$5:$H$156="Yes"),0))
),"","Yes")</f>
        <v/>
      </c>
      <c r="K179" s="149">
        <f t="shared" si="22"/>
        <v>0</v>
      </c>
      <c r="L179" s="162">
        <f t="shared" si="23"/>
        <v>0</v>
      </c>
      <c r="M179" s="162" t="str" cm="1">
        <f t="array" ref="M179">IF(ISERROR(INDEX('Non Compliance input'!$I$5:$I$156,MATCH(1,(A179='Non Compliance input'!$A$5:$A$156)*(E179&gt;='Non Compliance input'!$D$5:$D$156)*(F179&lt;='Non Compliance input'!$E$5:$E$156)*('Non Compliance input'!$I$5:$I$156="Yes"),0))
),"","Yes")</f>
        <v/>
      </c>
      <c r="N179" s="149" t="str">
        <f>IF(VLOOKUP($A179,HourEndingOutage!$B$3:$F$746,5,0)="Outage","Outage","")</f>
        <v/>
      </c>
      <c r="O179" s="18">
        <f t="shared" si="24"/>
        <v>0</v>
      </c>
      <c r="P179" s="18" t="str">
        <f t="shared" si="25"/>
        <v/>
      </c>
      <c r="Q179" s="18">
        <f t="shared" si="26"/>
        <v>0</v>
      </c>
      <c r="R179" s="118"/>
    </row>
    <row r="180" spans="1:18" x14ac:dyDescent="0.25">
      <c r="A180" s="25">
        <f t="shared" si="27"/>
        <v>20</v>
      </c>
      <c r="B180" s="23">
        <f t="shared" si="28"/>
        <v>44562</v>
      </c>
      <c r="C180" s="24">
        <v>20</v>
      </c>
      <c r="D180" s="54" t="str">
        <f t="shared" si="20"/>
        <v>ASET</v>
      </c>
      <c r="E180" s="178"/>
      <c r="F180" s="179"/>
      <c r="G180" s="177"/>
      <c r="H180" s="177"/>
      <c r="I180" s="169">
        <f t="shared" si="21"/>
        <v>0</v>
      </c>
      <c r="J180" s="149" t="str" cm="1">
        <f t="array" ref="J180">IF(ISERROR(INDEX('Non Compliance input'!$H$5:$H$156,MATCH(1,(A180='Non Compliance input'!$A$5:$A$156)*(F180&gt;='Non Compliance input'!$D$5:$D$156)*(E180&lt;'Non Compliance input'!$E$5:$E$156)*('Non Compliance input'!$H$5:$H$156="Yes"),0))
),"","Yes")</f>
        <v/>
      </c>
      <c r="K180" s="149">
        <f t="shared" si="22"/>
        <v>0</v>
      </c>
      <c r="L180" s="162">
        <f t="shared" si="23"/>
        <v>0</v>
      </c>
      <c r="M180" s="162" t="str" cm="1">
        <f t="array" ref="M180">IF(ISERROR(INDEX('Non Compliance input'!$I$5:$I$156,MATCH(1,(A180='Non Compliance input'!$A$5:$A$156)*(E180&gt;='Non Compliance input'!$D$5:$D$156)*(F180&lt;='Non Compliance input'!$E$5:$E$156)*('Non Compliance input'!$I$5:$I$156="Yes"),0))
),"","Yes")</f>
        <v/>
      </c>
      <c r="N180" s="149" t="str">
        <f>IF(VLOOKUP($A180,HourEndingOutage!$B$3:$F$746,5,0)="Outage","Outage","")</f>
        <v/>
      </c>
      <c r="O180" s="18">
        <f t="shared" si="24"/>
        <v>0</v>
      </c>
      <c r="P180" s="18" t="str">
        <f t="shared" si="25"/>
        <v/>
      </c>
      <c r="Q180" s="18">
        <f t="shared" si="26"/>
        <v>0</v>
      </c>
      <c r="R180" s="118"/>
    </row>
    <row r="181" spans="1:18" x14ac:dyDescent="0.25">
      <c r="A181" s="25">
        <f t="shared" si="27"/>
        <v>20</v>
      </c>
      <c r="B181" s="23">
        <f t="shared" si="28"/>
        <v>44562</v>
      </c>
      <c r="C181" s="24">
        <v>20</v>
      </c>
      <c r="D181" s="54" t="str">
        <f t="shared" si="20"/>
        <v>ASET</v>
      </c>
      <c r="E181" s="178"/>
      <c r="F181" s="179"/>
      <c r="G181" s="177"/>
      <c r="H181" s="177"/>
      <c r="I181" s="169">
        <f t="shared" si="21"/>
        <v>0</v>
      </c>
      <c r="J181" s="149" t="str" cm="1">
        <f t="array" ref="J181">IF(ISERROR(INDEX('Non Compliance input'!$H$5:$H$156,MATCH(1,(A181='Non Compliance input'!$A$5:$A$156)*(F181&gt;='Non Compliance input'!$D$5:$D$156)*(E181&lt;'Non Compliance input'!$E$5:$E$156)*('Non Compliance input'!$H$5:$H$156="Yes"),0))
),"","Yes")</f>
        <v/>
      </c>
      <c r="K181" s="149">
        <f t="shared" si="22"/>
        <v>0</v>
      </c>
      <c r="L181" s="162">
        <f t="shared" si="23"/>
        <v>0</v>
      </c>
      <c r="M181" s="162" t="str" cm="1">
        <f t="array" ref="M181">IF(ISERROR(INDEX('Non Compliance input'!$I$5:$I$156,MATCH(1,(A181='Non Compliance input'!$A$5:$A$156)*(E181&gt;='Non Compliance input'!$D$5:$D$156)*(F181&lt;='Non Compliance input'!$E$5:$E$156)*('Non Compliance input'!$I$5:$I$156="Yes"),0))
),"","Yes")</f>
        <v/>
      </c>
      <c r="N181" s="149" t="str">
        <f>IF(VLOOKUP($A181,HourEndingOutage!$B$3:$F$746,5,0)="Outage","Outage","")</f>
        <v/>
      </c>
      <c r="O181" s="18">
        <f t="shared" si="24"/>
        <v>0</v>
      </c>
      <c r="P181" s="18" t="str">
        <f t="shared" si="25"/>
        <v/>
      </c>
      <c r="Q181" s="18">
        <f t="shared" si="26"/>
        <v>0</v>
      </c>
      <c r="R181" s="118"/>
    </row>
    <row r="182" spans="1:18" x14ac:dyDescent="0.25">
      <c r="A182" s="25">
        <f t="shared" si="27"/>
        <v>20</v>
      </c>
      <c r="B182" s="23">
        <f t="shared" si="28"/>
        <v>44562</v>
      </c>
      <c r="C182" s="24">
        <v>20</v>
      </c>
      <c r="D182" s="54" t="str">
        <f t="shared" si="20"/>
        <v>ASET</v>
      </c>
      <c r="E182" s="178"/>
      <c r="F182" s="179"/>
      <c r="G182" s="177"/>
      <c r="H182" s="177"/>
      <c r="I182" s="169">
        <f t="shared" si="21"/>
        <v>0</v>
      </c>
      <c r="J182" s="149" t="str" cm="1">
        <f t="array" ref="J182">IF(ISERROR(INDEX('Non Compliance input'!$H$5:$H$156,MATCH(1,(A182='Non Compliance input'!$A$5:$A$156)*(F182&gt;='Non Compliance input'!$D$5:$D$156)*(E182&lt;'Non Compliance input'!$E$5:$E$156)*('Non Compliance input'!$H$5:$H$156="Yes"),0))
),"","Yes")</f>
        <v/>
      </c>
      <c r="K182" s="149">
        <f t="shared" si="22"/>
        <v>0</v>
      </c>
      <c r="L182" s="162">
        <f t="shared" si="23"/>
        <v>0</v>
      </c>
      <c r="M182" s="162" t="str" cm="1">
        <f t="array" ref="M182">IF(ISERROR(INDEX('Non Compliance input'!$I$5:$I$156,MATCH(1,(A182='Non Compliance input'!$A$5:$A$156)*(E182&gt;='Non Compliance input'!$D$5:$D$156)*(F182&lt;='Non Compliance input'!$E$5:$E$156)*('Non Compliance input'!$I$5:$I$156="Yes"),0))
),"","Yes")</f>
        <v/>
      </c>
      <c r="N182" s="149" t="str">
        <f>IF(VLOOKUP($A182,HourEndingOutage!$B$3:$F$746,5,0)="Outage","Outage","")</f>
        <v/>
      </c>
      <c r="O182" s="18">
        <f t="shared" si="24"/>
        <v>0</v>
      </c>
      <c r="P182" s="18" t="str">
        <f t="shared" si="25"/>
        <v/>
      </c>
      <c r="Q182" s="18">
        <f t="shared" si="26"/>
        <v>0</v>
      </c>
      <c r="R182" s="118"/>
    </row>
    <row r="183" spans="1:18" x14ac:dyDescent="0.25">
      <c r="A183" s="25">
        <f t="shared" si="27"/>
        <v>21</v>
      </c>
      <c r="B183" s="23">
        <f t="shared" si="28"/>
        <v>44562</v>
      </c>
      <c r="C183" s="24">
        <v>21</v>
      </c>
      <c r="D183" s="54" t="str">
        <f t="shared" si="20"/>
        <v>ASET</v>
      </c>
      <c r="E183" s="178"/>
      <c r="F183" s="179"/>
      <c r="G183" s="177"/>
      <c r="H183" s="177"/>
      <c r="I183" s="169">
        <f t="shared" si="21"/>
        <v>0</v>
      </c>
      <c r="J183" s="149" t="str" cm="1">
        <f t="array" ref="J183">IF(ISERROR(INDEX('Non Compliance input'!$H$5:$H$156,MATCH(1,(A183='Non Compliance input'!$A$5:$A$156)*(F183&gt;='Non Compliance input'!$D$5:$D$156)*(E183&lt;'Non Compliance input'!$E$5:$E$156)*('Non Compliance input'!$H$5:$H$156="Yes"),0))
),"","Yes")</f>
        <v/>
      </c>
      <c r="K183" s="149">
        <f t="shared" si="22"/>
        <v>0</v>
      </c>
      <c r="L183" s="162">
        <f t="shared" si="23"/>
        <v>0</v>
      </c>
      <c r="M183" s="162" t="str" cm="1">
        <f t="array" ref="M183">IF(ISERROR(INDEX('Non Compliance input'!$I$5:$I$156,MATCH(1,(A183='Non Compliance input'!$A$5:$A$156)*(E183&gt;='Non Compliance input'!$D$5:$D$156)*(F183&lt;='Non Compliance input'!$E$5:$E$156)*('Non Compliance input'!$I$5:$I$156="Yes"),0))
),"","Yes")</f>
        <v/>
      </c>
      <c r="N183" s="149" t="str">
        <f>IF(VLOOKUP($A183,HourEndingOutage!$B$3:$F$746,5,0)="Outage","Outage","")</f>
        <v/>
      </c>
      <c r="O183" s="18">
        <f t="shared" si="24"/>
        <v>0</v>
      </c>
      <c r="P183" s="18" t="str">
        <f t="shared" si="25"/>
        <v/>
      </c>
      <c r="Q183" s="18">
        <f t="shared" si="26"/>
        <v>0</v>
      </c>
      <c r="R183" s="118"/>
    </row>
    <row r="184" spans="1:18" x14ac:dyDescent="0.25">
      <c r="A184" s="25">
        <f t="shared" si="27"/>
        <v>21</v>
      </c>
      <c r="B184" s="23">
        <f t="shared" si="28"/>
        <v>44562</v>
      </c>
      <c r="C184" s="24">
        <v>21</v>
      </c>
      <c r="D184" s="54" t="str">
        <f t="shared" si="20"/>
        <v>ASET</v>
      </c>
      <c r="E184" s="178"/>
      <c r="F184" s="179"/>
      <c r="G184" s="177"/>
      <c r="H184" s="177"/>
      <c r="I184" s="169">
        <f t="shared" si="21"/>
        <v>0</v>
      </c>
      <c r="J184" s="149" t="str" cm="1">
        <f t="array" ref="J184">IF(ISERROR(INDEX('Non Compliance input'!$H$5:$H$156,MATCH(1,(A184='Non Compliance input'!$A$5:$A$156)*(F184&gt;='Non Compliance input'!$D$5:$D$156)*(E184&lt;'Non Compliance input'!$E$5:$E$156)*('Non Compliance input'!$H$5:$H$156="Yes"),0))
),"","Yes")</f>
        <v/>
      </c>
      <c r="K184" s="149">
        <f t="shared" si="22"/>
        <v>0</v>
      </c>
      <c r="L184" s="162">
        <f t="shared" si="23"/>
        <v>0</v>
      </c>
      <c r="M184" s="162" t="str" cm="1">
        <f t="array" ref="M184">IF(ISERROR(INDEX('Non Compliance input'!$I$5:$I$156,MATCH(1,(A184='Non Compliance input'!$A$5:$A$156)*(E184&gt;='Non Compliance input'!$D$5:$D$156)*(F184&lt;='Non Compliance input'!$E$5:$E$156)*('Non Compliance input'!$I$5:$I$156="Yes"),0))
),"","Yes")</f>
        <v/>
      </c>
      <c r="N184" s="149" t="str">
        <f>IF(VLOOKUP($A184,HourEndingOutage!$B$3:$F$746,5,0)="Outage","Outage","")</f>
        <v/>
      </c>
      <c r="O184" s="18">
        <f t="shared" si="24"/>
        <v>0</v>
      </c>
      <c r="P184" s="18" t="str">
        <f t="shared" si="25"/>
        <v/>
      </c>
      <c r="Q184" s="18">
        <f t="shared" si="26"/>
        <v>0</v>
      </c>
      <c r="R184" s="118"/>
    </row>
    <row r="185" spans="1:18" x14ac:dyDescent="0.25">
      <c r="A185" s="25">
        <f t="shared" si="27"/>
        <v>21</v>
      </c>
      <c r="B185" s="23">
        <f t="shared" si="28"/>
        <v>44562</v>
      </c>
      <c r="C185" s="24">
        <v>21</v>
      </c>
      <c r="D185" s="54" t="str">
        <f t="shared" si="20"/>
        <v>ASET</v>
      </c>
      <c r="E185" s="178"/>
      <c r="F185" s="179"/>
      <c r="G185" s="177"/>
      <c r="H185" s="177"/>
      <c r="I185" s="169">
        <f t="shared" si="21"/>
        <v>0</v>
      </c>
      <c r="J185" s="149" t="str" cm="1">
        <f t="array" ref="J185">IF(ISERROR(INDEX('Non Compliance input'!$H$5:$H$156,MATCH(1,(A185='Non Compliance input'!$A$5:$A$156)*(F185&gt;='Non Compliance input'!$D$5:$D$156)*(E185&lt;'Non Compliance input'!$E$5:$E$156)*('Non Compliance input'!$H$5:$H$156="Yes"),0))
),"","Yes")</f>
        <v/>
      </c>
      <c r="K185" s="149">
        <f t="shared" si="22"/>
        <v>0</v>
      </c>
      <c r="L185" s="162">
        <f t="shared" si="23"/>
        <v>0</v>
      </c>
      <c r="M185" s="162" t="str" cm="1">
        <f t="array" ref="M185">IF(ISERROR(INDEX('Non Compliance input'!$I$5:$I$156,MATCH(1,(A185='Non Compliance input'!$A$5:$A$156)*(E185&gt;='Non Compliance input'!$D$5:$D$156)*(F185&lt;='Non Compliance input'!$E$5:$E$156)*('Non Compliance input'!$I$5:$I$156="Yes"),0))
),"","Yes")</f>
        <v/>
      </c>
      <c r="N185" s="149" t="str">
        <f>IF(VLOOKUP($A185,HourEndingOutage!$B$3:$F$746,5,0)="Outage","Outage","")</f>
        <v/>
      </c>
      <c r="O185" s="18">
        <f t="shared" si="24"/>
        <v>0</v>
      </c>
      <c r="P185" s="18" t="str">
        <f t="shared" si="25"/>
        <v/>
      </c>
      <c r="Q185" s="18">
        <f t="shared" si="26"/>
        <v>0</v>
      </c>
      <c r="R185" s="118"/>
    </row>
    <row r="186" spans="1:18" x14ac:dyDescent="0.25">
      <c r="A186" s="25">
        <f t="shared" si="27"/>
        <v>21</v>
      </c>
      <c r="B186" s="23">
        <f t="shared" si="28"/>
        <v>44562</v>
      </c>
      <c r="C186" s="24">
        <v>21</v>
      </c>
      <c r="D186" s="54" t="str">
        <f t="shared" si="20"/>
        <v>ASET</v>
      </c>
      <c r="E186" s="178"/>
      <c r="F186" s="179"/>
      <c r="G186" s="177"/>
      <c r="H186" s="177"/>
      <c r="I186" s="169">
        <f t="shared" si="21"/>
        <v>0</v>
      </c>
      <c r="J186" s="149" t="str" cm="1">
        <f t="array" ref="J186">IF(ISERROR(INDEX('Non Compliance input'!$H$5:$H$156,MATCH(1,(A186='Non Compliance input'!$A$5:$A$156)*(F186&gt;='Non Compliance input'!$D$5:$D$156)*(E186&lt;'Non Compliance input'!$E$5:$E$156)*('Non Compliance input'!$H$5:$H$156="Yes"),0))
),"","Yes")</f>
        <v/>
      </c>
      <c r="K186" s="149">
        <f t="shared" si="22"/>
        <v>0</v>
      </c>
      <c r="L186" s="162">
        <f t="shared" si="23"/>
        <v>0</v>
      </c>
      <c r="M186" s="162" t="str" cm="1">
        <f t="array" ref="M186">IF(ISERROR(INDEX('Non Compliance input'!$I$5:$I$156,MATCH(1,(A186='Non Compliance input'!$A$5:$A$156)*(E186&gt;='Non Compliance input'!$D$5:$D$156)*(F186&lt;='Non Compliance input'!$E$5:$E$156)*('Non Compliance input'!$I$5:$I$156="Yes"),0))
),"","Yes")</f>
        <v/>
      </c>
      <c r="N186" s="149" t="str">
        <f>IF(VLOOKUP($A186,HourEndingOutage!$B$3:$F$746,5,0)="Outage","Outage","")</f>
        <v/>
      </c>
      <c r="O186" s="18">
        <f t="shared" si="24"/>
        <v>0</v>
      </c>
      <c r="P186" s="18" t="str">
        <f t="shared" si="25"/>
        <v/>
      </c>
      <c r="Q186" s="18">
        <f t="shared" si="26"/>
        <v>0</v>
      </c>
      <c r="R186" s="118"/>
    </row>
    <row r="187" spans="1:18" x14ac:dyDescent="0.25">
      <c r="A187" s="25">
        <f t="shared" si="27"/>
        <v>21</v>
      </c>
      <c r="B187" s="23">
        <f t="shared" si="28"/>
        <v>44562</v>
      </c>
      <c r="C187" s="24">
        <v>21</v>
      </c>
      <c r="D187" s="54" t="str">
        <f t="shared" si="20"/>
        <v>ASET</v>
      </c>
      <c r="E187" s="178"/>
      <c r="F187" s="179"/>
      <c r="G187" s="177"/>
      <c r="H187" s="177"/>
      <c r="I187" s="169">
        <f t="shared" si="21"/>
        <v>0</v>
      </c>
      <c r="J187" s="149" t="str" cm="1">
        <f t="array" ref="J187">IF(ISERROR(INDEX('Non Compliance input'!$H$5:$H$156,MATCH(1,(A187='Non Compliance input'!$A$5:$A$156)*(F187&gt;='Non Compliance input'!$D$5:$D$156)*(E187&lt;'Non Compliance input'!$E$5:$E$156)*('Non Compliance input'!$H$5:$H$156="Yes"),0))
),"","Yes")</f>
        <v/>
      </c>
      <c r="K187" s="149">
        <f t="shared" si="22"/>
        <v>0</v>
      </c>
      <c r="L187" s="162">
        <f t="shared" si="23"/>
        <v>0</v>
      </c>
      <c r="M187" s="162" t="str" cm="1">
        <f t="array" ref="M187">IF(ISERROR(INDEX('Non Compliance input'!$I$5:$I$156,MATCH(1,(A187='Non Compliance input'!$A$5:$A$156)*(E187&gt;='Non Compliance input'!$D$5:$D$156)*(F187&lt;='Non Compliance input'!$E$5:$E$156)*('Non Compliance input'!$I$5:$I$156="Yes"),0))
),"","Yes")</f>
        <v/>
      </c>
      <c r="N187" s="149" t="str">
        <f>IF(VLOOKUP($A187,HourEndingOutage!$B$3:$F$746,5,0)="Outage","Outage","")</f>
        <v/>
      </c>
      <c r="O187" s="18">
        <f t="shared" si="24"/>
        <v>0</v>
      </c>
      <c r="P187" s="18" t="str">
        <f t="shared" si="25"/>
        <v/>
      </c>
      <c r="Q187" s="18">
        <f t="shared" si="26"/>
        <v>0</v>
      </c>
      <c r="R187" s="118"/>
    </row>
    <row r="188" spans="1:18" x14ac:dyDescent="0.25">
      <c r="A188" s="25">
        <f t="shared" si="27"/>
        <v>21</v>
      </c>
      <c r="B188" s="23">
        <f t="shared" si="28"/>
        <v>44562</v>
      </c>
      <c r="C188" s="24">
        <v>21</v>
      </c>
      <c r="D188" s="54" t="str">
        <f t="shared" si="20"/>
        <v>ASET</v>
      </c>
      <c r="E188" s="178"/>
      <c r="F188" s="179"/>
      <c r="G188" s="177"/>
      <c r="H188" s="177"/>
      <c r="I188" s="169">
        <f t="shared" si="21"/>
        <v>0</v>
      </c>
      <c r="J188" s="149" t="str" cm="1">
        <f t="array" ref="J188">IF(ISERROR(INDEX('Non Compliance input'!$H$5:$H$156,MATCH(1,(A188='Non Compliance input'!$A$5:$A$156)*(F188&gt;='Non Compliance input'!$D$5:$D$156)*(E188&lt;'Non Compliance input'!$E$5:$E$156)*('Non Compliance input'!$H$5:$H$156="Yes"),0))
),"","Yes")</f>
        <v/>
      </c>
      <c r="K188" s="149">
        <f t="shared" si="22"/>
        <v>0</v>
      </c>
      <c r="L188" s="162">
        <f t="shared" si="23"/>
        <v>0</v>
      </c>
      <c r="M188" s="162" t="str" cm="1">
        <f t="array" ref="M188">IF(ISERROR(INDEX('Non Compliance input'!$I$5:$I$156,MATCH(1,(A188='Non Compliance input'!$A$5:$A$156)*(E188&gt;='Non Compliance input'!$D$5:$D$156)*(F188&lt;='Non Compliance input'!$E$5:$E$156)*('Non Compliance input'!$I$5:$I$156="Yes"),0))
),"","Yes")</f>
        <v/>
      </c>
      <c r="N188" s="149" t="str">
        <f>IF(VLOOKUP($A188,HourEndingOutage!$B$3:$F$746,5,0)="Outage","Outage","")</f>
        <v/>
      </c>
      <c r="O188" s="18">
        <f t="shared" si="24"/>
        <v>0</v>
      </c>
      <c r="P188" s="18" t="str">
        <f t="shared" si="25"/>
        <v/>
      </c>
      <c r="Q188" s="18">
        <f t="shared" si="26"/>
        <v>0</v>
      </c>
      <c r="R188" s="118"/>
    </row>
    <row r="189" spans="1:18" x14ac:dyDescent="0.25">
      <c r="A189" s="25">
        <f t="shared" si="27"/>
        <v>21</v>
      </c>
      <c r="B189" s="23">
        <f t="shared" si="28"/>
        <v>44562</v>
      </c>
      <c r="C189" s="24">
        <v>21</v>
      </c>
      <c r="D189" s="54" t="str">
        <f t="shared" si="20"/>
        <v>ASET</v>
      </c>
      <c r="E189" s="178"/>
      <c r="F189" s="179"/>
      <c r="G189" s="177"/>
      <c r="H189" s="177"/>
      <c r="I189" s="169">
        <f t="shared" si="21"/>
        <v>0</v>
      </c>
      <c r="J189" s="149" t="str" cm="1">
        <f t="array" ref="J189">IF(ISERROR(INDEX('Non Compliance input'!$H$5:$H$156,MATCH(1,(A189='Non Compliance input'!$A$5:$A$156)*(F189&gt;='Non Compliance input'!$D$5:$D$156)*(E189&lt;'Non Compliance input'!$E$5:$E$156)*('Non Compliance input'!$H$5:$H$156="Yes"),0))
),"","Yes")</f>
        <v/>
      </c>
      <c r="K189" s="149">
        <f t="shared" si="22"/>
        <v>0</v>
      </c>
      <c r="L189" s="162">
        <f t="shared" si="23"/>
        <v>0</v>
      </c>
      <c r="M189" s="162" t="str" cm="1">
        <f t="array" ref="M189">IF(ISERROR(INDEX('Non Compliance input'!$I$5:$I$156,MATCH(1,(A189='Non Compliance input'!$A$5:$A$156)*(E189&gt;='Non Compliance input'!$D$5:$D$156)*(F189&lt;='Non Compliance input'!$E$5:$E$156)*('Non Compliance input'!$I$5:$I$156="Yes"),0))
),"","Yes")</f>
        <v/>
      </c>
      <c r="N189" s="149" t="str">
        <f>IF(VLOOKUP($A189,HourEndingOutage!$B$3:$F$746,5,0)="Outage","Outage","")</f>
        <v/>
      </c>
      <c r="O189" s="18">
        <f t="shared" si="24"/>
        <v>0</v>
      </c>
      <c r="P189" s="18" t="str">
        <f t="shared" si="25"/>
        <v/>
      </c>
      <c r="Q189" s="18">
        <f t="shared" si="26"/>
        <v>0</v>
      </c>
      <c r="R189" s="118"/>
    </row>
    <row r="190" spans="1:18" x14ac:dyDescent="0.25">
      <c r="A190" s="25">
        <f t="shared" si="27"/>
        <v>21</v>
      </c>
      <c r="B190" s="23">
        <f t="shared" si="28"/>
        <v>44562</v>
      </c>
      <c r="C190" s="24">
        <v>21</v>
      </c>
      <c r="D190" s="54" t="str">
        <f t="shared" si="20"/>
        <v>ASET</v>
      </c>
      <c r="E190" s="178"/>
      <c r="F190" s="179"/>
      <c r="G190" s="177"/>
      <c r="H190" s="177"/>
      <c r="I190" s="169">
        <f t="shared" si="21"/>
        <v>0</v>
      </c>
      <c r="J190" s="149" t="str" cm="1">
        <f t="array" ref="J190">IF(ISERROR(INDEX('Non Compliance input'!$H$5:$H$156,MATCH(1,(A190='Non Compliance input'!$A$5:$A$156)*(F190&gt;='Non Compliance input'!$D$5:$D$156)*(E190&lt;'Non Compliance input'!$E$5:$E$156)*('Non Compliance input'!$H$5:$H$156="Yes"),0))
),"","Yes")</f>
        <v/>
      </c>
      <c r="K190" s="149">
        <f t="shared" si="22"/>
        <v>0</v>
      </c>
      <c r="L190" s="162">
        <f t="shared" si="23"/>
        <v>0</v>
      </c>
      <c r="M190" s="162" t="str" cm="1">
        <f t="array" ref="M190">IF(ISERROR(INDEX('Non Compliance input'!$I$5:$I$156,MATCH(1,(A190='Non Compliance input'!$A$5:$A$156)*(E190&gt;='Non Compliance input'!$D$5:$D$156)*(F190&lt;='Non Compliance input'!$E$5:$E$156)*('Non Compliance input'!$I$5:$I$156="Yes"),0))
),"","Yes")</f>
        <v/>
      </c>
      <c r="N190" s="149" t="str">
        <f>IF(VLOOKUP($A190,HourEndingOutage!$B$3:$F$746,5,0)="Outage","Outage","")</f>
        <v/>
      </c>
      <c r="O190" s="18">
        <f t="shared" si="24"/>
        <v>0</v>
      </c>
      <c r="P190" s="18" t="str">
        <f t="shared" si="25"/>
        <v/>
      </c>
      <c r="Q190" s="18">
        <f t="shared" si="26"/>
        <v>0</v>
      </c>
      <c r="R190" s="118"/>
    </row>
    <row r="191" spans="1:18" x14ac:dyDescent="0.25">
      <c r="A191" s="25">
        <f t="shared" si="27"/>
        <v>21</v>
      </c>
      <c r="B191" s="23">
        <f t="shared" si="28"/>
        <v>44562</v>
      </c>
      <c r="C191" s="24">
        <v>21</v>
      </c>
      <c r="D191" s="54" t="str">
        <f t="shared" si="20"/>
        <v>ASET</v>
      </c>
      <c r="E191" s="178"/>
      <c r="F191" s="179"/>
      <c r="G191" s="177"/>
      <c r="H191" s="177"/>
      <c r="I191" s="169">
        <f t="shared" si="21"/>
        <v>0</v>
      </c>
      <c r="J191" s="149" t="str" cm="1">
        <f t="array" ref="J191">IF(ISERROR(INDEX('Non Compliance input'!$H$5:$H$156,MATCH(1,(A191='Non Compliance input'!$A$5:$A$156)*(F191&gt;='Non Compliance input'!$D$5:$D$156)*(E191&lt;'Non Compliance input'!$E$5:$E$156)*('Non Compliance input'!$H$5:$H$156="Yes"),0))
),"","Yes")</f>
        <v/>
      </c>
      <c r="K191" s="149">
        <f t="shared" si="22"/>
        <v>0</v>
      </c>
      <c r="L191" s="162">
        <f t="shared" si="23"/>
        <v>0</v>
      </c>
      <c r="M191" s="162" t="str" cm="1">
        <f t="array" ref="M191">IF(ISERROR(INDEX('Non Compliance input'!$I$5:$I$156,MATCH(1,(A191='Non Compliance input'!$A$5:$A$156)*(E191&gt;='Non Compliance input'!$D$5:$D$156)*(F191&lt;='Non Compliance input'!$E$5:$E$156)*('Non Compliance input'!$I$5:$I$156="Yes"),0))
),"","Yes")</f>
        <v/>
      </c>
      <c r="N191" s="149" t="str">
        <f>IF(VLOOKUP($A191,HourEndingOutage!$B$3:$F$746,5,0)="Outage","Outage","")</f>
        <v/>
      </c>
      <c r="O191" s="18">
        <f t="shared" si="24"/>
        <v>0</v>
      </c>
      <c r="P191" s="18" t="str">
        <f t="shared" si="25"/>
        <v/>
      </c>
      <c r="Q191" s="18">
        <f t="shared" si="26"/>
        <v>0</v>
      </c>
      <c r="R191" s="118"/>
    </row>
    <row r="192" spans="1:18" x14ac:dyDescent="0.25">
      <c r="A192" s="25">
        <f t="shared" si="27"/>
        <v>22</v>
      </c>
      <c r="B192" s="23">
        <f t="shared" si="28"/>
        <v>44562</v>
      </c>
      <c r="C192" s="24">
        <v>22</v>
      </c>
      <c r="D192" s="54" t="str">
        <f t="shared" si="20"/>
        <v>ASET</v>
      </c>
      <c r="E192" s="178"/>
      <c r="F192" s="179"/>
      <c r="G192" s="177"/>
      <c r="H192" s="177"/>
      <c r="I192" s="169">
        <f t="shared" si="21"/>
        <v>0</v>
      </c>
      <c r="J192" s="149" t="str" cm="1">
        <f t="array" ref="J192">IF(ISERROR(INDEX('Non Compliance input'!$H$5:$H$156,MATCH(1,(A192='Non Compliance input'!$A$5:$A$156)*(F192&gt;='Non Compliance input'!$D$5:$D$156)*(E192&lt;'Non Compliance input'!$E$5:$E$156)*('Non Compliance input'!$H$5:$H$156="Yes"),0))
),"","Yes")</f>
        <v/>
      </c>
      <c r="K192" s="149">
        <f t="shared" si="22"/>
        <v>0</v>
      </c>
      <c r="L192" s="162">
        <f t="shared" si="23"/>
        <v>0</v>
      </c>
      <c r="M192" s="162" t="str" cm="1">
        <f t="array" ref="M192">IF(ISERROR(INDEX('Non Compliance input'!$I$5:$I$156,MATCH(1,(A192='Non Compliance input'!$A$5:$A$156)*(E192&gt;='Non Compliance input'!$D$5:$D$156)*(F192&lt;='Non Compliance input'!$E$5:$E$156)*('Non Compliance input'!$I$5:$I$156="Yes"),0))
),"","Yes")</f>
        <v/>
      </c>
      <c r="N192" s="149" t="str">
        <f>IF(VLOOKUP($A192,HourEndingOutage!$B$3:$F$746,5,0)="Outage","Outage","")</f>
        <v/>
      </c>
      <c r="O192" s="18">
        <f t="shared" si="24"/>
        <v>0</v>
      </c>
      <c r="P192" s="18" t="str">
        <f t="shared" si="25"/>
        <v/>
      </c>
      <c r="Q192" s="18">
        <f t="shared" si="26"/>
        <v>0</v>
      </c>
      <c r="R192" s="118"/>
    </row>
    <row r="193" spans="1:18" x14ac:dyDescent="0.25">
      <c r="A193" s="25">
        <f t="shared" si="27"/>
        <v>22</v>
      </c>
      <c r="B193" s="23">
        <f t="shared" si="28"/>
        <v>44562</v>
      </c>
      <c r="C193" s="24">
        <v>22</v>
      </c>
      <c r="D193" s="54" t="str">
        <f t="shared" si="20"/>
        <v>ASET</v>
      </c>
      <c r="E193" s="178"/>
      <c r="F193" s="179"/>
      <c r="G193" s="177"/>
      <c r="H193" s="177"/>
      <c r="I193" s="169">
        <f t="shared" si="21"/>
        <v>0</v>
      </c>
      <c r="J193" s="149" t="str" cm="1">
        <f t="array" ref="J193">IF(ISERROR(INDEX('Non Compliance input'!$H$5:$H$156,MATCH(1,(A193='Non Compliance input'!$A$5:$A$156)*(F193&gt;='Non Compliance input'!$D$5:$D$156)*(E193&lt;'Non Compliance input'!$E$5:$E$156)*('Non Compliance input'!$H$5:$H$156="Yes"),0))
),"","Yes")</f>
        <v/>
      </c>
      <c r="K193" s="149">
        <f t="shared" si="22"/>
        <v>0</v>
      </c>
      <c r="L193" s="162">
        <f t="shared" si="23"/>
        <v>0</v>
      </c>
      <c r="M193" s="162" t="str" cm="1">
        <f t="array" ref="M193">IF(ISERROR(INDEX('Non Compliance input'!$I$5:$I$156,MATCH(1,(A193='Non Compliance input'!$A$5:$A$156)*(E193&gt;='Non Compliance input'!$D$5:$D$156)*(F193&lt;='Non Compliance input'!$E$5:$E$156)*('Non Compliance input'!$I$5:$I$156="Yes"),0))
),"","Yes")</f>
        <v/>
      </c>
      <c r="N193" s="149" t="str">
        <f>IF(VLOOKUP($A193,HourEndingOutage!$B$3:$F$746,5,0)="Outage","Outage","")</f>
        <v/>
      </c>
      <c r="O193" s="18">
        <f t="shared" si="24"/>
        <v>0</v>
      </c>
      <c r="P193" s="18" t="str">
        <f t="shared" si="25"/>
        <v/>
      </c>
      <c r="Q193" s="18">
        <f t="shared" si="26"/>
        <v>0</v>
      </c>
      <c r="R193" s="118"/>
    </row>
    <row r="194" spans="1:18" x14ac:dyDescent="0.25">
      <c r="A194" s="25">
        <f t="shared" si="27"/>
        <v>22</v>
      </c>
      <c r="B194" s="23">
        <f t="shared" si="28"/>
        <v>44562</v>
      </c>
      <c r="C194" s="24">
        <v>22</v>
      </c>
      <c r="D194" s="54" t="str">
        <f t="shared" si="20"/>
        <v>ASET</v>
      </c>
      <c r="E194" s="178"/>
      <c r="F194" s="179"/>
      <c r="G194" s="177"/>
      <c r="H194" s="177"/>
      <c r="I194" s="169">
        <f t="shared" si="21"/>
        <v>0</v>
      </c>
      <c r="J194" s="149" t="str" cm="1">
        <f t="array" ref="J194">IF(ISERROR(INDEX('Non Compliance input'!$H$5:$H$156,MATCH(1,(A194='Non Compliance input'!$A$5:$A$156)*(F194&gt;='Non Compliance input'!$D$5:$D$156)*(E194&lt;'Non Compliance input'!$E$5:$E$156)*('Non Compliance input'!$H$5:$H$156="Yes"),0))
),"","Yes")</f>
        <v/>
      </c>
      <c r="K194" s="149">
        <f t="shared" si="22"/>
        <v>0</v>
      </c>
      <c r="L194" s="162">
        <f t="shared" si="23"/>
        <v>0</v>
      </c>
      <c r="M194" s="162" t="str" cm="1">
        <f t="array" ref="M194">IF(ISERROR(INDEX('Non Compliance input'!$I$5:$I$156,MATCH(1,(A194='Non Compliance input'!$A$5:$A$156)*(E194&gt;='Non Compliance input'!$D$5:$D$156)*(F194&lt;='Non Compliance input'!$E$5:$E$156)*('Non Compliance input'!$I$5:$I$156="Yes"),0))
),"","Yes")</f>
        <v/>
      </c>
      <c r="N194" s="149" t="str">
        <f>IF(VLOOKUP($A194,HourEndingOutage!$B$3:$F$746,5,0)="Outage","Outage","")</f>
        <v/>
      </c>
      <c r="O194" s="18">
        <f t="shared" si="24"/>
        <v>0</v>
      </c>
      <c r="P194" s="18" t="str">
        <f t="shared" si="25"/>
        <v/>
      </c>
      <c r="Q194" s="18">
        <f t="shared" si="26"/>
        <v>0</v>
      </c>
      <c r="R194" s="118"/>
    </row>
    <row r="195" spans="1:18" x14ac:dyDescent="0.25">
      <c r="A195" s="25">
        <f t="shared" si="27"/>
        <v>22</v>
      </c>
      <c r="B195" s="23">
        <f t="shared" si="28"/>
        <v>44562</v>
      </c>
      <c r="C195" s="24">
        <v>22</v>
      </c>
      <c r="D195" s="54" t="str">
        <f t="shared" ref="D195:D258" si="29">Unit</f>
        <v>ASET</v>
      </c>
      <c r="E195" s="178"/>
      <c r="F195" s="179"/>
      <c r="G195" s="177"/>
      <c r="H195" s="177"/>
      <c r="I195" s="169">
        <f t="shared" ref="I195:I258" si="30">IF(AND(LEN(E195)&gt;2,LEN(F195)&gt;2)=TRUE,(ROUND((F195-E195)*1440,0)),0)</f>
        <v>0</v>
      </c>
      <c r="J195" s="149" t="str" cm="1">
        <f t="array" ref="J195">IF(ISERROR(INDEX('Non Compliance input'!$H$5:$H$156,MATCH(1,(A195='Non Compliance input'!$A$5:$A$156)*(F195&gt;='Non Compliance input'!$D$5:$D$156)*(E195&lt;'Non Compliance input'!$E$5:$E$156)*('Non Compliance input'!$H$5:$H$156="Yes"),0))
),"","Yes")</f>
        <v/>
      </c>
      <c r="K195" s="149">
        <f t="shared" ref="K195:K258" si="31">IF(J195="Yes",0,MIN(H195,G195,IF(H195="",0,Contract_Volume)))</f>
        <v>0</v>
      </c>
      <c r="L195" s="162">
        <f t="shared" ref="L195:L258" si="32">IF(J195="Yes",0,(MIN(H195,G195)*(I195/60)))</f>
        <v>0</v>
      </c>
      <c r="M195" s="162" t="str" cm="1">
        <f t="array" ref="M195">IF(ISERROR(INDEX('Non Compliance input'!$I$5:$I$156,MATCH(1,(A195='Non Compliance input'!$A$5:$A$156)*(E195&gt;='Non Compliance input'!$D$5:$D$156)*(F195&lt;='Non Compliance input'!$E$5:$E$156)*('Non Compliance input'!$I$5:$I$156="Yes"),0))
),"","Yes")</f>
        <v/>
      </c>
      <c r="N195" s="149" t="str">
        <f>IF(VLOOKUP($A195,HourEndingOutage!$B$3:$F$746,5,0)="Outage","Outage","")</f>
        <v/>
      </c>
      <c r="O195" s="18">
        <f t="shared" ref="O195:O258" si="33">IF(OR(M195="Yes",N195="Outage"),0,(K195*(I195/60))*Arming)</f>
        <v>0</v>
      </c>
      <c r="P195" s="18" t="str">
        <f t="shared" ref="P195:P258" si="34">IF(ISERROR(VLOOKUP($A195,FTShour,1,0)),"","Yes")</f>
        <v/>
      </c>
      <c r="Q195" s="18">
        <f t="shared" si="26"/>
        <v>0</v>
      </c>
      <c r="R195" s="118"/>
    </row>
    <row r="196" spans="1:18" x14ac:dyDescent="0.25">
      <c r="A196" s="25">
        <f t="shared" si="27"/>
        <v>22</v>
      </c>
      <c r="B196" s="23">
        <f t="shared" si="28"/>
        <v>44562</v>
      </c>
      <c r="C196" s="24">
        <v>22</v>
      </c>
      <c r="D196" s="54" t="str">
        <f t="shared" si="29"/>
        <v>ASET</v>
      </c>
      <c r="E196" s="178"/>
      <c r="F196" s="179"/>
      <c r="G196" s="177"/>
      <c r="H196" s="177"/>
      <c r="I196" s="169">
        <f t="shared" si="30"/>
        <v>0</v>
      </c>
      <c r="J196" s="149" t="str" cm="1">
        <f t="array" ref="J196">IF(ISERROR(INDEX('Non Compliance input'!$H$5:$H$156,MATCH(1,(A196='Non Compliance input'!$A$5:$A$156)*(F196&gt;='Non Compliance input'!$D$5:$D$156)*(E196&lt;'Non Compliance input'!$E$5:$E$156)*('Non Compliance input'!$H$5:$H$156="Yes"),0))
),"","Yes")</f>
        <v/>
      </c>
      <c r="K196" s="149">
        <f t="shared" si="31"/>
        <v>0</v>
      </c>
      <c r="L196" s="162">
        <f t="shared" si="32"/>
        <v>0</v>
      </c>
      <c r="M196" s="162" t="str" cm="1">
        <f t="array" ref="M196">IF(ISERROR(INDEX('Non Compliance input'!$I$5:$I$156,MATCH(1,(A196='Non Compliance input'!$A$5:$A$156)*(E196&gt;='Non Compliance input'!$D$5:$D$156)*(F196&lt;='Non Compliance input'!$E$5:$E$156)*('Non Compliance input'!$I$5:$I$156="Yes"),0))
),"","Yes")</f>
        <v/>
      </c>
      <c r="N196" s="149" t="str">
        <f>IF(VLOOKUP($A196,HourEndingOutage!$B$3:$F$746,5,0)="Outage","Outage","")</f>
        <v/>
      </c>
      <c r="O196" s="18">
        <f t="shared" si="33"/>
        <v>0</v>
      </c>
      <c r="P196" s="18" t="str">
        <f t="shared" si="34"/>
        <v/>
      </c>
      <c r="Q196" s="18">
        <f t="shared" ref="Q196:Q259" si="35">IF(P196="Yes",-O196,0)</f>
        <v>0</v>
      </c>
      <c r="R196" s="118"/>
    </row>
    <row r="197" spans="1:18" x14ac:dyDescent="0.25">
      <c r="A197" s="25">
        <f t="shared" si="27"/>
        <v>22</v>
      </c>
      <c r="B197" s="23">
        <f t="shared" si="28"/>
        <v>44562</v>
      </c>
      <c r="C197" s="24">
        <v>22</v>
      </c>
      <c r="D197" s="54" t="str">
        <f t="shared" si="29"/>
        <v>ASET</v>
      </c>
      <c r="E197" s="178"/>
      <c r="F197" s="179"/>
      <c r="G197" s="177"/>
      <c r="H197" s="177"/>
      <c r="I197" s="169">
        <f t="shared" si="30"/>
        <v>0</v>
      </c>
      <c r="J197" s="149" t="str" cm="1">
        <f t="array" ref="J197">IF(ISERROR(INDEX('Non Compliance input'!$H$5:$H$156,MATCH(1,(A197='Non Compliance input'!$A$5:$A$156)*(F197&gt;='Non Compliance input'!$D$5:$D$156)*(E197&lt;'Non Compliance input'!$E$5:$E$156)*('Non Compliance input'!$H$5:$H$156="Yes"),0))
),"","Yes")</f>
        <v/>
      </c>
      <c r="K197" s="149">
        <f t="shared" si="31"/>
        <v>0</v>
      </c>
      <c r="L197" s="162">
        <f t="shared" si="32"/>
        <v>0</v>
      </c>
      <c r="M197" s="162" t="str" cm="1">
        <f t="array" ref="M197">IF(ISERROR(INDEX('Non Compliance input'!$I$5:$I$156,MATCH(1,(A197='Non Compliance input'!$A$5:$A$156)*(E197&gt;='Non Compliance input'!$D$5:$D$156)*(F197&lt;='Non Compliance input'!$E$5:$E$156)*('Non Compliance input'!$I$5:$I$156="Yes"),0))
),"","Yes")</f>
        <v/>
      </c>
      <c r="N197" s="149" t="str">
        <f>IF(VLOOKUP($A197,HourEndingOutage!$B$3:$F$746,5,0)="Outage","Outage","")</f>
        <v/>
      </c>
      <c r="O197" s="18">
        <f t="shared" si="33"/>
        <v>0</v>
      </c>
      <c r="P197" s="18" t="str">
        <f t="shared" si="34"/>
        <v/>
      </c>
      <c r="Q197" s="18">
        <f t="shared" si="35"/>
        <v>0</v>
      </c>
      <c r="R197" s="118"/>
    </row>
    <row r="198" spans="1:18" x14ac:dyDescent="0.25">
      <c r="A198" s="25">
        <f t="shared" si="27"/>
        <v>22</v>
      </c>
      <c r="B198" s="23">
        <f t="shared" si="28"/>
        <v>44562</v>
      </c>
      <c r="C198" s="24">
        <v>22</v>
      </c>
      <c r="D198" s="54" t="str">
        <f t="shared" si="29"/>
        <v>ASET</v>
      </c>
      <c r="E198" s="178"/>
      <c r="F198" s="179"/>
      <c r="G198" s="177"/>
      <c r="H198" s="177"/>
      <c r="I198" s="169">
        <f t="shared" si="30"/>
        <v>0</v>
      </c>
      <c r="J198" s="149" t="str" cm="1">
        <f t="array" ref="J198">IF(ISERROR(INDEX('Non Compliance input'!$H$5:$H$156,MATCH(1,(A198='Non Compliance input'!$A$5:$A$156)*(F198&gt;='Non Compliance input'!$D$5:$D$156)*(E198&lt;'Non Compliance input'!$E$5:$E$156)*('Non Compliance input'!$H$5:$H$156="Yes"),0))
),"","Yes")</f>
        <v/>
      </c>
      <c r="K198" s="149">
        <f t="shared" si="31"/>
        <v>0</v>
      </c>
      <c r="L198" s="162">
        <f t="shared" si="32"/>
        <v>0</v>
      </c>
      <c r="M198" s="162" t="str" cm="1">
        <f t="array" ref="M198">IF(ISERROR(INDEX('Non Compliance input'!$I$5:$I$156,MATCH(1,(A198='Non Compliance input'!$A$5:$A$156)*(E198&gt;='Non Compliance input'!$D$5:$D$156)*(F198&lt;='Non Compliance input'!$E$5:$E$156)*('Non Compliance input'!$I$5:$I$156="Yes"),0))
),"","Yes")</f>
        <v/>
      </c>
      <c r="N198" s="149" t="str">
        <f>IF(VLOOKUP($A198,HourEndingOutage!$B$3:$F$746,5,0)="Outage","Outage","")</f>
        <v/>
      </c>
      <c r="O198" s="18">
        <f t="shared" si="33"/>
        <v>0</v>
      </c>
      <c r="P198" s="18" t="str">
        <f t="shared" si="34"/>
        <v/>
      </c>
      <c r="Q198" s="18">
        <f t="shared" si="35"/>
        <v>0</v>
      </c>
      <c r="R198" s="118"/>
    </row>
    <row r="199" spans="1:18" x14ac:dyDescent="0.25">
      <c r="A199" s="25">
        <f t="shared" si="27"/>
        <v>22</v>
      </c>
      <c r="B199" s="23">
        <f t="shared" si="28"/>
        <v>44562</v>
      </c>
      <c r="C199" s="24">
        <v>22</v>
      </c>
      <c r="D199" s="54" t="str">
        <f t="shared" si="29"/>
        <v>ASET</v>
      </c>
      <c r="E199" s="178"/>
      <c r="F199" s="179"/>
      <c r="G199" s="177"/>
      <c r="H199" s="177"/>
      <c r="I199" s="169">
        <f t="shared" si="30"/>
        <v>0</v>
      </c>
      <c r="J199" s="149" t="str" cm="1">
        <f t="array" ref="J199">IF(ISERROR(INDEX('Non Compliance input'!$H$5:$H$156,MATCH(1,(A199='Non Compliance input'!$A$5:$A$156)*(F199&gt;='Non Compliance input'!$D$5:$D$156)*(E199&lt;'Non Compliance input'!$E$5:$E$156)*('Non Compliance input'!$H$5:$H$156="Yes"),0))
),"","Yes")</f>
        <v/>
      </c>
      <c r="K199" s="149">
        <f t="shared" si="31"/>
        <v>0</v>
      </c>
      <c r="L199" s="162">
        <f t="shared" si="32"/>
        <v>0</v>
      </c>
      <c r="M199" s="162" t="str" cm="1">
        <f t="array" ref="M199">IF(ISERROR(INDEX('Non Compliance input'!$I$5:$I$156,MATCH(1,(A199='Non Compliance input'!$A$5:$A$156)*(E199&gt;='Non Compliance input'!$D$5:$D$156)*(F199&lt;='Non Compliance input'!$E$5:$E$156)*('Non Compliance input'!$I$5:$I$156="Yes"),0))
),"","Yes")</f>
        <v/>
      </c>
      <c r="N199" s="149" t="str">
        <f>IF(VLOOKUP($A199,HourEndingOutage!$B$3:$F$746,5,0)="Outage","Outage","")</f>
        <v/>
      </c>
      <c r="O199" s="18">
        <f t="shared" si="33"/>
        <v>0</v>
      </c>
      <c r="P199" s="18" t="str">
        <f t="shared" si="34"/>
        <v/>
      </c>
      <c r="Q199" s="18">
        <f t="shared" si="35"/>
        <v>0</v>
      </c>
      <c r="R199" s="118"/>
    </row>
    <row r="200" spans="1:18" x14ac:dyDescent="0.25">
      <c r="A200" s="25">
        <f t="shared" si="27"/>
        <v>22</v>
      </c>
      <c r="B200" s="23">
        <f t="shared" si="28"/>
        <v>44562</v>
      </c>
      <c r="C200" s="24">
        <v>22</v>
      </c>
      <c r="D200" s="54" t="str">
        <f t="shared" si="29"/>
        <v>ASET</v>
      </c>
      <c r="E200" s="178"/>
      <c r="F200" s="179"/>
      <c r="G200" s="177"/>
      <c r="H200" s="177"/>
      <c r="I200" s="169">
        <f t="shared" si="30"/>
        <v>0</v>
      </c>
      <c r="J200" s="149" t="str" cm="1">
        <f t="array" ref="J200">IF(ISERROR(INDEX('Non Compliance input'!$H$5:$H$156,MATCH(1,(A200='Non Compliance input'!$A$5:$A$156)*(F200&gt;='Non Compliance input'!$D$5:$D$156)*(E200&lt;'Non Compliance input'!$E$5:$E$156)*('Non Compliance input'!$H$5:$H$156="Yes"),0))
),"","Yes")</f>
        <v/>
      </c>
      <c r="K200" s="149">
        <f t="shared" si="31"/>
        <v>0</v>
      </c>
      <c r="L200" s="162">
        <f t="shared" si="32"/>
        <v>0</v>
      </c>
      <c r="M200" s="162" t="str" cm="1">
        <f t="array" ref="M200">IF(ISERROR(INDEX('Non Compliance input'!$I$5:$I$156,MATCH(1,(A200='Non Compliance input'!$A$5:$A$156)*(E200&gt;='Non Compliance input'!$D$5:$D$156)*(F200&lt;='Non Compliance input'!$E$5:$E$156)*('Non Compliance input'!$I$5:$I$156="Yes"),0))
),"","Yes")</f>
        <v/>
      </c>
      <c r="N200" s="149" t="str">
        <f>IF(VLOOKUP($A200,HourEndingOutage!$B$3:$F$746,5,0)="Outage","Outage","")</f>
        <v/>
      </c>
      <c r="O200" s="18">
        <f t="shared" si="33"/>
        <v>0</v>
      </c>
      <c r="P200" s="18" t="str">
        <f t="shared" si="34"/>
        <v/>
      </c>
      <c r="Q200" s="18">
        <f t="shared" si="35"/>
        <v>0</v>
      </c>
      <c r="R200" s="118"/>
    </row>
    <row r="201" spans="1:18" x14ac:dyDescent="0.25">
      <c r="A201" s="25">
        <f t="shared" si="27"/>
        <v>23</v>
      </c>
      <c r="B201" s="23">
        <f t="shared" si="28"/>
        <v>44562</v>
      </c>
      <c r="C201" s="24">
        <v>23</v>
      </c>
      <c r="D201" s="54" t="str">
        <f t="shared" si="29"/>
        <v>ASET</v>
      </c>
      <c r="E201" s="178"/>
      <c r="F201" s="179"/>
      <c r="G201" s="177"/>
      <c r="H201" s="177"/>
      <c r="I201" s="169">
        <f t="shared" si="30"/>
        <v>0</v>
      </c>
      <c r="J201" s="149" t="str" cm="1">
        <f t="array" ref="J201">IF(ISERROR(INDEX('Non Compliance input'!$H$5:$H$156,MATCH(1,(A201='Non Compliance input'!$A$5:$A$156)*(F201&gt;='Non Compliance input'!$D$5:$D$156)*(E201&lt;'Non Compliance input'!$E$5:$E$156)*('Non Compliance input'!$H$5:$H$156="Yes"),0))
),"","Yes")</f>
        <v/>
      </c>
      <c r="K201" s="149">
        <f t="shared" si="31"/>
        <v>0</v>
      </c>
      <c r="L201" s="162">
        <f t="shared" si="32"/>
        <v>0</v>
      </c>
      <c r="M201" s="162" t="str" cm="1">
        <f t="array" ref="M201">IF(ISERROR(INDEX('Non Compliance input'!$I$5:$I$156,MATCH(1,(A201='Non Compliance input'!$A$5:$A$156)*(E201&gt;='Non Compliance input'!$D$5:$D$156)*(F201&lt;='Non Compliance input'!$E$5:$E$156)*('Non Compliance input'!$I$5:$I$156="Yes"),0))
),"","Yes")</f>
        <v/>
      </c>
      <c r="N201" s="149" t="str">
        <f>IF(VLOOKUP($A201,HourEndingOutage!$B$3:$F$746,5,0)="Outage","Outage","")</f>
        <v/>
      </c>
      <c r="O201" s="18">
        <f t="shared" si="33"/>
        <v>0</v>
      </c>
      <c r="P201" s="18" t="str">
        <f t="shared" si="34"/>
        <v/>
      </c>
      <c r="Q201" s="18">
        <f t="shared" si="35"/>
        <v>0</v>
      </c>
      <c r="R201" s="118"/>
    </row>
    <row r="202" spans="1:18" x14ac:dyDescent="0.25">
      <c r="A202" s="25">
        <f t="shared" si="27"/>
        <v>23</v>
      </c>
      <c r="B202" s="23">
        <f t="shared" si="28"/>
        <v>44562</v>
      </c>
      <c r="C202" s="24">
        <v>23</v>
      </c>
      <c r="D202" s="54" t="str">
        <f t="shared" si="29"/>
        <v>ASET</v>
      </c>
      <c r="E202" s="178"/>
      <c r="F202" s="179"/>
      <c r="G202" s="177"/>
      <c r="H202" s="177"/>
      <c r="I202" s="169">
        <f t="shared" si="30"/>
        <v>0</v>
      </c>
      <c r="J202" s="149" t="str" cm="1">
        <f t="array" ref="J202">IF(ISERROR(INDEX('Non Compliance input'!$H$5:$H$156,MATCH(1,(A202='Non Compliance input'!$A$5:$A$156)*(F202&gt;='Non Compliance input'!$D$5:$D$156)*(E202&lt;'Non Compliance input'!$E$5:$E$156)*('Non Compliance input'!$H$5:$H$156="Yes"),0))
),"","Yes")</f>
        <v/>
      </c>
      <c r="K202" s="149">
        <f t="shared" si="31"/>
        <v>0</v>
      </c>
      <c r="L202" s="162">
        <f t="shared" si="32"/>
        <v>0</v>
      </c>
      <c r="M202" s="162" t="str" cm="1">
        <f t="array" ref="M202">IF(ISERROR(INDEX('Non Compliance input'!$I$5:$I$156,MATCH(1,(A202='Non Compliance input'!$A$5:$A$156)*(E202&gt;='Non Compliance input'!$D$5:$D$156)*(F202&lt;='Non Compliance input'!$E$5:$E$156)*('Non Compliance input'!$I$5:$I$156="Yes"),0))
),"","Yes")</f>
        <v/>
      </c>
      <c r="N202" s="149" t="str">
        <f>IF(VLOOKUP($A202,HourEndingOutage!$B$3:$F$746,5,0)="Outage","Outage","")</f>
        <v/>
      </c>
      <c r="O202" s="18">
        <f t="shared" si="33"/>
        <v>0</v>
      </c>
      <c r="P202" s="18" t="str">
        <f t="shared" si="34"/>
        <v/>
      </c>
      <c r="Q202" s="18">
        <f t="shared" si="35"/>
        <v>0</v>
      </c>
      <c r="R202" s="118"/>
    </row>
    <row r="203" spans="1:18" x14ac:dyDescent="0.25">
      <c r="A203" s="25">
        <f t="shared" si="27"/>
        <v>23</v>
      </c>
      <c r="B203" s="23">
        <f t="shared" si="28"/>
        <v>44562</v>
      </c>
      <c r="C203" s="24">
        <v>23</v>
      </c>
      <c r="D203" s="54" t="str">
        <f t="shared" si="29"/>
        <v>ASET</v>
      </c>
      <c r="E203" s="178"/>
      <c r="F203" s="179"/>
      <c r="G203" s="177"/>
      <c r="H203" s="177"/>
      <c r="I203" s="169">
        <f t="shared" si="30"/>
        <v>0</v>
      </c>
      <c r="J203" s="149" t="str" cm="1">
        <f t="array" ref="J203">IF(ISERROR(INDEX('Non Compliance input'!$H$5:$H$156,MATCH(1,(A203='Non Compliance input'!$A$5:$A$156)*(F203&gt;='Non Compliance input'!$D$5:$D$156)*(E203&lt;'Non Compliance input'!$E$5:$E$156)*('Non Compliance input'!$H$5:$H$156="Yes"),0))
),"","Yes")</f>
        <v/>
      </c>
      <c r="K203" s="149">
        <f t="shared" si="31"/>
        <v>0</v>
      </c>
      <c r="L203" s="162">
        <f t="shared" si="32"/>
        <v>0</v>
      </c>
      <c r="M203" s="162" t="str" cm="1">
        <f t="array" ref="M203">IF(ISERROR(INDEX('Non Compliance input'!$I$5:$I$156,MATCH(1,(A203='Non Compliance input'!$A$5:$A$156)*(E203&gt;='Non Compliance input'!$D$5:$D$156)*(F203&lt;='Non Compliance input'!$E$5:$E$156)*('Non Compliance input'!$I$5:$I$156="Yes"),0))
),"","Yes")</f>
        <v/>
      </c>
      <c r="N203" s="149" t="str">
        <f>IF(VLOOKUP($A203,HourEndingOutage!$B$3:$F$746,5,0)="Outage","Outage","")</f>
        <v/>
      </c>
      <c r="O203" s="18">
        <f t="shared" si="33"/>
        <v>0</v>
      </c>
      <c r="P203" s="18" t="str">
        <f t="shared" si="34"/>
        <v/>
      </c>
      <c r="Q203" s="18">
        <f t="shared" si="35"/>
        <v>0</v>
      </c>
      <c r="R203" s="118"/>
    </row>
    <row r="204" spans="1:18" x14ac:dyDescent="0.25">
      <c r="A204" s="25">
        <f t="shared" si="27"/>
        <v>23</v>
      </c>
      <c r="B204" s="23">
        <f t="shared" si="28"/>
        <v>44562</v>
      </c>
      <c r="C204" s="24">
        <v>23</v>
      </c>
      <c r="D204" s="54" t="str">
        <f t="shared" si="29"/>
        <v>ASET</v>
      </c>
      <c r="E204" s="178"/>
      <c r="F204" s="179"/>
      <c r="G204" s="177"/>
      <c r="H204" s="177"/>
      <c r="I204" s="169">
        <f t="shared" si="30"/>
        <v>0</v>
      </c>
      <c r="J204" s="149" t="str" cm="1">
        <f t="array" ref="J204">IF(ISERROR(INDEX('Non Compliance input'!$H$5:$H$156,MATCH(1,(A204='Non Compliance input'!$A$5:$A$156)*(F204&gt;='Non Compliance input'!$D$5:$D$156)*(E204&lt;'Non Compliance input'!$E$5:$E$156)*('Non Compliance input'!$H$5:$H$156="Yes"),0))
),"","Yes")</f>
        <v/>
      </c>
      <c r="K204" s="149">
        <f t="shared" si="31"/>
        <v>0</v>
      </c>
      <c r="L204" s="162">
        <f t="shared" si="32"/>
        <v>0</v>
      </c>
      <c r="M204" s="162" t="str" cm="1">
        <f t="array" ref="M204">IF(ISERROR(INDEX('Non Compliance input'!$I$5:$I$156,MATCH(1,(A204='Non Compliance input'!$A$5:$A$156)*(E204&gt;='Non Compliance input'!$D$5:$D$156)*(F204&lt;='Non Compliance input'!$E$5:$E$156)*('Non Compliance input'!$I$5:$I$156="Yes"),0))
),"","Yes")</f>
        <v/>
      </c>
      <c r="N204" s="149" t="str">
        <f>IF(VLOOKUP($A204,HourEndingOutage!$B$3:$F$746,5,0)="Outage","Outage","")</f>
        <v/>
      </c>
      <c r="O204" s="18">
        <f t="shared" si="33"/>
        <v>0</v>
      </c>
      <c r="P204" s="18" t="str">
        <f t="shared" si="34"/>
        <v/>
      </c>
      <c r="Q204" s="18">
        <f t="shared" si="35"/>
        <v>0</v>
      </c>
      <c r="R204" s="118"/>
    </row>
    <row r="205" spans="1:18" x14ac:dyDescent="0.25">
      <c r="A205" s="25">
        <f t="shared" si="27"/>
        <v>23</v>
      </c>
      <c r="B205" s="23">
        <f t="shared" si="28"/>
        <v>44562</v>
      </c>
      <c r="C205" s="24">
        <v>23</v>
      </c>
      <c r="D205" s="54" t="str">
        <f t="shared" si="29"/>
        <v>ASET</v>
      </c>
      <c r="E205" s="178"/>
      <c r="F205" s="179"/>
      <c r="G205" s="177"/>
      <c r="H205" s="177"/>
      <c r="I205" s="169">
        <f t="shared" si="30"/>
        <v>0</v>
      </c>
      <c r="J205" s="149" t="str" cm="1">
        <f t="array" ref="J205">IF(ISERROR(INDEX('Non Compliance input'!$H$5:$H$156,MATCH(1,(A205='Non Compliance input'!$A$5:$A$156)*(F205&gt;='Non Compliance input'!$D$5:$D$156)*(E205&lt;'Non Compliance input'!$E$5:$E$156)*('Non Compliance input'!$H$5:$H$156="Yes"),0))
),"","Yes")</f>
        <v/>
      </c>
      <c r="K205" s="149">
        <f t="shared" si="31"/>
        <v>0</v>
      </c>
      <c r="L205" s="162">
        <f t="shared" si="32"/>
        <v>0</v>
      </c>
      <c r="M205" s="162" t="str" cm="1">
        <f t="array" ref="M205">IF(ISERROR(INDEX('Non Compliance input'!$I$5:$I$156,MATCH(1,(A205='Non Compliance input'!$A$5:$A$156)*(E205&gt;='Non Compliance input'!$D$5:$D$156)*(F205&lt;='Non Compliance input'!$E$5:$E$156)*('Non Compliance input'!$I$5:$I$156="Yes"),0))
),"","Yes")</f>
        <v/>
      </c>
      <c r="N205" s="149" t="str">
        <f>IF(VLOOKUP($A205,HourEndingOutage!$B$3:$F$746,5,0)="Outage","Outage","")</f>
        <v/>
      </c>
      <c r="O205" s="18">
        <f t="shared" si="33"/>
        <v>0</v>
      </c>
      <c r="P205" s="18" t="str">
        <f t="shared" si="34"/>
        <v/>
      </c>
      <c r="Q205" s="18">
        <f t="shared" si="35"/>
        <v>0</v>
      </c>
      <c r="R205" s="118"/>
    </row>
    <row r="206" spans="1:18" x14ac:dyDescent="0.25">
      <c r="A206" s="25">
        <f t="shared" si="27"/>
        <v>23</v>
      </c>
      <c r="B206" s="23">
        <f t="shared" si="28"/>
        <v>44562</v>
      </c>
      <c r="C206" s="24">
        <v>23</v>
      </c>
      <c r="D206" s="54" t="str">
        <f t="shared" si="29"/>
        <v>ASET</v>
      </c>
      <c r="E206" s="178"/>
      <c r="F206" s="179"/>
      <c r="G206" s="177"/>
      <c r="H206" s="177"/>
      <c r="I206" s="169">
        <f t="shared" si="30"/>
        <v>0</v>
      </c>
      <c r="J206" s="149" t="str" cm="1">
        <f t="array" ref="J206">IF(ISERROR(INDEX('Non Compliance input'!$H$5:$H$156,MATCH(1,(A206='Non Compliance input'!$A$5:$A$156)*(F206&gt;='Non Compliance input'!$D$5:$D$156)*(E206&lt;'Non Compliance input'!$E$5:$E$156)*('Non Compliance input'!$H$5:$H$156="Yes"),0))
),"","Yes")</f>
        <v/>
      </c>
      <c r="K206" s="149">
        <f t="shared" si="31"/>
        <v>0</v>
      </c>
      <c r="L206" s="162">
        <f t="shared" si="32"/>
        <v>0</v>
      </c>
      <c r="M206" s="162" t="str" cm="1">
        <f t="array" ref="M206">IF(ISERROR(INDEX('Non Compliance input'!$I$5:$I$156,MATCH(1,(A206='Non Compliance input'!$A$5:$A$156)*(E206&gt;='Non Compliance input'!$D$5:$D$156)*(F206&lt;='Non Compliance input'!$E$5:$E$156)*('Non Compliance input'!$I$5:$I$156="Yes"),0))
),"","Yes")</f>
        <v/>
      </c>
      <c r="N206" s="149" t="str">
        <f>IF(VLOOKUP($A206,HourEndingOutage!$B$3:$F$746,5,0)="Outage","Outage","")</f>
        <v/>
      </c>
      <c r="O206" s="18">
        <f t="shared" si="33"/>
        <v>0</v>
      </c>
      <c r="P206" s="18" t="str">
        <f t="shared" si="34"/>
        <v/>
      </c>
      <c r="Q206" s="18">
        <f t="shared" si="35"/>
        <v>0</v>
      </c>
      <c r="R206" s="118"/>
    </row>
    <row r="207" spans="1:18" x14ac:dyDescent="0.25">
      <c r="A207" s="25">
        <f t="shared" si="27"/>
        <v>23</v>
      </c>
      <c r="B207" s="23">
        <f t="shared" si="28"/>
        <v>44562</v>
      </c>
      <c r="C207" s="24">
        <v>23</v>
      </c>
      <c r="D207" s="54" t="str">
        <f t="shared" si="29"/>
        <v>ASET</v>
      </c>
      <c r="E207" s="178"/>
      <c r="F207" s="179"/>
      <c r="G207" s="177"/>
      <c r="H207" s="177"/>
      <c r="I207" s="169">
        <f t="shared" si="30"/>
        <v>0</v>
      </c>
      <c r="J207" s="149" t="str" cm="1">
        <f t="array" ref="J207">IF(ISERROR(INDEX('Non Compliance input'!$H$5:$H$156,MATCH(1,(A207='Non Compliance input'!$A$5:$A$156)*(F207&gt;='Non Compliance input'!$D$5:$D$156)*(E207&lt;'Non Compliance input'!$E$5:$E$156)*('Non Compliance input'!$H$5:$H$156="Yes"),0))
),"","Yes")</f>
        <v/>
      </c>
      <c r="K207" s="149">
        <f t="shared" si="31"/>
        <v>0</v>
      </c>
      <c r="L207" s="162">
        <f t="shared" si="32"/>
        <v>0</v>
      </c>
      <c r="M207" s="162" t="str" cm="1">
        <f t="array" ref="M207">IF(ISERROR(INDEX('Non Compliance input'!$I$5:$I$156,MATCH(1,(A207='Non Compliance input'!$A$5:$A$156)*(E207&gt;='Non Compliance input'!$D$5:$D$156)*(F207&lt;='Non Compliance input'!$E$5:$E$156)*('Non Compliance input'!$I$5:$I$156="Yes"),0))
),"","Yes")</f>
        <v/>
      </c>
      <c r="N207" s="149" t="str">
        <f>IF(VLOOKUP($A207,HourEndingOutage!$B$3:$F$746,5,0)="Outage","Outage","")</f>
        <v/>
      </c>
      <c r="O207" s="18">
        <f t="shared" si="33"/>
        <v>0</v>
      </c>
      <c r="P207" s="18" t="str">
        <f t="shared" si="34"/>
        <v/>
      </c>
      <c r="Q207" s="18">
        <f t="shared" si="35"/>
        <v>0</v>
      </c>
      <c r="R207" s="118"/>
    </row>
    <row r="208" spans="1:18" x14ac:dyDescent="0.25">
      <c r="A208" s="25">
        <f t="shared" si="27"/>
        <v>23</v>
      </c>
      <c r="B208" s="23">
        <f t="shared" si="28"/>
        <v>44562</v>
      </c>
      <c r="C208" s="24">
        <v>23</v>
      </c>
      <c r="D208" s="54" t="str">
        <f t="shared" si="29"/>
        <v>ASET</v>
      </c>
      <c r="E208" s="178"/>
      <c r="F208" s="179"/>
      <c r="G208" s="177"/>
      <c r="H208" s="177"/>
      <c r="I208" s="169">
        <f t="shared" si="30"/>
        <v>0</v>
      </c>
      <c r="J208" s="149" t="str" cm="1">
        <f t="array" ref="J208">IF(ISERROR(INDEX('Non Compliance input'!$H$5:$H$156,MATCH(1,(A208='Non Compliance input'!$A$5:$A$156)*(F208&gt;='Non Compliance input'!$D$5:$D$156)*(E208&lt;'Non Compliance input'!$E$5:$E$156)*('Non Compliance input'!$H$5:$H$156="Yes"),0))
),"","Yes")</f>
        <v/>
      </c>
      <c r="K208" s="149">
        <f t="shared" si="31"/>
        <v>0</v>
      </c>
      <c r="L208" s="162">
        <f t="shared" si="32"/>
        <v>0</v>
      </c>
      <c r="M208" s="162" t="str" cm="1">
        <f t="array" ref="M208">IF(ISERROR(INDEX('Non Compliance input'!$I$5:$I$156,MATCH(1,(A208='Non Compliance input'!$A$5:$A$156)*(E208&gt;='Non Compliance input'!$D$5:$D$156)*(F208&lt;='Non Compliance input'!$E$5:$E$156)*('Non Compliance input'!$I$5:$I$156="Yes"),0))
),"","Yes")</f>
        <v/>
      </c>
      <c r="N208" s="149" t="str">
        <f>IF(VLOOKUP($A208,HourEndingOutage!$B$3:$F$746,5,0)="Outage","Outage","")</f>
        <v/>
      </c>
      <c r="O208" s="18">
        <f t="shared" si="33"/>
        <v>0</v>
      </c>
      <c r="P208" s="18" t="str">
        <f t="shared" si="34"/>
        <v/>
      </c>
      <c r="Q208" s="18">
        <f t="shared" si="35"/>
        <v>0</v>
      </c>
      <c r="R208" s="118"/>
    </row>
    <row r="209" spans="1:18" x14ac:dyDescent="0.25">
      <c r="A209" s="25">
        <f t="shared" si="27"/>
        <v>23</v>
      </c>
      <c r="B209" s="23">
        <f t="shared" si="28"/>
        <v>44562</v>
      </c>
      <c r="C209" s="24">
        <v>23</v>
      </c>
      <c r="D209" s="54" t="str">
        <f t="shared" si="29"/>
        <v>ASET</v>
      </c>
      <c r="E209" s="178"/>
      <c r="F209" s="179"/>
      <c r="G209" s="177"/>
      <c r="H209" s="177"/>
      <c r="I209" s="169">
        <f t="shared" si="30"/>
        <v>0</v>
      </c>
      <c r="J209" s="149" t="str" cm="1">
        <f t="array" ref="J209">IF(ISERROR(INDEX('Non Compliance input'!$H$5:$H$156,MATCH(1,(A209='Non Compliance input'!$A$5:$A$156)*(F209&gt;='Non Compliance input'!$D$5:$D$156)*(E209&lt;'Non Compliance input'!$E$5:$E$156)*('Non Compliance input'!$H$5:$H$156="Yes"),0))
),"","Yes")</f>
        <v/>
      </c>
      <c r="K209" s="149">
        <f t="shared" si="31"/>
        <v>0</v>
      </c>
      <c r="L209" s="162">
        <f t="shared" si="32"/>
        <v>0</v>
      </c>
      <c r="M209" s="162" t="str" cm="1">
        <f t="array" ref="M209">IF(ISERROR(INDEX('Non Compliance input'!$I$5:$I$156,MATCH(1,(A209='Non Compliance input'!$A$5:$A$156)*(E209&gt;='Non Compliance input'!$D$5:$D$156)*(F209&lt;='Non Compliance input'!$E$5:$E$156)*('Non Compliance input'!$I$5:$I$156="Yes"),0))
),"","Yes")</f>
        <v/>
      </c>
      <c r="N209" s="149" t="str">
        <f>IF(VLOOKUP($A209,HourEndingOutage!$B$3:$F$746,5,0)="Outage","Outage","")</f>
        <v/>
      </c>
      <c r="O209" s="18">
        <f t="shared" si="33"/>
        <v>0</v>
      </c>
      <c r="P209" s="18" t="str">
        <f t="shared" si="34"/>
        <v/>
      </c>
      <c r="Q209" s="18">
        <f t="shared" si="35"/>
        <v>0</v>
      </c>
      <c r="R209" s="118"/>
    </row>
    <row r="210" spans="1:18" x14ac:dyDescent="0.25">
      <c r="A210" s="25">
        <f t="shared" si="27"/>
        <v>24</v>
      </c>
      <c r="B210" s="23">
        <f t="shared" si="28"/>
        <v>44562</v>
      </c>
      <c r="C210" s="24">
        <v>24</v>
      </c>
      <c r="D210" s="54" t="str">
        <f t="shared" si="29"/>
        <v>ASET</v>
      </c>
      <c r="E210" s="178"/>
      <c r="F210" s="179"/>
      <c r="G210" s="177"/>
      <c r="H210" s="177"/>
      <c r="I210" s="169">
        <f t="shared" si="30"/>
        <v>0</v>
      </c>
      <c r="J210" s="149" t="str" cm="1">
        <f t="array" ref="J210">IF(ISERROR(INDEX('Non Compliance input'!$H$5:$H$156,MATCH(1,(A210='Non Compliance input'!$A$5:$A$156)*(F210&gt;='Non Compliance input'!$D$5:$D$156)*(E210&lt;'Non Compliance input'!$E$5:$E$156)*('Non Compliance input'!$H$5:$H$156="Yes"),0))
),"","Yes")</f>
        <v/>
      </c>
      <c r="K210" s="149">
        <f t="shared" si="31"/>
        <v>0</v>
      </c>
      <c r="L210" s="162">
        <f t="shared" si="32"/>
        <v>0</v>
      </c>
      <c r="M210" s="162" t="str" cm="1">
        <f t="array" ref="M210">IF(ISERROR(INDEX('Non Compliance input'!$I$5:$I$156,MATCH(1,(A210='Non Compliance input'!$A$5:$A$156)*(E210&gt;='Non Compliance input'!$D$5:$D$156)*(F210&lt;='Non Compliance input'!$E$5:$E$156)*('Non Compliance input'!$I$5:$I$156="Yes"),0))
),"","Yes")</f>
        <v/>
      </c>
      <c r="N210" s="149" t="str">
        <f>IF(VLOOKUP($A210,HourEndingOutage!$B$3:$F$746,5,0)="Outage","Outage","")</f>
        <v/>
      </c>
      <c r="O210" s="18">
        <f t="shared" si="33"/>
        <v>0</v>
      </c>
      <c r="P210" s="18" t="str">
        <f t="shared" si="34"/>
        <v/>
      </c>
      <c r="Q210" s="18">
        <f t="shared" si="35"/>
        <v>0</v>
      </c>
      <c r="R210" s="118"/>
    </row>
    <row r="211" spans="1:18" x14ac:dyDescent="0.25">
      <c r="A211" s="25">
        <f t="shared" si="27"/>
        <v>24</v>
      </c>
      <c r="B211" s="23">
        <f t="shared" si="28"/>
        <v>44562</v>
      </c>
      <c r="C211" s="24">
        <v>24</v>
      </c>
      <c r="D211" s="54" t="str">
        <f t="shared" si="29"/>
        <v>ASET</v>
      </c>
      <c r="E211" s="178"/>
      <c r="F211" s="179"/>
      <c r="G211" s="177"/>
      <c r="H211" s="177"/>
      <c r="I211" s="169">
        <f t="shared" si="30"/>
        <v>0</v>
      </c>
      <c r="J211" s="149" t="str" cm="1">
        <f t="array" ref="J211">IF(ISERROR(INDEX('Non Compliance input'!$H$5:$H$156,MATCH(1,(A211='Non Compliance input'!$A$5:$A$156)*(F211&gt;='Non Compliance input'!$D$5:$D$156)*(E211&lt;'Non Compliance input'!$E$5:$E$156)*('Non Compliance input'!$H$5:$H$156="Yes"),0))
),"","Yes")</f>
        <v/>
      </c>
      <c r="K211" s="149">
        <f t="shared" si="31"/>
        <v>0</v>
      </c>
      <c r="L211" s="162">
        <f t="shared" si="32"/>
        <v>0</v>
      </c>
      <c r="M211" s="162" t="str" cm="1">
        <f t="array" ref="M211">IF(ISERROR(INDEX('Non Compliance input'!$I$5:$I$156,MATCH(1,(A211='Non Compliance input'!$A$5:$A$156)*(E211&gt;='Non Compliance input'!$D$5:$D$156)*(F211&lt;='Non Compliance input'!$E$5:$E$156)*('Non Compliance input'!$I$5:$I$156="Yes"),0))
),"","Yes")</f>
        <v/>
      </c>
      <c r="N211" s="149" t="str">
        <f>IF(VLOOKUP($A211,HourEndingOutage!$B$3:$F$746,5,0)="Outage","Outage","")</f>
        <v/>
      </c>
      <c r="O211" s="18">
        <f t="shared" si="33"/>
        <v>0</v>
      </c>
      <c r="P211" s="18" t="str">
        <f t="shared" si="34"/>
        <v/>
      </c>
      <c r="Q211" s="18">
        <f t="shared" si="35"/>
        <v>0</v>
      </c>
      <c r="R211" s="118"/>
    </row>
    <row r="212" spans="1:18" x14ac:dyDescent="0.25">
      <c r="A212" s="25">
        <f t="shared" si="27"/>
        <v>24</v>
      </c>
      <c r="B212" s="23">
        <f t="shared" si="28"/>
        <v>44562</v>
      </c>
      <c r="C212" s="24">
        <v>24</v>
      </c>
      <c r="D212" s="54" t="str">
        <f t="shared" si="29"/>
        <v>ASET</v>
      </c>
      <c r="E212" s="178"/>
      <c r="F212" s="179"/>
      <c r="G212" s="177"/>
      <c r="H212" s="177"/>
      <c r="I212" s="169">
        <f t="shared" si="30"/>
        <v>0</v>
      </c>
      <c r="J212" s="149" t="str" cm="1">
        <f t="array" ref="J212">IF(ISERROR(INDEX('Non Compliance input'!$H$5:$H$156,MATCH(1,(A212='Non Compliance input'!$A$5:$A$156)*(F212&gt;='Non Compliance input'!$D$5:$D$156)*(E212&lt;'Non Compliance input'!$E$5:$E$156)*('Non Compliance input'!$H$5:$H$156="Yes"),0))
),"","Yes")</f>
        <v/>
      </c>
      <c r="K212" s="149">
        <f t="shared" si="31"/>
        <v>0</v>
      </c>
      <c r="L212" s="162">
        <f t="shared" si="32"/>
        <v>0</v>
      </c>
      <c r="M212" s="162" t="str" cm="1">
        <f t="array" ref="M212">IF(ISERROR(INDEX('Non Compliance input'!$I$5:$I$156,MATCH(1,(A212='Non Compliance input'!$A$5:$A$156)*(E212&gt;='Non Compliance input'!$D$5:$D$156)*(F212&lt;='Non Compliance input'!$E$5:$E$156)*('Non Compliance input'!$I$5:$I$156="Yes"),0))
),"","Yes")</f>
        <v/>
      </c>
      <c r="N212" s="149" t="str">
        <f>IF(VLOOKUP($A212,HourEndingOutage!$B$3:$F$746,5,0)="Outage","Outage","")</f>
        <v/>
      </c>
      <c r="O212" s="18">
        <f t="shared" si="33"/>
        <v>0</v>
      </c>
      <c r="P212" s="18" t="str">
        <f t="shared" si="34"/>
        <v/>
      </c>
      <c r="Q212" s="18">
        <f t="shared" si="35"/>
        <v>0</v>
      </c>
      <c r="R212" s="118"/>
    </row>
    <row r="213" spans="1:18" x14ac:dyDescent="0.25">
      <c r="A213" s="25">
        <f t="shared" si="27"/>
        <v>24</v>
      </c>
      <c r="B213" s="23">
        <f t="shared" si="28"/>
        <v>44562</v>
      </c>
      <c r="C213" s="24">
        <v>24</v>
      </c>
      <c r="D213" s="54" t="str">
        <f t="shared" si="29"/>
        <v>ASET</v>
      </c>
      <c r="E213" s="178"/>
      <c r="F213" s="179"/>
      <c r="G213" s="177"/>
      <c r="H213" s="177"/>
      <c r="I213" s="169">
        <f t="shared" si="30"/>
        <v>0</v>
      </c>
      <c r="J213" s="149" t="str" cm="1">
        <f t="array" ref="J213">IF(ISERROR(INDEX('Non Compliance input'!$H$5:$H$156,MATCH(1,(A213='Non Compliance input'!$A$5:$A$156)*(F213&gt;='Non Compliance input'!$D$5:$D$156)*(E213&lt;'Non Compliance input'!$E$5:$E$156)*('Non Compliance input'!$H$5:$H$156="Yes"),0))
),"","Yes")</f>
        <v/>
      </c>
      <c r="K213" s="149">
        <f t="shared" si="31"/>
        <v>0</v>
      </c>
      <c r="L213" s="162">
        <f t="shared" si="32"/>
        <v>0</v>
      </c>
      <c r="M213" s="162" t="str" cm="1">
        <f t="array" ref="M213">IF(ISERROR(INDEX('Non Compliance input'!$I$5:$I$156,MATCH(1,(A213='Non Compliance input'!$A$5:$A$156)*(E213&gt;='Non Compliance input'!$D$5:$D$156)*(F213&lt;='Non Compliance input'!$E$5:$E$156)*('Non Compliance input'!$I$5:$I$156="Yes"),0))
),"","Yes")</f>
        <v/>
      </c>
      <c r="N213" s="149" t="str">
        <f>IF(VLOOKUP($A213,HourEndingOutage!$B$3:$F$746,5,0)="Outage","Outage","")</f>
        <v/>
      </c>
      <c r="O213" s="18">
        <f t="shared" si="33"/>
        <v>0</v>
      </c>
      <c r="P213" s="18" t="str">
        <f t="shared" si="34"/>
        <v/>
      </c>
      <c r="Q213" s="18">
        <f t="shared" si="35"/>
        <v>0</v>
      </c>
      <c r="R213" s="118"/>
    </row>
    <row r="214" spans="1:18" x14ac:dyDescent="0.25">
      <c r="A214" s="25">
        <f t="shared" si="27"/>
        <v>24</v>
      </c>
      <c r="B214" s="23">
        <f t="shared" si="28"/>
        <v>44562</v>
      </c>
      <c r="C214" s="24">
        <v>24</v>
      </c>
      <c r="D214" s="54" t="str">
        <f t="shared" si="29"/>
        <v>ASET</v>
      </c>
      <c r="E214" s="178"/>
      <c r="F214" s="179"/>
      <c r="G214" s="177"/>
      <c r="H214" s="177"/>
      <c r="I214" s="169">
        <f t="shared" si="30"/>
        <v>0</v>
      </c>
      <c r="J214" s="149" t="str" cm="1">
        <f t="array" ref="J214">IF(ISERROR(INDEX('Non Compliance input'!$H$5:$H$156,MATCH(1,(A214='Non Compliance input'!$A$5:$A$156)*(F214&gt;='Non Compliance input'!$D$5:$D$156)*(E214&lt;'Non Compliance input'!$E$5:$E$156)*('Non Compliance input'!$H$5:$H$156="Yes"),0))
),"","Yes")</f>
        <v/>
      </c>
      <c r="K214" s="149">
        <f t="shared" si="31"/>
        <v>0</v>
      </c>
      <c r="L214" s="162">
        <f t="shared" si="32"/>
        <v>0</v>
      </c>
      <c r="M214" s="162" t="str" cm="1">
        <f t="array" ref="M214">IF(ISERROR(INDEX('Non Compliance input'!$I$5:$I$156,MATCH(1,(A214='Non Compliance input'!$A$5:$A$156)*(E214&gt;='Non Compliance input'!$D$5:$D$156)*(F214&lt;='Non Compliance input'!$E$5:$E$156)*('Non Compliance input'!$I$5:$I$156="Yes"),0))
),"","Yes")</f>
        <v/>
      </c>
      <c r="N214" s="149" t="str">
        <f>IF(VLOOKUP($A214,HourEndingOutage!$B$3:$F$746,5,0)="Outage","Outage","")</f>
        <v/>
      </c>
      <c r="O214" s="18">
        <f t="shared" si="33"/>
        <v>0</v>
      </c>
      <c r="P214" s="18" t="str">
        <f t="shared" si="34"/>
        <v/>
      </c>
      <c r="Q214" s="18">
        <f t="shared" si="35"/>
        <v>0</v>
      </c>
      <c r="R214" s="118"/>
    </row>
    <row r="215" spans="1:18" x14ac:dyDescent="0.25">
      <c r="A215" s="25">
        <f t="shared" si="27"/>
        <v>24</v>
      </c>
      <c r="B215" s="23">
        <f t="shared" si="28"/>
        <v>44562</v>
      </c>
      <c r="C215" s="24">
        <v>24</v>
      </c>
      <c r="D215" s="54" t="str">
        <f t="shared" si="29"/>
        <v>ASET</v>
      </c>
      <c r="E215" s="178"/>
      <c r="F215" s="179"/>
      <c r="G215" s="177"/>
      <c r="H215" s="177"/>
      <c r="I215" s="169">
        <f t="shared" si="30"/>
        <v>0</v>
      </c>
      <c r="J215" s="149" t="str" cm="1">
        <f t="array" ref="J215">IF(ISERROR(INDEX('Non Compliance input'!$H$5:$H$156,MATCH(1,(A215='Non Compliance input'!$A$5:$A$156)*(F215&gt;='Non Compliance input'!$D$5:$D$156)*(E215&lt;'Non Compliance input'!$E$5:$E$156)*('Non Compliance input'!$H$5:$H$156="Yes"),0))
),"","Yes")</f>
        <v/>
      </c>
      <c r="K215" s="149">
        <f t="shared" si="31"/>
        <v>0</v>
      </c>
      <c r="L215" s="162">
        <f t="shared" si="32"/>
        <v>0</v>
      </c>
      <c r="M215" s="162" t="str" cm="1">
        <f t="array" ref="M215">IF(ISERROR(INDEX('Non Compliance input'!$I$5:$I$156,MATCH(1,(A215='Non Compliance input'!$A$5:$A$156)*(E215&gt;='Non Compliance input'!$D$5:$D$156)*(F215&lt;='Non Compliance input'!$E$5:$E$156)*('Non Compliance input'!$I$5:$I$156="Yes"),0))
),"","Yes")</f>
        <v/>
      </c>
      <c r="N215" s="149" t="str">
        <f>IF(VLOOKUP($A215,HourEndingOutage!$B$3:$F$746,5,0)="Outage","Outage","")</f>
        <v/>
      </c>
      <c r="O215" s="18">
        <f t="shared" si="33"/>
        <v>0</v>
      </c>
      <c r="P215" s="18" t="str">
        <f t="shared" si="34"/>
        <v/>
      </c>
      <c r="Q215" s="18">
        <f t="shared" si="35"/>
        <v>0</v>
      </c>
      <c r="R215" s="118"/>
    </row>
    <row r="216" spans="1:18" x14ac:dyDescent="0.25">
      <c r="A216" s="25">
        <f t="shared" si="27"/>
        <v>24</v>
      </c>
      <c r="B216" s="23">
        <f t="shared" si="28"/>
        <v>44562</v>
      </c>
      <c r="C216" s="24">
        <v>24</v>
      </c>
      <c r="D216" s="54" t="str">
        <f t="shared" si="29"/>
        <v>ASET</v>
      </c>
      <c r="E216" s="178"/>
      <c r="F216" s="179"/>
      <c r="G216" s="177"/>
      <c r="H216" s="177"/>
      <c r="I216" s="169">
        <f t="shared" si="30"/>
        <v>0</v>
      </c>
      <c r="J216" s="149" t="str" cm="1">
        <f t="array" ref="J216">IF(ISERROR(INDEX('Non Compliance input'!$H$5:$H$156,MATCH(1,(A216='Non Compliance input'!$A$5:$A$156)*(F216&gt;='Non Compliance input'!$D$5:$D$156)*(E216&lt;'Non Compliance input'!$E$5:$E$156)*('Non Compliance input'!$H$5:$H$156="Yes"),0))
),"","Yes")</f>
        <v/>
      </c>
      <c r="K216" s="149">
        <f t="shared" si="31"/>
        <v>0</v>
      </c>
      <c r="L216" s="162">
        <f t="shared" si="32"/>
        <v>0</v>
      </c>
      <c r="M216" s="162" t="str" cm="1">
        <f t="array" ref="M216">IF(ISERROR(INDEX('Non Compliance input'!$I$5:$I$156,MATCH(1,(A216='Non Compliance input'!$A$5:$A$156)*(E216&gt;='Non Compliance input'!$D$5:$D$156)*(F216&lt;='Non Compliance input'!$E$5:$E$156)*('Non Compliance input'!$I$5:$I$156="Yes"),0))
),"","Yes")</f>
        <v/>
      </c>
      <c r="N216" s="149" t="str">
        <f>IF(VLOOKUP($A216,HourEndingOutage!$B$3:$F$746,5,0)="Outage","Outage","")</f>
        <v/>
      </c>
      <c r="O216" s="18">
        <f t="shared" si="33"/>
        <v>0</v>
      </c>
      <c r="P216" s="18" t="str">
        <f t="shared" si="34"/>
        <v/>
      </c>
      <c r="Q216" s="18">
        <f t="shared" si="35"/>
        <v>0</v>
      </c>
      <c r="R216" s="118"/>
    </row>
    <row r="217" spans="1:18" x14ac:dyDescent="0.25">
      <c r="A217" s="25">
        <f t="shared" si="27"/>
        <v>24</v>
      </c>
      <c r="B217" s="23">
        <f t="shared" si="28"/>
        <v>44562</v>
      </c>
      <c r="C217" s="24">
        <v>24</v>
      </c>
      <c r="D217" s="54" t="str">
        <f t="shared" si="29"/>
        <v>ASET</v>
      </c>
      <c r="E217" s="178"/>
      <c r="F217" s="179"/>
      <c r="G217" s="177"/>
      <c r="H217" s="177"/>
      <c r="I217" s="169">
        <f t="shared" si="30"/>
        <v>0</v>
      </c>
      <c r="J217" s="149" t="str" cm="1">
        <f t="array" ref="J217">IF(ISERROR(INDEX('Non Compliance input'!$H$5:$H$156,MATCH(1,(A217='Non Compliance input'!$A$5:$A$156)*(F217&gt;='Non Compliance input'!$D$5:$D$156)*(E217&lt;'Non Compliance input'!$E$5:$E$156)*('Non Compliance input'!$H$5:$H$156="Yes"),0))
),"","Yes")</f>
        <v/>
      </c>
      <c r="K217" s="149">
        <f t="shared" si="31"/>
        <v>0</v>
      </c>
      <c r="L217" s="162">
        <f t="shared" si="32"/>
        <v>0</v>
      </c>
      <c r="M217" s="162" t="str" cm="1">
        <f t="array" ref="M217">IF(ISERROR(INDEX('Non Compliance input'!$I$5:$I$156,MATCH(1,(A217='Non Compliance input'!$A$5:$A$156)*(E217&gt;='Non Compliance input'!$D$5:$D$156)*(F217&lt;='Non Compliance input'!$E$5:$E$156)*('Non Compliance input'!$I$5:$I$156="Yes"),0))
),"","Yes")</f>
        <v/>
      </c>
      <c r="N217" s="149" t="str">
        <f>IF(VLOOKUP($A217,HourEndingOutage!$B$3:$F$746,5,0)="Outage","Outage","")</f>
        <v/>
      </c>
      <c r="O217" s="18">
        <f t="shared" si="33"/>
        <v>0</v>
      </c>
      <c r="P217" s="18" t="str">
        <f t="shared" si="34"/>
        <v/>
      </c>
      <c r="Q217" s="18">
        <f t="shared" si="35"/>
        <v>0</v>
      </c>
      <c r="R217" s="118"/>
    </row>
    <row r="218" spans="1:18" x14ac:dyDescent="0.25">
      <c r="A218" s="25">
        <f t="shared" si="27"/>
        <v>24</v>
      </c>
      <c r="B218" s="23">
        <f t="shared" si="28"/>
        <v>44562</v>
      </c>
      <c r="C218" s="24">
        <v>24</v>
      </c>
      <c r="D218" s="54" t="str">
        <f t="shared" si="29"/>
        <v>ASET</v>
      </c>
      <c r="E218" s="178"/>
      <c r="F218" s="179"/>
      <c r="G218" s="177"/>
      <c r="H218" s="177"/>
      <c r="I218" s="169">
        <f t="shared" si="30"/>
        <v>0</v>
      </c>
      <c r="J218" s="149" t="str" cm="1">
        <f t="array" ref="J218">IF(ISERROR(INDEX('Non Compliance input'!$H$5:$H$156,MATCH(1,(A218='Non Compliance input'!$A$5:$A$156)*(F218&gt;='Non Compliance input'!$D$5:$D$156)*(E218&lt;'Non Compliance input'!$E$5:$E$156)*('Non Compliance input'!$H$5:$H$156="Yes"),0))
),"","Yes")</f>
        <v/>
      </c>
      <c r="K218" s="149">
        <f t="shared" si="31"/>
        <v>0</v>
      </c>
      <c r="L218" s="162">
        <f t="shared" si="32"/>
        <v>0</v>
      </c>
      <c r="M218" s="162" t="str" cm="1">
        <f t="array" ref="M218">IF(ISERROR(INDEX('Non Compliance input'!$I$5:$I$156,MATCH(1,(A218='Non Compliance input'!$A$5:$A$156)*(E218&gt;='Non Compliance input'!$D$5:$D$156)*(F218&lt;='Non Compliance input'!$E$5:$E$156)*('Non Compliance input'!$I$5:$I$156="Yes"),0))
),"","Yes")</f>
        <v/>
      </c>
      <c r="N218" s="149" t="str">
        <f>IF(VLOOKUP($A218,HourEndingOutage!$B$3:$F$746,5,0)="Outage","Outage","")</f>
        <v/>
      </c>
      <c r="O218" s="18">
        <f t="shared" si="33"/>
        <v>0</v>
      </c>
      <c r="P218" s="18" t="str">
        <f t="shared" si="34"/>
        <v/>
      </c>
      <c r="Q218" s="18">
        <f t="shared" si="35"/>
        <v>0</v>
      </c>
      <c r="R218" s="118"/>
    </row>
    <row r="219" spans="1:18" x14ac:dyDescent="0.25">
      <c r="A219" s="25">
        <f t="shared" si="27"/>
        <v>25</v>
      </c>
      <c r="B219" s="23">
        <f t="shared" si="28"/>
        <v>44563</v>
      </c>
      <c r="C219" s="24">
        <v>1</v>
      </c>
      <c r="D219" s="54" t="str">
        <f t="shared" si="29"/>
        <v>ASET</v>
      </c>
      <c r="E219" s="178"/>
      <c r="F219" s="179"/>
      <c r="G219" s="177"/>
      <c r="H219" s="177"/>
      <c r="I219" s="169">
        <f t="shared" si="30"/>
        <v>0</v>
      </c>
      <c r="J219" s="149" t="str" cm="1">
        <f t="array" ref="J219">IF(ISERROR(INDEX('Non Compliance input'!$H$5:$H$156,MATCH(1,(A219='Non Compliance input'!$A$5:$A$156)*(F219&gt;='Non Compliance input'!$D$5:$D$156)*(E219&lt;'Non Compliance input'!$E$5:$E$156)*('Non Compliance input'!$H$5:$H$156="Yes"),0))
),"","Yes")</f>
        <v/>
      </c>
      <c r="K219" s="149">
        <f t="shared" si="31"/>
        <v>0</v>
      </c>
      <c r="L219" s="162">
        <f t="shared" si="32"/>
        <v>0</v>
      </c>
      <c r="M219" s="162" t="str" cm="1">
        <f t="array" ref="M219">IF(ISERROR(INDEX('Non Compliance input'!$I$5:$I$156,MATCH(1,(A219='Non Compliance input'!$A$5:$A$156)*(E219&gt;='Non Compliance input'!$D$5:$D$156)*(F219&lt;='Non Compliance input'!$E$5:$E$156)*('Non Compliance input'!$I$5:$I$156="Yes"),0))
),"","Yes")</f>
        <v/>
      </c>
      <c r="N219" s="149" t="str">
        <f>IF(VLOOKUP($A219,HourEndingOutage!$B$3:$F$746,5,0)="Outage","Outage","")</f>
        <v/>
      </c>
      <c r="O219" s="18">
        <f t="shared" si="33"/>
        <v>0</v>
      </c>
      <c r="P219" s="18" t="str">
        <f t="shared" si="34"/>
        <v/>
      </c>
      <c r="Q219" s="18">
        <f t="shared" si="35"/>
        <v>0</v>
      </c>
      <c r="R219" s="118"/>
    </row>
    <row r="220" spans="1:18" x14ac:dyDescent="0.25">
      <c r="A220" s="25">
        <f t="shared" ref="A220:A283" si="36">IF(C220=C219,A219,A219+1)</f>
        <v>25</v>
      </c>
      <c r="B220" s="23">
        <f t="shared" ref="B220:B283" si="37">IF(C220&lt;C219,B219+1,B219)</f>
        <v>44563</v>
      </c>
      <c r="C220" s="24">
        <v>1</v>
      </c>
      <c r="D220" s="54" t="str">
        <f t="shared" si="29"/>
        <v>ASET</v>
      </c>
      <c r="E220" s="178"/>
      <c r="F220" s="179"/>
      <c r="G220" s="177"/>
      <c r="H220" s="177"/>
      <c r="I220" s="169">
        <f t="shared" si="30"/>
        <v>0</v>
      </c>
      <c r="J220" s="149" t="str" cm="1">
        <f t="array" ref="J220">IF(ISERROR(INDEX('Non Compliance input'!$H$5:$H$156,MATCH(1,(A220='Non Compliance input'!$A$5:$A$156)*(F220&gt;='Non Compliance input'!$D$5:$D$156)*(E220&lt;'Non Compliance input'!$E$5:$E$156)*('Non Compliance input'!$H$5:$H$156="Yes"),0))
),"","Yes")</f>
        <v/>
      </c>
      <c r="K220" s="149">
        <f t="shared" si="31"/>
        <v>0</v>
      </c>
      <c r="L220" s="162">
        <f t="shared" si="32"/>
        <v>0</v>
      </c>
      <c r="M220" s="162" t="str" cm="1">
        <f t="array" ref="M220">IF(ISERROR(INDEX('Non Compliance input'!$I$5:$I$156,MATCH(1,(A220='Non Compliance input'!$A$5:$A$156)*(E220&gt;='Non Compliance input'!$D$5:$D$156)*(F220&lt;='Non Compliance input'!$E$5:$E$156)*('Non Compliance input'!$I$5:$I$156="Yes"),0))
),"","Yes")</f>
        <v/>
      </c>
      <c r="N220" s="149" t="str">
        <f>IF(VLOOKUP($A220,HourEndingOutage!$B$3:$F$746,5,0)="Outage","Outage","")</f>
        <v/>
      </c>
      <c r="O220" s="18">
        <f t="shared" si="33"/>
        <v>0</v>
      </c>
      <c r="P220" s="18" t="str">
        <f t="shared" si="34"/>
        <v/>
      </c>
      <c r="Q220" s="18">
        <f t="shared" si="35"/>
        <v>0</v>
      </c>
      <c r="R220" s="118"/>
    </row>
    <row r="221" spans="1:18" x14ac:dyDescent="0.25">
      <c r="A221" s="25">
        <f t="shared" si="36"/>
        <v>25</v>
      </c>
      <c r="B221" s="23">
        <f t="shared" si="37"/>
        <v>44563</v>
      </c>
      <c r="C221" s="24">
        <v>1</v>
      </c>
      <c r="D221" s="54" t="str">
        <f t="shared" si="29"/>
        <v>ASET</v>
      </c>
      <c r="E221" s="178"/>
      <c r="F221" s="179"/>
      <c r="G221" s="177"/>
      <c r="H221" s="177"/>
      <c r="I221" s="169">
        <f t="shared" si="30"/>
        <v>0</v>
      </c>
      <c r="J221" s="149" t="str" cm="1">
        <f t="array" ref="J221">IF(ISERROR(INDEX('Non Compliance input'!$H$5:$H$156,MATCH(1,(A221='Non Compliance input'!$A$5:$A$156)*(F221&gt;='Non Compliance input'!$D$5:$D$156)*(E221&lt;'Non Compliance input'!$E$5:$E$156)*('Non Compliance input'!$H$5:$H$156="Yes"),0))
),"","Yes")</f>
        <v/>
      </c>
      <c r="K221" s="149">
        <f t="shared" si="31"/>
        <v>0</v>
      </c>
      <c r="L221" s="162">
        <f t="shared" si="32"/>
        <v>0</v>
      </c>
      <c r="M221" s="162" t="str" cm="1">
        <f t="array" ref="M221">IF(ISERROR(INDEX('Non Compliance input'!$I$5:$I$156,MATCH(1,(A221='Non Compliance input'!$A$5:$A$156)*(E221&gt;='Non Compliance input'!$D$5:$D$156)*(F221&lt;='Non Compliance input'!$E$5:$E$156)*('Non Compliance input'!$I$5:$I$156="Yes"),0))
),"","Yes")</f>
        <v/>
      </c>
      <c r="N221" s="149" t="str">
        <f>IF(VLOOKUP($A221,HourEndingOutage!$B$3:$F$746,5,0)="Outage","Outage","")</f>
        <v/>
      </c>
      <c r="O221" s="18">
        <f t="shared" si="33"/>
        <v>0</v>
      </c>
      <c r="P221" s="18" t="str">
        <f t="shared" si="34"/>
        <v/>
      </c>
      <c r="Q221" s="18">
        <f t="shared" si="35"/>
        <v>0</v>
      </c>
      <c r="R221" s="118"/>
    </row>
    <row r="222" spans="1:18" x14ac:dyDescent="0.25">
      <c r="A222" s="25">
        <f t="shared" si="36"/>
        <v>25</v>
      </c>
      <c r="B222" s="23">
        <f t="shared" si="37"/>
        <v>44563</v>
      </c>
      <c r="C222" s="24">
        <v>1</v>
      </c>
      <c r="D222" s="54" t="str">
        <f t="shared" si="29"/>
        <v>ASET</v>
      </c>
      <c r="E222" s="178"/>
      <c r="F222" s="179"/>
      <c r="G222" s="177"/>
      <c r="H222" s="177"/>
      <c r="I222" s="169">
        <f t="shared" si="30"/>
        <v>0</v>
      </c>
      <c r="J222" s="149" t="str" cm="1">
        <f t="array" ref="J222">IF(ISERROR(INDEX('Non Compliance input'!$H$5:$H$156,MATCH(1,(A222='Non Compliance input'!$A$5:$A$156)*(F222&gt;='Non Compliance input'!$D$5:$D$156)*(E222&lt;'Non Compliance input'!$E$5:$E$156)*('Non Compliance input'!$H$5:$H$156="Yes"),0))
),"","Yes")</f>
        <v/>
      </c>
      <c r="K222" s="149">
        <f t="shared" si="31"/>
        <v>0</v>
      </c>
      <c r="L222" s="162">
        <f t="shared" si="32"/>
        <v>0</v>
      </c>
      <c r="M222" s="162" t="str" cm="1">
        <f t="array" ref="M222">IF(ISERROR(INDEX('Non Compliance input'!$I$5:$I$156,MATCH(1,(A222='Non Compliance input'!$A$5:$A$156)*(E222&gt;='Non Compliance input'!$D$5:$D$156)*(F222&lt;='Non Compliance input'!$E$5:$E$156)*('Non Compliance input'!$I$5:$I$156="Yes"),0))
),"","Yes")</f>
        <v/>
      </c>
      <c r="N222" s="149" t="str">
        <f>IF(VLOOKUP($A222,HourEndingOutage!$B$3:$F$746,5,0)="Outage","Outage","")</f>
        <v/>
      </c>
      <c r="O222" s="18">
        <f t="shared" si="33"/>
        <v>0</v>
      </c>
      <c r="P222" s="18" t="str">
        <f t="shared" si="34"/>
        <v/>
      </c>
      <c r="Q222" s="18">
        <f t="shared" si="35"/>
        <v>0</v>
      </c>
      <c r="R222" s="118"/>
    </row>
    <row r="223" spans="1:18" x14ac:dyDescent="0.25">
      <c r="A223" s="25">
        <f t="shared" si="36"/>
        <v>25</v>
      </c>
      <c r="B223" s="23">
        <f t="shared" si="37"/>
        <v>44563</v>
      </c>
      <c r="C223" s="24">
        <v>1</v>
      </c>
      <c r="D223" s="54" t="str">
        <f t="shared" si="29"/>
        <v>ASET</v>
      </c>
      <c r="E223" s="178"/>
      <c r="F223" s="179"/>
      <c r="G223" s="177"/>
      <c r="H223" s="177"/>
      <c r="I223" s="169">
        <f t="shared" si="30"/>
        <v>0</v>
      </c>
      <c r="J223" s="149" t="str" cm="1">
        <f t="array" ref="J223">IF(ISERROR(INDEX('Non Compliance input'!$H$5:$H$156,MATCH(1,(A223='Non Compliance input'!$A$5:$A$156)*(F223&gt;='Non Compliance input'!$D$5:$D$156)*(E223&lt;'Non Compliance input'!$E$5:$E$156)*('Non Compliance input'!$H$5:$H$156="Yes"),0))
),"","Yes")</f>
        <v/>
      </c>
      <c r="K223" s="149">
        <f t="shared" si="31"/>
        <v>0</v>
      </c>
      <c r="L223" s="162">
        <f t="shared" si="32"/>
        <v>0</v>
      </c>
      <c r="M223" s="162" t="str" cm="1">
        <f t="array" ref="M223">IF(ISERROR(INDEX('Non Compliance input'!$I$5:$I$156,MATCH(1,(A223='Non Compliance input'!$A$5:$A$156)*(E223&gt;='Non Compliance input'!$D$5:$D$156)*(F223&lt;='Non Compliance input'!$E$5:$E$156)*('Non Compliance input'!$I$5:$I$156="Yes"),0))
),"","Yes")</f>
        <v/>
      </c>
      <c r="N223" s="149" t="str">
        <f>IF(VLOOKUP($A223,HourEndingOutage!$B$3:$F$746,5,0)="Outage","Outage","")</f>
        <v/>
      </c>
      <c r="O223" s="18">
        <f t="shared" si="33"/>
        <v>0</v>
      </c>
      <c r="P223" s="18" t="str">
        <f t="shared" si="34"/>
        <v/>
      </c>
      <c r="Q223" s="18">
        <f t="shared" si="35"/>
        <v>0</v>
      </c>
      <c r="R223" s="118"/>
    </row>
    <row r="224" spans="1:18" x14ac:dyDescent="0.25">
      <c r="A224" s="25">
        <f t="shared" si="36"/>
        <v>25</v>
      </c>
      <c r="B224" s="23">
        <f t="shared" si="37"/>
        <v>44563</v>
      </c>
      <c r="C224" s="24">
        <v>1</v>
      </c>
      <c r="D224" s="54" t="str">
        <f t="shared" si="29"/>
        <v>ASET</v>
      </c>
      <c r="E224" s="178"/>
      <c r="F224" s="179"/>
      <c r="G224" s="177"/>
      <c r="H224" s="177"/>
      <c r="I224" s="169">
        <f t="shared" si="30"/>
        <v>0</v>
      </c>
      <c r="J224" s="149" t="str" cm="1">
        <f t="array" ref="J224">IF(ISERROR(INDEX('Non Compliance input'!$H$5:$H$156,MATCH(1,(A224='Non Compliance input'!$A$5:$A$156)*(F224&gt;='Non Compliance input'!$D$5:$D$156)*(E224&lt;'Non Compliance input'!$E$5:$E$156)*('Non Compliance input'!$H$5:$H$156="Yes"),0))
),"","Yes")</f>
        <v/>
      </c>
      <c r="K224" s="149">
        <f t="shared" si="31"/>
        <v>0</v>
      </c>
      <c r="L224" s="162">
        <f t="shared" si="32"/>
        <v>0</v>
      </c>
      <c r="M224" s="162" t="str" cm="1">
        <f t="array" ref="M224">IF(ISERROR(INDEX('Non Compliance input'!$I$5:$I$156,MATCH(1,(A224='Non Compliance input'!$A$5:$A$156)*(E224&gt;='Non Compliance input'!$D$5:$D$156)*(F224&lt;='Non Compliance input'!$E$5:$E$156)*('Non Compliance input'!$I$5:$I$156="Yes"),0))
),"","Yes")</f>
        <v/>
      </c>
      <c r="N224" s="149" t="str">
        <f>IF(VLOOKUP($A224,HourEndingOutage!$B$3:$F$746,5,0)="Outage","Outage","")</f>
        <v/>
      </c>
      <c r="O224" s="18">
        <f t="shared" si="33"/>
        <v>0</v>
      </c>
      <c r="P224" s="18" t="str">
        <f t="shared" si="34"/>
        <v/>
      </c>
      <c r="Q224" s="18">
        <f t="shared" si="35"/>
        <v>0</v>
      </c>
      <c r="R224" s="118"/>
    </row>
    <row r="225" spans="1:18" x14ac:dyDescent="0.25">
      <c r="A225" s="25">
        <f t="shared" si="36"/>
        <v>25</v>
      </c>
      <c r="B225" s="23">
        <f t="shared" si="37"/>
        <v>44563</v>
      </c>
      <c r="C225" s="24">
        <v>1</v>
      </c>
      <c r="D225" s="54" t="str">
        <f t="shared" si="29"/>
        <v>ASET</v>
      </c>
      <c r="E225" s="178"/>
      <c r="F225" s="179"/>
      <c r="G225" s="177"/>
      <c r="H225" s="177"/>
      <c r="I225" s="169">
        <f t="shared" si="30"/>
        <v>0</v>
      </c>
      <c r="J225" s="149" t="str" cm="1">
        <f t="array" ref="J225">IF(ISERROR(INDEX('Non Compliance input'!$H$5:$H$156,MATCH(1,(A225='Non Compliance input'!$A$5:$A$156)*(F225&gt;='Non Compliance input'!$D$5:$D$156)*(E225&lt;'Non Compliance input'!$E$5:$E$156)*('Non Compliance input'!$H$5:$H$156="Yes"),0))
),"","Yes")</f>
        <v/>
      </c>
      <c r="K225" s="149">
        <f t="shared" si="31"/>
        <v>0</v>
      </c>
      <c r="L225" s="162">
        <f t="shared" si="32"/>
        <v>0</v>
      </c>
      <c r="M225" s="162" t="str" cm="1">
        <f t="array" ref="M225">IF(ISERROR(INDEX('Non Compliance input'!$I$5:$I$156,MATCH(1,(A225='Non Compliance input'!$A$5:$A$156)*(E225&gt;='Non Compliance input'!$D$5:$D$156)*(F225&lt;='Non Compliance input'!$E$5:$E$156)*('Non Compliance input'!$I$5:$I$156="Yes"),0))
),"","Yes")</f>
        <v/>
      </c>
      <c r="N225" s="149" t="str">
        <f>IF(VLOOKUP($A225,HourEndingOutage!$B$3:$F$746,5,0)="Outage","Outage","")</f>
        <v/>
      </c>
      <c r="O225" s="18">
        <f t="shared" si="33"/>
        <v>0</v>
      </c>
      <c r="P225" s="18" t="str">
        <f t="shared" si="34"/>
        <v/>
      </c>
      <c r="Q225" s="18">
        <f t="shared" si="35"/>
        <v>0</v>
      </c>
      <c r="R225" s="118"/>
    </row>
    <row r="226" spans="1:18" x14ac:dyDescent="0.25">
      <c r="A226" s="25">
        <f t="shared" si="36"/>
        <v>25</v>
      </c>
      <c r="B226" s="23">
        <f t="shared" si="37"/>
        <v>44563</v>
      </c>
      <c r="C226" s="24">
        <v>1</v>
      </c>
      <c r="D226" s="54" t="str">
        <f t="shared" si="29"/>
        <v>ASET</v>
      </c>
      <c r="E226" s="178"/>
      <c r="F226" s="179"/>
      <c r="G226" s="177"/>
      <c r="H226" s="177"/>
      <c r="I226" s="169">
        <f t="shared" si="30"/>
        <v>0</v>
      </c>
      <c r="J226" s="149" t="str" cm="1">
        <f t="array" ref="J226">IF(ISERROR(INDEX('Non Compliance input'!$H$5:$H$156,MATCH(1,(A226='Non Compliance input'!$A$5:$A$156)*(F226&gt;='Non Compliance input'!$D$5:$D$156)*(E226&lt;'Non Compliance input'!$E$5:$E$156)*('Non Compliance input'!$H$5:$H$156="Yes"),0))
),"","Yes")</f>
        <v/>
      </c>
      <c r="K226" s="149">
        <f t="shared" si="31"/>
        <v>0</v>
      </c>
      <c r="L226" s="162">
        <f t="shared" si="32"/>
        <v>0</v>
      </c>
      <c r="M226" s="162" t="str" cm="1">
        <f t="array" ref="M226">IF(ISERROR(INDEX('Non Compliance input'!$I$5:$I$156,MATCH(1,(A226='Non Compliance input'!$A$5:$A$156)*(E226&gt;='Non Compliance input'!$D$5:$D$156)*(F226&lt;='Non Compliance input'!$E$5:$E$156)*('Non Compliance input'!$I$5:$I$156="Yes"),0))
),"","Yes")</f>
        <v/>
      </c>
      <c r="N226" s="149" t="str">
        <f>IF(VLOOKUP($A226,HourEndingOutage!$B$3:$F$746,5,0)="Outage","Outage","")</f>
        <v/>
      </c>
      <c r="O226" s="18">
        <f t="shared" si="33"/>
        <v>0</v>
      </c>
      <c r="P226" s="18" t="str">
        <f t="shared" si="34"/>
        <v/>
      </c>
      <c r="Q226" s="18">
        <f t="shared" si="35"/>
        <v>0</v>
      </c>
      <c r="R226" s="118"/>
    </row>
    <row r="227" spans="1:18" x14ac:dyDescent="0.25">
      <c r="A227" s="25">
        <f t="shared" si="36"/>
        <v>25</v>
      </c>
      <c r="B227" s="23">
        <f t="shared" si="37"/>
        <v>44563</v>
      </c>
      <c r="C227" s="24">
        <v>1</v>
      </c>
      <c r="D227" s="54" t="str">
        <f t="shared" si="29"/>
        <v>ASET</v>
      </c>
      <c r="E227" s="178"/>
      <c r="F227" s="179"/>
      <c r="G227" s="177"/>
      <c r="H227" s="177"/>
      <c r="I227" s="169">
        <f t="shared" si="30"/>
        <v>0</v>
      </c>
      <c r="J227" s="149" t="str" cm="1">
        <f t="array" ref="J227">IF(ISERROR(INDEX('Non Compliance input'!$H$5:$H$156,MATCH(1,(A227='Non Compliance input'!$A$5:$A$156)*(F227&gt;='Non Compliance input'!$D$5:$D$156)*(E227&lt;'Non Compliance input'!$E$5:$E$156)*('Non Compliance input'!$H$5:$H$156="Yes"),0))
),"","Yes")</f>
        <v/>
      </c>
      <c r="K227" s="149">
        <f t="shared" si="31"/>
        <v>0</v>
      </c>
      <c r="L227" s="162">
        <f t="shared" si="32"/>
        <v>0</v>
      </c>
      <c r="M227" s="162" t="str" cm="1">
        <f t="array" ref="M227">IF(ISERROR(INDEX('Non Compliance input'!$I$5:$I$156,MATCH(1,(A227='Non Compliance input'!$A$5:$A$156)*(E227&gt;='Non Compliance input'!$D$5:$D$156)*(F227&lt;='Non Compliance input'!$E$5:$E$156)*('Non Compliance input'!$I$5:$I$156="Yes"),0))
),"","Yes")</f>
        <v/>
      </c>
      <c r="N227" s="149" t="str">
        <f>IF(VLOOKUP($A227,HourEndingOutage!$B$3:$F$746,5,0)="Outage","Outage","")</f>
        <v/>
      </c>
      <c r="O227" s="18">
        <f t="shared" si="33"/>
        <v>0</v>
      </c>
      <c r="P227" s="18" t="str">
        <f t="shared" si="34"/>
        <v/>
      </c>
      <c r="Q227" s="18">
        <f t="shared" si="35"/>
        <v>0</v>
      </c>
      <c r="R227" s="118"/>
    </row>
    <row r="228" spans="1:18" x14ac:dyDescent="0.25">
      <c r="A228" s="25">
        <f t="shared" si="36"/>
        <v>26</v>
      </c>
      <c r="B228" s="23">
        <f t="shared" si="37"/>
        <v>44563</v>
      </c>
      <c r="C228" s="24">
        <v>2</v>
      </c>
      <c r="D228" s="54" t="str">
        <f t="shared" si="29"/>
        <v>ASET</v>
      </c>
      <c r="E228" s="178"/>
      <c r="F228" s="179"/>
      <c r="G228" s="177"/>
      <c r="H228" s="177"/>
      <c r="I228" s="169">
        <f t="shared" si="30"/>
        <v>0</v>
      </c>
      <c r="J228" s="149" t="str" cm="1">
        <f t="array" ref="J228">IF(ISERROR(INDEX('Non Compliance input'!$H$5:$H$156,MATCH(1,(A228='Non Compliance input'!$A$5:$A$156)*(F228&gt;='Non Compliance input'!$D$5:$D$156)*(E228&lt;'Non Compliance input'!$E$5:$E$156)*('Non Compliance input'!$H$5:$H$156="Yes"),0))
),"","Yes")</f>
        <v/>
      </c>
      <c r="K228" s="149">
        <f t="shared" si="31"/>
        <v>0</v>
      </c>
      <c r="L228" s="162">
        <f t="shared" si="32"/>
        <v>0</v>
      </c>
      <c r="M228" s="162" t="str" cm="1">
        <f t="array" ref="M228">IF(ISERROR(INDEX('Non Compliance input'!$I$5:$I$156,MATCH(1,(A228='Non Compliance input'!$A$5:$A$156)*(E228&gt;='Non Compliance input'!$D$5:$D$156)*(F228&lt;='Non Compliance input'!$E$5:$E$156)*('Non Compliance input'!$I$5:$I$156="Yes"),0))
),"","Yes")</f>
        <v/>
      </c>
      <c r="N228" s="149" t="str">
        <f>IF(VLOOKUP($A228,HourEndingOutage!$B$3:$F$746,5,0)="Outage","Outage","")</f>
        <v/>
      </c>
      <c r="O228" s="18">
        <f t="shared" si="33"/>
        <v>0</v>
      </c>
      <c r="P228" s="18" t="str">
        <f t="shared" si="34"/>
        <v/>
      </c>
      <c r="Q228" s="18">
        <f t="shared" si="35"/>
        <v>0</v>
      </c>
      <c r="R228" s="118"/>
    </row>
    <row r="229" spans="1:18" x14ac:dyDescent="0.25">
      <c r="A229" s="25">
        <f t="shared" si="36"/>
        <v>26</v>
      </c>
      <c r="B229" s="23">
        <f t="shared" si="37"/>
        <v>44563</v>
      </c>
      <c r="C229" s="24">
        <v>2</v>
      </c>
      <c r="D229" s="54" t="str">
        <f t="shared" si="29"/>
        <v>ASET</v>
      </c>
      <c r="E229" s="178"/>
      <c r="F229" s="179"/>
      <c r="G229" s="177"/>
      <c r="H229" s="177"/>
      <c r="I229" s="169">
        <f t="shared" si="30"/>
        <v>0</v>
      </c>
      <c r="J229" s="149" t="str" cm="1">
        <f t="array" ref="J229">IF(ISERROR(INDEX('Non Compliance input'!$H$5:$H$156,MATCH(1,(A229='Non Compliance input'!$A$5:$A$156)*(F229&gt;='Non Compliance input'!$D$5:$D$156)*(E229&lt;'Non Compliance input'!$E$5:$E$156)*('Non Compliance input'!$H$5:$H$156="Yes"),0))
),"","Yes")</f>
        <v/>
      </c>
      <c r="K229" s="149">
        <f t="shared" si="31"/>
        <v>0</v>
      </c>
      <c r="L229" s="162">
        <f t="shared" si="32"/>
        <v>0</v>
      </c>
      <c r="M229" s="162" t="str" cm="1">
        <f t="array" ref="M229">IF(ISERROR(INDEX('Non Compliance input'!$I$5:$I$156,MATCH(1,(A229='Non Compliance input'!$A$5:$A$156)*(E229&gt;='Non Compliance input'!$D$5:$D$156)*(F229&lt;='Non Compliance input'!$E$5:$E$156)*('Non Compliance input'!$I$5:$I$156="Yes"),0))
),"","Yes")</f>
        <v/>
      </c>
      <c r="N229" s="149" t="str">
        <f>IF(VLOOKUP($A229,HourEndingOutage!$B$3:$F$746,5,0)="Outage","Outage","")</f>
        <v/>
      </c>
      <c r="O229" s="18">
        <f t="shared" si="33"/>
        <v>0</v>
      </c>
      <c r="P229" s="18" t="str">
        <f t="shared" si="34"/>
        <v/>
      </c>
      <c r="Q229" s="18">
        <f t="shared" si="35"/>
        <v>0</v>
      </c>
      <c r="R229" s="118"/>
    </row>
    <row r="230" spans="1:18" x14ac:dyDescent="0.25">
      <c r="A230" s="25">
        <f t="shared" si="36"/>
        <v>26</v>
      </c>
      <c r="B230" s="23">
        <f t="shared" si="37"/>
        <v>44563</v>
      </c>
      <c r="C230" s="24">
        <v>2</v>
      </c>
      <c r="D230" s="54" t="str">
        <f t="shared" si="29"/>
        <v>ASET</v>
      </c>
      <c r="E230" s="178"/>
      <c r="F230" s="179"/>
      <c r="G230" s="177"/>
      <c r="H230" s="177"/>
      <c r="I230" s="169">
        <f t="shared" si="30"/>
        <v>0</v>
      </c>
      <c r="J230" s="149" t="str" cm="1">
        <f t="array" ref="J230">IF(ISERROR(INDEX('Non Compliance input'!$H$5:$H$156,MATCH(1,(A230='Non Compliance input'!$A$5:$A$156)*(F230&gt;='Non Compliance input'!$D$5:$D$156)*(E230&lt;'Non Compliance input'!$E$5:$E$156)*('Non Compliance input'!$H$5:$H$156="Yes"),0))
),"","Yes")</f>
        <v/>
      </c>
      <c r="K230" s="149">
        <f t="shared" si="31"/>
        <v>0</v>
      </c>
      <c r="L230" s="162">
        <f t="shared" si="32"/>
        <v>0</v>
      </c>
      <c r="M230" s="162" t="str" cm="1">
        <f t="array" ref="M230">IF(ISERROR(INDEX('Non Compliance input'!$I$5:$I$156,MATCH(1,(A230='Non Compliance input'!$A$5:$A$156)*(E230&gt;='Non Compliance input'!$D$5:$D$156)*(F230&lt;='Non Compliance input'!$E$5:$E$156)*('Non Compliance input'!$I$5:$I$156="Yes"),0))
),"","Yes")</f>
        <v/>
      </c>
      <c r="N230" s="149" t="str">
        <f>IF(VLOOKUP($A230,HourEndingOutage!$B$3:$F$746,5,0)="Outage","Outage","")</f>
        <v/>
      </c>
      <c r="O230" s="18">
        <f t="shared" si="33"/>
        <v>0</v>
      </c>
      <c r="P230" s="18" t="str">
        <f t="shared" si="34"/>
        <v/>
      </c>
      <c r="Q230" s="18">
        <f t="shared" si="35"/>
        <v>0</v>
      </c>
      <c r="R230" s="118"/>
    </row>
    <row r="231" spans="1:18" x14ac:dyDescent="0.25">
      <c r="A231" s="25">
        <f t="shared" si="36"/>
        <v>26</v>
      </c>
      <c r="B231" s="23">
        <f t="shared" si="37"/>
        <v>44563</v>
      </c>
      <c r="C231" s="24">
        <v>2</v>
      </c>
      <c r="D231" s="54" t="str">
        <f t="shared" si="29"/>
        <v>ASET</v>
      </c>
      <c r="E231" s="178"/>
      <c r="F231" s="179"/>
      <c r="G231" s="177"/>
      <c r="H231" s="177"/>
      <c r="I231" s="169">
        <f t="shared" si="30"/>
        <v>0</v>
      </c>
      <c r="J231" s="149" t="str" cm="1">
        <f t="array" ref="J231">IF(ISERROR(INDEX('Non Compliance input'!$H$5:$H$156,MATCH(1,(A231='Non Compliance input'!$A$5:$A$156)*(F231&gt;='Non Compliance input'!$D$5:$D$156)*(E231&lt;'Non Compliance input'!$E$5:$E$156)*('Non Compliance input'!$H$5:$H$156="Yes"),0))
),"","Yes")</f>
        <v/>
      </c>
      <c r="K231" s="149">
        <f t="shared" si="31"/>
        <v>0</v>
      </c>
      <c r="L231" s="162">
        <f t="shared" si="32"/>
        <v>0</v>
      </c>
      <c r="M231" s="162" t="str" cm="1">
        <f t="array" ref="M231">IF(ISERROR(INDEX('Non Compliance input'!$I$5:$I$156,MATCH(1,(A231='Non Compliance input'!$A$5:$A$156)*(E231&gt;='Non Compliance input'!$D$5:$D$156)*(F231&lt;='Non Compliance input'!$E$5:$E$156)*('Non Compliance input'!$I$5:$I$156="Yes"),0))
),"","Yes")</f>
        <v/>
      </c>
      <c r="N231" s="149" t="str">
        <f>IF(VLOOKUP($A231,HourEndingOutage!$B$3:$F$746,5,0)="Outage","Outage","")</f>
        <v/>
      </c>
      <c r="O231" s="18">
        <f t="shared" si="33"/>
        <v>0</v>
      </c>
      <c r="P231" s="18" t="str">
        <f t="shared" si="34"/>
        <v/>
      </c>
      <c r="Q231" s="18">
        <f t="shared" si="35"/>
        <v>0</v>
      </c>
      <c r="R231" s="118"/>
    </row>
    <row r="232" spans="1:18" x14ac:dyDescent="0.25">
      <c r="A232" s="25">
        <f t="shared" si="36"/>
        <v>26</v>
      </c>
      <c r="B232" s="23">
        <f t="shared" si="37"/>
        <v>44563</v>
      </c>
      <c r="C232" s="24">
        <v>2</v>
      </c>
      <c r="D232" s="54" t="str">
        <f t="shared" si="29"/>
        <v>ASET</v>
      </c>
      <c r="E232" s="178"/>
      <c r="F232" s="179"/>
      <c r="G232" s="177"/>
      <c r="H232" s="177"/>
      <c r="I232" s="169">
        <f t="shared" si="30"/>
        <v>0</v>
      </c>
      <c r="J232" s="149" t="str" cm="1">
        <f t="array" ref="J232">IF(ISERROR(INDEX('Non Compliance input'!$H$5:$H$156,MATCH(1,(A232='Non Compliance input'!$A$5:$A$156)*(F232&gt;='Non Compliance input'!$D$5:$D$156)*(E232&lt;'Non Compliance input'!$E$5:$E$156)*('Non Compliance input'!$H$5:$H$156="Yes"),0))
),"","Yes")</f>
        <v/>
      </c>
      <c r="K232" s="149">
        <f t="shared" si="31"/>
        <v>0</v>
      </c>
      <c r="L232" s="162">
        <f t="shared" si="32"/>
        <v>0</v>
      </c>
      <c r="M232" s="162" t="str" cm="1">
        <f t="array" ref="M232">IF(ISERROR(INDEX('Non Compliance input'!$I$5:$I$156,MATCH(1,(A232='Non Compliance input'!$A$5:$A$156)*(E232&gt;='Non Compliance input'!$D$5:$D$156)*(F232&lt;='Non Compliance input'!$E$5:$E$156)*('Non Compliance input'!$I$5:$I$156="Yes"),0))
),"","Yes")</f>
        <v/>
      </c>
      <c r="N232" s="149" t="str">
        <f>IF(VLOOKUP($A232,HourEndingOutage!$B$3:$F$746,5,0)="Outage","Outage","")</f>
        <v/>
      </c>
      <c r="O232" s="18">
        <f t="shared" si="33"/>
        <v>0</v>
      </c>
      <c r="P232" s="18" t="str">
        <f t="shared" si="34"/>
        <v/>
      </c>
      <c r="Q232" s="18">
        <f t="shared" si="35"/>
        <v>0</v>
      </c>
      <c r="R232" s="118"/>
    </row>
    <row r="233" spans="1:18" x14ac:dyDescent="0.25">
      <c r="A233" s="25">
        <f t="shared" si="36"/>
        <v>26</v>
      </c>
      <c r="B233" s="23">
        <f t="shared" si="37"/>
        <v>44563</v>
      </c>
      <c r="C233" s="24">
        <v>2</v>
      </c>
      <c r="D233" s="54" t="str">
        <f t="shared" si="29"/>
        <v>ASET</v>
      </c>
      <c r="E233" s="178"/>
      <c r="F233" s="179"/>
      <c r="G233" s="177"/>
      <c r="H233" s="177"/>
      <c r="I233" s="169">
        <f t="shared" si="30"/>
        <v>0</v>
      </c>
      <c r="J233" s="149" t="str" cm="1">
        <f t="array" ref="J233">IF(ISERROR(INDEX('Non Compliance input'!$H$5:$H$156,MATCH(1,(A233='Non Compliance input'!$A$5:$A$156)*(F233&gt;='Non Compliance input'!$D$5:$D$156)*(E233&lt;'Non Compliance input'!$E$5:$E$156)*('Non Compliance input'!$H$5:$H$156="Yes"),0))
),"","Yes")</f>
        <v/>
      </c>
      <c r="K233" s="149">
        <f t="shared" si="31"/>
        <v>0</v>
      </c>
      <c r="L233" s="162">
        <f t="shared" si="32"/>
        <v>0</v>
      </c>
      <c r="M233" s="162" t="str" cm="1">
        <f t="array" ref="M233">IF(ISERROR(INDEX('Non Compliance input'!$I$5:$I$156,MATCH(1,(A233='Non Compliance input'!$A$5:$A$156)*(E233&gt;='Non Compliance input'!$D$5:$D$156)*(F233&lt;='Non Compliance input'!$E$5:$E$156)*('Non Compliance input'!$I$5:$I$156="Yes"),0))
),"","Yes")</f>
        <v/>
      </c>
      <c r="N233" s="149" t="str">
        <f>IF(VLOOKUP($A233,HourEndingOutage!$B$3:$F$746,5,0)="Outage","Outage","")</f>
        <v/>
      </c>
      <c r="O233" s="18">
        <f t="shared" si="33"/>
        <v>0</v>
      </c>
      <c r="P233" s="18" t="str">
        <f t="shared" si="34"/>
        <v/>
      </c>
      <c r="Q233" s="18">
        <f t="shared" si="35"/>
        <v>0</v>
      </c>
      <c r="R233" s="118"/>
    </row>
    <row r="234" spans="1:18" x14ac:dyDescent="0.25">
      <c r="A234" s="25">
        <f t="shared" si="36"/>
        <v>26</v>
      </c>
      <c r="B234" s="23">
        <f t="shared" si="37"/>
        <v>44563</v>
      </c>
      <c r="C234" s="24">
        <v>2</v>
      </c>
      <c r="D234" s="54" t="str">
        <f t="shared" si="29"/>
        <v>ASET</v>
      </c>
      <c r="E234" s="178"/>
      <c r="F234" s="179"/>
      <c r="G234" s="177"/>
      <c r="H234" s="177"/>
      <c r="I234" s="169">
        <f t="shared" si="30"/>
        <v>0</v>
      </c>
      <c r="J234" s="149" t="str" cm="1">
        <f t="array" ref="J234">IF(ISERROR(INDEX('Non Compliance input'!$H$5:$H$156,MATCH(1,(A234='Non Compliance input'!$A$5:$A$156)*(F234&gt;='Non Compliance input'!$D$5:$D$156)*(E234&lt;'Non Compliance input'!$E$5:$E$156)*('Non Compliance input'!$H$5:$H$156="Yes"),0))
),"","Yes")</f>
        <v/>
      </c>
      <c r="K234" s="149">
        <f t="shared" si="31"/>
        <v>0</v>
      </c>
      <c r="L234" s="162">
        <f t="shared" si="32"/>
        <v>0</v>
      </c>
      <c r="M234" s="162" t="str" cm="1">
        <f t="array" ref="M234">IF(ISERROR(INDEX('Non Compliance input'!$I$5:$I$156,MATCH(1,(A234='Non Compliance input'!$A$5:$A$156)*(E234&gt;='Non Compliance input'!$D$5:$D$156)*(F234&lt;='Non Compliance input'!$E$5:$E$156)*('Non Compliance input'!$I$5:$I$156="Yes"),0))
),"","Yes")</f>
        <v/>
      </c>
      <c r="N234" s="149" t="str">
        <f>IF(VLOOKUP($A234,HourEndingOutage!$B$3:$F$746,5,0)="Outage","Outage","")</f>
        <v/>
      </c>
      <c r="O234" s="18">
        <f t="shared" si="33"/>
        <v>0</v>
      </c>
      <c r="P234" s="18" t="str">
        <f t="shared" si="34"/>
        <v/>
      </c>
      <c r="Q234" s="18">
        <f t="shared" si="35"/>
        <v>0</v>
      </c>
      <c r="R234" s="118"/>
    </row>
    <row r="235" spans="1:18" x14ac:dyDescent="0.25">
      <c r="A235" s="25">
        <f t="shared" si="36"/>
        <v>26</v>
      </c>
      <c r="B235" s="23">
        <f t="shared" si="37"/>
        <v>44563</v>
      </c>
      <c r="C235" s="24">
        <v>2</v>
      </c>
      <c r="D235" s="54" t="str">
        <f t="shared" si="29"/>
        <v>ASET</v>
      </c>
      <c r="E235" s="178"/>
      <c r="F235" s="179"/>
      <c r="G235" s="177"/>
      <c r="H235" s="177"/>
      <c r="I235" s="169">
        <f t="shared" si="30"/>
        <v>0</v>
      </c>
      <c r="J235" s="149" t="str" cm="1">
        <f t="array" ref="J235">IF(ISERROR(INDEX('Non Compliance input'!$H$5:$H$156,MATCH(1,(A235='Non Compliance input'!$A$5:$A$156)*(F235&gt;='Non Compliance input'!$D$5:$D$156)*(E235&lt;'Non Compliance input'!$E$5:$E$156)*('Non Compliance input'!$H$5:$H$156="Yes"),0))
),"","Yes")</f>
        <v/>
      </c>
      <c r="K235" s="149">
        <f t="shared" si="31"/>
        <v>0</v>
      </c>
      <c r="L235" s="162">
        <f t="shared" si="32"/>
        <v>0</v>
      </c>
      <c r="M235" s="162" t="str" cm="1">
        <f t="array" ref="M235">IF(ISERROR(INDEX('Non Compliance input'!$I$5:$I$156,MATCH(1,(A235='Non Compliance input'!$A$5:$A$156)*(E235&gt;='Non Compliance input'!$D$5:$D$156)*(F235&lt;='Non Compliance input'!$E$5:$E$156)*('Non Compliance input'!$I$5:$I$156="Yes"),0))
),"","Yes")</f>
        <v/>
      </c>
      <c r="N235" s="149" t="str">
        <f>IF(VLOOKUP($A235,HourEndingOutage!$B$3:$F$746,5,0)="Outage","Outage","")</f>
        <v/>
      </c>
      <c r="O235" s="18">
        <f t="shared" si="33"/>
        <v>0</v>
      </c>
      <c r="P235" s="18" t="str">
        <f t="shared" si="34"/>
        <v/>
      </c>
      <c r="Q235" s="18">
        <f t="shared" si="35"/>
        <v>0</v>
      </c>
      <c r="R235" s="118"/>
    </row>
    <row r="236" spans="1:18" x14ac:dyDescent="0.25">
      <c r="A236" s="25">
        <f t="shared" si="36"/>
        <v>26</v>
      </c>
      <c r="B236" s="23">
        <f t="shared" si="37"/>
        <v>44563</v>
      </c>
      <c r="C236" s="24">
        <v>2</v>
      </c>
      <c r="D236" s="54" t="str">
        <f t="shared" si="29"/>
        <v>ASET</v>
      </c>
      <c r="E236" s="178"/>
      <c r="F236" s="179"/>
      <c r="G236" s="177"/>
      <c r="H236" s="177"/>
      <c r="I236" s="169">
        <f t="shared" si="30"/>
        <v>0</v>
      </c>
      <c r="J236" s="149" t="str" cm="1">
        <f t="array" ref="J236">IF(ISERROR(INDEX('Non Compliance input'!$H$5:$H$156,MATCH(1,(A236='Non Compliance input'!$A$5:$A$156)*(F236&gt;='Non Compliance input'!$D$5:$D$156)*(E236&lt;'Non Compliance input'!$E$5:$E$156)*('Non Compliance input'!$H$5:$H$156="Yes"),0))
),"","Yes")</f>
        <v/>
      </c>
      <c r="K236" s="149">
        <f t="shared" si="31"/>
        <v>0</v>
      </c>
      <c r="L236" s="162">
        <f t="shared" si="32"/>
        <v>0</v>
      </c>
      <c r="M236" s="162" t="str" cm="1">
        <f t="array" ref="M236">IF(ISERROR(INDEX('Non Compliance input'!$I$5:$I$156,MATCH(1,(A236='Non Compliance input'!$A$5:$A$156)*(E236&gt;='Non Compliance input'!$D$5:$D$156)*(F236&lt;='Non Compliance input'!$E$5:$E$156)*('Non Compliance input'!$I$5:$I$156="Yes"),0))
),"","Yes")</f>
        <v/>
      </c>
      <c r="N236" s="149" t="str">
        <f>IF(VLOOKUP($A236,HourEndingOutage!$B$3:$F$746,5,0)="Outage","Outage","")</f>
        <v/>
      </c>
      <c r="O236" s="18">
        <f t="shared" si="33"/>
        <v>0</v>
      </c>
      <c r="P236" s="18" t="str">
        <f t="shared" si="34"/>
        <v/>
      </c>
      <c r="Q236" s="18">
        <f t="shared" si="35"/>
        <v>0</v>
      </c>
      <c r="R236" s="118"/>
    </row>
    <row r="237" spans="1:18" x14ac:dyDescent="0.25">
      <c r="A237" s="25">
        <f t="shared" si="36"/>
        <v>27</v>
      </c>
      <c r="B237" s="23">
        <f t="shared" si="37"/>
        <v>44563</v>
      </c>
      <c r="C237" s="24">
        <v>3</v>
      </c>
      <c r="D237" s="54" t="str">
        <f t="shared" si="29"/>
        <v>ASET</v>
      </c>
      <c r="E237" s="178"/>
      <c r="F237" s="179"/>
      <c r="G237" s="177"/>
      <c r="H237" s="177"/>
      <c r="I237" s="169">
        <f t="shared" si="30"/>
        <v>0</v>
      </c>
      <c r="J237" s="149" t="str" cm="1">
        <f t="array" ref="J237">IF(ISERROR(INDEX('Non Compliance input'!$H$5:$H$156,MATCH(1,(A237='Non Compliance input'!$A$5:$A$156)*(F237&gt;='Non Compliance input'!$D$5:$D$156)*(E237&lt;'Non Compliance input'!$E$5:$E$156)*('Non Compliance input'!$H$5:$H$156="Yes"),0))
),"","Yes")</f>
        <v/>
      </c>
      <c r="K237" s="149">
        <f t="shared" si="31"/>
        <v>0</v>
      </c>
      <c r="L237" s="162">
        <f t="shared" si="32"/>
        <v>0</v>
      </c>
      <c r="M237" s="162" t="str" cm="1">
        <f t="array" ref="M237">IF(ISERROR(INDEX('Non Compliance input'!$I$5:$I$156,MATCH(1,(A237='Non Compliance input'!$A$5:$A$156)*(E237&gt;='Non Compliance input'!$D$5:$D$156)*(F237&lt;='Non Compliance input'!$E$5:$E$156)*('Non Compliance input'!$I$5:$I$156="Yes"),0))
),"","Yes")</f>
        <v/>
      </c>
      <c r="N237" s="149" t="str">
        <f>IF(VLOOKUP($A237,HourEndingOutage!$B$3:$F$746,5,0)="Outage","Outage","")</f>
        <v/>
      </c>
      <c r="O237" s="18">
        <f t="shared" si="33"/>
        <v>0</v>
      </c>
      <c r="P237" s="18" t="str">
        <f t="shared" si="34"/>
        <v/>
      </c>
      <c r="Q237" s="18">
        <f t="shared" si="35"/>
        <v>0</v>
      </c>
      <c r="R237" s="118"/>
    </row>
    <row r="238" spans="1:18" x14ac:dyDescent="0.25">
      <c r="A238" s="25">
        <f t="shared" si="36"/>
        <v>27</v>
      </c>
      <c r="B238" s="23">
        <f t="shared" si="37"/>
        <v>44563</v>
      </c>
      <c r="C238" s="24">
        <v>3</v>
      </c>
      <c r="D238" s="54" t="str">
        <f t="shared" si="29"/>
        <v>ASET</v>
      </c>
      <c r="E238" s="178"/>
      <c r="F238" s="179"/>
      <c r="G238" s="177"/>
      <c r="H238" s="177"/>
      <c r="I238" s="169">
        <f t="shared" si="30"/>
        <v>0</v>
      </c>
      <c r="J238" s="149" t="str" cm="1">
        <f t="array" ref="J238">IF(ISERROR(INDEX('Non Compliance input'!$H$5:$H$156,MATCH(1,(A238='Non Compliance input'!$A$5:$A$156)*(F238&gt;='Non Compliance input'!$D$5:$D$156)*(E238&lt;'Non Compliance input'!$E$5:$E$156)*('Non Compliance input'!$H$5:$H$156="Yes"),0))
),"","Yes")</f>
        <v/>
      </c>
      <c r="K238" s="149">
        <f t="shared" si="31"/>
        <v>0</v>
      </c>
      <c r="L238" s="162">
        <f t="shared" si="32"/>
        <v>0</v>
      </c>
      <c r="M238" s="162" t="str" cm="1">
        <f t="array" ref="M238">IF(ISERROR(INDEX('Non Compliance input'!$I$5:$I$156,MATCH(1,(A238='Non Compliance input'!$A$5:$A$156)*(E238&gt;='Non Compliance input'!$D$5:$D$156)*(F238&lt;='Non Compliance input'!$E$5:$E$156)*('Non Compliance input'!$I$5:$I$156="Yes"),0))
),"","Yes")</f>
        <v/>
      </c>
      <c r="N238" s="149" t="str">
        <f>IF(VLOOKUP($A238,HourEndingOutage!$B$3:$F$746,5,0)="Outage","Outage","")</f>
        <v/>
      </c>
      <c r="O238" s="18">
        <f t="shared" si="33"/>
        <v>0</v>
      </c>
      <c r="P238" s="18" t="str">
        <f t="shared" si="34"/>
        <v/>
      </c>
      <c r="Q238" s="18">
        <f t="shared" si="35"/>
        <v>0</v>
      </c>
      <c r="R238" s="118"/>
    </row>
    <row r="239" spans="1:18" x14ac:dyDescent="0.25">
      <c r="A239" s="25">
        <f t="shared" si="36"/>
        <v>27</v>
      </c>
      <c r="B239" s="23">
        <f t="shared" si="37"/>
        <v>44563</v>
      </c>
      <c r="C239" s="24">
        <v>3</v>
      </c>
      <c r="D239" s="54" t="str">
        <f t="shared" si="29"/>
        <v>ASET</v>
      </c>
      <c r="E239" s="178"/>
      <c r="F239" s="179"/>
      <c r="G239" s="177"/>
      <c r="H239" s="177"/>
      <c r="I239" s="169">
        <f t="shared" si="30"/>
        <v>0</v>
      </c>
      <c r="J239" s="149" t="str" cm="1">
        <f t="array" ref="J239">IF(ISERROR(INDEX('Non Compliance input'!$H$5:$H$156,MATCH(1,(A239='Non Compliance input'!$A$5:$A$156)*(F239&gt;='Non Compliance input'!$D$5:$D$156)*(E239&lt;'Non Compliance input'!$E$5:$E$156)*('Non Compliance input'!$H$5:$H$156="Yes"),0))
),"","Yes")</f>
        <v/>
      </c>
      <c r="K239" s="149">
        <f t="shared" si="31"/>
        <v>0</v>
      </c>
      <c r="L239" s="162">
        <f t="shared" si="32"/>
        <v>0</v>
      </c>
      <c r="M239" s="162" t="str" cm="1">
        <f t="array" ref="M239">IF(ISERROR(INDEX('Non Compliance input'!$I$5:$I$156,MATCH(1,(A239='Non Compliance input'!$A$5:$A$156)*(E239&gt;='Non Compliance input'!$D$5:$D$156)*(F239&lt;='Non Compliance input'!$E$5:$E$156)*('Non Compliance input'!$I$5:$I$156="Yes"),0))
),"","Yes")</f>
        <v/>
      </c>
      <c r="N239" s="149" t="str">
        <f>IF(VLOOKUP($A239,HourEndingOutage!$B$3:$F$746,5,0)="Outage","Outage","")</f>
        <v/>
      </c>
      <c r="O239" s="18">
        <f t="shared" si="33"/>
        <v>0</v>
      </c>
      <c r="P239" s="18" t="str">
        <f t="shared" si="34"/>
        <v/>
      </c>
      <c r="Q239" s="18">
        <f t="shared" si="35"/>
        <v>0</v>
      </c>
      <c r="R239" s="118"/>
    </row>
    <row r="240" spans="1:18" x14ac:dyDescent="0.25">
      <c r="A240" s="25">
        <f t="shared" si="36"/>
        <v>27</v>
      </c>
      <c r="B240" s="23">
        <f t="shared" si="37"/>
        <v>44563</v>
      </c>
      <c r="C240" s="24">
        <v>3</v>
      </c>
      <c r="D240" s="54" t="str">
        <f t="shared" si="29"/>
        <v>ASET</v>
      </c>
      <c r="E240" s="178"/>
      <c r="F240" s="179"/>
      <c r="G240" s="177"/>
      <c r="H240" s="177"/>
      <c r="I240" s="169">
        <f t="shared" si="30"/>
        <v>0</v>
      </c>
      <c r="J240" s="149" t="str" cm="1">
        <f t="array" ref="J240">IF(ISERROR(INDEX('Non Compliance input'!$H$5:$H$156,MATCH(1,(A240='Non Compliance input'!$A$5:$A$156)*(F240&gt;='Non Compliance input'!$D$5:$D$156)*(E240&lt;'Non Compliance input'!$E$5:$E$156)*('Non Compliance input'!$H$5:$H$156="Yes"),0))
),"","Yes")</f>
        <v/>
      </c>
      <c r="K240" s="149">
        <f t="shared" si="31"/>
        <v>0</v>
      </c>
      <c r="L240" s="162">
        <f t="shared" si="32"/>
        <v>0</v>
      </c>
      <c r="M240" s="162" t="str" cm="1">
        <f t="array" ref="M240">IF(ISERROR(INDEX('Non Compliance input'!$I$5:$I$156,MATCH(1,(A240='Non Compliance input'!$A$5:$A$156)*(E240&gt;='Non Compliance input'!$D$5:$D$156)*(F240&lt;='Non Compliance input'!$E$5:$E$156)*('Non Compliance input'!$I$5:$I$156="Yes"),0))
),"","Yes")</f>
        <v/>
      </c>
      <c r="N240" s="149" t="str">
        <f>IF(VLOOKUP($A240,HourEndingOutage!$B$3:$F$746,5,0)="Outage","Outage","")</f>
        <v/>
      </c>
      <c r="O240" s="18">
        <f t="shared" si="33"/>
        <v>0</v>
      </c>
      <c r="P240" s="18" t="str">
        <f t="shared" si="34"/>
        <v/>
      </c>
      <c r="Q240" s="18">
        <f t="shared" si="35"/>
        <v>0</v>
      </c>
      <c r="R240" s="118"/>
    </row>
    <row r="241" spans="1:18" x14ac:dyDescent="0.25">
      <c r="A241" s="25">
        <f t="shared" si="36"/>
        <v>27</v>
      </c>
      <c r="B241" s="23">
        <f t="shared" si="37"/>
        <v>44563</v>
      </c>
      <c r="C241" s="24">
        <v>3</v>
      </c>
      <c r="D241" s="54" t="str">
        <f t="shared" si="29"/>
        <v>ASET</v>
      </c>
      <c r="E241" s="178"/>
      <c r="F241" s="179"/>
      <c r="G241" s="177"/>
      <c r="H241" s="177"/>
      <c r="I241" s="169">
        <f t="shared" si="30"/>
        <v>0</v>
      </c>
      <c r="J241" s="149" t="str" cm="1">
        <f t="array" ref="J241">IF(ISERROR(INDEX('Non Compliance input'!$H$5:$H$156,MATCH(1,(A241='Non Compliance input'!$A$5:$A$156)*(F241&gt;='Non Compliance input'!$D$5:$D$156)*(E241&lt;'Non Compliance input'!$E$5:$E$156)*('Non Compliance input'!$H$5:$H$156="Yes"),0))
),"","Yes")</f>
        <v/>
      </c>
      <c r="K241" s="149">
        <f t="shared" si="31"/>
        <v>0</v>
      </c>
      <c r="L241" s="162">
        <f t="shared" si="32"/>
        <v>0</v>
      </c>
      <c r="M241" s="162" t="str" cm="1">
        <f t="array" ref="M241">IF(ISERROR(INDEX('Non Compliance input'!$I$5:$I$156,MATCH(1,(A241='Non Compliance input'!$A$5:$A$156)*(E241&gt;='Non Compliance input'!$D$5:$D$156)*(F241&lt;='Non Compliance input'!$E$5:$E$156)*('Non Compliance input'!$I$5:$I$156="Yes"),0))
),"","Yes")</f>
        <v/>
      </c>
      <c r="N241" s="149" t="str">
        <f>IF(VLOOKUP($A241,HourEndingOutage!$B$3:$F$746,5,0)="Outage","Outage","")</f>
        <v/>
      </c>
      <c r="O241" s="18">
        <f t="shared" si="33"/>
        <v>0</v>
      </c>
      <c r="P241" s="18" t="str">
        <f t="shared" si="34"/>
        <v/>
      </c>
      <c r="Q241" s="18">
        <f t="shared" si="35"/>
        <v>0</v>
      </c>
      <c r="R241" s="118"/>
    </row>
    <row r="242" spans="1:18" x14ac:dyDescent="0.25">
      <c r="A242" s="25">
        <f t="shared" si="36"/>
        <v>27</v>
      </c>
      <c r="B242" s="23">
        <f t="shared" si="37"/>
        <v>44563</v>
      </c>
      <c r="C242" s="24">
        <v>3</v>
      </c>
      <c r="D242" s="54" t="str">
        <f t="shared" si="29"/>
        <v>ASET</v>
      </c>
      <c r="E242" s="178"/>
      <c r="F242" s="179"/>
      <c r="G242" s="177"/>
      <c r="H242" s="177"/>
      <c r="I242" s="169">
        <f t="shared" si="30"/>
        <v>0</v>
      </c>
      <c r="J242" s="149" t="str" cm="1">
        <f t="array" ref="J242">IF(ISERROR(INDEX('Non Compliance input'!$H$5:$H$156,MATCH(1,(A242='Non Compliance input'!$A$5:$A$156)*(F242&gt;='Non Compliance input'!$D$5:$D$156)*(E242&lt;'Non Compliance input'!$E$5:$E$156)*('Non Compliance input'!$H$5:$H$156="Yes"),0))
),"","Yes")</f>
        <v/>
      </c>
      <c r="K242" s="149">
        <f t="shared" si="31"/>
        <v>0</v>
      </c>
      <c r="L242" s="162">
        <f t="shared" si="32"/>
        <v>0</v>
      </c>
      <c r="M242" s="162" t="str" cm="1">
        <f t="array" ref="M242">IF(ISERROR(INDEX('Non Compliance input'!$I$5:$I$156,MATCH(1,(A242='Non Compliance input'!$A$5:$A$156)*(E242&gt;='Non Compliance input'!$D$5:$D$156)*(F242&lt;='Non Compliance input'!$E$5:$E$156)*('Non Compliance input'!$I$5:$I$156="Yes"),0))
),"","Yes")</f>
        <v/>
      </c>
      <c r="N242" s="149" t="str">
        <f>IF(VLOOKUP($A242,HourEndingOutage!$B$3:$F$746,5,0)="Outage","Outage","")</f>
        <v/>
      </c>
      <c r="O242" s="18">
        <f t="shared" si="33"/>
        <v>0</v>
      </c>
      <c r="P242" s="18" t="str">
        <f t="shared" si="34"/>
        <v/>
      </c>
      <c r="Q242" s="18">
        <f t="shared" si="35"/>
        <v>0</v>
      </c>
      <c r="R242" s="118"/>
    </row>
    <row r="243" spans="1:18" x14ac:dyDescent="0.25">
      <c r="A243" s="25">
        <f t="shared" si="36"/>
        <v>27</v>
      </c>
      <c r="B243" s="23">
        <f t="shared" si="37"/>
        <v>44563</v>
      </c>
      <c r="C243" s="24">
        <v>3</v>
      </c>
      <c r="D243" s="54" t="str">
        <f t="shared" si="29"/>
        <v>ASET</v>
      </c>
      <c r="E243" s="178"/>
      <c r="F243" s="179"/>
      <c r="G243" s="177"/>
      <c r="H243" s="177"/>
      <c r="I243" s="169">
        <f t="shared" si="30"/>
        <v>0</v>
      </c>
      <c r="J243" s="149" t="str" cm="1">
        <f t="array" ref="J243">IF(ISERROR(INDEX('Non Compliance input'!$H$5:$H$156,MATCH(1,(A243='Non Compliance input'!$A$5:$A$156)*(F243&gt;='Non Compliance input'!$D$5:$D$156)*(E243&lt;'Non Compliance input'!$E$5:$E$156)*('Non Compliance input'!$H$5:$H$156="Yes"),0))
),"","Yes")</f>
        <v/>
      </c>
      <c r="K243" s="149">
        <f t="shared" si="31"/>
        <v>0</v>
      </c>
      <c r="L243" s="162">
        <f t="shared" si="32"/>
        <v>0</v>
      </c>
      <c r="M243" s="162" t="str" cm="1">
        <f t="array" ref="M243">IF(ISERROR(INDEX('Non Compliance input'!$I$5:$I$156,MATCH(1,(A243='Non Compliance input'!$A$5:$A$156)*(E243&gt;='Non Compliance input'!$D$5:$D$156)*(F243&lt;='Non Compliance input'!$E$5:$E$156)*('Non Compliance input'!$I$5:$I$156="Yes"),0))
),"","Yes")</f>
        <v/>
      </c>
      <c r="N243" s="149" t="str">
        <f>IF(VLOOKUP($A243,HourEndingOutage!$B$3:$F$746,5,0)="Outage","Outage","")</f>
        <v/>
      </c>
      <c r="O243" s="18">
        <f t="shared" si="33"/>
        <v>0</v>
      </c>
      <c r="P243" s="18" t="str">
        <f t="shared" si="34"/>
        <v/>
      </c>
      <c r="Q243" s="18">
        <f t="shared" si="35"/>
        <v>0</v>
      </c>
      <c r="R243" s="118"/>
    </row>
    <row r="244" spans="1:18" x14ac:dyDescent="0.25">
      <c r="A244" s="25">
        <f t="shared" si="36"/>
        <v>27</v>
      </c>
      <c r="B244" s="23">
        <f t="shared" si="37"/>
        <v>44563</v>
      </c>
      <c r="C244" s="24">
        <v>3</v>
      </c>
      <c r="D244" s="54" t="str">
        <f t="shared" si="29"/>
        <v>ASET</v>
      </c>
      <c r="E244" s="178"/>
      <c r="F244" s="179"/>
      <c r="G244" s="177"/>
      <c r="H244" s="177"/>
      <c r="I244" s="169">
        <f t="shared" si="30"/>
        <v>0</v>
      </c>
      <c r="J244" s="149" t="str" cm="1">
        <f t="array" ref="J244">IF(ISERROR(INDEX('Non Compliance input'!$H$5:$H$156,MATCH(1,(A244='Non Compliance input'!$A$5:$A$156)*(F244&gt;='Non Compliance input'!$D$5:$D$156)*(E244&lt;'Non Compliance input'!$E$5:$E$156)*('Non Compliance input'!$H$5:$H$156="Yes"),0))
),"","Yes")</f>
        <v/>
      </c>
      <c r="K244" s="149">
        <f t="shared" si="31"/>
        <v>0</v>
      </c>
      <c r="L244" s="162">
        <f t="shared" si="32"/>
        <v>0</v>
      </c>
      <c r="M244" s="162" t="str" cm="1">
        <f t="array" ref="M244">IF(ISERROR(INDEX('Non Compliance input'!$I$5:$I$156,MATCH(1,(A244='Non Compliance input'!$A$5:$A$156)*(E244&gt;='Non Compliance input'!$D$5:$D$156)*(F244&lt;='Non Compliance input'!$E$5:$E$156)*('Non Compliance input'!$I$5:$I$156="Yes"),0))
),"","Yes")</f>
        <v/>
      </c>
      <c r="N244" s="149" t="str">
        <f>IF(VLOOKUP($A244,HourEndingOutage!$B$3:$F$746,5,0)="Outage","Outage","")</f>
        <v/>
      </c>
      <c r="O244" s="18">
        <f t="shared" si="33"/>
        <v>0</v>
      </c>
      <c r="P244" s="18" t="str">
        <f t="shared" si="34"/>
        <v/>
      </c>
      <c r="Q244" s="18">
        <f t="shared" si="35"/>
        <v>0</v>
      </c>
      <c r="R244" s="118"/>
    </row>
    <row r="245" spans="1:18" x14ac:dyDescent="0.25">
      <c r="A245" s="25">
        <f t="shared" si="36"/>
        <v>27</v>
      </c>
      <c r="B245" s="23">
        <f t="shared" si="37"/>
        <v>44563</v>
      </c>
      <c r="C245" s="24">
        <v>3</v>
      </c>
      <c r="D245" s="54" t="str">
        <f t="shared" si="29"/>
        <v>ASET</v>
      </c>
      <c r="E245" s="178"/>
      <c r="F245" s="179"/>
      <c r="G245" s="177"/>
      <c r="H245" s="177"/>
      <c r="I245" s="169">
        <f t="shared" si="30"/>
        <v>0</v>
      </c>
      <c r="J245" s="149" t="str" cm="1">
        <f t="array" ref="J245">IF(ISERROR(INDEX('Non Compliance input'!$H$5:$H$156,MATCH(1,(A245='Non Compliance input'!$A$5:$A$156)*(F245&gt;='Non Compliance input'!$D$5:$D$156)*(E245&lt;'Non Compliance input'!$E$5:$E$156)*('Non Compliance input'!$H$5:$H$156="Yes"),0))
),"","Yes")</f>
        <v/>
      </c>
      <c r="K245" s="149">
        <f t="shared" si="31"/>
        <v>0</v>
      </c>
      <c r="L245" s="162">
        <f t="shared" si="32"/>
        <v>0</v>
      </c>
      <c r="M245" s="162" t="str" cm="1">
        <f t="array" ref="M245">IF(ISERROR(INDEX('Non Compliance input'!$I$5:$I$156,MATCH(1,(A245='Non Compliance input'!$A$5:$A$156)*(E245&gt;='Non Compliance input'!$D$5:$D$156)*(F245&lt;='Non Compliance input'!$E$5:$E$156)*('Non Compliance input'!$I$5:$I$156="Yes"),0))
),"","Yes")</f>
        <v/>
      </c>
      <c r="N245" s="149" t="str">
        <f>IF(VLOOKUP($A245,HourEndingOutage!$B$3:$F$746,5,0)="Outage","Outage","")</f>
        <v/>
      </c>
      <c r="O245" s="18">
        <f t="shared" si="33"/>
        <v>0</v>
      </c>
      <c r="P245" s="18" t="str">
        <f t="shared" si="34"/>
        <v/>
      </c>
      <c r="Q245" s="18">
        <f t="shared" si="35"/>
        <v>0</v>
      </c>
      <c r="R245" s="118"/>
    </row>
    <row r="246" spans="1:18" x14ac:dyDescent="0.25">
      <c r="A246" s="25">
        <f t="shared" si="36"/>
        <v>28</v>
      </c>
      <c r="B246" s="23">
        <f t="shared" si="37"/>
        <v>44563</v>
      </c>
      <c r="C246" s="24">
        <v>4</v>
      </c>
      <c r="D246" s="54" t="str">
        <f t="shared" si="29"/>
        <v>ASET</v>
      </c>
      <c r="E246" s="178"/>
      <c r="F246" s="179"/>
      <c r="G246" s="177"/>
      <c r="H246" s="177"/>
      <c r="I246" s="169">
        <f t="shared" si="30"/>
        <v>0</v>
      </c>
      <c r="J246" s="149" t="str" cm="1">
        <f t="array" ref="J246">IF(ISERROR(INDEX('Non Compliance input'!$H$5:$H$156,MATCH(1,(A246='Non Compliance input'!$A$5:$A$156)*(F246&gt;='Non Compliance input'!$D$5:$D$156)*(E246&lt;'Non Compliance input'!$E$5:$E$156)*('Non Compliance input'!$H$5:$H$156="Yes"),0))
),"","Yes")</f>
        <v/>
      </c>
      <c r="K246" s="149">
        <f t="shared" si="31"/>
        <v>0</v>
      </c>
      <c r="L246" s="162">
        <f t="shared" si="32"/>
        <v>0</v>
      </c>
      <c r="M246" s="162" t="str" cm="1">
        <f t="array" ref="M246">IF(ISERROR(INDEX('Non Compliance input'!$I$5:$I$156,MATCH(1,(A246='Non Compliance input'!$A$5:$A$156)*(E246&gt;='Non Compliance input'!$D$5:$D$156)*(F246&lt;='Non Compliance input'!$E$5:$E$156)*('Non Compliance input'!$I$5:$I$156="Yes"),0))
),"","Yes")</f>
        <v/>
      </c>
      <c r="N246" s="149" t="str">
        <f>IF(VLOOKUP($A246,HourEndingOutage!$B$3:$F$746,5,0)="Outage","Outage","")</f>
        <v/>
      </c>
      <c r="O246" s="18">
        <f t="shared" si="33"/>
        <v>0</v>
      </c>
      <c r="P246" s="18" t="str">
        <f t="shared" si="34"/>
        <v/>
      </c>
      <c r="Q246" s="18">
        <f t="shared" si="35"/>
        <v>0</v>
      </c>
      <c r="R246" s="118"/>
    </row>
    <row r="247" spans="1:18" x14ac:dyDescent="0.25">
      <c r="A247" s="25">
        <f t="shared" si="36"/>
        <v>28</v>
      </c>
      <c r="B247" s="23">
        <f t="shared" si="37"/>
        <v>44563</v>
      </c>
      <c r="C247" s="24">
        <v>4</v>
      </c>
      <c r="D247" s="54" t="str">
        <f t="shared" si="29"/>
        <v>ASET</v>
      </c>
      <c r="E247" s="178"/>
      <c r="F247" s="179"/>
      <c r="G247" s="177"/>
      <c r="H247" s="177"/>
      <c r="I247" s="169">
        <f t="shared" si="30"/>
        <v>0</v>
      </c>
      <c r="J247" s="149" t="str" cm="1">
        <f t="array" ref="J247">IF(ISERROR(INDEX('Non Compliance input'!$H$5:$H$156,MATCH(1,(A247='Non Compliance input'!$A$5:$A$156)*(F247&gt;='Non Compliance input'!$D$5:$D$156)*(E247&lt;'Non Compliance input'!$E$5:$E$156)*('Non Compliance input'!$H$5:$H$156="Yes"),0))
),"","Yes")</f>
        <v/>
      </c>
      <c r="K247" s="149">
        <f t="shared" si="31"/>
        <v>0</v>
      </c>
      <c r="L247" s="162">
        <f t="shared" si="32"/>
        <v>0</v>
      </c>
      <c r="M247" s="162" t="str" cm="1">
        <f t="array" ref="M247">IF(ISERROR(INDEX('Non Compliance input'!$I$5:$I$156,MATCH(1,(A247='Non Compliance input'!$A$5:$A$156)*(E247&gt;='Non Compliance input'!$D$5:$D$156)*(F247&lt;='Non Compliance input'!$E$5:$E$156)*('Non Compliance input'!$I$5:$I$156="Yes"),0))
),"","Yes")</f>
        <v/>
      </c>
      <c r="N247" s="149" t="str">
        <f>IF(VLOOKUP($A247,HourEndingOutage!$B$3:$F$746,5,0)="Outage","Outage","")</f>
        <v/>
      </c>
      <c r="O247" s="18">
        <f t="shared" si="33"/>
        <v>0</v>
      </c>
      <c r="P247" s="18" t="str">
        <f t="shared" si="34"/>
        <v/>
      </c>
      <c r="Q247" s="18">
        <f t="shared" si="35"/>
        <v>0</v>
      </c>
      <c r="R247" s="118"/>
    </row>
    <row r="248" spans="1:18" x14ac:dyDescent="0.25">
      <c r="A248" s="25">
        <f t="shared" si="36"/>
        <v>28</v>
      </c>
      <c r="B248" s="23">
        <f t="shared" si="37"/>
        <v>44563</v>
      </c>
      <c r="C248" s="24">
        <v>4</v>
      </c>
      <c r="D248" s="54" t="str">
        <f t="shared" si="29"/>
        <v>ASET</v>
      </c>
      <c r="E248" s="178"/>
      <c r="F248" s="179"/>
      <c r="G248" s="177"/>
      <c r="H248" s="177"/>
      <c r="I248" s="169">
        <f t="shared" si="30"/>
        <v>0</v>
      </c>
      <c r="J248" s="149" t="str" cm="1">
        <f t="array" ref="J248">IF(ISERROR(INDEX('Non Compliance input'!$H$5:$H$156,MATCH(1,(A248='Non Compliance input'!$A$5:$A$156)*(F248&gt;='Non Compliance input'!$D$5:$D$156)*(E248&lt;'Non Compliance input'!$E$5:$E$156)*('Non Compliance input'!$H$5:$H$156="Yes"),0))
),"","Yes")</f>
        <v/>
      </c>
      <c r="K248" s="149">
        <f t="shared" si="31"/>
        <v>0</v>
      </c>
      <c r="L248" s="162">
        <f t="shared" si="32"/>
        <v>0</v>
      </c>
      <c r="M248" s="162" t="str" cm="1">
        <f t="array" ref="M248">IF(ISERROR(INDEX('Non Compliance input'!$I$5:$I$156,MATCH(1,(A248='Non Compliance input'!$A$5:$A$156)*(E248&gt;='Non Compliance input'!$D$5:$D$156)*(F248&lt;='Non Compliance input'!$E$5:$E$156)*('Non Compliance input'!$I$5:$I$156="Yes"),0))
),"","Yes")</f>
        <v/>
      </c>
      <c r="N248" s="149" t="str">
        <f>IF(VLOOKUP($A248,HourEndingOutage!$B$3:$F$746,5,0)="Outage","Outage","")</f>
        <v/>
      </c>
      <c r="O248" s="18">
        <f t="shared" si="33"/>
        <v>0</v>
      </c>
      <c r="P248" s="18" t="str">
        <f t="shared" si="34"/>
        <v/>
      </c>
      <c r="Q248" s="18">
        <f t="shared" si="35"/>
        <v>0</v>
      </c>
      <c r="R248" s="118"/>
    </row>
    <row r="249" spans="1:18" x14ac:dyDescent="0.25">
      <c r="A249" s="25">
        <f t="shared" si="36"/>
        <v>28</v>
      </c>
      <c r="B249" s="23">
        <f t="shared" si="37"/>
        <v>44563</v>
      </c>
      <c r="C249" s="24">
        <v>4</v>
      </c>
      <c r="D249" s="54" t="str">
        <f t="shared" si="29"/>
        <v>ASET</v>
      </c>
      <c r="E249" s="178"/>
      <c r="F249" s="179"/>
      <c r="G249" s="177"/>
      <c r="H249" s="177"/>
      <c r="I249" s="169">
        <f t="shared" si="30"/>
        <v>0</v>
      </c>
      <c r="J249" s="149" t="str" cm="1">
        <f t="array" ref="J249">IF(ISERROR(INDEX('Non Compliance input'!$H$5:$H$156,MATCH(1,(A249='Non Compliance input'!$A$5:$A$156)*(F249&gt;='Non Compliance input'!$D$5:$D$156)*(E249&lt;'Non Compliance input'!$E$5:$E$156)*('Non Compliance input'!$H$5:$H$156="Yes"),0))
),"","Yes")</f>
        <v/>
      </c>
      <c r="K249" s="149">
        <f t="shared" si="31"/>
        <v>0</v>
      </c>
      <c r="L249" s="162">
        <f t="shared" si="32"/>
        <v>0</v>
      </c>
      <c r="M249" s="162" t="str" cm="1">
        <f t="array" ref="M249">IF(ISERROR(INDEX('Non Compliance input'!$I$5:$I$156,MATCH(1,(A249='Non Compliance input'!$A$5:$A$156)*(E249&gt;='Non Compliance input'!$D$5:$D$156)*(F249&lt;='Non Compliance input'!$E$5:$E$156)*('Non Compliance input'!$I$5:$I$156="Yes"),0))
),"","Yes")</f>
        <v/>
      </c>
      <c r="N249" s="149" t="str">
        <f>IF(VLOOKUP($A249,HourEndingOutage!$B$3:$F$746,5,0)="Outage","Outage","")</f>
        <v/>
      </c>
      <c r="O249" s="18">
        <f t="shared" si="33"/>
        <v>0</v>
      </c>
      <c r="P249" s="18" t="str">
        <f t="shared" si="34"/>
        <v/>
      </c>
      <c r="Q249" s="18">
        <f t="shared" si="35"/>
        <v>0</v>
      </c>
      <c r="R249" s="118"/>
    </row>
    <row r="250" spans="1:18" x14ac:dyDescent="0.25">
      <c r="A250" s="25">
        <f t="shared" si="36"/>
        <v>28</v>
      </c>
      <c r="B250" s="23">
        <f t="shared" si="37"/>
        <v>44563</v>
      </c>
      <c r="C250" s="24">
        <v>4</v>
      </c>
      <c r="D250" s="54" t="str">
        <f t="shared" si="29"/>
        <v>ASET</v>
      </c>
      <c r="E250" s="178"/>
      <c r="F250" s="179"/>
      <c r="G250" s="177"/>
      <c r="H250" s="177"/>
      <c r="I250" s="169">
        <f t="shared" si="30"/>
        <v>0</v>
      </c>
      <c r="J250" s="149" t="str" cm="1">
        <f t="array" ref="J250">IF(ISERROR(INDEX('Non Compliance input'!$H$5:$H$156,MATCH(1,(A250='Non Compliance input'!$A$5:$A$156)*(F250&gt;='Non Compliance input'!$D$5:$D$156)*(E250&lt;'Non Compliance input'!$E$5:$E$156)*('Non Compliance input'!$H$5:$H$156="Yes"),0))
),"","Yes")</f>
        <v/>
      </c>
      <c r="K250" s="149">
        <f t="shared" si="31"/>
        <v>0</v>
      </c>
      <c r="L250" s="162">
        <f t="shared" si="32"/>
        <v>0</v>
      </c>
      <c r="M250" s="162" t="str" cm="1">
        <f t="array" ref="M250">IF(ISERROR(INDEX('Non Compliance input'!$I$5:$I$156,MATCH(1,(A250='Non Compliance input'!$A$5:$A$156)*(E250&gt;='Non Compliance input'!$D$5:$D$156)*(F250&lt;='Non Compliance input'!$E$5:$E$156)*('Non Compliance input'!$I$5:$I$156="Yes"),0))
),"","Yes")</f>
        <v/>
      </c>
      <c r="N250" s="149" t="str">
        <f>IF(VLOOKUP($A250,HourEndingOutage!$B$3:$F$746,5,0)="Outage","Outage","")</f>
        <v/>
      </c>
      <c r="O250" s="18">
        <f t="shared" si="33"/>
        <v>0</v>
      </c>
      <c r="P250" s="18" t="str">
        <f t="shared" si="34"/>
        <v/>
      </c>
      <c r="Q250" s="18">
        <f t="shared" si="35"/>
        <v>0</v>
      </c>
      <c r="R250" s="118"/>
    </row>
    <row r="251" spans="1:18" x14ac:dyDescent="0.25">
      <c r="A251" s="25">
        <f t="shared" si="36"/>
        <v>28</v>
      </c>
      <c r="B251" s="23">
        <f t="shared" si="37"/>
        <v>44563</v>
      </c>
      <c r="C251" s="24">
        <v>4</v>
      </c>
      <c r="D251" s="54" t="str">
        <f t="shared" si="29"/>
        <v>ASET</v>
      </c>
      <c r="E251" s="178"/>
      <c r="F251" s="179"/>
      <c r="G251" s="177"/>
      <c r="H251" s="177"/>
      <c r="I251" s="169">
        <f t="shared" si="30"/>
        <v>0</v>
      </c>
      <c r="J251" s="149" t="str" cm="1">
        <f t="array" ref="J251">IF(ISERROR(INDEX('Non Compliance input'!$H$5:$H$156,MATCH(1,(A251='Non Compliance input'!$A$5:$A$156)*(F251&gt;='Non Compliance input'!$D$5:$D$156)*(E251&lt;'Non Compliance input'!$E$5:$E$156)*('Non Compliance input'!$H$5:$H$156="Yes"),0))
),"","Yes")</f>
        <v/>
      </c>
      <c r="K251" s="149">
        <f t="shared" si="31"/>
        <v>0</v>
      </c>
      <c r="L251" s="162">
        <f t="shared" si="32"/>
        <v>0</v>
      </c>
      <c r="M251" s="162" t="str" cm="1">
        <f t="array" ref="M251">IF(ISERROR(INDEX('Non Compliance input'!$I$5:$I$156,MATCH(1,(A251='Non Compliance input'!$A$5:$A$156)*(E251&gt;='Non Compliance input'!$D$5:$D$156)*(F251&lt;='Non Compliance input'!$E$5:$E$156)*('Non Compliance input'!$I$5:$I$156="Yes"),0))
),"","Yes")</f>
        <v/>
      </c>
      <c r="N251" s="149" t="str">
        <f>IF(VLOOKUP($A251,HourEndingOutage!$B$3:$F$746,5,0)="Outage","Outage","")</f>
        <v/>
      </c>
      <c r="O251" s="18">
        <f t="shared" si="33"/>
        <v>0</v>
      </c>
      <c r="P251" s="18" t="str">
        <f t="shared" si="34"/>
        <v/>
      </c>
      <c r="Q251" s="18">
        <f t="shared" si="35"/>
        <v>0</v>
      </c>
      <c r="R251" s="118"/>
    </row>
    <row r="252" spans="1:18" x14ac:dyDescent="0.25">
      <c r="A252" s="25">
        <f t="shared" si="36"/>
        <v>28</v>
      </c>
      <c r="B252" s="23">
        <f t="shared" si="37"/>
        <v>44563</v>
      </c>
      <c r="C252" s="24">
        <v>4</v>
      </c>
      <c r="D252" s="54" t="str">
        <f t="shared" si="29"/>
        <v>ASET</v>
      </c>
      <c r="E252" s="178"/>
      <c r="F252" s="179"/>
      <c r="G252" s="177"/>
      <c r="H252" s="177"/>
      <c r="I252" s="169">
        <f t="shared" si="30"/>
        <v>0</v>
      </c>
      <c r="J252" s="149" t="str" cm="1">
        <f t="array" ref="J252">IF(ISERROR(INDEX('Non Compliance input'!$H$5:$H$156,MATCH(1,(A252='Non Compliance input'!$A$5:$A$156)*(F252&gt;='Non Compliance input'!$D$5:$D$156)*(E252&lt;'Non Compliance input'!$E$5:$E$156)*('Non Compliance input'!$H$5:$H$156="Yes"),0))
),"","Yes")</f>
        <v/>
      </c>
      <c r="K252" s="149">
        <f t="shared" si="31"/>
        <v>0</v>
      </c>
      <c r="L252" s="162">
        <f t="shared" si="32"/>
        <v>0</v>
      </c>
      <c r="M252" s="162" t="str" cm="1">
        <f t="array" ref="M252">IF(ISERROR(INDEX('Non Compliance input'!$I$5:$I$156,MATCH(1,(A252='Non Compliance input'!$A$5:$A$156)*(E252&gt;='Non Compliance input'!$D$5:$D$156)*(F252&lt;='Non Compliance input'!$E$5:$E$156)*('Non Compliance input'!$I$5:$I$156="Yes"),0))
),"","Yes")</f>
        <v/>
      </c>
      <c r="N252" s="149" t="str">
        <f>IF(VLOOKUP($A252,HourEndingOutage!$B$3:$F$746,5,0)="Outage","Outage","")</f>
        <v/>
      </c>
      <c r="O252" s="18">
        <f t="shared" si="33"/>
        <v>0</v>
      </c>
      <c r="P252" s="18" t="str">
        <f t="shared" si="34"/>
        <v/>
      </c>
      <c r="Q252" s="18">
        <f t="shared" si="35"/>
        <v>0</v>
      </c>
      <c r="R252" s="118"/>
    </row>
    <row r="253" spans="1:18" x14ac:dyDescent="0.25">
      <c r="A253" s="25">
        <f t="shared" si="36"/>
        <v>28</v>
      </c>
      <c r="B253" s="23">
        <f t="shared" si="37"/>
        <v>44563</v>
      </c>
      <c r="C253" s="24">
        <v>4</v>
      </c>
      <c r="D253" s="54" t="str">
        <f t="shared" si="29"/>
        <v>ASET</v>
      </c>
      <c r="E253" s="178"/>
      <c r="F253" s="179"/>
      <c r="G253" s="177"/>
      <c r="H253" s="177"/>
      <c r="I253" s="169">
        <f t="shared" si="30"/>
        <v>0</v>
      </c>
      <c r="J253" s="149" t="str" cm="1">
        <f t="array" ref="J253">IF(ISERROR(INDEX('Non Compliance input'!$H$5:$H$156,MATCH(1,(A253='Non Compliance input'!$A$5:$A$156)*(F253&gt;='Non Compliance input'!$D$5:$D$156)*(E253&lt;'Non Compliance input'!$E$5:$E$156)*('Non Compliance input'!$H$5:$H$156="Yes"),0))
),"","Yes")</f>
        <v/>
      </c>
      <c r="K253" s="149">
        <f t="shared" si="31"/>
        <v>0</v>
      </c>
      <c r="L253" s="162">
        <f t="shared" si="32"/>
        <v>0</v>
      </c>
      <c r="M253" s="162" t="str" cm="1">
        <f t="array" ref="M253">IF(ISERROR(INDEX('Non Compliance input'!$I$5:$I$156,MATCH(1,(A253='Non Compliance input'!$A$5:$A$156)*(E253&gt;='Non Compliance input'!$D$5:$D$156)*(F253&lt;='Non Compliance input'!$E$5:$E$156)*('Non Compliance input'!$I$5:$I$156="Yes"),0))
),"","Yes")</f>
        <v/>
      </c>
      <c r="N253" s="149" t="str">
        <f>IF(VLOOKUP($A253,HourEndingOutage!$B$3:$F$746,5,0)="Outage","Outage","")</f>
        <v/>
      </c>
      <c r="O253" s="18">
        <f t="shared" si="33"/>
        <v>0</v>
      </c>
      <c r="P253" s="18" t="str">
        <f t="shared" si="34"/>
        <v/>
      </c>
      <c r="Q253" s="18">
        <f t="shared" si="35"/>
        <v>0</v>
      </c>
      <c r="R253" s="118"/>
    </row>
    <row r="254" spans="1:18" x14ac:dyDescent="0.25">
      <c r="A254" s="25">
        <f t="shared" si="36"/>
        <v>28</v>
      </c>
      <c r="B254" s="23">
        <f t="shared" si="37"/>
        <v>44563</v>
      </c>
      <c r="C254" s="24">
        <v>4</v>
      </c>
      <c r="D254" s="54" t="str">
        <f t="shared" si="29"/>
        <v>ASET</v>
      </c>
      <c r="E254" s="178"/>
      <c r="F254" s="179"/>
      <c r="G254" s="177"/>
      <c r="H254" s="177"/>
      <c r="I254" s="169">
        <f t="shared" si="30"/>
        <v>0</v>
      </c>
      <c r="J254" s="149" t="str" cm="1">
        <f t="array" ref="J254">IF(ISERROR(INDEX('Non Compliance input'!$H$5:$H$156,MATCH(1,(A254='Non Compliance input'!$A$5:$A$156)*(F254&gt;='Non Compliance input'!$D$5:$D$156)*(E254&lt;'Non Compliance input'!$E$5:$E$156)*('Non Compliance input'!$H$5:$H$156="Yes"),0))
),"","Yes")</f>
        <v/>
      </c>
      <c r="K254" s="149">
        <f t="shared" si="31"/>
        <v>0</v>
      </c>
      <c r="L254" s="162">
        <f t="shared" si="32"/>
        <v>0</v>
      </c>
      <c r="M254" s="162" t="str" cm="1">
        <f t="array" ref="M254">IF(ISERROR(INDEX('Non Compliance input'!$I$5:$I$156,MATCH(1,(A254='Non Compliance input'!$A$5:$A$156)*(E254&gt;='Non Compliance input'!$D$5:$D$156)*(F254&lt;='Non Compliance input'!$E$5:$E$156)*('Non Compliance input'!$I$5:$I$156="Yes"),0))
),"","Yes")</f>
        <v/>
      </c>
      <c r="N254" s="149" t="str">
        <f>IF(VLOOKUP($A254,HourEndingOutage!$B$3:$F$746,5,0)="Outage","Outage","")</f>
        <v/>
      </c>
      <c r="O254" s="18">
        <f t="shared" si="33"/>
        <v>0</v>
      </c>
      <c r="P254" s="18" t="str">
        <f t="shared" si="34"/>
        <v/>
      </c>
      <c r="Q254" s="18">
        <f t="shared" si="35"/>
        <v>0</v>
      </c>
      <c r="R254" s="118"/>
    </row>
    <row r="255" spans="1:18" x14ac:dyDescent="0.25">
      <c r="A255" s="25">
        <f t="shared" si="36"/>
        <v>29</v>
      </c>
      <c r="B255" s="23">
        <f t="shared" si="37"/>
        <v>44563</v>
      </c>
      <c r="C255" s="24">
        <v>5</v>
      </c>
      <c r="D255" s="54" t="str">
        <f t="shared" si="29"/>
        <v>ASET</v>
      </c>
      <c r="E255" s="178"/>
      <c r="F255" s="179"/>
      <c r="G255" s="177"/>
      <c r="H255" s="177"/>
      <c r="I255" s="169">
        <f t="shared" si="30"/>
        <v>0</v>
      </c>
      <c r="J255" s="149" t="str" cm="1">
        <f t="array" ref="J255">IF(ISERROR(INDEX('Non Compliance input'!$H$5:$H$156,MATCH(1,(A255='Non Compliance input'!$A$5:$A$156)*(F255&gt;='Non Compliance input'!$D$5:$D$156)*(E255&lt;'Non Compliance input'!$E$5:$E$156)*('Non Compliance input'!$H$5:$H$156="Yes"),0))
),"","Yes")</f>
        <v/>
      </c>
      <c r="K255" s="149">
        <f t="shared" si="31"/>
        <v>0</v>
      </c>
      <c r="L255" s="162">
        <f t="shared" si="32"/>
        <v>0</v>
      </c>
      <c r="M255" s="162" t="str" cm="1">
        <f t="array" ref="M255">IF(ISERROR(INDEX('Non Compliance input'!$I$5:$I$156,MATCH(1,(A255='Non Compliance input'!$A$5:$A$156)*(E255&gt;='Non Compliance input'!$D$5:$D$156)*(F255&lt;='Non Compliance input'!$E$5:$E$156)*('Non Compliance input'!$I$5:$I$156="Yes"),0))
),"","Yes")</f>
        <v/>
      </c>
      <c r="N255" s="149" t="str">
        <f>IF(VLOOKUP($A255,HourEndingOutage!$B$3:$F$746,5,0)="Outage","Outage","")</f>
        <v/>
      </c>
      <c r="O255" s="18">
        <f t="shared" si="33"/>
        <v>0</v>
      </c>
      <c r="P255" s="18" t="str">
        <f t="shared" si="34"/>
        <v/>
      </c>
      <c r="Q255" s="18">
        <f t="shared" si="35"/>
        <v>0</v>
      </c>
      <c r="R255" s="118"/>
    </row>
    <row r="256" spans="1:18" x14ac:dyDescent="0.25">
      <c r="A256" s="25">
        <f t="shared" si="36"/>
        <v>29</v>
      </c>
      <c r="B256" s="23">
        <f t="shared" si="37"/>
        <v>44563</v>
      </c>
      <c r="C256" s="24">
        <v>5</v>
      </c>
      <c r="D256" s="54" t="str">
        <f t="shared" si="29"/>
        <v>ASET</v>
      </c>
      <c r="E256" s="178"/>
      <c r="F256" s="179"/>
      <c r="G256" s="177"/>
      <c r="H256" s="177"/>
      <c r="I256" s="169">
        <f t="shared" si="30"/>
        <v>0</v>
      </c>
      <c r="J256" s="149" t="str" cm="1">
        <f t="array" ref="J256">IF(ISERROR(INDEX('Non Compliance input'!$H$5:$H$156,MATCH(1,(A256='Non Compliance input'!$A$5:$A$156)*(F256&gt;='Non Compliance input'!$D$5:$D$156)*(E256&lt;'Non Compliance input'!$E$5:$E$156)*('Non Compliance input'!$H$5:$H$156="Yes"),0))
),"","Yes")</f>
        <v/>
      </c>
      <c r="K256" s="149">
        <f t="shared" si="31"/>
        <v>0</v>
      </c>
      <c r="L256" s="162">
        <f t="shared" si="32"/>
        <v>0</v>
      </c>
      <c r="M256" s="162" t="str" cm="1">
        <f t="array" ref="M256">IF(ISERROR(INDEX('Non Compliance input'!$I$5:$I$156,MATCH(1,(A256='Non Compliance input'!$A$5:$A$156)*(E256&gt;='Non Compliance input'!$D$5:$D$156)*(F256&lt;='Non Compliance input'!$E$5:$E$156)*('Non Compliance input'!$I$5:$I$156="Yes"),0))
),"","Yes")</f>
        <v/>
      </c>
      <c r="N256" s="149" t="str">
        <f>IF(VLOOKUP($A256,HourEndingOutage!$B$3:$F$746,5,0)="Outage","Outage","")</f>
        <v/>
      </c>
      <c r="O256" s="18">
        <f t="shared" si="33"/>
        <v>0</v>
      </c>
      <c r="P256" s="18" t="str">
        <f t="shared" si="34"/>
        <v/>
      </c>
      <c r="Q256" s="18">
        <f t="shared" si="35"/>
        <v>0</v>
      </c>
      <c r="R256" s="118"/>
    </row>
    <row r="257" spans="1:18" x14ac:dyDescent="0.25">
      <c r="A257" s="25">
        <f t="shared" si="36"/>
        <v>29</v>
      </c>
      <c r="B257" s="23">
        <f t="shared" si="37"/>
        <v>44563</v>
      </c>
      <c r="C257" s="24">
        <v>5</v>
      </c>
      <c r="D257" s="54" t="str">
        <f t="shared" si="29"/>
        <v>ASET</v>
      </c>
      <c r="E257" s="178"/>
      <c r="F257" s="179"/>
      <c r="G257" s="177"/>
      <c r="H257" s="177"/>
      <c r="I257" s="169">
        <f t="shared" si="30"/>
        <v>0</v>
      </c>
      <c r="J257" s="149" t="str" cm="1">
        <f t="array" ref="J257">IF(ISERROR(INDEX('Non Compliance input'!$H$5:$H$156,MATCH(1,(A257='Non Compliance input'!$A$5:$A$156)*(F257&gt;='Non Compliance input'!$D$5:$D$156)*(E257&lt;'Non Compliance input'!$E$5:$E$156)*('Non Compliance input'!$H$5:$H$156="Yes"),0))
),"","Yes")</f>
        <v/>
      </c>
      <c r="K257" s="149">
        <f t="shared" si="31"/>
        <v>0</v>
      </c>
      <c r="L257" s="162">
        <f t="shared" si="32"/>
        <v>0</v>
      </c>
      <c r="M257" s="162" t="str" cm="1">
        <f t="array" ref="M257">IF(ISERROR(INDEX('Non Compliance input'!$I$5:$I$156,MATCH(1,(A257='Non Compliance input'!$A$5:$A$156)*(E257&gt;='Non Compliance input'!$D$5:$D$156)*(F257&lt;='Non Compliance input'!$E$5:$E$156)*('Non Compliance input'!$I$5:$I$156="Yes"),0))
),"","Yes")</f>
        <v/>
      </c>
      <c r="N257" s="149" t="str">
        <f>IF(VLOOKUP($A257,HourEndingOutage!$B$3:$F$746,5,0)="Outage","Outage","")</f>
        <v/>
      </c>
      <c r="O257" s="18">
        <f t="shared" si="33"/>
        <v>0</v>
      </c>
      <c r="P257" s="18" t="str">
        <f t="shared" si="34"/>
        <v/>
      </c>
      <c r="Q257" s="18">
        <f t="shared" si="35"/>
        <v>0</v>
      </c>
      <c r="R257" s="118"/>
    </row>
    <row r="258" spans="1:18" x14ac:dyDescent="0.25">
      <c r="A258" s="25">
        <f t="shared" si="36"/>
        <v>29</v>
      </c>
      <c r="B258" s="23">
        <f t="shared" si="37"/>
        <v>44563</v>
      </c>
      <c r="C258" s="24">
        <v>5</v>
      </c>
      <c r="D258" s="54" t="str">
        <f t="shared" si="29"/>
        <v>ASET</v>
      </c>
      <c r="E258" s="178"/>
      <c r="F258" s="179"/>
      <c r="G258" s="177"/>
      <c r="H258" s="177"/>
      <c r="I258" s="169">
        <f t="shared" si="30"/>
        <v>0</v>
      </c>
      <c r="J258" s="149" t="str" cm="1">
        <f t="array" ref="J258">IF(ISERROR(INDEX('Non Compliance input'!$H$5:$H$156,MATCH(1,(A258='Non Compliance input'!$A$5:$A$156)*(F258&gt;='Non Compliance input'!$D$5:$D$156)*(E258&lt;'Non Compliance input'!$E$5:$E$156)*('Non Compliance input'!$H$5:$H$156="Yes"),0))
),"","Yes")</f>
        <v/>
      </c>
      <c r="K258" s="149">
        <f t="shared" si="31"/>
        <v>0</v>
      </c>
      <c r="L258" s="162">
        <f t="shared" si="32"/>
        <v>0</v>
      </c>
      <c r="M258" s="162" t="str" cm="1">
        <f t="array" ref="M258">IF(ISERROR(INDEX('Non Compliance input'!$I$5:$I$156,MATCH(1,(A258='Non Compliance input'!$A$5:$A$156)*(E258&gt;='Non Compliance input'!$D$5:$D$156)*(F258&lt;='Non Compliance input'!$E$5:$E$156)*('Non Compliance input'!$I$5:$I$156="Yes"),0))
),"","Yes")</f>
        <v/>
      </c>
      <c r="N258" s="149" t="str">
        <f>IF(VLOOKUP($A258,HourEndingOutage!$B$3:$F$746,5,0)="Outage","Outage","")</f>
        <v/>
      </c>
      <c r="O258" s="18">
        <f t="shared" si="33"/>
        <v>0</v>
      </c>
      <c r="P258" s="18" t="str">
        <f t="shared" si="34"/>
        <v/>
      </c>
      <c r="Q258" s="18">
        <f t="shared" si="35"/>
        <v>0</v>
      </c>
      <c r="R258" s="118"/>
    </row>
    <row r="259" spans="1:18" x14ac:dyDescent="0.25">
      <c r="A259" s="25">
        <f t="shared" si="36"/>
        <v>29</v>
      </c>
      <c r="B259" s="23">
        <f t="shared" si="37"/>
        <v>44563</v>
      </c>
      <c r="C259" s="24">
        <v>5</v>
      </c>
      <c r="D259" s="54" t="str">
        <f t="shared" ref="D259:D322" si="38">Unit</f>
        <v>ASET</v>
      </c>
      <c r="E259" s="178"/>
      <c r="F259" s="179"/>
      <c r="G259" s="177"/>
      <c r="H259" s="177"/>
      <c r="I259" s="169">
        <f t="shared" ref="I259:I322" si="39">IF(AND(LEN(E259)&gt;2,LEN(F259)&gt;2)=TRUE,(ROUND((F259-E259)*1440,0)),0)</f>
        <v>0</v>
      </c>
      <c r="J259" s="149" t="str" cm="1">
        <f t="array" ref="J259">IF(ISERROR(INDEX('Non Compliance input'!$H$5:$H$156,MATCH(1,(A259='Non Compliance input'!$A$5:$A$156)*(F259&gt;='Non Compliance input'!$D$5:$D$156)*(E259&lt;'Non Compliance input'!$E$5:$E$156)*('Non Compliance input'!$H$5:$H$156="Yes"),0))
),"","Yes")</f>
        <v/>
      </c>
      <c r="K259" s="149">
        <f t="shared" ref="K259:K322" si="40">IF(J259="Yes",0,MIN(H259,G259,IF(H259="",0,Contract_Volume)))</f>
        <v>0</v>
      </c>
      <c r="L259" s="162">
        <f t="shared" ref="L259:L322" si="41">IF(J259="Yes",0,(MIN(H259,G259)*(I259/60)))</f>
        <v>0</v>
      </c>
      <c r="M259" s="162" t="str" cm="1">
        <f t="array" ref="M259">IF(ISERROR(INDEX('Non Compliance input'!$I$5:$I$156,MATCH(1,(A259='Non Compliance input'!$A$5:$A$156)*(E259&gt;='Non Compliance input'!$D$5:$D$156)*(F259&lt;='Non Compliance input'!$E$5:$E$156)*('Non Compliance input'!$I$5:$I$156="Yes"),0))
),"","Yes")</f>
        <v/>
      </c>
      <c r="N259" s="149" t="str">
        <f>IF(VLOOKUP($A259,HourEndingOutage!$B$3:$F$746,5,0)="Outage","Outage","")</f>
        <v/>
      </c>
      <c r="O259" s="18">
        <f t="shared" ref="O259:O322" si="42">IF(OR(M259="Yes",N259="Outage"),0,(K259*(I259/60))*Arming)</f>
        <v>0</v>
      </c>
      <c r="P259" s="18" t="str">
        <f t="shared" ref="P259:P322" si="43">IF(ISERROR(VLOOKUP($A259,FTShour,1,0)),"","Yes")</f>
        <v/>
      </c>
      <c r="Q259" s="18">
        <f t="shared" si="35"/>
        <v>0</v>
      </c>
      <c r="R259" s="118"/>
    </row>
    <row r="260" spans="1:18" x14ac:dyDescent="0.25">
      <c r="A260" s="25">
        <f t="shared" si="36"/>
        <v>29</v>
      </c>
      <c r="B260" s="23">
        <f t="shared" si="37"/>
        <v>44563</v>
      </c>
      <c r="C260" s="24">
        <v>5</v>
      </c>
      <c r="D260" s="54" t="str">
        <f t="shared" si="38"/>
        <v>ASET</v>
      </c>
      <c r="E260" s="178"/>
      <c r="F260" s="179"/>
      <c r="G260" s="177"/>
      <c r="H260" s="177"/>
      <c r="I260" s="169">
        <f t="shared" si="39"/>
        <v>0</v>
      </c>
      <c r="J260" s="149" t="str" cm="1">
        <f t="array" ref="J260">IF(ISERROR(INDEX('Non Compliance input'!$H$5:$H$156,MATCH(1,(A260='Non Compliance input'!$A$5:$A$156)*(F260&gt;='Non Compliance input'!$D$5:$D$156)*(E260&lt;'Non Compliance input'!$E$5:$E$156)*('Non Compliance input'!$H$5:$H$156="Yes"),0))
),"","Yes")</f>
        <v/>
      </c>
      <c r="K260" s="149">
        <f t="shared" si="40"/>
        <v>0</v>
      </c>
      <c r="L260" s="162">
        <f t="shared" si="41"/>
        <v>0</v>
      </c>
      <c r="M260" s="162" t="str" cm="1">
        <f t="array" ref="M260">IF(ISERROR(INDEX('Non Compliance input'!$I$5:$I$156,MATCH(1,(A260='Non Compliance input'!$A$5:$A$156)*(E260&gt;='Non Compliance input'!$D$5:$D$156)*(F260&lt;='Non Compliance input'!$E$5:$E$156)*('Non Compliance input'!$I$5:$I$156="Yes"),0))
),"","Yes")</f>
        <v/>
      </c>
      <c r="N260" s="149" t="str">
        <f>IF(VLOOKUP($A260,HourEndingOutage!$B$3:$F$746,5,0)="Outage","Outage","")</f>
        <v/>
      </c>
      <c r="O260" s="18">
        <f t="shared" si="42"/>
        <v>0</v>
      </c>
      <c r="P260" s="18" t="str">
        <f t="shared" si="43"/>
        <v/>
      </c>
      <c r="Q260" s="18">
        <f t="shared" ref="Q260:Q323" si="44">IF(P260="Yes",-O260,0)</f>
        <v>0</v>
      </c>
      <c r="R260" s="118"/>
    </row>
    <row r="261" spans="1:18" x14ac:dyDescent="0.25">
      <c r="A261" s="25">
        <f t="shared" si="36"/>
        <v>29</v>
      </c>
      <c r="B261" s="23">
        <f t="shared" si="37"/>
        <v>44563</v>
      </c>
      <c r="C261" s="24">
        <v>5</v>
      </c>
      <c r="D261" s="54" t="str">
        <f t="shared" si="38"/>
        <v>ASET</v>
      </c>
      <c r="E261" s="178"/>
      <c r="F261" s="179"/>
      <c r="G261" s="177"/>
      <c r="H261" s="177"/>
      <c r="I261" s="169">
        <f t="shared" si="39"/>
        <v>0</v>
      </c>
      <c r="J261" s="149" t="str" cm="1">
        <f t="array" ref="J261">IF(ISERROR(INDEX('Non Compliance input'!$H$5:$H$156,MATCH(1,(A261='Non Compliance input'!$A$5:$A$156)*(F261&gt;='Non Compliance input'!$D$5:$D$156)*(E261&lt;'Non Compliance input'!$E$5:$E$156)*('Non Compliance input'!$H$5:$H$156="Yes"),0))
),"","Yes")</f>
        <v/>
      </c>
      <c r="K261" s="149">
        <f t="shared" si="40"/>
        <v>0</v>
      </c>
      <c r="L261" s="162">
        <f t="shared" si="41"/>
        <v>0</v>
      </c>
      <c r="M261" s="162" t="str" cm="1">
        <f t="array" ref="M261">IF(ISERROR(INDEX('Non Compliance input'!$I$5:$I$156,MATCH(1,(A261='Non Compliance input'!$A$5:$A$156)*(E261&gt;='Non Compliance input'!$D$5:$D$156)*(F261&lt;='Non Compliance input'!$E$5:$E$156)*('Non Compliance input'!$I$5:$I$156="Yes"),0))
),"","Yes")</f>
        <v/>
      </c>
      <c r="N261" s="149" t="str">
        <f>IF(VLOOKUP($A261,HourEndingOutage!$B$3:$F$746,5,0)="Outage","Outage","")</f>
        <v/>
      </c>
      <c r="O261" s="18">
        <f t="shared" si="42"/>
        <v>0</v>
      </c>
      <c r="P261" s="18" t="str">
        <f t="shared" si="43"/>
        <v/>
      </c>
      <c r="Q261" s="18">
        <f t="shared" si="44"/>
        <v>0</v>
      </c>
      <c r="R261" s="118"/>
    </row>
    <row r="262" spans="1:18" x14ac:dyDescent="0.25">
      <c r="A262" s="25">
        <f t="shared" si="36"/>
        <v>29</v>
      </c>
      <c r="B262" s="23">
        <f t="shared" si="37"/>
        <v>44563</v>
      </c>
      <c r="C262" s="24">
        <v>5</v>
      </c>
      <c r="D262" s="54" t="str">
        <f t="shared" si="38"/>
        <v>ASET</v>
      </c>
      <c r="E262" s="178"/>
      <c r="F262" s="179"/>
      <c r="G262" s="177"/>
      <c r="H262" s="177"/>
      <c r="I262" s="169">
        <f t="shared" si="39"/>
        <v>0</v>
      </c>
      <c r="J262" s="149" t="str" cm="1">
        <f t="array" ref="J262">IF(ISERROR(INDEX('Non Compliance input'!$H$5:$H$156,MATCH(1,(A262='Non Compliance input'!$A$5:$A$156)*(F262&gt;='Non Compliance input'!$D$5:$D$156)*(E262&lt;'Non Compliance input'!$E$5:$E$156)*('Non Compliance input'!$H$5:$H$156="Yes"),0))
),"","Yes")</f>
        <v/>
      </c>
      <c r="K262" s="149">
        <f t="shared" si="40"/>
        <v>0</v>
      </c>
      <c r="L262" s="162">
        <f t="shared" si="41"/>
        <v>0</v>
      </c>
      <c r="M262" s="162" t="str" cm="1">
        <f t="array" ref="M262">IF(ISERROR(INDEX('Non Compliance input'!$I$5:$I$156,MATCH(1,(A262='Non Compliance input'!$A$5:$A$156)*(E262&gt;='Non Compliance input'!$D$5:$D$156)*(F262&lt;='Non Compliance input'!$E$5:$E$156)*('Non Compliance input'!$I$5:$I$156="Yes"),0))
),"","Yes")</f>
        <v/>
      </c>
      <c r="N262" s="149" t="str">
        <f>IF(VLOOKUP($A262,HourEndingOutage!$B$3:$F$746,5,0)="Outage","Outage","")</f>
        <v/>
      </c>
      <c r="O262" s="18">
        <f t="shared" si="42"/>
        <v>0</v>
      </c>
      <c r="P262" s="18" t="str">
        <f t="shared" si="43"/>
        <v/>
      </c>
      <c r="Q262" s="18">
        <f t="shared" si="44"/>
        <v>0</v>
      </c>
      <c r="R262" s="118"/>
    </row>
    <row r="263" spans="1:18" x14ac:dyDescent="0.25">
      <c r="A263" s="25">
        <f t="shared" si="36"/>
        <v>29</v>
      </c>
      <c r="B263" s="23">
        <f t="shared" si="37"/>
        <v>44563</v>
      </c>
      <c r="C263" s="24">
        <v>5</v>
      </c>
      <c r="D263" s="54" t="str">
        <f t="shared" si="38"/>
        <v>ASET</v>
      </c>
      <c r="E263" s="178"/>
      <c r="F263" s="179"/>
      <c r="G263" s="177"/>
      <c r="H263" s="177"/>
      <c r="I263" s="169">
        <f t="shared" si="39"/>
        <v>0</v>
      </c>
      <c r="J263" s="149" t="str" cm="1">
        <f t="array" ref="J263">IF(ISERROR(INDEX('Non Compliance input'!$H$5:$H$156,MATCH(1,(A263='Non Compliance input'!$A$5:$A$156)*(F263&gt;='Non Compliance input'!$D$5:$D$156)*(E263&lt;'Non Compliance input'!$E$5:$E$156)*('Non Compliance input'!$H$5:$H$156="Yes"),0))
),"","Yes")</f>
        <v/>
      </c>
      <c r="K263" s="149">
        <f t="shared" si="40"/>
        <v>0</v>
      </c>
      <c r="L263" s="162">
        <f t="shared" si="41"/>
        <v>0</v>
      </c>
      <c r="M263" s="162" t="str" cm="1">
        <f t="array" ref="M263">IF(ISERROR(INDEX('Non Compliance input'!$I$5:$I$156,MATCH(1,(A263='Non Compliance input'!$A$5:$A$156)*(E263&gt;='Non Compliance input'!$D$5:$D$156)*(F263&lt;='Non Compliance input'!$E$5:$E$156)*('Non Compliance input'!$I$5:$I$156="Yes"),0))
),"","Yes")</f>
        <v/>
      </c>
      <c r="N263" s="149" t="str">
        <f>IF(VLOOKUP($A263,HourEndingOutage!$B$3:$F$746,5,0)="Outage","Outage","")</f>
        <v/>
      </c>
      <c r="O263" s="18">
        <f t="shared" si="42"/>
        <v>0</v>
      </c>
      <c r="P263" s="18" t="str">
        <f t="shared" si="43"/>
        <v/>
      </c>
      <c r="Q263" s="18">
        <f t="shared" si="44"/>
        <v>0</v>
      </c>
      <c r="R263" s="118"/>
    </row>
    <row r="264" spans="1:18" x14ac:dyDescent="0.25">
      <c r="A264" s="25">
        <f t="shared" si="36"/>
        <v>30</v>
      </c>
      <c r="B264" s="23">
        <f t="shared" si="37"/>
        <v>44563</v>
      </c>
      <c r="C264" s="24">
        <v>6</v>
      </c>
      <c r="D264" s="54" t="str">
        <f t="shared" si="38"/>
        <v>ASET</v>
      </c>
      <c r="E264" s="178"/>
      <c r="F264" s="179"/>
      <c r="G264" s="177"/>
      <c r="H264" s="177"/>
      <c r="I264" s="169">
        <f t="shared" si="39"/>
        <v>0</v>
      </c>
      <c r="J264" s="149" t="str" cm="1">
        <f t="array" ref="J264">IF(ISERROR(INDEX('Non Compliance input'!$H$5:$H$156,MATCH(1,(A264='Non Compliance input'!$A$5:$A$156)*(F264&gt;='Non Compliance input'!$D$5:$D$156)*(E264&lt;'Non Compliance input'!$E$5:$E$156)*('Non Compliance input'!$H$5:$H$156="Yes"),0))
),"","Yes")</f>
        <v/>
      </c>
      <c r="K264" s="149">
        <f t="shared" si="40"/>
        <v>0</v>
      </c>
      <c r="L264" s="162">
        <f t="shared" si="41"/>
        <v>0</v>
      </c>
      <c r="M264" s="162" t="str" cm="1">
        <f t="array" ref="M264">IF(ISERROR(INDEX('Non Compliance input'!$I$5:$I$156,MATCH(1,(A264='Non Compliance input'!$A$5:$A$156)*(E264&gt;='Non Compliance input'!$D$5:$D$156)*(F264&lt;='Non Compliance input'!$E$5:$E$156)*('Non Compliance input'!$I$5:$I$156="Yes"),0))
),"","Yes")</f>
        <v/>
      </c>
      <c r="N264" s="149" t="str">
        <f>IF(VLOOKUP($A264,HourEndingOutage!$B$3:$F$746,5,0)="Outage","Outage","")</f>
        <v/>
      </c>
      <c r="O264" s="18">
        <f t="shared" si="42"/>
        <v>0</v>
      </c>
      <c r="P264" s="18" t="str">
        <f t="shared" si="43"/>
        <v/>
      </c>
      <c r="Q264" s="18">
        <f t="shared" si="44"/>
        <v>0</v>
      </c>
      <c r="R264" s="118"/>
    </row>
    <row r="265" spans="1:18" x14ac:dyDescent="0.25">
      <c r="A265" s="25">
        <f t="shared" si="36"/>
        <v>30</v>
      </c>
      <c r="B265" s="23">
        <f t="shared" si="37"/>
        <v>44563</v>
      </c>
      <c r="C265" s="24">
        <v>6</v>
      </c>
      <c r="D265" s="54" t="str">
        <f t="shared" si="38"/>
        <v>ASET</v>
      </c>
      <c r="E265" s="178"/>
      <c r="F265" s="179"/>
      <c r="G265" s="177"/>
      <c r="H265" s="177"/>
      <c r="I265" s="169">
        <f t="shared" si="39"/>
        <v>0</v>
      </c>
      <c r="J265" s="149" t="str" cm="1">
        <f t="array" ref="J265">IF(ISERROR(INDEX('Non Compliance input'!$H$5:$H$156,MATCH(1,(A265='Non Compliance input'!$A$5:$A$156)*(F265&gt;='Non Compliance input'!$D$5:$D$156)*(E265&lt;'Non Compliance input'!$E$5:$E$156)*('Non Compliance input'!$H$5:$H$156="Yes"),0))
),"","Yes")</f>
        <v/>
      </c>
      <c r="K265" s="149">
        <f t="shared" si="40"/>
        <v>0</v>
      </c>
      <c r="L265" s="162">
        <f t="shared" si="41"/>
        <v>0</v>
      </c>
      <c r="M265" s="162" t="str" cm="1">
        <f t="array" ref="M265">IF(ISERROR(INDEX('Non Compliance input'!$I$5:$I$156,MATCH(1,(A265='Non Compliance input'!$A$5:$A$156)*(E265&gt;='Non Compliance input'!$D$5:$D$156)*(F265&lt;='Non Compliance input'!$E$5:$E$156)*('Non Compliance input'!$I$5:$I$156="Yes"),0))
),"","Yes")</f>
        <v/>
      </c>
      <c r="N265" s="149" t="str">
        <f>IF(VLOOKUP($A265,HourEndingOutage!$B$3:$F$746,5,0)="Outage","Outage","")</f>
        <v/>
      </c>
      <c r="O265" s="18">
        <f t="shared" si="42"/>
        <v>0</v>
      </c>
      <c r="P265" s="18" t="str">
        <f t="shared" si="43"/>
        <v/>
      </c>
      <c r="Q265" s="18">
        <f t="shared" si="44"/>
        <v>0</v>
      </c>
      <c r="R265" s="118"/>
    </row>
    <row r="266" spans="1:18" x14ac:dyDescent="0.25">
      <c r="A266" s="25">
        <f t="shared" si="36"/>
        <v>30</v>
      </c>
      <c r="B266" s="23">
        <f t="shared" si="37"/>
        <v>44563</v>
      </c>
      <c r="C266" s="24">
        <v>6</v>
      </c>
      <c r="D266" s="54" t="str">
        <f t="shared" si="38"/>
        <v>ASET</v>
      </c>
      <c r="E266" s="178"/>
      <c r="F266" s="179"/>
      <c r="G266" s="177"/>
      <c r="H266" s="177"/>
      <c r="I266" s="169">
        <f t="shared" si="39"/>
        <v>0</v>
      </c>
      <c r="J266" s="149" t="str" cm="1">
        <f t="array" ref="J266">IF(ISERROR(INDEX('Non Compliance input'!$H$5:$H$156,MATCH(1,(A266='Non Compliance input'!$A$5:$A$156)*(F266&gt;='Non Compliance input'!$D$5:$D$156)*(E266&lt;'Non Compliance input'!$E$5:$E$156)*('Non Compliance input'!$H$5:$H$156="Yes"),0))
),"","Yes")</f>
        <v/>
      </c>
      <c r="K266" s="149">
        <f t="shared" si="40"/>
        <v>0</v>
      </c>
      <c r="L266" s="162">
        <f t="shared" si="41"/>
        <v>0</v>
      </c>
      <c r="M266" s="162" t="str" cm="1">
        <f t="array" ref="M266">IF(ISERROR(INDEX('Non Compliance input'!$I$5:$I$156,MATCH(1,(A266='Non Compliance input'!$A$5:$A$156)*(E266&gt;='Non Compliance input'!$D$5:$D$156)*(F266&lt;='Non Compliance input'!$E$5:$E$156)*('Non Compliance input'!$I$5:$I$156="Yes"),0))
),"","Yes")</f>
        <v/>
      </c>
      <c r="N266" s="149" t="str">
        <f>IF(VLOOKUP($A266,HourEndingOutage!$B$3:$F$746,5,0)="Outage","Outage","")</f>
        <v/>
      </c>
      <c r="O266" s="18">
        <f t="shared" si="42"/>
        <v>0</v>
      </c>
      <c r="P266" s="18" t="str">
        <f t="shared" si="43"/>
        <v/>
      </c>
      <c r="Q266" s="18">
        <f t="shared" si="44"/>
        <v>0</v>
      </c>
      <c r="R266" s="118"/>
    </row>
    <row r="267" spans="1:18" x14ac:dyDescent="0.25">
      <c r="A267" s="25">
        <f t="shared" si="36"/>
        <v>30</v>
      </c>
      <c r="B267" s="23">
        <f t="shared" si="37"/>
        <v>44563</v>
      </c>
      <c r="C267" s="24">
        <v>6</v>
      </c>
      <c r="D267" s="54" t="str">
        <f t="shared" si="38"/>
        <v>ASET</v>
      </c>
      <c r="E267" s="178"/>
      <c r="F267" s="179"/>
      <c r="G267" s="177"/>
      <c r="H267" s="177"/>
      <c r="I267" s="169">
        <f t="shared" si="39"/>
        <v>0</v>
      </c>
      <c r="J267" s="149" t="str" cm="1">
        <f t="array" ref="J267">IF(ISERROR(INDEX('Non Compliance input'!$H$5:$H$156,MATCH(1,(A267='Non Compliance input'!$A$5:$A$156)*(F267&gt;='Non Compliance input'!$D$5:$D$156)*(E267&lt;'Non Compliance input'!$E$5:$E$156)*('Non Compliance input'!$H$5:$H$156="Yes"),0))
),"","Yes")</f>
        <v/>
      </c>
      <c r="K267" s="149">
        <f t="shared" si="40"/>
        <v>0</v>
      </c>
      <c r="L267" s="162">
        <f t="shared" si="41"/>
        <v>0</v>
      </c>
      <c r="M267" s="162" t="str" cm="1">
        <f t="array" ref="M267">IF(ISERROR(INDEX('Non Compliance input'!$I$5:$I$156,MATCH(1,(A267='Non Compliance input'!$A$5:$A$156)*(E267&gt;='Non Compliance input'!$D$5:$D$156)*(F267&lt;='Non Compliance input'!$E$5:$E$156)*('Non Compliance input'!$I$5:$I$156="Yes"),0))
),"","Yes")</f>
        <v/>
      </c>
      <c r="N267" s="149" t="str">
        <f>IF(VLOOKUP($A267,HourEndingOutage!$B$3:$F$746,5,0)="Outage","Outage","")</f>
        <v/>
      </c>
      <c r="O267" s="18">
        <f t="shared" si="42"/>
        <v>0</v>
      </c>
      <c r="P267" s="18" t="str">
        <f t="shared" si="43"/>
        <v/>
      </c>
      <c r="Q267" s="18">
        <f t="shared" si="44"/>
        <v>0</v>
      </c>
      <c r="R267" s="118"/>
    </row>
    <row r="268" spans="1:18" x14ac:dyDescent="0.25">
      <c r="A268" s="25">
        <f t="shared" si="36"/>
        <v>30</v>
      </c>
      <c r="B268" s="23">
        <f t="shared" si="37"/>
        <v>44563</v>
      </c>
      <c r="C268" s="24">
        <v>6</v>
      </c>
      <c r="D268" s="54" t="str">
        <f t="shared" si="38"/>
        <v>ASET</v>
      </c>
      <c r="E268" s="178"/>
      <c r="F268" s="179"/>
      <c r="G268" s="177"/>
      <c r="H268" s="177"/>
      <c r="I268" s="169">
        <f t="shared" si="39"/>
        <v>0</v>
      </c>
      <c r="J268" s="149" t="str" cm="1">
        <f t="array" ref="J268">IF(ISERROR(INDEX('Non Compliance input'!$H$5:$H$156,MATCH(1,(A268='Non Compliance input'!$A$5:$A$156)*(F268&gt;='Non Compliance input'!$D$5:$D$156)*(E268&lt;'Non Compliance input'!$E$5:$E$156)*('Non Compliance input'!$H$5:$H$156="Yes"),0))
),"","Yes")</f>
        <v/>
      </c>
      <c r="K268" s="149">
        <f t="shared" si="40"/>
        <v>0</v>
      </c>
      <c r="L268" s="162">
        <f t="shared" si="41"/>
        <v>0</v>
      </c>
      <c r="M268" s="162" t="str" cm="1">
        <f t="array" ref="M268">IF(ISERROR(INDEX('Non Compliance input'!$I$5:$I$156,MATCH(1,(A268='Non Compliance input'!$A$5:$A$156)*(E268&gt;='Non Compliance input'!$D$5:$D$156)*(F268&lt;='Non Compliance input'!$E$5:$E$156)*('Non Compliance input'!$I$5:$I$156="Yes"),0))
),"","Yes")</f>
        <v/>
      </c>
      <c r="N268" s="149" t="str">
        <f>IF(VLOOKUP($A268,HourEndingOutage!$B$3:$F$746,5,0)="Outage","Outage","")</f>
        <v/>
      </c>
      <c r="O268" s="18">
        <f t="shared" si="42"/>
        <v>0</v>
      </c>
      <c r="P268" s="18" t="str">
        <f t="shared" si="43"/>
        <v/>
      </c>
      <c r="Q268" s="18">
        <f t="shared" si="44"/>
        <v>0</v>
      </c>
      <c r="R268" s="118"/>
    </row>
    <row r="269" spans="1:18" x14ac:dyDescent="0.25">
      <c r="A269" s="25">
        <f t="shared" si="36"/>
        <v>30</v>
      </c>
      <c r="B269" s="23">
        <f t="shared" si="37"/>
        <v>44563</v>
      </c>
      <c r="C269" s="24">
        <v>6</v>
      </c>
      <c r="D269" s="54" t="str">
        <f t="shared" si="38"/>
        <v>ASET</v>
      </c>
      <c r="E269" s="178"/>
      <c r="F269" s="179"/>
      <c r="G269" s="177"/>
      <c r="H269" s="177"/>
      <c r="I269" s="169">
        <f t="shared" si="39"/>
        <v>0</v>
      </c>
      <c r="J269" s="149" t="str" cm="1">
        <f t="array" ref="J269">IF(ISERROR(INDEX('Non Compliance input'!$H$5:$H$156,MATCH(1,(A269='Non Compliance input'!$A$5:$A$156)*(F269&gt;='Non Compliance input'!$D$5:$D$156)*(E269&lt;'Non Compliance input'!$E$5:$E$156)*('Non Compliance input'!$H$5:$H$156="Yes"),0))
),"","Yes")</f>
        <v/>
      </c>
      <c r="K269" s="149">
        <f t="shared" si="40"/>
        <v>0</v>
      </c>
      <c r="L269" s="162">
        <f t="shared" si="41"/>
        <v>0</v>
      </c>
      <c r="M269" s="162" t="str" cm="1">
        <f t="array" ref="M269">IF(ISERROR(INDEX('Non Compliance input'!$I$5:$I$156,MATCH(1,(A269='Non Compliance input'!$A$5:$A$156)*(E269&gt;='Non Compliance input'!$D$5:$D$156)*(F269&lt;='Non Compliance input'!$E$5:$E$156)*('Non Compliance input'!$I$5:$I$156="Yes"),0))
),"","Yes")</f>
        <v/>
      </c>
      <c r="N269" s="149" t="str">
        <f>IF(VLOOKUP($A269,HourEndingOutage!$B$3:$F$746,5,0)="Outage","Outage","")</f>
        <v/>
      </c>
      <c r="O269" s="18">
        <f t="shared" si="42"/>
        <v>0</v>
      </c>
      <c r="P269" s="18" t="str">
        <f t="shared" si="43"/>
        <v/>
      </c>
      <c r="Q269" s="18">
        <f t="shared" si="44"/>
        <v>0</v>
      </c>
      <c r="R269" s="118"/>
    </row>
    <row r="270" spans="1:18" x14ac:dyDescent="0.25">
      <c r="A270" s="25">
        <f t="shared" si="36"/>
        <v>30</v>
      </c>
      <c r="B270" s="23">
        <f t="shared" si="37"/>
        <v>44563</v>
      </c>
      <c r="C270" s="24">
        <v>6</v>
      </c>
      <c r="D270" s="54" t="str">
        <f t="shared" si="38"/>
        <v>ASET</v>
      </c>
      <c r="E270" s="178"/>
      <c r="F270" s="179"/>
      <c r="G270" s="177"/>
      <c r="H270" s="177"/>
      <c r="I270" s="169">
        <f t="shared" si="39"/>
        <v>0</v>
      </c>
      <c r="J270" s="149" t="str" cm="1">
        <f t="array" ref="J270">IF(ISERROR(INDEX('Non Compliance input'!$H$5:$H$156,MATCH(1,(A270='Non Compliance input'!$A$5:$A$156)*(F270&gt;='Non Compliance input'!$D$5:$D$156)*(E270&lt;'Non Compliance input'!$E$5:$E$156)*('Non Compliance input'!$H$5:$H$156="Yes"),0))
),"","Yes")</f>
        <v/>
      </c>
      <c r="K270" s="149">
        <f t="shared" si="40"/>
        <v>0</v>
      </c>
      <c r="L270" s="162">
        <f t="shared" si="41"/>
        <v>0</v>
      </c>
      <c r="M270" s="162" t="str" cm="1">
        <f t="array" ref="M270">IF(ISERROR(INDEX('Non Compliance input'!$I$5:$I$156,MATCH(1,(A270='Non Compliance input'!$A$5:$A$156)*(E270&gt;='Non Compliance input'!$D$5:$D$156)*(F270&lt;='Non Compliance input'!$E$5:$E$156)*('Non Compliance input'!$I$5:$I$156="Yes"),0))
),"","Yes")</f>
        <v/>
      </c>
      <c r="N270" s="149" t="str">
        <f>IF(VLOOKUP($A270,HourEndingOutage!$B$3:$F$746,5,0)="Outage","Outage","")</f>
        <v/>
      </c>
      <c r="O270" s="18">
        <f t="shared" si="42"/>
        <v>0</v>
      </c>
      <c r="P270" s="18" t="str">
        <f t="shared" si="43"/>
        <v/>
      </c>
      <c r="Q270" s="18">
        <f t="shared" si="44"/>
        <v>0</v>
      </c>
      <c r="R270" s="118"/>
    </row>
    <row r="271" spans="1:18" x14ac:dyDescent="0.25">
      <c r="A271" s="25">
        <f t="shared" si="36"/>
        <v>30</v>
      </c>
      <c r="B271" s="23">
        <f t="shared" si="37"/>
        <v>44563</v>
      </c>
      <c r="C271" s="24">
        <v>6</v>
      </c>
      <c r="D271" s="54" t="str">
        <f t="shared" si="38"/>
        <v>ASET</v>
      </c>
      <c r="E271" s="178"/>
      <c r="F271" s="179"/>
      <c r="G271" s="177"/>
      <c r="H271" s="177"/>
      <c r="I271" s="169">
        <f t="shared" si="39"/>
        <v>0</v>
      </c>
      <c r="J271" s="149" t="str" cm="1">
        <f t="array" ref="J271">IF(ISERROR(INDEX('Non Compliance input'!$H$5:$H$156,MATCH(1,(A271='Non Compliance input'!$A$5:$A$156)*(F271&gt;='Non Compliance input'!$D$5:$D$156)*(E271&lt;'Non Compliance input'!$E$5:$E$156)*('Non Compliance input'!$H$5:$H$156="Yes"),0))
),"","Yes")</f>
        <v/>
      </c>
      <c r="K271" s="149">
        <f t="shared" si="40"/>
        <v>0</v>
      </c>
      <c r="L271" s="162">
        <f t="shared" si="41"/>
        <v>0</v>
      </c>
      <c r="M271" s="162" t="str" cm="1">
        <f t="array" ref="M271">IF(ISERROR(INDEX('Non Compliance input'!$I$5:$I$156,MATCH(1,(A271='Non Compliance input'!$A$5:$A$156)*(E271&gt;='Non Compliance input'!$D$5:$D$156)*(F271&lt;='Non Compliance input'!$E$5:$E$156)*('Non Compliance input'!$I$5:$I$156="Yes"),0))
),"","Yes")</f>
        <v/>
      </c>
      <c r="N271" s="149" t="str">
        <f>IF(VLOOKUP($A271,HourEndingOutage!$B$3:$F$746,5,0)="Outage","Outage","")</f>
        <v/>
      </c>
      <c r="O271" s="18">
        <f t="shared" si="42"/>
        <v>0</v>
      </c>
      <c r="P271" s="18" t="str">
        <f t="shared" si="43"/>
        <v/>
      </c>
      <c r="Q271" s="18">
        <f t="shared" si="44"/>
        <v>0</v>
      </c>
      <c r="R271" s="118"/>
    </row>
    <row r="272" spans="1:18" x14ac:dyDescent="0.25">
      <c r="A272" s="25">
        <f t="shared" si="36"/>
        <v>30</v>
      </c>
      <c r="B272" s="23">
        <f t="shared" si="37"/>
        <v>44563</v>
      </c>
      <c r="C272" s="24">
        <v>6</v>
      </c>
      <c r="D272" s="54" t="str">
        <f t="shared" si="38"/>
        <v>ASET</v>
      </c>
      <c r="E272" s="178"/>
      <c r="F272" s="179"/>
      <c r="G272" s="177"/>
      <c r="H272" s="177"/>
      <c r="I272" s="169">
        <f t="shared" si="39"/>
        <v>0</v>
      </c>
      <c r="J272" s="149" t="str" cm="1">
        <f t="array" ref="J272">IF(ISERROR(INDEX('Non Compliance input'!$H$5:$H$156,MATCH(1,(A272='Non Compliance input'!$A$5:$A$156)*(F272&gt;='Non Compliance input'!$D$5:$D$156)*(E272&lt;'Non Compliance input'!$E$5:$E$156)*('Non Compliance input'!$H$5:$H$156="Yes"),0))
),"","Yes")</f>
        <v/>
      </c>
      <c r="K272" s="149">
        <f t="shared" si="40"/>
        <v>0</v>
      </c>
      <c r="L272" s="162">
        <f t="shared" si="41"/>
        <v>0</v>
      </c>
      <c r="M272" s="162" t="str" cm="1">
        <f t="array" ref="M272">IF(ISERROR(INDEX('Non Compliance input'!$I$5:$I$156,MATCH(1,(A272='Non Compliance input'!$A$5:$A$156)*(E272&gt;='Non Compliance input'!$D$5:$D$156)*(F272&lt;='Non Compliance input'!$E$5:$E$156)*('Non Compliance input'!$I$5:$I$156="Yes"),0))
),"","Yes")</f>
        <v/>
      </c>
      <c r="N272" s="149" t="str">
        <f>IF(VLOOKUP($A272,HourEndingOutage!$B$3:$F$746,5,0)="Outage","Outage","")</f>
        <v/>
      </c>
      <c r="O272" s="18">
        <f t="shared" si="42"/>
        <v>0</v>
      </c>
      <c r="P272" s="18" t="str">
        <f t="shared" si="43"/>
        <v/>
      </c>
      <c r="Q272" s="18">
        <f t="shared" si="44"/>
        <v>0</v>
      </c>
      <c r="R272" s="118"/>
    </row>
    <row r="273" spans="1:18" x14ac:dyDescent="0.25">
      <c r="A273" s="25">
        <f t="shared" si="36"/>
        <v>31</v>
      </c>
      <c r="B273" s="23">
        <f t="shared" si="37"/>
        <v>44563</v>
      </c>
      <c r="C273" s="24">
        <v>7</v>
      </c>
      <c r="D273" s="54" t="str">
        <f t="shared" si="38"/>
        <v>ASET</v>
      </c>
      <c r="E273" s="178"/>
      <c r="F273" s="179"/>
      <c r="G273" s="177"/>
      <c r="H273" s="177"/>
      <c r="I273" s="169">
        <f t="shared" si="39"/>
        <v>0</v>
      </c>
      <c r="J273" s="149" t="str" cm="1">
        <f t="array" ref="J273">IF(ISERROR(INDEX('Non Compliance input'!$H$5:$H$156,MATCH(1,(A273='Non Compliance input'!$A$5:$A$156)*(F273&gt;='Non Compliance input'!$D$5:$D$156)*(E273&lt;'Non Compliance input'!$E$5:$E$156)*('Non Compliance input'!$H$5:$H$156="Yes"),0))
),"","Yes")</f>
        <v/>
      </c>
      <c r="K273" s="149">
        <f t="shared" si="40"/>
        <v>0</v>
      </c>
      <c r="L273" s="162">
        <f t="shared" si="41"/>
        <v>0</v>
      </c>
      <c r="M273" s="162" t="str" cm="1">
        <f t="array" ref="M273">IF(ISERROR(INDEX('Non Compliance input'!$I$5:$I$156,MATCH(1,(A273='Non Compliance input'!$A$5:$A$156)*(E273&gt;='Non Compliance input'!$D$5:$D$156)*(F273&lt;='Non Compliance input'!$E$5:$E$156)*('Non Compliance input'!$I$5:$I$156="Yes"),0))
),"","Yes")</f>
        <v/>
      </c>
      <c r="N273" s="149" t="str">
        <f>IF(VLOOKUP($A273,HourEndingOutage!$B$3:$F$746,5,0)="Outage","Outage","")</f>
        <v/>
      </c>
      <c r="O273" s="18">
        <f t="shared" si="42"/>
        <v>0</v>
      </c>
      <c r="P273" s="18" t="str">
        <f t="shared" si="43"/>
        <v/>
      </c>
      <c r="Q273" s="18">
        <f t="shared" si="44"/>
        <v>0</v>
      </c>
      <c r="R273" s="118"/>
    </row>
    <row r="274" spans="1:18" x14ac:dyDescent="0.25">
      <c r="A274" s="25">
        <f t="shared" si="36"/>
        <v>31</v>
      </c>
      <c r="B274" s="23">
        <f t="shared" si="37"/>
        <v>44563</v>
      </c>
      <c r="C274" s="24">
        <v>7</v>
      </c>
      <c r="D274" s="54" t="str">
        <f t="shared" si="38"/>
        <v>ASET</v>
      </c>
      <c r="E274" s="178"/>
      <c r="F274" s="179"/>
      <c r="G274" s="177"/>
      <c r="H274" s="177"/>
      <c r="I274" s="169">
        <f t="shared" si="39"/>
        <v>0</v>
      </c>
      <c r="J274" s="149" t="str" cm="1">
        <f t="array" ref="J274">IF(ISERROR(INDEX('Non Compliance input'!$H$5:$H$156,MATCH(1,(A274='Non Compliance input'!$A$5:$A$156)*(F274&gt;='Non Compliance input'!$D$5:$D$156)*(E274&lt;'Non Compliance input'!$E$5:$E$156)*('Non Compliance input'!$H$5:$H$156="Yes"),0))
),"","Yes")</f>
        <v/>
      </c>
      <c r="K274" s="149">
        <f t="shared" si="40"/>
        <v>0</v>
      </c>
      <c r="L274" s="162">
        <f t="shared" si="41"/>
        <v>0</v>
      </c>
      <c r="M274" s="162" t="str" cm="1">
        <f t="array" ref="M274">IF(ISERROR(INDEX('Non Compliance input'!$I$5:$I$156,MATCH(1,(A274='Non Compliance input'!$A$5:$A$156)*(E274&gt;='Non Compliance input'!$D$5:$D$156)*(F274&lt;='Non Compliance input'!$E$5:$E$156)*('Non Compliance input'!$I$5:$I$156="Yes"),0))
),"","Yes")</f>
        <v/>
      </c>
      <c r="N274" s="149" t="str">
        <f>IF(VLOOKUP($A274,HourEndingOutage!$B$3:$F$746,5,0)="Outage","Outage","")</f>
        <v/>
      </c>
      <c r="O274" s="18">
        <f t="shared" si="42"/>
        <v>0</v>
      </c>
      <c r="P274" s="18" t="str">
        <f t="shared" si="43"/>
        <v/>
      </c>
      <c r="Q274" s="18">
        <f t="shared" si="44"/>
        <v>0</v>
      </c>
      <c r="R274" s="118"/>
    </row>
    <row r="275" spans="1:18" x14ac:dyDescent="0.25">
      <c r="A275" s="25">
        <f t="shared" si="36"/>
        <v>31</v>
      </c>
      <c r="B275" s="23">
        <f t="shared" si="37"/>
        <v>44563</v>
      </c>
      <c r="C275" s="24">
        <v>7</v>
      </c>
      <c r="D275" s="54" t="str">
        <f t="shared" si="38"/>
        <v>ASET</v>
      </c>
      <c r="E275" s="178"/>
      <c r="F275" s="179"/>
      <c r="G275" s="177"/>
      <c r="H275" s="177"/>
      <c r="I275" s="169">
        <f t="shared" si="39"/>
        <v>0</v>
      </c>
      <c r="J275" s="149" t="str" cm="1">
        <f t="array" ref="J275">IF(ISERROR(INDEX('Non Compliance input'!$H$5:$H$156,MATCH(1,(A275='Non Compliance input'!$A$5:$A$156)*(F275&gt;='Non Compliance input'!$D$5:$D$156)*(E275&lt;'Non Compliance input'!$E$5:$E$156)*('Non Compliance input'!$H$5:$H$156="Yes"),0))
),"","Yes")</f>
        <v/>
      </c>
      <c r="K275" s="149">
        <f t="shared" si="40"/>
        <v>0</v>
      </c>
      <c r="L275" s="162">
        <f t="shared" si="41"/>
        <v>0</v>
      </c>
      <c r="M275" s="162" t="str" cm="1">
        <f t="array" ref="M275">IF(ISERROR(INDEX('Non Compliance input'!$I$5:$I$156,MATCH(1,(A275='Non Compliance input'!$A$5:$A$156)*(E275&gt;='Non Compliance input'!$D$5:$D$156)*(F275&lt;='Non Compliance input'!$E$5:$E$156)*('Non Compliance input'!$I$5:$I$156="Yes"),0))
),"","Yes")</f>
        <v/>
      </c>
      <c r="N275" s="149" t="str">
        <f>IF(VLOOKUP($A275,HourEndingOutage!$B$3:$F$746,5,0)="Outage","Outage","")</f>
        <v/>
      </c>
      <c r="O275" s="18">
        <f t="shared" si="42"/>
        <v>0</v>
      </c>
      <c r="P275" s="18" t="str">
        <f t="shared" si="43"/>
        <v/>
      </c>
      <c r="Q275" s="18">
        <f t="shared" si="44"/>
        <v>0</v>
      </c>
      <c r="R275" s="118"/>
    </row>
    <row r="276" spans="1:18" x14ac:dyDescent="0.25">
      <c r="A276" s="25">
        <f t="shared" si="36"/>
        <v>31</v>
      </c>
      <c r="B276" s="23">
        <f t="shared" si="37"/>
        <v>44563</v>
      </c>
      <c r="C276" s="24">
        <v>7</v>
      </c>
      <c r="D276" s="54" t="str">
        <f t="shared" si="38"/>
        <v>ASET</v>
      </c>
      <c r="E276" s="178"/>
      <c r="F276" s="179"/>
      <c r="G276" s="177"/>
      <c r="H276" s="177"/>
      <c r="I276" s="169">
        <f t="shared" si="39"/>
        <v>0</v>
      </c>
      <c r="J276" s="149" t="str" cm="1">
        <f t="array" ref="J276">IF(ISERROR(INDEX('Non Compliance input'!$H$5:$H$156,MATCH(1,(A276='Non Compliance input'!$A$5:$A$156)*(F276&gt;='Non Compliance input'!$D$5:$D$156)*(E276&lt;'Non Compliance input'!$E$5:$E$156)*('Non Compliance input'!$H$5:$H$156="Yes"),0))
),"","Yes")</f>
        <v/>
      </c>
      <c r="K276" s="149">
        <f t="shared" si="40"/>
        <v>0</v>
      </c>
      <c r="L276" s="162">
        <f t="shared" si="41"/>
        <v>0</v>
      </c>
      <c r="M276" s="162" t="str" cm="1">
        <f t="array" ref="M276">IF(ISERROR(INDEX('Non Compliance input'!$I$5:$I$156,MATCH(1,(A276='Non Compliance input'!$A$5:$A$156)*(E276&gt;='Non Compliance input'!$D$5:$D$156)*(F276&lt;='Non Compliance input'!$E$5:$E$156)*('Non Compliance input'!$I$5:$I$156="Yes"),0))
),"","Yes")</f>
        <v/>
      </c>
      <c r="N276" s="149" t="str">
        <f>IF(VLOOKUP($A276,HourEndingOutage!$B$3:$F$746,5,0)="Outage","Outage","")</f>
        <v/>
      </c>
      <c r="O276" s="18">
        <f t="shared" si="42"/>
        <v>0</v>
      </c>
      <c r="P276" s="18" t="str">
        <f t="shared" si="43"/>
        <v/>
      </c>
      <c r="Q276" s="18">
        <f t="shared" si="44"/>
        <v>0</v>
      </c>
      <c r="R276" s="118"/>
    </row>
    <row r="277" spans="1:18" x14ac:dyDescent="0.25">
      <c r="A277" s="25">
        <f t="shared" si="36"/>
        <v>31</v>
      </c>
      <c r="B277" s="23">
        <f t="shared" si="37"/>
        <v>44563</v>
      </c>
      <c r="C277" s="24">
        <v>7</v>
      </c>
      <c r="D277" s="54" t="str">
        <f t="shared" si="38"/>
        <v>ASET</v>
      </c>
      <c r="E277" s="178"/>
      <c r="F277" s="179"/>
      <c r="G277" s="177"/>
      <c r="H277" s="177"/>
      <c r="I277" s="169">
        <f t="shared" si="39"/>
        <v>0</v>
      </c>
      <c r="J277" s="149" t="str" cm="1">
        <f t="array" ref="J277">IF(ISERROR(INDEX('Non Compliance input'!$H$5:$H$156,MATCH(1,(A277='Non Compliance input'!$A$5:$A$156)*(F277&gt;='Non Compliance input'!$D$5:$D$156)*(E277&lt;'Non Compliance input'!$E$5:$E$156)*('Non Compliance input'!$H$5:$H$156="Yes"),0))
),"","Yes")</f>
        <v/>
      </c>
      <c r="K277" s="149">
        <f t="shared" si="40"/>
        <v>0</v>
      </c>
      <c r="L277" s="162">
        <f t="shared" si="41"/>
        <v>0</v>
      </c>
      <c r="M277" s="162" t="str" cm="1">
        <f t="array" ref="M277">IF(ISERROR(INDEX('Non Compliance input'!$I$5:$I$156,MATCH(1,(A277='Non Compliance input'!$A$5:$A$156)*(E277&gt;='Non Compliance input'!$D$5:$D$156)*(F277&lt;='Non Compliance input'!$E$5:$E$156)*('Non Compliance input'!$I$5:$I$156="Yes"),0))
),"","Yes")</f>
        <v/>
      </c>
      <c r="N277" s="149" t="str">
        <f>IF(VLOOKUP($A277,HourEndingOutage!$B$3:$F$746,5,0)="Outage","Outage","")</f>
        <v/>
      </c>
      <c r="O277" s="18">
        <f t="shared" si="42"/>
        <v>0</v>
      </c>
      <c r="P277" s="18" t="str">
        <f t="shared" si="43"/>
        <v/>
      </c>
      <c r="Q277" s="18">
        <f t="shared" si="44"/>
        <v>0</v>
      </c>
      <c r="R277" s="118"/>
    </row>
    <row r="278" spans="1:18" x14ac:dyDescent="0.25">
      <c r="A278" s="25">
        <f t="shared" si="36"/>
        <v>31</v>
      </c>
      <c r="B278" s="23">
        <f t="shared" si="37"/>
        <v>44563</v>
      </c>
      <c r="C278" s="24">
        <v>7</v>
      </c>
      <c r="D278" s="54" t="str">
        <f t="shared" si="38"/>
        <v>ASET</v>
      </c>
      <c r="E278" s="178"/>
      <c r="F278" s="179"/>
      <c r="G278" s="177"/>
      <c r="H278" s="177"/>
      <c r="I278" s="169">
        <f t="shared" si="39"/>
        <v>0</v>
      </c>
      <c r="J278" s="149" t="str" cm="1">
        <f t="array" ref="J278">IF(ISERROR(INDEX('Non Compliance input'!$H$5:$H$156,MATCH(1,(A278='Non Compliance input'!$A$5:$A$156)*(F278&gt;='Non Compliance input'!$D$5:$D$156)*(E278&lt;'Non Compliance input'!$E$5:$E$156)*('Non Compliance input'!$H$5:$H$156="Yes"),0))
),"","Yes")</f>
        <v/>
      </c>
      <c r="K278" s="149">
        <f t="shared" si="40"/>
        <v>0</v>
      </c>
      <c r="L278" s="162">
        <f t="shared" si="41"/>
        <v>0</v>
      </c>
      <c r="M278" s="162" t="str" cm="1">
        <f t="array" ref="M278">IF(ISERROR(INDEX('Non Compliance input'!$I$5:$I$156,MATCH(1,(A278='Non Compliance input'!$A$5:$A$156)*(E278&gt;='Non Compliance input'!$D$5:$D$156)*(F278&lt;='Non Compliance input'!$E$5:$E$156)*('Non Compliance input'!$I$5:$I$156="Yes"),0))
),"","Yes")</f>
        <v/>
      </c>
      <c r="N278" s="149" t="str">
        <f>IF(VLOOKUP($A278,HourEndingOutage!$B$3:$F$746,5,0)="Outage","Outage","")</f>
        <v/>
      </c>
      <c r="O278" s="18">
        <f t="shared" si="42"/>
        <v>0</v>
      </c>
      <c r="P278" s="18" t="str">
        <f t="shared" si="43"/>
        <v/>
      </c>
      <c r="Q278" s="18">
        <f t="shared" si="44"/>
        <v>0</v>
      </c>
      <c r="R278" s="118"/>
    </row>
    <row r="279" spans="1:18" x14ac:dyDescent="0.25">
      <c r="A279" s="25">
        <f t="shared" si="36"/>
        <v>31</v>
      </c>
      <c r="B279" s="23">
        <f t="shared" si="37"/>
        <v>44563</v>
      </c>
      <c r="C279" s="24">
        <v>7</v>
      </c>
      <c r="D279" s="54" t="str">
        <f t="shared" si="38"/>
        <v>ASET</v>
      </c>
      <c r="E279" s="178"/>
      <c r="F279" s="179"/>
      <c r="G279" s="177"/>
      <c r="H279" s="177"/>
      <c r="I279" s="169">
        <f t="shared" si="39"/>
        <v>0</v>
      </c>
      <c r="J279" s="149" t="str" cm="1">
        <f t="array" ref="J279">IF(ISERROR(INDEX('Non Compliance input'!$H$5:$H$156,MATCH(1,(A279='Non Compliance input'!$A$5:$A$156)*(F279&gt;='Non Compliance input'!$D$5:$D$156)*(E279&lt;'Non Compliance input'!$E$5:$E$156)*('Non Compliance input'!$H$5:$H$156="Yes"),0))
),"","Yes")</f>
        <v/>
      </c>
      <c r="K279" s="149">
        <f t="shared" si="40"/>
        <v>0</v>
      </c>
      <c r="L279" s="162">
        <f t="shared" si="41"/>
        <v>0</v>
      </c>
      <c r="M279" s="162" t="str" cm="1">
        <f t="array" ref="M279">IF(ISERROR(INDEX('Non Compliance input'!$I$5:$I$156,MATCH(1,(A279='Non Compliance input'!$A$5:$A$156)*(E279&gt;='Non Compliance input'!$D$5:$D$156)*(F279&lt;='Non Compliance input'!$E$5:$E$156)*('Non Compliance input'!$I$5:$I$156="Yes"),0))
),"","Yes")</f>
        <v/>
      </c>
      <c r="N279" s="149" t="str">
        <f>IF(VLOOKUP($A279,HourEndingOutage!$B$3:$F$746,5,0)="Outage","Outage","")</f>
        <v/>
      </c>
      <c r="O279" s="18">
        <f t="shared" si="42"/>
        <v>0</v>
      </c>
      <c r="P279" s="18" t="str">
        <f t="shared" si="43"/>
        <v/>
      </c>
      <c r="Q279" s="18">
        <f t="shared" si="44"/>
        <v>0</v>
      </c>
      <c r="R279" s="118"/>
    </row>
    <row r="280" spans="1:18" x14ac:dyDescent="0.25">
      <c r="A280" s="25">
        <f t="shared" si="36"/>
        <v>31</v>
      </c>
      <c r="B280" s="23">
        <f t="shared" si="37"/>
        <v>44563</v>
      </c>
      <c r="C280" s="24">
        <v>7</v>
      </c>
      <c r="D280" s="54" t="str">
        <f t="shared" si="38"/>
        <v>ASET</v>
      </c>
      <c r="E280" s="178"/>
      <c r="F280" s="179"/>
      <c r="G280" s="177"/>
      <c r="H280" s="177"/>
      <c r="I280" s="169">
        <f t="shared" si="39"/>
        <v>0</v>
      </c>
      <c r="J280" s="149" t="str" cm="1">
        <f t="array" ref="J280">IF(ISERROR(INDEX('Non Compliance input'!$H$5:$H$156,MATCH(1,(A280='Non Compliance input'!$A$5:$A$156)*(F280&gt;='Non Compliance input'!$D$5:$D$156)*(E280&lt;'Non Compliance input'!$E$5:$E$156)*('Non Compliance input'!$H$5:$H$156="Yes"),0))
),"","Yes")</f>
        <v/>
      </c>
      <c r="K280" s="149">
        <f t="shared" si="40"/>
        <v>0</v>
      </c>
      <c r="L280" s="162">
        <f t="shared" si="41"/>
        <v>0</v>
      </c>
      <c r="M280" s="162" t="str" cm="1">
        <f t="array" ref="M280">IF(ISERROR(INDEX('Non Compliance input'!$I$5:$I$156,MATCH(1,(A280='Non Compliance input'!$A$5:$A$156)*(E280&gt;='Non Compliance input'!$D$5:$D$156)*(F280&lt;='Non Compliance input'!$E$5:$E$156)*('Non Compliance input'!$I$5:$I$156="Yes"),0))
),"","Yes")</f>
        <v/>
      </c>
      <c r="N280" s="149" t="str">
        <f>IF(VLOOKUP($A280,HourEndingOutage!$B$3:$F$746,5,0)="Outage","Outage","")</f>
        <v/>
      </c>
      <c r="O280" s="18">
        <f t="shared" si="42"/>
        <v>0</v>
      </c>
      <c r="P280" s="18" t="str">
        <f t="shared" si="43"/>
        <v/>
      </c>
      <c r="Q280" s="18">
        <f t="shared" si="44"/>
        <v>0</v>
      </c>
      <c r="R280" s="118"/>
    </row>
    <row r="281" spans="1:18" x14ac:dyDescent="0.25">
      <c r="A281" s="25">
        <f t="shared" si="36"/>
        <v>31</v>
      </c>
      <c r="B281" s="23">
        <f t="shared" si="37"/>
        <v>44563</v>
      </c>
      <c r="C281" s="24">
        <v>7</v>
      </c>
      <c r="D281" s="54" t="str">
        <f t="shared" si="38"/>
        <v>ASET</v>
      </c>
      <c r="E281" s="178"/>
      <c r="F281" s="179"/>
      <c r="G281" s="177"/>
      <c r="H281" s="177"/>
      <c r="I281" s="169">
        <f t="shared" si="39"/>
        <v>0</v>
      </c>
      <c r="J281" s="149" t="str" cm="1">
        <f t="array" ref="J281">IF(ISERROR(INDEX('Non Compliance input'!$H$5:$H$156,MATCH(1,(A281='Non Compliance input'!$A$5:$A$156)*(F281&gt;='Non Compliance input'!$D$5:$D$156)*(E281&lt;'Non Compliance input'!$E$5:$E$156)*('Non Compliance input'!$H$5:$H$156="Yes"),0))
),"","Yes")</f>
        <v/>
      </c>
      <c r="K281" s="149">
        <f t="shared" si="40"/>
        <v>0</v>
      </c>
      <c r="L281" s="162">
        <f t="shared" si="41"/>
        <v>0</v>
      </c>
      <c r="M281" s="162" t="str" cm="1">
        <f t="array" ref="M281">IF(ISERROR(INDEX('Non Compliance input'!$I$5:$I$156,MATCH(1,(A281='Non Compliance input'!$A$5:$A$156)*(E281&gt;='Non Compliance input'!$D$5:$D$156)*(F281&lt;='Non Compliance input'!$E$5:$E$156)*('Non Compliance input'!$I$5:$I$156="Yes"),0))
),"","Yes")</f>
        <v/>
      </c>
      <c r="N281" s="149" t="str">
        <f>IF(VLOOKUP($A281,HourEndingOutage!$B$3:$F$746,5,0)="Outage","Outage","")</f>
        <v/>
      </c>
      <c r="O281" s="18">
        <f t="shared" si="42"/>
        <v>0</v>
      </c>
      <c r="P281" s="18" t="str">
        <f t="shared" si="43"/>
        <v/>
      </c>
      <c r="Q281" s="18">
        <f t="shared" si="44"/>
        <v>0</v>
      </c>
      <c r="R281" s="118"/>
    </row>
    <row r="282" spans="1:18" x14ac:dyDescent="0.25">
      <c r="A282" s="25">
        <f t="shared" si="36"/>
        <v>32</v>
      </c>
      <c r="B282" s="23">
        <f t="shared" si="37"/>
        <v>44563</v>
      </c>
      <c r="C282" s="24">
        <v>8</v>
      </c>
      <c r="D282" s="54" t="str">
        <f t="shared" si="38"/>
        <v>ASET</v>
      </c>
      <c r="E282" s="178"/>
      <c r="F282" s="179"/>
      <c r="G282" s="177"/>
      <c r="H282" s="177"/>
      <c r="I282" s="169">
        <f t="shared" si="39"/>
        <v>0</v>
      </c>
      <c r="J282" s="149" t="str" cm="1">
        <f t="array" ref="J282">IF(ISERROR(INDEX('Non Compliance input'!$H$5:$H$156,MATCH(1,(A282='Non Compliance input'!$A$5:$A$156)*(F282&gt;='Non Compliance input'!$D$5:$D$156)*(E282&lt;'Non Compliance input'!$E$5:$E$156)*('Non Compliance input'!$H$5:$H$156="Yes"),0))
),"","Yes")</f>
        <v/>
      </c>
      <c r="K282" s="149">
        <f t="shared" si="40"/>
        <v>0</v>
      </c>
      <c r="L282" s="162">
        <f t="shared" si="41"/>
        <v>0</v>
      </c>
      <c r="M282" s="162" t="str" cm="1">
        <f t="array" ref="M282">IF(ISERROR(INDEX('Non Compliance input'!$I$5:$I$156,MATCH(1,(A282='Non Compliance input'!$A$5:$A$156)*(E282&gt;='Non Compliance input'!$D$5:$D$156)*(F282&lt;='Non Compliance input'!$E$5:$E$156)*('Non Compliance input'!$I$5:$I$156="Yes"),0))
),"","Yes")</f>
        <v/>
      </c>
      <c r="N282" s="149" t="str">
        <f>IF(VLOOKUP($A282,HourEndingOutage!$B$3:$F$746,5,0)="Outage","Outage","")</f>
        <v/>
      </c>
      <c r="O282" s="18">
        <f t="shared" si="42"/>
        <v>0</v>
      </c>
      <c r="P282" s="18" t="str">
        <f t="shared" si="43"/>
        <v/>
      </c>
      <c r="Q282" s="18">
        <f t="shared" si="44"/>
        <v>0</v>
      </c>
      <c r="R282" s="118"/>
    </row>
    <row r="283" spans="1:18" x14ac:dyDescent="0.25">
      <c r="A283" s="25">
        <f t="shared" si="36"/>
        <v>32</v>
      </c>
      <c r="B283" s="23">
        <f t="shared" si="37"/>
        <v>44563</v>
      </c>
      <c r="C283" s="24">
        <v>8</v>
      </c>
      <c r="D283" s="54" t="str">
        <f t="shared" si="38"/>
        <v>ASET</v>
      </c>
      <c r="E283" s="178"/>
      <c r="F283" s="179"/>
      <c r="G283" s="177"/>
      <c r="H283" s="177"/>
      <c r="I283" s="169">
        <f t="shared" si="39"/>
        <v>0</v>
      </c>
      <c r="J283" s="149" t="str" cm="1">
        <f t="array" ref="J283">IF(ISERROR(INDEX('Non Compliance input'!$H$5:$H$156,MATCH(1,(A283='Non Compliance input'!$A$5:$A$156)*(F283&gt;='Non Compliance input'!$D$5:$D$156)*(E283&lt;'Non Compliance input'!$E$5:$E$156)*('Non Compliance input'!$H$5:$H$156="Yes"),0))
),"","Yes")</f>
        <v/>
      </c>
      <c r="K283" s="149">
        <f t="shared" si="40"/>
        <v>0</v>
      </c>
      <c r="L283" s="162">
        <f t="shared" si="41"/>
        <v>0</v>
      </c>
      <c r="M283" s="162" t="str" cm="1">
        <f t="array" ref="M283">IF(ISERROR(INDEX('Non Compliance input'!$I$5:$I$156,MATCH(1,(A283='Non Compliance input'!$A$5:$A$156)*(E283&gt;='Non Compliance input'!$D$5:$D$156)*(F283&lt;='Non Compliance input'!$E$5:$E$156)*('Non Compliance input'!$I$5:$I$156="Yes"),0))
),"","Yes")</f>
        <v/>
      </c>
      <c r="N283" s="149" t="str">
        <f>IF(VLOOKUP($A283,HourEndingOutage!$B$3:$F$746,5,0)="Outage","Outage","")</f>
        <v/>
      </c>
      <c r="O283" s="18">
        <f t="shared" si="42"/>
        <v>0</v>
      </c>
      <c r="P283" s="18" t="str">
        <f t="shared" si="43"/>
        <v/>
      </c>
      <c r="Q283" s="18">
        <f t="shared" si="44"/>
        <v>0</v>
      </c>
      <c r="R283" s="118"/>
    </row>
    <row r="284" spans="1:18" x14ac:dyDescent="0.25">
      <c r="A284" s="25">
        <f t="shared" ref="A284:A347" si="45">IF(C284=C283,A283,A283+1)</f>
        <v>32</v>
      </c>
      <c r="B284" s="23">
        <f t="shared" ref="B284:B347" si="46">IF(C284&lt;C283,B283+1,B283)</f>
        <v>44563</v>
      </c>
      <c r="C284" s="24">
        <v>8</v>
      </c>
      <c r="D284" s="54" t="str">
        <f t="shared" si="38"/>
        <v>ASET</v>
      </c>
      <c r="E284" s="178"/>
      <c r="F284" s="179"/>
      <c r="G284" s="177"/>
      <c r="H284" s="177"/>
      <c r="I284" s="169">
        <f t="shared" si="39"/>
        <v>0</v>
      </c>
      <c r="J284" s="149" t="str" cm="1">
        <f t="array" ref="J284">IF(ISERROR(INDEX('Non Compliance input'!$H$5:$H$156,MATCH(1,(A284='Non Compliance input'!$A$5:$A$156)*(F284&gt;='Non Compliance input'!$D$5:$D$156)*(E284&lt;'Non Compliance input'!$E$5:$E$156)*('Non Compliance input'!$H$5:$H$156="Yes"),0))
),"","Yes")</f>
        <v/>
      </c>
      <c r="K284" s="149">
        <f t="shared" si="40"/>
        <v>0</v>
      </c>
      <c r="L284" s="162">
        <f t="shared" si="41"/>
        <v>0</v>
      </c>
      <c r="M284" s="162" t="str" cm="1">
        <f t="array" ref="M284">IF(ISERROR(INDEX('Non Compliance input'!$I$5:$I$156,MATCH(1,(A284='Non Compliance input'!$A$5:$A$156)*(E284&gt;='Non Compliance input'!$D$5:$D$156)*(F284&lt;='Non Compliance input'!$E$5:$E$156)*('Non Compliance input'!$I$5:$I$156="Yes"),0))
),"","Yes")</f>
        <v/>
      </c>
      <c r="N284" s="149" t="str">
        <f>IF(VLOOKUP($A284,HourEndingOutage!$B$3:$F$746,5,0)="Outage","Outage","")</f>
        <v/>
      </c>
      <c r="O284" s="18">
        <f t="shared" si="42"/>
        <v>0</v>
      </c>
      <c r="P284" s="18" t="str">
        <f t="shared" si="43"/>
        <v/>
      </c>
      <c r="Q284" s="18">
        <f t="shared" si="44"/>
        <v>0</v>
      </c>
      <c r="R284" s="118"/>
    </row>
    <row r="285" spans="1:18" x14ac:dyDescent="0.25">
      <c r="A285" s="25">
        <f t="shared" si="45"/>
        <v>32</v>
      </c>
      <c r="B285" s="23">
        <f t="shared" si="46"/>
        <v>44563</v>
      </c>
      <c r="C285" s="24">
        <v>8</v>
      </c>
      <c r="D285" s="54" t="str">
        <f t="shared" si="38"/>
        <v>ASET</v>
      </c>
      <c r="E285" s="178"/>
      <c r="F285" s="179"/>
      <c r="G285" s="177"/>
      <c r="H285" s="177"/>
      <c r="I285" s="169">
        <f t="shared" si="39"/>
        <v>0</v>
      </c>
      <c r="J285" s="149" t="str" cm="1">
        <f t="array" ref="J285">IF(ISERROR(INDEX('Non Compliance input'!$H$5:$H$156,MATCH(1,(A285='Non Compliance input'!$A$5:$A$156)*(F285&gt;='Non Compliance input'!$D$5:$D$156)*(E285&lt;'Non Compliance input'!$E$5:$E$156)*('Non Compliance input'!$H$5:$H$156="Yes"),0))
),"","Yes")</f>
        <v/>
      </c>
      <c r="K285" s="149">
        <f t="shared" si="40"/>
        <v>0</v>
      </c>
      <c r="L285" s="162">
        <f t="shared" si="41"/>
        <v>0</v>
      </c>
      <c r="M285" s="162" t="str" cm="1">
        <f t="array" ref="M285">IF(ISERROR(INDEX('Non Compliance input'!$I$5:$I$156,MATCH(1,(A285='Non Compliance input'!$A$5:$A$156)*(E285&gt;='Non Compliance input'!$D$5:$D$156)*(F285&lt;='Non Compliance input'!$E$5:$E$156)*('Non Compliance input'!$I$5:$I$156="Yes"),0))
),"","Yes")</f>
        <v/>
      </c>
      <c r="N285" s="149" t="str">
        <f>IF(VLOOKUP($A285,HourEndingOutage!$B$3:$F$746,5,0)="Outage","Outage","")</f>
        <v/>
      </c>
      <c r="O285" s="18">
        <f t="shared" si="42"/>
        <v>0</v>
      </c>
      <c r="P285" s="18" t="str">
        <f t="shared" si="43"/>
        <v/>
      </c>
      <c r="Q285" s="18">
        <f t="shared" si="44"/>
        <v>0</v>
      </c>
      <c r="R285" s="118"/>
    </row>
    <row r="286" spans="1:18" x14ac:dyDescent="0.25">
      <c r="A286" s="25">
        <f t="shared" si="45"/>
        <v>32</v>
      </c>
      <c r="B286" s="23">
        <f t="shared" si="46"/>
        <v>44563</v>
      </c>
      <c r="C286" s="24">
        <v>8</v>
      </c>
      <c r="D286" s="54" t="str">
        <f t="shared" si="38"/>
        <v>ASET</v>
      </c>
      <c r="E286" s="178"/>
      <c r="F286" s="179"/>
      <c r="G286" s="177"/>
      <c r="H286" s="177"/>
      <c r="I286" s="169">
        <f t="shared" si="39"/>
        <v>0</v>
      </c>
      <c r="J286" s="149" t="str" cm="1">
        <f t="array" ref="J286">IF(ISERROR(INDEX('Non Compliance input'!$H$5:$H$156,MATCH(1,(A286='Non Compliance input'!$A$5:$A$156)*(F286&gt;='Non Compliance input'!$D$5:$D$156)*(E286&lt;'Non Compliance input'!$E$5:$E$156)*('Non Compliance input'!$H$5:$H$156="Yes"),0))
),"","Yes")</f>
        <v/>
      </c>
      <c r="K286" s="149">
        <f t="shared" si="40"/>
        <v>0</v>
      </c>
      <c r="L286" s="162">
        <f t="shared" si="41"/>
        <v>0</v>
      </c>
      <c r="M286" s="162" t="str" cm="1">
        <f t="array" ref="M286">IF(ISERROR(INDEX('Non Compliance input'!$I$5:$I$156,MATCH(1,(A286='Non Compliance input'!$A$5:$A$156)*(E286&gt;='Non Compliance input'!$D$5:$D$156)*(F286&lt;='Non Compliance input'!$E$5:$E$156)*('Non Compliance input'!$I$5:$I$156="Yes"),0))
),"","Yes")</f>
        <v/>
      </c>
      <c r="N286" s="149" t="str">
        <f>IF(VLOOKUP($A286,HourEndingOutage!$B$3:$F$746,5,0)="Outage","Outage","")</f>
        <v/>
      </c>
      <c r="O286" s="18">
        <f t="shared" si="42"/>
        <v>0</v>
      </c>
      <c r="P286" s="18" t="str">
        <f t="shared" si="43"/>
        <v/>
      </c>
      <c r="Q286" s="18">
        <f t="shared" si="44"/>
        <v>0</v>
      </c>
      <c r="R286" s="118"/>
    </row>
    <row r="287" spans="1:18" x14ac:dyDescent="0.25">
      <c r="A287" s="25">
        <f t="shared" si="45"/>
        <v>32</v>
      </c>
      <c r="B287" s="23">
        <f t="shared" si="46"/>
        <v>44563</v>
      </c>
      <c r="C287" s="24">
        <v>8</v>
      </c>
      <c r="D287" s="54" t="str">
        <f t="shared" si="38"/>
        <v>ASET</v>
      </c>
      <c r="E287" s="178"/>
      <c r="F287" s="179"/>
      <c r="G287" s="177"/>
      <c r="H287" s="177"/>
      <c r="I287" s="169">
        <f t="shared" si="39"/>
        <v>0</v>
      </c>
      <c r="J287" s="149" t="str" cm="1">
        <f t="array" ref="J287">IF(ISERROR(INDEX('Non Compliance input'!$H$5:$H$156,MATCH(1,(A287='Non Compliance input'!$A$5:$A$156)*(F287&gt;='Non Compliance input'!$D$5:$D$156)*(E287&lt;'Non Compliance input'!$E$5:$E$156)*('Non Compliance input'!$H$5:$H$156="Yes"),0))
),"","Yes")</f>
        <v/>
      </c>
      <c r="K287" s="149">
        <f t="shared" si="40"/>
        <v>0</v>
      </c>
      <c r="L287" s="162">
        <f t="shared" si="41"/>
        <v>0</v>
      </c>
      <c r="M287" s="162" t="str" cm="1">
        <f t="array" ref="M287">IF(ISERROR(INDEX('Non Compliance input'!$I$5:$I$156,MATCH(1,(A287='Non Compliance input'!$A$5:$A$156)*(E287&gt;='Non Compliance input'!$D$5:$D$156)*(F287&lt;='Non Compliance input'!$E$5:$E$156)*('Non Compliance input'!$I$5:$I$156="Yes"),0))
),"","Yes")</f>
        <v/>
      </c>
      <c r="N287" s="149" t="str">
        <f>IF(VLOOKUP($A287,HourEndingOutage!$B$3:$F$746,5,0)="Outage","Outage","")</f>
        <v/>
      </c>
      <c r="O287" s="18">
        <f t="shared" si="42"/>
        <v>0</v>
      </c>
      <c r="P287" s="18" t="str">
        <f t="shared" si="43"/>
        <v/>
      </c>
      <c r="Q287" s="18">
        <f t="shared" si="44"/>
        <v>0</v>
      </c>
      <c r="R287" s="118"/>
    </row>
    <row r="288" spans="1:18" x14ac:dyDescent="0.25">
      <c r="A288" s="25">
        <f t="shared" si="45"/>
        <v>32</v>
      </c>
      <c r="B288" s="23">
        <f t="shared" si="46"/>
        <v>44563</v>
      </c>
      <c r="C288" s="24">
        <v>8</v>
      </c>
      <c r="D288" s="54" t="str">
        <f t="shared" si="38"/>
        <v>ASET</v>
      </c>
      <c r="E288" s="178"/>
      <c r="F288" s="179"/>
      <c r="G288" s="177"/>
      <c r="H288" s="177"/>
      <c r="I288" s="169">
        <f t="shared" si="39"/>
        <v>0</v>
      </c>
      <c r="J288" s="149" t="str" cm="1">
        <f t="array" ref="J288">IF(ISERROR(INDEX('Non Compliance input'!$H$5:$H$156,MATCH(1,(A288='Non Compliance input'!$A$5:$A$156)*(F288&gt;='Non Compliance input'!$D$5:$D$156)*(E288&lt;'Non Compliance input'!$E$5:$E$156)*('Non Compliance input'!$H$5:$H$156="Yes"),0))
),"","Yes")</f>
        <v/>
      </c>
      <c r="K288" s="149">
        <f t="shared" si="40"/>
        <v>0</v>
      </c>
      <c r="L288" s="162">
        <f t="shared" si="41"/>
        <v>0</v>
      </c>
      <c r="M288" s="162" t="str" cm="1">
        <f t="array" ref="M288">IF(ISERROR(INDEX('Non Compliance input'!$I$5:$I$156,MATCH(1,(A288='Non Compliance input'!$A$5:$A$156)*(E288&gt;='Non Compliance input'!$D$5:$D$156)*(F288&lt;='Non Compliance input'!$E$5:$E$156)*('Non Compliance input'!$I$5:$I$156="Yes"),0))
),"","Yes")</f>
        <v/>
      </c>
      <c r="N288" s="149" t="str">
        <f>IF(VLOOKUP($A288,HourEndingOutage!$B$3:$F$746,5,0)="Outage","Outage","")</f>
        <v/>
      </c>
      <c r="O288" s="18">
        <f t="shared" si="42"/>
        <v>0</v>
      </c>
      <c r="P288" s="18" t="str">
        <f t="shared" si="43"/>
        <v/>
      </c>
      <c r="Q288" s="18">
        <f t="shared" si="44"/>
        <v>0</v>
      </c>
      <c r="R288" s="118"/>
    </row>
    <row r="289" spans="1:18" x14ac:dyDescent="0.25">
      <c r="A289" s="25">
        <f t="shared" si="45"/>
        <v>32</v>
      </c>
      <c r="B289" s="23">
        <f t="shared" si="46"/>
        <v>44563</v>
      </c>
      <c r="C289" s="24">
        <v>8</v>
      </c>
      <c r="D289" s="54" t="str">
        <f t="shared" si="38"/>
        <v>ASET</v>
      </c>
      <c r="E289" s="178"/>
      <c r="F289" s="179"/>
      <c r="G289" s="177"/>
      <c r="H289" s="177"/>
      <c r="I289" s="169">
        <f t="shared" si="39"/>
        <v>0</v>
      </c>
      <c r="J289" s="149" t="str" cm="1">
        <f t="array" ref="J289">IF(ISERROR(INDEX('Non Compliance input'!$H$5:$H$156,MATCH(1,(A289='Non Compliance input'!$A$5:$A$156)*(F289&gt;='Non Compliance input'!$D$5:$D$156)*(E289&lt;'Non Compliance input'!$E$5:$E$156)*('Non Compliance input'!$H$5:$H$156="Yes"),0))
),"","Yes")</f>
        <v/>
      </c>
      <c r="K289" s="149">
        <f t="shared" si="40"/>
        <v>0</v>
      </c>
      <c r="L289" s="162">
        <f t="shared" si="41"/>
        <v>0</v>
      </c>
      <c r="M289" s="162" t="str" cm="1">
        <f t="array" ref="M289">IF(ISERROR(INDEX('Non Compliance input'!$I$5:$I$156,MATCH(1,(A289='Non Compliance input'!$A$5:$A$156)*(E289&gt;='Non Compliance input'!$D$5:$D$156)*(F289&lt;='Non Compliance input'!$E$5:$E$156)*('Non Compliance input'!$I$5:$I$156="Yes"),0))
),"","Yes")</f>
        <v/>
      </c>
      <c r="N289" s="149" t="str">
        <f>IF(VLOOKUP($A289,HourEndingOutage!$B$3:$F$746,5,0)="Outage","Outage","")</f>
        <v/>
      </c>
      <c r="O289" s="18">
        <f t="shared" si="42"/>
        <v>0</v>
      </c>
      <c r="P289" s="18" t="str">
        <f t="shared" si="43"/>
        <v/>
      </c>
      <c r="Q289" s="18">
        <f t="shared" si="44"/>
        <v>0</v>
      </c>
      <c r="R289" s="118"/>
    </row>
    <row r="290" spans="1:18" x14ac:dyDescent="0.25">
      <c r="A290" s="25">
        <f t="shared" si="45"/>
        <v>32</v>
      </c>
      <c r="B290" s="23">
        <f t="shared" si="46"/>
        <v>44563</v>
      </c>
      <c r="C290" s="24">
        <v>8</v>
      </c>
      <c r="D290" s="54" t="str">
        <f t="shared" si="38"/>
        <v>ASET</v>
      </c>
      <c r="E290" s="178"/>
      <c r="F290" s="179"/>
      <c r="G290" s="177"/>
      <c r="H290" s="177"/>
      <c r="I290" s="169">
        <f t="shared" si="39"/>
        <v>0</v>
      </c>
      <c r="J290" s="149" t="str" cm="1">
        <f t="array" ref="J290">IF(ISERROR(INDEX('Non Compliance input'!$H$5:$H$156,MATCH(1,(A290='Non Compliance input'!$A$5:$A$156)*(F290&gt;='Non Compliance input'!$D$5:$D$156)*(E290&lt;'Non Compliance input'!$E$5:$E$156)*('Non Compliance input'!$H$5:$H$156="Yes"),0))
),"","Yes")</f>
        <v/>
      </c>
      <c r="K290" s="149">
        <f t="shared" si="40"/>
        <v>0</v>
      </c>
      <c r="L290" s="162">
        <f t="shared" si="41"/>
        <v>0</v>
      </c>
      <c r="M290" s="162" t="str" cm="1">
        <f t="array" ref="M290">IF(ISERROR(INDEX('Non Compliance input'!$I$5:$I$156,MATCH(1,(A290='Non Compliance input'!$A$5:$A$156)*(E290&gt;='Non Compliance input'!$D$5:$D$156)*(F290&lt;='Non Compliance input'!$E$5:$E$156)*('Non Compliance input'!$I$5:$I$156="Yes"),0))
),"","Yes")</f>
        <v/>
      </c>
      <c r="N290" s="149" t="str">
        <f>IF(VLOOKUP($A290,HourEndingOutage!$B$3:$F$746,5,0)="Outage","Outage","")</f>
        <v/>
      </c>
      <c r="O290" s="18">
        <f t="shared" si="42"/>
        <v>0</v>
      </c>
      <c r="P290" s="18" t="str">
        <f t="shared" si="43"/>
        <v/>
      </c>
      <c r="Q290" s="18">
        <f t="shared" si="44"/>
        <v>0</v>
      </c>
      <c r="R290" s="118"/>
    </row>
    <row r="291" spans="1:18" x14ac:dyDescent="0.25">
      <c r="A291" s="25">
        <f t="shared" si="45"/>
        <v>33</v>
      </c>
      <c r="B291" s="23">
        <f t="shared" si="46"/>
        <v>44563</v>
      </c>
      <c r="C291" s="24">
        <v>9</v>
      </c>
      <c r="D291" s="54" t="str">
        <f t="shared" si="38"/>
        <v>ASET</v>
      </c>
      <c r="E291" s="178"/>
      <c r="F291" s="179"/>
      <c r="G291" s="177"/>
      <c r="H291" s="177"/>
      <c r="I291" s="169">
        <f t="shared" si="39"/>
        <v>0</v>
      </c>
      <c r="J291" s="149" t="str" cm="1">
        <f t="array" ref="J291">IF(ISERROR(INDEX('Non Compliance input'!$H$5:$H$156,MATCH(1,(A291='Non Compliance input'!$A$5:$A$156)*(F291&gt;='Non Compliance input'!$D$5:$D$156)*(E291&lt;'Non Compliance input'!$E$5:$E$156)*('Non Compliance input'!$H$5:$H$156="Yes"),0))
),"","Yes")</f>
        <v/>
      </c>
      <c r="K291" s="149">
        <f t="shared" si="40"/>
        <v>0</v>
      </c>
      <c r="L291" s="162">
        <f t="shared" si="41"/>
        <v>0</v>
      </c>
      <c r="M291" s="162" t="str" cm="1">
        <f t="array" ref="M291">IF(ISERROR(INDEX('Non Compliance input'!$I$5:$I$156,MATCH(1,(A291='Non Compliance input'!$A$5:$A$156)*(E291&gt;='Non Compliance input'!$D$5:$D$156)*(F291&lt;='Non Compliance input'!$E$5:$E$156)*('Non Compliance input'!$I$5:$I$156="Yes"),0))
),"","Yes")</f>
        <v/>
      </c>
      <c r="N291" s="149" t="str">
        <f>IF(VLOOKUP($A291,HourEndingOutage!$B$3:$F$746,5,0)="Outage","Outage","")</f>
        <v/>
      </c>
      <c r="O291" s="18">
        <f t="shared" si="42"/>
        <v>0</v>
      </c>
      <c r="P291" s="18" t="str">
        <f t="shared" si="43"/>
        <v/>
      </c>
      <c r="Q291" s="18">
        <f t="shared" si="44"/>
        <v>0</v>
      </c>
      <c r="R291" s="118"/>
    </row>
    <row r="292" spans="1:18" x14ac:dyDescent="0.25">
      <c r="A292" s="25">
        <f t="shared" si="45"/>
        <v>33</v>
      </c>
      <c r="B292" s="23">
        <f t="shared" si="46"/>
        <v>44563</v>
      </c>
      <c r="C292" s="24">
        <v>9</v>
      </c>
      <c r="D292" s="54" t="str">
        <f t="shared" si="38"/>
        <v>ASET</v>
      </c>
      <c r="E292" s="178"/>
      <c r="F292" s="179"/>
      <c r="G292" s="177"/>
      <c r="H292" s="177"/>
      <c r="I292" s="169">
        <f t="shared" si="39"/>
        <v>0</v>
      </c>
      <c r="J292" s="149" t="str" cm="1">
        <f t="array" ref="J292">IF(ISERROR(INDEX('Non Compliance input'!$H$5:$H$156,MATCH(1,(A292='Non Compliance input'!$A$5:$A$156)*(F292&gt;='Non Compliance input'!$D$5:$D$156)*(E292&lt;'Non Compliance input'!$E$5:$E$156)*('Non Compliance input'!$H$5:$H$156="Yes"),0))
),"","Yes")</f>
        <v/>
      </c>
      <c r="K292" s="149">
        <f t="shared" si="40"/>
        <v>0</v>
      </c>
      <c r="L292" s="162">
        <f t="shared" si="41"/>
        <v>0</v>
      </c>
      <c r="M292" s="162" t="str" cm="1">
        <f t="array" ref="M292">IF(ISERROR(INDEX('Non Compliance input'!$I$5:$I$156,MATCH(1,(A292='Non Compliance input'!$A$5:$A$156)*(E292&gt;='Non Compliance input'!$D$5:$D$156)*(F292&lt;='Non Compliance input'!$E$5:$E$156)*('Non Compliance input'!$I$5:$I$156="Yes"),0))
),"","Yes")</f>
        <v/>
      </c>
      <c r="N292" s="149" t="str">
        <f>IF(VLOOKUP($A292,HourEndingOutage!$B$3:$F$746,5,0)="Outage","Outage","")</f>
        <v/>
      </c>
      <c r="O292" s="18">
        <f t="shared" si="42"/>
        <v>0</v>
      </c>
      <c r="P292" s="18" t="str">
        <f t="shared" si="43"/>
        <v/>
      </c>
      <c r="Q292" s="18">
        <f t="shared" si="44"/>
        <v>0</v>
      </c>
      <c r="R292" s="118"/>
    </row>
    <row r="293" spans="1:18" x14ac:dyDescent="0.25">
      <c r="A293" s="25">
        <f t="shared" si="45"/>
        <v>33</v>
      </c>
      <c r="B293" s="23">
        <f t="shared" si="46"/>
        <v>44563</v>
      </c>
      <c r="C293" s="24">
        <v>9</v>
      </c>
      <c r="D293" s="54" t="str">
        <f t="shared" si="38"/>
        <v>ASET</v>
      </c>
      <c r="E293" s="178"/>
      <c r="F293" s="179"/>
      <c r="G293" s="177"/>
      <c r="H293" s="177"/>
      <c r="I293" s="169">
        <f t="shared" si="39"/>
        <v>0</v>
      </c>
      <c r="J293" s="149" t="str" cm="1">
        <f t="array" ref="J293">IF(ISERROR(INDEX('Non Compliance input'!$H$5:$H$156,MATCH(1,(A293='Non Compliance input'!$A$5:$A$156)*(F293&gt;='Non Compliance input'!$D$5:$D$156)*(E293&lt;'Non Compliance input'!$E$5:$E$156)*('Non Compliance input'!$H$5:$H$156="Yes"),0))
),"","Yes")</f>
        <v/>
      </c>
      <c r="K293" s="149">
        <f t="shared" si="40"/>
        <v>0</v>
      </c>
      <c r="L293" s="162">
        <f t="shared" si="41"/>
        <v>0</v>
      </c>
      <c r="M293" s="162" t="str" cm="1">
        <f t="array" ref="M293">IF(ISERROR(INDEX('Non Compliance input'!$I$5:$I$156,MATCH(1,(A293='Non Compliance input'!$A$5:$A$156)*(E293&gt;='Non Compliance input'!$D$5:$D$156)*(F293&lt;='Non Compliance input'!$E$5:$E$156)*('Non Compliance input'!$I$5:$I$156="Yes"),0))
),"","Yes")</f>
        <v/>
      </c>
      <c r="N293" s="149" t="str">
        <f>IF(VLOOKUP($A293,HourEndingOutage!$B$3:$F$746,5,0)="Outage","Outage","")</f>
        <v/>
      </c>
      <c r="O293" s="18">
        <f t="shared" si="42"/>
        <v>0</v>
      </c>
      <c r="P293" s="18" t="str">
        <f t="shared" si="43"/>
        <v/>
      </c>
      <c r="Q293" s="18">
        <f t="shared" si="44"/>
        <v>0</v>
      </c>
      <c r="R293" s="118"/>
    </row>
    <row r="294" spans="1:18" x14ac:dyDescent="0.25">
      <c r="A294" s="25">
        <f t="shared" si="45"/>
        <v>33</v>
      </c>
      <c r="B294" s="23">
        <f t="shared" si="46"/>
        <v>44563</v>
      </c>
      <c r="C294" s="24">
        <v>9</v>
      </c>
      <c r="D294" s="54" t="str">
        <f t="shared" si="38"/>
        <v>ASET</v>
      </c>
      <c r="E294" s="178"/>
      <c r="F294" s="179"/>
      <c r="G294" s="177"/>
      <c r="H294" s="177"/>
      <c r="I294" s="169">
        <f t="shared" si="39"/>
        <v>0</v>
      </c>
      <c r="J294" s="149" t="str" cm="1">
        <f t="array" ref="J294">IF(ISERROR(INDEX('Non Compliance input'!$H$5:$H$156,MATCH(1,(A294='Non Compliance input'!$A$5:$A$156)*(F294&gt;='Non Compliance input'!$D$5:$D$156)*(E294&lt;'Non Compliance input'!$E$5:$E$156)*('Non Compliance input'!$H$5:$H$156="Yes"),0))
),"","Yes")</f>
        <v/>
      </c>
      <c r="K294" s="149">
        <f t="shared" si="40"/>
        <v>0</v>
      </c>
      <c r="L294" s="162">
        <f t="shared" si="41"/>
        <v>0</v>
      </c>
      <c r="M294" s="162" t="str" cm="1">
        <f t="array" ref="M294">IF(ISERROR(INDEX('Non Compliance input'!$I$5:$I$156,MATCH(1,(A294='Non Compliance input'!$A$5:$A$156)*(E294&gt;='Non Compliance input'!$D$5:$D$156)*(F294&lt;='Non Compliance input'!$E$5:$E$156)*('Non Compliance input'!$I$5:$I$156="Yes"),0))
),"","Yes")</f>
        <v/>
      </c>
      <c r="N294" s="149" t="str">
        <f>IF(VLOOKUP($A294,HourEndingOutage!$B$3:$F$746,5,0)="Outage","Outage","")</f>
        <v/>
      </c>
      <c r="O294" s="18">
        <f t="shared" si="42"/>
        <v>0</v>
      </c>
      <c r="P294" s="18" t="str">
        <f t="shared" si="43"/>
        <v/>
      </c>
      <c r="Q294" s="18">
        <f t="shared" si="44"/>
        <v>0</v>
      </c>
      <c r="R294" s="118"/>
    </row>
    <row r="295" spans="1:18" x14ac:dyDescent="0.25">
      <c r="A295" s="25">
        <f t="shared" si="45"/>
        <v>33</v>
      </c>
      <c r="B295" s="23">
        <f t="shared" si="46"/>
        <v>44563</v>
      </c>
      <c r="C295" s="24">
        <v>9</v>
      </c>
      <c r="D295" s="54" t="str">
        <f t="shared" si="38"/>
        <v>ASET</v>
      </c>
      <c r="E295" s="178"/>
      <c r="F295" s="179"/>
      <c r="G295" s="177"/>
      <c r="H295" s="177"/>
      <c r="I295" s="169">
        <f t="shared" si="39"/>
        <v>0</v>
      </c>
      <c r="J295" s="149" t="str" cm="1">
        <f t="array" ref="J295">IF(ISERROR(INDEX('Non Compliance input'!$H$5:$H$156,MATCH(1,(A295='Non Compliance input'!$A$5:$A$156)*(F295&gt;='Non Compliance input'!$D$5:$D$156)*(E295&lt;'Non Compliance input'!$E$5:$E$156)*('Non Compliance input'!$H$5:$H$156="Yes"),0))
),"","Yes")</f>
        <v/>
      </c>
      <c r="K295" s="149">
        <f t="shared" si="40"/>
        <v>0</v>
      </c>
      <c r="L295" s="162">
        <f t="shared" si="41"/>
        <v>0</v>
      </c>
      <c r="M295" s="162" t="str" cm="1">
        <f t="array" ref="M295">IF(ISERROR(INDEX('Non Compliance input'!$I$5:$I$156,MATCH(1,(A295='Non Compliance input'!$A$5:$A$156)*(E295&gt;='Non Compliance input'!$D$5:$D$156)*(F295&lt;='Non Compliance input'!$E$5:$E$156)*('Non Compliance input'!$I$5:$I$156="Yes"),0))
),"","Yes")</f>
        <v/>
      </c>
      <c r="N295" s="149" t="str">
        <f>IF(VLOOKUP($A295,HourEndingOutage!$B$3:$F$746,5,0)="Outage","Outage","")</f>
        <v/>
      </c>
      <c r="O295" s="18">
        <f t="shared" si="42"/>
        <v>0</v>
      </c>
      <c r="P295" s="18" t="str">
        <f t="shared" si="43"/>
        <v/>
      </c>
      <c r="Q295" s="18">
        <f t="shared" si="44"/>
        <v>0</v>
      </c>
      <c r="R295" s="118"/>
    </row>
    <row r="296" spans="1:18" x14ac:dyDescent="0.25">
      <c r="A296" s="25">
        <f t="shared" si="45"/>
        <v>33</v>
      </c>
      <c r="B296" s="23">
        <f t="shared" si="46"/>
        <v>44563</v>
      </c>
      <c r="C296" s="24">
        <v>9</v>
      </c>
      <c r="D296" s="54" t="str">
        <f t="shared" si="38"/>
        <v>ASET</v>
      </c>
      <c r="E296" s="178"/>
      <c r="F296" s="179"/>
      <c r="G296" s="177"/>
      <c r="H296" s="177"/>
      <c r="I296" s="169">
        <f t="shared" si="39"/>
        <v>0</v>
      </c>
      <c r="J296" s="149" t="str" cm="1">
        <f t="array" ref="J296">IF(ISERROR(INDEX('Non Compliance input'!$H$5:$H$156,MATCH(1,(A296='Non Compliance input'!$A$5:$A$156)*(F296&gt;='Non Compliance input'!$D$5:$D$156)*(E296&lt;'Non Compliance input'!$E$5:$E$156)*('Non Compliance input'!$H$5:$H$156="Yes"),0))
),"","Yes")</f>
        <v/>
      </c>
      <c r="K296" s="149">
        <f t="shared" si="40"/>
        <v>0</v>
      </c>
      <c r="L296" s="162">
        <f t="shared" si="41"/>
        <v>0</v>
      </c>
      <c r="M296" s="162" t="str" cm="1">
        <f t="array" ref="M296">IF(ISERROR(INDEX('Non Compliance input'!$I$5:$I$156,MATCH(1,(A296='Non Compliance input'!$A$5:$A$156)*(E296&gt;='Non Compliance input'!$D$5:$D$156)*(F296&lt;='Non Compliance input'!$E$5:$E$156)*('Non Compliance input'!$I$5:$I$156="Yes"),0))
),"","Yes")</f>
        <v/>
      </c>
      <c r="N296" s="149" t="str">
        <f>IF(VLOOKUP($A296,HourEndingOutage!$B$3:$F$746,5,0)="Outage","Outage","")</f>
        <v/>
      </c>
      <c r="O296" s="18">
        <f t="shared" si="42"/>
        <v>0</v>
      </c>
      <c r="P296" s="18" t="str">
        <f t="shared" si="43"/>
        <v/>
      </c>
      <c r="Q296" s="18">
        <f t="shared" si="44"/>
        <v>0</v>
      </c>
      <c r="R296" s="118"/>
    </row>
    <row r="297" spans="1:18" x14ac:dyDescent="0.25">
      <c r="A297" s="25">
        <f t="shared" si="45"/>
        <v>33</v>
      </c>
      <c r="B297" s="23">
        <f t="shared" si="46"/>
        <v>44563</v>
      </c>
      <c r="C297" s="24">
        <v>9</v>
      </c>
      <c r="D297" s="54" t="str">
        <f t="shared" si="38"/>
        <v>ASET</v>
      </c>
      <c r="E297" s="178"/>
      <c r="F297" s="179"/>
      <c r="G297" s="177"/>
      <c r="H297" s="177"/>
      <c r="I297" s="169">
        <f t="shared" si="39"/>
        <v>0</v>
      </c>
      <c r="J297" s="149" t="str" cm="1">
        <f t="array" ref="J297">IF(ISERROR(INDEX('Non Compliance input'!$H$5:$H$156,MATCH(1,(A297='Non Compliance input'!$A$5:$A$156)*(F297&gt;='Non Compliance input'!$D$5:$D$156)*(E297&lt;'Non Compliance input'!$E$5:$E$156)*('Non Compliance input'!$H$5:$H$156="Yes"),0))
),"","Yes")</f>
        <v/>
      </c>
      <c r="K297" s="149">
        <f t="shared" si="40"/>
        <v>0</v>
      </c>
      <c r="L297" s="162">
        <f t="shared" si="41"/>
        <v>0</v>
      </c>
      <c r="M297" s="162" t="str" cm="1">
        <f t="array" ref="M297">IF(ISERROR(INDEX('Non Compliance input'!$I$5:$I$156,MATCH(1,(A297='Non Compliance input'!$A$5:$A$156)*(E297&gt;='Non Compliance input'!$D$5:$D$156)*(F297&lt;='Non Compliance input'!$E$5:$E$156)*('Non Compliance input'!$I$5:$I$156="Yes"),0))
),"","Yes")</f>
        <v/>
      </c>
      <c r="N297" s="149" t="str">
        <f>IF(VLOOKUP($A297,HourEndingOutage!$B$3:$F$746,5,0)="Outage","Outage","")</f>
        <v/>
      </c>
      <c r="O297" s="18">
        <f t="shared" si="42"/>
        <v>0</v>
      </c>
      <c r="P297" s="18" t="str">
        <f t="shared" si="43"/>
        <v/>
      </c>
      <c r="Q297" s="18">
        <f t="shared" si="44"/>
        <v>0</v>
      </c>
      <c r="R297" s="118"/>
    </row>
    <row r="298" spans="1:18" x14ac:dyDescent="0.25">
      <c r="A298" s="25">
        <f t="shared" si="45"/>
        <v>33</v>
      </c>
      <c r="B298" s="23">
        <f t="shared" si="46"/>
        <v>44563</v>
      </c>
      <c r="C298" s="24">
        <v>9</v>
      </c>
      <c r="D298" s="54" t="str">
        <f t="shared" si="38"/>
        <v>ASET</v>
      </c>
      <c r="E298" s="178"/>
      <c r="F298" s="179"/>
      <c r="G298" s="177"/>
      <c r="H298" s="177"/>
      <c r="I298" s="169">
        <f t="shared" si="39"/>
        <v>0</v>
      </c>
      <c r="J298" s="149" t="str" cm="1">
        <f t="array" ref="J298">IF(ISERROR(INDEX('Non Compliance input'!$H$5:$H$156,MATCH(1,(A298='Non Compliance input'!$A$5:$A$156)*(F298&gt;='Non Compliance input'!$D$5:$D$156)*(E298&lt;'Non Compliance input'!$E$5:$E$156)*('Non Compliance input'!$H$5:$H$156="Yes"),0))
),"","Yes")</f>
        <v/>
      </c>
      <c r="K298" s="149">
        <f t="shared" si="40"/>
        <v>0</v>
      </c>
      <c r="L298" s="162">
        <f t="shared" si="41"/>
        <v>0</v>
      </c>
      <c r="M298" s="162" t="str" cm="1">
        <f t="array" ref="M298">IF(ISERROR(INDEX('Non Compliance input'!$I$5:$I$156,MATCH(1,(A298='Non Compliance input'!$A$5:$A$156)*(E298&gt;='Non Compliance input'!$D$5:$D$156)*(F298&lt;='Non Compliance input'!$E$5:$E$156)*('Non Compliance input'!$I$5:$I$156="Yes"),0))
),"","Yes")</f>
        <v/>
      </c>
      <c r="N298" s="149" t="str">
        <f>IF(VLOOKUP($A298,HourEndingOutage!$B$3:$F$746,5,0)="Outage","Outage","")</f>
        <v/>
      </c>
      <c r="O298" s="18">
        <f t="shared" si="42"/>
        <v>0</v>
      </c>
      <c r="P298" s="18" t="str">
        <f t="shared" si="43"/>
        <v/>
      </c>
      <c r="Q298" s="18">
        <f t="shared" si="44"/>
        <v>0</v>
      </c>
      <c r="R298" s="118"/>
    </row>
    <row r="299" spans="1:18" x14ac:dyDescent="0.25">
      <c r="A299" s="25">
        <f t="shared" si="45"/>
        <v>33</v>
      </c>
      <c r="B299" s="23">
        <f t="shared" si="46"/>
        <v>44563</v>
      </c>
      <c r="C299" s="24">
        <v>9</v>
      </c>
      <c r="D299" s="54" t="str">
        <f t="shared" si="38"/>
        <v>ASET</v>
      </c>
      <c r="E299" s="178"/>
      <c r="F299" s="179"/>
      <c r="G299" s="177"/>
      <c r="H299" s="177"/>
      <c r="I299" s="169">
        <f t="shared" si="39"/>
        <v>0</v>
      </c>
      <c r="J299" s="149" t="str" cm="1">
        <f t="array" ref="J299">IF(ISERROR(INDEX('Non Compliance input'!$H$5:$H$156,MATCH(1,(A299='Non Compliance input'!$A$5:$A$156)*(F299&gt;='Non Compliance input'!$D$5:$D$156)*(E299&lt;'Non Compliance input'!$E$5:$E$156)*('Non Compliance input'!$H$5:$H$156="Yes"),0))
),"","Yes")</f>
        <v/>
      </c>
      <c r="K299" s="149">
        <f t="shared" si="40"/>
        <v>0</v>
      </c>
      <c r="L299" s="162">
        <f t="shared" si="41"/>
        <v>0</v>
      </c>
      <c r="M299" s="162" t="str" cm="1">
        <f t="array" ref="M299">IF(ISERROR(INDEX('Non Compliance input'!$I$5:$I$156,MATCH(1,(A299='Non Compliance input'!$A$5:$A$156)*(E299&gt;='Non Compliance input'!$D$5:$D$156)*(F299&lt;='Non Compliance input'!$E$5:$E$156)*('Non Compliance input'!$I$5:$I$156="Yes"),0))
),"","Yes")</f>
        <v/>
      </c>
      <c r="N299" s="149" t="str">
        <f>IF(VLOOKUP($A299,HourEndingOutage!$B$3:$F$746,5,0)="Outage","Outage","")</f>
        <v/>
      </c>
      <c r="O299" s="18">
        <f t="shared" si="42"/>
        <v>0</v>
      </c>
      <c r="P299" s="18" t="str">
        <f t="shared" si="43"/>
        <v/>
      </c>
      <c r="Q299" s="18">
        <f t="shared" si="44"/>
        <v>0</v>
      </c>
      <c r="R299" s="118"/>
    </row>
    <row r="300" spans="1:18" x14ac:dyDescent="0.25">
      <c r="A300" s="25">
        <f t="shared" si="45"/>
        <v>34</v>
      </c>
      <c r="B300" s="23">
        <f t="shared" si="46"/>
        <v>44563</v>
      </c>
      <c r="C300" s="24">
        <v>10</v>
      </c>
      <c r="D300" s="54" t="str">
        <f t="shared" si="38"/>
        <v>ASET</v>
      </c>
      <c r="E300" s="178"/>
      <c r="F300" s="179"/>
      <c r="G300" s="177"/>
      <c r="H300" s="177"/>
      <c r="I300" s="169">
        <f t="shared" si="39"/>
        <v>0</v>
      </c>
      <c r="J300" s="149" t="str" cm="1">
        <f t="array" ref="J300">IF(ISERROR(INDEX('Non Compliance input'!$H$5:$H$156,MATCH(1,(A300='Non Compliance input'!$A$5:$A$156)*(F300&gt;='Non Compliance input'!$D$5:$D$156)*(E300&lt;'Non Compliance input'!$E$5:$E$156)*('Non Compliance input'!$H$5:$H$156="Yes"),0))
),"","Yes")</f>
        <v/>
      </c>
      <c r="K300" s="149">
        <f t="shared" si="40"/>
        <v>0</v>
      </c>
      <c r="L300" s="162">
        <f t="shared" si="41"/>
        <v>0</v>
      </c>
      <c r="M300" s="162" t="str" cm="1">
        <f t="array" ref="M300">IF(ISERROR(INDEX('Non Compliance input'!$I$5:$I$156,MATCH(1,(A300='Non Compliance input'!$A$5:$A$156)*(E300&gt;='Non Compliance input'!$D$5:$D$156)*(F300&lt;='Non Compliance input'!$E$5:$E$156)*('Non Compliance input'!$I$5:$I$156="Yes"),0))
),"","Yes")</f>
        <v/>
      </c>
      <c r="N300" s="149" t="str">
        <f>IF(VLOOKUP($A300,HourEndingOutage!$B$3:$F$746,5,0)="Outage","Outage","")</f>
        <v/>
      </c>
      <c r="O300" s="18">
        <f t="shared" si="42"/>
        <v>0</v>
      </c>
      <c r="P300" s="18" t="str">
        <f t="shared" si="43"/>
        <v/>
      </c>
      <c r="Q300" s="18">
        <f t="shared" si="44"/>
        <v>0</v>
      </c>
      <c r="R300" s="118"/>
    </row>
    <row r="301" spans="1:18" x14ac:dyDescent="0.25">
      <c r="A301" s="25">
        <f t="shared" si="45"/>
        <v>34</v>
      </c>
      <c r="B301" s="23">
        <f t="shared" si="46"/>
        <v>44563</v>
      </c>
      <c r="C301" s="24">
        <v>10</v>
      </c>
      <c r="D301" s="54" t="str">
        <f t="shared" si="38"/>
        <v>ASET</v>
      </c>
      <c r="E301" s="178"/>
      <c r="F301" s="179"/>
      <c r="G301" s="177"/>
      <c r="H301" s="177"/>
      <c r="I301" s="169">
        <f t="shared" si="39"/>
        <v>0</v>
      </c>
      <c r="J301" s="149" t="str" cm="1">
        <f t="array" ref="J301">IF(ISERROR(INDEX('Non Compliance input'!$H$5:$H$156,MATCH(1,(A301='Non Compliance input'!$A$5:$A$156)*(F301&gt;='Non Compliance input'!$D$5:$D$156)*(E301&lt;'Non Compliance input'!$E$5:$E$156)*('Non Compliance input'!$H$5:$H$156="Yes"),0))
),"","Yes")</f>
        <v/>
      </c>
      <c r="K301" s="149">
        <f t="shared" si="40"/>
        <v>0</v>
      </c>
      <c r="L301" s="162">
        <f t="shared" si="41"/>
        <v>0</v>
      </c>
      <c r="M301" s="162" t="str" cm="1">
        <f t="array" ref="M301">IF(ISERROR(INDEX('Non Compliance input'!$I$5:$I$156,MATCH(1,(A301='Non Compliance input'!$A$5:$A$156)*(E301&gt;='Non Compliance input'!$D$5:$D$156)*(F301&lt;='Non Compliance input'!$E$5:$E$156)*('Non Compliance input'!$I$5:$I$156="Yes"),0))
),"","Yes")</f>
        <v/>
      </c>
      <c r="N301" s="149" t="str">
        <f>IF(VLOOKUP($A301,HourEndingOutage!$B$3:$F$746,5,0)="Outage","Outage","")</f>
        <v/>
      </c>
      <c r="O301" s="18">
        <f t="shared" si="42"/>
        <v>0</v>
      </c>
      <c r="P301" s="18" t="str">
        <f t="shared" si="43"/>
        <v/>
      </c>
      <c r="Q301" s="18">
        <f t="shared" si="44"/>
        <v>0</v>
      </c>
      <c r="R301" s="118"/>
    </row>
    <row r="302" spans="1:18" x14ac:dyDescent="0.25">
      <c r="A302" s="25">
        <f t="shared" si="45"/>
        <v>34</v>
      </c>
      <c r="B302" s="23">
        <f t="shared" si="46"/>
        <v>44563</v>
      </c>
      <c r="C302" s="24">
        <v>10</v>
      </c>
      <c r="D302" s="54" t="str">
        <f t="shared" si="38"/>
        <v>ASET</v>
      </c>
      <c r="E302" s="178"/>
      <c r="F302" s="179"/>
      <c r="G302" s="177"/>
      <c r="H302" s="177"/>
      <c r="I302" s="169">
        <f t="shared" si="39"/>
        <v>0</v>
      </c>
      <c r="J302" s="149" t="str" cm="1">
        <f t="array" ref="J302">IF(ISERROR(INDEX('Non Compliance input'!$H$5:$H$156,MATCH(1,(A302='Non Compliance input'!$A$5:$A$156)*(F302&gt;='Non Compliance input'!$D$5:$D$156)*(E302&lt;'Non Compliance input'!$E$5:$E$156)*('Non Compliance input'!$H$5:$H$156="Yes"),0))
),"","Yes")</f>
        <v/>
      </c>
      <c r="K302" s="149">
        <f t="shared" si="40"/>
        <v>0</v>
      </c>
      <c r="L302" s="162">
        <f t="shared" si="41"/>
        <v>0</v>
      </c>
      <c r="M302" s="162" t="str" cm="1">
        <f t="array" ref="M302">IF(ISERROR(INDEX('Non Compliance input'!$I$5:$I$156,MATCH(1,(A302='Non Compliance input'!$A$5:$A$156)*(E302&gt;='Non Compliance input'!$D$5:$D$156)*(F302&lt;='Non Compliance input'!$E$5:$E$156)*('Non Compliance input'!$I$5:$I$156="Yes"),0))
),"","Yes")</f>
        <v/>
      </c>
      <c r="N302" s="149" t="str">
        <f>IF(VLOOKUP($A302,HourEndingOutage!$B$3:$F$746,5,0)="Outage","Outage","")</f>
        <v/>
      </c>
      <c r="O302" s="18">
        <f t="shared" si="42"/>
        <v>0</v>
      </c>
      <c r="P302" s="18" t="str">
        <f t="shared" si="43"/>
        <v/>
      </c>
      <c r="Q302" s="18">
        <f t="shared" si="44"/>
        <v>0</v>
      </c>
      <c r="R302" s="118"/>
    </row>
    <row r="303" spans="1:18" x14ac:dyDescent="0.25">
      <c r="A303" s="25">
        <f t="shared" si="45"/>
        <v>34</v>
      </c>
      <c r="B303" s="23">
        <f t="shared" si="46"/>
        <v>44563</v>
      </c>
      <c r="C303" s="24">
        <v>10</v>
      </c>
      <c r="D303" s="54" t="str">
        <f t="shared" si="38"/>
        <v>ASET</v>
      </c>
      <c r="E303" s="178"/>
      <c r="F303" s="179"/>
      <c r="G303" s="177"/>
      <c r="H303" s="177"/>
      <c r="I303" s="169">
        <f t="shared" si="39"/>
        <v>0</v>
      </c>
      <c r="J303" s="149" t="str" cm="1">
        <f t="array" ref="J303">IF(ISERROR(INDEX('Non Compliance input'!$H$5:$H$156,MATCH(1,(A303='Non Compliance input'!$A$5:$A$156)*(F303&gt;='Non Compliance input'!$D$5:$D$156)*(E303&lt;'Non Compliance input'!$E$5:$E$156)*('Non Compliance input'!$H$5:$H$156="Yes"),0))
),"","Yes")</f>
        <v/>
      </c>
      <c r="K303" s="149">
        <f t="shared" si="40"/>
        <v>0</v>
      </c>
      <c r="L303" s="162">
        <f t="shared" si="41"/>
        <v>0</v>
      </c>
      <c r="M303" s="162" t="str" cm="1">
        <f t="array" ref="M303">IF(ISERROR(INDEX('Non Compliance input'!$I$5:$I$156,MATCH(1,(A303='Non Compliance input'!$A$5:$A$156)*(E303&gt;='Non Compliance input'!$D$5:$D$156)*(F303&lt;='Non Compliance input'!$E$5:$E$156)*('Non Compliance input'!$I$5:$I$156="Yes"),0))
),"","Yes")</f>
        <v/>
      </c>
      <c r="N303" s="149" t="str">
        <f>IF(VLOOKUP($A303,HourEndingOutage!$B$3:$F$746,5,0)="Outage","Outage","")</f>
        <v/>
      </c>
      <c r="O303" s="18">
        <f t="shared" si="42"/>
        <v>0</v>
      </c>
      <c r="P303" s="18" t="str">
        <f t="shared" si="43"/>
        <v/>
      </c>
      <c r="Q303" s="18">
        <f t="shared" si="44"/>
        <v>0</v>
      </c>
      <c r="R303" s="118"/>
    </row>
    <row r="304" spans="1:18" x14ac:dyDescent="0.25">
      <c r="A304" s="25">
        <f t="shared" si="45"/>
        <v>34</v>
      </c>
      <c r="B304" s="23">
        <f t="shared" si="46"/>
        <v>44563</v>
      </c>
      <c r="C304" s="24">
        <v>10</v>
      </c>
      <c r="D304" s="54" t="str">
        <f t="shared" si="38"/>
        <v>ASET</v>
      </c>
      <c r="E304" s="178"/>
      <c r="F304" s="179"/>
      <c r="G304" s="177"/>
      <c r="H304" s="177"/>
      <c r="I304" s="169">
        <f t="shared" si="39"/>
        <v>0</v>
      </c>
      <c r="J304" s="149" t="str" cm="1">
        <f t="array" ref="J304">IF(ISERROR(INDEX('Non Compliance input'!$H$5:$H$156,MATCH(1,(A304='Non Compliance input'!$A$5:$A$156)*(F304&gt;='Non Compliance input'!$D$5:$D$156)*(E304&lt;'Non Compliance input'!$E$5:$E$156)*('Non Compliance input'!$H$5:$H$156="Yes"),0))
),"","Yes")</f>
        <v/>
      </c>
      <c r="K304" s="149">
        <f t="shared" si="40"/>
        <v>0</v>
      </c>
      <c r="L304" s="162">
        <f t="shared" si="41"/>
        <v>0</v>
      </c>
      <c r="M304" s="162" t="str" cm="1">
        <f t="array" ref="M304">IF(ISERROR(INDEX('Non Compliance input'!$I$5:$I$156,MATCH(1,(A304='Non Compliance input'!$A$5:$A$156)*(E304&gt;='Non Compliance input'!$D$5:$D$156)*(F304&lt;='Non Compliance input'!$E$5:$E$156)*('Non Compliance input'!$I$5:$I$156="Yes"),0))
),"","Yes")</f>
        <v/>
      </c>
      <c r="N304" s="149" t="str">
        <f>IF(VLOOKUP($A304,HourEndingOutage!$B$3:$F$746,5,0)="Outage","Outage","")</f>
        <v/>
      </c>
      <c r="O304" s="18">
        <f t="shared" si="42"/>
        <v>0</v>
      </c>
      <c r="P304" s="18" t="str">
        <f t="shared" si="43"/>
        <v/>
      </c>
      <c r="Q304" s="18">
        <f t="shared" si="44"/>
        <v>0</v>
      </c>
      <c r="R304" s="118"/>
    </row>
    <row r="305" spans="1:18" x14ac:dyDescent="0.25">
      <c r="A305" s="25">
        <f t="shared" si="45"/>
        <v>34</v>
      </c>
      <c r="B305" s="23">
        <f t="shared" si="46"/>
        <v>44563</v>
      </c>
      <c r="C305" s="24">
        <v>10</v>
      </c>
      <c r="D305" s="54" t="str">
        <f t="shared" si="38"/>
        <v>ASET</v>
      </c>
      <c r="E305" s="178"/>
      <c r="F305" s="179"/>
      <c r="G305" s="177"/>
      <c r="H305" s="177"/>
      <c r="I305" s="169">
        <f t="shared" si="39"/>
        <v>0</v>
      </c>
      <c r="J305" s="149" t="str" cm="1">
        <f t="array" ref="J305">IF(ISERROR(INDEX('Non Compliance input'!$H$5:$H$156,MATCH(1,(A305='Non Compliance input'!$A$5:$A$156)*(F305&gt;='Non Compliance input'!$D$5:$D$156)*(E305&lt;'Non Compliance input'!$E$5:$E$156)*('Non Compliance input'!$H$5:$H$156="Yes"),0))
),"","Yes")</f>
        <v/>
      </c>
      <c r="K305" s="149">
        <f t="shared" si="40"/>
        <v>0</v>
      </c>
      <c r="L305" s="162">
        <f t="shared" si="41"/>
        <v>0</v>
      </c>
      <c r="M305" s="162" t="str" cm="1">
        <f t="array" ref="M305">IF(ISERROR(INDEX('Non Compliance input'!$I$5:$I$156,MATCH(1,(A305='Non Compliance input'!$A$5:$A$156)*(E305&gt;='Non Compliance input'!$D$5:$D$156)*(F305&lt;='Non Compliance input'!$E$5:$E$156)*('Non Compliance input'!$I$5:$I$156="Yes"),0))
),"","Yes")</f>
        <v/>
      </c>
      <c r="N305" s="149" t="str">
        <f>IF(VLOOKUP($A305,HourEndingOutage!$B$3:$F$746,5,0)="Outage","Outage","")</f>
        <v/>
      </c>
      <c r="O305" s="18">
        <f t="shared" si="42"/>
        <v>0</v>
      </c>
      <c r="P305" s="18" t="str">
        <f t="shared" si="43"/>
        <v/>
      </c>
      <c r="Q305" s="18">
        <f t="shared" si="44"/>
        <v>0</v>
      </c>
      <c r="R305" s="118"/>
    </row>
    <row r="306" spans="1:18" x14ac:dyDescent="0.25">
      <c r="A306" s="25">
        <f t="shared" si="45"/>
        <v>34</v>
      </c>
      <c r="B306" s="23">
        <f t="shared" si="46"/>
        <v>44563</v>
      </c>
      <c r="C306" s="24">
        <v>10</v>
      </c>
      <c r="D306" s="54" t="str">
        <f t="shared" si="38"/>
        <v>ASET</v>
      </c>
      <c r="E306" s="178"/>
      <c r="F306" s="179"/>
      <c r="G306" s="177"/>
      <c r="H306" s="177"/>
      <c r="I306" s="169">
        <f t="shared" si="39"/>
        <v>0</v>
      </c>
      <c r="J306" s="149" t="str" cm="1">
        <f t="array" ref="J306">IF(ISERROR(INDEX('Non Compliance input'!$H$5:$H$156,MATCH(1,(A306='Non Compliance input'!$A$5:$A$156)*(F306&gt;='Non Compliance input'!$D$5:$D$156)*(E306&lt;'Non Compliance input'!$E$5:$E$156)*('Non Compliance input'!$H$5:$H$156="Yes"),0))
),"","Yes")</f>
        <v/>
      </c>
      <c r="K306" s="149">
        <f t="shared" si="40"/>
        <v>0</v>
      </c>
      <c r="L306" s="162">
        <f t="shared" si="41"/>
        <v>0</v>
      </c>
      <c r="M306" s="162" t="str" cm="1">
        <f t="array" ref="M306">IF(ISERROR(INDEX('Non Compliance input'!$I$5:$I$156,MATCH(1,(A306='Non Compliance input'!$A$5:$A$156)*(E306&gt;='Non Compliance input'!$D$5:$D$156)*(F306&lt;='Non Compliance input'!$E$5:$E$156)*('Non Compliance input'!$I$5:$I$156="Yes"),0))
),"","Yes")</f>
        <v/>
      </c>
      <c r="N306" s="149" t="str">
        <f>IF(VLOOKUP($A306,HourEndingOutage!$B$3:$F$746,5,0)="Outage","Outage","")</f>
        <v/>
      </c>
      <c r="O306" s="18">
        <f t="shared" si="42"/>
        <v>0</v>
      </c>
      <c r="P306" s="18" t="str">
        <f t="shared" si="43"/>
        <v/>
      </c>
      <c r="Q306" s="18">
        <f t="shared" si="44"/>
        <v>0</v>
      </c>
      <c r="R306" s="118"/>
    </row>
    <row r="307" spans="1:18" x14ac:dyDescent="0.25">
      <c r="A307" s="25">
        <f t="shared" si="45"/>
        <v>34</v>
      </c>
      <c r="B307" s="23">
        <f t="shared" si="46"/>
        <v>44563</v>
      </c>
      <c r="C307" s="24">
        <v>10</v>
      </c>
      <c r="D307" s="54" t="str">
        <f t="shared" si="38"/>
        <v>ASET</v>
      </c>
      <c r="E307" s="178"/>
      <c r="F307" s="179"/>
      <c r="G307" s="177"/>
      <c r="H307" s="177"/>
      <c r="I307" s="169">
        <f t="shared" si="39"/>
        <v>0</v>
      </c>
      <c r="J307" s="149" t="str" cm="1">
        <f t="array" ref="J307">IF(ISERROR(INDEX('Non Compliance input'!$H$5:$H$156,MATCH(1,(A307='Non Compliance input'!$A$5:$A$156)*(F307&gt;='Non Compliance input'!$D$5:$D$156)*(E307&lt;'Non Compliance input'!$E$5:$E$156)*('Non Compliance input'!$H$5:$H$156="Yes"),0))
),"","Yes")</f>
        <v/>
      </c>
      <c r="K307" s="149">
        <f t="shared" si="40"/>
        <v>0</v>
      </c>
      <c r="L307" s="162">
        <f t="shared" si="41"/>
        <v>0</v>
      </c>
      <c r="M307" s="162" t="str" cm="1">
        <f t="array" ref="M307">IF(ISERROR(INDEX('Non Compliance input'!$I$5:$I$156,MATCH(1,(A307='Non Compliance input'!$A$5:$A$156)*(E307&gt;='Non Compliance input'!$D$5:$D$156)*(F307&lt;='Non Compliance input'!$E$5:$E$156)*('Non Compliance input'!$I$5:$I$156="Yes"),0))
),"","Yes")</f>
        <v/>
      </c>
      <c r="N307" s="149" t="str">
        <f>IF(VLOOKUP($A307,HourEndingOutage!$B$3:$F$746,5,0)="Outage","Outage","")</f>
        <v/>
      </c>
      <c r="O307" s="18">
        <f t="shared" si="42"/>
        <v>0</v>
      </c>
      <c r="P307" s="18" t="str">
        <f t="shared" si="43"/>
        <v/>
      </c>
      <c r="Q307" s="18">
        <f t="shared" si="44"/>
        <v>0</v>
      </c>
      <c r="R307" s="118"/>
    </row>
    <row r="308" spans="1:18" x14ac:dyDescent="0.25">
      <c r="A308" s="25">
        <f t="shared" si="45"/>
        <v>34</v>
      </c>
      <c r="B308" s="23">
        <f t="shared" si="46"/>
        <v>44563</v>
      </c>
      <c r="C308" s="24">
        <v>10</v>
      </c>
      <c r="D308" s="54" t="str">
        <f t="shared" si="38"/>
        <v>ASET</v>
      </c>
      <c r="E308" s="178"/>
      <c r="F308" s="179"/>
      <c r="G308" s="177"/>
      <c r="H308" s="177"/>
      <c r="I308" s="169">
        <f t="shared" si="39"/>
        <v>0</v>
      </c>
      <c r="J308" s="149" t="str" cm="1">
        <f t="array" ref="J308">IF(ISERROR(INDEX('Non Compliance input'!$H$5:$H$156,MATCH(1,(A308='Non Compliance input'!$A$5:$A$156)*(F308&gt;='Non Compliance input'!$D$5:$D$156)*(E308&lt;'Non Compliance input'!$E$5:$E$156)*('Non Compliance input'!$H$5:$H$156="Yes"),0))
),"","Yes")</f>
        <v/>
      </c>
      <c r="K308" s="149">
        <f t="shared" si="40"/>
        <v>0</v>
      </c>
      <c r="L308" s="162">
        <f t="shared" si="41"/>
        <v>0</v>
      </c>
      <c r="M308" s="162" t="str" cm="1">
        <f t="array" ref="M308">IF(ISERROR(INDEX('Non Compliance input'!$I$5:$I$156,MATCH(1,(A308='Non Compliance input'!$A$5:$A$156)*(E308&gt;='Non Compliance input'!$D$5:$D$156)*(F308&lt;='Non Compliance input'!$E$5:$E$156)*('Non Compliance input'!$I$5:$I$156="Yes"),0))
),"","Yes")</f>
        <v/>
      </c>
      <c r="N308" s="149" t="str">
        <f>IF(VLOOKUP($A308,HourEndingOutage!$B$3:$F$746,5,0)="Outage","Outage","")</f>
        <v/>
      </c>
      <c r="O308" s="18">
        <f t="shared" si="42"/>
        <v>0</v>
      </c>
      <c r="P308" s="18" t="str">
        <f t="shared" si="43"/>
        <v/>
      </c>
      <c r="Q308" s="18">
        <f t="shared" si="44"/>
        <v>0</v>
      </c>
      <c r="R308" s="118"/>
    </row>
    <row r="309" spans="1:18" x14ac:dyDescent="0.25">
      <c r="A309" s="25">
        <f t="shared" si="45"/>
        <v>35</v>
      </c>
      <c r="B309" s="23">
        <f t="shared" si="46"/>
        <v>44563</v>
      </c>
      <c r="C309" s="24">
        <v>11</v>
      </c>
      <c r="D309" s="54" t="str">
        <f t="shared" si="38"/>
        <v>ASET</v>
      </c>
      <c r="E309" s="178"/>
      <c r="F309" s="179"/>
      <c r="G309" s="177"/>
      <c r="H309" s="177"/>
      <c r="I309" s="169">
        <f t="shared" si="39"/>
        <v>0</v>
      </c>
      <c r="J309" s="149" t="str" cm="1">
        <f t="array" ref="J309">IF(ISERROR(INDEX('Non Compliance input'!$H$5:$H$156,MATCH(1,(A309='Non Compliance input'!$A$5:$A$156)*(F309&gt;='Non Compliance input'!$D$5:$D$156)*(E309&lt;'Non Compliance input'!$E$5:$E$156)*('Non Compliance input'!$H$5:$H$156="Yes"),0))
),"","Yes")</f>
        <v/>
      </c>
      <c r="K309" s="149">
        <f t="shared" si="40"/>
        <v>0</v>
      </c>
      <c r="L309" s="162">
        <f t="shared" si="41"/>
        <v>0</v>
      </c>
      <c r="M309" s="162" t="str" cm="1">
        <f t="array" ref="M309">IF(ISERROR(INDEX('Non Compliance input'!$I$5:$I$156,MATCH(1,(A309='Non Compliance input'!$A$5:$A$156)*(E309&gt;='Non Compliance input'!$D$5:$D$156)*(F309&lt;='Non Compliance input'!$E$5:$E$156)*('Non Compliance input'!$I$5:$I$156="Yes"),0))
),"","Yes")</f>
        <v/>
      </c>
      <c r="N309" s="149" t="str">
        <f>IF(VLOOKUP($A309,HourEndingOutage!$B$3:$F$746,5,0)="Outage","Outage","")</f>
        <v/>
      </c>
      <c r="O309" s="18">
        <f t="shared" si="42"/>
        <v>0</v>
      </c>
      <c r="P309" s="18" t="str">
        <f t="shared" si="43"/>
        <v/>
      </c>
      <c r="Q309" s="18">
        <f t="shared" si="44"/>
        <v>0</v>
      </c>
      <c r="R309" s="118"/>
    </row>
    <row r="310" spans="1:18" x14ac:dyDescent="0.25">
      <c r="A310" s="25">
        <f t="shared" si="45"/>
        <v>35</v>
      </c>
      <c r="B310" s="23">
        <f t="shared" si="46"/>
        <v>44563</v>
      </c>
      <c r="C310" s="24">
        <v>11</v>
      </c>
      <c r="D310" s="54" t="str">
        <f t="shared" si="38"/>
        <v>ASET</v>
      </c>
      <c r="E310" s="178"/>
      <c r="F310" s="179"/>
      <c r="G310" s="177"/>
      <c r="H310" s="177"/>
      <c r="I310" s="169">
        <f t="shared" si="39"/>
        <v>0</v>
      </c>
      <c r="J310" s="149" t="str" cm="1">
        <f t="array" ref="J310">IF(ISERROR(INDEX('Non Compliance input'!$H$5:$H$156,MATCH(1,(A310='Non Compliance input'!$A$5:$A$156)*(F310&gt;='Non Compliance input'!$D$5:$D$156)*(E310&lt;'Non Compliance input'!$E$5:$E$156)*('Non Compliance input'!$H$5:$H$156="Yes"),0))
),"","Yes")</f>
        <v/>
      </c>
      <c r="K310" s="149">
        <f t="shared" si="40"/>
        <v>0</v>
      </c>
      <c r="L310" s="162">
        <f t="shared" si="41"/>
        <v>0</v>
      </c>
      <c r="M310" s="162" t="str" cm="1">
        <f t="array" ref="M310">IF(ISERROR(INDEX('Non Compliance input'!$I$5:$I$156,MATCH(1,(A310='Non Compliance input'!$A$5:$A$156)*(E310&gt;='Non Compliance input'!$D$5:$D$156)*(F310&lt;='Non Compliance input'!$E$5:$E$156)*('Non Compliance input'!$I$5:$I$156="Yes"),0))
),"","Yes")</f>
        <v/>
      </c>
      <c r="N310" s="149" t="str">
        <f>IF(VLOOKUP($A310,HourEndingOutage!$B$3:$F$746,5,0)="Outage","Outage","")</f>
        <v/>
      </c>
      <c r="O310" s="18">
        <f t="shared" si="42"/>
        <v>0</v>
      </c>
      <c r="P310" s="18" t="str">
        <f t="shared" si="43"/>
        <v/>
      </c>
      <c r="Q310" s="18">
        <f t="shared" si="44"/>
        <v>0</v>
      </c>
      <c r="R310" s="118"/>
    </row>
    <row r="311" spans="1:18" x14ac:dyDescent="0.25">
      <c r="A311" s="25">
        <f t="shared" si="45"/>
        <v>35</v>
      </c>
      <c r="B311" s="23">
        <f t="shared" si="46"/>
        <v>44563</v>
      </c>
      <c r="C311" s="24">
        <v>11</v>
      </c>
      <c r="D311" s="54" t="str">
        <f t="shared" si="38"/>
        <v>ASET</v>
      </c>
      <c r="E311" s="178"/>
      <c r="F311" s="179"/>
      <c r="G311" s="177"/>
      <c r="H311" s="177"/>
      <c r="I311" s="169">
        <f t="shared" si="39"/>
        <v>0</v>
      </c>
      <c r="J311" s="149" t="str" cm="1">
        <f t="array" ref="J311">IF(ISERROR(INDEX('Non Compliance input'!$H$5:$H$156,MATCH(1,(A311='Non Compliance input'!$A$5:$A$156)*(F311&gt;='Non Compliance input'!$D$5:$D$156)*(E311&lt;'Non Compliance input'!$E$5:$E$156)*('Non Compliance input'!$H$5:$H$156="Yes"),0))
),"","Yes")</f>
        <v/>
      </c>
      <c r="K311" s="149">
        <f t="shared" si="40"/>
        <v>0</v>
      </c>
      <c r="L311" s="162">
        <f t="shared" si="41"/>
        <v>0</v>
      </c>
      <c r="M311" s="162" t="str" cm="1">
        <f t="array" ref="M311">IF(ISERROR(INDEX('Non Compliance input'!$I$5:$I$156,MATCH(1,(A311='Non Compliance input'!$A$5:$A$156)*(E311&gt;='Non Compliance input'!$D$5:$D$156)*(F311&lt;='Non Compliance input'!$E$5:$E$156)*('Non Compliance input'!$I$5:$I$156="Yes"),0))
),"","Yes")</f>
        <v/>
      </c>
      <c r="N311" s="149" t="str">
        <f>IF(VLOOKUP($A311,HourEndingOutage!$B$3:$F$746,5,0)="Outage","Outage","")</f>
        <v/>
      </c>
      <c r="O311" s="18">
        <f t="shared" si="42"/>
        <v>0</v>
      </c>
      <c r="P311" s="18" t="str">
        <f t="shared" si="43"/>
        <v/>
      </c>
      <c r="Q311" s="18">
        <f t="shared" si="44"/>
        <v>0</v>
      </c>
      <c r="R311" s="118"/>
    </row>
    <row r="312" spans="1:18" x14ac:dyDescent="0.25">
      <c r="A312" s="25">
        <f t="shared" si="45"/>
        <v>35</v>
      </c>
      <c r="B312" s="23">
        <f t="shared" si="46"/>
        <v>44563</v>
      </c>
      <c r="C312" s="24">
        <v>11</v>
      </c>
      <c r="D312" s="54" t="str">
        <f t="shared" si="38"/>
        <v>ASET</v>
      </c>
      <c r="E312" s="178"/>
      <c r="F312" s="179"/>
      <c r="G312" s="177"/>
      <c r="H312" s="177"/>
      <c r="I312" s="169">
        <f t="shared" si="39"/>
        <v>0</v>
      </c>
      <c r="J312" s="149" t="str" cm="1">
        <f t="array" ref="J312">IF(ISERROR(INDEX('Non Compliance input'!$H$5:$H$156,MATCH(1,(A312='Non Compliance input'!$A$5:$A$156)*(F312&gt;='Non Compliance input'!$D$5:$D$156)*(E312&lt;'Non Compliance input'!$E$5:$E$156)*('Non Compliance input'!$H$5:$H$156="Yes"),0))
),"","Yes")</f>
        <v/>
      </c>
      <c r="K312" s="149">
        <f t="shared" si="40"/>
        <v>0</v>
      </c>
      <c r="L312" s="162">
        <f t="shared" si="41"/>
        <v>0</v>
      </c>
      <c r="M312" s="162" t="str" cm="1">
        <f t="array" ref="M312">IF(ISERROR(INDEX('Non Compliance input'!$I$5:$I$156,MATCH(1,(A312='Non Compliance input'!$A$5:$A$156)*(E312&gt;='Non Compliance input'!$D$5:$D$156)*(F312&lt;='Non Compliance input'!$E$5:$E$156)*('Non Compliance input'!$I$5:$I$156="Yes"),0))
),"","Yes")</f>
        <v/>
      </c>
      <c r="N312" s="149" t="str">
        <f>IF(VLOOKUP($A312,HourEndingOutage!$B$3:$F$746,5,0)="Outage","Outage","")</f>
        <v/>
      </c>
      <c r="O312" s="18">
        <f t="shared" si="42"/>
        <v>0</v>
      </c>
      <c r="P312" s="18" t="str">
        <f t="shared" si="43"/>
        <v/>
      </c>
      <c r="Q312" s="18">
        <f t="shared" si="44"/>
        <v>0</v>
      </c>
      <c r="R312" s="118"/>
    </row>
    <row r="313" spans="1:18" x14ac:dyDescent="0.25">
      <c r="A313" s="25">
        <f t="shared" si="45"/>
        <v>35</v>
      </c>
      <c r="B313" s="23">
        <f t="shared" si="46"/>
        <v>44563</v>
      </c>
      <c r="C313" s="24">
        <v>11</v>
      </c>
      <c r="D313" s="54" t="str">
        <f t="shared" si="38"/>
        <v>ASET</v>
      </c>
      <c r="E313" s="178"/>
      <c r="F313" s="179"/>
      <c r="G313" s="177"/>
      <c r="H313" s="177"/>
      <c r="I313" s="169">
        <f t="shared" si="39"/>
        <v>0</v>
      </c>
      <c r="J313" s="149" t="str" cm="1">
        <f t="array" ref="J313">IF(ISERROR(INDEX('Non Compliance input'!$H$5:$H$156,MATCH(1,(A313='Non Compliance input'!$A$5:$A$156)*(F313&gt;='Non Compliance input'!$D$5:$D$156)*(E313&lt;'Non Compliance input'!$E$5:$E$156)*('Non Compliance input'!$H$5:$H$156="Yes"),0))
),"","Yes")</f>
        <v/>
      </c>
      <c r="K313" s="149">
        <f t="shared" si="40"/>
        <v>0</v>
      </c>
      <c r="L313" s="162">
        <f t="shared" si="41"/>
        <v>0</v>
      </c>
      <c r="M313" s="162" t="str" cm="1">
        <f t="array" ref="M313">IF(ISERROR(INDEX('Non Compliance input'!$I$5:$I$156,MATCH(1,(A313='Non Compliance input'!$A$5:$A$156)*(E313&gt;='Non Compliance input'!$D$5:$D$156)*(F313&lt;='Non Compliance input'!$E$5:$E$156)*('Non Compliance input'!$I$5:$I$156="Yes"),0))
),"","Yes")</f>
        <v/>
      </c>
      <c r="N313" s="149" t="str">
        <f>IF(VLOOKUP($A313,HourEndingOutage!$B$3:$F$746,5,0)="Outage","Outage","")</f>
        <v/>
      </c>
      <c r="O313" s="18">
        <f t="shared" si="42"/>
        <v>0</v>
      </c>
      <c r="P313" s="18" t="str">
        <f t="shared" si="43"/>
        <v/>
      </c>
      <c r="Q313" s="18">
        <f t="shared" si="44"/>
        <v>0</v>
      </c>
      <c r="R313" s="118"/>
    </row>
    <row r="314" spans="1:18" x14ac:dyDescent="0.25">
      <c r="A314" s="25">
        <f t="shared" si="45"/>
        <v>35</v>
      </c>
      <c r="B314" s="23">
        <f t="shared" si="46"/>
        <v>44563</v>
      </c>
      <c r="C314" s="24">
        <v>11</v>
      </c>
      <c r="D314" s="54" t="str">
        <f t="shared" si="38"/>
        <v>ASET</v>
      </c>
      <c r="E314" s="178"/>
      <c r="F314" s="179"/>
      <c r="G314" s="177"/>
      <c r="H314" s="177"/>
      <c r="I314" s="169">
        <f t="shared" si="39"/>
        <v>0</v>
      </c>
      <c r="J314" s="149" t="str" cm="1">
        <f t="array" ref="J314">IF(ISERROR(INDEX('Non Compliance input'!$H$5:$H$156,MATCH(1,(A314='Non Compliance input'!$A$5:$A$156)*(F314&gt;='Non Compliance input'!$D$5:$D$156)*(E314&lt;'Non Compliance input'!$E$5:$E$156)*('Non Compliance input'!$H$5:$H$156="Yes"),0))
),"","Yes")</f>
        <v/>
      </c>
      <c r="K314" s="149">
        <f t="shared" si="40"/>
        <v>0</v>
      </c>
      <c r="L314" s="162">
        <f t="shared" si="41"/>
        <v>0</v>
      </c>
      <c r="M314" s="162" t="str" cm="1">
        <f t="array" ref="M314">IF(ISERROR(INDEX('Non Compliance input'!$I$5:$I$156,MATCH(1,(A314='Non Compliance input'!$A$5:$A$156)*(E314&gt;='Non Compliance input'!$D$5:$D$156)*(F314&lt;='Non Compliance input'!$E$5:$E$156)*('Non Compliance input'!$I$5:$I$156="Yes"),0))
),"","Yes")</f>
        <v/>
      </c>
      <c r="N314" s="149" t="str">
        <f>IF(VLOOKUP($A314,HourEndingOutage!$B$3:$F$746,5,0)="Outage","Outage","")</f>
        <v/>
      </c>
      <c r="O314" s="18">
        <f t="shared" si="42"/>
        <v>0</v>
      </c>
      <c r="P314" s="18" t="str">
        <f t="shared" si="43"/>
        <v/>
      </c>
      <c r="Q314" s="18">
        <f t="shared" si="44"/>
        <v>0</v>
      </c>
      <c r="R314" s="118"/>
    </row>
    <row r="315" spans="1:18" x14ac:dyDescent="0.25">
      <c r="A315" s="25">
        <f t="shared" si="45"/>
        <v>35</v>
      </c>
      <c r="B315" s="23">
        <f t="shared" si="46"/>
        <v>44563</v>
      </c>
      <c r="C315" s="24">
        <v>11</v>
      </c>
      <c r="D315" s="54" t="str">
        <f t="shared" si="38"/>
        <v>ASET</v>
      </c>
      <c r="E315" s="178"/>
      <c r="F315" s="179"/>
      <c r="G315" s="177"/>
      <c r="H315" s="177"/>
      <c r="I315" s="169">
        <f t="shared" si="39"/>
        <v>0</v>
      </c>
      <c r="J315" s="149" t="str" cm="1">
        <f t="array" ref="J315">IF(ISERROR(INDEX('Non Compliance input'!$H$5:$H$156,MATCH(1,(A315='Non Compliance input'!$A$5:$A$156)*(F315&gt;='Non Compliance input'!$D$5:$D$156)*(E315&lt;'Non Compliance input'!$E$5:$E$156)*('Non Compliance input'!$H$5:$H$156="Yes"),0))
),"","Yes")</f>
        <v/>
      </c>
      <c r="K315" s="149">
        <f t="shared" si="40"/>
        <v>0</v>
      </c>
      <c r="L315" s="162">
        <f t="shared" si="41"/>
        <v>0</v>
      </c>
      <c r="M315" s="162" t="str" cm="1">
        <f t="array" ref="M315">IF(ISERROR(INDEX('Non Compliance input'!$I$5:$I$156,MATCH(1,(A315='Non Compliance input'!$A$5:$A$156)*(E315&gt;='Non Compliance input'!$D$5:$D$156)*(F315&lt;='Non Compliance input'!$E$5:$E$156)*('Non Compliance input'!$I$5:$I$156="Yes"),0))
),"","Yes")</f>
        <v/>
      </c>
      <c r="N315" s="149" t="str">
        <f>IF(VLOOKUP($A315,HourEndingOutage!$B$3:$F$746,5,0)="Outage","Outage","")</f>
        <v/>
      </c>
      <c r="O315" s="18">
        <f t="shared" si="42"/>
        <v>0</v>
      </c>
      <c r="P315" s="18" t="str">
        <f t="shared" si="43"/>
        <v/>
      </c>
      <c r="Q315" s="18">
        <f t="shared" si="44"/>
        <v>0</v>
      </c>
      <c r="R315" s="118"/>
    </row>
    <row r="316" spans="1:18" x14ac:dyDescent="0.25">
      <c r="A316" s="25">
        <f t="shared" si="45"/>
        <v>35</v>
      </c>
      <c r="B316" s="23">
        <f t="shared" si="46"/>
        <v>44563</v>
      </c>
      <c r="C316" s="24">
        <v>11</v>
      </c>
      <c r="D316" s="54" t="str">
        <f t="shared" si="38"/>
        <v>ASET</v>
      </c>
      <c r="E316" s="178"/>
      <c r="F316" s="179"/>
      <c r="G316" s="177"/>
      <c r="H316" s="177"/>
      <c r="I316" s="169">
        <f t="shared" si="39"/>
        <v>0</v>
      </c>
      <c r="J316" s="149" t="str" cm="1">
        <f t="array" ref="J316">IF(ISERROR(INDEX('Non Compliance input'!$H$5:$H$156,MATCH(1,(A316='Non Compliance input'!$A$5:$A$156)*(F316&gt;='Non Compliance input'!$D$5:$D$156)*(E316&lt;'Non Compliance input'!$E$5:$E$156)*('Non Compliance input'!$H$5:$H$156="Yes"),0))
),"","Yes")</f>
        <v/>
      </c>
      <c r="K316" s="149">
        <f t="shared" si="40"/>
        <v>0</v>
      </c>
      <c r="L316" s="162">
        <f t="shared" si="41"/>
        <v>0</v>
      </c>
      <c r="M316" s="162" t="str" cm="1">
        <f t="array" ref="M316">IF(ISERROR(INDEX('Non Compliance input'!$I$5:$I$156,MATCH(1,(A316='Non Compliance input'!$A$5:$A$156)*(E316&gt;='Non Compliance input'!$D$5:$D$156)*(F316&lt;='Non Compliance input'!$E$5:$E$156)*('Non Compliance input'!$I$5:$I$156="Yes"),0))
),"","Yes")</f>
        <v/>
      </c>
      <c r="N316" s="149" t="str">
        <f>IF(VLOOKUP($A316,HourEndingOutage!$B$3:$F$746,5,0)="Outage","Outage","")</f>
        <v/>
      </c>
      <c r="O316" s="18">
        <f t="shared" si="42"/>
        <v>0</v>
      </c>
      <c r="P316" s="18" t="str">
        <f t="shared" si="43"/>
        <v/>
      </c>
      <c r="Q316" s="18">
        <f t="shared" si="44"/>
        <v>0</v>
      </c>
      <c r="R316" s="118"/>
    </row>
    <row r="317" spans="1:18" x14ac:dyDescent="0.25">
      <c r="A317" s="25">
        <f t="shared" si="45"/>
        <v>35</v>
      </c>
      <c r="B317" s="23">
        <f t="shared" si="46"/>
        <v>44563</v>
      </c>
      <c r="C317" s="24">
        <v>11</v>
      </c>
      <c r="D317" s="54" t="str">
        <f t="shared" si="38"/>
        <v>ASET</v>
      </c>
      <c r="E317" s="178"/>
      <c r="F317" s="179"/>
      <c r="G317" s="177"/>
      <c r="H317" s="177"/>
      <c r="I317" s="169">
        <f t="shared" si="39"/>
        <v>0</v>
      </c>
      <c r="J317" s="149" t="str" cm="1">
        <f t="array" ref="J317">IF(ISERROR(INDEX('Non Compliance input'!$H$5:$H$156,MATCH(1,(A317='Non Compliance input'!$A$5:$A$156)*(F317&gt;='Non Compliance input'!$D$5:$D$156)*(E317&lt;'Non Compliance input'!$E$5:$E$156)*('Non Compliance input'!$H$5:$H$156="Yes"),0))
),"","Yes")</f>
        <v/>
      </c>
      <c r="K317" s="149">
        <f t="shared" si="40"/>
        <v>0</v>
      </c>
      <c r="L317" s="162">
        <f t="shared" si="41"/>
        <v>0</v>
      </c>
      <c r="M317" s="162" t="str" cm="1">
        <f t="array" ref="M317">IF(ISERROR(INDEX('Non Compliance input'!$I$5:$I$156,MATCH(1,(A317='Non Compliance input'!$A$5:$A$156)*(E317&gt;='Non Compliance input'!$D$5:$D$156)*(F317&lt;='Non Compliance input'!$E$5:$E$156)*('Non Compliance input'!$I$5:$I$156="Yes"),0))
),"","Yes")</f>
        <v/>
      </c>
      <c r="N317" s="149" t="str">
        <f>IF(VLOOKUP($A317,HourEndingOutage!$B$3:$F$746,5,0)="Outage","Outage","")</f>
        <v/>
      </c>
      <c r="O317" s="18">
        <f t="shared" si="42"/>
        <v>0</v>
      </c>
      <c r="P317" s="18" t="str">
        <f t="shared" si="43"/>
        <v/>
      </c>
      <c r="Q317" s="18">
        <f t="shared" si="44"/>
        <v>0</v>
      </c>
      <c r="R317" s="118"/>
    </row>
    <row r="318" spans="1:18" x14ac:dyDescent="0.25">
      <c r="A318" s="25">
        <f t="shared" si="45"/>
        <v>36</v>
      </c>
      <c r="B318" s="23">
        <f t="shared" si="46"/>
        <v>44563</v>
      </c>
      <c r="C318" s="24">
        <v>12</v>
      </c>
      <c r="D318" s="54" t="str">
        <f t="shared" si="38"/>
        <v>ASET</v>
      </c>
      <c r="E318" s="178"/>
      <c r="F318" s="179"/>
      <c r="G318" s="177"/>
      <c r="H318" s="177"/>
      <c r="I318" s="169">
        <f t="shared" si="39"/>
        <v>0</v>
      </c>
      <c r="J318" s="149" t="str" cm="1">
        <f t="array" ref="J318">IF(ISERROR(INDEX('Non Compliance input'!$H$5:$H$156,MATCH(1,(A318='Non Compliance input'!$A$5:$A$156)*(F318&gt;='Non Compliance input'!$D$5:$D$156)*(E318&lt;'Non Compliance input'!$E$5:$E$156)*('Non Compliance input'!$H$5:$H$156="Yes"),0))
),"","Yes")</f>
        <v/>
      </c>
      <c r="K318" s="149">
        <f t="shared" si="40"/>
        <v>0</v>
      </c>
      <c r="L318" s="162">
        <f t="shared" si="41"/>
        <v>0</v>
      </c>
      <c r="M318" s="162" t="str" cm="1">
        <f t="array" ref="M318">IF(ISERROR(INDEX('Non Compliance input'!$I$5:$I$156,MATCH(1,(A318='Non Compliance input'!$A$5:$A$156)*(E318&gt;='Non Compliance input'!$D$5:$D$156)*(F318&lt;='Non Compliance input'!$E$5:$E$156)*('Non Compliance input'!$I$5:$I$156="Yes"),0))
),"","Yes")</f>
        <v/>
      </c>
      <c r="N318" s="149" t="str">
        <f>IF(VLOOKUP($A318,HourEndingOutage!$B$3:$F$746,5,0)="Outage","Outage","")</f>
        <v/>
      </c>
      <c r="O318" s="18">
        <f t="shared" si="42"/>
        <v>0</v>
      </c>
      <c r="P318" s="18" t="str">
        <f t="shared" si="43"/>
        <v/>
      </c>
      <c r="Q318" s="18">
        <f t="shared" si="44"/>
        <v>0</v>
      </c>
      <c r="R318" s="118"/>
    </row>
    <row r="319" spans="1:18" x14ac:dyDescent="0.25">
      <c r="A319" s="25">
        <f t="shared" si="45"/>
        <v>36</v>
      </c>
      <c r="B319" s="23">
        <f t="shared" si="46"/>
        <v>44563</v>
      </c>
      <c r="C319" s="24">
        <v>12</v>
      </c>
      <c r="D319" s="54" t="str">
        <f t="shared" si="38"/>
        <v>ASET</v>
      </c>
      <c r="E319" s="178"/>
      <c r="F319" s="179"/>
      <c r="G319" s="177"/>
      <c r="H319" s="177"/>
      <c r="I319" s="169">
        <f t="shared" si="39"/>
        <v>0</v>
      </c>
      <c r="J319" s="149" t="str" cm="1">
        <f t="array" ref="J319">IF(ISERROR(INDEX('Non Compliance input'!$H$5:$H$156,MATCH(1,(A319='Non Compliance input'!$A$5:$A$156)*(F319&gt;='Non Compliance input'!$D$5:$D$156)*(E319&lt;'Non Compliance input'!$E$5:$E$156)*('Non Compliance input'!$H$5:$H$156="Yes"),0))
),"","Yes")</f>
        <v/>
      </c>
      <c r="K319" s="149">
        <f t="shared" si="40"/>
        <v>0</v>
      </c>
      <c r="L319" s="162">
        <f t="shared" si="41"/>
        <v>0</v>
      </c>
      <c r="M319" s="162" t="str" cm="1">
        <f t="array" ref="M319">IF(ISERROR(INDEX('Non Compliance input'!$I$5:$I$156,MATCH(1,(A319='Non Compliance input'!$A$5:$A$156)*(E319&gt;='Non Compliance input'!$D$5:$D$156)*(F319&lt;='Non Compliance input'!$E$5:$E$156)*('Non Compliance input'!$I$5:$I$156="Yes"),0))
),"","Yes")</f>
        <v/>
      </c>
      <c r="N319" s="149" t="str">
        <f>IF(VLOOKUP($A319,HourEndingOutage!$B$3:$F$746,5,0)="Outage","Outage","")</f>
        <v/>
      </c>
      <c r="O319" s="18">
        <f t="shared" si="42"/>
        <v>0</v>
      </c>
      <c r="P319" s="18" t="str">
        <f t="shared" si="43"/>
        <v/>
      </c>
      <c r="Q319" s="18">
        <f t="shared" si="44"/>
        <v>0</v>
      </c>
      <c r="R319" s="118"/>
    </row>
    <row r="320" spans="1:18" x14ac:dyDescent="0.25">
      <c r="A320" s="25">
        <f t="shared" si="45"/>
        <v>36</v>
      </c>
      <c r="B320" s="23">
        <f t="shared" si="46"/>
        <v>44563</v>
      </c>
      <c r="C320" s="24">
        <v>12</v>
      </c>
      <c r="D320" s="54" t="str">
        <f t="shared" si="38"/>
        <v>ASET</v>
      </c>
      <c r="E320" s="178"/>
      <c r="F320" s="179"/>
      <c r="G320" s="177"/>
      <c r="H320" s="177"/>
      <c r="I320" s="169">
        <f t="shared" si="39"/>
        <v>0</v>
      </c>
      <c r="J320" s="149" t="str" cm="1">
        <f t="array" ref="J320">IF(ISERROR(INDEX('Non Compliance input'!$H$5:$H$156,MATCH(1,(A320='Non Compliance input'!$A$5:$A$156)*(F320&gt;='Non Compliance input'!$D$5:$D$156)*(E320&lt;'Non Compliance input'!$E$5:$E$156)*('Non Compliance input'!$H$5:$H$156="Yes"),0))
),"","Yes")</f>
        <v/>
      </c>
      <c r="K320" s="149">
        <f t="shared" si="40"/>
        <v>0</v>
      </c>
      <c r="L320" s="162">
        <f t="shared" si="41"/>
        <v>0</v>
      </c>
      <c r="M320" s="162" t="str" cm="1">
        <f t="array" ref="M320">IF(ISERROR(INDEX('Non Compliance input'!$I$5:$I$156,MATCH(1,(A320='Non Compliance input'!$A$5:$A$156)*(E320&gt;='Non Compliance input'!$D$5:$D$156)*(F320&lt;='Non Compliance input'!$E$5:$E$156)*('Non Compliance input'!$I$5:$I$156="Yes"),0))
),"","Yes")</f>
        <v/>
      </c>
      <c r="N320" s="149" t="str">
        <f>IF(VLOOKUP($A320,HourEndingOutage!$B$3:$F$746,5,0)="Outage","Outage","")</f>
        <v/>
      </c>
      <c r="O320" s="18">
        <f t="shared" si="42"/>
        <v>0</v>
      </c>
      <c r="P320" s="18" t="str">
        <f t="shared" si="43"/>
        <v/>
      </c>
      <c r="Q320" s="18">
        <f t="shared" si="44"/>
        <v>0</v>
      </c>
      <c r="R320" s="118"/>
    </row>
    <row r="321" spans="1:18" x14ac:dyDescent="0.25">
      <c r="A321" s="25">
        <f t="shared" si="45"/>
        <v>36</v>
      </c>
      <c r="B321" s="23">
        <f t="shared" si="46"/>
        <v>44563</v>
      </c>
      <c r="C321" s="24">
        <v>12</v>
      </c>
      <c r="D321" s="54" t="str">
        <f t="shared" si="38"/>
        <v>ASET</v>
      </c>
      <c r="E321" s="178"/>
      <c r="F321" s="179"/>
      <c r="G321" s="177"/>
      <c r="H321" s="177"/>
      <c r="I321" s="169">
        <f t="shared" si="39"/>
        <v>0</v>
      </c>
      <c r="J321" s="149" t="str" cm="1">
        <f t="array" ref="J321">IF(ISERROR(INDEX('Non Compliance input'!$H$5:$H$156,MATCH(1,(A321='Non Compliance input'!$A$5:$A$156)*(F321&gt;='Non Compliance input'!$D$5:$D$156)*(E321&lt;'Non Compliance input'!$E$5:$E$156)*('Non Compliance input'!$H$5:$H$156="Yes"),0))
),"","Yes")</f>
        <v/>
      </c>
      <c r="K321" s="149">
        <f t="shared" si="40"/>
        <v>0</v>
      </c>
      <c r="L321" s="162">
        <f t="shared" si="41"/>
        <v>0</v>
      </c>
      <c r="M321" s="162" t="str" cm="1">
        <f t="array" ref="M321">IF(ISERROR(INDEX('Non Compliance input'!$I$5:$I$156,MATCH(1,(A321='Non Compliance input'!$A$5:$A$156)*(E321&gt;='Non Compliance input'!$D$5:$D$156)*(F321&lt;='Non Compliance input'!$E$5:$E$156)*('Non Compliance input'!$I$5:$I$156="Yes"),0))
),"","Yes")</f>
        <v/>
      </c>
      <c r="N321" s="149" t="str">
        <f>IF(VLOOKUP($A321,HourEndingOutage!$B$3:$F$746,5,0)="Outage","Outage","")</f>
        <v/>
      </c>
      <c r="O321" s="18">
        <f t="shared" si="42"/>
        <v>0</v>
      </c>
      <c r="P321" s="18" t="str">
        <f t="shared" si="43"/>
        <v/>
      </c>
      <c r="Q321" s="18">
        <f t="shared" si="44"/>
        <v>0</v>
      </c>
      <c r="R321" s="118"/>
    </row>
    <row r="322" spans="1:18" x14ac:dyDescent="0.25">
      <c r="A322" s="25">
        <f t="shared" si="45"/>
        <v>36</v>
      </c>
      <c r="B322" s="23">
        <f t="shared" si="46"/>
        <v>44563</v>
      </c>
      <c r="C322" s="24">
        <v>12</v>
      </c>
      <c r="D322" s="54" t="str">
        <f t="shared" si="38"/>
        <v>ASET</v>
      </c>
      <c r="E322" s="178"/>
      <c r="F322" s="179"/>
      <c r="G322" s="177"/>
      <c r="H322" s="177"/>
      <c r="I322" s="169">
        <f t="shared" si="39"/>
        <v>0</v>
      </c>
      <c r="J322" s="149" t="str" cm="1">
        <f t="array" ref="J322">IF(ISERROR(INDEX('Non Compliance input'!$H$5:$H$156,MATCH(1,(A322='Non Compliance input'!$A$5:$A$156)*(F322&gt;='Non Compliance input'!$D$5:$D$156)*(E322&lt;'Non Compliance input'!$E$5:$E$156)*('Non Compliance input'!$H$5:$H$156="Yes"),0))
),"","Yes")</f>
        <v/>
      </c>
      <c r="K322" s="149">
        <f t="shared" si="40"/>
        <v>0</v>
      </c>
      <c r="L322" s="162">
        <f t="shared" si="41"/>
        <v>0</v>
      </c>
      <c r="M322" s="162" t="str" cm="1">
        <f t="array" ref="M322">IF(ISERROR(INDEX('Non Compliance input'!$I$5:$I$156,MATCH(1,(A322='Non Compliance input'!$A$5:$A$156)*(E322&gt;='Non Compliance input'!$D$5:$D$156)*(F322&lt;='Non Compliance input'!$E$5:$E$156)*('Non Compliance input'!$I$5:$I$156="Yes"),0))
),"","Yes")</f>
        <v/>
      </c>
      <c r="N322" s="149" t="str">
        <f>IF(VLOOKUP($A322,HourEndingOutage!$B$3:$F$746,5,0)="Outage","Outage","")</f>
        <v/>
      </c>
      <c r="O322" s="18">
        <f t="shared" si="42"/>
        <v>0</v>
      </c>
      <c r="P322" s="18" t="str">
        <f t="shared" si="43"/>
        <v/>
      </c>
      <c r="Q322" s="18">
        <f t="shared" si="44"/>
        <v>0</v>
      </c>
      <c r="R322" s="118"/>
    </row>
    <row r="323" spans="1:18" x14ac:dyDescent="0.25">
      <c r="A323" s="25">
        <f t="shared" si="45"/>
        <v>36</v>
      </c>
      <c r="B323" s="23">
        <f t="shared" si="46"/>
        <v>44563</v>
      </c>
      <c r="C323" s="24">
        <v>12</v>
      </c>
      <c r="D323" s="54" t="str">
        <f t="shared" ref="D323:D386" si="47">Unit</f>
        <v>ASET</v>
      </c>
      <c r="E323" s="178"/>
      <c r="F323" s="179"/>
      <c r="G323" s="177"/>
      <c r="H323" s="177"/>
      <c r="I323" s="169">
        <f t="shared" ref="I323:I386" si="48">IF(AND(LEN(E323)&gt;2,LEN(F323)&gt;2)=TRUE,(ROUND((F323-E323)*1440,0)),0)</f>
        <v>0</v>
      </c>
      <c r="J323" s="149" t="str" cm="1">
        <f t="array" ref="J323">IF(ISERROR(INDEX('Non Compliance input'!$H$5:$H$156,MATCH(1,(A323='Non Compliance input'!$A$5:$A$156)*(F323&gt;='Non Compliance input'!$D$5:$D$156)*(E323&lt;'Non Compliance input'!$E$5:$E$156)*('Non Compliance input'!$H$5:$H$156="Yes"),0))
),"","Yes")</f>
        <v/>
      </c>
      <c r="K323" s="149">
        <f t="shared" ref="K323:K386" si="49">IF(J323="Yes",0,MIN(H323,G323,IF(H323="",0,Contract_Volume)))</f>
        <v>0</v>
      </c>
      <c r="L323" s="162">
        <f t="shared" ref="L323:L386" si="50">IF(J323="Yes",0,(MIN(H323,G323)*(I323/60)))</f>
        <v>0</v>
      </c>
      <c r="M323" s="162" t="str" cm="1">
        <f t="array" ref="M323">IF(ISERROR(INDEX('Non Compliance input'!$I$5:$I$156,MATCH(1,(A323='Non Compliance input'!$A$5:$A$156)*(E323&gt;='Non Compliance input'!$D$5:$D$156)*(F323&lt;='Non Compliance input'!$E$5:$E$156)*('Non Compliance input'!$I$5:$I$156="Yes"),0))
),"","Yes")</f>
        <v/>
      </c>
      <c r="N323" s="149" t="str">
        <f>IF(VLOOKUP($A323,HourEndingOutage!$B$3:$F$746,5,0)="Outage","Outage","")</f>
        <v/>
      </c>
      <c r="O323" s="18">
        <f t="shared" ref="O323:O386" si="51">IF(OR(M323="Yes",N323="Outage"),0,(K323*(I323/60))*Arming)</f>
        <v>0</v>
      </c>
      <c r="P323" s="18" t="str">
        <f t="shared" ref="P323:P386" si="52">IF(ISERROR(VLOOKUP($A323,FTShour,1,0)),"","Yes")</f>
        <v/>
      </c>
      <c r="Q323" s="18">
        <f t="shared" si="44"/>
        <v>0</v>
      </c>
      <c r="R323" s="118"/>
    </row>
    <row r="324" spans="1:18" x14ac:dyDescent="0.25">
      <c r="A324" s="25">
        <f t="shared" si="45"/>
        <v>36</v>
      </c>
      <c r="B324" s="23">
        <f t="shared" si="46"/>
        <v>44563</v>
      </c>
      <c r="C324" s="24">
        <v>12</v>
      </c>
      <c r="D324" s="54" t="str">
        <f t="shared" si="47"/>
        <v>ASET</v>
      </c>
      <c r="E324" s="178"/>
      <c r="F324" s="179"/>
      <c r="G324" s="177"/>
      <c r="H324" s="177"/>
      <c r="I324" s="169">
        <f t="shared" si="48"/>
        <v>0</v>
      </c>
      <c r="J324" s="149" t="str" cm="1">
        <f t="array" ref="J324">IF(ISERROR(INDEX('Non Compliance input'!$H$5:$H$156,MATCH(1,(A324='Non Compliance input'!$A$5:$A$156)*(F324&gt;='Non Compliance input'!$D$5:$D$156)*(E324&lt;'Non Compliance input'!$E$5:$E$156)*('Non Compliance input'!$H$5:$H$156="Yes"),0))
),"","Yes")</f>
        <v/>
      </c>
      <c r="K324" s="149">
        <f t="shared" si="49"/>
        <v>0</v>
      </c>
      <c r="L324" s="162">
        <f t="shared" si="50"/>
        <v>0</v>
      </c>
      <c r="M324" s="162" t="str" cm="1">
        <f t="array" ref="M324">IF(ISERROR(INDEX('Non Compliance input'!$I$5:$I$156,MATCH(1,(A324='Non Compliance input'!$A$5:$A$156)*(E324&gt;='Non Compliance input'!$D$5:$D$156)*(F324&lt;='Non Compliance input'!$E$5:$E$156)*('Non Compliance input'!$I$5:$I$156="Yes"),0))
),"","Yes")</f>
        <v/>
      </c>
      <c r="N324" s="149" t="str">
        <f>IF(VLOOKUP($A324,HourEndingOutage!$B$3:$F$746,5,0)="Outage","Outage","")</f>
        <v/>
      </c>
      <c r="O324" s="18">
        <f t="shared" si="51"/>
        <v>0</v>
      </c>
      <c r="P324" s="18" t="str">
        <f t="shared" si="52"/>
        <v/>
      </c>
      <c r="Q324" s="18">
        <f t="shared" ref="Q324:Q387" si="53">IF(P324="Yes",-O324,0)</f>
        <v>0</v>
      </c>
      <c r="R324" s="118"/>
    </row>
    <row r="325" spans="1:18" x14ac:dyDescent="0.25">
      <c r="A325" s="25">
        <f t="shared" si="45"/>
        <v>36</v>
      </c>
      <c r="B325" s="23">
        <f t="shared" si="46"/>
        <v>44563</v>
      </c>
      <c r="C325" s="24">
        <v>12</v>
      </c>
      <c r="D325" s="54" t="str">
        <f t="shared" si="47"/>
        <v>ASET</v>
      </c>
      <c r="E325" s="178"/>
      <c r="F325" s="179"/>
      <c r="G325" s="177"/>
      <c r="H325" s="177"/>
      <c r="I325" s="169">
        <f t="shared" si="48"/>
        <v>0</v>
      </c>
      <c r="J325" s="149" t="str" cm="1">
        <f t="array" ref="J325">IF(ISERROR(INDEX('Non Compliance input'!$H$5:$H$156,MATCH(1,(A325='Non Compliance input'!$A$5:$A$156)*(F325&gt;='Non Compliance input'!$D$5:$D$156)*(E325&lt;'Non Compliance input'!$E$5:$E$156)*('Non Compliance input'!$H$5:$H$156="Yes"),0))
),"","Yes")</f>
        <v/>
      </c>
      <c r="K325" s="149">
        <f t="shared" si="49"/>
        <v>0</v>
      </c>
      <c r="L325" s="162">
        <f t="shared" si="50"/>
        <v>0</v>
      </c>
      <c r="M325" s="162" t="str" cm="1">
        <f t="array" ref="M325">IF(ISERROR(INDEX('Non Compliance input'!$I$5:$I$156,MATCH(1,(A325='Non Compliance input'!$A$5:$A$156)*(E325&gt;='Non Compliance input'!$D$5:$D$156)*(F325&lt;='Non Compliance input'!$E$5:$E$156)*('Non Compliance input'!$I$5:$I$156="Yes"),0))
),"","Yes")</f>
        <v/>
      </c>
      <c r="N325" s="149" t="str">
        <f>IF(VLOOKUP($A325,HourEndingOutage!$B$3:$F$746,5,0)="Outage","Outage","")</f>
        <v/>
      </c>
      <c r="O325" s="18">
        <f t="shared" si="51"/>
        <v>0</v>
      </c>
      <c r="P325" s="18" t="str">
        <f t="shared" si="52"/>
        <v/>
      </c>
      <c r="Q325" s="18">
        <f t="shared" si="53"/>
        <v>0</v>
      </c>
      <c r="R325" s="118"/>
    </row>
    <row r="326" spans="1:18" x14ac:dyDescent="0.25">
      <c r="A326" s="25">
        <f t="shared" si="45"/>
        <v>36</v>
      </c>
      <c r="B326" s="23">
        <f t="shared" si="46"/>
        <v>44563</v>
      </c>
      <c r="C326" s="24">
        <v>12</v>
      </c>
      <c r="D326" s="54" t="str">
        <f t="shared" si="47"/>
        <v>ASET</v>
      </c>
      <c r="E326" s="178"/>
      <c r="F326" s="179"/>
      <c r="G326" s="177"/>
      <c r="H326" s="177"/>
      <c r="I326" s="169">
        <f t="shared" si="48"/>
        <v>0</v>
      </c>
      <c r="J326" s="149" t="str" cm="1">
        <f t="array" ref="J326">IF(ISERROR(INDEX('Non Compliance input'!$H$5:$H$156,MATCH(1,(A326='Non Compliance input'!$A$5:$A$156)*(F326&gt;='Non Compliance input'!$D$5:$D$156)*(E326&lt;'Non Compliance input'!$E$5:$E$156)*('Non Compliance input'!$H$5:$H$156="Yes"),0))
),"","Yes")</f>
        <v/>
      </c>
      <c r="K326" s="149">
        <f t="shared" si="49"/>
        <v>0</v>
      </c>
      <c r="L326" s="162">
        <f t="shared" si="50"/>
        <v>0</v>
      </c>
      <c r="M326" s="162" t="str" cm="1">
        <f t="array" ref="M326">IF(ISERROR(INDEX('Non Compliance input'!$I$5:$I$156,MATCH(1,(A326='Non Compliance input'!$A$5:$A$156)*(E326&gt;='Non Compliance input'!$D$5:$D$156)*(F326&lt;='Non Compliance input'!$E$5:$E$156)*('Non Compliance input'!$I$5:$I$156="Yes"),0))
),"","Yes")</f>
        <v/>
      </c>
      <c r="N326" s="149" t="str">
        <f>IF(VLOOKUP($A326,HourEndingOutage!$B$3:$F$746,5,0)="Outage","Outage","")</f>
        <v/>
      </c>
      <c r="O326" s="18">
        <f t="shared" si="51"/>
        <v>0</v>
      </c>
      <c r="P326" s="18" t="str">
        <f t="shared" si="52"/>
        <v/>
      </c>
      <c r="Q326" s="18">
        <f t="shared" si="53"/>
        <v>0</v>
      </c>
      <c r="R326" s="118"/>
    </row>
    <row r="327" spans="1:18" x14ac:dyDescent="0.25">
      <c r="A327" s="25">
        <f t="shared" si="45"/>
        <v>37</v>
      </c>
      <c r="B327" s="23">
        <f t="shared" si="46"/>
        <v>44563</v>
      </c>
      <c r="C327" s="24">
        <v>13</v>
      </c>
      <c r="D327" s="54" t="str">
        <f t="shared" si="47"/>
        <v>ASET</v>
      </c>
      <c r="E327" s="178"/>
      <c r="F327" s="179"/>
      <c r="G327" s="177"/>
      <c r="H327" s="177"/>
      <c r="I327" s="169">
        <f t="shared" si="48"/>
        <v>0</v>
      </c>
      <c r="J327" s="149" t="str" cm="1">
        <f t="array" ref="J327">IF(ISERROR(INDEX('Non Compliance input'!$H$5:$H$156,MATCH(1,(A327='Non Compliance input'!$A$5:$A$156)*(F327&gt;='Non Compliance input'!$D$5:$D$156)*(E327&lt;'Non Compliance input'!$E$5:$E$156)*('Non Compliance input'!$H$5:$H$156="Yes"),0))
),"","Yes")</f>
        <v/>
      </c>
      <c r="K327" s="149">
        <f t="shared" si="49"/>
        <v>0</v>
      </c>
      <c r="L327" s="162">
        <f t="shared" si="50"/>
        <v>0</v>
      </c>
      <c r="M327" s="162" t="str" cm="1">
        <f t="array" ref="M327">IF(ISERROR(INDEX('Non Compliance input'!$I$5:$I$156,MATCH(1,(A327='Non Compliance input'!$A$5:$A$156)*(E327&gt;='Non Compliance input'!$D$5:$D$156)*(F327&lt;='Non Compliance input'!$E$5:$E$156)*('Non Compliance input'!$I$5:$I$156="Yes"),0))
),"","Yes")</f>
        <v/>
      </c>
      <c r="N327" s="149" t="str">
        <f>IF(VLOOKUP($A327,HourEndingOutage!$B$3:$F$746,5,0)="Outage","Outage","")</f>
        <v/>
      </c>
      <c r="O327" s="18">
        <f t="shared" si="51"/>
        <v>0</v>
      </c>
      <c r="P327" s="18" t="str">
        <f t="shared" si="52"/>
        <v/>
      </c>
      <c r="Q327" s="18">
        <f t="shared" si="53"/>
        <v>0</v>
      </c>
      <c r="R327" s="118"/>
    </row>
    <row r="328" spans="1:18" x14ac:dyDescent="0.25">
      <c r="A328" s="25">
        <f t="shared" si="45"/>
        <v>37</v>
      </c>
      <c r="B328" s="23">
        <f t="shared" si="46"/>
        <v>44563</v>
      </c>
      <c r="C328" s="24">
        <v>13</v>
      </c>
      <c r="D328" s="54" t="str">
        <f t="shared" si="47"/>
        <v>ASET</v>
      </c>
      <c r="E328" s="178"/>
      <c r="F328" s="179"/>
      <c r="G328" s="177"/>
      <c r="H328" s="177"/>
      <c r="I328" s="169">
        <f t="shared" si="48"/>
        <v>0</v>
      </c>
      <c r="J328" s="149" t="str" cm="1">
        <f t="array" ref="J328">IF(ISERROR(INDEX('Non Compliance input'!$H$5:$H$156,MATCH(1,(A328='Non Compliance input'!$A$5:$A$156)*(F328&gt;='Non Compliance input'!$D$5:$D$156)*(E328&lt;'Non Compliance input'!$E$5:$E$156)*('Non Compliance input'!$H$5:$H$156="Yes"),0))
),"","Yes")</f>
        <v/>
      </c>
      <c r="K328" s="149">
        <f t="shared" si="49"/>
        <v>0</v>
      </c>
      <c r="L328" s="162">
        <f t="shared" si="50"/>
        <v>0</v>
      </c>
      <c r="M328" s="162" t="str" cm="1">
        <f t="array" ref="M328">IF(ISERROR(INDEX('Non Compliance input'!$I$5:$I$156,MATCH(1,(A328='Non Compliance input'!$A$5:$A$156)*(E328&gt;='Non Compliance input'!$D$5:$D$156)*(F328&lt;='Non Compliance input'!$E$5:$E$156)*('Non Compliance input'!$I$5:$I$156="Yes"),0))
),"","Yes")</f>
        <v/>
      </c>
      <c r="N328" s="149" t="str">
        <f>IF(VLOOKUP($A328,HourEndingOutage!$B$3:$F$746,5,0)="Outage","Outage","")</f>
        <v/>
      </c>
      <c r="O328" s="18">
        <f t="shared" si="51"/>
        <v>0</v>
      </c>
      <c r="P328" s="18" t="str">
        <f t="shared" si="52"/>
        <v/>
      </c>
      <c r="Q328" s="18">
        <f t="shared" si="53"/>
        <v>0</v>
      </c>
      <c r="R328" s="118"/>
    </row>
    <row r="329" spans="1:18" x14ac:dyDescent="0.25">
      <c r="A329" s="25">
        <f t="shared" si="45"/>
        <v>37</v>
      </c>
      <c r="B329" s="23">
        <f t="shared" si="46"/>
        <v>44563</v>
      </c>
      <c r="C329" s="24">
        <v>13</v>
      </c>
      <c r="D329" s="54" t="str">
        <f t="shared" si="47"/>
        <v>ASET</v>
      </c>
      <c r="E329" s="178"/>
      <c r="F329" s="179"/>
      <c r="G329" s="177"/>
      <c r="H329" s="177"/>
      <c r="I329" s="169">
        <f t="shared" si="48"/>
        <v>0</v>
      </c>
      <c r="J329" s="149" t="str" cm="1">
        <f t="array" ref="J329">IF(ISERROR(INDEX('Non Compliance input'!$H$5:$H$156,MATCH(1,(A329='Non Compliance input'!$A$5:$A$156)*(F329&gt;='Non Compliance input'!$D$5:$D$156)*(E329&lt;'Non Compliance input'!$E$5:$E$156)*('Non Compliance input'!$H$5:$H$156="Yes"),0))
),"","Yes")</f>
        <v/>
      </c>
      <c r="K329" s="149">
        <f t="shared" si="49"/>
        <v>0</v>
      </c>
      <c r="L329" s="162">
        <f t="shared" si="50"/>
        <v>0</v>
      </c>
      <c r="M329" s="162" t="str" cm="1">
        <f t="array" ref="M329">IF(ISERROR(INDEX('Non Compliance input'!$I$5:$I$156,MATCH(1,(A329='Non Compliance input'!$A$5:$A$156)*(E329&gt;='Non Compliance input'!$D$5:$D$156)*(F329&lt;='Non Compliance input'!$E$5:$E$156)*('Non Compliance input'!$I$5:$I$156="Yes"),0))
),"","Yes")</f>
        <v/>
      </c>
      <c r="N329" s="149" t="str">
        <f>IF(VLOOKUP($A329,HourEndingOutage!$B$3:$F$746,5,0)="Outage","Outage","")</f>
        <v/>
      </c>
      <c r="O329" s="18">
        <f t="shared" si="51"/>
        <v>0</v>
      </c>
      <c r="P329" s="18" t="str">
        <f t="shared" si="52"/>
        <v/>
      </c>
      <c r="Q329" s="18">
        <f t="shared" si="53"/>
        <v>0</v>
      </c>
      <c r="R329" s="118"/>
    </row>
    <row r="330" spans="1:18" x14ac:dyDescent="0.25">
      <c r="A330" s="25">
        <f t="shared" si="45"/>
        <v>37</v>
      </c>
      <c r="B330" s="23">
        <f t="shared" si="46"/>
        <v>44563</v>
      </c>
      <c r="C330" s="24">
        <v>13</v>
      </c>
      <c r="D330" s="54" t="str">
        <f t="shared" si="47"/>
        <v>ASET</v>
      </c>
      <c r="E330" s="178"/>
      <c r="F330" s="179"/>
      <c r="G330" s="177"/>
      <c r="H330" s="177"/>
      <c r="I330" s="169">
        <f t="shared" si="48"/>
        <v>0</v>
      </c>
      <c r="J330" s="149" t="str" cm="1">
        <f t="array" ref="J330">IF(ISERROR(INDEX('Non Compliance input'!$H$5:$H$156,MATCH(1,(A330='Non Compliance input'!$A$5:$A$156)*(F330&gt;='Non Compliance input'!$D$5:$D$156)*(E330&lt;'Non Compliance input'!$E$5:$E$156)*('Non Compliance input'!$H$5:$H$156="Yes"),0))
),"","Yes")</f>
        <v/>
      </c>
      <c r="K330" s="149">
        <f t="shared" si="49"/>
        <v>0</v>
      </c>
      <c r="L330" s="162">
        <f t="shared" si="50"/>
        <v>0</v>
      </c>
      <c r="M330" s="162" t="str" cm="1">
        <f t="array" ref="M330">IF(ISERROR(INDEX('Non Compliance input'!$I$5:$I$156,MATCH(1,(A330='Non Compliance input'!$A$5:$A$156)*(E330&gt;='Non Compliance input'!$D$5:$D$156)*(F330&lt;='Non Compliance input'!$E$5:$E$156)*('Non Compliance input'!$I$5:$I$156="Yes"),0))
),"","Yes")</f>
        <v/>
      </c>
      <c r="N330" s="149" t="str">
        <f>IF(VLOOKUP($A330,HourEndingOutage!$B$3:$F$746,5,0)="Outage","Outage","")</f>
        <v/>
      </c>
      <c r="O330" s="18">
        <f t="shared" si="51"/>
        <v>0</v>
      </c>
      <c r="P330" s="18" t="str">
        <f t="shared" si="52"/>
        <v/>
      </c>
      <c r="Q330" s="18">
        <f t="shared" si="53"/>
        <v>0</v>
      </c>
      <c r="R330" s="118"/>
    </row>
    <row r="331" spans="1:18" x14ac:dyDescent="0.25">
      <c r="A331" s="25">
        <f t="shared" si="45"/>
        <v>37</v>
      </c>
      <c r="B331" s="23">
        <f t="shared" si="46"/>
        <v>44563</v>
      </c>
      <c r="C331" s="24">
        <v>13</v>
      </c>
      <c r="D331" s="54" t="str">
        <f t="shared" si="47"/>
        <v>ASET</v>
      </c>
      <c r="E331" s="178"/>
      <c r="F331" s="179"/>
      <c r="G331" s="177"/>
      <c r="H331" s="177"/>
      <c r="I331" s="169">
        <f t="shared" si="48"/>
        <v>0</v>
      </c>
      <c r="J331" s="149" t="str" cm="1">
        <f t="array" ref="J331">IF(ISERROR(INDEX('Non Compliance input'!$H$5:$H$156,MATCH(1,(A331='Non Compliance input'!$A$5:$A$156)*(F331&gt;='Non Compliance input'!$D$5:$D$156)*(E331&lt;'Non Compliance input'!$E$5:$E$156)*('Non Compliance input'!$H$5:$H$156="Yes"),0))
),"","Yes")</f>
        <v/>
      </c>
      <c r="K331" s="149">
        <f t="shared" si="49"/>
        <v>0</v>
      </c>
      <c r="L331" s="162">
        <f t="shared" si="50"/>
        <v>0</v>
      </c>
      <c r="M331" s="162" t="str" cm="1">
        <f t="array" ref="M331">IF(ISERROR(INDEX('Non Compliance input'!$I$5:$I$156,MATCH(1,(A331='Non Compliance input'!$A$5:$A$156)*(E331&gt;='Non Compliance input'!$D$5:$D$156)*(F331&lt;='Non Compliance input'!$E$5:$E$156)*('Non Compliance input'!$I$5:$I$156="Yes"),0))
),"","Yes")</f>
        <v/>
      </c>
      <c r="N331" s="149" t="str">
        <f>IF(VLOOKUP($A331,HourEndingOutage!$B$3:$F$746,5,0)="Outage","Outage","")</f>
        <v/>
      </c>
      <c r="O331" s="18">
        <f t="shared" si="51"/>
        <v>0</v>
      </c>
      <c r="P331" s="18" t="str">
        <f t="shared" si="52"/>
        <v/>
      </c>
      <c r="Q331" s="18">
        <f t="shared" si="53"/>
        <v>0</v>
      </c>
      <c r="R331" s="118"/>
    </row>
    <row r="332" spans="1:18" x14ac:dyDescent="0.25">
      <c r="A332" s="25">
        <f t="shared" si="45"/>
        <v>37</v>
      </c>
      <c r="B332" s="23">
        <f t="shared" si="46"/>
        <v>44563</v>
      </c>
      <c r="C332" s="24">
        <v>13</v>
      </c>
      <c r="D332" s="54" t="str">
        <f t="shared" si="47"/>
        <v>ASET</v>
      </c>
      <c r="E332" s="178"/>
      <c r="F332" s="179"/>
      <c r="G332" s="177"/>
      <c r="H332" s="177"/>
      <c r="I332" s="169">
        <f t="shared" si="48"/>
        <v>0</v>
      </c>
      <c r="J332" s="149" t="str" cm="1">
        <f t="array" ref="J332">IF(ISERROR(INDEX('Non Compliance input'!$H$5:$H$156,MATCH(1,(A332='Non Compliance input'!$A$5:$A$156)*(F332&gt;='Non Compliance input'!$D$5:$D$156)*(E332&lt;'Non Compliance input'!$E$5:$E$156)*('Non Compliance input'!$H$5:$H$156="Yes"),0))
),"","Yes")</f>
        <v/>
      </c>
      <c r="K332" s="149">
        <f t="shared" si="49"/>
        <v>0</v>
      </c>
      <c r="L332" s="162">
        <f t="shared" si="50"/>
        <v>0</v>
      </c>
      <c r="M332" s="162" t="str" cm="1">
        <f t="array" ref="M332">IF(ISERROR(INDEX('Non Compliance input'!$I$5:$I$156,MATCH(1,(A332='Non Compliance input'!$A$5:$A$156)*(E332&gt;='Non Compliance input'!$D$5:$D$156)*(F332&lt;='Non Compliance input'!$E$5:$E$156)*('Non Compliance input'!$I$5:$I$156="Yes"),0))
),"","Yes")</f>
        <v/>
      </c>
      <c r="N332" s="149" t="str">
        <f>IF(VLOOKUP($A332,HourEndingOutage!$B$3:$F$746,5,0)="Outage","Outage","")</f>
        <v/>
      </c>
      <c r="O332" s="18">
        <f t="shared" si="51"/>
        <v>0</v>
      </c>
      <c r="P332" s="18" t="str">
        <f t="shared" si="52"/>
        <v/>
      </c>
      <c r="Q332" s="18">
        <f t="shared" si="53"/>
        <v>0</v>
      </c>
      <c r="R332" s="118"/>
    </row>
    <row r="333" spans="1:18" x14ac:dyDescent="0.25">
      <c r="A333" s="25">
        <f t="shared" si="45"/>
        <v>37</v>
      </c>
      <c r="B333" s="23">
        <f t="shared" si="46"/>
        <v>44563</v>
      </c>
      <c r="C333" s="24">
        <v>13</v>
      </c>
      <c r="D333" s="54" t="str">
        <f t="shared" si="47"/>
        <v>ASET</v>
      </c>
      <c r="E333" s="178"/>
      <c r="F333" s="179"/>
      <c r="G333" s="177"/>
      <c r="H333" s="177"/>
      <c r="I333" s="169">
        <f t="shared" si="48"/>
        <v>0</v>
      </c>
      <c r="J333" s="149" t="str" cm="1">
        <f t="array" ref="J333">IF(ISERROR(INDEX('Non Compliance input'!$H$5:$H$156,MATCH(1,(A333='Non Compliance input'!$A$5:$A$156)*(F333&gt;='Non Compliance input'!$D$5:$D$156)*(E333&lt;'Non Compliance input'!$E$5:$E$156)*('Non Compliance input'!$H$5:$H$156="Yes"),0))
),"","Yes")</f>
        <v/>
      </c>
      <c r="K333" s="149">
        <f t="shared" si="49"/>
        <v>0</v>
      </c>
      <c r="L333" s="162">
        <f t="shared" si="50"/>
        <v>0</v>
      </c>
      <c r="M333" s="162" t="str" cm="1">
        <f t="array" ref="M333">IF(ISERROR(INDEX('Non Compliance input'!$I$5:$I$156,MATCH(1,(A333='Non Compliance input'!$A$5:$A$156)*(E333&gt;='Non Compliance input'!$D$5:$D$156)*(F333&lt;='Non Compliance input'!$E$5:$E$156)*('Non Compliance input'!$I$5:$I$156="Yes"),0))
),"","Yes")</f>
        <v/>
      </c>
      <c r="N333" s="149" t="str">
        <f>IF(VLOOKUP($A333,HourEndingOutage!$B$3:$F$746,5,0)="Outage","Outage","")</f>
        <v/>
      </c>
      <c r="O333" s="18">
        <f t="shared" si="51"/>
        <v>0</v>
      </c>
      <c r="P333" s="18" t="str">
        <f t="shared" si="52"/>
        <v/>
      </c>
      <c r="Q333" s="18">
        <f t="shared" si="53"/>
        <v>0</v>
      </c>
      <c r="R333" s="118"/>
    </row>
    <row r="334" spans="1:18" x14ac:dyDescent="0.25">
      <c r="A334" s="25">
        <f t="shared" si="45"/>
        <v>37</v>
      </c>
      <c r="B334" s="23">
        <f t="shared" si="46"/>
        <v>44563</v>
      </c>
      <c r="C334" s="24">
        <v>13</v>
      </c>
      <c r="D334" s="54" t="str">
        <f t="shared" si="47"/>
        <v>ASET</v>
      </c>
      <c r="E334" s="178"/>
      <c r="F334" s="179"/>
      <c r="G334" s="177"/>
      <c r="H334" s="177"/>
      <c r="I334" s="169">
        <f t="shared" si="48"/>
        <v>0</v>
      </c>
      <c r="J334" s="149" t="str" cm="1">
        <f t="array" ref="J334">IF(ISERROR(INDEX('Non Compliance input'!$H$5:$H$156,MATCH(1,(A334='Non Compliance input'!$A$5:$A$156)*(F334&gt;='Non Compliance input'!$D$5:$D$156)*(E334&lt;'Non Compliance input'!$E$5:$E$156)*('Non Compliance input'!$H$5:$H$156="Yes"),0))
),"","Yes")</f>
        <v/>
      </c>
      <c r="K334" s="149">
        <f t="shared" si="49"/>
        <v>0</v>
      </c>
      <c r="L334" s="162">
        <f t="shared" si="50"/>
        <v>0</v>
      </c>
      <c r="M334" s="162" t="str" cm="1">
        <f t="array" ref="M334">IF(ISERROR(INDEX('Non Compliance input'!$I$5:$I$156,MATCH(1,(A334='Non Compliance input'!$A$5:$A$156)*(E334&gt;='Non Compliance input'!$D$5:$D$156)*(F334&lt;='Non Compliance input'!$E$5:$E$156)*('Non Compliance input'!$I$5:$I$156="Yes"),0))
),"","Yes")</f>
        <v/>
      </c>
      <c r="N334" s="149" t="str">
        <f>IF(VLOOKUP($A334,HourEndingOutage!$B$3:$F$746,5,0)="Outage","Outage","")</f>
        <v/>
      </c>
      <c r="O334" s="18">
        <f t="shared" si="51"/>
        <v>0</v>
      </c>
      <c r="P334" s="18" t="str">
        <f t="shared" si="52"/>
        <v/>
      </c>
      <c r="Q334" s="18">
        <f t="shared" si="53"/>
        <v>0</v>
      </c>
      <c r="R334" s="118"/>
    </row>
    <row r="335" spans="1:18" x14ac:dyDescent="0.25">
      <c r="A335" s="25">
        <f t="shared" si="45"/>
        <v>37</v>
      </c>
      <c r="B335" s="23">
        <f t="shared" si="46"/>
        <v>44563</v>
      </c>
      <c r="C335" s="24">
        <v>13</v>
      </c>
      <c r="D335" s="54" t="str">
        <f t="shared" si="47"/>
        <v>ASET</v>
      </c>
      <c r="E335" s="178"/>
      <c r="F335" s="179"/>
      <c r="G335" s="177"/>
      <c r="H335" s="177"/>
      <c r="I335" s="169">
        <f t="shared" si="48"/>
        <v>0</v>
      </c>
      <c r="J335" s="149" t="str" cm="1">
        <f t="array" ref="J335">IF(ISERROR(INDEX('Non Compliance input'!$H$5:$H$156,MATCH(1,(A335='Non Compliance input'!$A$5:$A$156)*(F335&gt;='Non Compliance input'!$D$5:$D$156)*(E335&lt;'Non Compliance input'!$E$5:$E$156)*('Non Compliance input'!$H$5:$H$156="Yes"),0))
),"","Yes")</f>
        <v/>
      </c>
      <c r="K335" s="149">
        <f t="shared" si="49"/>
        <v>0</v>
      </c>
      <c r="L335" s="162">
        <f t="shared" si="50"/>
        <v>0</v>
      </c>
      <c r="M335" s="162" t="str" cm="1">
        <f t="array" ref="M335">IF(ISERROR(INDEX('Non Compliance input'!$I$5:$I$156,MATCH(1,(A335='Non Compliance input'!$A$5:$A$156)*(E335&gt;='Non Compliance input'!$D$5:$D$156)*(F335&lt;='Non Compliance input'!$E$5:$E$156)*('Non Compliance input'!$I$5:$I$156="Yes"),0))
),"","Yes")</f>
        <v/>
      </c>
      <c r="N335" s="149" t="str">
        <f>IF(VLOOKUP($A335,HourEndingOutage!$B$3:$F$746,5,0)="Outage","Outage","")</f>
        <v/>
      </c>
      <c r="O335" s="18">
        <f t="shared" si="51"/>
        <v>0</v>
      </c>
      <c r="P335" s="18" t="str">
        <f t="shared" si="52"/>
        <v/>
      </c>
      <c r="Q335" s="18">
        <f t="shared" si="53"/>
        <v>0</v>
      </c>
      <c r="R335" s="118"/>
    </row>
    <row r="336" spans="1:18" x14ac:dyDescent="0.25">
      <c r="A336" s="25">
        <f t="shared" si="45"/>
        <v>38</v>
      </c>
      <c r="B336" s="23">
        <f t="shared" si="46"/>
        <v>44563</v>
      </c>
      <c r="C336" s="24">
        <v>14</v>
      </c>
      <c r="D336" s="54" t="str">
        <f t="shared" si="47"/>
        <v>ASET</v>
      </c>
      <c r="E336" s="178"/>
      <c r="F336" s="179"/>
      <c r="G336" s="177"/>
      <c r="H336" s="177"/>
      <c r="I336" s="169">
        <f t="shared" si="48"/>
        <v>0</v>
      </c>
      <c r="J336" s="149" t="str" cm="1">
        <f t="array" ref="J336">IF(ISERROR(INDEX('Non Compliance input'!$H$5:$H$156,MATCH(1,(A336='Non Compliance input'!$A$5:$A$156)*(F336&gt;='Non Compliance input'!$D$5:$D$156)*(E336&lt;'Non Compliance input'!$E$5:$E$156)*('Non Compliance input'!$H$5:$H$156="Yes"),0))
),"","Yes")</f>
        <v/>
      </c>
      <c r="K336" s="149">
        <f t="shared" si="49"/>
        <v>0</v>
      </c>
      <c r="L336" s="162">
        <f t="shared" si="50"/>
        <v>0</v>
      </c>
      <c r="M336" s="162" t="str" cm="1">
        <f t="array" ref="M336">IF(ISERROR(INDEX('Non Compliance input'!$I$5:$I$156,MATCH(1,(A336='Non Compliance input'!$A$5:$A$156)*(E336&gt;='Non Compliance input'!$D$5:$D$156)*(F336&lt;='Non Compliance input'!$E$5:$E$156)*('Non Compliance input'!$I$5:$I$156="Yes"),0))
),"","Yes")</f>
        <v/>
      </c>
      <c r="N336" s="149" t="str">
        <f>IF(VLOOKUP($A336,HourEndingOutage!$B$3:$F$746,5,0)="Outage","Outage","")</f>
        <v/>
      </c>
      <c r="O336" s="18">
        <f t="shared" si="51"/>
        <v>0</v>
      </c>
      <c r="P336" s="18" t="str">
        <f t="shared" si="52"/>
        <v/>
      </c>
      <c r="Q336" s="18">
        <f t="shared" si="53"/>
        <v>0</v>
      </c>
      <c r="R336" s="118"/>
    </row>
    <row r="337" spans="1:18" x14ac:dyDescent="0.25">
      <c r="A337" s="25">
        <f t="shared" si="45"/>
        <v>38</v>
      </c>
      <c r="B337" s="23">
        <f t="shared" si="46"/>
        <v>44563</v>
      </c>
      <c r="C337" s="24">
        <v>14</v>
      </c>
      <c r="D337" s="54" t="str">
        <f t="shared" si="47"/>
        <v>ASET</v>
      </c>
      <c r="E337" s="178"/>
      <c r="F337" s="179"/>
      <c r="G337" s="177"/>
      <c r="H337" s="177"/>
      <c r="I337" s="169">
        <f t="shared" si="48"/>
        <v>0</v>
      </c>
      <c r="J337" s="149" t="str" cm="1">
        <f t="array" ref="J337">IF(ISERROR(INDEX('Non Compliance input'!$H$5:$H$156,MATCH(1,(A337='Non Compliance input'!$A$5:$A$156)*(F337&gt;='Non Compliance input'!$D$5:$D$156)*(E337&lt;'Non Compliance input'!$E$5:$E$156)*('Non Compliance input'!$H$5:$H$156="Yes"),0))
),"","Yes")</f>
        <v/>
      </c>
      <c r="K337" s="149">
        <f t="shared" si="49"/>
        <v>0</v>
      </c>
      <c r="L337" s="162">
        <f t="shared" si="50"/>
        <v>0</v>
      </c>
      <c r="M337" s="162" t="str" cm="1">
        <f t="array" ref="M337">IF(ISERROR(INDEX('Non Compliance input'!$I$5:$I$156,MATCH(1,(A337='Non Compliance input'!$A$5:$A$156)*(E337&gt;='Non Compliance input'!$D$5:$D$156)*(F337&lt;='Non Compliance input'!$E$5:$E$156)*('Non Compliance input'!$I$5:$I$156="Yes"),0))
),"","Yes")</f>
        <v/>
      </c>
      <c r="N337" s="149" t="str">
        <f>IF(VLOOKUP($A337,HourEndingOutage!$B$3:$F$746,5,0)="Outage","Outage","")</f>
        <v/>
      </c>
      <c r="O337" s="18">
        <f t="shared" si="51"/>
        <v>0</v>
      </c>
      <c r="P337" s="18" t="str">
        <f t="shared" si="52"/>
        <v/>
      </c>
      <c r="Q337" s="18">
        <f t="shared" si="53"/>
        <v>0</v>
      </c>
      <c r="R337" s="118"/>
    </row>
    <row r="338" spans="1:18" x14ac:dyDescent="0.25">
      <c r="A338" s="25">
        <f t="shared" si="45"/>
        <v>38</v>
      </c>
      <c r="B338" s="23">
        <f t="shared" si="46"/>
        <v>44563</v>
      </c>
      <c r="C338" s="24">
        <v>14</v>
      </c>
      <c r="D338" s="54" t="str">
        <f t="shared" si="47"/>
        <v>ASET</v>
      </c>
      <c r="E338" s="178"/>
      <c r="F338" s="179"/>
      <c r="G338" s="177"/>
      <c r="H338" s="177"/>
      <c r="I338" s="169">
        <f t="shared" si="48"/>
        <v>0</v>
      </c>
      <c r="J338" s="149" t="str" cm="1">
        <f t="array" ref="J338">IF(ISERROR(INDEX('Non Compliance input'!$H$5:$H$156,MATCH(1,(A338='Non Compliance input'!$A$5:$A$156)*(F338&gt;='Non Compliance input'!$D$5:$D$156)*(E338&lt;'Non Compliance input'!$E$5:$E$156)*('Non Compliance input'!$H$5:$H$156="Yes"),0))
),"","Yes")</f>
        <v/>
      </c>
      <c r="K338" s="149">
        <f t="shared" si="49"/>
        <v>0</v>
      </c>
      <c r="L338" s="162">
        <f t="shared" si="50"/>
        <v>0</v>
      </c>
      <c r="M338" s="162" t="str" cm="1">
        <f t="array" ref="M338">IF(ISERROR(INDEX('Non Compliance input'!$I$5:$I$156,MATCH(1,(A338='Non Compliance input'!$A$5:$A$156)*(E338&gt;='Non Compliance input'!$D$5:$D$156)*(F338&lt;='Non Compliance input'!$E$5:$E$156)*('Non Compliance input'!$I$5:$I$156="Yes"),0))
),"","Yes")</f>
        <v/>
      </c>
      <c r="N338" s="149" t="str">
        <f>IF(VLOOKUP($A338,HourEndingOutage!$B$3:$F$746,5,0)="Outage","Outage","")</f>
        <v/>
      </c>
      <c r="O338" s="18">
        <f t="shared" si="51"/>
        <v>0</v>
      </c>
      <c r="P338" s="18" t="str">
        <f t="shared" si="52"/>
        <v/>
      </c>
      <c r="Q338" s="18">
        <f t="shared" si="53"/>
        <v>0</v>
      </c>
      <c r="R338" s="118"/>
    </row>
    <row r="339" spans="1:18" x14ac:dyDescent="0.25">
      <c r="A339" s="25">
        <f t="shared" si="45"/>
        <v>38</v>
      </c>
      <c r="B339" s="23">
        <f t="shared" si="46"/>
        <v>44563</v>
      </c>
      <c r="C339" s="24">
        <v>14</v>
      </c>
      <c r="D339" s="54" t="str">
        <f t="shared" si="47"/>
        <v>ASET</v>
      </c>
      <c r="E339" s="178"/>
      <c r="F339" s="179"/>
      <c r="G339" s="177"/>
      <c r="H339" s="177"/>
      <c r="I339" s="169">
        <f t="shared" si="48"/>
        <v>0</v>
      </c>
      <c r="J339" s="149" t="str" cm="1">
        <f t="array" ref="J339">IF(ISERROR(INDEX('Non Compliance input'!$H$5:$H$156,MATCH(1,(A339='Non Compliance input'!$A$5:$A$156)*(F339&gt;='Non Compliance input'!$D$5:$D$156)*(E339&lt;'Non Compliance input'!$E$5:$E$156)*('Non Compliance input'!$H$5:$H$156="Yes"),0))
),"","Yes")</f>
        <v/>
      </c>
      <c r="K339" s="149">
        <f t="shared" si="49"/>
        <v>0</v>
      </c>
      <c r="L339" s="162">
        <f t="shared" si="50"/>
        <v>0</v>
      </c>
      <c r="M339" s="162" t="str" cm="1">
        <f t="array" ref="M339">IF(ISERROR(INDEX('Non Compliance input'!$I$5:$I$156,MATCH(1,(A339='Non Compliance input'!$A$5:$A$156)*(E339&gt;='Non Compliance input'!$D$5:$D$156)*(F339&lt;='Non Compliance input'!$E$5:$E$156)*('Non Compliance input'!$I$5:$I$156="Yes"),0))
),"","Yes")</f>
        <v/>
      </c>
      <c r="N339" s="149" t="str">
        <f>IF(VLOOKUP($A339,HourEndingOutage!$B$3:$F$746,5,0)="Outage","Outage","")</f>
        <v/>
      </c>
      <c r="O339" s="18">
        <f t="shared" si="51"/>
        <v>0</v>
      </c>
      <c r="P339" s="18" t="str">
        <f t="shared" si="52"/>
        <v/>
      </c>
      <c r="Q339" s="18">
        <f t="shared" si="53"/>
        <v>0</v>
      </c>
      <c r="R339" s="118"/>
    </row>
    <row r="340" spans="1:18" x14ac:dyDescent="0.25">
      <c r="A340" s="25">
        <f t="shared" si="45"/>
        <v>38</v>
      </c>
      <c r="B340" s="23">
        <f t="shared" si="46"/>
        <v>44563</v>
      </c>
      <c r="C340" s="24">
        <v>14</v>
      </c>
      <c r="D340" s="54" t="str">
        <f t="shared" si="47"/>
        <v>ASET</v>
      </c>
      <c r="E340" s="178"/>
      <c r="F340" s="179"/>
      <c r="G340" s="177"/>
      <c r="H340" s="177"/>
      <c r="I340" s="169">
        <f t="shared" si="48"/>
        <v>0</v>
      </c>
      <c r="J340" s="149" t="str" cm="1">
        <f t="array" ref="J340">IF(ISERROR(INDEX('Non Compliance input'!$H$5:$H$156,MATCH(1,(A340='Non Compliance input'!$A$5:$A$156)*(F340&gt;='Non Compliance input'!$D$5:$D$156)*(E340&lt;'Non Compliance input'!$E$5:$E$156)*('Non Compliance input'!$H$5:$H$156="Yes"),0))
),"","Yes")</f>
        <v/>
      </c>
      <c r="K340" s="149">
        <f t="shared" si="49"/>
        <v>0</v>
      </c>
      <c r="L340" s="162">
        <f t="shared" si="50"/>
        <v>0</v>
      </c>
      <c r="M340" s="162" t="str" cm="1">
        <f t="array" ref="M340">IF(ISERROR(INDEX('Non Compliance input'!$I$5:$I$156,MATCH(1,(A340='Non Compliance input'!$A$5:$A$156)*(E340&gt;='Non Compliance input'!$D$5:$D$156)*(F340&lt;='Non Compliance input'!$E$5:$E$156)*('Non Compliance input'!$I$5:$I$156="Yes"),0))
),"","Yes")</f>
        <v/>
      </c>
      <c r="N340" s="149" t="str">
        <f>IF(VLOOKUP($A340,HourEndingOutage!$B$3:$F$746,5,0)="Outage","Outage","")</f>
        <v/>
      </c>
      <c r="O340" s="18">
        <f t="shared" si="51"/>
        <v>0</v>
      </c>
      <c r="P340" s="18" t="str">
        <f t="shared" si="52"/>
        <v/>
      </c>
      <c r="Q340" s="18">
        <f t="shared" si="53"/>
        <v>0</v>
      </c>
      <c r="R340" s="118"/>
    </row>
    <row r="341" spans="1:18" x14ac:dyDescent="0.25">
      <c r="A341" s="25">
        <f t="shared" si="45"/>
        <v>38</v>
      </c>
      <c r="B341" s="23">
        <f t="shared" si="46"/>
        <v>44563</v>
      </c>
      <c r="C341" s="24">
        <v>14</v>
      </c>
      <c r="D341" s="54" t="str">
        <f t="shared" si="47"/>
        <v>ASET</v>
      </c>
      <c r="E341" s="178"/>
      <c r="F341" s="179"/>
      <c r="G341" s="177"/>
      <c r="H341" s="177"/>
      <c r="I341" s="169">
        <f t="shared" si="48"/>
        <v>0</v>
      </c>
      <c r="J341" s="149" t="str" cm="1">
        <f t="array" ref="J341">IF(ISERROR(INDEX('Non Compliance input'!$H$5:$H$156,MATCH(1,(A341='Non Compliance input'!$A$5:$A$156)*(F341&gt;='Non Compliance input'!$D$5:$D$156)*(E341&lt;'Non Compliance input'!$E$5:$E$156)*('Non Compliance input'!$H$5:$H$156="Yes"),0))
),"","Yes")</f>
        <v/>
      </c>
      <c r="K341" s="149">
        <f t="shared" si="49"/>
        <v>0</v>
      </c>
      <c r="L341" s="162">
        <f t="shared" si="50"/>
        <v>0</v>
      </c>
      <c r="M341" s="162" t="str" cm="1">
        <f t="array" ref="M341">IF(ISERROR(INDEX('Non Compliance input'!$I$5:$I$156,MATCH(1,(A341='Non Compliance input'!$A$5:$A$156)*(E341&gt;='Non Compliance input'!$D$5:$D$156)*(F341&lt;='Non Compliance input'!$E$5:$E$156)*('Non Compliance input'!$I$5:$I$156="Yes"),0))
),"","Yes")</f>
        <v/>
      </c>
      <c r="N341" s="149" t="str">
        <f>IF(VLOOKUP($A341,HourEndingOutage!$B$3:$F$746,5,0)="Outage","Outage","")</f>
        <v/>
      </c>
      <c r="O341" s="18">
        <f t="shared" si="51"/>
        <v>0</v>
      </c>
      <c r="P341" s="18" t="str">
        <f t="shared" si="52"/>
        <v/>
      </c>
      <c r="Q341" s="18">
        <f t="shared" si="53"/>
        <v>0</v>
      </c>
      <c r="R341" s="118"/>
    </row>
    <row r="342" spans="1:18" x14ac:dyDescent="0.25">
      <c r="A342" s="25">
        <f t="shared" si="45"/>
        <v>38</v>
      </c>
      <c r="B342" s="23">
        <f t="shared" si="46"/>
        <v>44563</v>
      </c>
      <c r="C342" s="24">
        <v>14</v>
      </c>
      <c r="D342" s="54" t="str">
        <f t="shared" si="47"/>
        <v>ASET</v>
      </c>
      <c r="E342" s="178"/>
      <c r="F342" s="179"/>
      <c r="G342" s="177"/>
      <c r="H342" s="177"/>
      <c r="I342" s="169">
        <f t="shared" si="48"/>
        <v>0</v>
      </c>
      <c r="J342" s="149" t="str" cm="1">
        <f t="array" ref="J342">IF(ISERROR(INDEX('Non Compliance input'!$H$5:$H$156,MATCH(1,(A342='Non Compliance input'!$A$5:$A$156)*(F342&gt;='Non Compliance input'!$D$5:$D$156)*(E342&lt;'Non Compliance input'!$E$5:$E$156)*('Non Compliance input'!$H$5:$H$156="Yes"),0))
),"","Yes")</f>
        <v/>
      </c>
      <c r="K342" s="149">
        <f t="shared" si="49"/>
        <v>0</v>
      </c>
      <c r="L342" s="162">
        <f t="shared" si="50"/>
        <v>0</v>
      </c>
      <c r="M342" s="162" t="str" cm="1">
        <f t="array" ref="M342">IF(ISERROR(INDEX('Non Compliance input'!$I$5:$I$156,MATCH(1,(A342='Non Compliance input'!$A$5:$A$156)*(E342&gt;='Non Compliance input'!$D$5:$D$156)*(F342&lt;='Non Compliance input'!$E$5:$E$156)*('Non Compliance input'!$I$5:$I$156="Yes"),0))
),"","Yes")</f>
        <v/>
      </c>
      <c r="N342" s="149" t="str">
        <f>IF(VLOOKUP($A342,HourEndingOutage!$B$3:$F$746,5,0)="Outage","Outage","")</f>
        <v/>
      </c>
      <c r="O342" s="18">
        <f t="shared" si="51"/>
        <v>0</v>
      </c>
      <c r="P342" s="18" t="str">
        <f t="shared" si="52"/>
        <v/>
      </c>
      <c r="Q342" s="18">
        <f t="shared" si="53"/>
        <v>0</v>
      </c>
      <c r="R342" s="118"/>
    </row>
    <row r="343" spans="1:18" x14ac:dyDescent="0.25">
      <c r="A343" s="25">
        <f t="shared" si="45"/>
        <v>38</v>
      </c>
      <c r="B343" s="23">
        <f t="shared" si="46"/>
        <v>44563</v>
      </c>
      <c r="C343" s="24">
        <v>14</v>
      </c>
      <c r="D343" s="54" t="str">
        <f t="shared" si="47"/>
        <v>ASET</v>
      </c>
      <c r="E343" s="178"/>
      <c r="F343" s="179"/>
      <c r="G343" s="177"/>
      <c r="H343" s="177"/>
      <c r="I343" s="169">
        <f t="shared" si="48"/>
        <v>0</v>
      </c>
      <c r="J343" s="149" t="str" cm="1">
        <f t="array" ref="J343">IF(ISERROR(INDEX('Non Compliance input'!$H$5:$H$156,MATCH(1,(A343='Non Compliance input'!$A$5:$A$156)*(F343&gt;='Non Compliance input'!$D$5:$D$156)*(E343&lt;'Non Compliance input'!$E$5:$E$156)*('Non Compliance input'!$H$5:$H$156="Yes"),0))
),"","Yes")</f>
        <v/>
      </c>
      <c r="K343" s="149">
        <f t="shared" si="49"/>
        <v>0</v>
      </c>
      <c r="L343" s="162">
        <f t="shared" si="50"/>
        <v>0</v>
      </c>
      <c r="M343" s="162" t="str" cm="1">
        <f t="array" ref="M343">IF(ISERROR(INDEX('Non Compliance input'!$I$5:$I$156,MATCH(1,(A343='Non Compliance input'!$A$5:$A$156)*(E343&gt;='Non Compliance input'!$D$5:$D$156)*(F343&lt;='Non Compliance input'!$E$5:$E$156)*('Non Compliance input'!$I$5:$I$156="Yes"),0))
),"","Yes")</f>
        <v/>
      </c>
      <c r="N343" s="149" t="str">
        <f>IF(VLOOKUP($A343,HourEndingOutage!$B$3:$F$746,5,0)="Outage","Outage","")</f>
        <v/>
      </c>
      <c r="O343" s="18">
        <f t="shared" si="51"/>
        <v>0</v>
      </c>
      <c r="P343" s="18" t="str">
        <f t="shared" si="52"/>
        <v/>
      </c>
      <c r="Q343" s="18">
        <f t="shared" si="53"/>
        <v>0</v>
      </c>
      <c r="R343" s="118"/>
    </row>
    <row r="344" spans="1:18" x14ac:dyDescent="0.25">
      <c r="A344" s="25">
        <f t="shared" si="45"/>
        <v>38</v>
      </c>
      <c r="B344" s="23">
        <f t="shared" si="46"/>
        <v>44563</v>
      </c>
      <c r="C344" s="24">
        <v>14</v>
      </c>
      <c r="D344" s="54" t="str">
        <f t="shared" si="47"/>
        <v>ASET</v>
      </c>
      <c r="E344" s="178"/>
      <c r="F344" s="179"/>
      <c r="G344" s="177"/>
      <c r="H344" s="177"/>
      <c r="I344" s="169">
        <f t="shared" si="48"/>
        <v>0</v>
      </c>
      <c r="J344" s="149" t="str" cm="1">
        <f t="array" ref="J344">IF(ISERROR(INDEX('Non Compliance input'!$H$5:$H$156,MATCH(1,(A344='Non Compliance input'!$A$5:$A$156)*(F344&gt;='Non Compliance input'!$D$5:$D$156)*(E344&lt;'Non Compliance input'!$E$5:$E$156)*('Non Compliance input'!$H$5:$H$156="Yes"),0))
),"","Yes")</f>
        <v/>
      </c>
      <c r="K344" s="149">
        <f t="shared" si="49"/>
        <v>0</v>
      </c>
      <c r="L344" s="162">
        <f t="shared" si="50"/>
        <v>0</v>
      </c>
      <c r="M344" s="162" t="str" cm="1">
        <f t="array" ref="M344">IF(ISERROR(INDEX('Non Compliance input'!$I$5:$I$156,MATCH(1,(A344='Non Compliance input'!$A$5:$A$156)*(E344&gt;='Non Compliance input'!$D$5:$D$156)*(F344&lt;='Non Compliance input'!$E$5:$E$156)*('Non Compliance input'!$I$5:$I$156="Yes"),0))
),"","Yes")</f>
        <v/>
      </c>
      <c r="N344" s="149" t="str">
        <f>IF(VLOOKUP($A344,HourEndingOutage!$B$3:$F$746,5,0)="Outage","Outage","")</f>
        <v/>
      </c>
      <c r="O344" s="18">
        <f t="shared" si="51"/>
        <v>0</v>
      </c>
      <c r="P344" s="18" t="str">
        <f t="shared" si="52"/>
        <v/>
      </c>
      <c r="Q344" s="18">
        <f t="shared" si="53"/>
        <v>0</v>
      </c>
      <c r="R344" s="118"/>
    </row>
    <row r="345" spans="1:18" x14ac:dyDescent="0.25">
      <c r="A345" s="25">
        <f t="shared" si="45"/>
        <v>39</v>
      </c>
      <c r="B345" s="23">
        <f t="shared" si="46"/>
        <v>44563</v>
      </c>
      <c r="C345" s="24">
        <v>15</v>
      </c>
      <c r="D345" s="54" t="str">
        <f t="shared" si="47"/>
        <v>ASET</v>
      </c>
      <c r="E345" s="178"/>
      <c r="F345" s="179"/>
      <c r="G345" s="177"/>
      <c r="H345" s="177"/>
      <c r="I345" s="169">
        <f t="shared" si="48"/>
        <v>0</v>
      </c>
      <c r="J345" s="149" t="str" cm="1">
        <f t="array" ref="J345">IF(ISERROR(INDEX('Non Compliance input'!$H$5:$H$156,MATCH(1,(A345='Non Compliance input'!$A$5:$A$156)*(F345&gt;='Non Compliance input'!$D$5:$D$156)*(E345&lt;'Non Compliance input'!$E$5:$E$156)*('Non Compliance input'!$H$5:$H$156="Yes"),0))
),"","Yes")</f>
        <v/>
      </c>
      <c r="K345" s="149">
        <f t="shared" si="49"/>
        <v>0</v>
      </c>
      <c r="L345" s="162">
        <f t="shared" si="50"/>
        <v>0</v>
      </c>
      <c r="M345" s="162" t="str" cm="1">
        <f t="array" ref="M345">IF(ISERROR(INDEX('Non Compliance input'!$I$5:$I$156,MATCH(1,(A345='Non Compliance input'!$A$5:$A$156)*(E345&gt;='Non Compliance input'!$D$5:$D$156)*(F345&lt;='Non Compliance input'!$E$5:$E$156)*('Non Compliance input'!$I$5:$I$156="Yes"),0))
),"","Yes")</f>
        <v/>
      </c>
      <c r="N345" s="149" t="str">
        <f>IF(VLOOKUP($A345,HourEndingOutage!$B$3:$F$746,5,0)="Outage","Outage","")</f>
        <v/>
      </c>
      <c r="O345" s="18">
        <f t="shared" si="51"/>
        <v>0</v>
      </c>
      <c r="P345" s="18" t="str">
        <f t="shared" si="52"/>
        <v/>
      </c>
      <c r="Q345" s="18">
        <f t="shared" si="53"/>
        <v>0</v>
      </c>
      <c r="R345" s="118"/>
    </row>
    <row r="346" spans="1:18" x14ac:dyDescent="0.25">
      <c r="A346" s="25">
        <f t="shared" si="45"/>
        <v>39</v>
      </c>
      <c r="B346" s="23">
        <f t="shared" si="46"/>
        <v>44563</v>
      </c>
      <c r="C346" s="24">
        <v>15</v>
      </c>
      <c r="D346" s="54" t="str">
        <f t="shared" si="47"/>
        <v>ASET</v>
      </c>
      <c r="E346" s="178"/>
      <c r="F346" s="179"/>
      <c r="G346" s="177"/>
      <c r="H346" s="177"/>
      <c r="I346" s="169">
        <f t="shared" si="48"/>
        <v>0</v>
      </c>
      <c r="J346" s="149" t="str" cm="1">
        <f t="array" ref="J346">IF(ISERROR(INDEX('Non Compliance input'!$H$5:$H$156,MATCH(1,(A346='Non Compliance input'!$A$5:$A$156)*(F346&gt;='Non Compliance input'!$D$5:$D$156)*(E346&lt;'Non Compliance input'!$E$5:$E$156)*('Non Compliance input'!$H$5:$H$156="Yes"),0))
),"","Yes")</f>
        <v/>
      </c>
      <c r="K346" s="149">
        <f t="shared" si="49"/>
        <v>0</v>
      </c>
      <c r="L346" s="162">
        <f t="shared" si="50"/>
        <v>0</v>
      </c>
      <c r="M346" s="162" t="str" cm="1">
        <f t="array" ref="M346">IF(ISERROR(INDEX('Non Compliance input'!$I$5:$I$156,MATCH(1,(A346='Non Compliance input'!$A$5:$A$156)*(E346&gt;='Non Compliance input'!$D$5:$D$156)*(F346&lt;='Non Compliance input'!$E$5:$E$156)*('Non Compliance input'!$I$5:$I$156="Yes"),0))
),"","Yes")</f>
        <v/>
      </c>
      <c r="N346" s="149" t="str">
        <f>IF(VLOOKUP($A346,HourEndingOutage!$B$3:$F$746,5,0)="Outage","Outage","")</f>
        <v/>
      </c>
      <c r="O346" s="18">
        <f t="shared" si="51"/>
        <v>0</v>
      </c>
      <c r="P346" s="18" t="str">
        <f t="shared" si="52"/>
        <v/>
      </c>
      <c r="Q346" s="18">
        <f t="shared" si="53"/>
        <v>0</v>
      </c>
      <c r="R346" s="118"/>
    </row>
    <row r="347" spans="1:18" x14ac:dyDescent="0.25">
      <c r="A347" s="25">
        <f t="shared" si="45"/>
        <v>39</v>
      </c>
      <c r="B347" s="23">
        <f t="shared" si="46"/>
        <v>44563</v>
      </c>
      <c r="C347" s="24">
        <v>15</v>
      </c>
      <c r="D347" s="54" t="str">
        <f t="shared" si="47"/>
        <v>ASET</v>
      </c>
      <c r="E347" s="178"/>
      <c r="F347" s="179"/>
      <c r="G347" s="177"/>
      <c r="H347" s="177"/>
      <c r="I347" s="169">
        <f t="shared" si="48"/>
        <v>0</v>
      </c>
      <c r="J347" s="149" t="str" cm="1">
        <f t="array" ref="J347">IF(ISERROR(INDEX('Non Compliance input'!$H$5:$H$156,MATCH(1,(A347='Non Compliance input'!$A$5:$A$156)*(F347&gt;='Non Compliance input'!$D$5:$D$156)*(E347&lt;'Non Compliance input'!$E$5:$E$156)*('Non Compliance input'!$H$5:$H$156="Yes"),0))
),"","Yes")</f>
        <v/>
      </c>
      <c r="K347" s="149">
        <f t="shared" si="49"/>
        <v>0</v>
      </c>
      <c r="L347" s="162">
        <f t="shared" si="50"/>
        <v>0</v>
      </c>
      <c r="M347" s="162" t="str" cm="1">
        <f t="array" ref="M347">IF(ISERROR(INDEX('Non Compliance input'!$I$5:$I$156,MATCH(1,(A347='Non Compliance input'!$A$5:$A$156)*(E347&gt;='Non Compliance input'!$D$5:$D$156)*(F347&lt;='Non Compliance input'!$E$5:$E$156)*('Non Compliance input'!$I$5:$I$156="Yes"),0))
),"","Yes")</f>
        <v/>
      </c>
      <c r="N347" s="149" t="str">
        <f>IF(VLOOKUP($A347,HourEndingOutage!$B$3:$F$746,5,0)="Outage","Outage","")</f>
        <v/>
      </c>
      <c r="O347" s="18">
        <f t="shared" si="51"/>
        <v>0</v>
      </c>
      <c r="P347" s="18" t="str">
        <f t="shared" si="52"/>
        <v/>
      </c>
      <c r="Q347" s="18">
        <f t="shared" si="53"/>
        <v>0</v>
      </c>
      <c r="R347" s="118"/>
    </row>
    <row r="348" spans="1:18" x14ac:dyDescent="0.25">
      <c r="A348" s="25">
        <f t="shared" ref="A348:A411" si="54">IF(C348=C347,A347,A347+1)</f>
        <v>39</v>
      </c>
      <c r="B348" s="23">
        <f t="shared" ref="B348:B411" si="55">IF(C348&lt;C347,B347+1,B347)</f>
        <v>44563</v>
      </c>
      <c r="C348" s="24">
        <v>15</v>
      </c>
      <c r="D348" s="54" t="str">
        <f t="shared" si="47"/>
        <v>ASET</v>
      </c>
      <c r="E348" s="178"/>
      <c r="F348" s="179"/>
      <c r="G348" s="177"/>
      <c r="H348" s="177"/>
      <c r="I348" s="169">
        <f t="shared" si="48"/>
        <v>0</v>
      </c>
      <c r="J348" s="149" t="str" cm="1">
        <f t="array" ref="J348">IF(ISERROR(INDEX('Non Compliance input'!$H$5:$H$156,MATCH(1,(A348='Non Compliance input'!$A$5:$A$156)*(F348&gt;='Non Compliance input'!$D$5:$D$156)*(E348&lt;'Non Compliance input'!$E$5:$E$156)*('Non Compliance input'!$H$5:$H$156="Yes"),0))
),"","Yes")</f>
        <v/>
      </c>
      <c r="K348" s="149">
        <f t="shared" si="49"/>
        <v>0</v>
      </c>
      <c r="L348" s="162">
        <f t="shared" si="50"/>
        <v>0</v>
      </c>
      <c r="M348" s="162" t="str" cm="1">
        <f t="array" ref="M348">IF(ISERROR(INDEX('Non Compliance input'!$I$5:$I$156,MATCH(1,(A348='Non Compliance input'!$A$5:$A$156)*(E348&gt;='Non Compliance input'!$D$5:$D$156)*(F348&lt;='Non Compliance input'!$E$5:$E$156)*('Non Compliance input'!$I$5:$I$156="Yes"),0))
),"","Yes")</f>
        <v/>
      </c>
      <c r="N348" s="149" t="str">
        <f>IF(VLOOKUP($A348,HourEndingOutage!$B$3:$F$746,5,0)="Outage","Outage","")</f>
        <v/>
      </c>
      <c r="O348" s="18">
        <f t="shared" si="51"/>
        <v>0</v>
      </c>
      <c r="P348" s="18" t="str">
        <f t="shared" si="52"/>
        <v/>
      </c>
      <c r="Q348" s="18">
        <f t="shared" si="53"/>
        <v>0</v>
      </c>
      <c r="R348" s="118"/>
    </row>
    <row r="349" spans="1:18" x14ac:dyDescent="0.25">
      <c r="A349" s="25">
        <f t="shared" si="54"/>
        <v>39</v>
      </c>
      <c r="B349" s="23">
        <f t="shared" si="55"/>
        <v>44563</v>
      </c>
      <c r="C349" s="24">
        <v>15</v>
      </c>
      <c r="D349" s="54" t="str">
        <f t="shared" si="47"/>
        <v>ASET</v>
      </c>
      <c r="E349" s="178"/>
      <c r="F349" s="179"/>
      <c r="G349" s="177"/>
      <c r="H349" s="177"/>
      <c r="I349" s="169">
        <f t="shared" si="48"/>
        <v>0</v>
      </c>
      <c r="J349" s="149" t="str" cm="1">
        <f t="array" ref="J349">IF(ISERROR(INDEX('Non Compliance input'!$H$5:$H$156,MATCH(1,(A349='Non Compliance input'!$A$5:$A$156)*(F349&gt;='Non Compliance input'!$D$5:$D$156)*(E349&lt;'Non Compliance input'!$E$5:$E$156)*('Non Compliance input'!$H$5:$H$156="Yes"),0))
),"","Yes")</f>
        <v/>
      </c>
      <c r="K349" s="149">
        <f t="shared" si="49"/>
        <v>0</v>
      </c>
      <c r="L349" s="162">
        <f t="shared" si="50"/>
        <v>0</v>
      </c>
      <c r="M349" s="162" t="str" cm="1">
        <f t="array" ref="M349">IF(ISERROR(INDEX('Non Compliance input'!$I$5:$I$156,MATCH(1,(A349='Non Compliance input'!$A$5:$A$156)*(E349&gt;='Non Compliance input'!$D$5:$D$156)*(F349&lt;='Non Compliance input'!$E$5:$E$156)*('Non Compliance input'!$I$5:$I$156="Yes"),0))
),"","Yes")</f>
        <v/>
      </c>
      <c r="N349" s="149" t="str">
        <f>IF(VLOOKUP($A349,HourEndingOutage!$B$3:$F$746,5,0)="Outage","Outage","")</f>
        <v/>
      </c>
      <c r="O349" s="18">
        <f t="shared" si="51"/>
        <v>0</v>
      </c>
      <c r="P349" s="18" t="str">
        <f t="shared" si="52"/>
        <v/>
      </c>
      <c r="Q349" s="18">
        <f t="shared" si="53"/>
        <v>0</v>
      </c>
      <c r="R349" s="118"/>
    </row>
    <row r="350" spans="1:18" x14ac:dyDescent="0.25">
      <c r="A350" s="25">
        <f t="shared" si="54"/>
        <v>39</v>
      </c>
      <c r="B350" s="23">
        <f t="shared" si="55"/>
        <v>44563</v>
      </c>
      <c r="C350" s="24">
        <v>15</v>
      </c>
      <c r="D350" s="54" t="str">
        <f t="shared" si="47"/>
        <v>ASET</v>
      </c>
      <c r="E350" s="178"/>
      <c r="F350" s="179"/>
      <c r="G350" s="177"/>
      <c r="H350" s="177"/>
      <c r="I350" s="169">
        <f t="shared" si="48"/>
        <v>0</v>
      </c>
      <c r="J350" s="149" t="str" cm="1">
        <f t="array" ref="J350">IF(ISERROR(INDEX('Non Compliance input'!$H$5:$H$156,MATCH(1,(A350='Non Compliance input'!$A$5:$A$156)*(F350&gt;='Non Compliance input'!$D$5:$D$156)*(E350&lt;'Non Compliance input'!$E$5:$E$156)*('Non Compliance input'!$H$5:$H$156="Yes"),0))
),"","Yes")</f>
        <v/>
      </c>
      <c r="K350" s="149">
        <f t="shared" si="49"/>
        <v>0</v>
      </c>
      <c r="L350" s="162">
        <f t="shared" si="50"/>
        <v>0</v>
      </c>
      <c r="M350" s="162" t="str" cm="1">
        <f t="array" ref="M350">IF(ISERROR(INDEX('Non Compliance input'!$I$5:$I$156,MATCH(1,(A350='Non Compliance input'!$A$5:$A$156)*(E350&gt;='Non Compliance input'!$D$5:$D$156)*(F350&lt;='Non Compliance input'!$E$5:$E$156)*('Non Compliance input'!$I$5:$I$156="Yes"),0))
),"","Yes")</f>
        <v/>
      </c>
      <c r="N350" s="149" t="str">
        <f>IF(VLOOKUP($A350,HourEndingOutage!$B$3:$F$746,5,0)="Outage","Outage","")</f>
        <v/>
      </c>
      <c r="O350" s="18">
        <f t="shared" si="51"/>
        <v>0</v>
      </c>
      <c r="P350" s="18" t="str">
        <f t="shared" si="52"/>
        <v/>
      </c>
      <c r="Q350" s="18">
        <f t="shared" si="53"/>
        <v>0</v>
      </c>
      <c r="R350" s="118"/>
    </row>
    <row r="351" spans="1:18" x14ac:dyDescent="0.25">
      <c r="A351" s="25">
        <f t="shared" si="54"/>
        <v>39</v>
      </c>
      <c r="B351" s="23">
        <f t="shared" si="55"/>
        <v>44563</v>
      </c>
      <c r="C351" s="24">
        <v>15</v>
      </c>
      <c r="D351" s="54" t="str">
        <f t="shared" si="47"/>
        <v>ASET</v>
      </c>
      <c r="E351" s="178"/>
      <c r="F351" s="179"/>
      <c r="G351" s="177"/>
      <c r="H351" s="177"/>
      <c r="I351" s="169">
        <f t="shared" si="48"/>
        <v>0</v>
      </c>
      <c r="J351" s="149" t="str" cm="1">
        <f t="array" ref="J351">IF(ISERROR(INDEX('Non Compliance input'!$H$5:$H$156,MATCH(1,(A351='Non Compliance input'!$A$5:$A$156)*(F351&gt;='Non Compliance input'!$D$5:$D$156)*(E351&lt;'Non Compliance input'!$E$5:$E$156)*('Non Compliance input'!$H$5:$H$156="Yes"),0))
),"","Yes")</f>
        <v/>
      </c>
      <c r="K351" s="149">
        <f t="shared" si="49"/>
        <v>0</v>
      </c>
      <c r="L351" s="162">
        <f t="shared" si="50"/>
        <v>0</v>
      </c>
      <c r="M351" s="162" t="str" cm="1">
        <f t="array" ref="M351">IF(ISERROR(INDEX('Non Compliance input'!$I$5:$I$156,MATCH(1,(A351='Non Compliance input'!$A$5:$A$156)*(E351&gt;='Non Compliance input'!$D$5:$D$156)*(F351&lt;='Non Compliance input'!$E$5:$E$156)*('Non Compliance input'!$I$5:$I$156="Yes"),0))
),"","Yes")</f>
        <v/>
      </c>
      <c r="N351" s="149" t="str">
        <f>IF(VLOOKUP($A351,HourEndingOutage!$B$3:$F$746,5,0)="Outage","Outage","")</f>
        <v/>
      </c>
      <c r="O351" s="18">
        <f t="shared" si="51"/>
        <v>0</v>
      </c>
      <c r="P351" s="18" t="str">
        <f t="shared" si="52"/>
        <v/>
      </c>
      <c r="Q351" s="18">
        <f t="shared" si="53"/>
        <v>0</v>
      </c>
      <c r="R351" s="118"/>
    </row>
    <row r="352" spans="1:18" x14ac:dyDescent="0.25">
      <c r="A352" s="25">
        <f t="shared" si="54"/>
        <v>39</v>
      </c>
      <c r="B352" s="23">
        <f t="shared" si="55"/>
        <v>44563</v>
      </c>
      <c r="C352" s="24">
        <v>15</v>
      </c>
      <c r="D352" s="54" t="str">
        <f t="shared" si="47"/>
        <v>ASET</v>
      </c>
      <c r="E352" s="178"/>
      <c r="F352" s="179"/>
      <c r="G352" s="177"/>
      <c r="H352" s="177"/>
      <c r="I352" s="169">
        <f t="shared" si="48"/>
        <v>0</v>
      </c>
      <c r="J352" s="149" t="str" cm="1">
        <f t="array" ref="J352">IF(ISERROR(INDEX('Non Compliance input'!$H$5:$H$156,MATCH(1,(A352='Non Compliance input'!$A$5:$A$156)*(F352&gt;='Non Compliance input'!$D$5:$D$156)*(E352&lt;'Non Compliance input'!$E$5:$E$156)*('Non Compliance input'!$H$5:$H$156="Yes"),0))
),"","Yes")</f>
        <v/>
      </c>
      <c r="K352" s="149">
        <f t="shared" si="49"/>
        <v>0</v>
      </c>
      <c r="L352" s="162">
        <f t="shared" si="50"/>
        <v>0</v>
      </c>
      <c r="M352" s="162" t="str" cm="1">
        <f t="array" ref="M352">IF(ISERROR(INDEX('Non Compliance input'!$I$5:$I$156,MATCH(1,(A352='Non Compliance input'!$A$5:$A$156)*(E352&gt;='Non Compliance input'!$D$5:$D$156)*(F352&lt;='Non Compliance input'!$E$5:$E$156)*('Non Compliance input'!$I$5:$I$156="Yes"),0))
),"","Yes")</f>
        <v/>
      </c>
      <c r="N352" s="149" t="str">
        <f>IF(VLOOKUP($A352,HourEndingOutage!$B$3:$F$746,5,0)="Outage","Outage","")</f>
        <v/>
      </c>
      <c r="O352" s="18">
        <f t="shared" si="51"/>
        <v>0</v>
      </c>
      <c r="P352" s="18" t="str">
        <f t="shared" si="52"/>
        <v/>
      </c>
      <c r="Q352" s="18">
        <f t="shared" si="53"/>
        <v>0</v>
      </c>
      <c r="R352" s="118"/>
    </row>
    <row r="353" spans="1:18" x14ac:dyDescent="0.25">
      <c r="A353" s="25">
        <f t="shared" si="54"/>
        <v>39</v>
      </c>
      <c r="B353" s="23">
        <f t="shared" si="55"/>
        <v>44563</v>
      </c>
      <c r="C353" s="24">
        <v>15</v>
      </c>
      <c r="D353" s="54" t="str">
        <f t="shared" si="47"/>
        <v>ASET</v>
      </c>
      <c r="E353" s="178"/>
      <c r="F353" s="179"/>
      <c r="G353" s="177"/>
      <c r="H353" s="177"/>
      <c r="I353" s="169">
        <f t="shared" si="48"/>
        <v>0</v>
      </c>
      <c r="J353" s="149" t="str" cm="1">
        <f t="array" ref="J353">IF(ISERROR(INDEX('Non Compliance input'!$H$5:$H$156,MATCH(1,(A353='Non Compliance input'!$A$5:$A$156)*(F353&gt;='Non Compliance input'!$D$5:$D$156)*(E353&lt;'Non Compliance input'!$E$5:$E$156)*('Non Compliance input'!$H$5:$H$156="Yes"),0))
),"","Yes")</f>
        <v/>
      </c>
      <c r="K353" s="149">
        <f t="shared" si="49"/>
        <v>0</v>
      </c>
      <c r="L353" s="162">
        <f t="shared" si="50"/>
        <v>0</v>
      </c>
      <c r="M353" s="162" t="str" cm="1">
        <f t="array" ref="M353">IF(ISERROR(INDEX('Non Compliance input'!$I$5:$I$156,MATCH(1,(A353='Non Compliance input'!$A$5:$A$156)*(E353&gt;='Non Compliance input'!$D$5:$D$156)*(F353&lt;='Non Compliance input'!$E$5:$E$156)*('Non Compliance input'!$I$5:$I$156="Yes"),0))
),"","Yes")</f>
        <v/>
      </c>
      <c r="N353" s="149" t="str">
        <f>IF(VLOOKUP($A353,HourEndingOutage!$B$3:$F$746,5,0)="Outage","Outage","")</f>
        <v/>
      </c>
      <c r="O353" s="18">
        <f t="shared" si="51"/>
        <v>0</v>
      </c>
      <c r="P353" s="18" t="str">
        <f t="shared" si="52"/>
        <v/>
      </c>
      <c r="Q353" s="18">
        <f t="shared" si="53"/>
        <v>0</v>
      </c>
      <c r="R353" s="118"/>
    </row>
    <row r="354" spans="1:18" x14ac:dyDescent="0.25">
      <c r="A354" s="25">
        <f t="shared" si="54"/>
        <v>40</v>
      </c>
      <c r="B354" s="23">
        <f t="shared" si="55"/>
        <v>44563</v>
      </c>
      <c r="C354" s="24">
        <v>16</v>
      </c>
      <c r="D354" s="54" t="str">
        <f t="shared" si="47"/>
        <v>ASET</v>
      </c>
      <c r="E354" s="178"/>
      <c r="F354" s="179"/>
      <c r="G354" s="177"/>
      <c r="H354" s="177"/>
      <c r="I354" s="169">
        <f t="shared" si="48"/>
        <v>0</v>
      </c>
      <c r="J354" s="149" t="str" cm="1">
        <f t="array" ref="J354">IF(ISERROR(INDEX('Non Compliance input'!$H$5:$H$156,MATCH(1,(A354='Non Compliance input'!$A$5:$A$156)*(F354&gt;='Non Compliance input'!$D$5:$D$156)*(E354&lt;'Non Compliance input'!$E$5:$E$156)*('Non Compliance input'!$H$5:$H$156="Yes"),0))
),"","Yes")</f>
        <v/>
      </c>
      <c r="K354" s="149">
        <f t="shared" si="49"/>
        <v>0</v>
      </c>
      <c r="L354" s="162">
        <f t="shared" si="50"/>
        <v>0</v>
      </c>
      <c r="M354" s="162" t="str" cm="1">
        <f t="array" ref="M354">IF(ISERROR(INDEX('Non Compliance input'!$I$5:$I$156,MATCH(1,(A354='Non Compliance input'!$A$5:$A$156)*(E354&gt;='Non Compliance input'!$D$5:$D$156)*(F354&lt;='Non Compliance input'!$E$5:$E$156)*('Non Compliance input'!$I$5:$I$156="Yes"),0))
),"","Yes")</f>
        <v/>
      </c>
      <c r="N354" s="149" t="str">
        <f>IF(VLOOKUP($A354,HourEndingOutage!$B$3:$F$746,5,0)="Outage","Outage","")</f>
        <v/>
      </c>
      <c r="O354" s="18">
        <f t="shared" si="51"/>
        <v>0</v>
      </c>
      <c r="P354" s="18" t="str">
        <f t="shared" si="52"/>
        <v/>
      </c>
      <c r="Q354" s="18">
        <f t="shared" si="53"/>
        <v>0</v>
      </c>
      <c r="R354" s="118"/>
    </row>
    <row r="355" spans="1:18" x14ac:dyDescent="0.25">
      <c r="A355" s="25">
        <f t="shared" si="54"/>
        <v>40</v>
      </c>
      <c r="B355" s="23">
        <f t="shared" si="55"/>
        <v>44563</v>
      </c>
      <c r="C355" s="24">
        <v>16</v>
      </c>
      <c r="D355" s="54" t="str">
        <f t="shared" si="47"/>
        <v>ASET</v>
      </c>
      <c r="E355" s="178"/>
      <c r="F355" s="179"/>
      <c r="G355" s="177"/>
      <c r="H355" s="177"/>
      <c r="I355" s="169">
        <f t="shared" si="48"/>
        <v>0</v>
      </c>
      <c r="J355" s="149" t="str" cm="1">
        <f t="array" ref="J355">IF(ISERROR(INDEX('Non Compliance input'!$H$5:$H$156,MATCH(1,(A355='Non Compliance input'!$A$5:$A$156)*(F355&gt;='Non Compliance input'!$D$5:$D$156)*(E355&lt;'Non Compliance input'!$E$5:$E$156)*('Non Compliance input'!$H$5:$H$156="Yes"),0))
),"","Yes")</f>
        <v/>
      </c>
      <c r="K355" s="149">
        <f t="shared" si="49"/>
        <v>0</v>
      </c>
      <c r="L355" s="162">
        <f t="shared" si="50"/>
        <v>0</v>
      </c>
      <c r="M355" s="162" t="str" cm="1">
        <f t="array" ref="M355">IF(ISERROR(INDEX('Non Compliance input'!$I$5:$I$156,MATCH(1,(A355='Non Compliance input'!$A$5:$A$156)*(E355&gt;='Non Compliance input'!$D$5:$D$156)*(F355&lt;='Non Compliance input'!$E$5:$E$156)*('Non Compliance input'!$I$5:$I$156="Yes"),0))
),"","Yes")</f>
        <v/>
      </c>
      <c r="N355" s="149" t="str">
        <f>IF(VLOOKUP($A355,HourEndingOutage!$B$3:$F$746,5,0)="Outage","Outage","")</f>
        <v/>
      </c>
      <c r="O355" s="18">
        <f t="shared" si="51"/>
        <v>0</v>
      </c>
      <c r="P355" s="18" t="str">
        <f t="shared" si="52"/>
        <v/>
      </c>
      <c r="Q355" s="18">
        <f t="shared" si="53"/>
        <v>0</v>
      </c>
      <c r="R355" s="118"/>
    </row>
    <row r="356" spans="1:18" x14ac:dyDescent="0.25">
      <c r="A356" s="25">
        <f t="shared" si="54"/>
        <v>40</v>
      </c>
      <c r="B356" s="23">
        <f t="shared" si="55"/>
        <v>44563</v>
      </c>
      <c r="C356" s="24">
        <v>16</v>
      </c>
      <c r="D356" s="54" t="str">
        <f t="shared" si="47"/>
        <v>ASET</v>
      </c>
      <c r="E356" s="178"/>
      <c r="F356" s="179"/>
      <c r="G356" s="177"/>
      <c r="H356" s="177"/>
      <c r="I356" s="169">
        <f t="shared" si="48"/>
        <v>0</v>
      </c>
      <c r="J356" s="149" t="str" cm="1">
        <f t="array" ref="J356">IF(ISERROR(INDEX('Non Compliance input'!$H$5:$H$156,MATCH(1,(A356='Non Compliance input'!$A$5:$A$156)*(F356&gt;='Non Compliance input'!$D$5:$D$156)*(E356&lt;'Non Compliance input'!$E$5:$E$156)*('Non Compliance input'!$H$5:$H$156="Yes"),0))
),"","Yes")</f>
        <v/>
      </c>
      <c r="K356" s="149">
        <f t="shared" si="49"/>
        <v>0</v>
      </c>
      <c r="L356" s="162">
        <f t="shared" si="50"/>
        <v>0</v>
      </c>
      <c r="M356" s="162" t="str" cm="1">
        <f t="array" ref="M356">IF(ISERROR(INDEX('Non Compliance input'!$I$5:$I$156,MATCH(1,(A356='Non Compliance input'!$A$5:$A$156)*(E356&gt;='Non Compliance input'!$D$5:$D$156)*(F356&lt;='Non Compliance input'!$E$5:$E$156)*('Non Compliance input'!$I$5:$I$156="Yes"),0))
),"","Yes")</f>
        <v/>
      </c>
      <c r="N356" s="149" t="str">
        <f>IF(VLOOKUP($A356,HourEndingOutage!$B$3:$F$746,5,0)="Outage","Outage","")</f>
        <v/>
      </c>
      <c r="O356" s="18">
        <f t="shared" si="51"/>
        <v>0</v>
      </c>
      <c r="P356" s="18" t="str">
        <f t="shared" si="52"/>
        <v/>
      </c>
      <c r="Q356" s="18">
        <f t="shared" si="53"/>
        <v>0</v>
      </c>
      <c r="R356" s="118"/>
    </row>
    <row r="357" spans="1:18" x14ac:dyDescent="0.25">
      <c r="A357" s="25">
        <f t="shared" si="54"/>
        <v>40</v>
      </c>
      <c r="B357" s="23">
        <f t="shared" si="55"/>
        <v>44563</v>
      </c>
      <c r="C357" s="24">
        <v>16</v>
      </c>
      <c r="D357" s="54" t="str">
        <f t="shared" si="47"/>
        <v>ASET</v>
      </c>
      <c r="E357" s="178"/>
      <c r="F357" s="179"/>
      <c r="G357" s="177"/>
      <c r="H357" s="177"/>
      <c r="I357" s="169">
        <f t="shared" si="48"/>
        <v>0</v>
      </c>
      <c r="J357" s="149" t="str" cm="1">
        <f t="array" ref="J357">IF(ISERROR(INDEX('Non Compliance input'!$H$5:$H$156,MATCH(1,(A357='Non Compliance input'!$A$5:$A$156)*(F357&gt;='Non Compliance input'!$D$5:$D$156)*(E357&lt;'Non Compliance input'!$E$5:$E$156)*('Non Compliance input'!$H$5:$H$156="Yes"),0))
),"","Yes")</f>
        <v/>
      </c>
      <c r="K357" s="149">
        <f t="shared" si="49"/>
        <v>0</v>
      </c>
      <c r="L357" s="162">
        <f t="shared" si="50"/>
        <v>0</v>
      </c>
      <c r="M357" s="162" t="str" cm="1">
        <f t="array" ref="M357">IF(ISERROR(INDEX('Non Compliance input'!$I$5:$I$156,MATCH(1,(A357='Non Compliance input'!$A$5:$A$156)*(E357&gt;='Non Compliance input'!$D$5:$D$156)*(F357&lt;='Non Compliance input'!$E$5:$E$156)*('Non Compliance input'!$I$5:$I$156="Yes"),0))
),"","Yes")</f>
        <v/>
      </c>
      <c r="N357" s="149" t="str">
        <f>IF(VLOOKUP($A357,HourEndingOutage!$B$3:$F$746,5,0)="Outage","Outage","")</f>
        <v/>
      </c>
      <c r="O357" s="18">
        <f t="shared" si="51"/>
        <v>0</v>
      </c>
      <c r="P357" s="18" t="str">
        <f t="shared" si="52"/>
        <v/>
      </c>
      <c r="Q357" s="18">
        <f t="shared" si="53"/>
        <v>0</v>
      </c>
      <c r="R357" s="118"/>
    </row>
    <row r="358" spans="1:18" x14ac:dyDescent="0.25">
      <c r="A358" s="25">
        <f t="shared" si="54"/>
        <v>40</v>
      </c>
      <c r="B358" s="23">
        <f t="shared" si="55"/>
        <v>44563</v>
      </c>
      <c r="C358" s="24">
        <v>16</v>
      </c>
      <c r="D358" s="54" t="str">
        <f t="shared" si="47"/>
        <v>ASET</v>
      </c>
      <c r="E358" s="178"/>
      <c r="F358" s="179"/>
      <c r="G358" s="177"/>
      <c r="H358" s="177"/>
      <c r="I358" s="169">
        <f t="shared" si="48"/>
        <v>0</v>
      </c>
      <c r="J358" s="149" t="str" cm="1">
        <f t="array" ref="J358">IF(ISERROR(INDEX('Non Compliance input'!$H$5:$H$156,MATCH(1,(A358='Non Compliance input'!$A$5:$A$156)*(F358&gt;='Non Compliance input'!$D$5:$D$156)*(E358&lt;'Non Compliance input'!$E$5:$E$156)*('Non Compliance input'!$H$5:$H$156="Yes"),0))
),"","Yes")</f>
        <v/>
      </c>
      <c r="K358" s="149">
        <f t="shared" si="49"/>
        <v>0</v>
      </c>
      <c r="L358" s="162">
        <f t="shared" si="50"/>
        <v>0</v>
      </c>
      <c r="M358" s="162" t="str" cm="1">
        <f t="array" ref="M358">IF(ISERROR(INDEX('Non Compliance input'!$I$5:$I$156,MATCH(1,(A358='Non Compliance input'!$A$5:$A$156)*(E358&gt;='Non Compliance input'!$D$5:$D$156)*(F358&lt;='Non Compliance input'!$E$5:$E$156)*('Non Compliance input'!$I$5:$I$156="Yes"),0))
),"","Yes")</f>
        <v/>
      </c>
      <c r="N358" s="149" t="str">
        <f>IF(VLOOKUP($A358,HourEndingOutage!$B$3:$F$746,5,0)="Outage","Outage","")</f>
        <v/>
      </c>
      <c r="O358" s="18">
        <f t="shared" si="51"/>
        <v>0</v>
      </c>
      <c r="P358" s="18" t="str">
        <f t="shared" si="52"/>
        <v/>
      </c>
      <c r="Q358" s="18">
        <f t="shared" si="53"/>
        <v>0</v>
      </c>
      <c r="R358" s="118"/>
    </row>
    <row r="359" spans="1:18" x14ac:dyDescent="0.25">
      <c r="A359" s="25">
        <f t="shared" si="54"/>
        <v>40</v>
      </c>
      <c r="B359" s="23">
        <f t="shared" si="55"/>
        <v>44563</v>
      </c>
      <c r="C359" s="24">
        <v>16</v>
      </c>
      <c r="D359" s="54" t="str">
        <f t="shared" si="47"/>
        <v>ASET</v>
      </c>
      <c r="E359" s="178"/>
      <c r="F359" s="179"/>
      <c r="G359" s="177"/>
      <c r="H359" s="177"/>
      <c r="I359" s="169">
        <f t="shared" si="48"/>
        <v>0</v>
      </c>
      <c r="J359" s="149" t="str" cm="1">
        <f t="array" ref="J359">IF(ISERROR(INDEX('Non Compliance input'!$H$5:$H$156,MATCH(1,(A359='Non Compliance input'!$A$5:$A$156)*(F359&gt;='Non Compliance input'!$D$5:$D$156)*(E359&lt;'Non Compliance input'!$E$5:$E$156)*('Non Compliance input'!$H$5:$H$156="Yes"),0))
),"","Yes")</f>
        <v/>
      </c>
      <c r="K359" s="149">
        <f t="shared" si="49"/>
        <v>0</v>
      </c>
      <c r="L359" s="162">
        <f t="shared" si="50"/>
        <v>0</v>
      </c>
      <c r="M359" s="162" t="str" cm="1">
        <f t="array" ref="M359">IF(ISERROR(INDEX('Non Compliance input'!$I$5:$I$156,MATCH(1,(A359='Non Compliance input'!$A$5:$A$156)*(E359&gt;='Non Compliance input'!$D$5:$D$156)*(F359&lt;='Non Compliance input'!$E$5:$E$156)*('Non Compliance input'!$I$5:$I$156="Yes"),0))
),"","Yes")</f>
        <v/>
      </c>
      <c r="N359" s="149" t="str">
        <f>IF(VLOOKUP($A359,HourEndingOutage!$B$3:$F$746,5,0)="Outage","Outage","")</f>
        <v/>
      </c>
      <c r="O359" s="18">
        <f t="shared" si="51"/>
        <v>0</v>
      </c>
      <c r="P359" s="18" t="str">
        <f t="shared" si="52"/>
        <v/>
      </c>
      <c r="Q359" s="18">
        <f t="shared" si="53"/>
        <v>0</v>
      </c>
      <c r="R359" s="118"/>
    </row>
    <row r="360" spans="1:18" x14ac:dyDescent="0.25">
      <c r="A360" s="25">
        <f t="shared" si="54"/>
        <v>40</v>
      </c>
      <c r="B360" s="23">
        <f t="shared" si="55"/>
        <v>44563</v>
      </c>
      <c r="C360" s="24">
        <v>16</v>
      </c>
      <c r="D360" s="54" t="str">
        <f t="shared" si="47"/>
        <v>ASET</v>
      </c>
      <c r="E360" s="178"/>
      <c r="F360" s="179"/>
      <c r="G360" s="177"/>
      <c r="H360" s="177"/>
      <c r="I360" s="169">
        <f t="shared" si="48"/>
        <v>0</v>
      </c>
      <c r="J360" s="149" t="str" cm="1">
        <f t="array" ref="J360">IF(ISERROR(INDEX('Non Compliance input'!$H$5:$H$156,MATCH(1,(A360='Non Compliance input'!$A$5:$A$156)*(F360&gt;='Non Compliance input'!$D$5:$D$156)*(E360&lt;'Non Compliance input'!$E$5:$E$156)*('Non Compliance input'!$H$5:$H$156="Yes"),0))
),"","Yes")</f>
        <v/>
      </c>
      <c r="K360" s="149">
        <f t="shared" si="49"/>
        <v>0</v>
      </c>
      <c r="L360" s="162">
        <f t="shared" si="50"/>
        <v>0</v>
      </c>
      <c r="M360" s="162" t="str" cm="1">
        <f t="array" ref="M360">IF(ISERROR(INDEX('Non Compliance input'!$I$5:$I$156,MATCH(1,(A360='Non Compliance input'!$A$5:$A$156)*(E360&gt;='Non Compliance input'!$D$5:$D$156)*(F360&lt;='Non Compliance input'!$E$5:$E$156)*('Non Compliance input'!$I$5:$I$156="Yes"),0))
),"","Yes")</f>
        <v/>
      </c>
      <c r="N360" s="149" t="str">
        <f>IF(VLOOKUP($A360,HourEndingOutage!$B$3:$F$746,5,0)="Outage","Outage","")</f>
        <v/>
      </c>
      <c r="O360" s="18">
        <f t="shared" si="51"/>
        <v>0</v>
      </c>
      <c r="P360" s="18" t="str">
        <f t="shared" si="52"/>
        <v/>
      </c>
      <c r="Q360" s="18">
        <f t="shared" si="53"/>
        <v>0</v>
      </c>
      <c r="R360" s="118"/>
    </row>
    <row r="361" spans="1:18" x14ac:dyDescent="0.25">
      <c r="A361" s="25">
        <f t="shared" si="54"/>
        <v>40</v>
      </c>
      <c r="B361" s="23">
        <f t="shared" si="55"/>
        <v>44563</v>
      </c>
      <c r="C361" s="24">
        <v>16</v>
      </c>
      <c r="D361" s="54" t="str">
        <f t="shared" si="47"/>
        <v>ASET</v>
      </c>
      <c r="E361" s="178"/>
      <c r="F361" s="179"/>
      <c r="G361" s="177"/>
      <c r="H361" s="177"/>
      <c r="I361" s="169">
        <f t="shared" si="48"/>
        <v>0</v>
      </c>
      <c r="J361" s="149" t="str" cm="1">
        <f t="array" ref="J361">IF(ISERROR(INDEX('Non Compliance input'!$H$5:$H$156,MATCH(1,(A361='Non Compliance input'!$A$5:$A$156)*(F361&gt;='Non Compliance input'!$D$5:$D$156)*(E361&lt;'Non Compliance input'!$E$5:$E$156)*('Non Compliance input'!$H$5:$H$156="Yes"),0))
),"","Yes")</f>
        <v/>
      </c>
      <c r="K361" s="149">
        <f t="shared" si="49"/>
        <v>0</v>
      </c>
      <c r="L361" s="162">
        <f t="shared" si="50"/>
        <v>0</v>
      </c>
      <c r="M361" s="162" t="str" cm="1">
        <f t="array" ref="M361">IF(ISERROR(INDEX('Non Compliance input'!$I$5:$I$156,MATCH(1,(A361='Non Compliance input'!$A$5:$A$156)*(E361&gt;='Non Compliance input'!$D$5:$D$156)*(F361&lt;='Non Compliance input'!$E$5:$E$156)*('Non Compliance input'!$I$5:$I$156="Yes"),0))
),"","Yes")</f>
        <v/>
      </c>
      <c r="N361" s="149" t="str">
        <f>IF(VLOOKUP($A361,HourEndingOutage!$B$3:$F$746,5,0)="Outage","Outage","")</f>
        <v/>
      </c>
      <c r="O361" s="18">
        <f t="shared" si="51"/>
        <v>0</v>
      </c>
      <c r="P361" s="18" t="str">
        <f t="shared" si="52"/>
        <v/>
      </c>
      <c r="Q361" s="18">
        <f t="shared" si="53"/>
        <v>0</v>
      </c>
      <c r="R361" s="118"/>
    </row>
    <row r="362" spans="1:18" x14ac:dyDescent="0.25">
      <c r="A362" s="25">
        <f t="shared" si="54"/>
        <v>40</v>
      </c>
      <c r="B362" s="23">
        <f t="shared" si="55"/>
        <v>44563</v>
      </c>
      <c r="C362" s="24">
        <v>16</v>
      </c>
      <c r="D362" s="54" t="str">
        <f t="shared" si="47"/>
        <v>ASET</v>
      </c>
      <c r="E362" s="178"/>
      <c r="F362" s="179"/>
      <c r="G362" s="177"/>
      <c r="H362" s="177"/>
      <c r="I362" s="169">
        <f t="shared" si="48"/>
        <v>0</v>
      </c>
      <c r="J362" s="149" t="str" cm="1">
        <f t="array" ref="J362">IF(ISERROR(INDEX('Non Compliance input'!$H$5:$H$156,MATCH(1,(A362='Non Compliance input'!$A$5:$A$156)*(F362&gt;='Non Compliance input'!$D$5:$D$156)*(E362&lt;'Non Compliance input'!$E$5:$E$156)*('Non Compliance input'!$H$5:$H$156="Yes"),0))
),"","Yes")</f>
        <v/>
      </c>
      <c r="K362" s="149">
        <f t="shared" si="49"/>
        <v>0</v>
      </c>
      <c r="L362" s="162">
        <f t="shared" si="50"/>
        <v>0</v>
      </c>
      <c r="M362" s="162" t="str" cm="1">
        <f t="array" ref="M362">IF(ISERROR(INDEX('Non Compliance input'!$I$5:$I$156,MATCH(1,(A362='Non Compliance input'!$A$5:$A$156)*(E362&gt;='Non Compliance input'!$D$5:$D$156)*(F362&lt;='Non Compliance input'!$E$5:$E$156)*('Non Compliance input'!$I$5:$I$156="Yes"),0))
),"","Yes")</f>
        <v/>
      </c>
      <c r="N362" s="149" t="str">
        <f>IF(VLOOKUP($A362,HourEndingOutage!$B$3:$F$746,5,0)="Outage","Outage","")</f>
        <v/>
      </c>
      <c r="O362" s="18">
        <f t="shared" si="51"/>
        <v>0</v>
      </c>
      <c r="P362" s="18" t="str">
        <f t="shared" si="52"/>
        <v/>
      </c>
      <c r="Q362" s="18">
        <f t="shared" si="53"/>
        <v>0</v>
      </c>
      <c r="R362" s="118"/>
    </row>
    <row r="363" spans="1:18" x14ac:dyDescent="0.25">
      <c r="A363" s="25">
        <f t="shared" si="54"/>
        <v>41</v>
      </c>
      <c r="B363" s="23">
        <f t="shared" si="55"/>
        <v>44563</v>
      </c>
      <c r="C363" s="24">
        <v>17</v>
      </c>
      <c r="D363" s="54" t="str">
        <f t="shared" si="47"/>
        <v>ASET</v>
      </c>
      <c r="E363" s="178"/>
      <c r="F363" s="179"/>
      <c r="G363" s="177"/>
      <c r="H363" s="177"/>
      <c r="I363" s="169">
        <f t="shared" si="48"/>
        <v>0</v>
      </c>
      <c r="J363" s="149" t="str" cm="1">
        <f t="array" ref="J363">IF(ISERROR(INDEX('Non Compliance input'!$H$5:$H$156,MATCH(1,(A363='Non Compliance input'!$A$5:$A$156)*(F363&gt;='Non Compliance input'!$D$5:$D$156)*(E363&lt;'Non Compliance input'!$E$5:$E$156)*('Non Compliance input'!$H$5:$H$156="Yes"),0))
),"","Yes")</f>
        <v/>
      </c>
      <c r="K363" s="149">
        <f t="shared" si="49"/>
        <v>0</v>
      </c>
      <c r="L363" s="162">
        <f t="shared" si="50"/>
        <v>0</v>
      </c>
      <c r="M363" s="162" t="str" cm="1">
        <f t="array" ref="M363">IF(ISERROR(INDEX('Non Compliance input'!$I$5:$I$156,MATCH(1,(A363='Non Compliance input'!$A$5:$A$156)*(E363&gt;='Non Compliance input'!$D$5:$D$156)*(F363&lt;='Non Compliance input'!$E$5:$E$156)*('Non Compliance input'!$I$5:$I$156="Yes"),0))
),"","Yes")</f>
        <v/>
      </c>
      <c r="N363" s="149" t="str">
        <f>IF(VLOOKUP($A363,HourEndingOutage!$B$3:$F$746,5,0)="Outage","Outage","")</f>
        <v/>
      </c>
      <c r="O363" s="18">
        <f t="shared" si="51"/>
        <v>0</v>
      </c>
      <c r="P363" s="18" t="str">
        <f t="shared" si="52"/>
        <v/>
      </c>
      <c r="Q363" s="18">
        <f t="shared" si="53"/>
        <v>0</v>
      </c>
      <c r="R363" s="118"/>
    </row>
    <row r="364" spans="1:18" x14ac:dyDescent="0.25">
      <c r="A364" s="25">
        <f t="shared" si="54"/>
        <v>41</v>
      </c>
      <c r="B364" s="23">
        <f t="shared" si="55"/>
        <v>44563</v>
      </c>
      <c r="C364" s="24">
        <v>17</v>
      </c>
      <c r="D364" s="54" t="str">
        <f t="shared" si="47"/>
        <v>ASET</v>
      </c>
      <c r="E364" s="178"/>
      <c r="F364" s="179"/>
      <c r="G364" s="177"/>
      <c r="H364" s="177"/>
      <c r="I364" s="169">
        <f t="shared" si="48"/>
        <v>0</v>
      </c>
      <c r="J364" s="149" t="str" cm="1">
        <f t="array" ref="J364">IF(ISERROR(INDEX('Non Compliance input'!$H$5:$H$156,MATCH(1,(A364='Non Compliance input'!$A$5:$A$156)*(F364&gt;='Non Compliance input'!$D$5:$D$156)*(E364&lt;'Non Compliance input'!$E$5:$E$156)*('Non Compliance input'!$H$5:$H$156="Yes"),0))
),"","Yes")</f>
        <v/>
      </c>
      <c r="K364" s="149">
        <f t="shared" si="49"/>
        <v>0</v>
      </c>
      <c r="L364" s="162">
        <f t="shared" si="50"/>
        <v>0</v>
      </c>
      <c r="M364" s="162" t="str" cm="1">
        <f t="array" ref="M364">IF(ISERROR(INDEX('Non Compliance input'!$I$5:$I$156,MATCH(1,(A364='Non Compliance input'!$A$5:$A$156)*(E364&gt;='Non Compliance input'!$D$5:$D$156)*(F364&lt;='Non Compliance input'!$E$5:$E$156)*('Non Compliance input'!$I$5:$I$156="Yes"),0))
),"","Yes")</f>
        <v/>
      </c>
      <c r="N364" s="149" t="str">
        <f>IF(VLOOKUP($A364,HourEndingOutage!$B$3:$F$746,5,0)="Outage","Outage","")</f>
        <v/>
      </c>
      <c r="O364" s="18">
        <f t="shared" si="51"/>
        <v>0</v>
      </c>
      <c r="P364" s="18" t="str">
        <f t="shared" si="52"/>
        <v/>
      </c>
      <c r="Q364" s="18">
        <f t="shared" si="53"/>
        <v>0</v>
      </c>
      <c r="R364" s="118"/>
    </row>
    <row r="365" spans="1:18" x14ac:dyDescent="0.25">
      <c r="A365" s="25">
        <f t="shared" si="54"/>
        <v>41</v>
      </c>
      <c r="B365" s="23">
        <f t="shared" si="55"/>
        <v>44563</v>
      </c>
      <c r="C365" s="24">
        <v>17</v>
      </c>
      <c r="D365" s="54" t="str">
        <f t="shared" si="47"/>
        <v>ASET</v>
      </c>
      <c r="E365" s="178"/>
      <c r="F365" s="179"/>
      <c r="G365" s="177"/>
      <c r="H365" s="177"/>
      <c r="I365" s="169">
        <f t="shared" si="48"/>
        <v>0</v>
      </c>
      <c r="J365" s="149" t="str" cm="1">
        <f t="array" ref="J365">IF(ISERROR(INDEX('Non Compliance input'!$H$5:$H$156,MATCH(1,(A365='Non Compliance input'!$A$5:$A$156)*(F365&gt;='Non Compliance input'!$D$5:$D$156)*(E365&lt;'Non Compliance input'!$E$5:$E$156)*('Non Compliance input'!$H$5:$H$156="Yes"),0))
),"","Yes")</f>
        <v/>
      </c>
      <c r="K365" s="149">
        <f t="shared" si="49"/>
        <v>0</v>
      </c>
      <c r="L365" s="162">
        <f t="shared" si="50"/>
        <v>0</v>
      </c>
      <c r="M365" s="162" t="str" cm="1">
        <f t="array" ref="M365">IF(ISERROR(INDEX('Non Compliance input'!$I$5:$I$156,MATCH(1,(A365='Non Compliance input'!$A$5:$A$156)*(E365&gt;='Non Compliance input'!$D$5:$D$156)*(F365&lt;='Non Compliance input'!$E$5:$E$156)*('Non Compliance input'!$I$5:$I$156="Yes"),0))
),"","Yes")</f>
        <v/>
      </c>
      <c r="N365" s="149" t="str">
        <f>IF(VLOOKUP($A365,HourEndingOutage!$B$3:$F$746,5,0)="Outage","Outage","")</f>
        <v/>
      </c>
      <c r="O365" s="18">
        <f t="shared" si="51"/>
        <v>0</v>
      </c>
      <c r="P365" s="18" t="str">
        <f t="shared" si="52"/>
        <v/>
      </c>
      <c r="Q365" s="18">
        <f t="shared" si="53"/>
        <v>0</v>
      </c>
      <c r="R365" s="118"/>
    </row>
    <row r="366" spans="1:18" x14ac:dyDescent="0.25">
      <c r="A366" s="25">
        <f t="shared" si="54"/>
        <v>41</v>
      </c>
      <c r="B366" s="23">
        <f t="shared" si="55"/>
        <v>44563</v>
      </c>
      <c r="C366" s="24">
        <v>17</v>
      </c>
      <c r="D366" s="54" t="str">
        <f t="shared" si="47"/>
        <v>ASET</v>
      </c>
      <c r="E366" s="178"/>
      <c r="F366" s="179"/>
      <c r="G366" s="177"/>
      <c r="H366" s="177"/>
      <c r="I366" s="169">
        <f t="shared" si="48"/>
        <v>0</v>
      </c>
      <c r="J366" s="149" t="str" cm="1">
        <f t="array" ref="J366">IF(ISERROR(INDEX('Non Compliance input'!$H$5:$H$156,MATCH(1,(A366='Non Compliance input'!$A$5:$A$156)*(F366&gt;='Non Compliance input'!$D$5:$D$156)*(E366&lt;'Non Compliance input'!$E$5:$E$156)*('Non Compliance input'!$H$5:$H$156="Yes"),0))
),"","Yes")</f>
        <v/>
      </c>
      <c r="K366" s="149">
        <f t="shared" si="49"/>
        <v>0</v>
      </c>
      <c r="L366" s="162">
        <f t="shared" si="50"/>
        <v>0</v>
      </c>
      <c r="M366" s="162" t="str" cm="1">
        <f t="array" ref="M366">IF(ISERROR(INDEX('Non Compliance input'!$I$5:$I$156,MATCH(1,(A366='Non Compliance input'!$A$5:$A$156)*(E366&gt;='Non Compliance input'!$D$5:$D$156)*(F366&lt;='Non Compliance input'!$E$5:$E$156)*('Non Compliance input'!$I$5:$I$156="Yes"),0))
),"","Yes")</f>
        <v/>
      </c>
      <c r="N366" s="149" t="str">
        <f>IF(VLOOKUP($A366,HourEndingOutage!$B$3:$F$746,5,0)="Outage","Outage","")</f>
        <v/>
      </c>
      <c r="O366" s="18">
        <f t="shared" si="51"/>
        <v>0</v>
      </c>
      <c r="P366" s="18" t="str">
        <f t="shared" si="52"/>
        <v/>
      </c>
      <c r="Q366" s="18">
        <f t="shared" si="53"/>
        <v>0</v>
      </c>
      <c r="R366" s="118"/>
    </row>
    <row r="367" spans="1:18" x14ac:dyDescent="0.25">
      <c r="A367" s="25">
        <f t="shared" si="54"/>
        <v>41</v>
      </c>
      <c r="B367" s="23">
        <f t="shared" si="55"/>
        <v>44563</v>
      </c>
      <c r="C367" s="24">
        <v>17</v>
      </c>
      <c r="D367" s="54" t="str">
        <f t="shared" si="47"/>
        <v>ASET</v>
      </c>
      <c r="E367" s="178"/>
      <c r="F367" s="179"/>
      <c r="G367" s="177"/>
      <c r="H367" s="177"/>
      <c r="I367" s="169">
        <f t="shared" si="48"/>
        <v>0</v>
      </c>
      <c r="J367" s="149" t="str" cm="1">
        <f t="array" ref="J367">IF(ISERROR(INDEX('Non Compliance input'!$H$5:$H$156,MATCH(1,(A367='Non Compliance input'!$A$5:$A$156)*(F367&gt;='Non Compliance input'!$D$5:$D$156)*(E367&lt;'Non Compliance input'!$E$5:$E$156)*('Non Compliance input'!$H$5:$H$156="Yes"),0))
),"","Yes")</f>
        <v/>
      </c>
      <c r="K367" s="149">
        <f t="shared" si="49"/>
        <v>0</v>
      </c>
      <c r="L367" s="162">
        <f t="shared" si="50"/>
        <v>0</v>
      </c>
      <c r="M367" s="162" t="str" cm="1">
        <f t="array" ref="M367">IF(ISERROR(INDEX('Non Compliance input'!$I$5:$I$156,MATCH(1,(A367='Non Compliance input'!$A$5:$A$156)*(E367&gt;='Non Compliance input'!$D$5:$D$156)*(F367&lt;='Non Compliance input'!$E$5:$E$156)*('Non Compliance input'!$I$5:$I$156="Yes"),0))
),"","Yes")</f>
        <v/>
      </c>
      <c r="N367" s="149" t="str">
        <f>IF(VLOOKUP($A367,HourEndingOutage!$B$3:$F$746,5,0)="Outage","Outage","")</f>
        <v/>
      </c>
      <c r="O367" s="18">
        <f t="shared" si="51"/>
        <v>0</v>
      </c>
      <c r="P367" s="18" t="str">
        <f t="shared" si="52"/>
        <v/>
      </c>
      <c r="Q367" s="18">
        <f t="shared" si="53"/>
        <v>0</v>
      </c>
      <c r="R367" s="118"/>
    </row>
    <row r="368" spans="1:18" x14ac:dyDescent="0.25">
      <c r="A368" s="25">
        <f t="shared" si="54"/>
        <v>41</v>
      </c>
      <c r="B368" s="23">
        <f t="shared" si="55"/>
        <v>44563</v>
      </c>
      <c r="C368" s="24">
        <v>17</v>
      </c>
      <c r="D368" s="54" t="str">
        <f t="shared" si="47"/>
        <v>ASET</v>
      </c>
      <c r="E368" s="178"/>
      <c r="F368" s="179"/>
      <c r="G368" s="177"/>
      <c r="H368" s="177"/>
      <c r="I368" s="169">
        <f t="shared" si="48"/>
        <v>0</v>
      </c>
      <c r="J368" s="149" t="str" cm="1">
        <f t="array" ref="J368">IF(ISERROR(INDEX('Non Compliance input'!$H$5:$H$156,MATCH(1,(A368='Non Compliance input'!$A$5:$A$156)*(F368&gt;='Non Compliance input'!$D$5:$D$156)*(E368&lt;'Non Compliance input'!$E$5:$E$156)*('Non Compliance input'!$H$5:$H$156="Yes"),0))
),"","Yes")</f>
        <v/>
      </c>
      <c r="K368" s="149">
        <f t="shared" si="49"/>
        <v>0</v>
      </c>
      <c r="L368" s="162">
        <f t="shared" si="50"/>
        <v>0</v>
      </c>
      <c r="M368" s="162" t="str" cm="1">
        <f t="array" ref="M368">IF(ISERROR(INDEX('Non Compliance input'!$I$5:$I$156,MATCH(1,(A368='Non Compliance input'!$A$5:$A$156)*(E368&gt;='Non Compliance input'!$D$5:$D$156)*(F368&lt;='Non Compliance input'!$E$5:$E$156)*('Non Compliance input'!$I$5:$I$156="Yes"),0))
),"","Yes")</f>
        <v/>
      </c>
      <c r="N368" s="149" t="str">
        <f>IF(VLOOKUP($A368,HourEndingOutage!$B$3:$F$746,5,0)="Outage","Outage","")</f>
        <v/>
      </c>
      <c r="O368" s="18">
        <f t="shared" si="51"/>
        <v>0</v>
      </c>
      <c r="P368" s="18" t="str">
        <f t="shared" si="52"/>
        <v/>
      </c>
      <c r="Q368" s="18">
        <f t="shared" si="53"/>
        <v>0</v>
      </c>
      <c r="R368" s="118"/>
    </row>
    <row r="369" spans="1:18" x14ac:dyDescent="0.25">
      <c r="A369" s="25">
        <f t="shared" si="54"/>
        <v>41</v>
      </c>
      <c r="B369" s="23">
        <f t="shared" si="55"/>
        <v>44563</v>
      </c>
      <c r="C369" s="24">
        <v>17</v>
      </c>
      <c r="D369" s="54" t="str">
        <f t="shared" si="47"/>
        <v>ASET</v>
      </c>
      <c r="E369" s="178"/>
      <c r="F369" s="179"/>
      <c r="G369" s="177"/>
      <c r="H369" s="177"/>
      <c r="I369" s="169">
        <f t="shared" si="48"/>
        <v>0</v>
      </c>
      <c r="J369" s="149" t="str" cm="1">
        <f t="array" ref="J369">IF(ISERROR(INDEX('Non Compliance input'!$H$5:$H$156,MATCH(1,(A369='Non Compliance input'!$A$5:$A$156)*(F369&gt;='Non Compliance input'!$D$5:$D$156)*(E369&lt;'Non Compliance input'!$E$5:$E$156)*('Non Compliance input'!$H$5:$H$156="Yes"),0))
),"","Yes")</f>
        <v/>
      </c>
      <c r="K369" s="149">
        <f t="shared" si="49"/>
        <v>0</v>
      </c>
      <c r="L369" s="162">
        <f t="shared" si="50"/>
        <v>0</v>
      </c>
      <c r="M369" s="162" t="str" cm="1">
        <f t="array" ref="M369">IF(ISERROR(INDEX('Non Compliance input'!$I$5:$I$156,MATCH(1,(A369='Non Compliance input'!$A$5:$A$156)*(E369&gt;='Non Compliance input'!$D$5:$D$156)*(F369&lt;='Non Compliance input'!$E$5:$E$156)*('Non Compliance input'!$I$5:$I$156="Yes"),0))
),"","Yes")</f>
        <v/>
      </c>
      <c r="N369" s="149" t="str">
        <f>IF(VLOOKUP($A369,HourEndingOutage!$B$3:$F$746,5,0)="Outage","Outage","")</f>
        <v/>
      </c>
      <c r="O369" s="18">
        <f t="shared" si="51"/>
        <v>0</v>
      </c>
      <c r="P369" s="18" t="str">
        <f t="shared" si="52"/>
        <v/>
      </c>
      <c r="Q369" s="18">
        <f t="shared" si="53"/>
        <v>0</v>
      </c>
      <c r="R369" s="118"/>
    </row>
    <row r="370" spans="1:18" x14ac:dyDescent="0.25">
      <c r="A370" s="25">
        <f t="shared" si="54"/>
        <v>41</v>
      </c>
      <c r="B370" s="23">
        <f t="shared" si="55"/>
        <v>44563</v>
      </c>
      <c r="C370" s="24">
        <v>17</v>
      </c>
      <c r="D370" s="54" t="str">
        <f t="shared" si="47"/>
        <v>ASET</v>
      </c>
      <c r="E370" s="178"/>
      <c r="F370" s="179"/>
      <c r="G370" s="177"/>
      <c r="H370" s="177"/>
      <c r="I370" s="169">
        <f t="shared" si="48"/>
        <v>0</v>
      </c>
      <c r="J370" s="149" t="str" cm="1">
        <f t="array" ref="J370">IF(ISERROR(INDEX('Non Compliance input'!$H$5:$H$156,MATCH(1,(A370='Non Compliance input'!$A$5:$A$156)*(F370&gt;='Non Compliance input'!$D$5:$D$156)*(E370&lt;'Non Compliance input'!$E$5:$E$156)*('Non Compliance input'!$H$5:$H$156="Yes"),0))
),"","Yes")</f>
        <v/>
      </c>
      <c r="K370" s="149">
        <f t="shared" si="49"/>
        <v>0</v>
      </c>
      <c r="L370" s="162">
        <f t="shared" si="50"/>
        <v>0</v>
      </c>
      <c r="M370" s="162" t="str" cm="1">
        <f t="array" ref="M370">IF(ISERROR(INDEX('Non Compliance input'!$I$5:$I$156,MATCH(1,(A370='Non Compliance input'!$A$5:$A$156)*(E370&gt;='Non Compliance input'!$D$5:$D$156)*(F370&lt;='Non Compliance input'!$E$5:$E$156)*('Non Compliance input'!$I$5:$I$156="Yes"),0))
),"","Yes")</f>
        <v/>
      </c>
      <c r="N370" s="149" t="str">
        <f>IF(VLOOKUP($A370,HourEndingOutage!$B$3:$F$746,5,0)="Outage","Outage","")</f>
        <v/>
      </c>
      <c r="O370" s="18">
        <f t="shared" si="51"/>
        <v>0</v>
      </c>
      <c r="P370" s="18" t="str">
        <f t="shared" si="52"/>
        <v/>
      </c>
      <c r="Q370" s="18">
        <f t="shared" si="53"/>
        <v>0</v>
      </c>
      <c r="R370" s="118"/>
    </row>
    <row r="371" spans="1:18" x14ac:dyDescent="0.25">
      <c r="A371" s="25">
        <f t="shared" si="54"/>
        <v>41</v>
      </c>
      <c r="B371" s="23">
        <f t="shared" si="55"/>
        <v>44563</v>
      </c>
      <c r="C371" s="24">
        <v>17</v>
      </c>
      <c r="D371" s="54" t="str">
        <f t="shared" si="47"/>
        <v>ASET</v>
      </c>
      <c r="E371" s="178"/>
      <c r="F371" s="179"/>
      <c r="G371" s="177"/>
      <c r="H371" s="177"/>
      <c r="I371" s="169">
        <f t="shared" si="48"/>
        <v>0</v>
      </c>
      <c r="J371" s="149" t="str" cm="1">
        <f t="array" ref="J371">IF(ISERROR(INDEX('Non Compliance input'!$H$5:$H$156,MATCH(1,(A371='Non Compliance input'!$A$5:$A$156)*(F371&gt;='Non Compliance input'!$D$5:$D$156)*(E371&lt;'Non Compliance input'!$E$5:$E$156)*('Non Compliance input'!$H$5:$H$156="Yes"),0))
),"","Yes")</f>
        <v/>
      </c>
      <c r="K371" s="149">
        <f t="shared" si="49"/>
        <v>0</v>
      </c>
      <c r="L371" s="162">
        <f t="shared" si="50"/>
        <v>0</v>
      </c>
      <c r="M371" s="162" t="str" cm="1">
        <f t="array" ref="M371">IF(ISERROR(INDEX('Non Compliance input'!$I$5:$I$156,MATCH(1,(A371='Non Compliance input'!$A$5:$A$156)*(E371&gt;='Non Compliance input'!$D$5:$D$156)*(F371&lt;='Non Compliance input'!$E$5:$E$156)*('Non Compliance input'!$I$5:$I$156="Yes"),0))
),"","Yes")</f>
        <v/>
      </c>
      <c r="N371" s="149" t="str">
        <f>IF(VLOOKUP($A371,HourEndingOutage!$B$3:$F$746,5,0)="Outage","Outage","")</f>
        <v/>
      </c>
      <c r="O371" s="18">
        <f t="shared" si="51"/>
        <v>0</v>
      </c>
      <c r="P371" s="18" t="str">
        <f t="shared" si="52"/>
        <v/>
      </c>
      <c r="Q371" s="18">
        <f t="shared" si="53"/>
        <v>0</v>
      </c>
      <c r="R371" s="118"/>
    </row>
    <row r="372" spans="1:18" x14ac:dyDescent="0.25">
      <c r="A372" s="25">
        <f t="shared" si="54"/>
        <v>42</v>
      </c>
      <c r="B372" s="23">
        <f t="shared" si="55"/>
        <v>44563</v>
      </c>
      <c r="C372" s="24">
        <v>18</v>
      </c>
      <c r="D372" s="54" t="str">
        <f t="shared" si="47"/>
        <v>ASET</v>
      </c>
      <c r="E372" s="178"/>
      <c r="F372" s="179"/>
      <c r="G372" s="177"/>
      <c r="H372" s="177"/>
      <c r="I372" s="169">
        <f t="shared" si="48"/>
        <v>0</v>
      </c>
      <c r="J372" s="149" t="str" cm="1">
        <f t="array" ref="J372">IF(ISERROR(INDEX('Non Compliance input'!$H$5:$H$156,MATCH(1,(A372='Non Compliance input'!$A$5:$A$156)*(F372&gt;='Non Compliance input'!$D$5:$D$156)*(E372&lt;'Non Compliance input'!$E$5:$E$156)*('Non Compliance input'!$H$5:$H$156="Yes"),0))
),"","Yes")</f>
        <v/>
      </c>
      <c r="K372" s="149">
        <f t="shared" si="49"/>
        <v>0</v>
      </c>
      <c r="L372" s="162">
        <f t="shared" si="50"/>
        <v>0</v>
      </c>
      <c r="M372" s="162" t="str" cm="1">
        <f t="array" ref="M372">IF(ISERROR(INDEX('Non Compliance input'!$I$5:$I$156,MATCH(1,(A372='Non Compliance input'!$A$5:$A$156)*(E372&gt;='Non Compliance input'!$D$5:$D$156)*(F372&lt;='Non Compliance input'!$E$5:$E$156)*('Non Compliance input'!$I$5:$I$156="Yes"),0))
),"","Yes")</f>
        <v/>
      </c>
      <c r="N372" s="149" t="str">
        <f>IF(VLOOKUP($A372,HourEndingOutage!$B$3:$F$746,5,0)="Outage","Outage","")</f>
        <v/>
      </c>
      <c r="O372" s="18">
        <f t="shared" si="51"/>
        <v>0</v>
      </c>
      <c r="P372" s="18" t="str">
        <f t="shared" si="52"/>
        <v/>
      </c>
      <c r="Q372" s="18">
        <f t="shared" si="53"/>
        <v>0</v>
      </c>
      <c r="R372" s="118"/>
    </row>
    <row r="373" spans="1:18" x14ac:dyDescent="0.25">
      <c r="A373" s="25">
        <f t="shared" si="54"/>
        <v>42</v>
      </c>
      <c r="B373" s="23">
        <f t="shared" si="55"/>
        <v>44563</v>
      </c>
      <c r="C373" s="24">
        <v>18</v>
      </c>
      <c r="D373" s="54" t="str">
        <f t="shared" si="47"/>
        <v>ASET</v>
      </c>
      <c r="E373" s="178"/>
      <c r="F373" s="179"/>
      <c r="G373" s="177"/>
      <c r="H373" s="177"/>
      <c r="I373" s="169">
        <f t="shared" si="48"/>
        <v>0</v>
      </c>
      <c r="J373" s="149" t="str" cm="1">
        <f t="array" ref="J373">IF(ISERROR(INDEX('Non Compliance input'!$H$5:$H$156,MATCH(1,(A373='Non Compliance input'!$A$5:$A$156)*(F373&gt;='Non Compliance input'!$D$5:$D$156)*(E373&lt;'Non Compliance input'!$E$5:$E$156)*('Non Compliance input'!$H$5:$H$156="Yes"),0))
),"","Yes")</f>
        <v/>
      </c>
      <c r="K373" s="149">
        <f t="shared" si="49"/>
        <v>0</v>
      </c>
      <c r="L373" s="162">
        <f t="shared" si="50"/>
        <v>0</v>
      </c>
      <c r="M373" s="162" t="str" cm="1">
        <f t="array" ref="M373">IF(ISERROR(INDEX('Non Compliance input'!$I$5:$I$156,MATCH(1,(A373='Non Compliance input'!$A$5:$A$156)*(E373&gt;='Non Compliance input'!$D$5:$D$156)*(F373&lt;='Non Compliance input'!$E$5:$E$156)*('Non Compliance input'!$I$5:$I$156="Yes"),0))
),"","Yes")</f>
        <v/>
      </c>
      <c r="N373" s="149" t="str">
        <f>IF(VLOOKUP($A373,HourEndingOutage!$B$3:$F$746,5,0)="Outage","Outage","")</f>
        <v/>
      </c>
      <c r="O373" s="18">
        <f t="shared" si="51"/>
        <v>0</v>
      </c>
      <c r="P373" s="18" t="str">
        <f t="shared" si="52"/>
        <v/>
      </c>
      <c r="Q373" s="18">
        <f t="shared" si="53"/>
        <v>0</v>
      </c>
      <c r="R373" s="118"/>
    </row>
    <row r="374" spans="1:18" x14ac:dyDescent="0.25">
      <c r="A374" s="25">
        <f t="shared" si="54"/>
        <v>42</v>
      </c>
      <c r="B374" s="23">
        <f t="shared" si="55"/>
        <v>44563</v>
      </c>
      <c r="C374" s="24">
        <v>18</v>
      </c>
      <c r="D374" s="54" t="str">
        <f t="shared" si="47"/>
        <v>ASET</v>
      </c>
      <c r="E374" s="178"/>
      <c r="F374" s="179"/>
      <c r="G374" s="177"/>
      <c r="H374" s="177"/>
      <c r="I374" s="169">
        <f t="shared" si="48"/>
        <v>0</v>
      </c>
      <c r="J374" s="149" t="str" cm="1">
        <f t="array" ref="J374">IF(ISERROR(INDEX('Non Compliance input'!$H$5:$H$156,MATCH(1,(A374='Non Compliance input'!$A$5:$A$156)*(F374&gt;='Non Compliance input'!$D$5:$D$156)*(E374&lt;'Non Compliance input'!$E$5:$E$156)*('Non Compliance input'!$H$5:$H$156="Yes"),0))
),"","Yes")</f>
        <v/>
      </c>
      <c r="K374" s="149">
        <f t="shared" si="49"/>
        <v>0</v>
      </c>
      <c r="L374" s="162">
        <f t="shared" si="50"/>
        <v>0</v>
      </c>
      <c r="M374" s="162" t="str" cm="1">
        <f t="array" ref="M374">IF(ISERROR(INDEX('Non Compliance input'!$I$5:$I$156,MATCH(1,(A374='Non Compliance input'!$A$5:$A$156)*(E374&gt;='Non Compliance input'!$D$5:$D$156)*(F374&lt;='Non Compliance input'!$E$5:$E$156)*('Non Compliance input'!$I$5:$I$156="Yes"),0))
),"","Yes")</f>
        <v/>
      </c>
      <c r="N374" s="149" t="str">
        <f>IF(VLOOKUP($A374,HourEndingOutage!$B$3:$F$746,5,0)="Outage","Outage","")</f>
        <v/>
      </c>
      <c r="O374" s="18">
        <f t="shared" si="51"/>
        <v>0</v>
      </c>
      <c r="P374" s="18" t="str">
        <f t="shared" si="52"/>
        <v/>
      </c>
      <c r="Q374" s="18">
        <f t="shared" si="53"/>
        <v>0</v>
      </c>
      <c r="R374" s="118"/>
    </row>
    <row r="375" spans="1:18" x14ac:dyDescent="0.25">
      <c r="A375" s="25">
        <f t="shared" si="54"/>
        <v>42</v>
      </c>
      <c r="B375" s="23">
        <f t="shared" si="55"/>
        <v>44563</v>
      </c>
      <c r="C375" s="24">
        <v>18</v>
      </c>
      <c r="D375" s="54" t="str">
        <f t="shared" si="47"/>
        <v>ASET</v>
      </c>
      <c r="E375" s="178"/>
      <c r="F375" s="179"/>
      <c r="G375" s="177"/>
      <c r="H375" s="177"/>
      <c r="I375" s="169">
        <f t="shared" si="48"/>
        <v>0</v>
      </c>
      <c r="J375" s="149" t="str" cm="1">
        <f t="array" ref="J375">IF(ISERROR(INDEX('Non Compliance input'!$H$5:$H$156,MATCH(1,(A375='Non Compliance input'!$A$5:$A$156)*(F375&gt;='Non Compliance input'!$D$5:$D$156)*(E375&lt;'Non Compliance input'!$E$5:$E$156)*('Non Compliance input'!$H$5:$H$156="Yes"),0))
),"","Yes")</f>
        <v/>
      </c>
      <c r="K375" s="149">
        <f t="shared" si="49"/>
        <v>0</v>
      </c>
      <c r="L375" s="162">
        <f t="shared" si="50"/>
        <v>0</v>
      </c>
      <c r="M375" s="162" t="str" cm="1">
        <f t="array" ref="M375">IF(ISERROR(INDEX('Non Compliance input'!$I$5:$I$156,MATCH(1,(A375='Non Compliance input'!$A$5:$A$156)*(E375&gt;='Non Compliance input'!$D$5:$D$156)*(F375&lt;='Non Compliance input'!$E$5:$E$156)*('Non Compliance input'!$I$5:$I$156="Yes"),0))
),"","Yes")</f>
        <v/>
      </c>
      <c r="N375" s="149" t="str">
        <f>IF(VLOOKUP($A375,HourEndingOutage!$B$3:$F$746,5,0)="Outage","Outage","")</f>
        <v/>
      </c>
      <c r="O375" s="18">
        <f t="shared" si="51"/>
        <v>0</v>
      </c>
      <c r="P375" s="18" t="str">
        <f t="shared" si="52"/>
        <v/>
      </c>
      <c r="Q375" s="18">
        <f t="shared" si="53"/>
        <v>0</v>
      </c>
      <c r="R375" s="118"/>
    </row>
    <row r="376" spans="1:18" x14ac:dyDescent="0.25">
      <c r="A376" s="25">
        <f t="shared" si="54"/>
        <v>42</v>
      </c>
      <c r="B376" s="23">
        <f t="shared" si="55"/>
        <v>44563</v>
      </c>
      <c r="C376" s="24">
        <v>18</v>
      </c>
      <c r="D376" s="54" t="str">
        <f t="shared" si="47"/>
        <v>ASET</v>
      </c>
      <c r="E376" s="178"/>
      <c r="F376" s="179"/>
      <c r="G376" s="177"/>
      <c r="H376" s="177"/>
      <c r="I376" s="169">
        <f t="shared" si="48"/>
        <v>0</v>
      </c>
      <c r="J376" s="149" t="str" cm="1">
        <f t="array" ref="J376">IF(ISERROR(INDEX('Non Compliance input'!$H$5:$H$156,MATCH(1,(A376='Non Compliance input'!$A$5:$A$156)*(F376&gt;='Non Compliance input'!$D$5:$D$156)*(E376&lt;'Non Compliance input'!$E$5:$E$156)*('Non Compliance input'!$H$5:$H$156="Yes"),0))
),"","Yes")</f>
        <v/>
      </c>
      <c r="K376" s="149">
        <f t="shared" si="49"/>
        <v>0</v>
      </c>
      <c r="L376" s="162">
        <f t="shared" si="50"/>
        <v>0</v>
      </c>
      <c r="M376" s="162" t="str" cm="1">
        <f t="array" ref="M376">IF(ISERROR(INDEX('Non Compliance input'!$I$5:$I$156,MATCH(1,(A376='Non Compliance input'!$A$5:$A$156)*(E376&gt;='Non Compliance input'!$D$5:$D$156)*(F376&lt;='Non Compliance input'!$E$5:$E$156)*('Non Compliance input'!$I$5:$I$156="Yes"),0))
),"","Yes")</f>
        <v/>
      </c>
      <c r="N376" s="149" t="str">
        <f>IF(VLOOKUP($A376,HourEndingOutage!$B$3:$F$746,5,0)="Outage","Outage","")</f>
        <v/>
      </c>
      <c r="O376" s="18">
        <f t="shared" si="51"/>
        <v>0</v>
      </c>
      <c r="P376" s="18" t="str">
        <f t="shared" si="52"/>
        <v/>
      </c>
      <c r="Q376" s="18">
        <f t="shared" si="53"/>
        <v>0</v>
      </c>
      <c r="R376" s="118"/>
    </row>
    <row r="377" spans="1:18" x14ac:dyDescent="0.25">
      <c r="A377" s="25">
        <f t="shared" si="54"/>
        <v>42</v>
      </c>
      <c r="B377" s="23">
        <f t="shared" si="55"/>
        <v>44563</v>
      </c>
      <c r="C377" s="24">
        <v>18</v>
      </c>
      <c r="D377" s="54" t="str">
        <f t="shared" si="47"/>
        <v>ASET</v>
      </c>
      <c r="E377" s="178"/>
      <c r="F377" s="179"/>
      <c r="G377" s="177"/>
      <c r="H377" s="177"/>
      <c r="I377" s="169">
        <f t="shared" si="48"/>
        <v>0</v>
      </c>
      <c r="J377" s="149" t="str" cm="1">
        <f t="array" ref="J377">IF(ISERROR(INDEX('Non Compliance input'!$H$5:$H$156,MATCH(1,(A377='Non Compliance input'!$A$5:$A$156)*(F377&gt;='Non Compliance input'!$D$5:$D$156)*(E377&lt;'Non Compliance input'!$E$5:$E$156)*('Non Compliance input'!$H$5:$H$156="Yes"),0))
),"","Yes")</f>
        <v/>
      </c>
      <c r="K377" s="149">
        <f t="shared" si="49"/>
        <v>0</v>
      </c>
      <c r="L377" s="162">
        <f t="shared" si="50"/>
        <v>0</v>
      </c>
      <c r="M377" s="162" t="str" cm="1">
        <f t="array" ref="M377">IF(ISERROR(INDEX('Non Compliance input'!$I$5:$I$156,MATCH(1,(A377='Non Compliance input'!$A$5:$A$156)*(E377&gt;='Non Compliance input'!$D$5:$D$156)*(F377&lt;='Non Compliance input'!$E$5:$E$156)*('Non Compliance input'!$I$5:$I$156="Yes"),0))
),"","Yes")</f>
        <v/>
      </c>
      <c r="N377" s="149" t="str">
        <f>IF(VLOOKUP($A377,HourEndingOutage!$B$3:$F$746,5,0)="Outage","Outage","")</f>
        <v/>
      </c>
      <c r="O377" s="18">
        <f t="shared" si="51"/>
        <v>0</v>
      </c>
      <c r="P377" s="18" t="str">
        <f t="shared" si="52"/>
        <v/>
      </c>
      <c r="Q377" s="18">
        <f t="shared" si="53"/>
        <v>0</v>
      </c>
      <c r="R377" s="118"/>
    </row>
    <row r="378" spans="1:18" x14ac:dyDescent="0.25">
      <c r="A378" s="25">
        <f t="shared" si="54"/>
        <v>42</v>
      </c>
      <c r="B378" s="23">
        <f t="shared" si="55"/>
        <v>44563</v>
      </c>
      <c r="C378" s="24">
        <v>18</v>
      </c>
      <c r="D378" s="54" t="str">
        <f t="shared" si="47"/>
        <v>ASET</v>
      </c>
      <c r="E378" s="178"/>
      <c r="F378" s="179"/>
      <c r="G378" s="177"/>
      <c r="H378" s="177"/>
      <c r="I378" s="169">
        <f t="shared" si="48"/>
        <v>0</v>
      </c>
      <c r="J378" s="149" t="str" cm="1">
        <f t="array" ref="J378">IF(ISERROR(INDEX('Non Compliance input'!$H$5:$H$156,MATCH(1,(A378='Non Compliance input'!$A$5:$A$156)*(F378&gt;='Non Compliance input'!$D$5:$D$156)*(E378&lt;'Non Compliance input'!$E$5:$E$156)*('Non Compliance input'!$H$5:$H$156="Yes"),0))
),"","Yes")</f>
        <v/>
      </c>
      <c r="K378" s="149">
        <f t="shared" si="49"/>
        <v>0</v>
      </c>
      <c r="L378" s="162">
        <f t="shared" si="50"/>
        <v>0</v>
      </c>
      <c r="M378" s="162" t="str" cm="1">
        <f t="array" ref="M378">IF(ISERROR(INDEX('Non Compliance input'!$I$5:$I$156,MATCH(1,(A378='Non Compliance input'!$A$5:$A$156)*(E378&gt;='Non Compliance input'!$D$5:$D$156)*(F378&lt;='Non Compliance input'!$E$5:$E$156)*('Non Compliance input'!$I$5:$I$156="Yes"),0))
),"","Yes")</f>
        <v/>
      </c>
      <c r="N378" s="149" t="str">
        <f>IF(VLOOKUP($A378,HourEndingOutage!$B$3:$F$746,5,0)="Outage","Outage","")</f>
        <v/>
      </c>
      <c r="O378" s="18">
        <f t="shared" si="51"/>
        <v>0</v>
      </c>
      <c r="P378" s="18" t="str">
        <f t="shared" si="52"/>
        <v/>
      </c>
      <c r="Q378" s="18">
        <f t="shared" si="53"/>
        <v>0</v>
      </c>
      <c r="R378" s="118"/>
    </row>
    <row r="379" spans="1:18" x14ac:dyDescent="0.25">
      <c r="A379" s="25">
        <f t="shared" si="54"/>
        <v>42</v>
      </c>
      <c r="B379" s="23">
        <f t="shared" si="55"/>
        <v>44563</v>
      </c>
      <c r="C379" s="24">
        <v>18</v>
      </c>
      <c r="D379" s="54" t="str">
        <f t="shared" si="47"/>
        <v>ASET</v>
      </c>
      <c r="E379" s="178"/>
      <c r="F379" s="179"/>
      <c r="G379" s="177"/>
      <c r="H379" s="177"/>
      <c r="I379" s="169">
        <f t="shared" si="48"/>
        <v>0</v>
      </c>
      <c r="J379" s="149" t="str" cm="1">
        <f t="array" ref="J379">IF(ISERROR(INDEX('Non Compliance input'!$H$5:$H$156,MATCH(1,(A379='Non Compliance input'!$A$5:$A$156)*(F379&gt;='Non Compliance input'!$D$5:$D$156)*(E379&lt;'Non Compliance input'!$E$5:$E$156)*('Non Compliance input'!$H$5:$H$156="Yes"),0))
),"","Yes")</f>
        <v/>
      </c>
      <c r="K379" s="149">
        <f t="shared" si="49"/>
        <v>0</v>
      </c>
      <c r="L379" s="162">
        <f t="shared" si="50"/>
        <v>0</v>
      </c>
      <c r="M379" s="162" t="str" cm="1">
        <f t="array" ref="M379">IF(ISERROR(INDEX('Non Compliance input'!$I$5:$I$156,MATCH(1,(A379='Non Compliance input'!$A$5:$A$156)*(E379&gt;='Non Compliance input'!$D$5:$D$156)*(F379&lt;='Non Compliance input'!$E$5:$E$156)*('Non Compliance input'!$I$5:$I$156="Yes"),0))
),"","Yes")</f>
        <v/>
      </c>
      <c r="N379" s="149" t="str">
        <f>IF(VLOOKUP($A379,HourEndingOutage!$B$3:$F$746,5,0)="Outage","Outage","")</f>
        <v/>
      </c>
      <c r="O379" s="18">
        <f t="shared" si="51"/>
        <v>0</v>
      </c>
      <c r="P379" s="18" t="str">
        <f t="shared" si="52"/>
        <v/>
      </c>
      <c r="Q379" s="18">
        <f t="shared" si="53"/>
        <v>0</v>
      </c>
      <c r="R379" s="118"/>
    </row>
    <row r="380" spans="1:18" x14ac:dyDescent="0.25">
      <c r="A380" s="25">
        <f t="shared" si="54"/>
        <v>42</v>
      </c>
      <c r="B380" s="23">
        <f t="shared" si="55"/>
        <v>44563</v>
      </c>
      <c r="C380" s="24">
        <v>18</v>
      </c>
      <c r="D380" s="54" t="str">
        <f t="shared" si="47"/>
        <v>ASET</v>
      </c>
      <c r="E380" s="178"/>
      <c r="F380" s="179"/>
      <c r="G380" s="177"/>
      <c r="H380" s="177"/>
      <c r="I380" s="169">
        <f t="shared" si="48"/>
        <v>0</v>
      </c>
      <c r="J380" s="149" t="str" cm="1">
        <f t="array" ref="J380">IF(ISERROR(INDEX('Non Compliance input'!$H$5:$H$156,MATCH(1,(A380='Non Compliance input'!$A$5:$A$156)*(F380&gt;='Non Compliance input'!$D$5:$D$156)*(E380&lt;'Non Compliance input'!$E$5:$E$156)*('Non Compliance input'!$H$5:$H$156="Yes"),0))
),"","Yes")</f>
        <v/>
      </c>
      <c r="K380" s="149">
        <f t="shared" si="49"/>
        <v>0</v>
      </c>
      <c r="L380" s="162">
        <f t="shared" si="50"/>
        <v>0</v>
      </c>
      <c r="M380" s="162" t="str" cm="1">
        <f t="array" ref="M380">IF(ISERROR(INDEX('Non Compliance input'!$I$5:$I$156,MATCH(1,(A380='Non Compliance input'!$A$5:$A$156)*(E380&gt;='Non Compliance input'!$D$5:$D$156)*(F380&lt;='Non Compliance input'!$E$5:$E$156)*('Non Compliance input'!$I$5:$I$156="Yes"),0))
),"","Yes")</f>
        <v/>
      </c>
      <c r="N380" s="149" t="str">
        <f>IF(VLOOKUP($A380,HourEndingOutage!$B$3:$F$746,5,0)="Outage","Outage","")</f>
        <v/>
      </c>
      <c r="O380" s="18">
        <f t="shared" si="51"/>
        <v>0</v>
      </c>
      <c r="P380" s="18" t="str">
        <f t="shared" si="52"/>
        <v/>
      </c>
      <c r="Q380" s="18">
        <f t="shared" si="53"/>
        <v>0</v>
      </c>
      <c r="R380" s="118"/>
    </row>
    <row r="381" spans="1:18" x14ac:dyDescent="0.25">
      <c r="A381" s="25">
        <f t="shared" si="54"/>
        <v>43</v>
      </c>
      <c r="B381" s="23">
        <f t="shared" si="55"/>
        <v>44563</v>
      </c>
      <c r="C381" s="24">
        <v>19</v>
      </c>
      <c r="D381" s="54" t="str">
        <f t="shared" si="47"/>
        <v>ASET</v>
      </c>
      <c r="E381" s="178"/>
      <c r="F381" s="179"/>
      <c r="G381" s="177"/>
      <c r="H381" s="177"/>
      <c r="I381" s="169">
        <f t="shared" si="48"/>
        <v>0</v>
      </c>
      <c r="J381" s="149" t="str" cm="1">
        <f t="array" ref="J381">IF(ISERROR(INDEX('Non Compliance input'!$H$5:$H$156,MATCH(1,(A381='Non Compliance input'!$A$5:$A$156)*(F381&gt;='Non Compliance input'!$D$5:$D$156)*(E381&lt;'Non Compliance input'!$E$5:$E$156)*('Non Compliance input'!$H$5:$H$156="Yes"),0))
),"","Yes")</f>
        <v/>
      </c>
      <c r="K381" s="149">
        <f t="shared" si="49"/>
        <v>0</v>
      </c>
      <c r="L381" s="162">
        <f t="shared" si="50"/>
        <v>0</v>
      </c>
      <c r="M381" s="162" t="str" cm="1">
        <f t="array" ref="M381">IF(ISERROR(INDEX('Non Compliance input'!$I$5:$I$156,MATCH(1,(A381='Non Compliance input'!$A$5:$A$156)*(E381&gt;='Non Compliance input'!$D$5:$D$156)*(F381&lt;='Non Compliance input'!$E$5:$E$156)*('Non Compliance input'!$I$5:$I$156="Yes"),0))
),"","Yes")</f>
        <v/>
      </c>
      <c r="N381" s="149" t="str">
        <f>IF(VLOOKUP($A381,HourEndingOutage!$B$3:$F$746,5,0)="Outage","Outage","")</f>
        <v/>
      </c>
      <c r="O381" s="18">
        <f t="shared" si="51"/>
        <v>0</v>
      </c>
      <c r="P381" s="18" t="str">
        <f t="shared" si="52"/>
        <v/>
      </c>
      <c r="Q381" s="18">
        <f t="shared" si="53"/>
        <v>0</v>
      </c>
      <c r="R381" s="118"/>
    </row>
    <row r="382" spans="1:18" x14ac:dyDescent="0.25">
      <c r="A382" s="25">
        <f t="shared" si="54"/>
        <v>43</v>
      </c>
      <c r="B382" s="23">
        <f t="shared" si="55"/>
        <v>44563</v>
      </c>
      <c r="C382" s="24">
        <v>19</v>
      </c>
      <c r="D382" s="54" t="str">
        <f t="shared" si="47"/>
        <v>ASET</v>
      </c>
      <c r="E382" s="178"/>
      <c r="F382" s="179"/>
      <c r="G382" s="177"/>
      <c r="H382" s="177"/>
      <c r="I382" s="169">
        <f t="shared" si="48"/>
        <v>0</v>
      </c>
      <c r="J382" s="149" t="str" cm="1">
        <f t="array" ref="J382">IF(ISERROR(INDEX('Non Compliance input'!$H$5:$H$156,MATCH(1,(A382='Non Compliance input'!$A$5:$A$156)*(F382&gt;='Non Compliance input'!$D$5:$D$156)*(E382&lt;'Non Compliance input'!$E$5:$E$156)*('Non Compliance input'!$H$5:$H$156="Yes"),0))
),"","Yes")</f>
        <v/>
      </c>
      <c r="K382" s="149">
        <f t="shared" si="49"/>
        <v>0</v>
      </c>
      <c r="L382" s="162">
        <f t="shared" si="50"/>
        <v>0</v>
      </c>
      <c r="M382" s="162" t="str" cm="1">
        <f t="array" ref="M382">IF(ISERROR(INDEX('Non Compliance input'!$I$5:$I$156,MATCH(1,(A382='Non Compliance input'!$A$5:$A$156)*(E382&gt;='Non Compliance input'!$D$5:$D$156)*(F382&lt;='Non Compliance input'!$E$5:$E$156)*('Non Compliance input'!$I$5:$I$156="Yes"),0))
),"","Yes")</f>
        <v/>
      </c>
      <c r="N382" s="149" t="str">
        <f>IF(VLOOKUP($A382,HourEndingOutage!$B$3:$F$746,5,0)="Outage","Outage","")</f>
        <v/>
      </c>
      <c r="O382" s="18">
        <f t="shared" si="51"/>
        <v>0</v>
      </c>
      <c r="P382" s="18" t="str">
        <f t="shared" si="52"/>
        <v/>
      </c>
      <c r="Q382" s="18">
        <f t="shared" si="53"/>
        <v>0</v>
      </c>
      <c r="R382" s="118"/>
    </row>
    <row r="383" spans="1:18" x14ac:dyDescent="0.25">
      <c r="A383" s="25">
        <f t="shared" si="54"/>
        <v>43</v>
      </c>
      <c r="B383" s="23">
        <f t="shared" si="55"/>
        <v>44563</v>
      </c>
      <c r="C383" s="24">
        <v>19</v>
      </c>
      <c r="D383" s="54" t="str">
        <f t="shared" si="47"/>
        <v>ASET</v>
      </c>
      <c r="E383" s="178"/>
      <c r="F383" s="179"/>
      <c r="G383" s="177"/>
      <c r="H383" s="177"/>
      <c r="I383" s="169">
        <f t="shared" si="48"/>
        <v>0</v>
      </c>
      <c r="J383" s="149" t="str" cm="1">
        <f t="array" ref="J383">IF(ISERROR(INDEX('Non Compliance input'!$H$5:$H$156,MATCH(1,(A383='Non Compliance input'!$A$5:$A$156)*(F383&gt;='Non Compliance input'!$D$5:$D$156)*(E383&lt;'Non Compliance input'!$E$5:$E$156)*('Non Compliance input'!$H$5:$H$156="Yes"),0))
),"","Yes")</f>
        <v/>
      </c>
      <c r="K383" s="149">
        <f t="shared" si="49"/>
        <v>0</v>
      </c>
      <c r="L383" s="162">
        <f t="shared" si="50"/>
        <v>0</v>
      </c>
      <c r="M383" s="162" t="str" cm="1">
        <f t="array" ref="M383">IF(ISERROR(INDEX('Non Compliance input'!$I$5:$I$156,MATCH(1,(A383='Non Compliance input'!$A$5:$A$156)*(E383&gt;='Non Compliance input'!$D$5:$D$156)*(F383&lt;='Non Compliance input'!$E$5:$E$156)*('Non Compliance input'!$I$5:$I$156="Yes"),0))
),"","Yes")</f>
        <v/>
      </c>
      <c r="N383" s="149" t="str">
        <f>IF(VLOOKUP($A383,HourEndingOutage!$B$3:$F$746,5,0)="Outage","Outage","")</f>
        <v/>
      </c>
      <c r="O383" s="18">
        <f t="shared" si="51"/>
        <v>0</v>
      </c>
      <c r="P383" s="18" t="str">
        <f t="shared" si="52"/>
        <v/>
      </c>
      <c r="Q383" s="18">
        <f t="shared" si="53"/>
        <v>0</v>
      </c>
      <c r="R383" s="118"/>
    </row>
    <row r="384" spans="1:18" x14ac:dyDescent="0.25">
      <c r="A384" s="25">
        <f t="shared" si="54"/>
        <v>43</v>
      </c>
      <c r="B384" s="23">
        <f t="shared" si="55"/>
        <v>44563</v>
      </c>
      <c r="C384" s="24">
        <v>19</v>
      </c>
      <c r="D384" s="54" t="str">
        <f t="shared" si="47"/>
        <v>ASET</v>
      </c>
      <c r="E384" s="178"/>
      <c r="F384" s="179"/>
      <c r="G384" s="177"/>
      <c r="H384" s="177"/>
      <c r="I384" s="169">
        <f t="shared" si="48"/>
        <v>0</v>
      </c>
      <c r="J384" s="149" t="str" cm="1">
        <f t="array" ref="J384">IF(ISERROR(INDEX('Non Compliance input'!$H$5:$H$156,MATCH(1,(A384='Non Compliance input'!$A$5:$A$156)*(F384&gt;='Non Compliance input'!$D$5:$D$156)*(E384&lt;'Non Compliance input'!$E$5:$E$156)*('Non Compliance input'!$H$5:$H$156="Yes"),0))
),"","Yes")</f>
        <v/>
      </c>
      <c r="K384" s="149">
        <f t="shared" si="49"/>
        <v>0</v>
      </c>
      <c r="L384" s="162">
        <f t="shared" si="50"/>
        <v>0</v>
      </c>
      <c r="M384" s="162" t="str" cm="1">
        <f t="array" ref="M384">IF(ISERROR(INDEX('Non Compliance input'!$I$5:$I$156,MATCH(1,(A384='Non Compliance input'!$A$5:$A$156)*(E384&gt;='Non Compliance input'!$D$5:$D$156)*(F384&lt;='Non Compliance input'!$E$5:$E$156)*('Non Compliance input'!$I$5:$I$156="Yes"),0))
),"","Yes")</f>
        <v/>
      </c>
      <c r="N384" s="149" t="str">
        <f>IF(VLOOKUP($A384,HourEndingOutage!$B$3:$F$746,5,0)="Outage","Outage","")</f>
        <v/>
      </c>
      <c r="O384" s="18">
        <f t="shared" si="51"/>
        <v>0</v>
      </c>
      <c r="P384" s="18" t="str">
        <f t="shared" si="52"/>
        <v/>
      </c>
      <c r="Q384" s="18">
        <f t="shared" si="53"/>
        <v>0</v>
      </c>
      <c r="R384" s="118"/>
    </row>
    <row r="385" spans="1:18" x14ac:dyDescent="0.25">
      <c r="A385" s="25">
        <f t="shared" si="54"/>
        <v>43</v>
      </c>
      <c r="B385" s="23">
        <f t="shared" si="55"/>
        <v>44563</v>
      </c>
      <c r="C385" s="24">
        <v>19</v>
      </c>
      <c r="D385" s="54" t="str">
        <f t="shared" si="47"/>
        <v>ASET</v>
      </c>
      <c r="E385" s="178"/>
      <c r="F385" s="179"/>
      <c r="G385" s="177"/>
      <c r="H385" s="177"/>
      <c r="I385" s="169">
        <f t="shared" si="48"/>
        <v>0</v>
      </c>
      <c r="J385" s="149" t="str" cm="1">
        <f t="array" ref="J385">IF(ISERROR(INDEX('Non Compliance input'!$H$5:$H$156,MATCH(1,(A385='Non Compliance input'!$A$5:$A$156)*(F385&gt;='Non Compliance input'!$D$5:$D$156)*(E385&lt;'Non Compliance input'!$E$5:$E$156)*('Non Compliance input'!$H$5:$H$156="Yes"),0))
),"","Yes")</f>
        <v/>
      </c>
      <c r="K385" s="149">
        <f t="shared" si="49"/>
        <v>0</v>
      </c>
      <c r="L385" s="162">
        <f t="shared" si="50"/>
        <v>0</v>
      </c>
      <c r="M385" s="162" t="str" cm="1">
        <f t="array" ref="M385">IF(ISERROR(INDEX('Non Compliance input'!$I$5:$I$156,MATCH(1,(A385='Non Compliance input'!$A$5:$A$156)*(E385&gt;='Non Compliance input'!$D$5:$D$156)*(F385&lt;='Non Compliance input'!$E$5:$E$156)*('Non Compliance input'!$I$5:$I$156="Yes"),0))
),"","Yes")</f>
        <v/>
      </c>
      <c r="N385" s="149" t="str">
        <f>IF(VLOOKUP($A385,HourEndingOutage!$B$3:$F$746,5,0)="Outage","Outage","")</f>
        <v/>
      </c>
      <c r="O385" s="18">
        <f t="shared" si="51"/>
        <v>0</v>
      </c>
      <c r="P385" s="18" t="str">
        <f t="shared" si="52"/>
        <v/>
      </c>
      <c r="Q385" s="18">
        <f t="shared" si="53"/>
        <v>0</v>
      </c>
      <c r="R385" s="118"/>
    </row>
    <row r="386" spans="1:18" x14ac:dyDescent="0.25">
      <c r="A386" s="25">
        <f t="shared" si="54"/>
        <v>43</v>
      </c>
      <c r="B386" s="23">
        <f t="shared" si="55"/>
        <v>44563</v>
      </c>
      <c r="C386" s="24">
        <v>19</v>
      </c>
      <c r="D386" s="54" t="str">
        <f t="shared" si="47"/>
        <v>ASET</v>
      </c>
      <c r="E386" s="178"/>
      <c r="F386" s="179"/>
      <c r="G386" s="177"/>
      <c r="H386" s="177"/>
      <c r="I386" s="169">
        <f t="shared" si="48"/>
        <v>0</v>
      </c>
      <c r="J386" s="149" t="str" cm="1">
        <f t="array" ref="J386">IF(ISERROR(INDEX('Non Compliance input'!$H$5:$H$156,MATCH(1,(A386='Non Compliance input'!$A$5:$A$156)*(F386&gt;='Non Compliance input'!$D$5:$D$156)*(E386&lt;'Non Compliance input'!$E$5:$E$156)*('Non Compliance input'!$H$5:$H$156="Yes"),0))
),"","Yes")</f>
        <v/>
      </c>
      <c r="K386" s="149">
        <f t="shared" si="49"/>
        <v>0</v>
      </c>
      <c r="L386" s="162">
        <f t="shared" si="50"/>
        <v>0</v>
      </c>
      <c r="M386" s="162" t="str" cm="1">
        <f t="array" ref="M386">IF(ISERROR(INDEX('Non Compliance input'!$I$5:$I$156,MATCH(1,(A386='Non Compliance input'!$A$5:$A$156)*(E386&gt;='Non Compliance input'!$D$5:$D$156)*(F386&lt;='Non Compliance input'!$E$5:$E$156)*('Non Compliance input'!$I$5:$I$156="Yes"),0))
),"","Yes")</f>
        <v/>
      </c>
      <c r="N386" s="149" t="str">
        <f>IF(VLOOKUP($A386,HourEndingOutage!$B$3:$F$746,5,0)="Outage","Outage","")</f>
        <v/>
      </c>
      <c r="O386" s="18">
        <f t="shared" si="51"/>
        <v>0</v>
      </c>
      <c r="P386" s="18" t="str">
        <f t="shared" si="52"/>
        <v/>
      </c>
      <c r="Q386" s="18">
        <f t="shared" si="53"/>
        <v>0</v>
      </c>
      <c r="R386" s="118"/>
    </row>
    <row r="387" spans="1:18" x14ac:dyDescent="0.25">
      <c r="A387" s="25">
        <f t="shared" si="54"/>
        <v>43</v>
      </c>
      <c r="B387" s="23">
        <f t="shared" si="55"/>
        <v>44563</v>
      </c>
      <c r="C387" s="24">
        <v>19</v>
      </c>
      <c r="D387" s="54" t="str">
        <f t="shared" ref="D387:D450" si="56">Unit</f>
        <v>ASET</v>
      </c>
      <c r="E387" s="178"/>
      <c r="F387" s="179"/>
      <c r="G387" s="177"/>
      <c r="H387" s="177"/>
      <c r="I387" s="169">
        <f t="shared" ref="I387:I450" si="57">IF(AND(LEN(E387)&gt;2,LEN(F387)&gt;2)=TRUE,(ROUND((F387-E387)*1440,0)),0)</f>
        <v>0</v>
      </c>
      <c r="J387" s="149" t="str" cm="1">
        <f t="array" ref="J387">IF(ISERROR(INDEX('Non Compliance input'!$H$5:$H$156,MATCH(1,(A387='Non Compliance input'!$A$5:$A$156)*(F387&gt;='Non Compliance input'!$D$5:$D$156)*(E387&lt;'Non Compliance input'!$E$5:$E$156)*('Non Compliance input'!$H$5:$H$156="Yes"),0))
),"","Yes")</f>
        <v/>
      </c>
      <c r="K387" s="149">
        <f t="shared" ref="K387:K450" si="58">IF(J387="Yes",0,MIN(H387,G387,IF(H387="",0,Contract_Volume)))</f>
        <v>0</v>
      </c>
      <c r="L387" s="162">
        <f t="shared" ref="L387:L450" si="59">IF(J387="Yes",0,(MIN(H387,G387)*(I387/60)))</f>
        <v>0</v>
      </c>
      <c r="M387" s="162" t="str" cm="1">
        <f t="array" ref="M387">IF(ISERROR(INDEX('Non Compliance input'!$I$5:$I$156,MATCH(1,(A387='Non Compliance input'!$A$5:$A$156)*(E387&gt;='Non Compliance input'!$D$5:$D$156)*(F387&lt;='Non Compliance input'!$E$5:$E$156)*('Non Compliance input'!$I$5:$I$156="Yes"),0))
),"","Yes")</f>
        <v/>
      </c>
      <c r="N387" s="149" t="str">
        <f>IF(VLOOKUP($A387,HourEndingOutage!$B$3:$F$746,5,0)="Outage","Outage","")</f>
        <v/>
      </c>
      <c r="O387" s="18">
        <f t="shared" ref="O387:O450" si="60">IF(OR(M387="Yes",N387="Outage"),0,(K387*(I387/60))*Arming)</f>
        <v>0</v>
      </c>
      <c r="P387" s="18" t="str">
        <f t="shared" ref="P387:P450" si="61">IF(ISERROR(VLOOKUP($A387,FTShour,1,0)),"","Yes")</f>
        <v/>
      </c>
      <c r="Q387" s="18">
        <f t="shared" si="53"/>
        <v>0</v>
      </c>
      <c r="R387" s="118"/>
    </row>
    <row r="388" spans="1:18" x14ac:dyDescent="0.25">
      <c r="A388" s="25">
        <f t="shared" si="54"/>
        <v>43</v>
      </c>
      <c r="B388" s="23">
        <f t="shared" si="55"/>
        <v>44563</v>
      </c>
      <c r="C388" s="24">
        <v>19</v>
      </c>
      <c r="D388" s="54" t="str">
        <f t="shared" si="56"/>
        <v>ASET</v>
      </c>
      <c r="E388" s="178"/>
      <c r="F388" s="179"/>
      <c r="G388" s="177"/>
      <c r="H388" s="177"/>
      <c r="I388" s="169">
        <f t="shared" si="57"/>
        <v>0</v>
      </c>
      <c r="J388" s="149" t="str" cm="1">
        <f t="array" ref="J388">IF(ISERROR(INDEX('Non Compliance input'!$H$5:$H$156,MATCH(1,(A388='Non Compliance input'!$A$5:$A$156)*(F388&gt;='Non Compliance input'!$D$5:$D$156)*(E388&lt;'Non Compliance input'!$E$5:$E$156)*('Non Compliance input'!$H$5:$H$156="Yes"),0))
),"","Yes")</f>
        <v/>
      </c>
      <c r="K388" s="149">
        <f t="shared" si="58"/>
        <v>0</v>
      </c>
      <c r="L388" s="162">
        <f t="shared" si="59"/>
        <v>0</v>
      </c>
      <c r="M388" s="162" t="str" cm="1">
        <f t="array" ref="M388">IF(ISERROR(INDEX('Non Compliance input'!$I$5:$I$156,MATCH(1,(A388='Non Compliance input'!$A$5:$A$156)*(E388&gt;='Non Compliance input'!$D$5:$D$156)*(F388&lt;='Non Compliance input'!$E$5:$E$156)*('Non Compliance input'!$I$5:$I$156="Yes"),0))
),"","Yes")</f>
        <v/>
      </c>
      <c r="N388" s="149" t="str">
        <f>IF(VLOOKUP($A388,HourEndingOutage!$B$3:$F$746,5,0)="Outage","Outage","")</f>
        <v/>
      </c>
      <c r="O388" s="18">
        <f t="shared" si="60"/>
        <v>0</v>
      </c>
      <c r="P388" s="18" t="str">
        <f t="shared" si="61"/>
        <v/>
      </c>
      <c r="Q388" s="18">
        <f t="shared" ref="Q388:Q451" si="62">IF(P388="Yes",-O388,0)</f>
        <v>0</v>
      </c>
      <c r="R388" s="118"/>
    </row>
    <row r="389" spans="1:18" x14ac:dyDescent="0.25">
      <c r="A389" s="25">
        <f t="shared" si="54"/>
        <v>43</v>
      </c>
      <c r="B389" s="23">
        <f t="shared" si="55"/>
        <v>44563</v>
      </c>
      <c r="C389" s="24">
        <v>19</v>
      </c>
      <c r="D389" s="54" t="str">
        <f t="shared" si="56"/>
        <v>ASET</v>
      </c>
      <c r="E389" s="178"/>
      <c r="F389" s="179"/>
      <c r="G389" s="177"/>
      <c r="H389" s="177"/>
      <c r="I389" s="169">
        <f t="shared" si="57"/>
        <v>0</v>
      </c>
      <c r="J389" s="149" t="str" cm="1">
        <f t="array" ref="J389">IF(ISERROR(INDEX('Non Compliance input'!$H$5:$H$156,MATCH(1,(A389='Non Compliance input'!$A$5:$A$156)*(F389&gt;='Non Compliance input'!$D$5:$D$156)*(E389&lt;'Non Compliance input'!$E$5:$E$156)*('Non Compliance input'!$H$5:$H$156="Yes"),0))
),"","Yes")</f>
        <v/>
      </c>
      <c r="K389" s="149">
        <f t="shared" si="58"/>
        <v>0</v>
      </c>
      <c r="L389" s="162">
        <f t="shared" si="59"/>
        <v>0</v>
      </c>
      <c r="M389" s="162" t="str" cm="1">
        <f t="array" ref="M389">IF(ISERROR(INDEX('Non Compliance input'!$I$5:$I$156,MATCH(1,(A389='Non Compliance input'!$A$5:$A$156)*(E389&gt;='Non Compliance input'!$D$5:$D$156)*(F389&lt;='Non Compliance input'!$E$5:$E$156)*('Non Compliance input'!$I$5:$I$156="Yes"),0))
),"","Yes")</f>
        <v/>
      </c>
      <c r="N389" s="149" t="str">
        <f>IF(VLOOKUP($A389,HourEndingOutage!$B$3:$F$746,5,0)="Outage","Outage","")</f>
        <v/>
      </c>
      <c r="O389" s="18">
        <f t="shared" si="60"/>
        <v>0</v>
      </c>
      <c r="P389" s="18" t="str">
        <f t="shared" si="61"/>
        <v/>
      </c>
      <c r="Q389" s="18">
        <f t="shared" si="62"/>
        <v>0</v>
      </c>
      <c r="R389" s="118"/>
    </row>
    <row r="390" spans="1:18" x14ac:dyDescent="0.25">
      <c r="A390" s="25">
        <f t="shared" si="54"/>
        <v>44</v>
      </c>
      <c r="B390" s="23">
        <f t="shared" si="55"/>
        <v>44563</v>
      </c>
      <c r="C390" s="24">
        <v>20</v>
      </c>
      <c r="D390" s="54" t="str">
        <f t="shared" si="56"/>
        <v>ASET</v>
      </c>
      <c r="E390" s="178"/>
      <c r="F390" s="179"/>
      <c r="G390" s="177"/>
      <c r="H390" s="177"/>
      <c r="I390" s="169">
        <f t="shared" si="57"/>
        <v>0</v>
      </c>
      <c r="J390" s="149" t="str" cm="1">
        <f t="array" ref="J390">IF(ISERROR(INDEX('Non Compliance input'!$H$5:$H$156,MATCH(1,(A390='Non Compliance input'!$A$5:$A$156)*(F390&gt;='Non Compliance input'!$D$5:$D$156)*(E390&lt;'Non Compliance input'!$E$5:$E$156)*('Non Compliance input'!$H$5:$H$156="Yes"),0))
),"","Yes")</f>
        <v/>
      </c>
      <c r="K390" s="149">
        <f t="shared" si="58"/>
        <v>0</v>
      </c>
      <c r="L390" s="162">
        <f t="shared" si="59"/>
        <v>0</v>
      </c>
      <c r="M390" s="162" t="str" cm="1">
        <f t="array" ref="M390">IF(ISERROR(INDEX('Non Compliance input'!$I$5:$I$156,MATCH(1,(A390='Non Compliance input'!$A$5:$A$156)*(E390&gt;='Non Compliance input'!$D$5:$D$156)*(F390&lt;='Non Compliance input'!$E$5:$E$156)*('Non Compliance input'!$I$5:$I$156="Yes"),0))
),"","Yes")</f>
        <v/>
      </c>
      <c r="N390" s="149" t="str">
        <f>IF(VLOOKUP($A390,HourEndingOutage!$B$3:$F$746,5,0)="Outage","Outage","")</f>
        <v/>
      </c>
      <c r="O390" s="18">
        <f t="shared" si="60"/>
        <v>0</v>
      </c>
      <c r="P390" s="18" t="str">
        <f t="shared" si="61"/>
        <v/>
      </c>
      <c r="Q390" s="18">
        <f t="shared" si="62"/>
        <v>0</v>
      </c>
      <c r="R390" s="118"/>
    </row>
    <row r="391" spans="1:18" x14ac:dyDescent="0.25">
      <c r="A391" s="25">
        <f t="shared" si="54"/>
        <v>44</v>
      </c>
      <c r="B391" s="23">
        <f t="shared" si="55"/>
        <v>44563</v>
      </c>
      <c r="C391" s="24">
        <v>20</v>
      </c>
      <c r="D391" s="54" t="str">
        <f t="shared" si="56"/>
        <v>ASET</v>
      </c>
      <c r="E391" s="178"/>
      <c r="F391" s="179"/>
      <c r="G391" s="177"/>
      <c r="H391" s="177"/>
      <c r="I391" s="169">
        <f t="shared" si="57"/>
        <v>0</v>
      </c>
      <c r="J391" s="149" t="str" cm="1">
        <f t="array" ref="J391">IF(ISERROR(INDEX('Non Compliance input'!$H$5:$H$156,MATCH(1,(A391='Non Compliance input'!$A$5:$A$156)*(F391&gt;='Non Compliance input'!$D$5:$D$156)*(E391&lt;'Non Compliance input'!$E$5:$E$156)*('Non Compliance input'!$H$5:$H$156="Yes"),0))
),"","Yes")</f>
        <v/>
      </c>
      <c r="K391" s="149">
        <f t="shared" si="58"/>
        <v>0</v>
      </c>
      <c r="L391" s="162">
        <f t="shared" si="59"/>
        <v>0</v>
      </c>
      <c r="M391" s="162" t="str" cm="1">
        <f t="array" ref="M391">IF(ISERROR(INDEX('Non Compliance input'!$I$5:$I$156,MATCH(1,(A391='Non Compliance input'!$A$5:$A$156)*(E391&gt;='Non Compliance input'!$D$5:$D$156)*(F391&lt;='Non Compliance input'!$E$5:$E$156)*('Non Compliance input'!$I$5:$I$156="Yes"),0))
),"","Yes")</f>
        <v/>
      </c>
      <c r="N391" s="149" t="str">
        <f>IF(VLOOKUP($A391,HourEndingOutage!$B$3:$F$746,5,0)="Outage","Outage","")</f>
        <v/>
      </c>
      <c r="O391" s="18">
        <f t="shared" si="60"/>
        <v>0</v>
      </c>
      <c r="P391" s="18" t="str">
        <f t="shared" si="61"/>
        <v/>
      </c>
      <c r="Q391" s="18">
        <f t="shared" si="62"/>
        <v>0</v>
      </c>
      <c r="R391" s="118"/>
    </row>
    <row r="392" spans="1:18" x14ac:dyDescent="0.25">
      <c r="A392" s="25">
        <f t="shared" si="54"/>
        <v>44</v>
      </c>
      <c r="B392" s="23">
        <f t="shared" si="55"/>
        <v>44563</v>
      </c>
      <c r="C392" s="24">
        <v>20</v>
      </c>
      <c r="D392" s="54" t="str">
        <f t="shared" si="56"/>
        <v>ASET</v>
      </c>
      <c r="E392" s="178"/>
      <c r="F392" s="179"/>
      <c r="G392" s="177"/>
      <c r="H392" s="177"/>
      <c r="I392" s="169">
        <f t="shared" si="57"/>
        <v>0</v>
      </c>
      <c r="J392" s="149" t="str" cm="1">
        <f t="array" ref="J392">IF(ISERROR(INDEX('Non Compliance input'!$H$5:$H$156,MATCH(1,(A392='Non Compliance input'!$A$5:$A$156)*(F392&gt;='Non Compliance input'!$D$5:$D$156)*(E392&lt;'Non Compliance input'!$E$5:$E$156)*('Non Compliance input'!$H$5:$H$156="Yes"),0))
),"","Yes")</f>
        <v/>
      </c>
      <c r="K392" s="149">
        <f t="shared" si="58"/>
        <v>0</v>
      </c>
      <c r="L392" s="162">
        <f t="shared" si="59"/>
        <v>0</v>
      </c>
      <c r="M392" s="162" t="str" cm="1">
        <f t="array" ref="M392">IF(ISERROR(INDEX('Non Compliance input'!$I$5:$I$156,MATCH(1,(A392='Non Compliance input'!$A$5:$A$156)*(E392&gt;='Non Compliance input'!$D$5:$D$156)*(F392&lt;='Non Compliance input'!$E$5:$E$156)*('Non Compliance input'!$I$5:$I$156="Yes"),0))
),"","Yes")</f>
        <v/>
      </c>
      <c r="N392" s="149" t="str">
        <f>IF(VLOOKUP($A392,HourEndingOutage!$B$3:$F$746,5,0)="Outage","Outage","")</f>
        <v/>
      </c>
      <c r="O392" s="18">
        <f t="shared" si="60"/>
        <v>0</v>
      </c>
      <c r="P392" s="18" t="str">
        <f t="shared" si="61"/>
        <v/>
      </c>
      <c r="Q392" s="18">
        <f t="shared" si="62"/>
        <v>0</v>
      </c>
      <c r="R392" s="118"/>
    </row>
    <row r="393" spans="1:18" x14ac:dyDescent="0.25">
      <c r="A393" s="25">
        <f t="shared" si="54"/>
        <v>44</v>
      </c>
      <c r="B393" s="23">
        <f t="shared" si="55"/>
        <v>44563</v>
      </c>
      <c r="C393" s="24">
        <v>20</v>
      </c>
      <c r="D393" s="54" t="str">
        <f t="shared" si="56"/>
        <v>ASET</v>
      </c>
      <c r="E393" s="178"/>
      <c r="F393" s="179"/>
      <c r="G393" s="177"/>
      <c r="H393" s="177"/>
      <c r="I393" s="169">
        <f t="shared" si="57"/>
        <v>0</v>
      </c>
      <c r="J393" s="149" t="str" cm="1">
        <f t="array" ref="J393">IF(ISERROR(INDEX('Non Compliance input'!$H$5:$H$156,MATCH(1,(A393='Non Compliance input'!$A$5:$A$156)*(F393&gt;='Non Compliance input'!$D$5:$D$156)*(E393&lt;'Non Compliance input'!$E$5:$E$156)*('Non Compliance input'!$H$5:$H$156="Yes"),0))
),"","Yes")</f>
        <v/>
      </c>
      <c r="K393" s="149">
        <f t="shared" si="58"/>
        <v>0</v>
      </c>
      <c r="L393" s="162">
        <f t="shared" si="59"/>
        <v>0</v>
      </c>
      <c r="M393" s="162" t="str" cm="1">
        <f t="array" ref="M393">IF(ISERROR(INDEX('Non Compliance input'!$I$5:$I$156,MATCH(1,(A393='Non Compliance input'!$A$5:$A$156)*(E393&gt;='Non Compliance input'!$D$5:$D$156)*(F393&lt;='Non Compliance input'!$E$5:$E$156)*('Non Compliance input'!$I$5:$I$156="Yes"),0))
),"","Yes")</f>
        <v/>
      </c>
      <c r="N393" s="149" t="str">
        <f>IF(VLOOKUP($A393,HourEndingOutage!$B$3:$F$746,5,0)="Outage","Outage","")</f>
        <v/>
      </c>
      <c r="O393" s="18">
        <f t="shared" si="60"/>
        <v>0</v>
      </c>
      <c r="P393" s="18" t="str">
        <f t="shared" si="61"/>
        <v/>
      </c>
      <c r="Q393" s="18">
        <f t="shared" si="62"/>
        <v>0</v>
      </c>
      <c r="R393" s="118"/>
    </row>
    <row r="394" spans="1:18" x14ac:dyDescent="0.25">
      <c r="A394" s="25">
        <f t="shared" si="54"/>
        <v>44</v>
      </c>
      <c r="B394" s="23">
        <f t="shared" si="55"/>
        <v>44563</v>
      </c>
      <c r="C394" s="24">
        <v>20</v>
      </c>
      <c r="D394" s="54" t="str">
        <f t="shared" si="56"/>
        <v>ASET</v>
      </c>
      <c r="E394" s="178"/>
      <c r="F394" s="179"/>
      <c r="G394" s="177"/>
      <c r="H394" s="177"/>
      <c r="I394" s="169">
        <f t="shared" si="57"/>
        <v>0</v>
      </c>
      <c r="J394" s="149" t="str" cm="1">
        <f t="array" ref="J394">IF(ISERROR(INDEX('Non Compliance input'!$H$5:$H$156,MATCH(1,(A394='Non Compliance input'!$A$5:$A$156)*(F394&gt;='Non Compliance input'!$D$5:$D$156)*(E394&lt;'Non Compliance input'!$E$5:$E$156)*('Non Compliance input'!$H$5:$H$156="Yes"),0))
),"","Yes")</f>
        <v/>
      </c>
      <c r="K394" s="149">
        <f t="shared" si="58"/>
        <v>0</v>
      </c>
      <c r="L394" s="162">
        <f t="shared" si="59"/>
        <v>0</v>
      </c>
      <c r="M394" s="162" t="str" cm="1">
        <f t="array" ref="M394">IF(ISERROR(INDEX('Non Compliance input'!$I$5:$I$156,MATCH(1,(A394='Non Compliance input'!$A$5:$A$156)*(E394&gt;='Non Compliance input'!$D$5:$D$156)*(F394&lt;='Non Compliance input'!$E$5:$E$156)*('Non Compliance input'!$I$5:$I$156="Yes"),0))
),"","Yes")</f>
        <v/>
      </c>
      <c r="N394" s="149" t="str">
        <f>IF(VLOOKUP($A394,HourEndingOutage!$B$3:$F$746,5,0)="Outage","Outage","")</f>
        <v/>
      </c>
      <c r="O394" s="18">
        <f t="shared" si="60"/>
        <v>0</v>
      </c>
      <c r="P394" s="18" t="str">
        <f t="shared" si="61"/>
        <v/>
      </c>
      <c r="Q394" s="18">
        <f t="shared" si="62"/>
        <v>0</v>
      </c>
      <c r="R394" s="118"/>
    </row>
    <row r="395" spans="1:18" x14ac:dyDescent="0.25">
      <c r="A395" s="25">
        <f t="shared" si="54"/>
        <v>44</v>
      </c>
      <c r="B395" s="23">
        <f t="shared" si="55"/>
        <v>44563</v>
      </c>
      <c r="C395" s="24">
        <v>20</v>
      </c>
      <c r="D395" s="54" t="str">
        <f t="shared" si="56"/>
        <v>ASET</v>
      </c>
      <c r="E395" s="178"/>
      <c r="F395" s="179"/>
      <c r="G395" s="177"/>
      <c r="H395" s="177"/>
      <c r="I395" s="169">
        <f t="shared" si="57"/>
        <v>0</v>
      </c>
      <c r="J395" s="149" t="str" cm="1">
        <f t="array" ref="J395">IF(ISERROR(INDEX('Non Compliance input'!$H$5:$H$156,MATCH(1,(A395='Non Compliance input'!$A$5:$A$156)*(F395&gt;='Non Compliance input'!$D$5:$D$156)*(E395&lt;'Non Compliance input'!$E$5:$E$156)*('Non Compliance input'!$H$5:$H$156="Yes"),0))
),"","Yes")</f>
        <v/>
      </c>
      <c r="K395" s="149">
        <f t="shared" si="58"/>
        <v>0</v>
      </c>
      <c r="L395" s="162">
        <f t="shared" si="59"/>
        <v>0</v>
      </c>
      <c r="M395" s="162" t="str" cm="1">
        <f t="array" ref="M395">IF(ISERROR(INDEX('Non Compliance input'!$I$5:$I$156,MATCH(1,(A395='Non Compliance input'!$A$5:$A$156)*(E395&gt;='Non Compliance input'!$D$5:$D$156)*(F395&lt;='Non Compliance input'!$E$5:$E$156)*('Non Compliance input'!$I$5:$I$156="Yes"),0))
),"","Yes")</f>
        <v/>
      </c>
      <c r="N395" s="149" t="str">
        <f>IF(VLOOKUP($A395,HourEndingOutage!$B$3:$F$746,5,0)="Outage","Outage","")</f>
        <v/>
      </c>
      <c r="O395" s="18">
        <f t="shared" si="60"/>
        <v>0</v>
      </c>
      <c r="P395" s="18" t="str">
        <f t="shared" si="61"/>
        <v/>
      </c>
      <c r="Q395" s="18">
        <f t="shared" si="62"/>
        <v>0</v>
      </c>
      <c r="R395" s="118"/>
    </row>
    <row r="396" spans="1:18" x14ac:dyDescent="0.25">
      <c r="A396" s="25">
        <f t="shared" si="54"/>
        <v>44</v>
      </c>
      <c r="B396" s="23">
        <f t="shared" si="55"/>
        <v>44563</v>
      </c>
      <c r="C396" s="24">
        <v>20</v>
      </c>
      <c r="D396" s="54" t="str">
        <f t="shared" si="56"/>
        <v>ASET</v>
      </c>
      <c r="E396" s="178"/>
      <c r="F396" s="179"/>
      <c r="G396" s="177"/>
      <c r="H396" s="177"/>
      <c r="I396" s="169">
        <f t="shared" si="57"/>
        <v>0</v>
      </c>
      <c r="J396" s="149" t="str" cm="1">
        <f t="array" ref="J396">IF(ISERROR(INDEX('Non Compliance input'!$H$5:$H$156,MATCH(1,(A396='Non Compliance input'!$A$5:$A$156)*(F396&gt;='Non Compliance input'!$D$5:$D$156)*(E396&lt;'Non Compliance input'!$E$5:$E$156)*('Non Compliance input'!$H$5:$H$156="Yes"),0))
),"","Yes")</f>
        <v/>
      </c>
      <c r="K396" s="149">
        <f t="shared" si="58"/>
        <v>0</v>
      </c>
      <c r="L396" s="162">
        <f t="shared" si="59"/>
        <v>0</v>
      </c>
      <c r="M396" s="162" t="str" cm="1">
        <f t="array" ref="M396">IF(ISERROR(INDEX('Non Compliance input'!$I$5:$I$156,MATCH(1,(A396='Non Compliance input'!$A$5:$A$156)*(E396&gt;='Non Compliance input'!$D$5:$D$156)*(F396&lt;='Non Compliance input'!$E$5:$E$156)*('Non Compliance input'!$I$5:$I$156="Yes"),0))
),"","Yes")</f>
        <v/>
      </c>
      <c r="N396" s="149" t="str">
        <f>IF(VLOOKUP($A396,HourEndingOutage!$B$3:$F$746,5,0)="Outage","Outage","")</f>
        <v/>
      </c>
      <c r="O396" s="18">
        <f t="shared" si="60"/>
        <v>0</v>
      </c>
      <c r="P396" s="18" t="str">
        <f t="shared" si="61"/>
        <v/>
      </c>
      <c r="Q396" s="18">
        <f t="shared" si="62"/>
        <v>0</v>
      </c>
      <c r="R396" s="118"/>
    </row>
    <row r="397" spans="1:18" x14ac:dyDescent="0.25">
      <c r="A397" s="25">
        <f t="shared" si="54"/>
        <v>44</v>
      </c>
      <c r="B397" s="23">
        <f t="shared" si="55"/>
        <v>44563</v>
      </c>
      <c r="C397" s="24">
        <v>20</v>
      </c>
      <c r="D397" s="54" t="str">
        <f t="shared" si="56"/>
        <v>ASET</v>
      </c>
      <c r="E397" s="178"/>
      <c r="F397" s="179"/>
      <c r="G397" s="177"/>
      <c r="H397" s="177"/>
      <c r="I397" s="169">
        <f t="shared" si="57"/>
        <v>0</v>
      </c>
      <c r="J397" s="149" t="str" cm="1">
        <f t="array" ref="J397">IF(ISERROR(INDEX('Non Compliance input'!$H$5:$H$156,MATCH(1,(A397='Non Compliance input'!$A$5:$A$156)*(F397&gt;='Non Compliance input'!$D$5:$D$156)*(E397&lt;'Non Compliance input'!$E$5:$E$156)*('Non Compliance input'!$H$5:$H$156="Yes"),0))
),"","Yes")</f>
        <v/>
      </c>
      <c r="K397" s="149">
        <f t="shared" si="58"/>
        <v>0</v>
      </c>
      <c r="L397" s="162">
        <f t="shared" si="59"/>
        <v>0</v>
      </c>
      <c r="M397" s="162" t="str" cm="1">
        <f t="array" ref="M397">IF(ISERROR(INDEX('Non Compliance input'!$I$5:$I$156,MATCH(1,(A397='Non Compliance input'!$A$5:$A$156)*(E397&gt;='Non Compliance input'!$D$5:$D$156)*(F397&lt;='Non Compliance input'!$E$5:$E$156)*('Non Compliance input'!$I$5:$I$156="Yes"),0))
),"","Yes")</f>
        <v/>
      </c>
      <c r="N397" s="149" t="str">
        <f>IF(VLOOKUP($A397,HourEndingOutage!$B$3:$F$746,5,0)="Outage","Outage","")</f>
        <v/>
      </c>
      <c r="O397" s="18">
        <f t="shared" si="60"/>
        <v>0</v>
      </c>
      <c r="P397" s="18" t="str">
        <f t="shared" si="61"/>
        <v/>
      </c>
      <c r="Q397" s="18">
        <f t="shared" si="62"/>
        <v>0</v>
      </c>
      <c r="R397" s="118"/>
    </row>
    <row r="398" spans="1:18" x14ac:dyDescent="0.25">
      <c r="A398" s="25">
        <f t="shared" si="54"/>
        <v>44</v>
      </c>
      <c r="B398" s="23">
        <f t="shared" si="55"/>
        <v>44563</v>
      </c>
      <c r="C398" s="24">
        <v>20</v>
      </c>
      <c r="D398" s="54" t="str">
        <f t="shared" si="56"/>
        <v>ASET</v>
      </c>
      <c r="E398" s="178"/>
      <c r="F398" s="179"/>
      <c r="G398" s="177"/>
      <c r="H398" s="177"/>
      <c r="I398" s="169">
        <f t="shared" si="57"/>
        <v>0</v>
      </c>
      <c r="J398" s="149" t="str" cm="1">
        <f t="array" ref="J398">IF(ISERROR(INDEX('Non Compliance input'!$H$5:$H$156,MATCH(1,(A398='Non Compliance input'!$A$5:$A$156)*(F398&gt;='Non Compliance input'!$D$5:$D$156)*(E398&lt;'Non Compliance input'!$E$5:$E$156)*('Non Compliance input'!$H$5:$H$156="Yes"),0))
),"","Yes")</f>
        <v/>
      </c>
      <c r="K398" s="149">
        <f t="shared" si="58"/>
        <v>0</v>
      </c>
      <c r="L398" s="162">
        <f t="shared" si="59"/>
        <v>0</v>
      </c>
      <c r="M398" s="162" t="str" cm="1">
        <f t="array" ref="M398">IF(ISERROR(INDEX('Non Compliance input'!$I$5:$I$156,MATCH(1,(A398='Non Compliance input'!$A$5:$A$156)*(E398&gt;='Non Compliance input'!$D$5:$D$156)*(F398&lt;='Non Compliance input'!$E$5:$E$156)*('Non Compliance input'!$I$5:$I$156="Yes"),0))
),"","Yes")</f>
        <v/>
      </c>
      <c r="N398" s="149" t="str">
        <f>IF(VLOOKUP($A398,HourEndingOutage!$B$3:$F$746,5,0)="Outage","Outage","")</f>
        <v/>
      </c>
      <c r="O398" s="18">
        <f t="shared" si="60"/>
        <v>0</v>
      </c>
      <c r="P398" s="18" t="str">
        <f t="shared" si="61"/>
        <v/>
      </c>
      <c r="Q398" s="18">
        <f t="shared" si="62"/>
        <v>0</v>
      </c>
      <c r="R398" s="118"/>
    </row>
    <row r="399" spans="1:18" x14ac:dyDescent="0.25">
      <c r="A399" s="25">
        <f t="shared" si="54"/>
        <v>45</v>
      </c>
      <c r="B399" s="23">
        <f t="shared" si="55"/>
        <v>44563</v>
      </c>
      <c r="C399" s="24">
        <v>21</v>
      </c>
      <c r="D399" s="54" t="str">
        <f t="shared" si="56"/>
        <v>ASET</v>
      </c>
      <c r="E399" s="178"/>
      <c r="F399" s="179"/>
      <c r="G399" s="177"/>
      <c r="H399" s="177"/>
      <c r="I399" s="169">
        <f t="shared" si="57"/>
        <v>0</v>
      </c>
      <c r="J399" s="149" t="str" cm="1">
        <f t="array" ref="J399">IF(ISERROR(INDEX('Non Compliance input'!$H$5:$H$156,MATCH(1,(A399='Non Compliance input'!$A$5:$A$156)*(F399&gt;='Non Compliance input'!$D$5:$D$156)*(E399&lt;'Non Compliance input'!$E$5:$E$156)*('Non Compliance input'!$H$5:$H$156="Yes"),0))
),"","Yes")</f>
        <v/>
      </c>
      <c r="K399" s="149">
        <f t="shared" si="58"/>
        <v>0</v>
      </c>
      <c r="L399" s="162">
        <f t="shared" si="59"/>
        <v>0</v>
      </c>
      <c r="M399" s="162" t="str" cm="1">
        <f t="array" ref="M399">IF(ISERROR(INDEX('Non Compliance input'!$I$5:$I$156,MATCH(1,(A399='Non Compliance input'!$A$5:$A$156)*(E399&gt;='Non Compliance input'!$D$5:$D$156)*(F399&lt;='Non Compliance input'!$E$5:$E$156)*('Non Compliance input'!$I$5:$I$156="Yes"),0))
),"","Yes")</f>
        <v/>
      </c>
      <c r="N399" s="149" t="str">
        <f>IF(VLOOKUP($A399,HourEndingOutage!$B$3:$F$746,5,0)="Outage","Outage","")</f>
        <v/>
      </c>
      <c r="O399" s="18">
        <f t="shared" si="60"/>
        <v>0</v>
      </c>
      <c r="P399" s="18" t="str">
        <f t="shared" si="61"/>
        <v/>
      </c>
      <c r="Q399" s="18">
        <f t="shared" si="62"/>
        <v>0</v>
      </c>
      <c r="R399" s="118"/>
    </row>
    <row r="400" spans="1:18" x14ac:dyDescent="0.25">
      <c r="A400" s="25">
        <f t="shared" si="54"/>
        <v>45</v>
      </c>
      <c r="B400" s="23">
        <f t="shared" si="55"/>
        <v>44563</v>
      </c>
      <c r="C400" s="24">
        <v>21</v>
      </c>
      <c r="D400" s="54" t="str">
        <f t="shared" si="56"/>
        <v>ASET</v>
      </c>
      <c r="E400" s="178"/>
      <c r="F400" s="179"/>
      <c r="G400" s="177"/>
      <c r="H400" s="177"/>
      <c r="I400" s="169">
        <f t="shared" si="57"/>
        <v>0</v>
      </c>
      <c r="J400" s="149" t="str" cm="1">
        <f t="array" ref="J400">IF(ISERROR(INDEX('Non Compliance input'!$H$5:$H$156,MATCH(1,(A400='Non Compliance input'!$A$5:$A$156)*(F400&gt;='Non Compliance input'!$D$5:$D$156)*(E400&lt;'Non Compliance input'!$E$5:$E$156)*('Non Compliance input'!$H$5:$H$156="Yes"),0))
),"","Yes")</f>
        <v/>
      </c>
      <c r="K400" s="149">
        <f t="shared" si="58"/>
        <v>0</v>
      </c>
      <c r="L400" s="162">
        <f t="shared" si="59"/>
        <v>0</v>
      </c>
      <c r="M400" s="162" t="str" cm="1">
        <f t="array" ref="M400">IF(ISERROR(INDEX('Non Compliance input'!$I$5:$I$156,MATCH(1,(A400='Non Compliance input'!$A$5:$A$156)*(E400&gt;='Non Compliance input'!$D$5:$D$156)*(F400&lt;='Non Compliance input'!$E$5:$E$156)*('Non Compliance input'!$I$5:$I$156="Yes"),0))
),"","Yes")</f>
        <v/>
      </c>
      <c r="N400" s="149" t="str">
        <f>IF(VLOOKUP($A400,HourEndingOutage!$B$3:$F$746,5,0)="Outage","Outage","")</f>
        <v/>
      </c>
      <c r="O400" s="18">
        <f t="shared" si="60"/>
        <v>0</v>
      </c>
      <c r="P400" s="18" t="str">
        <f t="shared" si="61"/>
        <v/>
      </c>
      <c r="Q400" s="18">
        <f t="shared" si="62"/>
        <v>0</v>
      </c>
      <c r="R400" s="118"/>
    </row>
    <row r="401" spans="1:18" x14ac:dyDescent="0.25">
      <c r="A401" s="25">
        <f t="shared" si="54"/>
        <v>45</v>
      </c>
      <c r="B401" s="23">
        <f t="shared" si="55"/>
        <v>44563</v>
      </c>
      <c r="C401" s="24">
        <v>21</v>
      </c>
      <c r="D401" s="54" t="str">
        <f t="shared" si="56"/>
        <v>ASET</v>
      </c>
      <c r="E401" s="178"/>
      <c r="F401" s="179"/>
      <c r="G401" s="177"/>
      <c r="H401" s="177"/>
      <c r="I401" s="169">
        <f t="shared" si="57"/>
        <v>0</v>
      </c>
      <c r="J401" s="149" t="str" cm="1">
        <f t="array" ref="J401">IF(ISERROR(INDEX('Non Compliance input'!$H$5:$H$156,MATCH(1,(A401='Non Compliance input'!$A$5:$A$156)*(F401&gt;='Non Compliance input'!$D$5:$D$156)*(E401&lt;'Non Compliance input'!$E$5:$E$156)*('Non Compliance input'!$H$5:$H$156="Yes"),0))
),"","Yes")</f>
        <v/>
      </c>
      <c r="K401" s="149">
        <f t="shared" si="58"/>
        <v>0</v>
      </c>
      <c r="L401" s="162">
        <f t="shared" si="59"/>
        <v>0</v>
      </c>
      <c r="M401" s="162" t="str" cm="1">
        <f t="array" ref="M401">IF(ISERROR(INDEX('Non Compliance input'!$I$5:$I$156,MATCH(1,(A401='Non Compliance input'!$A$5:$A$156)*(E401&gt;='Non Compliance input'!$D$5:$D$156)*(F401&lt;='Non Compliance input'!$E$5:$E$156)*('Non Compliance input'!$I$5:$I$156="Yes"),0))
),"","Yes")</f>
        <v/>
      </c>
      <c r="N401" s="149" t="str">
        <f>IF(VLOOKUP($A401,HourEndingOutage!$B$3:$F$746,5,0)="Outage","Outage","")</f>
        <v/>
      </c>
      <c r="O401" s="18">
        <f t="shared" si="60"/>
        <v>0</v>
      </c>
      <c r="P401" s="18" t="str">
        <f t="shared" si="61"/>
        <v/>
      </c>
      <c r="Q401" s="18">
        <f t="shared" si="62"/>
        <v>0</v>
      </c>
      <c r="R401" s="118"/>
    </row>
    <row r="402" spans="1:18" x14ac:dyDescent="0.25">
      <c r="A402" s="25">
        <f t="shared" si="54"/>
        <v>45</v>
      </c>
      <c r="B402" s="23">
        <f t="shared" si="55"/>
        <v>44563</v>
      </c>
      <c r="C402" s="24">
        <v>21</v>
      </c>
      <c r="D402" s="54" t="str">
        <f t="shared" si="56"/>
        <v>ASET</v>
      </c>
      <c r="E402" s="178"/>
      <c r="F402" s="179"/>
      <c r="G402" s="177"/>
      <c r="H402" s="177"/>
      <c r="I402" s="169">
        <f t="shared" si="57"/>
        <v>0</v>
      </c>
      <c r="J402" s="149" t="str" cm="1">
        <f t="array" ref="J402">IF(ISERROR(INDEX('Non Compliance input'!$H$5:$H$156,MATCH(1,(A402='Non Compliance input'!$A$5:$A$156)*(F402&gt;='Non Compliance input'!$D$5:$D$156)*(E402&lt;'Non Compliance input'!$E$5:$E$156)*('Non Compliance input'!$H$5:$H$156="Yes"),0))
),"","Yes")</f>
        <v/>
      </c>
      <c r="K402" s="149">
        <f t="shared" si="58"/>
        <v>0</v>
      </c>
      <c r="L402" s="162">
        <f t="shared" si="59"/>
        <v>0</v>
      </c>
      <c r="M402" s="162" t="str" cm="1">
        <f t="array" ref="M402">IF(ISERROR(INDEX('Non Compliance input'!$I$5:$I$156,MATCH(1,(A402='Non Compliance input'!$A$5:$A$156)*(E402&gt;='Non Compliance input'!$D$5:$D$156)*(F402&lt;='Non Compliance input'!$E$5:$E$156)*('Non Compliance input'!$I$5:$I$156="Yes"),0))
),"","Yes")</f>
        <v/>
      </c>
      <c r="N402" s="149" t="str">
        <f>IF(VLOOKUP($A402,HourEndingOutage!$B$3:$F$746,5,0)="Outage","Outage","")</f>
        <v/>
      </c>
      <c r="O402" s="18">
        <f t="shared" si="60"/>
        <v>0</v>
      </c>
      <c r="P402" s="18" t="str">
        <f t="shared" si="61"/>
        <v/>
      </c>
      <c r="Q402" s="18">
        <f t="shared" si="62"/>
        <v>0</v>
      </c>
      <c r="R402" s="118"/>
    </row>
    <row r="403" spans="1:18" x14ac:dyDescent="0.25">
      <c r="A403" s="25">
        <f t="shared" si="54"/>
        <v>45</v>
      </c>
      <c r="B403" s="23">
        <f t="shared" si="55"/>
        <v>44563</v>
      </c>
      <c r="C403" s="24">
        <v>21</v>
      </c>
      <c r="D403" s="54" t="str">
        <f t="shared" si="56"/>
        <v>ASET</v>
      </c>
      <c r="E403" s="178"/>
      <c r="F403" s="179"/>
      <c r="G403" s="177"/>
      <c r="H403" s="177"/>
      <c r="I403" s="169">
        <f t="shared" si="57"/>
        <v>0</v>
      </c>
      <c r="J403" s="149" t="str" cm="1">
        <f t="array" ref="J403">IF(ISERROR(INDEX('Non Compliance input'!$H$5:$H$156,MATCH(1,(A403='Non Compliance input'!$A$5:$A$156)*(F403&gt;='Non Compliance input'!$D$5:$D$156)*(E403&lt;'Non Compliance input'!$E$5:$E$156)*('Non Compliance input'!$H$5:$H$156="Yes"),0))
),"","Yes")</f>
        <v/>
      </c>
      <c r="K403" s="149">
        <f t="shared" si="58"/>
        <v>0</v>
      </c>
      <c r="L403" s="162">
        <f t="shared" si="59"/>
        <v>0</v>
      </c>
      <c r="M403" s="162" t="str" cm="1">
        <f t="array" ref="M403">IF(ISERROR(INDEX('Non Compliance input'!$I$5:$I$156,MATCH(1,(A403='Non Compliance input'!$A$5:$A$156)*(E403&gt;='Non Compliance input'!$D$5:$D$156)*(F403&lt;='Non Compliance input'!$E$5:$E$156)*('Non Compliance input'!$I$5:$I$156="Yes"),0))
),"","Yes")</f>
        <v/>
      </c>
      <c r="N403" s="149" t="str">
        <f>IF(VLOOKUP($A403,HourEndingOutage!$B$3:$F$746,5,0)="Outage","Outage","")</f>
        <v/>
      </c>
      <c r="O403" s="18">
        <f t="shared" si="60"/>
        <v>0</v>
      </c>
      <c r="P403" s="18" t="str">
        <f t="shared" si="61"/>
        <v/>
      </c>
      <c r="Q403" s="18">
        <f t="shared" si="62"/>
        <v>0</v>
      </c>
      <c r="R403" s="118"/>
    </row>
    <row r="404" spans="1:18" x14ac:dyDescent="0.25">
      <c r="A404" s="25">
        <f t="shared" si="54"/>
        <v>45</v>
      </c>
      <c r="B404" s="23">
        <f t="shared" si="55"/>
        <v>44563</v>
      </c>
      <c r="C404" s="24">
        <v>21</v>
      </c>
      <c r="D404" s="54" t="str">
        <f t="shared" si="56"/>
        <v>ASET</v>
      </c>
      <c r="E404" s="178"/>
      <c r="F404" s="179"/>
      <c r="G404" s="177"/>
      <c r="H404" s="177"/>
      <c r="I404" s="169">
        <f t="shared" si="57"/>
        <v>0</v>
      </c>
      <c r="J404" s="149" t="str" cm="1">
        <f t="array" ref="J404">IF(ISERROR(INDEX('Non Compliance input'!$H$5:$H$156,MATCH(1,(A404='Non Compliance input'!$A$5:$A$156)*(F404&gt;='Non Compliance input'!$D$5:$D$156)*(E404&lt;'Non Compliance input'!$E$5:$E$156)*('Non Compliance input'!$H$5:$H$156="Yes"),0))
),"","Yes")</f>
        <v/>
      </c>
      <c r="K404" s="149">
        <f t="shared" si="58"/>
        <v>0</v>
      </c>
      <c r="L404" s="162">
        <f t="shared" si="59"/>
        <v>0</v>
      </c>
      <c r="M404" s="162" t="str" cm="1">
        <f t="array" ref="M404">IF(ISERROR(INDEX('Non Compliance input'!$I$5:$I$156,MATCH(1,(A404='Non Compliance input'!$A$5:$A$156)*(E404&gt;='Non Compliance input'!$D$5:$D$156)*(F404&lt;='Non Compliance input'!$E$5:$E$156)*('Non Compliance input'!$I$5:$I$156="Yes"),0))
),"","Yes")</f>
        <v/>
      </c>
      <c r="N404" s="149" t="str">
        <f>IF(VLOOKUP($A404,HourEndingOutage!$B$3:$F$746,5,0)="Outage","Outage","")</f>
        <v/>
      </c>
      <c r="O404" s="18">
        <f t="shared" si="60"/>
        <v>0</v>
      </c>
      <c r="P404" s="18" t="str">
        <f t="shared" si="61"/>
        <v/>
      </c>
      <c r="Q404" s="18">
        <f t="shared" si="62"/>
        <v>0</v>
      </c>
      <c r="R404" s="118"/>
    </row>
    <row r="405" spans="1:18" x14ac:dyDescent="0.25">
      <c r="A405" s="25">
        <f t="shared" si="54"/>
        <v>45</v>
      </c>
      <c r="B405" s="23">
        <f t="shared" si="55"/>
        <v>44563</v>
      </c>
      <c r="C405" s="24">
        <v>21</v>
      </c>
      <c r="D405" s="54" t="str">
        <f t="shared" si="56"/>
        <v>ASET</v>
      </c>
      <c r="E405" s="178"/>
      <c r="F405" s="179"/>
      <c r="G405" s="177"/>
      <c r="H405" s="177"/>
      <c r="I405" s="169">
        <f t="shared" si="57"/>
        <v>0</v>
      </c>
      <c r="J405" s="149" t="str" cm="1">
        <f t="array" ref="J405">IF(ISERROR(INDEX('Non Compliance input'!$H$5:$H$156,MATCH(1,(A405='Non Compliance input'!$A$5:$A$156)*(F405&gt;='Non Compliance input'!$D$5:$D$156)*(E405&lt;'Non Compliance input'!$E$5:$E$156)*('Non Compliance input'!$H$5:$H$156="Yes"),0))
),"","Yes")</f>
        <v/>
      </c>
      <c r="K405" s="149">
        <f t="shared" si="58"/>
        <v>0</v>
      </c>
      <c r="L405" s="162">
        <f t="shared" si="59"/>
        <v>0</v>
      </c>
      <c r="M405" s="162" t="str" cm="1">
        <f t="array" ref="M405">IF(ISERROR(INDEX('Non Compliance input'!$I$5:$I$156,MATCH(1,(A405='Non Compliance input'!$A$5:$A$156)*(E405&gt;='Non Compliance input'!$D$5:$D$156)*(F405&lt;='Non Compliance input'!$E$5:$E$156)*('Non Compliance input'!$I$5:$I$156="Yes"),0))
),"","Yes")</f>
        <v/>
      </c>
      <c r="N405" s="149" t="str">
        <f>IF(VLOOKUP($A405,HourEndingOutage!$B$3:$F$746,5,0)="Outage","Outage","")</f>
        <v/>
      </c>
      <c r="O405" s="18">
        <f t="shared" si="60"/>
        <v>0</v>
      </c>
      <c r="P405" s="18" t="str">
        <f t="shared" si="61"/>
        <v/>
      </c>
      <c r="Q405" s="18">
        <f t="shared" si="62"/>
        <v>0</v>
      </c>
      <c r="R405" s="118"/>
    </row>
    <row r="406" spans="1:18" x14ac:dyDescent="0.25">
      <c r="A406" s="25">
        <f t="shared" si="54"/>
        <v>45</v>
      </c>
      <c r="B406" s="23">
        <f t="shared" si="55"/>
        <v>44563</v>
      </c>
      <c r="C406" s="24">
        <v>21</v>
      </c>
      <c r="D406" s="54" t="str">
        <f t="shared" si="56"/>
        <v>ASET</v>
      </c>
      <c r="E406" s="178"/>
      <c r="F406" s="179"/>
      <c r="G406" s="177"/>
      <c r="H406" s="177"/>
      <c r="I406" s="169">
        <f t="shared" si="57"/>
        <v>0</v>
      </c>
      <c r="J406" s="149" t="str" cm="1">
        <f t="array" ref="J406">IF(ISERROR(INDEX('Non Compliance input'!$H$5:$H$156,MATCH(1,(A406='Non Compliance input'!$A$5:$A$156)*(F406&gt;='Non Compliance input'!$D$5:$D$156)*(E406&lt;'Non Compliance input'!$E$5:$E$156)*('Non Compliance input'!$H$5:$H$156="Yes"),0))
),"","Yes")</f>
        <v/>
      </c>
      <c r="K406" s="149">
        <f t="shared" si="58"/>
        <v>0</v>
      </c>
      <c r="L406" s="162">
        <f t="shared" si="59"/>
        <v>0</v>
      </c>
      <c r="M406" s="162" t="str" cm="1">
        <f t="array" ref="M406">IF(ISERROR(INDEX('Non Compliance input'!$I$5:$I$156,MATCH(1,(A406='Non Compliance input'!$A$5:$A$156)*(E406&gt;='Non Compliance input'!$D$5:$D$156)*(F406&lt;='Non Compliance input'!$E$5:$E$156)*('Non Compliance input'!$I$5:$I$156="Yes"),0))
),"","Yes")</f>
        <v/>
      </c>
      <c r="N406" s="149" t="str">
        <f>IF(VLOOKUP($A406,HourEndingOutage!$B$3:$F$746,5,0)="Outage","Outage","")</f>
        <v/>
      </c>
      <c r="O406" s="18">
        <f t="shared" si="60"/>
        <v>0</v>
      </c>
      <c r="P406" s="18" t="str">
        <f t="shared" si="61"/>
        <v/>
      </c>
      <c r="Q406" s="18">
        <f t="shared" si="62"/>
        <v>0</v>
      </c>
      <c r="R406" s="118"/>
    </row>
    <row r="407" spans="1:18" x14ac:dyDescent="0.25">
      <c r="A407" s="25">
        <f t="shared" si="54"/>
        <v>45</v>
      </c>
      <c r="B407" s="23">
        <f t="shared" si="55"/>
        <v>44563</v>
      </c>
      <c r="C407" s="24">
        <v>21</v>
      </c>
      <c r="D407" s="54" t="str">
        <f t="shared" si="56"/>
        <v>ASET</v>
      </c>
      <c r="E407" s="178"/>
      <c r="F407" s="179"/>
      <c r="G407" s="177"/>
      <c r="H407" s="177"/>
      <c r="I407" s="169">
        <f t="shared" si="57"/>
        <v>0</v>
      </c>
      <c r="J407" s="149" t="str" cm="1">
        <f t="array" ref="J407">IF(ISERROR(INDEX('Non Compliance input'!$H$5:$H$156,MATCH(1,(A407='Non Compliance input'!$A$5:$A$156)*(F407&gt;='Non Compliance input'!$D$5:$D$156)*(E407&lt;'Non Compliance input'!$E$5:$E$156)*('Non Compliance input'!$H$5:$H$156="Yes"),0))
),"","Yes")</f>
        <v/>
      </c>
      <c r="K407" s="149">
        <f t="shared" si="58"/>
        <v>0</v>
      </c>
      <c r="L407" s="162">
        <f t="shared" si="59"/>
        <v>0</v>
      </c>
      <c r="M407" s="162" t="str" cm="1">
        <f t="array" ref="M407">IF(ISERROR(INDEX('Non Compliance input'!$I$5:$I$156,MATCH(1,(A407='Non Compliance input'!$A$5:$A$156)*(E407&gt;='Non Compliance input'!$D$5:$D$156)*(F407&lt;='Non Compliance input'!$E$5:$E$156)*('Non Compliance input'!$I$5:$I$156="Yes"),0))
),"","Yes")</f>
        <v/>
      </c>
      <c r="N407" s="149" t="str">
        <f>IF(VLOOKUP($A407,HourEndingOutage!$B$3:$F$746,5,0)="Outage","Outage","")</f>
        <v/>
      </c>
      <c r="O407" s="18">
        <f t="shared" si="60"/>
        <v>0</v>
      </c>
      <c r="P407" s="18" t="str">
        <f t="shared" si="61"/>
        <v/>
      </c>
      <c r="Q407" s="18">
        <f t="shared" si="62"/>
        <v>0</v>
      </c>
      <c r="R407" s="118"/>
    </row>
    <row r="408" spans="1:18" x14ac:dyDescent="0.25">
      <c r="A408" s="25">
        <f t="shared" si="54"/>
        <v>46</v>
      </c>
      <c r="B408" s="23">
        <f t="shared" si="55"/>
        <v>44563</v>
      </c>
      <c r="C408" s="24">
        <v>22</v>
      </c>
      <c r="D408" s="54" t="str">
        <f t="shared" si="56"/>
        <v>ASET</v>
      </c>
      <c r="E408" s="178"/>
      <c r="F408" s="179"/>
      <c r="G408" s="177"/>
      <c r="H408" s="177"/>
      <c r="I408" s="169">
        <f t="shared" si="57"/>
        <v>0</v>
      </c>
      <c r="J408" s="149" t="str" cm="1">
        <f t="array" ref="J408">IF(ISERROR(INDEX('Non Compliance input'!$H$5:$H$156,MATCH(1,(A408='Non Compliance input'!$A$5:$A$156)*(F408&gt;='Non Compliance input'!$D$5:$D$156)*(E408&lt;'Non Compliance input'!$E$5:$E$156)*('Non Compliance input'!$H$5:$H$156="Yes"),0))
),"","Yes")</f>
        <v/>
      </c>
      <c r="K408" s="149">
        <f t="shared" si="58"/>
        <v>0</v>
      </c>
      <c r="L408" s="162">
        <f t="shared" si="59"/>
        <v>0</v>
      </c>
      <c r="M408" s="162" t="str" cm="1">
        <f t="array" ref="M408">IF(ISERROR(INDEX('Non Compliance input'!$I$5:$I$156,MATCH(1,(A408='Non Compliance input'!$A$5:$A$156)*(E408&gt;='Non Compliance input'!$D$5:$D$156)*(F408&lt;='Non Compliance input'!$E$5:$E$156)*('Non Compliance input'!$I$5:$I$156="Yes"),0))
),"","Yes")</f>
        <v/>
      </c>
      <c r="N408" s="149" t="str">
        <f>IF(VLOOKUP($A408,HourEndingOutage!$B$3:$F$746,5,0)="Outage","Outage","")</f>
        <v/>
      </c>
      <c r="O408" s="18">
        <f t="shared" si="60"/>
        <v>0</v>
      </c>
      <c r="P408" s="18" t="str">
        <f t="shared" si="61"/>
        <v/>
      </c>
      <c r="Q408" s="18">
        <f t="shared" si="62"/>
        <v>0</v>
      </c>
      <c r="R408" s="118"/>
    </row>
    <row r="409" spans="1:18" x14ac:dyDescent="0.25">
      <c r="A409" s="25">
        <f t="shared" si="54"/>
        <v>46</v>
      </c>
      <c r="B409" s="23">
        <f t="shared" si="55"/>
        <v>44563</v>
      </c>
      <c r="C409" s="24">
        <v>22</v>
      </c>
      <c r="D409" s="54" t="str">
        <f t="shared" si="56"/>
        <v>ASET</v>
      </c>
      <c r="E409" s="178"/>
      <c r="F409" s="179"/>
      <c r="G409" s="177"/>
      <c r="H409" s="177"/>
      <c r="I409" s="169">
        <f t="shared" si="57"/>
        <v>0</v>
      </c>
      <c r="J409" s="149" t="str" cm="1">
        <f t="array" ref="J409">IF(ISERROR(INDEX('Non Compliance input'!$H$5:$H$156,MATCH(1,(A409='Non Compliance input'!$A$5:$A$156)*(F409&gt;='Non Compliance input'!$D$5:$D$156)*(E409&lt;'Non Compliance input'!$E$5:$E$156)*('Non Compliance input'!$H$5:$H$156="Yes"),0))
),"","Yes")</f>
        <v/>
      </c>
      <c r="K409" s="149">
        <f t="shared" si="58"/>
        <v>0</v>
      </c>
      <c r="L409" s="162">
        <f t="shared" si="59"/>
        <v>0</v>
      </c>
      <c r="M409" s="162" t="str" cm="1">
        <f t="array" ref="M409">IF(ISERROR(INDEX('Non Compliance input'!$I$5:$I$156,MATCH(1,(A409='Non Compliance input'!$A$5:$A$156)*(E409&gt;='Non Compliance input'!$D$5:$D$156)*(F409&lt;='Non Compliance input'!$E$5:$E$156)*('Non Compliance input'!$I$5:$I$156="Yes"),0))
),"","Yes")</f>
        <v/>
      </c>
      <c r="N409" s="149" t="str">
        <f>IF(VLOOKUP($A409,HourEndingOutage!$B$3:$F$746,5,0)="Outage","Outage","")</f>
        <v/>
      </c>
      <c r="O409" s="18">
        <f t="shared" si="60"/>
        <v>0</v>
      </c>
      <c r="P409" s="18" t="str">
        <f t="shared" si="61"/>
        <v/>
      </c>
      <c r="Q409" s="18">
        <f t="shared" si="62"/>
        <v>0</v>
      </c>
      <c r="R409" s="118"/>
    </row>
    <row r="410" spans="1:18" x14ac:dyDescent="0.25">
      <c r="A410" s="25">
        <f t="shared" si="54"/>
        <v>46</v>
      </c>
      <c r="B410" s="23">
        <f t="shared" si="55"/>
        <v>44563</v>
      </c>
      <c r="C410" s="24">
        <v>22</v>
      </c>
      <c r="D410" s="54" t="str">
        <f t="shared" si="56"/>
        <v>ASET</v>
      </c>
      <c r="E410" s="178"/>
      <c r="F410" s="179"/>
      <c r="G410" s="177"/>
      <c r="H410" s="177"/>
      <c r="I410" s="169">
        <f t="shared" si="57"/>
        <v>0</v>
      </c>
      <c r="J410" s="149" t="str" cm="1">
        <f t="array" ref="J410">IF(ISERROR(INDEX('Non Compliance input'!$H$5:$H$156,MATCH(1,(A410='Non Compliance input'!$A$5:$A$156)*(F410&gt;='Non Compliance input'!$D$5:$D$156)*(E410&lt;'Non Compliance input'!$E$5:$E$156)*('Non Compliance input'!$H$5:$H$156="Yes"),0))
),"","Yes")</f>
        <v/>
      </c>
      <c r="K410" s="149">
        <f t="shared" si="58"/>
        <v>0</v>
      </c>
      <c r="L410" s="162">
        <f t="shared" si="59"/>
        <v>0</v>
      </c>
      <c r="M410" s="162" t="str" cm="1">
        <f t="array" ref="M410">IF(ISERROR(INDEX('Non Compliance input'!$I$5:$I$156,MATCH(1,(A410='Non Compliance input'!$A$5:$A$156)*(E410&gt;='Non Compliance input'!$D$5:$D$156)*(F410&lt;='Non Compliance input'!$E$5:$E$156)*('Non Compliance input'!$I$5:$I$156="Yes"),0))
),"","Yes")</f>
        <v/>
      </c>
      <c r="N410" s="149" t="str">
        <f>IF(VLOOKUP($A410,HourEndingOutage!$B$3:$F$746,5,0)="Outage","Outage","")</f>
        <v/>
      </c>
      <c r="O410" s="18">
        <f t="shared" si="60"/>
        <v>0</v>
      </c>
      <c r="P410" s="18" t="str">
        <f t="shared" si="61"/>
        <v/>
      </c>
      <c r="Q410" s="18">
        <f t="shared" si="62"/>
        <v>0</v>
      </c>
      <c r="R410" s="118"/>
    </row>
    <row r="411" spans="1:18" x14ac:dyDescent="0.25">
      <c r="A411" s="25">
        <f t="shared" si="54"/>
        <v>46</v>
      </c>
      <c r="B411" s="23">
        <f t="shared" si="55"/>
        <v>44563</v>
      </c>
      <c r="C411" s="24">
        <v>22</v>
      </c>
      <c r="D411" s="54" t="str">
        <f t="shared" si="56"/>
        <v>ASET</v>
      </c>
      <c r="E411" s="178"/>
      <c r="F411" s="179"/>
      <c r="G411" s="177"/>
      <c r="H411" s="177"/>
      <c r="I411" s="169">
        <f t="shared" si="57"/>
        <v>0</v>
      </c>
      <c r="J411" s="149" t="str" cm="1">
        <f t="array" ref="J411">IF(ISERROR(INDEX('Non Compliance input'!$H$5:$H$156,MATCH(1,(A411='Non Compliance input'!$A$5:$A$156)*(F411&gt;='Non Compliance input'!$D$5:$D$156)*(E411&lt;'Non Compliance input'!$E$5:$E$156)*('Non Compliance input'!$H$5:$H$156="Yes"),0))
),"","Yes")</f>
        <v/>
      </c>
      <c r="K411" s="149">
        <f t="shared" si="58"/>
        <v>0</v>
      </c>
      <c r="L411" s="162">
        <f t="shared" si="59"/>
        <v>0</v>
      </c>
      <c r="M411" s="162" t="str" cm="1">
        <f t="array" ref="M411">IF(ISERROR(INDEX('Non Compliance input'!$I$5:$I$156,MATCH(1,(A411='Non Compliance input'!$A$5:$A$156)*(E411&gt;='Non Compliance input'!$D$5:$D$156)*(F411&lt;='Non Compliance input'!$E$5:$E$156)*('Non Compliance input'!$I$5:$I$156="Yes"),0))
),"","Yes")</f>
        <v/>
      </c>
      <c r="N411" s="149" t="str">
        <f>IF(VLOOKUP($A411,HourEndingOutage!$B$3:$F$746,5,0)="Outage","Outage","")</f>
        <v/>
      </c>
      <c r="O411" s="18">
        <f t="shared" si="60"/>
        <v>0</v>
      </c>
      <c r="P411" s="18" t="str">
        <f t="shared" si="61"/>
        <v/>
      </c>
      <c r="Q411" s="18">
        <f t="shared" si="62"/>
        <v>0</v>
      </c>
      <c r="R411" s="118"/>
    </row>
    <row r="412" spans="1:18" x14ac:dyDescent="0.25">
      <c r="A412" s="25">
        <f t="shared" ref="A412:A475" si="63">IF(C412=C411,A411,A411+1)</f>
        <v>46</v>
      </c>
      <c r="B412" s="23">
        <f t="shared" ref="B412:B475" si="64">IF(C412&lt;C411,B411+1,B411)</f>
        <v>44563</v>
      </c>
      <c r="C412" s="24">
        <v>22</v>
      </c>
      <c r="D412" s="54" t="str">
        <f t="shared" si="56"/>
        <v>ASET</v>
      </c>
      <c r="E412" s="178"/>
      <c r="F412" s="179"/>
      <c r="G412" s="177"/>
      <c r="H412" s="177"/>
      <c r="I412" s="169">
        <f t="shared" si="57"/>
        <v>0</v>
      </c>
      <c r="J412" s="149" t="str" cm="1">
        <f t="array" ref="J412">IF(ISERROR(INDEX('Non Compliance input'!$H$5:$H$156,MATCH(1,(A412='Non Compliance input'!$A$5:$A$156)*(F412&gt;='Non Compliance input'!$D$5:$D$156)*(E412&lt;'Non Compliance input'!$E$5:$E$156)*('Non Compliance input'!$H$5:$H$156="Yes"),0))
),"","Yes")</f>
        <v/>
      </c>
      <c r="K412" s="149">
        <f t="shared" si="58"/>
        <v>0</v>
      </c>
      <c r="L412" s="162">
        <f t="shared" si="59"/>
        <v>0</v>
      </c>
      <c r="M412" s="162" t="str" cm="1">
        <f t="array" ref="M412">IF(ISERROR(INDEX('Non Compliance input'!$I$5:$I$156,MATCH(1,(A412='Non Compliance input'!$A$5:$A$156)*(E412&gt;='Non Compliance input'!$D$5:$D$156)*(F412&lt;='Non Compliance input'!$E$5:$E$156)*('Non Compliance input'!$I$5:$I$156="Yes"),0))
),"","Yes")</f>
        <v/>
      </c>
      <c r="N412" s="149" t="str">
        <f>IF(VLOOKUP($A412,HourEndingOutage!$B$3:$F$746,5,0)="Outage","Outage","")</f>
        <v/>
      </c>
      <c r="O412" s="18">
        <f t="shared" si="60"/>
        <v>0</v>
      </c>
      <c r="P412" s="18" t="str">
        <f t="shared" si="61"/>
        <v/>
      </c>
      <c r="Q412" s="18">
        <f t="shared" si="62"/>
        <v>0</v>
      </c>
      <c r="R412" s="118"/>
    </row>
    <row r="413" spans="1:18" x14ac:dyDescent="0.25">
      <c r="A413" s="25">
        <f t="shared" si="63"/>
        <v>46</v>
      </c>
      <c r="B413" s="23">
        <f t="shared" si="64"/>
        <v>44563</v>
      </c>
      <c r="C413" s="24">
        <v>22</v>
      </c>
      <c r="D413" s="54" t="str">
        <f t="shared" si="56"/>
        <v>ASET</v>
      </c>
      <c r="E413" s="178"/>
      <c r="F413" s="179"/>
      <c r="G413" s="177"/>
      <c r="H413" s="177"/>
      <c r="I413" s="169">
        <f t="shared" si="57"/>
        <v>0</v>
      </c>
      <c r="J413" s="149" t="str" cm="1">
        <f t="array" ref="J413">IF(ISERROR(INDEX('Non Compliance input'!$H$5:$H$156,MATCH(1,(A413='Non Compliance input'!$A$5:$A$156)*(F413&gt;='Non Compliance input'!$D$5:$D$156)*(E413&lt;'Non Compliance input'!$E$5:$E$156)*('Non Compliance input'!$H$5:$H$156="Yes"),0))
),"","Yes")</f>
        <v/>
      </c>
      <c r="K413" s="149">
        <f t="shared" si="58"/>
        <v>0</v>
      </c>
      <c r="L413" s="162">
        <f t="shared" si="59"/>
        <v>0</v>
      </c>
      <c r="M413" s="162" t="str" cm="1">
        <f t="array" ref="M413">IF(ISERROR(INDEX('Non Compliance input'!$I$5:$I$156,MATCH(1,(A413='Non Compliance input'!$A$5:$A$156)*(E413&gt;='Non Compliance input'!$D$5:$D$156)*(F413&lt;='Non Compliance input'!$E$5:$E$156)*('Non Compliance input'!$I$5:$I$156="Yes"),0))
),"","Yes")</f>
        <v/>
      </c>
      <c r="N413" s="149" t="str">
        <f>IF(VLOOKUP($A413,HourEndingOutage!$B$3:$F$746,5,0)="Outage","Outage","")</f>
        <v/>
      </c>
      <c r="O413" s="18">
        <f t="shared" si="60"/>
        <v>0</v>
      </c>
      <c r="P413" s="18" t="str">
        <f t="shared" si="61"/>
        <v/>
      </c>
      <c r="Q413" s="18">
        <f t="shared" si="62"/>
        <v>0</v>
      </c>
      <c r="R413" s="118"/>
    </row>
    <row r="414" spans="1:18" x14ac:dyDescent="0.25">
      <c r="A414" s="25">
        <f t="shared" si="63"/>
        <v>46</v>
      </c>
      <c r="B414" s="23">
        <f t="shared" si="64"/>
        <v>44563</v>
      </c>
      <c r="C414" s="24">
        <v>22</v>
      </c>
      <c r="D414" s="54" t="str">
        <f t="shared" si="56"/>
        <v>ASET</v>
      </c>
      <c r="E414" s="178"/>
      <c r="F414" s="179"/>
      <c r="G414" s="177"/>
      <c r="H414" s="177"/>
      <c r="I414" s="169">
        <f t="shared" si="57"/>
        <v>0</v>
      </c>
      <c r="J414" s="149" t="str" cm="1">
        <f t="array" ref="J414">IF(ISERROR(INDEX('Non Compliance input'!$H$5:$H$156,MATCH(1,(A414='Non Compliance input'!$A$5:$A$156)*(F414&gt;='Non Compliance input'!$D$5:$D$156)*(E414&lt;'Non Compliance input'!$E$5:$E$156)*('Non Compliance input'!$H$5:$H$156="Yes"),0))
),"","Yes")</f>
        <v/>
      </c>
      <c r="K414" s="149">
        <f t="shared" si="58"/>
        <v>0</v>
      </c>
      <c r="L414" s="162">
        <f t="shared" si="59"/>
        <v>0</v>
      </c>
      <c r="M414" s="162" t="str" cm="1">
        <f t="array" ref="M414">IF(ISERROR(INDEX('Non Compliance input'!$I$5:$I$156,MATCH(1,(A414='Non Compliance input'!$A$5:$A$156)*(E414&gt;='Non Compliance input'!$D$5:$D$156)*(F414&lt;='Non Compliance input'!$E$5:$E$156)*('Non Compliance input'!$I$5:$I$156="Yes"),0))
),"","Yes")</f>
        <v/>
      </c>
      <c r="N414" s="149" t="str">
        <f>IF(VLOOKUP($A414,HourEndingOutage!$B$3:$F$746,5,0)="Outage","Outage","")</f>
        <v/>
      </c>
      <c r="O414" s="18">
        <f t="shared" si="60"/>
        <v>0</v>
      </c>
      <c r="P414" s="18" t="str">
        <f t="shared" si="61"/>
        <v/>
      </c>
      <c r="Q414" s="18">
        <f t="shared" si="62"/>
        <v>0</v>
      </c>
      <c r="R414" s="118"/>
    </row>
    <row r="415" spans="1:18" x14ac:dyDescent="0.25">
      <c r="A415" s="25">
        <f t="shared" si="63"/>
        <v>46</v>
      </c>
      <c r="B415" s="23">
        <f t="shared" si="64"/>
        <v>44563</v>
      </c>
      <c r="C415" s="24">
        <v>22</v>
      </c>
      <c r="D415" s="54" t="str">
        <f t="shared" si="56"/>
        <v>ASET</v>
      </c>
      <c r="E415" s="178"/>
      <c r="F415" s="179"/>
      <c r="G415" s="177"/>
      <c r="H415" s="177"/>
      <c r="I415" s="169">
        <f t="shared" si="57"/>
        <v>0</v>
      </c>
      <c r="J415" s="149" t="str" cm="1">
        <f t="array" ref="J415">IF(ISERROR(INDEX('Non Compliance input'!$H$5:$H$156,MATCH(1,(A415='Non Compliance input'!$A$5:$A$156)*(F415&gt;='Non Compliance input'!$D$5:$D$156)*(E415&lt;'Non Compliance input'!$E$5:$E$156)*('Non Compliance input'!$H$5:$H$156="Yes"),0))
),"","Yes")</f>
        <v/>
      </c>
      <c r="K415" s="149">
        <f t="shared" si="58"/>
        <v>0</v>
      </c>
      <c r="L415" s="162">
        <f t="shared" si="59"/>
        <v>0</v>
      </c>
      <c r="M415" s="162" t="str" cm="1">
        <f t="array" ref="M415">IF(ISERROR(INDEX('Non Compliance input'!$I$5:$I$156,MATCH(1,(A415='Non Compliance input'!$A$5:$A$156)*(E415&gt;='Non Compliance input'!$D$5:$D$156)*(F415&lt;='Non Compliance input'!$E$5:$E$156)*('Non Compliance input'!$I$5:$I$156="Yes"),0))
),"","Yes")</f>
        <v/>
      </c>
      <c r="N415" s="149" t="str">
        <f>IF(VLOOKUP($A415,HourEndingOutage!$B$3:$F$746,5,0)="Outage","Outage","")</f>
        <v/>
      </c>
      <c r="O415" s="18">
        <f t="shared" si="60"/>
        <v>0</v>
      </c>
      <c r="P415" s="18" t="str">
        <f t="shared" si="61"/>
        <v/>
      </c>
      <c r="Q415" s="18">
        <f t="shared" si="62"/>
        <v>0</v>
      </c>
      <c r="R415" s="118"/>
    </row>
    <row r="416" spans="1:18" x14ac:dyDescent="0.25">
      <c r="A416" s="25">
        <f t="shared" si="63"/>
        <v>46</v>
      </c>
      <c r="B416" s="23">
        <f t="shared" si="64"/>
        <v>44563</v>
      </c>
      <c r="C416" s="24">
        <v>22</v>
      </c>
      <c r="D416" s="54" t="str">
        <f t="shared" si="56"/>
        <v>ASET</v>
      </c>
      <c r="E416" s="178"/>
      <c r="F416" s="179"/>
      <c r="G416" s="177"/>
      <c r="H416" s="177"/>
      <c r="I416" s="169">
        <f t="shared" si="57"/>
        <v>0</v>
      </c>
      <c r="J416" s="149" t="str" cm="1">
        <f t="array" ref="J416">IF(ISERROR(INDEX('Non Compliance input'!$H$5:$H$156,MATCH(1,(A416='Non Compliance input'!$A$5:$A$156)*(F416&gt;='Non Compliance input'!$D$5:$D$156)*(E416&lt;'Non Compliance input'!$E$5:$E$156)*('Non Compliance input'!$H$5:$H$156="Yes"),0))
),"","Yes")</f>
        <v/>
      </c>
      <c r="K416" s="149">
        <f t="shared" si="58"/>
        <v>0</v>
      </c>
      <c r="L416" s="162">
        <f t="shared" si="59"/>
        <v>0</v>
      </c>
      <c r="M416" s="162" t="str" cm="1">
        <f t="array" ref="M416">IF(ISERROR(INDEX('Non Compliance input'!$I$5:$I$156,MATCH(1,(A416='Non Compliance input'!$A$5:$A$156)*(E416&gt;='Non Compliance input'!$D$5:$D$156)*(F416&lt;='Non Compliance input'!$E$5:$E$156)*('Non Compliance input'!$I$5:$I$156="Yes"),0))
),"","Yes")</f>
        <v/>
      </c>
      <c r="N416" s="149" t="str">
        <f>IF(VLOOKUP($A416,HourEndingOutage!$B$3:$F$746,5,0)="Outage","Outage","")</f>
        <v/>
      </c>
      <c r="O416" s="18">
        <f t="shared" si="60"/>
        <v>0</v>
      </c>
      <c r="P416" s="18" t="str">
        <f t="shared" si="61"/>
        <v/>
      </c>
      <c r="Q416" s="18">
        <f t="shared" si="62"/>
        <v>0</v>
      </c>
      <c r="R416" s="118"/>
    </row>
    <row r="417" spans="1:18" x14ac:dyDescent="0.25">
      <c r="A417" s="25">
        <f t="shared" si="63"/>
        <v>47</v>
      </c>
      <c r="B417" s="23">
        <f t="shared" si="64"/>
        <v>44563</v>
      </c>
      <c r="C417" s="24">
        <v>23</v>
      </c>
      <c r="D417" s="54" t="str">
        <f t="shared" si="56"/>
        <v>ASET</v>
      </c>
      <c r="E417" s="178"/>
      <c r="F417" s="179"/>
      <c r="G417" s="177"/>
      <c r="H417" s="177"/>
      <c r="I417" s="169">
        <f t="shared" si="57"/>
        <v>0</v>
      </c>
      <c r="J417" s="149" t="str" cm="1">
        <f t="array" ref="J417">IF(ISERROR(INDEX('Non Compliance input'!$H$5:$H$156,MATCH(1,(A417='Non Compliance input'!$A$5:$A$156)*(F417&gt;='Non Compliance input'!$D$5:$D$156)*(E417&lt;'Non Compliance input'!$E$5:$E$156)*('Non Compliance input'!$H$5:$H$156="Yes"),0))
),"","Yes")</f>
        <v/>
      </c>
      <c r="K417" s="149">
        <f t="shared" si="58"/>
        <v>0</v>
      </c>
      <c r="L417" s="162">
        <f t="shared" si="59"/>
        <v>0</v>
      </c>
      <c r="M417" s="162" t="str" cm="1">
        <f t="array" ref="M417">IF(ISERROR(INDEX('Non Compliance input'!$I$5:$I$156,MATCH(1,(A417='Non Compliance input'!$A$5:$A$156)*(E417&gt;='Non Compliance input'!$D$5:$D$156)*(F417&lt;='Non Compliance input'!$E$5:$E$156)*('Non Compliance input'!$I$5:$I$156="Yes"),0))
),"","Yes")</f>
        <v/>
      </c>
      <c r="N417" s="149" t="str">
        <f>IF(VLOOKUP($A417,HourEndingOutage!$B$3:$F$746,5,0)="Outage","Outage","")</f>
        <v/>
      </c>
      <c r="O417" s="18">
        <f t="shared" si="60"/>
        <v>0</v>
      </c>
      <c r="P417" s="18" t="str">
        <f t="shared" si="61"/>
        <v/>
      </c>
      <c r="Q417" s="18">
        <f t="shared" si="62"/>
        <v>0</v>
      </c>
      <c r="R417" s="118"/>
    </row>
    <row r="418" spans="1:18" x14ac:dyDescent="0.25">
      <c r="A418" s="25">
        <f t="shared" si="63"/>
        <v>47</v>
      </c>
      <c r="B418" s="23">
        <f t="shared" si="64"/>
        <v>44563</v>
      </c>
      <c r="C418" s="24">
        <v>23</v>
      </c>
      <c r="D418" s="54" t="str">
        <f t="shared" si="56"/>
        <v>ASET</v>
      </c>
      <c r="E418" s="178"/>
      <c r="F418" s="179"/>
      <c r="G418" s="177"/>
      <c r="H418" s="177"/>
      <c r="I418" s="169">
        <f t="shared" si="57"/>
        <v>0</v>
      </c>
      <c r="J418" s="149" t="str" cm="1">
        <f t="array" ref="J418">IF(ISERROR(INDEX('Non Compliance input'!$H$5:$H$156,MATCH(1,(A418='Non Compliance input'!$A$5:$A$156)*(F418&gt;='Non Compliance input'!$D$5:$D$156)*(E418&lt;'Non Compliance input'!$E$5:$E$156)*('Non Compliance input'!$H$5:$H$156="Yes"),0))
),"","Yes")</f>
        <v/>
      </c>
      <c r="K418" s="149">
        <f t="shared" si="58"/>
        <v>0</v>
      </c>
      <c r="L418" s="162">
        <f t="shared" si="59"/>
        <v>0</v>
      </c>
      <c r="M418" s="162" t="str" cm="1">
        <f t="array" ref="M418">IF(ISERROR(INDEX('Non Compliance input'!$I$5:$I$156,MATCH(1,(A418='Non Compliance input'!$A$5:$A$156)*(E418&gt;='Non Compliance input'!$D$5:$D$156)*(F418&lt;='Non Compliance input'!$E$5:$E$156)*('Non Compliance input'!$I$5:$I$156="Yes"),0))
),"","Yes")</f>
        <v/>
      </c>
      <c r="N418" s="149" t="str">
        <f>IF(VLOOKUP($A418,HourEndingOutage!$B$3:$F$746,5,0)="Outage","Outage","")</f>
        <v/>
      </c>
      <c r="O418" s="18">
        <f t="shared" si="60"/>
        <v>0</v>
      </c>
      <c r="P418" s="18" t="str">
        <f t="shared" si="61"/>
        <v/>
      </c>
      <c r="Q418" s="18">
        <f t="shared" si="62"/>
        <v>0</v>
      </c>
      <c r="R418" s="118"/>
    </row>
    <row r="419" spans="1:18" x14ac:dyDescent="0.25">
      <c r="A419" s="25">
        <f t="shared" si="63"/>
        <v>47</v>
      </c>
      <c r="B419" s="23">
        <f t="shared" si="64"/>
        <v>44563</v>
      </c>
      <c r="C419" s="24">
        <v>23</v>
      </c>
      <c r="D419" s="54" t="str">
        <f t="shared" si="56"/>
        <v>ASET</v>
      </c>
      <c r="E419" s="178"/>
      <c r="F419" s="179"/>
      <c r="G419" s="177"/>
      <c r="H419" s="177"/>
      <c r="I419" s="169">
        <f t="shared" si="57"/>
        <v>0</v>
      </c>
      <c r="J419" s="149" t="str" cm="1">
        <f t="array" ref="J419">IF(ISERROR(INDEX('Non Compliance input'!$H$5:$H$156,MATCH(1,(A419='Non Compliance input'!$A$5:$A$156)*(F419&gt;='Non Compliance input'!$D$5:$D$156)*(E419&lt;'Non Compliance input'!$E$5:$E$156)*('Non Compliance input'!$H$5:$H$156="Yes"),0))
),"","Yes")</f>
        <v/>
      </c>
      <c r="K419" s="149">
        <f t="shared" si="58"/>
        <v>0</v>
      </c>
      <c r="L419" s="162">
        <f t="shared" si="59"/>
        <v>0</v>
      </c>
      <c r="M419" s="162" t="str" cm="1">
        <f t="array" ref="M419">IF(ISERROR(INDEX('Non Compliance input'!$I$5:$I$156,MATCH(1,(A419='Non Compliance input'!$A$5:$A$156)*(E419&gt;='Non Compliance input'!$D$5:$D$156)*(F419&lt;='Non Compliance input'!$E$5:$E$156)*('Non Compliance input'!$I$5:$I$156="Yes"),0))
),"","Yes")</f>
        <v/>
      </c>
      <c r="N419" s="149" t="str">
        <f>IF(VLOOKUP($A419,HourEndingOutage!$B$3:$F$746,5,0)="Outage","Outage","")</f>
        <v/>
      </c>
      <c r="O419" s="18">
        <f t="shared" si="60"/>
        <v>0</v>
      </c>
      <c r="P419" s="18" t="str">
        <f t="shared" si="61"/>
        <v/>
      </c>
      <c r="Q419" s="18">
        <f t="shared" si="62"/>
        <v>0</v>
      </c>
      <c r="R419" s="118"/>
    </row>
    <row r="420" spans="1:18" x14ac:dyDescent="0.25">
      <c r="A420" s="25">
        <f t="shared" si="63"/>
        <v>47</v>
      </c>
      <c r="B420" s="23">
        <f t="shared" si="64"/>
        <v>44563</v>
      </c>
      <c r="C420" s="24">
        <v>23</v>
      </c>
      <c r="D420" s="54" t="str">
        <f t="shared" si="56"/>
        <v>ASET</v>
      </c>
      <c r="E420" s="178"/>
      <c r="F420" s="179"/>
      <c r="G420" s="177"/>
      <c r="H420" s="177"/>
      <c r="I420" s="169">
        <f t="shared" si="57"/>
        <v>0</v>
      </c>
      <c r="J420" s="149" t="str" cm="1">
        <f t="array" ref="J420">IF(ISERROR(INDEX('Non Compliance input'!$H$5:$H$156,MATCH(1,(A420='Non Compliance input'!$A$5:$A$156)*(F420&gt;='Non Compliance input'!$D$5:$D$156)*(E420&lt;'Non Compliance input'!$E$5:$E$156)*('Non Compliance input'!$H$5:$H$156="Yes"),0))
),"","Yes")</f>
        <v/>
      </c>
      <c r="K420" s="149">
        <f t="shared" si="58"/>
        <v>0</v>
      </c>
      <c r="L420" s="162">
        <f t="shared" si="59"/>
        <v>0</v>
      </c>
      <c r="M420" s="162" t="str" cm="1">
        <f t="array" ref="M420">IF(ISERROR(INDEX('Non Compliance input'!$I$5:$I$156,MATCH(1,(A420='Non Compliance input'!$A$5:$A$156)*(E420&gt;='Non Compliance input'!$D$5:$D$156)*(F420&lt;='Non Compliance input'!$E$5:$E$156)*('Non Compliance input'!$I$5:$I$156="Yes"),0))
),"","Yes")</f>
        <v/>
      </c>
      <c r="N420" s="149" t="str">
        <f>IF(VLOOKUP($A420,HourEndingOutage!$B$3:$F$746,5,0)="Outage","Outage","")</f>
        <v/>
      </c>
      <c r="O420" s="18">
        <f t="shared" si="60"/>
        <v>0</v>
      </c>
      <c r="P420" s="18" t="str">
        <f t="shared" si="61"/>
        <v/>
      </c>
      <c r="Q420" s="18">
        <f t="shared" si="62"/>
        <v>0</v>
      </c>
      <c r="R420" s="118"/>
    </row>
    <row r="421" spans="1:18" x14ac:dyDescent="0.25">
      <c r="A421" s="25">
        <f t="shared" si="63"/>
        <v>47</v>
      </c>
      <c r="B421" s="23">
        <f t="shared" si="64"/>
        <v>44563</v>
      </c>
      <c r="C421" s="24">
        <v>23</v>
      </c>
      <c r="D421" s="54" t="str">
        <f t="shared" si="56"/>
        <v>ASET</v>
      </c>
      <c r="E421" s="178"/>
      <c r="F421" s="179"/>
      <c r="G421" s="177"/>
      <c r="H421" s="177"/>
      <c r="I421" s="169">
        <f t="shared" si="57"/>
        <v>0</v>
      </c>
      <c r="J421" s="149" t="str" cm="1">
        <f t="array" ref="J421">IF(ISERROR(INDEX('Non Compliance input'!$H$5:$H$156,MATCH(1,(A421='Non Compliance input'!$A$5:$A$156)*(F421&gt;='Non Compliance input'!$D$5:$D$156)*(E421&lt;'Non Compliance input'!$E$5:$E$156)*('Non Compliance input'!$H$5:$H$156="Yes"),0))
),"","Yes")</f>
        <v/>
      </c>
      <c r="K421" s="149">
        <f t="shared" si="58"/>
        <v>0</v>
      </c>
      <c r="L421" s="162">
        <f t="shared" si="59"/>
        <v>0</v>
      </c>
      <c r="M421" s="162" t="str" cm="1">
        <f t="array" ref="M421">IF(ISERROR(INDEX('Non Compliance input'!$I$5:$I$156,MATCH(1,(A421='Non Compliance input'!$A$5:$A$156)*(E421&gt;='Non Compliance input'!$D$5:$D$156)*(F421&lt;='Non Compliance input'!$E$5:$E$156)*('Non Compliance input'!$I$5:$I$156="Yes"),0))
),"","Yes")</f>
        <v/>
      </c>
      <c r="N421" s="149" t="str">
        <f>IF(VLOOKUP($A421,HourEndingOutage!$B$3:$F$746,5,0)="Outage","Outage","")</f>
        <v/>
      </c>
      <c r="O421" s="18">
        <f t="shared" si="60"/>
        <v>0</v>
      </c>
      <c r="P421" s="18" t="str">
        <f t="shared" si="61"/>
        <v/>
      </c>
      <c r="Q421" s="18">
        <f t="shared" si="62"/>
        <v>0</v>
      </c>
      <c r="R421" s="118"/>
    </row>
    <row r="422" spans="1:18" x14ac:dyDescent="0.25">
      <c r="A422" s="25">
        <f t="shared" si="63"/>
        <v>47</v>
      </c>
      <c r="B422" s="23">
        <f t="shared" si="64"/>
        <v>44563</v>
      </c>
      <c r="C422" s="24">
        <v>23</v>
      </c>
      <c r="D422" s="54" t="str">
        <f t="shared" si="56"/>
        <v>ASET</v>
      </c>
      <c r="E422" s="178"/>
      <c r="F422" s="179"/>
      <c r="G422" s="177"/>
      <c r="H422" s="177"/>
      <c r="I422" s="169">
        <f t="shared" si="57"/>
        <v>0</v>
      </c>
      <c r="J422" s="149" t="str" cm="1">
        <f t="array" ref="J422">IF(ISERROR(INDEX('Non Compliance input'!$H$5:$H$156,MATCH(1,(A422='Non Compliance input'!$A$5:$A$156)*(F422&gt;='Non Compliance input'!$D$5:$D$156)*(E422&lt;'Non Compliance input'!$E$5:$E$156)*('Non Compliance input'!$H$5:$H$156="Yes"),0))
),"","Yes")</f>
        <v/>
      </c>
      <c r="K422" s="149">
        <f t="shared" si="58"/>
        <v>0</v>
      </c>
      <c r="L422" s="162">
        <f t="shared" si="59"/>
        <v>0</v>
      </c>
      <c r="M422" s="162" t="str" cm="1">
        <f t="array" ref="M422">IF(ISERROR(INDEX('Non Compliance input'!$I$5:$I$156,MATCH(1,(A422='Non Compliance input'!$A$5:$A$156)*(E422&gt;='Non Compliance input'!$D$5:$D$156)*(F422&lt;='Non Compliance input'!$E$5:$E$156)*('Non Compliance input'!$I$5:$I$156="Yes"),0))
),"","Yes")</f>
        <v/>
      </c>
      <c r="N422" s="149" t="str">
        <f>IF(VLOOKUP($A422,HourEndingOutage!$B$3:$F$746,5,0)="Outage","Outage","")</f>
        <v/>
      </c>
      <c r="O422" s="18">
        <f t="shared" si="60"/>
        <v>0</v>
      </c>
      <c r="P422" s="18" t="str">
        <f t="shared" si="61"/>
        <v/>
      </c>
      <c r="Q422" s="18">
        <f t="shared" si="62"/>
        <v>0</v>
      </c>
      <c r="R422" s="118"/>
    </row>
    <row r="423" spans="1:18" x14ac:dyDescent="0.25">
      <c r="A423" s="25">
        <f t="shared" si="63"/>
        <v>47</v>
      </c>
      <c r="B423" s="23">
        <f t="shared" si="64"/>
        <v>44563</v>
      </c>
      <c r="C423" s="24">
        <v>23</v>
      </c>
      <c r="D423" s="54" t="str">
        <f t="shared" si="56"/>
        <v>ASET</v>
      </c>
      <c r="E423" s="178"/>
      <c r="F423" s="179"/>
      <c r="G423" s="177"/>
      <c r="H423" s="177"/>
      <c r="I423" s="169">
        <f t="shared" si="57"/>
        <v>0</v>
      </c>
      <c r="J423" s="149" t="str" cm="1">
        <f t="array" ref="J423">IF(ISERROR(INDEX('Non Compliance input'!$H$5:$H$156,MATCH(1,(A423='Non Compliance input'!$A$5:$A$156)*(F423&gt;='Non Compliance input'!$D$5:$D$156)*(E423&lt;'Non Compliance input'!$E$5:$E$156)*('Non Compliance input'!$H$5:$H$156="Yes"),0))
),"","Yes")</f>
        <v/>
      </c>
      <c r="K423" s="149">
        <f t="shared" si="58"/>
        <v>0</v>
      </c>
      <c r="L423" s="162">
        <f t="shared" si="59"/>
        <v>0</v>
      </c>
      <c r="M423" s="162" t="str" cm="1">
        <f t="array" ref="M423">IF(ISERROR(INDEX('Non Compliance input'!$I$5:$I$156,MATCH(1,(A423='Non Compliance input'!$A$5:$A$156)*(E423&gt;='Non Compliance input'!$D$5:$D$156)*(F423&lt;='Non Compliance input'!$E$5:$E$156)*('Non Compliance input'!$I$5:$I$156="Yes"),0))
),"","Yes")</f>
        <v/>
      </c>
      <c r="N423" s="149" t="str">
        <f>IF(VLOOKUP($A423,HourEndingOutage!$B$3:$F$746,5,0)="Outage","Outage","")</f>
        <v/>
      </c>
      <c r="O423" s="18">
        <f t="shared" si="60"/>
        <v>0</v>
      </c>
      <c r="P423" s="18" t="str">
        <f t="shared" si="61"/>
        <v/>
      </c>
      <c r="Q423" s="18">
        <f t="shared" si="62"/>
        <v>0</v>
      </c>
      <c r="R423" s="118"/>
    </row>
    <row r="424" spans="1:18" x14ac:dyDescent="0.25">
      <c r="A424" s="25">
        <f t="shared" si="63"/>
        <v>47</v>
      </c>
      <c r="B424" s="23">
        <f t="shared" si="64"/>
        <v>44563</v>
      </c>
      <c r="C424" s="24">
        <v>23</v>
      </c>
      <c r="D424" s="54" t="str">
        <f t="shared" si="56"/>
        <v>ASET</v>
      </c>
      <c r="E424" s="178"/>
      <c r="F424" s="179"/>
      <c r="G424" s="177"/>
      <c r="H424" s="177"/>
      <c r="I424" s="169">
        <f t="shared" si="57"/>
        <v>0</v>
      </c>
      <c r="J424" s="149" t="str" cm="1">
        <f t="array" ref="J424">IF(ISERROR(INDEX('Non Compliance input'!$H$5:$H$156,MATCH(1,(A424='Non Compliance input'!$A$5:$A$156)*(F424&gt;='Non Compliance input'!$D$5:$D$156)*(E424&lt;'Non Compliance input'!$E$5:$E$156)*('Non Compliance input'!$H$5:$H$156="Yes"),0))
),"","Yes")</f>
        <v/>
      </c>
      <c r="K424" s="149">
        <f t="shared" si="58"/>
        <v>0</v>
      </c>
      <c r="L424" s="162">
        <f t="shared" si="59"/>
        <v>0</v>
      </c>
      <c r="M424" s="162" t="str" cm="1">
        <f t="array" ref="M424">IF(ISERROR(INDEX('Non Compliance input'!$I$5:$I$156,MATCH(1,(A424='Non Compliance input'!$A$5:$A$156)*(E424&gt;='Non Compliance input'!$D$5:$D$156)*(F424&lt;='Non Compliance input'!$E$5:$E$156)*('Non Compliance input'!$I$5:$I$156="Yes"),0))
),"","Yes")</f>
        <v/>
      </c>
      <c r="N424" s="149" t="str">
        <f>IF(VLOOKUP($A424,HourEndingOutage!$B$3:$F$746,5,0)="Outage","Outage","")</f>
        <v/>
      </c>
      <c r="O424" s="18">
        <f t="shared" si="60"/>
        <v>0</v>
      </c>
      <c r="P424" s="18" t="str">
        <f t="shared" si="61"/>
        <v/>
      </c>
      <c r="Q424" s="18">
        <f t="shared" si="62"/>
        <v>0</v>
      </c>
      <c r="R424" s="118"/>
    </row>
    <row r="425" spans="1:18" x14ac:dyDescent="0.25">
      <c r="A425" s="25">
        <f t="shared" si="63"/>
        <v>47</v>
      </c>
      <c r="B425" s="23">
        <f t="shared" si="64"/>
        <v>44563</v>
      </c>
      <c r="C425" s="24">
        <v>23</v>
      </c>
      <c r="D425" s="54" t="str">
        <f t="shared" si="56"/>
        <v>ASET</v>
      </c>
      <c r="E425" s="178"/>
      <c r="F425" s="179"/>
      <c r="G425" s="177"/>
      <c r="H425" s="177"/>
      <c r="I425" s="169">
        <f t="shared" si="57"/>
        <v>0</v>
      </c>
      <c r="J425" s="149" t="str" cm="1">
        <f t="array" ref="J425">IF(ISERROR(INDEX('Non Compliance input'!$H$5:$H$156,MATCH(1,(A425='Non Compliance input'!$A$5:$A$156)*(F425&gt;='Non Compliance input'!$D$5:$D$156)*(E425&lt;'Non Compliance input'!$E$5:$E$156)*('Non Compliance input'!$H$5:$H$156="Yes"),0))
),"","Yes")</f>
        <v/>
      </c>
      <c r="K425" s="149">
        <f t="shared" si="58"/>
        <v>0</v>
      </c>
      <c r="L425" s="162">
        <f t="shared" si="59"/>
        <v>0</v>
      </c>
      <c r="M425" s="162" t="str" cm="1">
        <f t="array" ref="M425">IF(ISERROR(INDEX('Non Compliance input'!$I$5:$I$156,MATCH(1,(A425='Non Compliance input'!$A$5:$A$156)*(E425&gt;='Non Compliance input'!$D$5:$D$156)*(F425&lt;='Non Compliance input'!$E$5:$E$156)*('Non Compliance input'!$I$5:$I$156="Yes"),0))
),"","Yes")</f>
        <v/>
      </c>
      <c r="N425" s="149" t="str">
        <f>IF(VLOOKUP($A425,HourEndingOutage!$B$3:$F$746,5,0)="Outage","Outage","")</f>
        <v/>
      </c>
      <c r="O425" s="18">
        <f t="shared" si="60"/>
        <v>0</v>
      </c>
      <c r="P425" s="18" t="str">
        <f t="shared" si="61"/>
        <v/>
      </c>
      <c r="Q425" s="18">
        <f t="shared" si="62"/>
        <v>0</v>
      </c>
      <c r="R425" s="118"/>
    </row>
    <row r="426" spans="1:18" x14ac:dyDescent="0.25">
      <c r="A426" s="25">
        <f t="shared" si="63"/>
        <v>48</v>
      </c>
      <c r="B426" s="23">
        <f t="shared" si="64"/>
        <v>44563</v>
      </c>
      <c r="C426" s="24">
        <v>24</v>
      </c>
      <c r="D426" s="54" t="str">
        <f t="shared" si="56"/>
        <v>ASET</v>
      </c>
      <c r="E426" s="178"/>
      <c r="F426" s="179"/>
      <c r="G426" s="177"/>
      <c r="H426" s="177"/>
      <c r="I426" s="169">
        <f t="shared" si="57"/>
        <v>0</v>
      </c>
      <c r="J426" s="149" t="str" cm="1">
        <f t="array" ref="J426">IF(ISERROR(INDEX('Non Compliance input'!$H$5:$H$156,MATCH(1,(A426='Non Compliance input'!$A$5:$A$156)*(F426&gt;='Non Compliance input'!$D$5:$D$156)*(E426&lt;'Non Compliance input'!$E$5:$E$156)*('Non Compliance input'!$H$5:$H$156="Yes"),0))
),"","Yes")</f>
        <v/>
      </c>
      <c r="K426" s="149">
        <f t="shared" si="58"/>
        <v>0</v>
      </c>
      <c r="L426" s="162">
        <f t="shared" si="59"/>
        <v>0</v>
      </c>
      <c r="M426" s="162" t="str" cm="1">
        <f t="array" ref="M426">IF(ISERROR(INDEX('Non Compliance input'!$I$5:$I$156,MATCH(1,(A426='Non Compliance input'!$A$5:$A$156)*(E426&gt;='Non Compliance input'!$D$5:$D$156)*(F426&lt;='Non Compliance input'!$E$5:$E$156)*('Non Compliance input'!$I$5:$I$156="Yes"),0))
),"","Yes")</f>
        <v/>
      </c>
      <c r="N426" s="149" t="str">
        <f>IF(VLOOKUP($A426,HourEndingOutage!$B$3:$F$746,5,0)="Outage","Outage","")</f>
        <v/>
      </c>
      <c r="O426" s="18">
        <f t="shared" si="60"/>
        <v>0</v>
      </c>
      <c r="P426" s="18" t="str">
        <f t="shared" si="61"/>
        <v/>
      </c>
      <c r="Q426" s="18">
        <f t="shared" si="62"/>
        <v>0</v>
      </c>
      <c r="R426" s="118"/>
    </row>
    <row r="427" spans="1:18" x14ac:dyDescent="0.25">
      <c r="A427" s="25">
        <f t="shared" si="63"/>
        <v>48</v>
      </c>
      <c r="B427" s="23">
        <f t="shared" si="64"/>
        <v>44563</v>
      </c>
      <c r="C427" s="24">
        <v>24</v>
      </c>
      <c r="D427" s="54" t="str">
        <f t="shared" si="56"/>
        <v>ASET</v>
      </c>
      <c r="E427" s="178"/>
      <c r="F427" s="179"/>
      <c r="G427" s="177"/>
      <c r="H427" s="177"/>
      <c r="I427" s="169">
        <f t="shared" si="57"/>
        <v>0</v>
      </c>
      <c r="J427" s="149" t="str" cm="1">
        <f t="array" ref="J427">IF(ISERROR(INDEX('Non Compliance input'!$H$5:$H$156,MATCH(1,(A427='Non Compliance input'!$A$5:$A$156)*(F427&gt;='Non Compliance input'!$D$5:$D$156)*(E427&lt;'Non Compliance input'!$E$5:$E$156)*('Non Compliance input'!$H$5:$H$156="Yes"),0))
),"","Yes")</f>
        <v/>
      </c>
      <c r="K427" s="149">
        <f t="shared" si="58"/>
        <v>0</v>
      </c>
      <c r="L427" s="162">
        <f t="shared" si="59"/>
        <v>0</v>
      </c>
      <c r="M427" s="162" t="str" cm="1">
        <f t="array" ref="M427">IF(ISERROR(INDEX('Non Compliance input'!$I$5:$I$156,MATCH(1,(A427='Non Compliance input'!$A$5:$A$156)*(E427&gt;='Non Compliance input'!$D$5:$D$156)*(F427&lt;='Non Compliance input'!$E$5:$E$156)*('Non Compliance input'!$I$5:$I$156="Yes"),0))
),"","Yes")</f>
        <v/>
      </c>
      <c r="N427" s="149" t="str">
        <f>IF(VLOOKUP($A427,HourEndingOutage!$B$3:$F$746,5,0)="Outage","Outage","")</f>
        <v/>
      </c>
      <c r="O427" s="18">
        <f t="shared" si="60"/>
        <v>0</v>
      </c>
      <c r="P427" s="18" t="str">
        <f t="shared" si="61"/>
        <v/>
      </c>
      <c r="Q427" s="18">
        <f t="shared" si="62"/>
        <v>0</v>
      </c>
      <c r="R427" s="118"/>
    </row>
    <row r="428" spans="1:18" x14ac:dyDescent="0.25">
      <c r="A428" s="25">
        <f t="shared" si="63"/>
        <v>48</v>
      </c>
      <c r="B428" s="23">
        <f t="shared" si="64"/>
        <v>44563</v>
      </c>
      <c r="C428" s="24">
        <v>24</v>
      </c>
      <c r="D428" s="54" t="str">
        <f t="shared" si="56"/>
        <v>ASET</v>
      </c>
      <c r="E428" s="178"/>
      <c r="F428" s="179"/>
      <c r="G428" s="177"/>
      <c r="H428" s="177"/>
      <c r="I428" s="169">
        <f t="shared" si="57"/>
        <v>0</v>
      </c>
      <c r="J428" s="149" t="str" cm="1">
        <f t="array" ref="J428">IF(ISERROR(INDEX('Non Compliance input'!$H$5:$H$156,MATCH(1,(A428='Non Compliance input'!$A$5:$A$156)*(F428&gt;='Non Compliance input'!$D$5:$D$156)*(E428&lt;'Non Compliance input'!$E$5:$E$156)*('Non Compliance input'!$H$5:$H$156="Yes"),0))
),"","Yes")</f>
        <v/>
      </c>
      <c r="K428" s="149">
        <f t="shared" si="58"/>
        <v>0</v>
      </c>
      <c r="L428" s="162">
        <f t="shared" si="59"/>
        <v>0</v>
      </c>
      <c r="M428" s="162" t="str" cm="1">
        <f t="array" ref="M428">IF(ISERROR(INDEX('Non Compliance input'!$I$5:$I$156,MATCH(1,(A428='Non Compliance input'!$A$5:$A$156)*(E428&gt;='Non Compliance input'!$D$5:$D$156)*(F428&lt;='Non Compliance input'!$E$5:$E$156)*('Non Compliance input'!$I$5:$I$156="Yes"),0))
),"","Yes")</f>
        <v/>
      </c>
      <c r="N428" s="149" t="str">
        <f>IF(VLOOKUP($A428,HourEndingOutage!$B$3:$F$746,5,0)="Outage","Outage","")</f>
        <v/>
      </c>
      <c r="O428" s="18">
        <f t="shared" si="60"/>
        <v>0</v>
      </c>
      <c r="P428" s="18" t="str">
        <f t="shared" si="61"/>
        <v/>
      </c>
      <c r="Q428" s="18">
        <f t="shared" si="62"/>
        <v>0</v>
      </c>
      <c r="R428" s="118"/>
    </row>
    <row r="429" spans="1:18" x14ac:dyDescent="0.25">
      <c r="A429" s="25">
        <f t="shared" si="63"/>
        <v>48</v>
      </c>
      <c r="B429" s="23">
        <f t="shared" si="64"/>
        <v>44563</v>
      </c>
      <c r="C429" s="24">
        <v>24</v>
      </c>
      <c r="D429" s="54" t="str">
        <f t="shared" si="56"/>
        <v>ASET</v>
      </c>
      <c r="E429" s="178"/>
      <c r="F429" s="179"/>
      <c r="G429" s="177"/>
      <c r="H429" s="177"/>
      <c r="I429" s="169">
        <f t="shared" si="57"/>
        <v>0</v>
      </c>
      <c r="J429" s="149" t="str" cm="1">
        <f t="array" ref="J429">IF(ISERROR(INDEX('Non Compliance input'!$H$5:$H$156,MATCH(1,(A429='Non Compliance input'!$A$5:$A$156)*(F429&gt;='Non Compliance input'!$D$5:$D$156)*(E429&lt;'Non Compliance input'!$E$5:$E$156)*('Non Compliance input'!$H$5:$H$156="Yes"),0))
),"","Yes")</f>
        <v/>
      </c>
      <c r="K429" s="149">
        <f t="shared" si="58"/>
        <v>0</v>
      </c>
      <c r="L429" s="162">
        <f t="shared" si="59"/>
        <v>0</v>
      </c>
      <c r="M429" s="162" t="str" cm="1">
        <f t="array" ref="M429">IF(ISERROR(INDEX('Non Compliance input'!$I$5:$I$156,MATCH(1,(A429='Non Compliance input'!$A$5:$A$156)*(E429&gt;='Non Compliance input'!$D$5:$D$156)*(F429&lt;='Non Compliance input'!$E$5:$E$156)*('Non Compliance input'!$I$5:$I$156="Yes"),0))
),"","Yes")</f>
        <v/>
      </c>
      <c r="N429" s="149" t="str">
        <f>IF(VLOOKUP($A429,HourEndingOutage!$B$3:$F$746,5,0)="Outage","Outage","")</f>
        <v/>
      </c>
      <c r="O429" s="18">
        <f t="shared" si="60"/>
        <v>0</v>
      </c>
      <c r="P429" s="18" t="str">
        <f t="shared" si="61"/>
        <v/>
      </c>
      <c r="Q429" s="18">
        <f t="shared" si="62"/>
        <v>0</v>
      </c>
      <c r="R429" s="118"/>
    </row>
    <row r="430" spans="1:18" x14ac:dyDescent="0.25">
      <c r="A430" s="25">
        <f t="shared" si="63"/>
        <v>48</v>
      </c>
      <c r="B430" s="23">
        <f t="shared" si="64"/>
        <v>44563</v>
      </c>
      <c r="C430" s="24">
        <v>24</v>
      </c>
      <c r="D430" s="54" t="str">
        <f t="shared" si="56"/>
        <v>ASET</v>
      </c>
      <c r="E430" s="178"/>
      <c r="F430" s="179"/>
      <c r="G430" s="177"/>
      <c r="H430" s="177"/>
      <c r="I430" s="169">
        <f t="shared" si="57"/>
        <v>0</v>
      </c>
      <c r="J430" s="149" t="str" cm="1">
        <f t="array" ref="J430">IF(ISERROR(INDEX('Non Compliance input'!$H$5:$H$156,MATCH(1,(A430='Non Compliance input'!$A$5:$A$156)*(F430&gt;='Non Compliance input'!$D$5:$D$156)*(E430&lt;'Non Compliance input'!$E$5:$E$156)*('Non Compliance input'!$H$5:$H$156="Yes"),0))
),"","Yes")</f>
        <v/>
      </c>
      <c r="K430" s="149">
        <f t="shared" si="58"/>
        <v>0</v>
      </c>
      <c r="L430" s="162">
        <f t="shared" si="59"/>
        <v>0</v>
      </c>
      <c r="M430" s="162" t="str" cm="1">
        <f t="array" ref="M430">IF(ISERROR(INDEX('Non Compliance input'!$I$5:$I$156,MATCH(1,(A430='Non Compliance input'!$A$5:$A$156)*(E430&gt;='Non Compliance input'!$D$5:$D$156)*(F430&lt;='Non Compliance input'!$E$5:$E$156)*('Non Compliance input'!$I$5:$I$156="Yes"),0))
),"","Yes")</f>
        <v/>
      </c>
      <c r="N430" s="149" t="str">
        <f>IF(VLOOKUP($A430,HourEndingOutage!$B$3:$F$746,5,0)="Outage","Outage","")</f>
        <v/>
      </c>
      <c r="O430" s="18">
        <f t="shared" si="60"/>
        <v>0</v>
      </c>
      <c r="P430" s="18" t="str">
        <f t="shared" si="61"/>
        <v/>
      </c>
      <c r="Q430" s="18">
        <f t="shared" si="62"/>
        <v>0</v>
      </c>
      <c r="R430" s="118"/>
    </row>
    <row r="431" spans="1:18" x14ac:dyDescent="0.25">
      <c r="A431" s="25">
        <f t="shared" si="63"/>
        <v>48</v>
      </c>
      <c r="B431" s="23">
        <f t="shared" si="64"/>
        <v>44563</v>
      </c>
      <c r="C431" s="24">
        <v>24</v>
      </c>
      <c r="D431" s="54" t="str">
        <f t="shared" si="56"/>
        <v>ASET</v>
      </c>
      <c r="E431" s="178"/>
      <c r="F431" s="179"/>
      <c r="G431" s="177"/>
      <c r="H431" s="177"/>
      <c r="I431" s="169">
        <f t="shared" si="57"/>
        <v>0</v>
      </c>
      <c r="J431" s="149" t="str" cm="1">
        <f t="array" ref="J431">IF(ISERROR(INDEX('Non Compliance input'!$H$5:$H$156,MATCH(1,(A431='Non Compliance input'!$A$5:$A$156)*(F431&gt;='Non Compliance input'!$D$5:$D$156)*(E431&lt;'Non Compliance input'!$E$5:$E$156)*('Non Compliance input'!$H$5:$H$156="Yes"),0))
),"","Yes")</f>
        <v/>
      </c>
      <c r="K431" s="149">
        <f t="shared" si="58"/>
        <v>0</v>
      </c>
      <c r="L431" s="162">
        <f t="shared" si="59"/>
        <v>0</v>
      </c>
      <c r="M431" s="162" t="str" cm="1">
        <f t="array" ref="M431">IF(ISERROR(INDEX('Non Compliance input'!$I$5:$I$156,MATCH(1,(A431='Non Compliance input'!$A$5:$A$156)*(E431&gt;='Non Compliance input'!$D$5:$D$156)*(F431&lt;='Non Compliance input'!$E$5:$E$156)*('Non Compliance input'!$I$5:$I$156="Yes"),0))
),"","Yes")</f>
        <v/>
      </c>
      <c r="N431" s="149" t="str">
        <f>IF(VLOOKUP($A431,HourEndingOutage!$B$3:$F$746,5,0)="Outage","Outage","")</f>
        <v/>
      </c>
      <c r="O431" s="18">
        <f t="shared" si="60"/>
        <v>0</v>
      </c>
      <c r="P431" s="18" t="str">
        <f t="shared" si="61"/>
        <v/>
      </c>
      <c r="Q431" s="18">
        <f t="shared" si="62"/>
        <v>0</v>
      </c>
      <c r="R431" s="118"/>
    </row>
    <row r="432" spans="1:18" x14ac:dyDescent="0.25">
      <c r="A432" s="25">
        <f t="shared" si="63"/>
        <v>48</v>
      </c>
      <c r="B432" s="23">
        <f t="shared" si="64"/>
        <v>44563</v>
      </c>
      <c r="C432" s="24">
        <v>24</v>
      </c>
      <c r="D432" s="54" t="str">
        <f t="shared" si="56"/>
        <v>ASET</v>
      </c>
      <c r="E432" s="178"/>
      <c r="F432" s="179"/>
      <c r="G432" s="177"/>
      <c r="H432" s="177"/>
      <c r="I432" s="169">
        <f t="shared" si="57"/>
        <v>0</v>
      </c>
      <c r="J432" s="149" t="str" cm="1">
        <f t="array" ref="J432">IF(ISERROR(INDEX('Non Compliance input'!$H$5:$H$156,MATCH(1,(A432='Non Compliance input'!$A$5:$A$156)*(F432&gt;='Non Compliance input'!$D$5:$D$156)*(E432&lt;'Non Compliance input'!$E$5:$E$156)*('Non Compliance input'!$H$5:$H$156="Yes"),0))
),"","Yes")</f>
        <v/>
      </c>
      <c r="K432" s="149">
        <f t="shared" si="58"/>
        <v>0</v>
      </c>
      <c r="L432" s="162">
        <f t="shared" si="59"/>
        <v>0</v>
      </c>
      <c r="M432" s="162" t="str" cm="1">
        <f t="array" ref="M432">IF(ISERROR(INDEX('Non Compliance input'!$I$5:$I$156,MATCH(1,(A432='Non Compliance input'!$A$5:$A$156)*(E432&gt;='Non Compliance input'!$D$5:$D$156)*(F432&lt;='Non Compliance input'!$E$5:$E$156)*('Non Compliance input'!$I$5:$I$156="Yes"),0))
),"","Yes")</f>
        <v/>
      </c>
      <c r="N432" s="149" t="str">
        <f>IF(VLOOKUP($A432,HourEndingOutage!$B$3:$F$746,5,0)="Outage","Outage","")</f>
        <v/>
      </c>
      <c r="O432" s="18">
        <f t="shared" si="60"/>
        <v>0</v>
      </c>
      <c r="P432" s="18" t="str">
        <f t="shared" si="61"/>
        <v/>
      </c>
      <c r="Q432" s="18">
        <f t="shared" si="62"/>
        <v>0</v>
      </c>
      <c r="R432" s="118"/>
    </row>
    <row r="433" spans="1:18" x14ac:dyDescent="0.25">
      <c r="A433" s="25">
        <f t="shared" si="63"/>
        <v>48</v>
      </c>
      <c r="B433" s="23">
        <f t="shared" si="64"/>
        <v>44563</v>
      </c>
      <c r="C433" s="24">
        <v>24</v>
      </c>
      <c r="D433" s="54" t="str">
        <f t="shared" si="56"/>
        <v>ASET</v>
      </c>
      <c r="E433" s="178"/>
      <c r="F433" s="179"/>
      <c r="G433" s="177"/>
      <c r="H433" s="177"/>
      <c r="I433" s="169">
        <f t="shared" si="57"/>
        <v>0</v>
      </c>
      <c r="J433" s="149" t="str" cm="1">
        <f t="array" ref="J433">IF(ISERROR(INDEX('Non Compliance input'!$H$5:$H$156,MATCH(1,(A433='Non Compliance input'!$A$5:$A$156)*(F433&gt;='Non Compliance input'!$D$5:$D$156)*(E433&lt;'Non Compliance input'!$E$5:$E$156)*('Non Compliance input'!$H$5:$H$156="Yes"),0))
),"","Yes")</f>
        <v/>
      </c>
      <c r="K433" s="149">
        <f t="shared" si="58"/>
        <v>0</v>
      </c>
      <c r="L433" s="162">
        <f t="shared" si="59"/>
        <v>0</v>
      </c>
      <c r="M433" s="162" t="str" cm="1">
        <f t="array" ref="M433">IF(ISERROR(INDEX('Non Compliance input'!$I$5:$I$156,MATCH(1,(A433='Non Compliance input'!$A$5:$A$156)*(E433&gt;='Non Compliance input'!$D$5:$D$156)*(F433&lt;='Non Compliance input'!$E$5:$E$156)*('Non Compliance input'!$I$5:$I$156="Yes"),0))
),"","Yes")</f>
        <v/>
      </c>
      <c r="N433" s="149" t="str">
        <f>IF(VLOOKUP($A433,HourEndingOutage!$B$3:$F$746,5,0)="Outage","Outage","")</f>
        <v/>
      </c>
      <c r="O433" s="18">
        <f t="shared" si="60"/>
        <v>0</v>
      </c>
      <c r="P433" s="18" t="str">
        <f t="shared" si="61"/>
        <v/>
      </c>
      <c r="Q433" s="18">
        <f t="shared" si="62"/>
        <v>0</v>
      </c>
      <c r="R433" s="118"/>
    </row>
    <row r="434" spans="1:18" x14ac:dyDescent="0.25">
      <c r="A434" s="25">
        <f t="shared" si="63"/>
        <v>48</v>
      </c>
      <c r="B434" s="23">
        <f t="shared" si="64"/>
        <v>44563</v>
      </c>
      <c r="C434" s="24">
        <v>24</v>
      </c>
      <c r="D434" s="54" t="str">
        <f t="shared" si="56"/>
        <v>ASET</v>
      </c>
      <c r="E434" s="178"/>
      <c r="F434" s="179"/>
      <c r="G434" s="177"/>
      <c r="H434" s="177"/>
      <c r="I434" s="169">
        <f t="shared" si="57"/>
        <v>0</v>
      </c>
      <c r="J434" s="149" t="str" cm="1">
        <f t="array" ref="J434">IF(ISERROR(INDEX('Non Compliance input'!$H$5:$H$156,MATCH(1,(A434='Non Compliance input'!$A$5:$A$156)*(F434&gt;='Non Compliance input'!$D$5:$D$156)*(E434&lt;'Non Compliance input'!$E$5:$E$156)*('Non Compliance input'!$H$5:$H$156="Yes"),0))
),"","Yes")</f>
        <v/>
      </c>
      <c r="K434" s="149">
        <f t="shared" si="58"/>
        <v>0</v>
      </c>
      <c r="L434" s="162">
        <f t="shared" si="59"/>
        <v>0</v>
      </c>
      <c r="M434" s="162" t="str" cm="1">
        <f t="array" ref="M434">IF(ISERROR(INDEX('Non Compliance input'!$I$5:$I$156,MATCH(1,(A434='Non Compliance input'!$A$5:$A$156)*(E434&gt;='Non Compliance input'!$D$5:$D$156)*(F434&lt;='Non Compliance input'!$E$5:$E$156)*('Non Compliance input'!$I$5:$I$156="Yes"),0))
),"","Yes")</f>
        <v/>
      </c>
      <c r="N434" s="149" t="str">
        <f>IF(VLOOKUP($A434,HourEndingOutage!$B$3:$F$746,5,0)="Outage","Outage","")</f>
        <v/>
      </c>
      <c r="O434" s="18">
        <f t="shared" si="60"/>
        <v>0</v>
      </c>
      <c r="P434" s="18" t="str">
        <f t="shared" si="61"/>
        <v/>
      </c>
      <c r="Q434" s="18">
        <f t="shared" si="62"/>
        <v>0</v>
      </c>
      <c r="R434" s="118"/>
    </row>
    <row r="435" spans="1:18" x14ac:dyDescent="0.25">
      <c r="A435" s="25">
        <f t="shared" si="63"/>
        <v>49</v>
      </c>
      <c r="B435" s="23">
        <f t="shared" si="64"/>
        <v>44564</v>
      </c>
      <c r="C435" s="24">
        <v>1</v>
      </c>
      <c r="D435" s="54" t="str">
        <f t="shared" si="56"/>
        <v>ASET</v>
      </c>
      <c r="E435" s="178"/>
      <c r="F435" s="179"/>
      <c r="G435" s="177"/>
      <c r="H435" s="177"/>
      <c r="I435" s="169">
        <f t="shared" si="57"/>
        <v>0</v>
      </c>
      <c r="J435" s="149" t="str" cm="1">
        <f t="array" ref="J435">IF(ISERROR(INDEX('Non Compliance input'!$H$5:$H$156,MATCH(1,(A435='Non Compliance input'!$A$5:$A$156)*(F435&gt;='Non Compliance input'!$D$5:$D$156)*(E435&lt;'Non Compliance input'!$E$5:$E$156)*('Non Compliance input'!$H$5:$H$156="Yes"),0))
),"","Yes")</f>
        <v/>
      </c>
      <c r="K435" s="149">
        <f t="shared" si="58"/>
        <v>0</v>
      </c>
      <c r="L435" s="162">
        <f t="shared" si="59"/>
        <v>0</v>
      </c>
      <c r="M435" s="162" t="str" cm="1">
        <f t="array" ref="M435">IF(ISERROR(INDEX('Non Compliance input'!$I$5:$I$156,MATCH(1,(A435='Non Compliance input'!$A$5:$A$156)*(E435&gt;='Non Compliance input'!$D$5:$D$156)*(F435&lt;='Non Compliance input'!$E$5:$E$156)*('Non Compliance input'!$I$5:$I$156="Yes"),0))
),"","Yes")</f>
        <v/>
      </c>
      <c r="N435" s="149" t="str">
        <f>IF(VLOOKUP($A435,HourEndingOutage!$B$3:$F$746,5,0)="Outage","Outage","")</f>
        <v/>
      </c>
      <c r="O435" s="18">
        <f t="shared" si="60"/>
        <v>0</v>
      </c>
      <c r="P435" s="18" t="str">
        <f t="shared" si="61"/>
        <v/>
      </c>
      <c r="Q435" s="18">
        <f t="shared" si="62"/>
        <v>0</v>
      </c>
      <c r="R435" s="118"/>
    </row>
    <row r="436" spans="1:18" x14ac:dyDescent="0.25">
      <c r="A436" s="25">
        <f t="shared" si="63"/>
        <v>49</v>
      </c>
      <c r="B436" s="23">
        <f t="shared" si="64"/>
        <v>44564</v>
      </c>
      <c r="C436" s="24">
        <v>1</v>
      </c>
      <c r="D436" s="54" t="str">
        <f t="shared" si="56"/>
        <v>ASET</v>
      </c>
      <c r="E436" s="178"/>
      <c r="F436" s="179"/>
      <c r="G436" s="177"/>
      <c r="H436" s="177"/>
      <c r="I436" s="169">
        <f t="shared" si="57"/>
        <v>0</v>
      </c>
      <c r="J436" s="149" t="str" cm="1">
        <f t="array" ref="J436">IF(ISERROR(INDEX('Non Compliance input'!$H$5:$H$156,MATCH(1,(A436='Non Compliance input'!$A$5:$A$156)*(F436&gt;='Non Compliance input'!$D$5:$D$156)*(E436&lt;'Non Compliance input'!$E$5:$E$156)*('Non Compliance input'!$H$5:$H$156="Yes"),0))
),"","Yes")</f>
        <v/>
      </c>
      <c r="K436" s="149">
        <f t="shared" si="58"/>
        <v>0</v>
      </c>
      <c r="L436" s="162">
        <f t="shared" si="59"/>
        <v>0</v>
      </c>
      <c r="M436" s="162" t="str" cm="1">
        <f t="array" ref="M436">IF(ISERROR(INDEX('Non Compliance input'!$I$5:$I$156,MATCH(1,(A436='Non Compliance input'!$A$5:$A$156)*(E436&gt;='Non Compliance input'!$D$5:$D$156)*(F436&lt;='Non Compliance input'!$E$5:$E$156)*('Non Compliance input'!$I$5:$I$156="Yes"),0))
),"","Yes")</f>
        <v/>
      </c>
      <c r="N436" s="149" t="str">
        <f>IF(VLOOKUP($A436,HourEndingOutage!$B$3:$F$746,5,0)="Outage","Outage","")</f>
        <v/>
      </c>
      <c r="O436" s="18">
        <f t="shared" si="60"/>
        <v>0</v>
      </c>
      <c r="P436" s="18" t="str">
        <f t="shared" si="61"/>
        <v/>
      </c>
      <c r="Q436" s="18">
        <f t="shared" si="62"/>
        <v>0</v>
      </c>
      <c r="R436" s="118"/>
    </row>
    <row r="437" spans="1:18" x14ac:dyDescent="0.25">
      <c r="A437" s="25">
        <f t="shared" si="63"/>
        <v>49</v>
      </c>
      <c r="B437" s="23">
        <f t="shared" si="64"/>
        <v>44564</v>
      </c>
      <c r="C437" s="24">
        <v>1</v>
      </c>
      <c r="D437" s="54" t="str">
        <f t="shared" si="56"/>
        <v>ASET</v>
      </c>
      <c r="E437" s="178"/>
      <c r="F437" s="179"/>
      <c r="G437" s="177"/>
      <c r="H437" s="177"/>
      <c r="I437" s="169">
        <f t="shared" si="57"/>
        <v>0</v>
      </c>
      <c r="J437" s="149" t="str" cm="1">
        <f t="array" ref="J437">IF(ISERROR(INDEX('Non Compliance input'!$H$5:$H$156,MATCH(1,(A437='Non Compliance input'!$A$5:$A$156)*(F437&gt;='Non Compliance input'!$D$5:$D$156)*(E437&lt;'Non Compliance input'!$E$5:$E$156)*('Non Compliance input'!$H$5:$H$156="Yes"),0))
),"","Yes")</f>
        <v/>
      </c>
      <c r="K437" s="149">
        <f t="shared" si="58"/>
        <v>0</v>
      </c>
      <c r="L437" s="162">
        <f t="shared" si="59"/>
        <v>0</v>
      </c>
      <c r="M437" s="162" t="str" cm="1">
        <f t="array" ref="M437">IF(ISERROR(INDEX('Non Compliance input'!$I$5:$I$156,MATCH(1,(A437='Non Compliance input'!$A$5:$A$156)*(E437&gt;='Non Compliance input'!$D$5:$D$156)*(F437&lt;='Non Compliance input'!$E$5:$E$156)*('Non Compliance input'!$I$5:$I$156="Yes"),0))
),"","Yes")</f>
        <v/>
      </c>
      <c r="N437" s="149" t="str">
        <f>IF(VLOOKUP($A437,HourEndingOutage!$B$3:$F$746,5,0)="Outage","Outage","")</f>
        <v/>
      </c>
      <c r="O437" s="18">
        <f t="shared" si="60"/>
        <v>0</v>
      </c>
      <c r="P437" s="18" t="str">
        <f t="shared" si="61"/>
        <v/>
      </c>
      <c r="Q437" s="18">
        <f t="shared" si="62"/>
        <v>0</v>
      </c>
      <c r="R437" s="118"/>
    </row>
    <row r="438" spans="1:18" x14ac:dyDescent="0.25">
      <c r="A438" s="25">
        <f t="shared" si="63"/>
        <v>49</v>
      </c>
      <c r="B438" s="23">
        <f t="shared" si="64"/>
        <v>44564</v>
      </c>
      <c r="C438" s="24">
        <v>1</v>
      </c>
      <c r="D438" s="54" t="str">
        <f t="shared" si="56"/>
        <v>ASET</v>
      </c>
      <c r="E438" s="178"/>
      <c r="F438" s="179"/>
      <c r="G438" s="177"/>
      <c r="H438" s="177"/>
      <c r="I438" s="169">
        <f t="shared" si="57"/>
        <v>0</v>
      </c>
      <c r="J438" s="149" t="str" cm="1">
        <f t="array" ref="J438">IF(ISERROR(INDEX('Non Compliance input'!$H$5:$H$156,MATCH(1,(A438='Non Compliance input'!$A$5:$A$156)*(F438&gt;='Non Compliance input'!$D$5:$D$156)*(E438&lt;'Non Compliance input'!$E$5:$E$156)*('Non Compliance input'!$H$5:$H$156="Yes"),0))
),"","Yes")</f>
        <v/>
      </c>
      <c r="K438" s="149">
        <f t="shared" si="58"/>
        <v>0</v>
      </c>
      <c r="L438" s="162">
        <f t="shared" si="59"/>
        <v>0</v>
      </c>
      <c r="M438" s="162" t="str" cm="1">
        <f t="array" ref="M438">IF(ISERROR(INDEX('Non Compliance input'!$I$5:$I$156,MATCH(1,(A438='Non Compliance input'!$A$5:$A$156)*(E438&gt;='Non Compliance input'!$D$5:$D$156)*(F438&lt;='Non Compliance input'!$E$5:$E$156)*('Non Compliance input'!$I$5:$I$156="Yes"),0))
),"","Yes")</f>
        <v/>
      </c>
      <c r="N438" s="149" t="str">
        <f>IF(VLOOKUP($A438,HourEndingOutage!$B$3:$F$746,5,0)="Outage","Outage","")</f>
        <v/>
      </c>
      <c r="O438" s="18">
        <f t="shared" si="60"/>
        <v>0</v>
      </c>
      <c r="P438" s="18" t="str">
        <f t="shared" si="61"/>
        <v/>
      </c>
      <c r="Q438" s="18">
        <f t="shared" si="62"/>
        <v>0</v>
      </c>
      <c r="R438" s="118"/>
    </row>
    <row r="439" spans="1:18" x14ac:dyDescent="0.25">
      <c r="A439" s="25">
        <f t="shared" si="63"/>
        <v>49</v>
      </c>
      <c r="B439" s="23">
        <f t="shared" si="64"/>
        <v>44564</v>
      </c>
      <c r="C439" s="24">
        <v>1</v>
      </c>
      <c r="D439" s="54" t="str">
        <f t="shared" si="56"/>
        <v>ASET</v>
      </c>
      <c r="E439" s="178"/>
      <c r="F439" s="179"/>
      <c r="G439" s="177"/>
      <c r="H439" s="177"/>
      <c r="I439" s="169">
        <f t="shared" si="57"/>
        <v>0</v>
      </c>
      <c r="J439" s="149" t="str" cm="1">
        <f t="array" ref="J439">IF(ISERROR(INDEX('Non Compliance input'!$H$5:$H$156,MATCH(1,(A439='Non Compliance input'!$A$5:$A$156)*(F439&gt;='Non Compliance input'!$D$5:$D$156)*(E439&lt;'Non Compliance input'!$E$5:$E$156)*('Non Compliance input'!$H$5:$H$156="Yes"),0))
),"","Yes")</f>
        <v/>
      </c>
      <c r="K439" s="149">
        <f t="shared" si="58"/>
        <v>0</v>
      </c>
      <c r="L439" s="162">
        <f t="shared" si="59"/>
        <v>0</v>
      </c>
      <c r="M439" s="162" t="str" cm="1">
        <f t="array" ref="M439">IF(ISERROR(INDEX('Non Compliance input'!$I$5:$I$156,MATCH(1,(A439='Non Compliance input'!$A$5:$A$156)*(E439&gt;='Non Compliance input'!$D$5:$D$156)*(F439&lt;='Non Compliance input'!$E$5:$E$156)*('Non Compliance input'!$I$5:$I$156="Yes"),0))
),"","Yes")</f>
        <v/>
      </c>
      <c r="N439" s="149" t="str">
        <f>IF(VLOOKUP($A439,HourEndingOutage!$B$3:$F$746,5,0)="Outage","Outage","")</f>
        <v/>
      </c>
      <c r="O439" s="18">
        <f t="shared" si="60"/>
        <v>0</v>
      </c>
      <c r="P439" s="18" t="str">
        <f t="shared" si="61"/>
        <v/>
      </c>
      <c r="Q439" s="18">
        <f t="shared" si="62"/>
        <v>0</v>
      </c>
      <c r="R439" s="118"/>
    </row>
    <row r="440" spans="1:18" x14ac:dyDescent="0.25">
      <c r="A440" s="25">
        <f t="shared" si="63"/>
        <v>49</v>
      </c>
      <c r="B440" s="23">
        <f t="shared" si="64"/>
        <v>44564</v>
      </c>
      <c r="C440" s="24">
        <v>1</v>
      </c>
      <c r="D440" s="54" t="str">
        <f t="shared" si="56"/>
        <v>ASET</v>
      </c>
      <c r="E440" s="178"/>
      <c r="F440" s="179"/>
      <c r="G440" s="177"/>
      <c r="H440" s="177"/>
      <c r="I440" s="169">
        <f t="shared" si="57"/>
        <v>0</v>
      </c>
      <c r="J440" s="149" t="str" cm="1">
        <f t="array" ref="J440">IF(ISERROR(INDEX('Non Compliance input'!$H$5:$H$156,MATCH(1,(A440='Non Compliance input'!$A$5:$A$156)*(F440&gt;='Non Compliance input'!$D$5:$D$156)*(E440&lt;'Non Compliance input'!$E$5:$E$156)*('Non Compliance input'!$H$5:$H$156="Yes"),0))
),"","Yes")</f>
        <v/>
      </c>
      <c r="K440" s="149">
        <f t="shared" si="58"/>
        <v>0</v>
      </c>
      <c r="L440" s="162">
        <f t="shared" si="59"/>
        <v>0</v>
      </c>
      <c r="M440" s="162" t="str" cm="1">
        <f t="array" ref="M440">IF(ISERROR(INDEX('Non Compliance input'!$I$5:$I$156,MATCH(1,(A440='Non Compliance input'!$A$5:$A$156)*(E440&gt;='Non Compliance input'!$D$5:$D$156)*(F440&lt;='Non Compliance input'!$E$5:$E$156)*('Non Compliance input'!$I$5:$I$156="Yes"),0))
),"","Yes")</f>
        <v/>
      </c>
      <c r="N440" s="149" t="str">
        <f>IF(VLOOKUP($A440,HourEndingOutage!$B$3:$F$746,5,0)="Outage","Outage","")</f>
        <v/>
      </c>
      <c r="O440" s="18">
        <f t="shared" si="60"/>
        <v>0</v>
      </c>
      <c r="P440" s="18" t="str">
        <f t="shared" si="61"/>
        <v/>
      </c>
      <c r="Q440" s="18">
        <f t="shared" si="62"/>
        <v>0</v>
      </c>
      <c r="R440" s="118"/>
    </row>
    <row r="441" spans="1:18" x14ac:dyDescent="0.25">
      <c r="A441" s="25">
        <f t="shared" si="63"/>
        <v>49</v>
      </c>
      <c r="B441" s="23">
        <f t="shared" si="64"/>
        <v>44564</v>
      </c>
      <c r="C441" s="24">
        <v>1</v>
      </c>
      <c r="D441" s="54" t="str">
        <f t="shared" si="56"/>
        <v>ASET</v>
      </c>
      <c r="E441" s="178"/>
      <c r="F441" s="179"/>
      <c r="G441" s="177"/>
      <c r="H441" s="177"/>
      <c r="I441" s="169">
        <f t="shared" si="57"/>
        <v>0</v>
      </c>
      <c r="J441" s="149" t="str" cm="1">
        <f t="array" ref="J441">IF(ISERROR(INDEX('Non Compliance input'!$H$5:$H$156,MATCH(1,(A441='Non Compliance input'!$A$5:$A$156)*(F441&gt;='Non Compliance input'!$D$5:$D$156)*(E441&lt;'Non Compliance input'!$E$5:$E$156)*('Non Compliance input'!$H$5:$H$156="Yes"),0))
),"","Yes")</f>
        <v/>
      </c>
      <c r="K441" s="149">
        <f t="shared" si="58"/>
        <v>0</v>
      </c>
      <c r="L441" s="162">
        <f t="shared" si="59"/>
        <v>0</v>
      </c>
      <c r="M441" s="162" t="str" cm="1">
        <f t="array" ref="M441">IF(ISERROR(INDEX('Non Compliance input'!$I$5:$I$156,MATCH(1,(A441='Non Compliance input'!$A$5:$A$156)*(E441&gt;='Non Compliance input'!$D$5:$D$156)*(F441&lt;='Non Compliance input'!$E$5:$E$156)*('Non Compliance input'!$I$5:$I$156="Yes"),0))
),"","Yes")</f>
        <v/>
      </c>
      <c r="N441" s="149" t="str">
        <f>IF(VLOOKUP($A441,HourEndingOutage!$B$3:$F$746,5,0)="Outage","Outage","")</f>
        <v/>
      </c>
      <c r="O441" s="18">
        <f t="shared" si="60"/>
        <v>0</v>
      </c>
      <c r="P441" s="18" t="str">
        <f t="shared" si="61"/>
        <v/>
      </c>
      <c r="Q441" s="18">
        <f t="shared" si="62"/>
        <v>0</v>
      </c>
      <c r="R441" s="118"/>
    </row>
    <row r="442" spans="1:18" x14ac:dyDescent="0.25">
      <c r="A442" s="25">
        <f t="shared" si="63"/>
        <v>49</v>
      </c>
      <c r="B442" s="23">
        <f t="shared" si="64"/>
        <v>44564</v>
      </c>
      <c r="C442" s="24">
        <v>1</v>
      </c>
      <c r="D442" s="54" t="str">
        <f t="shared" si="56"/>
        <v>ASET</v>
      </c>
      <c r="E442" s="178"/>
      <c r="F442" s="179"/>
      <c r="G442" s="177"/>
      <c r="H442" s="177"/>
      <c r="I442" s="169">
        <f t="shared" si="57"/>
        <v>0</v>
      </c>
      <c r="J442" s="149" t="str" cm="1">
        <f t="array" ref="J442">IF(ISERROR(INDEX('Non Compliance input'!$H$5:$H$156,MATCH(1,(A442='Non Compliance input'!$A$5:$A$156)*(F442&gt;='Non Compliance input'!$D$5:$D$156)*(E442&lt;'Non Compliance input'!$E$5:$E$156)*('Non Compliance input'!$H$5:$H$156="Yes"),0))
),"","Yes")</f>
        <v/>
      </c>
      <c r="K442" s="149">
        <f t="shared" si="58"/>
        <v>0</v>
      </c>
      <c r="L442" s="162">
        <f t="shared" si="59"/>
        <v>0</v>
      </c>
      <c r="M442" s="162" t="str" cm="1">
        <f t="array" ref="M442">IF(ISERROR(INDEX('Non Compliance input'!$I$5:$I$156,MATCH(1,(A442='Non Compliance input'!$A$5:$A$156)*(E442&gt;='Non Compliance input'!$D$5:$D$156)*(F442&lt;='Non Compliance input'!$E$5:$E$156)*('Non Compliance input'!$I$5:$I$156="Yes"),0))
),"","Yes")</f>
        <v/>
      </c>
      <c r="N442" s="149" t="str">
        <f>IF(VLOOKUP($A442,HourEndingOutage!$B$3:$F$746,5,0)="Outage","Outage","")</f>
        <v/>
      </c>
      <c r="O442" s="18">
        <f t="shared" si="60"/>
        <v>0</v>
      </c>
      <c r="P442" s="18" t="str">
        <f t="shared" si="61"/>
        <v/>
      </c>
      <c r="Q442" s="18">
        <f t="shared" si="62"/>
        <v>0</v>
      </c>
      <c r="R442" s="118"/>
    </row>
    <row r="443" spans="1:18" x14ac:dyDescent="0.25">
      <c r="A443" s="25">
        <f t="shared" si="63"/>
        <v>49</v>
      </c>
      <c r="B443" s="23">
        <f t="shared" si="64"/>
        <v>44564</v>
      </c>
      <c r="C443" s="24">
        <v>1</v>
      </c>
      <c r="D443" s="54" t="str">
        <f t="shared" si="56"/>
        <v>ASET</v>
      </c>
      <c r="E443" s="178"/>
      <c r="F443" s="179"/>
      <c r="G443" s="177"/>
      <c r="H443" s="177"/>
      <c r="I443" s="169">
        <f t="shared" si="57"/>
        <v>0</v>
      </c>
      <c r="J443" s="149" t="str" cm="1">
        <f t="array" ref="J443">IF(ISERROR(INDEX('Non Compliance input'!$H$5:$H$156,MATCH(1,(A443='Non Compliance input'!$A$5:$A$156)*(F443&gt;='Non Compliance input'!$D$5:$D$156)*(E443&lt;'Non Compliance input'!$E$5:$E$156)*('Non Compliance input'!$H$5:$H$156="Yes"),0))
),"","Yes")</f>
        <v/>
      </c>
      <c r="K443" s="149">
        <f t="shared" si="58"/>
        <v>0</v>
      </c>
      <c r="L443" s="162">
        <f t="shared" si="59"/>
        <v>0</v>
      </c>
      <c r="M443" s="162" t="str" cm="1">
        <f t="array" ref="M443">IF(ISERROR(INDEX('Non Compliance input'!$I$5:$I$156,MATCH(1,(A443='Non Compliance input'!$A$5:$A$156)*(E443&gt;='Non Compliance input'!$D$5:$D$156)*(F443&lt;='Non Compliance input'!$E$5:$E$156)*('Non Compliance input'!$I$5:$I$156="Yes"),0))
),"","Yes")</f>
        <v/>
      </c>
      <c r="N443" s="149" t="str">
        <f>IF(VLOOKUP($A443,HourEndingOutage!$B$3:$F$746,5,0)="Outage","Outage","")</f>
        <v/>
      </c>
      <c r="O443" s="18">
        <f t="shared" si="60"/>
        <v>0</v>
      </c>
      <c r="P443" s="18" t="str">
        <f t="shared" si="61"/>
        <v/>
      </c>
      <c r="Q443" s="18">
        <f t="shared" si="62"/>
        <v>0</v>
      </c>
      <c r="R443" s="118"/>
    </row>
    <row r="444" spans="1:18" x14ac:dyDescent="0.25">
      <c r="A444" s="25">
        <f t="shared" si="63"/>
        <v>50</v>
      </c>
      <c r="B444" s="23">
        <f t="shared" si="64"/>
        <v>44564</v>
      </c>
      <c r="C444" s="24">
        <v>2</v>
      </c>
      <c r="D444" s="54" t="str">
        <f t="shared" si="56"/>
        <v>ASET</v>
      </c>
      <c r="E444" s="178"/>
      <c r="F444" s="179"/>
      <c r="G444" s="177"/>
      <c r="H444" s="177"/>
      <c r="I444" s="169">
        <f t="shared" si="57"/>
        <v>0</v>
      </c>
      <c r="J444" s="149" t="str" cm="1">
        <f t="array" ref="J444">IF(ISERROR(INDEX('Non Compliance input'!$H$5:$H$156,MATCH(1,(A444='Non Compliance input'!$A$5:$A$156)*(F444&gt;='Non Compliance input'!$D$5:$D$156)*(E444&lt;'Non Compliance input'!$E$5:$E$156)*('Non Compliance input'!$H$5:$H$156="Yes"),0))
),"","Yes")</f>
        <v/>
      </c>
      <c r="K444" s="149">
        <f t="shared" si="58"/>
        <v>0</v>
      </c>
      <c r="L444" s="162">
        <f t="shared" si="59"/>
        <v>0</v>
      </c>
      <c r="M444" s="162" t="str" cm="1">
        <f t="array" ref="M444">IF(ISERROR(INDEX('Non Compliance input'!$I$5:$I$156,MATCH(1,(A444='Non Compliance input'!$A$5:$A$156)*(E444&gt;='Non Compliance input'!$D$5:$D$156)*(F444&lt;='Non Compliance input'!$E$5:$E$156)*('Non Compliance input'!$I$5:$I$156="Yes"),0))
),"","Yes")</f>
        <v/>
      </c>
      <c r="N444" s="149" t="str">
        <f>IF(VLOOKUP($A444,HourEndingOutage!$B$3:$F$746,5,0)="Outage","Outage","")</f>
        <v/>
      </c>
      <c r="O444" s="18">
        <f t="shared" si="60"/>
        <v>0</v>
      </c>
      <c r="P444" s="18" t="str">
        <f t="shared" si="61"/>
        <v/>
      </c>
      <c r="Q444" s="18">
        <f t="shared" si="62"/>
        <v>0</v>
      </c>
      <c r="R444" s="118"/>
    </row>
    <row r="445" spans="1:18" x14ac:dyDescent="0.25">
      <c r="A445" s="25">
        <f t="shared" si="63"/>
        <v>50</v>
      </c>
      <c r="B445" s="23">
        <f t="shared" si="64"/>
        <v>44564</v>
      </c>
      <c r="C445" s="24">
        <v>2</v>
      </c>
      <c r="D445" s="54" t="str">
        <f t="shared" si="56"/>
        <v>ASET</v>
      </c>
      <c r="E445" s="178"/>
      <c r="F445" s="179"/>
      <c r="G445" s="177"/>
      <c r="H445" s="177"/>
      <c r="I445" s="169">
        <f t="shared" si="57"/>
        <v>0</v>
      </c>
      <c r="J445" s="149" t="str" cm="1">
        <f t="array" ref="J445">IF(ISERROR(INDEX('Non Compliance input'!$H$5:$H$156,MATCH(1,(A445='Non Compliance input'!$A$5:$A$156)*(F445&gt;='Non Compliance input'!$D$5:$D$156)*(E445&lt;'Non Compliance input'!$E$5:$E$156)*('Non Compliance input'!$H$5:$H$156="Yes"),0))
),"","Yes")</f>
        <v/>
      </c>
      <c r="K445" s="149">
        <f t="shared" si="58"/>
        <v>0</v>
      </c>
      <c r="L445" s="162">
        <f t="shared" si="59"/>
        <v>0</v>
      </c>
      <c r="M445" s="162" t="str" cm="1">
        <f t="array" ref="M445">IF(ISERROR(INDEX('Non Compliance input'!$I$5:$I$156,MATCH(1,(A445='Non Compliance input'!$A$5:$A$156)*(E445&gt;='Non Compliance input'!$D$5:$D$156)*(F445&lt;='Non Compliance input'!$E$5:$E$156)*('Non Compliance input'!$I$5:$I$156="Yes"),0))
),"","Yes")</f>
        <v/>
      </c>
      <c r="N445" s="149" t="str">
        <f>IF(VLOOKUP($A445,HourEndingOutage!$B$3:$F$746,5,0)="Outage","Outage","")</f>
        <v/>
      </c>
      <c r="O445" s="18">
        <f t="shared" si="60"/>
        <v>0</v>
      </c>
      <c r="P445" s="18" t="str">
        <f t="shared" si="61"/>
        <v/>
      </c>
      <c r="Q445" s="18">
        <f t="shared" si="62"/>
        <v>0</v>
      </c>
      <c r="R445" s="118"/>
    </row>
    <row r="446" spans="1:18" x14ac:dyDescent="0.25">
      <c r="A446" s="25">
        <f t="shared" si="63"/>
        <v>50</v>
      </c>
      <c r="B446" s="23">
        <f t="shared" si="64"/>
        <v>44564</v>
      </c>
      <c r="C446" s="24">
        <v>2</v>
      </c>
      <c r="D446" s="54" t="str">
        <f t="shared" si="56"/>
        <v>ASET</v>
      </c>
      <c r="E446" s="178"/>
      <c r="F446" s="179"/>
      <c r="G446" s="177"/>
      <c r="H446" s="177"/>
      <c r="I446" s="169">
        <f t="shared" si="57"/>
        <v>0</v>
      </c>
      <c r="J446" s="149" t="str" cm="1">
        <f t="array" ref="J446">IF(ISERROR(INDEX('Non Compliance input'!$H$5:$H$156,MATCH(1,(A446='Non Compliance input'!$A$5:$A$156)*(F446&gt;='Non Compliance input'!$D$5:$D$156)*(E446&lt;'Non Compliance input'!$E$5:$E$156)*('Non Compliance input'!$H$5:$H$156="Yes"),0))
),"","Yes")</f>
        <v/>
      </c>
      <c r="K446" s="149">
        <f t="shared" si="58"/>
        <v>0</v>
      </c>
      <c r="L446" s="162">
        <f t="shared" si="59"/>
        <v>0</v>
      </c>
      <c r="M446" s="162" t="str" cm="1">
        <f t="array" ref="M446">IF(ISERROR(INDEX('Non Compliance input'!$I$5:$I$156,MATCH(1,(A446='Non Compliance input'!$A$5:$A$156)*(E446&gt;='Non Compliance input'!$D$5:$D$156)*(F446&lt;='Non Compliance input'!$E$5:$E$156)*('Non Compliance input'!$I$5:$I$156="Yes"),0))
),"","Yes")</f>
        <v/>
      </c>
      <c r="N446" s="149" t="str">
        <f>IF(VLOOKUP($A446,HourEndingOutage!$B$3:$F$746,5,0)="Outage","Outage","")</f>
        <v/>
      </c>
      <c r="O446" s="18">
        <f t="shared" si="60"/>
        <v>0</v>
      </c>
      <c r="P446" s="18" t="str">
        <f t="shared" si="61"/>
        <v/>
      </c>
      <c r="Q446" s="18">
        <f t="shared" si="62"/>
        <v>0</v>
      </c>
      <c r="R446" s="118"/>
    </row>
    <row r="447" spans="1:18" x14ac:dyDescent="0.25">
      <c r="A447" s="25">
        <f t="shared" si="63"/>
        <v>50</v>
      </c>
      <c r="B447" s="23">
        <f t="shared" si="64"/>
        <v>44564</v>
      </c>
      <c r="C447" s="24">
        <v>2</v>
      </c>
      <c r="D447" s="54" t="str">
        <f t="shared" si="56"/>
        <v>ASET</v>
      </c>
      <c r="E447" s="178"/>
      <c r="F447" s="179"/>
      <c r="G447" s="177"/>
      <c r="H447" s="177"/>
      <c r="I447" s="169">
        <f t="shared" si="57"/>
        <v>0</v>
      </c>
      <c r="J447" s="149" t="str" cm="1">
        <f t="array" ref="J447">IF(ISERROR(INDEX('Non Compliance input'!$H$5:$H$156,MATCH(1,(A447='Non Compliance input'!$A$5:$A$156)*(F447&gt;='Non Compliance input'!$D$5:$D$156)*(E447&lt;'Non Compliance input'!$E$5:$E$156)*('Non Compliance input'!$H$5:$H$156="Yes"),0))
),"","Yes")</f>
        <v/>
      </c>
      <c r="K447" s="149">
        <f t="shared" si="58"/>
        <v>0</v>
      </c>
      <c r="L447" s="162">
        <f t="shared" si="59"/>
        <v>0</v>
      </c>
      <c r="M447" s="162" t="str" cm="1">
        <f t="array" ref="M447">IF(ISERROR(INDEX('Non Compliance input'!$I$5:$I$156,MATCH(1,(A447='Non Compliance input'!$A$5:$A$156)*(E447&gt;='Non Compliance input'!$D$5:$D$156)*(F447&lt;='Non Compliance input'!$E$5:$E$156)*('Non Compliance input'!$I$5:$I$156="Yes"),0))
),"","Yes")</f>
        <v/>
      </c>
      <c r="N447" s="149" t="str">
        <f>IF(VLOOKUP($A447,HourEndingOutage!$B$3:$F$746,5,0)="Outage","Outage","")</f>
        <v/>
      </c>
      <c r="O447" s="18">
        <f t="shared" si="60"/>
        <v>0</v>
      </c>
      <c r="P447" s="18" t="str">
        <f t="shared" si="61"/>
        <v/>
      </c>
      <c r="Q447" s="18">
        <f t="shared" si="62"/>
        <v>0</v>
      </c>
      <c r="R447" s="118"/>
    </row>
    <row r="448" spans="1:18" x14ac:dyDescent="0.25">
      <c r="A448" s="25">
        <f t="shared" si="63"/>
        <v>50</v>
      </c>
      <c r="B448" s="23">
        <f t="shared" si="64"/>
        <v>44564</v>
      </c>
      <c r="C448" s="24">
        <v>2</v>
      </c>
      <c r="D448" s="54" t="str">
        <f t="shared" si="56"/>
        <v>ASET</v>
      </c>
      <c r="E448" s="178"/>
      <c r="F448" s="179"/>
      <c r="G448" s="177"/>
      <c r="H448" s="177"/>
      <c r="I448" s="169">
        <f t="shared" si="57"/>
        <v>0</v>
      </c>
      <c r="J448" s="149" t="str" cm="1">
        <f t="array" ref="J448">IF(ISERROR(INDEX('Non Compliance input'!$H$5:$H$156,MATCH(1,(A448='Non Compliance input'!$A$5:$A$156)*(F448&gt;='Non Compliance input'!$D$5:$D$156)*(E448&lt;'Non Compliance input'!$E$5:$E$156)*('Non Compliance input'!$H$5:$H$156="Yes"),0))
),"","Yes")</f>
        <v/>
      </c>
      <c r="K448" s="149">
        <f t="shared" si="58"/>
        <v>0</v>
      </c>
      <c r="L448" s="162">
        <f t="shared" si="59"/>
        <v>0</v>
      </c>
      <c r="M448" s="162" t="str" cm="1">
        <f t="array" ref="M448">IF(ISERROR(INDEX('Non Compliance input'!$I$5:$I$156,MATCH(1,(A448='Non Compliance input'!$A$5:$A$156)*(E448&gt;='Non Compliance input'!$D$5:$D$156)*(F448&lt;='Non Compliance input'!$E$5:$E$156)*('Non Compliance input'!$I$5:$I$156="Yes"),0))
),"","Yes")</f>
        <v/>
      </c>
      <c r="N448" s="149" t="str">
        <f>IF(VLOOKUP($A448,HourEndingOutage!$B$3:$F$746,5,0)="Outage","Outage","")</f>
        <v/>
      </c>
      <c r="O448" s="18">
        <f t="shared" si="60"/>
        <v>0</v>
      </c>
      <c r="P448" s="18" t="str">
        <f t="shared" si="61"/>
        <v/>
      </c>
      <c r="Q448" s="18">
        <f t="shared" si="62"/>
        <v>0</v>
      </c>
      <c r="R448" s="118"/>
    </row>
    <row r="449" spans="1:18" x14ac:dyDescent="0.25">
      <c r="A449" s="25">
        <f t="shared" si="63"/>
        <v>50</v>
      </c>
      <c r="B449" s="23">
        <f t="shared" si="64"/>
        <v>44564</v>
      </c>
      <c r="C449" s="24">
        <v>2</v>
      </c>
      <c r="D449" s="54" t="str">
        <f t="shared" si="56"/>
        <v>ASET</v>
      </c>
      <c r="E449" s="178"/>
      <c r="F449" s="179"/>
      <c r="G449" s="177"/>
      <c r="H449" s="177"/>
      <c r="I449" s="169">
        <f t="shared" si="57"/>
        <v>0</v>
      </c>
      <c r="J449" s="149" t="str" cm="1">
        <f t="array" ref="J449">IF(ISERROR(INDEX('Non Compliance input'!$H$5:$H$156,MATCH(1,(A449='Non Compliance input'!$A$5:$A$156)*(F449&gt;='Non Compliance input'!$D$5:$D$156)*(E449&lt;'Non Compliance input'!$E$5:$E$156)*('Non Compliance input'!$H$5:$H$156="Yes"),0))
),"","Yes")</f>
        <v/>
      </c>
      <c r="K449" s="149">
        <f t="shared" si="58"/>
        <v>0</v>
      </c>
      <c r="L449" s="162">
        <f t="shared" si="59"/>
        <v>0</v>
      </c>
      <c r="M449" s="162" t="str" cm="1">
        <f t="array" ref="M449">IF(ISERROR(INDEX('Non Compliance input'!$I$5:$I$156,MATCH(1,(A449='Non Compliance input'!$A$5:$A$156)*(E449&gt;='Non Compliance input'!$D$5:$D$156)*(F449&lt;='Non Compliance input'!$E$5:$E$156)*('Non Compliance input'!$I$5:$I$156="Yes"),0))
),"","Yes")</f>
        <v/>
      </c>
      <c r="N449" s="149" t="str">
        <f>IF(VLOOKUP($A449,HourEndingOutage!$B$3:$F$746,5,0)="Outage","Outage","")</f>
        <v/>
      </c>
      <c r="O449" s="18">
        <f t="shared" si="60"/>
        <v>0</v>
      </c>
      <c r="P449" s="18" t="str">
        <f t="shared" si="61"/>
        <v/>
      </c>
      <c r="Q449" s="18">
        <f t="shared" si="62"/>
        <v>0</v>
      </c>
      <c r="R449" s="118"/>
    </row>
    <row r="450" spans="1:18" x14ac:dyDescent="0.25">
      <c r="A450" s="25">
        <f t="shared" si="63"/>
        <v>50</v>
      </c>
      <c r="B450" s="23">
        <f t="shared" si="64"/>
        <v>44564</v>
      </c>
      <c r="C450" s="24">
        <v>2</v>
      </c>
      <c r="D450" s="54" t="str">
        <f t="shared" si="56"/>
        <v>ASET</v>
      </c>
      <c r="E450" s="178"/>
      <c r="F450" s="179"/>
      <c r="G450" s="177"/>
      <c r="H450" s="177"/>
      <c r="I450" s="169">
        <f t="shared" si="57"/>
        <v>0</v>
      </c>
      <c r="J450" s="149" t="str" cm="1">
        <f t="array" ref="J450">IF(ISERROR(INDEX('Non Compliance input'!$H$5:$H$156,MATCH(1,(A450='Non Compliance input'!$A$5:$A$156)*(F450&gt;='Non Compliance input'!$D$5:$D$156)*(E450&lt;'Non Compliance input'!$E$5:$E$156)*('Non Compliance input'!$H$5:$H$156="Yes"),0))
),"","Yes")</f>
        <v/>
      </c>
      <c r="K450" s="149">
        <f t="shared" si="58"/>
        <v>0</v>
      </c>
      <c r="L450" s="162">
        <f t="shared" si="59"/>
        <v>0</v>
      </c>
      <c r="M450" s="162" t="str" cm="1">
        <f t="array" ref="M450">IF(ISERROR(INDEX('Non Compliance input'!$I$5:$I$156,MATCH(1,(A450='Non Compliance input'!$A$5:$A$156)*(E450&gt;='Non Compliance input'!$D$5:$D$156)*(F450&lt;='Non Compliance input'!$E$5:$E$156)*('Non Compliance input'!$I$5:$I$156="Yes"),0))
),"","Yes")</f>
        <v/>
      </c>
      <c r="N450" s="149" t="str">
        <f>IF(VLOOKUP($A450,HourEndingOutage!$B$3:$F$746,5,0)="Outage","Outage","")</f>
        <v/>
      </c>
      <c r="O450" s="18">
        <f t="shared" si="60"/>
        <v>0</v>
      </c>
      <c r="P450" s="18" t="str">
        <f t="shared" si="61"/>
        <v/>
      </c>
      <c r="Q450" s="18">
        <f t="shared" si="62"/>
        <v>0</v>
      </c>
      <c r="R450" s="118"/>
    </row>
    <row r="451" spans="1:18" x14ac:dyDescent="0.25">
      <c r="A451" s="25">
        <f t="shared" si="63"/>
        <v>50</v>
      </c>
      <c r="B451" s="23">
        <f t="shared" si="64"/>
        <v>44564</v>
      </c>
      <c r="C451" s="24">
        <v>2</v>
      </c>
      <c r="D451" s="54" t="str">
        <f t="shared" ref="D451:D514" si="65">Unit</f>
        <v>ASET</v>
      </c>
      <c r="E451" s="178"/>
      <c r="F451" s="179"/>
      <c r="G451" s="177"/>
      <c r="H451" s="177"/>
      <c r="I451" s="169">
        <f t="shared" ref="I451:I514" si="66">IF(AND(LEN(E451)&gt;2,LEN(F451)&gt;2)=TRUE,(ROUND((F451-E451)*1440,0)),0)</f>
        <v>0</v>
      </c>
      <c r="J451" s="149" t="str" cm="1">
        <f t="array" ref="J451">IF(ISERROR(INDEX('Non Compliance input'!$H$5:$H$156,MATCH(1,(A451='Non Compliance input'!$A$5:$A$156)*(F451&gt;='Non Compliance input'!$D$5:$D$156)*(E451&lt;'Non Compliance input'!$E$5:$E$156)*('Non Compliance input'!$H$5:$H$156="Yes"),0))
),"","Yes")</f>
        <v/>
      </c>
      <c r="K451" s="149">
        <f t="shared" ref="K451:K514" si="67">IF(J451="Yes",0,MIN(H451,G451,IF(H451="",0,Contract_Volume)))</f>
        <v>0</v>
      </c>
      <c r="L451" s="162">
        <f t="shared" ref="L451:L514" si="68">IF(J451="Yes",0,(MIN(H451,G451)*(I451/60)))</f>
        <v>0</v>
      </c>
      <c r="M451" s="162" t="str" cm="1">
        <f t="array" ref="M451">IF(ISERROR(INDEX('Non Compliance input'!$I$5:$I$156,MATCH(1,(A451='Non Compliance input'!$A$5:$A$156)*(E451&gt;='Non Compliance input'!$D$5:$D$156)*(F451&lt;='Non Compliance input'!$E$5:$E$156)*('Non Compliance input'!$I$5:$I$156="Yes"),0))
),"","Yes")</f>
        <v/>
      </c>
      <c r="N451" s="149" t="str">
        <f>IF(VLOOKUP($A451,HourEndingOutage!$B$3:$F$746,5,0)="Outage","Outage","")</f>
        <v/>
      </c>
      <c r="O451" s="18">
        <f t="shared" ref="O451:O514" si="69">IF(OR(M451="Yes",N451="Outage"),0,(K451*(I451/60))*Arming)</f>
        <v>0</v>
      </c>
      <c r="P451" s="18" t="str">
        <f t="shared" ref="P451:P514" si="70">IF(ISERROR(VLOOKUP($A451,FTShour,1,0)),"","Yes")</f>
        <v/>
      </c>
      <c r="Q451" s="18">
        <f t="shared" si="62"/>
        <v>0</v>
      </c>
      <c r="R451" s="118"/>
    </row>
    <row r="452" spans="1:18" x14ac:dyDescent="0.25">
      <c r="A452" s="25">
        <f t="shared" si="63"/>
        <v>50</v>
      </c>
      <c r="B452" s="23">
        <f t="shared" si="64"/>
        <v>44564</v>
      </c>
      <c r="C452" s="24">
        <v>2</v>
      </c>
      <c r="D452" s="54" t="str">
        <f t="shared" si="65"/>
        <v>ASET</v>
      </c>
      <c r="E452" s="178"/>
      <c r="F452" s="179"/>
      <c r="G452" s="177"/>
      <c r="H452" s="177"/>
      <c r="I452" s="169">
        <f t="shared" si="66"/>
        <v>0</v>
      </c>
      <c r="J452" s="149" t="str" cm="1">
        <f t="array" ref="J452">IF(ISERROR(INDEX('Non Compliance input'!$H$5:$H$156,MATCH(1,(A452='Non Compliance input'!$A$5:$A$156)*(F452&gt;='Non Compliance input'!$D$5:$D$156)*(E452&lt;'Non Compliance input'!$E$5:$E$156)*('Non Compliance input'!$H$5:$H$156="Yes"),0))
),"","Yes")</f>
        <v/>
      </c>
      <c r="K452" s="149">
        <f t="shared" si="67"/>
        <v>0</v>
      </c>
      <c r="L452" s="162">
        <f t="shared" si="68"/>
        <v>0</v>
      </c>
      <c r="M452" s="162" t="str" cm="1">
        <f t="array" ref="M452">IF(ISERROR(INDEX('Non Compliance input'!$I$5:$I$156,MATCH(1,(A452='Non Compliance input'!$A$5:$A$156)*(E452&gt;='Non Compliance input'!$D$5:$D$156)*(F452&lt;='Non Compliance input'!$E$5:$E$156)*('Non Compliance input'!$I$5:$I$156="Yes"),0))
),"","Yes")</f>
        <v/>
      </c>
      <c r="N452" s="149" t="str">
        <f>IF(VLOOKUP($A452,HourEndingOutage!$B$3:$F$746,5,0)="Outage","Outage","")</f>
        <v/>
      </c>
      <c r="O452" s="18">
        <f t="shared" si="69"/>
        <v>0</v>
      </c>
      <c r="P452" s="18" t="str">
        <f t="shared" si="70"/>
        <v/>
      </c>
      <c r="Q452" s="18">
        <f t="shared" ref="Q452:Q515" si="71">IF(P452="Yes",-O452,0)</f>
        <v>0</v>
      </c>
      <c r="R452" s="118"/>
    </row>
    <row r="453" spans="1:18" x14ac:dyDescent="0.25">
      <c r="A453" s="25">
        <f t="shared" si="63"/>
        <v>51</v>
      </c>
      <c r="B453" s="23">
        <f t="shared" si="64"/>
        <v>44564</v>
      </c>
      <c r="C453" s="24">
        <v>3</v>
      </c>
      <c r="D453" s="54" t="str">
        <f t="shared" si="65"/>
        <v>ASET</v>
      </c>
      <c r="E453" s="178"/>
      <c r="F453" s="179"/>
      <c r="G453" s="177"/>
      <c r="H453" s="177"/>
      <c r="I453" s="169">
        <f t="shared" si="66"/>
        <v>0</v>
      </c>
      <c r="J453" s="149" t="str" cm="1">
        <f t="array" ref="J453">IF(ISERROR(INDEX('Non Compliance input'!$H$5:$H$156,MATCH(1,(A453='Non Compliance input'!$A$5:$A$156)*(F453&gt;='Non Compliance input'!$D$5:$D$156)*(E453&lt;'Non Compliance input'!$E$5:$E$156)*('Non Compliance input'!$H$5:$H$156="Yes"),0))
),"","Yes")</f>
        <v/>
      </c>
      <c r="K453" s="149">
        <f t="shared" si="67"/>
        <v>0</v>
      </c>
      <c r="L453" s="162">
        <f t="shared" si="68"/>
        <v>0</v>
      </c>
      <c r="M453" s="162" t="str" cm="1">
        <f t="array" ref="M453">IF(ISERROR(INDEX('Non Compliance input'!$I$5:$I$156,MATCH(1,(A453='Non Compliance input'!$A$5:$A$156)*(E453&gt;='Non Compliance input'!$D$5:$D$156)*(F453&lt;='Non Compliance input'!$E$5:$E$156)*('Non Compliance input'!$I$5:$I$156="Yes"),0))
),"","Yes")</f>
        <v/>
      </c>
      <c r="N453" s="149" t="str">
        <f>IF(VLOOKUP($A453,HourEndingOutage!$B$3:$F$746,5,0)="Outage","Outage","")</f>
        <v/>
      </c>
      <c r="O453" s="18">
        <f t="shared" si="69"/>
        <v>0</v>
      </c>
      <c r="P453" s="18" t="str">
        <f t="shared" si="70"/>
        <v/>
      </c>
      <c r="Q453" s="18">
        <f t="shared" si="71"/>
        <v>0</v>
      </c>
      <c r="R453" s="118"/>
    </row>
    <row r="454" spans="1:18" x14ac:dyDescent="0.25">
      <c r="A454" s="25">
        <f t="shared" si="63"/>
        <v>51</v>
      </c>
      <c r="B454" s="23">
        <f t="shared" si="64"/>
        <v>44564</v>
      </c>
      <c r="C454" s="24">
        <v>3</v>
      </c>
      <c r="D454" s="54" t="str">
        <f t="shared" si="65"/>
        <v>ASET</v>
      </c>
      <c r="E454" s="178"/>
      <c r="F454" s="179"/>
      <c r="G454" s="177"/>
      <c r="H454" s="177"/>
      <c r="I454" s="169">
        <f t="shared" si="66"/>
        <v>0</v>
      </c>
      <c r="J454" s="149" t="str" cm="1">
        <f t="array" ref="J454">IF(ISERROR(INDEX('Non Compliance input'!$H$5:$H$156,MATCH(1,(A454='Non Compliance input'!$A$5:$A$156)*(F454&gt;='Non Compliance input'!$D$5:$D$156)*(E454&lt;'Non Compliance input'!$E$5:$E$156)*('Non Compliance input'!$H$5:$H$156="Yes"),0))
),"","Yes")</f>
        <v/>
      </c>
      <c r="K454" s="149">
        <f t="shared" si="67"/>
        <v>0</v>
      </c>
      <c r="L454" s="162">
        <f t="shared" si="68"/>
        <v>0</v>
      </c>
      <c r="M454" s="162" t="str" cm="1">
        <f t="array" ref="M454">IF(ISERROR(INDEX('Non Compliance input'!$I$5:$I$156,MATCH(1,(A454='Non Compliance input'!$A$5:$A$156)*(E454&gt;='Non Compliance input'!$D$5:$D$156)*(F454&lt;='Non Compliance input'!$E$5:$E$156)*('Non Compliance input'!$I$5:$I$156="Yes"),0))
),"","Yes")</f>
        <v/>
      </c>
      <c r="N454" s="149" t="str">
        <f>IF(VLOOKUP($A454,HourEndingOutage!$B$3:$F$746,5,0)="Outage","Outage","")</f>
        <v/>
      </c>
      <c r="O454" s="18">
        <f t="shared" si="69"/>
        <v>0</v>
      </c>
      <c r="P454" s="18" t="str">
        <f t="shared" si="70"/>
        <v/>
      </c>
      <c r="Q454" s="18">
        <f t="shared" si="71"/>
        <v>0</v>
      </c>
      <c r="R454" s="118"/>
    </row>
    <row r="455" spans="1:18" x14ac:dyDescent="0.25">
      <c r="A455" s="25">
        <f t="shared" si="63"/>
        <v>51</v>
      </c>
      <c r="B455" s="23">
        <f t="shared" si="64"/>
        <v>44564</v>
      </c>
      <c r="C455" s="24">
        <v>3</v>
      </c>
      <c r="D455" s="54" t="str">
        <f t="shared" si="65"/>
        <v>ASET</v>
      </c>
      <c r="E455" s="178"/>
      <c r="F455" s="179"/>
      <c r="G455" s="177"/>
      <c r="H455" s="177"/>
      <c r="I455" s="169">
        <f t="shared" si="66"/>
        <v>0</v>
      </c>
      <c r="J455" s="149" t="str" cm="1">
        <f t="array" ref="J455">IF(ISERROR(INDEX('Non Compliance input'!$H$5:$H$156,MATCH(1,(A455='Non Compliance input'!$A$5:$A$156)*(F455&gt;='Non Compliance input'!$D$5:$D$156)*(E455&lt;'Non Compliance input'!$E$5:$E$156)*('Non Compliance input'!$H$5:$H$156="Yes"),0))
),"","Yes")</f>
        <v/>
      </c>
      <c r="K455" s="149">
        <f t="shared" si="67"/>
        <v>0</v>
      </c>
      <c r="L455" s="162">
        <f t="shared" si="68"/>
        <v>0</v>
      </c>
      <c r="M455" s="162" t="str" cm="1">
        <f t="array" ref="M455">IF(ISERROR(INDEX('Non Compliance input'!$I$5:$I$156,MATCH(1,(A455='Non Compliance input'!$A$5:$A$156)*(E455&gt;='Non Compliance input'!$D$5:$D$156)*(F455&lt;='Non Compliance input'!$E$5:$E$156)*('Non Compliance input'!$I$5:$I$156="Yes"),0))
),"","Yes")</f>
        <v/>
      </c>
      <c r="N455" s="149" t="str">
        <f>IF(VLOOKUP($A455,HourEndingOutage!$B$3:$F$746,5,0)="Outage","Outage","")</f>
        <v/>
      </c>
      <c r="O455" s="18">
        <f t="shared" si="69"/>
        <v>0</v>
      </c>
      <c r="P455" s="18" t="str">
        <f t="shared" si="70"/>
        <v/>
      </c>
      <c r="Q455" s="18">
        <f t="shared" si="71"/>
        <v>0</v>
      </c>
      <c r="R455" s="118"/>
    </row>
    <row r="456" spans="1:18" x14ac:dyDescent="0.25">
      <c r="A456" s="25">
        <f t="shared" si="63"/>
        <v>51</v>
      </c>
      <c r="B456" s="23">
        <f t="shared" si="64"/>
        <v>44564</v>
      </c>
      <c r="C456" s="24">
        <v>3</v>
      </c>
      <c r="D456" s="54" t="str">
        <f t="shared" si="65"/>
        <v>ASET</v>
      </c>
      <c r="E456" s="178"/>
      <c r="F456" s="179"/>
      <c r="G456" s="177"/>
      <c r="H456" s="177"/>
      <c r="I456" s="169">
        <f t="shared" si="66"/>
        <v>0</v>
      </c>
      <c r="J456" s="149" t="str" cm="1">
        <f t="array" ref="J456">IF(ISERROR(INDEX('Non Compliance input'!$H$5:$H$156,MATCH(1,(A456='Non Compliance input'!$A$5:$A$156)*(F456&gt;='Non Compliance input'!$D$5:$D$156)*(E456&lt;'Non Compliance input'!$E$5:$E$156)*('Non Compliance input'!$H$5:$H$156="Yes"),0))
),"","Yes")</f>
        <v/>
      </c>
      <c r="K456" s="149">
        <f t="shared" si="67"/>
        <v>0</v>
      </c>
      <c r="L456" s="162">
        <f t="shared" si="68"/>
        <v>0</v>
      </c>
      <c r="M456" s="162" t="str" cm="1">
        <f t="array" ref="M456">IF(ISERROR(INDEX('Non Compliance input'!$I$5:$I$156,MATCH(1,(A456='Non Compliance input'!$A$5:$A$156)*(E456&gt;='Non Compliance input'!$D$5:$D$156)*(F456&lt;='Non Compliance input'!$E$5:$E$156)*('Non Compliance input'!$I$5:$I$156="Yes"),0))
),"","Yes")</f>
        <v/>
      </c>
      <c r="N456" s="149" t="str">
        <f>IF(VLOOKUP($A456,HourEndingOutage!$B$3:$F$746,5,0)="Outage","Outage","")</f>
        <v/>
      </c>
      <c r="O456" s="18">
        <f t="shared" si="69"/>
        <v>0</v>
      </c>
      <c r="P456" s="18" t="str">
        <f t="shared" si="70"/>
        <v/>
      </c>
      <c r="Q456" s="18">
        <f t="shared" si="71"/>
        <v>0</v>
      </c>
      <c r="R456" s="118"/>
    </row>
    <row r="457" spans="1:18" x14ac:dyDescent="0.25">
      <c r="A457" s="25">
        <f t="shared" si="63"/>
        <v>51</v>
      </c>
      <c r="B457" s="23">
        <f t="shared" si="64"/>
        <v>44564</v>
      </c>
      <c r="C457" s="24">
        <v>3</v>
      </c>
      <c r="D457" s="54" t="str">
        <f t="shared" si="65"/>
        <v>ASET</v>
      </c>
      <c r="E457" s="178"/>
      <c r="F457" s="179"/>
      <c r="G457" s="177"/>
      <c r="H457" s="177"/>
      <c r="I457" s="169">
        <f t="shared" si="66"/>
        <v>0</v>
      </c>
      <c r="J457" s="149" t="str" cm="1">
        <f t="array" ref="J457">IF(ISERROR(INDEX('Non Compliance input'!$H$5:$H$156,MATCH(1,(A457='Non Compliance input'!$A$5:$A$156)*(F457&gt;='Non Compliance input'!$D$5:$D$156)*(E457&lt;'Non Compliance input'!$E$5:$E$156)*('Non Compliance input'!$H$5:$H$156="Yes"),0))
),"","Yes")</f>
        <v/>
      </c>
      <c r="K457" s="149">
        <f t="shared" si="67"/>
        <v>0</v>
      </c>
      <c r="L457" s="162">
        <f t="shared" si="68"/>
        <v>0</v>
      </c>
      <c r="M457" s="162" t="str" cm="1">
        <f t="array" ref="M457">IF(ISERROR(INDEX('Non Compliance input'!$I$5:$I$156,MATCH(1,(A457='Non Compliance input'!$A$5:$A$156)*(E457&gt;='Non Compliance input'!$D$5:$D$156)*(F457&lt;='Non Compliance input'!$E$5:$E$156)*('Non Compliance input'!$I$5:$I$156="Yes"),0))
),"","Yes")</f>
        <v/>
      </c>
      <c r="N457" s="149" t="str">
        <f>IF(VLOOKUP($A457,HourEndingOutage!$B$3:$F$746,5,0)="Outage","Outage","")</f>
        <v/>
      </c>
      <c r="O457" s="18">
        <f t="shared" si="69"/>
        <v>0</v>
      </c>
      <c r="P457" s="18" t="str">
        <f t="shared" si="70"/>
        <v/>
      </c>
      <c r="Q457" s="18">
        <f t="shared" si="71"/>
        <v>0</v>
      </c>
      <c r="R457" s="118"/>
    </row>
    <row r="458" spans="1:18" x14ac:dyDescent="0.25">
      <c r="A458" s="25">
        <f t="shared" si="63"/>
        <v>51</v>
      </c>
      <c r="B458" s="23">
        <f t="shared" si="64"/>
        <v>44564</v>
      </c>
      <c r="C458" s="24">
        <v>3</v>
      </c>
      <c r="D458" s="54" t="str">
        <f t="shared" si="65"/>
        <v>ASET</v>
      </c>
      <c r="E458" s="178"/>
      <c r="F458" s="179"/>
      <c r="G458" s="177"/>
      <c r="H458" s="177"/>
      <c r="I458" s="169">
        <f t="shared" si="66"/>
        <v>0</v>
      </c>
      <c r="J458" s="149" t="str" cm="1">
        <f t="array" ref="J458">IF(ISERROR(INDEX('Non Compliance input'!$H$5:$H$156,MATCH(1,(A458='Non Compliance input'!$A$5:$A$156)*(F458&gt;='Non Compliance input'!$D$5:$D$156)*(E458&lt;'Non Compliance input'!$E$5:$E$156)*('Non Compliance input'!$H$5:$H$156="Yes"),0))
),"","Yes")</f>
        <v/>
      </c>
      <c r="K458" s="149">
        <f t="shared" si="67"/>
        <v>0</v>
      </c>
      <c r="L458" s="162">
        <f t="shared" si="68"/>
        <v>0</v>
      </c>
      <c r="M458" s="162" t="str" cm="1">
        <f t="array" ref="M458">IF(ISERROR(INDEX('Non Compliance input'!$I$5:$I$156,MATCH(1,(A458='Non Compliance input'!$A$5:$A$156)*(E458&gt;='Non Compliance input'!$D$5:$D$156)*(F458&lt;='Non Compliance input'!$E$5:$E$156)*('Non Compliance input'!$I$5:$I$156="Yes"),0))
),"","Yes")</f>
        <v/>
      </c>
      <c r="N458" s="149" t="str">
        <f>IF(VLOOKUP($A458,HourEndingOutage!$B$3:$F$746,5,0)="Outage","Outage","")</f>
        <v/>
      </c>
      <c r="O458" s="18">
        <f t="shared" si="69"/>
        <v>0</v>
      </c>
      <c r="P458" s="18" t="str">
        <f t="shared" si="70"/>
        <v/>
      </c>
      <c r="Q458" s="18">
        <f t="shared" si="71"/>
        <v>0</v>
      </c>
      <c r="R458" s="118"/>
    </row>
    <row r="459" spans="1:18" x14ac:dyDescent="0.25">
      <c r="A459" s="25">
        <f t="shared" si="63"/>
        <v>51</v>
      </c>
      <c r="B459" s="23">
        <f t="shared" si="64"/>
        <v>44564</v>
      </c>
      <c r="C459" s="24">
        <v>3</v>
      </c>
      <c r="D459" s="54" t="str">
        <f t="shared" si="65"/>
        <v>ASET</v>
      </c>
      <c r="E459" s="178"/>
      <c r="F459" s="179"/>
      <c r="G459" s="177"/>
      <c r="H459" s="177"/>
      <c r="I459" s="169">
        <f t="shared" si="66"/>
        <v>0</v>
      </c>
      <c r="J459" s="149" t="str" cm="1">
        <f t="array" ref="J459">IF(ISERROR(INDEX('Non Compliance input'!$H$5:$H$156,MATCH(1,(A459='Non Compliance input'!$A$5:$A$156)*(F459&gt;='Non Compliance input'!$D$5:$D$156)*(E459&lt;'Non Compliance input'!$E$5:$E$156)*('Non Compliance input'!$H$5:$H$156="Yes"),0))
),"","Yes")</f>
        <v/>
      </c>
      <c r="K459" s="149">
        <f t="shared" si="67"/>
        <v>0</v>
      </c>
      <c r="L459" s="162">
        <f t="shared" si="68"/>
        <v>0</v>
      </c>
      <c r="M459" s="162" t="str" cm="1">
        <f t="array" ref="M459">IF(ISERROR(INDEX('Non Compliance input'!$I$5:$I$156,MATCH(1,(A459='Non Compliance input'!$A$5:$A$156)*(E459&gt;='Non Compliance input'!$D$5:$D$156)*(F459&lt;='Non Compliance input'!$E$5:$E$156)*('Non Compliance input'!$I$5:$I$156="Yes"),0))
),"","Yes")</f>
        <v/>
      </c>
      <c r="N459" s="149" t="str">
        <f>IF(VLOOKUP($A459,HourEndingOutage!$B$3:$F$746,5,0)="Outage","Outage","")</f>
        <v/>
      </c>
      <c r="O459" s="18">
        <f t="shared" si="69"/>
        <v>0</v>
      </c>
      <c r="P459" s="18" t="str">
        <f t="shared" si="70"/>
        <v/>
      </c>
      <c r="Q459" s="18">
        <f t="shared" si="71"/>
        <v>0</v>
      </c>
      <c r="R459" s="118"/>
    </row>
    <row r="460" spans="1:18" x14ac:dyDescent="0.25">
      <c r="A460" s="25">
        <f t="shared" si="63"/>
        <v>51</v>
      </c>
      <c r="B460" s="23">
        <f t="shared" si="64"/>
        <v>44564</v>
      </c>
      <c r="C460" s="24">
        <v>3</v>
      </c>
      <c r="D460" s="54" t="str">
        <f t="shared" si="65"/>
        <v>ASET</v>
      </c>
      <c r="E460" s="178"/>
      <c r="F460" s="179"/>
      <c r="G460" s="177"/>
      <c r="H460" s="177"/>
      <c r="I460" s="169">
        <f t="shared" si="66"/>
        <v>0</v>
      </c>
      <c r="J460" s="149" t="str" cm="1">
        <f t="array" ref="J460">IF(ISERROR(INDEX('Non Compliance input'!$H$5:$H$156,MATCH(1,(A460='Non Compliance input'!$A$5:$A$156)*(F460&gt;='Non Compliance input'!$D$5:$D$156)*(E460&lt;'Non Compliance input'!$E$5:$E$156)*('Non Compliance input'!$H$5:$H$156="Yes"),0))
),"","Yes")</f>
        <v/>
      </c>
      <c r="K460" s="149">
        <f t="shared" si="67"/>
        <v>0</v>
      </c>
      <c r="L460" s="162">
        <f t="shared" si="68"/>
        <v>0</v>
      </c>
      <c r="M460" s="162" t="str" cm="1">
        <f t="array" ref="M460">IF(ISERROR(INDEX('Non Compliance input'!$I$5:$I$156,MATCH(1,(A460='Non Compliance input'!$A$5:$A$156)*(E460&gt;='Non Compliance input'!$D$5:$D$156)*(F460&lt;='Non Compliance input'!$E$5:$E$156)*('Non Compliance input'!$I$5:$I$156="Yes"),0))
),"","Yes")</f>
        <v/>
      </c>
      <c r="N460" s="149" t="str">
        <f>IF(VLOOKUP($A460,HourEndingOutage!$B$3:$F$746,5,0)="Outage","Outage","")</f>
        <v/>
      </c>
      <c r="O460" s="18">
        <f t="shared" si="69"/>
        <v>0</v>
      </c>
      <c r="P460" s="18" t="str">
        <f t="shared" si="70"/>
        <v/>
      </c>
      <c r="Q460" s="18">
        <f t="shared" si="71"/>
        <v>0</v>
      </c>
      <c r="R460" s="118"/>
    </row>
    <row r="461" spans="1:18" x14ac:dyDescent="0.25">
      <c r="A461" s="25">
        <f t="shared" si="63"/>
        <v>51</v>
      </c>
      <c r="B461" s="23">
        <f t="shared" si="64"/>
        <v>44564</v>
      </c>
      <c r="C461" s="24">
        <v>3</v>
      </c>
      <c r="D461" s="54" t="str">
        <f t="shared" si="65"/>
        <v>ASET</v>
      </c>
      <c r="E461" s="178"/>
      <c r="F461" s="179"/>
      <c r="G461" s="177"/>
      <c r="H461" s="177"/>
      <c r="I461" s="169">
        <f t="shared" si="66"/>
        <v>0</v>
      </c>
      <c r="J461" s="149" t="str" cm="1">
        <f t="array" ref="J461">IF(ISERROR(INDEX('Non Compliance input'!$H$5:$H$156,MATCH(1,(A461='Non Compliance input'!$A$5:$A$156)*(F461&gt;='Non Compliance input'!$D$5:$D$156)*(E461&lt;'Non Compliance input'!$E$5:$E$156)*('Non Compliance input'!$H$5:$H$156="Yes"),0))
),"","Yes")</f>
        <v/>
      </c>
      <c r="K461" s="149">
        <f t="shared" si="67"/>
        <v>0</v>
      </c>
      <c r="L461" s="162">
        <f t="shared" si="68"/>
        <v>0</v>
      </c>
      <c r="M461" s="162" t="str" cm="1">
        <f t="array" ref="M461">IF(ISERROR(INDEX('Non Compliance input'!$I$5:$I$156,MATCH(1,(A461='Non Compliance input'!$A$5:$A$156)*(E461&gt;='Non Compliance input'!$D$5:$D$156)*(F461&lt;='Non Compliance input'!$E$5:$E$156)*('Non Compliance input'!$I$5:$I$156="Yes"),0))
),"","Yes")</f>
        <v/>
      </c>
      <c r="N461" s="149" t="str">
        <f>IF(VLOOKUP($A461,HourEndingOutage!$B$3:$F$746,5,0)="Outage","Outage","")</f>
        <v/>
      </c>
      <c r="O461" s="18">
        <f t="shared" si="69"/>
        <v>0</v>
      </c>
      <c r="P461" s="18" t="str">
        <f t="shared" si="70"/>
        <v/>
      </c>
      <c r="Q461" s="18">
        <f t="shared" si="71"/>
        <v>0</v>
      </c>
      <c r="R461" s="118"/>
    </row>
    <row r="462" spans="1:18" x14ac:dyDescent="0.25">
      <c r="A462" s="25">
        <f t="shared" si="63"/>
        <v>52</v>
      </c>
      <c r="B462" s="23">
        <f t="shared" si="64"/>
        <v>44564</v>
      </c>
      <c r="C462" s="24">
        <v>4</v>
      </c>
      <c r="D462" s="54" t="str">
        <f t="shared" si="65"/>
        <v>ASET</v>
      </c>
      <c r="E462" s="178"/>
      <c r="F462" s="179"/>
      <c r="G462" s="177"/>
      <c r="H462" s="177"/>
      <c r="I462" s="169">
        <f t="shared" si="66"/>
        <v>0</v>
      </c>
      <c r="J462" s="149" t="str" cm="1">
        <f t="array" ref="J462">IF(ISERROR(INDEX('Non Compliance input'!$H$5:$H$156,MATCH(1,(A462='Non Compliance input'!$A$5:$A$156)*(F462&gt;='Non Compliance input'!$D$5:$D$156)*(E462&lt;'Non Compliance input'!$E$5:$E$156)*('Non Compliance input'!$H$5:$H$156="Yes"),0))
),"","Yes")</f>
        <v/>
      </c>
      <c r="K462" s="149">
        <f t="shared" si="67"/>
        <v>0</v>
      </c>
      <c r="L462" s="162">
        <f t="shared" si="68"/>
        <v>0</v>
      </c>
      <c r="M462" s="162" t="str" cm="1">
        <f t="array" ref="M462">IF(ISERROR(INDEX('Non Compliance input'!$I$5:$I$156,MATCH(1,(A462='Non Compliance input'!$A$5:$A$156)*(E462&gt;='Non Compliance input'!$D$5:$D$156)*(F462&lt;='Non Compliance input'!$E$5:$E$156)*('Non Compliance input'!$I$5:$I$156="Yes"),0))
),"","Yes")</f>
        <v/>
      </c>
      <c r="N462" s="149" t="str">
        <f>IF(VLOOKUP($A462,HourEndingOutage!$B$3:$F$746,5,0)="Outage","Outage","")</f>
        <v/>
      </c>
      <c r="O462" s="18">
        <f t="shared" si="69"/>
        <v>0</v>
      </c>
      <c r="P462" s="18" t="str">
        <f t="shared" si="70"/>
        <v/>
      </c>
      <c r="Q462" s="18">
        <f t="shared" si="71"/>
        <v>0</v>
      </c>
      <c r="R462" s="118"/>
    </row>
    <row r="463" spans="1:18" x14ac:dyDescent="0.25">
      <c r="A463" s="25">
        <f t="shared" si="63"/>
        <v>52</v>
      </c>
      <c r="B463" s="23">
        <f t="shared" si="64"/>
        <v>44564</v>
      </c>
      <c r="C463" s="24">
        <v>4</v>
      </c>
      <c r="D463" s="54" t="str">
        <f t="shared" si="65"/>
        <v>ASET</v>
      </c>
      <c r="E463" s="178"/>
      <c r="F463" s="179"/>
      <c r="G463" s="177"/>
      <c r="H463" s="177"/>
      <c r="I463" s="169">
        <f t="shared" si="66"/>
        <v>0</v>
      </c>
      <c r="J463" s="149" t="str" cm="1">
        <f t="array" ref="J463">IF(ISERROR(INDEX('Non Compliance input'!$H$5:$H$156,MATCH(1,(A463='Non Compliance input'!$A$5:$A$156)*(F463&gt;='Non Compliance input'!$D$5:$D$156)*(E463&lt;'Non Compliance input'!$E$5:$E$156)*('Non Compliance input'!$H$5:$H$156="Yes"),0))
),"","Yes")</f>
        <v/>
      </c>
      <c r="K463" s="149">
        <f t="shared" si="67"/>
        <v>0</v>
      </c>
      <c r="L463" s="162">
        <f t="shared" si="68"/>
        <v>0</v>
      </c>
      <c r="M463" s="162" t="str" cm="1">
        <f t="array" ref="M463">IF(ISERROR(INDEX('Non Compliance input'!$I$5:$I$156,MATCH(1,(A463='Non Compliance input'!$A$5:$A$156)*(E463&gt;='Non Compliance input'!$D$5:$D$156)*(F463&lt;='Non Compliance input'!$E$5:$E$156)*('Non Compliance input'!$I$5:$I$156="Yes"),0))
),"","Yes")</f>
        <v/>
      </c>
      <c r="N463" s="149" t="str">
        <f>IF(VLOOKUP($A463,HourEndingOutage!$B$3:$F$746,5,0)="Outage","Outage","")</f>
        <v/>
      </c>
      <c r="O463" s="18">
        <f t="shared" si="69"/>
        <v>0</v>
      </c>
      <c r="P463" s="18" t="str">
        <f t="shared" si="70"/>
        <v/>
      </c>
      <c r="Q463" s="18">
        <f t="shared" si="71"/>
        <v>0</v>
      </c>
      <c r="R463" s="118"/>
    </row>
    <row r="464" spans="1:18" x14ac:dyDescent="0.25">
      <c r="A464" s="25">
        <f t="shared" si="63"/>
        <v>52</v>
      </c>
      <c r="B464" s="23">
        <f t="shared" si="64"/>
        <v>44564</v>
      </c>
      <c r="C464" s="24">
        <v>4</v>
      </c>
      <c r="D464" s="54" t="str">
        <f t="shared" si="65"/>
        <v>ASET</v>
      </c>
      <c r="E464" s="178"/>
      <c r="F464" s="179"/>
      <c r="G464" s="177"/>
      <c r="H464" s="177"/>
      <c r="I464" s="169">
        <f t="shared" si="66"/>
        <v>0</v>
      </c>
      <c r="J464" s="149" t="str" cm="1">
        <f t="array" ref="J464">IF(ISERROR(INDEX('Non Compliance input'!$H$5:$H$156,MATCH(1,(A464='Non Compliance input'!$A$5:$A$156)*(F464&gt;='Non Compliance input'!$D$5:$D$156)*(E464&lt;'Non Compliance input'!$E$5:$E$156)*('Non Compliance input'!$H$5:$H$156="Yes"),0))
),"","Yes")</f>
        <v/>
      </c>
      <c r="K464" s="149">
        <f t="shared" si="67"/>
        <v>0</v>
      </c>
      <c r="L464" s="162">
        <f t="shared" si="68"/>
        <v>0</v>
      </c>
      <c r="M464" s="162" t="str" cm="1">
        <f t="array" ref="M464">IF(ISERROR(INDEX('Non Compliance input'!$I$5:$I$156,MATCH(1,(A464='Non Compliance input'!$A$5:$A$156)*(E464&gt;='Non Compliance input'!$D$5:$D$156)*(F464&lt;='Non Compliance input'!$E$5:$E$156)*('Non Compliance input'!$I$5:$I$156="Yes"),0))
),"","Yes")</f>
        <v/>
      </c>
      <c r="N464" s="149" t="str">
        <f>IF(VLOOKUP($A464,HourEndingOutage!$B$3:$F$746,5,0)="Outage","Outage","")</f>
        <v/>
      </c>
      <c r="O464" s="18">
        <f t="shared" si="69"/>
        <v>0</v>
      </c>
      <c r="P464" s="18" t="str">
        <f t="shared" si="70"/>
        <v/>
      </c>
      <c r="Q464" s="18">
        <f t="shared" si="71"/>
        <v>0</v>
      </c>
      <c r="R464" s="118"/>
    </row>
    <row r="465" spans="1:18" x14ac:dyDescent="0.25">
      <c r="A465" s="25">
        <f t="shared" si="63"/>
        <v>52</v>
      </c>
      <c r="B465" s="23">
        <f t="shared" si="64"/>
        <v>44564</v>
      </c>
      <c r="C465" s="24">
        <v>4</v>
      </c>
      <c r="D465" s="54" t="str">
        <f t="shared" si="65"/>
        <v>ASET</v>
      </c>
      <c r="E465" s="178"/>
      <c r="F465" s="179"/>
      <c r="G465" s="177"/>
      <c r="H465" s="177"/>
      <c r="I465" s="169">
        <f t="shared" si="66"/>
        <v>0</v>
      </c>
      <c r="J465" s="149" t="str" cm="1">
        <f t="array" ref="J465">IF(ISERROR(INDEX('Non Compliance input'!$H$5:$H$156,MATCH(1,(A465='Non Compliance input'!$A$5:$A$156)*(F465&gt;='Non Compliance input'!$D$5:$D$156)*(E465&lt;'Non Compliance input'!$E$5:$E$156)*('Non Compliance input'!$H$5:$H$156="Yes"),0))
),"","Yes")</f>
        <v/>
      </c>
      <c r="K465" s="149">
        <f t="shared" si="67"/>
        <v>0</v>
      </c>
      <c r="L465" s="162">
        <f t="shared" si="68"/>
        <v>0</v>
      </c>
      <c r="M465" s="162" t="str" cm="1">
        <f t="array" ref="M465">IF(ISERROR(INDEX('Non Compliance input'!$I$5:$I$156,MATCH(1,(A465='Non Compliance input'!$A$5:$A$156)*(E465&gt;='Non Compliance input'!$D$5:$D$156)*(F465&lt;='Non Compliance input'!$E$5:$E$156)*('Non Compliance input'!$I$5:$I$156="Yes"),0))
),"","Yes")</f>
        <v/>
      </c>
      <c r="N465" s="149" t="str">
        <f>IF(VLOOKUP($A465,HourEndingOutage!$B$3:$F$746,5,0)="Outage","Outage","")</f>
        <v/>
      </c>
      <c r="O465" s="18">
        <f t="shared" si="69"/>
        <v>0</v>
      </c>
      <c r="P465" s="18" t="str">
        <f t="shared" si="70"/>
        <v/>
      </c>
      <c r="Q465" s="18">
        <f t="shared" si="71"/>
        <v>0</v>
      </c>
      <c r="R465" s="118"/>
    </row>
    <row r="466" spans="1:18" x14ac:dyDescent="0.25">
      <c r="A466" s="25">
        <f t="shared" si="63"/>
        <v>52</v>
      </c>
      <c r="B466" s="23">
        <f t="shared" si="64"/>
        <v>44564</v>
      </c>
      <c r="C466" s="24">
        <v>4</v>
      </c>
      <c r="D466" s="54" t="str">
        <f t="shared" si="65"/>
        <v>ASET</v>
      </c>
      <c r="E466" s="178"/>
      <c r="F466" s="179"/>
      <c r="G466" s="177"/>
      <c r="H466" s="177"/>
      <c r="I466" s="169">
        <f t="shared" si="66"/>
        <v>0</v>
      </c>
      <c r="J466" s="149" t="str" cm="1">
        <f t="array" ref="J466">IF(ISERROR(INDEX('Non Compliance input'!$H$5:$H$156,MATCH(1,(A466='Non Compliance input'!$A$5:$A$156)*(F466&gt;='Non Compliance input'!$D$5:$D$156)*(E466&lt;'Non Compliance input'!$E$5:$E$156)*('Non Compliance input'!$H$5:$H$156="Yes"),0))
),"","Yes")</f>
        <v/>
      </c>
      <c r="K466" s="149">
        <f t="shared" si="67"/>
        <v>0</v>
      </c>
      <c r="L466" s="162">
        <f t="shared" si="68"/>
        <v>0</v>
      </c>
      <c r="M466" s="162" t="str" cm="1">
        <f t="array" ref="M466">IF(ISERROR(INDEX('Non Compliance input'!$I$5:$I$156,MATCH(1,(A466='Non Compliance input'!$A$5:$A$156)*(E466&gt;='Non Compliance input'!$D$5:$D$156)*(F466&lt;='Non Compliance input'!$E$5:$E$156)*('Non Compliance input'!$I$5:$I$156="Yes"),0))
),"","Yes")</f>
        <v/>
      </c>
      <c r="N466" s="149" t="str">
        <f>IF(VLOOKUP($A466,HourEndingOutage!$B$3:$F$746,5,0)="Outage","Outage","")</f>
        <v/>
      </c>
      <c r="O466" s="18">
        <f t="shared" si="69"/>
        <v>0</v>
      </c>
      <c r="P466" s="18" t="str">
        <f t="shared" si="70"/>
        <v/>
      </c>
      <c r="Q466" s="18">
        <f t="shared" si="71"/>
        <v>0</v>
      </c>
      <c r="R466" s="118"/>
    </row>
    <row r="467" spans="1:18" x14ac:dyDescent="0.25">
      <c r="A467" s="25">
        <f t="shared" si="63"/>
        <v>52</v>
      </c>
      <c r="B467" s="23">
        <f t="shared" si="64"/>
        <v>44564</v>
      </c>
      <c r="C467" s="24">
        <v>4</v>
      </c>
      <c r="D467" s="54" t="str">
        <f t="shared" si="65"/>
        <v>ASET</v>
      </c>
      <c r="E467" s="178"/>
      <c r="F467" s="179"/>
      <c r="G467" s="177"/>
      <c r="H467" s="177"/>
      <c r="I467" s="169">
        <f t="shared" si="66"/>
        <v>0</v>
      </c>
      <c r="J467" s="149" t="str" cm="1">
        <f t="array" ref="J467">IF(ISERROR(INDEX('Non Compliance input'!$H$5:$H$156,MATCH(1,(A467='Non Compliance input'!$A$5:$A$156)*(F467&gt;='Non Compliance input'!$D$5:$D$156)*(E467&lt;'Non Compliance input'!$E$5:$E$156)*('Non Compliance input'!$H$5:$H$156="Yes"),0))
),"","Yes")</f>
        <v/>
      </c>
      <c r="K467" s="149">
        <f t="shared" si="67"/>
        <v>0</v>
      </c>
      <c r="L467" s="162">
        <f t="shared" si="68"/>
        <v>0</v>
      </c>
      <c r="M467" s="162" t="str" cm="1">
        <f t="array" ref="M467">IF(ISERROR(INDEX('Non Compliance input'!$I$5:$I$156,MATCH(1,(A467='Non Compliance input'!$A$5:$A$156)*(E467&gt;='Non Compliance input'!$D$5:$D$156)*(F467&lt;='Non Compliance input'!$E$5:$E$156)*('Non Compliance input'!$I$5:$I$156="Yes"),0))
),"","Yes")</f>
        <v/>
      </c>
      <c r="N467" s="149" t="str">
        <f>IF(VLOOKUP($A467,HourEndingOutage!$B$3:$F$746,5,0)="Outage","Outage","")</f>
        <v/>
      </c>
      <c r="O467" s="18">
        <f t="shared" si="69"/>
        <v>0</v>
      </c>
      <c r="P467" s="18" t="str">
        <f t="shared" si="70"/>
        <v/>
      </c>
      <c r="Q467" s="18">
        <f t="shared" si="71"/>
        <v>0</v>
      </c>
      <c r="R467" s="118"/>
    </row>
    <row r="468" spans="1:18" x14ac:dyDescent="0.25">
      <c r="A468" s="25">
        <f t="shared" si="63"/>
        <v>52</v>
      </c>
      <c r="B468" s="23">
        <f t="shared" si="64"/>
        <v>44564</v>
      </c>
      <c r="C468" s="24">
        <v>4</v>
      </c>
      <c r="D468" s="54" t="str">
        <f t="shared" si="65"/>
        <v>ASET</v>
      </c>
      <c r="E468" s="178"/>
      <c r="F468" s="179"/>
      <c r="G468" s="177"/>
      <c r="H468" s="177"/>
      <c r="I468" s="169">
        <f t="shared" si="66"/>
        <v>0</v>
      </c>
      <c r="J468" s="149" t="str" cm="1">
        <f t="array" ref="J468">IF(ISERROR(INDEX('Non Compliance input'!$H$5:$H$156,MATCH(1,(A468='Non Compliance input'!$A$5:$A$156)*(F468&gt;='Non Compliance input'!$D$5:$D$156)*(E468&lt;'Non Compliance input'!$E$5:$E$156)*('Non Compliance input'!$H$5:$H$156="Yes"),0))
),"","Yes")</f>
        <v/>
      </c>
      <c r="K468" s="149">
        <f t="shared" si="67"/>
        <v>0</v>
      </c>
      <c r="L468" s="162">
        <f t="shared" si="68"/>
        <v>0</v>
      </c>
      <c r="M468" s="162" t="str" cm="1">
        <f t="array" ref="M468">IF(ISERROR(INDEX('Non Compliance input'!$I$5:$I$156,MATCH(1,(A468='Non Compliance input'!$A$5:$A$156)*(E468&gt;='Non Compliance input'!$D$5:$D$156)*(F468&lt;='Non Compliance input'!$E$5:$E$156)*('Non Compliance input'!$I$5:$I$156="Yes"),0))
),"","Yes")</f>
        <v/>
      </c>
      <c r="N468" s="149" t="str">
        <f>IF(VLOOKUP($A468,HourEndingOutage!$B$3:$F$746,5,0)="Outage","Outage","")</f>
        <v/>
      </c>
      <c r="O468" s="18">
        <f t="shared" si="69"/>
        <v>0</v>
      </c>
      <c r="P468" s="18" t="str">
        <f t="shared" si="70"/>
        <v/>
      </c>
      <c r="Q468" s="18">
        <f t="shared" si="71"/>
        <v>0</v>
      </c>
      <c r="R468" s="118"/>
    </row>
    <row r="469" spans="1:18" x14ac:dyDescent="0.25">
      <c r="A469" s="25">
        <f t="shared" si="63"/>
        <v>52</v>
      </c>
      <c r="B469" s="23">
        <f t="shared" si="64"/>
        <v>44564</v>
      </c>
      <c r="C469" s="24">
        <v>4</v>
      </c>
      <c r="D469" s="54" t="str">
        <f t="shared" si="65"/>
        <v>ASET</v>
      </c>
      <c r="E469" s="178"/>
      <c r="F469" s="179"/>
      <c r="G469" s="177"/>
      <c r="H469" s="177"/>
      <c r="I469" s="169">
        <f t="shared" si="66"/>
        <v>0</v>
      </c>
      <c r="J469" s="149" t="str" cm="1">
        <f t="array" ref="J469">IF(ISERROR(INDEX('Non Compliance input'!$H$5:$H$156,MATCH(1,(A469='Non Compliance input'!$A$5:$A$156)*(F469&gt;='Non Compliance input'!$D$5:$D$156)*(E469&lt;'Non Compliance input'!$E$5:$E$156)*('Non Compliance input'!$H$5:$H$156="Yes"),0))
),"","Yes")</f>
        <v/>
      </c>
      <c r="K469" s="149">
        <f t="shared" si="67"/>
        <v>0</v>
      </c>
      <c r="L469" s="162">
        <f t="shared" si="68"/>
        <v>0</v>
      </c>
      <c r="M469" s="162" t="str" cm="1">
        <f t="array" ref="M469">IF(ISERROR(INDEX('Non Compliance input'!$I$5:$I$156,MATCH(1,(A469='Non Compliance input'!$A$5:$A$156)*(E469&gt;='Non Compliance input'!$D$5:$D$156)*(F469&lt;='Non Compliance input'!$E$5:$E$156)*('Non Compliance input'!$I$5:$I$156="Yes"),0))
),"","Yes")</f>
        <v/>
      </c>
      <c r="N469" s="149" t="str">
        <f>IF(VLOOKUP($A469,HourEndingOutage!$B$3:$F$746,5,0)="Outage","Outage","")</f>
        <v/>
      </c>
      <c r="O469" s="18">
        <f t="shared" si="69"/>
        <v>0</v>
      </c>
      <c r="P469" s="18" t="str">
        <f t="shared" si="70"/>
        <v/>
      </c>
      <c r="Q469" s="18">
        <f t="shared" si="71"/>
        <v>0</v>
      </c>
      <c r="R469" s="118"/>
    </row>
    <row r="470" spans="1:18" x14ac:dyDescent="0.25">
      <c r="A470" s="25">
        <f t="shared" si="63"/>
        <v>52</v>
      </c>
      <c r="B470" s="23">
        <f t="shared" si="64"/>
        <v>44564</v>
      </c>
      <c r="C470" s="24">
        <v>4</v>
      </c>
      <c r="D470" s="54" t="str">
        <f t="shared" si="65"/>
        <v>ASET</v>
      </c>
      <c r="E470" s="178"/>
      <c r="F470" s="179"/>
      <c r="G470" s="177"/>
      <c r="H470" s="177"/>
      <c r="I470" s="169">
        <f t="shared" si="66"/>
        <v>0</v>
      </c>
      <c r="J470" s="149" t="str" cm="1">
        <f t="array" ref="J470">IF(ISERROR(INDEX('Non Compliance input'!$H$5:$H$156,MATCH(1,(A470='Non Compliance input'!$A$5:$A$156)*(F470&gt;='Non Compliance input'!$D$5:$D$156)*(E470&lt;'Non Compliance input'!$E$5:$E$156)*('Non Compliance input'!$H$5:$H$156="Yes"),0))
),"","Yes")</f>
        <v/>
      </c>
      <c r="K470" s="149">
        <f t="shared" si="67"/>
        <v>0</v>
      </c>
      <c r="L470" s="162">
        <f t="shared" si="68"/>
        <v>0</v>
      </c>
      <c r="M470" s="162" t="str" cm="1">
        <f t="array" ref="M470">IF(ISERROR(INDEX('Non Compliance input'!$I$5:$I$156,MATCH(1,(A470='Non Compliance input'!$A$5:$A$156)*(E470&gt;='Non Compliance input'!$D$5:$D$156)*(F470&lt;='Non Compliance input'!$E$5:$E$156)*('Non Compliance input'!$I$5:$I$156="Yes"),0))
),"","Yes")</f>
        <v/>
      </c>
      <c r="N470" s="149" t="str">
        <f>IF(VLOOKUP($A470,HourEndingOutage!$B$3:$F$746,5,0)="Outage","Outage","")</f>
        <v/>
      </c>
      <c r="O470" s="18">
        <f t="shared" si="69"/>
        <v>0</v>
      </c>
      <c r="P470" s="18" t="str">
        <f t="shared" si="70"/>
        <v/>
      </c>
      <c r="Q470" s="18">
        <f t="shared" si="71"/>
        <v>0</v>
      </c>
      <c r="R470" s="118"/>
    </row>
    <row r="471" spans="1:18" x14ac:dyDescent="0.25">
      <c r="A471" s="25">
        <f t="shared" si="63"/>
        <v>53</v>
      </c>
      <c r="B471" s="23">
        <f t="shared" si="64"/>
        <v>44564</v>
      </c>
      <c r="C471" s="24">
        <v>5</v>
      </c>
      <c r="D471" s="54" t="str">
        <f t="shared" si="65"/>
        <v>ASET</v>
      </c>
      <c r="E471" s="178"/>
      <c r="F471" s="179"/>
      <c r="G471" s="177"/>
      <c r="H471" s="177"/>
      <c r="I471" s="169">
        <f t="shared" si="66"/>
        <v>0</v>
      </c>
      <c r="J471" s="149" t="str" cm="1">
        <f t="array" ref="J471">IF(ISERROR(INDEX('Non Compliance input'!$H$5:$H$156,MATCH(1,(A471='Non Compliance input'!$A$5:$A$156)*(F471&gt;='Non Compliance input'!$D$5:$D$156)*(E471&lt;'Non Compliance input'!$E$5:$E$156)*('Non Compliance input'!$H$5:$H$156="Yes"),0))
),"","Yes")</f>
        <v/>
      </c>
      <c r="K471" s="149">
        <f t="shared" si="67"/>
        <v>0</v>
      </c>
      <c r="L471" s="162">
        <f t="shared" si="68"/>
        <v>0</v>
      </c>
      <c r="M471" s="162" t="str" cm="1">
        <f t="array" ref="M471">IF(ISERROR(INDEX('Non Compliance input'!$I$5:$I$156,MATCH(1,(A471='Non Compliance input'!$A$5:$A$156)*(E471&gt;='Non Compliance input'!$D$5:$D$156)*(F471&lt;='Non Compliance input'!$E$5:$E$156)*('Non Compliance input'!$I$5:$I$156="Yes"),0))
),"","Yes")</f>
        <v/>
      </c>
      <c r="N471" s="149" t="str">
        <f>IF(VLOOKUP($A471,HourEndingOutage!$B$3:$F$746,5,0)="Outage","Outage","")</f>
        <v/>
      </c>
      <c r="O471" s="18">
        <f t="shared" si="69"/>
        <v>0</v>
      </c>
      <c r="P471" s="18" t="str">
        <f t="shared" si="70"/>
        <v/>
      </c>
      <c r="Q471" s="18">
        <f t="shared" si="71"/>
        <v>0</v>
      </c>
      <c r="R471" s="118"/>
    </row>
    <row r="472" spans="1:18" x14ac:dyDescent="0.25">
      <c r="A472" s="25">
        <f t="shared" si="63"/>
        <v>53</v>
      </c>
      <c r="B472" s="23">
        <f t="shared" si="64"/>
        <v>44564</v>
      </c>
      <c r="C472" s="24">
        <v>5</v>
      </c>
      <c r="D472" s="54" t="str">
        <f t="shared" si="65"/>
        <v>ASET</v>
      </c>
      <c r="E472" s="178"/>
      <c r="F472" s="179"/>
      <c r="G472" s="177"/>
      <c r="H472" s="177"/>
      <c r="I472" s="169">
        <f t="shared" si="66"/>
        <v>0</v>
      </c>
      <c r="J472" s="149" t="str" cm="1">
        <f t="array" ref="J472">IF(ISERROR(INDEX('Non Compliance input'!$H$5:$H$156,MATCH(1,(A472='Non Compliance input'!$A$5:$A$156)*(F472&gt;='Non Compliance input'!$D$5:$D$156)*(E472&lt;'Non Compliance input'!$E$5:$E$156)*('Non Compliance input'!$H$5:$H$156="Yes"),0))
),"","Yes")</f>
        <v/>
      </c>
      <c r="K472" s="149">
        <f t="shared" si="67"/>
        <v>0</v>
      </c>
      <c r="L472" s="162">
        <f t="shared" si="68"/>
        <v>0</v>
      </c>
      <c r="M472" s="162" t="str" cm="1">
        <f t="array" ref="M472">IF(ISERROR(INDEX('Non Compliance input'!$I$5:$I$156,MATCH(1,(A472='Non Compliance input'!$A$5:$A$156)*(E472&gt;='Non Compliance input'!$D$5:$D$156)*(F472&lt;='Non Compliance input'!$E$5:$E$156)*('Non Compliance input'!$I$5:$I$156="Yes"),0))
),"","Yes")</f>
        <v/>
      </c>
      <c r="N472" s="149" t="str">
        <f>IF(VLOOKUP($A472,HourEndingOutage!$B$3:$F$746,5,0)="Outage","Outage","")</f>
        <v/>
      </c>
      <c r="O472" s="18">
        <f t="shared" si="69"/>
        <v>0</v>
      </c>
      <c r="P472" s="18" t="str">
        <f t="shared" si="70"/>
        <v/>
      </c>
      <c r="Q472" s="18">
        <f t="shared" si="71"/>
        <v>0</v>
      </c>
      <c r="R472" s="118"/>
    </row>
    <row r="473" spans="1:18" x14ac:dyDescent="0.25">
      <c r="A473" s="25">
        <f t="shared" si="63"/>
        <v>53</v>
      </c>
      <c r="B473" s="23">
        <f t="shared" si="64"/>
        <v>44564</v>
      </c>
      <c r="C473" s="24">
        <v>5</v>
      </c>
      <c r="D473" s="54" t="str">
        <f t="shared" si="65"/>
        <v>ASET</v>
      </c>
      <c r="E473" s="178"/>
      <c r="F473" s="179"/>
      <c r="G473" s="177"/>
      <c r="H473" s="177"/>
      <c r="I473" s="169">
        <f t="shared" si="66"/>
        <v>0</v>
      </c>
      <c r="J473" s="149" t="str" cm="1">
        <f t="array" ref="J473">IF(ISERROR(INDEX('Non Compliance input'!$H$5:$H$156,MATCH(1,(A473='Non Compliance input'!$A$5:$A$156)*(F473&gt;='Non Compliance input'!$D$5:$D$156)*(E473&lt;'Non Compliance input'!$E$5:$E$156)*('Non Compliance input'!$H$5:$H$156="Yes"),0))
),"","Yes")</f>
        <v/>
      </c>
      <c r="K473" s="149">
        <f t="shared" si="67"/>
        <v>0</v>
      </c>
      <c r="L473" s="162">
        <f t="shared" si="68"/>
        <v>0</v>
      </c>
      <c r="M473" s="162" t="str" cm="1">
        <f t="array" ref="M473">IF(ISERROR(INDEX('Non Compliance input'!$I$5:$I$156,MATCH(1,(A473='Non Compliance input'!$A$5:$A$156)*(E473&gt;='Non Compliance input'!$D$5:$D$156)*(F473&lt;='Non Compliance input'!$E$5:$E$156)*('Non Compliance input'!$I$5:$I$156="Yes"),0))
),"","Yes")</f>
        <v/>
      </c>
      <c r="N473" s="149" t="str">
        <f>IF(VLOOKUP($A473,HourEndingOutage!$B$3:$F$746,5,0)="Outage","Outage","")</f>
        <v/>
      </c>
      <c r="O473" s="18">
        <f t="shared" si="69"/>
        <v>0</v>
      </c>
      <c r="P473" s="18" t="str">
        <f t="shared" si="70"/>
        <v/>
      </c>
      <c r="Q473" s="18">
        <f t="shared" si="71"/>
        <v>0</v>
      </c>
      <c r="R473" s="118"/>
    </row>
    <row r="474" spans="1:18" x14ac:dyDescent="0.25">
      <c r="A474" s="25">
        <f t="shared" si="63"/>
        <v>53</v>
      </c>
      <c r="B474" s="23">
        <f t="shared" si="64"/>
        <v>44564</v>
      </c>
      <c r="C474" s="24">
        <v>5</v>
      </c>
      <c r="D474" s="54" t="str">
        <f t="shared" si="65"/>
        <v>ASET</v>
      </c>
      <c r="E474" s="178"/>
      <c r="F474" s="179"/>
      <c r="G474" s="177"/>
      <c r="H474" s="177"/>
      <c r="I474" s="169">
        <f t="shared" si="66"/>
        <v>0</v>
      </c>
      <c r="J474" s="149" t="str" cm="1">
        <f t="array" ref="J474">IF(ISERROR(INDEX('Non Compliance input'!$H$5:$H$156,MATCH(1,(A474='Non Compliance input'!$A$5:$A$156)*(F474&gt;='Non Compliance input'!$D$5:$D$156)*(E474&lt;'Non Compliance input'!$E$5:$E$156)*('Non Compliance input'!$H$5:$H$156="Yes"),0))
),"","Yes")</f>
        <v/>
      </c>
      <c r="K474" s="149">
        <f t="shared" si="67"/>
        <v>0</v>
      </c>
      <c r="L474" s="162">
        <f t="shared" si="68"/>
        <v>0</v>
      </c>
      <c r="M474" s="162" t="str" cm="1">
        <f t="array" ref="M474">IF(ISERROR(INDEX('Non Compliance input'!$I$5:$I$156,MATCH(1,(A474='Non Compliance input'!$A$5:$A$156)*(E474&gt;='Non Compliance input'!$D$5:$D$156)*(F474&lt;='Non Compliance input'!$E$5:$E$156)*('Non Compliance input'!$I$5:$I$156="Yes"),0))
),"","Yes")</f>
        <v/>
      </c>
      <c r="N474" s="149" t="str">
        <f>IF(VLOOKUP($A474,HourEndingOutage!$B$3:$F$746,5,0)="Outage","Outage","")</f>
        <v/>
      </c>
      <c r="O474" s="18">
        <f t="shared" si="69"/>
        <v>0</v>
      </c>
      <c r="P474" s="18" t="str">
        <f t="shared" si="70"/>
        <v/>
      </c>
      <c r="Q474" s="18">
        <f t="shared" si="71"/>
        <v>0</v>
      </c>
      <c r="R474" s="118"/>
    </row>
    <row r="475" spans="1:18" x14ac:dyDescent="0.25">
      <c r="A475" s="25">
        <f t="shared" si="63"/>
        <v>53</v>
      </c>
      <c r="B475" s="23">
        <f t="shared" si="64"/>
        <v>44564</v>
      </c>
      <c r="C475" s="24">
        <v>5</v>
      </c>
      <c r="D475" s="54" t="str">
        <f t="shared" si="65"/>
        <v>ASET</v>
      </c>
      <c r="E475" s="178"/>
      <c r="F475" s="179"/>
      <c r="G475" s="177"/>
      <c r="H475" s="177"/>
      <c r="I475" s="169">
        <f t="shared" si="66"/>
        <v>0</v>
      </c>
      <c r="J475" s="149" t="str" cm="1">
        <f t="array" ref="J475">IF(ISERROR(INDEX('Non Compliance input'!$H$5:$H$156,MATCH(1,(A475='Non Compliance input'!$A$5:$A$156)*(F475&gt;='Non Compliance input'!$D$5:$D$156)*(E475&lt;'Non Compliance input'!$E$5:$E$156)*('Non Compliance input'!$H$5:$H$156="Yes"),0))
),"","Yes")</f>
        <v/>
      </c>
      <c r="K475" s="149">
        <f t="shared" si="67"/>
        <v>0</v>
      </c>
      <c r="L475" s="162">
        <f t="shared" si="68"/>
        <v>0</v>
      </c>
      <c r="M475" s="162" t="str" cm="1">
        <f t="array" ref="M475">IF(ISERROR(INDEX('Non Compliance input'!$I$5:$I$156,MATCH(1,(A475='Non Compliance input'!$A$5:$A$156)*(E475&gt;='Non Compliance input'!$D$5:$D$156)*(F475&lt;='Non Compliance input'!$E$5:$E$156)*('Non Compliance input'!$I$5:$I$156="Yes"),0))
),"","Yes")</f>
        <v/>
      </c>
      <c r="N475" s="149" t="str">
        <f>IF(VLOOKUP($A475,HourEndingOutage!$B$3:$F$746,5,0)="Outage","Outage","")</f>
        <v/>
      </c>
      <c r="O475" s="18">
        <f t="shared" si="69"/>
        <v>0</v>
      </c>
      <c r="P475" s="18" t="str">
        <f t="shared" si="70"/>
        <v/>
      </c>
      <c r="Q475" s="18">
        <f t="shared" si="71"/>
        <v>0</v>
      </c>
      <c r="R475" s="118"/>
    </row>
    <row r="476" spans="1:18" x14ac:dyDescent="0.25">
      <c r="A476" s="25">
        <f t="shared" ref="A476:A539" si="72">IF(C476=C475,A475,A475+1)</f>
        <v>53</v>
      </c>
      <c r="B476" s="23">
        <f t="shared" ref="B476:B539" si="73">IF(C476&lt;C475,B475+1,B475)</f>
        <v>44564</v>
      </c>
      <c r="C476" s="24">
        <v>5</v>
      </c>
      <c r="D476" s="54" t="str">
        <f t="shared" si="65"/>
        <v>ASET</v>
      </c>
      <c r="E476" s="178"/>
      <c r="F476" s="179"/>
      <c r="G476" s="177"/>
      <c r="H476" s="177"/>
      <c r="I476" s="169">
        <f t="shared" si="66"/>
        <v>0</v>
      </c>
      <c r="J476" s="149" t="str" cm="1">
        <f t="array" ref="J476">IF(ISERROR(INDEX('Non Compliance input'!$H$5:$H$156,MATCH(1,(A476='Non Compliance input'!$A$5:$A$156)*(F476&gt;='Non Compliance input'!$D$5:$D$156)*(E476&lt;'Non Compliance input'!$E$5:$E$156)*('Non Compliance input'!$H$5:$H$156="Yes"),0))
),"","Yes")</f>
        <v/>
      </c>
      <c r="K476" s="149">
        <f t="shared" si="67"/>
        <v>0</v>
      </c>
      <c r="L476" s="162">
        <f t="shared" si="68"/>
        <v>0</v>
      </c>
      <c r="M476" s="162" t="str" cm="1">
        <f t="array" ref="M476">IF(ISERROR(INDEX('Non Compliance input'!$I$5:$I$156,MATCH(1,(A476='Non Compliance input'!$A$5:$A$156)*(E476&gt;='Non Compliance input'!$D$5:$D$156)*(F476&lt;='Non Compliance input'!$E$5:$E$156)*('Non Compliance input'!$I$5:$I$156="Yes"),0))
),"","Yes")</f>
        <v/>
      </c>
      <c r="N476" s="149" t="str">
        <f>IF(VLOOKUP($A476,HourEndingOutage!$B$3:$F$746,5,0)="Outage","Outage","")</f>
        <v/>
      </c>
      <c r="O476" s="18">
        <f t="shared" si="69"/>
        <v>0</v>
      </c>
      <c r="P476" s="18" t="str">
        <f t="shared" si="70"/>
        <v/>
      </c>
      <c r="Q476" s="18">
        <f t="shared" si="71"/>
        <v>0</v>
      </c>
      <c r="R476" s="118"/>
    </row>
    <row r="477" spans="1:18" x14ac:dyDescent="0.25">
      <c r="A477" s="25">
        <f t="shared" si="72"/>
        <v>53</v>
      </c>
      <c r="B477" s="23">
        <f t="shared" si="73"/>
        <v>44564</v>
      </c>
      <c r="C477" s="24">
        <v>5</v>
      </c>
      <c r="D477" s="54" t="str">
        <f t="shared" si="65"/>
        <v>ASET</v>
      </c>
      <c r="E477" s="178"/>
      <c r="F477" s="179"/>
      <c r="G477" s="177"/>
      <c r="H477" s="177"/>
      <c r="I477" s="169">
        <f t="shared" si="66"/>
        <v>0</v>
      </c>
      <c r="J477" s="149" t="str" cm="1">
        <f t="array" ref="J477">IF(ISERROR(INDEX('Non Compliance input'!$H$5:$H$156,MATCH(1,(A477='Non Compliance input'!$A$5:$A$156)*(F477&gt;='Non Compliance input'!$D$5:$D$156)*(E477&lt;'Non Compliance input'!$E$5:$E$156)*('Non Compliance input'!$H$5:$H$156="Yes"),0))
),"","Yes")</f>
        <v/>
      </c>
      <c r="K477" s="149">
        <f t="shared" si="67"/>
        <v>0</v>
      </c>
      <c r="L477" s="162">
        <f t="shared" si="68"/>
        <v>0</v>
      </c>
      <c r="M477" s="162" t="str" cm="1">
        <f t="array" ref="M477">IF(ISERROR(INDEX('Non Compliance input'!$I$5:$I$156,MATCH(1,(A477='Non Compliance input'!$A$5:$A$156)*(E477&gt;='Non Compliance input'!$D$5:$D$156)*(F477&lt;='Non Compliance input'!$E$5:$E$156)*('Non Compliance input'!$I$5:$I$156="Yes"),0))
),"","Yes")</f>
        <v/>
      </c>
      <c r="N477" s="149" t="str">
        <f>IF(VLOOKUP($A477,HourEndingOutage!$B$3:$F$746,5,0)="Outage","Outage","")</f>
        <v/>
      </c>
      <c r="O477" s="18">
        <f t="shared" si="69"/>
        <v>0</v>
      </c>
      <c r="P477" s="18" t="str">
        <f t="shared" si="70"/>
        <v/>
      </c>
      <c r="Q477" s="18">
        <f t="shared" si="71"/>
        <v>0</v>
      </c>
      <c r="R477" s="118"/>
    </row>
    <row r="478" spans="1:18" x14ac:dyDescent="0.25">
      <c r="A478" s="25">
        <f t="shared" si="72"/>
        <v>53</v>
      </c>
      <c r="B478" s="23">
        <f t="shared" si="73"/>
        <v>44564</v>
      </c>
      <c r="C478" s="24">
        <v>5</v>
      </c>
      <c r="D478" s="54" t="str">
        <f t="shared" si="65"/>
        <v>ASET</v>
      </c>
      <c r="E478" s="178"/>
      <c r="F478" s="179"/>
      <c r="G478" s="177"/>
      <c r="H478" s="177"/>
      <c r="I478" s="169">
        <f t="shared" si="66"/>
        <v>0</v>
      </c>
      <c r="J478" s="149" t="str" cm="1">
        <f t="array" ref="J478">IF(ISERROR(INDEX('Non Compliance input'!$H$5:$H$156,MATCH(1,(A478='Non Compliance input'!$A$5:$A$156)*(F478&gt;='Non Compliance input'!$D$5:$D$156)*(E478&lt;'Non Compliance input'!$E$5:$E$156)*('Non Compliance input'!$H$5:$H$156="Yes"),0))
),"","Yes")</f>
        <v/>
      </c>
      <c r="K478" s="149">
        <f t="shared" si="67"/>
        <v>0</v>
      </c>
      <c r="L478" s="162">
        <f t="shared" si="68"/>
        <v>0</v>
      </c>
      <c r="M478" s="162" t="str" cm="1">
        <f t="array" ref="M478">IF(ISERROR(INDEX('Non Compliance input'!$I$5:$I$156,MATCH(1,(A478='Non Compliance input'!$A$5:$A$156)*(E478&gt;='Non Compliance input'!$D$5:$D$156)*(F478&lt;='Non Compliance input'!$E$5:$E$156)*('Non Compliance input'!$I$5:$I$156="Yes"),0))
),"","Yes")</f>
        <v/>
      </c>
      <c r="N478" s="149" t="str">
        <f>IF(VLOOKUP($A478,HourEndingOutage!$B$3:$F$746,5,0)="Outage","Outage","")</f>
        <v/>
      </c>
      <c r="O478" s="18">
        <f t="shared" si="69"/>
        <v>0</v>
      </c>
      <c r="P478" s="18" t="str">
        <f t="shared" si="70"/>
        <v/>
      </c>
      <c r="Q478" s="18">
        <f t="shared" si="71"/>
        <v>0</v>
      </c>
      <c r="R478" s="118"/>
    </row>
    <row r="479" spans="1:18" x14ac:dyDescent="0.25">
      <c r="A479" s="25">
        <f t="shared" si="72"/>
        <v>53</v>
      </c>
      <c r="B479" s="23">
        <f t="shared" si="73"/>
        <v>44564</v>
      </c>
      <c r="C479" s="24">
        <v>5</v>
      </c>
      <c r="D479" s="54" t="str">
        <f t="shared" si="65"/>
        <v>ASET</v>
      </c>
      <c r="E479" s="178"/>
      <c r="F479" s="179"/>
      <c r="G479" s="177"/>
      <c r="H479" s="177"/>
      <c r="I479" s="169">
        <f t="shared" si="66"/>
        <v>0</v>
      </c>
      <c r="J479" s="149" t="str" cm="1">
        <f t="array" ref="J479">IF(ISERROR(INDEX('Non Compliance input'!$H$5:$H$156,MATCH(1,(A479='Non Compliance input'!$A$5:$A$156)*(F479&gt;='Non Compliance input'!$D$5:$D$156)*(E479&lt;'Non Compliance input'!$E$5:$E$156)*('Non Compliance input'!$H$5:$H$156="Yes"),0))
),"","Yes")</f>
        <v/>
      </c>
      <c r="K479" s="149">
        <f t="shared" si="67"/>
        <v>0</v>
      </c>
      <c r="L479" s="162">
        <f t="shared" si="68"/>
        <v>0</v>
      </c>
      <c r="M479" s="162" t="str" cm="1">
        <f t="array" ref="M479">IF(ISERROR(INDEX('Non Compliance input'!$I$5:$I$156,MATCH(1,(A479='Non Compliance input'!$A$5:$A$156)*(E479&gt;='Non Compliance input'!$D$5:$D$156)*(F479&lt;='Non Compliance input'!$E$5:$E$156)*('Non Compliance input'!$I$5:$I$156="Yes"),0))
),"","Yes")</f>
        <v/>
      </c>
      <c r="N479" s="149" t="str">
        <f>IF(VLOOKUP($A479,HourEndingOutage!$B$3:$F$746,5,0)="Outage","Outage","")</f>
        <v/>
      </c>
      <c r="O479" s="18">
        <f t="shared" si="69"/>
        <v>0</v>
      </c>
      <c r="P479" s="18" t="str">
        <f t="shared" si="70"/>
        <v/>
      </c>
      <c r="Q479" s="18">
        <f t="shared" si="71"/>
        <v>0</v>
      </c>
      <c r="R479" s="118"/>
    </row>
    <row r="480" spans="1:18" x14ac:dyDescent="0.25">
      <c r="A480" s="25">
        <f t="shared" si="72"/>
        <v>54</v>
      </c>
      <c r="B480" s="23">
        <f t="shared" si="73"/>
        <v>44564</v>
      </c>
      <c r="C480" s="24">
        <v>6</v>
      </c>
      <c r="D480" s="54" t="str">
        <f t="shared" si="65"/>
        <v>ASET</v>
      </c>
      <c r="E480" s="178"/>
      <c r="F480" s="179"/>
      <c r="G480" s="177"/>
      <c r="H480" s="177"/>
      <c r="I480" s="169">
        <f t="shared" si="66"/>
        <v>0</v>
      </c>
      <c r="J480" s="149" t="str" cm="1">
        <f t="array" ref="J480">IF(ISERROR(INDEX('Non Compliance input'!$H$5:$H$156,MATCH(1,(A480='Non Compliance input'!$A$5:$A$156)*(F480&gt;='Non Compliance input'!$D$5:$D$156)*(E480&lt;'Non Compliance input'!$E$5:$E$156)*('Non Compliance input'!$H$5:$H$156="Yes"),0))
),"","Yes")</f>
        <v/>
      </c>
      <c r="K480" s="149">
        <f t="shared" si="67"/>
        <v>0</v>
      </c>
      <c r="L480" s="162">
        <f t="shared" si="68"/>
        <v>0</v>
      </c>
      <c r="M480" s="162" t="str" cm="1">
        <f t="array" ref="M480">IF(ISERROR(INDEX('Non Compliance input'!$I$5:$I$156,MATCH(1,(A480='Non Compliance input'!$A$5:$A$156)*(E480&gt;='Non Compliance input'!$D$5:$D$156)*(F480&lt;='Non Compliance input'!$E$5:$E$156)*('Non Compliance input'!$I$5:$I$156="Yes"),0))
),"","Yes")</f>
        <v/>
      </c>
      <c r="N480" s="149" t="str">
        <f>IF(VLOOKUP($A480,HourEndingOutage!$B$3:$F$746,5,0)="Outage","Outage","")</f>
        <v/>
      </c>
      <c r="O480" s="18">
        <f t="shared" si="69"/>
        <v>0</v>
      </c>
      <c r="P480" s="18" t="str">
        <f t="shared" si="70"/>
        <v/>
      </c>
      <c r="Q480" s="18">
        <f t="shared" si="71"/>
        <v>0</v>
      </c>
      <c r="R480" s="118"/>
    </row>
    <row r="481" spans="1:18" x14ac:dyDescent="0.25">
      <c r="A481" s="25">
        <f t="shared" si="72"/>
        <v>54</v>
      </c>
      <c r="B481" s="23">
        <f t="shared" si="73"/>
        <v>44564</v>
      </c>
      <c r="C481" s="24">
        <v>6</v>
      </c>
      <c r="D481" s="54" t="str">
        <f t="shared" si="65"/>
        <v>ASET</v>
      </c>
      <c r="E481" s="178"/>
      <c r="F481" s="179"/>
      <c r="G481" s="177"/>
      <c r="H481" s="177"/>
      <c r="I481" s="169">
        <f t="shared" si="66"/>
        <v>0</v>
      </c>
      <c r="J481" s="149" t="str" cm="1">
        <f t="array" ref="J481">IF(ISERROR(INDEX('Non Compliance input'!$H$5:$H$156,MATCH(1,(A481='Non Compliance input'!$A$5:$A$156)*(F481&gt;='Non Compliance input'!$D$5:$D$156)*(E481&lt;'Non Compliance input'!$E$5:$E$156)*('Non Compliance input'!$H$5:$H$156="Yes"),0))
),"","Yes")</f>
        <v/>
      </c>
      <c r="K481" s="149">
        <f t="shared" si="67"/>
        <v>0</v>
      </c>
      <c r="L481" s="162">
        <f t="shared" si="68"/>
        <v>0</v>
      </c>
      <c r="M481" s="162" t="str" cm="1">
        <f t="array" ref="M481">IF(ISERROR(INDEX('Non Compliance input'!$I$5:$I$156,MATCH(1,(A481='Non Compliance input'!$A$5:$A$156)*(E481&gt;='Non Compliance input'!$D$5:$D$156)*(F481&lt;='Non Compliance input'!$E$5:$E$156)*('Non Compliance input'!$I$5:$I$156="Yes"),0))
),"","Yes")</f>
        <v/>
      </c>
      <c r="N481" s="149" t="str">
        <f>IF(VLOOKUP($A481,HourEndingOutage!$B$3:$F$746,5,0)="Outage","Outage","")</f>
        <v/>
      </c>
      <c r="O481" s="18">
        <f t="shared" si="69"/>
        <v>0</v>
      </c>
      <c r="P481" s="18" t="str">
        <f t="shared" si="70"/>
        <v/>
      </c>
      <c r="Q481" s="18">
        <f t="shared" si="71"/>
        <v>0</v>
      </c>
      <c r="R481" s="118"/>
    </row>
    <row r="482" spans="1:18" x14ac:dyDescent="0.25">
      <c r="A482" s="25">
        <f t="shared" si="72"/>
        <v>54</v>
      </c>
      <c r="B482" s="23">
        <f t="shared" si="73"/>
        <v>44564</v>
      </c>
      <c r="C482" s="24">
        <v>6</v>
      </c>
      <c r="D482" s="54" t="str">
        <f t="shared" si="65"/>
        <v>ASET</v>
      </c>
      <c r="E482" s="178"/>
      <c r="F482" s="179"/>
      <c r="G482" s="177"/>
      <c r="H482" s="177"/>
      <c r="I482" s="169">
        <f t="shared" si="66"/>
        <v>0</v>
      </c>
      <c r="J482" s="149" t="str" cm="1">
        <f t="array" ref="J482">IF(ISERROR(INDEX('Non Compliance input'!$H$5:$H$156,MATCH(1,(A482='Non Compliance input'!$A$5:$A$156)*(F482&gt;='Non Compliance input'!$D$5:$D$156)*(E482&lt;'Non Compliance input'!$E$5:$E$156)*('Non Compliance input'!$H$5:$H$156="Yes"),0))
),"","Yes")</f>
        <v/>
      </c>
      <c r="K482" s="149">
        <f t="shared" si="67"/>
        <v>0</v>
      </c>
      <c r="L482" s="162">
        <f t="shared" si="68"/>
        <v>0</v>
      </c>
      <c r="M482" s="162" t="str" cm="1">
        <f t="array" ref="M482">IF(ISERROR(INDEX('Non Compliance input'!$I$5:$I$156,MATCH(1,(A482='Non Compliance input'!$A$5:$A$156)*(E482&gt;='Non Compliance input'!$D$5:$D$156)*(F482&lt;='Non Compliance input'!$E$5:$E$156)*('Non Compliance input'!$I$5:$I$156="Yes"),0))
),"","Yes")</f>
        <v/>
      </c>
      <c r="N482" s="149" t="str">
        <f>IF(VLOOKUP($A482,HourEndingOutage!$B$3:$F$746,5,0)="Outage","Outage","")</f>
        <v/>
      </c>
      <c r="O482" s="18">
        <f t="shared" si="69"/>
        <v>0</v>
      </c>
      <c r="P482" s="18" t="str">
        <f t="shared" si="70"/>
        <v/>
      </c>
      <c r="Q482" s="18">
        <f t="shared" si="71"/>
        <v>0</v>
      </c>
      <c r="R482" s="118"/>
    </row>
    <row r="483" spans="1:18" x14ac:dyDescent="0.25">
      <c r="A483" s="25">
        <f t="shared" si="72"/>
        <v>54</v>
      </c>
      <c r="B483" s="23">
        <f t="shared" si="73"/>
        <v>44564</v>
      </c>
      <c r="C483" s="24">
        <v>6</v>
      </c>
      <c r="D483" s="54" t="str">
        <f t="shared" si="65"/>
        <v>ASET</v>
      </c>
      <c r="E483" s="178"/>
      <c r="F483" s="179"/>
      <c r="G483" s="177"/>
      <c r="H483" s="177"/>
      <c r="I483" s="169">
        <f t="shared" si="66"/>
        <v>0</v>
      </c>
      <c r="J483" s="149" t="str" cm="1">
        <f t="array" ref="J483">IF(ISERROR(INDEX('Non Compliance input'!$H$5:$H$156,MATCH(1,(A483='Non Compliance input'!$A$5:$A$156)*(F483&gt;='Non Compliance input'!$D$5:$D$156)*(E483&lt;'Non Compliance input'!$E$5:$E$156)*('Non Compliance input'!$H$5:$H$156="Yes"),0))
),"","Yes")</f>
        <v/>
      </c>
      <c r="K483" s="149">
        <f t="shared" si="67"/>
        <v>0</v>
      </c>
      <c r="L483" s="162">
        <f t="shared" si="68"/>
        <v>0</v>
      </c>
      <c r="M483" s="162" t="str" cm="1">
        <f t="array" ref="M483">IF(ISERROR(INDEX('Non Compliance input'!$I$5:$I$156,MATCH(1,(A483='Non Compliance input'!$A$5:$A$156)*(E483&gt;='Non Compliance input'!$D$5:$D$156)*(F483&lt;='Non Compliance input'!$E$5:$E$156)*('Non Compliance input'!$I$5:$I$156="Yes"),0))
),"","Yes")</f>
        <v/>
      </c>
      <c r="N483" s="149" t="str">
        <f>IF(VLOOKUP($A483,HourEndingOutage!$B$3:$F$746,5,0)="Outage","Outage","")</f>
        <v/>
      </c>
      <c r="O483" s="18">
        <f t="shared" si="69"/>
        <v>0</v>
      </c>
      <c r="P483" s="18" t="str">
        <f t="shared" si="70"/>
        <v/>
      </c>
      <c r="Q483" s="18">
        <f t="shared" si="71"/>
        <v>0</v>
      </c>
      <c r="R483" s="118"/>
    </row>
    <row r="484" spans="1:18" x14ac:dyDescent="0.25">
      <c r="A484" s="25">
        <f t="shared" si="72"/>
        <v>54</v>
      </c>
      <c r="B484" s="23">
        <f t="shared" si="73"/>
        <v>44564</v>
      </c>
      <c r="C484" s="24">
        <v>6</v>
      </c>
      <c r="D484" s="54" t="str">
        <f t="shared" si="65"/>
        <v>ASET</v>
      </c>
      <c r="E484" s="178"/>
      <c r="F484" s="179"/>
      <c r="G484" s="177"/>
      <c r="H484" s="177"/>
      <c r="I484" s="169">
        <f t="shared" si="66"/>
        <v>0</v>
      </c>
      <c r="J484" s="149" t="str" cm="1">
        <f t="array" ref="J484">IF(ISERROR(INDEX('Non Compliance input'!$H$5:$H$156,MATCH(1,(A484='Non Compliance input'!$A$5:$A$156)*(F484&gt;='Non Compliance input'!$D$5:$D$156)*(E484&lt;'Non Compliance input'!$E$5:$E$156)*('Non Compliance input'!$H$5:$H$156="Yes"),0))
),"","Yes")</f>
        <v/>
      </c>
      <c r="K484" s="149">
        <f t="shared" si="67"/>
        <v>0</v>
      </c>
      <c r="L484" s="162">
        <f t="shared" si="68"/>
        <v>0</v>
      </c>
      <c r="M484" s="162" t="str" cm="1">
        <f t="array" ref="M484">IF(ISERROR(INDEX('Non Compliance input'!$I$5:$I$156,MATCH(1,(A484='Non Compliance input'!$A$5:$A$156)*(E484&gt;='Non Compliance input'!$D$5:$D$156)*(F484&lt;='Non Compliance input'!$E$5:$E$156)*('Non Compliance input'!$I$5:$I$156="Yes"),0))
),"","Yes")</f>
        <v/>
      </c>
      <c r="N484" s="149" t="str">
        <f>IF(VLOOKUP($A484,HourEndingOutage!$B$3:$F$746,5,0)="Outage","Outage","")</f>
        <v/>
      </c>
      <c r="O484" s="18">
        <f t="shared" si="69"/>
        <v>0</v>
      </c>
      <c r="P484" s="18" t="str">
        <f t="shared" si="70"/>
        <v/>
      </c>
      <c r="Q484" s="18">
        <f t="shared" si="71"/>
        <v>0</v>
      </c>
      <c r="R484" s="118"/>
    </row>
    <row r="485" spans="1:18" x14ac:dyDescent="0.25">
      <c r="A485" s="25">
        <f t="shared" si="72"/>
        <v>54</v>
      </c>
      <c r="B485" s="23">
        <f t="shared" si="73"/>
        <v>44564</v>
      </c>
      <c r="C485" s="24">
        <v>6</v>
      </c>
      <c r="D485" s="54" t="str">
        <f t="shared" si="65"/>
        <v>ASET</v>
      </c>
      <c r="E485" s="178"/>
      <c r="F485" s="179"/>
      <c r="G485" s="177"/>
      <c r="H485" s="177"/>
      <c r="I485" s="169">
        <f t="shared" si="66"/>
        <v>0</v>
      </c>
      <c r="J485" s="149" t="str" cm="1">
        <f t="array" ref="J485">IF(ISERROR(INDEX('Non Compliance input'!$H$5:$H$156,MATCH(1,(A485='Non Compliance input'!$A$5:$A$156)*(F485&gt;='Non Compliance input'!$D$5:$D$156)*(E485&lt;'Non Compliance input'!$E$5:$E$156)*('Non Compliance input'!$H$5:$H$156="Yes"),0))
),"","Yes")</f>
        <v/>
      </c>
      <c r="K485" s="149">
        <f t="shared" si="67"/>
        <v>0</v>
      </c>
      <c r="L485" s="162">
        <f t="shared" si="68"/>
        <v>0</v>
      </c>
      <c r="M485" s="162" t="str" cm="1">
        <f t="array" ref="M485">IF(ISERROR(INDEX('Non Compliance input'!$I$5:$I$156,MATCH(1,(A485='Non Compliance input'!$A$5:$A$156)*(E485&gt;='Non Compliance input'!$D$5:$D$156)*(F485&lt;='Non Compliance input'!$E$5:$E$156)*('Non Compliance input'!$I$5:$I$156="Yes"),0))
),"","Yes")</f>
        <v/>
      </c>
      <c r="N485" s="149" t="str">
        <f>IF(VLOOKUP($A485,HourEndingOutage!$B$3:$F$746,5,0)="Outage","Outage","")</f>
        <v/>
      </c>
      <c r="O485" s="18">
        <f t="shared" si="69"/>
        <v>0</v>
      </c>
      <c r="P485" s="18" t="str">
        <f t="shared" si="70"/>
        <v/>
      </c>
      <c r="Q485" s="18">
        <f t="shared" si="71"/>
        <v>0</v>
      </c>
      <c r="R485" s="118"/>
    </row>
    <row r="486" spans="1:18" x14ac:dyDescent="0.25">
      <c r="A486" s="25">
        <f t="shared" si="72"/>
        <v>54</v>
      </c>
      <c r="B486" s="23">
        <f t="shared" si="73"/>
        <v>44564</v>
      </c>
      <c r="C486" s="24">
        <v>6</v>
      </c>
      <c r="D486" s="54" t="str">
        <f t="shared" si="65"/>
        <v>ASET</v>
      </c>
      <c r="E486" s="178"/>
      <c r="F486" s="179"/>
      <c r="G486" s="177"/>
      <c r="H486" s="177"/>
      <c r="I486" s="169">
        <f t="shared" si="66"/>
        <v>0</v>
      </c>
      <c r="J486" s="149" t="str" cm="1">
        <f t="array" ref="J486">IF(ISERROR(INDEX('Non Compliance input'!$H$5:$H$156,MATCH(1,(A486='Non Compliance input'!$A$5:$A$156)*(F486&gt;='Non Compliance input'!$D$5:$D$156)*(E486&lt;'Non Compliance input'!$E$5:$E$156)*('Non Compliance input'!$H$5:$H$156="Yes"),0))
),"","Yes")</f>
        <v/>
      </c>
      <c r="K486" s="149">
        <f t="shared" si="67"/>
        <v>0</v>
      </c>
      <c r="L486" s="162">
        <f t="shared" si="68"/>
        <v>0</v>
      </c>
      <c r="M486" s="162" t="str" cm="1">
        <f t="array" ref="M486">IF(ISERROR(INDEX('Non Compliance input'!$I$5:$I$156,MATCH(1,(A486='Non Compliance input'!$A$5:$A$156)*(E486&gt;='Non Compliance input'!$D$5:$D$156)*(F486&lt;='Non Compliance input'!$E$5:$E$156)*('Non Compliance input'!$I$5:$I$156="Yes"),0))
),"","Yes")</f>
        <v/>
      </c>
      <c r="N486" s="149" t="str">
        <f>IF(VLOOKUP($A486,HourEndingOutage!$B$3:$F$746,5,0)="Outage","Outage","")</f>
        <v/>
      </c>
      <c r="O486" s="18">
        <f t="shared" si="69"/>
        <v>0</v>
      </c>
      <c r="P486" s="18" t="str">
        <f t="shared" si="70"/>
        <v/>
      </c>
      <c r="Q486" s="18">
        <f t="shared" si="71"/>
        <v>0</v>
      </c>
      <c r="R486" s="118"/>
    </row>
    <row r="487" spans="1:18" x14ac:dyDescent="0.25">
      <c r="A487" s="25">
        <f t="shared" si="72"/>
        <v>54</v>
      </c>
      <c r="B487" s="23">
        <f t="shared" si="73"/>
        <v>44564</v>
      </c>
      <c r="C487" s="24">
        <v>6</v>
      </c>
      <c r="D487" s="54" t="str">
        <f t="shared" si="65"/>
        <v>ASET</v>
      </c>
      <c r="E487" s="178"/>
      <c r="F487" s="179"/>
      <c r="G487" s="177"/>
      <c r="H487" s="177"/>
      <c r="I487" s="169">
        <f t="shared" si="66"/>
        <v>0</v>
      </c>
      <c r="J487" s="149" t="str" cm="1">
        <f t="array" ref="J487">IF(ISERROR(INDEX('Non Compliance input'!$H$5:$H$156,MATCH(1,(A487='Non Compliance input'!$A$5:$A$156)*(F487&gt;='Non Compliance input'!$D$5:$D$156)*(E487&lt;'Non Compliance input'!$E$5:$E$156)*('Non Compliance input'!$H$5:$H$156="Yes"),0))
),"","Yes")</f>
        <v/>
      </c>
      <c r="K487" s="149">
        <f t="shared" si="67"/>
        <v>0</v>
      </c>
      <c r="L487" s="162">
        <f t="shared" si="68"/>
        <v>0</v>
      </c>
      <c r="M487" s="162" t="str" cm="1">
        <f t="array" ref="M487">IF(ISERROR(INDEX('Non Compliance input'!$I$5:$I$156,MATCH(1,(A487='Non Compliance input'!$A$5:$A$156)*(E487&gt;='Non Compliance input'!$D$5:$D$156)*(F487&lt;='Non Compliance input'!$E$5:$E$156)*('Non Compliance input'!$I$5:$I$156="Yes"),0))
),"","Yes")</f>
        <v/>
      </c>
      <c r="N487" s="149" t="str">
        <f>IF(VLOOKUP($A487,HourEndingOutage!$B$3:$F$746,5,0)="Outage","Outage","")</f>
        <v/>
      </c>
      <c r="O487" s="18">
        <f t="shared" si="69"/>
        <v>0</v>
      </c>
      <c r="P487" s="18" t="str">
        <f t="shared" si="70"/>
        <v/>
      </c>
      <c r="Q487" s="18">
        <f t="shared" si="71"/>
        <v>0</v>
      </c>
      <c r="R487" s="118"/>
    </row>
    <row r="488" spans="1:18" x14ac:dyDescent="0.25">
      <c r="A488" s="25">
        <f t="shared" si="72"/>
        <v>54</v>
      </c>
      <c r="B488" s="23">
        <f t="shared" si="73"/>
        <v>44564</v>
      </c>
      <c r="C488" s="24">
        <v>6</v>
      </c>
      <c r="D488" s="54" t="str">
        <f t="shared" si="65"/>
        <v>ASET</v>
      </c>
      <c r="E488" s="178"/>
      <c r="F488" s="179"/>
      <c r="G488" s="177"/>
      <c r="H488" s="177"/>
      <c r="I488" s="169">
        <f t="shared" si="66"/>
        <v>0</v>
      </c>
      <c r="J488" s="149" t="str" cm="1">
        <f t="array" ref="J488">IF(ISERROR(INDEX('Non Compliance input'!$H$5:$H$156,MATCH(1,(A488='Non Compliance input'!$A$5:$A$156)*(F488&gt;='Non Compliance input'!$D$5:$D$156)*(E488&lt;'Non Compliance input'!$E$5:$E$156)*('Non Compliance input'!$H$5:$H$156="Yes"),0))
),"","Yes")</f>
        <v/>
      </c>
      <c r="K488" s="149">
        <f t="shared" si="67"/>
        <v>0</v>
      </c>
      <c r="L488" s="162">
        <f t="shared" si="68"/>
        <v>0</v>
      </c>
      <c r="M488" s="162" t="str" cm="1">
        <f t="array" ref="M488">IF(ISERROR(INDEX('Non Compliance input'!$I$5:$I$156,MATCH(1,(A488='Non Compliance input'!$A$5:$A$156)*(E488&gt;='Non Compliance input'!$D$5:$D$156)*(F488&lt;='Non Compliance input'!$E$5:$E$156)*('Non Compliance input'!$I$5:$I$156="Yes"),0))
),"","Yes")</f>
        <v/>
      </c>
      <c r="N488" s="149" t="str">
        <f>IF(VLOOKUP($A488,HourEndingOutage!$B$3:$F$746,5,0)="Outage","Outage","")</f>
        <v/>
      </c>
      <c r="O488" s="18">
        <f t="shared" si="69"/>
        <v>0</v>
      </c>
      <c r="P488" s="18" t="str">
        <f t="shared" si="70"/>
        <v/>
      </c>
      <c r="Q488" s="18">
        <f t="shared" si="71"/>
        <v>0</v>
      </c>
      <c r="R488" s="118"/>
    </row>
    <row r="489" spans="1:18" x14ac:dyDescent="0.25">
      <c r="A489" s="25">
        <f t="shared" si="72"/>
        <v>55</v>
      </c>
      <c r="B489" s="23">
        <f t="shared" si="73"/>
        <v>44564</v>
      </c>
      <c r="C489" s="24">
        <v>7</v>
      </c>
      <c r="D489" s="54" t="str">
        <f t="shared" si="65"/>
        <v>ASET</v>
      </c>
      <c r="E489" s="178"/>
      <c r="F489" s="179"/>
      <c r="G489" s="177"/>
      <c r="H489" s="177"/>
      <c r="I489" s="169">
        <f t="shared" si="66"/>
        <v>0</v>
      </c>
      <c r="J489" s="149" t="str" cm="1">
        <f t="array" ref="J489">IF(ISERROR(INDEX('Non Compliance input'!$H$5:$H$156,MATCH(1,(A489='Non Compliance input'!$A$5:$A$156)*(F489&gt;='Non Compliance input'!$D$5:$D$156)*(E489&lt;'Non Compliance input'!$E$5:$E$156)*('Non Compliance input'!$H$5:$H$156="Yes"),0))
),"","Yes")</f>
        <v/>
      </c>
      <c r="K489" s="149">
        <f t="shared" si="67"/>
        <v>0</v>
      </c>
      <c r="L489" s="162">
        <f t="shared" si="68"/>
        <v>0</v>
      </c>
      <c r="M489" s="162" t="str" cm="1">
        <f t="array" ref="M489">IF(ISERROR(INDEX('Non Compliance input'!$I$5:$I$156,MATCH(1,(A489='Non Compliance input'!$A$5:$A$156)*(E489&gt;='Non Compliance input'!$D$5:$D$156)*(F489&lt;='Non Compliance input'!$E$5:$E$156)*('Non Compliance input'!$I$5:$I$156="Yes"),0))
),"","Yes")</f>
        <v/>
      </c>
      <c r="N489" s="149" t="str">
        <f>IF(VLOOKUP($A489,HourEndingOutage!$B$3:$F$746,5,0)="Outage","Outage","")</f>
        <v/>
      </c>
      <c r="O489" s="18">
        <f t="shared" si="69"/>
        <v>0</v>
      </c>
      <c r="P489" s="18" t="str">
        <f t="shared" si="70"/>
        <v/>
      </c>
      <c r="Q489" s="18">
        <f t="shared" si="71"/>
        <v>0</v>
      </c>
      <c r="R489" s="118"/>
    </row>
    <row r="490" spans="1:18" x14ac:dyDescent="0.25">
      <c r="A490" s="25">
        <f t="shared" si="72"/>
        <v>55</v>
      </c>
      <c r="B490" s="23">
        <f t="shared" si="73"/>
        <v>44564</v>
      </c>
      <c r="C490" s="24">
        <v>7</v>
      </c>
      <c r="D490" s="54" t="str">
        <f t="shared" si="65"/>
        <v>ASET</v>
      </c>
      <c r="E490" s="178"/>
      <c r="F490" s="179"/>
      <c r="G490" s="177"/>
      <c r="H490" s="177"/>
      <c r="I490" s="169">
        <f t="shared" si="66"/>
        <v>0</v>
      </c>
      <c r="J490" s="149" t="str" cm="1">
        <f t="array" ref="J490">IF(ISERROR(INDEX('Non Compliance input'!$H$5:$H$156,MATCH(1,(A490='Non Compliance input'!$A$5:$A$156)*(F490&gt;='Non Compliance input'!$D$5:$D$156)*(E490&lt;'Non Compliance input'!$E$5:$E$156)*('Non Compliance input'!$H$5:$H$156="Yes"),0))
),"","Yes")</f>
        <v/>
      </c>
      <c r="K490" s="149">
        <f t="shared" si="67"/>
        <v>0</v>
      </c>
      <c r="L490" s="162">
        <f t="shared" si="68"/>
        <v>0</v>
      </c>
      <c r="M490" s="162" t="str" cm="1">
        <f t="array" ref="M490">IF(ISERROR(INDEX('Non Compliance input'!$I$5:$I$156,MATCH(1,(A490='Non Compliance input'!$A$5:$A$156)*(E490&gt;='Non Compliance input'!$D$5:$D$156)*(F490&lt;='Non Compliance input'!$E$5:$E$156)*('Non Compliance input'!$I$5:$I$156="Yes"),0))
),"","Yes")</f>
        <v/>
      </c>
      <c r="N490" s="149" t="str">
        <f>IF(VLOOKUP($A490,HourEndingOutage!$B$3:$F$746,5,0)="Outage","Outage","")</f>
        <v/>
      </c>
      <c r="O490" s="18">
        <f t="shared" si="69"/>
        <v>0</v>
      </c>
      <c r="P490" s="18" t="str">
        <f t="shared" si="70"/>
        <v/>
      </c>
      <c r="Q490" s="18">
        <f t="shared" si="71"/>
        <v>0</v>
      </c>
      <c r="R490" s="118"/>
    </row>
    <row r="491" spans="1:18" x14ac:dyDescent="0.25">
      <c r="A491" s="25">
        <f t="shared" si="72"/>
        <v>55</v>
      </c>
      <c r="B491" s="23">
        <f t="shared" si="73"/>
        <v>44564</v>
      </c>
      <c r="C491" s="24">
        <v>7</v>
      </c>
      <c r="D491" s="54" t="str">
        <f t="shared" si="65"/>
        <v>ASET</v>
      </c>
      <c r="E491" s="178"/>
      <c r="F491" s="179"/>
      <c r="G491" s="177"/>
      <c r="H491" s="177"/>
      <c r="I491" s="169">
        <f t="shared" si="66"/>
        <v>0</v>
      </c>
      <c r="J491" s="149" t="str" cm="1">
        <f t="array" ref="J491">IF(ISERROR(INDEX('Non Compliance input'!$H$5:$H$156,MATCH(1,(A491='Non Compliance input'!$A$5:$A$156)*(F491&gt;='Non Compliance input'!$D$5:$D$156)*(E491&lt;'Non Compliance input'!$E$5:$E$156)*('Non Compliance input'!$H$5:$H$156="Yes"),0))
),"","Yes")</f>
        <v/>
      </c>
      <c r="K491" s="149">
        <f t="shared" si="67"/>
        <v>0</v>
      </c>
      <c r="L491" s="162">
        <f t="shared" si="68"/>
        <v>0</v>
      </c>
      <c r="M491" s="162" t="str" cm="1">
        <f t="array" ref="M491">IF(ISERROR(INDEX('Non Compliance input'!$I$5:$I$156,MATCH(1,(A491='Non Compliance input'!$A$5:$A$156)*(E491&gt;='Non Compliance input'!$D$5:$D$156)*(F491&lt;='Non Compliance input'!$E$5:$E$156)*('Non Compliance input'!$I$5:$I$156="Yes"),0))
),"","Yes")</f>
        <v/>
      </c>
      <c r="N491" s="149" t="str">
        <f>IF(VLOOKUP($A491,HourEndingOutage!$B$3:$F$746,5,0)="Outage","Outage","")</f>
        <v/>
      </c>
      <c r="O491" s="18">
        <f t="shared" si="69"/>
        <v>0</v>
      </c>
      <c r="P491" s="18" t="str">
        <f t="shared" si="70"/>
        <v/>
      </c>
      <c r="Q491" s="18">
        <f t="shared" si="71"/>
        <v>0</v>
      </c>
      <c r="R491" s="118"/>
    </row>
    <row r="492" spans="1:18" x14ac:dyDescent="0.25">
      <c r="A492" s="25">
        <f t="shared" si="72"/>
        <v>55</v>
      </c>
      <c r="B492" s="23">
        <f t="shared" si="73"/>
        <v>44564</v>
      </c>
      <c r="C492" s="24">
        <v>7</v>
      </c>
      <c r="D492" s="54" t="str">
        <f t="shared" si="65"/>
        <v>ASET</v>
      </c>
      <c r="E492" s="178"/>
      <c r="F492" s="179"/>
      <c r="G492" s="177"/>
      <c r="H492" s="177"/>
      <c r="I492" s="169">
        <f t="shared" si="66"/>
        <v>0</v>
      </c>
      <c r="J492" s="149" t="str" cm="1">
        <f t="array" ref="J492">IF(ISERROR(INDEX('Non Compliance input'!$H$5:$H$156,MATCH(1,(A492='Non Compliance input'!$A$5:$A$156)*(F492&gt;='Non Compliance input'!$D$5:$D$156)*(E492&lt;'Non Compliance input'!$E$5:$E$156)*('Non Compliance input'!$H$5:$H$156="Yes"),0))
),"","Yes")</f>
        <v/>
      </c>
      <c r="K492" s="149">
        <f t="shared" si="67"/>
        <v>0</v>
      </c>
      <c r="L492" s="162">
        <f t="shared" si="68"/>
        <v>0</v>
      </c>
      <c r="M492" s="162" t="str" cm="1">
        <f t="array" ref="M492">IF(ISERROR(INDEX('Non Compliance input'!$I$5:$I$156,MATCH(1,(A492='Non Compliance input'!$A$5:$A$156)*(E492&gt;='Non Compliance input'!$D$5:$D$156)*(F492&lt;='Non Compliance input'!$E$5:$E$156)*('Non Compliance input'!$I$5:$I$156="Yes"),0))
),"","Yes")</f>
        <v/>
      </c>
      <c r="N492" s="149" t="str">
        <f>IF(VLOOKUP($A492,HourEndingOutage!$B$3:$F$746,5,0)="Outage","Outage","")</f>
        <v/>
      </c>
      <c r="O492" s="18">
        <f t="shared" si="69"/>
        <v>0</v>
      </c>
      <c r="P492" s="18" t="str">
        <f t="shared" si="70"/>
        <v/>
      </c>
      <c r="Q492" s="18">
        <f t="shared" si="71"/>
        <v>0</v>
      </c>
      <c r="R492" s="118"/>
    </row>
    <row r="493" spans="1:18" x14ac:dyDescent="0.25">
      <c r="A493" s="25">
        <f t="shared" si="72"/>
        <v>55</v>
      </c>
      <c r="B493" s="23">
        <f t="shared" si="73"/>
        <v>44564</v>
      </c>
      <c r="C493" s="24">
        <v>7</v>
      </c>
      <c r="D493" s="54" t="str">
        <f t="shared" si="65"/>
        <v>ASET</v>
      </c>
      <c r="E493" s="178"/>
      <c r="F493" s="179"/>
      <c r="G493" s="177"/>
      <c r="H493" s="177"/>
      <c r="I493" s="169">
        <f t="shared" si="66"/>
        <v>0</v>
      </c>
      <c r="J493" s="149" t="str" cm="1">
        <f t="array" ref="J493">IF(ISERROR(INDEX('Non Compliance input'!$H$5:$H$156,MATCH(1,(A493='Non Compliance input'!$A$5:$A$156)*(F493&gt;='Non Compliance input'!$D$5:$D$156)*(E493&lt;'Non Compliance input'!$E$5:$E$156)*('Non Compliance input'!$H$5:$H$156="Yes"),0))
),"","Yes")</f>
        <v/>
      </c>
      <c r="K493" s="149">
        <f t="shared" si="67"/>
        <v>0</v>
      </c>
      <c r="L493" s="162">
        <f t="shared" si="68"/>
        <v>0</v>
      </c>
      <c r="M493" s="162" t="str" cm="1">
        <f t="array" ref="M493">IF(ISERROR(INDEX('Non Compliance input'!$I$5:$I$156,MATCH(1,(A493='Non Compliance input'!$A$5:$A$156)*(E493&gt;='Non Compliance input'!$D$5:$D$156)*(F493&lt;='Non Compliance input'!$E$5:$E$156)*('Non Compliance input'!$I$5:$I$156="Yes"),0))
),"","Yes")</f>
        <v/>
      </c>
      <c r="N493" s="149" t="str">
        <f>IF(VLOOKUP($A493,HourEndingOutage!$B$3:$F$746,5,0)="Outage","Outage","")</f>
        <v/>
      </c>
      <c r="O493" s="18">
        <f t="shared" si="69"/>
        <v>0</v>
      </c>
      <c r="P493" s="18" t="str">
        <f t="shared" si="70"/>
        <v/>
      </c>
      <c r="Q493" s="18">
        <f t="shared" si="71"/>
        <v>0</v>
      </c>
      <c r="R493" s="118"/>
    </row>
    <row r="494" spans="1:18" x14ac:dyDescent="0.25">
      <c r="A494" s="25">
        <f t="shared" si="72"/>
        <v>55</v>
      </c>
      <c r="B494" s="23">
        <f t="shared" si="73"/>
        <v>44564</v>
      </c>
      <c r="C494" s="24">
        <v>7</v>
      </c>
      <c r="D494" s="54" t="str">
        <f t="shared" si="65"/>
        <v>ASET</v>
      </c>
      <c r="E494" s="178"/>
      <c r="F494" s="179"/>
      <c r="G494" s="177"/>
      <c r="H494" s="177"/>
      <c r="I494" s="169">
        <f t="shared" si="66"/>
        <v>0</v>
      </c>
      <c r="J494" s="149" t="str" cm="1">
        <f t="array" ref="J494">IF(ISERROR(INDEX('Non Compliance input'!$H$5:$H$156,MATCH(1,(A494='Non Compliance input'!$A$5:$A$156)*(F494&gt;='Non Compliance input'!$D$5:$D$156)*(E494&lt;'Non Compliance input'!$E$5:$E$156)*('Non Compliance input'!$H$5:$H$156="Yes"),0))
),"","Yes")</f>
        <v/>
      </c>
      <c r="K494" s="149">
        <f t="shared" si="67"/>
        <v>0</v>
      </c>
      <c r="L494" s="162">
        <f t="shared" si="68"/>
        <v>0</v>
      </c>
      <c r="M494" s="162" t="str" cm="1">
        <f t="array" ref="M494">IF(ISERROR(INDEX('Non Compliance input'!$I$5:$I$156,MATCH(1,(A494='Non Compliance input'!$A$5:$A$156)*(E494&gt;='Non Compliance input'!$D$5:$D$156)*(F494&lt;='Non Compliance input'!$E$5:$E$156)*('Non Compliance input'!$I$5:$I$156="Yes"),0))
),"","Yes")</f>
        <v/>
      </c>
      <c r="N494" s="149" t="str">
        <f>IF(VLOOKUP($A494,HourEndingOutage!$B$3:$F$746,5,0)="Outage","Outage","")</f>
        <v/>
      </c>
      <c r="O494" s="18">
        <f t="shared" si="69"/>
        <v>0</v>
      </c>
      <c r="P494" s="18" t="str">
        <f t="shared" si="70"/>
        <v/>
      </c>
      <c r="Q494" s="18">
        <f t="shared" si="71"/>
        <v>0</v>
      </c>
      <c r="R494" s="118"/>
    </row>
    <row r="495" spans="1:18" x14ac:dyDescent="0.25">
      <c r="A495" s="25">
        <f t="shared" si="72"/>
        <v>55</v>
      </c>
      <c r="B495" s="23">
        <f t="shared" si="73"/>
        <v>44564</v>
      </c>
      <c r="C495" s="24">
        <v>7</v>
      </c>
      <c r="D495" s="54" t="str">
        <f t="shared" si="65"/>
        <v>ASET</v>
      </c>
      <c r="E495" s="178"/>
      <c r="F495" s="179"/>
      <c r="G495" s="177"/>
      <c r="H495" s="177"/>
      <c r="I495" s="169">
        <f t="shared" si="66"/>
        <v>0</v>
      </c>
      <c r="J495" s="149" t="str" cm="1">
        <f t="array" ref="J495">IF(ISERROR(INDEX('Non Compliance input'!$H$5:$H$156,MATCH(1,(A495='Non Compliance input'!$A$5:$A$156)*(F495&gt;='Non Compliance input'!$D$5:$D$156)*(E495&lt;'Non Compliance input'!$E$5:$E$156)*('Non Compliance input'!$H$5:$H$156="Yes"),0))
),"","Yes")</f>
        <v/>
      </c>
      <c r="K495" s="149">
        <f t="shared" si="67"/>
        <v>0</v>
      </c>
      <c r="L495" s="162">
        <f t="shared" si="68"/>
        <v>0</v>
      </c>
      <c r="M495" s="162" t="str" cm="1">
        <f t="array" ref="M495">IF(ISERROR(INDEX('Non Compliance input'!$I$5:$I$156,MATCH(1,(A495='Non Compliance input'!$A$5:$A$156)*(E495&gt;='Non Compliance input'!$D$5:$D$156)*(F495&lt;='Non Compliance input'!$E$5:$E$156)*('Non Compliance input'!$I$5:$I$156="Yes"),0))
),"","Yes")</f>
        <v/>
      </c>
      <c r="N495" s="149" t="str">
        <f>IF(VLOOKUP($A495,HourEndingOutage!$B$3:$F$746,5,0)="Outage","Outage","")</f>
        <v/>
      </c>
      <c r="O495" s="18">
        <f t="shared" si="69"/>
        <v>0</v>
      </c>
      <c r="P495" s="18" t="str">
        <f t="shared" si="70"/>
        <v/>
      </c>
      <c r="Q495" s="18">
        <f t="shared" si="71"/>
        <v>0</v>
      </c>
      <c r="R495" s="118"/>
    </row>
    <row r="496" spans="1:18" x14ac:dyDescent="0.25">
      <c r="A496" s="25">
        <f t="shared" si="72"/>
        <v>55</v>
      </c>
      <c r="B496" s="23">
        <f t="shared" si="73"/>
        <v>44564</v>
      </c>
      <c r="C496" s="24">
        <v>7</v>
      </c>
      <c r="D496" s="54" t="str">
        <f t="shared" si="65"/>
        <v>ASET</v>
      </c>
      <c r="E496" s="178"/>
      <c r="F496" s="179"/>
      <c r="G496" s="177"/>
      <c r="H496" s="177"/>
      <c r="I496" s="169">
        <f t="shared" si="66"/>
        <v>0</v>
      </c>
      <c r="J496" s="149" t="str" cm="1">
        <f t="array" ref="J496">IF(ISERROR(INDEX('Non Compliance input'!$H$5:$H$156,MATCH(1,(A496='Non Compliance input'!$A$5:$A$156)*(F496&gt;='Non Compliance input'!$D$5:$D$156)*(E496&lt;'Non Compliance input'!$E$5:$E$156)*('Non Compliance input'!$H$5:$H$156="Yes"),0))
),"","Yes")</f>
        <v/>
      </c>
      <c r="K496" s="149">
        <f t="shared" si="67"/>
        <v>0</v>
      </c>
      <c r="L496" s="162">
        <f t="shared" si="68"/>
        <v>0</v>
      </c>
      <c r="M496" s="162" t="str" cm="1">
        <f t="array" ref="M496">IF(ISERROR(INDEX('Non Compliance input'!$I$5:$I$156,MATCH(1,(A496='Non Compliance input'!$A$5:$A$156)*(E496&gt;='Non Compliance input'!$D$5:$D$156)*(F496&lt;='Non Compliance input'!$E$5:$E$156)*('Non Compliance input'!$I$5:$I$156="Yes"),0))
),"","Yes")</f>
        <v/>
      </c>
      <c r="N496" s="149" t="str">
        <f>IF(VLOOKUP($A496,HourEndingOutage!$B$3:$F$746,5,0)="Outage","Outage","")</f>
        <v/>
      </c>
      <c r="O496" s="18">
        <f t="shared" si="69"/>
        <v>0</v>
      </c>
      <c r="P496" s="18" t="str">
        <f t="shared" si="70"/>
        <v/>
      </c>
      <c r="Q496" s="18">
        <f t="shared" si="71"/>
        <v>0</v>
      </c>
      <c r="R496" s="118"/>
    </row>
    <row r="497" spans="1:18" x14ac:dyDescent="0.25">
      <c r="A497" s="25">
        <f t="shared" si="72"/>
        <v>55</v>
      </c>
      <c r="B497" s="23">
        <f t="shared" si="73"/>
        <v>44564</v>
      </c>
      <c r="C497" s="24">
        <v>7</v>
      </c>
      <c r="D497" s="54" t="str">
        <f t="shared" si="65"/>
        <v>ASET</v>
      </c>
      <c r="E497" s="178"/>
      <c r="F497" s="179"/>
      <c r="G497" s="177"/>
      <c r="H497" s="177"/>
      <c r="I497" s="169">
        <f t="shared" si="66"/>
        <v>0</v>
      </c>
      <c r="J497" s="149" t="str" cm="1">
        <f t="array" ref="J497">IF(ISERROR(INDEX('Non Compliance input'!$H$5:$H$156,MATCH(1,(A497='Non Compliance input'!$A$5:$A$156)*(F497&gt;='Non Compliance input'!$D$5:$D$156)*(E497&lt;'Non Compliance input'!$E$5:$E$156)*('Non Compliance input'!$H$5:$H$156="Yes"),0))
),"","Yes")</f>
        <v/>
      </c>
      <c r="K497" s="149">
        <f t="shared" si="67"/>
        <v>0</v>
      </c>
      <c r="L497" s="162">
        <f t="shared" si="68"/>
        <v>0</v>
      </c>
      <c r="M497" s="162" t="str" cm="1">
        <f t="array" ref="M497">IF(ISERROR(INDEX('Non Compliance input'!$I$5:$I$156,MATCH(1,(A497='Non Compliance input'!$A$5:$A$156)*(E497&gt;='Non Compliance input'!$D$5:$D$156)*(F497&lt;='Non Compliance input'!$E$5:$E$156)*('Non Compliance input'!$I$5:$I$156="Yes"),0))
),"","Yes")</f>
        <v/>
      </c>
      <c r="N497" s="149" t="str">
        <f>IF(VLOOKUP($A497,HourEndingOutage!$B$3:$F$746,5,0)="Outage","Outage","")</f>
        <v/>
      </c>
      <c r="O497" s="18">
        <f t="shared" si="69"/>
        <v>0</v>
      </c>
      <c r="P497" s="18" t="str">
        <f t="shared" si="70"/>
        <v/>
      </c>
      <c r="Q497" s="18">
        <f t="shared" si="71"/>
        <v>0</v>
      </c>
      <c r="R497" s="118"/>
    </row>
    <row r="498" spans="1:18" x14ac:dyDescent="0.25">
      <c r="A498" s="25">
        <f t="shared" si="72"/>
        <v>56</v>
      </c>
      <c r="B498" s="23">
        <f t="shared" si="73"/>
        <v>44564</v>
      </c>
      <c r="C498" s="24">
        <v>8</v>
      </c>
      <c r="D498" s="54" t="str">
        <f t="shared" si="65"/>
        <v>ASET</v>
      </c>
      <c r="E498" s="178"/>
      <c r="F498" s="179"/>
      <c r="G498" s="177"/>
      <c r="H498" s="177"/>
      <c r="I498" s="169">
        <f t="shared" si="66"/>
        <v>0</v>
      </c>
      <c r="J498" s="149" t="str" cm="1">
        <f t="array" ref="J498">IF(ISERROR(INDEX('Non Compliance input'!$H$5:$H$156,MATCH(1,(A498='Non Compliance input'!$A$5:$A$156)*(F498&gt;='Non Compliance input'!$D$5:$D$156)*(E498&lt;'Non Compliance input'!$E$5:$E$156)*('Non Compliance input'!$H$5:$H$156="Yes"),0))
),"","Yes")</f>
        <v/>
      </c>
      <c r="K498" s="149">
        <f t="shared" si="67"/>
        <v>0</v>
      </c>
      <c r="L498" s="162">
        <f t="shared" si="68"/>
        <v>0</v>
      </c>
      <c r="M498" s="162" t="str" cm="1">
        <f t="array" ref="M498">IF(ISERROR(INDEX('Non Compliance input'!$I$5:$I$156,MATCH(1,(A498='Non Compliance input'!$A$5:$A$156)*(E498&gt;='Non Compliance input'!$D$5:$D$156)*(F498&lt;='Non Compliance input'!$E$5:$E$156)*('Non Compliance input'!$I$5:$I$156="Yes"),0))
),"","Yes")</f>
        <v/>
      </c>
      <c r="N498" s="149" t="str">
        <f>IF(VLOOKUP($A498,HourEndingOutage!$B$3:$F$746,5,0)="Outage","Outage","")</f>
        <v/>
      </c>
      <c r="O498" s="18">
        <f t="shared" si="69"/>
        <v>0</v>
      </c>
      <c r="P498" s="18" t="str">
        <f t="shared" si="70"/>
        <v/>
      </c>
      <c r="Q498" s="18">
        <f t="shared" si="71"/>
        <v>0</v>
      </c>
      <c r="R498" s="118"/>
    </row>
    <row r="499" spans="1:18" x14ac:dyDescent="0.25">
      <c r="A499" s="25">
        <f t="shared" si="72"/>
        <v>56</v>
      </c>
      <c r="B499" s="23">
        <f t="shared" si="73"/>
        <v>44564</v>
      </c>
      <c r="C499" s="24">
        <v>8</v>
      </c>
      <c r="D499" s="54" t="str">
        <f t="shared" si="65"/>
        <v>ASET</v>
      </c>
      <c r="E499" s="178"/>
      <c r="F499" s="179"/>
      <c r="G499" s="177"/>
      <c r="H499" s="177"/>
      <c r="I499" s="169">
        <f t="shared" si="66"/>
        <v>0</v>
      </c>
      <c r="J499" s="149" t="str" cm="1">
        <f t="array" ref="J499">IF(ISERROR(INDEX('Non Compliance input'!$H$5:$H$156,MATCH(1,(A499='Non Compliance input'!$A$5:$A$156)*(F499&gt;='Non Compliance input'!$D$5:$D$156)*(E499&lt;'Non Compliance input'!$E$5:$E$156)*('Non Compliance input'!$H$5:$H$156="Yes"),0))
),"","Yes")</f>
        <v/>
      </c>
      <c r="K499" s="149">
        <f t="shared" si="67"/>
        <v>0</v>
      </c>
      <c r="L499" s="162">
        <f t="shared" si="68"/>
        <v>0</v>
      </c>
      <c r="M499" s="162" t="str" cm="1">
        <f t="array" ref="M499">IF(ISERROR(INDEX('Non Compliance input'!$I$5:$I$156,MATCH(1,(A499='Non Compliance input'!$A$5:$A$156)*(E499&gt;='Non Compliance input'!$D$5:$D$156)*(F499&lt;='Non Compliance input'!$E$5:$E$156)*('Non Compliance input'!$I$5:$I$156="Yes"),0))
),"","Yes")</f>
        <v/>
      </c>
      <c r="N499" s="149" t="str">
        <f>IF(VLOOKUP($A499,HourEndingOutage!$B$3:$F$746,5,0)="Outage","Outage","")</f>
        <v/>
      </c>
      <c r="O499" s="18">
        <f t="shared" si="69"/>
        <v>0</v>
      </c>
      <c r="P499" s="18" t="str">
        <f t="shared" si="70"/>
        <v/>
      </c>
      <c r="Q499" s="18">
        <f t="shared" si="71"/>
        <v>0</v>
      </c>
      <c r="R499" s="118"/>
    </row>
    <row r="500" spans="1:18" x14ac:dyDescent="0.25">
      <c r="A500" s="25">
        <f t="shared" si="72"/>
        <v>56</v>
      </c>
      <c r="B500" s="23">
        <f t="shared" si="73"/>
        <v>44564</v>
      </c>
      <c r="C500" s="24">
        <v>8</v>
      </c>
      <c r="D500" s="54" t="str">
        <f t="shared" si="65"/>
        <v>ASET</v>
      </c>
      <c r="E500" s="178"/>
      <c r="F500" s="179"/>
      <c r="G500" s="177"/>
      <c r="H500" s="177"/>
      <c r="I500" s="169">
        <f t="shared" si="66"/>
        <v>0</v>
      </c>
      <c r="J500" s="149" t="str" cm="1">
        <f t="array" ref="J500">IF(ISERROR(INDEX('Non Compliance input'!$H$5:$H$156,MATCH(1,(A500='Non Compliance input'!$A$5:$A$156)*(F500&gt;='Non Compliance input'!$D$5:$D$156)*(E500&lt;'Non Compliance input'!$E$5:$E$156)*('Non Compliance input'!$H$5:$H$156="Yes"),0))
),"","Yes")</f>
        <v/>
      </c>
      <c r="K500" s="149">
        <f t="shared" si="67"/>
        <v>0</v>
      </c>
      <c r="L500" s="162">
        <f t="shared" si="68"/>
        <v>0</v>
      </c>
      <c r="M500" s="162" t="str" cm="1">
        <f t="array" ref="M500">IF(ISERROR(INDEX('Non Compliance input'!$I$5:$I$156,MATCH(1,(A500='Non Compliance input'!$A$5:$A$156)*(E500&gt;='Non Compliance input'!$D$5:$D$156)*(F500&lt;='Non Compliance input'!$E$5:$E$156)*('Non Compliance input'!$I$5:$I$156="Yes"),0))
),"","Yes")</f>
        <v/>
      </c>
      <c r="N500" s="149" t="str">
        <f>IF(VLOOKUP($A500,HourEndingOutage!$B$3:$F$746,5,0)="Outage","Outage","")</f>
        <v/>
      </c>
      <c r="O500" s="18">
        <f t="shared" si="69"/>
        <v>0</v>
      </c>
      <c r="P500" s="18" t="str">
        <f t="shared" si="70"/>
        <v/>
      </c>
      <c r="Q500" s="18">
        <f t="shared" si="71"/>
        <v>0</v>
      </c>
      <c r="R500" s="118"/>
    </row>
    <row r="501" spans="1:18" x14ac:dyDescent="0.25">
      <c r="A501" s="25">
        <f t="shared" si="72"/>
        <v>56</v>
      </c>
      <c r="B501" s="23">
        <f t="shared" si="73"/>
        <v>44564</v>
      </c>
      <c r="C501" s="24">
        <v>8</v>
      </c>
      <c r="D501" s="54" t="str">
        <f t="shared" si="65"/>
        <v>ASET</v>
      </c>
      <c r="E501" s="178"/>
      <c r="F501" s="179"/>
      <c r="G501" s="177"/>
      <c r="H501" s="177"/>
      <c r="I501" s="169">
        <f t="shared" si="66"/>
        <v>0</v>
      </c>
      <c r="J501" s="149" t="str" cm="1">
        <f t="array" ref="J501">IF(ISERROR(INDEX('Non Compliance input'!$H$5:$H$156,MATCH(1,(A501='Non Compliance input'!$A$5:$A$156)*(F501&gt;='Non Compliance input'!$D$5:$D$156)*(E501&lt;'Non Compliance input'!$E$5:$E$156)*('Non Compliance input'!$H$5:$H$156="Yes"),0))
),"","Yes")</f>
        <v/>
      </c>
      <c r="K501" s="149">
        <f t="shared" si="67"/>
        <v>0</v>
      </c>
      <c r="L501" s="162">
        <f t="shared" si="68"/>
        <v>0</v>
      </c>
      <c r="M501" s="162" t="str" cm="1">
        <f t="array" ref="M501">IF(ISERROR(INDEX('Non Compliance input'!$I$5:$I$156,MATCH(1,(A501='Non Compliance input'!$A$5:$A$156)*(E501&gt;='Non Compliance input'!$D$5:$D$156)*(F501&lt;='Non Compliance input'!$E$5:$E$156)*('Non Compliance input'!$I$5:$I$156="Yes"),0))
),"","Yes")</f>
        <v/>
      </c>
      <c r="N501" s="149" t="str">
        <f>IF(VLOOKUP($A501,HourEndingOutage!$B$3:$F$746,5,0)="Outage","Outage","")</f>
        <v/>
      </c>
      <c r="O501" s="18">
        <f t="shared" si="69"/>
        <v>0</v>
      </c>
      <c r="P501" s="18" t="str">
        <f t="shared" si="70"/>
        <v/>
      </c>
      <c r="Q501" s="18">
        <f t="shared" si="71"/>
        <v>0</v>
      </c>
      <c r="R501" s="118"/>
    </row>
    <row r="502" spans="1:18" x14ac:dyDescent="0.25">
      <c r="A502" s="25">
        <f t="shared" si="72"/>
        <v>56</v>
      </c>
      <c r="B502" s="23">
        <f t="shared" si="73"/>
        <v>44564</v>
      </c>
      <c r="C502" s="24">
        <v>8</v>
      </c>
      <c r="D502" s="54" t="str">
        <f t="shared" si="65"/>
        <v>ASET</v>
      </c>
      <c r="E502" s="178"/>
      <c r="F502" s="179"/>
      <c r="G502" s="177"/>
      <c r="H502" s="177"/>
      <c r="I502" s="169">
        <f t="shared" si="66"/>
        <v>0</v>
      </c>
      <c r="J502" s="149" t="str" cm="1">
        <f t="array" ref="J502">IF(ISERROR(INDEX('Non Compliance input'!$H$5:$H$156,MATCH(1,(A502='Non Compliance input'!$A$5:$A$156)*(F502&gt;='Non Compliance input'!$D$5:$D$156)*(E502&lt;'Non Compliance input'!$E$5:$E$156)*('Non Compliance input'!$H$5:$H$156="Yes"),0))
),"","Yes")</f>
        <v/>
      </c>
      <c r="K502" s="149">
        <f t="shared" si="67"/>
        <v>0</v>
      </c>
      <c r="L502" s="162">
        <f t="shared" si="68"/>
        <v>0</v>
      </c>
      <c r="M502" s="162" t="str" cm="1">
        <f t="array" ref="M502">IF(ISERROR(INDEX('Non Compliance input'!$I$5:$I$156,MATCH(1,(A502='Non Compliance input'!$A$5:$A$156)*(E502&gt;='Non Compliance input'!$D$5:$D$156)*(F502&lt;='Non Compliance input'!$E$5:$E$156)*('Non Compliance input'!$I$5:$I$156="Yes"),0))
),"","Yes")</f>
        <v/>
      </c>
      <c r="N502" s="149" t="str">
        <f>IF(VLOOKUP($A502,HourEndingOutage!$B$3:$F$746,5,0)="Outage","Outage","")</f>
        <v/>
      </c>
      <c r="O502" s="18">
        <f t="shared" si="69"/>
        <v>0</v>
      </c>
      <c r="P502" s="18" t="str">
        <f t="shared" si="70"/>
        <v/>
      </c>
      <c r="Q502" s="18">
        <f t="shared" si="71"/>
        <v>0</v>
      </c>
      <c r="R502" s="118"/>
    </row>
    <row r="503" spans="1:18" x14ac:dyDescent="0.25">
      <c r="A503" s="25">
        <f t="shared" si="72"/>
        <v>56</v>
      </c>
      <c r="B503" s="23">
        <f t="shared" si="73"/>
        <v>44564</v>
      </c>
      <c r="C503" s="24">
        <v>8</v>
      </c>
      <c r="D503" s="54" t="str">
        <f t="shared" si="65"/>
        <v>ASET</v>
      </c>
      <c r="E503" s="178"/>
      <c r="F503" s="179"/>
      <c r="G503" s="177"/>
      <c r="H503" s="177"/>
      <c r="I503" s="169">
        <f t="shared" si="66"/>
        <v>0</v>
      </c>
      <c r="J503" s="149" t="str" cm="1">
        <f t="array" ref="J503">IF(ISERROR(INDEX('Non Compliance input'!$H$5:$H$156,MATCH(1,(A503='Non Compliance input'!$A$5:$A$156)*(F503&gt;='Non Compliance input'!$D$5:$D$156)*(E503&lt;'Non Compliance input'!$E$5:$E$156)*('Non Compliance input'!$H$5:$H$156="Yes"),0))
),"","Yes")</f>
        <v/>
      </c>
      <c r="K503" s="149">
        <f t="shared" si="67"/>
        <v>0</v>
      </c>
      <c r="L503" s="162">
        <f t="shared" si="68"/>
        <v>0</v>
      </c>
      <c r="M503" s="162" t="str" cm="1">
        <f t="array" ref="M503">IF(ISERROR(INDEX('Non Compliance input'!$I$5:$I$156,MATCH(1,(A503='Non Compliance input'!$A$5:$A$156)*(E503&gt;='Non Compliance input'!$D$5:$D$156)*(F503&lt;='Non Compliance input'!$E$5:$E$156)*('Non Compliance input'!$I$5:$I$156="Yes"),0))
),"","Yes")</f>
        <v/>
      </c>
      <c r="N503" s="149" t="str">
        <f>IF(VLOOKUP($A503,HourEndingOutage!$B$3:$F$746,5,0)="Outage","Outage","")</f>
        <v/>
      </c>
      <c r="O503" s="18">
        <f t="shared" si="69"/>
        <v>0</v>
      </c>
      <c r="P503" s="18" t="str">
        <f t="shared" si="70"/>
        <v/>
      </c>
      <c r="Q503" s="18">
        <f t="shared" si="71"/>
        <v>0</v>
      </c>
      <c r="R503" s="118"/>
    </row>
    <row r="504" spans="1:18" x14ac:dyDescent="0.25">
      <c r="A504" s="25">
        <f t="shared" si="72"/>
        <v>56</v>
      </c>
      <c r="B504" s="23">
        <f t="shared" si="73"/>
        <v>44564</v>
      </c>
      <c r="C504" s="24">
        <v>8</v>
      </c>
      <c r="D504" s="54" t="str">
        <f t="shared" si="65"/>
        <v>ASET</v>
      </c>
      <c r="E504" s="178"/>
      <c r="F504" s="179"/>
      <c r="G504" s="177"/>
      <c r="H504" s="177"/>
      <c r="I504" s="169">
        <f t="shared" si="66"/>
        <v>0</v>
      </c>
      <c r="J504" s="149" t="str" cm="1">
        <f t="array" ref="J504">IF(ISERROR(INDEX('Non Compliance input'!$H$5:$H$156,MATCH(1,(A504='Non Compliance input'!$A$5:$A$156)*(F504&gt;='Non Compliance input'!$D$5:$D$156)*(E504&lt;'Non Compliance input'!$E$5:$E$156)*('Non Compliance input'!$H$5:$H$156="Yes"),0))
),"","Yes")</f>
        <v/>
      </c>
      <c r="K504" s="149">
        <f t="shared" si="67"/>
        <v>0</v>
      </c>
      <c r="L504" s="162">
        <f t="shared" si="68"/>
        <v>0</v>
      </c>
      <c r="M504" s="162" t="str" cm="1">
        <f t="array" ref="M504">IF(ISERROR(INDEX('Non Compliance input'!$I$5:$I$156,MATCH(1,(A504='Non Compliance input'!$A$5:$A$156)*(E504&gt;='Non Compliance input'!$D$5:$D$156)*(F504&lt;='Non Compliance input'!$E$5:$E$156)*('Non Compliance input'!$I$5:$I$156="Yes"),0))
),"","Yes")</f>
        <v/>
      </c>
      <c r="N504" s="149" t="str">
        <f>IF(VLOOKUP($A504,HourEndingOutage!$B$3:$F$746,5,0)="Outage","Outage","")</f>
        <v/>
      </c>
      <c r="O504" s="18">
        <f t="shared" si="69"/>
        <v>0</v>
      </c>
      <c r="P504" s="18" t="str">
        <f t="shared" si="70"/>
        <v/>
      </c>
      <c r="Q504" s="18">
        <f t="shared" si="71"/>
        <v>0</v>
      </c>
      <c r="R504" s="118"/>
    </row>
    <row r="505" spans="1:18" x14ac:dyDescent="0.25">
      <c r="A505" s="25">
        <f t="shared" si="72"/>
        <v>56</v>
      </c>
      <c r="B505" s="23">
        <f t="shared" si="73"/>
        <v>44564</v>
      </c>
      <c r="C505" s="24">
        <v>8</v>
      </c>
      <c r="D505" s="54" t="str">
        <f t="shared" si="65"/>
        <v>ASET</v>
      </c>
      <c r="E505" s="178"/>
      <c r="F505" s="179"/>
      <c r="G505" s="177"/>
      <c r="H505" s="177"/>
      <c r="I505" s="169">
        <f t="shared" si="66"/>
        <v>0</v>
      </c>
      <c r="J505" s="149" t="str" cm="1">
        <f t="array" ref="J505">IF(ISERROR(INDEX('Non Compliance input'!$H$5:$H$156,MATCH(1,(A505='Non Compliance input'!$A$5:$A$156)*(F505&gt;='Non Compliance input'!$D$5:$D$156)*(E505&lt;'Non Compliance input'!$E$5:$E$156)*('Non Compliance input'!$H$5:$H$156="Yes"),0))
),"","Yes")</f>
        <v/>
      </c>
      <c r="K505" s="149">
        <f t="shared" si="67"/>
        <v>0</v>
      </c>
      <c r="L505" s="162">
        <f t="shared" si="68"/>
        <v>0</v>
      </c>
      <c r="M505" s="162" t="str" cm="1">
        <f t="array" ref="M505">IF(ISERROR(INDEX('Non Compliance input'!$I$5:$I$156,MATCH(1,(A505='Non Compliance input'!$A$5:$A$156)*(E505&gt;='Non Compliance input'!$D$5:$D$156)*(F505&lt;='Non Compliance input'!$E$5:$E$156)*('Non Compliance input'!$I$5:$I$156="Yes"),0))
),"","Yes")</f>
        <v/>
      </c>
      <c r="N505" s="149" t="str">
        <f>IF(VLOOKUP($A505,HourEndingOutage!$B$3:$F$746,5,0)="Outage","Outage","")</f>
        <v/>
      </c>
      <c r="O505" s="18">
        <f t="shared" si="69"/>
        <v>0</v>
      </c>
      <c r="P505" s="18" t="str">
        <f t="shared" si="70"/>
        <v/>
      </c>
      <c r="Q505" s="18">
        <f t="shared" si="71"/>
        <v>0</v>
      </c>
      <c r="R505" s="118"/>
    </row>
    <row r="506" spans="1:18" x14ac:dyDescent="0.25">
      <c r="A506" s="25">
        <f t="shared" si="72"/>
        <v>56</v>
      </c>
      <c r="B506" s="23">
        <f t="shared" si="73"/>
        <v>44564</v>
      </c>
      <c r="C506" s="24">
        <v>8</v>
      </c>
      <c r="D506" s="54" t="str">
        <f t="shared" si="65"/>
        <v>ASET</v>
      </c>
      <c r="E506" s="178"/>
      <c r="F506" s="179"/>
      <c r="G506" s="177"/>
      <c r="H506" s="177"/>
      <c r="I506" s="169">
        <f t="shared" si="66"/>
        <v>0</v>
      </c>
      <c r="J506" s="149" t="str" cm="1">
        <f t="array" ref="J506">IF(ISERROR(INDEX('Non Compliance input'!$H$5:$H$156,MATCH(1,(A506='Non Compliance input'!$A$5:$A$156)*(F506&gt;='Non Compliance input'!$D$5:$D$156)*(E506&lt;'Non Compliance input'!$E$5:$E$156)*('Non Compliance input'!$H$5:$H$156="Yes"),0))
),"","Yes")</f>
        <v/>
      </c>
      <c r="K506" s="149">
        <f t="shared" si="67"/>
        <v>0</v>
      </c>
      <c r="L506" s="162">
        <f t="shared" si="68"/>
        <v>0</v>
      </c>
      <c r="M506" s="162" t="str" cm="1">
        <f t="array" ref="M506">IF(ISERROR(INDEX('Non Compliance input'!$I$5:$I$156,MATCH(1,(A506='Non Compliance input'!$A$5:$A$156)*(E506&gt;='Non Compliance input'!$D$5:$D$156)*(F506&lt;='Non Compliance input'!$E$5:$E$156)*('Non Compliance input'!$I$5:$I$156="Yes"),0))
),"","Yes")</f>
        <v/>
      </c>
      <c r="N506" s="149" t="str">
        <f>IF(VLOOKUP($A506,HourEndingOutage!$B$3:$F$746,5,0)="Outage","Outage","")</f>
        <v/>
      </c>
      <c r="O506" s="18">
        <f t="shared" si="69"/>
        <v>0</v>
      </c>
      <c r="P506" s="18" t="str">
        <f t="shared" si="70"/>
        <v/>
      </c>
      <c r="Q506" s="18">
        <f t="shared" si="71"/>
        <v>0</v>
      </c>
      <c r="R506" s="118"/>
    </row>
    <row r="507" spans="1:18" x14ac:dyDescent="0.25">
      <c r="A507" s="25">
        <f t="shared" si="72"/>
        <v>57</v>
      </c>
      <c r="B507" s="23">
        <f t="shared" si="73"/>
        <v>44564</v>
      </c>
      <c r="C507" s="24">
        <v>9</v>
      </c>
      <c r="D507" s="54" t="str">
        <f t="shared" si="65"/>
        <v>ASET</v>
      </c>
      <c r="E507" s="178"/>
      <c r="F507" s="179"/>
      <c r="G507" s="177"/>
      <c r="H507" s="177"/>
      <c r="I507" s="169">
        <f t="shared" si="66"/>
        <v>0</v>
      </c>
      <c r="J507" s="149" t="str" cm="1">
        <f t="array" ref="J507">IF(ISERROR(INDEX('Non Compliance input'!$H$5:$H$156,MATCH(1,(A507='Non Compliance input'!$A$5:$A$156)*(F507&gt;='Non Compliance input'!$D$5:$D$156)*(E507&lt;'Non Compliance input'!$E$5:$E$156)*('Non Compliance input'!$H$5:$H$156="Yes"),0))
),"","Yes")</f>
        <v/>
      </c>
      <c r="K507" s="149">
        <f t="shared" si="67"/>
        <v>0</v>
      </c>
      <c r="L507" s="162">
        <f t="shared" si="68"/>
        <v>0</v>
      </c>
      <c r="M507" s="162" t="str" cm="1">
        <f t="array" ref="M507">IF(ISERROR(INDEX('Non Compliance input'!$I$5:$I$156,MATCH(1,(A507='Non Compliance input'!$A$5:$A$156)*(E507&gt;='Non Compliance input'!$D$5:$D$156)*(F507&lt;='Non Compliance input'!$E$5:$E$156)*('Non Compliance input'!$I$5:$I$156="Yes"),0))
),"","Yes")</f>
        <v/>
      </c>
      <c r="N507" s="149" t="str">
        <f>IF(VLOOKUP($A507,HourEndingOutage!$B$3:$F$746,5,0)="Outage","Outage","")</f>
        <v/>
      </c>
      <c r="O507" s="18">
        <f t="shared" si="69"/>
        <v>0</v>
      </c>
      <c r="P507" s="18" t="str">
        <f t="shared" si="70"/>
        <v/>
      </c>
      <c r="Q507" s="18">
        <f t="shared" si="71"/>
        <v>0</v>
      </c>
      <c r="R507" s="118"/>
    </row>
    <row r="508" spans="1:18" x14ac:dyDescent="0.25">
      <c r="A508" s="25">
        <f t="shared" si="72"/>
        <v>57</v>
      </c>
      <c r="B508" s="23">
        <f t="shared" si="73"/>
        <v>44564</v>
      </c>
      <c r="C508" s="24">
        <v>9</v>
      </c>
      <c r="D508" s="54" t="str">
        <f t="shared" si="65"/>
        <v>ASET</v>
      </c>
      <c r="E508" s="178"/>
      <c r="F508" s="179"/>
      <c r="G508" s="177"/>
      <c r="H508" s="177"/>
      <c r="I508" s="169">
        <f t="shared" si="66"/>
        <v>0</v>
      </c>
      <c r="J508" s="149" t="str" cm="1">
        <f t="array" ref="J508">IF(ISERROR(INDEX('Non Compliance input'!$H$5:$H$156,MATCH(1,(A508='Non Compliance input'!$A$5:$A$156)*(F508&gt;='Non Compliance input'!$D$5:$D$156)*(E508&lt;'Non Compliance input'!$E$5:$E$156)*('Non Compliance input'!$H$5:$H$156="Yes"),0))
),"","Yes")</f>
        <v/>
      </c>
      <c r="K508" s="149">
        <f t="shared" si="67"/>
        <v>0</v>
      </c>
      <c r="L508" s="162">
        <f t="shared" si="68"/>
        <v>0</v>
      </c>
      <c r="M508" s="162" t="str" cm="1">
        <f t="array" ref="M508">IF(ISERROR(INDEX('Non Compliance input'!$I$5:$I$156,MATCH(1,(A508='Non Compliance input'!$A$5:$A$156)*(E508&gt;='Non Compliance input'!$D$5:$D$156)*(F508&lt;='Non Compliance input'!$E$5:$E$156)*('Non Compliance input'!$I$5:$I$156="Yes"),0))
),"","Yes")</f>
        <v/>
      </c>
      <c r="N508" s="149" t="str">
        <f>IF(VLOOKUP($A508,HourEndingOutage!$B$3:$F$746,5,0)="Outage","Outage","")</f>
        <v/>
      </c>
      <c r="O508" s="18">
        <f t="shared" si="69"/>
        <v>0</v>
      </c>
      <c r="P508" s="18" t="str">
        <f t="shared" si="70"/>
        <v/>
      </c>
      <c r="Q508" s="18">
        <f t="shared" si="71"/>
        <v>0</v>
      </c>
      <c r="R508" s="118"/>
    </row>
    <row r="509" spans="1:18" x14ac:dyDescent="0.25">
      <c r="A509" s="25">
        <f t="shared" si="72"/>
        <v>57</v>
      </c>
      <c r="B509" s="23">
        <f t="shared" si="73"/>
        <v>44564</v>
      </c>
      <c r="C509" s="24">
        <v>9</v>
      </c>
      <c r="D509" s="54" t="str">
        <f t="shared" si="65"/>
        <v>ASET</v>
      </c>
      <c r="E509" s="178"/>
      <c r="F509" s="179"/>
      <c r="G509" s="177"/>
      <c r="H509" s="177"/>
      <c r="I509" s="169">
        <f t="shared" si="66"/>
        <v>0</v>
      </c>
      <c r="J509" s="149" t="str" cm="1">
        <f t="array" ref="J509">IF(ISERROR(INDEX('Non Compliance input'!$H$5:$H$156,MATCH(1,(A509='Non Compliance input'!$A$5:$A$156)*(F509&gt;='Non Compliance input'!$D$5:$D$156)*(E509&lt;'Non Compliance input'!$E$5:$E$156)*('Non Compliance input'!$H$5:$H$156="Yes"),0))
),"","Yes")</f>
        <v/>
      </c>
      <c r="K509" s="149">
        <f t="shared" si="67"/>
        <v>0</v>
      </c>
      <c r="L509" s="162">
        <f t="shared" si="68"/>
        <v>0</v>
      </c>
      <c r="M509" s="162" t="str" cm="1">
        <f t="array" ref="M509">IF(ISERROR(INDEX('Non Compliance input'!$I$5:$I$156,MATCH(1,(A509='Non Compliance input'!$A$5:$A$156)*(E509&gt;='Non Compliance input'!$D$5:$D$156)*(F509&lt;='Non Compliance input'!$E$5:$E$156)*('Non Compliance input'!$I$5:$I$156="Yes"),0))
),"","Yes")</f>
        <v/>
      </c>
      <c r="N509" s="149" t="str">
        <f>IF(VLOOKUP($A509,HourEndingOutage!$B$3:$F$746,5,0)="Outage","Outage","")</f>
        <v/>
      </c>
      <c r="O509" s="18">
        <f t="shared" si="69"/>
        <v>0</v>
      </c>
      <c r="P509" s="18" t="str">
        <f t="shared" si="70"/>
        <v/>
      </c>
      <c r="Q509" s="18">
        <f t="shared" si="71"/>
        <v>0</v>
      </c>
      <c r="R509" s="118"/>
    </row>
    <row r="510" spans="1:18" x14ac:dyDescent="0.25">
      <c r="A510" s="25">
        <f t="shared" si="72"/>
        <v>57</v>
      </c>
      <c r="B510" s="23">
        <f t="shared" si="73"/>
        <v>44564</v>
      </c>
      <c r="C510" s="24">
        <v>9</v>
      </c>
      <c r="D510" s="54" t="str">
        <f t="shared" si="65"/>
        <v>ASET</v>
      </c>
      <c r="E510" s="178"/>
      <c r="F510" s="179"/>
      <c r="G510" s="177"/>
      <c r="H510" s="177"/>
      <c r="I510" s="169">
        <f t="shared" si="66"/>
        <v>0</v>
      </c>
      <c r="J510" s="149" t="str" cm="1">
        <f t="array" ref="J510">IF(ISERROR(INDEX('Non Compliance input'!$H$5:$H$156,MATCH(1,(A510='Non Compliance input'!$A$5:$A$156)*(F510&gt;='Non Compliance input'!$D$5:$D$156)*(E510&lt;'Non Compliance input'!$E$5:$E$156)*('Non Compliance input'!$H$5:$H$156="Yes"),0))
),"","Yes")</f>
        <v/>
      </c>
      <c r="K510" s="149">
        <f t="shared" si="67"/>
        <v>0</v>
      </c>
      <c r="L510" s="162">
        <f t="shared" si="68"/>
        <v>0</v>
      </c>
      <c r="M510" s="162" t="str" cm="1">
        <f t="array" ref="M510">IF(ISERROR(INDEX('Non Compliance input'!$I$5:$I$156,MATCH(1,(A510='Non Compliance input'!$A$5:$A$156)*(E510&gt;='Non Compliance input'!$D$5:$D$156)*(F510&lt;='Non Compliance input'!$E$5:$E$156)*('Non Compliance input'!$I$5:$I$156="Yes"),0))
),"","Yes")</f>
        <v/>
      </c>
      <c r="N510" s="149" t="str">
        <f>IF(VLOOKUP($A510,HourEndingOutage!$B$3:$F$746,5,0)="Outage","Outage","")</f>
        <v/>
      </c>
      <c r="O510" s="18">
        <f t="shared" si="69"/>
        <v>0</v>
      </c>
      <c r="P510" s="18" t="str">
        <f t="shared" si="70"/>
        <v/>
      </c>
      <c r="Q510" s="18">
        <f t="shared" si="71"/>
        <v>0</v>
      </c>
      <c r="R510" s="118"/>
    </row>
    <row r="511" spans="1:18" x14ac:dyDescent="0.25">
      <c r="A511" s="25">
        <f t="shared" si="72"/>
        <v>57</v>
      </c>
      <c r="B511" s="23">
        <f t="shared" si="73"/>
        <v>44564</v>
      </c>
      <c r="C511" s="24">
        <v>9</v>
      </c>
      <c r="D511" s="54" t="str">
        <f t="shared" si="65"/>
        <v>ASET</v>
      </c>
      <c r="E511" s="178"/>
      <c r="F511" s="179"/>
      <c r="G511" s="177"/>
      <c r="H511" s="177"/>
      <c r="I511" s="169">
        <f t="shared" si="66"/>
        <v>0</v>
      </c>
      <c r="J511" s="149" t="str" cm="1">
        <f t="array" ref="J511">IF(ISERROR(INDEX('Non Compliance input'!$H$5:$H$156,MATCH(1,(A511='Non Compliance input'!$A$5:$A$156)*(F511&gt;='Non Compliance input'!$D$5:$D$156)*(E511&lt;'Non Compliance input'!$E$5:$E$156)*('Non Compliance input'!$H$5:$H$156="Yes"),0))
),"","Yes")</f>
        <v/>
      </c>
      <c r="K511" s="149">
        <f t="shared" si="67"/>
        <v>0</v>
      </c>
      <c r="L511" s="162">
        <f t="shared" si="68"/>
        <v>0</v>
      </c>
      <c r="M511" s="162" t="str" cm="1">
        <f t="array" ref="M511">IF(ISERROR(INDEX('Non Compliance input'!$I$5:$I$156,MATCH(1,(A511='Non Compliance input'!$A$5:$A$156)*(E511&gt;='Non Compliance input'!$D$5:$D$156)*(F511&lt;='Non Compliance input'!$E$5:$E$156)*('Non Compliance input'!$I$5:$I$156="Yes"),0))
),"","Yes")</f>
        <v/>
      </c>
      <c r="N511" s="149" t="str">
        <f>IF(VLOOKUP($A511,HourEndingOutage!$B$3:$F$746,5,0)="Outage","Outage","")</f>
        <v/>
      </c>
      <c r="O511" s="18">
        <f t="shared" si="69"/>
        <v>0</v>
      </c>
      <c r="P511" s="18" t="str">
        <f t="shared" si="70"/>
        <v/>
      </c>
      <c r="Q511" s="18">
        <f t="shared" si="71"/>
        <v>0</v>
      </c>
      <c r="R511" s="118"/>
    </row>
    <row r="512" spans="1:18" x14ac:dyDescent="0.25">
      <c r="A512" s="25">
        <f t="shared" si="72"/>
        <v>57</v>
      </c>
      <c r="B512" s="23">
        <f t="shared" si="73"/>
        <v>44564</v>
      </c>
      <c r="C512" s="24">
        <v>9</v>
      </c>
      <c r="D512" s="54" t="str">
        <f t="shared" si="65"/>
        <v>ASET</v>
      </c>
      <c r="E512" s="178"/>
      <c r="F512" s="179"/>
      <c r="G512" s="177"/>
      <c r="H512" s="177"/>
      <c r="I512" s="169">
        <f t="shared" si="66"/>
        <v>0</v>
      </c>
      <c r="J512" s="149" t="str" cm="1">
        <f t="array" ref="J512">IF(ISERROR(INDEX('Non Compliance input'!$H$5:$H$156,MATCH(1,(A512='Non Compliance input'!$A$5:$A$156)*(F512&gt;='Non Compliance input'!$D$5:$D$156)*(E512&lt;'Non Compliance input'!$E$5:$E$156)*('Non Compliance input'!$H$5:$H$156="Yes"),0))
),"","Yes")</f>
        <v/>
      </c>
      <c r="K512" s="149">
        <f t="shared" si="67"/>
        <v>0</v>
      </c>
      <c r="L512" s="162">
        <f t="shared" si="68"/>
        <v>0</v>
      </c>
      <c r="M512" s="162" t="str" cm="1">
        <f t="array" ref="M512">IF(ISERROR(INDEX('Non Compliance input'!$I$5:$I$156,MATCH(1,(A512='Non Compliance input'!$A$5:$A$156)*(E512&gt;='Non Compliance input'!$D$5:$D$156)*(F512&lt;='Non Compliance input'!$E$5:$E$156)*('Non Compliance input'!$I$5:$I$156="Yes"),0))
),"","Yes")</f>
        <v/>
      </c>
      <c r="N512" s="149" t="str">
        <f>IF(VLOOKUP($A512,HourEndingOutage!$B$3:$F$746,5,0)="Outage","Outage","")</f>
        <v/>
      </c>
      <c r="O512" s="18">
        <f t="shared" si="69"/>
        <v>0</v>
      </c>
      <c r="P512" s="18" t="str">
        <f t="shared" si="70"/>
        <v/>
      </c>
      <c r="Q512" s="18">
        <f t="shared" si="71"/>
        <v>0</v>
      </c>
      <c r="R512" s="118"/>
    </row>
    <row r="513" spans="1:18" x14ac:dyDescent="0.25">
      <c r="A513" s="25">
        <f t="shared" si="72"/>
        <v>57</v>
      </c>
      <c r="B513" s="23">
        <f t="shared" si="73"/>
        <v>44564</v>
      </c>
      <c r="C513" s="24">
        <v>9</v>
      </c>
      <c r="D513" s="54" t="str">
        <f t="shared" si="65"/>
        <v>ASET</v>
      </c>
      <c r="E513" s="178"/>
      <c r="F513" s="179"/>
      <c r="G513" s="177"/>
      <c r="H513" s="177"/>
      <c r="I513" s="169">
        <f t="shared" si="66"/>
        <v>0</v>
      </c>
      <c r="J513" s="149" t="str" cm="1">
        <f t="array" ref="J513">IF(ISERROR(INDEX('Non Compliance input'!$H$5:$H$156,MATCH(1,(A513='Non Compliance input'!$A$5:$A$156)*(F513&gt;='Non Compliance input'!$D$5:$D$156)*(E513&lt;'Non Compliance input'!$E$5:$E$156)*('Non Compliance input'!$H$5:$H$156="Yes"),0))
),"","Yes")</f>
        <v/>
      </c>
      <c r="K513" s="149">
        <f t="shared" si="67"/>
        <v>0</v>
      </c>
      <c r="L513" s="162">
        <f t="shared" si="68"/>
        <v>0</v>
      </c>
      <c r="M513" s="162" t="str" cm="1">
        <f t="array" ref="M513">IF(ISERROR(INDEX('Non Compliance input'!$I$5:$I$156,MATCH(1,(A513='Non Compliance input'!$A$5:$A$156)*(E513&gt;='Non Compliance input'!$D$5:$D$156)*(F513&lt;='Non Compliance input'!$E$5:$E$156)*('Non Compliance input'!$I$5:$I$156="Yes"),0))
),"","Yes")</f>
        <v/>
      </c>
      <c r="N513" s="149" t="str">
        <f>IF(VLOOKUP($A513,HourEndingOutage!$B$3:$F$746,5,0)="Outage","Outage","")</f>
        <v/>
      </c>
      <c r="O513" s="18">
        <f t="shared" si="69"/>
        <v>0</v>
      </c>
      <c r="P513" s="18" t="str">
        <f t="shared" si="70"/>
        <v/>
      </c>
      <c r="Q513" s="18">
        <f t="shared" si="71"/>
        <v>0</v>
      </c>
      <c r="R513" s="118"/>
    </row>
    <row r="514" spans="1:18" x14ac:dyDescent="0.25">
      <c r="A514" s="25">
        <f t="shared" si="72"/>
        <v>57</v>
      </c>
      <c r="B514" s="23">
        <f t="shared" si="73"/>
        <v>44564</v>
      </c>
      <c r="C514" s="24">
        <v>9</v>
      </c>
      <c r="D514" s="54" t="str">
        <f t="shared" si="65"/>
        <v>ASET</v>
      </c>
      <c r="E514" s="178"/>
      <c r="F514" s="179"/>
      <c r="G514" s="177"/>
      <c r="H514" s="177"/>
      <c r="I514" s="169">
        <f t="shared" si="66"/>
        <v>0</v>
      </c>
      <c r="J514" s="149" t="str" cm="1">
        <f t="array" ref="J514">IF(ISERROR(INDEX('Non Compliance input'!$H$5:$H$156,MATCH(1,(A514='Non Compliance input'!$A$5:$A$156)*(F514&gt;='Non Compliance input'!$D$5:$D$156)*(E514&lt;'Non Compliance input'!$E$5:$E$156)*('Non Compliance input'!$H$5:$H$156="Yes"),0))
),"","Yes")</f>
        <v/>
      </c>
      <c r="K514" s="149">
        <f t="shared" si="67"/>
        <v>0</v>
      </c>
      <c r="L514" s="162">
        <f t="shared" si="68"/>
        <v>0</v>
      </c>
      <c r="M514" s="162" t="str" cm="1">
        <f t="array" ref="M514">IF(ISERROR(INDEX('Non Compliance input'!$I$5:$I$156,MATCH(1,(A514='Non Compliance input'!$A$5:$A$156)*(E514&gt;='Non Compliance input'!$D$5:$D$156)*(F514&lt;='Non Compliance input'!$E$5:$E$156)*('Non Compliance input'!$I$5:$I$156="Yes"),0))
),"","Yes")</f>
        <v/>
      </c>
      <c r="N514" s="149" t="str">
        <f>IF(VLOOKUP($A514,HourEndingOutage!$B$3:$F$746,5,0)="Outage","Outage","")</f>
        <v/>
      </c>
      <c r="O514" s="18">
        <f t="shared" si="69"/>
        <v>0</v>
      </c>
      <c r="P514" s="18" t="str">
        <f t="shared" si="70"/>
        <v/>
      </c>
      <c r="Q514" s="18">
        <f t="shared" si="71"/>
        <v>0</v>
      </c>
      <c r="R514" s="118"/>
    </row>
    <row r="515" spans="1:18" x14ac:dyDescent="0.25">
      <c r="A515" s="25">
        <f t="shared" si="72"/>
        <v>57</v>
      </c>
      <c r="B515" s="23">
        <f t="shared" si="73"/>
        <v>44564</v>
      </c>
      <c r="C515" s="24">
        <v>9</v>
      </c>
      <c r="D515" s="54" t="str">
        <f t="shared" ref="D515:D578" si="74">Unit</f>
        <v>ASET</v>
      </c>
      <c r="E515" s="178"/>
      <c r="F515" s="179"/>
      <c r="G515" s="177"/>
      <c r="H515" s="177"/>
      <c r="I515" s="169">
        <f t="shared" ref="I515:I578" si="75">IF(AND(LEN(E515)&gt;2,LEN(F515)&gt;2)=TRUE,(ROUND((F515-E515)*1440,0)),0)</f>
        <v>0</v>
      </c>
      <c r="J515" s="149" t="str" cm="1">
        <f t="array" ref="J515">IF(ISERROR(INDEX('Non Compliance input'!$H$5:$H$156,MATCH(1,(A515='Non Compliance input'!$A$5:$A$156)*(F515&gt;='Non Compliance input'!$D$5:$D$156)*(E515&lt;'Non Compliance input'!$E$5:$E$156)*('Non Compliance input'!$H$5:$H$156="Yes"),0))
),"","Yes")</f>
        <v/>
      </c>
      <c r="K515" s="149">
        <f t="shared" ref="K515:K578" si="76">IF(J515="Yes",0,MIN(H515,G515,IF(H515="",0,Contract_Volume)))</f>
        <v>0</v>
      </c>
      <c r="L515" s="162">
        <f t="shared" ref="L515:L578" si="77">IF(J515="Yes",0,(MIN(H515,G515)*(I515/60)))</f>
        <v>0</v>
      </c>
      <c r="M515" s="162" t="str" cm="1">
        <f t="array" ref="M515">IF(ISERROR(INDEX('Non Compliance input'!$I$5:$I$156,MATCH(1,(A515='Non Compliance input'!$A$5:$A$156)*(E515&gt;='Non Compliance input'!$D$5:$D$156)*(F515&lt;='Non Compliance input'!$E$5:$E$156)*('Non Compliance input'!$I$5:$I$156="Yes"),0))
),"","Yes")</f>
        <v/>
      </c>
      <c r="N515" s="149" t="str">
        <f>IF(VLOOKUP($A515,HourEndingOutage!$B$3:$F$746,5,0)="Outage","Outage","")</f>
        <v/>
      </c>
      <c r="O515" s="18">
        <f t="shared" ref="O515:O578" si="78">IF(OR(M515="Yes",N515="Outage"),0,(K515*(I515/60))*Arming)</f>
        <v>0</v>
      </c>
      <c r="P515" s="18" t="str">
        <f t="shared" ref="P515:P578" si="79">IF(ISERROR(VLOOKUP($A515,FTShour,1,0)),"","Yes")</f>
        <v/>
      </c>
      <c r="Q515" s="18">
        <f t="shared" si="71"/>
        <v>0</v>
      </c>
      <c r="R515" s="118"/>
    </row>
    <row r="516" spans="1:18" x14ac:dyDescent="0.25">
      <c r="A516" s="25">
        <f t="shared" si="72"/>
        <v>58</v>
      </c>
      <c r="B516" s="23">
        <f t="shared" si="73"/>
        <v>44564</v>
      </c>
      <c r="C516" s="24">
        <v>10</v>
      </c>
      <c r="D516" s="54" t="str">
        <f t="shared" si="74"/>
        <v>ASET</v>
      </c>
      <c r="E516" s="178"/>
      <c r="F516" s="179"/>
      <c r="G516" s="177"/>
      <c r="H516" s="177"/>
      <c r="I516" s="169">
        <f t="shared" si="75"/>
        <v>0</v>
      </c>
      <c r="J516" s="149" t="str" cm="1">
        <f t="array" ref="J516">IF(ISERROR(INDEX('Non Compliance input'!$H$5:$H$156,MATCH(1,(A516='Non Compliance input'!$A$5:$A$156)*(F516&gt;='Non Compliance input'!$D$5:$D$156)*(E516&lt;'Non Compliance input'!$E$5:$E$156)*('Non Compliance input'!$H$5:$H$156="Yes"),0))
),"","Yes")</f>
        <v/>
      </c>
      <c r="K516" s="149">
        <f t="shared" si="76"/>
        <v>0</v>
      </c>
      <c r="L516" s="162">
        <f t="shared" si="77"/>
        <v>0</v>
      </c>
      <c r="M516" s="162" t="str" cm="1">
        <f t="array" ref="M516">IF(ISERROR(INDEX('Non Compliance input'!$I$5:$I$156,MATCH(1,(A516='Non Compliance input'!$A$5:$A$156)*(E516&gt;='Non Compliance input'!$D$5:$D$156)*(F516&lt;='Non Compliance input'!$E$5:$E$156)*('Non Compliance input'!$I$5:$I$156="Yes"),0))
),"","Yes")</f>
        <v/>
      </c>
      <c r="N516" s="149" t="str">
        <f>IF(VLOOKUP($A516,HourEndingOutage!$B$3:$F$746,5,0)="Outage","Outage","")</f>
        <v/>
      </c>
      <c r="O516" s="18">
        <f t="shared" si="78"/>
        <v>0</v>
      </c>
      <c r="P516" s="18" t="str">
        <f t="shared" si="79"/>
        <v/>
      </c>
      <c r="Q516" s="18">
        <f t="shared" ref="Q516:Q579" si="80">IF(P516="Yes",-O516,0)</f>
        <v>0</v>
      </c>
      <c r="R516" s="118"/>
    </row>
    <row r="517" spans="1:18" x14ac:dyDescent="0.25">
      <c r="A517" s="25">
        <f t="shared" si="72"/>
        <v>58</v>
      </c>
      <c r="B517" s="23">
        <f t="shared" si="73"/>
        <v>44564</v>
      </c>
      <c r="C517" s="24">
        <v>10</v>
      </c>
      <c r="D517" s="54" t="str">
        <f t="shared" si="74"/>
        <v>ASET</v>
      </c>
      <c r="E517" s="178"/>
      <c r="F517" s="179"/>
      <c r="G517" s="177"/>
      <c r="H517" s="177"/>
      <c r="I517" s="169">
        <f t="shared" si="75"/>
        <v>0</v>
      </c>
      <c r="J517" s="149" t="str" cm="1">
        <f t="array" ref="J517">IF(ISERROR(INDEX('Non Compliance input'!$H$5:$H$156,MATCH(1,(A517='Non Compliance input'!$A$5:$A$156)*(F517&gt;='Non Compliance input'!$D$5:$D$156)*(E517&lt;'Non Compliance input'!$E$5:$E$156)*('Non Compliance input'!$H$5:$H$156="Yes"),0))
),"","Yes")</f>
        <v/>
      </c>
      <c r="K517" s="149">
        <f t="shared" si="76"/>
        <v>0</v>
      </c>
      <c r="L517" s="162">
        <f t="shared" si="77"/>
        <v>0</v>
      </c>
      <c r="M517" s="162" t="str" cm="1">
        <f t="array" ref="M517">IF(ISERROR(INDEX('Non Compliance input'!$I$5:$I$156,MATCH(1,(A517='Non Compliance input'!$A$5:$A$156)*(E517&gt;='Non Compliance input'!$D$5:$D$156)*(F517&lt;='Non Compliance input'!$E$5:$E$156)*('Non Compliance input'!$I$5:$I$156="Yes"),0))
),"","Yes")</f>
        <v/>
      </c>
      <c r="N517" s="149" t="str">
        <f>IF(VLOOKUP($A517,HourEndingOutage!$B$3:$F$746,5,0)="Outage","Outage","")</f>
        <v/>
      </c>
      <c r="O517" s="18">
        <f t="shared" si="78"/>
        <v>0</v>
      </c>
      <c r="P517" s="18" t="str">
        <f t="shared" si="79"/>
        <v/>
      </c>
      <c r="Q517" s="18">
        <f t="shared" si="80"/>
        <v>0</v>
      </c>
      <c r="R517" s="118"/>
    </row>
    <row r="518" spans="1:18" x14ac:dyDescent="0.25">
      <c r="A518" s="25">
        <f t="shared" si="72"/>
        <v>58</v>
      </c>
      <c r="B518" s="23">
        <f t="shared" si="73"/>
        <v>44564</v>
      </c>
      <c r="C518" s="24">
        <v>10</v>
      </c>
      <c r="D518" s="54" t="str">
        <f t="shared" si="74"/>
        <v>ASET</v>
      </c>
      <c r="E518" s="178"/>
      <c r="F518" s="179"/>
      <c r="G518" s="177"/>
      <c r="H518" s="177"/>
      <c r="I518" s="169">
        <f t="shared" si="75"/>
        <v>0</v>
      </c>
      <c r="J518" s="149" t="str" cm="1">
        <f t="array" ref="J518">IF(ISERROR(INDEX('Non Compliance input'!$H$5:$H$156,MATCH(1,(A518='Non Compliance input'!$A$5:$A$156)*(F518&gt;='Non Compliance input'!$D$5:$D$156)*(E518&lt;'Non Compliance input'!$E$5:$E$156)*('Non Compliance input'!$H$5:$H$156="Yes"),0))
),"","Yes")</f>
        <v/>
      </c>
      <c r="K518" s="149">
        <f t="shared" si="76"/>
        <v>0</v>
      </c>
      <c r="L518" s="162">
        <f t="shared" si="77"/>
        <v>0</v>
      </c>
      <c r="M518" s="162" t="str" cm="1">
        <f t="array" ref="M518">IF(ISERROR(INDEX('Non Compliance input'!$I$5:$I$156,MATCH(1,(A518='Non Compliance input'!$A$5:$A$156)*(E518&gt;='Non Compliance input'!$D$5:$D$156)*(F518&lt;='Non Compliance input'!$E$5:$E$156)*('Non Compliance input'!$I$5:$I$156="Yes"),0))
),"","Yes")</f>
        <v/>
      </c>
      <c r="N518" s="149" t="str">
        <f>IF(VLOOKUP($A518,HourEndingOutage!$B$3:$F$746,5,0)="Outage","Outage","")</f>
        <v/>
      </c>
      <c r="O518" s="18">
        <f t="shared" si="78"/>
        <v>0</v>
      </c>
      <c r="P518" s="18" t="str">
        <f t="shared" si="79"/>
        <v/>
      </c>
      <c r="Q518" s="18">
        <f t="shared" si="80"/>
        <v>0</v>
      </c>
      <c r="R518" s="118"/>
    </row>
    <row r="519" spans="1:18" x14ac:dyDescent="0.25">
      <c r="A519" s="25">
        <f t="shared" si="72"/>
        <v>58</v>
      </c>
      <c r="B519" s="23">
        <f t="shared" si="73"/>
        <v>44564</v>
      </c>
      <c r="C519" s="24">
        <v>10</v>
      </c>
      <c r="D519" s="54" t="str">
        <f t="shared" si="74"/>
        <v>ASET</v>
      </c>
      <c r="E519" s="178"/>
      <c r="F519" s="179"/>
      <c r="G519" s="177"/>
      <c r="H519" s="177"/>
      <c r="I519" s="169">
        <f t="shared" si="75"/>
        <v>0</v>
      </c>
      <c r="J519" s="149" t="str" cm="1">
        <f t="array" ref="J519">IF(ISERROR(INDEX('Non Compliance input'!$H$5:$H$156,MATCH(1,(A519='Non Compliance input'!$A$5:$A$156)*(F519&gt;='Non Compliance input'!$D$5:$D$156)*(E519&lt;'Non Compliance input'!$E$5:$E$156)*('Non Compliance input'!$H$5:$H$156="Yes"),0))
),"","Yes")</f>
        <v/>
      </c>
      <c r="K519" s="149">
        <f t="shared" si="76"/>
        <v>0</v>
      </c>
      <c r="L519" s="162">
        <f t="shared" si="77"/>
        <v>0</v>
      </c>
      <c r="M519" s="162" t="str" cm="1">
        <f t="array" ref="M519">IF(ISERROR(INDEX('Non Compliance input'!$I$5:$I$156,MATCH(1,(A519='Non Compliance input'!$A$5:$A$156)*(E519&gt;='Non Compliance input'!$D$5:$D$156)*(F519&lt;='Non Compliance input'!$E$5:$E$156)*('Non Compliance input'!$I$5:$I$156="Yes"),0))
),"","Yes")</f>
        <v/>
      </c>
      <c r="N519" s="149" t="str">
        <f>IF(VLOOKUP($A519,HourEndingOutage!$B$3:$F$746,5,0)="Outage","Outage","")</f>
        <v/>
      </c>
      <c r="O519" s="18">
        <f t="shared" si="78"/>
        <v>0</v>
      </c>
      <c r="P519" s="18" t="str">
        <f t="shared" si="79"/>
        <v/>
      </c>
      <c r="Q519" s="18">
        <f t="shared" si="80"/>
        <v>0</v>
      </c>
      <c r="R519" s="118"/>
    </row>
    <row r="520" spans="1:18" x14ac:dyDescent="0.25">
      <c r="A520" s="25">
        <f t="shared" si="72"/>
        <v>58</v>
      </c>
      <c r="B520" s="23">
        <f t="shared" si="73"/>
        <v>44564</v>
      </c>
      <c r="C520" s="24">
        <v>10</v>
      </c>
      <c r="D520" s="54" t="str">
        <f t="shared" si="74"/>
        <v>ASET</v>
      </c>
      <c r="E520" s="178"/>
      <c r="F520" s="179"/>
      <c r="G520" s="177"/>
      <c r="H520" s="177"/>
      <c r="I520" s="169">
        <f t="shared" si="75"/>
        <v>0</v>
      </c>
      <c r="J520" s="149" t="str" cm="1">
        <f t="array" ref="J520">IF(ISERROR(INDEX('Non Compliance input'!$H$5:$H$156,MATCH(1,(A520='Non Compliance input'!$A$5:$A$156)*(F520&gt;='Non Compliance input'!$D$5:$D$156)*(E520&lt;'Non Compliance input'!$E$5:$E$156)*('Non Compliance input'!$H$5:$H$156="Yes"),0))
),"","Yes")</f>
        <v/>
      </c>
      <c r="K520" s="149">
        <f t="shared" si="76"/>
        <v>0</v>
      </c>
      <c r="L520" s="162">
        <f t="shared" si="77"/>
        <v>0</v>
      </c>
      <c r="M520" s="162" t="str" cm="1">
        <f t="array" ref="M520">IF(ISERROR(INDEX('Non Compliance input'!$I$5:$I$156,MATCH(1,(A520='Non Compliance input'!$A$5:$A$156)*(E520&gt;='Non Compliance input'!$D$5:$D$156)*(F520&lt;='Non Compliance input'!$E$5:$E$156)*('Non Compliance input'!$I$5:$I$156="Yes"),0))
),"","Yes")</f>
        <v/>
      </c>
      <c r="N520" s="149" t="str">
        <f>IF(VLOOKUP($A520,HourEndingOutage!$B$3:$F$746,5,0)="Outage","Outage","")</f>
        <v/>
      </c>
      <c r="O520" s="18">
        <f t="shared" si="78"/>
        <v>0</v>
      </c>
      <c r="P520" s="18" t="str">
        <f t="shared" si="79"/>
        <v/>
      </c>
      <c r="Q520" s="18">
        <f t="shared" si="80"/>
        <v>0</v>
      </c>
      <c r="R520" s="118"/>
    </row>
    <row r="521" spans="1:18" x14ac:dyDescent="0.25">
      <c r="A521" s="25">
        <f t="shared" si="72"/>
        <v>58</v>
      </c>
      <c r="B521" s="23">
        <f t="shared" si="73"/>
        <v>44564</v>
      </c>
      <c r="C521" s="24">
        <v>10</v>
      </c>
      <c r="D521" s="54" t="str">
        <f t="shared" si="74"/>
        <v>ASET</v>
      </c>
      <c r="E521" s="178"/>
      <c r="F521" s="179"/>
      <c r="G521" s="177"/>
      <c r="H521" s="177"/>
      <c r="I521" s="169">
        <f t="shared" si="75"/>
        <v>0</v>
      </c>
      <c r="J521" s="149" t="str" cm="1">
        <f t="array" ref="J521">IF(ISERROR(INDEX('Non Compliance input'!$H$5:$H$156,MATCH(1,(A521='Non Compliance input'!$A$5:$A$156)*(F521&gt;='Non Compliance input'!$D$5:$D$156)*(E521&lt;'Non Compliance input'!$E$5:$E$156)*('Non Compliance input'!$H$5:$H$156="Yes"),0))
),"","Yes")</f>
        <v/>
      </c>
      <c r="K521" s="149">
        <f t="shared" si="76"/>
        <v>0</v>
      </c>
      <c r="L521" s="162">
        <f t="shared" si="77"/>
        <v>0</v>
      </c>
      <c r="M521" s="162" t="str" cm="1">
        <f t="array" ref="M521">IF(ISERROR(INDEX('Non Compliance input'!$I$5:$I$156,MATCH(1,(A521='Non Compliance input'!$A$5:$A$156)*(E521&gt;='Non Compliance input'!$D$5:$D$156)*(F521&lt;='Non Compliance input'!$E$5:$E$156)*('Non Compliance input'!$I$5:$I$156="Yes"),0))
),"","Yes")</f>
        <v/>
      </c>
      <c r="N521" s="149" t="str">
        <f>IF(VLOOKUP($A521,HourEndingOutage!$B$3:$F$746,5,0)="Outage","Outage","")</f>
        <v/>
      </c>
      <c r="O521" s="18">
        <f t="shared" si="78"/>
        <v>0</v>
      </c>
      <c r="P521" s="18" t="str">
        <f t="shared" si="79"/>
        <v/>
      </c>
      <c r="Q521" s="18">
        <f t="shared" si="80"/>
        <v>0</v>
      </c>
      <c r="R521" s="118"/>
    </row>
    <row r="522" spans="1:18" x14ac:dyDescent="0.25">
      <c r="A522" s="25">
        <f t="shared" si="72"/>
        <v>58</v>
      </c>
      <c r="B522" s="23">
        <f t="shared" si="73"/>
        <v>44564</v>
      </c>
      <c r="C522" s="24">
        <v>10</v>
      </c>
      <c r="D522" s="54" t="str">
        <f t="shared" si="74"/>
        <v>ASET</v>
      </c>
      <c r="E522" s="178"/>
      <c r="F522" s="179"/>
      <c r="G522" s="177"/>
      <c r="H522" s="177"/>
      <c r="I522" s="169">
        <f t="shared" si="75"/>
        <v>0</v>
      </c>
      <c r="J522" s="149" t="str" cm="1">
        <f t="array" ref="J522">IF(ISERROR(INDEX('Non Compliance input'!$H$5:$H$156,MATCH(1,(A522='Non Compliance input'!$A$5:$A$156)*(F522&gt;='Non Compliance input'!$D$5:$D$156)*(E522&lt;'Non Compliance input'!$E$5:$E$156)*('Non Compliance input'!$H$5:$H$156="Yes"),0))
),"","Yes")</f>
        <v/>
      </c>
      <c r="K522" s="149">
        <f t="shared" si="76"/>
        <v>0</v>
      </c>
      <c r="L522" s="162">
        <f t="shared" si="77"/>
        <v>0</v>
      </c>
      <c r="M522" s="162" t="str" cm="1">
        <f t="array" ref="M522">IF(ISERROR(INDEX('Non Compliance input'!$I$5:$I$156,MATCH(1,(A522='Non Compliance input'!$A$5:$A$156)*(E522&gt;='Non Compliance input'!$D$5:$D$156)*(F522&lt;='Non Compliance input'!$E$5:$E$156)*('Non Compliance input'!$I$5:$I$156="Yes"),0))
),"","Yes")</f>
        <v/>
      </c>
      <c r="N522" s="149" t="str">
        <f>IF(VLOOKUP($A522,HourEndingOutage!$B$3:$F$746,5,0)="Outage","Outage","")</f>
        <v/>
      </c>
      <c r="O522" s="18">
        <f t="shared" si="78"/>
        <v>0</v>
      </c>
      <c r="P522" s="18" t="str">
        <f t="shared" si="79"/>
        <v/>
      </c>
      <c r="Q522" s="18">
        <f t="shared" si="80"/>
        <v>0</v>
      </c>
      <c r="R522" s="118"/>
    </row>
    <row r="523" spans="1:18" x14ac:dyDescent="0.25">
      <c r="A523" s="25">
        <f t="shared" si="72"/>
        <v>58</v>
      </c>
      <c r="B523" s="23">
        <f t="shared" si="73"/>
        <v>44564</v>
      </c>
      <c r="C523" s="24">
        <v>10</v>
      </c>
      <c r="D523" s="54" t="str">
        <f t="shared" si="74"/>
        <v>ASET</v>
      </c>
      <c r="E523" s="178"/>
      <c r="F523" s="179"/>
      <c r="G523" s="177"/>
      <c r="H523" s="177"/>
      <c r="I523" s="169">
        <f t="shared" si="75"/>
        <v>0</v>
      </c>
      <c r="J523" s="149" t="str" cm="1">
        <f t="array" ref="J523">IF(ISERROR(INDEX('Non Compliance input'!$H$5:$H$156,MATCH(1,(A523='Non Compliance input'!$A$5:$A$156)*(F523&gt;='Non Compliance input'!$D$5:$D$156)*(E523&lt;'Non Compliance input'!$E$5:$E$156)*('Non Compliance input'!$H$5:$H$156="Yes"),0))
),"","Yes")</f>
        <v/>
      </c>
      <c r="K523" s="149">
        <f t="shared" si="76"/>
        <v>0</v>
      </c>
      <c r="L523" s="162">
        <f t="shared" si="77"/>
        <v>0</v>
      </c>
      <c r="M523" s="162" t="str" cm="1">
        <f t="array" ref="M523">IF(ISERROR(INDEX('Non Compliance input'!$I$5:$I$156,MATCH(1,(A523='Non Compliance input'!$A$5:$A$156)*(E523&gt;='Non Compliance input'!$D$5:$D$156)*(F523&lt;='Non Compliance input'!$E$5:$E$156)*('Non Compliance input'!$I$5:$I$156="Yes"),0))
),"","Yes")</f>
        <v/>
      </c>
      <c r="N523" s="149" t="str">
        <f>IF(VLOOKUP($A523,HourEndingOutage!$B$3:$F$746,5,0)="Outage","Outage","")</f>
        <v/>
      </c>
      <c r="O523" s="18">
        <f t="shared" si="78"/>
        <v>0</v>
      </c>
      <c r="P523" s="18" t="str">
        <f t="shared" si="79"/>
        <v/>
      </c>
      <c r="Q523" s="18">
        <f t="shared" si="80"/>
        <v>0</v>
      </c>
      <c r="R523" s="118"/>
    </row>
    <row r="524" spans="1:18" x14ac:dyDescent="0.25">
      <c r="A524" s="25">
        <f t="shared" si="72"/>
        <v>58</v>
      </c>
      <c r="B524" s="23">
        <f t="shared" si="73"/>
        <v>44564</v>
      </c>
      <c r="C524" s="24">
        <v>10</v>
      </c>
      <c r="D524" s="54" t="str">
        <f t="shared" si="74"/>
        <v>ASET</v>
      </c>
      <c r="E524" s="178"/>
      <c r="F524" s="179"/>
      <c r="G524" s="177"/>
      <c r="H524" s="177"/>
      <c r="I524" s="169">
        <f t="shared" si="75"/>
        <v>0</v>
      </c>
      <c r="J524" s="149" t="str" cm="1">
        <f t="array" ref="J524">IF(ISERROR(INDEX('Non Compliance input'!$H$5:$H$156,MATCH(1,(A524='Non Compliance input'!$A$5:$A$156)*(F524&gt;='Non Compliance input'!$D$5:$D$156)*(E524&lt;'Non Compliance input'!$E$5:$E$156)*('Non Compliance input'!$H$5:$H$156="Yes"),0))
),"","Yes")</f>
        <v/>
      </c>
      <c r="K524" s="149">
        <f t="shared" si="76"/>
        <v>0</v>
      </c>
      <c r="L524" s="162">
        <f t="shared" si="77"/>
        <v>0</v>
      </c>
      <c r="M524" s="162" t="str" cm="1">
        <f t="array" ref="M524">IF(ISERROR(INDEX('Non Compliance input'!$I$5:$I$156,MATCH(1,(A524='Non Compliance input'!$A$5:$A$156)*(E524&gt;='Non Compliance input'!$D$5:$D$156)*(F524&lt;='Non Compliance input'!$E$5:$E$156)*('Non Compliance input'!$I$5:$I$156="Yes"),0))
),"","Yes")</f>
        <v/>
      </c>
      <c r="N524" s="149" t="str">
        <f>IF(VLOOKUP($A524,HourEndingOutage!$B$3:$F$746,5,0)="Outage","Outage","")</f>
        <v/>
      </c>
      <c r="O524" s="18">
        <f t="shared" si="78"/>
        <v>0</v>
      </c>
      <c r="P524" s="18" t="str">
        <f t="shared" si="79"/>
        <v/>
      </c>
      <c r="Q524" s="18">
        <f t="shared" si="80"/>
        <v>0</v>
      </c>
      <c r="R524" s="118"/>
    </row>
    <row r="525" spans="1:18" x14ac:dyDescent="0.25">
      <c r="A525" s="25">
        <f t="shared" si="72"/>
        <v>59</v>
      </c>
      <c r="B525" s="23">
        <f t="shared" si="73"/>
        <v>44564</v>
      </c>
      <c r="C525" s="24">
        <v>11</v>
      </c>
      <c r="D525" s="54" t="str">
        <f t="shared" si="74"/>
        <v>ASET</v>
      </c>
      <c r="E525" s="178"/>
      <c r="F525" s="179"/>
      <c r="G525" s="177"/>
      <c r="H525" s="177"/>
      <c r="I525" s="169">
        <f t="shared" si="75"/>
        <v>0</v>
      </c>
      <c r="J525" s="149" t="str" cm="1">
        <f t="array" ref="J525">IF(ISERROR(INDEX('Non Compliance input'!$H$5:$H$156,MATCH(1,(A525='Non Compliance input'!$A$5:$A$156)*(F525&gt;='Non Compliance input'!$D$5:$D$156)*(E525&lt;'Non Compliance input'!$E$5:$E$156)*('Non Compliance input'!$H$5:$H$156="Yes"),0))
),"","Yes")</f>
        <v/>
      </c>
      <c r="K525" s="149">
        <f t="shared" si="76"/>
        <v>0</v>
      </c>
      <c r="L525" s="162">
        <f t="shared" si="77"/>
        <v>0</v>
      </c>
      <c r="M525" s="162" t="str" cm="1">
        <f t="array" ref="M525">IF(ISERROR(INDEX('Non Compliance input'!$I$5:$I$156,MATCH(1,(A525='Non Compliance input'!$A$5:$A$156)*(E525&gt;='Non Compliance input'!$D$5:$D$156)*(F525&lt;='Non Compliance input'!$E$5:$E$156)*('Non Compliance input'!$I$5:$I$156="Yes"),0))
),"","Yes")</f>
        <v/>
      </c>
      <c r="N525" s="149" t="str">
        <f>IF(VLOOKUP($A525,HourEndingOutage!$B$3:$F$746,5,0)="Outage","Outage","")</f>
        <v/>
      </c>
      <c r="O525" s="18">
        <f t="shared" si="78"/>
        <v>0</v>
      </c>
      <c r="P525" s="18" t="str">
        <f t="shared" si="79"/>
        <v/>
      </c>
      <c r="Q525" s="18">
        <f t="shared" si="80"/>
        <v>0</v>
      </c>
      <c r="R525" s="118"/>
    </row>
    <row r="526" spans="1:18" x14ac:dyDescent="0.25">
      <c r="A526" s="25">
        <f t="shared" si="72"/>
        <v>59</v>
      </c>
      <c r="B526" s="23">
        <f t="shared" si="73"/>
        <v>44564</v>
      </c>
      <c r="C526" s="24">
        <v>11</v>
      </c>
      <c r="D526" s="54" t="str">
        <f t="shared" si="74"/>
        <v>ASET</v>
      </c>
      <c r="E526" s="178"/>
      <c r="F526" s="179"/>
      <c r="G526" s="177"/>
      <c r="H526" s="177"/>
      <c r="I526" s="169">
        <f t="shared" si="75"/>
        <v>0</v>
      </c>
      <c r="J526" s="149" t="str" cm="1">
        <f t="array" ref="J526">IF(ISERROR(INDEX('Non Compliance input'!$H$5:$H$156,MATCH(1,(A526='Non Compliance input'!$A$5:$A$156)*(F526&gt;='Non Compliance input'!$D$5:$D$156)*(E526&lt;'Non Compliance input'!$E$5:$E$156)*('Non Compliance input'!$H$5:$H$156="Yes"),0))
),"","Yes")</f>
        <v/>
      </c>
      <c r="K526" s="149">
        <f t="shared" si="76"/>
        <v>0</v>
      </c>
      <c r="L526" s="162">
        <f t="shared" si="77"/>
        <v>0</v>
      </c>
      <c r="M526" s="162" t="str" cm="1">
        <f t="array" ref="M526">IF(ISERROR(INDEX('Non Compliance input'!$I$5:$I$156,MATCH(1,(A526='Non Compliance input'!$A$5:$A$156)*(E526&gt;='Non Compliance input'!$D$5:$D$156)*(F526&lt;='Non Compliance input'!$E$5:$E$156)*('Non Compliance input'!$I$5:$I$156="Yes"),0))
),"","Yes")</f>
        <v/>
      </c>
      <c r="N526" s="149" t="str">
        <f>IF(VLOOKUP($A526,HourEndingOutage!$B$3:$F$746,5,0)="Outage","Outage","")</f>
        <v/>
      </c>
      <c r="O526" s="18">
        <f t="shared" si="78"/>
        <v>0</v>
      </c>
      <c r="P526" s="18" t="str">
        <f t="shared" si="79"/>
        <v/>
      </c>
      <c r="Q526" s="18">
        <f t="shared" si="80"/>
        <v>0</v>
      </c>
      <c r="R526" s="118"/>
    </row>
    <row r="527" spans="1:18" x14ac:dyDescent="0.25">
      <c r="A527" s="25">
        <f t="shared" si="72"/>
        <v>59</v>
      </c>
      <c r="B527" s="23">
        <f t="shared" si="73"/>
        <v>44564</v>
      </c>
      <c r="C527" s="24">
        <v>11</v>
      </c>
      <c r="D527" s="54" t="str">
        <f t="shared" si="74"/>
        <v>ASET</v>
      </c>
      <c r="E527" s="178"/>
      <c r="F527" s="179"/>
      <c r="G527" s="177"/>
      <c r="H527" s="177"/>
      <c r="I527" s="169">
        <f t="shared" si="75"/>
        <v>0</v>
      </c>
      <c r="J527" s="149" t="str" cm="1">
        <f t="array" ref="J527">IF(ISERROR(INDEX('Non Compliance input'!$H$5:$H$156,MATCH(1,(A527='Non Compliance input'!$A$5:$A$156)*(F527&gt;='Non Compliance input'!$D$5:$D$156)*(E527&lt;'Non Compliance input'!$E$5:$E$156)*('Non Compliance input'!$H$5:$H$156="Yes"),0))
),"","Yes")</f>
        <v/>
      </c>
      <c r="K527" s="149">
        <f t="shared" si="76"/>
        <v>0</v>
      </c>
      <c r="L527" s="162">
        <f t="shared" si="77"/>
        <v>0</v>
      </c>
      <c r="M527" s="162" t="str" cm="1">
        <f t="array" ref="M527">IF(ISERROR(INDEX('Non Compliance input'!$I$5:$I$156,MATCH(1,(A527='Non Compliance input'!$A$5:$A$156)*(E527&gt;='Non Compliance input'!$D$5:$D$156)*(F527&lt;='Non Compliance input'!$E$5:$E$156)*('Non Compliance input'!$I$5:$I$156="Yes"),0))
),"","Yes")</f>
        <v/>
      </c>
      <c r="N527" s="149" t="str">
        <f>IF(VLOOKUP($A527,HourEndingOutage!$B$3:$F$746,5,0)="Outage","Outage","")</f>
        <v/>
      </c>
      <c r="O527" s="18">
        <f t="shared" si="78"/>
        <v>0</v>
      </c>
      <c r="P527" s="18" t="str">
        <f t="shared" si="79"/>
        <v/>
      </c>
      <c r="Q527" s="18">
        <f t="shared" si="80"/>
        <v>0</v>
      </c>
      <c r="R527" s="118"/>
    </row>
    <row r="528" spans="1:18" x14ac:dyDescent="0.25">
      <c r="A528" s="25">
        <f t="shared" si="72"/>
        <v>59</v>
      </c>
      <c r="B528" s="23">
        <f t="shared" si="73"/>
        <v>44564</v>
      </c>
      <c r="C528" s="24">
        <v>11</v>
      </c>
      <c r="D528" s="54" t="str">
        <f t="shared" si="74"/>
        <v>ASET</v>
      </c>
      <c r="E528" s="178"/>
      <c r="F528" s="179"/>
      <c r="G528" s="177"/>
      <c r="H528" s="177"/>
      <c r="I528" s="169">
        <f t="shared" si="75"/>
        <v>0</v>
      </c>
      <c r="J528" s="149" t="str" cm="1">
        <f t="array" ref="J528">IF(ISERROR(INDEX('Non Compliance input'!$H$5:$H$156,MATCH(1,(A528='Non Compliance input'!$A$5:$A$156)*(F528&gt;='Non Compliance input'!$D$5:$D$156)*(E528&lt;'Non Compliance input'!$E$5:$E$156)*('Non Compliance input'!$H$5:$H$156="Yes"),0))
),"","Yes")</f>
        <v/>
      </c>
      <c r="K528" s="149">
        <f t="shared" si="76"/>
        <v>0</v>
      </c>
      <c r="L528" s="162">
        <f t="shared" si="77"/>
        <v>0</v>
      </c>
      <c r="M528" s="162" t="str" cm="1">
        <f t="array" ref="M528">IF(ISERROR(INDEX('Non Compliance input'!$I$5:$I$156,MATCH(1,(A528='Non Compliance input'!$A$5:$A$156)*(E528&gt;='Non Compliance input'!$D$5:$D$156)*(F528&lt;='Non Compliance input'!$E$5:$E$156)*('Non Compliance input'!$I$5:$I$156="Yes"),0))
),"","Yes")</f>
        <v/>
      </c>
      <c r="N528" s="149" t="str">
        <f>IF(VLOOKUP($A528,HourEndingOutage!$B$3:$F$746,5,0)="Outage","Outage","")</f>
        <v/>
      </c>
      <c r="O528" s="18">
        <f t="shared" si="78"/>
        <v>0</v>
      </c>
      <c r="P528" s="18" t="str">
        <f t="shared" si="79"/>
        <v/>
      </c>
      <c r="Q528" s="18">
        <f t="shared" si="80"/>
        <v>0</v>
      </c>
      <c r="R528" s="118"/>
    </row>
    <row r="529" spans="1:18" x14ac:dyDescent="0.25">
      <c r="A529" s="25">
        <f t="shared" si="72"/>
        <v>59</v>
      </c>
      <c r="B529" s="23">
        <f t="shared" si="73"/>
        <v>44564</v>
      </c>
      <c r="C529" s="24">
        <v>11</v>
      </c>
      <c r="D529" s="54" t="str">
        <f t="shared" si="74"/>
        <v>ASET</v>
      </c>
      <c r="E529" s="178"/>
      <c r="F529" s="179"/>
      <c r="G529" s="177"/>
      <c r="H529" s="177"/>
      <c r="I529" s="169">
        <f t="shared" si="75"/>
        <v>0</v>
      </c>
      <c r="J529" s="149" t="str" cm="1">
        <f t="array" ref="J529">IF(ISERROR(INDEX('Non Compliance input'!$H$5:$H$156,MATCH(1,(A529='Non Compliance input'!$A$5:$A$156)*(F529&gt;='Non Compliance input'!$D$5:$D$156)*(E529&lt;'Non Compliance input'!$E$5:$E$156)*('Non Compliance input'!$H$5:$H$156="Yes"),0))
),"","Yes")</f>
        <v/>
      </c>
      <c r="K529" s="149">
        <f t="shared" si="76"/>
        <v>0</v>
      </c>
      <c r="L529" s="162">
        <f t="shared" si="77"/>
        <v>0</v>
      </c>
      <c r="M529" s="162" t="str" cm="1">
        <f t="array" ref="M529">IF(ISERROR(INDEX('Non Compliance input'!$I$5:$I$156,MATCH(1,(A529='Non Compliance input'!$A$5:$A$156)*(E529&gt;='Non Compliance input'!$D$5:$D$156)*(F529&lt;='Non Compliance input'!$E$5:$E$156)*('Non Compliance input'!$I$5:$I$156="Yes"),0))
),"","Yes")</f>
        <v/>
      </c>
      <c r="N529" s="149" t="str">
        <f>IF(VLOOKUP($A529,HourEndingOutage!$B$3:$F$746,5,0)="Outage","Outage","")</f>
        <v/>
      </c>
      <c r="O529" s="18">
        <f t="shared" si="78"/>
        <v>0</v>
      </c>
      <c r="P529" s="18" t="str">
        <f t="shared" si="79"/>
        <v/>
      </c>
      <c r="Q529" s="18">
        <f t="shared" si="80"/>
        <v>0</v>
      </c>
      <c r="R529" s="118"/>
    </row>
    <row r="530" spans="1:18" x14ac:dyDescent="0.25">
      <c r="A530" s="25">
        <f t="shared" si="72"/>
        <v>59</v>
      </c>
      <c r="B530" s="23">
        <f t="shared" si="73"/>
        <v>44564</v>
      </c>
      <c r="C530" s="24">
        <v>11</v>
      </c>
      <c r="D530" s="54" t="str">
        <f t="shared" si="74"/>
        <v>ASET</v>
      </c>
      <c r="E530" s="178"/>
      <c r="F530" s="179"/>
      <c r="G530" s="177"/>
      <c r="H530" s="177"/>
      <c r="I530" s="169">
        <f t="shared" si="75"/>
        <v>0</v>
      </c>
      <c r="J530" s="149" t="str" cm="1">
        <f t="array" ref="J530">IF(ISERROR(INDEX('Non Compliance input'!$H$5:$H$156,MATCH(1,(A530='Non Compliance input'!$A$5:$A$156)*(F530&gt;='Non Compliance input'!$D$5:$D$156)*(E530&lt;'Non Compliance input'!$E$5:$E$156)*('Non Compliance input'!$H$5:$H$156="Yes"),0))
),"","Yes")</f>
        <v/>
      </c>
      <c r="K530" s="149">
        <f t="shared" si="76"/>
        <v>0</v>
      </c>
      <c r="L530" s="162">
        <f t="shared" si="77"/>
        <v>0</v>
      </c>
      <c r="M530" s="162" t="str" cm="1">
        <f t="array" ref="M530">IF(ISERROR(INDEX('Non Compliance input'!$I$5:$I$156,MATCH(1,(A530='Non Compliance input'!$A$5:$A$156)*(E530&gt;='Non Compliance input'!$D$5:$D$156)*(F530&lt;='Non Compliance input'!$E$5:$E$156)*('Non Compliance input'!$I$5:$I$156="Yes"),0))
),"","Yes")</f>
        <v/>
      </c>
      <c r="N530" s="149" t="str">
        <f>IF(VLOOKUP($A530,HourEndingOutage!$B$3:$F$746,5,0)="Outage","Outage","")</f>
        <v/>
      </c>
      <c r="O530" s="18">
        <f t="shared" si="78"/>
        <v>0</v>
      </c>
      <c r="P530" s="18" t="str">
        <f t="shared" si="79"/>
        <v/>
      </c>
      <c r="Q530" s="18">
        <f t="shared" si="80"/>
        <v>0</v>
      </c>
      <c r="R530" s="118"/>
    </row>
    <row r="531" spans="1:18" x14ac:dyDescent="0.25">
      <c r="A531" s="25">
        <f t="shared" si="72"/>
        <v>59</v>
      </c>
      <c r="B531" s="23">
        <f t="shared" si="73"/>
        <v>44564</v>
      </c>
      <c r="C531" s="24">
        <v>11</v>
      </c>
      <c r="D531" s="54" t="str">
        <f t="shared" si="74"/>
        <v>ASET</v>
      </c>
      <c r="E531" s="178"/>
      <c r="F531" s="179"/>
      <c r="G531" s="177"/>
      <c r="H531" s="177"/>
      <c r="I531" s="169">
        <f t="shared" si="75"/>
        <v>0</v>
      </c>
      <c r="J531" s="149" t="str" cm="1">
        <f t="array" ref="J531">IF(ISERROR(INDEX('Non Compliance input'!$H$5:$H$156,MATCH(1,(A531='Non Compliance input'!$A$5:$A$156)*(F531&gt;='Non Compliance input'!$D$5:$D$156)*(E531&lt;'Non Compliance input'!$E$5:$E$156)*('Non Compliance input'!$H$5:$H$156="Yes"),0))
),"","Yes")</f>
        <v/>
      </c>
      <c r="K531" s="149">
        <f t="shared" si="76"/>
        <v>0</v>
      </c>
      <c r="L531" s="162">
        <f t="shared" si="77"/>
        <v>0</v>
      </c>
      <c r="M531" s="162" t="str" cm="1">
        <f t="array" ref="M531">IF(ISERROR(INDEX('Non Compliance input'!$I$5:$I$156,MATCH(1,(A531='Non Compliance input'!$A$5:$A$156)*(E531&gt;='Non Compliance input'!$D$5:$D$156)*(F531&lt;='Non Compliance input'!$E$5:$E$156)*('Non Compliance input'!$I$5:$I$156="Yes"),0))
),"","Yes")</f>
        <v/>
      </c>
      <c r="N531" s="149" t="str">
        <f>IF(VLOOKUP($A531,HourEndingOutage!$B$3:$F$746,5,0)="Outage","Outage","")</f>
        <v/>
      </c>
      <c r="O531" s="18">
        <f t="shared" si="78"/>
        <v>0</v>
      </c>
      <c r="P531" s="18" t="str">
        <f t="shared" si="79"/>
        <v/>
      </c>
      <c r="Q531" s="18">
        <f t="shared" si="80"/>
        <v>0</v>
      </c>
      <c r="R531" s="118"/>
    </row>
    <row r="532" spans="1:18" x14ac:dyDescent="0.25">
      <c r="A532" s="25">
        <f t="shared" si="72"/>
        <v>59</v>
      </c>
      <c r="B532" s="23">
        <f t="shared" si="73"/>
        <v>44564</v>
      </c>
      <c r="C532" s="24">
        <v>11</v>
      </c>
      <c r="D532" s="54" t="str">
        <f t="shared" si="74"/>
        <v>ASET</v>
      </c>
      <c r="E532" s="178"/>
      <c r="F532" s="179"/>
      <c r="G532" s="177"/>
      <c r="H532" s="177"/>
      <c r="I532" s="169">
        <f t="shared" si="75"/>
        <v>0</v>
      </c>
      <c r="J532" s="149" t="str" cm="1">
        <f t="array" ref="J532">IF(ISERROR(INDEX('Non Compliance input'!$H$5:$H$156,MATCH(1,(A532='Non Compliance input'!$A$5:$A$156)*(F532&gt;='Non Compliance input'!$D$5:$D$156)*(E532&lt;'Non Compliance input'!$E$5:$E$156)*('Non Compliance input'!$H$5:$H$156="Yes"),0))
),"","Yes")</f>
        <v/>
      </c>
      <c r="K532" s="149">
        <f t="shared" si="76"/>
        <v>0</v>
      </c>
      <c r="L532" s="162">
        <f t="shared" si="77"/>
        <v>0</v>
      </c>
      <c r="M532" s="162" t="str" cm="1">
        <f t="array" ref="M532">IF(ISERROR(INDEX('Non Compliance input'!$I$5:$I$156,MATCH(1,(A532='Non Compliance input'!$A$5:$A$156)*(E532&gt;='Non Compliance input'!$D$5:$D$156)*(F532&lt;='Non Compliance input'!$E$5:$E$156)*('Non Compliance input'!$I$5:$I$156="Yes"),0))
),"","Yes")</f>
        <v/>
      </c>
      <c r="N532" s="149" t="str">
        <f>IF(VLOOKUP($A532,HourEndingOutage!$B$3:$F$746,5,0)="Outage","Outage","")</f>
        <v/>
      </c>
      <c r="O532" s="18">
        <f t="shared" si="78"/>
        <v>0</v>
      </c>
      <c r="P532" s="18" t="str">
        <f t="shared" si="79"/>
        <v/>
      </c>
      <c r="Q532" s="18">
        <f t="shared" si="80"/>
        <v>0</v>
      </c>
      <c r="R532" s="118"/>
    </row>
    <row r="533" spans="1:18" x14ac:dyDescent="0.25">
      <c r="A533" s="25">
        <f t="shared" si="72"/>
        <v>59</v>
      </c>
      <c r="B533" s="23">
        <f t="shared" si="73"/>
        <v>44564</v>
      </c>
      <c r="C533" s="24">
        <v>11</v>
      </c>
      <c r="D533" s="54" t="str">
        <f t="shared" si="74"/>
        <v>ASET</v>
      </c>
      <c r="E533" s="178"/>
      <c r="F533" s="179"/>
      <c r="G533" s="177"/>
      <c r="H533" s="177"/>
      <c r="I533" s="169">
        <f t="shared" si="75"/>
        <v>0</v>
      </c>
      <c r="J533" s="149" t="str" cm="1">
        <f t="array" ref="J533">IF(ISERROR(INDEX('Non Compliance input'!$H$5:$H$156,MATCH(1,(A533='Non Compliance input'!$A$5:$A$156)*(F533&gt;='Non Compliance input'!$D$5:$D$156)*(E533&lt;'Non Compliance input'!$E$5:$E$156)*('Non Compliance input'!$H$5:$H$156="Yes"),0))
),"","Yes")</f>
        <v/>
      </c>
      <c r="K533" s="149">
        <f t="shared" si="76"/>
        <v>0</v>
      </c>
      <c r="L533" s="162">
        <f t="shared" si="77"/>
        <v>0</v>
      </c>
      <c r="M533" s="162" t="str" cm="1">
        <f t="array" ref="M533">IF(ISERROR(INDEX('Non Compliance input'!$I$5:$I$156,MATCH(1,(A533='Non Compliance input'!$A$5:$A$156)*(E533&gt;='Non Compliance input'!$D$5:$D$156)*(F533&lt;='Non Compliance input'!$E$5:$E$156)*('Non Compliance input'!$I$5:$I$156="Yes"),0))
),"","Yes")</f>
        <v/>
      </c>
      <c r="N533" s="149" t="str">
        <f>IF(VLOOKUP($A533,HourEndingOutage!$B$3:$F$746,5,0)="Outage","Outage","")</f>
        <v/>
      </c>
      <c r="O533" s="18">
        <f t="shared" si="78"/>
        <v>0</v>
      </c>
      <c r="P533" s="18" t="str">
        <f t="shared" si="79"/>
        <v/>
      </c>
      <c r="Q533" s="18">
        <f t="shared" si="80"/>
        <v>0</v>
      </c>
      <c r="R533" s="118"/>
    </row>
    <row r="534" spans="1:18" x14ac:dyDescent="0.25">
      <c r="A534" s="25">
        <f t="shared" si="72"/>
        <v>60</v>
      </c>
      <c r="B534" s="23">
        <f t="shared" si="73"/>
        <v>44564</v>
      </c>
      <c r="C534" s="24">
        <v>12</v>
      </c>
      <c r="D534" s="54" t="str">
        <f t="shared" si="74"/>
        <v>ASET</v>
      </c>
      <c r="E534" s="178"/>
      <c r="F534" s="179"/>
      <c r="G534" s="177"/>
      <c r="H534" s="177"/>
      <c r="I534" s="169">
        <f t="shared" si="75"/>
        <v>0</v>
      </c>
      <c r="J534" s="149" t="str" cm="1">
        <f t="array" ref="J534">IF(ISERROR(INDEX('Non Compliance input'!$H$5:$H$156,MATCH(1,(A534='Non Compliance input'!$A$5:$A$156)*(F534&gt;='Non Compliance input'!$D$5:$D$156)*(E534&lt;'Non Compliance input'!$E$5:$E$156)*('Non Compliance input'!$H$5:$H$156="Yes"),0))
),"","Yes")</f>
        <v/>
      </c>
      <c r="K534" s="149">
        <f t="shared" si="76"/>
        <v>0</v>
      </c>
      <c r="L534" s="162">
        <f t="shared" si="77"/>
        <v>0</v>
      </c>
      <c r="M534" s="162" t="str" cm="1">
        <f t="array" ref="M534">IF(ISERROR(INDEX('Non Compliance input'!$I$5:$I$156,MATCH(1,(A534='Non Compliance input'!$A$5:$A$156)*(E534&gt;='Non Compliance input'!$D$5:$D$156)*(F534&lt;='Non Compliance input'!$E$5:$E$156)*('Non Compliance input'!$I$5:$I$156="Yes"),0))
),"","Yes")</f>
        <v/>
      </c>
      <c r="N534" s="149" t="str">
        <f>IF(VLOOKUP($A534,HourEndingOutage!$B$3:$F$746,5,0)="Outage","Outage","")</f>
        <v/>
      </c>
      <c r="O534" s="18">
        <f t="shared" si="78"/>
        <v>0</v>
      </c>
      <c r="P534" s="18" t="str">
        <f t="shared" si="79"/>
        <v/>
      </c>
      <c r="Q534" s="18">
        <f t="shared" si="80"/>
        <v>0</v>
      </c>
      <c r="R534" s="118"/>
    </row>
    <row r="535" spans="1:18" x14ac:dyDescent="0.25">
      <c r="A535" s="25">
        <f t="shared" si="72"/>
        <v>60</v>
      </c>
      <c r="B535" s="23">
        <f t="shared" si="73"/>
        <v>44564</v>
      </c>
      <c r="C535" s="24">
        <v>12</v>
      </c>
      <c r="D535" s="54" t="str">
        <f t="shared" si="74"/>
        <v>ASET</v>
      </c>
      <c r="E535" s="178"/>
      <c r="F535" s="179"/>
      <c r="G535" s="177"/>
      <c r="H535" s="177"/>
      <c r="I535" s="169">
        <f t="shared" si="75"/>
        <v>0</v>
      </c>
      <c r="J535" s="149" t="str" cm="1">
        <f t="array" ref="J535">IF(ISERROR(INDEX('Non Compliance input'!$H$5:$H$156,MATCH(1,(A535='Non Compliance input'!$A$5:$A$156)*(F535&gt;='Non Compliance input'!$D$5:$D$156)*(E535&lt;'Non Compliance input'!$E$5:$E$156)*('Non Compliance input'!$H$5:$H$156="Yes"),0))
),"","Yes")</f>
        <v/>
      </c>
      <c r="K535" s="149">
        <f t="shared" si="76"/>
        <v>0</v>
      </c>
      <c r="L535" s="162">
        <f t="shared" si="77"/>
        <v>0</v>
      </c>
      <c r="M535" s="162" t="str" cm="1">
        <f t="array" ref="M535">IF(ISERROR(INDEX('Non Compliance input'!$I$5:$I$156,MATCH(1,(A535='Non Compliance input'!$A$5:$A$156)*(E535&gt;='Non Compliance input'!$D$5:$D$156)*(F535&lt;='Non Compliance input'!$E$5:$E$156)*('Non Compliance input'!$I$5:$I$156="Yes"),0))
),"","Yes")</f>
        <v/>
      </c>
      <c r="N535" s="149" t="str">
        <f>IF(VLOOKUP($A535,HourEndingOutage!$B$3:$F$746,5,0)="Outage","Outage","")</f>
        <v/>
      </c>
      <c r="O535" s="18">
        <f t="shared" si="78"/>
        <v>0</v>
      </c>
      <c r="P535" s="18" t="str">
        <f t="shared" si="79"/>
        <v/>
      </c>
      <c r="Q535" s="18">
        <f t="shared" si="80"/>
        <v>0</v>
      </c>
      <c r="R535" s="118"/>
    </row>
    <row r="536" spans="1:18" x14ac:dyDescent="0.25">
      <c r="A536" s="25">
        <f t="shared" si="72"/>
        <v>60</v>
      </c>
      <c r="B536" s="23">
        <f t="shared" si="73"/>
        <v>44564</v>
      </c>
      <c r="C536" s="24">
        <v>12</v>
      </c>
      <c r="D536" s="54" t="str">
        <f t="shared" si="74"/>
        <v>ASET</v>
      </c>
      <c r="E536" s="178"/>
      <c r="F536" s="179"/>
      <c r="G536" s="177"/>
      <c r="H536" s="177"/>
      <c r="I536" s="169">
        <f t="shared" si="75"/>
        <v>0</v>
      </c>
      <c r="J536" s="149" t="str" cm="1">
        <f t="array" ref="J536">IF(ISERROR(INDEX('Non Compliance input'!$H$5:$H$156,MATCH(1,(A536='Non Compliance input'!$A$5:$A$156)*(F536&gt;='Non Compliance input'!$D$5:$D$156)*(E536&lt;'Non Compliance input'!$E$5:$E$156)*('Non Compliance input'!$H$5:$H$156="Yes"),0))
),"","Yes")</f>
        <v/>
      </c>
      <c r="K536" s="149">
        <f t="shared" si="76"/>
        <v>0</v>
      </c>
      <c r="L536" s="162">
        <f t="shared" si="77"/>
        <v>0</v>
      </c>
      <c r="M536" s="162" t="str" cm="1">
        <f t="array" ref="M536">IF(ISERROR(INDEX('Non Compliance input'!$I$5:$I$156,MATCH(1,(A536='Non Compliance input'!$A$5:$A$156)*(E536&gt;='Non Compliance input'!$D$5:$D$156)*(F536&lt;='Non Compliance input'!$E$5:$E$156)*('Non Compliance input'!$I$5:$I$156="Yes"),0))
),"","Yes")</f>
        <v/>
      </c>
      <c r="N536" s="149" t="str">
        <f>IF(VLOOKUP($A536,HourEndingOutage!$B$3:$F$746,5,0)="Outage","Outage","")</f>
        <v/>
      </c>
      <c r="O536" s="18">
        <f t="shared" si="78"/>
        <v>0</v>
      </c>
      <c r="P536" s="18" t="str">
        <f t="shared" si="79"/>
        <v/>
      </c>
      <c r="Q536" s="18">
        <f t="shared" si="80"/>
        <v>0</v>
      </c>
      <c r="R536" s="118"/>
    </row>
    <row r="537" spans="1:18" x14ac:dyDescent="0.25">
      <c r="A537" s="25">
        <f t="shared" si="72"/>
        <v>60</v>
      </c>
      <c r="B537" s="23">
        <f t="shared" si="73"/>
        <v>44564</v>
      </c>
      <c r="C537" s="24">
        <v>12</v>
      </c>
      <c r="D537" s="54" t="str">
        <f t="shared" si="74"/>
        <v>ASET</v>
      </c>
      <c r="E537" s="178"/>
      <c r="F537" s="179"/>
      <c r="G537" s="177"/>
      <c r="H537" s="177"/>
      <c r="I537" s="169">
        <f t="shared" si="75"/>
        <v>0</v>
      </c>
      <c r="J537" s="149" t="str" cm="1">
        <f t="array" ref="J537">IF(ISERROR(INDEX('Non Compliance input'!$H$5:$H$156,MATCH(1,(A537='Non Compliance input'!$A$5:$A$156)*(F537&gt;='Non Compliance input'!$D$5:$D$156)*(E537&lt;'Non Compliance input'!$E$5:$E$156)*('Non Compliance input'!$H$5:$H$156="Yes"),0))
),"","Yes")</f>
        <v/>
      </c>
      <c r="K537" s="149">
        <f t="shared" si="76"/>
        <v>0</v>
      </c>
      <c r="L537" s="162">
        <f t="shared" si="77"/>
        <v>0</v>
      </c>
      <c r="M537" s="162" t="str" cm="1">
        <f t="array" ref="M537">IF(ISERROR(INDEX('Non Compliance input'!$I$5:$I$156,MATCH(1,(A537='Non Compliance input'!$A$5:$A$156)*(E537&gt;='Non Compliance input'!$D$5:$D$156)*(F537&lt;='Non Compliance input'!$E$5:$E$156)*('Non Compliance input'!$I$5:$I$156="Yes"),0))
),"","Yes")</f>
        <v/>
      </c>
      <c r="N537" s="149" t="str">
        <f>IF(VLOOKUP($A537,HourEndingOutage!$B$3:$F$746,5,0)="Outage","Outage","")</f>
        <v/>
      </c>
      <c r="O537" s="18">
        <f t="shared" si="78"/>
        <v>0</v>
      </c>
      <c r="P537" s="18" t="str">
        <f t="shared" si="79"/>
        <v/>
      </c>
      <c r="Q537" s="18">
        <f t="shared" si="80"/>
        <v>0</v>
      </c>
      <c r="R537" s="118"/>
    </row>
    <row r="538" spans="1:18" x14ac:dyDescent="0.25">
      <c r="A538" s="25">
        <f t="shared" si="72"/>
        <v>60</v>
      </c>
      <c r="B538" s="23">
        <f t="shared" si="73"/>
        <v>44564</v>
      </c>
      <c r="C538" s="24">
        <v>12</v>
      </c>
      <c r="D538" s="54" t="str">
        <f t="shared" si="74"/>
        <v>ASET</v>
      </c>
      <c r="E538" s="178"/>
      <c r="F538" s="179"/>
      <c r="G538" s="177"/>
      <c r="H538" s="177"/>
      <c r="I538" s="169">
        <f t="shared" si="75"/>
        <v>0</v>
      </c>
      <c r="J538" s="149" t="str" cm="1">
        <f t="array" ref="J538">IF(ISERROR(INDEX('Non Compliance input'!$H$5:$H$156,MATCH(1,(A538='Non Compliance input'!$A$5:$A$156)*(F538&gt;='Non Compliance input'!$D$5:$D$156)*(E538&lt;'Non Compliance input'!$E$5:$E$156)*('Non Compliance input'!$H$5:$H$156="Yes"),0))
),"","Yes")</f>
        <v/>
      </c>
      <c r="K538" s="149">
        <f t="shared" si="76"/>
        <v>0</v>
      </c>
      <c r="L538" s="162">
        <f t="shared" si="77"/>
        <v>0</v>
      </c>
      <c r="M538" s="162" t="str" cm="1">
        <f t="array" ref="M538">IF(ISERROR(INDEX('Non Compliance input'!$I$5:$I$156,MATCH(1,(A538='Non Compliance input'!$A$5:$A$156)*(E538&gt;='Non Compliance input'!$D$5:$D$156)*(F538&lt;='Non Compliance input'!$E$5:$E$156)*('Non Compliance input'!$I$5:$I$156="Yes"),0))
),"","Yes")</f>
        <v/>
      </c>
      <c r="N538" s="149" t="str">
        <f>IF(VLOOKUP($A538,HourEndingOutage!$B$3:$F$746,5,0)="Outage","Outage","")</f>
        <v/>
      </c>
      <c r="O538" s="18">
        <f t="shared" si="78"/>
        <v>0</v>
      </c>
      <c r="P538" s="18" t="str">
        <f t="shared" si="79"/>
        <v/>
      </c>
      <c r="Q538" s="18">
        <f t="shared" si="80"/>
        <v>0</v>
      </c>
      <c r="R538" s="118"/>
    </row>
    <row r="539" spans="1:18" x14ac:dyDescent="0.25">
      <c r="A539" s="25">
        <f t="shared" si="72"/>
        <v>60</v>
      </c>
      <c r="B539" s="23">
        <f t="shared" si="73"/>
        <v>44564</v>
      </c>
      <c r="C539" s="24">
        <v>12</v>
      </c>
      <c r="D539" s="54" t="str">
        <f t="shared" si="74"/>
        <v>ASET</v>
      </c>
      <c r="E539" s="178"/>
      <c r="F539" s="179"/>
      <c r="G539" s="177"/>
      <c r="H539" s="177"/>
      <c r="I539" s="169">
        <f t="shared" si="75"/>
        <v>0</v>
      </c>
      <c r="J539" s="149" t="str" cm="1">
        <f t="array" ref="J539">IF(ISERROR(INDEX('Non Compliance input'!$H$5:$H$156,MATCH(1,(A539='Non Compliance input'!$A$5:$A$156)*(F539&gt;='Non Compliance input'!$D$5:$D$156)*(E539&lt;'Non Compliance input'!$E$5:$E$156)*('Non Compliance input'!$H$5:$H$156="Yes"),0))
),"","Yes")</f>
        <v/>
      </c>
      <c r="K539" s="149">
        <f t="shared" si="76"/>
        <v>0</v>
      </c>
      <c r="L539" s="162">
        <f t="shared" si="77"/>
        <v>0</v>
      </c>
      <c r="M539" s="162" t="str" cm="1">
        <f t="array" ref="M539">IF(ISERROR(INDEX('Non Compliance input'!$I$5:$I$156,MATCH(1,(A539='Non Compliance input'!$A$5:$A$156)*(E539&gt;='Non Compliance input'!$D$5:$D$156)*(F539&lt;='Non Compliance input'!$E$5:$E$156)*('Non Compliance input'!$I$5:$I$156="Yes"),0))
),"","Yes")</f>
        <v/>
      </c>
      <c r="N539" s="149" t="str">
        <f>IF(VLOOKUP($A539,HourEndingOutage!$B$3:$F$746,5,0)="Outage","Outage","")</f>
        <v/>
      </c>
      <c r="O539" s="18">
        <f t="shared" si="78"/>
        <v>0</v>
      </c>
      <c r="P539" s="18" t="str">
        <f t="shared" si="79"/>
        <v/>
      </c>
      <c r="Q539" s="18">
        <f t="shared" si="80"/>
        <v>0</v>
      </c>
      <c r="R539" s="118"/>
    </row>
    <row r="540" spans="1:18" x14ac:dyDescent="0.25">
      <c r="A540" s="25">
        <f t="shared" ref="A540:A603" si="81">IF(C540=C539,A539,A539+1)</f>
        <v>60</v>
      </c>
      <c r="B540" s="23">
        <f t="shared" ref="B540:B603" si="82">IF(C540&lt;C539,B539+1,B539)</f>
        <v>44564</v>
      </c>
      <c r="C540" s="24">
        <v>12</v>
      </c>
      <c r="D540" s="54" t="str">
        <f t="shared" si="74"/>
        <v>ASET</v>
      </c>
      <c r="E540" s="178"/>
      <c r="F540" s="179"/>
      <c r="G540" s="177"/>
      <c r="H540" s="177"/>
      <c r="I540" s="169">
        <f t="shared" si="75"/>
        <v>0</v>
      </c>
      <c r="J540" s="149" t="str" cm="1">
        <f t="array" ref="J540">IF(ISERROR(INDEX('Non Compliance input'!$H$5:$H$156,MATCH(1,(A540='Non Compliance input'!$A$5:$A$156)*(F540&gt;='Non Compliance input'!$D$5:$D$156)*(E540&lt;'Non Compliance input'!$E$5:$E$156)*('Non Compliance input'!$H$5:$H$156="Yes"),0))
),"","Yes")</f>
        <v/>
      </c>
      <c r="K540" s="149">
        <f t="shared" si="76"/>
        <v>0</v>
      </c>
      <c r="L540" s="162">
        <f t="shared" si="77"/>
        <v>0</v>
      </c>
      <c r="M540" s="162" t="str" cm="1">
        <f t="array" ref="M540">IF(ISERROR(INDEX('Non Compliance input'!$I$5:$I$156,MATCH(1,(A540='Non Compliance input'!$A$5:$A$156)*(E540&gt;='Non Compliance input'!$D$5:$D$156)*(F540&lt;='Non Compliance input'!$E$5:$E$156)*('Non Compliance input'!$I$5:$I$156="Yes"),0))
),"","Yes")</f>
        <v/>
      </c>
      <c r="N540" s="149" t="str">
        <f>IF(VLOOKUP($A540,HourEndingOutage!$B$3:$F$746,5,0)="Outage","Outage","")</f>
        <v/>
      </c>
      <c r="O540" s="18">
        <f t="shared" si="78"/>
        <v>0</v>
      </c>
      <c r="P540" s="18" t="str">
        <f t="shared" si="79"/>
        <v/>
      </c>
      <c r="Q540" s="18">
        <f t="shared" si="80"/>
        <v>0</v>
      </c>
      <c r="R540" s="118"/>
    </row>
    <row r="541" spans="1:18" x14ac:dyDescent="0.25">
      <c r="A541" s="25">
        <f t="shared" si="81"/>
        <v>60</v>
      </c>
      <c r="B541" s="23">
        <f t="shared" si="82"/>
        <v>44564</v>
      </c>
      <c r="C541" s="24">
        <v>12</v>
      </c>
      <c r="D541" s="54" t="str">
        <f t="shared" si="74"/>
        <v>ASET</v>
      </c>
      <c r="E541" s="178"/>
      <c r="F541" s="179"/>
      <c r="G541" s="177"/>
      <c r="H541" s="177"/>
      <c r="I541" s="169">
        <f t="shared" si="75"/>
        <v>0</v>
      </c>
      <c r="J541" s="149" t="str" cm="1">
        <f t="array" ref="J541">IF(ISERROR(INDEX('Non Compliance input'!$H$5:$H$156,MATCH(1,(A541='Non Compliance input'!$A$5:$A$156)*(F541&gt;='Non Compliance input'!$D$5:$D$156)*(E541&lt;'Non Compliance input'!$E$5:$E$156)*('Non Compliance input'!$H$5:$H$156="Yes"),0))
),"","Yes")</f>
        <v/>
      </c>
      <c r="K541" s="149">
        <f t="shared" si="76"/>
        <v>0</v>
      </c>
      <c r="L541" s="162">
        <f t="shared" si="77"/>
        <v>0</v>
      </c>
      <c r="M541" s="162" t="str" cm="1">
        <f t="array" ref="M541">IF(ISERROR(INDEX('Non Compliance input'!$I$5:$I$156,MATCH(1,(A541='Non Compliance input'!$A$5:$A$156)*(E541&gt;='Non Compliance input'!$D$5:$D$156)*(F541&lt;='Non Compliance input'!$E$5:$E$156)*('Non Compliance input'!$I$5:$I$156="Yes"),0))
),"","Yes")</f>
        <v/>
      </c>
      <c r="N541" s="149" t="str">
        <f>IF(VLOOKUP($A541,HourEndingOutage!$B$3:$F$746,5,0)="Outage","Outage","")</f>
        <v/>
      </c>
      <c r="O541" s="18">
        <f t="shared" si="78"/>
        <v>0</v>
      </c>
      <c r="P541" s="18" t="str">
        <f t="shared" si="79"/>
        <v/>
      </c>
      <c r="Q541" s="18">
        <f t="shared" si="80"/>
        <v>0</v>
      </c>
      <c r="R541" s="118"/>
    </row>
    <row r="542" spans="1:18" x14ac:dyDescent="0.25">
      <c r="A542" s="25">
        <f t="shared" si="81"/>
        <v>60</v>
      </c>
      <c r="B542" s="23">
        <f t="shared" si="82"/>
        <v>44564</v>
      </c>
      <c r="C542" s="24">
        <v>12</v>
      </c>
      <c r="D542" s="54" t="str">
        <f t="shared" si="74"/>
        <v>ASET</v>
      </c>
      <c r="E542" s="178"/>
      <c r="F542" s="179"/>
      <c r="G542" s="177"/>
      <c r="H542" s="177"/>
      <c r="I542" s="169">
        <f t="shared" si="75"/>
        <v>0</v>
      </c>
      <c r="J542" s="149" t="str" cm="1">
        <f t="array" ref="J542">IF(ISERROR(INDEX('Non Compliance input'!$H$5:$H$156,MATCH(1,(A542='Non Compliance input'!$A$5:$A$156)*(F542&gt;='Non Compliance input'!$D$5:$D$156)*(E542&lt;'Non Compliance input'!$E$5:$E$156)*('Non Compliance input'!$H$5:$H$156="Yes"),0))
),"","Yes")</f>
        <v/>
      </c>
      <c r="K542" s="149">
        <f t="shared" si="76"/>
        <v>0</v>
      </c>
      <c r="L542" s="162">
        <f t="shared" si="77"/>
        <v>0</v>
      </c>
      <c r="M542" s="162" t="str" cm="1">
        <f t="array" ref="M542">IF(ISERROR(INDEX('Non Compliance input'!$I$5:$I$156,MATCH(1,(A542='Non Compliance input'!$A$5:$A$156)*(E542&gt;='Non Compliance input'!$D$5:$D$156)*(F542&lt;='Non Compliance input'!$E$5:$E$156)*('Non Compliance input'!$I$5:$I$156="Yes"),0))
),"","Yes")</f>
        <v/>
      </c>
      <c r="N542" s="149" t="str">
        <f>IF(VLOOKUP($A542,HourEndingOutage!$B$3:$F$746,5,0)="Outage","Outage","")</f>
        <v/>
      </c>
      <c r="O542" s="18">
        <f t="shared" si="78"/>
        <v>0</v>
      </c>
      <c r="P542" s="18" t="str">
        <f t="shared" si="79"/>
        <v/>
      </c>
      <c r="Q542" s="18">
        <f t="shared" si="80"/>
        <v>0</v>
      </c>
      <c r="R542" s="118"/>
    </row>
    <row r="543" spans="1:18" x14ac:dyDescent="0.25">
      <c r="A543" s="25">
        <f t="shared" si="81"/>
        <v>61</v>
      </c>
      <c r="B543" s="23">
        <f t="shared" si="82"/>
        <v>44564</v>
      </c>
      <c r="C543" s="24">
        <v>13</v>
      </c>
      <c r="D543" s="54" t="str">
        <f t="shared" si="74"/>
        <v>ASET</v>
      </c>
      <c r="E543" s="178"/>
      <c r="F543" s="179"/>
      <c r="G543" s="177"/>
      <c r="H543" s="177"/>
      <c r="I543" s="169">
        <f t="shared" si="75"/>
        <v>0</v>
      </c>
      <c r="J543" s="149" t="str" cm="1">
        <f t="array" ref="J543">IF(ISERROR(INDEX('Non Compliance input'!$H$5:$H$156,MATCH(1,(A543='Non Compliance input'!$A$5:$A$156)*(F543&gt;='Non Compliance input'!$D$5:$D$156)*(E543&lt;'Non Compliance input'!$E$5:$E$156)*('Non Compliance input'!$H$5:$H$156="Yes"),0))
),"","Yes")</f>
        <v/>
      </c>
      <c r="K543" s="149">
        <f t="shared" si="76"/>
        <v>0</v>
      </c>
      <c r="L543" s="162">
        <f t="shared" si="77"/>
        <v>0</v>
      </c>
      <c r="M543" s="162" t="str" cm="1">
        <f t="array" ref="M543">IF(ISERROR(INDEX('Non Compliance input'!$I$5:$I$156,MATCH(1,(A543='Non Compliance input'!$A$5:$A$156)*(E543&gt;='Non Compliance input'!$D$5:$D$156)*(F543&lt;='Non Compliance input'!$E$5:$E$156)*('Non Compliance input'!$I$5:$I$156="Yes"),0))
),"","Yes")</f>
        <v/>
      </c>
      <c r="N543" s="149" t="str">
        <f>IF(VLOOKUP($A543,HourEndingOutage!$B$3:$F$746,5,0)="Outage","Outage","")</f>
        <v/>
      </c>
      <c r="O543" s="18">
        <f t="shared" si="78"/>
        <v>0</v>
      </c>
      <c r="P543" s="18" t="str">
        <f t="shared" si="79"/>
        <v/>
      </c>
      <c r="Q543" s="18">
        <f t="shared" si="80"/>
        <v>0</v>
      </c>
      <c r="R543" s="118"/>
    </row>
    <row r="544" spans="1:18" x14ac:dyDescent="0.25">
      <c r="A544" s="25">
        <f t="shared" si="81"/>
        <v>61</v>
      </c>
      <c r="B544" s="23">
        <f t="shared" si="82"/>
        <v>44564</v>
      </c>
      <c r="C544" s="24">
        <v>13</v>
      </c>
      <c r="D544" s="54" t="str">
        <f t="shared" si="74"/>
        <v>ASET</v>
      </c>
      <c r="E544" s="178"/>
      <c r="F544" s="179"/>
      <c r="G544" s="177"/>
      <c r="H544" s="177"/>
      <c r="I544" s="169">
        <f t="shared" si="75"/>
        <v>0</v>
      </c>
      <c r="J544" s="149" t="str" cm="1">
        <f t="array" ref="J544">IF(ISERROR(INDEX('Non Compliance input'!$H$5:$H$156,MATCH(1,(A544='Non Compliance input'!$A$5:$A$156)*(F544&gt;='Non Compliance input'!$D$5:$D$156)*(E544&lt;'Non Compliance input'!$E$5:$E$156)*('Non Compliance input'!$H$5:$H$156="Yes"),0))
),"","Yes")</f>
        <v/>
      </c>
      <c r="K544" s="149">
        <f t="shared" si="76"/>
        <v>0</v>
      </c>
      <c r="L544" s="162">
        <f t="shared" si="77"/>
        <v>0</v>
      </c>
      <c r="M544" s="162" t="str" cm="1">
        <f t="array" ref="M544">IF(ISERROR(INDEX('Non Compliance input'!$I$5:$I$156,MATCH(1,(A544='Non Compliance input'!$A$5:$A$156)*(E544&gt;='Non Compliance input'!$D$5:$D$156)*(F544&lt;='Non Compliance input'!$E$5:$E$156)*('Non Compliance input'!$I$5:$I$156="Yes"),0))
),"","Yes")</f>
        <v/>
      </c>
      <c r="N544" s="149" t="str">
        <f>IF(VLOOKUP($A544,HourEndingOutage!$B$3:$F$746,5,0)="Outage","Outage","")</f>
        <v/>
      </c>
      <c r="O544" s="18">
        <f t="shared" si="78"/>
        <v>0</v>
      </c>
      <c r="P544" s="18" t="str">
        <f t="shared" si="79"/>
        <v/>
      </c>
      <c r="Q544" s="18">
        <f t="shared" si="80"/>
        <v>0</v>
      </c>
      <c r="R544" s="118"/>
    </row>
    <row r="545" spans="1:18" x14ac:dyDescent="0.25">
      <c r="A545" s="25">
        <f t="shared" si="81"/>
        <v>61</v>
      </c>
      <c r="B545" s="23">
        <f t="shared" si="82"/>
        <v>44564</v>
      </c>
      <c r="C545" s="24">
        <v>13</v>
      </c>
      <c r="D545" s="54" t="str">
        <f t="shared" si="74"/>
        <v>ASET</v>
      </c>
      <c r="E545" s="178"/>
      <c r="F545" s="179"/>
      <c r="G545" s="177"/>
      <c r="H545" s="177"/>
      <c r="I545" s="169">
        <f t="shared" si="75"/>
        <v>0</v>
      </c>
      <c r="J545" s="149" t="str" cm="1">
        <f t="array" ref="J545">IF(ISERROR(INDEX('Non Compliance input'!$H$5:$H$156,MATCH(1,(A545='Non Compliance input'!$A$5:$A$156)*(F545&gt;='Non Compliance input'!$D$5:$D$156)*(E545&lt;'Non Compliance input'!$E$5:$E$156)*('Non Compliance input'!$H$5:$H$156="Yes"),0))
),"","Yes")</f>
        <v/>
      </c>
      <c r="K545" s="149">
        <f t="shared" si="76"/>
        <v>0</v>
      </c>
      <c r="L545" s="162">
        <f t="shared" si="77"/>
        <v>0</v>
      </c>
      <c r="M545" s="162" t="str" cm="1">
        <f t="array" ref="M545">IF(ISERROR(INDEX('Non Compliance input'!$I$5:$I$156,MATCH(1,(A545='Non Compliance input'!$A$5:$A$156)*(E545&gt;='Non Compliance input'!$D$5:$D$156)*(F545&lt;='Non Compliance input'!$E$5:$E$156)*('Non Compliance input'!$I$5:$I$156="Yes"),0))
),"","Yes")</f>
        <v/>
      </c>
      <c r="N545" s="149" t="str">
        <f>IF(VLOOKUP($A545,HourEndingOutage!$B$3:$F$746,5,0)="Outage","Outage","")</f>
        <v/>
      </c>
      <c r="O545" s="18">
        <f t="shared" si="78"/>
        <v>0</v>
      </c>
      <c r="P545" s="18" t="str">
        <f t="shared" si="79"/>
        <v/>
      </c>
      <c r="Q545" s="18">
        <f t="shared" si="80"/>
        <v>0</v>
      </c>
      <c r="R545" s="118"/>
    </row>
    <row r="546" spans="1:18" x14ac:dyDescent="0.25">
      <c r="A546" s="25">
        <f t="shared" si="81"/>
        <v>61</v>
      </c>
      <c r="B546" s="23">
        <f t="shared" si="82"/>
        <v>44564</v>
      </c>
      <c r="C546" s="24">
        <v>13</v>
      </c>
      <c r="D546" s="54" t="str">
        <f t="shared" si="74"/>
        <v>ASET</v>
      </c>
      <c r="E546" s="178"/>
      <c r="F546" s="179"/>
      <c r="G546" s="177"/>
      <c r="H546" s="177"/>
      <c r="I546" s="169">
        <f t="shared" si="75"/>
        <v>0</v>
      </c>
      <c r="J546" s="149" t="str" cm="1">
        <f t="array" ref="J546">IF(ISERROR(INDEX('Non Compliance input'!$H$5:$H$156,MATCH(1,(A546='Non Compliance input'!$A$5:$A$156)*(F546&gt;='Non Compliance input'!$D$5:$D$156)*(E546&lt;'Non Compliance input'!$E$5:$E$156)*('Non Compliance input'!$H$5:$H$156="Yes"),0))
),"","Yes")</f>
        <v/>
      </c>
      <c r="K546" s="149">
        <f t="shared" si="76"/>
        <v>0</v>
      </c>
      <c r="L546" s="162">
        <f t="shared" si="77"/>
        <v>0</v>
      </c>
      <c r="M546" s="162" t="str" cm="1">
        <f t="array" ref="M546">IF(ISERROR(INDEX('Non Compliance input'!$I$5:$I$156,MATCH(1,(A546='Non Compliance input'!$A$5:$A$156)*(E546&gt;='Non Compliance input'!$D$5:$D$156)*(F546&lt;='Non Compliance input'!$E$5:$E$156)*('Non Compliance input'!$I$5:$I$156="Yes"),0))
),"","Yes")</f>
        <v/>
      </c>
      <c r="N546" s="149" t="str">
        <f>IF(VLOOKUP($A546,HourEndingOutage!$B$3:$F$746,5,0)="Outage","Outage","")</f>
        <v/>
      </c>
      <c r="O546" s="18">
        <f t="shared" si="78"/>
        <v>0</v>
      </c>
      <c r="P546" s="18" t="str">
        <f t="shared" si="79"/>
        <v/>
      </c>
      <c r="Q546" s="18">
        <f t="shared" si="80"/>
        <v>0</v>
      </c>
      <c r="R546" s="118"/>
    </row>
    <row r="547" spans="1:18" x14ac:dyDescent="0.25">
      <c r="A547" s="25">
        <f t="shared" si="81"/>
        <v>61</v>
      </c>
      <c r="B547" s="23">
        <f t="shared" si="82"/>
        <v>44564</v>
      </c>
      <c r="C547" s="24">
        <v>13</v>
      </c>
      <c r="D547" s="54" t="str">
        <f t="shared" si="74"/>
        <v>ASET</v>
      </c>
      <c r="E547" s="178"/>
      <c r="F547" s="179"/>
      <c r="G547" s="177"/>
      <c r="H547" s="177"/>
      <c r="I547" s="169">
        <f t="shared" si="75"/>
        <v>0</v>
      </c>
      <c r="J547" s="149" t="str" cm="1">
        <f t="array" ref="J547">IF(ISERROR(INDEX('Non Compliance input'!$H$5:$H$156,MATCH(1,(A547='Non Compliance input'!$A$5:$A$156)*(F547&gt;='Non Compliance input'!$D$5:$D$156)*(E547&lt;'Non Compliance input'!$E$5:$E$156)*('Non Compliance input'!$H$5:$H$156="Yes"),0))
),"","Yes")</f>
        <v/>
      </c>
      <c r="K547" s="149">
        <f t="shared" si="76"/>
        <v>0</v>
      </c>
      <c r="L547" s="162">
        <f t="shared" si="77"/>
        <v>0</v>
      </c>
      <c r="M547" s="162" t="str" cm="1">
        <f t="array" ref="M547">IF(ISERROR(INDEX('Non Compliance input'!$I$5:$I$156,MATCH(1,(A547='Non Compliance input'!$A$5:$A$156)*(E547&gt;='Non Compliance input'!$D$5:$D$156)*(F547&lt;='Non Compliance input'!$E$5:$E$156)*('Non Compliance input'!$I$5:$I$156="Yes"),0))
),"","Yes")</f>
        <v/>
      </c>
      <c r="N547" s="149" t="str">
        <f>IF(VLOOKUP($A547,HourEndingOutage!$B$3:$F$746,5,0)="Outage","Outage","")</f>
        <v/>
      </c>
      <c r="O547" s="18">
        <f t="shared" si="78"/>
        <v>0</v>
      </c>
      <c r="P547" s="18" t="str">
        <f t="shared" si="79"/>
        <v/>
      </c>
      <c r="Q547" s="18">
        <f t="shared" si="80"/>
        <v>0</v>
      </c>
      <c r="R547" s="118"/>
    </row>
    <row r="548" spans="1:18" x14ac:dyDescent="0.25">
      <c r="A548" s="25">
        <f t="shared" si="81"/>
        <v>61</v>
      </c>
      <c r="B548" s="23">
        <f t="shared" si="82"/>
        <v>44564</v>
      </c>
      <c r="C548" s="24">
        <v>13</v>
      </c>
      <c r="D548" s="54" t="str">
        <f t="shared" si="74"/>
        <v>ASET</v>
      </c>
      <c r="E548" s="178"/>
      <c r="F548" s="179"/>
      <c r="G548" s="177"/>
      <c r="H548" s="177"/>
      <c r="I548" s="169">
        <f t="shared" si="75"/>
        <v>0</v>
      </c>
      <c r="J548" s="149" t="str" cm="1">
        <f t="array" ref="J548">IF(ISERROR(INDEX('Non Compliance input'!$H$5:$H$156,MATCH(1,(A548='Non Compliance input'!$A$5:$A$156)*(F548&gt;='Non Compliance input'!$D$5:$D$156)*(E548&lt;'Non Compliance input'!$E$5:$E$156)*('Non Compliance input'!$H$5:$H$156="Yes"),0))
),"","Yes")</f>
        <v/>
      </c>
      <c r="K548" s="149">
        <f t="shared" si="76"/>
        <v>0</v>
      </c>
      <c r="L548" s="162">
        <f t="shared" si="77"/>
        <v>0</v>
      </c>
      <c r="M548" s="162" t="str" cm="1">
        <f t="array" ref="M548">IF(ISERROR(INDEX('Non Compliance input'!$I$5:$I$156,MATCH(1,(A548='Non Compliance input'!$A$5:$A$156)*(E548&gt;='Non Compliance input'!$D$5:$D$156)*(F548&lt;='Non Compliance input'!$E$5:$E$156)*('Non Compliance input'!$I$5:$I$156="Yes"),0))
),"","Yes")</f>
        <v/>
      </c>
      <c r="N548" s="149" t="str">
        <f>IF(VLOOKUP($A548,HourEndingOutage!$B$3:$F$746,5,0)="Outage","Outage","")</f>
        <v/>
      </c>
      <c r="O548" s="18">
        <f t="shared" si="78"/>
        <v>0</v>
      </c>
      <c r="P548" s="18" t="str">
        <f t="shared" si="79"/>
        <v/>
      </c>
      <c r="Q548" s="18">
        <f t="shared" si="80"/>
        <v>0</v>
      </c>
      <c r="R548" s="118"/>
    </row>
    <row r="549" spans="1:18" x14ac:dyDescent="0.25">
      <c r="A549" s="25">
        <f t="shared" si="81"/>
        <v>61</v>
      </c>
      <c r="B549" s="23">
        <f t="shared" si="82"/>
        <v>44564</v>
      </c>
      <c r="C549" s="24">
        <v>13</v>
      </c>
      <c r="D549" s="54" t="str">
        <f t="shared" si="74"/>
        <v>ASET</v>
      </c>
      <c r="E549" s="178"/>
      <c r="F549" s="179"/>
      <c r="G549" s="177"/>
      <c r="H549" s="177"/>
      <c r="I549" s="169">
        <f t="shared" si="75"/>
        <v>0</v>
      </c>
      <c r="J549" s="149" t="str" cm="1">
        <f t="array" ref="J549">IF(ISERROR(INDEX('Non Compliance input'!$H$5:$H$156,MATCH(1,(A549='Non Compliance input'!$A$5:$A$156)*(F549&gt;='Non Compliance input'!$D$5:$D$156)*(E549&lt;'Non Compliance input'!$E$5:$E$156)*('Non Compliance input'!$H$5:$H$156="Yes"),0))
),"","Yes")</f>
        <v/>
      </c>
      <c r="K549" s="149">
        <f t="shared" si="76"/>
        <v>0</v>
      </c>
      <c r="L549" s="162">
        <f t="shared" si="77"/>
        <v>0</v>
      </c>
      <c r="M549" s="162" t="str" cm="1">
        <f t="array" ref="M549">IF(ISERROR(INDEX('Non Compliance input'!$I$5:$I$156,MATCH(1,(A549='Non Compliance input'!$A$5:$A$156)*(E549&gt;='Non Compliance input'!$D$5:$D$156)*(F549&lt;='Non Compliance input'!$E$5:$E$156)*('Non Compliance input'!$I$5:$I$156="Yes"),0))
),"","Yes")</f>
        <v/>
      </c>
      <c r="N549" s="149" t="str">
        <f>IF(VLOOKUP($A549,HourEndingOutage!$B$3:$F$746,5,0)="Outage","Outage","")</f>
        <v/>
      </c>
      <c r="O549" s="18">
        <f t="shared" si="78"/>
        <v>0</v>
      </c>
      <c r="P549" s="18" t="str">
        <f t="shared" si="79"/>
        <v/>
      </c>
      <c r="Q549" s="18">
        <f t="shared" si="80"/>
        <v>0</v>
      </c>
      <c r="R549" s="118"/>
    </row>
    <row r="550" spans="1:18" x14ac:dyDescent="0.25">
      <c r="A550" s="25">
        <f t="shared" si="81"/>
        <v>61</v>
      </c>
      <c r="B550" s="23">
        <f t="shared" si="82"/>
        <v>44564</v>
      </c>
      <c r="C550" s="24">
        <v>13</v>
      </c>
      <c r="D550" s="54" t="str">
        <f t="shared" si="74"/>
        <v>ASET</v>
      </c>
      <c r="E550" s="178"/>
      <c r="F550" s="179"/>
      <c r="G550" s="177"/>
      <c r="H550" s="177"/>
      <c r="I550" s="169">
        <f t="shared" si="75"/>
        <v>0</v>
      </c>
      <c r="J550" s="149" t="str" cm="1">
        <f t="array" ref="J550">IF(ISERROR(INDEX('Non Compliance input'!$H$5:$H$156,MATCH(1,(A550='Non Compliance input'!$A$5:$A$156)*(F550&gt;='Non Compliance input'!$D$5:$D$156)*(E550&lt;'Non Compliance input'!$E$5:$E$156)*('Non Compliance input'!$H$5:$H$156="Yes"),0))
),"","Yes")</f>
        <v/>
      </c>
      <c r="K550" s="149">
        <f t="shared" si="76"/>
        <v>0</v>
      </c>
      <c r="L550" s="162">
        <f t="shared" si="77"/>
        <v>0</v>
      </c>
      <c r="M550" s="162" t="str" cm="1">
        <f t="array" ref="M550">IF(ISERROR(INDEX('Non Compliance input'!$I$5:$I$156,MATCH(1,(A550='Non Compliance input'!$A$5:$A$156)*(E550&gt;='Non Compliance input'!$D$5:$D$156)*(F550&lt;='Non Compliance input'!$E$5:$E$156)*('Non Compliance input'!$I$5:$I$156="Yes"),0))
),"","Yes")</f>
        <v/>
      </c>
      <c r="N550" s="149" t="str">
        <f>IF(VLOOKUP($A550,HourEndingOutage!$B$3:$F$746,5,0)="Outage","Outage","")</f>
        <v/>
      </c>
      <c r="O550" s="18">
        <f t="shared" si="78"/>
        <v>0</v>
      </c>
      <c r="P550" s="18" t="str">
        <f t="shared" si="79"/>
        <v/>
      </c>
      <c r="Q550" s="18">
        <f t="shared" si="80"/>
        <v>0</v>
      </c>
      <c r="R550" s="118"/>
    </row>
    <row r="551" spans="1:18" x14ac:dyDescent="0.25">
      <c r="A551" s="25">
        <f t="shared" si="81"/>
        <v>61</v>
      </c>
      <c r="B551" s="23">
        <f t="shared" si="82"/>
        <v>44564</v>
      </c>
      <c r="C551" s="24">
        <v>13</v>
      </c>
      <c r="D551" s="54" t="str">
        <f t="shared" si="74"/>
        <v>ASET</v>
      </c>
      <c r="E551" s="178"/>
      <c r="F551" s="179"/>
      <c r="G551" s="177"/>
      <c r="H551" s="177"/>
      <c r="I551" s="169">
        <f t="shared" si="75"/>
        <v>0</v>
      </c>
      <c r="J551" s="149" t="str" cm="1">
        <f t="array" ref="J551">IF(ISERROR(INDEX('Non Compliance input'!$H$5:$H$156,MATCH(1,(A551='Non Compliance input'!$A$5:$A$156)*(F551&gt;='Non Compliance input'!$D$5:$D$156)*(E551&lt;'Non Compliance input'!$E$5:$E$156)*('Non Compliance input'!$H$5:$H$156="Yes"),0))
),"","Yes")</f>
        <v/>
      </c>
      <c r="K551" s="149">
        <f t="shared" si="76"/>
        <v>0</v>
      </c>
      <c r="L551" s="162">
        <f t="shared" si="77"/>
        <v>0</v>
      </c>
      <c r="M551" s="162" t="str" cm="1">
        <f t="array" ref="M551">IF(ISERROR(INDEX('Non Compliance input'!$I$5:$I$156,MATCH(1,(A551='Non Compliance input'!$A$5:$A$156)*(E551&gt;='Non Compliance input'!$D$5:$D$156)*(F551&lt;='Non Compliance input'!$E$5:$E$156)*('Non Compliance input'!$I$5:$I$156="Yes"),0))
),"","Yes")</f>
        <v/>
      </c>
      <c r="N551" s="149" t="str">
        <f>IF(VLOOKUP($A551,HourEndingOutage!$B$3:$F$746,5,0)="Outage","Outage","")</f>
        <v/>
      </c>
      <c r="O551" s="18">
        <f t="shared" si="78"/>
        <v>0</v>
      </c>
      <c r="P551" s="18" t="str">
        <f t="shared" si="79"/>
        <v/>
      </c>
      <c r="Q551" s="18">
        <f t="shared" si="80"/>
        <v>0</v>
      </c>
      <c r="R551" s="118"/>
    </row>
    <row r="552" spans="1:18" x14ac:dyDescent="0.25">
      <c r="A552" s="25">
        <f t="shared" si="81"/>
        <v>62</v>
      </c>
      <c r="B552" s="23">
        <f t="shared" si="82"/>
        <v>44564</v>
      </c>
      <c r="C552" s="24">
        <v>14</v>
      </c>
      <c r="D552" s="54" t="str">
        <f t="shared" si="74"/>
        <v>ASET</v>
      </c>
      <c r="E552" s="178"/>
      <c r="F552" s="179"/>
      <c r="G552" s="177"/>
      <c r="H552" s="177"/>
      <c r="I552" s="169">
        <f t="shared" si="75"/>
        <v>0</v>
      </c>
      <c r="J552" s="149" t="str" cm="1">
        <f t="array" ref="J552">IF(ISERROR(INDEX('Non Compliance input'!$H$5:$H$156,MATCH(1,(A552='Non Compliance input'!$A$5:$A$156)*(F552&gt;='Non Compliance input'!$D$5:$D$156)*(E552&lt;'Non Compliance input'!$E$5:$E$156)*('Non Compliance input'!$H$5:$H$156="Yes"),0))
),"","Yes")</f>
        <v/>
      </c>
      <c r="K552" s="149">
        <f t="shared" si="76"/>
        <v>0</v>
      </c>
      <c r="L552" s="162">
        <f t="shared" si="77"/>
        <v>0</v>
      </c>
      <c r="M552" s="162" t="str" cm="1">
        <f t="array" ref="M552">IF(ISERROR(INDEX('Non Compliance input'!$I$5:$I$156,MATCH(1,(A552='Non Compliance input'!$A$5:$A$156)*(E552&gt;='Non Compliance input'!$D$5:$D$156)*(F552&lt;='Non Compliance input'!$E$5:$E$156)*('Non Compliance input'!$I$5:$I$156="Yes"),0))
),"","Yes")</f>
        <v/>
      </c>
      <c r="N552" s="149" t="str">
        <f>IF(VLOOKUP($A552,HourEndingOutage!$B$3:$F$746,5,0)="Outage","Outage","")</f>
        <v/>
      </c>
      <c r="O552" s="18">
        <f t="shared" si="78"/>
        <v>0</v>
      </c>
      <c r="P552" s="18" t="str">
        <f t="shared" si="79"/>
        <v/>
      </c>
      <c r="Q552" s="18">
        <f t="shared" si="80"/>
        <v>0</v>
      </c>
      <c r="R552" s="118"/>
    </row>
    <row r="553" spans="1:18" x14ac:dyDescent="0.25">
      <c r="A553" s="25">
        <f t="shared" si="81"/>
        <v>62</v>
      </c>
      <c r="B553" s="23">
        <f t="shared" si="82"/>
        <v>44564</v>
      </c>
      <c r="C553" s="24">
        <v>14</v>
      </c>
      <c r="D553" s="54" t="str">
        <f t="shared" si="74"/>
        <v>ASET</v>
      </c>
      <c r="E553" s="178"/>
      <c r="F553" s="179"/>
      <c r="G553" s="177"/>
      <c r="H553" s="177"/>
      <c r="I553" s="169">
        <f t="shared" si="75"/>
        <v>0</v>
      </c>
      <c r="J553" s="149" t="str" cm="1">
        <f t="array" ref="J553">IF(ISERROR(INDEX('Non Compliance input'!$H$5:$H$156,MATCH(1,(A553='Non Compliance input'!$A$5:$A$156)*(F553&gt;='Non Compliance input'!$D$5:$D$156)*(E553&lt;'Non Compliance input'!$E$5:$E$156)*('Non Compliance input'!$H$5:$H$156="Yes"),0))
),"","Yes")</f>
        <v/>
      </c>
      <c r="K553" s="149">
        <f t="shared" si="76"/>
        <v>0</v>
      </c>
      <c r="L553" s="162">
        <f t="shared" si="77"/>
        <v>0</v>
      </c>
      <c r="M553" s="162" t="str" cm="1">
        <f t="array" ref="M553">IF(ISERROR(INDEX('Non Compliance input'!$I$5:$I$156,MATCH(1,(A553='Non Compliance input'!$A$5:$A$156)*(E553&gt;='Non Compliance input'!$D$5:$D$156)*(F553&lt;='Non Compliance input'!$E$5:$E$156)*('Non Compliance input'!$I$5:$I$156="Yes"),0))
),"","Yes")</f>
        <v/>
      </c>
      <c r="N553" s="149" t="str">
        <f>IF(VLOOKUP($A553,HourEndingOutage!$B$3:$F$746,5,0)="Outage","Outage","")</f>
        <v/>
      </c>
      <c r="O553" s="18">
        <f t="shared" si="78"/>
        <v>0</v>
      </c>
      <c r="P553" s="18" t="str">
        <f t="shared" si="79"/>
        <v/>
      </c>
      <c r="Q553" s="18">
        <f t="shared" si="80"/>
        <v>0</v>
      </c>
      <c r="R553" s="118"/>
    </row>
    <row r="554" spans="1:18" x14ac:dyDescent="0.25">
      <c r="A554" s="25">
        <f t="shared" si="81"/>
        <v>62</v>
      </c>
      <c r="B554" s="23">
        <f t="shared" si="82"/>
        <v>44564</v>
      </c>
      <c r="C554" s="24">
        <v>14</v>
      </c>
      <c r="D554" s="54" t="str">
        <f t="shared" si="74"/>
        <v>ASET</v>
      </c>
      <c r="E554" s="178"/>
      <c r="F554" s="179"/>
      <c r="G554" s="177"/>
      <c r="H554" s="177"/>
      <c r="I554" s="169">
        <f t="shared" si="75"/>
        <v>0</v>
      </c>
      <c r="J554" s="149" t="str" cm="1">
        <f t="array" ref="J554">IF(ISERROR(INDEX('Non Compliance input'!$H$5:$H$156,MATCH(1,(A554='Non Compliance input'!$A$5:$A$156)*(F554&gt;='Non Compliance input'!$D$5:$D$156)*(E554&lt;'Non Compliance input'!$E$5:$E$156)*('Non Compliance input'!$H$5:$H$156="Yes"),0))
),"","Yes")</f>
        <v/>
      </c>
      <c r="K554" s="149">
        <f t="shared" si="76"/>
        <v>0</v>
      </c>
      <c r="L554" s="162">
        <f t="shared" si="77"/>
        <v>0</v>
      </c>
      <c r="M554" s="162" t="str" cm="1">
        <f t="array" ref="M554">IF(ISERROR(INDEX('Non Compliance input'!$I$5:$I$156,MATCH(1,(A554='Non Compliance input'!$A$5:$A$156)*(E554&gt;='Non Compliance input'!$D$5:$D$156)*(F554&lt;='Non Compliance input'!$E$5:$E$156)*('Non Compliance input'!$I$5:$I$156="Yes"),0))
),"","Yes")</f>
        <v/>
      </c>
      <c r="N554" s="149" t="str">
        <f>IF(VLOOKUP($A554,HourEndingOutage!$B$3:$F$746,5,0)="Outage","Outage","")</f>
        <v/>
      </c>
      <c r="O554" s="18">
        <f t="shared" si="78"/>
        <v>0</v>
      </c>
      <c r="P554" s="18" t="str">
        <f t="shared" si="79"/>
        <v/>
      </c>
      <c r="Q554" s="18">
        <f t="shared" si="80"/>
        <v>0</v>
      </c>
      <c r="R554" s="118"/>
    </row>
    <row r="555" spans="1:18" x14ac:dyDescent="0.25">
      <c r="A555" s="25">
        <f t="shared" si="81"/>
        <v>62</v>
      </c>
      <c r="B555" s="23">
        <f t="shared" si="82"/>
        <v>44564</v>
      </c>
      <c r="C555" s="24">
        <v>14</v>
      </c>
      <c r="D555" s="54" t="str">
        <f t="shared" si="74"/>
        <v>ASET</v>
      </c>
      <c r="E555" s="178"/>
      <c r="F555" s="179"/>
      <c r="G555" s="177"/>
      <c r="H555" s="177"/>
      <c r="I555" s="169">
        <f t="shared" si="75"/>
        <v>0</v>
      </c>
      <c r="J555" s="149" t="str" cm="1">
        <f t="array" ref="J555">IF(ISERROR(INDEX('Non Compliance input'!$H$5:$H$156,MATCH(1,(A555='Non Compliance input'!$A$5:$A$156)*(F555&gt;='Non Compliance input'!$D$5:$D$156)*(E555&lt;'Non Compliance input'!$E$5:$E$156)*('Non Compliance input'!$H$5:$H$156="Yes"),0))
),"","Yes")</f>
        <v/>
      </c>
      <c r="K555" s="149">
        <f t="shared" si="76"/>
        <v>0</v>
      </c>
      <c r="L555" s="162">
        <f t="shared" si="77"/>
        <v>0</v>
      </c>
      <c r="M555" s="162" t="str" cm="1">
        <f t="array" ref="M555">IF(ISERROR(INDEX('Non Compliance input'!$I$5:$I$156,MATCH(1,(A555='Non Compliance input'!$A$5:$A$156)*(E555&gt;='Non Compliance input'!$D$5:$D$156)*(F555&lt;='Non Compliance input'!$E$5:$E$156)*('Non Compliance input'!$I$5:$I$156="Yes"),0))
),"","Yes")</f>
        <v/>
      </c>
      <c r="N555" s="149" t="str">
        <f>IF(VLOOKUP($A555,HourEndingOutage!$B$3:$F$746,5,0)="Outage","Outage","")</f>
        <v/>
      </c>
      <c r="O555" s="18">
        <f t="shared" si="78"/>
        <v>0</v>
      </c>
      <c r="P555" s="18" t="str">
        <f t="shared" si="79"/>
        <v/>
      </c>
      <c r="Q555" s="18">
        <f t="shared" si="80"/>
        <v>0</v>
      </c>
      <c r="R555" s="118"/>
    </row>
    <row r="556" spans="1:18" x14ac:dyDescent="0.25">
      <c r="A556" s="25">
        <f t="shared" si="81"/>
        <v>62</v>
      </c>
      <c r="B556" s="23">
        <f t="shared" si="82"/>
        <v>44564</v>
      </c>
      <c r="C556" s="24">
        <v>14</v>
      </c>
      <c r="D556" s="54" t="str">
        <f t="shared" si="74"/>
        <v>ASET</v>
      </c>
      <c r="E556" s="178"/>
      <c r="F556" s="179"/>
      <c r="G556" s="177"/>
      <c r="H556" s="177"/>
      <c r="I556" s="169">
        <f t="shared" si="75"/>
        <v>0</v>
      </c>
      <c r="J556" s="149" t="str" cm="1">
        <f t="array" ref="J556">IF(ISERROR(INDEX('Non Compliance input'!$H$5:$H$156,MATCH(1,(A556='Non Compliance input'!$A$5:$A$156)*(F556&gt;='Non Compliance input'!$D$5:$D$156)*(E556&lt;'Non Compliance input'!$E$5:$E$156)*('Non Compliance input'!$H$5:$H$156="Yes"),0))
),"","Yes")</f>
        <v/>
      </c>
      <c r="K556" s="149">
        <f t="shared" si="76"/>
        <v>0</v>
      </c>
      <c r="L556" s="162">
        <f t="shared" si="77"/>
        <v>0</v>
      </c>
      <c r="M556" s="162" t="str" cm="1">
        <f t="array" ref="M556">IF(ISERROR(INDEX('Non Compliance input'!$I$5:$I$156,MATCH(1,(A556='Non Compliance input'!$A$5:$A$156)*(E556&gt;='Non Compliance input'!$D$5:$D$156)*(F556&lt;='Non Compliance input'!$E$5:$E$156)*('Non Compliance input'!$I$5:$I$156="Yes"),0))
),"","Yes")</f>
        <v/>
      </c>
      <c r="N556" s="149" t="str">
        <f>IF(VLOOKUP($A556,HourEndingOutage!$B$3:$F$746,5,0)="Outage","Outage","")</f>
        <v/>
      </c>
      <c r="O556" s="18">
        <f t="shared" si="78"/>
        <v>0</v>
      </c>
      <c r="P556" s="18" t="str">
        <f t="shared" si="79"/>
        <v/>
      </c>
      <c r="Q556" s="18">
        <f t="shared" si="80"/>
        <v>0</v>
      </c>
      <c r="R556" s="118"/>
    </row>
    <row r="557" spans="1:18" x14ac:dyDescent="0.25">
      <c r="A557" s="25">
        <f t="shared" si="81"/>
        <v>62</v>
      </c>
      <c r="B557" s="23">
        <f t="shared" si="82"/>
        <v>44564</v>
      </c>
      <c r="C557" s="24">
        <v>14</v>
      </c>
      <c r="D557" s="54" t="str">
        <f t="shared" si="74"/>
        <v>ASET</v>
      </c>
      <c r="E557" s="178"/>
      <c r="F557" s="179"/>
      <c r="G557" s="177"/>
      <c r="H557" s="177"/>
      <c r="I557" s="169">
        <f t="shared" si="75"/>
        <v>0</v>
      </c>
      <c r="J557" s="149" t="str" cm="1">
        <f t="array" ref="J557">IF(ISERROR(INDEX('Non Compliance input'!$H$5:$H$156,MATCH(1,(A557='Non Compliance input'!$A$5:$A$156)*(F557&gt;='Non Compliance input'!$D$5:$D$156)*(E557&lt;'Non Compliance input'!$E$5:$E$156)*('Non Compliance input'!$H$5:$H$156="Yes"),0))
),"","Yes")</f>
        <v/>
      </c>
      <c r="K557" s="149">
        <f t="shared" si="76"/>
        <v>0</v>
      </c>
      <c r="L557" s="162">
        <f t="shared" si="77"/>
        <v>0</v>
      </c>
      <c r="M557" s="162" t="str" cm="1">
        <f t="array" ref="M557">IF(ISERROR(INDEX('Non Compliance input'!$I$5:$I$156,MATCH(1,(A557='Non Compliance input'!$A$5:$A$156)*(E557&gt;='Non Compliance input'!$D$5:$D$156)*(F557&lt;='Non Compliance input'!$E$5:$E$156)*('Non Compliance input'!$I$5:$I$156="Yes"),0))
),"","Yes")</f>
        <v/>
      </c>
      <c r="N557" s="149" t="str">
        <f>IF(VLOOKUP($A557,HourEndingOutage!$B$3:$F$746,5,0)="Outage","Outage","")</f>
        <v/>
      </c>
      <c r="O557" s="18">
        <f t="shared" si="78"/>
        <v>0</v>
      </c>
      <c r="P557" s="18" t="str">
        <f t="shared" si="79"/>
        <v/>
      </c>
      <c r="Q557" s="18">
        <f t="shared" si="80"/>
        <v>0</v>
      </c>
      <c r="R557" s="118"/>
    </row>
    <row r="558" spans="1:18" x14ac:dyDescent="0.25">
      <c r="A558" s="25">
        <f t="shared" si="81"/>
        <v>62</v>
      </c>
      <c r="B558" s="23">
        <f t="shared" si="82"/>
        <v>44564</v>
      </c>
      <c r="C558" s="24">
        <v>14</v>
      </c>
      <c r="D558" s="54" t="str">
        <f t="shared" si="74"/>
        <v>ASET</v>
      </c>
      <c r="E558" s="178"/>
      <c r="F558" s="179"/>
      <c r="G558" s="177"/>
      <c r="H558" s="177"/>
      <c r="I558" s="169">
        <f t="shared" si="75"/>
        <v>0</v>
      </c>
      <c r="J558" s="149" t="str" cm="1">
        <f t="array" ref="J558">IF(ISERROR(INDEX('Non Compliance input'!$H$5:$H$156,MATCH(1,(A558='Non Compliance input'!$A$5:$A$156)*(F558&gt;='Non Compliance input'!$D$5:$D$156)*(E558&lt;'Non Compliance input'!$E$5:$E$156)*('Non Compliance input'!$H$5:$H$156="Yes"),0))
),"","Yes")</f>
        <v/>
      </c>
      <c r="K558" s="149">
        <f t="shared" si="76"/>
        <v>0</v>
      </c>
      <c r="L558" s="162">
        <f t="shared" si="77"/>
        <v>0</v>
      </c>
      <c r="M558" s="162" t="str" cm="1">
        <f t="array" ref="M558">IF(ISERROR(INDEX('Non Compliance input'!$I$5:$I$156,MATCH(1,(A558='Non Compliance input'!$A$5:$A$156)*(E558&gt;='Non Compliance input'!$D$5:$D$156)*(F558&lt;='Non Compliance input'!$E$5:$E$156)*('Non Compliance input'!$I$5:$I$156="Yes"),0))
),"","Yes")</f>
        <v/>
      </c>
      <c r="N558" s="149" t="str">
        <f>IF(VLOOKUP($A558,HourEndingOutage!$B$3:$F$746,5,0)="Outage","Outage","")</f>
        <v/>
      </c>
      <c r="O558" s="18">
        <f t="shared" si="78"/>
        <v>0</v>
      </c>
      <c r="P558" s="18" t="str">
        <f t="shared" si="79"/>
        <v/>
      </c>
      <c r="Q558" s="18">
        <f t="shared" si="80"/>
        <v>0</v>
      </c>
      <c r="R558" s="118"/>
    </row>
    <row r="559" spans="1:18" x14ac:dyDescent="0.25">
      <c r="A559" s="25">
        <f t="shared" si="81"/>
        <v>62</v>
      </c>
      <c r="B559" s="23">
        <f t="shared" si="82"/>
        <v>44564</v>
      </c>
      <c r="C559" s="24">
        <v>14</v>
      </c>
      <c r="D559" s="54" t="str">
        <f t="shared" si="74"/>
        <v>ASET</v>
      </c>
      <c r="E559" s="178"/>
      <c r="F559" s="179"/>
      <c r="G559" s="177"/>
      <c r="H559" s="177"/>
      <c r="I559" s="169">
        <f t="shared" si="75"/>
        <v>0</v>
      </c>
      <c r="J559" s="149" t="str" cm="1">
        <f t="array" ref="J559">IF(ISERROR(INDEX('Non Compliance input'!$H$5:$H$156,MATCH(1,(A559='Non Compliance input'!$A$5:$A$156)*(F559&gt;='Non Compliance input'!$D$5:$D$156)*(E559&lt;'Non Compliance input'!$E$5:$E$156)*('Non Compliance input'!$H$5:$H$156="Yes"),0))
),"","Yes")</f>
        <v/>
      </c>
      <c r="K559" s="149">
        <f t="shared" si="76"/>
        <v>0</v>
      </c>
      <c r="L559" s="162">
        <f t="shared" si="77"/>
        <v>0</v>
      </c>
      <c r="M559" s="162" t="str" cm="1">
        <f t="array" ref="M559">IF(ISERROR(INDEX('Non Compliance input'!$I$5:$I$156,MATCH(1,(A559='Non Compliance input'!$A$5:$A$156)*(E559&gt;='Non Compliance input'!$D$5:$D$156)*(F559&lt;='Non Compliance input'!$E$5:$E$156)*('Non Compliance input'!$I$5:$I$156="Yes"),0))
),"","Yes")</f>
        <v/>
      </c>
      <c r="N559" s="149" t="str">
        <f>IF(VLOOKUP($A559,HourEndingOutage!$B$3:$F$746,5,0)="Outage","Outage","")</f>
        <v/>
      </c>
      <c r="O559" s="18">
        <f t="shared" si="78"/>
        <v>0</v>
      </c>
      <c r="P559" s="18" t="str">
        <f t="shared" si="79"/>
        <v/>
      </c>
      <c r="Q559" s="18">
        <f t="shared" si="80"/>
        <v>0</v>
      </c>
      <c r="R559" s="118"/>
    </row>
    <row r="560" spans="1:18" x14ac:dyDescent="0.25">
      <c r="A560" s="25">
        <f t="shared" si="81"/>
        <v>62</v>
      </c>
      <c r="B560" s="23">
        <f t="shared" si="82"/>
        <v>44564</v>
      </c>
      <c r="C560" s="24">
        <v>14</v>
      </c>
      <c r="D560" s="54" t="str">
        <f t="shared" si="74"/>
        <v>ASET</v>
      </c>
      <c r="E560" s="178"/>
      <c r="F560" s="179"/>
      <c r="G560" s="177"/>
      <c r="H560" s="177"/>
      <c r="I560" s="169">
        <f t="shared" si="75"/>
        <v>0</v>
      </c>
      <c r="J560" s="149" t="str" cm="1">
        <f t="array" ref="J560">IF(ISERROR(INDEX('Non Compliance input'!$H$5:$H$156,MATCH(1,(A560='Non Compliance input'!$A$5:$A$156)*(F560&gt;='Non Compliance input'!$D$5:$D$156)*(E560&lt;'Non Compliance input'!$E$5:$E$156)*('Non Compliance input'!$H$5:$H$156="Yes"),0))
),"","Yes")</f>
        <v/>
      </c>
      <c r="K560" s="149">
        <f t="shared" si="76"/>
        <v>0</v>
      </c>
      <c r="L560" s="162">
        <f t="shared" si="77"/>
        <v>0</v>
      </c>
      <c r="M560" s="162" t="str" cm="1">
        <f t="array" ref="M560">IF(ISERROR(INDEX('Non Compliance input'!$I$5:$I$156,MATCH(1,(A560='Non Compliance input'!$A$5:$A$156)*(E560&gt;='Non Compliance input'!$D$5:$D$156)*(F560&lt;='Non Compliance input'!$E$5:$E$156)*('Non Compliance input'!$I$5:$I$156="Yes"),0))
),"","Yes")</f>
        <v/>
      </c>
      <c r="N560" s="149" t="str">
        <f>IF(VLOOKUP($A560,HourEndingOutage!$B$3:$F$746,5,0)="Outage","Outage","")</f>
        <v/>
      </c>
      <c r="O560" s="18">
        <f t="shared" si="78"/>
        <v>0</v>
      </c>
      <c r="P560" s="18" t="str">
        <f t="shared" si="79"/>
        <v/>
      </c>
      <c r="Q560" s="18">
        <f t="shared" si="80"/>
        <v>0</v>
      </c>
      <c r="R560" s="118"/>
    </row>
    <row r="561" spans="1:18" x14ac:dyDescent="0.25">
      <c r="A561" s="25">
        <f t="shared" si="81"/>
        <v>63</v>
      </c>
      <c r="B561" s="23">
        <f t="shared" si="82"/>
        <v>44564</v>
      </c>
      <c r="C561" s="24">
        <v>15</v>
      </c>
      <c r="D561" s="54" t="str">
        <f t="shared" si="74"/>
        <v>ASET</v>
      </c>
      <c r="E561" s="178"/>
      <c r="F561" s="179"/>
      <c r="G561" s="177"/>
      <c r="H561" s="177"/>
      <c r="I561" s="169">
        <f t="shared" si="75"/>
        <v>0</v>
      </c>
      <c r="J561" s="149" t="str" cm="1">
        <f t="array" ref="J561">IF(ISERROR(INDEX('Non Compliance input'!$H$5:$H$156,MATCH(1,(A561='Non Compliance input'!$A$5:$A$156)*(F561&gt;='Non Compliance input'!$D$5:$D$156)*(E561&lt;'Non Compliance input'!$E$5:$E$156)*('Non Compliance input'!$H$5:$H$156="Yes"),0))
),"","Yes")</f>
        <v/>
      </c>
      <c r="K561" s="149">
        <f t="shared" si="76"/>
        <v>0</v>
      </c>
      <c r="L561" s="162">
        <f t="shared" si="77"/>
        <v>0</v>
      </c>
      <c r="M561" s="162" t="str" cm="1">
        <f t="array" ref="M561">IF(ISERROR(INDEX('Non Compliance input'!$I$5:$I$156,MATCH(1,(A561='Non Compliance input'!$A$5:$A$156)*(E561&gt;='Non Compliance input'!$D$5:$D$156)*(F561&lt;='Non Compliance input'!$E$5:$E$156)*('Non Compliance input'!$I$5:$I$156="Yes"),0))
),"","Yes")</f>
        <v/>
      </c>
      <c r="N561" s="149" t="str">
        <f>IF(VLOOKUP($A561,HourEndingOutage!$B$3:$F$746,5,0)="Outage","Outage","")</f>
        <v/>
      </c>
      <c r="O561" s="18">
        <f t="shared" si="78"/>
        <v>0</v>
      </c>
      <c r="P561" s="18" t="str">
        <f t="shared" si="79"/>
        <v/>
      </c>
      <c r="Q561" s="18">
        <f t="shared" si="80"/>
        <v>0</v>
      </c>
      <c r="R561" s="118"/>
    </row>
    <row r="562" spans="1:18" x14ac:dyDescent="0.25">
      <c r="A562" s="25">
        <f t="shared" si="81"/>
        <v>63</v>
      </c>
      <c r="B562" s="23">
        <f t="shared" si="82"/>
        <v>44564</v>
      </c>
      <c r="C562" s="24">
        <v>15</v>
      </c>
      <c r="D562" s="54" t="str">
        <f t="shared" si="74"/>
        <v>ASET</v>
      </c>
      <c r="E562" s="178"/>
      <c r="F562" s="179"/>
      <c r="G562" s="177"/>
      <c r="H562" s="177"/>
      <c r="I562" s="169">
        <f t="shared" si="75"/>
        <v>0</v>
      </c>
      <c r="J562" s="149" t="str" cm="1">
        <f t="array" ref="J562">IF(ISERROR(INDEX('Non Compliance input'!$H$5:$H$156,MATCH(1,(A562='Non Compliance input'!$A$5:$A$156)*(F562&gt;='Non Compliance input'!$D$5:$D$156)*(E562&lt;'Non Compliance input'!$E$5:$E$156)*('Non Compliance input'!$H$5:$H$156="Yes"),0))
),"","Yes")</f>
        <v/>
      </c>
      <c r="K562" s="149">
        <f t="shared" si="76"/>
        <v>0</v>
      </c>
      <c r="L562" s="162">
        <f t="shared" si="77"/>
        <v>0</v>
      </c>
      <c r="M562" s="162" t="str" cm="1">
        <f t="array" ref="M562">IF(ISERROR(INDEX('Non Compliance input'!$I$5:$I$156,MATCH(1,(A562='Non Compliance input'!$A$5:$A$156)*(E562&gt;='Non Compliance input'!$D$5:$D$156)*(F562&lt;='Non Compliance input'!$E$5:$E$156)*('Non Compliance input'!$I$5:$I$156="Yes"),0))
),"","Yes")</f>
        <v/>
      </c>
      <c r="N562" s="149" t="str">
        <f>IF(VLOOKUP($A562,HourEndingOutage!$B$3:$F$746,5,0)="Outage","Outage","")</f>
        <v/>
      </c>
      <c r="O562" s="18">
        <f t="shared" si="78"/>
        <v>0</v>
      </c>
      <c r="P562" s="18" t="str">
        <f t="shared" si="79"/>
        <v/>
      </c>
      <c r="Q562" s="18">
        <f t="shared" si="80"/>
        <v>0</v>
      </c>
      <c r="R562" s="118"/>
    </row>
    <row r="563" spans="1:18" x14ac:dyDescent="0.25">
      <c r="A563" s="25">
        <f t="shared" si="81"/>
        <v>63</v>
      </c>
      <c r="B563" s="23">
        <f t="shared" si="82"/>
        <v>44564</v>
      </c>
      <c r="C563" s="24">
        <v>15</v>
      </c>
      <c r="D563" s="54" t="str">
        <f t="shared" si="74"/>
        <v>ASET</v>
      </c>
      <c r="E563" s="178"/>
      <c r="F563" s="179"/>
      <c r="G563" s="177"/>
      <c r="H563" s="177"/>
      <c r="I563" s="169">
        <f t="shared" si="75"/>
        <v>0</v>
      </c>
      <c r="J563" s="149" t="str" cm="1">
        <f t="array" ref="J563">IF(ISERROR(INDEX('Non Compliance input'!$H$5:$H$156,MATCH(1,(A563='Non Compliance input'!$A$5:$A$156)*(F563&gt;='Non Compliance input'!$D$5:$D$156)*(E563&lt;'Non Compliance input'!$E$5:$E$156)*('Non Compliance input'!$H$5:$H$156="Yes"),0))
),"","Yes")</f>
        <v/>
      </c>
      <c r="K563" s="149">
        <f t="shared" si="76"/>
        <v>0</v>
      </c>
      <c r="L563" s="162">
        <f t="shared" si="77"/>
        <v>0</v>
      </c>
      <c r="M563" s="162" t="str" cm="1">
        <f t="array" ref="M563">IF(ISERROR(INDEX('Non Compliance input'!$I$5:$I$156,MATCH(1,(A563='Non Compliance input'!$A$5:$A$156)*(E563&gt;='Non Compliance input'!$D$5:$D$156)*(F563&lt;='Non Compliance input'!$E$5:$E$156)*('Non Compliance input'!$I$5:$I$156="Yes"),0))
),"","Yes")</f>
        <v/>
      </c>
      <c r="N563" s="149" t="str">
        <f>IF(VLOOKUP($A563,HourEndingOutage!$B$3:$F$746,5,0)="Outage","Outage","")</f>
        <v/>
      </c>
      <c r="O563" s="18">
        <f t="shared" si="78"/>
        <v>0</v>
      </c>
      <c r="P563" s="18" t="str">
        <f t="shared" si="79"/>
        <v/>
      </c>
      <c r="Q563" s="18">
        <f t="shared" si="80"/>
        <v>0</v>
      </c>
      <c r="R563" s="118"/>
    </row>
    <row r="564" spans="1:18" x14ac:dyDescent="0.25">
      <c r="A564" s="25">
        <f t="shared" si="81"/>
        <v>63</v>
      </c>
      <c r="B564" s="23">
        <f t="shared" si="82"/>
        <v>44564</v>
      </c>
      <c r="C564" s="24">
        <v>15</v>
      </c>
      <c r="D564" s="54" t="str">
        <f t="shared" si="74"/>
        <v>ASET</v>
      </c>
      <c r="E564" s="178"/>
      <c r="F564" s="179"/>
      <c r="G564" s="177"/>
      <c r="H564" s="177"/>
      <c r="I564" s="169">
        <f t="shared" si="75"/>
        <v>0</v>
      </c>
      <c r="J564" s="149" t="str" cm="1">
        <f t="array" ref="J564">IF(ISERROR(INDEX('Non Compliance input'!$H$5:$H$156,MATCH(1,(A564='Non Compliance input'!$A$5:$A$156)*(F564&gt;='Non Compliance input'!$D$5:$D$156)*(E564&lt;'Non Compliance input'!$E$5:$E$156)*('Non Compliance input'!$H$5:$H$156="Yes"),0))
),"","Yes")</f>
        <v/>
      </c>
      <c r="K564" s="149">
        <f t="shared" si="76"/>
        <v>0</v>
      </c>
      <c r="L564" s="162">
        <f t="shared" si="77"/>
        <v>0</v>
      </c>
      <c r="M564" s="162" t="str" cm="1">
        <f t="array" ref="M564">IF(ISERROR(INDEX('Non Compliance input'!$I$5:$I$156,MATCH(1,(A564='Non Compliance input'!$A$5:$A$156)*(E564&gt;='Non Compliance input'!$D$5:$D$156)*(F564&lt;='Non Compliance input'!$E$5:$E$156)*('Non Compliance input'!$I$5:$I$156="Yes"),0))
),"","Yes")</f>
        <v/>
      </c>
      <c r="N564" s="149" t="str">
        <f>IF(VLOOKUP($A564,HourEndingOutage!$B$3:$F$746,5,0)="Outage","Outage","")</f>
        <v/>
      </c>
      <c r="O564" s="18">
        <f t="shared" si="78"/>
        <v>0</v>
      </c>
      <c r="P564" s="18" t="str">
        <f t="shared" si="79"/>
        <v/>
      </c>
      <c r="Q564" s="18">
        <f t="shared" si="80"/>
        <v>0</v>
      </c>
      <c r="R564" s="118"/>
    </row>
    <row r="565" spans="1:18" x14ac:dyDescent="0.25">
      <c r="A565" s="25">
        <f t="shared" si="81"/>
        <v>63</v>
      </c>
      <c r="B565" s="23">
        <f t="shared" si="82"/>
        <v>44564</v>
      </c>
      <c r="C565" s="24">
        <v>15</v>
      </c>
      <c r="D565" s="54" t="str">
        <f t="shared" si="74"/>
        <v>ASET</v>
      </c>
      <c r="E565" s="178"/>
      <c r="F565" s="179"/>
      <c r="G565" s="177"/>
      <c r="H565" s="177"/>
      <c r="I565" s="169">
        <f t="shared" si="75"/>
        <v>0</v>
      </c>
      <c r="J565" s="149" t="str" cm="1">
        <f t="array" ref="J565">IF(ISERROR(INDEX('Non Compliance input'!$H$5:$H$156,MATCH(1,(A565='Non Compliance input'!$A$5:$A$156)*(F565&gt;='Non Compliance input'!$D$5:$D$156)*(E565&lt;'Non Compliance input'!$E$5:$E$156)*('Non Compliance input'!$H$5:$H$156="Yes"),0))
),"","Yes")</f>
        <v/>
      </c>
      <c r="K565" s="149">
        <f t="shared" si="76"/>
        <v>0</v>
      </c>
      <c r="L565" s="162">
        <f t="shared" si="77"/>
        <v>0</v>
      </c>
      <c r="M565" s="162" t="str" cm="1">
        <f t="array" ref="M565">IF(ISERROR(INDEX('Non Compliance input'!$I$5:$I$156,MATCH(1,(A565='Non Compliance input'!$A$5:$A$156)*(E565&gt;='Non Compliance input'!$D$5:$D$156)*(F565&lt;='Non Compliance input'!$E$5:$E$156)*('Non Compliance input'!$I$5:$I$156="Yes"),0))
),"","Yes")</f>
        <v/>
      </c>
      <c r="N565" s="149" t="str">
        <f>IF(VLOOKUP($A565,HourEndingOutage!$B$3:$F$746,5,0)="Outage","Outage","")</f>
        <v/>
      </c>
      <c r="O565" s="18">
        <f t="shared" si="78"/>
        <v>0</v>
      </c>
      <c r="P565" s="18" t="str">
        <f t="shared" si="79"/>
        <v/>
      </c>
      <c r="Q565" s="18">
        <f t="shared" si="80"/>
        <v>0</v>
      </c>
      <c r="R565" s="118"/>
    </row>
    <row r="566" spans="1:18" x14ac:dyDescent="0.25">
      <c r="A566" s="25">
        <f t="shared" si="81"/>
        <v>63</v>
      </c>
      <c r="B566" s="23">
        <f t="shared" si="82"/>
        <v>44564</v>
      </c>
      <c r="C566" s="24">
        <v>15</v>
      </c>
      <c r="D566" s="54" t="str">
        <f t="shared" si="74"/>
        <v>ASET</v>
      </c>
      <c r="E566" s="178"/>
      <c r="F566" s="179"/>
      <c r="G566" s="177"/>
      <c r="H566" s="177"/>
      <c r="I566" s="169">
        <f t="shared" si="75"/>
        <v>0</v>
      </c>
      <c r="J566" s="149" t="str" cm="1">
        <f t="array" ref="J566">IF(ISERROR(INDEX('Non Compliance input'!$H$5:$H$156,MATCH(1,(A566='Non Compliance input'!$A$5:$A$156)*(F566&gt;='Non Compliance input'!$D$5:$D$156)*(E566&lt;'Non Compliance input'!$E$5:$E$156)*('Non Compliance input'!$H$5:$H$156="Yes"),0))
),"","Yes")</f>
        <v/>
      </c>
      <c r="K566" s="149">
        <f t="shared" si="76"/>
        <v>0</v>
      </c>
      <c r="L566" s="162">
        <f t="shared" si="77"/>
        <v>0</v>
      </c>
      <c r="M566" s="162" t="str" cm="1">
        <f t="array" ref="M566">IF(ISERROR(INDEX('Non Compliance input'!$I$5:$I$156,MATCH(1,(A566='Non Compliance input'!$A$5:$A$156)*(E566&gt;='Non Compliance input'!$D$5:$D$156)*(F566&lt;='Non Compliance input'!$E$5:$E$156)*('Non Compliance input'!$I$5:$I$156="Yes"),0))
),"","Yes")</f>
        <v/>
      </c>
      <c r="N566" s="149" t="str">
        <f>IF(VLOOKUP($A566,HourEndingOutage!$B$3:$F$746,5,0)="Outage","Outage","")</f>
        <v/>
      </c>
      <c r="O566" s="18">
        <f t="shared" si="78"/>
        <v>0</v>
      </c>
      <c r="P566" s="18" t="str">
        <f t="shared" si="79"/>
        <v/>
      </c>
      <c r="Q566" s="18">
        <f t="shared" si="80"/>
        <v>0</v>
      </c>
      <c r="R566" s="118"/>
    </row>
    <row r="567" spans="1:18" x14ac:dyDescent="0.25">
      <c r="A567" s="25">
        <f t="shared" si="81"/>
        <v>63</v>
      </c>
      <c r="B567" s="23">
        <f t="shared" si="82"/>
        <v>44564</v>
      </c>
      <c r="C567" s="24">
        <v>15</v>
      </c>
      <c r="D567" s="54" t="str">
        <f t="shared" si="74"/>
        <v>ASET</v>
      </c>
      <c r="E567" s="178"/>
      <c r="F567" s="179"/>
      <c r="G567" s="177"/>
      <c r="H567" s="177"/>
      <c r="I567" s="169">
        <f t="shared" si="75"/>
        <v>0</v>
      </c>
      <c r="J567" s="149" t="str" cm="1">
        <f t="array" ref="J567">IF(ISERROR(INDEX('Non Compliance input'!$H$5:$H$156,MATCH(1,(A567='Non Compliance input'!$A$5:$A$156)*(F567&gt;='Non Compliance input'!$D$5:$D$156)*(E567&lt;'Non Compliance input'!$E$5:$E$156)*('Non Compliance input'!$H$5:$H$156="Yes"),0))
),"","Yes")</f>
        <v/>
      </c>
      <c r="K567" s="149">
        <f t="shared" si="76"/>
        <v>0</v>
      </c>
      <c r="L567" s="162">
        <f t="shared" si="77"/>
        <v>0</v>
      </c>
      <c r="M567" s="162" t="str" cm="1">
        <f t="array" ref="M567">IF(ISERROR(INDEX('Non Compliance input'!$I$5:$I$156,MATCH(1,(A567='Non Compliance input'!$A$5:$A$156)*(E567&gt;='Non Compliance input'!$D$5:$D$156)*(F567&lt;='Non Compliance input'!$E$5:$E$156)*('Non Compliance input'!$I$5:$I$156="Yes"),0))
),"","Yes")</f>
        <v/>
      </c>
      <c r="N567" s="149" t="str">
        <f>IF(VLOOKUP($A567,HourEndingOutage!$B$3:$F$746,5,0)="Outage","Outage","")</f>
        <v/>
      </c>
      <c r="O567" s="18">
        <f t="shared" si="78"/>
        <v>0</v>
      </c>
      <c r="P567" s="18" t="str">
        <f t="shared" si="79"/>
        <v/>
      </c>
      <c r="Q567" s="18">
        <f t="shared" si="80"/>
        <v>0</v>
      </c>
      <c r="R567" s="118"/>
    </row>
    <row r="568" spans="1:18" x14ac:dyDescent="0.25">
      <c r="A568" s="25">
        <f t="shared" si="81"/>
        <v>63</v>
      </c>
      <c r="B568" s="23">
        <f t="shared" si="82"/>
        <v>44564</v>
      </c>
      <c r="C568" s="24">
        <v>15</v>
      </c>
      <c r="D568" s="54" t="str">
        <f t="shared" si="74"/>
        <v>ASET</v>
      </c>
      <c r="E568" s="178"/>
      <c r="F568" s="179"/>
      <c r="G568" s="177"/>
      <c r="H568" s="177"/>
      <c r="I568" s="169">
        <f t="shared" si="75"/>
        <v>0</v>
      </c>
      <c r="J568" s="149" t="str" cm="1">
        <f t="array" ref="J568">IF(ISERROR(INDEX('Non Compliance input'!$H$5:$H$156,MATCH(1,(A568='Non Compliance input'!$A$5:$A$156)*(F568&gt;='Non Compliance input'!$D$5:$D$156)*(E568&lt;'Non Compliance input'!$E$5:$E$156)*('Non Compliance input'!$H$5:$H$156="Yes"),0))
),"","Yes")</f>
        <v/>
      </c>
      <c r="K568" s="149">
        <f t="shared" si="76"/>
        <v>0</v>
      </c>
      <c r="L568" s="162">
        <f t="shared" si="77"/>
        <v>0</v>
      </c>
      <c r="M568" s="162" t="str" cm="1">
        <f t="array" ref="M568">IF(ISERROR(INDEX('Non Compliance input'!$I$5:$I$156,MATCH(1,(A568='Non Compliance input'!$A$5:$A$156)*(E568&gt;='Non Compliance input'!$D$5:$D$156)*(F568&lt;='Non Compliance input'!$E$5:$E$156)*('Non Compliance input'!$I$5:$I$156="Yes"),0))
),"","Yes")</f>
        <v/>
      </c>
      <c r="N568" s="149" t="str">
        <f>IF(VLOOKUP($A568,HourEndingOutage!$B$3:$F$746,5,0)="Outage","Outage","")</f>
        <v/>
      </c>
      <c r="O568" s="18">
        <f t="shared" si="78"/>
        <v>0</v>
      </c>
      <c r="P568" s="18" t="str">
        <f t="shared" si="79"/>
        <v/>
      </c>
      <c r="Q568" s="18">
        <f t="shared" si="80"/>
        <v>0</v>
      </c>
      <c r="R568" s="118"/>
    </row>
    <row r="569" spans="1:18" x14ac:dyDescent="0.25">
      <c r="A569" s="25">
        <f t="shared" si="81"/>
        <v>63</v>
      </c>
      <c r="B569" s="23">
        <f t="shared" si="82"/>
        <v>44564</v>
      </c>
      <c r="C569" s="24">
        <v>15</v>
      </c>
      <c r="D569" s="54" t="str">
        <f t="shared" si="74"/>
        <v>ASET</v>
      </c>
      <c r="E569" s="178"/>
      <c r="F569" s="179"/>
      <c r="G569" s="177"/>
      <c r="H569" s="177"/>
      <c r="I569" s="169">
        <f t="shared" si="75"/>
        <v>0</v>
      </c>
      <c r="J569" s="149" t="str" cm="1">
        <f t="array" ref="J569">IF(ISERROR(INDEX('Non Compliance input'!$H$5:$H$156,MATCH(1,(A569='Non Compliance input'!$A$5:$A$156)*(F569&gt;='Non Compliance input'!$D$5:$D$156)*(E569&lt;'Non Compliance input'!$E$5:$E$156)*('Non Compliance input'!$H$5:$H$156="Yes"),0))
),"","Yes")</f>
        <v/>
      </c>
      <c r="K569" s="149">
        <f t="shared" si="76"/>
        <v>0</v>
      </c>
      <c r="L569" s="162">
        <f t="shared" si="77"/>
        <v>0</v>
      </c>
      <c r="M569" s="162" t="str" cm="1">
        <f t="array" ref="M569">IF(ISERROR(INDEX('Non Compliance input'!$I$5:$I$156,MATCH(1,(A569='Non Compliance input'!$A$5:$A$156)*(E569&gt;='Non Compliance input'!$D$5:$D$156)*(F569&lt;='Non Compliance input'!$E$5:$E$156)*('Non Compliance input'!$I$5:$I$156="Yes"),0))
),"","Yes")</f>
        <v/>
      </c>
      <c r="N569" s="149" t="str">
        <f>IF(VLOOKUP($A569,HourEndingOutage!$B$3:$F$746,5,0)="Outage","Outage","")</f>
        <v/>
      </c>
      <c r="O569" s="18">
        <f t="shared" si="78"/>
        <v>0</v>
      </c>
      <c r="P569" s="18" t="str">
        <f t="shared" si="79"/>
        <v/>
      </c>
      <c r="Q569" s="18">
        <f t="shared" si="80"/>
        <v>0</v>
      </c>
      <c r="R569" s="118"/>
    </row>
    <row r="570" spans="1:18" x14ac:dyDescent="0.25">
      <c r="A570" s="25">
        <f t="shared" si="81"/>
        <v>64</v>
      </c>
      <c r="B570" s="23">
        <f t="shared" si="82"/>
        <v>44564</v>
      </c>
      <c r="C570" s="24">
        <v>16</v>
      </c>
      <c r="D570" s="54" t="str">
        <f t="shared" si="74"/>
        <v>ASET</v>
      </c>
      <c r="E570" s="178"/>
      <c r="F570" s="179"/>
      <c r="G570" s="177"/>
      <c r="H570" s="177"/>
      <c r="I570" s="169">
        <f t="shared" si="75"/>
        <v>0</v>
      </c>
      <c r="J570" s="149" t="str" cm="1">
        <f t="array" ref="J570">IF(ISERROR(INDEX('Non Compliance input'!$H$5:$H$156,MATCH(1,(A570='Non Compliance input'!$A$5:$A$156)*(F570&gt;='Non Compliance input'!$D$5:$D$156)*(E570&lt;'Non Compliance input'!$E$5:$E$156)*('Non Compliance input'!$H$5:$H$156="Yes"),0))
),"","Yes")</f>
        <v/>
      </c>
      <c r="K570" s="149">
        <f t="shared" si="76"/>
        <v>0</v>
      </c>
      <c r="L570" s="162">
        <f t="shared" si="77"/>
        <v>0</v>
      </c>
      <c r="M570" s="162" t="str" cm="1">
        <f t="array" ref="M570">IF(ISERROR(INDEX('Non Compliance input'!$I$5:$I$156,MATCH(1,(A570='Non Compliance input'!$A$5:$A$156)*(E570&gt;='Non Compliance input'!$D$5:$D$156)*(F570&lt;='Non Compliance input'!$E$5:$E$156)*('Non Compliance input'!$I$5:$I$156="Yes"),0))
),"","Yes")</f>
        <v/>
      </c>
      <c r="N570" s="149" t="str">
        <f>IF(VLOOKUP($A570,HourEndingOutage!$B$3:$F$746,5,0)="Outage","Outage","")</f>
        <v/>
      </c>
      <c r="O570" s="18">
        <f t="shared" si="78"/>
        <v>0</v>
      </c>
      <c r="P570" s="18" t="str">
        <f t="shared" si="79"/>
        <v/>
      </c>
      <c r="Q570" s="18">
        <f t="shared" si="80"/>
        <v>0</v>
      </c>
      <c r="R570" s="118"/>
    </row>
    <row r="571" spans="1:18" x14ac:dyDescent="0.25">
      <c r="A571" s="25">
        <f t="shared" si="81"/>
        <v>64</v>
      </c>
      <c r="B571" s="23">
        <f t="shared" si="82"/>
        <v>44564</v>
      </c>
      <c r="C571" s="24">
        <v>16</v>
      </c>
      <c r="D571" s="54" t="str">
        <f t="shared" si="74"/>
        <v>ASET</v>
      </c>
      <c r="E571" s="178"/>
      <c r="F571" s="179"/>
      <c r="G571" s="177"/>
      <c r="H571" s="177"/>
      <c r="I571" s="169">
        <f t="shared" si="75"/>
        <v>0</v>
      </c>
      <c r="J571" s="149" t="str" cm="1">
        <f t="array" ref="J571">IF(ISERROR(INDEX('Non Compliance input'!$H$5:$H$156,MATCH(1,(A571='Non Compliance input'!$A$5:$A$156)*(F571&gt;='Non Compliance input'!$D$5:$D$156)*(E571&lt;'Non Compliance input'!$E$5:$E$156)*('Non Compliance input'!$H$5:$H$156="Yes"),0))
),"","Yes")</f>
        <v/>
      </c>
      <c r="K571" s="149">
        <f t="shared" si="76"/>
        <v>0</v>
      </c>
      <c r="L571" s="162">
        <f t="shared" si="77"/>
        <v>0</v>
      </c>
      <c r="M571" s="162" t="str" cm="1">
        <f t="array" ref="M571">IF(ISERROR(INDEX('Non Compliance input'!$I$5:$I$156,MATCH(1,(A571='Non Compliance input'!$A$5:$A$156)*(E571&gt;='Non Compliance input'!$D$5:$D$156)*(F571&lt;='Non Compliance input'!$E$5:$E$156)*('Non Compliance input'!$I$5:$I$156="Yes"),0))
),"","Yes")</f>
        <v/>
      </c>
      <c r="N571" s="149" t="str">
        <f>IF(VLOOKUP($A571,HourEndingOutage!$B$3:$F$746,5,0)="Outage","Outage","")</f>
        <v/>
      </c>
      <c r="O571" s="18">
        <f t="shared" si="78"/>
        <v>0</v>
      </c>
      <c r="P571" s="18" t="str">
        <f t="shared" si="79"/>
        <v/>
      </c>
      <c r="Q571" s="18">
        <f t="shared" si="80"/>
        <v>0</v>
      </c>
      <c r="R571" s="118"/>
    </row>
    <row r="572" spans="1:18" x14ac:dyDescent="0.25">
      <c r="A572" s="25">
        <f t="shared" si="81"/>
        <v>64</v>
      </c>
      <c r="B572" s="23">
        <f t="shared" si="82"/>
        <v>44564</v>
      </c>
      <c r="C572" s="24">
        <v>16</v>
      </c>
      <c r="D572" s="54" t="str">
        <f t="shared" si="74"/>
        <v>ASET</v>
      </c>
      <c r="E572" s="178"/>
      <c r="F572" s="179"/>
      <c r="G572" s="177"/>
      <c r="H572" s="177"/>
      <c r="I572" s="169">
        <f t="shared" si="75"/>
        <v>0</v>
      </c>
      <c r="J572" s="149" t="str" cm="1">
        <f t="array" ref="J572">IF(ISERROR(INDEX('Non Compliance input'!$H$5:$H$156,MATCH(1,(A572='Non Compliance input'!$A$5:$A$156)*(F572&gt;='Non Compliance input'!$D$5:$D$156)*(E572&lt;'Non Compliance input'!$E$5:$E$156)*('Non Compliance input'!$H$5:$H$156="Yes"),0))
),"","Yes")</f>
        <v/>
      </c>
      <c r="K572" s="149">
        <f t="shared" si="76"/>
        <v>0</v>
      </c>
      <c r="L572" s="162">
        <f t="shared" si="77"/>
        <v>0</v>
      </c>
      <c r="M572" s="162" t="str" cm="1">
        <f t="array" ref="M572">IF(ISERROR(INDEX('Non Compliance input'!$I$5:$I$156,MATCH(1,(A572='Non Compliance input'!$A$5:$A$156)*(E572&gt;='Non Compliance input'!$D$5:$D$156)*(F572&lt;='Non Compliance input'!$E$5:$E$156)*('Non Compliance input'!$I$5:$I$156="Yes"),0))
),"","Yes")</f>
        <v/>
      </c>
      <c r="N572" s="149" t="str">
        <f>IF(VLOOKUP($A572,HourEndingOutage!$B$3:$F$746,5,0)="Outage","Outage","")</f>
        <v/>
      </c>
      <c r="O572" s="18">
        <f t="shared" si="78"/>
        <v>0</v>
      </c>
      <c r="P572" s="18" t="str">
        <f t="shared" si="79"/>
        <v/>
      </c>
      <c r="Q572" s="18">
        <f t="shared" si="80"/>
        <v>0</v>
      </c>
      <c r="R572" s="118"/>
    </row>
    <row r="573" spans="1:18" x14ac:dyDescent="0.25">
      <c r="A573" s="25">
        <f t="shared" si="81"/>
        <v>64</v>
      </c>
      <c r="B573" s="23">
        <f t="shared" si="82"/>
        <v>44564</v>
      </c>
      <c r="C573" s="24">
        <v>16</v>
      </c>
      <c r="D573" s="54" t="str">
        <f t="shared" si="74"/>
        <v>ASET</v>
      </c>
      <c r="E573" s="178"/>
      <c r="F573" s="179"/>
      <c r="G573" s="177"/>
      <c r="H573" s="177"/>
      <c r="I573" s="169">
        <f t="shared" si="75"/>
        <v>0</v>
      </c>
      <c r="J573" s="149" t="str" cm="1">
        <f t="array" ref="J573">IF(ISERROR(INDEX('Non Compliance input'!$H$5:$H$156,MATCH(1,(A573='Non Compliance input'!$A$5:$A$156)*(F573&gt;='Non Compliance input'!$D$5:$D$156)*(E573&lt;'Non Compliance input'!$E$5:$E$156)*('Non Compliance input'!$H$5:$H$156="Yes"),0))
),"","Yes")</f>
        <v/>
      </c>
      <c r="K573" s="149">
        <f t="shared" si="76"/>
        <v>0</v>
      </c>
      <c r="L573" s="162">
        <f t="shared" si="77"/>
        <v>0</v>
      </c>
      <c r="M573" s="162" t="str" cm="1">
        <f t="array" ref="M573">IF(ISERROR(INDEX('Non Compliance input'!$I$5:$I$156,MATCH(1,(A573='Non Compliance input'!$A$5:$A$156)*(E573&gt;='Non Compliance input'!$D$5:$D$156)*(F573&lt;='Non Compliance input'!$E$5:$E$156)*('Non Compliance input'!$I$5:$I$156="Yes"),0))
),"","Yes")</f>
        <v/>
      </c>
      <c r="N573" s="149" t="str">
        <f>IF(VLOOKUP($A573,HourEndingOutage!$B$3:$F$746,5,0)="Outage","Outage","")</f>
        <v/>
      </c>
      <c r="O573" s="18">
        <f t="shared" si="78"/>
        <v>0</v>
      </c>
      <c r="P573" s="18" t="str">
        <f t="shared" si="79"/>
        <v/>
      </c>
      <c r="Q573" s="18">
        <f t="shared" si="80"/>
        <v>0</v>
      </c>
      <c r="R573" s="118"/>
    </row>
    <row r="574" spans="1:18" x14ac:dyDescent="0.25">
      <c r="A574" s="25">
        <f t="shared" si="81"/>
        <v>64</v>
      </c>
      <c r="B574" s="23">
        <f t="shared" si="82"/>
        <v>44564</v>
      </c>
      <c r="C574" s="24">
        <v>16</v>
      </c>
      <c r="D574" s="54" t="str">
        <f t="shared" si="74"/>
        <v>ASET</v>
      </c>
      <c r="E574" s="178"/>
      <c r="F574" s="179"/>
      <c r="G574" s="177"/>
      <c r="H574" s="177"/>
      <c r="I574" s="169">
        <f t="shared" si="75"/>
        <v>0</v>
      </c>
      <c r="J574" s="149" t="str" cm="1">
        <f t="array" ref="J574">IF(ISERROR(INDEX('Non Compliance input'!$H$5:$H$156,MATCH(1,(A574='Non Compliance input'!$A$5:$A$156)*(F574&gt;='Non Compliance input'!$D$5:$D$156)*(E574&lt;'Non Compliance input'!$E$5:$E$156)*('Non Compliance input'!$H$5:$H$156="Yes"),0))
),"","Yes")</f>
        <v/>
      </c>
      <c r="K574" s="149">
        <f t="shared" si="76"/>
        <v>0</v>
      </c>
      <c r="L574" s="162">
        <f t="shared" si="77"/>
        <v>0</v>
      </c>
      <c r="M574" s="162" t="str" cm="1">
        <f t="array" ref="M574">IF(ISERROR(INDEX('Non Compliance input'!$I$5:$I$156,MATCH(1,(A574='Non Compliance input'!$A$5:$A$156)*(E574&gt;='Non Compliance input'!$D$5:$D$156)*(F574&lt;='Non Compliance input'!$E$5:$E$156)*('Non Compliance input'!$I$5:$I$156="Yes"),0))
),"","Yes")</f>
        <v/>
      </c>
      <c r="N574" s="149" t="str">
        <f>IF(VLOOKUP($A574,HourEndingOutage!$B$3:$F$746,5,0)="Outage","Outage","")</f>
        <v/>
      </c>
      <c r="O574" s="18">
        <f t="shared" si="78"/>
        <v>0</v>
      </c>
      <c r="P574" s="18" t="str">
        <f t="shared" si="79"/>
        <v/>
      </c>
      <c r="Q574" s="18">
        <f t="shared" si="80"/>
        <v>0</v>
      </c>
      <c r="R574" s="118"/>
    </row>
    <row r="575" spans="1:18" x14ac:dyDescent="0.25">
      <c r="A575" s="25">
        <f t="shared" si="81"/>
        <v>64</v>
      </c>
      <c r="B575" s="23">
        <f t="shared" si="82"/>
        <v>44564</v>
      </c>
      <c r="C575" s="24">
        <v>16</v>
      </c>
      <c r="D575" s="54" t="str">
        <f t="shared" si="74"/>
        <v>ASET</v>
      </c>
      <c r="E575" s="178"/>
      <c r="F575" s="179"/>
      <c r="G575" s="177"/>
      <c r="H575" s="177"/>
      <c r="I575" s="169">
        <f t="shared" si="75"/>
        <v>0</v>
      </c>
      <c r="J575" s="149" t="str" cm="1">
        <f t="array" ref="J575">IF(ISERROR(INDEX('Non Compliance input'!$H$5:$H$156,MATCH(1,(A575='Non Compliance input'!$A$5:$A$156)*(F575&gt;='Non Compliance input'!$D$5:$D$156)*(E575&lt;'Non Compliance input'!$E$5:$E$156)*('Non Compliance input'!$H$5:$H$156="Yes"),0))
),"","Yes")</f>
        <v/>
      </c>
      <c r="K575" s="149">
        <f t="shared" si="76"/>
        <v>0</v>
      </c>
      <c r="L575" s="162">
        <f t="shared" si="77"/>
        <v>0</v>
      </c>
      <c r="M575" s="162" t="str" cm="1">
        <f t="array" ref="M575">IF(ISERROR(INDEX('Non Compliance input'!$I$5:$I$156,MATCH(1,(A575='Non Compliance input'!$A$5:$A$156)*(E575&gt;='Non Compliance input'!$D$5:$D$156)*(F575&lt;='Non Compliance input'!$E$5:$E$156)*('Non Compliance input'!$I$5:$I$156="Yes"),0))
),"","Yes")</f>
        <v/>
      </c>
      <c r="N575" s="149" t="str">
        <f>IF(VLOOKUP($A575,HourEndingOutage!$B$3:$F$746,5,0)="Outage","Outage","")</f>
        <v/>
      </c>
      <c r="O575" s="18">
        <f t="shared" si="78"/>
        <v>0</v>
      </c>
      <c r="P575" s="18" t="str">
        <f t="shared" si="79"/>
        <v/>
      </c>
      <c r="Q575" s="18">
        <f t="shared" si="80"/>
        <v>0</v>
      </c>
      <c r="R575" s="118"/>
    </row>
    <row r="576" spans="1:18" x14ac:dyDescent="0.25">
      <c r="A576" s="25">
        <f t="shared" si="81"/>
        <v>64</v>
      </c>
      <c r="B576" s="23">
        <f t="shared" si="82"/>
        <v>44564</v>
      </c>
      <c r="C576" s="24">
        <v>16</v>
      </c>
      <c r="D576" s="54" t="str">
        <f t="shared" si="74"/>
        <v>ASET</v>
      </c>
      <c r="E576" s="178"/>
      <c r="F576" s="179"/>
      <c r="G576" s="177"/>
      <c r="H576" s="177"/>
      <c r="I576" s="169">
        <f t="shared" si="75"/>
        <v>0</v>
      </c>
      <c r="J576" s="149" t="str" cm="1">
        <f t="array" ref="J576">IF(ISERROR(INDEX('Non Compliance input'!$H$5:$H$156,MATCH(1,(A576='Non Compliance input'!$A$5:$A$156)*(F576&gt;='Non Compliance input'!$D$5:$D$156)*(E576&lt;'Non Compliance input'!$E$5:$E$156)*('Non Compliance input'!$H$5:$H$156="Yes"),0))
),"","Yes")</f>
        <v/>
      </c>
      <c r="K576" s="149">
        <f t="shared" si="76"/>
        <v>0</v>
      </c>
      <c r="L576" s="162">
        <f t="shared" si="77"/>
        <v>0</v>
      </c>
      <c r="M576" s="162" t="str" cm="1">
        <f t="array" ref="M576">IF(ISERROR(INDEX('Non Compliance input'!$I$5:$I$156,MATCH(1,(A576='Non Compliance input'!$A$5:$A$156)*(E576&gt;='Non Compliance input'!$D$5:$D$156)*(F576&lt;='Non Compliance input'!$E$5:$E$156)*('Non Compliance input'!$I$5:$I$156="Yes"),0))
),"","Yes")</f>
        <v/>
      </c>
      <c r="N576" s="149" t="str">
        <f>IF(VLOOKUP($A576,HourEndingOutage!$B$3:$F$746,5,0)="Outage","Outage","")</f>
        <v/>
      </c>
      <c r="O576" s="18">
        <f t="shared" si="78"/>
        <v>0</v>
      </c>
      <c r="P576" s="18" t="str">
        <f t="shared" si="79"/>
        <v/>
      </c>
      <c r="Q576" s="18">
        <f t="shared" si="80"/>
        <v>0</v>
      </c>
      <c r="R576" s="118"/>
    </row>
    <row r="577" spans="1:18" x14ac:dyDescent="0.25">
      <c r="A577" s="25">
        <f t="shared" si="81"/>
        <v>64</v>
      </c>
      <c r="B577" s="23">
        <f t="shared" si="82"/>
        <v>44564</v>
      </c>
      <c r="C577" s="24">
        <v>16</v>
      </c>
      <c r="D577" s="54" t="str">
        <f t="shared" si="74"/>
        <v>ASET</v>
      </c>
      <c r="E577" s="178"/>
      <c r="F577" s="179"/>
      <c r="G577" s="177"/>
      <c r="H577" s="177"/>
      <c r="I577" s="169">
        <f t="shared" si="75"/>
        <v>0</v>
      </c>
      <c r="J577" s="149" t="str" cm="1">
        <f t="array" ref="J577">IF(ISERROR(INDEX('Non Compliance input'!$H$5:$H$156,MATCH(1,(A577='Non Compliance input'!$A$5:$A$156)*(F577&gt;='Non Compliance input'!$D$5:$D$156)*(E577&lt;'Non Compliance input'!$E$5:$E$156)*('Non Compliance input'!$H$5:$H$156="Yes"),0))
),"","Yes")</f>
        <v/>
      </c>
      <c r="K577" s="149">
        <f t="shared" si="76"/>
        <v>0</v>
      </c>
      <c r="L577" s="162">
        <f t="shared" si="77"/>
        <v>0</v>
      </c>
      <c r="M577" s="162" t="str" cm="1">
        <f t="array" ref="M577">IF(ISERROR(INDEX('Non Compliance input'!$I$5:$I$156,MATCH(1,(A577='Non Compliance input'!$A$5:$A$156)*(E577&gt;='Non Compliance input'!$D$5:$D$156)*(F577&lt;='Non Compliance input'!$E$5:$E$156)*('Non Compliance input'!$I$5:$I$156="Yes"),0))
),"","Yes")</f>
        <v/>
      </c>
      <c r="N577" s="149" t="str">
        <f>IF(VLOOKUP($A577,HourEndingOutage!$B$3:$F$746,5,0)="Outage","Outage","")</f>
        <v/>
      </c>
      <c r="O577" s="18">
        <f t="shared" si="78"/>
        <v>0</v>
      </c>
      <c r="P577" s="18" t="str">
        <f t="shared" si="79"/>
        <v/>
      </c>
      <c r="Q577" s="18">
        <f t="shared" si="80"/>
        <v>0</v>
      </c>
      <c r="R577" s="118"/>
    </row>
    <row r="578" spans="1:18" x14ac:dyDescent="0.25">
      <c r="A578" s="25">
        <f t="shared" si="81"/>
        <v>64</v>
      </c>
      <c r="B578" s="23">
        <f t="shared" si="82"/>
        <v>44564</v>
      </c>
      <c r="C578" s="24">
        <v>16</v>
      </c>
      <c r="D578" s="54" t="str">
        <f t="shared" si="74"/>
        <v>ASET</v>
      </c>
      <c r="E578" s="178"/>
      <c r="F578" s="179"/>
      <c r="G578" s="177"/>
      <c r="H578" s="177"/>
      <c r="I578" s="169">
        <f t="shared" si="75"/>
        <v>0</v>
      </c>
      <c r="J578" s="149" t="str" cm="1">
        <f t="array" ref="J578">IF(ISERROR(INDEX('Non Compliance input'!$H$5:$H$156,MATCH(1,(A578='Non Compliance input'!$A$5:$A$156)*(F578&gt;='Non Compliance input'!$D$5:$D$156)*(E578&lt;'Non Compliance input'!$E$5:$E$156)*('Non Compliance input'!$H$5:$H$156="Yes"),0))
),"","Yes")</f>
        <v/>
      </c>
      <c r="K578" s="149">
        <f t="shared" si="76"/>
        <v>0</v>
      </c>
      <c r="L578" s="162">
        <f t="shared" si="77"/>
        <v>0</v>
      </c>
      <c r="M578" s="162" t="str" cm="1">
        <f t="array" ref="M578">IF(ISERROR(INDEX('Non Compliance input'!$I$5:$I$156,MATCH(1,(A578='Non Compliance input'!$A$5:$A$156)*(E578&gt;='Non Compliance input'!$D$5:$D$156)*(F578&lt;='Non Compliance input'!$E$5:$E$156)*('Non Compliance input'!$I$5:$I$156="Yes"),0))
),"","Yes")</f>
        <v/>
      </c>
      <c r="N578" s="149" t="str">
        <f>IF(VLOOKUP($A578,HourEndingOutage!$B$3:$F$746,5,0)="Outage","Outage","")</f>
        <v/>
      </c>
      <c r="O578" s="18">
        <f t="shared" si="78"/>
        <v>0</v>
      </c>
      <c r="P578" s="18" t="str">
        <f t="shared" si="79"/>
        <v/>
      </c>
      <c r="Q578" s="18">
        <f t="shared" si="80"/>
        <v>0</v>
      </c>
      <c r="R578" s="118"/>
    </row>
    <row r="579" spans="1:18" x14ac:dyDescent="0.25">
      <c r="A579" s="25">
        <f t="shared" si="81"/>
        <v>65</v>
      </c>
      <c r="B579" s="23">
        <f t="shared" si="82"/>
        <v>44564</v>
      </c>
      <c r="C579" s="24">
        <v>17</v>
      </c>
      <c r="D579" s="54" t="str">
        <f t="shared" ref="D579:D642" si="83">Unit</f>
        <v>ASET</v>
      </c>
      <c r="E579" s="178"/>
      <c r="F579" s="179"/>
      <c r="G579" s="177"/>
      <c r="H579" s="177"/>
      <c r="I579" s="169">
        <f t="shared" ref="I579:I642" si="84">IF(AND(LEN(E579)&gt;2,LEN(F579)&gt;2)=TRUE,(ROUND((F579-E579)*1440,0)),0)</f>
        <v>0</v>
      </c>
      <c r="J579" s="149" t="str" cm="1">
        <f t="array" ref="J579">IF(ISERROR(INDEX('Non Compliance input'!$H$5:$H$156,MATCH(1,(A579='Non Compliance input'!$A$5:$A$156)*(F579&gt;='Non Compliance input'!$D$5:$D$156)*(E579&lt;'Non Compliance input'!$E$5:$E$156)*('Non Compliance input'!$H$5:$H$156="Yes"),0))
),"","Yes")</f>
        <v/>
      </c>
      <c r="K579" s="149">
        <f t="shared" ref="K579:K642" si="85">IF(J579="Yes",0,MIN(H579,G579,IF(H579="",0,Contract_Volume)))</f>
        <v>0</v>
      </c>
      <c r="L579" s="162">
        <f t="shared" ref="L579:L642" si="86">IF(J579="Yes",0,(MIN(H579,G579)*(I579/60)))</f>
        <v>0</v>
      </c>
      <c r="M579" s="162" t="str" cm="1">
        <f t="array" ref="M579">IF(ISERROR(INDEX('Non Compliance input'!$I$5:$I$156,MATCH(1,(A579='Non Compliance input'!$A$5:$A$156)*(E579&gt;='Non Compliance input'!$D$5:$D$156)*(F579&lt;='Non Compliance input'!$E$5:$E$156)*('Non Compliance input'!$I$5:$I$156="Yes"),0))
),"","Yes")</f>
        <v/>
      </c>
      <c r="N579" s="149" t="str">
        <f>IF(VLOOKUP($A579,HourEndingOutage!$B$3:$F$746,5,0)="Outage","Outage","")</f>
        <v/>
      </c>
      <c r="O579" s="18">
        <f t="shared" ref="O579:O642" si="87">IF(OR(M579="Yes",N579="Outage"),0,(K579*(I579/60))*Arming)</f>
        <v>0</v>
      </c>
      <c r="P579" s="18" t="str">
        <f t="shared" ref="P579:P642" si="88">IF(ISERROR(VLOOKUP($A579,FTShour,1,0)),"","Yes")</f>
        <v/>
      </c>
      <c r="Q579" s="18">
        <f t="shared" si="80"/>
        <v>0</v>
      </c>
      <c r="R579" s="118"/>
    </row>
    <row r="580" spans="1:18" x14ac:dyDescent="0.25">
      <c r="A580" s="25">
        <f t="shared" si="81"/>
        <v>65</v>
      </c>
      <c r="B580" s="23">
        <f t="shared" si="82"/>
        <v>44564</v>
      </c>
      <c r="C580" s="24">
        <v>17</v>
      </c>
      <c r="D580" s="54" t="str">
        <f t="shared" si="83"/>
        <v>ASET</v>
      </c>
      <c r="E580" s="178"/>
      <c r="F580" s="179"/>
      <c r="G580" s="177"/>
      <c r="H580" s="177"/>
      <c r="I580" s="169">
        <f t="shared" si="84"/>
        <v>0</v>
      </c>
      <c r="J580" s="149" t="str" cm="1">
        <f t="array" ref="J580">IF(ISERROR(INDEX('Non Compliance input'!$H$5:$H$156,MATCH(1,(A580='Non Compliance input'!$A$5:$A$156)*(F580&gt;='Non Compliance input'!$D$5:$D$156)*(E580&lt;'Non Compliance input'!$E$5:$E$156)*('Non Compliance input'!$H$5:$H$156="Yes"),0))
),"","Yes")</f>
        <v/>
      </c>
      <c r="K580" s="149">
        <f t="shared" si="85"/>
        <v>0</v>
      </c>
      <c r="L580" s="162">
        <f t="shared" si="86"/>
        <v>0</v>
      </c>
      <c r="M580" s="162" t="str" cm="1">
        <f t="array" ref="M580">IF(ISERROR(INDEX('Non Compliance input'!$I$5:$I$156,MATCH(1,(A580='Non Compliance input'!$A$5:$A$156)*(E580&gt;='Non Compliance input'!$D$5:$D$156)*(F580&lt;='Non Compliance input'!$E$5:$E$156)*('Non Compliance input'!$I$5:$I$156="Yes"),0))
),"","Yes")</f>
        <v/>
      </c>
      <c r="N580" s="149" t="str">
        <f>IF(VLOOKUP($A580,HourEndingOutage!$B$3:$F$746,5,0)="Outage","Outage","")</f>
        <v/>
      </c>
      <c r="O580" s="18">
        <f t="shared" si="87"/>
        <v>0</v>
      </c>
      <c r="P580" s="18" t="str">
        <f t="shared" si="88"/>
        <v/>
      </c>
      <c r="Q580" s="18">
        <f t="shared" ref="Q580:Q643" si="89">IF(P580="Yes",-O580,0)</f>
        <v>0</v>
      </c>
      <c r="R580" s="118"/>
    </row>
    <row r="581" spans="1:18" x14ac:dyDescent="0.25">
      <c r="A581" s="25">
        <f t="shared" si="81"/>
        <v>65</v>
      </c>
      <c r="B581" s="23">
        <f t="shared" si="82"/>
        <v>44564</v>
      </c>
      <c r="C581" s="24">
        <v>17</v>
      </c>
      <c r="D581" s="54" t="str">
        <f t="shared" si="83"/>
        <v>ASET</v>
      </c>
      <c r="E581" s="178"/>
      <c r="F581" s="179"/>
      <c r="G581" s="177"/>
      <c r="H581" s="177"/>
      <c r="I581" s="169">
        <f t="shared" si="84"/>
        <v>0</v>
      </c>
      <c r="J581" s="149" t="str" cm="1">
        <f t="array" ref="J581">IF(ISERROR(INDEX('Non Compliance input'!$H$5:$H$156,MATCH(1,(A581='Non Compliance input'!$A$5:$A$156)*(F581&gt;='Non Compliance input'!$D$5:$D$156)*(E581&lt;'Non Compliance input'!$E$5:$E$156)*('Non Compliance input'!$H$5:$H$156="Yes"),0))
),"","Yes")</f>
        <v/>
      </c>
      <c r="K581" s="149">
        <f t="shared" si="85"/>
        <v>0</v>
      </c>
      <c r="L581" s="162">
        <f t="shared" si="86"/>
        <v>0</v>
      </c>
      <c r="M581" s="162" t="str" cm="1">
        <f t="array" ref="M581">IF(ISERROR(INDEX('Non Compliance input'!$I$5:$I$156,MATCH(1,(A581='Non Compliance input'!$A$5:$A$156)*(E581&gt;='Non Compliance input'!$D$5:$D$156)*(F581&lt;='Non Compliance input'!$E$5:$E$156)*('Non Compliance input'!$I$5:$I$156="Yes"),0))
),"","Yes")</f>
        <v/>
      </c>
      <c r="N581" s="149" t="str">
        <f>IF(VLOOKUP($A581,HourEndingOutage!$B$3:$F$746,5,0)="Outage","Outage","")</f>
        <v/>
      </c>
      <c r="O581" s="18">
        <f t="shared" si="87"/>
        <v>0</v>
      </c>
      <c r="P581" s="18" t="str">
        <f t="shared" si="88"/>
        <v/>
      </c>
      <c r="Q581" s="18">
        <f t="shared" si="89"/>
        <v>0</v>
      </c>
      <c r="R581" s="118"/>
    </row>
    <row r="582" spans="1:18" x14ac:dyDescent="0.25">
      <c r="A582" s="25">
        <f t="shared" si="81"/>
        <v>65</v>
      </c>
      <c r="B582" s="23">
        <f t="shared" si="82"/>
        <v>44564</v>
      </c>
      <c r="C582" s="24">
        <v>17</v>
      </c>
      <c r="D582" s="54" t="str">
        <f t="shared" si="83"/>
        <v>ASET</v>
      </c>
      <c r="E582" s="178"/>
      <c r="F582" s="179"/>
      <c r="G582" s="177"/>
      <c r="H582" s="177"/>
      <c r="I582" s="169">
        <f t="shared" si="84"/>
        <v>0</v>
      </c>
      <c r="J582" s="149" t="str" cm="1">
        <f t="array" ref="J582">IF(ISERROR(INDEX('Non Compliance input'!$H$5:$H$156,MATCH(1,(A582='Non Compliance input'!$A$5:$A$156)*(F582&gt;='Non Compliance input'!$D$5:$D$156)*(E582&lt;'Non Compliance input'!$E$5:$E$156)*('Non Compliance input'!$H$5:$H$156="Yes"),0))
),"","Yes")</f>
        <v/>
      </c>
      <c r="K582" s="149">
        <f t="shared" si="85"/>
        <v>0</v>
      </c>
      <c r="L582" s="162">
        <f t="shared" si="86"/>
        <v>0</v>
      </c>
      <c r="M582" s="162" t="str" cm="1">
        <f t="array" ref="M582">IF(ISERROR(INDEX('Non Compliance input'!$I$5:$I$156,MATCH(1,(A582='Non Compliance input'!$A$5:$A$156)*(E582&gt;='Non Compliance input'!$D$5:$D$156)*(F582&lt;='Non Compliance input'!$E$5:$E$156)*('Non Compliance input'!$I$5:$I$156="Yes"),0))
),"","Yes")</f>
        <v/>
      </c>
      <c r="N582" s="149" t="str">
        <f>IF(VLOOKUP($A582,HourEndingOutage!$B$3:$F$746,5,0)="Outage","Outage","")</f>
        <v/>
      </c>
      <c r="O582" s="18">
        <f t="shared" si="87"/>
        <v>0</v>
      </c>
      <c r="P582" s="18" t="str">
        <f t="shared" si="88"/>
        <v/>
      </c>
      <c r="Q582" s="18">
        <f t="shared" si="89"/>
        <v>0</v>
      </c>
      <c r="R582" s="118"/>
    </row>
    <row r="583" spans="1:18" x14ac:dyDescent="0.25">
      <c r="A583" s="25">
        <f t="shared" si="81"/>
        <v>65</v>
      </c>
      <c r="B583" s="23">
        <f t="shared" si="82"/>
        <v>44564</v>
      </c>
      <c r="C583" s="24">
        <v>17</v>
      </c>
      <c r="D583" s="54" t="str">
        <f t="shared" si="83"/>
        <v>ASET</v>
      </c>
      <c r="E583" s="178"/>
      <c r="F583" s="179"/>
      <c r="G583" s="177"/>
      <c r="H583" s="177"/>
      <c r="I583" s="169">
        <f t="shared" si="84"/>
        <v>0</v>
      </c>
      <c r="J583" s="149" t="str" cm="1">
        <f t="array" ref="J583">IF(ISERROR(INDEX('Non Compliance input'!$H$5:$H$156,MATCH(1,(A583='Non Compliance input'!$A$5:$A$156)*(F583&gt;='Non Compliance input'!$D$5:$D$156)*(E583&lt;'Non Compliance input'!$E$5:$E$156)*('Non Compliance input'!$H$5:$H$156="Yes"),0))
),"","Yes")</f>
        <v/>
      </c>
      <c r="K583" s="149">
        <f t="shared" si="85"/>
        <v>0</v>
      </c>
      <c r="L583" s="162">
        <f t="shared" si="86"/>
        <v>0</v>
      </c>
      <c r="M583" s="162" t="str" cm="1">
        <f t="array" ref="M583">IF(ISERROR(INDEX('Non Compliance input'!$I$5:$I$156,MATCH(1,(A583='Non Compliance input'!$A$5:$A$156)*(E583&gt;='Non Compliance input'!$D$5:$D$156)*(F583&lt;='Non Compliance input'!$E$5:$E$156)*('Non Compliance input'!$I$5:$I$156="Yes"),0))
),"","Yes")</f>
        <v/>
      </c>
      <c r="N583" s="149" t="str">
        <f>IF(VLOOKUP($A583,HourEndingOutage!$B$3:$F$746,5,0)="Outage","Outage","")</f>
        <v/>
      </c>
      <c r="O583" s="18">
        <f t="shared" si="87"/>
        <v>0</v>
      </c>
      <c r="P583" s="18" t="str">
        <f t="shared" si="88"/>
        <v/>
      </c>
      <c r="Q583" s="18">
        <f t="shared" si="89"/>
        <v>0</v>
      </c>
      <c r="R583" s="118"/>
    </row>
    <row r="584" spans="1:18" x14ac:dyDescent="0.25">
      <c r="A584" s="25">
        <f t="shared" si="81"/>
        <v>65</v>
      </c>
      <c r="B584" s="23">
        <f t="shared" si="82"/>
        <v>44564</v>
      </c>
      <c r="C584" s="24">
        <v>17</v>
      </c>
      <c r="D584" s="54" t="str">
        <f t="shared" si="83"/>
        <v>ASET</v>
      </c>
      <c r="E584" s="178"/>
      <c r="F584" s="179"/>
      <c r="G584" s="177"/>
      <c r="H584" s="177"/>
      <c r="I584" s="169">
        <f t="shared" si="84"/>
        <v>0</v>
      </c>
      <c r="J584" s="149" t="str" cm="1">
        <f t="array" ref="J584">IF(ISERROR(INDEX('Non Compliance input'!$H$5:$H$156,MATCH(1,(A584='Non Compliance input'!$A$5:$A$156)*(F584&gt;='Non Compliance input'!$D$5:$D$156)*(E584&lt;'Non Compliance input'!$E$5:$E$156)*('Non Compliance input'!$H$5:$H$156="Yes"),0))
),"","Yes")</f>
        <v/>
      </c>
      <c r="K584" s="149">
        <f t="shared" si="85"/>
        <v>0</v>
      </c>
      <c r="L584" s="162">
        <f t="shared" si="86"/>
        <v>0</v>
      </c>
      <c r="M584" s="162" t="str" cm="1">
        <f t="array" ref="M584">IF(ISERROR(INDEX('Non Compliance input'!$I$5:$I$156,MATCH(1,(A584='Non Compliance input'!$A$5:$A$156)*(E584&gt;='Non Compliance input'!$D$5:$D$156)*(F584&lt;='Non Compliance input'!$E$5:$E$156)*('Non Compliance input'!$I$5:$I$156="Yes"),0))
),"","Yes")</f>
        <v/>
      </c>
      <c r="N584" s="149" t="str">
        <f>IF(VLOOKUP($A584,HourEndingOutage!$B$3:$F$746,5,0)="Outage","Outage","")</f>
        <v/>
      </c>
      <c r="O584" s="18">
        <f t="shared" si="87"/>
        <v>0</v>
      </c>
      <c r="P584" s="18" t="str">
        <f t="shared" si="88"/>
        <v/>
      </c>
      <c r="Q584" s="18">
        <f t="shared" si="89"/>
        <v>0</v>
      </c>
      <c r="R584" s="118"/>
    </row>
    <row r="585" spans="1:18" x14ac:dyDescent="0.25">
      <c r="A585" s="25">
        <f t="shared" si="81"/>
        <v>65</v>
      </c>
      <c r="B585" s="23">
        <f t="shared" si="82"/>
        <v>44564</v>
      </c>
      <c r="C585" s="24">
        <v>17</v>
      </c>
      <c r="D585" s="54" t="str">
        <f t="shared" si="83"/>
        <v>ASET</v>
      </c>
      <c r="E585" s="178"/>
      <c r="F585" s="179"/>
      <c r="G585" s="177"/>
      <c r="H585" s="177"/>
      <c r="I585" s="169">
        <f t="shared" si="84"/>
        <v>0</v>
      </c>
      <c r="J585" s="149" t="str" cm="1">
        <f t="array" ref="J585">IF(ISERROR(INDEX('Non Compliance input'!$H$5:$H$156,MATCH(1,(A585='Non Compliance input'!$A$5:$A$156)*(F585&gt;='Non Compliance input'!$D$5:$D$156)*(E585&lt;'Non Compliance input'!$E$5:$E$156)*('Non Compliance input'!$H$5:$H$156="Yes"),0))
),"","Yes")</f>
        <v/>
      </c>
      <c r="K585" s="149">
        <f t="shared" si="85"/>
        <v>0</v>
      </c>
      <c r="L585" s="162">
        <f t="shared" si="86"/>
        <v>0</v>
      </c>
      <c r="M585" s="162" t="str" cm="1">
        <f t="array" ref="M585">IF(ISERROR(INDEX('Non Compliance input'!$I$5:$I$156,MATCH(1,(A585='Non Compliance input'!$A$5:$A$156)*(E585&gt;='Non Compliance input'!$D$5:$D$156)*(F585&lt;='Non Compliance input'!$E$5:$E$156)*('Non Compliance input'!$I$5:$I$156="Yes"),0))
),"","Yes")</f>
        <v/>
      </c>
      <c r="N585" s="149" t="str">
        <f>IF(VLOOKUP($A585,HourEndingOutage!$B$3:$F$746,5,0)="Outage","Outage","")</f>
        <v/>
      </c>
      <c r="O585" s="18">
        <f t="shared" si="87"/>
        <v>0</v>
      </c>
      <c r="P585" s="18" t="str">
        <f t="shared" si="88"/>
        <v/>
      </c>
      <c r="Q585" s="18">
        <f t="shared" si="89"/>
        <v>0</v>
      </c>
      <c r="R585" s="118"/>
    </row>
    <row r="586" spans="1:18" x14ac:dyDescent="0.25">
      <c r="A586" s="25">
        <f t="shared" si="81"/>
        <v>65</v>
      </c>
      <c r="B586" s="23">
        <f t="shared" si="82"/>
        <v>44564</v>
      </c>
      <c r="C586" s="24">
        <v>17</v>
      </c>
      <c r="D586" s="54" t="str">
        <f t="shared" si="83"/>
        <v>ASET</v>
      </c>
      <c r="E586" s="178"/>
      <c r="F586" s="179"/>
      <c r="G586" s="177"/>
      <c r="H586" s="177"/>
      <c r="I586" s="169">
        <f t="shared" si="84"/>
        <v>0</v>
      </c>
      <c r="J586" s="149" t="str" cm="1">
        <f t="array" ref="J586">IF(ISERROR(INDEX('Non Compliance input'!$H$5:$H$156,MATCH(1,(A586='Non Compliance input'!$A$5:$A$156)*(F586&gt;='Non Compliance input'!$D$5:$D$156)*(E586&lt;'Non Compliance input'!$E$5:$E$156)*('Non Compliance input'!$H$5:$H$156="Yes"),0))
),"","Yes")</f>
        <v/>
      </c>
      <c r="K586" s="149">
        <f t="shared" si="85"/>
        <v>0</v>
      </c>
      <c r="L586" s="162">
        <f t="shared" si="86"/>
        <v>0</v>
      </c>
      <c r="M586" s="162" t="str" cm="1">
        <f t="array" ref="M586">IF(ISERROR(INDEX('Non Compliance input'!$I$5:$I$156,MATCH(1,(A586='Non Compliance input'!$A$5:$A$156)*(E586&gt;='Non Compliance input'!$D$5:$D$156)*(F586&lt;='Non Compliance input'!$E$5:$E$156)*('Non Compliance input'!$I$5:$I$156="Yes"),0))
),"","Yes")</f>
        <v/>
      </c>
      <c r="N586" s="149" t="str">
        <f>IF(VLOOKUP($A586,HourEndingOutage!$B$3:$F$746,5,0)="Outage","Outage","")</f>
        <v/>
      </c>
      <c r="O586" s="18">
        <f t="shared" si="87"/>
        <v>0</v>
      </c>
      <c r="P586" s="18" t="str">
        <f t="shared" si="88"/>
        <v/>
      </c>
      <c r="Q586" s="18">
        <f t="shared" si="89"/>
        <v>0</v>
      </c>
      <c r="R586" s="118"/>
    </row>
    <row r="587" spans="1:18" x14ac:dyDescent="0.25">
      <c r="A587" s="25">
        <f t="shared" si="81"/>
        <v>65</v>
      </c>
      <c r="B587" s="23">
        <f t="shared" si="82"/>
        <v>44564</v>
      </c>
      <c r="C587" s="24">
        <v>17</v>
      </c>
      <c r="D587" s="54" t="str">
        <f t="shared" si="83"/>
        <v>ASET</v>
      </c>
      <c r="E587" s="178"/>
      <c r="F587" s="179"/>
      <c r="G587" s="177"/>
      <c r="H587" s="177"/>
      <c r="I587" s="169">
        <f t="shared" si="84"/>
        <v>0</v>
      </c>
      <c r="J587" s="149" t="str" cm="1">
        <f t="array" ref="J587">IF(ISERROR(INDEX('Non Compliance input'!$H$5:$H$156,MATCH(1,(A587='Non Compliance input'!$A$5:$A$156)*(F587&gt;='Non Compliance input'!$D$5:$D$156)*(E587&lt;'Non Compliance input'!$E$5:$E$156)*('Non Compliance input'!$H$5:$H$156="Yes"),0))
),"","Yes")</f>
        <v/>
      </c>
      <c r="K587" s="149">
        <f t="shared" si="85"/>
        <v>0</v>
      </c>
      <c r="L587" s="162">
        <f t="shared" si="86"/>
        <v>0</v>
      </c>
      <c r="M587" s="162" t="str" cm="1">
        <f t="array" ref="M587">IF(ISERROR(INDEX('Non Compliance input'!$I$5:$I$156,MATCH(1,(A587='Non Compliance input'!$A$5:$A$156)*(E587&gt;='Non Compliance input'!$D$5:$D$156)*(F587&lt;='Non Compliance input'!$E$5:$E$156)*('Non Compliance input'!$I$5:$I$156="Yes"),0))
),"","Yes")</f>
        <v/>
      </c>
      <c r="N587" s="149" t="str">
        <f>IF(VLOOKUP($A587,HourEndingOutage!$B$3:$F$746,5,0)="Outage","Outage","")</f>
        <v/>
      </c>
      <c r="O587" s="18">
        <f t="shared" si="87"/>
        <v>0</v>
      </c>
      <c r="P587" s="18" t="str">
        <f t="shared" si="88"/>
        <v/>
      </c>
      <c r="Q587" s="18">
        <f t="shared" si="89"/>
        <v>0</v>
      </c>
      <c r="R587" s="118"/>
    </row>
    <row r="588" spans="1:18" x14ac:dyDescent="0.25">
      <c r="A588" s="25">
        <f t="shared" si="81"/>
        <v>66</v>
      </c>
      <c r="B588" s="23">
        <f t="shared" si="82"/>
        <v>44564</v>
      </c>
      <c r="C588" s="24">
        <v>18</v>
      </c>
      <c r="D588" s="54" t="str">
        <f t="shared" si="83"/>
        <v>ASET</v>
      </c>
      <c r="E588" s="178"/>
      <c r="F588" s="179"/>
      <c r="G588" s="177"/>
      <c r="H588" s="177"/>
      <c r="I588" s="169">
        <f t="shared" si="84"/>
        <v>0</v>
      </c>
      <c r="J588" s="149" t="str" cm="1">
        <f t="array" ref="J588">IF(ISERROR(INDEX('Non Compliance input'!$H$5:$H$156,MATCH(1,(A588='Non Compliance input'!$A$5:$A$156)*(F588&gt;='Non Compliance input'!$D$5:$D$156)*(E588&lt;'Non Compliance input'!$E$5:$E$156)*('Non Compliance input'!$H$5:$H$156="Yes"),0))
),"","Yes")</f>
        <v/>
      </c>
      <c r="K588" s="149">
        <f t="shared" si="85"/>
        <v>0</v>
      </c>
      <c r="L588" s="162">
        <f t="shared" si="86"/>
        <v>0</v>
      </c>
      <c r="M588" s="162" t="str" cm="1">
        <f t="array" ref="M588">IF(ISERROR(INDEX('Non Compliance input'!$I$5:$I$156,MATCH(1,(A588='Non Compliance input'!$A$5:$A$156)*(E588&gt;='Non Compliance input'!$D$5:$D$156)*(F588&lt;='Non Compliance input'!$E$5:$E$156)*('Non Compliance input'!$I$5:$I$156="Yes"),0))
),"","Yes")</f>
        <v/>
      </c>
      <c r="N588" s="149" t="str">
        <f>IF(VLOOKUP($A588,HourEndingOutage!$B$3:$F$746,5,0)="Outage","Outage","")</f>
        <v/>
      </c>
      <c r="O588" s="18">
        <f t="shared" si="87"/>
        <v>0</v>
      </c>
      <c r="P588" s="18" t="str">
        <f t="shared" si="88"/>
        <v/>
      </c>
      <c r="Q588" s="18">
        <f t="shared" si="89"/>
        <v>0</v>
      </c>
      <c r="R588" s="118"/>
    </row>
    <row r="589" spans="1:18" x14ac:dyDescent="0.25">
      <c r="A589" s="25">
        <f t="shared" si="81"/>
        <v>66</v>
      </c>
      <c r="B589" s="23">
        <f t="shared" si="82"/>
        <v>44564</v>
      </c>
      <c r="C589" s="24">
        <v>18</v>
      </c>
      <c r="D589" s="54" t="str">
        <f t="shared" si="83"/>
        <v>ASET</v>
      </c>
      <c r="E589" s="178"/>
      <c r="F589" s="179"/>
      <c r="G589" s="177"/>
      <c r="H589" s="177"/>
      <c r="I589" s="169">
        <f t="shared" si="84"/>
        <v>0</v>
      </c>
      <c r="J589" s="149" t="str" cm="1">
        <f t="array" ref="J589">IF(ISERROR(INDEX('Non Compliance input'!$H$5:$H$156,MATCH(1,(A589='Non Compliance input'!$A$5:$A$156)*(F589&gt;='Non Compliance input'!$D$5:$D$156)*(E589&lt;'Non Compliance input'!$E$5:$E$156)*('Non Compliance input'!$H$5:$H$156="Yes"),0))
),"","Yes")</f>
        <v/>
      </c>
      <c r="K589" s="149">
        <f t="shared" si="85"/>
        <v>0</v>
      </c>
      <c r="L589" s="162">
        <f t="shared" si="86"/>
        <v>0</v>
      </c>
      <c r="M589" s="162" t="str" cm="1">
        <f t="array" ref="M589">IF(ISERROR(INDEX('Non Compliance input'!$I$5:$I$156,MATCH(1,(A589='Non Compliance input'!$A$5:$A$156)*(E589&gt;='Non Compliance input'!$D$5:$D$156)*(F589&lt;='Non Compliance input'!$E$5:$E$156)*('Non Compliance input'!$I$5:$I$156="Yes"),0))
),"","Yes")</f>
        <v/>
      </c>
      <c r="N589" s="149" t="str">
        <f>IF(VLOOKUP($A589,HourEndingOutage!$B$3:$F$746,5,0)="Outage","Outage","")</f>
        <v/>
      </c>
      <c r="O589" s="18">
        <f t="shared" si="87"/>
        <v>0</v>
      </c>
      <c r="P589" s="18" t="str">
        <f t="shared" si="88"/>
        <v/>
      </c>
      <c r="Q589" s="18">
        <f t="shared" si="89"/>
        <v>0</v>
      </c>
      <c r="R589" s="118"/>
    </row>
    <row r="590" spans="1:18" x14ac:dyDescent="0.25">
      <c r="A590" s="25">
        <f t="shared" si="81"/>
        <v>66</v>
      </c>
      <c r="B590" s="23">
        <f t="shared" si="82"/>
        <v>44564</v>
      </c>
      <c r="C590" s="24">
        <v>18</v>
      </c>
      <c r="D590" s="54" t="str">
        <f t="shared" si="83"/>
        <v>ASET</v>
      </c>
      <c r="E590" s="178"/>
      <c r="F590" s="179"/>
      <c r="G590" s="177"/>
      <c r="H590" s="177"/>
      <c r="I590" s="169">
        <f t="shared" si="84"/>
        <v>0</v>
      </c>
      <c r="J590" s="149" t="str" cm="1">
        <f t="array" ref="J590">IF(ISERROR(INDEX('Non Compliance input'!$H$5:$H$156,MATCH(1,(A590='Non Compliance input'!$A$5:$A$156)*(F590&gt;='Non Compliance input'!$D$5:$D$156)*(E590&lt;'Non Compliance input'!$E$5:$E$156)*('Non Compliance input'!$H$5:$H$156="Yes"),0))
),"","Yes")</f>
        <v/>
      </c>
      <c r="K590" s="149">
        <f t="shared" si="85"/>
        <v>0</v>
      </c>
      <c r="L590" s="162">
        <f t="shared" si="86"/>
        <v>0</v>
      </c>
      <c r="M590" s="162" t="str" cm="1">
        <f t="array" ref="M590">IF(ISERROR(INDEX('Non Compliance input'!$I$5:$I$156,MATCH(1,(A590='Non Compliance input'!$A$5:$A$156)*(E590&gt;='Non Compliance input'!$D$5:$D$156)*(F590&lt;='Non Compliance input'!$E$5:$E$156)*('Non Compliance input'!$I$5:$I$156="Yes"),0))
),"","Yes")</f>
        <v/>
      </c>
      <c r="N590" s="149" t="str">
        <f>IF(VLOOKUP($A590,HourEndingOutage!$B$3:$F$746,5,0)="Outage","Outage","")</f>
        <v/>
      </c>
      <c r="O590" s="18">
        <f t="shared" si="87"/>
        <v>0</v>
      </c>
      <c r="P590" s="18" t="str">
        <f t="shared" si="88"/>
        <v/>
      </c>
      <c r="Q590" s="18">
        <f t="shared" si="89"/>
        <v>0</v>
      </c>
      <c r="R590" s="118"/>
    </row>
    <row r="591" spans="1:18" x14ac:dyDescent="0.25">
      <c r="A591" s="25">
        <f t="shared" si="81"/>
        <v>66</v>
      </c>
      <c r="B591" s="23">
        <f t="shared" si="82"/>
        <v>44564</v>
      </c>
      <c r="C591" s="24">
        <v>18</v>
      </c>
      <c r="D591" s="54" t="str">
        <f t="shared" si="83"/>
        <v>ASET</v>
      </c>
      <c r="E591" s="178"/>
      <c r="F591" s="179"/>
      <c r="G591" s="177"/>
      <c r="H591" s="177"/>
      <c r="I591" s="169">
        <f t="shared" si="84"/>
        <v>0</v>
      </c>
      <c r="J591" s="149" t="str" cm="1">
        <f t="array" ref="J591">IF(ISERROR(INDEX('Non Compliance input'!$H$5:$H$156,MATCH(1,(A591='Non Compliance input'!$A$5:$A$156)*(F591&gt;='Non Compliance input'!$D$5:$D$156)*(E591&lt;'Non Compliance input'!$E$5:$E$156)*('Non Compliance input'!$H$5:$H$156="Yes"),0))
),"","Yes")</f>
        <v/>
      </c>
      <c r="K591" s="149">
        <f t="shared" si="85"/>
        <v>0</v>
      </c>
      <c r="L591" s="162">
        <f t="shared" si="86"/>
        <v>0</v>
      </c>
      <c r="M591" s="162" t="str" cm="1">
        <f t="array" ref="M591">IF(ISERROR(INDEX('Non Compliance input'!$I$5:$I$156,MATCH(1,(A591='Non Compliance input'!$A$5:$A$156)*(E591&gt;='Non Compliance input'!$D$5:$D$156)*(F591&lt;='Non Compliance input'!$E$5:$E$156)*('Non Compliance input'!$I$5:$I$156="Yes"),0))
),"","Yes")</f>
        <v/>
      </c>
      <c r="N591" s="149" t="str">
        <f>IF(VLOOKUP($A591,HourEndingOutage!$B$3:$F$746,5,0)="Outage","Outage","")</f>
        <v/>
      </c>
      <c r="O591" s="18">
        <f t="shared" si="87"/>
        <v>0</v>
      </c>
      <c r="P591" s="18" t="str">
        <f t="shared" si="88"/>
        <v/>
      </c>
      <c r="Q591" s="18">
        <f t="shared" si="89"/>
        <v>0</v>
      </c>
      <c r="R591" s="118"/>
    </row>
    <row r="592" spans="1:18" x14ac:dyDescent="0.25">
      <c r="A592" s="25">
        <f t="shared" si="81"/>
        <v>66</v>
      </c>
      <c r="B592" s="23">
        <f t="shared" si="82"/>
        <v>44564</v>
      </c>
      <c r="C592" s="24">
        <v>18</v>
      </c>
      <c r="D592" s="54" t="str">
        <f t="shared" si="83"/>
        <v>ASET</v>
      </c>
      <c r="E592" s="178"/>
      <c r="F592" s="179"/>
      <c r="G592" s="177"/>
      <c r="H592" s="177"/>
      <c r="I592" s="169">
        <f t="shared" si="84"/>
        <v>0</v>
      </c>
      <c r="J592" s="149" t="str" cm="1">
        <f t="array" ref="J592">IF(ISERROR(INDEX('Non Compliance input'!$H$5:$H$156,MATCH(1,(A592='Non Compliance input'!$A$5:$A$156)*(F592&gt;='Non Compliance input'!$D$5:$D$156)*(E592&lt;'Non Compliance input'!$E$5:$E$156)*('Non Compliance input'!$H$5:$H$156="Yes"),0))
),"","Yes")</f>
        <v/>
      </c>
      <c r="K592" s="149">
        <f t="shared" si="85"/>
        <v>0</v>
      </c>
      <c r="L592" s="162">
        <f t="shared" si="86"/>
        <v>0</v>
      </c>
      <c r="M592" s="162" t="str" cm="1">
        <f t="array" ref="M592">IF(ISERROR(INDEX('Non Compliance input'!$I$5:$I$156,MATCH(1,(A592='Non Compliance input'!$A$5:$A$156)*(E592&gt;='Non Compliance input'!$D$5:$D$156)*(F592&lt;='Non Compliance input'!$E$5:$E$156)*('Non Compliance input'!$I$5:$I$156="Yes"),0))
),"","Yes")</f>
        <v/>
      </c>
      <c r="N592" s="149" t="str">
        <f>IF(VLOOKUP($A592,HourEndingOutage!$B$3:$F$746,5,0)="Outage","Outage","")</f>
        <v/>
      </c>
      <c r="O592" s="18">
        <f t="shared" si="87"/>
        <v>0</v>
      </c>
      <c r="P592" s="18" t="str">
        <f t="shared" si="88"/>
        <v/>
      </c>
      <c r="Q592" s="18">
        <f t="shared" si="89"/>
        <v>0</v>
      </c>
      <c r="R592" s="118"/>
    </row>
    <row r="593" spans="1:18" x14ac:dyDescent="0.25">
      <c r="A593" s="25">
        <f t="shared" si="81"/>
        <v>66</v>
      </c>
      <c r="B593" s="23">
        <f t="shared" si="82"/>
        <v>44564</v>
      </c>
      <c r="C593" s="24">
        <v>18</v>
      </c>
      <c r="D593" s="54" t="str">
        <f t="shared" si="83"/>
        <v>ASET</v>
      </c>
      <c r="E593" s="178"/>
      <c r="F593" s="179"/>
      <c r="G593" s="177"/>
      <c r="H593" s="177"/>
      <c r="I593" s="169">
        <f t="shared" si="84"/>
        <v>0</v>
      </c>
      <c r="J593" s="149" t="str" cm="1">
        <f t="array" ref="J593">IF(ISERROR(INDEX('Non Compliance input'!$H$5:$H$156,MATCH(1,(A593='Non Compliance input'!$A$5:$A$156)*(F593&gt;='Non Compliance input'!$D$5:$D$156)*(E593&lt;'Non Compliance input'!$E$5:$E$156)*('Non Compliance input'!$H$5:$H$156="Yes"),0))
),"","Yes")</f>
        <v/>
      </c>
      <c r="K593" s="149">
        <f t="shared" si="85"/>
        <v>0</v>
      </c>
      <c r="L593" s="162">
        <f t="shared" si="86"/>
        <v>0</v>
      </c>
      <c r="M593" s="162" t="str" cm="1">
        <f t="array" ref="M593">IF(ISERROR(INDEX('Non Compliance input'!$I$5:$I$156,MATCH(1,(A593='Non Compliance input'!$A$5:$A$156)*(E593&gt;='Non Compliance input'!$D$5:$D$156)*(F593&lt;='Non Compliance input'!$E$5:$E$156)*('Non Compliance input'!$I$5:$I$156="Yes"),0))
),"","Yes")</f>
        <v/>
      </c>
      <c r="N593" s="149" t="str">
        <f>IF(VLOOKUP($A593,HourEndingOutage!$B$3:$F$746,5,0)="Outage","Outage","")</f>
        <v/>
      </c>
      <c r="O593" s="18">
        <f t="shared" si="87"/>
        <v>0</v>
      </c>
      <c r="P593" s="18" t="str">
        <f t="shared" si="88"/>
        <v/>
      </c>
      <c r="Q593" s="18">
        <f t="shared" si="89"/>
        <v>0</v>
      </c>
      <c r="R593" s="118"/>
    </row>
    <row r="594" spans="1:18" x14ac:dyDescent="0.25">
      <c r="A594" s="25">
        <f t="shared" si="81"/>
        <v>66</v>
      </c>
      <c r="B594" s="23">
        <f t="shared" si="82"/>
        <v>44564</v>
      </c>
      <c r="C594" s="24">
        <v>18</v>
      </c>
      <c r="D594" s="54" t="str">
        <f t="shared" si="83"/>
        <v>ASET</v>
      </c>
      <c r="E594" s="178"/>
      <c r="F594" s="179"/>
      <c r="G594" s="177"/>
      <c r="H594" s="177"/>
      <c r="I594" s="169">
        <f t="shared" si="84"/>
        <v>0</v>
      </c>
      <c r="J594" s="149" t="str" cm="1">
        <f t="array" ref="J594">IF(ISERROR(INDEX('Non Compliance input'!$H$5:$H$156,MATCH(1,(A594='Non Compliance input'!$A$5:$A$156)*(F594&gt;='Non Compliance input'!$D$5:$D$156)*(E594&lt;'Non Compliance input'!$E$5:$E$156)*('Non Compliance input'!$H$5:$H$156="Yes"),0))
),"","Yes")</f>
        <v/>
      </c>
      <c r="K594" s="149">
        <f t="shared" si="85"/>
        <v>0</v>
      </c>
      <c r="L594" s="162">
        <f t="shared" si="86"/>
        <v>0</v>
      </c>
      <c r="M594" s="162" t="str" cm="1">
        <f t="array" ref="M594">IF(ISERROR(INDEX('Non Compliance input'!$I$5:$I$156,MATCH(1,(A594='Non Compliance input'!$A$5:$A$156)*(E594&gt;='Non Compliance input'!$D$5:$D$156)*(F594&lt;='Non Compliance input'!$E$5:$E$156)*('Non Compliance input'!$I$5:$I$156="Yes"),0))
),"","Yes")</f>
        <v/>
      </c>
      <c r="N594" s="149" t="str">
        <f>IF(VLOOKUP($A594,HourEndingOutage!$B$3:$F$746,5,0)="Outage","Outage","")</f>
        <v/>
      </c>
      <c r="O594" s="18">
        <f t="shared" si="87"/>
        <v>0</v>
      </c>
      <c r="P594" s="18" t="str">
        <f t="shared" si="88"/>
        <v/>
      </c>
      <c r="Q594" s="18">
        <f t="shared" si="89"/>
        <v>0</v>
      </c>
      <c r="R594" s="118"/>
    </row>
    <row r="595" spans="1:18" x14ac:dyDescent="0.25">
      <c r="A595" s="25">
        <f t="shared" si="81"/>
        <v>66</v>
      </c>
      <c r="B595" s="23">
        <f t="shared" si="82"/>
        <v>44564</v>
      </c>
      <c r="C595" s="24">
        <v>18</v>
      </c>
      <c r="D595" s="54" t="str">
        <f t="shared" si="83"/>
        <v>ASET</v>
      </c>
      <c r="E595" s="178"/>
      <c r="F595" s="179"/>
      <c r="G595" s="177"/>
      <c r="H595" s="177"/>
      <c r="I595" s="169">
        <f t="shared" si="84"/>
        <v>0</v>
      </c>
      <c r="J595" s="149" t="str" cm="1">
        <f t="array" ref="J595">IF(ISERROR(INDEX('Non Compliance input'!$H$5:$H$156,MATCH(1,(A595='Non Compliance input'!$A$5:$A$156)*(F595&gt;='Non Compliance input'!$D$5:$D$156)*(E595&lt;'Non Compliance input'!$E$5:$E$156)*('Non Compliance input'!$H$5:$H$156="Yes"),0))
),"","Yes")</f>
        <v/>
      </c>
      <c r="K595" s="149">
        <f t="shared" si="85"/>
        <v>0</v>
      </c>
      <c r="L595" s="162">
        <f t="shared" si="86"/>
        <v>0</v>
      </c>
      <c r="M595" s="162" t="str" cm="1">
        <f t="array" ref="M595">IF(ISERROR(INDEX('Non Compliance input'!$I$5:$I$156,MATCH(1,(A595='Non Compliance input'!$A$5:$A$156)*(E595&gt;='Non Compliance input'!$D$5:$D$156)*(F595&lt;='Non Compliance input'!$E$5:$E$156)*('Non Compliance input'!$I$5:$I$156="Yes"),0))
),"","Yes")</f>
        <v/>
      </c>
      <c r="N595" s="149" t="str">
        <f>IF(VLOOKUP($A595,HourEndingOutage!$B$3:$F$746,5,0)="Outage","Outage","")</f>
        <v/>
      </c>
      <c r="O595" s="18">
        <f t="shared" si="87"/>
        <v>0</v>
      </c>
      <c r="P595" s="18" t="str">
        <f t="shared" si="88"/>
        <v/>
      </c>
      <c r="Q595" s="18">
        <f t="shared" si="89"/>
        <v>0</v>
      </c>
      <c r="R595" s="118"/>
    </row>
    <row r="596" spans="1:18" x14ac:dyDescent="0.25">
      <c r="A596" s="25">
        <f t="shared" si="81"/>
        <v>66</v>
      </c>
      <c r="B596" s="23">
        <f t="shared" si="82"/>
        <v>44564</v>
      </c>
      <c r="C596" s="24">
        <v>18</v>
      </c>
      <c r="D596" s="54" t="str">
        <f t="shared" si="83"/>
        <v>ASET</v>
      </c>
      <c r="E596" s="178"/>
      <c r="F596" s="179"/>
      <c r="G596" s="177"/>
      <c r="H596" s="177"/>
      <c r="I596" s="169">
        <f t="shared" si="84"/>
        <v>0</v>
      </c>
      <c r="J596" s="149" t="str" cm="1">
        <f t="array" ref="J596">IF(ISERROR(INDEX('Non Compliance input'!$H$5:$H$156,MATCH(1,(A596='Non Compliance input'!$A$5:$A$156)*(F596&gt;='Non Compliance input'!$D$5:$D$156)*(E596&lt;'Non Compliance input'!$E$5:$E$156)*('Non Compliance input'!$H$5:$H$156="Yes"),0))
),"","Yes")</f>
        <v/>
      </c>
      <c r="K596" s="149">
        <f t="shared" si="85"/>
        <v>0</v>
      </c>
      <c r="L596" s="162">
        <f t="shared" si="86"/>
        <v>0</v>
      </c>
      <c r="M596" s="162" t="str" cm="1">
        <f t="array" ref="M596">IF(ISERROR(INDEX('Non Compliance input'!$I$5:$I$156,MATCH(1,(A596='Non Compliance input'!$A$5:$A$156)*(E596&gt;='Non Compliance input'!$D$5:$D$156)*(F596&lt;='Non Compliance input'!$E$5:$E$156)*('Non Compliance input'!$I$5:$I$156="Yes"),0))
),"","Yes")</f>
        <v/>
      </c>
      <c r="N596" s="149" t="str">
        <f>IF(VLOOKUP($A596,HourEndingOutage!$B$3:$F$746,5,0)="Outage","Outage","")</f>
        <v/>
      </c>
      <c r="O596" s="18">
        <f t="shared" si="87"/>
        <v>0</v>
      </c>
      <c r="P596" s="18" t="str">
        <f t="shared" si="88"/>
        <v/>
      </c>
      <c r="Q596" s="18">
        <f t="shared" si="89"/>
        <v>0</v>
      </c>
      <c r="R596" s="118"/>
    </row>
    <row r="597" spans="1:18" x14ac:dyDescent="0.25">
      <c r="A597" s="25">
        <f t="shared" si="81"/>
        <v>67</v>
      </c>
      <c r="B597" s="23">
        <f t="shared" si="82"/>
        <v>44564</v>
      </c>
      <c r="C597" s="24">
        <v>19</v>
      </c>
      <c r="D597" s="54" t="str">
        <f t="shared" si="83"/>
        <v>ASET</v>
      </c>
      <c r="E597" s="178"/>
      <c r="F597" s="179"/>
      <c r="G597" s="177"/>
      <c r="H597" s="177"/>
      <c r="I597" s="169">
        <f t="shared" si="84"/>
        <v>0</v>
      </c>
      <c r="J597" s="149" t="str" cm="1">
        <f t="array" ref="J597">IF(ISERROR(INDEX('Non Compliance input'!$H$5:$H$156,MATCH(1,(A597='Non Compliance input'!$A$5:$A$156)*(F597&gt;='Non Compliance input'!$D$5:$D$156)*(E597&lt;'Non Compliance input'!$E$5:$E$156)*('Non Compliance input'!$H$5:$H$156="Yes"),0))
),"","Yes")</f>
        <v/>
      </c>
      <c r="K597" s="149">
        <f t="shared" si="85"/>
        <v>0</v>
      </c>
      <c r="L597" s="162">
        <f t="shared" si="86"/>
        <v>0</v>
      </c>
      <c r="M597" s="162" t="str" cm="1">
        <f t="array" ref="M597">IF(ISERROR(INDEX('Non Compliance input'!$I$5:$I$156,MATCH(1,(A597='Non Compliance input'!$A$5:$A$156)*(E597&gt;='Non Compliance input'!$D$5:$D$156)*(F597&lt;='Non Compliance input'!$E$5:$E$156)*('Non Compliance input'!$I$5:$I$156="Yes"),0))
),"","Yes")</f>
        <v/>
      </c>
      <c r="N597" s="149" t="str">
        <f>IF(VLOOKUP($A597,HourEndingOutage!$B$3:$F$746,5,0)="Outage","Outage","")</f>
        <v/>
      </c>
      <c r="O597" s="18">
        <f t="shared" si="87"/>
        <v>0</v>
      </c>
      <c r="P597" s="18" t="str">
        <f t="shared" si="88"/>
        <v/>
      </c>
      <c r="Q597" s="18">
        <f t="shared" si="89"/>
        <v>0</v>
      </c>
      <c r="R597" s="118"/>
    </row>
    <row r="598" spans="1:18" x14ac:dyDescent="0.25">
      <c r="A598" s="25">
        <f t="shared" si="81"/>
        <v>67</v>
      </c>
      <c r="B598" s="23">
        <f t="shared" si="82"/>
        <v>44564</v>
      </c>
      <c r="C598" s="24">
        <v>19</v>
      </c>
      <c r="D598" s="54" t="str">
        <f t="shared" si="83"/>
        <v>ASET</v>
      </c>
      <c r="E598" s="178"/>
      <c r="F598" s="179"/>
      <c r="G598" s="177"/>
      <c r="H598" s="177"/>
      <c r="I598" s="169">
        <f t="shared" si="84"/>
        <v>0</v>
      </c>
      <c r="J598" s="149" t="str" cm="1">
        <f t="array" ref="J598">IF(ISERROR(INDEX('Non Compliance input'!$H$5:$H$156,MATCH(1,(A598='Non Compliance input'!$A$5:$A$156)*(F598&gt;='Non Compliance input'!$D$5:$D$156)*(E598&lt;'Non Compliance input'!$E$5:$E$156)*('Non Compliance input'!$H$5:$H$156="Yes"),0))
),"","Yes")</f>
        <v/>
      </c>
      <c r="K598" s="149">
        <f t="shared" si="85"/>
        <v>0</v>
      </c>
      <c r="L598" s="162">
        <f t="shared" si="86"/>
        <v>0</v>
      </c>
      <c r="M598" s="162" t="str" cm="1">
        <f t="array" ref="M598">IF(ISERROR(INDEX('Non Compliance input'!$I$5:$I$156,MATCH(1,(A598='Non Compliance input'!$A$5:$A$156)*(E598&gt;='Non Compliance input'!$D$5:$D$156)*(F598&lt;='Non Compliance input'!$E$5:$E$156)*('Non Compliance input'!$I$5:$I$156="Yes"),0))
),"","Yes")</f>
        <v/>
      </c>
      <c r="N598" s="149" t="str">
        <f>IF(VLOOKUP($A598,HourEndingOutage!$B$3:$F$746,5,0)="Outage","Outage","")</f>
        <v/>
      </c>
      <c r="O598" s="18">
        <f t="shared" si="87"/>
        <v>0</v>
      </c>
      <c r="P598" s="18" t="str">
        <f t="shared" si="88"/>
        <v/>
      </c>
      <c r="Q598" s="18">
        <f t="shared" si="89"/>
        <v>0</v>
      </c>
      <c r="R598" s="118"/>
    </row>
    <row r="599" spans="1:18" x14ac:dyDescent="0.25">
      <c r="A599" s="25">
        <f t="shared" si="81"/>
        <v>67</v>
      </c>
      <c r="B599" s="23">
        <f t="shared" si="82"/>
        <v>44564</v>
      </c>
      <c r="C599" s="24">
        <v>19</v>
      </c>
      <c r="D599" s="54" t="str">
        <f t="shared" si="83"/>
        <v>ASET</v>
      </c>
      <c r="E599" s="178"/>
      <c r="F599" s="179"/>
      <c r="G599" s="177"/>
      <c r="H599" s="177"/>
      <c r="I599" s="169">
        <f t="shared" si="84"/>
        <v>0</v>
      </c>
      <c r="J599" s="149" t="str" cm="1">
        <f t="array" ref="J599">IF(ISERROR(INDEX('Non Compliance input'!$H$5:$H$156,MATCH(1,(A599='Non Compliance input'!$A$5:$A$156)*(F599&gt;='Non Compliance input'!$D$5:$D$156)*(E599&lt;'Non Compliance input'!$E$5:$E$156)*('Non Compliance input'!$H$5:$H$156="Yes"),0))
),"","Yes")</f>
        <v/>
      </c>
      <c r="K599" s="149">
        <f t="shared" si="85"/>
        <v>0</v>
      </c>
      <c r="L599" s="162">
        <f t="shared" si="86"/>
        <v>0</v>
      </c>
      <c r="M599" s="162" t="str" cm="1">
        <f t="array" ref="M599">IF(ISERROR(INDEX('Non Compliance input'!$I$5:$I$156,MATCH(1,(A599='Non Compliance input'!$A$5:$A$156)*(E599&gt;='Non Compliance input'!$D$5:$D$156)*(F599&lt;='Non Compliance input'!$E$5:$E$156)*('Non Compliance input'!$I$5:$I$156="Yes"),0))
),"","Yes")</f>
        <v/>
      </c>
      <c r="N599" s="149" t="str">
        <f>IF(VLOOKUP($A599,HourEndingOutage!$B$3:$F$746,5,0)="Outage","Outage","")</f>
        <v/>
      </c>
      <c r="O599" s="18">
        <f t="shared" si="87"/>
        <v>0</v>
      </c>
      <c r="P599" s="18" t="str">
        <f t="shared" si="88"/>
        <v/>
      </c>
      <c r="Q599" s="18">
        <f t="shared" si="89"/>
        <v>0</v>
      </c>
      <c r="R599" s="118"/>
    </row>
    <row r="600" spans="1:18" x14ac:dyDescent="0.25">
      <c r="A600" s="25">
        <f t="shared" si="81"/>
        <v>67</v>
      </c>
      <c r="B600" s="23">
        <f t="shared" si="82"/>
        <v>44564</v>
      </c>
      <c r="C600" s="24">
        <v>19</v>
      </c>
      <c r="D600" s="54" t="str">
        <f t="shared" si="83"/>
        <v>ASET</v>
      </c>
      <c r="E600" s="178"/>
      <c r="F600" s="179"/>
      <c r="G600" s="177"/>
      <c r="H600" s="177"/>
      <c r="I600" s="169">
        <f t="shared" si="84"/>
        <v>0</v>
      </c>
      <c r="J600" s="149" t="str" cm="1">
        <f t="array" ref="J600">IF(ISERROR(INDEX('Non Compliance input'!$H$5:$H$156,MATCH(1,(A600='Non Compliance input'!$A$5:$A$156)*(F600&gt;='Non Compliance input'!$D$5:$D$156)*(E600&lt;'Non Compliance input'!$E$5:$E$156)*('Non Compliance input'!$H$5:$H$156="Yes"),0))
),"","Yes")</f>
        <v/>
      </c>
      <c r="K600" s="149">
        <f t="shared" si="85"/>
        <v>0</v>
      </c>
      <c r="L600" s="162">
        <f t="shared" si="86"/>
        <v>0</v>
      </c>
      <c r="M600" s="162" t="str" cm="1">
        <f t="array" ref="M600">IF(ISERROR(INDEX('Non Compliance input'!$I$5:$I$156,MATCH(1,(A600='Non Compliance input'!$A$5:$A$156)*(E600&gt;='Non Compliance input'!$D$5:$D$156)*(F600&lt;='Non Compliance input'!$E$5:$E$156)*('Non Compliance input'!$I$5:$I$156="Yes"),0))
),"","Yes")</f>
        <v/>
      </c>
      <c r="N600" s="149" t="str">
        <f>IF(VLOOKUP($A600,HourEndingOutage!$B$3:$F$746,5,0)="Outage","Outage","")</f>
        <v/>
      </c>
      <c r="O600" s="18">
        <f t="shared" si="87"/>
        <v>0</v>
      </c>
      <c r="P600" s="18" t="str">
        <f t="shared" si="88"/>
        <v/>
      </c>
      <c r="Q600" s="18">
        <f t="shared" si="89"/>
        <v>0</v>
      </c>
      <c r="R600" s="118"/>
    </row>
    <row r="601" spans="1:18" x14ac:dyDescent="0.25">
      <c r="A601" s="25">
        <f t="shared" si="81"/>
        <v>67</v>
      </c>
      <c r="B601" s="23">
        <f t="shared" si="82"/>
        <v>44564</v>
      </c>
      <c r="C601" s="24">
        <v>19</v>
      </c>
      <c r="D601" s="54" t="str">
        <f t="shared" si="83"/>
        <v>ASET</v>
      </c>
      <c r="E601" s="178"/>
      <c r="F601" s="179"/>
      <c r="G601" s="177"/>
      <c r="H601" s="177"/>
      <c r="I601" s="169">
        <f t="shared" si="84"/>
        <v>0</v>
      </c>
      <c r="J601" s="149" t="str" cm="1">
        <f t="array" ref="J601">IF(ISERROR(INDEX('Non Compliance input'!$H$5:$H$156,MATCH(1,(A601='Non Compliance input'!$A$5:$A$156)*(F601&gt;='Non Compliance input'!$D$5:$D$156)*(E601&lt;'Non Compliance input'!$E$5:$E$156)*('Non Compliance input'!$H$5:$H$156="Yes"),0))
),"","Yes")</f>
        <v/>
      </c>
      <c r="K601" s="149">
        <f t="shared" si="85"/>
        <v>0</v>
      </c>
      <c r="L601" s="162">
        <f t="shared" si="86"/>
        <v>0</v>
      </c>
      <c r="M601" s="162" t="str" cm="1">
        <f t="array" ref="M601">IF(ISERROR(INDEX('Non Compliance input'!$I$5:$I$156,MATCH(1,(A601='Non Compliance input'!$A$5:$A$156)*(E601&gt;='Non Compliance input'!$D$5:$D$156)*(F601&lt;='Non Compliance input'!$E$5:$E$156)*('Non Compliance input'!$I$5:$I$156="Yes"),0))
),"","Yes")</f>
        <v/>
      </c>
      <c r="N601" s="149" t="str">
        <f>IF(VLOOKUP($A601,HourEndingOutage!$B$3:$F$746,5,0)="Outage","Outage","")</f>
        <v/>
      </c>
      <c r="O601" s="18">
        <f t="shared" si="87"/>
        <v>0</v>
      </c>
      <c r="P601" s="18" t="str">
        <f t="shared" si="88"/>
        <v/>
      </c>
      <c r="Q601" s="18">
        <f t="shared" si="89"/>
        <v>0</v>
      </c>
      <c r="R601" s="118"/>
    </row>
    <row r="602" spans="1:18" x14ac:dyDescent="0.25">
      <c r="A602" s="25">
        <f t="shared" si="81"/>
        <v>67</v>
      </c>
      <c r="B602" s="23">
        <f t="shared" si="82"/>
        <v>44564</v>
      </c>
      <c r="C602" s="24">
        <v>19</v>
      </c>
      <c r="D602" s="54" t="str">
        <f t="shared" si="83"/>
        <v>ASET</v>
      </c>
      <c r="E602" s="178"/>
      <c r="F602" s="179"/>
      <c r="G602" s="177"/>
      <c r="H602" s="177"/>
      <c r="I602" s="169">
        <f t="shared" si="84"/>
        <v>0</v>
      </c>
      <c r="J602" s="149" t="str" cm="1">
        <f t="array" ref="J602">IF(ISERROR(INDEX('Non Compliance input'!$H$5:$H$156,MATCH(1,(A602='Non Compliance input'!$A$5:$A$156)*(F602&gt;='Non Compliance input'!$D$5:$D$156)*(E602&lt;'Non Compliance input'!$E$5:$E$156)*('Non Compliance input'!$H$5:$H$156="Yes"),0))
),"","Yes")</f>
        <v/>
      </c>
      <c r="K602" s="149">
        <f t="shared" si="85"/>
        <v>0</v>
      </c>
      <c r="L602" s="162">
        <f t="shared" si="86"/>
        <v>0</v>
      </c>
      <c r="M602" s="162" t="str" cm="1">
        <f t="array" ref="M602">IF(ISERROR(INDEX('Non Compliance input'!$I$5:$I$156,MATCH(1,(A602='Non Compliance input'!$A$5:$A$156)*(E602&gt;='Non Compliance input'!$D$5:$D$156)*(F602&lt;='Non Compliance input'!$E$5:$E$156)*('Non Compliance input'!$I$5:$I$156="Yes"),0))
),"","Yes")</f>
        <v/>
      </c>
      <c r="N602" s="149" t="str">
        <f>IF(VLOOKUP($A602,HourEndingOutage!$B$3:$F$746,5,0)="Outage","Outage","")</f>
        <v/>
      </c>
      <c r="O602" s="18">
        <f t="shared" si="87"/>
        <v>0</v>
      </c>
      <c r="P602" s="18" t="str">
        <f t="shared" si="88"/>
        <v/>
      </c>
      <c r="Q602" s="18">
        <f t="shared" si="89"/>
        <v>0</v>
      </c>
      <c r="R602" s="118"/>
    </row>
    <row r="603" spans="1:18" x14ac:dyDescent="0.25">
      <c r="A603" s="25">
        <f t="shared" si="81"/>
        <v>67</v>
      </c>
      <c r="B603" s="23">
        <f t="shared" si="82"/>
        <v>44564</v>
      </c>
      <c r="C603" s="24">
        <v>19</v>
      </c>
      <c r="D603" s="54" t="str">
        <f t="shared" si="83"/>
        <v>ASET</v>
      </c>
      <c r="E603" s="178"/>
      <c r="F603" s="179"/>
      <c r="G603" s="177"/>
      <c r="H603" s="177"/>
      <c r="I603" s="169">
        <f t="shared" si="84"/>
        <v>0</v>
      </c>
      <c r="J603" s="149" t="str" cm="1">
        <f t="array" ref="J603">IF(ISERROR(INDEX('Non Compliance input'!$H$5:$H$156,MATCH(1,(A603='Non Compliance input'!$A$5:$A$156)*(F603&gt;='Non Compliance input'!$D$5:$D$156)*(E603&lt;'Non Compliance input'!$E$5:$E$156)*('Non Compliance input'!$H$5:$H$156="Yes"),0))
),"","Yes")</f>
        <v/>
      </c>
      <c r="K603" s="149">
        <f t="shared" si="85"/>
        <v>0</v>
      </c>
      <c r="L603" s="162">
        <f t="shared" si="86"/>
        <v>0</v>
      </c>
      <c r="M603" s="162" t="str" cm="1">
        <f t="array" ref="M603">IF(ISERROR(INDEX('Non Compliance input'!$I$5:$I$156,MATCH(1,(A603='Non Compliance input'!$A$5:$A$156)*(E603&gt;='Non Compliance input'!$D$5:$D$156)*(F603&lt;='Non Compliance input'!$E$5:$E$156)*('Non Compliance input'!$I$5:$I$156="Yes"),0))
),"","Yes")</f>
        <v/>
      </c>
      <c r="N603" s="149" t="str">
        <f>IF(VLOOKUP($A603,HourEndingOutage!$B$3:$F$746,5,0)="Outage","Outage","")</f>
        <v/>
      </c>
      <c r="O603" s="18">
        <f t="shared" si="87"/>
        <v>0</v>
      </c>
      <c r="P603" s="18" t="str">
        <f t="shared" si="88"/>
        <v/>
      </c>
      <c r="Q603" s="18">
        <f t="shared" si="89"/>
        <v>0</v>
      </c>
      <c r="R603" s="118"/>
    </row>
    <row r="604" spans="1:18" x14ac:dyDescent="0.25">
      <c r="A604" s="25">
        <f t="shared" ref="A604:A667" si="90">IF(C604=C603,A603,A603+1)</f>
        <v>67</v>
      </c>
      <c r="B604" s="23">
        <f t="shared" ref="B604:B667" si="91">IF(C604&lt;C603,B603+1,B603)</f>
        <v>44564</v>
      </c>
      <c r="C604" s="24">
        <v>19</v>
      </c>
      <c r="D604" s="54" t="str">
        <f t="shared" si="83"/>
        <v>ASET</v>
      </c>
      <c r="E604" s="178"/>
      <c r="F604" s="179"/>
      <c r="G604" s="177"/>
      <c r="H604" s="177"/>
      <c r="I604" s="169">
        <f t="shared" si="84"/>
        <v>0</v>
      </c>
      <c r="J604" s="149" t="str" cm="1">
        <f t="array" ref="J604">IF(ISERROR(INDEX('Non Compliance input'!$H$5:$H$156,MATCH(1,(A604='Non Compliance input'!$A$5:$A$156)*(F604&gt;='Non Compliance input'!$D$5:$D$156)*(E604&lt;'Non Compliance input'!$E$5:$E$156)*('Non Compliance input'!$H$5:$H$156="Yes"),0))
),"","Yes")</f>
        <v/>
      </c>
      <c r="K604" s="149">
        <f t="shared" si="85"/>
        <v>0</v>
      </c>
      <c r="L604" s="162">
        <f t="shared" si="86"/>
        <v>0</v>
      </c>
      <c r="M604" s="162" t="str" cm="1">
        <f t="array" ref="M604">IF(ISERROR(INDEX('Non Compliance input'!$I$5:$I$156,MATCH(1,(A604='Non Compliance input'!$A$5:$A$156)*(E604&gt;='Non Compliance input'!$D$5:$D$156)*(F604&lt;='Non Compliance input'!$E$5:$E$156)*('Non Compliance input'!$I$5:$I$156="Yes"),0))
),"","Yes")</f>
        <v/>
      </c>
      <c r="N604" s="149" t="str">
        <f>IF(VLOOKUP($A604,HourEndingOutage!$B$3:$F$746,5,0)="Outage","Outage","")</f>
        <v/>
      </c>
      <c r="O604" s="18">
        <f t="shared" si="87"/>
        <v>0</v>
      </c>
      <c r="P604" s="18" t="str">
        <f t="shared" si="88"/>
        <v/>
      </c>
      <c r="Q604" s="18">
        <f t="shared" si="89"/>
        <v>0</v>
      </c>
      <c r="R604" s="118"/>
    </row>
    <row r="605" spans="1:18" x14ac:dyDescent="0.25">
      <c r="A605" s="25">
        <f t="shared" si="90"/>
        <v>67</v>
      </c>
      <c r="B605" s="23">
        <f t="shared" si="91"/>
        <v>44564</v>
      </c>
      <c r="C605" s="24">
        <v>19</v>
      </c>
      <c r="D605" s="54" t="str">
        <f t="shared" si="83"/>
        <v>ASET</v>
      </c>
      <c r="E605" s="178"/>
      <c r="F605" s="179"/>
      <c r="G605" s="177"/>
      <c r="H605" s="177"/>
      <c r="I605" s="169">
        <f t="shared" si="84"/>
        <v>0</v>
      </c>
      <c r="J605" s="149" t="str" cm="1">
        <f t="array" ref="J605">IF(ISERROR(INDEX('Non Compliance input'!$H$5:$H$156,MATCH(1,(A605='Non Compliance input'!$A$5:$A$156)*(F605&gt;='Non Compliance input'!$D$5:$D$156)*(E605&lt;'Non Compliance input'!$E$5:$E$156)*('Non Compliance input'!$H$5:$H$156="Yes"),0))
),"","Yes")</f>
        <v/>
      </c>
      <c r="K605" s="149">
        <f t="shared" si="85"/>
        <v>0</v>
      </c>
      <c r="L605" s="162">
        <f t="shared" si="86"/>
        <v>0</v>
      </c>
      <c r="M605" s="162" t="str" cm="1">
        <f t="array" ref="M605">IF(ISERROR(INDEX('Non Compliance input'!$I$5:$I$156,MATCH(1,(A605='Non Compliance input'!$A$5:$A$156)*(E605&gt;='Non Compliance input'!$D$5:$D$156)*(F605&lt;='Non Compliance input'!$E$5:$E$156)*('Non Compliance input'!$I$5:$I$156="Yes"),0))
),"","Yes")</f>
        <v/>
      </c>
      <c r="N605" s="149" t="str">
        <f>IF(VLOOKUP($A605,HourEndingOutage!$B$3:$F$746,5,0)="Outage","Outage","")</f>
        <v/>
      </c>
      <c r="O605" s="18">
        <f t="shared" si="87"/>
        <v>0</v>
      </c>
      <c r="P605" s="18" t="str">
        <f t="shared" si="88"/>
        <v/>
      </c>
      <c r="Q605" s="18">
        <f t="shared" si="89"/>
        <v>0</v>
      </c>
      <c r="R605" s="118"/>
    </row>
    <row r="606" spans="1:18" x14ac:dyDescent="0.25">
      <c r="A606" s="25">
        <f t="shared" si="90"/>
        <v>68</v>
      </c>
      <c r="B606" s="23">
        <f t="shared" si="91"/>
        <v>44564</v>
      </c>
      <c r="C606" s="24">
        <v>20</v>
      </c>
      <c r="D606" s="54" t="str">
        <f t="shared" si="83"/>
        <v>ASET</v>
      </c>
      <c r="E606" s="178"/>
      <c r="F606" s="179"/>
      <c r="G606" s="177"/>
      <c r="H606" s="177"/>
      <c r="I606" s="169">
        <f t="shared" si="84"/>
        <v>0</v>
      </c>
      <c r="J606" s="149" t="str" cm="1">
        <f t="array" ref="J606">IF(ISERROR(INDEX('Non Compliance input'!$H$5:$H$156,MATCH(1,(A606='Non Compliance input'!$A$5:$A$156)*(F606&gt;='Non Compliance input'!$D$5:$D$156)*(E606&lt;'Non Compliance input'!$E$5:$E$156)*('Non Compliance input'!$H$5:$H$156="Yes"),0))
),"","Yes")</f>
        <v/>
      </c>
      <c r="K606" s="149">
        <f t="shared" si="85"/>
        <v>0</v>
      </c>
      <c r="L606" s="162">
        <f t="shared" si="86"/>
        <v>0</v>
      </c>
      <c r="M606" s="162" t="str" cm="1">
        <f t="array" ref="M606">IF(ISERROR(INDEX('Non Compliance input'!$I$5:$I$156,MATCH(1,(A606='Non Compliance input'!$A$5:$A$156)*(E606&gt;='Non Compliance input'!$D$5:$D$156)*(F606&lt;='Non Compliance input'!$E$5:$E$156)*('Non Compliance input'!$I$5:$I$156="Yes"),0))
),"","Yes")</f>
        <v/>
      </c>
      <c r="N606" s="149" t="str">
        <f>IF(VLOOKUP($A606,HourEndingOutage!$B$3:$F$746,5,0)="Outage","Outage","")</f>
        <v/>
      </c>
      <c r="O606" s="18">
        <f t="shared" si="87"/>
        <v>0</v>
      </c>
      <c r="P606" s="18" t="str">
        <f t="shared" si="88"/>
        <v/>
      </c>
      <c r="Q606" s="18">
        <f t="shared" si="89"/>
        <v>0</v>
      </c>
      <c r="R606" s="118"/>
    </row>
    <row r="607" spans="1:18" x14ac:dyDescent="0.25">
      <c r="A607" s="25">
        <f t="shared" si="90"/>
        <v>68</v>
      </c>
      <c r="B607" s="23">
        <f t="shared" si="91"/>
        <v>44564</v>
      </c>
      <c r="C607" s="24">
        <v>20</v>
      </c>
      <c r="D607" s="54" t="str">
        <f t="shared" si="83"/>
        <v>ASET</v>
      </c>
      <c r="E607" s="178"/>
      <c r="F607" s="179"/>
      <c r="G607" s="177"/>
      <c r="H607" s="177"/>
      <c r="I607" s="169">
        <f t="shared" si="84"/>
        <v>0</v>
      </c>
      <c r="J607" s="149" t="str" cm="1">
        <f t="array" ref="J607">IF(ISERROR(INDEX('Non Compliance input'!$H$5:$H$156,MATCH(1,(A607='Non Compliance input'!$A$5:$A$156)*(F607&gt;='Non Compliance input'!$D$5:$D$156)*(E607&lt;'Non Compliance input'!$E$5:$E$156)*('Non Compliance input'!$H$5:$H$156="Yes"),0))
),"","Yes")</f>
        <v/>
      </c>
      <c r="K607" s="149">
        <f t="shared" si="85"/>
        <v>0</v>
      </c>
      <c r="L607" s="162">
        <f t="shared" si="86"/>
        <v>0</v>
      </c>
      <c r="M607" s="162" t="str" cm="1">
        <f t="array" ref="M607">IF(ISERROR(INDEX('Non Compliance input'!$I$5:$I$156,MATCH(1,(A607='Non Compliance input'!$A$5:$A$156)*(E607&gt;='Non Compliance input'!$D$5:$D$156)*(F607&lt;='Non Compliance input'!$E$5:$E$156)*('Non Compliance input'!$I$5:$I$156="Yes"),0))
),"","Yes")</f>
        <v/>
      </c>
      <c r="N607" s="149" t="str">
        <f>IF(VLOOKUP($A607,HourEndingOutage!$B$3:$F$746,5,0)="Outage","Outage","")</f>
        <v/>
      </c>
      <c r="O607" s="18">
        <f t="shared" si="87"/>
        <v>0</v>
      </c>
      <c r="P607" s="18" t="str">
        <f t="shared" si="88"/>
        <v/>
      </c>
      <c r="Q607" s="18">
        <f t="shared" si="89"/>
        <v>0</v>
      </c>
      <c r="R607" s="118"/>
    </row>
    <row r="608" spans="1:18" x14ac:dyDescent="0.25">
      <c r="A608" s="25">
        <f t="shared" si="90"/>
        <v>68</v>
      </c>
      <c r="B608" s="23">
        <f t="shared" si="91"/>
        <v>44564</v>
      </c>
      <c r="C608" s="24">
        <v>20</v>
      </c>
      <c r="D608" s="54" t="str">
        <f t="shared" si="83"/>
        <v>ASET</v>
      </c>
      <c r="E608" s="178"/>
      <c r="F608" s="179"/>
      <c r="G608" s="177"/>
      <c r="H608" s="177"/>
      <c r="I608" s="169">
        <f t="shared" si="84"/>
        <v>0</v>
      </c>
      <c r="J608" s="149" t="str" cm="1">
        <f t="array" ref="J608">IF(ISERROR(INDEX('Non Compliance input'!$H$5:$H$156,MATCH(1,(A608='Non Compliance input'!$A$5:$A$156)*(F608&gt;='Non Compliance input'!$D$5:$D$156)*(E608&lt;'Non Compliance input'!$E$5:$E$156)*('Non Compliance input'!$H$5:$H$156="Yes"),0))
),"","Yes")</f>
        <v/>
      </c>
      <c r="K608" s="149">
        <f t="shared" si="85"/>
        <v>0</v>
      </c>
      <c r="L608" s="162">
        <f t="shared" si="86"/>
        <v>0</v>
      </c>
      <c r="M608" s="162" t="str" cm="1">
        <f t="array" ref="M608">IF(ISERROR(INDEX('Non Compliance input'!$I$5:$I$156,MATCH(1,(A608='Non Compliance input'!$A$5:$A$156)*(E608&gt;='Non Compliance input'!$D$5:$D$156)*(F608&lt;='Non Compliance input'!$E$5:$E$156)*('Non Compliance input'!$I$5:$I$156="Yes"),0))
),"","Yes")</f>
        <v/>
      </c>
      <c r="N608" s="149" t="str">
        <f>IF(VLOOKUP($A608,HourEndingOutage!$B$3:$F$746,5,0)="Outage","Outage","")</f>
        <v/>
      </c>
      <c r="O608" s="18">
        <f t="shared" si="87"/>
        <v>0</v>
      </c>
      <c r="P608" s="18" t="str">
        <f t="shared" si="88"/>
        <v/>
      </c>
      <c r="Q608" s="18">
        <f t="shared" si="89"/>
        <v>0</v>
      </c>
      <c r="R608" s="118"/>
    </row>
    <row r="609" spans="1:18" x14ac:dyDescent="0.25">
      <c r="A609" s="25">
        <f t="shared" si="90"/>
        <v>68</v>
      </c>
      <c r="B609" s="23">
        <f t="shared" si="91"/>
        <v>44564</v>
      </c>
      <c r="C609" s="24">
        <v>20</v>
      </c>
      <c r="D609" s="54" t="str">
        <f t="shared" si="83"/>
        <v>ASET</v>
      </c>
      <c r="E609" s="178"/>
      <c r="F609" s="179"/>
      <c r="G609" s="177"/>
      <c r="H609" s="177"/>
      <c r="I609" s="169">
        <f t="shared" si="84"/>
        <v>0</v>
      </c>
      <c r="J609" s="149" t="str" cm="1">
        <f t="array" ref="J609">IF(ISERROR(INDEX('Non Compliance input'!$H$5:$H$156,MATCH(1,(A609='Non Compliance input'!$A$5:$A$156)*(F609&gt;='Non Compliance input'!$D$5:$D$156)*(E609&lt;'Non Compliance input'!$E$5:$E$156)*('Non Compliance input'!$H$5:$H$156="Yes"),0))
),"","Yes")</f>
        <v/>
      </c>
      <c r="K609" s="149">
        <f t="shared" si="85"/>
        <v>0</v>
      </c>
      <c r="L609" s="162">
        <f t="shared" si="86"/>
        <v>0</v>
      </c>
      <c r="M609" s="162" t="str" cm="1">
        <f t="array" ref="M609">IF(ISERROR(INDEX('Non Compliance input'!$I$5:$I$156,MATCH(1,(A609='Non Compliance input'!$A$5:$A$156)*(E609&gt;='Non Compliance input'!$D$5:$D$156)*(F609&lt;='Non Compliance input'!$E$5:$E$156)*('Non Compliance input'!$I$5:$I$156="Yes"),0))
),"","Yes")</f>
        <v/>
      </c>
      <c r="N609" s="149" t="str">
        <f>IF(VLOOKUP($A609,HourEndingOutage!$B$3:$F$746,5,0)="Outage","Outage","")</f>
        <v/>
      </c>
      <c r="O609" s="18">
        <f t="shared" si="87"/>
        <v>0</v>
      </c>
      <c r="P609" s="18" t="str">
        <f t="shared" si="88"/>
        <v/>
      </c>
      <c r="Q609" s="18">
        <f t="shared" si="89"/>
        <v>0</v>
      </c>
      <c r="R609" s="118"/>
    </row>
    <row r="610" spans="1:18" x14ac:dyDescent="0.25">
      <c r="A610" s="25">
        <f t="shared" si="90"/>
        <v>68</v>
      </c>
      <c r="B610" s="23">
        <f t="shared" si="91"/>
        <v>44564</v>
      </c>
      <c r="C610" s="24">
        <v>20</v>
      </c>
      <c r="D610" s="54" t="str">
        <f t="shared" si="83"/>
        <v>ASET</v>
      </c>
      <c r="E610" s="178"/>
      <c r="F610" s="179"/>
      <c r="G610" s="177"/>
      <c r="H610" s="177"/>
      <c r="I610" s="169">
        <f t="shared" si="84"/>
        <v>0</v>
      </c>
      <c r="J610" s="149" t="str" cm="1">
        <f t="array" ref="J610">IF(ISERROR(INDEX('Non Compliance input'!$H$5:$H$156,MATCH(1,(A610='Non Compliance input'!$A$5:$A$156)*(F610&gt;='Non Compliance input'!$D$5:$D$156)*(E610&lt;'Non Compliance input'!$E$5:$E$156)*('Non Compliance input'!$H$5:$H$156="Yes"),0))
),"","Yes")</f>
        <v/>
      </c>
      <c r="K610" s="149">
        <f t="shared" si="85"/>
        <v>0</v>
      </c>
      <c r="L610" s="162">
        <f t="shared" si="86"/>
        <v>0</v>
      </c>
      <c r="M610" s="162" t="str" cm="1">
        <f t="array" ref="M610">IF(ISERROR(INDEX('Non Compliance input'!$I$5:$I$156,MATCH(1,(A610='Non Compliance input'!$A$5:$A$156)*(E610&gt;='Non Compliance input'!$D$5:$D$156)*(F610&lt;='Non Compliance input'!$E$5:$E$156)*('Non Compliance input'!$I$5:$I$156="Yes"),0))
),"","Yes")</f>
        <v/>
      </c>
      <c r="N610" s="149" t="str">
        <f>IF(VLOOKUP($A610,HourEndingOutage!$B$3:$F$746,5,0)="Outage","Outage","")</f>
        <v/>
      </c>
      <c r="O610" s="18">
        <f t="shared" si="87"/>
        <v>0</v>
      </c>
      <c r="P610" s="18" t="str">
        <f t="shared" si="88"/>
        <v/>
      </c>
      <c r="Q610" s="18">
        <f t="shared" si="89"/>
        <v>0</v>
      </c>
      <c r="R610" s="118"/>
    </row>
    <row r="611" spans="1:18" x14ac:dyDescent="0.25">
      <c r="A611" s="25">
        <f t="shared" si="90"/>
        <v>68</v>
      </c>
      <c r="B611" s="23">
        <f t="shared" si="91"/>
        <v>44564</v>
      </c>
      <c r="C611" s="24">
        <v>20</v>
      </c>
      <c r="D611" s="54" t="str">
        <f t="shared" si="83"/>
        <v>ASET</v>
      </c>
      <c r="E611" s="178"/>
      <c r="F611" s="179"/>
      <c r="G611" s="177"/>
      <c r="H611" s="177"/>
      <c r="I611" s="169">
        <f t="shared" si="84"/>
        <v>0</v>
      </c>
      <c r="J611" s="149" t="str" cm="1">
        <f t="array" ref="J611">IF(ISERROR(INDEX('Non Compliance input'!$H$5:$H$156,MATCH(1,(A611='Non Compliance input'!$A$5:$A$156)*(F611&gt;='Non Compliance input'!$D$5:$D$156)*(E611&lt;'Non Compliance input'!$E$5:$E$156)*('Non Compliance input'!$H$5:$H$156="Yes"),0))
),"","Yes")</f>
        <v/>
      </c>
      <c r="K611" s="149">
        <f t="shared" si="85"/>
        <v>0</v>
      </c>
      <c r="L611" s="162">
        <f t="shared" si="86"/>
        <v>0</v>
      </c>
      <c r="M611" s="162" t="str" cm="1">
        <f t="array" ref="M611">IF(ISERROR(INDEX('Non Compliance input'!$I$5:$I$156,MATCH(1,(A611='Non Compliance input'!$A$5:$A$156)*(E611&gt;='Non Compliance input'!$D$5:$D$156)*(F611&lt;='Non Compliance input'!$E$5:$E$156)*('Non Compliance input'!$I$5:$I$156="Yes"),0))
),"","Yes")</f>
        <v/>
      </c>
      <c r="N611" s="149" t="str">
        <f>IF(VLOOKUP($A611,HourEndingOutage!$B$3:$F$746,5,0)="Outage","Outage","")</f>
        <v/>
      </c>
      <c r="O611" s="18">
        <f t="shared" si="87"/>
        <v>0</v>
      </c>
      <c r="P611" s="18" t="str">
        <f t="shared" si="88"/>
        <v/>
      </c>
      <c r="Q611" s="18">
        <f t="shared" si="89"/>
        <v>0</v>
      </c>
      <c r="R611" s="118"/>
    </row>
    <row r="612" spans="1:18" x14ac:dyDescent="0.25">
      <c r="A612" s="25">
        <f t="shared" si="90"/>
        <v>68</v>
      </c>
      <c r="B612" s="23">
        <f t="shared" si="91"/>
        <v>44564</v>
      </c>
      <c r="C612" s="24">
        <v>20</v>
      </c>
      <c r="D612" s="54" t="str">
        <f t="shared" si="83"/>
        <v>ASET</v>
      </c>
      <c r="E612" s="178"/>
      <c r="F612" s="179"/>
      <c r="G612" s="177"/>
      <c r="H612" s="177"/>
      <c r="I612" s="169">
        <f t="shared" si="84"/>
        <v>0</v>
      </c>
      <c r="J612" s="149" t="str" cm="1">
        <f t="array" ref="J612">IF(ISERROR(INDEX('Non Compliance input'!$H$5:$H$156,MATCH(1,(A612='Non Compliance input'!$A$5:$A$156)*(F612&gt;='Non Compliance input'!$D$5:$D$156)*(E612&lt;'Non Compliance input'!$E$5:$E$156)*('Non Compliance input'!$H$5:$H$156="Yes"),0))
),"","Yes")</f>
        <v/>
      </c>
      <c r="K612" s="149">
        <f t="shared" si="85"/>
        <v>0</v>
      </c>
      <c r="L612" s="162">
        <f t="shared" si="86"/>
        <v>0</v>
      </c>
      <c r="M612" s="162" t="str" cm="1">
        <f t="array" ref="M612">IF(ISERROR(INDEX('Non Compliance input'!$I$5:$I$156,MATCH(1,(A612='Non Compliance input'!$A$5:$A$156)*(E612&gt;='Non Compliance input'!$D$5:$D$156)*(F612&lt;='Non Compliance input'!$E$5:$E$156)*('Non Compliance input'!$I$5:$I$156="Yes"),0))
),"","Yes")</f>
        <v/>
      </c>
      <c r="N612" s="149" t="str">
        <f>IF(VLOOKUP($A612,HourEndingOutage!$B$3:$F$746,5,0)="Outage","Outage","")</f>
        <v/>
      </c>
      <c r="O612" s="18">
        <f t="shared" si="87"/>
        <v>0</v>
      </c>
      <c r="P612" s="18" t="str">
        <f t="shared" si="88"/>
        <v/>
      </c>
      <c r="Q612" s="18">
        <f t="shared" si="89"/>
        <v>0</v>
      </c>
      <c r="R612" s="118"/>
    </row>
    <row r="613" spans="1:18" x14ac:dyDescent="0.25">
      <c r="A613" s="25">
        <f t="shared" si="90"/>
        <v>68</v>
      </c>
      <c r="B613" s="23">
        <f t="shared" si="91"/>
        <v>44564</v>
      </c>
      <c r="C613" s="24">
        <v>20</v>
      </c>
      <c r="D613" s="54" t="str">
        <f t="shared" si="83"/>
        <v>ASET</v>
      </c>
      <c r="E613" s="178"/>
      <c r="F613" s="179"/>
      <c r="G613" s="177"/>
      <c r="H613" s="177"/>
      <c r="I613" s="169">
        <f t="shared" si="84"/>
        <v>0</v>
      </c>
      <c r="J613" s="149" t="str" cm="1">
        <f t="array" ref="J613">IF(ISERROR(INDEX('Non Compliance input'!$H$5:$H$156,MATCH(1,(A613='Non Compliance input'!$A$5:$A$156)*(F613&gt;='Non Compliance input'!$D$5:$D$156)*(E613&lt;'Non Compliance input'!$E$5:$E$156)*('Non Compliance input'!$H$5:$H$156="Yes"),0))
),"","Yes")</f>
        <v/>
      </c>
      <c r="K613" s="149">
        <f t="shared" si="85"/>
        <v>0</v>
      </c>
      <c r="L613" s="162">
        <f t="shared" si="86"/>
        <v>0</v>
      </c>
      <c r="M613" s="162" t="str" cm="1">
        <f t="array" ref="M613">IF(ISERROR(INDEX('Non Compliance input'!$I$5:$I$156,MATCH(1,(A613='Non Compliance input'!$A$5:$A$156)*(E613&gt;='Non Compliance input'!$D$5:$D$156)*(F613&lt;='Non Compliance input'!$E$5:$E$156)*('Non Compliance input'!$I$5:$I$156="Yes"),0))
),"","Yes")</f>
        <v/>
      </c>
      <c r="N613" s="149" t="str">
        <f>IF(VLOOKUP($A613,HourEndingOutage!$B$3:$F$746,5,0)="Outage","Outage","")</f>
        <v/>
      </c>
      <c r="O613" s="18">
        <f t="shared" si="87"/>
        <v>0</v>
      </c>
      <c r="P613" s="18" t="str">
        <f t="shared" si="88"/>
        <v/>
      </c>
      <c r="Q613" s="18">
        <f t="shared" si="89"/>
        <v>0</v>
      </c>
      <c r="R613" s="118"/>
    </row>
    <row r="614" spans="1:18" x14ac:dyDescent="0.25">
      <c r="A614" s="25">
        <f t="shared" si="90"/>
        <v>68</v>
      </c>
      <c r="B614" s="23">
        <f t="shared" si="91"/>
        <v>44564</v>
      </c>
      <c r="C614" s="24">
        <v>20</v>
      </c>
      <c r="D614" s="54" t="str">
        <f t="shared" si="83"/>
        <v>ASET</v>
      </c>
      <c r="E614" s="178"/>
      <c r="F614" s="179"/>
      <c r="G614" s="177"/>
      <c r="H614" s="177"/>
      <c r="I614" s="169">
        <f t="shared" si="84"/>
        <v>0</v>
      </c>
      <c r="J614" s="149" t="str" cm="1">
        <f t="array" ref="J614">IF(ISERROR(INDEX('Non Compliance input'!$H$5:$H$156,MATCH(1,(A614='Non Compliance input'!$A$5:$A$156)*(F614&gt;='Non Compliance input'!$D$5:$D$156)*(E614&lt;'Non Compliance input'!$E$5:$E$156)*('Non Compliance input'!$H$5:$H$156="Yes"),0))
),"","Yes")</f>
        <v/>
      </c>
      <c r="K614" s="149">
        <f t="shared" si="85"/>
        <v>0</v>
      </c>
      <c r="L614" s="162">
        <f t="shared" si="86"/>
        <v>0</v>
      </c>
      <c r="M614" s="162" t="str" cm="1">
        <f t="array" ref="M614">IF(ISERROR(INDEX('Non Compliance input'!$I$5:$I$156,MATCH(1,(A614='Non Compliance input'!$A$5:$A$156)*(E614&gt;='Non Compliance input'!$D$5:$D$156)*(F614&lt;='Non Compliance input'!$E$5:$E$156)*('Non Compliance input'!$I$5:$I$156="Yes"),0))
),"","Yes")</f>
        <v/>
      </c>
      <c r="N614" s="149" t="str">
        <f>IF(VLOOKUP($A614,HourEndingOutage!$B$3:$F$746,5,0)="Outage","Outage","")</f>
        <v/>
      </c>
      <c r="O614" s="18">
        <f t="shared" si="87"/>
        <v>0</v>
      </c>
      <c r="P614" s="18" t="str">
        <f t="shared" si="88"/>
        <v/>
      </c>
      <c r="Q614" s="18">
        <f t="shared" si="89"/>
        <v>0</v>
      </c>
      <c r="R614" s="118"/>
    </row>
    <row r="615" spans="1:18" x14ac:dyDescent="0.25">
      <c r="A615" s="25">
        <f t="shared" si="90"/>
        <v>69</v>
      </c>
      <c r="B615" s="23">
        <f t="shared" si="91"/>
        <v>44564</v>
      </c>
      <c r="C615" s="24">
        <v>21</v>
      </c>
      <c r="D615" s="54" t="str">
        <f t="shared" si="83"/>
        <v>ASET</v>
      </c>
      <c r="E615" s="178"/>
      <c r="F615" s="179"/>
      <c r="G615" s="177"/>
      <c r="H615" s="177"/>
      <c r="I615" s="169">
        <f t="shared" si="84"/>
        <v>0</v>
      </c>
      <c r="J615" s="149" t="str" cm="1">
        <f t="array" ref="J615">IF(ISERROR(INDEX('Non Compliance input'!$H$5:$H$156,MATCH(1,(A615='Non Compliance input'!$A$5:$A$156)*(F615&gt;='Non Compliance input'!$D$5:$D$156)*(E615&lt;'Non Compliance input'!$E$5:$E$156)*('Non Compliance input'!$H$5:$H$156="Yes"),0))
),"","Yes")</f>
        <v/>
      </c>
      <c r="K615" s="149">
        <f t="shared" si="85"/>
        <v>0</v>
      </c>
      <c r="L615" s="162">
        <f t="shared" si="86"/>
        <v>0</v>
      </c>
      <c r="M615" s="162" t="str" cm="1">
        <f t="array" ref="M615">IF(ISERROR(INDEX('Non Compliance input'!$I$5:$I$156,MATCH(1,(A615='Non Compliance input'!$A$5:$A$156)*(E615&gt;='Non Compliance input'!$D$5:$D$156)*(F615&lt;='Non Compliance input'!$E$5:$E$156)*('Non Compliance input'!$I$5:$I$156="Yes"),0))
),"","Yes")</f>
        <v/>
      </c>
      <c r="N615" s="149" t="str">
        <f>IF(VLOOKUP($A615,HourEndingOutage!$B$3:$F$746,5,0)="Outage","Outage","")</f>
        <v/>
      </c>
      <c r="O615" s="18">
        <f t="shared" si="87"/>
        <v>0</v>
      </c>
      <c r="P615" s="18" t="str">
        <f t="shared" si="88"/>
        <v/>
      </c>
      <c r="Q615" s="18">
        <f t="shared" si="89"/>
        <v>0</v>
      </c>
      <c r="R615" s="118"/>
    </row>
    <row r="616" spans="1:18" x14ac:dyDescent="0.25">
      <c r="A616" s="25">
        <f t="shared" si="90"/>
        <v>69</v>
      </c>
      <c r="B616" s="23">
        <f t="shared" si="91"/>
        <v>44564</v>
      </c>
      <c r="C616" s="24">
        <v>21</v>
      </c>
      <c r="D616" s="54" t="str">
        <f t="shared" si="83"/>
        <v>ASET</v>
      </c>
      <c r="E616" s="178"/>
      <c r="F616" s="179"/>
      <c r="G616" s="177"/>
      <c r="H616" s="177"/>
      <c r="I616" s="169">
        <f t="shared" si="84"/>
        <v>0</v>
      </c>
      <c r="J616" s="149" t="str" cm="1">
        <f t="array" ref="J616">IF(ISERROR(INDEX('Non Compliance input'!$H$5:$H$156,MATCH(1,(A616='Non Compliance input'!$A$5:$A$156)*(F616&gt;='Non Compliance input'!$D$5:$D$156)*(E616&lt;'Non Compliance input'!$E$5:$E$156)*('Non Compliance input'!$H$5:$H$156="Yes"),0))
),"","Yes")</f>
        <v/>
      </c>
      <c r="K616" s="149">
        <f t="shared" si="85"/>
        <v>0</v>
      </c>
      <c r="L616" s="162">
        <f t="shared" si="86"/>
        <v>0</v>
      </c>
      <c r="M616" s="162" t="str" cm="1">
        <f t="array" ref="M616">IF(ISERROR(INDEX('Non Compliance input'!$I$5:$I$156,MATCH(1,(A616='Non Compliance input'!$A$5:$A$156)*(E616&gt;='Non Compliance input'!$D$5:$D$156)*(F616&lt;='Non Compliance input'!$E$5:$E$156)*('Non Compliance input'!$I$5:$I$156="Yes"),0))
),"","Yes")</f>
        <v/>
      </c>
      <c r="N616" s="149" t="str">
        <f>IF(VLOOKUP($A616,HourEndingOutage!$B$3:$F$746,5,0)="Outage","Outage","")</f>
        <v/>
      </c>
      <c r="O616" s="18">
        <f t="shared" si="87"/>
        <v>0</v>
      </c>
      <c r="P616" s="18" t="str">
        <f t="shared" si="88"/>
        <v/>
      </c>
      <c r="Q616" s="18">
        <f t="shared" si="89"/>
        <v>0</v>
      </c>
      <c r="R616" s="118"/>
    </row>
    <row r="617" spans="1:18" x14ac:dyDescent="0.25">
      <c r="A617" s="25">
        <f t="shared" si="90"/>
        <v>69</v>
      </c>
      <c r="B617" s="23">
        <f t="shared" si="91"/>
        <v>44564</v>
      </c>
      <c r="C617" s="24">
        <v>21</v>
      </c>
      <c r="D617" s="54" t="str">
        <f t="shared" si="83"/>
        <v>ASET</v>
      </c>
      <c r="E617" s="178"/>
      <c r="F617" s="179"/>
      <c r="G617" s="177"/>
      <c r="H617" s="177"/>
      <c r="I617" s="169">
        <f t="shared" si="84"/>
        <v>0</v>
      </c>
      <c r="J617" s="149" t="str" cm="1">
        <f t="array" ref="J617">IF(ISERROR(INDEX('Non Compliance input'!$H$5:$H$156,MATCH(1,(A617='Non Compliance input'!$A$5:$A$156)*(F617&gt;='Non Compliance input'!$D$5:$D$156)*(E617&lt;'Non Compliance input'!$E$5:$E$156)*('Non Compliance input'!$H$5:$H$156="Yes"),0))
),"","Yes")</f>
        <v/>
      </c>
      <c r="K617" s="149">
        <f t="shared" si="85"/>
        <v>0</v>
      </c>
      <c r="L617" s="162">
        <f t="shared" si="86"/>
        <v>0</v>
      </c>
      <c r="M617" s="162" t="str" cm="1">
        <f t="array" ref="M617">IF(ISERROR(INDEX('Non Compliance input'!$I$5:$I$156,MATCH(1,(A617='Non Compliance input'!$A$5:$A$156)*(E617&gt;='Non Compliance input'!$D$5:$D$156)*(F617&lt;='Non Compliance input'!$E$5:$E$156)*('Non Compliance input'!$I$5:$I$156="Yes"),0))
),"","Yes")</f>
        <v/>
      </c>
      <c r="N617" s="149" t="str">
        <f>IF(VLOOKUP($A617,HourEndingOutage!$B$3:$F$746,5,0)="Outage","Outage","")</f>
        <v/>
      </c>
      <c r="O617" s="18">
        <f t="shared" si="87"/>
        <v>0</v>
      </c>
      <c r="P617" s="18" t="str">
        <f t="shared" si="88"/>
        <v/>
      </c>
      <c r="Q617" s="18">
        <f t="shared" si="89"/>
        <v>0</v>
      </c>
      <c r="R617" s="118"/>
    </row>
    <row r="618" spans="1:18" x14ac:dyDescent="0.25">
      <c r="A618" s="25">
        <f t="shared" si="90"/>
        <v>69</v>
      </c>
      <c r="B618" s="23">
        <f t="shared" si="91"/>
        <v>44564</v>
      </c>
      <c r="C618" s="24">
        <v>21</v>
      </c>
      <c r="D618" s="54" t="str">
        <f t="shared" si="83"/>
        <v>ASET</v>
      </c>
      <c r="E618" s="178"/>
      <c r="F618" s="179"/>
      <c r="G618" s="177"/>
      <c r="H618" s="177"/>
      <c r="I618" s="169">
        <f t="shared" si="84"/>
        <v>0</v>
      </c>
      <c r="J618" s="149" t="str" cm="1">
        <f t="array" ref="J618">IF(ISERROR(INDEX('Non Compliance input'!$H$5:$H$156,MATCH(1,(A618='Non Compliance input'!$A$5:$A$156)*(F618&gt;='Non Compliance input'!$D$5:$D$156)*(E618&lt;'Non Compliance input'!$E$5:$E$156)*('Non Compliance input'!$H$5:$H$156="Yes"),0))
),"","Yes")</f>
        <v/>
      </c>
      <c r="K618" s="149">
        <f t="shared" si="85"/>
        <v>0</v>
      </c>
      <c r="L618" s="162">
        <f t="shared" si="86"/>
        <v>0</v>
      </c>
      <c r="M618" s="162" t="str" cm="1">
        <f t="array" ref="M618">IF(ISERROR(INDEX('Non Compliance input'!$I$5:$I$156,MATCH(1,(A618='Non Compliance input'!$A$5:$A$156)*(E618&gt;='Non Compliance input'!$D$5:$D$156)*(F618&lt;='Non Compliance input'!$E$5:$E$156)*('Non Compliance input'!$I$5:$I$156="Yes"),0))
),"","Yes")</f>
        <v/>
      </c>
      <c r="N618" s="149" t="str">
        <f>IF(VLOOKUP($A618,HourEndingOutage!$B$3:$F$746,5,0)="Outage","Outage","")</f>
        <v/>
      </c>
      <c r="O618" s="18">
        <f t="shared" si="87"/>
        <v>0</v>
      </c>
      <c r="P618" s="18" t="str">
        <f t="shared" si="88"/>
        <v/>
      </c>
      <c r="Q618" s="18">
        <f t="shared" si="89"/>
        <v>0</v>
      </c>
      <c r="R618" s="118"/>
    </row>
    <row r="619" spans="1:18" x14ac:dyDescent="0.25">
      <c r="A619" s="25">
        <f t="shared" si="90"/>
        <v>69</v>
      </c>
      <c r="B619" s="23">
        <f t="shared" si="91"/>
        <v>44564</v>
      </c>
      <c r="C619" s="24">
        <v>21</v>
      </c>
      <c r="D619" s="54" t="str">
        <f t="shared" si="83"/>
        <v>ASET</v>
      </c>
      <c r="E619" s="178"/>
      <c r="F619" s="179"/>
      <c r="G619" s="177"/>
      <c r="H619" s="177"/>
      <c r="I619" s="169">
        <f t="shared" si="84"/>
        <v>0</v>
      </c>
      <c r="J619" s="149" t="str" cm="1">
        <f t="array" ref="J619">IF(ISERROR(INDEX('Non Compliance input'!$H$5:$H$156,MATCH(1,(A619='Non Compliance input'!$A$5:$A$156)*(F619&gt;='Non Compliance input'!$D$5:$D$156)*(E619&lt;'Non Compliance input'!$E$5:$E$156)*('Non Compliance input'!$H$5:$H$156="Yes"),0))
),"","Yes")</f>
        <v/>
      </c>
      <c r="K619" s="149">
        <f t="shared" si="85"/>
        <v>0</v>
      </c>
      <c r="L619" s="162">
        <f t="shared" si="86"/>
        <v>0</v>
      </c>
      <c r="M619" s="162" t="str" cm="1">
        <f t="array" ref="M619">IF(ISERROR(INDEX('Non Compliance input'!$I$5:$I$156,MATCH(1,(A619='Non Compliance input'!$A$5:$A$156)*(E619&gt;='Non Compliance input'!$D$5:$D$156)*(F619&lt;='Non Compliance input'!$E$5:$E$156)*('Non Compliance input'!$I$5:$I$156="Yes"),0))
),"","Yes")</f>
        <v/>
      </c>
      <c r="N619" s="149" t="str">
        <f>IF(VLOOKUP($A619,HourEndingOutage!$B$3:$F$746,5,0)="Outage","Outage","")</f>
        <v/>
      </c>
      <c r="O619" s="18">
        <f t="shared" si="87"/>
        <v>0</v>
      </c>
      <c r="P619" s="18" t="str">
        <f t="shared" si="88"/>
        <v/>
      </c>
      <c r="Q619" s="18">
        <f t="shared" si="89"/>
        <v>0</v>
      </c>
      <c r="R619" s="118"/>
    </row>
    <row r="620" spans="1:18" x14ac:dyDescent="0.25">
      <c r="A620" s="25">
        <f t="shared" si="90"/>
        <v>69</v>
      </c>
      <c r="B620" s="23">
        <f t="shared" si="91"/>
        <v>44564</v>
      </c>
      <c r="C620" s="24">
        <v>21</v>
      </c>
      <c r="D620" s="54" t="str">
        <f t="shared" si="83"/>
        <v>ASET</v>
      </c>
      <c r="E620" s="178"/>
      <c r="F620" s="179"/>
      <c r="G620" s="177"/>
      <c r="H620" s="177"/>
      <c r="I620" s="169">
        <f t="shared" si="84"/>
        <v>0</v>
      </c>
      <c r="J620" s="149" t="str" cm="1">
        <f t="array" ref="J620">IF(ISERROR(INDEX('Non Compliance input'!$H$5:$H$156,MATCH(1,(A620='Non Compliance input'!$A$5:$A$156)*(F620&gt;='Non Compliance input'!$D$5:$D$156)*(E620&lt;'Non Compliance input'!$E$5:$E$156)*('Non Compliance input'!$H$5:$H$156="Yes"),0))
),"","Yes")</f>
        <v/>
      </c>
      <c r="K620" s="149">
        <f t="shared" si="85"/>
        <v>0</v>
      </c>
      <c r="L620" s="162">
        <f t="shared" si="86"/>
        <v>0</v>
      </c>
      <c r="M620" s="162" t="str" cm="1">
        <f t="array" ref="M620">IF(ISERROR(INDEX('Non Compliance input'!$I$5:$I$156,MATCH(1,(A620='Non Compliance input'!$A$5:$A$156)*(E620&gt;='Non Compliance input'!$D$5:$D$156)*(F620&lt;='Non Compliance input'!$E$5:$E$156)*('Non Compliance input'!$I$5:$I$156="Yes"),0))
),"","Yes")</f>
        <v/>
      </c>
      <c r="N620" s="149" t="str">
        <f>IF(VLOOKUP($A620,HourEndingOutage!$B$3:$F$746,5,0)="Outage","Outage","")</f>
        <v/>
      </c>
      <c r="O620" s="18">
        <f t="shared" si="87"/>
        <v>0</v>
      </c>
      <c r="P620" s="18" t="str">
        <f t="shared" si="88"/>
        <v/>
      </c>
      <c r="Q620" s="18">
        <f t="shared" si="89"/>
        <v>0</v>
      </c>
      <c r="R620" s="118"/>
    </row>
    <row r="621" spans="1:18" x14ac:dyDescent="0.25">
      <c r="A621" s="25">
        <f t="shared" si="90"/>
        <v>69</v>
      </c>
      <c r="B621" s="23">
        <f t="shared" si="91"/>
        <v>44564</v>
      </c>
      <c r="C621" s="24">
        <v>21</v>
      </c>
      <c r="D621" s="54" t="str">
        <f t="shared" si="83"/>
        <v>ASET</v>
      </c>
      <c r="E621" s="178"/>
      <c r="F621" s="179"/>
      <c r="G621" s="177"/>
      <c r="H621" s="177"/>
      <c r="I621" s="169">
        <f t="shared" si="84"/>
        <v>0</v>
      </c>
      <c r="J621" s="149" t="str" cm="1">
        <f t="array" ref="J621">IF(ISERROR(INDEX('Non Compliance input'!$H$5:$H$156,MATCH(1,(A621='Non Compliance input'!$A$5:$A$156)*(F621&gt;='Non Compliance input'!$D$5:$D$156)*(E621&lt;'Non Compliance input'!$E$5:$E$156)*('Non Compliance input'!$H$5:$H$156="Yes"),0))
),"","Yes")</f>
        <v/>
      </c>
      <c r="K621" s="149">
        <f t="shared" si="85"/>
        <v>0</v>
      </c>
      <c r="L621" s="162">
        <f t="shared" si="86"/>
        <v>0</v>
      </c>
      <c r="M621" s="162" t="str" cm="1">
        <f t="array" ref="M621">IF(ISERROR(INDEX('Non Compliance input'!$I$5:$I$156,MATCH(1,(A621='Non Compliance input'!$A$5:$A$156)*(E621&gt;='Non Compliance input'!$D$5:$D$156)*(F621&lt;='Non Compliance input'!$E$5:$E$156)*('Non Compliance input'!$I$5:$I$156="Yes"),0))
),"","Yes")</f>
        <v/>
      </c>
      <c r="N621" s="149" t="str">
        <f>IF(VLOOKUP($A621,HourEndingOutage!$B$3:$F$746,5,0)="Outage","Outage","")</f>
        <v/>
      </c>
      <c r="O621" s="18">
        <f t="shared" si="87"/>
        <v>0</v>
      </c>
      <c r="P621" s="18" t="str">
        <f t="shared" si="88"/>
        <v/>
      </c>
      <c r="Q621" s="18">
        <f t="shared" si="89"/>
        <v>0</v>
      </c>
      <c r="R621" s="118"/>
    </row>
    <row r="622" spans="1:18" x14ac:dyDescent="0.25">
      <c r="A622" s="25">
        <f t="shared" si="90"/>
        <v>69</v>
      </c>
      <c r="B622" s="23">
        <f t="shared" si="91"/>
        <v>44564</v>
      </c>
      <c r="C622" s="24">
        <v>21</v>
      </c>
      <c r="D622" s="54" t="str">
        <f t="shared" si="83"/>
        <v>ASET</v>
      </c>
      <c r="E622" s="178"/>
      <c r="F622" s="179"/>
      <c r="G622" s="177"/>
      <c r="H622" s="177"/>
      <c r="I622" s="169">
        <f t="shared" si="84"/>
        <v>0</v>
      </c>
      <c r="J622" s="149" t="str" cm="1">
        <f t="array" ref="J622">IF(ISERROR(INDEX('Non Compliance input'!$H$5:$H$156,MATCH(1,(A622='Non Compliance input'!$A$5:$A$156)*(F622&gt;='Non Compliance input'!$D$5:$D$156)*(E622&lt;'Non Compliance input'!$E$5:$E$156)*('Non Compliance input'!$H$5:$H$156="Yes"),0))
),"","Yes")</f>
        <v/>
      </c>
      <c r="K622" s="149">
        <f t="shared" si="85"/>
        <v>0</v>
      </c>
      <c r="L622" s="162">
        <f t="shared" si="86"/>
        <v>0</v>
      </c>
      <c r="M622" s="162" t="str" cm="1">
        <f t="array" ref="M622">IF(ISERROR(INDEX('Non Compliance input'!$I$5:$I$156,MATCH(1,(A622='Non Compliance input'!$A$5:$A$156)*(E622&gt;='Non Compliance input'!$D$5:$D$156)*(F622&lt;='Non Compliance input'!$E$5:$E$156)*('Non Compliance input'!$I$5:$I$156="Yes"),0))
),"","Yes")</f>
        <v/>
      </c>
      <c r="N622" s="149" t="str">
        <f>IF(VLOOKUP($A622,HourEndingOutage!$B$3:$F$746,5,0)="Outage","Outage","")</f>
        <v/>
      </c>
      <c r="O622" s="18">
        <f t="shared" si="87"/>
        <v>0</v>
      </c>
      <c r="P622" s="18" t="str">
        <f t="shared" si="88"/>
        <v/>
      </c>
      <c r="Q622" s="18">
        <f t="shared" si="89"/>
        <v>0</v>
      </c>
      <c r="R622" s="118"/>
    </row>
    <row r="623" spans="1:18" x14ac:dyDescent="0.25">
      <c r="A623" s="25">
        <f t="shared" si="90"/>
        <v>69</v>
      </c>
      <c r="B623" s="23">
        <f t="shared" si="91"/>
        <v>44564</v>
      </c>
      <c r="C623" s="24">
        <v>21</v>
      </c>
      <c r="D623" s="54" t="str">
        <f t="shared" si="83"/>
        <v>ASET</v>
      </c>
      <c r="E623" s="178"/>
      <c r="F623" s="179"/>
      <c r="G623" s="177"/>
      <c r="H623" s="177"/>
      <c r="I623" s="169">
        <f t="shared" si="84"/>
        <v>0</v>
      </c>
      <c r="J623" s="149" t="str" cm="1">
        <f t="array" ref="J623">IF(ISERROR(INDEX('Non Compliance input'!$H$5:$H$156,MATCH(1,(A623='Non Compliance input'!$A$5:$A$156)*(F623&gt;='Non Compliance input'!$D$5:$D$156)*(E623&lt;'Non Compliance input'!$E$5:$E$156)*('Non Compliance input'!$H$5:$H$156="Yes"),0))
),"","Yes")</f>
        <v/>
      </c>
      <c r="K623" s="149">
        <f t="shared" si="85"/>
        <v>0</v>
      </c>
      <c r="L623" s="162">
        <f t="shared" si="86"/>
        <v>0</v>
      </c>
      <c r="M623" s="162" t="str" cm="1">
        <f t="array" ref="M623">IF(ISERROR(INDEX('Non Compliance input'!$I$5:$I$156,MATCH(1,(A623='Non Compliance input'!$A$5:$A$156)*(E623&gt;='Non Compliance input'!$D$5:$D$156)*(F623&lt;='Non Compliance input'!$E$5:$E$156)*('Non Compliance input'!$I$5:$I$156="Yes"),0))
),"","Yes")</f>
        <v/>
      </c>
      <c r="N623" s="149" t="str">
        <f>IF(VLOOKUP($A623,HourEndingOutage!$B$3:$F$746,5,0)="Outage","Outage","")</f>
        <v/>
      </c>
      <c r="O623" s="18">
        <f t="shared" si="87"/>
        <v>0</v>
      </c>
      <c r="P623" s="18" t="str">
        <f t="shared" si="88"/>
        <v/>
      </c>
      <c r="Q623" s="18">
        <f t="shared" si="89"/>
        <v>0</v>
      </c>
      <c r="R623" s="118"/>
    </row>
    <row r="624" spans="1:18" x14ac:dyDescent="0.25">
      <c r="A624" s="25">
        <f t="shared" si="90"/>
        <v>70</v>
      </c>
      <c r="B624" s="23">
        <f t="shared" si="91"/>
        <v>44564</v>
      </c>
      <c r="C624" s="24">
        <v>22</v>
      </c>
      <c r="D624" s="54" t="str">
        <f t="shared" si="83"/>
        <v>ASET</v>
      </c>
      <c r="E624" s="178"/>
      <c r="F624" s="179"/>
      <c r="G624" s="177"/>
      <c r="H624" s="177"/>
      <c r="I624" s="169">
        <f t="shared" si="84"/>
        <v>0</v>
      </c>
      <c r="J624" s="149" t="str" cm="1">
        <f t="array" ref="J624">IF(ISERROR(INDEX('Non Compliance input'!$H$5:$H$156,MATCH(1,(A624='Non Compliance input'!$A$5:$A$156)*(F624&gt;='Non Compliance input'!$D$5:$D$156)*(E624&lt;'Non Compliance input'!$E$5:$E$156)*('Non Compliance input'!$H$5:$H$156="Yes"),0))
),"","Yes")</f>
        <v/>
      </c>
      <c r="K624" s="149">
        <f t="shared" si="85"/>
        <v>0</v>
      </c>
      <c r="L624" s="162">
        <f t="shared" si="86"/>
        <v>0</v>
      </c>
      <c r="M624" s="162" t="str" cm="1">
        <f t="array" ref="M624">IF(ISERROR(INDEX('Non Compliance input'!$I$5:$I$156,MATCH(1,(A624='Non Compliance input'!$A$5:$A$156)*(E624&gt;='Non Compliance input'!$D$5:$D$156)*(F624&lt;='Non Compliance input'!$E$5:$E$156)*('Non Compliance input'!$I$5:$I$156="Yes"),0))
),"","Yes")</f>
        <v/>
      </c>
      <c r="N624" s="149" t="str">
        <f>IF(VLOOKUP($A624,HourEndingOutage!$B$3:$F$746,5,0)="Outage","Outage","")</f>
        <v/>
      </c>
      <c r="O624" s="18">
        <f t="shared" si="87"/>
        <v>0</v>
      </c>
      <c r="P624" s="18" t="str">
        <f t="shared" si="88"/>
        <v/>
      </c>
      <c r="Q624" s="18">
        <f t="shared" si="89"/>
        <v>0</v>
      </c>
      <c r="R624" s="118"/>
    </row>
    <row r="625" spans="1:18" x14ac:dyDescent="0.25">
      <c r="A625" s="25">
        <f t="shared" si="90"/>
        <v>70</v>
      </c>
      <c r="B625" s="23">
        <f t="shared" si="91"/>
        <v>44564</v>
      </c>
      <c r="C625" s="24">
        <v>22</v>
      </c>
      <c r="D625" s="54" t="str">
        <f t="shared" si="83"/>
        <v>ASET</v>
      </c>
      <c r="E625" s="178"/>
      <c r="F625" s="179"/>
      <c r="G625" s="177"/>
      <c r="H625" s="177"/>
      <c r="I625" s="169">
        <f t="shared" si="84"/>
        <v>0</v>
      </c>
      <c r="J625" s="149" t="str" cm="1">
        <f t="array" ref="J625">IF(ISERROR(INDEX('Non Compliance input'!$H$5:$H$156,MATCH(1,(A625='Non Compliance input'!$A$5:$A$156)*(F625&gt;='Non Compliance input'!$D$5:$D$156)*(E625&lt;'Non Compliance input'!$E$5:$E$156)*('Non Compliance input'!$H$5:$H$156="Yes"),0))
),"","Yes")</f>
        <v/>
      </c>
      <c r="K625" s="149">
        <f t="shared" si="85"/>
        <v>0</v>
      </c>
      <c r="L625" s="162">
        <f t="shared" si="86"/>
        <v>0</v>
      </c>
      <c r="M625" s="162" t="str" cm="1">
        <f t="array" ref="M625">IF(ISERROR(INDEX('Non Compliance input'!$I$5:$I$156,MATCH(1,(A625='Non Compliance input'!$A$5:$A$156)*(E625&gt;='Non Compliance input'!$D$5:$D$156)*(F625&lt;='Non Compliance input'!$E$5:$E$156)*('Non Compliance input'!$I$5:$I$156="Yes"),0))
),"","Yes")</f>
        <v/>
      </c>
      <c r="N625" s="149" t="str">
        <f>IF(VLOOKUP($A625,HourEndingOutage!$B$3:$F$746,5,0)="Outage","Outage","")</f>
        <v/>
      </c>
      <c r="O625" s="18">
        <f t="shared" si="87"/>
        <v>0</v>
      </c>
      <c r="P625" s="18" t="str">
        <f t="shared" si="88"/>
        <v/>
      </c>
      <c r="Q625" s="18">
        <f t="shared" si="89"/>
        <v>0</v>
      </c>
      <c r="R625" s="118"/>
    </row>
    <row r="626" spans="1:18" x14ac:dyDescent="0.25">
      <c r="A626" s="25">
        <f t="shared" si="90"/>
        <v>70</v>
      </c>
      <c r="B626" s="23">
        <f t="shared" si="91"/>
        <v>44564</v>
      </c>
      <c r="C626" s="24">
        <v>22</v>
      </c>
      <c r="D626" s="54" t="str">
        <f t="shared" si="83"/>
        <v>ASET</v>
      </c>
      <c r="E626" s="178"/>
      <c r="F626" s="179"/>
      <c r="G626" s="177"/>
      <c r="H626" s="177"/>
      <c r="I626" s="169">
        <f t="shared" si="84"/>
        <v>0</v>
      </c>
      <c r="J626" s="149" t="str" cm="1">
        <f t="array" ref="J626">IF(ISERROR(INDEX('Non Compliance input'!$H$5:$H$156,MATCH(1,(A626='Non Compliance input'!$A$5:$A$156)*(F626&gt;='Non Compliance input'!$D$5:$D$156)*(E626&lt;'Non Compliance input'!$E$5:$E$156)*('Non Compliance input'!$H$5:$H$156="Yes"),0))
),"","Yes")</f>
        <v/>
      </c>
      <c r="K626" s="149">
        <f t="shared" si="85"/>
        <v>0</v>
      </c>
      <c r="L626" s="162">
        <f t="shared" si="86"/>
        <v>0</v>
      </c>
      <c r="M626" s="162" t="str" cm="1">
        <f t="array" ref="M626">IF(ISERROR(INDEX('Non Compliance input'!$I$5:$I$156,MATCH(1,(A626='Non Compliance input'!$A$5:$A$156)*(E626&gt;='Non Compliance input'!$D$5:$D$156)*(F626&lt;='Non Compliance input'!$E$5:$E$156)*('Non Compliance input'!$I$5:$I$156="Yes"),0))
),"","Yes")</f>
        <v/>
      </c>
      <c r="N626" s="149" t="str">
        <f>IF(VLOOKUP($A626,HourEndingOutage!$B$3:$F$746,5,0)="Outage","Outage","")</f>
        <v/>
      </c>
      <c r="O626" s="18">
        <f t="shared" si="87"/>
        <v>0</v>
      </c>
      <c r="P626" s="18" t="str">
        <f t="shared" si="88"/>
        <v/>
      </c>
      <c r="Q626" s="18">
        <f t="shared" si="89"/>
        <v>0</v>
      </c>
      <c r="R626" s="118"/>
    </row>
    <row r="627" spans="1:18" x14ac:dyDescent="0.25">
      <c r="A627" s="25">
        <f t="shared" si="90"/>
        <v>70</v>
      </c>
      <c r="B627" s="23">
        <f t="shared" si="91"/>
        <v>44564</v>
      </c>
      <c r="C627" s="24">
        <v>22</v>
      </c>
      <c r="D627" s="54" t="str">
        <f t="shared" si="83"/>
        <v>ASET</v>
      </c>
      <c r="E627" s="178"/>
      <c r="F627" s="179"/>
      <c r="G627" s="177"/>
      <c r="H627" s="177"/>
      <c r="I627" s="169">
        <f t="shared" si="84"/>
        <v>0</v>
      </c>
      <c r="J627" s="149" t="str" cm="1">
        <f t="array" ref="J627">IF(ISERROR(INDEX('Non Compliance input'!$H$5:$H$156,MATCH(1,(A627='Non Compliance input'!$A$5:$A$156)*(F627&gt;='Non Compliance input'!$D$5:$D$156)*(E627&lt;'Non Compliance input'!$E$5:$E$156)*('Non Compliance input'!$H$5:$H$156="Yes"),0))
),"","Yes")</f>
        <v/>
      </c>
      <c r="K627" s="149">
        <f t="shared" si="85"/>
        <v>0</v>
      </c>
      <c r="L627" s="162">
        <f t="shared" si="86"/>
        <v>0</v>
      </c>
      <c r="M627" s="162" t="str" cm="1">
        <f t="array" ref="M627">IF(ISERROR(INDEX('Non Compliance input'!$I$5:$I$156,MATCH(1,(A627='Non Compliance input'!$A$5:$A$156)*(E627&gt;='Non Compliance input'!$D$5:$D$156)*(F627&lt;='Non Compliance input'!$E$5:$E$156)*('Non Compliance input'!$I$5:$I$156="Yes"),0))
),"","Yes")</f>
        <v/>
      </c>
      <c r="N627" s="149" t="str">
        <f>IF(VLOOKUP($A627,HourEndingOutage!$B$3:$F$746,5,0)="Outage","Outage","")</f>
        <v/>
      </c>
      <c r="O627" s="18">
        <f t="shared" si="87"/>
        <v>0</v>
      </c>
      <c r="P627" s="18" t="str">
        <f t="shared" si="88"/>
        <v/>
      </c>
      <c r="Q627" s="18">
        <f t="shared" si="89"/>
        <v>0</v>
      </c>
      <c r="R627" s="118"/>
    </row>
    <row r="628" spans="1:18" x14ac:dyDescent="0.25">
      <c r="A628" s="25">
        <f t="shared" si="90"/>
        <v>70</v>
      </c>
      <c r="B628" s="23">
        <f t="shared" si="91"/>
        <v>44564</v>
      </c>
      <c r="C628" s="24">
        <v>22</v>
      </c>
      <c r="D628" s="54" t="str">
        <f t="shared" si="83"/>
        <v>ASET</v>
      </c>
      <c r="E628" s="178"/>
      <c r="F628" s="179"/>
      <c r="G628" s="177"/>
      <c r="H628" s="177"/>
      <c r="I628" s="169">
        <f t="shared" si="84"/>
        <v>0</v>
      </c>
      <c r="J628" s="149" t="str" cm="1">
        <f t="array" ref="J628">IF(ISERROR(INDEX('Non Compliance input'!$H$5:$H$156,MATCH(1,(A628='Non Compliance input'!$A$5:$A$156)*(F628&gt;='Non Compliance input'!$D$5:$D$156)*(E628&lt;'Non Compliance input'!$E$5:$E$156)*('Non Compliance input'!$H$5:$H$156="Yes"),0))
),"","Yes")</f>
        <v/>
      </c>
      <c r="K628" s="149">
        <f t="shared" si="85"/>
        <v>0</v>
      </c>
      <c r="L628" s="162">
        <f t="shared" si="86"/>
        <v>0</v>
      </c>
      <c r="M628" s="162" t="str" cm="1">
        <f t="array" ref="M628">IF(ISERROR(INDEX('Non Compliance input'!$I$5:$I$156,MATCH(1,(A628='Non Compliance input'!$A$5:$A$156)*(E628&gt;='Non Compliance input'!$D$5:$D$156)*(F628&lt;='Non Compliance input'!$E$5:$E$156)*('Non Compliance input'!$I$5:$I$156="Yes"),0))
),"","Yes")</f>
        <v/>
      </c>
      <c r="N628" s="149" t="str">
        <f>IF(VLOOKUP($A628,HourEndingOutage!$B$3:$F$746,5,0)="Outage","Outage","")</f>
        <v/>
      </c>
      <c r="O628" s="18">
        <f t="shared" si="87"/>
        <v>0</v>
      </c>
      <c r="P628" s="18" t="str">
        <f t="shared" si="88"/>
        <v/>
      </c>
      <c r="Q628" s="18">
        <f t="shared" si="89"/>
        <v>0</v>
      </c>
      <c r="R628" s="118"/>
    </row>
    <row r="629" spans="1:18" x14ac:dyDescent="0.25">
      <c r="A629" s="25">
        <f t="shared" si="90"/>
        <v>70</v>
      </c>
      <c r="B629" s="23">
        <f t="shared" si="91"/>
        <v>44564</v>
      </c>
      <c r="C629" s="24">
        <v>22</v>
      </c>
      <c r="D629" s="54" t="str">
        <f t="shared" si="83"/>
        <v>ASET</v>
      </c>
      <c r="E629" s="178"/>
      <c r="F629" s="179"/>
      <c r="G629" s="177"/>
      <c r="H629" s="177"/>
      <c r="I629" s="169">
        <f t="shared" si="84"/>
        <v>0</v>
      </c>
      <c r="J629" s="149" t="str" cm="1">
        <f t="array" ref="J629">IF(ISERROR(INDEX('Non Compliance input'!$H$5:$H$156,MATCH(1,(A629='Non Compliance input'!$A$5:$A$156)*(F629&gt;='Non Compliance input'!$D$5:$D$156)*(E629&lt;'Non Compliance input'!$E$5:$E$156)*('Non Compliance input'!$H$5:$H$156="Yes"),0))
),"","Yes")</f>
        <v/>
      </c>
      <c r="K629" s="149">
        <f t="shared" si="85"/>
        <v>0</v>
      </c>
      <c r="L629" s="162">
        <f t="shared" si="86"/>
        <v>0</v>
      </c>
      <c r="M629" s="162" t="str" cm="1">
        <f t="array" ref="M629">IF(ISERROR(INDEX('Non Compliance input'!$I$5:$I$156,MATCH(1,(A629='Non Compliance input'!$A$5:$A$156)*(E629&gt;='Non Compliance input'!$D$5:$D$156)*(F629&lt;='Non Compliance input'!$E$5:$E$156)*('Non Compliance input'!$I$5:$I$156="Yes"),0))
),"","Yes")</f>
        <v/>
      </c>
      <c r="N629" s="149" t="str">
        <f>IF(VLOOKUP($A629,HourEndingOutage!$B$3:$F$746,5,0)="Outage","Outage","")</f>
        <v/>
      </c>
      <c r="O629" s="18">
        <f t="shared" si="87"/>
        <v>0</v>
      </c>
      <c r="P629" s="18" t="str">
        <f t="shared" si="88"/>
        <v/>
      </c>
      <c r="Q629" s="18">
        <f t="shared" si="89"/>
        <v>0</v>
      </c>
      <c r="R629" s="118"/>
    </row>
    <row r="630" spans="1:18" x14ac:dyDescent="0.25">
      <c r="A630" s="25">
        <f t="shared" si="90"/>
        <v>70</v>
      </c>
      <c r="B630" s="23">
        <f t="shared" si="91"/>
        <v>44564</v>
      </c>
      <c r="C630" s="24">
        <v>22</v>
      </c>
      <c r="D630" s="54" t="str">
        <f t="shared" si="83"/>
        <v>ASET</v>
      </c>
      <c r="E630" s="178"/>
      <c r="F630" s="179"/>
      <c r="G630" s="177"/>
      <c r="H630" s="177"/>
      <c r="I630" s="169">
        <f t="shared" si="84"/>
        <v>0</v>
      </c>
      <c r="J630" s="149" t="str" cm="1">
        <f t="array" ref="J630">IF(ISERROR(INDEX('Non Compliance input'!$H$5:$H$156,MATCH(1,(A630='Non Compliance input'!$A$5:$A$156)*(F630&gt;='Non Compliance input'!$D$5:$D$156)*(E630&lt;'Non Compliance input'!$E$5:$E$156)*('Non Compliance input'!$H$5:$H$156="Yes"),0))
),"","Yes")</f>
        <v/>
      </c>
      <c r="K630" s="149">
        <f t="shared" si="85"/>
        <v>0</v>
      </c>
      <c r="L630" s="162">
        <f t="shared" si="86"/>
        <v>0</v>
      </c>
      <c r="M630" s="162" t="str" cm="1">
        <f t="array" ref="M630">IF(ISERROR(INDEX('Non Compliance input'!$I$5:$I$156,MATCH(1,(A630='Non Compliance input'!$A$5:$A$156)*(E630&gt;='Non Compliance input'!$D$5:$D$156)*(F630&lt;='Non Compliance input'!$E$5:$E$156)*('Non Compliance input'!$I$5:$I$156="Yes"),0))
),"","Yes")</f>
        <v/>
      </c>
      <c r="N630" s="149" t="str">
        <f>IF(VLOOKUP($A630,HourEndingOutage!$B$3:$F$746,5,0)="Outage","Outage","")</f>
        <v/>
      </c>
      <c r="O630" s="18">
        <f t="shared" si="87"/>
        <v>0</v>
      </c>
      <c r="P630" s="18" t="str">
        <f t="shared" si="88"/>
        <v/>
      </c>
      <c r="Q630" s="18">
        <f t="shared" si="89"/>
        <v>0</v>
      </c>
      <c r="R630" s="118"/>
    </row>
    <row r="631" spans="1:18" x14ac:dyDescent="0.25">
      <c r="A631" s="25">
        <f t="shared" si="90"/>
        <v>70</v>
      </c>
      <c r="B631" s="23">
        <f t="shared" si="91"/>
        <v>44564</v>
      </c>
      <c r="C631" s="24">
        <v>22</v>
      </c>
      <c r="D631" s="54" t="str">
        <f t="shared" si="83"/>
        <v>ASET</v>
      </c>
      <c r="E631" s="178"/>
      <c r="F631" s="179"/>
      <c r="G631" s="177"/>
      <c r="H631" s="177"/>
      <c r="I631" s="169">
        <f t="shared" si="84"/>
        <v>0</v>
      </c>
      <c r="J631" s="149" t="str" cm="1">
        <f t="array" ref="J631">IF(ISERROR(INDEX('Non Compliance input'!$H$5:$H$156,MATCH(1,(A631='Non Compliance input'!$A$5:$A$156)*(F631&gt;='Non Compliance input'!$D$5:$D$156)*(E631&lt;'Non Compliance input'!$E$5:$E$156)*('Non Compliance input'!$H$5:$H$156="Yes"),0))
),"","Yes")</f>
        <v/>
      </c>
      <c r="K631" s="149">
        <f t="shared" si="85"/>
        <v>0</v>
      </c>
      <c r="L631" s="162">
        <f t="shared" si="86"/>
        <v>0</v>
      </c>
      <c r="M631" s="162" t="str" cm="1">
        <f t="array" ref="M631">IF(ISERROR(INDEX('Non Compliance input'!$I$5:$I$156,MATCH(1,(A631='Non Compliance input'!$A$5:$A$156)*(E631&gt;='Non Compliance input'!$D$5:$D$156)*(F631&lt;='Non Compliance input'!$E$5:$E$156)*('Non Compliance input'!$I$5:$I$156="Yes"),0))
),"","Yes")</f>
        <v/>
      </c>
      <c r="N631" s="149" t="str">
        <f>IF(VLOOKUP($A631,HourEndingOutage!$B$3:$F$746,5,0)="Outage","Outage","")</f>
        <v/>
      </c>
      <c r="O631" s="18">
        <f t="shared" si="87"/>
        <v>0</v>
      </c>
      <c r="P631" s="18" t="str">
        <f t="shared" si="88"/>
        <v/>
      </c>
      <c r="Q631" s="18">
        <f t="shared" si="89"/>
        <v>0</v>
      </c>
      <c r="R631" s="118"/>
    </row>
    <row r="632" spans="1:18" x14ac:dyDescent="0.25">
      <c r="A632" s="25">
        <f t="shared" si="90"/>
        <v>70</v>
      </c>
      <c r="B632" s="23">
        <f t="shared" si="91"/>
        <v>44564</v>
      </c>
      <c r="C632" s="24">
        <v>22</v>
      </c>
      <c r="D632" s="54" t="str">
        <f t="shared" si="83"/>
        <v>ASET</v>
      </c>
      <c r="E632" s="178"/>
      <c r="F632" s="179"/>
      <c r="G632" s="177"/>
      <c r="H632" s="177"/>
      <c r="I632" s="169">
        <f t="shared" si="84"/>
        <v>0</v>
      </c>
      <c r="J632" s="149" t="str" cm="1">
        <f t="array" ref="J632">IF(ISERROR(INDEX('Non Compliance input'!$H$5:$H$156,MATCH(1,(A632='Non Compliance input'!$A$5:$A$156)*(F632&gt;='Non Compliance input'!$D$5:$D$156)*(E632&lt;'Non Compliance input'!$E$5:$E$156)*('Non Compliance input'!$H$5:$H$156="Yes"),0))
),"","Yes")</f>
        <v/>
      </c>
      <c r="K632" s="149">
        <f t="shared" si="85"/>
        <v>0</v>
      </c>
      <c r="L632" s="162">
        <f t="shared" si="86"/>
        <v>0</v>
      </c>
      <c r="M632" s="162" t="str" cm="1">
        <f t="array" ref="M632">IF(ISERROR(INDEX('Non Compliance input'!$I$5:$I$156,MATCH(1,(A632='Non Compliance input'!$A$5:$A$156)*(E632&gt;='Non Compliance input'!$D$5:$D$156)*(F632&lt;='Non Compliance input'!$E$5:$E$156)*('Non Compliance input'!$I$5:$I$156="Yes"),0))
),"","Yes")</f>
        <v/>
      </c>
      <c r="N632" s="149" t="str">
        <f>IF(VLOOKUP($A632,HourEndingOutage!$B$3:$F$746,5,0)="Outage","Outage","")</f>
        <v/>
      </c>
      <c r="O632" s="18">
        <f t="shared" si="87"/>
        <v>0</v>
      </c>
      <c r="P632" s="18" t="str">
        <f t="shared" si="88"/>
        <v/>
      </c>
      <c r="Q632" s="18">
        <f t="shared" si="89"/>
        <v>0</v>
      </c>
      <c r="R632" s="118"/>
    </row>
    <row r="633" spans="1:18" x14ac:dyDescent="0.25">
      <c r="A633" s="25">
        <f t="shared" si="90"/>
        <v>71</v>
      </c>
      <c r="B633" s="23">
        <f t="shared" si="91"/>
        <v>44564</v>
      </c>
      <c r="C633" s="24">
        <v>23</v>
      </c>
      <c r="D633" s="54" t="str">
        <f t="shared" si="83"/>
        <v>ASET</v>
      </c>
      <c r="E633" s="178"/>
      <c r="F633" s="179"/>
      <c r="G633" s="177"/>
      <c r="H633" s="177"/>
      <c r="I633" s="169">
        <f t="shared" si="84"/>
        <v>0</v>
      </c>
      <c r="J633" s="149" t="str" cm="1">
        <f t="array" ref="J633">IF(ISERROR(INDEX('Non Compliance input'!$H$5:$H$156,MATCH(1,(A633='Non Compliance input'!$A$5:$A$156)*(F633&gt;='Non Compliance input'!$D$5:$D$156)*(E633&lt;'Non Compliance input'!$E$5:$E$156)*('Non Compliance input'!$H$5:$H$156="Yes"),0))
),"","Yes")</f>
        <v/>
      </c>
      <c r="K633" s="149">
        <f t="shared" si="85"/>
        <v>0</v>
      </c>
      <c r="L633" s="162">
        <f t="shared" si="86"/>
        <v>0</v>
      </c>
      <c r="M633" s="162" t="str" cm="1">
        <f t="array" ref="M633">IF(ISERROR(INDEX('Non Compliance input'!$I$5:$I$156,MATCH(1,(A633='Non Compliance input'!$A$5:$A$156)*(E633&gt;='Non Compliance input'!$D$5:$D$156)*(F633&lt;='Non Compliance input'!$E$5:$E$156)*('Non Compliance input'!$I$5:$I$156="Yes"),0))
),"","Yes")</f>
        <v/>
      </c>
      <c r="N633" s="149" t="str">
        <f>IF(VLOOKUP($A633,HourEndingOutage!$B$3:$F$746,5,0)="Outage","Outage","")</f>
        <v/>
      </c>
      <c r="O633" s="18">
        <f t="shared" si="87"/>
        <v>0</v>
      </c>
      <c r="P633" s="18" t="str">
        <f t="shared" si="88"/>
        <v/>
      </c>
      <c r="Q633" s="18">
        <f t="shared" si="89"/>
        <v>0</v>
      </c>
      <c r="R633" s="118"/>
    </row>
    <row r="634" spans="1:18" x14ac:dyDescent="0.25">
      <c r="A634" s="25">
        <f t="shared" si="90"/>
        <v>71</v>
      </c>
      <c r="B634" s="23">
        <f t="shared" si="91"/>
        <v>44564</v>
      </c>
      <c r="C634" s="24">
        <v>23</v>
      </c>
      <c r="D634" s="54" t="str">
        <f t="shared" si="83"/>
        <v>ASET</v>
      </c>
      <c r="E634" s="178"/>
      <c r="F634" s="179"/>
      <c r="G634" s="177"/>
      <c r="H634" s="177"/>
      <c r="I634" s="169">
        <f t="shared" si="84"/>
        <v>0</v>
      </c>
      <c r="J634" s="149" t="str" cm="1">
        <f t="array" ref="J634">IF(ISERROR(INDEX('Non Compliance input'!$H$5:$H$156,MATCH(1,(A634='Non Compliance input'!$A$5:$A$156)*(F634&gt;='Non Compliance input'!$D$5:$D$156)*(E634&lt;'Non Compliance input'!$E$5:$E$156)*('Non Compliance input'!$H$5:$H$156="Yes"),0))
),"","Yes")</f>
        <v/>
      </c>
      <c r="K634" s="149">
        <f t="shared" si="85"/>
        <v>0</v>
      </c>
      <c r="L634" s="162">
        <f t="shared" si="86"/>
        <v>0</v>
      </c>
      <c r="M634" s="162" t="str" cm="1">
        <f t="array" ref="M634">IF(ISERROR(INDEX('Non Compliance input'!$I$5:$I$156,MATCH(1,(A634='Non Compliance input'!$A$5:$A$156)*(E634&gt;='Non Compliance input'!$D$5:$D$156)*(F634&lt;='Non Compliance input'!$E$5:$E$156)*('Non Compliance input'!$I$5:$I$156="Yes"),0))
),"","Yes")</f>
        <v/>
      </c>
      <c r="N634" s="149" t="str">
        <f>IF(VLOOKUP($A634,HourEndingOutage!$B$3:$F$746,5,0)="Outage","Outage","")</f>
        <v/>
      </c>
      <c r="O634" s="18">
        <f t="shared" si="87"/>
        <v>0</v>
      </c>
      <c r="P634" s="18" t="str">
        <f t="shared" si="88"/>
        <v/>
      </c>
      <c r="Q634" s="18">
        <f t="shared" si="89"/>
        <v>0</v>
      </c>
      <c r="R634" s="118"/>
    </row>
    <row r="635" spans="1:18" x14ac:dyDescent="0.25">
      <c r="A635" s="25">
        <f t="shared" si="90"/>
        <v>71</v>
      </c>
      <c r="B635" s="23">
        <f t="shared" si="91"/>
        <v>44564</v>
      </c>
      <c r="C635" s="24">
        <v>23</v>
      </c>
      <c r="D635" s="54" t="str">
        <f t="shared" si="83"/>
        <v>ASET</v>
      </c>
      <c r="E635" s="178"/>
      <c r="F635" s="179"/>
      <c r="G635" s="177"/>
      <c r="H635" s="177"/>
      <c r="I635" s="169">
        <f t="shared" si="84"/>
        <v>0</v>
      </c>
      <c r="J635" s="149" t="str" cm="1">
        <f t="array" ref="J635">IF(ISERROR(INDEX('Non Compliance input'!$H$5:$H$156,MATCH(1,(A635='Non Compliance input'!$A$5:$A$156)*(F635&gt;='Non Compliance input'!$D$5:$D$156)*(E635&lt;'Non Compliance input'!$E$5:$E$156)*('Non Compliance input'!$H$5:$H$156="Yes"),0))
),"","Yes")</f>
        <v/>
      </c>
      <c r="K635" s="149">
        <f t="shared" si="85"/>
        <v>0</v>
      </c>
      <c r="L635" s="162">
        <f t="shared" si="86"/>
        <v>0</v>
      </c>
      <c r="M635" s="162" t="str" cm="1">
        <f t="array" ref="M635">IF(ISERROR(INDEX('Non Compliance input'!$I$5:$I$156,MATCH(1,(A635='Non Compliance input'!$A$5:$A$156)*(E635&gt;='Non Compliance input'!$D$5:$D$156)*(F635&lt;='Non Compliance input'!$E$5:$E$156)*('Non Compliance input'!$I$5:$I$156="Yes"),0))
),"","Yes")</f>
        <v/>
      </c>
      <c r="N635" s="149" t="str">
        <f>IF(VLOOKUP($A635,HourEndingOutage!$B$3:$F$746,5,0)="Outage","Outage","")</f>
        <v/>
      </c>
      <c r="O635" s="18">
        <f t="shared" si="87"/>
        <v>0</v>
      </c>
      <c r="P635" s="18" t="str">
        <f t="shared" si="88"/>
        <v/>
      </c>
      <c r="Q635" s="18">
        <f t="shared" si="89"/>
        <v>0</v>
      </c>
      <c r="R635" s="118"/>
    </row>
    <row r="636" spans="1:18" x14ac:dyDescent="0.25">
      <c r="A636" s="25">
        <f t="shared" si="90"/>
        <v>71</v>
      </c>
      <c r="B636" s="23">
        <f t="shared" si="91"/>
        <v>44564</v>
      </c>
      <c r="C636" s="24">
        <v>23</v>
      </c>
      <c r="D636" s="54" t="str">
        <f t="shared" si="83"/>
        <v>ASET</v>
      </c>
      <c r="E636" s="178"/>
      <c r="F636" s="179"/>
      <c r="G636" s="177"/>
      <c r="H636" s="177"/>
      <c r="I636" s="169">
        <f t="shared" si="84"/>
        <v>0</v>
      </c>
      <c r="J636" s="149" t="str" cm="1">
        <f t="array" ref="J636">IF(ISERROR(INDEX('Non Compliance input'!$H$5:$H$156,MATCH(1,(A636='Non Compliance input'!$A$5:$A$156)*(F636&gt;='Non Compliance input'!$D$5:$D$156)*(E636&lt;'Non Compliance input'!$E$5:$E$156)*('Non Compliance input'!$H$5:$H$156="Yes"),0))
),"","Yes")</f>
        <v/>
      </c>
      <c r="K636" s="149">
        <f t="shared" si="85"/>
        <v>0</v>
      </c>
      <c r="L636" s="162">
        <f t="shared" si="86"/>
        <v>0</v>
      </c>
      <c r="M636" s="162" t="str" cm="1">
        <f t="array" ref="M636">IF(ISERROR(INDEX('Non Compliance input'!$I$5:$I$156,MATCH(1,(A636='Non Compliance input'!$A$5:$A$156)*(E636&gt;='Non Compliance input'!$D$5:$D$156)*(F636&lt;='Non Compliance input'!$E$5:$E$156)*('Non Compliance input'!$I$5:$I$156="Yes"),0))
),"","Yes")</f>
        <v/>
      </c>
      <c r="N636" s="149" t="str">
        <f>IF(VLOOKUP($A636,HourEndingOutage!$B$3:$F$746,5,0)="Outage","Outage","")</f>
        <v/>
      </c>
      <c r="O636" s="18">
        <f t="shared" si="87"/>
        <v>0</v>
      </c>
      <c r="P636" s="18" t="str">
        <f t="shared" si="88"/>
        <v/>
      </c>
      <c r="Q636" s="18">
        <f t="shared" si="89"/>
        <v>0</v>
      </c>
      <c r="R636" s="118"/>
    </row>
    <row r="637" spans="1:18" x14ac:dyDescent="0.25">
      <c r="A637" s="25">
        <f t="shared" si="90"/>
        <v>71</v>
      </c>
      <c r="B637" s="23">
        <f t="shared" si="91"/>
        <v>44564</v>
      </c>
      <c r="C637" s="24">
        <v>23</v>
      </c>
      <c r="D637" s="54" t="str">
        <f t="shared" si="83"/>
        <v>ASET</v>
      </c>
      <c r="E637" s="178"/>
      <c r="F637" s="179"/>
      <c r="G637" s="177"/>
      <c r="H637" s="177"/>
      <c r="I637" s="169">
        <f t="shared" si="84"/>
        <v>0</v>
      </c>
      <c r="J637" s="149" t="str" cm="1">
        <f t="array" ref="J637">IF(ISERROR(INDEX('Non Compliance input'!$H$5:$H$156,MATCH(1,(A637='Non Compliance input'!$A$5:$A$156)*(F637&gt;='Non Compliance input'!$D$5:$D$156)*(E637&lt;'Non Compliance input'!$E$5:$E$156)*('Non Compliance input'!$H$5:$H$156="Yes"),0))
),"","Yes")</f>
        <v/>
      </c>
      <c r="K637" s="149">
        <f t="shared" si="85"/>
        <v>0</v>
      </c>
      <c r="L637" s="162">
        <f t="shared" si="86"/>
        <v>0</v>
      </c>
      <c r="M637" s="162" t="str" cm="1">
        <f t="array" ref="M637">IF(ISERROR(INDEX('Non Compliance input'!$I$5:$I$156,MATCH(1,(A637='Non Compliance input'!$A$5:$A$156)*(E637&gt;='Non Compliance input'!$D$5:$D$156)*(F637&lt;='Non Compliance input'!$E$5:$E$156)*('Non Compliance input'!$I$5:$I$156="Yes"),0))
),"","Yes")</f>
        <v/>
      </c>
      <c r="N637" s="149" t="str">
        <f>IF(VLOOKUP($A637,HourEndingOutage!$B$3:$F$746,5,0)="Outage","Outage","")</f>
        <v/>
      </c>
      <c r="O637" s="18">
        <f t="shared" si="87"/>
        <v>0</v>
      </c>
      <c r="P637" s="18" t="str">
        <f t="shared" si="88"/>
        <v/>
      </c>
      <c r="Q637" s="18">
        <f t="shared" si="89"/>
        <v>0</v>
      </c>
      <c r="R637" s="118"/>
    </row>
    <row r="638" spans="1:18" x14ac:dyDescent="0.25">
      <c r="A638" s="25">
        <f t="shared" si="90"/>
        <v>71</v>
      </c>
      <c r="B638" s="23">
        <f t="shared" si="91"/>
        <v>44564</v>
      </c>
      <c r="C638" s="24">
        <v>23</v>
      </c>
      <c r="D638" s="54" t="str">
        <f t="shared" si="83"/>
        <v>ASET</v>
      </c>
      <c r="E638" s="178"/>
      <c r="F638" s="179"/>
      <c r="G638" s="177"/>
      <c r="H638" s="177"/>
      <c r="I638" s="169">
        <f t="shared" si="84"/>
        <v>0</v>
      </c>
      <c r="J638" s="149" t="str" cm="1">
        <f t="array" ref="J638">IF(ISERROR(INDEX('Non Compliance input'!$H$5:$H$156,MATCH(1,(A638='Non Compliance input'!$A$5:$A$156)*(F638&gt;='Non Compliance input'!$D$5:$D$156)*(E638&lt;'Non Compliance input'!$E$5:$E$156)*('Non Compliance input'!$H$5:$H$156="Yes"),0))
),"","Yes")</f>
        <v/>
      </c>
      <c r="K638" s="149">
        <f t="shared" si="85"/>
        <v>0</v>
      </c>
      <c r="L638" s="162">
        <f t="shared" si="86"/>
        <v>0</v>
      </c>
      <c r="M638" s="162" t="str" cm="1">
        <f t="array" ref="M638">IF(ISERROR(INDEX('Non Compliance input'!$I$5:$I$156,MATCH(1,(A638='Non Compliance input'!$A$5:$A$156)*(E638&gt;='Non Compliance input'!$D$5:$D$156)*(F638&lt;='Non Compliance input'!$E$5:$E$156)*('Non Compliance input'!$I$5:$I$156="Yes"),0))
),"","Yes")</f>
        <v/>
      </c>
      <c r="N638" s="149" t="str">
        <f>IF(VLOOKUP($A638,HourEndingOutage!$B$3:$F$746,5,0)="Outage","Outage","")</f>
        <v/>
      </c>
      <c r="O638" s="18">
        <f t="shared" si="87"/>
        <v>0</v>
      </c>
      <c r="P638" s="18" t="str">
        <f t="shared" si="88"/>
        <v/>
      </c>
      <c r="Q638" s="18">
        <f t="shared" si="89"/>
        <v>0</v>
      </c>
      <c r="R638" s="118"/>
    </row>
    <row r="639" spans="1:18" x14ac:dyDescent="0.25">
      <c r="A639" s="25">
        <f t="shared" si="90"/>
        <v>71</v>
      </c>
      <c r="B639" s="23">
        <f t="shared" si="91"/>
        <v>44564</v>
      </c>
      <c r="C639" s="24">
        <v>23</v>
      </c>
      <c r="D639" s="54" t="str">
        <f t="shared" si="83"/>
        <v>ASET</v>
      </c>
      <c r="E639" s="178"/>
      <c r="F639" s="179"/>
      <c r="G639" s="177"/>
      <c r="H639" s="177"/>
      <c r="I639" s="169">
        <f t="shared" si="84"/>
        <v>0</v>
      </c>
      <c r="J639" s="149" t="str" cm="1">
        <f t="array" ref="J639">IF(ISERROR(INDEX('Non Compliance input'!$H$5:$H$156,MATCH(1,(A639='Non Compliance input'!$A$5:$A$156)*(F639&gt;='Non Compliance input'!$D$5:$D$156)*(E639&lt;'Non Compliance input'!$E$5:$E$156)*('Non Compliance input'!$H$5:$H$156="Yes"),0))
),"","Yes")</f>
        <v/>
      </c>
      <c r="K639" s="149">
        <f t="shared" si="85"/>
        <v>0</v>
      </c>
      <c r="L639" s="162">
        <f t="shared" si="86"/>
        <v>0</v>
      </c>
      <c r="M639" s="162" t="str" cm="1">
        <f t="array" ref="M639">IF(ISERROR(INDEX('Non Compliance input'!$I$5:$I$156,MATCH(1,(A639='Non Compliance input'!$A$5:$A$156)*(E639&gt;='Non Compliance input'!$D$5:$D$156)*(F639&lt;='Non Compliance input'!$E$5:$E$156)*('Non Compliance input'!$I$5:$I$156="Yes"),0))
),"","Yes")</f>
        <v/>
      </c>
      <c r="N639" s="149" t="str">
        <f>IF(VLOOKUP($A639,HourEndingOutage!$B$3:$F$746,5,0)="Outage","Outage","")</f>
        <v/>
      </c>
      <c r="O639" s="18">
        <f t="shared" si="87"/>
        <v>0</v>
      </c>
      <c r="P639" s="18" t="str">
        <f t="shared" si="88"/>
        <v/>
      </c>
      <c r="Q639" s="18">
        <f t="shared" si="89"/>
        <v>0</v>
      </c>
      <c r="R639" s="118"/>
    </row>
    <row r="640" spans="1:18" x14ac:dyDescent="0.25">
      <c r="A640" s="25">
        <f t="shared" si="90"/>
        <v>71</v>
      </c>
      <c r="B640" s="23">
        <f t="shared" si="91"/>
        <v>44564</v>
      </c>
      <c r="C640" s="24">
        <v>23</v>
      </c>
      <c r="D640" s="54" t="str">
        <f t="shared" si="83"/>
        <v>ASET</v>
      </c>
      <c r="E640" s="178"/>
      <c r="F640" s="179"/>
      <c r="G640" s="177"/>
      <c r="H640" s="177"/>
      <c r="I640" s="169">
        <f t="shared" si="84"/>
        <v>0</v>
      </c>
      <c r="J640" s="149" t="str" cm="1">
        <f t="array" ref="J640">IF(ISERROR(INDEX('Non Compliance input'!$H$5:$H$156,MATCH(1,(A640='Non Compliance input'!$A$5:$A$156)*(F640&gt;='Non Compliance input'!$D$5:$D$156)*(E640&lt;'Non Compliance input'!$E$5:$E$156)*('Non Compliance input'!$H$5:$H$156="Yes"),0))
),"","Yes")</f>
        <v/>
      </c>
      <c r="K640" s="149">
        <f t="shared" si="85"/>
        <v>0</v>
      </c>
      <c r="L640" s="162">
        <f t="shared" si="86"/>
        <v>0</v>
      </c>
      <c r="M640" s="162" t="str" cm="1">
        <f t="array" ref="M640">IF(ISERROR(INDEX('Non Compliance input'!$I$5:$I$156,MATCH(1,(A640='Non Compliance input'!$A$5:$A$156)*(E640&gt;='Non Compliance input'!$D$5:$D$156)*(F640&lt;='Non Compliance input'!$E$5:$E$156)*('Non Compliance input'!$I$5:$I$156="Yes"),0))
),"","Yes")</f>
        <v/>
      </c>
      <c r="N640" s="149" t="str">
        <f>IF(VLOOKUP($A640,HourEndingOutage!$B$3:$F$746,5,0)="Outage","Outage","")</f>
        <v/>
      </c>
      <c r="O640" s="18">
        <f t="shared" si="87"/>
        <v>0</v>
      </c>
      <c r="P640" s="18" t="str">
        <f t="shared" si="88"/>
        <v/>
      </c>
      <c r="Q640" s="18">
        <f t="shared" si="89"/>
        <v>0</v>
      </c>
      <c r="R640" s="118"/>
    </row>
    <row r="641" spans="1:18" x14ac:dyDescent="0.25">
      <c r="A641" s="25">
        <f t="shared" si="90"/>
        <v>71</v>
      </c>
      <c r="B641" s="23">
        <f t="shared" si="91"/>
        <v>44564</v>
      </c>
      <c r="C641" s="24">
        <v>23</v>
      </c>
      <c r="D641" s="54" t="str">
        <f t="shared" si="83"/>
        <v>ASET</v>
      </c>
      <c r="E641" s="178"/>
      <c r="F641" s="179"/>
      <c r="G641" s="177"/>
      <c r="H641" s="177"/>
      <c r="I641" s="169">
        <f t="shared" si="84"/>
        <v>0</v>
      </c>
      <c r="J641" s="149" t="str" cm="1">
        <f t="array" ref="J641">IF(ISERROR(INDEX('Non Compliance input'!$H$5:$H$156,MATCH(1,(A641='Non Compliance input'!$A$5:$A$156)*(F641&gt;='Non Compliance input'!$D$5:$D$156)*(E641&lt;'Non Compliance input'!$E$5:$E$156)*('Non Compliance input'!$H$5:$H$156="Yes"),0))
),"","Yes")</f>
        <v/>
      </c>
      <c r="K641" s="149">
        <f t="shared" si="85"/>
        <v>0</v>
      </c>
      <c r="L641" s="162">
        <f t="shared" si="86"/>
        <v>0</v>
      </c>
      <c r="M641" s="162" t="str" cm="1">
        <f t="array" ref="M641">IF(ISERROR(INDEX('Non Compliance input'!$I$5:$I$156,MATCH(1,(A641='Non Compliance input'!$A$5:$A$156)*(E641&gt;='Non Compliance input'!$D$5:$D$156)*(F641&lt;='Non Compliance input'!$E$5:$E$156)*('Non Compliance input'!$I$5:$I$156="Yes"),0))
),"","Yes")</f>
        <v/>
      </c>
      <c r="N641" s="149" t="str">
        <f>IF(VLOOKUP($A641,HourEndingOutage!$B$3:$F$746,5,0)="Outage","Outage","")</f>
        <v/>
      </c>
      <c r="O641" s="18">
        <f t="shared" si="87"/>
        <v>0</v>
      </c>
      <c r="P641" s="18" t="str">
        <f t="shared" si="88"/>
        <v/>
      </c>
      <c r="Q641" s="18">
        <f t="shared" si="89"/>
        <v>0</v>
      </c>
      <c r="R641" s="118"/>
    </row>
    <row r="642" spans="1:18" x14ac:dyDescent="0.25">
      <c r="A642" s="25">
        <f t="shared" si="90"/>
        <v>72</v>
      </c>
      <c r="B642" s="23">
        <f t="shared" si="91"/>
        <v>44564</v>
      </c>
      <c r="C642" s="24">
        <v>24</v>
      </c>
      <c r="D642" s="54" t="str">
        <f t="shared" si="83"/>
        <v>ASET</v>
      </c>
      <c r="E642" s="178"/>
      <c r="F642" s="179"/>
      <c r="G642" s="177"/>
      <c r="H642" s="177"/>
      <c r="I642" s="169">
        <f t="shared" si="84"/>
        <v>0</v>
      </c>
      <c r="J642" s="149" t="str" cm="1">
        <f t="array" ref="J642">IF(ISERROR(INDEX('Non Compliance input'!$H$5:$H$156,MATCH(1,(A642='Non Compliance input'!$A$5:$A$156)*(F642&gt;='Non Compliance input'!$D$5:$D$156)*(E642&lt;'Non Compliance input'!$E$5:$E$156)*('Non Compliance input'!$H$5:$H$156="Yes"),0))
),"","Yes")</f>
        <v/>
      </c>
      <c r="K642" s="149">
        <f t="shared" si="85"/>
        <v>0</v>
      </c>
      <c r="L642" s="162">
        <f t="shared" si="86"/>
        <v>0</v>
      </c>
      <c r="M642" s="162" t="str" cm="1">
        <f t="array" ref="M642">IF(ISERROR(INDEX('Non Compliance input'!$I$5:$I$156,MATCH(1,(A642='Non Compliance input'!$A$5:$A$156)*(E642&gt;='Non Compliance input'!$D$5:$D$156)*(F642&lt;='Non Compliance input'!$E$5:$E$156)*('Non Compliance input'!$I$5:$I$156="Yes"),0))
),"","Yes")</f>
        <v/>
      </c>
      <c r="N642" s="149" t="str">
        <f>IF(VLOOKUP($A642,HourEndingOutage!$B$3:$F$746,5,0)="Outage","Outage","")</f>
        <v/>
      </c>
      <c r="O642" s="18">
        <f t="shared" si="87"/>
        <v>0</v>
      </c>
      <c r="P642" s="18" t="str">
        <f t="shared" si="88"/>
        <v/>
      </c>
      <c r="Q642" s="18">
        <f t="shared" si="89"/>
        <v>0</v>
      </c>
      <c r="R642" s="118"/>
    </row>
    <row r="643" spans="1:18" x14ac:dyDescent="0.25">
      <c r="A643" s="25">
        <f t="shared" si="90"/>
        <v>72</v>
      </c>
      <c r="B643" s="23">
        <f t="shared" si="91"/>
        <v>44564</v>
      </c>
      <c r="C643" s="24">
        <v>24</v>
      </c>
      <c r="D643" s="54" t="str">
        <f t="shared" ref="D643:D706" si="92">Unit</f>
        <v>ASET</v>
      </c>
      <c r="E643" s="178"/>
      <c r="F643" s="179"/>
      <c r="G643" s="177"/>
      <c r="H643" s="177"/>
      <c r="I643" s="169">
        <f t="shared" ref="I643:I706" si="93">IF(AND(LEN(E643)&gt;2,LEN(F643)&gt;2)=TRUE,(ROUND((F643-E643)*1440,0)),0)</f>
        <v>0</v>
      </c>
      <c r="J643" s="149" t="str" cm="1">
        <f t="array" ref="J643">IF(ISERROR(INDEX('Non Compliance input'!$H$5:$H$156,MATCH(1,(A643='Non Compliance input'!$A$5:$A$156)*(F643&gt;='Non Compliance input'!$D$5:$D$156)*(E643&lt;'Non Compliance input'!$E$5:$E$156)*('Non Compliance input'!$H$5:$H$156="Yes"),0))
),"","Yes")</f>
        <v/>
      </c>
      <c r="K643" s="149">
        <f t="shared" ref="K643:K706" si="94">IF(J643="Yes",0,MIN(H643,G643,IF(H643="",0,Contract_Volume)))</f>
        <v>0</v>
      </c>
      <c r="L643" s="162">
        <f t="shared" ref="L643:L706" si="95">IF(J643="Yes",0,(MIN(H643,G643)*(I643/60)))</f>
        <v>0</v>
      </c>
      <c r="M643" s="162" t="str" cm="1">
        <f t="array" ref="M643">IF(ISERROR(INDEX('Non Compliance input'!$I$5:$I$156,MATCH(1,(A643='Non Compliance input'!$A$5:$A$156)*(E643&gt;='Non Compliance input'!$D$5:$D$156)*(F643&lt;='Non Compliance input'!$E$5:$E$156)*('Non Compliance input'!$I$5:$I$156="Yes"),0))
),"","Yes")</f>
        <v/>
      </c>
      <c r="N643" s="149" t="str">
        <f>IF(VLOOKUP($A643,HourEndingOutage!$B$3:$F$746,5,0)="Outage","Outage","")</f>
        <v/>
      </c>
      <c r="O643" s="18">
        <f t="shared" ref="O643:O706" si="96">IF(OR(M643="Yes",N643="Outage"),0,(K643*(I643/60))*Arming)</f>
        <v>0</v>
      </c>
      <c r="P643" s="18" t="str">
        <f t="shared" ref="P643:P706" si="97">IF(ISERROR(VLOOKUP($A643,FTShour,1,0)),"","Yes")</f>
        <v/>
      </c>
      <c r="Q643" s="18">
        <f t="shared" si="89"/>
        <v>0</v>
      </c>
      <c r="R643" s="118"/>
    </row>
    <row r="644" spans="1:18" x14ac:dyDescent="0.25">
      <c r="A644" s="25">
        <f t="shared" si="90"/>
        <v>72</v>
      </c>
      <c r="B644" s="23">
        <f t="shared" si="91"/>
        <v>44564</v>
      </c>
      <c r="C644" s="24">
        <v>24</v>
      </c>
      <c r="D644" s="54" t="str">
        <f t="shared" si="92"/>
        <v>ASET</v>
      </c>
      <c r="E644" s="178"/>
      <c r="F644" s="179"/>
      <c r="G644" s="177"/>
      <c r="H644" s="177"/>
      <c r="I644" s="169">
        <f t="shared" si="93"/>
        <v>0</v>
      </c>
      <c r="J644" s="149" t="str" cm="1">
        <f t="array" ref="J644">IF(ISERROR(INDEX('Non Compliance input'!$H$5:$H$156,MATCH(1,(A644='Non Compliance input'!$A$5:$A$156)*(F644&gt;='Non Compliance input'!$D$5:$D$156)*(E644&lt;'Non Compliance input'!$E$5:$E$156)*('Non Compliance input'!$H$5:$H$156="Yes"),0))
),"","Yes")</f>
        <v/>
      </c>
      <c r="K644" s="149">
        <f t="shared" si="94"/>
        <v>0</v>
      </c>
      <c r="L644" s="162">
        <f t="shared" si="95"/>
        <v>0</v>
      </c>
      <c r="M644" s="162" t="str" cm="1">
        <f t="array" ref="M644">IF(ISERROR(INDEX('Non Compliance input'!$I$5:$I$156,MATCH(1,(A644='Non Compliance input'!$A$5:$A$156)*(E644&gt;='Non Compliance input'!$D$5:$D$156)*(F644&lt;='Non Compliance input'!$E$5:$E$156)*('Non Compliance input'!$I$5:$I$156="Yes"),0))
),"","Yes")</f>
        <v/>
      </c>
      <c r="N644" s="149" t="str">
        <f>IF(VLOOKUP($A644,HourEndingOutage!$B$3:$F$746,5,0)="Outage","Outage","")</f>
        <v/>
      </c>
      <c r="O644" s="18">
        <f t="shared" si="96"/>
        <v>0</v>
      </c>
      <c r="P644" s="18" t="str">
        <f t="shared" si="97"/>
        <v/>
      </c>
      <c r="Q644" s="18">
        <f t="shared" ref="Q644:Q707" si="98">IF(P644="Yes",-O644,0)</f>
        <v>0</v>
      </c>
      <c r="R644" s="118"/>
    </row>
    <row r="645" spans="1:18" x14ac:dyDescent="0.25">
      <c r="A645" s="25">
        <f t="shared" si="90"/>
        <v>72</v>
      </c>
      <c r="B645" s="23">
        <f t="shared" si="91"/>
        <v>44564</v>
      </c>
      <c r="C645" s="24">
        <v>24</v>
      </c>
      <c r="D645" s="54" t="str">
        <f t="shared" si="92"/>
        <v>ASET</v>
      </c>
      <c r="E645" s="178"/>
      <c r="F645" s="179"/>
      <c r="G645" s="177"/>
      <c r="H645" s="177"/>
      <c r="I645" s="169">
        <f t="shared" si="93"/>
        <v>0</v>
      </c>
      <c r="J645" s="149" t="str" cm="1">
        <f t="array" ref="J645">IF(ISERROR(INDEX('Non Compliance input'!$H$5:$H$156,MATCH(1,(A645='Non Compliance input'!$A$5:$A$156)*(F645&gt;='Non Compliance input'!$D$5:$D$156)*(E645&lt;'Non Compliance input'!$E$5:$E$156)*('Non Compliance input'!$H$5:$H$156="Yes"),0))
),"","Yes")</f>
        <v/>
      </c>
      <c r="K645" s="149">
        <f t="shared" si="94"/>
        <v>0</v>
      </c>
      <c r="L645" s="162">
        <f t="shared" si="95"/>
        <v>0</v>
      </c>
      <c r="M645" s="162" t="str" cm="1">
        <f t="array" ref="M645">IF(ISERROR(INDEX('Non Compliance input'!$I$5:$I$156,MATCH(1,(A645='Non Compliance input'!$A$5:$A$156)*(E645&gt;='Non Compliance input'!$D$5:$D$156)*(F645&lt;='Non Compliance input'!$E$5:$E$156)*('Non Compliance input'!$I$5:$I$156="Yes"),0))
),"","Yes")</f>
        <v/>
      </c>
      <c r="N645" s="149" t="str">
        <f>IF(VLOOKUP($A645,HourEndingOutage!$B$3:$F$746,5,0)="Outage","Outage","")</f>
        <v/>
      </c>
      <c r="O645" s="18">
        <f t="shared" si="96"/>
        <v>0</v>
      </c>
      <c r="P645" s="18" t="str">
        <f t="shared" si="97"/>
        <v/>
      </c>
      <c r="Q645" s="18">
        <f t="shared" si="98"/>
        <v>0</v>
      </c>
      <c r="R645" s="118"/>
    </row>
    <row r="646" spans="1:18" x14ac:dyDescent="0.25">
      <c r="A646" s="25">
        <f t="shared" si="90"/>
        <v>72</v>
      </c>
      <c r="B646" s="23">
        <f t="shared" si="91"/>
        <v>44564</v>
      </c>
      <c r="C646" s="24">
        <v>24</v>
      </c>
      <c r="D646" s="54" t="str">
        <f t="shared" si="92"/>
        <v>ASET</v>
      </c>
      <c r="E646" s="178"/>
      <c r="F646" s="179"/>
      <c r="G646" s="177"/>
      <c r="H646" s="177"/>
      <c r="I646" s="169">
        <f t="shared" si="93"/>
        <v>0</v>
      </c>
      <c r="J646" s="149" t="str" cm="1">
        <f t="array" ref="J646">IF(ISERROR(INDEX('Non Compliance input'!$H$5:$H$156,MATCH(1,(A646='Non Compliance input'!$A$5:$A$156)*(F646&gt;='Non Compliance input'!$D$5:$D$156)*(E646&lt;'Non Compliance input'!$E$5:$E$156)*('Non Compliance input'!$H$5:$H$156="Yes"),0))
),"","Yes")</f>
        <v/>
      </c>
      <c r="K646" s="149">
        <f t="shared" si="94"/>
        <v>0</v>
      </c>
      <c r="L646" s="162">
        <f t="shared" si="95"/>
        <v>0</v>
      </c>
      <c r="M646" s="162" t="str" cm="1">
        <f t="array" ref="M646">IF(ISERROR(INDEX('Non Compliance input'!$I$5:$I$156,MATCH(1,(A646='Non Compliance input'!$A$5:$A$156)*(E646&gt;='Non Compliance input'!$D$5:$D$156)*(F646&lt;='Non Compliance input'!$E$5:$E$156)*('Non Compliance input'!$I$5:$I$156="Yes"),0))
),"","Yes")</f>
        <v/>
      </c>
      <c r="N646" s="149" t="str">
        <f>IF(VLOOKUP($A646,HourEndingOutage!$B$3:$F$746,5,0)="Outage","Outage","")</f>
        <v/>
      </c>
      <c r="O646" s="18">
        <f t="shared" si="96"/>
        <v>0</v>
      </c>
      <c r="P646" s="18" t="str">
        <f t="shared" si="97"/>
        <v/>
      </c>
      <c r="Q646" s="18">
        <f t="shared" si="98"/>
        <v>0</v>
      </c>
      <c r="R646" s="118"/>
    </row>
    <row r="647" spans="1:18" x14ac:dyDescent="0.25">
      <c r="A647" s="25">
        <f t="shared" si="90"/>
        <v>72</v>
      </c>
      <c r="B647" s="23">
        <f t="shared" si="91"/>
        <v>44564</v>
      </c>
      <c r="C647" s="24">
        <v>24</v>
      </c>
      <c r="D647" s="54" t="str">
        <f t="shared" si="92"/>
        <v>ASET</v>
      </c>
      <c r="E647" s="178"/>
      <c r="F647" s="179"/>
      <c r="G647" s="177"/>
      <c r="H647" s="177"/>
      <c r="I647" s="169">
        <f t="shared" si="93"/>
        <v>0</v>
      </c>
      <c r="J647" s="149" t="str" cm="1">
        <f t="array" ref="J647">IF(ISERROR(INDEX('Non Compliance input'!$H$5:$H$156,MATCH(1,(A647='Non Compliance input'!$A$5:$A$156)*(F647&gt;='Non Compliance input'!$D$5:$D$156)*(E647&lt;'Non Compliance input'!$E$5:$E$156)*('Non Compliance input'!$H$5:$H$156="Yes"),0))
),"","Yes")</f>
        <v/>
      </c>
      <c r="K647" s="149">
        <f t="shared" si="94"/>
        <v>0</v>
      </c>
      <c r="L647" s="162">
        <f t="shared" si="95"/>
        <v>0</v>
      </c>
      <c r="M647" s="162" t="str" cm="1">
        <f t="array" ref="M647">IF(ISERROR(INDEX('Non Compliance input'!$I$5:$I$156,MATCH(1,(A647='Non Compliance input'!$A$5:$A$156)*(E647&gt;='Non Compliance input'!$D$5:$D$156)*(F647&lt;='Non Compliance input'!$E$5:$E$156)*('Non Compliance input'!$I$5:$I$156="Yes"),0))
),"","Yes")</f>
        <v/>
      </c>
      <c r="N647" s="149" t="str">
        <f>IF(VLOOKUP($A647,HourEndingOutage!$B$3:$F$746,5,0)="Outage","Outage","")</f>
        <v/>
      </c>
      <c r="O647" s="18">
        <f t="shared" si="96"/>
        <v>0</v>
      </c>
      <c r="P647" s="18" t="str">
        <f t="shared" si="97"/>
        <v/>
      </c>
      <c r="Q647" s="18">
        <f t="shared" si="98"/>
        <v>0</v>
      </c>
      <c r="R647" s="118"/>
    </row>
    <row r="648" spans="1:18" x14ac:dyDescent="0.25">
      <c r="A648" s="25">
        <f t="shared" si="90"/>
        <v>72</v>
      </c>
      <c r="B648" s="23">
        <f t="shared" si="91"/>
        <v>44564</v>
      </c>
      <c r="C648" s="24">
        <v>24</v>
      </c>
      <c r="D648" s="54" t="str">
        <f t="shared" si="92"/>
        <v>ASET</v>
      </c>
      <c r="E648" s="178"/>
      <c r="F648" s="179"/>
      <c r="G648" s="177"/>
      <c r="H648" s="177"/>
      <c r="I648" s="169">
        <f t="shared" si="93"/>
        <v>0</v>
      </c>
      <c r="J648" s="149" t="str" cm="1">
        <f t="array" ref="J648">IF(ISERROR(INDEX('Non Compliance input'!$H$5:$H$156,MATCH(1,(A648='Non Compliance input'!$A$5:$A$156)*(F648&gt;='Non Compliance input'!$D$5:$D$156)*(E648&lt;'Non Compliance input'!$E$5:$E$156)*('Non Compliance input'!$H$5:$H$156="Yes"),0))
),"","Yes")</f>
        <v/>
      </c>
      <c r="K648" s="149">
        <f t="shared" si="94"/>
        <v>0</v>
      </c>
      <c r="L648" s="162">
        <f t="shared" si="95"/>
        <v>0</v>
      </c>
      <c r="M648" s="162" t="str" cm="1">
        <f t="array" ref="M648">IF(ISERROR(INDEX('Non Compliance input'!$I$5:$I$156,MATCH(1,(A648='Non Compliance input'!$A$5:$A$156)*(E648&gt;='Non Compliance input'!$D$5:$D$156)*(F648&lt;='Non Compliance input'!$E$5:$E$156)*('Non Compliance input'!$I$5:$I$156="Yes"),0))
),"","Yes")</f>
        <v/>
      </c>
      <c r="N648" s="149" t="str">
        <f>IF(VLOOKUP($A648,HourEndingOutage!$B$3:$F$746,5,0)="Outage","Outage","")</f>
        <v/>
      </c>
      <c r="O648" s="18">
        <f t="shared" si="96"/>
        <v>0</v>
      </c>
      <c r="P648" s="18" t="str">
        <f t="shared" si="97"/>
        <v/>
      </c>
      <c r="Q648" s="18">
        <f t="shared" si="98"/>
        <v>0</v>
      </c>
      <c r="R648" s="118"/>
    </row>
    <row r="649" spans="1:18" x14ac:dyDescent="0.25">
      <c r="A649" s="25">
        <f t="shared" si="90"/>
        <v>72</v>
      </c>
      <c r="B649" s="23">
        <f t="shared" si="91"/>
        <v>44564</v>
      </c>
      <c r="C649" s="24">
        <v>24</v>
      </c>
      <c r="D649" s="54" t="str">
        <f t="shared" si="92"/>
        <v>ASET</v>
      </c>
      <c r="E649" s="178"/>
      <c r="F649" s="179"/>
      <c r="G649" s="177"/>
      <c r="H649" s="177"/>
      <c r="I649" s="169">
        <f t="shared" si="93"/>
        <v>0</v>
      </c>
      <c r="J649" s="149" t="str" cm="1">
        <f t="array" ref="J649">IF(ISERROR(INDEX('Non Compliance input'!$H$5:$H$156,MATCH(1,(A649='Non Compliance input'!$A$5:$A$156)*(F649&gt;='Non Compliance input'!$D$5:$D$156)*(E649&lt;'Non Compliance input'!$E$5:$E$156)*('Non Compliance input'!$H$5:$H$156="Yes"),0))
),"","Yes")</f>
        <v/>
      </c>
      <c r="K649" s="149">
        <f t="shared" si="94"/>
        <v>0</v>
      </c>
      <c r="L649" s="162">
        <f t="shared" si="95"/>
        <v>0</v>
      </c>
      <c r="M649" s="162" t="str" cm="1">
        <f t="array" ref="M649">IF(ISERROR(INDEX('Non Compliance input'!$I$5:$I$156,MATCH(1,(A649='Non Compliance input'!$A$5:$A$156)*(E649&gt;='Non Compliance input'!$D$5:$D$156)*(F649&lt;='Non Compliance input'!$E$5:$E$156)*('Non Compliance input'!$I$5:$I$156="Yes"),0))
),"","Yes")</f>
        <v/>
      </c>
      <c r="N649" s="149" t="str">
        <f>IF(VLOOKUP($A649,HourEndingOutage!$B$3:$F$746,5,0)="Outage","Outage","")</f>
        <v/>
      </c>
      <c r="O649" s="18">
        <f t="shared" si="96"/>
        <v>0</v>
      </c>
      <c r="P649" s="18" t="str">
        <f t="shared" si="97"/>
        <v/>
      </c>
      <c r="Q649" s="18">
        <f t="shared" si="98"/>
        <v>0</v>
      </c>
      <c r="R649" s="118"/>
    </row>
    <row r="650" spans="1:18" x14ac:dyDescent="0.25">
      <c r="A650" s="25">
        <f t="shared" si="90"/>
        <v>72</v>
      </c>
      <c r="B650" s="23">
        <f t="shared" si="91"/>
        <v>44564</v>
      </c>
      <c r="C650" s="24">
        <v>24</v>
      </c>
      <c r="D650" s="54" t="str">
        <f t="shared" si="92"/>
        <v>ASET</v>
      </c>
      <c r="E650" s="178"/>
      <c r="F650" s="179"/>
      <c r="G650" s="177"/>
      <c r="H650" s="177"/>
      <c r="I650" s="169">
        <f t="shared" si="93"/>
        <v>0</v>
      </c>
      <c r="J650" s="149" t="str" cm="1">
        <f t="array" ref="J650">IF(ISERROR(INDEX('Non Compliance input'!$H$5:$H$156,MATCH(1,(A650='Non Compliance input'!$A$5:$A$156)*(F650&gt;='Non Compliance input'!$D$5:$D$156)*(E650&lt;'Non Compliance input'!$E$5:$E$156)*('Non Compliance input'!$H$5:$H$156="Yes"),0))
),"","Yes")</f>
        <v/>
      </c>
      <c r="K650" s="149">
        <f t="shared" si="94"/>
        <v>0</v>
      </c>
      <c r="L650" s="162">
        <f t="shared" si="95"/>
        <v>0</v>
      </c>
      <c r="M650" s="162" t="str" cm="1">
        <f t="array" ref="M650">IF(ISERROR(INDEX('Non Compliance input'!$I$5:$I$156,MATCH(1,(A650='Non Compliance input'!$A$5:$A$156)*(E650&gt;='Non Compliance input'!$D$5:$D$156)*(F650&lt;='Non Compliance input'!$E$5:$E$156)*('Non Compliance input'!$I$5:$I$156="Yes"),0))
),"","Yes")</f>
        <v/>
      </c>
      <c r="N650" s="149" t="str">
        <f>IF(VLOOKUP($A650,HourEndingOutage!$B$3:$F$746,5,0)="Outage","Outage","")</f>
        <v/>
      </c>
      <c r="O650" s="18">
        <f t="shared" si="96"/>
        <v>0</v>
      </c>
      <c r="P650" s="18" t="str">
        <f t="shared" si="97"/>
        <v/>
      </c>
      <c r="Q650" s="18">
        <f t="shared" si="98"/>
        <v>0</v>
      </c>
      <c r="R650" s="118"/>
    </row>
    <row r="651" spans="1:18" x14ac:dyDescent="0.25">
      <c r="A651" s="25">
        <f t="shared" si="90"/>
        <v>73</v>
      </c>
      <c r="B651" s="23">
        <f t="shared" si="91"/>
        <v>44565</v>
      </c>
      <c r="C651" s="24">
        <v>1</v>
      </c>
      <c r="D651" s="54" t="str">
        <f t="shared" si="92"/>
        <v>ASET</v>
      </c>
      <c r="E651" s="178"/>
      <c r="F651" s="179"/>
      <c r="G651" s="177"/>
      <c r="H651" s="177"/>
      <c r="I651" s="169">
        <f t="shared" si="93"/>
        <v>0</v>
      </c>
      <c r="J651" s="149" t="str" cm="1">
        <f t="array" ref="J651">IF(ISERROR(INDEX('Non Compliance input'!$H$5:$H$156,MATCH(1,(A651='Non Compliance input'!$A$5:$A$156)*(F651&gt;='Non Compliance input'!$D$5:$D$156)*(E651&lt;'Non Compliance input'!$E$5:$E$156)*('Non Compliance input'!$H$5:$H$156="Yes"),0))
),"","Yes")</f>
        <v/>
      </c>
      <c r="K651" s="149">
        <f t="shared" si="94"/>
        <v>0</v>
      </c>
      <c r="L651" s="162">
        <f t="shared" si="95"/>
        <v>0</v>
      </c>
      <c r="M651" s="162" t="str" cm="1">
        <f t="array" ref="M651">IF(ISERROR(INDEX('Non Compliance input'!$I$5:$I$156,MATCH(1,(A651='Non Compliance input'!$A$5:$A$156)*(E651&gt;='Non Compliance input'!$D$5:$D$156)*(F651&lt;='Non Compliance input'!$E$5:$E$156)*('Non Compliance input'!$I$5:$I$156="Yes"),0))
),"","Yes")</f>
        <v/>
      </c>
      <c r="N651" s="149" t="str">
        <f>IF(VLOOKUP($A651,HourEndingOutage!$B$3:$F$746,5,0)="Outage","Outage","")</f>
        <v/>
      </c>
      <c r="O651" s="18">
        <f t="shared" si="96"/>
        <v>0</v>
      </c>
      <c r="P651" s="18" t="str">
        <f t="shared" si="97"/>
        <v/>
      </c>
      <c r="Q651" s="18">
        <f t="shared" si="98"/>
        <v>0</v>
      </c>
      <c r="R651" s="118"/>
    </row>
    <row r="652" spans="1:18" x14ac:dyDescent="0.25">
      <c r="A652" s="25">
        <f t="shared" si="90"/>
        <v>73</v>
      </c>
      <c r="B652" s="23">
        <f t="shared" si="91"/>
        <v>44565</v>
      </c>
      <c r="C652" s="24">
        <v>1</v>
      </c>
      <c r="D652" s="54" t="str">
        <f t="shared" si="92"/>
        <v>ASET</v>
      </c>
      <c r="E652" s="178"/>
      <c r="F652" s="179"/>
      <c r="G652" s="177"/>
      <c r="H652" s="177"/>
      <c r="I652" s="169">
        <f t="shared" si="93"/>
        <v>0</v>
      </c>
      <c r="J652" s="149" t="str" cm="1">
        <f t="array" ref="J652">IF(ISERROR(INDEX('Non Compliance input'!$H$5:$H$156,MATCH(1,(A652='Non Compliance input'!$A$5:$A$156)*(F652&gt;='Non Compliance input'!$D$5:$D$156)*(E652&lt;'Non Compliance input'!$E$5:$E$156)*('Non Compliance input'!$H$5:$H$156="Yes"),0))
),"","Yes")</f>
        <v/>
      </c>
      <c r="K652" s="149">
        <f t="shared" si="94"/>
        <v>0</v>
      </c>
      <c r="L652" s="162">
        <f t="shared" si="95"/>
        <v>0</v>
      </c>
      <c r="M652" s="162" t="str" cm="1">
        <f t="array" ref="M652">IF(ISERROR(INDEX('Non Compliance input'!$I$5:$I$156,MATCH(1,(A652='Non Compliance input'!$A$5:$A$156)*(E652&gt;='Non Compliance input'!$D$5:$D$156)*(F652&lt;='Non Compliance input'!$E$5:$E$156)*('Non Compliance input'!$I$5:$I$156="Yes"),0))
),"","Yes")</f>
        <v/>
      </c>
      <c r="N652" s="149" t="str">
        <f>IF(VLOOKUP($A652,HourEndingOutage!$B$3:$F$746,5,0)="Outage","Outage","")</f>
        <v/>
      </c>
      <c r="O652" s="18">
        <f t="shared" si="96"/>
        <v>0</v>
      </c>
      <c r="P652" s="18" t="str">
        <f t="shared" si="97"/>
        <v/>
      </c>
      <c r="Q652" s="18">
        <f t="shared" si="98"/>
        <v>0</v>
      </c>
      <c r="R652" s="118"/>
    </row>
    <row r="653" spans="1:18" x14ac:dyDescent="0.25">
      <c r="A653" s="25">
        <f t="shared" si="90"/>
        <v>73</v>
      </c>
      <c r="B653" s="23">
        <f t="shared" si="91"/>
        <v>44565</v>
      </c>
      <c r="C653" s="24">
        <v>1</v>
      </c>
      <c r="D653" s="54" t="str">
        <f t="shared" si="92"/>
        <v>ASET</v>
      </c>
      <c r="E653" s="178"/>
      <c r="F653" s="179"/>
      <c r="G653" s="177"/>
      <c r="H653" s="177"/>
      <c r="I653" s="169">
        <f t="shared" si="93"/>
        <v>0</v>
      </c>
      <c r="J653" s="149" t="str" cm="1">
        <f t="array" ref="J653">IF(ISERROR(INDEX('Non Compliance input'!$H$5:$H$156,MATCH(1,(A653='Non Compliance input'!$A$5:$A$156)*(F653&gt;='Non Compliance input'!$D$5:$D$156)*(E653&lt;'Non Compliance input'!$E$5:$E$156)*('Non Compliance input'!$H$5:$H$156="Yes"),0))
),"","Yes")</f>
        <v/>
      </c>
      <c r="K653" s="149">
        <f t="shared" si="94"/>
        <v>0</v>
      </c>
      <c r="L653" s="162">
        <f t="shared" si="95"/>
        <v>0</v>
      </c>
      <c r="M653" s="162" t="str" cm="1">
        <f t="array" ref="M653">IF(ISERROR(INDEX('Non Compliance input'!$I$5:$I$156,MATCH(1,(A653='Non Compliance input'!$A$5:$A$156)*(E653&gt;='Non Compliance input'!$D$5:$D$156)*(F653&lt;='Non Compliance input'!$E$5:$E$156)*('Non Compliance input'!$I$5:$I$156="Yes"),0))
),"","Yes")</f>
        <v/>
      </c>
      <c r="N653" s="149" t="str">
        <f>IF(VLOOKUP($A653,HourEndingOutage!$B$3:$F$746,5,0)="Outage","Outage","")</f>
        <v/>
      </c>
      <c r="O653" s="18">
        <f t="shared" si="96"/>
        <v>0</v>
      </c>
      <c r="P653" s="18" t="str">
        <f t="shared" si="97"/>
        <v/>
      </c>
      <c r="Q653" s="18">
        <f t="shared" si="98"/>
        <v>0</v>
      </c>
      <c r="R653" s="118"/>
    </row>
    <row r="654" spans="1:18" x14ac:dyDescent="0.25">
      <c r="A654" s="25">
        <f t="shared" si="90"/>
        <v>73</v>
      </c>
      <c r="B654" s="23">
        <f t="shared" si="91"/>
        <v>44565</v>
      </c>
      <c r="C654" s="24">
        <v>1</v>
      </c>
      <c r="D654" s="54" t="str">
        <f t="shared" si="92"/>
        <v>ASET</v>
      </c>
      <c r="E654" s="178"/>
      <c r="F654" s="179"/>
      <c r="G654" s="177"/>
      <c r="H654" s="177"/>
      <c r="I654" s="169">
        <f t="shared" si="93"/>
        <v>0</v>
      </c>
      <c r="J654" s="149" t="str" cm="1">
        <f t="array" ref="J654">IF(ISERROR(INDEX('Non Compliance input'!$H$5:$H$156,MATCH(1,(A654='Non Compliance input'!$A$5:$A$156)*(F654&gt;='Non Compliance input'!$D$5:$D$156)*(E654&lt;'Non Compliance input'!$E$5:$E$156)*('Non Compliance input'!$H$5:$H$156="Yes"),0))
),"","Yes")</f>
        <v/>
      </c>
      <c r="K654" s="149">
        <f t="shared" si="94"/>
        <v>0</v>
      </c>
      <c r="L654" s="162">
        <f t="shared" si="95"/>
        <v>0</v>
      </c>
      <c r="M654" s="162" t="str" cm="1">
        <f t="array" ref="M654">IF(ISERROR(INDEX('Non Compliance input'!$I$5:$I$156,MATCH(1,(A654='Non Compliance input'!$A$5:$A$156)*(E654&gt;='Non Compliance input'!$D$5:$D$156)*(F654&lt;='Non Compliance input'!$E$5:$E$156)*('Non Compliance input'!$I$5:$I$156="Yes"),0))
),"","Yes")</f>
        <v/>
      </c>
      <c r="N654" s="149" t="str">
        <f>IF(VLOOKUP($A654,HourEndingOutage!$B$3:$F$746,5,0)="Outage","Outage","")</f>
        <v/>
      </c>
      <c r="O654" s="18">
        <f t="shared" si="96"/>
        <v>0</v>
      </c>
      <c r="P654" s="18" t="str">
        <f t="shared" si="97"/>
        <v/>
      </c>
      <c r="Q654" s="18">
        <f t="shared" si="98"/>
        <v>0</v>
      </c>
      <c r="R654" s="118"/>
    </row>
    <row r="655" spans="1:18" x14ac:dyDescent="0.25">
      <c r="A655" s="25">
        <f t="shared" si="90"/>
        <v>73</v>
      </c>
      <c r="B655" s="23">
        <f t="shared" si="91"/>
        <v>44565</v>
      </c>
      <c r="C655" s="24">
        <v>1</v>
      </c>
      <c r="D655" s="54" t="str">
        <f t="shared" si="92"/>
        <v>ASET</v>
      </c>
      <c r="E655" s="178"/>
      <c r="F655" s="179"/>
      <c r="G655" s="177"/>
      <c r="H655" s="177"/>
      <c r="I655" s="169">
        <f t="shared" si="93"/>
        <v>0</v>
      </c>
      <c r="J655" s="149" t="str" cm="1">
        <f t="array" ref="J655">IF(ISERROR(INDEX('Non Compliance input'!$H$5:$H$156,MATCH(1,(A655='Non Compliance input'!$A$5:$A$156)*(F655&gt;='Non Compliance input'!$D$5:$D$156)*(E655&lt;'Non Compliance input'!$E$5:$E$156)*('Non Compliance input'!$H$5:$H$156="Yes"),0))
),"","Yes")</f>
        <v/>
      </c>
      <c r="K655" s="149">
        <f t="shared" si="94"/>
        <v>0</v>
      </c>
      <c r="L655" s="162">
        <f t="shared" si="95"/>
        <v>0</v>
      </c>
      <c r="M655" s="162" t="str" cm="1">
        <f t="array" ref="M655">IF(ISERROR(INDEX('Non Compliance input'!$I$5:$I$156,MATCH(1,(A655='Non Compliance input'!$A$5:$A$156)*(E655&gt;='Non Compliance input'!$D$5:$D$156)*(F655&lt;='Non Compliance input'!$E$5:$E$156)*('Non Compliance input'!$I$5:$I$156="Yes"),0))
),"","Yes")</f>
        <v/>
      </c>
      <c r="N655" s="149" t="str">
        <f>IF(VLOOKUP($A655,HourEndingOutage!$B$3:$F$746,5,0)="Outage","Outage","")</f>
        <v/>
      </c>
      <c r="O655" s="18">
        <f t="shared" si="96"/>
        <v>0</v>
      </c>
      <c r="P655" s="18" t="str">
        <f t="shared" si="97"/>
        <v/>
      </c>
      <c r="Q655" s="18">
        <f t="shared" si="98"/>
        <v>0</v>
      </c>
      <c r="R655" s="118"/>
    </row>
    <row r="656" spans="1:18" x14ac:dyDescent="0.25">
      <c r="A656" s="25">
        <f t="shared" si="90"/>
        <v>73</v>
      </c>
      <c r="B656" s="23">
        <f t="shared" si="91"/>
        <v>44565</v>
      </c>
      <c r="C656" s="24">
        <v>1</v>
      </c>
      <c r="D656" s="54" t="str">
        <f t="shared" si="92"/>
        <v>ASET</v>
      </c>
      <c r="E656" s="178"/>
      <c r="F656" s="179"/>
      <c r="G656" s="177"/>
      <c r="H656" s="177"/>
      <c r="I656" s="169">
        <f t="shared" si="93"/>
        <v>0</v>
      </c>
      <c r="J656" s="149" t="str" cm="1">
        <f t="array" ref="J656">IF(ISERROR(INDEX('Non Compliance input'!$H$5:$H$156,MATCH(1,(A656='Non Compliance input'!$A$5:$A$156)*(F656&gt;='Non Compliance input'!$D$5:$D$156)*(E656&lt;'Non Compliance input'!$E$5:$E$156)*('Non Compliance input'!$H$5:$H$156="Yes"),0))
),"","Yes")</f>
        <v/>
      </c>
      <c r="K656" s="149">
        <f t="shared" si="94"/>
        <v>0</v>
      </c>
      <c r="L656" s="162">
        <f t="shared" si="95"/>
        <v>0</v>
      </c>
      <c r="M656" s="162" t="str" cm="1">
        <f t="array" ref="M656">IF(ISERROR(INDEX('Non Compliance input'!$I$5:$I$156,MATCH(1,(A656='Non Compliance input'!$A$5:$A$156)*(E656&gt;='Non Compliance input'!$D$5:$D$156)*(F656&lt;='Non Compliance input'!$E$5:$E$156)*('Non Compliance input'!$I$5:$I$156="Yes"),0))
),"","Yes")</f>
        <v/>
      </c>
      <c r="N656" s="149" t="str">
        <f>IF(VLOOKUP($A656,HourEndingOutage!$B$3:$F$746,5,0)="Outage","Outage","")</f>
        <v/>
      </c>
      <c r="O656" s="18">
        <f t="shared" si="96"/>
        <v>0</v>
      </c>
      <c r="P656" s="18" t="str">
        <f t="shared" si="97"/>
        <v/>
      </c>
      <c r="Q656" s="18">
        <f t="shared" si="98"/>
        <v>0</v>
      </c>
      <c r="R656" s="118"/>
    </row>
    <row r="657" spans="1:18" x14ac:dyDescent="0.25">
      <c r="A657" s="25">
        <f t="shared" si="90"/>
        <v>73</v>
      </c>
      <c r="B657" s="23">
        <f t="shared" si="91"/>
        <v>44565</v>
      </c>
      <c r="C657" s="24">
        <v>1</v>
      </c>
      <c r="D657" s="54" t="str">
        <f t="shared" si="92"/>
        <v>ASET</v>
      </c>
      <c r="E657" s="178"/>
      <c r="F657" s="179"/>
      <c r="G657" s="177"/>
      <c r="H657" s="177"/>
      <c r="I657" s="169">
        <f t="shared" si="93"/>
        <v>0</v>
      </c>
      <c r="J657" s="149" t="str" cm="1">
        <f t="array" ref="J657">IF(ISERROR(INDEX('Non Compliance input'!$H$5:$H$156,MATCH(1,(A657='Non Compliance input'!$A$5:$A$156)*(F657&gt;='Non Compliance input'!$D$5:$D$156)*(E657&lt;'Non Compliance input'!$E$5:$E$156)*('Non Compliance input'!$H$5:$H$156="Yes"),0))
),"","Yes")</f>
        <v/>
      </c>
      <c r="K657" s="149">
        <f t="shared" si="94"/>
        <v>0</v>
      </c>
      <c r="L657" s="162">
        <f t="shared" si="95"/>
        <v>0</v>
      </c>
      <c r="M657" s="162" t="str" cm="1">
        <f t="array" ref="M657">IF(ISERROR(INDEX('Non Compliance input'!$I$5:$I$156,MATCH(1,(A657='Non Compliance input'!$A$5:$A$156)*(E657&gt;='Non Compliance input'!$D$5:$D$156)*(F657&lt;='Non Compliance input'!$E$5:$E$156)*('Non Compliance input'!$I$5:$I$156="Yes"),0))
),"","Yes")</f>
        <v/>
      </c>
      <c r="N657" s="149" t="str">
        <f>IF(VLOOKUP($A657,HourEndingOutage!$B$3:$F$746,5,0)="Outage","Outage","")</f>
        <v/>
      </c>
      <c r="O657" s="18">
        <f t="shared" si="96"/>
        <v>0</v>
      </c>
      <c r="P657" s="18" t="str">
        <f t="shared" si="97"/>
        <v/>
      </c>
      <c r="Q657" s="18">
        <f t="shared" si="98"/>
        <v>0</v>
      </c>
      <c r="R657" s="118"/>
    </row>
    <row r="658" spans="1:18" x14ac:dyDescent="0.25">
      <c r="A658" s="25">
        <f t="shared" si="90"/>
        <v>73</v>
      </c>
      <c r="B658" s="23">
        <f t="shared" si="91"/>
        <v>44565</v>
      </c>
      <c r="C658" s="24">
        <v>1</v>
      </c>
      <c r="D658" s="54" t="str">
        <f t="shared" si="92"/>
        <v>ASET</v>
      </c>
      <c r="E658" s="178"/>
      <c r="F658" s="179"/>
      <c r="G658" s="177"/>
      <c r="H658" s="177"/>
      <c r="I658" s="169">
        <f t="shared" si="93"/>
        <v>0</v>
      </c>
      <c r="J658" s="149" t="str" cm="1">
        <f t="array" ref="J658">IF(ISERROR(INDEX('Non Compliance input'!$H$5:$H$156,MATCH(1,(A658='Non Compliance input'!$A$5:$A$156)*(F658&gt;='Non Compliance input'!$D$5:$D$156)*(E658&lt;'Non Compliance input'!$E$5:$E$156)*('Non Compliance input'!$H$5:$H$156="Yes"),0))
),"","Yes")</f>
        <v/>
      </c>
      <c r="K658" s="149">
        <f t="shared" si="94"/>
        <v>0</v>
      </c>
      <c r="L658" s="162">
        <f t="shared" si="95"/>
        <v>0</v>
      </c>
      <c r="M658" s="162" t="str" cm="1">
        <f t="array" ref="M658">IF(ISERROR(INDEX('Non Compliance input'!$I$5:$I$156,MATCH(1,(A658='Non Compliance input'!$A$5:$A$156)*(E658&gt;='Non Compliance input'!$D$5:$D$156)*(F658&lt;='Non Compliance input'!$E$5:$E$156)*('Non Compliance input'!$I$5:$I$156="Yes"),0))
),"","Yes")</f>
        <v/>
      </c>
      <c r="N658" s="149" t="str">
        <f>IF(VLOOKUP($A658,HourEndingOutage!$B$3:$F$746,5,0)="Outage","Outage","")</f>
        <v/>
      </c>
      <c r="O658" s="18">
        <f t="shared" si="96"/>
        <v>0</v>
      </c>
      <c r="P658" s="18" t="str">
        <f t="shared" si="97"/>
        <v/>
      </c>
      <c r="Q658" s="18">
        <f t="shared" si="98"/>
        <v>0</v>
      </c>
      <c r="R658" s="118"/>
    </row>
    <row r="659" spans="1:18" x14ac:dyDescent="0.25">
      <c r="A659" s="25">
        <f t="shared" si="90"/>
        <v>73</v>
      </c>
      <c r="B659" s="23">
        <f t="shared" si="91"/>
        <v>44565</v>
      </c>
      <c r="C659" s="24">
        <v>1</v>
      </c>
      <c r="D659" s="54" t="str">
        <f t="shared" si="92"/>
        <v>ASET</v>
      </c>
      <c r="E659" s="178"/>
      <c r="F659" s="179"/>
      <c r="G659" s="177"/>
      <c r="H659" s="177"/>
      <c r="I659" s="169">
        <f t="shared" si="93"/>
        <v>0</v>
      </c>
      <c r="J659" s="149" t="str" cm="1">
        <f t="array" ref="J659">IF(ISERROR(INDEX('Non Compliance input'!$H$5:$H$156,MATCH(1,(A659='Non Compliance input'!$A$5:$A$156)*(F659&gt;='Non Compliance input'!$D$5:$D$156)*(E659&lt;'Non Compliance input'!$E$5:$E$156)*('Non Compliance input'!$H$5:$H$156="Yes"),0))
),"","Yes")</f>
        <v/>
      </c>
      <c r="K659" s="149">
        <f t="shared" si="94"/>
        <v>0</v>
      </c>
      <c r="L659" s="162">
        <f t="shared" si="95"/>
        <v>0</v>
      </c>
      <c r="M659" s="162" t="str" cm="1">
        <f t="array" ref="M659">IF(ISERROR(INDEX('Non Compliance input'!$I$5:$I$156,MATCH(1,(A659='Non Compliance input'!$A$5:$A$156)*(E659&gt;='Non Compliance input'!$D$5:$D$156)*(F659&lt;='Non Compliance input'!$E$5:$E$156)*('Non Compliance input'!$I$5:$I$156="Yes"),0))
),"","Yes")</f>
        <v/>
      </c>
      <c r="N659" s="149" t="str">
        <f>IF(VLOOKUP($A659,HourEndingOutage!$B$3:$F$746,5,0)="Outage","Outage","")</f>
        <v/>
      </c>
      <c r="O659" s="18">
        <f t="shared" si="96"/>
        <v>0</v>
      </c>
      <c r="P659" s="18" t="str">
        <f t="shared" si="97"/>
        <v/>
      </c>
      <c r="Q659" s="18">
        <f t="shared" si="98"/>
        <v>0</v>
      </c>
      <c r="R659" s="118"/>
    </row>
    <row r="660" spans="1:18" x14ac:dyDescent="0.25">
      <c r="A660" s="25">
        <f t="shared" si="90"/>
        <v>74</v>
      </c>
      <c r="B660" s="23">
        <f t="shared" si="91"/>
        <v>44565</v>
      </c>
      <c r="C660" s="24">
        <v>2</v>
      </c>
      <c r="D660" s="54" t="str">
        <f t="shared" si="92"/>
        <v>ASET</v>
      </c>
      <c r="E660" s="178"/>
      <c r="F660" s="179"/>
      <c r="G660" s="177"/>
      <c r="H660" s="177"/>
      <c r="I660" s="169">
        <f t="shared" si="93"/>
        <v>0</v>
      </c>
      <c r="J660" s="149" t="str" cm="1">
        <f t="array" ref="J660">IF(ISERROR(INDEX('Non Compliance input'!$H$5:$H$156,MATCH(1,(A660='Non Compliance input'!$A$5:$A$156)*(F660&gt;='Non Compliance input'!$D$5:$D$156)*(E660&lt;'Non Compliance input'!$E$5:$E$156)*('Non Compliance input'!$H$5:$H$156="Yes"),0))
),"","Yes")</f>
        <v/>
      </c>
      <c r="K660" s="149">
        <f t="shared" si="94"/>
        <v>0</v>
      </c>
      <c r="L660" s="162">
        <f t="shared" si="95"/>
        <v>0</v>
      </c>
      <c r="M660" s="162" t="str" cm="1">
        <f t="array" ref="M660">IF(ISERROR(INDEX('Non Compliance input'!$I$5:$I$156,MATCH(1,(A660='Non Compliance input'!$A$5:$A$156)*(E660&gt;='Non Compliance input'!$D$5:$D$156)*(F660&lt;='Non Compliance input'!$E$5:$E$156)*('Non Compliance input'!$I$5:$I$156="Yes"),0))
),"","Yes")</f>
        <v/>
      </c>
      <c r="N660" s="149" t="str">
        <f>IF(VLOOKUP($A660,HourEndingOutage!$B$3:$F$746,5,0)="Outage","Outage","")</f>
        <v/>
      </c>
      <c r="O660" s="18">
        <f t="shared" si="96"/>
        <v>0</v>
      </c>
      <c r="P660" s="18" t="str">
        <f t="shared" si="97"/>
        <v/>
      </c>
      <c r="Q660" s="18">
        <f t="shared" si="98"/>
        <v>0</v>
      </c>
      <c r="R660" s="118"/>
    </row>
    <row r="661" spans="1:18" x14ac:dyDescent="0.25">
      <c r="A661" s="25">
        <f t="shared" si="90"/>
        <v>74</v>
      </c>
      <c r="B661" s="23">
        <f t="shared" si="91"/>
        <v>44565</v>
      </c>
      <c r="C661" s="24">
        <v>2</v>
      </c>
      <c r="D661" s="54" t="str">
        <f t="shared" si="92"/>
        <v>ASET</v>
      </c>
      <c r="E661" s="178"/>
      <c r="F661" s="179"/>
      <c r="G661" s="177"/>
      <c r="H661" s="177"/>
      <c r="I661" s="169">
        <f t="shared" si="93"/>
        <v>0</v>
      </c>
      <c r="J661" s="149" t="str" cm="1">
        <f t="array" ref="J661">IF(ISERROR(INDEX('Non Compliance input'!$H$5:$H$156,MATCH(1,(A661='Non Compliance input'!$A$5:$A$156)*(F661&gt;='Non Compliance input'!$D$5:$D$156)*(E661&lt;'Non Compliance input'!$E$5:$E$156)*('Non Compliance input'!$H$5:$H$156="Yes"),0))
),"","Yes")</f>
        <v/>
      </c>
      <c r="K661" s="149">
        <f t="shared" si="94"/>
        <v>0</v>
      </c>
      <c r="L661" s="162">
        <f t="shared" si="95"/>
        <v>0</v>
      </c>
      <c r="M661" s="162" t="str" cm="1">
        <f t="array" ref="M661">IF(ISERROR(INDEX('Non Compliance input'!$I$5:$I$156,MATCH(1,(A661='Non Compliance input'!$A$5:$A$156)*(E661&gt;='Non Compliance input'!$D$5:$D$156)*(F661&lt;='Non Compliance input'!$E$5:$E$156)*('Non Compliance input'!$I$5:$I$156="Yes"),0))
),"","Yes")</f>
        <v/>
      </c>
      <c r="N661" s="149" t="str">
        <f>IF(VLOOKUP($A661,HourEndingOutage!$B$3:$F$746,5,0)="Outage","Outage","")</f>
        <v/>
      </c>
      <c r="O661" s="18">
        <f t="shared" si="96"/>
        <v>0</v>
      </c>
      <c r="P661" s="18" t="str">
        <f t="shared" si="97"/>
        <v/>
      </c>
      <c r="Q661" s="18">
        <f t="shared" si="98"/>
        <v>0</v>
      </c>
      <c r="R661" s="118"/>
    </row>
    <row r="662" spans="1:18" x14ac:dyDescent="0.25">
      <c r="A662" s="25">
        <f t="shared" si="90"/>
        <v>74</v>
      </c>
      <c r="B662" s="23">
        <f t="shared" si="91"/>
        <v>44565</v>
      </c>
      <c r="C662" s="24">
        <v>2</v>
      </c>
      <c r="D662" s="54" t="str">
        <f t="shared" si="92"/>
        <v>ASET</v>
      </c>
      <c r="E662" s="178"/>
      <c r="F662" s="179"/>
      <c r="G662" s="177"/>
      <c r="H662" s="177"/>
      <c r="I662" s="169">
        <f t="shared" si="93"/>
        <v>0</v>
      </c>
      <c r="J662" s="149" t="str" cm="1">
        <f t="array" ref="J662">IF(ISERROR(INDEX('Non Compliance input'!$H$5:$H$156,MATCH(1,(A662='Non Compliance input'!$A$5:$A$156)*(F662&gt;='Non Compliance input'!$D$5:$D$156)*(E662&lt;'Non Compliance input'!$E$5:$E$156)*('Non Compliance input'!$H$5:$H$156="Yes"),0))
),"","Yes")</f>
        <v/>
      </c>
      <c r="K662" s="149">
        <f t="shared" si="94"/>
        <v>0</v>
      </c>
      <c r="L662" s="162">
        <f t="shared" si="95"/>
        <v>0</v>
      </c>
      <c r="M662" s="162" t="str" cm="1">
        <f t="array" ref="M662">IF(ISERROR(INDEX('Non Compliance input'!$I$5:$I$156,MATCH(1,(A662='Non Compliance input'!$A$5:$A$156)*(E662&gt;='Non Compliance input'!$D$5:$D$156)*(F662&lt;='Non Compliance input'!$E$5:$E$156)*('Non Compliance input'!$I$5:$I$156="Yes"),0))
),"","Yes")</f>
        <v/>
      </c>
      <c r="N662" s="149" t="str">
        <f>IF(VLOOKUP($A662,HourEndingOutage!$B$3:$F$746,5,0)="Outage","Outage","")</f>
        <v/>
      </c>
      <c r="O662" s="18">
        <f t="shared" si="96"/>
        <v>0</v>
      </c>
      <c r="P662" s="18" t="str">
        <f t="shared" si="97"/>
        <v/>
      </c>
      <c r="Q662" s="18">
        <f t="shared" si="98"/>
        <v>0</v>
      </c>
      <c r="R662" s="118"/>
    </row>
    <row r="663" spans="1:18" x14ac:dyDescent="0.25">
      <c r="A663" s="25">
        <f t="shared" si="90"/>
        <v>74</v>
      </c>
      <c r="B663" s="23">
        <f t="shared" si="91"/>
        <v>44565</v>
      </c>
      <c r="C663" s="24">
        <v>2</v>
      </c>
      <c r="D663" s="54" t="str">
        <f t="shared" si="92"/>
        <v>ASET</v>
      </c>
      <c r="E663" s="178"/>
      <c r="F663" s="179"/>
      <c r="G663" s="177"/>
      <c r="H663" s="177"/>
      <c r="I663" s="169">
        <f t="shared" si="93"/>
        <v>0</v>
      </c>
      <c r="J663" s="149" t="str" cm="1">
        <f t="array" ref="J663">IF(ISERROR(INDEX('Non Compliance input'!$H$5:$H$156,MATCH(1,(A663='Non Compliance input'!$A$5:$A$156)*(F663&gt;='Non Compliance input'!$D$5:$D$156)*(E663&lt;'Non Compliance input'!$E$5:$E$156)*('Non Compliance input'!$H$5:$H$156="Yes"),0))
),"","Yes")</f>
        <v/>
      </c>
      <c r="K663" s="149">
        <f t="shared" si="94"/>
        <v>0</v>
      </c>
      <c r="L663" s="162">
        <f t="shared" si="95"/>
        <v>0</v>
      </c>
      <c r="M663" s="162" t="str" cm="1">
        <f t="array" ref="M663">IF(ISERROR(INDEX('Non Compliance input'!$I$5:$I$156,MATCH(1,(A663='Non Compliance input'!$A$5:$A$156)*(E663&gt;='Non Compliance input'!$D$5:$D$156)*(F663&lt;='Non Compliance input'!$E$5:$E$156)*('Non Compliance input'!$I$5:$I$156="Yes"),0))
),"","Yes")</f>
        <v/>
      </c>
      <c r="N663" s="149" t="str">
        <f>IF(VLOOKUP($A663,HourEndingOutage!$B$3:$F$746,5,0)="Outage","Outage","")</f>
        <v/>
      </c>
      <c r="O663" s="18">
        <f t="shared" si="96"/>
        <v>0</v>
      </c>
      <c r="P663" s="18" t="str">
        <f t="shared" si="97"/>
        <v/>
      </c>
      <c r="Q663" s="18">
        <f t="shared" si="98"/>
        <v>0</v>
      </c>
      <c r="R663" s="118"/>
    </row>
    <row r="664" spans="1:18" x14ac:dyDescent="0.25">
      <c r="A664" s="25">
        <f t="shared" si="90"/>
        <v>74</v>
      </c>
      <c r="B664" s="23">
        <f t="shared" si="91"/>
        <v>44565</v>
      </c>
      <c r="C664" s="24">
        <v>2</v>
      </c>
      <c r="D664" s="54" t="str">
        <f t="shared" si="92"/>
        <v>ASET</v>
      </c>
      <c r="E664" s="178"/>
      <c r="F664" s="179"/>
      <c r="G664" s="177"/>
      <c r="H664" s="177"/>
      <c r="I664" s="169">
        <f t="shared" si="93"/>
        <v>0</v>
      </c>
      <c r="J664" s="149" t="str" cm="1">
        <f t="array" ref="J664">IF(ISERROR(INDEX('Non Compliance input'!$H$5:$H$156,MATCH(1,(A664='Non Compliance input'!$A$5:$A$156)*(F664&gt;='Non Compliance input'!$D$5:$D$156)*(E664&lt;'Non Compliance input'!$E$5:$E$156)*('Non Compliance input'!$H$5:$H$156="Yes"),0))
),"","Yes")</f>
        <v/>
      </c>
      <c r="K664" s="149">
        <f t="shared" si="94"/>
        <v>0</v>
      </c>
      <c r="L664" s="162">
        <f t="shared" si="95"/>
        <v>0</v>
      </c>
      <c r="M664" s="162" t="str" cm="1">
        <f t="array" ref="M664">IF(ISERROR(INDEX('Non Compliance input'!$I$5:$I$156,MATCH(1,(A664='Non Compliance input'!$A$5:$A$156)*(E664&gt;='Non Compliance input'!$D$5:$D$156)*(F664&lt;='Non Compliance input'!$E$5:$E$156)*('Non Compliance input'!$I$5:$I$156="Yes"),0))
),"","Yes")</f>
        <v/>
      </c>
      <c r="N664" s="149" t="str">
        <f>IF(VLOOKUP($A664,HourEndingOutage!$B$3:$F$746,5,0)="Outage","Outage","")</f>
        <v/>
      </c>
      <c r="O664" s="18">
        <f t="shared" si="96"/>
        <v>0</v>
      </c>
      <c r="P664" s="18" t="str">
        <f t="shared" si="97"/>
        <v/>
      </c>
      <c r="Q664" s="18">
        <f t="shared" si="98"/>
        <v>0</v>
      </c>
      <c r="R664" s="118"/>
    </row>
    <row r="665" spans="1:18" x14ac:dyDescent="0.25">
      <c r="A665" s="25">
        <f t="shared" si="90"/>
        <v>74</v>
      </c>
      <c r="B665" s="23">
        <f t="shared" si="91"/>
        <v>44565</v>
      </c>
      <c r="C665" s="24">
        <v>2</v>
      </c>
      <c r="D665" s="54" t="str">
        <f t="shared" si="92"/>
        <v>ASET</v>
      </c>
      <c r="E665" s="178"/>
      <c r="F665" s="179"/>
      <c r="G665" s="177"/>
      <c r="H665" s="177"/>
      <c r="I665" s="169">
        <f t="shared" si="93"/>
        <v>0</v>
      </c>
      <c r="J665" s="149" t="str" cm="1">
        <f t="array" ref="J665">IF(ISERROR(INDEX('Non Compliance input'!$H$5:$H$156,MATCH(1,(A665='Non Compliance input'!$A$5:$A$156)*(F665&gt;='Non Compliance input'!$D$5:$D$156)*(E665&lt;'Non Compliance input'!$E$5:$E$156)*('Non Compliance input'!$H$5:$H$156="Yes"),0))
),"","Yes")</f>
        <v/>
      </c>
      <c r="K665" s="149">
        <f t="shared" si="94"/>
        <v>0</v>
      </c>
      <c r="L665" s="162">
        <f t="shared" si="95"/>
        <v>0</v>
      </c>
      <c r="M665" s="162" t="str" cm="1">
        <f t="array" ref="M665">IF(ISERROR(INDEX('Non Compliance input'!$I$5:$I$156,MATCH(1,(A665='Non Compliance input'!$A$5:$A$156)*(E665&gt;='Non Compliance input'!$D$5:$D$156)*(F665&lt;='Non Compliance input'!$E$5:$E$156)*('Non Compliance input'!$I$5:$I$156="Yes"),0))
),"","Yes")</f>
        <v/>
      </c>
      <c r="N665" s="149" t="str">
        <f>IF(VLOOKUP($A665,HourEndingOutage!$B$3:$F$746,5,0)="Outage","Outage","")</f>
        <v/>
      </c>
      <c r="O665" s="18">
        <f t="shared" si="96"/>
        <v>0</v>
      </c>
      <c r="P665" s="18" t="str">
        <f t="shared" si="97"/>
        <v/>
      </c>
      <c r="Q665" s="18">
        <f t="shared" si="98"/>
        <v>0</v>
      </c>
      <c r="R665" s="118"/>
    </row>
    <row r="666" spans="1:18" x14ac:dyDescent="0.25">
      <c r="A666" s="25">
        <f t="shared" si="90"/>
        <v>74</v>
      </c>
      <c r="B666" s="23">
        <f t="shared" si="91"/>
        <v>44565</v>
      </c>
      <c r="C666" s="24">
        <v>2</v>
      </c>
      <c r="D666" s="54" t="str">
        <f t="shared" si="92"/>
        <v>ASET</v>
      </c>
      <c r="E666" s="178"/>
      <c r="F666" s="179"/>
      <c r="G666" s="177"/>
      <c r="H666" s="177"/>
      <c r="I666" s="169">
        <f t="shared" si="93"/>
        <v>0</v>
      </c>
      <c r="J666" s="149" t="str" cm="1">
        <f t="array" ref="J666">IF(ISERROR(INDEX('Non Compliance input'!$H$5:$H$156,MATCH(1,(A666='Non Compliance input'!$A$5:$A$156)*(F666&gt;='Non Compliance input'!$D$5:$D$156)*(E666&lt;'Non Compliance input'!$E$5:$E$156)*('Non Compliance input'!$H$5:$H$156="Yes"),0))
),"","Yes")</f>
        <v/>
      </c>
      <c r="K666" s="149">
        <f t="shared" si="94"/>
        <v>0</v>
      </c>
      <c r="L666" s="162">
        <f t="shared" si="95"/>
        <v>0</v>
      </c>
      <c r="M666" s="162" t="str" cm="1">
        <f t="array" ref="M666">IF(ISERROR(INDEX('Non Compliance input'!$I$5:$I$156,MATCH(1,(A666='Non Compliance input'!$A$5:$A$156)*(E666&gt;='Non Compliance input'!$D$5:$D$156)*(F666&lt;='Non Compliance input'!$E$5:$E$156)*('Non Compliance input'!$I$5:$I$156="Yes"),0))
),"","Yes")</f>
        <v/>
      </c>
      <c r="N666" s="149" t="str">
        <f>IF(VLOOKUP($A666,HourEndingOutage!$B$3:$F$746,5,0)="Outage","Outage","")</f>
        <v/>
      </c>
      <c r="O666" s="18">
        <f t="shared" si="96"/>
        <v>0</v>
      </c>
      <c r="P666" s="18" t="str">
        <f t="shared" si="97"/>
        <v/>
      </c>
      <c r="Q666" s="18">
        <f t="shared" si="98"/>
        <v>0</v>
      </c>
      <c r="R666" s="118"/>
    </row>
    <row r="667" spans="1:18" x14ac:dyDescent="0.25">
      <c r="A667" s="25">
        <f t="shared" si="90"/>
        <v>74</v>
      </c>
      <c r="B667" s="23">
        <f t="shared" si="91"/>
        <v>44565</v>
      </c>
      <c r="C667" s="24">
        <v>2</v>
      </c>
      <c r="D667" s="54" t="str">
        <f t="shared" si="92"/>
        <v>ASET</v>
      </c>
      <c r="E667" s="178"/>
      <c r="F667" s="179"/>
      <c r="G667" s="177"/>
      <c r="H667" s="177"/>
      <c r="I667" s="169">
        <f t="shared" si="93"/>
        <v>0</v>
      </c>
      <c r="J667" s="149" t="str" cm="1">
        <f t="array" ref="J667">IF(ISERROR(INDEX('Non Compliance input'!$H$5:$H$156,MATCH(1,(A667='Non Compliance input'!$A$5:$A$156)*(F667&gt;='Non Compliance input'!$D$5:$D$156)*(E667&lt;'Non Compliance input'!$E$5:$E$156)*('Non Compliance input'!$H$5:$H$156="Yes"),0))
),"","Yes")</f>
        <v/>
      </c>
      <c r="K667" s="149">
        <f t="shared" si="94"/>
        <v>0</v>
      </c>
      <c r="L667" s="162">
        <f t="shared" si="95"/>
        <v>0</v>
      </c>
      <c r="M667" s="162" t="str" cm="1">
        <f t="array" ref="M667">IF(ISERROR(INDEX('Non Compliance input'!$I$5:$I$156,MATCH(1,(A667='Non Compliance input'!$A$5:$A$156)*(E667&gt;='Non Compliance input'!$D$5:$D$156)*(F667&lt;='Non Compliance input'!$E$5:$E$156)*('Non Compliance input'!$I$5:$I$156="Yes"),0))
),"","Yes")</f>
        <v/>
      </c>
      <c r="N667" s="149" t="str">
        <f>IF(VLOOKUP($A667,HourEndingOutage!$B$3:$F$746,5,0)="Outage","Outage","")</f>
        <v/>
      </c>
      <c r="O667" s="18">
        <f t="shared" si="96"/>
        <v>0</v>
      </c>
      <c r="P667" s="18" t="str">
        <f t="shared" si="97"/>
        <v/>
      </c>
      <c r="Q667" s="18">
        <f t="shared" si="98"/>
        <v>0</v>
      </c>
      <c r="R667" s="118"/>
    </row>
    <row r="668" spans="1:18" x14ac:dyDescent="0.25">
      <c r="A668" s="25">
        <f t="shared" ref="A668:A731" si="99">IF(C668=C667,A667,A667+1)</f>
        <v>74</v>
      </c>
      <c r="B668" s="23">
        <f t="shared" ref="B668:B731" si="100">IF(C668&lt;C667,B667+1,B667)</f>
        <v>44565</v>
      </c>
      <c r="C668" s="24">
        <v>2</v>
      </c>
      <c r="D668" s="54" t="str">
        <f t="shared" si="92"/>
        <v>ASET</v>
      </c>
      <c r="E668" s="178"/>
      <c r="F668" s="179"/>
      <c r="G668" s="177"/>
      <c r="H668" s="177"/>
      <c r="I668" s="169">
        <f t="shared" si="93"/>
        <v>0</v>
      </c>
      <c r="J668" s="149" t="str" cm="1">
        <f t="array" ref="J668">IF(ISERROR(INDEX('Non Compliance input'!$H$5:$H$156,MATCH(1,(A668='Non Compliance input'!$A$5:$A$156)*(F668&gt;='Non Compliance input'!$D$5:$D$156)*(E668&lt;'Non Compliance input'!$E$5:$E$156)*('Non Compliance input'!$H$5:$H$156="Yes"),0))
),"","Yes")</f>
        <v/>
      </c>
      <c r="K668" s="149">
        <f t="shared" si="94"/>
        <v>0</v>
      </c>
      <c r="L668" s="162">
        <f t="shared" si="95"/>
        <v>0</v>
      </c>
      <c r="M668" s="162" t="str" cm="1">
        <f t="array" ref="M668">IF(ISERROR(INDEX('Non Compliance input'!$I$5:$I$156,MATCH(1,(A668='Non Compliance input'!$A$5:$A$156)*(E668&gt;='Non Compliance input'!$D$5:$D$156)*(F668&lt;='Non Compliance input'!$E$5:$E$156)*('Non Compliance input'!$I$5:$I$156="Yes"),0))
),"","Yes")</f>
        <v/>
      </c>
      <c r="N668" s="149" t="str">
        <f>IF(VLOOKUP($A668,HourEndingOutage!$B$3:$F$746,5,0)="Outage","Outage","")</f>
        <v/>
      </c>
      <c r="O668" s="18">
        <f t="shared" si="96"/>
        <v>0</v>
      </c>
      <c r="P668" s="18" t="str">
        <f t="shared" si="97"/>
        <v/>
      </c>
      <c r="Q668" s="18">
        <f t="shared" si="98"/>
        <v>0</v>
      </c>
      <c r="R668" s="118"/>
    </row>
    <row r="669" spans="1:18" x14ac:dyDescent="0.25">
      <c r="A669" s="25">
        <f t="shared" si="99"/>
        <v>75</v>
      </c>
      <c r="B669" s="23">
        <f t="shared" si="100"/>
        <v>44565</v>
      </c>
      <c r="C669" s="24">
        <v>3</v>
      </c>
      <c r="D669" s="54" t="str">
        <f t="shared" si="92"/>
        <v>ASET</v>
      </c>
      <c r="E669" s="178"/>
      <c r="F669" s="179"/>
      <c r="G669" s="177"/>
      <c r="H669" s="177"/>
      <c r="I669" s="169">
        <f t="shared" si="93"/>
        <v>0</v>
      </c>
      <c r="J669" s="149" t="str" cm="1">
        <f t="array" ref="J669">IF(ISERROR(INDEX('Non Compliance input'!$H$5:$H$156,MATCH(1,(A669='Non Compliance input'!$A$5:$A$156)*(F669&gt;='Non Compliance input'!$D$5:$D$156)*(E669&lt;'Non Compliance input'!$E$5:$E$156)*('Non Compliance input'!$H$5:$H$156="Yes"),0))
),"","Yes")</f>
        <v/>
      </c>
      <c r="K669" s="149">
        <f t="shared" si="94"/>
        <v>0</v>
      </c>
      <c r="L669" s="162">
        <f t="shared" si="95"/>
        <v>0</v>
      </c>
      <c r="M669" s="162" t="str" cm="1">
        <f t="array" ref="M669">IF(ISERROR(INDEX('Non Compliance input'!$I$5:$I$156,MATCH(1,(A669='Non Compliance input'!$A$5:$A$156)*(E669&gt;='Non Compliance input'!$D$5:$D$156)*(F669&lt;='Non Compliance input'!$E$5:$E$156)*('Non Compliance input'!$I$5:$I$156="Yes"),0))
),"","Yes")</f>
        <v/>
      </c>
      <c r="N669" s="149" t="str">
        <f>IF(VLOOKUP($A669,HourEndingOutage!$B$3:$F$746,5,0)="Outage","Outage","")</f>
        <v/>
      </c>
      <c r="O669" s="18">
        <f t="shared" si="96"/>
        <v>0</v>
      </c>
      <c r="P669" s="18" t="str">
        <f t="shared" si="97"/>
        <v/>
      </c>
      <c r="Q669" s="18">
        <f t="shared" si="98"/>
        <v>0</v>
      </c>
      <c r="R669" s="118"/>
    </row>
    <row r="670" spans="1:18" x14ac:dyDescent="0.25">
      <c r="A670" s="25">
        <f t="shared" si="99"/>
        <v>75</v>
      </c>
      <c r="B670" s="23">
        <f t="shared" si="100"/>
        <v>44565</v>
      </c>
      <c r="C670" s="24">
        <v>3</v>
      </c>
      <c r="D670" s="54" t="str">
        <f t="shared" si="92"/>
        <v>ASET</v>
      </c>
      <c r="E670" s="178"/>
      <c r="F670" s="179"/>
      <c r="G670" s="177"/>
      <c r="H670" s="177"/>
      <c r="I670" s="169">
        <f t="shared" si="93"/>
        <v>0</v>
      </c>
      <c r="J670" s="149" t="str" cm="1">
        <f t="array" ref="J670">IF(ISERROR(INDEX('Non Compliance input'!$H$5:$H$156,MATCH(1,(A670='Non Compliance input'!$A$5:$A$156)*(F670&gt;='Non Compliance input'!$D$5:$D$156)*(E670&lt;'Non Compliance input'!$E$5:$E$156)*('Non Compliance input'!$H$5:$H$156="Yes"),0))
),"","Yes")</f>
        <v/>
      </c>
      <c r="K670" s="149">
        <f t="shared" si="94"/>
        <v>0</v>
      </c>
      <c r="L670" s="162">
        <f t="shared" si="95"/>
        <v>0</v>
      </c>
      <c r="M670" s="162" t="str" cm="1">
        <f t="array" ref="M670">IF(ISERROR(INDEX('Non Compliance input'!$I$5:$I$156,MATCH(1,(A670='Non Compliance input'!$A$5:$A$156)*(E670&gt;='Non Compliance input'!$D$5:$D$156)*(F670&lt;='Non Compliance input'!$E$5:$E$156)*('Non Compliance input'!$I$5:$I$156="Yes"),0))
),"","Yes")</f>
        <v/>
      </c>
      <c r="N670" s="149" t="str">
        <f>IF(VLOOKUP($A670,HourEndingOutage!$B$3:$F$746,5,0)="Outage","Outage","")</f>
        <v/>
      </c>
      <c r="O670" s="18">
        <f t="shared" si="96"/>
        <v>0</v>
      </c>
      <c r="P670" s="18" t="str">
        <f t="shared" si="97"/>
        <v/>
      </c>
      <c r="Q670" s="18">
        <f t="shared" si="98"/>
        <v>0</v>
      </c>
      <c r="R670" s="118"/>
    </row>
    <row r="671" spans="1:18" x14ac:dyDescent="0.25">
      <c r="A671" s="25">
        <f t="shared" si="99"/>
        <v>75</v>
      </c>
      <c r="B671" s="23">
        <f t="shared" si="100"/>
        <v>44565</v>
      </c>
      <c r="C671" s="24">
        <v>3</v>
      </c>
      <c r="D671" s="54" t="str">
        <f t="shared" si="92"/>
        <v>ASET</v>
      </c>
      <c r="E671" s="178"/>
      <c r="F671" s="179"/>
      <c r="G671" s="177"/>
      <c r="H671" s="177"/>
      <c r="I671" s="169">
        <f t="shared" si="93"/>
        <v>0</v>
      </c>
      <c r="J671" s="149" t="str" cm="1">
        <f t="array" ref="J671">IF(ISERROR(INDEX('Non Compliance input'!$H$5:$H$156,MATCH(1,(A671='Non Compliance input'!$A$5:$A$156)*(F671&gt;='Non Compliance input'!$D$5:$D$156)*(E671&lt;'Non Compliance input'!$E$5:$E$156)*('Non Compliance input'!$H$5:$H$156="Yes"),0))
),"","Yes")</f>
        <v/>
      </c>
      <c r="K671" s="149">
        <f t="shared" si="94"/>
        <v>0</v>
      </c>
      <c r="L671" s="162">
        <f t="shared" si="95"/>
        <v>0</v>
      </c>
      <c r="M671" s="162" t="str" cm="1">
        <f t="array" ref="M671">IF(ISERROR(INDEX('Non Compliance input'!$I$5:$I$156,MATCH(1,(A671='Non Compliance input'!$A$5:$A$156)*(E671&gt;='Non Compliance input'!$D$5:$D$156)*(F671&lt;='Non Compliance input'!$E$5:$E$156)*('Non Compliance input'!$I$5:$I$156="Yes"),0))
),"","Yes")</f>
        <v/>
      </c>
      <c r="N671" s="149" t="str">
        <f>IF(VLOOKUP($A671,HourEndingOutage!$B$3:$F$746,5,0)="Outage","Outage","")</f>
        <v/>
      </c>
      <c r="O671" s="18">
        <f t="shared" si="96"/>
        <v>0</v>
      </c>
      <c r="P671" s="18" t="str">
        <f t="shared" si="97"/>
        <v/>
      </c>
      <c r="Q671" s="18">
        <f t="shared" si="98"/>
        <v>0</v>
      </c>
      <c r="R671" s="118"/>
    </row>
    <row r="672" spans="1:18" x14ac:dyDescent="0.25">
      <c r="A672" s="25">
        <f t="shared" si="99"/>
        <v>75</v>
      </c>
      <c r="B672" s="23">
        <f t="shared" si="100"/>
        <v>44565</v>
      </c>
      <c r="C672" s="24">
        <v>3</v>
      </c>
      <c r="D672" s="54" t="str">
        <f t="shared" si="92"/>
        <v>ASET</v>
      </c>
      <c r="E672" s="178"/>
      <c r="F672" s="179"/>
      <c r="G672" s="177"/>
      <c r="H672" s="177"/>
      <c r="I672" s="169">
        <f t="shared" si="93"/>
        <v>0</v>
      </c>
      <c r="J672" s="149" t="str" cm="1">
        <f t="array" ref="J672">IF(ISERROR(INDEX('Non Compliance input'!$H$5:$H$156,MATCH(1,(A672='Non Compliance input'!$A$5:$A$156)*(F672&gt;='Non Compliance input'!$D$5:$D$156)*(E672&lt;'Non Compliance input'!$E$5:$E$156)*('Non Compliance input'!$H$5:$H$156="Yes"),0))
),"","Yes")</f>
        <v/>
      </c>
      <c r="K672" s="149">
        <f t="shared" si="94"/>
        <v>0</v>
      </c>
      <c r="L672" s="162">
        <f t="shared" si="95"/>
        <v>0</v>
      </c>
      <c r="M672" s="162" t="str" cm="1">
        <f t="array" ref="M672">IF(ISERROR(INDEX('Non Compliance input'!$I$5:$I$156,MATCH(1,(A672='Non Compliance input'!$A$5:$A$156)*(E672&gt;='Non Compliance input'!$D$5:$D$156)*(F672&lt;='Non Compliance input'!$E$5:$E$156)*('Non Compliance input'!$I$5:$I$156="Yes"),0))
),"","Yes")</f>
        <v/>
      </c>
      <c r="N672" s="149" t="str">
        <f>IF(VLOOKUP($A672,HourEndingOutage!$B$3:$F$746,5,0)="Outage","Outage","")</f>
        <v/>
      </c>
      <c r="O672" s="18">
        <f t="shared" si="96"/>
        <v>0</v>
      </c>
      <c r="P672" s="18" t="str">
        <f t="shared" si="97"/>
        <v/>
      </c>
      <c r="Q672" s="18">
        <f t="shared" si="98"/>
        <v>0</v>
      </c>
      <c r="R672" s="118"/>
    </row>
    <row r="673" spans="1:18" x14ac:dyDescent="0.25">
      <c r="A673" s="25">
        <f t="shared" si="99"/>
        <v>75</v>
      </c>
      <c r="B673" s="23">
        <f t="shared" si="100"/>
        <v>44565</v>
      </c>
      <c r="C673" s="24">
        <v>3</v>
      </c>
      <c r="D673" s="54" t="str">
        <f t="shared" si="92"/>
        <v>ASET</v>
      </c>
      <c r="E673" s="178"/>
      <c r="F673" s="179"/>
      <c r="G673" s="177"/>
      <c r="H673" s="177"/>
      <c r="I673" s="169">
        <f t="shared" si="93"/>
        <v>0</v>
      </c>
      <c r="J673" s="149" t="str" cm="1">
        <f t="array" ref="J673">IF(ISERROR(INDEX('Non Compliance input'!$H$5:$H$156,MATCH(1,(A673='Non Compliance input'!$A$5:$A$156)*(F673&gt;='Non Compliance input'!$D$5:$D$156)*(E673&lt;'Non Compliance input'!$E$5:$E$156)*('Non Compliance input'!$H$5:$H$156="Yes"),0))
),"","Yes")</f>
        <v/>
      </c>
      <c r="K673" s="149">
        <f t="shared" si="94"/>
        <v>0</v>
      </c>
      <c r="L673" s="162">
        <f t="shared" si="95"/>
        <v>0</v>
      </c>
      <c r="M673" s="162" t="str" cm="1">
        <f t="array" ref="M673">IF(ISERROR(INDEX('Non Compliance input'!$I$5:$I$156,MATCH(1,(A673='Non Compliance input'!$A$5:$A$156)*(E673&gt;='Non Compliance input'!$D$5:$D$156)*(F673&lt;='Non Compliance input'!$E$5:$E$156)*('Non Compliance input'!$I$5:$I$156="Yes"),0))
),"","Yes")</f>
        <v/>
      </c>
      <c r="N673" s="149" t="str">
        <f>IF(VLOOKUP($A673,HourEndingOutage!$B$3:$F$746,5,0)="Outage","Outage","")</f>
        <v/>
      </c>
      <c r="O673" s="18">
        <f t="shared" si="96"/>
        <v>0</v>
      </c>
      <c r="P673" s="18" t="str">
        <f t="shared" si="97"/>
        <v/>
      </c>
      <c r="Q673" s="18">
        <f t="shared" si="98"/>
        <v>0</v>
      </c>
      <c r="R673" s="118"/>
    </row>
    <row r="674" spans="1:18" x14ac:dyDescent="0.25">
      <c r="A674" s="25">
        <f t="shared" si="99"/>
        <v>75</v>
      </c>
      <c r="B674" s="23">
        <f t="shared" si="100"/>
        <v>44565</v>
      </c>
      <c r="C674" s="24">
        <v>3</v>
      </c>
      <c r="D674" s="54" t="str">
        <f t="shared" si="92"/>
        <v>ASET</v>
      </c>
      <c r="E674" s="178"/>
      <c r="F674" s="179"/>
      <c r="G674" s="177"/>
      <c r="H674" s="177"/>
      <c r="I674" s="169">
        <f t="shared" si="93"/>
        <v>0</v>
      </c>
      <c r="J674" s="149" t="str" cm="1">
        <f t="array" ref="J674">IF(ISERROR(INDEX('Non Compliance input'!$H$5:$H$156,MATCH(1,(A674='Non Compliance input'!$A$5:$A$156)*(F674&gt;='Non Compliance input'!$D$5:$D$156)*(E674&lt;'Non Compliance input'!$E$5:$E$156)*('Non Compliance input'!$H$5:$H$156="Yes"),0))
),"","Yes")</f>
        <v/>
      </c>
      <c r="K674" s="149">
        <f t="shared" si="94"/>
        <v>0</v>
      </c>
      <c r="L674" s="162">
        <f t="shared" si="95"/>
        <v>0</v>
      </c>
      <c r="M674" s="162" t="str" cm="1">
        <f t="array" ref="M674">IF(ISERROR(INDEX('Non Compliance input'!$I$5:$I$156,MATCH(1,(A674='Non Compliance input'!$A$5:$A$156)*(E674&gt;='Non Compliance input'!$D$5:$D$156)*(F674&lt;='Non Compliance input'!$E$5:$E$156)*('Non Compliance input'!$I$5:$I$156="Yes"),0))
),"","Yes")</f>
        <v/>
      </c>
      <c r="N674" s="149" t="str">
        <f>IF(VLOOKUP($A674,HourEndingOutage!$B$3:$F$746,5,0)="Outage","Outage","")</f>
        <v/>
      </c>
      <c r="O674" s="18">
        <f t="shared" si="96"/>
        <v>0</v>
      </c>
      <c r="P674" s="18" t="str">
        <f t="shared" si="97"/>
        <v/>
      </c>
      <c r="Q674" s="18">
        <f t="shared" si="98"/>
        <v>0</v>
      </c>
      <c r="R674" s="118"/>
    </row>
    <row r="675" spans="1:18" x14ac:dyDescent="0.25">
      <c r="A675" s="25">
        <f t="shared" si="99"/>
        <v>75</v>
      </c>
      <c r="B675" s="23">
        <f t="shared" si="100"/>
        <v>44565</v>
      </c>
      <c r="C675" s="24">
        <v>3</v>
      </c>
      <c r="D675" s="54" t="str">
        <f t="shared" si="92"/>
        <v>ASET</v>
      </c>
      <c r="E675" s="178"/>
      <c r="F675" s="179"/>
      <c r="G675" s="177"/>
      <c r="H675" s="177"/>
      <c r="I675" s="169">
        <f t="shared" si="93"/>
        <v>0</v>
      </c>
      <c r="J675" s="149" t="str" cm="1">
        <f t="array" ref="J675">IF(ISERROR(INDEX('Non Compliance input'!$H$5:$H$156,MATCH(1,(A675='Non Compliance input'!$A$5:$A$156)*(F675&gt;='Non Compliance input'!$D$5:$D$156)*(E675&lt;'Non Compliance input'!$E$5:$E$156)*('Non Compliance input'!$H$5:$H$156="Yes"),0))
),"","Yes")</f>
        <v/>
      </c>
      <c r="K675" s="149">
        <f t="shared" si="94"/>
        <v>0</v>
      </c>
      <c r="L675" s="162">
        <f t="shared" si="95"/>
        <v>0</v>
      </c>
      <c r="M675" s="162" t="str" cm="1">
        <f t="array" ref="M675">IF(ISERROR(INDEX('Non Compliance input'!$I$5:$I$156,MATCH(1,(A675='Non Compliance input'!$A$5:$A$156)*(E675&gt;='Non Compliance input'!$D$5:$D$156)*(F675&lt;='Non Compliance input'!$E$5:$E$156)*('Non Compliance input'!$I$5:$I$156="Yes"),0))
),"","Yes")</f>
        <v/>
      </c>
      <c r="N675" s="149" t="str">
        <f>IF(VLOOKUP($A675,HourEndingOutage!$B$3:$F$746,5,0)="Outage","Outage","")</f>
        <v/>
      </c>
      <c r="O675" s="18">
        <f t="shared" si="96"/>
        <v>0</v>
      </c>
      <c r="P675" s="18" t="str">
        <f t="shared" si="97"/>
        <v/>
      </c>
      <c r="Q675" s="18">
        <f t="shared" si="98"/>
        <v>0</v>
      </c>
      <c r="R675" s="118"/>
    </row>
    <row r="676" spans="1:18" x14ac:dyDescent="0.25">
      <c r="A676" s="25">
        <f t="shared" si="99"/>
        <v>75</v>
      </c>
      <c r="B676" s="23">
        <f t="shared" si="100"/>
        <v>44565</v>
      </c>
      <c r="C676" s="24">
        <v>3</v>
      </c>
      <c r="D676" s="54" t="str">
        <f t="shared" si="92"/>
        <v>ASET</v>
      </c>
      <c r="E676" s="178"/>
      <c r="F676" s="179"/>
      <c r="G676" s="177"/>
      <c r="H676" s="177"/>
      <c r="I676" s="169">
        <f t="shared" si="93"/>
        <v>0</v>
      </c>
      <c r="J676" s="149" t="str" cm="1">
        <f t="array" ref="J676">IF(ISERROR(INDEX('Non Compliance input'!$H$5:$H$156,MATCH(1,(A676='Non Compliance input'!$A$5:$A$156)*(F676&gt;='Non Compliance input'!$D$5:$D$156)*(E676&lt;'Non Compliance input'!$E$5:$E$156)*('Non Compliance input'!$H$5:$H$156="Yes"),0))
),"","Yes")</f>
        <v/>
      </c>
      <c r="K676" s="149">
        <f t="shared" si="94"/>
        <v>0</v>
      </c>
      <c r="L676" s="162">
        <f t="shared" si="95"/>
        <v>0</v>
      </c>
      <c r="M676" s="162" t="str" cm="1">
        <f t="array" ref="M676">IF(ISERROR(INDEX('Non Compliance input'!$I$5:$I$156,MATCH(1,(A676='Non Compliance input'!$A$5:$A$156)*(E676&gt;='Non Compliance input'!$D$5:$D$156)*(F676&lt;='Non Compliance input'!$E$5:$E$156)*('Non Compliance input'!$I$5:$I$156="Yes"),0))
),"","Yes")</f>
        <v/>
      </c>
      <c r="N676" s="149" t="str">
        <f>IF(VLOOKUP($A676,HourEndingOutage!$B$3:$F$746,5,0)="Outage","Outage","")</f>
        <v/>
      </c>
      <c r="O676" s="18">
        <f t="shared" si="96"/>
        <v>0</v>
      </c>
      <c r="P676" s="18" t="str">
        <f t="shared" si="97"/>
        <v/>
      </c>
      <c r="Q676" s="18">
        <f t="shared" si="98"/>
        <v>0</v>
      </c>
      <c r="R676" s="118"/>
    </row>
    <row r="677" spans="1:18" x14ac:dyDescent="0.25">
      <c r="A677" s="25">
        <f t="shared" si="99"/>
        <v>75</v>
      </c>
      <c r="B677" s="23">
        <f t="shared" si="100"/>
        <v>44565</v>
      </c>
      <c r="C677" s="24">
        <v>3</v>
      </c>
      <c r="D677" s="54" t="str">
        <f t="shared" si="92"/>
        <v>ASET</v>
      </c>
      <c r="E677" s="178"/>
      <c r="F677" s="179"/>
      <c r="G677" s="177"/>
      <c r="H677" s="177"/>
      <c r="I677" s="169">
        <f t="shared" si="93"/>
        <v>0</v>
      </c>
      <c r="J677" s="149" t="str" cm="1">
        <f t="array" ref="J677">IF(ISERROR(INDEX('Non Compliance input'!$H$5:$H$156,MATCH(1,(A677='Non Compliance input'!$A$5:$A$156)*(F677&gt;='Non Compliance input'!$D$5:$D$156)*(E677&lt;'Non Compliance input'!$E$5:$E$156)*('Non Compliance input'!$H$5:$H$156="Yes"),0))
),"","Yes")</f>
        <v/>
      </c>
      <c r="K677" s="149">
        <f t="shared" si="94"/>
        <v>0</v>
      </c>
      <c r="L677" s="162">
        <f t="shared" si="95"/>
        <v>0</v>
      </c>
      <c r="M677" s="162" t="str" cm="1">
        <f t="array" ref="M677">IF(ISERROR(INDEX('Non Compliance input'!$I$5:$I$156,MATCH(1,(A677='Non Compliance input'!$A$5:$A$156)*(E677&gt;='Non Compliance input'!$D$5:$D$156)*(F677&lt;='Non Compliance input'!$E$5:$E$156)*('Non Compliance input'!$I$5:$I$156="Yes"),0))
),"","Yes")</f>
        <v/>
      </c>
      <c r="N677" s="149" t="str">
        <f>IF(VLOOKUP($A677,HourEndingOutage!$B$3:$F$746,5,0)="Outage","Outage","")</f>
        <v/>
      </c>
      <c r="O677" s="18">
        <f t="shared" si="96"/>
        <v>0</v>
      </c>
      <c r="P677" s="18" t="str">
        <f t="shared" si="97"/>
        <v/>
      </c>
      <c r="Q677" s="18">
        <f t="shared" si="98"/>
        <v>0</v>
      </c>
      <c r="R677" s="118"/>
    </row>
    <row r="678" spans="1:18" x14ac:dyDescent="0.25">
      <c r="A678" s="25">
        <f t="shared" si="99"/>
        <v>76</v>
      </c>
      <c r="B678" s="23">
        <f t="shared" si="100"/>
        <v>44565</v>
      </c>
      <c r="C678" s="24">
        <v>4</v>
      </c>
      <c r="D678" s="54" t="str">
        <f t="shared" si="92"/>
        <v>ASET</v>
      </c>
      <c r="E678" s="178"/>
      <c r="F678" s="179"/>
      <c r="G678" s="177"/>
      <c r="H678" s="177"/>
      <c r="I678" s="169">
        <f t="shared" si="93"/>
        <v>0</v>
      </c>
      <c r="J678" s="149" t="str" cm="1">
        <f t="array" ref="J678">IF(ISERROR(INDEX('Non Compliance input'!$H$5:$H$156,MATCH(1,(A678='Non Compliance input'!$A$5:$A$156)*(F678&gt;='Non Compliance input'!$D$5:$D$156)*(E678&lt;'Non Compliance input'!$E$5:$E$156)*('Non Compliance input'!$H$5:$H$156="Yes"),0))
),"","Yes")</f>
        <v/>
      </c>
      <c r="K678" s="149">
        <f t="shared" si="94"/>
        <v>0</v>
      </c>
      <c r="L678" s="162">
        <f t="shared" si="95"/>
        <v>0</v>
      </c>
      <c r="M678" s="162" t="str" cm="1">
        <f t="array" ref="M678">IF(ISERROR(INDEX('Non Compliance input'!$I$5:$I$156,MATCH(1,(A678='Non Compliance input'!$A$5:$A$156)*(E678&gt;='Non Compliance input'!$D$5:$D$156)*(F678&lt;='Non Compliance input'!$E$5:$E$156)*('Non Compliance input'!$I$5:$I$156="Yes"),0))
),"","Yes")</f>
        <v/>
      </c>
      <c r="N678" s="149" t="str">
        <f>IF(VLOOKUP($A678,HourEndingOutage!$B$3:$F$746,5,0)="Outage","Outage","")</f>
        <v/>
      </c>
      <c r="O678" s="18">
        <f t="shared" si="96"/>
        <v>0</v>
      </c>
      <c r="P678" s="18" t="str">
        <f t="shared" si="97"/>
        <v/>
      </c>
      <c r="Q678" s="18">
        <f t="shared" si="98"/>
        <v>0</v>
      </c>
      <c r="R678" s="118"/>
    </row>
    <row r="679" spans="1:18" x14ac:dyDescent="0.25">
      <c r="A679" s="25">
        <f t="shared" si="99"/>
        <v>76</v>
      </c>
      <c r="B679" s="23">
        <f t="shared" si="100"/>
        <v>44565</v>
      </c>
      <c r="C679" s="24">
        <v>4</v>
      </c>
      <c r="D679" s="54" t="str">
        <f t="shared" si="92"/>
        <v>ASET</v>
      </c>
      <c r="E679" s="178"/>
      <c r="F679" s="179"/>
      <c r="G679" s="177"/>
      <c r="H679" s="177"/>
      <c r="I679" s="169">
        <f t="shared" si="93"/>
        <v>0</v>
      </c>
      <c r="J679" s="149" t="str" cm="1">
        <f t="array" ref="J679">IF(ISERROR(INDEX('Non Compliance input'!$H$5:$H$156,MATCH(1,(A679='Non Compliance input'!$A$5:$A$156)*(F679&gt;='Non Compliance input'!$D$5:$D$156)*(E679&lt;'Non Compliance input'!$E$5:$E$156)*('Non Compliance input'!$H$5:$H$156="Yes"),0))
),"","Yes")</f>
        <v/>
      </c>
      <c r="K679" s="149">
        <f t="shared" si="94"/>
        <v>0</v>
      </c>
      <c r="L679" s="162">
        <f t="shared" si="95"/>
        <v>0</v>
      </c>
      <c r="M679" s="162" t="str" cm="1">
        <f t="array" ref="M679">IF(ISERROR(INDEX('Non Compliance input'!$I$5:$I$156,MATCH(1,(A679='Non Compliance input'!$A$5:$A$156)*(E679&gt;='Non Compliance input'!$D$5:$D$156)*(F679&lt;='Non Compliance input'!$E$5:$E$156)*('Non Compliance input'!$I$5:$I$156="Yes"),0))
),"","Yes")</f>
        <v/>
      </c>
      <c r="N679" s="149" t="str">
        <f>IF(VLOOKUP($A679,HourEndingOutage!$B$3:$F$746,5,0)="Outage","Outage","")</f>
        <v/>
      </c>
      <c r="O679" s="18">
        <f t="shared" si="96"/>
        <v>0</v>
      </c>
      <c r="P679" s="18" t="str">
        <f t="shared" si="97"/>
        <v/>
      </c>
      <c r="Q679" s="18">
        <f t="shared" si="98"/>
        <v>0</v>
      </c>
      <c r="R679" s="118"/>
    </row>
    <row r="680" spans="1:18" x14ac:dyDescent="0.25">
      <c r="A680" s="25">
        <f t="shared" si="99"/>
        <v>76</v>
      </c>
      <c r="B680" s="23">
        <f t="shared" si="100"/>
        <v>44565</v>
      </c>
      <c r="C680" s="24">
        <v>4</v>
      </c>
      <c r="D680" s="54" t="str">
        <f t="shared" si="92"/>
        <v>ASET</v>
      </c>
      <c r="E680" s="178"/>
      <c r="F680" s="179"/>
      <c r="G680" s="177"/>
      <c r="H680" s="177"/>
      <c r="I680" s="169">
        <f t="shared" si="93"/>
        <v>0</v>
      </c>
      <c r="J680" s="149" t="str" cm="1">
        <f t="array" ref="J680">IF(ISERROR(INDEX('Non Compliance input'!$H$5:$H$156,MATCH(1,(A680='Non Compliance input'!$A$5:$A$156)*(F680&gt;='Non Compliance input'!$D$5:$D$156)*(E680&lt;'Non Compliance input'!$E$5:$E$156)*('Non Compliance input'!$H$5:$H$156="Yes"),0))
),"","Yes")</f>
        <v/>
      </c>
      <c r="K680" s="149">
        <f t="shared" si="94"/>
        <v>0</v>
      </c>
      <c r="L680" s="162">
        <f t="shared" si="95"/>
        <v>0</v>
      </c>
      <c r="M680" s="162" t="str" cm="1">
        <f t="array" ref="M680">IF(ISERROR(INDEX('Non Compliance input'!$I$5:$I$156,MATCH(1,(A680='Non Compliance input'!$A$5:$A$156)*(E680&gt;='Non Compliance input'!$D$5:$D$156)*(F680&lt;='Non Compliance input'!$E$5:$E$156)*('Non Compliance input'!$I$5:$I$156="Yes"),0))
),"","Yes")</f>
        <v/>
      </c>
      <c r="N680" s="149" t="str">
        <f>IF(VLOOKUP($A680,HourEndingOutage!$B$3:$F$746,5,0)="Outage","Outage","")</f>
        <v/>
      </c>
      <c r="O680" s="18">
        <f t="shared" si="96"/>
        <v>0</v>
      </c>
      <c r="P680" s="18" t="str">
        <f t="shared" si="97"/>
        <v/>
      </c>
      <c r="Q680" s="18">
        <f t="shared" si="98"/>
        <v>0</v>
      </c>
      <c r="R680" s="118"/>
    </row>
    <row r="681" spans="1:18" x14ac:dyDescent="0.25">
      <c r="A681" s="25">
        <f t="shared" si="99"/>
        <v>76</v>
      </c>
      <c r="B681" s="23">
        <f t="shared" si="100"/>
        <v>44565</v>
      </c>
      <c r="C681" s="24">
        <v>4</v>
      </c>
      <c r="D681" s="54" t="str">
        <f t="shared" si="92"/>
        <v>ASET</v>
      </c>
      <c r="E681" s="178"/>
      <c r="F681" s="179"/>
      <c r="G681" s="177"/>
      <c r="H681" s="177"/>
      <c r="I681" s="169">
        <f t="shared" si="93"/>
        <v>0</v>
      </c>
      <c r="J681" s="149" t="str" cm="1">
        <f t="array" ref="J681">IF(ISERROR(INDEX('Non Compliance input'!$H$5:$H$156,MATCH(1,(A681='Non Compliance input'!$A$5:$A$156)*(F681&gt;='Non Compliance input'!$D$5:$D$156)*(E681&lt;'Non Compliance input'!$E$5:$E$156)*('Non Compliance input'!$H$5:$H$156="Yes"),0))
),"","Yes")</f>
        <v/>
      </c>
      <c r="K681" s="149">
        <f t="shared" si="94"/>
        <v>0</v>
      </c>
      <c r="L681" s="162">
        <f t="shared" si="95"/>
        <v>0</v>
      </c>
      <c r="M681" s="162" t="str" cm="1">
        <f t="array" ref="M681">IF(ISERROR(INDEX('Non Compliance input'!$I$5:$I$156,MATCH(1,(A681='Non Compliance input'!$A$5:$A$156)*(E681&gt;='Non Compliance input'!$D$5:$D$156)*(F681&lt;='Non Compliance input'!$E$5:$E$156)*('Non Compliance input'!$I$5:$I$156="Yes"),0))
),"","Yes")</f>
        <v/>
      </c>
      <c r="N681" s="149" t="str">
        <f>IF(VLOOKUP($A681,HourEndingOutage!$B$3:$F$746,5,0)="Outage","Outage","")</f>
        <v/>
      </c>
      <c r="O681" s="18">
        <f t="shared" si="96"/>
        <v>0</v>
      </c>
      <c r="P681" s="18" t="str">
        <f t="shared" si="97"/>
        <v/>
      </c>
      <c r="Q681" s="18">
        <f t="shared" si="98"/>
        <v>0</v>
      </c>
      <c r="R681" s="118"/>
    </row>
    <row r="682" spans="1:18" x14ac:dyDescent="0.25">
      <c r="A682" s="25">
        <f t="shared" si="99"/>
        <v>76</v>
      </c>
      <c r="B682" s="23">
        <f t="shared" si="100"/>
        <v>44565</v>
      </c>
      <c r="C682" s="24">
        <v>4</v>
      </c>
      <c r="D682" s="54" t="str">
        <f t="shared" si="92"/>
        <v>ASET</v>
      </c>
      <c r="E682" s="178"/>
      <c r="F682" s="179"/>
      <c r="G682" s="177"/>
      <c r="H682" s="177"/>
      <c r="I682" s="169">
        <f t="shared" si="93"/>
        <v>0</v>
      </c>
      <c r="J682" s="149" t="str" cm="1">
        <f t="array" ref="J682">IF(ISERROR(INDEX('Non Compliance input'!$H$5:$H$156,MATCH(1,(A682='Non Compliance input'!$A$5:$A$156)*(F682&gt;='Non Compliance input'!$D$5:$D$156)*(E682&lt;'Non Compliance input'!$E$5:$E$156)*('Non Compliance input'!$H$5:$H$156="Yes"),0))
),"","Yes")</f>
        <v/>
      </c>
      <c r="K682" s="149">
        <f t="shared" si="94"/>
        <v>0</v>
      </c>
      <c r="L682" s="162">
        <f t="shared" si="95"/>
        <v>0</v>
      </c>
      <c r="M682" s="162" t="str" cm="1">
        <f t="array" ref="M682">IF(ISERROR(INDEX('Non Compliance input'!$I$5:$I$156,MATCH(1,(A682='Non Compliance input'!$A$5:$A$156)*(E682&gt;='Non Compliance input'!$D$5:$D$156)*(F682&lt;='Non Compliance input'!$E$5:$E$156)*('Non Compliance input'!$I$5:$I$156="Yes"),0))
),"","Yes")</f>
        <v/>
      </c>
      <c r="N682" s="149" t="str">
        <f>IF(VLOOKUP($A682,HourEndingOutage!$B$3:$F$746,5,0)="Outage","Outage","")</f>
        <v/>
      </c>
      <c r="O682" s="18">
        <f t="shared" si="96"/>
        <v>0</v>
      </c>
      <c r="P682" s="18" t="str">
        <f t="shared" si="97"/>
        <v/>
      </c>
      <c r="Q682" s="18">
        <f t="shared" si="98"/>
        <v>0</v>
      </c>
      <c r="R682" s="118"/>
    </row>
    <row r="683" spans="1:18" x14ac:dyDescent="0.25">
      <c r="A683" s="25">
        <f t="shared" si="99"/>
        <v>76</v>
      </c>
      <c r="B683" s="23">
        <f t="shared" si="100"/>
        <v>44565</v>
      </c>
      <c r="C683" s="24">
        <v>4</v>
      </c>
      <c r="D683" s="54" t="str">
        <f t="shared" si="92"/>
        <v>ASET</v>
      </c>
      <c r="E683" s="178"/>
      <c r="F683" s="179"/>
      <c r="G683" s="177"/>
      <c r="H683" s="177"/>
      <c r="I683" s="169">
        <f t="shared" si="93"/>
        <v>0</v>
      </c>
      <c r="J683" s="149" t="str" cm="1">
        <f t="array" ref="J683">IF(ISERROR(INDEX('Non Compliance input'!$H$5:$H$156,MATCH(1,(A683='Non Compliance input'!$A$5:$A$156)*(F683&gt;='Non Compliance input'!$D$5:$D$156)*(E683&lt;'Non Compliance input'!$E$5:$E$156)*('Non Compliance input'!$H$5:$H$156="Yes"),0))
),"","Yes")</f>
        <v/>
      </c>
      <c r="K683" s="149">
        <f t="shared" si="94"/>
        <v>0</v>
      </c>
      <c r="L683" s="162">
        <f t="shared" si="95"/>
        <v>0</v>
      </c>
      <c r="M683" s="162" t="str" cm="1">
        <f t="array" ref="M683">IF(ISERROR(INDEX('Non Compliance input'!$I$5:$I$156,MATCH(1,(A683='Non Compliance input'!$A$5:$A$156)*(E683&gt;='Non Compliance input'!$D$5:$D$156)*(F683&lt;='Non Compliance input'!$E$5:$E$156)*('Non Compliance input'!$I$5:$I$156="Yes"),0))
),"","Yes")</f>
        <v/>
      </c>
      <c r="N683" s="149" t="str">
        <f>IF(VLOOKUP($A683,HourEndingOutage!$B$3:$F$746,5,0)="Outage","Outage","")</f>
        <v/>
      </c>
      <c r="O683" s="18">
        <f t="shared" si="96"/>
        <v>0</v>
      </c>
      <c r="P683" s="18" t="str">
        <f t="shared" si="97"/>
        <v/>
      </c>
      <c r="Q683" s="18">
        <f t="shared" si="98"/>
        <v>0</v>
      </c>
      <c r="R683" s="118"/>
    </row>
    <row r="684" spans="1:18" x14ac:dyDescent="0.25">
      <c r="A684" s="25">
        <f t="shared" si="99"/>
        <v>76</v>
      </c>
      <c r="B684" s="23">
        <f t="shared" si="100"/>
        <v>44565</v>
      </c>
      <c r="C684" s="24">
        <v>4</v>
      </c>
      <c r="D684" s="54" t="str">
        <f t="shared" si="92"/>
        <v>ASET</v>
      </c>
      <c r="E684" s="178"/>
      <c r="F684" s="179"/>
      <c r="G684" s="177"/>
      <c r="H684" s="177"/>
      <c r="I684" s="169">
        <f t="shared" si="93"/>
        <v>0</v>
      </c>
      <c r="J684" s="149" t="str" cm="1">
        <f t="array" ref="J684">IF(ISERROR(INDEX('Non Compliance input'!$H$5:$H$156,MATCH(1,(A684='Non Compliance input'!$A$5:$A$156)*(F684&gt;='Non Compliance input'!$D$5:$D$156)*(E684&lt;'Non Compliance input'!$E$5:$E$156)*('Non Compliance input'!$H$5:$H$156="Yes"),0))
),"","Yes")</f>
        <v/>
      </c>
      <c r="K684" s="149">
        <f t="shared" si="94"/>
        <v>0</v>
      </c>
      <c r="L684" s="162">
        <f t="shared" si="95"/>
        <v>0</v>
      </c>
      <c r="M684" s="162" t="str" cm="1">
        <f t="array" ref="M684">IF(ISERROR(INDEX('Non Compliance input'!$I$5:$I$156,MATCH(1,(A684='Non Compliance input'!$A$5:$A$156)*(E684&gt;='Non Compliance input'!$D$5:$D$156)*(F684&lt;='Non Compliance input'!$E$5:$E$156)*('Non Compliance input'!$I$5:$I$156="Yes"),0))
),"","Yes")</f>
        <v/>
      </c>
      <c r="N684" s="149" t="str">
        <f>IF(VLOOKUP($A684,HourEndingOutage!$B$3:$F$746,5,0)="Outage","Outage","")</f>
        <v/>
      </c>
      <c r="O684" s="18">
        <f t="shared" si="96"/>
        <v>0</v>
      </c>
      <c r="P684" s="18" t="str">
        <f t="shared" si="97"/>
        <v/>
      </c>
      <c r="Q684" s="18">
        <f t="shared" si="98"/>
        <v>0</v>
      </c>
      <c r="R684" s="118"/>
    </row>
    <row r="685" spans="1:18" x14ac:dyDescent="0.25">
      <c r="A685" s="25">
        <f t="shared" si="99"/>
        <v>76</v>
      </c>
      <c r="B685" s="23">
        <f t="shared" si="100"/>
        <v>44565</v>
      </c>
      <c r="C685" s="24">
        <v>4</v>
      </c>
      <c r="D685" s="54" t="str">
        <f t="shared" si="92"/>
        <v>ASET</v>
      </c>
      <c r="E685" s="178"/>
      <c r="F685" s="179"/>
      <c r="G685" s="177"/>
      <c r="H685" s="177"/>
      <c r="I685" s="169">
        <f t="shared" si="93"/>
        <v>0</v>
      </c>
      <c r="J685" s="149" t="str" cm="1">
        <f t="array" ref="J685">IF(ISERROR(INDEX('Non Compliance input'!$H$5:$H$156,MATCH(1,(A685='Non Compliance input'!$A$5:$A$156)*(F685&gt;='Non Compliance input'!$D$5:$D$156)*(E685&lt;'Non Compliance input'!$E$5:$E$156)*('Non Compliance input'!$H$5:$H$156="Yes"),0))
),"","Yes")</f>
        <v/>
      </c>
      <c r="K685" s="149">
        <f t="shared" si="94"/>
        <v>0</v>
      </c>
      <c r="L685" s="162">
        <f t="shared" si="95"/>
        <v>0</v>
      </c>
      <c r="M685" s="162" t="str" cm="1">
        <f t="array" ref="M685">IF(ISERROR(INDEX('Non Compliance input'!$I$5:$I$156,MATCH(1,(A685='Non Compliance input'!$A$5:$A$156)*(E685&gt;='Non Compliance input'!$D$5:$D$156)*(F685&lt;='Non Compliance input'!$E$5:$E$156)*('Non Compliance input'!$I$5:$I$156="Yes"),0))
),"","Yes")</f>
        <v/>
      </c>
      <c r="N685" s="149" t="str">
        <f>IF(VLOOKUP($A685,HourEndingOutage!$B$3:$F$746,5,0)="Outage","Outage","")</f>
        <v/>
      </c>
      <c r="O685" s="18">
        <f t="shared" si="96"/>
        <v>0</v>
      </c>
      <c r="P685" s="18" t="str">
        <f t="shared" si="97"/>
        <v/>
      </c>
      <c r="Q685" s="18">
        <f t="shared" si="98"/>
        <v>0</v>
      </c>
      <c r="R685" s="118"/>
    </row>
    <row r="686" spans="1:18" x14ac:dyDescent="0.25">
      <c r="A686" s="25">
        <f t="shared" si="99"/>
        <v>76</v>
      </c>
      <c r="B686" s="23">
        <f t="shared" si="100"/>
        <v>44565</v>
      </c>
      <c r="C686" s="24">
        <v>4</v>
      </c>
      <c r="D686" s="54" t="str">
        <f t="shared" si="92"/>
        <v>ASET</v>
      </c>
      <c r="E686" s="178"/>
      <c r="F686" s="179"/>
      <c r="G686" s="177"/>
      <c r="H686" s="177"/>
      <c r="I686" s="169">
        <f t="shared" si="93"/>
        <v>0</v>
      </c>
      <c r="J686" s="149" t="str" cm="1">
        <f t="array" ref="J686">IF(ISERROR(INDEX('Non Compliance input'!$H$5:$H$156,MATCH(1,(A686='Non Compliance input'!$A$5:$A$156)*(F686&gt;='Non Compliance input'!$D$5:$D$156)*(E686&lt;'Non Compliance input'!$E$5:$E$156)*('Non Compliance input'!$H$5:$H$156="Yes"),0))
),"","Yes")</f>
        <v/>
      </c>
      <c r="K686" s="149">
        <f t="shared" si="94"/>
        <v>0</v>
      </c>
      <c r="L686" s="162">
        <f t="shared" si="95"/>
        <v>0</v>
      </c>
      <c r="M686" s="162" t="str" cm="1">
        <f t="array" ref="M686">IF(ISERROR(INDEX('Non Compliance input'!$I$5:$I$156,MATCH(1,(A686='Non Compliance input'!$A$5:$A$156)*(E686&gt;='Non Compliance input'!$D$5:$D$156)*(F686&lt;='Non Compliance input'!$E$5:$E$156)*('Non Compliance input'!$I$5:$I$156="Yes"),0))
),"","Yes")</f>
        <v/>
      </c>
      <c r="N686" s="149" t="str">
        <f>IF(VLOOKUP($A686,HourEndingOutage!$B$3:$F$746,5,0)="Outage","Outage","")</f>
        <v/>
      </c>
      <c r="O686" s="18">
        <f t="shared" si="96"/>
        <v>0</v>
      </c>
      <c r="P686" s="18" t="str">
        <f t="shared" si="97"/>
        <v/>
      </c>
      <c r="Q686" s="18">
        <f t="shared" si="98"/>
        <v>0</v>
      </c>
      <c r="R686" s="118"/>
    </row>
    <row r="687" spans="1:18" x14ac:dyDescent="0.25">
      <c r="A687" s="25">
        <f t="shared" si="99"/>
        <v>77</v>
      </c>
      <c r="B687" s="23">
        <f t="shared" si="100"/>
        <v>44565</v>
      </c>
      <c r="C687" s="24">
        <v>5</v>
      </c>
      <c r="D687" s="54" t="str">
        <f t="shared" si="92"/>
        <v>ASET</v>
      </c>
      <c r="E687" s="178"/>
      <c r="F687" s="179"/>
      <c r="G687" s="177"/>
      <c r="H687" s="177"/>
      <c r="I687" s="169">
        <f t="shared" si="93"/>
        <v>0</v>
      </c>
      <c r="J687" s="149" t="str" cm="1">
        <f t="array" ref="J687">IF(ISERROR(INDEX('Non Compliance input'!$H$5:$H$156,MATCH(1,(A687='Non Compliance input'!$A$5:$A$156)*(F687&gt;='Non Compliance input'!$D$5:$D$156)*(E687&lt;'Non Compliance input'!$E$5:$E$156)*('Non Compliance input'!$H$5:$H$156="Yes"),0))
),"","Yes")</f>
        <v/>
      </c>
      <c r="K687" s="149">
        <f t="shared" si="94"/>
        <v>0</v>
      </c>
      <c r="L687" s="162">
        <f t="shared" si="95"/>
        <v>0</v>
      </c>
      <c r="M687" s="162" t="str" cm="1">
        <f t="array" ref="M687">IF(ISERROR(INDEX('Non Compliance input'!$I$5:$I$156,MATCH(1,(A687='Non Compliance input'!$A$5:$A$156)*(E687&gt;='Non Compliance input'!$D$5:$D$156)*(F687&lt;='Non Compliance input'!$E$5:$E$156)*('Non Compliance input'!$I$5:$I$156="Yes"),0))
),"","Yes")</f>
        <v/>
      </c>
      <c r="N687" s="149" t="str">
        <f>IF(VLOOKUP($A687,HourEndingOutage!$B$3:$F$746,5,0)="Outage","Outage","")</f>
        <v/>
      </c>
      <c r="O687" s="18">
        <f t="shared" si="96"/>
        <v>0</v>
      </c>
      <c r="P687" s="18" t="str">
        <f t="shared" si="97"/>
        <v/>
      </c>
      <c r="Q687" s="18">
        <f t="shared" si="98"/>
        <v>0</v>
      </c>
      <c r="R687" s="118"/>
    </row>
    <row r="688" spans="1:18" x14ac:dyDescent="0.25">
      <c r="A688" s="25">
        <f t="shared" si="99"/>
        <v>77</v>
      </c>
      <c r="B688" s="23">
        <f t="shared" si="100"/>
        <v>44565</v>
      </c>
      <c r="C688" s="24">
        <v>5</v>
      </c>
      <c r="D688" s="54" t="str">
        <f t="shared" si="92"/>
        <v>ASET</v>
      </c>
      <c r="E688" s="178"/>
      <c r="F688" s="179"/>
      <c r="G688" s="177"/>
      <c r="H688" s="177"/>
      <c r="I688" s="169">
        <f t="shared" si="93"/>
        <v>0</v>
      </c>
      <c r="J688" s="149" t="str" cm="1">
        <f t="array" ref="J688">IF(ISERROR(INDEX('Non Compliance input'!$H$5:$H$156,MATCH(1,(A688='Non Compliance input'!$A$5:$A$156)*(F688&gt;='Non Compliance input'!$D$5:$D$156)*(E688&lt;'Non Compliance input'!$E$5:$E$156)*('Non Compliance input'!$H$5:$H$156="Yes"),0))
),"","Yes")</f>
        <v/>
      </c>
      <c r="K688" s="149">
        <f t="shared" si="94"/>
        <v>0</v>
      </c>
      <c r="L688" s="162">
        <f t="shared" si="95"/>
        <v>0</v>
      </c>
      <c r="M688" s="162" t="str" cm="1">
        <f t="array" ref="M688">IF(ISERROR(INDEX('Non Compliance input'!$I$5:$I$156,MATCH(1,(A688='Non Compliance input'!$A$5:$A$156)*(E688&gt;='Non Compliance input'!$D$5:$D$156)*(F688&lt;='Non Compliance input'!$E$5:$E$156)*('Non Compliance input'!$I$5:$I$156="Yes"),0))
),"","Yes")</f>
        <v/>
      </c>
      <c r="N688" s="149" t="str">
        <f>IF(VLOOKUP($A688,HourEndingOutage!$B$3:$F$746,5,0)="Outage","Outage","")</f>
        <v/>
      </c>
      <c r="O688" s="18">
        <f t="shared" si="96"/>
        <v>0</v>
      </c>
      <c r="P688" s="18" t="str">
        <f t="shared" si="97"/>
        <v/>
      </c>
      <c r="Q688" s="18">
        <f t="shared" si="98"/>
        <v>0</v>
      </c>
      <c r="R688" s="118"/>
    </row>
    <row r="689" spans="1:18" x14ac:dyDescent="0.25">
      <c r="A689" s="25">
        <f t="shared" si="99"/>
        <v>77</v>
      </c>
      <c r="B689" s="23">
        <f t="shared" si="100"/>
        <v>44565</v>
      </c>
      <c r="C689" s="24">
        <v>5</v>
      </c>
      <c r="D689" s="54" t="str">
        <f t="shared" si="92"/>
        <v>ASET</v>
      </c>
      <c r="E689" s="178"/>
      <c r="F689" s="179"/>
      <c r="G689" s="177"/>
      <c r="H689" s="177"/>
      <c r="I689" s="169">
        <f t="shared" si="93"/>
        <v>0</v>
      </c>
      <c r="J689" s="149" t="str" cm="1">
        <f t="array" ref="J689">IF(ISERROR(INDEX('Non Compliance input'!$H$5:$H$156,MATCH(1,(A689='Non Compliance input'!$A$5:$A$156)*(F689&gt;='Non Compliance input'!$D$5:$D$156)*(E689&lt;'Non Compliance input'!$E$5:$E$156)*('Non Compliance input'!$H$5:$H$156="Yes"),0))
),"","Yes")</f>
        <v/>
      </c>
      <c r="K689" s="149">
        <f t="shared" si="94"/>
        <v>0</v>
      </c>
      <c r="L689" s="162">
        <f t="shared" si="95"/>
        <v>0</v>
      </c>
      <c r="M689" s="162" t="str" cm="1">
        <f t="array" ref="M689">IF(ISERROR(INDEX('Non Compliance input'!$I$5:$I$156,MATCH(1,(A689='Non Compliance input'!$A$5:$A$156)*(E689&gt;='Non Compliance input'!$D$5:$D$156)*(F689&lt;='Non Compliance input'!$E$5:$E$156)*('Non Compliance input'!$I$5:$I$156="Yes"),0))
),"","Yes")</f>
        <v/>
      </c>
      <c r="N689" s="149" t="str">
        <f>IF(VLOOKUP($A689,HourEndingOutage!$B$3:$F$746,5,0)="Outage","Outage","")</f>
        <v/>
      </c>
      <c r="O689" s="18">
        <f t="shared" si="96"/>
        <v>0</v>
      </c>
      <c r="P689" s="18" t="str">
        <f t="shared" si="97"/>
        <v/>
      </c>
      <c r="Q689" s="18">
        <f t="shared" si="98"/>
        <v>0</v>
      </c>
      <c r="R689" s="118"/>
    </row>
    <row r="690" spans="1:18" x14ac:dyDescent="0.25">
      <c r="A690" s="25">
        <f t="shared" si="99"/>
        <v>77</v>
      </c>
      <c r="B690" s="23">
        <f t="shared" si="100"/>
        <v>44565</v>
      </c>
      <c r="C690" s="24">
        <v>5</v>
      </c>
      <c r="D690" s="54" t="str">
        <f t="shared" si="92"/>
        <v>ASET</v>
      </c>
      <c r="E690" s="178"/>
      <c r="F690" s="179"/>
      <c r="G690" s="177"/>
      <c r="H690" s="177"/>
      <c r="I690" s="169">
        <f t="shared" si="93"/>
        <v>0</v>
      </c>
      <c r="J690" s="149" t="str" cm="1">
        <f t="array" ref="J690">IF(ISERROR(INDEX('Non Compliance input'!$H$5:$H$156,MATCH(1,(A690='Non Compliance input'!$A$5:$A$156)*(F690&gt;='Non Compliance input'!$D$5:$D$156)*(E690&lt;'Non Compliance input'!$E$5:$E$156)*('Non Compliance input'!$H$5:$H$156="Yes"),0))
),"","Yes")</f>
        <v/>
      </c>
      <c r="K690" s="149">
        <f t="shared" si="94"/>
        <v>0</v>
      </c>
      <c r="L690" s="162">
        <f t="shared" si="95"/>
        <v>0</v>
      </c>
      <c r="M690" s="162" t="str" cm="1">
        <f t="array" ref="M690">IF(ISERROR(INDEX('Non Compliance input'!$I$5:$I$156,MATCH(1,(A690='Non Compliance input'!$A$5:$A$156)*(E690&gt;='Non Compliance input'!$D$5:$D$156)*(F690&lt;='Non Compliance input'!$E$5:$E$156)*('Non Compliance input'!$I$5:$I$156="Yes"),0))
),"","Yes")</f>
        <v/>
      </c>
      <c r="N690" s="149" t="str">
        <f>IF(VLOOKUP($A690,HourEndingOutage!$B$3:$F$746,5,0)="Outage","Outage","")</f>
        <v/>
      </c>
      <c r="O690" s="18">
        <f t="shared" si="96"/>
        <v>0</v>
      </c>
      <c r="P690" s="18" t="str">
        <f t="shared" si="97"/>
        <v/>
      </c>
      <c r="Q690" s="18">
        <f t="shared" si="98"/>
        <v>0</v>
      </c>
      <c r="R690" s="118"/>
    </row>
    <row r="691" spans="1:18" x14ac:dyDescent="0.25">
      <c r="A691" s="25">
        <f t="shared" si="99"/>
        <v>77</v>
      </c>
      <c r="B691" s="23">
        <f t="shared" si="100"/>
        <v>44565</v>
      </c>
      <c r="C691" s="24">
        <v>5</v>
      </c>
      <c r="D691" s="54" t="str">
        <f t="shared" si="92"/>
        <v>ASET</v>
      </c>
      <c r="E691" s="178"/>
      <c r="F691" s="179"/>
      <c r="G691" s="177"/>
      <c r="H691" s="177"/>
      <c r="I691" s="169">
        <f t="shared" si="93"/>
        <v>0</v>
      </c>
      <c r="J691" s="149" t="str" cm="1">
        <f t="array" ref="J691">IF(ISERROR(INDEX('Non Compliance input'!$H$5:$H$156,MATCH(1,(A691='Non Compliance input'!$A$5:$A$156)*(F691&gt;='Non Compliance input'!$D$5:$D$156)*(E691&lt;'Non Compliance input'!$E$5:$E$156)*('Non Compliance input'!$H$5:$H$156="Yes"),0))
),"","Yes")</f>
        <v/>
      </c>
      <c r="K691" s="149">
        <f t="shared" si="94"/>
        <v>0</v>
      </c>
      <c r="L691" s="162">
        <f t="shared" si="95"/>
        <v>0</v>
      </c>
      <c r="M691" s="162" t="str" cm="1">
        <f t="array" ref="M691">IF(ISERROR(INDEX('Non Compliance input'!$I$5:$I$156,MATCH(1,(A691='Non Compliance input'!$A$5:$A$156)*(E691&gt;='Non Compliance input'!$D$5:$D$156)*(F691&lt;='Non Compliance input'!$E$5:$E$156)*('Non Compliance input'!$I$5:$I$156="Yes"),0))
),"","Yes")</f>
        <v/>
      </c>
      <c r="N691" s="149" t="str">
        <f>IF(VLOOKUP($A691,HourEndingOutage!$B$3:$F$746,5,0)="Outage","Outage","")</f>
        <v/>
      </c>
      <c r="O691" s="18">
        <f t="shared" si="96"/>
        <v>0</v>
      </c>
      <c r="P691" s="18" t="str">
        <f t="shared" si="97"/>
        <v/>
      </c>
      <c r="Q691" s="18">
        <f t="shared" si="98"/>
        <v>0</v>
      </c>
      <c r="R691" s="118"/>
    </row>
    <row r="692" spans="1:18" x14ac:dyDescent="0.25">
      <c r="A692" s="25">
        <f t="shared" si="99"/>
        <v>77</v>
      </c>
      <c r="B692" s="23">
        <f t="shared" si="100"/>
        <v>44565</v>
      </c>
      <c r="C692" s="24">
        <v>5</v>
      </c>
      <c r="D692" s="54" t="str">
        <f t="shared" si="92"/>
        <v>ASET</v>
      </c>
      <c r="E692" s="178"/>
      <c r="F692" s="179"/>
      <c r="G692" s="177"/>
      <c r="H692" s="177"/>
      <c r="I692" s="169">
        <f t="shared" si="93"/>
        <v>0</v>
      </c>
      <c r="J692" s="149" t="str" cm="1">
        <f t="array" ref="J692">IF(ISERROR(INDEX('Non Compliance input'!$H$5:$H$156,MATCH(1,(A692='Non Compliance input'!$A$5:$A$156)*(F692&gt;='Non Compliance input'!$D$5:$D$156)*(E692&lt;'Non Compliance input'!$E$5:$E$156)*('Non Compliance input'!$H$5:$H$156="Yes"),0))
),"","Yes")</f>
        <v/>
      </c>
      <c r="K692" s="149">
        <f t="shared" si="94"/>
        <v>0</v>
      </c>
      <c r="L692" s="162">
        <f t="shared" si="95"/>
        <v>0</v>
      </c>
      <c r="M692" s="162" t="str" cm="1">
        <f t="array" ref="M692">IF(ISERROR(INDEX('Non Compliance input'!$I$5:$I$156,MATCH(1,(A692='Non Compliance input'!$A$5:$A$156)*(E692&gt;='Non Compliance input'!$D$5:$D$156)*(F692&lt;='Non Compliance input'!$E$5:$E$156)*('Non Compliance input'!$I$5:$I$156="Yes"),0))
),"","Yes")</f>
        <v/>
      </c>
      <c r="N692" s="149" t="str">
        <f>IF(VLOOKUP($A692,HourEndingOutage!$B$3:$F$746,5,0)="Outage","Outage","")</f>
        <v/>
      </c>
      <c r="O692" s="18">
        <f t="shared" si="96"/>
        <v>0</v>
      </c>
      <c r="P692" s="18" t="str">
        <f t="shared" si="97"/>
        <v/>
      </c>
      <c r="Q692" s="18">
        <f t="shared" si="98"/>
        <v>0</v>
      </c>
      <c r="R692" s="118"/>
    </row>
    <row r="693" spans="1:18" x14ac:dyDescent="0.25">
      <c r="A693" s="25">
        <f t="shared" si="99"/>
        <v>77</v>
      </c>
      <c r="B693" s="23">
        <f t="shared" si="100"/>
        <v>44565</v>
      </c>
      <c r="C693" s="24">
        <v>5</v>
      </c>
      <c r="D693" s="54" t="str">
        <f t="shared" si="92"/>
        <v>ASET</v>
      </c>
      <c r="E693" s="178"/>
      <c r="F693" s="179"/>
      <c r="G693" s="177"/>
      <c r="H693" s="177"/>
      <c r="I693" s="169">
        <f t="shared" si="93"/>
        <v>0</v>
      </c>
      <c r="J693" s="149" t="str" cm="1">
        <f t="array" ref="J693">IF(ISERROR(INDEX('Non Compliance input'!$H$5:$H$156,MATCH(1,(A693='Non Compliance input'!$A$5:$A$156)*(F693&gt;='Non Compliance input'!$D$5:$D$156)*(E693&lt;'Non Compliance input'!$E$5:$E$156)*('Non Compliance input'!$H$5:$H$156="Yes"),0))
),"","Yes")</f>
        <v/>
      </c>
      <c r="K693" s="149">
        <f t="shared" si="94"/>
        <v>0</v>
      </c>
      <c r="L693" s="162">
        <f t="shared" si="95"/>
        <v>0</v>
      </c>
      <c r="M693" s="162" t="str" cm="1">
        <f t="array" ref="M693">IF(ISERROR(INDEX('Non Compliance input'!$I$5:$I$156,MATCH(1,(A693='Non Compliance input'!$A$5:$A$156)*(E693&gt;='Non Compliance input'!$D$5:$D$156)*(F693&lt;='Non Compliance input'!$E$5:$E$156)*('Non Compliance input'!$I$5:$I$156="Yes"),0))
),"","Yes")</f>
        <v/>
      </c>
      <c r="N693" s="149" t="str">
        <f>IF(VLOOKUP($A693,HourEndingOutage!$B$3:$F$746,5,0)="Outage","Outage","")</f>
        <v/>
      </c>
      <c r="O693" s="18">
        <f t="shared" si="96"/>
        <v>0</v>
      </c>
      <c r="P693" s="18" t="str">
        <f t="shared" si="97"/>
        <v/>
      </c>
      <c r="Q693" s="18">
        <f t="shared" si="98"/>
        <v>0</v>
      </c>
      <c r="R693" s="118"/>
    </row>
    <row r="694" spans="1:18" x14ac:dyDescent="0.25">
      <c r="A694" s="25">
        <f t="shared" si="99"/>
        <v>77</v>
      </c>
      <c r="B694" s="23">
        <f t="shared" si="100"/>
        <v>44565</v>
      </c>
      <c r="C694" s="24">
        <v>5</v>
      </c>
      <c r="D694" s="54" t="str">
        <f t="shared" si="92"/>
        <v>ASET</v>
      </c>
      <c r="E694" s="178"/>
      <c r="F694" s="179"/>
      <c r="G694" s="177"/>
      <c r="H694" s="177"/>
      <c r="I694" s="169">
        <f t="shared" si="93"/>
        <v>0</v>
      </c>
      <c r="J694" s="149" t="str" cm="1">
        <f t="array" ref="J694">IF(ISERROR(INDEX('Non Compliance input'!$H$5:$H$156,MATCH(1,(A694='Non Compliance input'!$A$5:$A$156)*(F694&gt;='Non Compliance input'!$D$5:$D$156)*(E694&lt;'Non Compliance input'!$E$5:$E$156)*('Non Compliance input'!$H$5:$H$156="Yes"),0))
),"","Yes")</f>
        <v/>
      </c>
      <c r="K694" s="149">
        <f t="shared" si="94"/>
        <v>0</v>
      </c>
      <c r="L694" s="162">
        <f t="shared" si="95"/>
        <v>0</v>
      </c>
      <c r="M694" s="162" t="str" cm="1">
        <f t="array" ref="M694">IF(ISERROR(INDEX('Non Compliance input'!$I$5:$I$156,MATCH(1,(A694='Non Compliance input'!$A$5:$A$156)*(E694&gt;='Non Compliance input'!$D$5:$D$156)*(F694&lt;='Non Compliance input'!$E$5:$E$156)*('Non Compliance input'!$I$5:$I$156="Yes"),0))
),"","Yes")</f>
        <v/>
      </c>
      <c r="N694" s="149" t="str">
        <f>IF(VLOOKUP($A694,HourEndingOutage!$B$3:$F$746,5,0)="Outage","Outage","")</f>
        <v/>
      </c>
      <c r="O694" s="18">
        <f t="shared" si="96"/>
        <v>0</v>
      </c>
      <c r="P694" s="18" t="str">
        <f t="shared" si="97"/>
        <v/>
      </c>
      <c r="Q694" s="18">
        <f t="shared" si="98"/>
        <v>0</v>
      </c>
      <c r="R694" s="118"/>
    </row>
    <row r="695" spans="1:18" x14ac:dyDescent="0.25">
      <c r="A695" s="25">
        <f t="shared" si="99"/>
        <v>77</v>
      </c>
      <c r="B695" s="23">
        <f t="shared" si="100"/>
        <v>44565</v>
      </c>
      <c r="C695" s="24">
        <v>5</v>
      </c>
      <c r="D695" s="54" t="str">
        <f t="shared" si="92"/>
        <v>ASET</v>
      </c>
      <c r="E695" s="178"/>
      <c r="F695" s="179"/>
      <c r="G695" s="177"/>
      <c r="H695" s="177"/>
      <c r="I695" s="169">
        <f t="shared" si="93"/>
        <v>0</v>
      </c>
      <c r="J695" s="149" t="str" cm="1">
        <f t="array" ref="J695">IF(ISERROR(INDEX('Non Compliance input'!$H$5:$H$156,MATCH(1,(A695='Non Compliance input'!$A$5:$A$156)*(F695&gt;='Non Compliance input'!$D$5:$D$156)*(E695&lt;'Non Compliance input'!$E$5:$E$156)*('Non Compliance input'!$H$5:$H$156="Yes"),0))
),"","Yes")</f>
        <v/>
      </c>
      <c r="K695" s="149">
        <f t="shared" si="94"/>
        <v>0</v>
      </c>
      <c r="L695" s="162">
        <f t="shared" si="95"/>
        <v>0</v>
      </c>
      <c r="M695" s="162" t="str" cm="1">
        <f t="array" ref="M695">IF(ISERROR(INDEX('Non Compliance input'!$I$5:$I$156,MATCH(1,(A695='Non Compliance input'!$A$5:$A$156)*(E695&gt;='Non Compliance input'!$D$5:$D$156)*(F695&lt;='Non Compliance input'!$E$5:$E$156)*('Non Compliance input'!$I$5:$I$156="Yes"),0))
),"","Yes")</f>
        <v/>
      </c>
      <c r="N695" s="149" t="str">
        <f>IF(VLOOKUP($A695,HourEndingOutage!$B$3:$F$746,5,0)="Outage","Outage","")</f>
        <v/>
      </c>
      <c r="O695" s="18">
        <f t="shared" si="96"/>
        <v>0</v>
      </c>
      <c r="P695" s="18" t="str">
        <f t="shared" si="97"/>
        <v/>
      </c>
      <c r="Q695" s="18">
        <f t="shared" si="98"/>
        <v>0</v>
      </c>
      <c r="R695" s="118"/>
    </row>
    <row r="696" spans="1:18" x14ac:dyDescent="0.25">
      <c r="A696" s="25">
        <f t="shared" si="99"/>
        <v>78</v>
      </c>
      <c r="B696" s="23">
        <f t="shared" si="100"/>
        <v>44565</v>
      </c>
      <c r="C696" s="24">
        <v>6</v>
      </c>
      <c r="D696" s="54" t="str">
        <f t="shared" si="92"/>
        <v>ASET</v>
      </c>
      <c r="E696" s="178"/>
      <c r="F696" s="179"/>
      <c r="G696" s="177"/>
      <c r="H696" s="177"/>
      <c r="I696" s="169">
        <f t="shared" si="93"/>
        <v>0</v>
      </c>
      <c r="J696" s="149" t="str" cm="1">
        <f t="array" ref="J696">IF(ISERROR(INDEX('Non Compliance input'!$H$5:$H$156,MATCH(1,(A696='Non Compliance input'!$A$5:$A$156)*(F696&gt;='Non Compliance input'!$D$5:$D$156)*(E696&lt;'Non Compliance input'!$E$5:$E$156)*('Non Compliance input'!$H$5:$H$156="Yes"),0))
),"","Yes")</f>
        <v/>
      </c>
      <c r="K696" s="149">
        <f t="shared" si="94"/>
        <v>0</v>
      </c>
      <c r="L696" s="162">
        <f t="shared" si="95"/>
        <v>0</v>
      </c>
      <c r="M696" s="162" t="str" cm="1">
        <f t="array" ref="M696">IF(ISERROR(INDEX('Non Compliance input'!$I$5:$I$156,MATCH(1,(A696='Non Compliance input'!$A$5:$A$156)*(E696&gt;='Non Compliance input'!$D$5:$D$156)*(F696&lt;='Non Compliance input'!$E$5:$E$156)*('Non Compliance input'!$I$5:$I$156="Yes"),0))
),"","Yes")</f>
        <v/>
      </c>
      <c r="N696" s="149" t="str">
        <f>IF(VLOOKUP($A696,HourEndingOutage!$B$3:$F$746,5,0)="Outage","Outage","")</f>
        <v/>
      </c>
      <c r="O696" s="18">
        <f t="shared" si="96"/>
        <v>0</v>
      </c>
      <c r="P696" s="18" t="str">
        <f t="shared" si="97"/>
        <v/>
      </c>
      <c r="Q696" s="18">
        <f t="shared" si="98"/>
        <v>0</v>
      </c>
      <c r="R696" s="118"/>
    </row>
    <row r="697" spans="1:18" x14ac:dyDescent="0.25">
      <c r="A697" s="25">
        <f t="shared" si="99"/>
        <v>78</v>
      </c>
      <c r="B697" s="23">
        <f t="shared" si="100"/>
        <v>44565</v>
      </c>
      <c r="C697" s="24">
        <v>6</v>
      </c>
      <c r="D697" s="54" t="str">
        <f t="shared" si="92"/>
        <v>ASET</v>
      </c>
      <c r="E697" s="178"/>
      <c r="F697" s="179"/>
      <c r="G697" s="177"/>
      <c r="H697" s="177"/>
      <c r="I697" s="169">
        <f t="shared" si="93"/>
        <v>0</v>
      </c>
      <c r="J697" s="149" t="str" cm="1">
        <f t="array" ref="J697">IF(ISERROR(INDEX('Non Compliance input'!$H$5:$H$156,MATCH(1,(A697='Non Compliance input'!$A$5:$A$156)*(F697&gt;='Non Compliance input'!$D$5:$D$156)*(E697&lt;'Non Compliance input'!$E$5:$E$156)*('Non Compliance input'!$H$5:$H$156="Yes"),0))
),"","Yes")</f>
        <v/>
      </c>
      <c r="K697" s="149">
        <f t="shared" si="94"/>
        <v>0</v>
      </c>
      <c r="L697" s="162">
        <f t="shared" si="95"/>
        <v>0</v>
      </c>
      <c r="M697" s="162" t="str" cm="1">
        <f t="array" ref="M697">IF(ISERROR(INDEX('Non Compliance input'!$I$5:$I$156,MATCH(1,(A697='Non Compliance input'!$A$5:$A$156)*(E697&gt;='Non Compliance input'!$D$5:$D$156)*(F697&lt;='Non Compliance input'!$E$5:$E$156)*('Non Compliance input'!$I$5:$I$156="Yes"),0))
),"","Yes")</f>
        <v/>
      </c>
      <c r="N697" s="149" t="str">
        <f>IF(VLOOKUP($A697,HourEndingOutage!$B$3:$F$746,5,0)="Outage","Outage","")</f>
        <v/>
      </c>
      <c r="O697" s="18">
        <f t="shared" si="96"/>
        <v>0</v>
      </c>
      <c r="P697" s="18" t="str">
        <f t="shared" si="97"/>
        <v/>
      </c>
      <c r="Q697" s="18">
        <f t="shared" si="98"/>
        <v>0</v>
      </c>
      <c r="R697" s="118"/>
    </row>
    <row r="698" spans="1:18" x14ac:dyDescent="0.25">
      <c r="A698" s="25">
        <f t="shared" si="99"/>
        <v>78</v>
      </c>
      <c r="B698" s="23">
        <f t="shared" si="100"/>
        <v>44565</v>
      </c>
      <c r="C698" s="24">
        <v>6</v>
      </c>
      <c r="D698" s="54" t="str">
        <f t="shared" si="92"/>
        <v>ASET</v>
      </c>
      <c r="E698" s="178"/>
      <c r="F698" s="179"/>
      <c r="G698" s="177"/>
      <c r="H698" s="177"/>
      <c r="I698" s="169">
        <f t="shared" si="93"/>
        <v>0</v>
      </c>
      <c r="J698" s="149" t="str" cm="1">
        <f t="array" ref="J698">IF(ISERROR(INDEX('Non Compliance input'!$H$5:$H$156,MATCH(1,(A698='Non Compliance input'!$A$5:$A$156)*(F698&gt;='Non Compliance input'!$D$5:$D$156)*(E698&lt;'Non Compliance input'!$E$5:$E$156)*('Non Compliance input'!$H$5:$H$156="Yes"),0))
),"","Yes")</f>
        <v/>
      </c>
      <c r="K698" s="149">
        <f t="shared" si="94"/>
        <v>0</v>
      </c>
      <c r="L698" s="162">
        <f t="shared" si="95"/>
        <v>0</v>
      </c>
      <c r="M698" s="162" t="str" cm="1">
        <f t="array" ref="M698">IF(ISERROR(INDEX('Non Compliance input'!$I$5:$I$156,MATCH(1,(A698='Non Compliance input'!$A$5:$A$156)*(E698&gt;='Non Compliance input'!$D$5:$D$156)*(F698&lt;='Non Compliance input'!$E$5:$E$156)*('Non Compliance input'!$I$5:$I$156="Yes"),0))
),"","Yes")</f>
        <v/>
      </c>
      <c r="N698" s="149" t="str">
        <f>IF(VLOOKUP($A698,HourEndingOutage!$B$3:$F$746,5,0)="Outage","Outage","")</f>
        <v/>
      </c>
      <c r="O698" s="18">
        <f t="shared" si="96"/>
        <v>0</v>
      </c>
      <c r="P698" s="18" t="str">
        <f t="shared" si="97"/>
        <v/>
      </c>
      <c r="Q698" s="18">
        <f t="shared" si="98"/>
        <v>0</v>
      </c>
      <c r="R698" s="118"/>
    </row>
    <row r="699" spans="1:18" x14ac:dyDescent="0.25">
      <c r="A699" s="25">
        <f t="shared" si="99"/>
        <v>78</v>
      </c>
      <c r="B699" s="23">
        <f t="shared" si="100"/>
        <v>44565</v>
      </c>
      <c r="C699" s="24">
        <v>6</v>
      </c>
      <c r="D699" s="54" t="str">
        <f t="shared" si="92"/>
        <v>ASET</v>
      </c>
      <c r="E699" s="178"/>
      <c r="F699" s="179"/>
      <c r="G699" s="177"/>
      <c r="H699" s="177"/>
      <c r="I699" s="169">
        <f t="shared" si="93"/>
        <v>0</v>
      </c>
      <c r="J699" s="149" t="str" cm="1">
        <f t="array" ref="J699">IF(ISERROR(INDEX('Non Compliance input'!$H$5:$H$156,MATCH(1,(A699='Non Compliance input'!$A$5:$A$156)*(F699&gt;='Non Compliance input'!$D$5:$D$156)*(E699&lt;'Non Compliance input'!$E$5:$E$156)*('Non Compliance input'!$H$5:$H$156="Yes"),0))
),"","Yes")</f>
        <v/>
      </c>
      <c r="K699" s="149">
        <f t="shared" si="94"/>
        <v>0</v>
      </c>
      <c r="L699" s="162">
        <f t="shared" si="95"/>
        <v>0</v>
      </c>
      <c r="M699" s="162" t="str" cm="1">
        <f t="array" ref="M699">IF(ISERROR(INDEX('Non Compliance input'!$I$5:$I$156,MATCH(1,(A699='Non Compliance input'!$A$5:$A$156)*(E699&gt;='Non Compliance input'!$D$5:$D$156)*(F699&lt;='Non Compliance input'!$E$5:$E$156)*('Non Compliance input'!$I$5:$I$156="Yes"),0))
),"","Yes")</f>
        <v/>
      </c>
      <c r="N699" s="149" t="str">
        <f>IF(VLOOKUP($A699,HourEndingOutage!$B$3:$F$746,5,0)="Outage","Outage","")</f>
        <v/>
      </c>
      <c r="O699" s="18">
        <f t="shared" si="96"/>
        <v>0</v>
      </c>
      <c r="P699" s="18" t="str">
        <f t="shared" si="97"/>
        <v/>
      </c>
      <c r="Q699" s="18">
        <f t="shared" si="98"/>
        <v>0</v>
      </c>
      <c r="R699" s="118"/>
    </row>
    <row r="700" spans="1:18" x14ac:dyDescent="0.25">
      <c r="A700" s="25">
        <f t="shared" si="99"/>
        <v>78</v>
      </c>
      <c r="B700" s="23">
        <f t="shared" si="100"/>
        <v>44565</v>
      </c>
      <c r="C700" s="24">
        <v>6</v>
      </c>
      <c r="D700" s="54" t="str">
        <f t="shared" si="92"/>
        <v>ASET</v>
      </c>
      <c r="E700" s="178"/>
      <c r="F700" s="179"/>
      <c r="G700" s="177"/>
      <c r="H700" s="177"/>
      <c r="I700" s="169">
        <f t="shared" si="93"/>
        <v>0</v>
      </c>
      <c r="J700" s="149" t="str" cm="1">
        <f t="array" ref="J700">IF(ISERROR(INDEX('Non Compliance input'!$H$5:$H$156,MATCH(1,(A700='Non Compliance input'!$A$5:$A$156)*(F700&gt;='Non Compliance input'!$D$5:$D$156)*(E700&lt;'Non Compliance input'!$E$5:$E$156)*('Non Compliance input'!$H$5:$H$156="Yes"),0))
),"","Yes")</f>
        <v/>
      </c>
      <c r="K700" s="149">
        <f t="shared" si="94"/>
        <v>0</v>
      </c>
      <c r="L700" s="162">
        <f t="shared" si="95"/>
        <v>0</v>
      </c>
      <c r="M700" s="162" t="str" cm="1">
        <f t="array" ref="M700">IF(ISERROR(INDEX('Non Compliance input'!$I$5:$I$156,MATCH(1,(A700='Non Compliance input'!$A$5:$A$156)*(E700&gt;='Non Compliance input'!$D$5:$D$156)*(F700&lt;='Non Compliance input'!$E$5:$E$156)*('Non Compliance input'!$I$5:$I$156="Yes"),0))
),"","Yes")</f>
        <v/>
      </c>
      <c r="N700" s="149" t="str">
        <f>IF(VLOOKUP($A700,HourEndingOutage!$B$3:$F$746,5,0)="Outage","Outage","")</f>
        <v/>
      </c>
      <c r="O700" s="18">
        <f t="shared" si="96"/>
        <v>0</v>
      </c>
      <c r="P700" s="18" t="str">
        <f t="shared" si="97"/>
        <v/>
      </c>
      <c r="Q700" s="18">
        <f t="shared" si="98"/>
        <v>0</v>
      </c>
      <c r="R700" s="118"/>
    </row>
    <row r="701" spans="1:18" x14ac:dyDescent="0.25">
      <c r="A701" s="25">
        <f t="shared" si="99"/>
        <v>78</v>
      </c>
      <c r="B701" s="23">
        <f t="shared" si="100"/>
        <v>44565</v>
      </c>
      <c r="C701" s="24">
        <v>6</v>
      </c>
      <c r="D701" s="54" t="str">
        <f t="shared" si="92"/>
        <v>ASET</v>
      </c>
      <c r="E701" s="178"/>
      <c r="F701" s="179"/>
      <c r="G701" s="177"/>
      <c r="H701" s="177"/>
      <c r="I701" s="169">
        <f t="shared" si="93"/>
        <v>0</v>
      </c>
      <c r="J701" s="149" t="str" cm="1">
        <f t="array" ref="J701">IF(ISERROR(INDEX('Non Compliance input'!$H$5:$H$156,MATCH(1,(A701='Non Compliance input'!$A$5:$A$156)*(F701&gt;='Non Compliance input'!$D$5:$D$156)*(E701&lt;'Non Compliance input'!$E$5:$E$156)*('Non Compliance input'!$H$5:$H$156="Yes"),0))
),"","Yes")</f>
        <v/>
      </c>
      <c r="K701" s="149">
        <f t="shared" si="94"/>
        <v>0</v>
      </c>
      <c r="L701" s="162">
        <f t="shared" si="95"/>
        <v>0</v>
      </c>
      <c r="M701" s="162" t="str" cm="1">
        <f t="array" ref="M701">IF(ISERROR(INDEX('Non Compliance input'!$I$5:$I$156,MATCH(1,(A701='Non Compliance input'!$A$5:$A$156)*(E701&gt;='Non Compliance input'!$D$5:$D$156)*(F701&lt;='Non Compliance input'!$E$5:$E$156)*('Non Compliance input'!$I$5:$I$156="Yes"),0))
),"","Yes")</f>
        <v/>
      </c>
      <c r="N701" s="149" t="str">
        <f>IF(VLOOKUP($A701,HourEndingOutage!$B$3:$F$746,5,0)="Outage","Outage","")</f>
        <v/>
      </c>
      <c r="O701" s="18">
        <f t="shared" si="96"/>
        <v>0</v>
      </c>
      <c r="P701" s="18" t="str">
        <f t="shared" si="97"/>
        <v/>
      </c>
      <c r="Q701" s="18">
        <f t="shared" si="98"/>
        <v>0</v>
      </c>
      <c r="R701" s="118"/>
    </row>
    <row r="702" spans="1:18" x14ac:dyDescent="0.25">
      <c r="A702" s="25">
        <f t="shared" si="99"/>
        <v>78</v>
      </c>
      <c r="B702" s="23">
        <f t="shared" si="100"/>
        <v>44565</v>
      </c>
      <c r="C702" s="24">
        <v>6</v>
      </c>
      <c r="D702" s="54" t="str">
        <f t="shared" si="92"/>
        <v>ASET</v>
      </c>
      <c r="E702" s="178"/>
      <c r="F702" s="179"/>
      <c r="G702" s="177"/>
      <c r="H702" s="177"/>
      <c r="I702" s="169">
        <f t="shared" si="93"/>
        <v>0</v>
      </c>
      <c r="J702" s="149" t="str" cm="1">
        <f t="array" ref="J702">IF(ISERROR(INDEX('Non Compliance input'!$H$5:$H$156,MATCH(1,(A702='Non Compliance input'!$A$5:$A$156)*(F702&gt;='Non Compliance input'!$D$5:$D$156)*(E702&lt;'Non Compliance input'!$E$5:$E$156)*('Non Compliance input'!$H$5:$H$156="Yes"),0))
),"","Yes")</f>
        <v/>
      </c>
      <c r="K702" s="149">
        <f t="shared" si="94"/>
        <v>0</v>
      </c>
      <c r="L702" s="162">
        <f t="shared" si="95"/>
        <v>0</v>
      </c>
      <c r="M702" s="162" t="str" cm="1">
        <f t="array" ref="M702">IF(ISERROR(INDEX('Non Compliance input'!$I$5:$I$156,MATCH(1,(A702='Non Compliance input'!$A$5:$A$156)*(E702&gt;='Non Compliance input'!$D$5:$D$156)*(F702&lt;='Non Compliance input'!$E$5:$E$156)*('Non Compliance input'!$I$5:$I$156="Yes"),0))
),"","Yes")</f>
        <v/>
      </c>
      <c r="N702" s="149" t="str">
        <f>IF(VLOOKUP($A702,HourEndingOutage!$B$3:$F$746,5,0)="Outage","Outage","")</f>
        <v/>
      </c>
      <c r="O702" s="18">
        <f t="shared" si="96"/>
        <v>0</v>
      </c>
      <c r="P702" s="18" t="str">
        <f t="shared" si="97"/>
        <v/>
      </c>
      <c r="Q702" s="18">
        <f t="shared" si="98"/>
        <v>0</v>
      </c>
      <c r="R702" s="118"/>
    </row>
    <row r="703" spans="1:18" x14ac:dyDescent="0.25">
      <c r="A703" s="25">
        <f t="shared" si="99"/>
        <v>78</v>
      </c>
      <c r="B703" s="23">
        <f t="shared" si="100"/>
        <v>44565</v>
      </c>
      <c r="C703" s="24">
        <v>6</v>
      </c>
      <c r="D703" s="54" t="str">
        <f t="shared" si="92"/>
        <v>ASET</v>
      </c>
      <c r="E703" s="178"/>
      <c r="F703" s="179"/>
      <c r="G703" s="177"/>
      <c r="H703" s="177"/>
      <c r="I703" s="169">
        <f t="shared" si="93"/>
        <v>0</v>
      </c>
      <c r="J703" s="149" t="str" cm="1">
        <f t="array" ref="J703">IF(ISERROR(INDEX('Non Compliance input'!$H$5:$H$156,MATCH(1,(A703='Non Compliance input'!$A$5:$A$156)*(F703&gt;='Non Compliance input'!$D$5:$D$156)*(E703&lt;'Non Compliance input'!$E$5:$E$156)*('Non Compliance input'!$H$5:$H$156="Yes"),0))
),"","Yes")</f>
        <v/>
      </c>
      <c r="K703" s="149">
        <f t="shared" si="94"/>
        <v>0</v>
      </c>
      <c r="L703" s="162">
        <f t="shared" si="95"/>
        <v>0</v>
      </c>
      <c r="M703" s="162" t="str" cm="1">
        <f t="array" ref="M703">IF(ISERROR(INDEX('Non Compliance input'!$I$5:$I$156,MATCH(1,(A703='Non Compliance input'!$A$5:$A$156)*(E703&gt;='Non Compliance input'!$D$5:$D$156)*(F703&lt;='Non Compliance input'!$E$5:$E$156)*('Non Compliance input'!$I$5:$I$156="Yes"),0))
),"","Yes")</f>
        <v/>
      </c>
      <c r="N703" s="149" t="str">
        <f>IF(VLOOKUP($A703,HourEndingOutage!$B$3:$F$746,5,0)="Outage","Outage","")</f>
        <v/>
      </c>
      <c r="O703" s="18">
        <f t="shared" si="96"/>
        <v>0</v>
      </c>
      <c r="P703" s="18" t="str">
        <f t="shared" si="97"/>
        <v/>
      </c>
      <c r="Q703" s="18">
        <f t="shared" si="98"/>
        <v>0</v>
      </c>
      <c r="R703" s="118"/>
    </row>
    <row r="704" spans="1:18" x14ac:dyDescent="0.25">
      <c r="A704" s="25">
        <f t="shared" si="99"/>
        <v>78</v>
      </c>
      <c r="B704" s="23">
        <f t="shared" si="100"/>
        <v>44565</v>
      </c>
      <c r="C704" s="24">
        <v>6</v>
      </c>
      <c r="D704" s="54" t="str">
        <f t="shared" si="92"/>
        <v>ASET</v>
      </c>
      <c r="E704" s="178"/>
      <c r="F704" s="179"/>
      <c r="G704" s="177"/>
      <c r="H704" s="177"/>
      <c r="I704" s="169">
        <f t="shared" si="93"/>
        <v>0</v>
      </c>
      <c r="J704" s="149" t="str" cm="1">
        <f t="array" ref="J704">IF(ISERROR(INDEX('Non Compliance input'!$H$5:$H$156,MATCH(1,(A704='Non Compliance input'!$A$5:$A$156)*(F704&gt;='Non Compliance input'!$D$5:$D$156)*(E704&lt;'Non Compliance input'!$E$5:$E$156)*('Non Compliance input'!$H$5:$H$156="Yes"),0))
),"","Yes")</f>
        <v/>
      </c>
      <c r="K704" s="149">
        <f t="shared" si="94"/>
        <v>0</v>
      </c>
      <c r="L704" s="162">
        <f t="shared" si="95"/>
        <v>0</v>
      </c>
      <c r="M704" s="162" t="str" cm="1">
        <f t="array" ref="M704">IF(ISERROR(INDEX('Non Compliance input'!$I$5:$I$156,MATCH(1,(A704='Non Compliance input'!$A$5:$A$156)*(E704&gt;='Non Compliance input'!$D$5:$D$156)*(F704&lt;='Non Compliance input'!$E$5:$E$156)*('Non Compliance input'!$I$5:$I$156="Yes"),0))
),"","Yes")</f>
        <v/>
      </c>
      <c r="N704" s="149" t="str">
        <f>IF(VLOOKUP($A704,HourEndingOutage!$B$3:$F$746,5,0)="Outage","Outage","")</f>
        <v/>
      </c>
      <c r="O704" s="18">
        <f t="shared" si="96"/>
        <v>0</v>
      </c>
      <c r="P704" s="18" t="str">
        <f t="shared" si="97"/>
        <v/>
      </c>
      <c r="Q704" s="18">
        <f t="shared" si="98"/>
        <v>0</v>
      </c>
      <c r="R704" s="118"/>
    </row>
    <row r="705" spans="1:18" x14ac:dyDescent="0.25">
      <c r="A705" s="25">
        <f t="shared" si="99"/>
        <v>79</v>
      </c>
      <c r="B705" s="23">
        <f t="shared" si="100"/>
        <v>44565</v>
      </c>
      <c r="C705" s="24">
        <v>7</v>
      </c>
      <c r="D705" s="54" t="str">
        <f t="shared" si="92"/>
        <v>ASET</v>
      </c>
      <c r="E705" s="178"/>
      <c r="F705" s="179"/>
      <c r="G705" s="177"/>
      <c r="H705" s="177"/>
      <c r="I705" s="169">
        <f t="shared" si="93"/>
        <v>0</v>
      </c>
      <c r="J705" s="149" t="str" cm="1">
        <f t="array" ref="J705">IF(ISERROR(INDEX('Non Compliance input'!$H$5:$H$156,MATCH(1,(A705='Non Compliance input'!$A$5:$A$156)*(F705&gt;='Non Compliance input'!$D$5:$D$156)*(E705&lt;'Non Compliance input'!$E$5:$E$156)*('Non Compliance input'!$H$5:$H$156="Yes"),0))
),"","Yes")</f>
        <v/>
      </c>
      <c r="K705" s="149">
        <f t="shared" si="94"/>
        <v>0</v>
      </c>
      <c r="L705" s="162">
        <f t="shared" si="95"/>
        <v>0</v>
      </c>
      <c r="M705" s="162" t="str" cm="1">
        <f t="array" ref="M705">IF(ISERROR(INDEX('Non Compliance input'!$I$5:$I$156,MATCH(1,(A705='Non Compliance input'!$A$5:$A$156)*(E705&gt;='Non Compliance input'!$D$5:$D$156)*(F705&lt;='Non Compliance input'!$E$5:$E$156)*('Non Compliance input'!$I$5:$I$156="Yes"),0))
),"","Yes")</f>
        <v/>
      </c>
      <c r="N705" s="149" t="str">
        <f>IF(VLOOKUP($A705,HourEndingOutage!$B$3:$F$746,5,0)="Outage","Outage","")</f>
        <v/>
      </c>
      <c r="O705" s="18">
        <f t="shared" si="96"/>
        <v>0</v>
      </c>
      <c r="P705" s="18" t="str">
        <f t="shared" si="97"/>
        <v/>
      </c>
      <c r="Q705" s="18">
        <f t="shared" si="98"/>
        <v>0</v>
      </c>
      <c r="R705" s="118"/>
    </row>
    <row r="706" spans="1:18" x14ac:dyDescent="0.25">
      <c r="A706" s="25">
        <f t="shared" si="99"/>
        <v>79</v>
      </c>
      <c r="B706" s="23">
        <f t="shared" si="100"/>
        <v>44565</v>
      </c>
      <c r="C706" s="24">
        <v>7</v>
      </c>
      <c r="D706" s="54" t="str">
        <f t="shared" si="92"/>
        <v>ASET</v>
      </c>
      <c r="E706" s="178"/>
      <c r="F706" s="179"/>
      <c r="G706" s="177"/>
      <c r="H706" s="177"/>
      <c r="I706" s="169">
        <f t="shared" si="93"/>
        <v>0</v>
      </c>
      <c r="J706" s="149" t="str" cm="1">
        <f t="array" ref="J706">IF(ISERROR(INDEX('Non Compliance input'!$H$5:$H$156,MATCH(1,(A706='Non Compliance input'!$A$5:$A$156)*(F706&gt;='Non Compliance input'!$D$5:$D$156)*(E706&lt;'Non Compliance input'!$E$5:$E$156)*('Non Compliance input'!$H$5:$H$156="Yes"),0))
),"","Yes")</f>
        <v/>
      </c>
      <c r="K706" s="149">
        <f t="shared" si="94"/>
        <v>0</v>
      </c>
      <c r="L706" s="162">
        <f t="shared" si="95"/>
        <v>0</v>
      </c>
      <c r="M706" s="162" t="str" cm="1">
        <f t="array" ref="M706">IF(ISERROR(INDEX('Non Compliance input'!$I$5:$I$156,MATCH(1,(A706='Non Compliance input'!$A$5:$A$156)*(E706&gt;='Non Compliance input'!$D$5:$D$156)*(F706&lt;='Non Compliance input'!$E$5:$E$156)*('Non Compliance input'!$I$5:$I$156="Yes"),0))
),"","Yes")</f>
        <v/>
      </c>
      <c r="N706" s="149" t="str">
        <f>IF(VLOOKUP($A706,HourEndingOutage!$B$3:$F$746,5,0)="Outage","Outage","")</f>
        <v/>
      </c>
      <c r="O706" s="18">
        <f t="shared" si="96"/>
        <v>0</v>
      </c>
      <c r="P706" s="18" t="str">
        <f t="shared" si="97"/>
        <v/>
      </c>
      <c r="Q706" s="18">
        <f t="shared" si="98"/>
        <v>0</v>
      </c>
      <c r="R706" s="118"/>
    </row>
    <row r="707" spans="1:18" x14ac:dyDescent="0.25">
      <c r="A707" s="25">
        <f t="shared" si="99"/>
        <v>79</v>
      </c>
      <c r="B707" s="23">
        <f t="shared" si="100"/>
        <v>44565</v>
      </c>
      <c r="C707" s="24">
        <v>7</v>
      </c>
      <c r="D707" s="54" t="str">
        <f t="shared" ref="D707:D770" si="101">Unit</f>
        <v>ASET</v>
      </c>
      <c r="E707" s="178"/>
      <c r="F707" s="179"/>
      <c r="G707" s="177"/>
      <c r="H707" s="177"/>
      <c r="I707" s="169">
        <f t="shared" ref="I707:I770" si="102">IF(AND(LEN(E707)&gt;2,LEN(F707)&gt;2)=TRUE,(ROUND((F707-E707)*1440,0)),0)</f>
        <v>0</v>
      </c>
      <c r="J707" s="149" t="str" cm="1">
        <f t="array" ref="J707">IF(ISERROR(INDEX('Non Compliance input'!$H$5:$H$156,MATCH(1,(A707='Non Compliance input'!$A$5:$A$156)*(F707&gt;='Non Compliance input'!$D$5:$D$156)*(E707&lt;'Non Compliance input'!$E$5:$E$156)*('Non Compliance input'!$H$5:$H$156="Yes"),0))
),"","Yes")</f>
        <v/>
      </c>
      <c r="K707" s="149">
        <f t="shared" ref="K707:K770" si="103">IF(J707="Yes",0,MIN(H707,G707,IF(H707="",0,Contract_Volume)))</f>
        <v>0</v>
      </c>
      <c r="L707" s="162">
        <f t="shared" ref="L707:L770" si="104">IF(J707="Yes",0,(MIN(H707,G707)*(I707/60)))</f>
        <v>0</v>
      </c>
      <c r="M707" s="162" t="str" cm="1">
        <f t="array" ref="M707">IF(ISERROR(INDEX('Non Compliance input'!$I$5:$I$156,MATCH(1,(A707='Non Compliance input'!$A$5:$A$156)*(E707&gt;='Non Compliance input'!$D$5:$D$156)*(F707&lt;='Non Compliance input'!$E$5:$E$156)*('Non Compliance input'!$I$5:$I$156="Yes"),0))
),"","Yes")</f>
        <v/>
      </c>
      <c r="N707" s="149" t="str">
        <f>IF(VLOOKUP($A707,HourEndingOutage!$B$3:$F$746,5,0)="Outage","Outage","")</f>
        <v/>
      </c>
      <c r="O707" s="18">
        <f t="shared" ref="O707:O770" si="105">IF(OR(M707="Yes",N707="Outage"),0,(K707*(I707/60))*Arming)</f>
        <v>0</v>
      </c>
      <c r="P707" s="18" t="str">
        <f t="shared" ref="P707:P770" si="106">IF(ISERROR(VLOOKUP($A707,FTShour,1,0)),"","Yes")</f>
        <v/>
      </c>
      <c r="Q707" s="18">
        <f t="shared" si="98"/>
        <v>0</v>
      </c>
      <c r="R707" s="118"/>
    </row>
    <row r="708" spans="1:18" x14ac:dyDescent="0.25">
      <c r="A708" s="25">
        <f t="shared" si="99"/>
        <v>79</v>
      </c>
      <c r="B708" s="23">
        <f t="shared" si="100"/>
        <v>44565</v>
      </c>
      <c r="C708" s="24">
        <v>7</v>
      </c>
      <c r="D708" s="54" t="str">
        <f t="shared" si="101"/>
        <v>ASET</v>
      </c>
      <c r="E708" s="178"/>
      <c r="F708" s="179"/>
      <c r="G708" s="177"/>
      <c r="H708" s="177"/>
      <c r="I708" s="169">
        <f t="shared" si="102"/>
        <v>0</v>
      </c>
      <c r="J708" s="149" t="str" cm="1">
        <f t="array" ref="J708">IF(ISERROR(INDEX('Non Compliance input'!$H$5:$H$156,MATCH(1,(A708='Non Compliance input'!$A$5:$A$156)*(F708&gt;='Non Compliance input'!$D$5:$D$156)*(E708&lt;'Non Compliance input'!$E$5:$E$156)*('Non Compliance input'!$H$5:$H$156="Yes"),0))
),"","Yes")</f>
        <v/>
      </c>
      <c r="K708" s="149">
        <f t="shared" si="103"/>
        <v>0</v>
      </c>
      <c r="L708" s="162">
        <f t="shared" si="104"/>
        <v>0</v>
      </c>
      <c r="M708" s="162" t="str" cm="1">
        <f t="array" ref="M708">IF(ISERROR(INDEX('Non Compliance input'!$I$5:$I$156,MATCH(1,(A708='Non Compliance input'!$A$5:$A$156)*(E708&gt;='Non Compliance input'!$D$5:$D$156)*(F708&lt;='Non Compliance input'!$E$5:$E$156)*('Non Compliance input'!$I$5:$I$156="Yes"),0))
),"","Yes")</f>
        <v/>
      </c>
      <c r="N708" s="149" t="str">
        <f>IF(VLOOKUP($A708,HourEndingOutage!$B$3:$F$746,5,0)="Outage","Outage","")</f>
        <v/>
      </c>
      <c r="O708" s="18">
        <f t="shared" si="105"/>
        <v>0</v>
      </c>
      <c r="P708" s="18" t="str">
        <f t="shared" si="106"/>
        <v/>
      </c>
      <c r="Q708" s="18">
        <f t="shared" ref="Q708:Q771" si="107">IF(P708="Yes",-O708,0)</f>
        <v>0</v>
      </c>
      <c r="R708" s="118"/>
    </row>
    <row r="709" spans="1:18" x14ac:dyDescent="0.25">
      <c r="A709" s="25">
        <f t="shared" si="99"/>
        <v>79</v>
      </c>
      <c r="B709" s="23">
        <f t="shared" si="100"/>
        <v>44565</v>
      </c>
      <c r="C709" s="24">
        <v>7</v>
      </c>
      <c r="D709" s="54" t="str">
        <f t="shared" si="101"/>
        <v>ASET</v>
      </c>
      <c r="E709" s="178"/>
      <c r="F709" s="179"/>
      <c r="G709" s="177"/>
      <c r="H709" s="177"/>
      <c r="I709" s="169">
        <f t="shared" si="102"/>
        <v>0</v>
      </c>
      <c r="J709" s="149" t="str" cm="1">
        <f t="array" ref="J709">IF(ISERROR(INDEX('Non Compliance input'!$H$5:$H$156,MATCH(1,(A709='Non Compliance input'!$A$5:$A$156)*(F709&gt;='Non Compliance input'!$D$5:$D$156)*(E709&lt;'Non Compliance input'!$E$5:$E$156)*('Non Compliance input'!$H$5:$H$156="Yes"),0))
),"","Yes")</f>
        <v/>
      </c>
      <c r="K709" s="149">
        <f t="shared" si="103"/>
        <v>0</v>
      </c>
      <c r="L709" s="162">
        <f t="shared" si="104"/>
        <v>0</v>
      </c>
      <c r="M709" s="162" t="str" cm="1">
        <f t="array" ref="M709">IF(ISERROR(INDEX('Non Compliance input'!$I$5:$I$156,MATCH(1,(A709='Non Compliance input'!$A$5:$A$156)*(E709&gt;='Non Compliance input'!$D$5:$D$156)*(F709&lt;='Non Compliance input'!$E$5:$E$156)*('Non Compliance input'!$I$5:$I$156="Yes"),0))
),"","Yes")</f>
        <v/>
      </c>
      <c r="N709" s="149" t="str">
        <f>IF(VLOOKUP($A709,HourEndingOutage!$B$3:$F$746,5,0)="Outage","Outage","")</f>
        <v/>
      </c>
      <c r="O709" s="18">
        <f t="shared" si="105"/>
        <v>0</v>
      </c>
      <c r="P709" s="18" t="str">
        <f t="shared" si="106"/>
        <v/>
      </c>
      <c r="Q709" s="18">
        <f t="shared" si="107"/>
        <v>0</v>
      </c>
      <c r="R709" s="118"/>
    </row>
    <row r="710" spans="1:18" x14ac:dyDescent="0.25">
      <c r="A710" s="25">
        <f t="shared" si="99"/>
        <v>79</v>
      </c>
      <c r="B710" s="23">
        <f t="shared" si="100"/>
        <v>44565</v>
      </c>
      <c r="C710" s="24">
        <v>7</v>
      </c>
      <c r="D710" s="54" t="str">
        <f t="shared" si="101"/>
        <v>ASET</v>
      </c>
      <c r="E710" s="178"/>
      <c r="F710" s="179"/>
      <c r="G710" s="177"/>
      <c r="H710" s="177"/>
      <c r="I710" s="169">
        <f t="shared" si="102"/>
        <v>0</v>
      </c>
      <c r="J710" s="149" t="str" cm="1">
        <f t="array" ref="J710">IF(ISERROR(INDEX('Non Compliance input'!$H$5:$H$156,MATCH(1,(A710='Non Compliance input'!$A$5:$A$156)*(F710&gt;='Non Compliance input'!$D$5:$D$156)*(E710&lt;'Non Compliance input'!$E$5:$E$156)*('Non Compliance input'!$H$5:$H$156="Yes"),0))
),"","Yes")</f>
        <v/>
      </c>
      <c r="K710" s="149">
        <f t="shared" si="103"/>
        <v>0</v>
      </c>
      <c r="L710" s="162">
        <f t="shared" si="104"/>
        <v>0</v>
      </c>
      <c r="M710" s="162" t="str" cm="1">
        <f t="array" ref="M710">IF(ISERROR(INDEX('Non Compliance input'!$I$5:$I$156,MATCH(1,(A710='Non Compliance input'!$A$5:$A$156)*(E710&gt;='Non Compliance input'!$D$5:$D$156)*(F710&lt;='Non Compliance input'!$E$5:$E$156)*('Non Compliance input'!$I$5:$I$156="Yes"),0))
),"","Yes")</f>
        <v/>
      </c>
      <c r="N710" s="149" t="str">
        <f>IF(VLOOKUP($A710,HourEndingOutage!$B$3:$F$746,5,0)="Outage","Outage","")</f>
        <v/>
      </c>
      <c r="O710" s="18">
        <f t="shared" si="105"/>
        <v>0</v>
      </c>
      <c r="P710" s="18" t="str">
        <f t="shared" si="106"/>
        <v/>
      </c>
      <c r="Q710" s="18">
        <f t="shared" si="107"/>
        <v>0</v>
      </c>
      <c r="R710" s="118"/>
    </row>
    <row r="711" spans="1:18" x14ac:dyDescent="0.25">
      <c r="A711" s="25">
        <f t="shared" si="99"/>
        <v>79</v>
      </c>
      <c r="B711" s="23">
        <f t="shared" si="100"/>
        <v>44565</v>
      </c>
      <c r="C711" s="24">
        <v>7</v>
      </c>
      <c r="D711" s="54" t="str">
        <f t="shared" si="101"/>
        <v>ASET</v>
      </c>
      <c r="E711" s="178"/>
      <c r="F711" s="179"/>
      <c r="G711" s="177"/>
      <c r="H711" s="177"/>
      <c r="I711" s="169">
        <f t="shared" si="102"/>
        <v>0</v>
      </c>
      <c r="J711" s="149" t="str" cm="1">
        <f t="array" ref="J711">IF(ISERROR(INDEX('Non Compliance input'!$H$5:$H$156,MATCH(1,(A711='Non Compliance input'!$A$5:$A$156)*(F711&gt;='Non Compliance input'!$D$5:$D$156)*(E711&lt;'Non Compliance input'!$E$5:$E$156)*('Non Compliance input'!$H$5:$H$156="Yes"),0))
),"","Yes")</f>
        <v/>
      </c>
      <c r="K711" s="149">
        <f t="shared" si="103"/>
        <v>0</v>
      </c>
      <c r="L711" s="162">
        <f t="shared" si="104"/>
        <v>0</v>
      </c>
      <c r="M711" s="162" t="str" cm="1">
        <f t="array" ref="M711">IF(ISERROR(INDEX('Non Compliance input'!$I$5:$I$156,MATCH(1,(A711='Non Compliance input'!$A$5:$A$156)*(E711&gt;='Non Compliance input'!$D$5:$D$156)*(F711&lt;='Non Compliance input'!$E$5:$E$156)*('Non Compliance input'!$I$5:$I$156="Yes"),0))
),"","Yes")</f>
        <v/>
      </c>
      <c r="N711" s="149" t="str">
        <f>IF(VLOOKUP($A711,HourEndingOutage!$B$3:$F$746,5,0)="Outage","Outage","")</f>
        <v/>
      </c>
      <c r="O711" s="18">
        <f t="shared" si="105"/>
        <v>0</v>
      </c>
      <c r="P711" s="18" t="str">
        <f t="shared" si="106"/>
        <v/>
      </c>
      <c r="Q711" s="18">
        <f t="shared" si="107"/>
        <v>0</v>
      </c>
      <c r="R711" s="118"/>
    </row>
    <row r="712" spans="1:18" x14ac:dyDescent="0.25">
      <c r="A712" s="25">
        <f t="shared" si="99"/>
        <v>79</v>
      </c>
      <c r="B712" s="23">
        <f t="shared" si="100"/>
        <v>44565</v>
      </c>
      <c r="C712" s="24">
        <v>7</v>
      </c>
      <c r="D712" s="54" t="str">
        <f t="shared" si="101"/>
        <v>ASET</v>
      </c>
      <c r="E712" s="178"/>
      <c r="F712" s="179"/>
      <c r="G712" s="177"/>
      <c r="H712" s="177"/>
      <c r="I712" s="169">
        <f t="shared" si="102"/>
        <v>0</v>
      </c>
      <c r="J712" s="149" t="str" cm="1">
        <f t="array" ref="J712">IF(ISERROR(INDEX('Non Compliance input'!$H$5:$H$156,MATCH(1,(A712='Non Compliance input'!$A$5:$A$156)*(F712&gt;='Non Compliance input'!$D$5:$D$156)*(E712&lt;'Non Compliance input'!$E$5:$E$156)*('Non Compliance input'!$H$5:$H$156="Yes"),0))
),"","Yes")</f>
        <v/>
      </c>
      <c r="K712" s="149">
        <f t="shared" si="103"/>
        <v>0</v>
      </c>
      <c r="L712" s="162">
        <f t="shared" si="104"/>
        <v>0</v>
      </c>
      <c r="M712" s="162" t="str" cm="1">
        <f t="array" ref="M712">IF(ISERROR(INDEX('Non Compliance input'!$I$5:$I$156,MATCH(1,(A712='Non Compliance input'!$A$5:$A$156)*(E712&gt;='Non Compliance input'!$D$5:$D$156)*(F712&lt;='Non Compliance input'!$E$5:$E$156)*('Non Compliance input'!$I$5:$I$156="Yes"),0))
),"","Yes")</f>
        <v/>
      </c>
      <c r="N712" s="149" t="str">
        <f>IF(VLOOKUP($A712,HourEndingOutage!$B$3:$F$746,5,0)="Outage","Outage","")</f>
        <v/>
      </c>
      <c r="O712" s="18">
        <f t="shared" si="105"/>
        <v>0</v>
      </c>
      <c r="P712" s="18" t="str">
        <f t="shared" si="106"/>
        <v/>
      </c>
      <c r="Q712" s="18">
        <f t="shared" si="107"/>
        <v>0</v>
      </c>
      <c r="R712" s="118"/>
    </row>
    <row r="713" spans="1:18" x14ac:dyDescent="0.25">
      <c r="A713" s="25">
        <f t="shared" si="99"/>
        <v>79</v>
      </c>
      <c r="B713" s="23">
        <f t="shared" si="100"/>
        <v>44565</v>
      </c>
      <c r="C713" s="24">
        <v>7</v>
      </c>
      <c r="D713" s="54" t="str">
        <f t="shared" si="101"/>
        <v>ASET</v>
      </c>
      <c r="E713" s="178"/>
      <c r="F713" s="179"/>
      <c r="G713" s="177"/>
      <c r="H713" s="177"/>
      <c r="I713" s="169">
        <f t="shared" si="102"/>
        <v>0</v>
      </c>
      <c r="J713" s="149" t="str" cm="1">
        <f t="array" ref="J713">IF(ISERROR(INDEX('Non Compliance input'!$H$5:$H$156,MATCH(1,(A713='Non Compliance input'!$A$5:$A$156)*(F713&gt;='Non Compliance input'!$D$5:$D$156)*(E713&lt;'Non Compliance input'!$E$5:$E$156)*('Non Compliance input'!$H$5:$H$156="Yes"),0))
),"","Yes")</f>
        <v/>
      </c>
      <c r="K713" s="149">
        <f t="shared" si="103"/>
        <v>0</v>
      </c>
      <c r="L713" s="162">
        <f t="shared" si="104"/>
        <v>0</v>
      </c>
      <c r="M713" s="162" t="str" cm="1">
        <f t="array" ref="M713">IF(ISERROR(INDEX('Non Compliance input'!$I$5:$I$156,MATCH(1,(A713='Non Compliance input'!$A$5:$A$156)*(E713&gt;='Non Compliance input'!$D$5:$D$156)*(F713&lt;='Non Compliance input'!$E$5:$E$156)*('Non Compliance input'!$I$5:$I$156="Yes"),0))
),"","Yes")</f>
        <v/>
      </c>
      <c r="N713" s="149" t="str">
        <f>IF(VLOOKUP($A713,HourEndingOutage!$B$3:$F$746,5,0)="Outage","Outage","")</f>
        <v/>
      </c>
      <c r="O713" s="18">
        <f t="shared" si="105"/>
        <v>0</v>
      </c>
      <c r="P713" s="18" t="str">
        <f t="shared" si="106"/>
        <v/>
      </c>
      <c r="Q713" s="18">
        <f t="shared" si="107"/>
        <v>0</v>
      </c>
      <c r="R713" s="118"/>
    </row>
    <row r="714" spans="1:18" x14ac:dyDescent="0.25">
      <c r="A714" s="25">
        <f t="shared" si="99"/>
        <v>80</v>
      </c>
      <c r="B714" s="23">
        <f t="shared" si="100"/>
        <v>44565</v>
      </c>
      <c r="C714" s="24">
        <v>8</v>
      </c>
      <c r="D714" s="54" t="str">
        <f t="shared" si="101"/>
        <v>ASET</v>
      </c>
      <c r="E714" s="178"/>
      <c r="F714" s="179"/>
      <c r="G714" s="177"/>
      <c r="H714" s="177"/>
      <c r="I714" s="169">
        <f t="shared" si="102"/>
        <v>0</v>
      </c>
      <c r="J714" s="149" t="str" cm="1">
        <f t="array" ref="J714">IF(ISERROR(INDEX('Non Compliance input'!$H$5:$H$156,MATCH(1,(A714='Non Compliance input'!$A$5:$A$156)*(F714&gt;='Non Compliance input'!$D$5:$D$156)*(E714&lt;'Non Compliance input'!$E$5:$E$156)*('Non Compliance input'!$H$5:$H$156="Yes"),0))
),"","Yes")</f>
        <v/>
      </c>
      <c r="K714" s="149">
        <f t="shared" si="103"/>
        <v>0</v>
      </c>
      <c r="L714" s="162">
        <f t="shared" si="104"/>
        <v>0</v>
      </c>
      <c r="M714" s="162" t="str" cm="1">
        <f t="array" ref="M714">IF(ISERROR(INDEX('Non Compliance input'!$I$5:$I$156,MATCH(1,(A714='Non Compliance input'!$A$5:$A$156)*(E714&gt;='Non Compliance input'!$D$5:$D$156)*(F714&lt;='Non Compliance input'!$E$5:$E$156)*('Non Compliance input'!$I$5:$I$156="Yes"),0))
),"","Yes")</f>
        <v/>
      </c>
      <c r="N714" s="149" t="str">
        <f>IF(VLOOKUP($A714,HourEndingOutage!$B$3:$F$746,5,0)="Outage","Outage","")</f>
        <v/>
      </c>
      <c r="O714" s="18">
        <f t="shared" si="105"/>
        <v>0</v>
      </c>
      <c r="P714" s="18" t="str">
        <f t="shared" si="106"/>
        <v/>
      </c>
      <c r="Q714" s="18">
        <f t="shared" si="107"/>
        <v>0</v>
      </c>
      <c r="R714" s="118"/>
    </row>
    <row r="715" spans="1:18" x14ac:dyDescent="0.25">
      <c r="A715" s="25">
        <f t="shared" si="99"/>
        <v>80</v>
      </c>
      <c r="B715" s="23">
        <f t="shared" si="100"/>
        <v>44565</v>
      </c>
      <c r="C715" s="24">
        <v>8</v>
      </c>
      <c r="D715" s="54" t="str">
        <f t="shared" si="101"/>
        <v>ASET</v>
      </c>
      <c r="E715" s="178"/>
      <c r="F715" s="179"/>
      <c r="G715" s="177"/>
      <c r="H715" s="177"/>
      <c r="I715" s="169">
        <f t="shared" si="102"/>
        <v>0</v>
      </c>
      <c r="J715" s="149" t="str" cm="1">
        <f t="array" ref="J715">IF(ISERROR(INDEX('Non Compliance input'!$H$5:$H$156,MATCH(1,(A715='Non Compliance input'!$A$5:$A$156)*(F715&gt;='Non Compliance input'!$D$5:$D$156)*(E715&lt;'Non Compliance input'!$E$5:$E$156)*('Non Compliance input'!$H$5:$H$156="Yes"),0))
),"","Yes")</f>
        <v/>
      </c>
      <c r="K715" s="149">
        <f t="shared" si="103"/>
        <v>0</v>
      </c>
      <c r="L715" s="162">
        <f t="shared" si="104"/>
        <v>0</v>
      </c>
      <c r="M715" s="162" t="str" cm="1">
        <f t="array" ref="M715">IF(ISERROR(INDEX('Non Compliance input'!$I$5:$I$156,MATCH(1,(A715='Non Compliance input'!$A$5:$A$156)*(E715&gt;='Non Compliance input'!$D$5:$D$156)*(F715&lt;='Non Compliance input'!$E$5:$E$156)*('Non Compliance input'!$I$5:$I$156="Yes"),0))
),"","Yes")</f>
        <v/>
      </c>
      <c r="N715" s="149" t="str">
        <f>IF(VLOOKUP($A715,HourEndingOutage!$B$3:$F$746,5,0)="Outage","Outage","")</f>
        <v/>
      </c>
      <c r="O715" s="18">
        <f t="shared" si="105"/>
        <v>0</v>
      </c>
      <c r="P715" s="18" t="str">
        <f t="shared" si="106"/>
        <v/>
      </c>
      <c r="Q715" s="18">
        <f t="shared" si="107"/>
        <v>0</v>
      </c>
      <c r="R715" s="118"/>
    </row>
    <row r="716" spans="1:18" x14ac:dyDescent="0.25">
      <c r="A716" s="25">
        <f t="shared" si="99"/>
        <v>80</v>
      </c>
      <c r="B716" s="23">
        <f t="shared" si="100"/>
        <v>44565</v>
      </c>
      <c r="C716" s="24">
        <v>8</v>
      </c>
      <c r="D716" s="54" t="str">
        <f t="shared" si="101"/>
        <v>ASET</v>
      </c>
      <c r="E716" s="178"/>
      <c r="F716" s="179"/>
      <c r="G716" s="177"/>
      <c r="H716" s="177"/>
      <c r="I716" s="169">
        <f t="shared" si="102"/>
        <v>0</v>
      </c>
      <c r="J716" s="149" t="str" cm="1">
        <f t="array" ref="J716">IF(ISERROR(INDEX('Non Compliance input'!$H$5:$H$156,MATCH(1,(A716='Non Compliance input'!$A$5:$A$156)*(F716&gt;='Non Compliance input'!$D$5:$D$156)*(E716&lt;'Non Compliance input'!$E$5:$E$156)*('Non Compliance input'!$H$5:$H$156="Yes"),0))
),"","Yes")</f>
        <v/>
      </c>
      <c r="K716" s="149">
        <f t="shared" si="103"/>
        <v>0</v>
      </c>
      <c r="L716" s="162">
        <f t="shared" si="104"/>
        <v>0</v>
      </c>
      <c r="M716" s="162" t="str" cm="1">
        <f t="array" ref="M716">IF(ISERROR(INDEX('Non Compliance input'!$I$5:$I$156,MATCH(1,(A716='Non Compliance input'!$A$5:$A$156)*(E716&gt;='Non Compliance input'!$D$5:$D$156)*(F716&lt;='Non Compliance input'!$E$5:$E$156)*('Non Compliance input'!$I$5:$I$156="Yes"),0))
),"","Yes")</f>
        <v/>
      </c>
      <c r="N716" s="149" t="str">
        <f>IF(VLOOKUP($A716,HourEndingOutage!$B$3:$F$746,5,0)="Outage","Outage","")</f>
        <v/>
      </c>
      <c r="O716" s="18">
        <f t="shared" si="105"/>
        <v>0</v>
      </c>
      <c r="P716" s="18" t="str">
        <f t="shared" si="106"/>
        <v/>
      </c>
      <c r="Q716" s="18">
        <f t="shared" si="107"/>
        <v>0</v>
      </c>
      <c r="R716" s="118"/>
    </row>
    <row r="717" spans="1:18" x14ac:dyDescent="0.25">
      <c r="A717" s="25">
        <f t="shared" si="99"/>
        <v>80</v>
      </c>
      <c r="B717" s="23">
        <f t="shared" si="100"/>
        <v>44565</v>
      </c>
      <c r="C717" s="24">
        <v>8</v>
      </c>
      <c r="D717" s="54" t="str">
        <f t="shared" si="101"/>
        <v>ASET</v>
      </c>
      <c r="E717" s="178"/>
      <c r="F717" s="179"/>
      <c r="G717" s="177"/>
      <c r="H717" s="177"/>
      <c r="I717" s="169">
        <f t="shared" si="102"/>
        <v>0</v>
      </c>
      <c r="J717" s="149" t="str" cm="1">
        <f t="array" ref="J717">IF(ISERROR(INDEX('Non Compliance input'!$H$5:$H$156,MATCH(1,(A717='Non Compliance input'!$A$5:$A$156)*(F717&gt;='Non Compliance input'!$D$5:$D$156)*(E717&lt;'Non Compliance input'!$E$5:$E$156)*('Non Compliance input'!$H$5:$H$156="Yes"),0))
),"","Yes")</f>
        <v/>
      </c>
      <c r="K717" s="149">
        <f t="shared" si="103"/>
        <v>0</v>
      </c>
      <c r="L717" s="162">
        <f t="shared" si="104"/>
        <v>0</v>
      </c>
      <c r="M717" s="162" t="str" cm="1">
        <f t="array" ref="M717">IF(ISERROR(INDEX('Non Compliance input'!$I$5:$I$156,MATCH(1,(A717='Non Compliance input'!$A$5:$A$156)*(E717&gt;='Non Compliance input'!$D$5:$D$156)*(F717&lt;='Non Compliance input'!$E$5:$E$156)*('Non Compliance input'!$I$5:$I$156="Yes"),0))
),"","Yes")</f>
        <v/>
      </c>
      <c r="N717" s="149" t="str">
        <f>IF(VLOOKUP($A717,HourEndingOutage!$B$3:$F$746,5,0)="Outage","Outage","")</f>
        <v/>
      </c>
      <c r="O717" s="18">
        <f t="shared" si="105"/>
        <v>0</v>
      </c>
      <c r="P717" s="18" t="str">
        <f t="shared" si="106"/>
        <v/>
      </c>
      <c r="Q717" s="18">
        <f t="shared" si="107"/>
        <v>0</v>
      </c>
      <c r="R717" s="118"/>
    </row>
    <row r="718" spans="1:18" x14ac:dyDescent="0.25">
      <c r="A718" s="25">
        <f t="shared" si="99"/>
        <v>80</v>
      </c>
      <c r="B718" s="23">
        <f t="shared" si="100"/>
        <v>44565</v>
      </c>
      <c r="C718" s="24">
        <v>8</v>
      </c>
      <c r="D718" s="54" t="str">
        <f t="shared" si="101"/>
        <v>ASET</v>
      </c>
      <c r="E718" s="178"/>
      <c r="F718" s="179"/>
      <c r="G718" s="177"/>
      <c r="H718" s="177"/>
      <c r="I718" s="169">
        <f t="shared" si="102"/>
        <v>0</v>
      </c>
      <c r="J718" s="149" t="str" cm="1">
        <f t="array" ref="J718">IF(ISERROR(INDEX('Non Compliance input'!$H$5:$H$156,MATCH(1,(A718='Non Compliance input'!$A$5:$A$156)*(F718&gt;='Non Compliance input'!$D$5:$D$156)*(E718&lt;'Non Compliance input'!$E$5:$E$156)*('Non Compliance input'!$H$5:$H$156="Yes"),0))
),"","Yes")</f>
        <v/>
      </c>
      <c r="K718" s="149">
        <f t="shared" si="103"/>
        <v>0</v>
      </c>
      <c r="L718" s="162">
        <f t="shared" si="104"/>
        <v>0</v>
      </c>
      <c r="M718" s="162" t="str" cm="1">
        <f t="array" ref="M718">IF(ISERROR(INDEX('Non Compliance input'!$I$5:$I$156,MATCH(1,(A718='Non Compliance input'!$A$5:$A$156)*(E718&gt;='Non Compliance input'!$D$5:$D$156)*(F718&lt;='Non Compliance input'!$E$5:$E$156)*('Non Compliance input'!$I$5:$I$156="Yes"),0))
),"","Yes")</f>
        <v/>
      </c>
      <c r="N718" s="149" t="str">
        <f>IF(VLOOKUP($A718,HourEndingOutage!$B$3:$F$746,5,0)="Outage","Outage","")</f>
        <v/>
      </c>
      <c r="O718" s="18">
        <f t="shared" si="105"/>
        <v>0</v>
      </c>
      <c r="P718" s="18" t="str">
        <f t="shared" si="106"/>
        <v/>
      </c>
      <c r="Q718" s="18">
        <f t="shared" si="107"/>
        <v>0</v>
      </c>
      <c r="R718" s="118"/>
    </row>
    <row r="719" spans="1:18" x14ac:dyDescent="0.25">
      <c r="A719" s="25">
        <f t="shared" si="99"/>
        <v>80</v>
      </c>
      <c r="B719" s="23">
        <f t="shared" si="100"/>
        <v>44565</v>
      </c>
      <c r="C719" s="24">
        <v>8</v>
      </c>
      <c r="D719" s="54" t="str">
        <f t="shared" si="101"/>
        <v>ASET</v>
      </c>
      <c r="E719" s="178"/>
      <c r="F719" s="179"/>
      <c r="G719" s="177"/>
      <c r="H719" s="177"/>
      <c r="I719" s="169">
        <f t="shared" si="102"/>
        <v>0</v>
      </c>
      <c r="J719" s="149" t="str" cm="1">
        <f t="array" ref="J719">IF(ISERROR(INDEX('Non Compliance input'!$H$5:$H$156,MATCH(1,(A719='Non Compliance input'!$A$5:$A$156)*(F719&gt;='Non Compliance input'!$D$5:$D$156)*(E719&lt;'Non Compliance input'!$E$5:$E$156)*('Non Compliance input'!$H$5:$H$156="Yes"),0))
),"","Yes")</f>
        <v/>
      </c>
      <c r="K719" s="149">
        <f t="shared" si="103"/>
        <v>0</v>
      </c>
      <c r="L719" s="162">
        <f t="shared" si="104"/>
        <v>0</v>
      </c>
      <c r="M719" s="162" t="str" cm="1">
        <f t="array" ref="M719">IF(ISERROR(INDEX('Non Compliance input'!$I$5:$I$156,MATCH(1,(A719='Non Compliance input'!$A$5:$A$156)*(E719&gt;='Non Compliance input'!$D$5:$D$156)*(F719&lt;='Non Compliance input'!$E$5:$E$156)*('Non Compliance input'!$I$5:$I$156="Yes"),0))
),"","Yes")</f>
        <v/>
      </c>
      <c r="N719" s="149" t="str">
        <f>IF(VLOOKUP($A719,HourEndingOutage!$B$3:$F$746,5,0)="Outage","Outage","")</f>
        <v/>
      </c>
      <c r="O719" s="18">
        <f t="shared" si="105"/>
        <v>0</v>
      </c>
      <c r="P719" s="18" t="str">
        <f t="shared" si="106"/>
        <v/>
      </c>
      <c r="Q719" s="18">
        <f t="shared" si="107"/>
        <v>0</v>
      </c>
      <c r="R719" s="118"/>
    </row>
    <row r="720" spans="1:18" x14ac:dyDescent="0.25">
      <c r="A720" s="25">
        <f t="shared" si="99"/>
        <v>80</v>
      </c>
      <c r="B720" s="23">
        <f t="shared" si="100"/>
        <v>44565</v>
      </c>
      <c r="C720" s="24">
        <v>8</v>
      </c>
      <c r="D720" s="54" t="str">
        <f t="shared" si="101"/>
        <v>ASET</v>
      </c>
      <c r="E720" s="178"/>
      <c r="F720" s="179"/>
      <c r="G720" s="177"/>
      <c r="H720" s="177"/>
      <c r="I720" s="169">
        <f t="shared" si="102"/>
        <v>0</v>
      </c>
      <c r="J720" s="149" t="str" cm="1">
        <f t="array" ref="J720">IF(ISERROR(INDEX('Non Compliance input'!$H$5:$H$156,MATCH(1,(A720='Non Compliance input'!$A$5:$A$156)*(F720&gt;='Non Compliance input'!$D$5:$D$156)*(E720&lt;'Non Compliance input'!$E$5:$E$156)*('Non Compliance input'!$H$5:$H$156="Yes"),0))
),"","Yes")</f>
        <v/>
      </c>
      <c r="K720" s="149">
        <f t="shared" si="103"/>
        <v>0</v>
      </c>
      <c r="L720" s="162">
        <f t="shared" si="104"/>
        <v>0</v>
      </c>
      <c r="M720" s="162" t="str" cm="1">
        <f t="array" ref="M720">IF(ISERROR(INDEX('Non Compliance input'!$I$5:$I$156,MATCH(1,(A720='Non Compliance input'!$A$5:$A$156)*(E720&gt;='Non Compliance input'!$D$5:$D$156)*(F720&lt;='Non Compliance input'!$E$5:$E$156)*('Non Compliance input'!$I$5:$I$156="Yes"),0))
),"","Yes")</f>
        <v/>
      </c>
      <c r="N720" s="149" t="str">
        <f>IF(VLOOKUP($A720,HourEndingOutage!$B$3:$F$746,5,0)="Outage","Outage","")</f>
        <v/>
      </c>
      <c r="O720" s="18">
        <f t="shared" si="105"/>
        <v>0</v>
      </c>
      <c r="P720" s="18" t="str">
        <f t="shared" si="106"/>
        <v/>
      </c>
      <c r="Q720" s="18">
        <f t="shared" si="107"/>
        <v>0</v>
      </c>
      <c r="R720" s="118"/>
    </row>
    <row r="721" spans="1:18" x14ac:dyDescent="0.25">
      <c r="A721" s="25">
        <f t="shared" si="99"/>
        <v>80</v>
      </c>
      <c r="B721" s="23">
        <f t="shared" si="100"/>
        <v>44565</v>
      </c>
      <c r="C721" s="24">
        <v>8</v>
      </c>
      <c r="D721" s="54" t="str">
        <f t="shared" si="101"/>
        <v>ASET</v>
      </c>
      <c r="E721" s="178"/>
      <c r="F721" s="179"/>
      <c r="G721" s="177"/>
      <c r="H721" s="177"/>
      <c r="I721" s="169">
        <f t="shared" si="102"/>
        <v>0</v>
      </c>
      <c r="J721" s="149" t="str" cm="1">
        <f t="array" ref="J721">IF(ISERROR(INDEX('Non Compliance input'!$H$5:$H$156,MATCH(1,(A721='Non Compliance input'!$A$5:$A$156)*(F721&gt;='Non Compliance input'!$D$5:$D$156)*(E721&lt;'Non Compliance input'!$E$5:$E$156)*('Non Compliance input'!$H$5:$H$156="Yes"),0))
),"","Yes")</f>
        <v/>
      </c>
      <c r="K721" s="149">
        <f t="shared" si="103"/>
        <v>0</v>
      </c>
      <c r="L721" s="162">
        <f t="shared" si="104"/>
        <v>0</v>
      </c>
      <c r="M721" s="162" t="str" cm="1">
        <f t="array" ref="M721">IF(ISERROR(INDEX('Non Compliance input'!$I$5:$I$156,MATCH(1,(A721='Non Compliance input'!$A$5:$A$156)*(E721&gt;='Non Compliance input'!$D$5:$D$156)*(F721&lt;='Non Compliance input'!$E$5:$E$156)*('Non Compliance input'!$I$5:$I$156="Yes"),0))
),"","Yes")</f>
        <v/>
      </c>
      <c r="N721" s="149" t="str">
        <f>IF(VLOOKUP($A721,HourEndingOutage!$B$3:$F$746,5,0)="Outage","Outage","")</f>
        <v/>
      </c>
      <c r="O721" s="18">
        <f t="shared" si="105"/>
        <v>0</v>
      </c>
      <c r="P721" s="18" t="str">
        <f t="shared" si="106"/>
        <v/>
      </c>
      <c r="Q721" s="18">
        <f t="shared" si="107"/>
        <v>0</v>
      </c>
      <c r="R721" s="118"/>
    </row>
    <row r="722" spans="1:18" x14ac:dyDescent="0.25">
      <c r="A722" s="25">
        <f t="shared" si="99"/>
        <v>80</v>
      </c>
      <c r="B722" s="23">
        <f t="shared" si="100"/>
        <v>44565</v>
      </c>
      <c r="C722" s="24">
        <v>8</v>
      </c>
      <c r="D722" s="54" t="str">
        <f t="shared" si="101"/>
        <v>ASET</v>
      </c>
      <c r="E722" s="178"/>
      <c r="F722" s="179"/>
      <c r="G722" s="177"/>
      <c r="H722" s="177"/>
      <c r="I722" s="169">
        <f t="shared" si="102"/>
        <v>0</v>
      </c>
      <c r="J722" s="149" t="str" cm="1">
        <f t="array" ref="J722">IF(ISERROR(INDEX('Non Compliance input'!$H$5:$H$156,MATCH(1,(A722='Non Compliance input'!$A$5:$A$156)*(F722&gt;='Non Compliance input'!$D$5:$D$156)*(E722&lt;'Non Compliance input'!$E$5:$E$156)*('Non Compliance input'!$H$5:$H$156="Yes"),0))
),"","Yes")</f>
        <v/>
      </c>
      <c r="K722" s="149">
        <f t="shared" si="103"/>
        <v>0</v>
      </c>
      <c r="L722" s="162">
        <f t="shared" si="104"/>
        <v>0</v>
      </c>
      <c r="M722" s="162" t="str" cm="1">
        <f t="array" ref="M722">IF(ISERROR(INDEX('Non Compliance input'!$I$5:$I$156,MATCH(1,(A722='Non Compliance input'!$A$5:$A$156)*(E722&gt;='Non Compliance input'!$D$5:$D$156)*(F722&lt;='Non Compliance input'!$E$5:$E$156)*('Non Compliance input'!$I$5:$I$156="Yes"),0))
),"","Yes")</f>
        <v/>
      </c>
      <c r="N722" s="149" t="str">
        <f>IF(VLOOKUP($A722,HourEndingOutage!$B$3:$F$746,5,0)="Outage","Outage","")</f>
        <v/>
      </c>
      <c r="O722" s="18">
        <f t="shared" si="105"/>
        <v>0</v>
      </c>
      <c r="P722" s="18" t="str">
        <f t="shared" si="106"/>
        <v/>
      </c>
      <c r="Q722" s="18">
        <f t="shared" si="107"/>
        <v>0</v>
      </c>
      <c r="R722" s="118"/>
    </row>
    <row r="723" spans="1:18" x14ac:dyDescent="0.25">
      <c r="A723" s="25">
        <f t="shared" si="99"/>
        <v>81</v>
      </c>
      <c r="B723" s="23">
        <f t="shared" si="100"/>
        <v>44565</v>
      </c>
      <c r="C723" s="24">
        <v>9</v>
      </c>
      <c r="D723" s="54" t="str">
        <f t="shared" si="101"/>
        <v>ASET</v>
      </c>
      <c r="E723" s="178"/>
      <c r="F723" s="179"/>
      <c r="G723" s="177"/>
      <c r="H723" s="177"/>
      <c r="I723" s="169">
        <f t="shared" si="102"/>
        <v>0</v>
      </c>
      <c r="J723" s="149" t="str" cm="1">
        <f t="array" ref="J723">IF(ISERROR(INDEX('Non Compliance input'!$H$5:$H$156,MATCH(1,(A723='Non Compliance input'!$A$5:$A$156)*(F723&gt;='Non Compliance input'!$D$5:$D$156)*(E723&lt;'Non Compliance input'!$E$5:$E$156)*('Non Compliance input'!$H$5:$H$156="Yes"),0))
),"","Yes")</f>
        <v/>
      </c>
      <c r="K723" s="149">
        <f t="shared" si="103"/>
        <v>0</v>
      </c>
      <c r="L723" s="162">
        <f t="shared" si="104"/>
        <v>0</v>
      </c>
      <c r="M723" s="162" t="str" cm="1">
        <f t="array" ref="M723">IF(ISERROR(INDEX('Non Compliance input'!$I$5:$I$156,MATCH(1,(A723='Non Compliance input'!$A$5:$A$156)*(E723&gt;='Non Compliance input'!$D$5:$D$156)*(F723&lt;='Non Compliance input'!$E$5:$E$156)*('Non Compliance input'!$I$5:$I$156="Yes"),0))
),"","Yes")</f>
        <v/>
      </c>
      <c r="N723" s="149" t="str">
        <f>IF(VLOOKUP($A723,HourEndingOutage!$B$3:$F$746,5,0)="Outage","Outage","")</f>
        <v/>
      </c>
      <c r="O723" s="18">
        <f t="shared" si="105"/>
        <v>0</v>
      </c>
      <c r="P723" s="18" t="str">
        <f t="shared" si="106"/>
        <v/>
      </c>
      <c r="Q723" s="18">
        <f t="shared" si="107"/>
        <v>0</v>
      </c>
      <c r="R723" s="118"/>
    </row>
    <row r="724" spans="1:18" x14ac:dyDescent="0.25">
      <c r="A724" s="25">
        <f t="shared" si="99"/>
        <v>81</v>
      </c>
      <c r="B724" s="23">
        <f t="shared" si="100"/>
        <v>44565</v>
      </c>
      <c r="C724" s="24">
        <v>9</v>
      </c>
      <c r="D724" s="54" t="str">
        <f t="shared" si="101"/>
        <v>ASET</v>
      </c>
      <c r="E724" s="178"/>
      <c r="F724" s="179"/>
      <c r="G724" s="177"/>
      <c r="H724" s="177"/>
      <c r="I724" s="169">
        <f t="shared" si="102"/>
        <v>0</v>
      </c>
      <c r="J724" s="149" t="str" cm="1">
        <f t="array" ref="J724">IF(ISERROR(INDEX('Non Compliance input'!$H$5:$H$156,MATCH(1,(A724='Non Compliance input'!$A$5:$A$156)*(F724&gt;='Non Compliance input'!$D$5:$D$156)*(E724&lt;'Non Compliance input'!$E$5:$E$156)*('Non Compliance input'!$H$5:$H$156="Yes"),0))
),"","Yes")</f>
        <v/>
      </c>
      <c r="K724" s="149">
        <f t="shared" si="103"/>
        <v>0</v>
      </c>
      <c r="L724" s="162">
        <f t="shared" si="104"/>
        <v>0</v>
      </c>
      <c r="M724" s="162" t="str" cm="1">
        <f t="array" ref="M724">IF(ISERROR(INDEX('Non Compliance input'!$I$5:$I$156,MATCH(1,(A724='Non Compliance input'!$A$5:$A$156)*(E724&gt;='Non Compliance input'!$D$5:$D$156)*(F724&lt;='Non Compliance input'!$E$5:$E$156)*('Non Compliance input'!$I$5:$I$156="Yes"),0))
),"","Yes")</f>
        <v/>
      </c>
      <c r="N724" s="149" t="str">
        <f>IF(VLOOKUP($A724,HourEndingOutage!$B$3:$F$746,5,0)="Outage","Outage","")</f>
        <v/>
      </c>
      <c r="O724" s="18">
        <f t="shared" si="105"/>
        <v>0</v>
      </c>
      <c r="P724" s="18" t="str">
        <f t="shared" si="106"/>
        <v/>
      </c>
      <c r="Q724" s="18">
        <f t="shared" si="107"/>
        <v>0</v>
      </c>
      <c r="R724" s="118"/>
    </row>
    <row r="725" spans="1:18" x14ac:dyDescent="0.25">
      <c r="A725" s="25">
        <f t="shared" si="99"/>
        <v>81</v>
      </c>
      <c r="B725" s="23">
        <f t="shared" si="100"/>
        <v>44565</v>
      </c>
      <c r="C725" s="24">
        <v>9</v>
      </c>
      <c r="D725" s="54" t="str">
        <f t="shared" si="101"/>
        <v>ASET</v>
      </c>
      <c r="E725" s="178"/>
      <c r="F725" s="179"/>
      <c r="G725" s="177"/>
      <c r="H725" s="177"/>
      <c r="I725" s="169">
        <f t="shared" si="102"/>
        <v>0</v>
      </c>
      <c r="J725" s="149" t="str" cm="1">
        <f t="array" ref="J725">IF(ISERROR(INDEX('Non Compliance input'!$H$5:$H$156,MATCH(1,(A725='Non Compliance input'!$A$5:$A$156)*(F725&gt;='Non Compliance input'!$D$5:$D$156)*(E725&lt;'Non Compliance input'!$E$5:$E$156)*('Non Compliance input'!$H$5:$H$156="Yes"),0))
),"","Yes")</f>
        <v/>
      </c>
      <c r="K725" s="149">
        <f t="shared" si="103"/>
        <v>0</v>
      </c>
      <c r="L725" s="162">
        <f t="shared" si="104"/>
        <v>0</v>
      </c>
      <c r="M725" s="162" t="str" cm="1">
        <f t="array" ref="M725">IF(ISERROR(INDEX('Non Compliance input'!$I$5:$I$156,MATCH(1,(A725='Non Compliance input'!$A$5:$A$156)*(E725&gt;='Non Compliance input'!$D$5:$D$156)*(F725&lt;='Non Compliance input'!$E$5:$E$156)*('Non Compliance input'!$I$5:$I$156="Yes"),0))
),"","Yes")</f>
        <v/>
      </c>
      <c r="N725" s="149" t="str">
        <f>IF(VLOOKUP($A725,HourEndingOutage!$B$3:$F$746,5,0)="Outage","Outage","")</f>
        <v/>
      </c>
      <c r="O725" s="18">
        <f t="shared" si="105"/>
        <v>0</v>
      </c>
      <c r="P725" s="18" t="str">
        <f t="shared" si="106"/>
        <v/>
      </c>
      <c r="Q725" s="18">
        <f t="shared" si="107"/>
        <v>0</v>
      </c>
      <c r="R725" s="118"/>
    </row>
    <row r="726" spans="1:18" x14ac:dyDescent="0.25">
      <c r="A726" s="25">
        <f t="shared" si="99"/>
        <v>81</v>
      </c>
      <c r="B726" s="23">
        <f t="shared" si="100"/>
        <v>44565</v>
      </c>
      <c r="C726" s="24">
        <v>9</v>
      </c>
      <c r="D726" s="54" t="str">
        <f t="shared" si="101"/>
        <v>ASET</v>
      </c>
      <c r="E726" s="178"/>
      <c r="F726" s="179"/>
      <c r="G726" s="177"/>
      <c r="H726" s="177"/>
      <c r="I726" s="169">
        <f t="shared" si="102"/>
        <v>0</v>
      </c>
      <c r="J726" s="149" t="str" cm="1">
        <f t="array" ref="J726">IF(ISERROR(INDEX('Non Compliance input'!$H$5:$H$156,MATCH(1,(A726='Non Compliance input'!$A$5:$A$156)*(F726&gt;='Non Compliance input'!$D$5:$D$156)*(E726&lt;'Non Compliance input'!$E$5:$E$156)*('Non Compliance input'!$H$5:$H$156="Yes"),0))
),"","Yes")</f>
        <v/>
      </c>
      <c r="K726" s="149">
        <f t="shared" si="103"/>
        <v>0</v>
      </c>
      <c r="L726" s="162">
        <f t="shared" si="104"/>
        <v>0</v>
      </c>
      <c r="M726" s="162" t="str" cm="1">
        <f t="array" ref="M726">IF(ISERROR(INDEX('Non Compliance input'!$I$5:$I$156,MATCH(1,(A726='Non Compliance input'!$A$5:$A$156)*(E726&gt;='Non Compliance input'!$D$5:$D$156)*(F726&lt;='Non Compliance input'!$E$5:$E$156)*('Non Compliance input'!$I$5:$I$156="Yes"),0))
),"","Yes")</f>
        <v/>
      </c>
      <c r="N726" s="149" t="str">
        <f>IF(VLOOKUP($A726,HourEndingOutage!$B$3:$F$746,5,0)="Outage","Outage","")</f>
        <v/>
      </c>
      <c r="O726" s="18">
        <f t="shared" si="105"/>
        <v>0</v>
      </c>
      <c r="P726" s="18" t="str">
        <f t="shared" si="106"/>
        <v/>
      </c>
      <c r="Q726" s="18">
        <f t="shared" si="107"/>
        <v>0</v>
      </c>
      <c r="R726" s="118"/>
    </row>
    <row r="727" spans="1:18" x14ac:dyDescent="0.25">
      <c r="A727" s="25">
        <f t="shared" si="99"/>
        <v>81</v>
      </c>
      <c r="B727" s="23">
        <f t="shared" si="100"/>
        <v>44565</v>
      </c>
      <c r="C727" s="24">
        <v>9</v>
      </c>
      <c r="D727" s="54" t="str">
        <f t="shared" si="101"/>
        <v>ASET</v>
      </c>
      <c r="E727" s="178"/>
      <c r="F727" s="179"/>
      <c r="G727" s="177"/>
      <c r="H727" s="177"/>
      <c r="I727" s="169">
        <f t="shared" si="102"/>
        <v>0</v>
      </c>
      <c r="J727" s="149" t="str" cm="1">
        <f t="array" ref="J727">IF(ISERROR(INDEX('Non Compliance input'!$H$5:$H$156,MATCH(1,(A727='Non Compliance input'!$A$5:$A$156)*(F727&gt;='Non Compliance input'!$D$5:$D$156)*(E727&lt;'Non Compliance input'!$E$5:$E$156)*('Non Compliance input'!$H$5:$H$156="Yes"),0))
),"","Yes")</f>
        <v/>
      </c>
      <c r="K727" s="149">
        <f t="shared" si="103"/>
        <v>0</v>
      </c>
      <c r="L727" s="162">
        <f t="shared" si="104"/>
        <v>0</v>
      </c>
      <c r="M727" s="162" t="str" cm="1">
        <f t="array" ref="M727">IF(ISERROR(INDEX('Non Compliance input'!$I$5:$I$156,MATCH(1,(A727='Non Compliance input'!$A$5:$A$156)*(E727&gt;='Non Compliance input'!$D$5:$D$156)*(F727&lt;='Non Compliance input'!$E$5:$E$156)*('Non Compliance input'!$I$5:$I$156="Yes"),0))
),"","Yes")</f>
        <v/>
      </c>
      <c r="N727" s="149" t="str">
        <f>IF(VLOOKUP($A727,HourEndingOutage!$B$3:$F$746,5,0)="Outage","Outage","")</f>
        <v/>
      </c>
      <c r="O727" s="18">
        <f t="shared" si="105"/>
        <v>0</v>
      </c>
      <c r="P727" s="18" t="str">
        <f t="shared" si="106"/>
        <v/>
      </c>
      <c r="Q727" s="18">
        <f t="shared" si="107"/>
        <v>0</v>
      </c>
      <c r="R727" s="118"/>
    </row>
    <row r="728" spans="1:18" x14ac:dyDescent="0.25">
      <c r="A728" s="25">
        <f t="shared" si="99"/>
        <v>81</v>
      </c>
      <c r="B728" s="23">
        <f t="shared" si="100"/>
        <v>44565</v>
      </c>
      <c r="C728" s="24">
        <v>9</v>
      </c>
      <c r="D728" s="54" t="str">
        <f t="shared" si="101"/>
        <v>ASET</v>
      </c>
      <c r="E728" s="178"/>
      <c r="F728" s="179"/>
      <c r="G728" s="177"/>
      <c r="H728" s="177"/>
      <c r="I728" s="169">
        <f t="shared" si="102"/>
        <v>0</v>
      </c>
      <c r="J728" s="149" t="str" cm="1">
        <f t="array" ref="J728">IF(ISERROR(INDEX('Non Compliance input'!$H$5:$H$156,MATCH(1,(A728='Non Compliance input'!$A$5:$A$156)*(F728&gt;='Non Compliance input'!$D$5:$D$156)*(E728&lt;'Non Compliance input'!$E$5:$E$156)*('Non Compliance input'!$H$5:$H$156="Yes"),0))
),"","Yes")</f>
        <v/>
      </c>
      <c r="K728" s="149">
        <f t="shared" si="103"/>
        <v>0</v>
      </c>
      <c r="L728" s="162">
        <f t="shared" si="104"/>
        <v>0</v>
      </c>
      <c r="M728" s="162" t="str" cm="1">
        <f t="array" ref="M728">IF(ISERROR(INDEX('Non Compliance input'!$I$5:$I$156,MATCH(1,(A728='Non Compliance input'!$A$5:$A$156)*(E728&gt;='Non Compliance input'!$D$5:$D$156)*(F728&lt;='Non Compliance input'!$E$5:$E$156)*('Non Compliance input'!$I$5:$I$156="Yes"),0))
),"","Yes")</f>
        <v/>
      </c>
      <c r="N728" s="149" t="str">
        <f>IF(VLOOKUP($A728,HourEndingOutage!$B$3:$F$746,5,0)="Outage","Outage","")</f>
        <v/>
      </c>
      <c r="O728" s="18">
        <f t="shared" si="105"/>
        <v>0</v>
      </c>
      <c r="P728" s="18" t="str">
        <f t="shared" si="106"/>
        <v/>
      </c>
      <c r="Q728" s="18">
        <f t="shared" si="107"/>
        <v>0</v>
      </c>
      <c r="R728" s="118"/>
    </row>
    <row r="729" spans="1:18" x14ac:dyDescent="0.25">
      <c r="A729" s="25">
        <f t="shared" si="99"/>
        <v>81</v>
      </c>
      <c r="B729" s="23">
        <f t="shared" si="100"/>
        <v>44565</v>
      </c>
      <c r="C729" s="24">
        <v>9</v>
      </c>
      <c r="D729" s="54" t="str">
        <f t="shared" si="101"/>
        <v>ASET</v>
      </c>
      <c r="E729" s="178"/>
      <c r="F729" s="179"/>
      <c r="G729" s="177"/>
      <c r="H729" s="177"/>
      <c r="I729" s="169">
        <f t="shared" si="102"/>
        <v>0</v>
      </c>
      <c r="J729" s="149" t="str" cm="1">
        <f t="array" ref="J729">IF(ISERROR(INDEX('Non Compliance input'!$H$5:$H$156,MATCH(1,(A729='Non Compliance input'!$A$5:$A$156)*(F729&gt;='Non Compliance input'!$D$5:$D$156)*(E729&lt;'Non Compliance input'!$E$5:$E$156)*('Non Compliance input'!$H$5:$H$156="Yes"),0))
),"","Yes")</f>
        <v/>
      </c>
      <c r="K729" s="149">
        <f t="shared" si="103"/>
        <v>0</v>
      </c>
      <c r="L729" s="162">
        <f t="shared" si="104"/>
        <v>0</v>
      </c>
      <c r="M729" s="162" t="str" cm="1">
        <f t="array" ref="M729">IF(ISERROR(INDEX('Non Compliance input'!$I$5:$I$156,MATCH(1,(A729='Non Compliance input'!$A$5:$A$156)*(E729&gt;='Non Compliance input'!$D$5:$D$156)*(F729&lt;='Non Compliance input'!$E$5:$E$156)*('Non Compliance input'!$I$5:$I$156="Yes"),0))
),"","Yes")</f>
        <v/>
      </c>
      <c r="N729" s="149" t="str">
        <f>IF(VLOOKUP($A729,HourEndingOutage!$B$3:$F$746,5,0)="Outage","Outage","")</f>
        <v/>
      </c>
      <c r="O729" s="18">
        <f t="shared" si="105"/>
        <v>0</v>
      </c>
      <c r="P729" s="18" t="str">
        <f t="shared" si="106"/>
        <v/>
      </c>
      <c r="Q729" s="18">
        <f t="shared" si="107"/>
        <v>0</v>
      </c>
      <c r="R729" s="118"/>
    </row>
    <row r="730" spans="1:18" x14ac:dyDescent="0.25">
      <c r="A730" s="25">
        <f t="shared" si="99"/>
        <v>81</v>
      </c>
      <c r="B730" s="23">
        <f t="shared" si="100"/>
        <v>44565</v>
      </c>
      <c r="C730" s="24">
        <v>9</v>
      </c>
      <c r="D730" s="54" t="str">
        <f t="shared" si="101"/>
        <v>ASET</v>
      </c>
      <c r="E730" s="178"/>
      <c r="F730" s="179"/>
      <c r="G730" s="177"/>
      <c r="H730" s="177"/>
      <c r="I730" s="169">
        <f t="shared" si="102"/>
        <v>0</v>
      </c>
      <c r="J730" s="149" t="str" cm="1">
        <f t="array" ref="J730">IF(ISERROR(INDEX('Non Compliance input'!$H$5:$H$156,MATCH(1,(A730='Non Compliance input'!$A$5:$A$156)*(F730&gt;='Non Compliance input'!$D$5:$D$156)*(E730&lt;'Non Compliance input'!$E$5:$E$156)*('Non Compliance input'!$H$5:$H$156="Yes"),0))
),"","Yes")</f>
        <v/>
      </c>
      <c r="K730" s="149">
        <f t="shared" si="103"/>
        <v>0</v>
      </c>
      <c r="L730" s="162">
        <f t="shared" si="104"/>
        <v>0</v>
      </c>
      <c r="M730" s="162" t="str" cm="1">
        <f t="array" ref="M730">IF(ISERROR(INDEX('Non Compliance input'!$I$5:$I$156,MATCH(1,(A730='Non Compliance input'!$A$5:$A$156)*(E730&gt;='Non Compliance input'!$D$5:$D$156)*(F730&lt;='Non Compliance input'!$E$5:$E$156)*('Non Compliance input'!$I$5:$I$156="Yes"),0))
),"","Yes")</f>
        <v/>
      </c>
      <c r="N730" s="149" t="str">
        <f>IF(VLOOKUP($A730,HourEndingOutage!$B$3:$F$746,5,0)="Outage","Outage","")</f>
        <v/>
      </c>
      <c r="O730" s="18">
        <f t="shared" si="105"/>
        <v>0</v>
      </c>
      <c r="P730" s="18" t="str">
        <f t="shared" si="106"/>
        <v/>
      </c>
      <c r="Q730" s="18">
        <f t="shared" si="107"/>
        <v>0</v>
      </c>
      <c r="R730" s="118"/>
    </row>
    <row r="731" spans="1:18" x14ac:dyDescent="0.25">
      <c r="A731" s="25">
        <f t="shared" si="99"/>
        <v>81</v>
      </c>
      <c r="B731" s="23">
        <f t="shared" si="100"/>
        <v>44565</v>
      </c>
      <c r="C731" s="24">
        <v>9</v>
      </c>
      <c r="D731" s="54" t="str">
        <f t="shared" si="101"/>
        <v>ASET</v>
      </c>
      <c r="E731" s="178"/>
      <c r="F731" s="179"/>
      <c r="G731" s="177"/>
      <c r="H731" s="177"/>
      <c r="I731" s="169">
        <f t="shared" si="102"/>
        <v>0</v>
      </c>
      <c r="J731" s="149" t="str" cm="1">
        <f t="array" ref="J731">IF(ISERROR(INDEX('Non Compliance input'!$H$5:$H$156,MATCH(1,(A731='Non Compliance input'!$A$5:$A$156)*(F731&gt;='Non Compliance input'!$D$5:$D$156)*(E731&lt;'Non Compliance input'!$E$5:$E$156)*('Non Compliance input'!$H$5:$H$156="Yes"),0))
),"","Yes")</f>
        <v/>
      </c>
      <c r="K731" s="149">
        <f t="shared" si="103"/>
        <v>0</v>
      </c>
      <c r="L731" s="162">
        <f t="shared" si="104"/>
        <v>0</v>
      </c>
      <c r="M731" s="162" t="str" cm="1">
        <f t="array" ref="M731">IF(ISERROR(INDEX('Non Compliance input'!$I$5:$I$156,MATCH(1,(A731='Non Compliance input'!$A$5:$A$156)*(E731&gt;='Non Compliance input'!$D$5:$D$156)*(F731&lt;='Non Compliance input'!$E$5:$E$156)*('Non Compliance input'!$I$5:$I$156="Yes"),0))
),"","Yes")</f>
        <v/>
      </c>
      <c r="N731" s="149" t="str">
        <f>IF(VLOOKUP($A731,HourEndingOutage!$B$3:$F$746,5,0)="Outage","Outage","")</f>
        <v/>
      </c>
      <c r="O731" s="18">
        <f t="shared" si="105"/>
        <v>0</v>
      </c>
      <c r="P731" s="18" t="str">
        <f t="shared" si="106"/>
        <v/>
      </c>
      <c r="Q731" s="18">
        <f t="shared" si="107"/>
        <v>0</v>
      </c>
      <c r="R731" s="118"/>
    </row>
    <row r="732" spans="1:18" x14ac:dyDescent="0.25">
      <c r="A732" s="25">
        <f t="shared" ref="A732:A795" si="108">IF(C732=C731,A731,A731+1)</f>
        <v>82</v>
      </c>
      <c r="B732" s="23">
        <f t="shared" ref="B732:B795" si="109">IF(C732&lt;C731,B731+1,B731)</f>
        <v>44565</v>
      </c>
      <c r="C732" s="24">
        <v>10</v>
      </c>
      <c r="D732" s="54" t="str">
        <f t="shared" si="101"/>
        <v>ASET</v>
      </c>
      <c r="E732" s="178"/>
      <c r="F732" s="179"/>
      <c r="G732" s="177"/>
      <c r="H732" s="177"/>
      <c r="I732" s="169">
        <f t="shared" si="102"/>
        <v>0</v>
      </c>
      <c r="J732" s="149" t="str" cm="1">
        <f t="array" ref="J732">IF(ISERROR(INDEX('Non Compliance input'!$H$5:$H$156,MATCH(1,(A732='Non Compliance input'!$A$5:$A$156)*(F732&gt;='Non Compliance input'!$D$5:$D$156)*(E732&lt;'Non Compliance input'!$E$5:$E$156)*('Non Compliance input'!$H$5:$H$156="Yes"),0))
),"","Yes")</f>
        <v/>
      </c>
      <c r="K732" s="149">
        <f t="shared" si="103"/>
        <v>0</v>
      </c>
      <c r="L732" s="162">
        <f t="shared" si="104"/>
        <v>0</v>
      </c>
      <c r="M732" s="162" t="str" cm="1">
        <f t="array" ref="M732">IF(ISERROR(INDEX('Non Compliance input'!$I$5:$I$156,MATCH(1,(A732='Non Compliance input'!$A$5:$A$156)*(E732&gt;='Non Compliance input'!$D$5:$D$156)*(F732&lt;='Non Compliance input'!$E$5:$E$156)*('Non Compliance input'!$I$5:$I$156="Yes"),0))
),"","Yes")</f>
        <v/>
      </c>
      <c r="N732" s="149" t="str">
        <f>IF(VLOOKUP($A732,HourEndingOutage!$B$3:$F$746,5,0)="Outage","Outage","")</f>
        <v/>
      </c>
      <c r="O732" s="18">
        <f t="shared" si="105"/>
        <v>0</v>
      </c>
      <c r="P732" s="18" t="str">
        <f t="shared" si="106"/>
        <v/>
      </c>
      <c r="Q732" s="18">
        <f t="shared" si="107"/>
        <v>0</v>
      </c>
      <c r="R732" s="118"/>
    </row>
    <row r="733" spans="1:18" x14ac:dyDescent="0.25">
      <c r="A733" s="25">
        <f t="shared" si="108"/>
        <v>82</v>
      </c>
      <c r="B733" s="23">
        <f t="shared" si="109"/>
        <v>44565</v>
      </c>
      <c r="C733" s="24">
        <v>10</v>
      </c>
      <c r="D733" s="54" t="str">
        <f t="shared" si="101"/>
        <v>ASET</v>
      </c>
      <c r="E733" s="178"/>
      <c r="F733" s="179"/>
      <c r="G733" s="177"/>
      <c r="H733" s="177"/>
      <c r="I733" s="169">
        <f t="shared" si="102"/>
        <v>0</v>
      </c>
      <c r="J733" s="149" t="str" cm="1">
        <f t="array" ref="J733">IF(ISERROR(INDEX('Non Compliance input'!$H$5:$H$156,MATCH(1,(A733='Non Compliance input'!$A$5:$A$156)*(F733&gt;='Non Compliance input'!$D$5:$D$156)*(E733&lt;'Non Compliance input'!$E$5:$E$156)*('Non Compliance input'!$H$5:$H$156="Yes"),0))
),"","Yes")</f>
        <v/>
      </c>
      <c r="K733" s="149">
        <f t="shared" si="103"/>
        <v>0</v>
      </c>
      <c r="L733" s="162">
        <f t="shared" si="104"/>
        <v>0</v>
      </c>
      <c r="M733" s="162" t="str" cm="1">
        <f t="array" ref="M733">IF(ISERROR(INDEX('Non Compliance input'!$I$5:$I$156,MATCH(1,(A733='Non Compliance input'!$A$5:$A$156)*(E733&gt;='Non Compliance input'!$D$5:$D$156)*(F733&lt;='Non Compliance input'!$E$5:$E$156)*('Non Compliance input'!$I$5:$I$156="Yes"),0))
),"","Yes")</f>
        <v/>
      </c>
      <c r="N733" s="149" t="str">
        <f>IF(VLOOKUP($A733,HourEndingOutage!$B$3:$F$746,5,0)="Outage","Outage","")</f>
        <v/>
      </c>
      <c r="O733" s="18">
        <f t="shared" si="105"/>
        <v>0</v>
      </c>
      <c r="P733" s="18" t="str">
        <f t="shared" si="106"/>
        <v/>
      </c>
      <c r="Q733" s="18">
        <f t="shared" si="107"/>
        <v>0</v>
      </c>
      <c r="R733" s="118"/>
    </row>
    <row r="734" spans="1:18" x14ac:dyDescent="0.25">
      <c r="A734" s="25">
        <f t="shared" si="108"/>
        <v>82</v>
      </c>
      <c r="B734" s="23">
        <f t="shared" si="109"/>
        <v>44565</v>
      </c>
      <c r="C734" s="24">
        <v>10</v>
      </c>
      <c r="D734" s="54" t="str">
        <f t="shared" si="101"/>
        <v>ASET</v>
      </c>
      <c r="E734" s="178"/>
      <c r="F734" s="179"/>
      <c r="G734" s="177"/>
      <c r="H734" s="177"/>
      <c r="I734" s="169">
        <f t="shared" si="102"/>
        <v>0</v>
      </c>
      <c r="J734" s="149" t="str" cm="1">
        <f t="array" ref="J734">IF(ISERROR(INDEX('Non Compliance input'!$H$5:$H$156,MATCH(1,(A734='Non Compliance input'!$A$5:$A$156)*(F734&gt;='Non Compliance input'!$D$5:$D$156)*(E734&lt;'Non Compliance input'!$E$5:$E$156)*('Non Compliance input'!$H$5:$H$156="Yes"),0))
),"","Yes")</f>
        <v/>
      </c>
      <c r="K734" s="149">
        <f t="shared" si="103"/>
        <v>0</v>
      </c>
      <c r="L734" s="162">
        <f t="shared" si="104"/>
        <v>0</v>
      </c>
      <c r="M734" s="162" t="str" cm="1">
        <f t="array" ref="M734">IF(ISERROR(INDEX('Non Compliance input'!$I$5:$I$156,MATCH(1,(A734='Non Compliance input'!$A$5:$A$156)*(E734&gt;='Non Compliance input'!$D$5:$D$156)*(F734&lt;='Non Compliance input'!$E$5:$E$156)*('Non Compliance input'!$I$5:$I$156="Yes"),0))
),"","Yes")</f>
        <v/>
      </c>
      <c r="N734" s="149" t="str">
        <f>IF(VLOOKUP($A734,HourEndingOutage!$B$3:$F$746,5,0)="Outage","Outage","")</f>
        <v/>
      </c>
      <c r="O734" s="18">
        <f t="shared" si="105"/>
        <v>0</v>
      </c>
      <c r="P734" s="18" t="str">
        <f t="shared" si="106"/>
        <v/>
      </c>
      <c r="Q734" s="18">
        <f t="shared" si="107"/>
        <v>0</v>
      </c>
      <c r="R734" s="118"/>
    </row>
    <row r="735" spans="1:18" x14ac:dyDescent="0.25">
      <c r="A735" s="25">
        <f t="shared" si="108"/>
        <v>82</v>
      </c>
      <c r="B735" s="23">
        <f t="shared" si="109"/>
        <v>44565</v>
      </c>
      <c r="C735" s="24">
        <v>10</v>
      </c>
      <c r="D735" s="54" t="str">
        <f t="shared" si="101"/>
        <v>ASET</v>
      </c>
      <c r="E735" s="178"/>
      <c r="F735" s="179"/>
      <c r="G735" s="177"/>
      <c r="H735" s="177"/>
      <c r="I735" s="169">
        <f t="shared" si="102"/>
        <v>0</v>
      </c>
      <c r="J735" s="149" t="str" cm="1">
        <f t="array" ref="J735">IF(ISERROR(INDEX('Non Compliance input'!$H$5:$H$156,MATCH(1,(A735='Non Compliance input'!$A$5:$A$156)*(F735&gt;='Non Compliance input'!$D$5:$D$156)*(E735&lt;'Non Compliance input'!$E$5:$E$156)*('Non Compliance input'!$H$5:$H$156="Yes"),0))
),"","Yes")</f>
        <v/>
      </c>
      <c r="K735" s="149">
        <f t="shared" si="103"/>
        <v>0</v>
      </c>
      <c r="L735" s="162">
        <f t="shared" si="104"/>
        <v>0</v>
      </c>
      <c r="M735" s="162" t="str" cm="1">
        <f t="array" ref="M735">IF(ISERROR(INDEX('Non Compliance input'!$I$5:$I$156,MATCH(1,(A735='Non Compliance input'!$A$5:$A$156)*(E735&gt;='Non Compliance input'!$D$5:$D$156)*(F735&lt;='Non Compliance input'!$E$5:$E$156)*('Non Compliance input'!$I$5:$I$156="Yes"),0))
),"","Yes")</f>
        <v/>
      </c>
      <c r="N735" s="149" t="str">
        <f>IF(VLOOKUP($A735,HourEndingOutage!$B$3:$F$746,5,0)="Outage","Outage","")</f>
        <v/>
      </c>
      <c r="O735" s="18">
        <f t="shared" si="105"/>
        <v>0</v>
      </c>
      <c r="P735" s="18" t="str">
        <f t="shared" si="106"/>
        <v/>
      </c>
      <c r="Q735" s="18">
        <f t="shared" si="107"/>
        <v>0</v>
      </c>
      <c r="R735" s="118"/>
    </row>
    <row r="736" spans="1:18" x14ac:dyDescent="0.25">
      <c r="A736" s="25">
        <f t="shared" si="108"/>
        <v>82</v>
      </c>
      <c r="B736" s="23">
        <f t="shared" si="109"/>
        <v>44565</v>
      </c>
      <c r="C736" s="24">
        <v>10</v>
      </c>
      <c r="D736" s="54" t="str">
        <f t="shared" si="101"/>
        <v>ASET</v>
      </c>
      <c r="E736" s="178"/>
      <c r="F736" s="179"/>
      <c r="G736" s="177"/>
      <c r="H736" s="177"/>
      <c r="I736" s="169">
        <f t="shared" si="102"/>
        <v>0</v>
      </c>
      <c r="J736" s="149" t="str" cm="1">
        <f t="array" ref="J736">IF(ISERROR(INDEX('Non Compliance input'!$H$5:$H$156,MATCH(1,(A736='Non Compliance input'!$A$5:$A$156)*(F736&gt;='Non Compliance input'!$D$5:$D$156)*(E736&lt;'Non Compliance input'!$E$5:$E$156)*('Non Compliance input'!$H$5:$H$156="Yes"),0))
),"","Yes")</f>
        <v/>
      </c>
      <c r="K736" s="149">
        <f t="shared" si="103"/>
        <v>0</v>
      </c>
      <c r="L736" s="162">
        <f t="shared" si="104"/>
        <v>0</v>
      </c>
      <c r="M736" s="162" t="str" cm="1">
        <f t="array" ref="M736">IF(ISERROR(INDEX('Non Compliance input'!$I$5:$I$156,MATCH(1,(A736='Non Compliance input'!$A$5:$A$156)*(E736&gt;='Non Compliance input'!$D$5:$D$156)*(F736&lt;='Non Compliance input'!$E$5:$E$156)*('Non Compliance input'!$I$5:$I$156="Yes"),0))
),"","Yes")</f>
        <v/>
      </c>
      <c r="N736" s="149" t="str">
        <f>IF(VLOOKUP($A736,HourEndingOutage!$B$3:$F$746,5,0)="Outage","Outage","")</f>
        <v/>
      </c>
      <c r="O736" s="18">
        <f t="shared" si="105"/>
        <v>0</v>
      </c>
      <c r="P736" s="18" t="str">
        <f t="shared" si="106"/>
        <v/>
      </c>
      <c r="Q736" s="18">
        <f t="shared" si="107"/>
        <v>0</v>
      </c>
      <c r="R736" s="118"/>
    </row>
    <row r="737" spans="1:18" x14ac:dyDescent="0.25">
      <c r="A737" s="25">
        <f t="shared" si="108"/>
        <v>82</v>
      </c>
      <c r="B737" s="23">
        <f t="shared" si="109"/>
        <v>44565</v>
      </c>
      <c r="C737" s="24">
        <v>10</v>
      </c>
      <c r="D737" s="54" t="str">
        <f t="shared" si="101"/>
        <v>ASET</v>
      </c>
      <c r="E737" s="178"/>
      <c r="F737" s="179"/>
      <c r="G737" s="177"/>
      <c r="H737" s="177"/>
      <c r="I737" s="169">
        <f t="shared" si="102"/>
        <v>0</v>
      </c>
      <c r="J737" s="149" t="str" cm="1">
        <f t="array" ref="J737">IF(ISERROR(INDEX('Non Compliance input'!$H$5:$H$156,MATCH(1,(A737='Non Compliance input'!$A$5:$A$156)*(F737&gt;='Non Compliance input'!$D$5:$D$156)*(E737&lt;'Non Compliance input'!$E$5:$E$156)*('Non Compliance input'!$H$5:$H$156="Yes"),0))
),"","Yes")</f>
        <v/>
      </c>
      <c r="K737" s="149">
        <f t="shared" si="103"/>
        <v>0</v>
      </c>
      <c r="L737" s="162">
        <f t="shared" si="104"/>
        <v>0</v>
      </c>
      <c r="M737" s="162" t="str" cm="1">
        <f t="array" ref="M737">IF(ISERROR(INDEX('Non Compliance input'!$I$5:$I$156,MATCH(1,(A737='Non Compliance input'!$A$5:$A$156)*(E737&gt;='Non Compliance input'!$D$5:$D$156)*(F737&lt;='Non Compliance input'!$E$5:$E$156)*('Non Compliance input'!$I$5:$I$156="Yes"),0))
),"","Yes")</f>
        <v/>
      </c>
      <c r="N737" s="149" t="str">
        <f>IF(VLOOKUP($A737,HourEndingOutage!$B$3:$F$746,5,0)="Outage","Outage","")</f>
        <v/>
      </c>
      <c r="O737" s="18">
        <f t="shared" si="105"/>
        <v>0</v>
      </c>
      <c r="P737" s="18" t="str">
        <f t="shared" si="106"/>
        <v/>
      </c>
      <c r="Q737" s="18">
        <f t="shared" si="107"/>
        <v>0</v>
      </c>
      <c r="R737" s="118"/>
    </row>
    <row r="738" spans="1:18" x14ac:dyDescent="0.25">
      <c r="A738" s="25">
        <f t="shared" si="108"/>
        <v>82</v>
      </c>
      <c r="B738" s="23">
        <f t="shared" si="109"/>
        <v>44565</v>
      </c>
      <c r="C738" s="24">
        <v>10</v>
      </c>
      <c r="D738" s="54" t="str">
        <f t="shared" si="101"/>
        <v>ASET</v>
      </c>
      <c r="E738" s="178"/>
      <c r="F738" s="179"/>
      <c r="G738" s="177"/>
      <c r="H738" s="177"/>
      <c r="I738" s="169">
        <f t="shared" si="102"/>
        <v>0</v>
      </c>
      <c r="J738" s="149" t="str" cm="1">
        <f t="array" ref="J738">IF(ISERROR(INDEX('Non Compliance input'!$H$5:$H$156,MATCH(1,(A738='Non Compliance input'!$A$5:$A$156)*(F738&gt;='Non Compliance input'!$D$5:$D$156)*(E738&lt;'Non Compliance input'!$E$5:$E$156)*('Non Compliance input'!$H$5:$H$156="Yes"),0))
),"","Yes")</f>
        <v/>
      </c>
      <c r="K738" s="149">
        <f t="shared" si="103"/>
        <v>0</v>
      </c>
      <c r="L738" s="162">
        <f t="shared" si="104"/>
        <v>0</v>
      </c>
      <c r="M738" s="162" t="str" cm="1">
        <f t="array" ref="M738">IF(ISERROR(INDEX('Non Compliance input'!$I$5:$I$156,MATCH(1,(A738='Non Compliance input'!$A$5:$A$156)*(E738&gt;='Non Compliance input'!$D$5:$D$156)*(F738&lt;='Non Compliance input'!$E$5:$E$156)*('Non Compliance input'!$I$5:$I$156="Yes"),0))
),"","Yes")</f>
        <v/>
      </c>
      <c r="N738" s="149" t="str">
        <f>IF(VLOOKUP($A738,HourEndingOutage!$B$3:$F$746,5,0)="Outage","Outage","")</f>
        <v/>
      </c>
      <c r="O738" s="18">
        <f t="shared" si="105"/>
        <v>0</v>
      </c>
      <c r="P738" s="18" t="str">
        <f t="shared" si="106"/>
        <v/>
      </c>
      <c r="Q738" s="18">
        <f t="shared" si="107"/>
        <v>0</v>
      </c>
      <c r="R738" s="118"/>
    </row>
    <row r="739" spans="1:18" x14ac:dyDescent="0.25">
      <c r="A739" s="25">
        <f t="shared" si="108"/>
        <v>82</v>
      </c>
      <c r="B739" s="23">
        <f t="shared" si="109"/>
        <v>44565</v>
      </c>
      <c r="C739" s="24">
        <v>10</v>
      </c>
      <c r="D739" s="54" t="str">
        <f t="shared" si="101"/>
        <v>ASET</v>
      </c>
      <c r="E739" s="178"/>
      <c r="F739" s="179"/>
      <c r="G739" s="177"/>
      <c r="H739" s="177"/>
      <c r="I739" s="169">
        <f t="shared" si="102"/>
        <v>0</v>
      </c>
      <c r="J739" s="149" t="str" cm="1">
        <f t="array" ref="J739">IF(ISERROR(INDEX('Non Compliance input'!$H$5:$H$156,MATCH(1,(A739='Non Compliance input'!$A$5:$A$156)*(F739&gt;='Non Compliance input'!$D$5:$D$156)*(E739&lt;'Non Compliance input'!$E$5:$E$156)*('Non Compliance input'!$H$5:$H$156="Yes"),0))
),"","Yes")</f>
        <v/>
      </c>
      <c r="K739" s="149">
        <f t="shared" si="103"/>
        <v>0</v>
      </c>
      <c r="L739" s="162">
        <f t="shared" si="104"/>
        <v>0</v>
      </c>
      <c r="M739" s="162" t="str" cm="1">
        <f t="array" ref="M739">IF(ISERROR(INDEX('Non Compliance input'!$I$5:$I$156,MATCH(1,(A739='Non Compliance input'!$A$5:$A$156)*(E739&gt;='Non Compliance input'!$D$5:$D$156)*(F739&lt;='Non Compliance input'!$E$5:$E$156)*('Non Compliance input'!$I$5:$I$156="Yes"),0))
),"","Yes")</f>
        <v/>
      </c>
      <c r="N739" s="149" t="str">
        <f>IF(VLOOKUP($A739,HourEndingOutage!$B$3:$F$746,5,0)="Outage","Outage","")</f>
        <v/>
      </c>
      <c r="O739" s="18">
        <f t="shared" si="105"/>
        <v>0</v>
      </c>
      <c r="P739" s="18" t="str">
        <f t="shared" si="106"/>
        <v/>
      </c>
      <c r="Q739" s="18">
        <f t="shared" si="107"/>
        <v>0</v>
      </c>
      <c r="R739" s="118"/>
    </row>
    <row r="740" spans="1:18" x14ac:dyDescent="0.25">
      <c r="A740" s="25">
        <f t="shared" si="108"/>
        <v>82</v>
      </c>
      <c r="B740" s="23">
        <f t="shared" si="109"/>
        <v>44565</v>
      </c>
      <c r="C740" s="24">
        <v>10</v>
      </c>
      <c r="D740" s="54" t="str">
        <f t="shared" si="101"/>
        <v>ASET</v>
      </c>
      <c r="E740" s="178"/>
      <c r="F740" s="179"/>
      <c r="G740" s="177"/>
      <c r="H740" s="177"/>
      <c r="I740" s="169">
        <f t="shared" si="102"/>
        <v>0</v>
      </c>
      <c r="J740" s="149" t="str" cm="1">
        <f t="array" ref="J740">IF(ISERROR(INDEX('Non Compliance input'!$H$5:$H$156,MATCH(1,(A740='Non Compliance input'!$A$5:$A$156)*(F740&gt;='Non Compliance input'!$D$5:$D$156)*(E740&lt;'Non Compliance input'!$E$5:$E$156)*('Non Compliance input'!$H$5:$H$156="Yes"),0))
),"","Yes")</f>
        <v/>
      </c>
      <c r="K740" s="149">
        <f t="shared" si="103"/>
        <v>0</v>
      </c>
      <c r="L740" s="162">
        <f t="shared" si="104"/>
        <v>0</v>
      </c>
      <c r="M740" s="162" t="str" cm="1">
        <f t="array" ref="M740">IF(ISERROR(INDEX('Non Compliance input'!$I$5:$I$156,MATCH(1,(A740='Non Compliance input'!$A$5:$A$156)*(E740&gt;='Non Compliance input'!$D$5:$D$156)*(F740&lt;='Non Compliance input'!$E$5:$E$156)*('Non Compliance input'!$I$5:$I$156="Yes"),0))
),"","Yes")</f>
        <v/>
      </c>
      <c r="N740" s="149" t="str">
        <f>IF(VLOOKUP($A740,HourEndingOutage!$B$3:$F$746,5,0)="Outage","Outage","")</f>
        <v/>
      </c>
      <c r="O740" s="18">
        <f t="shared" si="105"/>
        <v>0</v>
      </c>
      <c r="P740" s="18" t="str">
        <f t="shared" si="106"/>
        <v/>
      </c>
      <c r="Q740" s="18">
        <f t="shared" si="107"/>
        <v>0</v>
      </c>
      <c r="R740" s="118"/>
    </row>
    <row r="741" spans="1:18" x14ac:dyDescent="0.25">
      <c r="A741" s="25">
        <f t="shared" si="108"/>
        <v>83</v>
      </c>
      <c r="B741" s="23">
        <f t="shared" si="109"/>
        <v>44565</v>
      </c>
      <c r="C741" s="24">
        <v>11</v>
      </c>
      <c r="D741" s="54" t="str">
        <f t="shared" si="101"/>
        <v>ASET</v>
      </c>
      <c r="E741" s="178"/>
      <c r="F741" s="179"/>
      <c r="G741" s="177"/>
      <c r="H741" s="177"/>
      <c r="I741" s="169">
        <f t="shared" si="102"/>
        <v>0</v>
      </c>
      <c r="J741" s="149" t="str" cm="1">
        <f t="array" ref="J741">IF(ISERROR(INDEX('Non Compliance input'!$H$5:$H$156,MATCH(1,(A741='Non Compliance input'!$A$5:$A$156)*(F741&gt;='Non Compliance input'!$D$5:$D$156)*(E741&lt;'Non Compliance input'!$E$5:$E$156)*('Non Compliance input'!$H$5:$H$156="Yes"),0))
),"","Yes")</f>
        <v/>
      </c>
      <c r="K741" s="149">
        <f t="shared" si="103"/>
        <v>0</v>
      </c>
      <c r="L741" s="162">
        <f t="shared" si="104"/>
        <v>0</v>
      </c>
      <c r="M741" s="162" t="str" cm="1">
        <f t="array" ref="M741">IF(ISERROR(INDEX('Non Compliance input'!$I$5:$I$156,MATCH(1,(A741='Non Compliance input'!$A$5:$A$156)*(E741&gt;='Non Compliance input'!$D$5:$D$156)*(F741&lt;='Non Compliance input'!$E$5:$E$156)*('Non Compliance input'!$I$5:$I$156="Yes"),0))
),"","Yes")</f>
        <v/>
      </c>
      <c r="N741" s="149" t="str">
        <f>IF(VLOOKUP($A741,HourEndingOutage!$B$3:$F$746,5,0)="Outage","Outage","")</f>
        <v/>
      </c>
      <c r="O741" s="18">
        <f t="shared" si="105"/>
        <v>0</v>
      </c>
      <c r="P741" s="18" t="str">
        <f t="shared" si="106"/>
        <v/>
      </c>
      <c r="Q741" s="18">
        <f t="shared" si="107"/>
        <v>0</v>
      </c>
      <c r="R741" s="118"/>
    </row>
    <row r="742" spans="1:18" x14ac:dyDescent="0.25">
      <c r="A742" s="25">
        <f t="shared" si="108"/>
        <v>83</v>
      </c>
      <c r="B742" s="23">
        <f t="shared" si="109"/>
        <v>44565</v>
      </c>
      <c r="C742" s="24">
        <v>11</v>
      </c>
      <c r="D742" s="54" t="str">
        <f t="shared" si="101"/>
        <v>ASET</v>
      </c>
      <c r="E742" s="178"/>
      <c r="F742" s="179"/>
      <c r="G742" s="177"/>
      <c r="H742" s="177"/>
      <c r="I742" s="169">
        <f t="shared" si="102"/>
        <v>0</v>
      </c>
      <c r="J742" s="149" t="str" cm="1">
        <f t="array" ref="J742">IF(ISERROR(INDEX('Non Compliance input'!$H$5:$H$156,MATCH(1,(A742='Non Compliance input'!$A$5:$A$156)*(F742&gt;='Non Compliance input'!$D$5:$D$156)*(E742&lt;'Non Compliance input'!$E$5:$E$156)*('Non Compliance input'!$H$5:$H$156="Yes"),0))
),"","Yes")</f>
        <v/>
      </c>
      <c r="K742" s="149">
        <f t="shared" si="103"/>
        <v>0</v>
      </c>
      <c r="L742" s="162">
        <f t="shared" si="104"/>
        <v>0</v>
      </c>
      <c r="M742" s="162" t="str" cm="1">
        <f t="array" ref="M742">IF(ISERROR(INDEX('Non Compliance input'!$I$5:$I$156,MATCH(1,(A742='Non Compliance input'!$A$5:$A$156)*(E742&gt;='Non Compliance input'!$D$5:$D$156)*(F742&lt;='Non Compliance input'!$E$5:$E$156)*('Non Compliance input'!$I$5:$I$156="Yes"),0))
),"","Yes")</f>
        <v/>
      </c>
      <c r="N742" s="149" t="str">
        <f>IF(VLOOKUP($A742,HourEndingOutage!$B$3:$F$746,5,0)="Outage","Outage","")</f>
        <v/>
      </c>
      <c r="O742" s="18">
        <f t="shared" si="105"/>
        <v>0</v>
      </c>
      <c r="P742" s="18" t="str">
        <f t="shared" si="106"/>
        <v/>
      </c>
      <c r="Q742" s="18">
        <f t="shared" si="107"/>
        <v>0</v>
      </c>
      <c r="R742" s="118"/>
    </row>
    <row r="743" spans="1:18" x14ac:dyDescent="0.25">
      <c r="A743" s="25">
        <f t="shared" si="108"/>
        <v>83</v>
      </c>
      <c r="B743" s="23">
        <f t="shared" si="109"/>
        <v>44565</v>
      </c>
      <c r="C743" s="24">
        <v>11</v>
      </c>
      <c r="D743" s="54" t="str">
        <f t="shared" si="101"/>
        <v>ASET</v>
      </c>
      <c r="E743" s="178"/>
      <c r="F743" s="179"/>
      <c r="G743" s="177"/>
      <c r="H743" s="177"/>
      <c r="I743" s="169">
        <f t="shared" si="102"/>
        <v>0</v>
      </c>
      <c r="J743" s="149" t="str" cm="1">
        <f t="array" ref="J743">IF(ISERROR(INDEX('Non Compliance input'!$H$5:$H$156,MATCH(1,(A743='Non Compliance input'!$A$5:$A$156)*(F743&gt;='Non Compliance input'!$D$5:$D$156)*(E743&lt;'Non Compliance input'!$E$5:$E$156)*('Non Compliance input'!$H$5:$H$156="Yes"),0))
),"","Yes")</f>
        <v/>
      </c>
      <c r="K743" s="149">
        <f t="shared" si="103"/>
        <v>0</v>
      </c>
      <c r="L743" s="162">
        <f t="shared" si="104"/>
        <v>0</v>
      </c>
      <c r="M743" s="162" t="str" cm="1">
        <f t="array" ref="M743">IF(ISERROR(INDEX('Non Compliance input'!$I$5:$I$156,MATCH(1,(A743='Non Compliance input'!$A$5:$A$156)*(E743&gt;='Non Compliance input'!$D$5:$D$156)*(F743&lt;='Non Compliance input'!$E$5:$E$156)*('Non Compliance input'!$I$5:$I$156="Yes"),0))
),"","Yes")</f>
        <v/>
      </c>
      <c r="N743" s="149" t="str">
        <f>IF(VLOOKUP($A743,HourEndingOutage!$B$3:$F$746,5,0)="Outage","Outage","")</f>
        <v/>
      </c>
      <c r="O743" s="18">
        <f t="shared" si="105"/>
        <v>0</v>
      </c>
      <c r="P743" s="18" t="str">
        <f t="shared" si="106"/>
        <v/>
      </c>
      <c r="Q743" s="18">
        <f t="shared" si="107"/>
        <v>0</v>
      </c>
      <c r="R743" s="118"/>
    </row>
    <row r="744" spans="1:18" x14ac:dyDescent="0.25">
      <c r="A744" s="25">
        <f t="shared" si="108"/>
        <v>83</v>
      </c>
      <c r="B744" s="23">
        <f t="shared" si="109"/>
        <v>44565</v>
      </c>
      <c r="C744" s="24">
        <v>11</v>
      </c>
      <c r="D744" s="54" t="str">
        <f t="shared" si="101"/>
        <v>ASET</v>
      </c>
      <c r="E744" s="178"/>
      <c r="F744" s="179"/>
      <c r="G744" s="177"/>
      <c r="H744" s="177"/>
      <c r="I744" s="169">
        <f t="shared" si="102"/>
        <v>0</v>
      </c>
      <c r="J744" s="149" t="str" cm="1">
        <f t="array" ref="J744">IF(ISERROR(INDEX('Non Compliance input'!$H$5:$H$156,MATCH(1,(A744='Non Compliance input'!$A$5:$A$156)*(F744&gt;='Non Compliance input'!$D$5:$D$156)*(E744&lt;'Non Compliance input'!$E$5:$E$156)*('Non Compliance input'!$H$5:$H$156="Yes"),0))
),"","Yes")</f>
        <v/>
      </c>
      <c r="K744" s="149">
        <f t="shared" si="103"/>
        <v>0</v>
      </c>
      <c r="L744" s="162">
        <f t="shared" si="104"/>
        <v>0</v>
      </c>
      <c r="M744" s="162" t="str" cm="1">
        <f t="array" ref="M744">IF(ISERROR(INDEX('Non Compliance input'!$I$5:$I$156,MATCH(1,(A744='Non Compliance input'!$A$5:$A$156)*(E744&gt;='Non Compliance input'!$D$5:$D$156)*(F744&lt;='Non Compliance input'!$E$5:$E$156)*('Non Compliance input'!$I$5:$I$156="Yes"),0))
),"","Yes")</f>
        <v/>
      </c>
      <c r="N744" s="149" t="str">
        <f>IF(VLOOKUP($A744,HourEndingOutage!$B$3:$F$746,5,0)="Outage","Outage","")</f>
        <v/>
      </c>
      <c r="O744" s="18">
        <f t="shared" si="105"/>
        <v>0</v>
      </c>
      <c r="P744" s="18" t="str">
        <f t="shared" si="106"/>
        <v/>
      </c>
      <c r="Q744" s="18">
        <f t="shared" si="107"/>
        <v>0</v>
      </c>
      <c r="R744" s="118"/>
    </row>
    <row r="745" spans="1:18" x14ac:dyDescent="0.25">
      <c r="A745" s="25">
        <f t="shared" si="108"/>
        <v>83</v>
      </c>
      <c r="B745" s="23">
        <f t="shared" si="109"/>
        <v>44565</v>
      </c>
      <c r="C745" s="24">
        <v>11</v>
      </c>
      <c r="D745" s="54" t="str">
        <f t="shared" si="101"/>
        <v>ASET</v>
      </c>
      <c r="E745" s="178"/>
      <c r="F745" s="179"/>
      <c r="G745" s="177"/>
      <c r="H745" s="177"/>
      <c r="I745" s="169">
        <f t="shared" si="102"/>
        <v>0</v>
      </c>
      <c r="J745" s="149" t="str" cm="1">
        <f t="array" ref="J745">IF(ISERROR(INDEX('Non Compliance input'!$H$5:$H$156,MATCH(1,(A745='Non Compliance input'!$A$5:$A$156)*(F745&gt;='Non Compliance input'!$D$5:$D$156)*(E745&lt;'Non Compliance input'!$E$5:$E$156)*('Non Compliance input'!$H$5:$H$156="Yes"),0))
),"","Yes")</f>
        <v/>
      </c>
      <c r="K745" s="149">
        <f t="shared" si="103"/>
        <v>0</v>
      </c>
      <c r="L745" s="162">
        <f t="shared" si="104"/>
        <v>0</v>
      </c>
      <c r="M745" s="162" t="str" cm="1">
        <f t="array" ref="M745">IF(ISERROR(INDEX('Non Compliance input'!$I$5:$I$156,MATCH(1,(A745='Non Compliance input'!$A$5:$A$156)*(E745&gt;='Non Compliance input'!$D$5:$D$156)*(F745&lt;='Non Compliance input'!$E$5:$E$156)*('Non Compliance input'!$I$5:$I$156="Yes"),0))
),"","Yes")</f>
        <v/>
      </c>
      <c r="N745" s="149" t="str">
        <f>IF(VLOOKUP($A745,HourEndingOutage!$B$3:$F$746,5,0)="Outage","Outage","")</f>
        <v/>
      </c>
      <c r="O745" s="18">
        <f t="shared" si="105"/>
        <v>0</v>
      </c>
      <c r="P745" s="18" t="str">
        <f t="shared" si="106"/>
        <v/>
      </c>
      <c r="Q745" s="18">
        <f t="shared" si="107"/>
        <v>0</v>
      </c>
      <c r="R745" s="118"/>
    </row>
    <row r="746" spans="1:18" x14ac:dyDescent="0.25">
      <c r="A746" s="25">
        <f t="shared" si="108"/>
        <v>83</v>
      </c>
      <c r="B746" s="23">
        <f t="shared" si="109"/>
        <v>44565</v>
      </c>
      <c r="C746" s="24">
        <v>11</v>
      </c>
      <c r="D746" s="54" t="str">
        <f t="shared" si="101"/>
        <v>ASET</v>
      </c>
      <c r="E746" s="178"/>
      <c r="F746" s="179"/>
      <c r="G746" s="177"/>
      <c r="H746" s="177"/>
      <c r="I746" s="169">
        <f t="shared" si="102"/>
        <v>0</v>
      </c>
      <c r="J746" s="149" t="str" cm="1">
        <f t="array" ref="J746">IF(ISERROR(INDEX('Non Compliance input'!$H$5:$H$156,MATCH(1,(A746='Non Compliance input'!$A$5:$A$156)*(F746&gt;='Non Compliance input'!$D$5:$D$156)*(E746&lt;'Non Compliance input'!$E$5:$E$156)*('Non Compliance input'!$H$5:$H$156="Yes"),0))
),"","Yes")</f>
        <v/>
      </c>
      <c r="K746" s="149">
        <f t="shared" si="103"/>
        <v>0</v>
      </c>
      <c r="L746" s="162">
        <f t="shared" si="104"/>
        <v>0</v>
      </c>
      <c r="M746" s="162" t="str" cm="1">
        <f t="array" ref="M746">IF(ISERROR(INDEX('Non Compliance input'!$I$5:$I$156,MATCH(1,(A746='Non Compliance input'!$A$5:$A$156)*(E746&gt;='Non Compliance input'!$D$5:$D$156)*(F746&lt;='Non Compliance input'!$E$5:$E$156)*('Non Compliance input'!$I$5:$I$156="Yes"),0))
),"","Yes")</f>
        <v/>
      </c>
      <c r="N746" s="149" t="str">
        <f>IF(VLOOKUP($A746,HourEndingOutage!$B$3:$F$746,5,0)="Outage","Outage","")</f>
        <v/>
      </c>
      <c r="O746" s="18">
        <f t="shared" si="105"/>
        <v>0</v>
      </c>
      <c r="P746" s="18" t="str">
        <f t="shared" si="106"/>
        <v/>
      </c>
      <c r="Q746" s="18">
        <f t="shared" si="107"/>
        <v>0</v>
      </c>
      <c r="R746" s="118"/>
    </row>
    <row r="747" spans="1:18" x14ac:dyDescent="0.25">
      <c r="A747" s="25">
        <f t="shared" si="108"/>
        <v>83</v>
      </c>
      <c r="B747" s="23">
        <f t="shared" si="109"/>
        <v>44565</v>
      </c>
      <c r="C747" s="24">
        <v>11</v>
      </c>
      <c r="D747" s="54" t="str">
        <f t="shared" si="101"/>
        <v>ASET</v>
      </c>
      <c r="E747" s="178"/>
      <c r="F747" s="179"/>
      <c r="G747" s="177"/>
      <c r="H747" s="177"/>
      <c r="I747" s="169">
        <f t="shared" si="102"/>
        <v>0</v>
      </c>
      <c r="J747" s="149" t="str" cm="1">
        <f t="array" ref="J747">IF(ISERROR(INDEX('Non Compliance input'!$H$5:$H$156,MATCH(1,(A747='Non Compliance input'!$A$5:$A$156)*(F747&gt;='Non Compliance input'!$D$5:$D$156)*(E747&lt;'Non Compliance input'!$E$5:$E$156)*('Non Compliance input'!$H$5:$H$156="Yes"),0))
),"","Yes")</f>
        <v/>
      </c>
      <c r="K747" s="149">
        <f t="shared" si="103"/>
        <v>0</v>
      </c>
      <c r="L747" s="162">
        <f t="shared" si="104"/>
        <v>0</v>
      </c>
      <c r="M747" s="162" t="str" cm="1">
        <f t="array" ref="M747">IF(ISERROR(INDEX('Non Compliance input'!$I$5:$I$156,MATCH(1,(A747='Non Compliance input'!$A$5:$A$156)*(E747&gt;='Non Compliance input'!$D$5:$D$156)*(F747&lt;='Non Compliance input'!$E$5:$E$156)*('Non Compliance input'!$I$5:$I$156="Yes"),0))
),"","Yes")</f>
        <v/>
      </c>
      <c r="N747" s="149" t="str">
        <f>IF(VLOOKUP($A747,HourEndingOutage!$B$3:$F$746,5,0)="Outage","Outage","")</f>
        <v/>
      </c>
      <c r="O747" s="18">
        <f t="shared" si="105"/>
        <v>0</v>
      </c>
      <c r="P747" s="18" t="str">
        <f t="shared" si="106"/>
        <v/>
      </c>
      <c r="Q747" s="18">
        <f t="shared" si="107"/>
        <v>0</v>
      </c>
      <c r="R747" s="118"/>
    </row>
    <row r="748" spans="1:18" x14ac:dyDescent="0.25">
      <c r="A748" s="25">
        <f t="shared" si="108"/>
        <v>83</v>
      </c>
      <c r="B748" s="23">
        <f t="shared" si="109"/>
        <v>44565</v>
      </c>
      <c r="C748" s="24">
        <v>11</v>
      </c>
      <c r="D748" s="54" t="str">
        <f t="shared" si="101"/>
        <v>ASET</v>
      </c>
      <c r="E748" s="178"/>
      <c r="F748" s="179"/>
      <c r="G748" s="177"/>
      <c r="H748" s="177"/>
      <c r="I748" s="169">
        <f t="shared" si="102"/>
        <v>0</v>
      </c>
      <c r="J748" s="149" t="str" cm="1">
        <f t="array" ref="J748">IF(ISERROR(INDEX('Non Compliance input'!$H$5:$H$156,MATCH(1,(A748='Non Compliance input'!$A$5:$A$156)*(F748&gt;='Non Compliance input'!$D$5:$D$156)*(E748&lt;'Non Compliance input'!$E$5:$E$156)*('Non Compliance input'!$H$5:$H$156="Yes"),0))
),"","Yes")</f>
        <v/>
      </c>
      <c r="K748" s="149">
        <f t="shared" si="103"/>
        <v>0</v>
      </c>
      <c r="L748" s="162">
        <f t="shared" si="104"/>
        <v>0</v>
      </c>
      <c r="M748" s="162" t="str" cm="1">
        <f t="array" ref="M748">IF(ISERROR(INDEX('Non Compliance input'!$I$5:$I$156,MATCH(1,(A748='Non Compliance input'!$A$5:$A$156)*(E748&gt;='Non Compliance input'!$D$5:$D$156)*(F748&lt;='Non Compliance input'!$E$5:$E$156)*('Non Compliance input'!$I$5:$I$156="Yes"),0))
),"","Yes")</f>
        <v/>
      </c>
      <c r="N748" s="149" t="str">
        <f>IF(VLOOKUP($A748,HourEndingOutage!$B$3:$F$746,5,0)="Outage","Outage","")</f>
        <v/>
      </c>
      <c r="O748" s="18">
        <f t="shared" si="105"/>
        <v>0</v>
      </c>
      <c r="P748" s="18" t="str">
        <f t="shared" si="106"/>
        <v/>
      </c>
      <c r="Q748" s="18">
        <f t="shared" si="107"/>
        <v>0</v>
      </c>
      <c r="R748" s="118"/>
    </row>
    <row r="749" spans="1:18" x14ac:dyDescent="0.25">
      <c r="A749" s="25">
        <f t="shared" si="108"/>
        <v>83</v>
      </c>
      <c r="B749" s="23">
        <f t="shared" si="109"/>
        <v>44565</v>
      </c>
      <c r="C749" s="24">
        <v>11</v>
      </c>
      <c r="D749" s="54" t="str">
        <f t="shared" si="101"/>
        <v>ASET</v>
      </c>
      <c r="E749" s="178"/>
      <c r="F749" s="179"/>
      <c r="G749" s="177"/>
      <c r="H749" s="177"/>
      <c r="I749" s="169">
        <f t="shared" si="102"/>
        <v>0</v>
      </c>
      <c r="J749" s="149" t="str" cm="1">
        <f t="array" ref="J749">IF(ISERROR(INDEX('Non Compliance input'!$H$5:$H$156,MATCH(1,(A749='Non Compliance input'!$A$5:$A$156)*(F749&gt;='Non Compliance input'!$D$5:$D$156)*(E749&lt;'Non Compliance input'!$E$5:$E$156)*('Non Compliance input'!$H$5:$H$156="Yes"),0))
),"","Yes")</f>
        <v/>
      </c>
      <c r="K749" s="149">
        <f t="shared" si="103"/>
        <v>0</v>
      </c>
      <c r="L749" s="162">
        <f t="shared" si="104"/>
        <v>0</v>
      </c>
      <c r="M749" s="162" t="str" cm="1">
        <f t="array" ref="M749">IF(ISERROR(INDEX('Non Compliance input'!$I$5:$I$156,MATCH(1,(A749='Non Compliance input'!$A$5:$A$156)*(E749&gt;='Non Compliance input'!$D$5:$D$156)*(F749&lt;='Non Compliance input'!$E$5:$E$156)*('Non Compliance input'!$I$5:$I$156="Yes"),0))
),"","Yes")</f>
        <v/>
      </c>
      <c r="N749" s="149" t="str">
        <f>IF(VLOOKUP($A749,HourEndingOutage!$B$3:$F$746,5,0)="Outage","Outage","")</f>
        <v/>
      </c>
      <c r="O749" s="18">
        <f t="shared" si="105"/>
        <v>0</v>
      </c>
      <c r="P749" s="18" t="str">
        <f t="shared" si="106"/>
        <v/>
      </c>
      <c r="Q749" s="18">
        <f t="shared" si="107"/>
        <v>0</v>
      </c>
      <c r="R749" s="118"/>
    </row>
    <row r="750" spans="1:18" x14ac:dyDescent="0.25">
      <c r="A750" s="25">
        <f t="shared" si="108"/>
        <v>84</v>
      </c>
      <c r="B750" s="23">
        <f t="shared" si="109"/>
        <v>44565</v>
      </c>
      <c r="C750" s="24">
        <v>12</v>
      </c>
      <c r="D750" s="54" t="str">
        <f t="shared" si="101"/>
        <v>ASET</v>
      </c>
      <c r="E750" s="178"/>
      <c r="F750" s="179"/>
      <c r="G750" s="177"/>
      <c r="H750" s="177"/>
      <c r="I750" s="169">
        <f t="shared" si="102"/>
        <v>0</v>
      </c>
      <c r="J750" s="149" t="str" cm="1">
        <f t="array" ref="J750">IF(ISERROR(INDEX('Non Compliance input'!$H$5:$H$156,MATCH(1,(A750='Non Compliance input'!$A$5:$A$156)*(F750&gt;='Non Compliance input'!$D$5:$D$156)*(E750&lt;'Non Compliance input'!$E$5:$E$156)*('Non Compliance input'!$H$5:$H$156="Yes"),0))
),"","Yes")</f>
        <v/>
      </c>
      <c r="K750" s="149">
        <f t="shared" si="103"/>
        <v>0</v>
      </c>
      <c r="L750" s="162">
        <f t="shared" si="104"/>
        <v>0</v>
      </c>
      <c r="M750" s="162" t="str" cm="1">
        <f t="array" ref="M750">IF(ISERROR(INDEX('Non Compliance input'!$I$5:$I$156,MATCH(1,(A750='Non Compliance input'!$A$5:$A$156)*(E750&gt;='Non Compliance input'!$D$5:$D$156)*(F750&lt;='Non Compliance input'!$E$5:$E$156)*('Non Compliance input'!$I$5:$I$156="Yes"),0))
),"","Yes")</f>
        <v/>
      </c>
      <c r="N750" s="149" t="str">
        <f>IF(VLOOKUP($A750,HourEndingOutage!$B$3:$F$746,5,0)="Outage","Outage","")</f>
        <v/>
      </c>
      <c r="O750" s="18">
        <f t="shared" si="105"/>
        <v>0</v>
      </c>
      <c r="P750" s="18" t="str">
        <f t="shared" si="106"/>
        <v/>
      </c>
      <c r="Q750" s="18">
        <f t="shared" si="107"/>
        <v>0</v>
      </c>
      <c r="R750" s="118"/>
    </row>
    <row r="751" spans="1:18" x14ac:dyDescent="0.25">
      <c r="A751" s="25">
        <f t="shared" si="108"/>
        <v>84</v>
      </c>
      <c r="B751" s="23">
        <f t="shared" si="109"/>
        <v>44565</v>
      </c>
      <c r="C751" s="24">
        <v>12</v>
      </c>
      <c r="D751" s="54" t="str">
        <f t="shared" si="101"/>
        <v>ASET</v>
      </c>
      <c r="E751" s="178"/>
      <c r="F751" s="179"/>
      <c r="G751" s="177"/>
      <c r="H751" s="177"/>
      <c r="I751" s="169">
        <f t="shared" si="102"/>
        <v>0</v>
      </c>
      <c r="J751" s="149" t="str" cm="1">
        <f t="array" ref="J751">IF(ISERROR(INDEX('Non Compliance input'!$H$5:$H$156,MATCH(1,(A751='Non Compliance input'!$A$5:$A$156)*(F751&gt;='Non Compliance input'!$D$5:$D$156)*(E751&lt;'Non Compliance input'!$E$5:$E$156)*('Non Compliance input'!$H$5:$H$156="Yes"),0))
),"","Yes")</f>
        <v/>
      </c>
      <c r="K751" s="149">
        <f t="shared" si="103"/>
        <v>0</v>
      </c>
      <c r="L751" s="162">
        <f t="shared" si="104"/>
        <v>0</v>
      </c>
      <c r="M751" s="162" t="str" cm="1">
        <f t="array" ref="M751">IF(ISERROR(INDEX('Non Compliance input'!$I$5:$I$156,MATCH(1,(A751='Non Compliance input'!$A$5:$A$156)*(E751&gt;='Non Compliance input'!$D$5:$D$156)*(F751&lt;='Non Compliance input'!$E$5:$E$156)*('Non Compliance input'!$I$5:$I$156="Yes"),0))
),"","Yes")</f>
        <v/>
      </c>
      <c r="N751" s="149" t="str">
        <f>IF(VLOOKUP($A751,HourEndingOutage!$B$3:$F$746,5,0)="Outage","Outage","")</f>
        <v/>
      </c>
      <c r="O751" s="18">
        <f t="shared" si="105"/>
        <v>0</v>
      </c>
      <c r="P751" s="18" t="str">
        <f t="shared" si="106"/>
        <v/>
      </c>
      <c r="Q751" s="18">
        <f t="shared" si="107"/>
        <v>0</v>
      </c>
      <c r="R751" s="118"/>
    </row>
    <row r="752" spans="1:18" x14ac:dyDescent="0.25">
      <c r="A752" s="25">
        <f t="shared" si="108"/>
        <v>84</v>
      </c>
      <c r="B752" s="23">
        <f t="shared" si="109"/>
        <v>44565</v>
      </c>
      <c r="C752" s="24">
        <v>12</v>
      </c>
      <c r="D752" s="54" t="str">
        <f t="shared" si="101"/>
        <v>ASET</v>
      </c>
      <c r="E752" s="178"/>
      <c r="F752" s="179"/>
      <c r="G752" s="177"/>
      <c r="H752" s="177"/>
      <c r="I752" s="169">
        <f t="shared" si="102"/>
        <v>0</v>
      </c>
      <c r="J752" s="149" t="str" cm="1">
        <f t="array" ref="J752">IF(ISERROR(INDEX('Non Compliance input'!$H$5:$H$156,MATCH(1,(A752='Non Compliance input'!$A$5:$A$156)*(F752&gt;='Non Compliance input'!$D$5:$D$156)*(E752&lt;'Non Compliance input'!$E$5:$E$156)*('Non Compliance input'!$H$5:$H$156="Yes"),0))
),"","Yes")</f>
        <v/>
      </c>
      <c r="K752" s="149">
        <f t="shared" si="103"/>
        <v>0</v>
      </c>
      <c r="L752" s="162">
        <f t="shared" si="104"/>
        <v>0</v>
      </c>
      <c r="M752" s="162" t="str" cm="1">
        <f t="array" ref="M752">IF(ISERROR(INDEX('Non Compliance input'!$I$5:$I$156,MATCH(1,(A752='Non Compliance input'!$A$5:$A$156)*(E752&gt;='Non Compliance input'!$D$5:$D$156)*(F752&lt;='Non Compliance input'!$E$5:$E$156)*('Non Compliance input'!$I$5:$I$156="Yes"),0))
),"","Yes")</f>
        <v/>
      </c>
      <c r="N752" s="149" t="str">
        <f>IF(VLOOKUP($A752,HourEndingOutage!$B$3:$F$746,5,0)="Outage","Outage","")</f>
        <v/>
      </c>
      <c r="O752" s="18">
        <f t="shared" si="105"/>
        <v>0</v>
      </c>
      <c r="P752" s="18" t="str">
        <f t="shared" si="106"/>
        <v/>
      </c>
      <c r="Q752" s="18">
        <f t="shared" si="107"/>
        <v>0</v>
      </c>
      <c r="R752" s="118"/>
    </row>
    <row r="753" spans="1:18" x14ac:dyDescent="0.25">
      <c r="A753" s="25">
        <f t="shared" si="108"/>
        <v>84</v>
      </c>
      <c r="B753" s="23">
        <f t="shared" si="109"/>
        <v>44565</v>
      </c>
      <c r="C753" s="24">
        <v>12</v>
      </c>
      <c r="D753" s="54" t="str">
        <f t="shared" si="101"/>
        <v>ASET</v>
      </c>
      <c r="E753" s="178"/>
      <c r="F753" s="179"/>
      <c r="G753" s="177"/>
      <c r="H753" s="177"/>
      <c r="I753" s="169">
        <f t="shared" si="102"/>
        <v>0</v>
      </c>
      <c r="J753" s="149" t="str" cm="1">
        <f t="array" ref="J753">IF(ISERROR(INDEX('Non Compliance input'!$H$5:$H$156,MATCH(1,(A753='Non Compliance input'!$A$5:$A$156)*(F753&gt;='Non Compliance input'!$D$5:$D$156)*(E753&lt;'Non Compliance input'!$E$5:$E$156)*('Non Compliance input'!$H$5:$H$156="Yes"),0))
),"","Yes")</f>
        <v/>
      </c>
      <c r="K753" s="149">
        <f t="shared" si="103"/>
        <v>0</v>
      </c>
      <c r="L753" s="162">
        <f t="shared" si="104"/>
        <v>0</v>
      </c>
      <c r="M753" s="162" t="str" cm="1">
        <f t="array" ref="M753">IF(ISERROR(INDEX('Non Compliance input'!$I$5:$I$156,MATCH(1,(A753='Non Compliance input'!$A$5:$A$156)*(E753&gt;='Non Compliance input'!$D$5:$D$156)*(F753&lt;='Non Compliance input'!$E$5:$E$156)*('Non Compliance input'!$I$5:$I$156="Yes"),0))
),"","Yes")</f>
        <v/>
      </c>
      <c r="N753" s="149" t="str">
        <f>IF(VLOOKUP($A753,HourEndingOutage!$B$3:$F$746,5,0)="Outage","Outage","")</f>
        <v/>
      </c>
      <c r="O753" s="18">
        <f t="shared" si="105"/>
        <v>0</v>
      </c>
      <c r="P753" s="18" t="str">
        <f t="shared" si="106"/>
        <v/>
      </c>
      <c r="Q753" s="18">
        <f t="shared" si="107"/>
        <v>0</v>
      </c>
      <c r="R753" s="118"/>
    </row>
    <row r="754" spans="1:18" x14ac:dyDescent="0.25">
      <c r="A754" s="25">
        <f t="shared" si="108"/>
        <v>84</v>
      </c>
      <c r="B754" s="23">
        <f t="shared" si="109"/>
        <v>44565</v>
      </c>
      <c r="C754" s="24">
        <v>12</v>
      </c>
      <c r="D754" s="54" t="str">
        <f t="shared" si="101"/>
        <v>ASET</v>
      </c>
      <c r="E754" s="178"/>
      <c r="F754" s="179"/>
      <c r="G754" s="177"/>
      <c r="H754" s="177"/>
      <c r="I754" s="169">
        <f t="shared" si="102"/>
        <v>0</v>
      </c>
      <c r="J754" s="149" t="str" cm="1">
        <f t="array" ref="J754">IF(ISERROR(INDEX('Non Compliance input'!$H$5:$H$156,MATCH(1,(A754='Non Compliance input'!$A$5:$A$156)*(F754&gt;='Non Compliance input'!$D$5:$D$156)*(E754&lt;'Non Compliance input'!$E$5:$E$156)*('Non Compliance input'!$H$5:$H$156="Yes"),0))
),"","Yes")</f>
        <v/>
      </c>
      <c r="K754" s="149">
        <f t="shared" si="103"/>
        <v>0</v>
      </c>
      <c r="L754" s="162">
        <f t="shared" si="104"/>
        <v>0</v>
      </c>
      <c r="M754" s="162" t="str" cm="1">
        <f t="array" ref="M754">IF(ISERROR(INDEX('Non Compliance input'!$I$5:$I$156,MATCH(1,(A754='Non Compliance input'!$A$5:$A$156)*(E754&gt;='Non Compliance input'!$D$5:$D$156)*(F754&lt;='Non Compliance input'!$E$5:$E$156)*('Non Compliance input'!$I$5:$I$156="Yes"),0))
),"","Yes")</f>
        <v/>
      </c>
      <c r="N754" s="149" t="str">
        <f>IF(VLOOKUP($A754,HourEndingOutage!$B$3:$F$746,5,0)="Outage","Outage","")</f>
        <v/>
      </c>
      <c r="O754" s="18">
        <f t="shared" si="105"/>
        <v>0</v>
      </c>
      <c r="P754" s="18" t="str">
        <f t="shared" si="106"/>
        <v/>
      </c>
      <c r="Q754" s="18">
        <f t="shared" si="107"/>
        <v>0</v>
      </c>
      <c r="R754" s="118"/>
    </row>
    <row r="755" spans="1:18" x14ac:dyDescent="0.25">
      <c r="A755" s="25">
        <f t="shared" si="108"/>
        <v>84</v>
      </c>
      <c r="B755" s="23">
        <f t="shared" si="109"/>
        <v>44565</v>
      </c>
      <c r="C755" s="24">
        <v>12</v>
      </c>
      <c r="D755" s="54" t="str">
        <f t="shared" si="101"/>
        <v>ASET</v>
      </c>
      <c r="E755" s="178"/>
      <c r="F755" s="179"/>
      <c r="G755" s="177"/>
      <c r="H755" s="177"/>
      <c r="I755" s="169">
        <f t="shared" si="102"/>
        <v>0</v>
      </c>
      <c r="J755" s="149" t="str" cm="1">
        <f t="array" ref="J755">IF(ISERROR(INDEX('Non Compliance input'!$H$5:$H$156,MATCH(1,(A755='Non Compliance input'!$A$5:$A$156)*(F755&gt;='Non Compliance input'!$D$5:$D$156)*(E755&lt;'Non Compliance input'!$E$5:$E$156)*('Non Compliance input'!$H$5:$H$156="Yes"),0))
),"","Yes")</f>
        <v/>
      </c>
      <c r="K755" s="149">
        <f t="shared" si="103"/>
        <v>0</v>
      </c>
      <c r="L755" s="162">
        <f t="shared" si="104"/>
        <v>0</v>
      </c>
      <c r="M755" s="162" t="str" cm="1">
        <f t="array" ref="M755">IF(ISERROR(INDEX('Non Compliance input'!$I$5:$I$156,MATCH(1,(A755='Non Compliance input'!$A$5:$A$156)*(E755&gt;='Non Compliance input'!$D$5:$D$156)*(F755&lt;='Non Compliance input'!$E$5:$E$156)*('Non Compliance input'!$I$5:$I$156="Yes"),0))
),"","Yes")</f>
        <v/>
      </c>
      <c r="N755" s="149" t="str">
        <f>IF(VLOOKUP($A755,HourEndingOutage!$B$3:$F$746,5,0)="Outage","Outage","")</f>
        <v/>
      </c>
      <c r="O755" s="18">
        <f t="shared" si="105"/>
        <v>0</v>
      </c>
      <c r="P755" s="18" t="str">
        <f t="shared" si="106"/>
        <v/>
      </c>
      <c r="Q755" s="18">
        <f t="shared" si="107"/>
        <v>0</v>
      </c>
      <c r="R755" s="118"/>
    </row>
    <row r="756" spans="1:18" x14ac:dyDescent="0.25">
      <c r="A756" s="25">
        <f t="shared" si="108"/>
        <v>84</v>
      </c>
      <c r="B756" s="23">
        <f t="shared" si="109"/>
        <v>44565</v>
      </c>
      <c r="C756" s="24">
        <v>12</v>
      </c>
      <c r="D756" s="54" t="str">
        <f t="shared" si="101"/>
        <v>ASET</v>
      </c>
      <c r="E756" s="178"/>
      <c r="F756" s="179"/>
      <c r="G756" s="177"/>
      <c r="H756" s="177"/>
      <c r="I756" s="169">
        <f t="shared" si="102"/>
        <v>0</v>
      </c>
      <c r="J756" s="149" t="str" cm="1">
        <f t="array" ref="J756">IF(ISERROR(INDEX('Non Compliance input'!$H$5:$H$156,MATCH(1,(A756='Non Compliance input'!$A$5:$A$156)*(F756&gt;='Non Compliance input'!$D$5:$D$156)*(E756&lt;'Non Compliance input'!$E$5:$E$156)*('Non Compliance input'!$H$5:$H$156="Yes"),0))
),"","Yes")</f>
        <v/>
      </c>
      <c r="K756" s="149">
        <f t="shared" si="103"/>
        <v>0</v>
      </c>
      <c r="L756" s="162">
        <f t="shared" si="104"/>
        <v>0</v>
      </c>
      <c r="M756" s="162" t="str" cm="1">
        <f t="array" ref="M756">IF(ISERROR(INDEX('Non Compliance input'!$I$5:$I$156,MATCH(1,(A756='Non Compliance input'!$A$5:$A$156)*(E756&gt;='Non Compliance input'!$D$5:$D$156)*(F756&lt;='Non Compliance input'!$E$5:$E$156)*('Non Compliance input'!$I$5:$I$156="Yes"),0))
),"","Yes")</f>
        <v/>
      </c>
      <c r="N756" s="149" t="str">
        <f>IF(VLOOKUP($A756,HourEndingOutage!$B$3:$F$746,5,0)="Outage","Outage","")</f>
        <v/>
      </c>
      <c r="O756" s="18">
        <f t="shared" si="105"/>
        <v>0</v>
      </c>
      <c r="P756" s="18" t="str">
        <f t="shared" si="106"/>
        <v/>
      </c>
      <c r="Q756" s="18">
        <f t="shared" si="107"/>
        <v>0</v>
      </c>
      <c r="R756" s="118"/>
    </row>
    <row r="757" spans="1:18" x14ac:dyDescent="0.25">
      <c r="A757" s="25">
        <f t="shared" si="108"/>
        <v>84</v>
      </c>
      <c r="B757" s="23">
        <f t="shared" si="109"/>
        <v>44565</v>
      </c>
      <c r="C757" s="24">
        <v>12</v>
      </c>
      <c r="D757" s="54" t="str">
        <f t="shared" si="101"/>
        <v>ASET</v>
      </c>
      <c r="E757" s="178"/>
      <c r="F757" s="179"/>
      <c r="G757" s="177"/>
      <c r="H757" s="177"/>
      <c r="I757" s="169">
        <f t="shared" si="102"/>
        <v>0</v>
      </c>
      <c r="J757" s="149" t="str" cm="1">
        <f t="array" ref="J757">IF(ISERROR(INDEX('Non Compliance input'!$H$5:$H$156,MATCH(1,(A757='Non Compliance input'!$A$5:$A$156)*(F757&gt;='Non Compliance input'!$D$5:$D$156)*(E757&lt;'Non Compliance input'!$E$5:$E$156)*('Non Compliance input'!$H$5:$H$156="Yes"),0))
),"","Yes")</f>
        <v/>
      </c>
      <c r="K757" s="149">
        <f t="shared" si="103"/>
        <v>0</v>
      </c>
      <c r="L757" s="162">
        <f t="shared" si="104"/>
        <v>0</v>
      </c>
      <c r="M757" s="162" t="str" cm="1">
        <f t="array" ref="M757">IF(ISERROR(INDEX('Non Compliance input'!$I$5:$I$156,MATCH(1,(A757='Non Compliance input'!$A$5:$A$156)*(E757&gt;='Non Compliance input'!$D$5:$D$156)*(F757&lt;='Non Compliance input'!$E$5:$E$156)*('Non Compliance input'!$I$5:$I$156="Yes"),0))
),"","Yes")</f>
        <v/>
      </c>
      <c r="N757" s="149" t="str">
        <f>IF(VLOOKUP($A757,HourEndingOutage!$B$3:$F$746,5,0)="Outage","Outage","")</f>
        <v/>
      </c>
      <c r="O757" s="18">
        <f t="shared" si="105"/>
        <v>0</v>
      </c>
      <c r="P757" s="18" t="str">
        <f t="shared" si="106"/>
        <v/>
      </c>
      <c r="Q757" s="18">
        <f t="shared" si="107"/>
        <v>0</v>
      </c>
      <c r="R757" s="118"/>
    </row>
    <row r="758" spans="1:18" x14ac:dyDescent="0.25">
      <c r="A758" s="25">
        <f t="shared" si="108"/>
        <v>84</v>
      </c>
      <c r="B758" s="23">
        <f t="shared" si="109"/>
        <v>44565</v>
      </c>
      <c r="C758" s="24">
        <v>12</v>
      </c>
      <c r="D758" s="54" t="str">
        <f t="shared" si="101"/>
        <v>ASET</v>
      </c>
      <c r="E758" s="178"/>
      <c r="F758" s="179"/>
      <c r="G758" s="177"/>
      <c r="H758" s="177"/>
      <c r="I758" s="169">
        <f t="shared" si="102"/>
        <v>0</v>
      </c>
      <c r="J758" s="149" t="str" cm="1">
        <f t="array" ref="J758">IF(ISERROR(INDEX('Non Compliance input'!$H$5:$H$156,MATCH(1,(A758='Non Compliance input'!$A$5:$A$156)*(F758&gt;='Non Compliance input'!$D$5:$D$156)*(E758&lt;'Non Compliance input'!$E$5:$E$156)*('Non Compliance input'!$H$5:$H$156="Yes"),0))
),"","Yes")</f>
        <v/>
      </c>
      <c r="K758" s="149">
        <f t="shared" si="103"/>
        <v>0</v>
      </c>
      <c r="L758" s="162">
        <f t="shared" si="104"/>
        <v>0</v>
      </c>
      <c r="M758" s="162" t="str" cm="1">
        <f t="array" ref="M758">IF(ISERROR(INDEX('Non Compliance input'!$I$5:$I$156,MATCH(1,(A758='Non Compliance input'!$A$5:$A$156)*(E758&gt;='Non Compliance input'!$D$5:$D$156)*(F758&lt;='Non Compliance input'!$E$5:$E$156)*('Non Compliance input'!$I$5:$I$156="Yes"),0))
),"","Yes")</f>
        <v/>
      </c>
      <c r="N758" s="149" t="str">
        <f>IF(VLOOKUP($A758,HourEndingOutage!$B$3:$F$746,5,0)="Outage","Outage","")</f>
        <v/>
      </c>
      <c r="O758" s="18">
        <f t="shared" si="105"/>
        <v>0</v>
      </c>
      <c r="P758" s="18" t="str">
        <f t="shared" si="106"/>
        <v/>
      </c>
      <c r="Q758" s="18">
        <f t="shared" si="107"/>
        <v>0</v>
      </c>
      <c r="R758" s="118"/>
    </row>
    <row r="759" spans="1:18" x14ac:dyDescent="0.25">
      <c r="A759" s="25">
        <f t="shared" si="108"/>
        <v>85</v>
      </c>
      <c r="B759" s="23">
        <f t="shared" si="109"/>
        <v>44565</v>
      </c>
      <c r="C759" s="24">
        <v>13</v>
      </c>
      <c r="D759" s="54" t="str">
        <f t="shared" si="101"/>
        <v>ASET</v>
      </c>
      <c r="E759" s="178"/>
      <c r="F759" s="179"/>
      <c r="G759" s="177"/>
      <c r="H759" s="177"/>
      <c r="I759" s="169">
        <f t="shared" si="102"/>
        <v>0</v>
      </c>
      <c r="J759" s="149" t="str" cm="1">
        <f t="array" ref="J759">IF(ISERROR(INDEX('Non Compliance input'!$H$5:$H$156,MATCH(1,(A759='Non Compliance input'!$A$5:$A$156)*(F759&gt;='Non Compliance input'!$D$5:$D$156)*(E759&lt;'Non Compliance input'!$E$5:$E$156)*('Non Compliance input'!$H$5:$H$156="Yes"),0))
),"","Yes")</f>
        <v/>
      </c>
      <c r="K759" s="149">
        <f t="shared" si="103"/>
        <v>0</v>
      </c>
      <c r="L759" s="162">
        <f t="shared" si="104"/>
        <v>0</v>
      </c>
      <c r="M759" s="162" t="str" cm="1">
        <f t="array" ref="M759">IF(ISERROR(INDEX('Non Compliance input'!$I$5:$I$156,MATCH(1,(A759='Non Compliance input'!$A$5:$A$156)*(E759&gt;='Non Compliance input'!$D$5:$D$156)*(F759&lt;='Non Compliance input'!$E$5:$E$156)*('Non Compliance input'!$I$5:$I$156="Yes"),0))
),"","Yes")</f>
        <v/>
      </c>
      <c r="N759" s="149" t="str">
        <f>IF(VLOOKUP($A759,HourEndingOutage!$B$3:$F$746,5,0)="Outage","Outage","")</f>
        <v/>
      </c>
      <c r="O759" s="18">
        <f t="shared" si="105"/>
        <v>0</v>
      </c>
      <c r="P759" s="18" t="str">
        <f t="shared" si="106"/>
        <v/>
      </c>
      <c r="Q759" s="18">
        <f t="shared" si="107"/>
        <v>0</v>
      </c>
      <c r="R759" s="118"/>
    </row>
    <row r="760" spans="1:18" x14ac:dyDescent="0.25">
      <c r="A760" s="25">
        <f t="shared" si="108"/>
        <v>85</v>
      </c>
      <c r="B760" s="23">
        <f t="shared" si="109"/>
        <v>44565</v>
      </c>
      <c r="C760" s="24">
        <v>13</v>
      </c>
      <c r="D760" s="54" t="str">
        <f t="shared" si="101"/>
        <v>ASET</v>
      </c>
      <c r="E760" s="178"/>
      <c r="F760" s="179"/>
      <c r="G760" s="177"/>
      <c r="H760" s="177"/>
      <c r="I760" s="169">
        <f t="shared" si="102"/>
        <v>0</v>
      </c>
      <c r="J760" s="149" t="str" cm="1">
        <f t="array" ref="J760">IF(ISERROR(INDEX('Non Compliance input'!$H$5:$H$156,MATCH(1,(A760='Non Compliance input'!$A$5:$A$156)*(F760&gt;='Non Compliance input'!$D$5:$D$156)*(E760&lt;'Non Compliance input'!$E$5:$E$156)*('Non Compliance input'!$H$5:$H$156="Yes"),0))
),"","Yes")</f>
        <v/>
      </c>
      <c r="K760" s="149">
        <f t="shared" si="103"/>
        <v>0</v>
      </c>
      <c r="L760" s="162">
        <f t="shared" si="104"/>
        <v>0</v>
      </c>
      <c r="M760" s="162" t="str" cm="1">
        <f t="array" ref="M760">IF(ISERROR(INDEX('Non Compliance input'!$I$5:$I$156,MATCH(1,(A760='Non Compliance input'!$A$5:$A$156)*(E760&gt;='Non Compliance input'!$D$5:$D$156)*(F760&lt;='Non Compliance input'!$E$5:$E$156)*('Non Compliance input'!$I$5:$I$156="Yes"),0))
),"","Yes")</f>
        <v/>
      </c>
      <c r="N760" s="149" t="str">
        <f>IF(VLOOKUP($A760,HourEndingOutage!$B$3:$F$746,5,0)="Outage","Outage","")</f>
        <v/>
      </c>
      <c r="O760" s="18">
        <f t="shared" si="105"/>
        <v>0</v>
      </c>
      <c r="P760" s="18" t="str">
        <f t="shared" si="106"/>
        <v/>
      </c>
      <c r="Q760" s="18">
        <f t="shared" si="107"/>
        <v>0</v>
      </c>
      <c r="R760" s="118"/>
    </row>
    <row r="761" spans="1:18" x14ac:dyDescent="0.25">
      <c r="A761" s="25">
        <f t="shared" si="108"/>
        <v>85</v>
      </c>
      <c r="B761" s="23">
        <f t="shared" si="109"/>
        <v>44565</v>
      </c>
      <c r="C761" s="24">
        <v>13</v>
      </c>
      <c r="D761" s="54" t="str">
        <f t="shared" si="101"/>
        <v>ASET</v>
      </c>
      <c r="E761" s="178"/>
      <c r="F761" s="179"/>
      <c r="G761" s="177"/>
      <c r="H761" s="177"/>
      <c r="I761" s="169">
        <f t="shared" si="102"/>
        <v>0</v>
      </c>
      <c r="J761" s="149" t="str" cm="1">
        <f t="array" ref="J761">IF(ISERROR(INDEX('Non Compliance input'!$H$5:$H$156,MATCH(1,(A761='Non Compliance input'!$A$5:$A$156)*(F761&gt;='Non Compliance input'!$D$5:$D$156)*(E761&lt;'Non Compliance input'!$E$5:$E$156)*('Non Compliance input'!$H$5:$H$156="Yes"),0))
),"","Yes")</f>
        <v/>
      </c>
      <c r="K761" s="149">
        <f t="shared" si="103"/>
        <v>0</v>
      </c>
      <c r="L761" s="162">
        <f t="shared" si="104"/>
        <v>0</v>
      </c>
      <c r="M761" s="162" t="str" cm="1">
        <f t="array" ref="M761">IF(ISERROR(INDEX('Non Compliance input'!$I$5:$I$156,MATCH(1,(A761='Non Compliance input'!$A$5:$A$156)*(E761&gt;='Non Compliance input'!$D$5:$D$156)*(F761&lt;='Non Compliance input'!$E$5:$E$156)*('Non Compliance input'!$I$5:$I$156="Yes"),0))
),"","Yes")</f>
        <v/>
      </c>
      <c r="N761" s="149" t="str">
        <f>IF(VLOOKUP($A761,HourEndingOutage!$B$3:$F$746,5,0)="Outage","Outage","")</f>
        <v/>
      </c>
      <c r="O761" s="18">
        <f t="shared" si="105"/>
        <v>0</v>
      </c>
      <c r="P761" s="18" t="str">
        <f t="shared" si="106"/>
        <v/>
      </c>
      <c r="Q761" s="18">
        <f t="shared" si="107"/>
        <v>0</v>
      </c>
      <c r="R761" s="118"/>
    </row>
    <row r="762" spans="1:18" x14ac:dyDescent="0.25">
      <c r="A762" s="25">
        <f t="shared" si="108"/>
        <v>85</v>
      </c>
      <c r="B762" s="23">
        <f t="shared" si="109"/>
        <v>44565</v>
      </c>
      <c r="C762" s="24">
        <v>13</v>
      </c>
      <c r="D762" s="54" t="str">
        <f t="shared" si="101"/>
        <v>ASET</v>
      </c>
      <c r="E762" s="178"/>
      <c r="F762" s="179"/>
      <c r="G762" s="177"/>
      <c r="H762" s="177"/>
      <c r="I762" s="169">
        <f t="shared" si="102"/>
        <v>0</v>
      </c>
      <c r="J762" s="149" t="str" cm="1">
        <f t="array" ref="J762">IF(ISERROR(INDEX('Non Compliance input'!$H$5:$H$156,MATCH(1,(A762='Non Compliance input'!$A$5:$A$156)*(F762&gt;='Non Compliance input'!$D$5:$D$156)*(E762&lt;'Non Compliance input'!$E$5:$E$156)*('Non Compliance input'!$H$5:$H$156="Yes"),0))
),"","Yes")</f>
        <v/>
      </c>
      <c r="K762" s="149">
        <f t="shared" si="103"/>
        <v>0</v>
      </c>
      <c r="L762" s="162">
        <f t="shared" si="104"/>
        <v>0</v>
      </c>
      <c r="M762" s="162" t="str" cm="1">
        <f t="array" ref="M762">IF(ISERROR(INDEX('Non Compliance input'!$I$5:$I$156,MATCH(1,(A762='Non Compliance input'!$A$5:$A$156)*(E762&gt;='Non Compliance input'!$D$5:$D$156)*(F762&lt;='Non Compliance input'!$E$5:$E$156)*('Non Compliance input'!$I$5:$I$156="Yes"),0))
),"","Yes")</f>
        <v/>
      </c>
      <c r="N762" s="149" t="str">
        <f>IF(VLOOKUP($A762,HourEndingOutage!$B$3:$F$746,5,0)="Outage","Outage","")</f>
        <v/>
      </c>
      <c r="O762" s="18">
        <f t="shared" si="105"/>
        <v>0</v>
      </c>
      <c r="P762" s="18" t="str">
        <f t="shared" si="106"/>
        <v/>
      </c>
      <c r="Q762" s="18">
        <f t="shared" si="107"/>
        <v>0</v>
      </c>
      <c r="R762" s="118"/>
    </row>
    <row r="763" spans="1:18" x14ac:dyDescent="0.25">
      <c r="A763" s="25">
        <f t="shared" si="108"/>
        <v>85</v>
      </c>
      <c r="B763" s="23">
        <f t="shared" si="109"/>
        <v>44565</v>
      </c>
      <c r="C763" s="24">
        <v>13</v>
      </c>
      <c r="D763" s="54" t="str">
        <f t="shared" si="101"/>
        <v>ASET</v>
      </c>
      <c r="E763" s="178"/>
      <c r="F763" s="179"/>
      <c r="G763" s="177"/>
      <c r="H763" s="177"/>
      <c r="I763" s="169">
        <f t="shared" si="102"/>
        <v>0</v>
      </c>
      <c r="J763" s="149" t="str" cm="1">
        <f t="array" ref="J763">IF(ISERROR(INDEX('Non Compliance input'!$H$5:$H$156,MATCH(1,(A763='Non Compliance input'!$A$5:$A$156)*(F763&gt;='Non Compliance input'!$D$5:$D$156)*(E763&lt;'Non Compliance input'!$E$5:$E$156)*('Non Compliance input'!$H$5:$H$156="Yes"),0))
),"","Yes")</f>
        <v/>
      </c>
      <c r="K763" s="149">
        <f t="shared" si="103"/>
        <v>0</v>
      </c>
      <c r="L763" s="162">
        <f t="shared" si="104"/>
        <v>0</v>
      </c>
      <c r="M763" s="162" t="str" cm="1">
        <f t="array" ref="M763">IF(ISERROR(INDEX('Non Compliance input'!$I$5:$I$156,MATCH(1,(A763='Non Compliance input'!$A$5:$A$156)*(E763&gt;='Non Compliance input'!$D$5:$D$156)*(F763&lt;='Non Compliance input'!$E$5:$E$156)*('Non Compliance input'!$I$5:$I$156="Yes"),0))
),"","Yes")</f>
        <v/>
      </c>
      <c r="N763" s="149" t="str">
        <f>IF(VLOOKUP($A763,HourEndingOutage!$B$3:$F$746,5,0)="Outage","Outage","")</f>
        <v/>
      </c>
      <c r="O763" s="18">
        <f t="shared" si="105"/>
        <v>0</v>
      </c>
      <c r="P763" s="18" t="str">
        <f t="shared" si="106"/>
        <v/>
      </c>
      <c r="Q763" s="18">
        <f t="shared" si="107"/>
        <v>0</v>
      </c>
      <c r="R763" s="118"/>
    </row>
    <row r="764" spans="1:18" x14ac:dyDescent="0.25">
      <c r="A764" s="25">
        <f t="shared" si="108"/>
        <v>85</v>
      </c>
      <c r="B764" s="23">
        <f t="shared" si="109"/>
        <v>44565</v>
      </c>
      <c r="C764" s="24">
        <v>13</v>
      </c>
      <c r="D764" s="54" t="str">
        <f t="shared" si="101"/>
        <v>ASET</v>
      </c>
      <c r="E764" s="178"/>
      <c r="F764" s="179"/>
      <c r="G764" s="177"/>
      <c r="H764" s="177"/>
      <c r="I764" s="169">
        <f t="shared" si="102"/>
        <v>0</v>
      </c>
      <c r="J764" s="149" t="str" cm="1">
        <f t="array" ref="J764">IF(ISERROR(INDEX('Non Compliance input'!$H$5:$H$156,MATCH(1,(A764='Non Compliance input'!$A$5:$A$156)*(F764&gt;='Non Compliance input'!$D$5:$D$156)*(E764&lt;'Non Compliance input'!$E$5:$E$156)*('Non Compliance input'!$H$5:$H$156="Yes"),0))
),"","Yes")</f>
        <v/>
      </c>
      <c r="K764" s="149">
        <f t="shared" si="103"/>
        <v>0</v>
      </c>
      <c r="L764" s="162">
        <f t="shared" si="104"/>
        <v>0</v>
      </c>
      <c r="M764" s="162" t="str" cm="1">
        <f t="array" ref="M764">IF(ISERROR(INDEX('Non Compliance input'!$I$5:$I$156,MATCH(1,(A764='Non Compliance input'!$A$5:$A$156)*(E764&gt;='Non Compliance input'!$D$5:$D$156)*(F764&lt;='Non Compliance input'!$E$5:$E$156)*('Non Compliance input'!$I$5:$I$156="Yes"),0))
),"","Yes")</f>
        <v/>
      </c>
      <c r="N764" s="149" t="str">
        <f>IF(VLOOKUP($A764,HourEndingOutage!$B$3:$F$746,5,0)="Outage","Outage","")</f>
        <v/>
      </c>
      <c r="O764" s="18">
        <f t="shared" si="105"/>
        <v>0</v>
      </c>
      <c r="P764" s="18" t="str">
        <f t="shared" si="106"/>
        <v/>
      </c>
      <c r="Q764" s="18">
        <f t="shared" si="107"/>
        <v>0</v>
      </c>
      <c r="R764" s="118"/>
    </row>
    <row r="765" spans="1:18" x14ac:dyDescent="0.25">
      <c r="A765" s="25">
        <f t="shared" si="108"/>
        <v>85</v>
      </c>
      <c r="B765" s="23">
        <f t="shared" si="109"/>
        <v>44565</v>
      </c>
      <c r="C765" s="24">
        <v>13</v>
      </c>
      <c r="D765" s="54" t="str">
        <f t="shared" si="101"/>
        <v>ASET</v>
      </c>
      <c r="E765" s="178"/>
      <c r="F765" s="179"/>
      <c r="G765" s="177"/>
      <c r="H765" s="177"/>
      <c r="I765" s="169">
        <f t="shared" si="102"/>
        <v>0</v>
      </c>
      <c r="J765" s="149" t="str" cm="1">
        <f t="array" ref="J765">IF(ISERROR(INDEX('Non Compliance input'!$H$5:$H$156,MATCH(1,(A765='Non Compliance input'!$A$5:$A$156)*(F765&gt;='Non Compliance input'!$D$5:$D$156)*(E765&lt;'Non Compliance input'!$E$5:$E$156)*('Non Compliance input'!$H$5:$H$156="Yes"),0))
),"","Yes")</f>
        <v/>
      </c>
      <c r="K765" s="149">
        <f t="shared" si="103"/>
        <v>0</v>
      </c>
      <c r="L765" s="162">
        <f t="shared" si="104"/>
        <v>0</v>
      </c>
      <c r="M765" s="162" t="str" cm="1">
        <f t="array" ref="M765">IF(ISERROR(INDEX('Non Compliance input'!$I$5:$I$156,MATCH(1,(A765='Non Compliance input'!$A$5:$A$156)*(E765&gt;='Non Compliance input'!$D$5:$D$156)*(F765&lt;='Non Compliance input'!$E$5:$E$156)*('Non Compliance input'!$I$5:$I$156="Yes"),0))
),"","Yes")</f>
        <v/>
      </c>
      <c r="N765" s="149" t="str">
        <f>IF(VLOOKUP($A765,HourEndingOutage!$B$3:$F$746,5,0)="Outage","Outage","")</f>
        <v/>
      </c>
      <c r="O765" s="18">
        <f t="shared" si="105"/>
        <v>0</v>
      </c>
      <c r="P765" s="18" t="str">
        <f t="shared" si="106"/>
        <v/>
      </c>
      <c r="Q765" s="18">
        <f t="shared" si="107"/>
        <v>0</v>
      </c>
      <c r="R765" s="118"/>
    </row>
    <row r="766" spans="1:18" x14ac:dyDescent="0.25">
      <c r="A766" s="25">
        <f t="shared" si="108"/>
        <v>85</v>
      </c>
      <c r="B766" s="23">
        <f t="shared" si="109"/>
        <v>44565</v>
      </c>
      <c r="C766" s="24">
        <v>13</v>
      </c>
      <c r="D766" s="54" t="str">
        <f t="shared" si="101"/>
        <v>ASET</v>
      </c>
      <c r="E766" s="178"/>
      <c r="F766" s="179"/>
      <c r="G766" s="177"/>
      <c r="H766" s="177"/>
      <c r="I766" s="169">
        <f t="shared" si="102"/>
        <v>0</v>
      </c>
      <c r="J766" s="149" t="str" cm="1">
        <f t="array" ref="J766">IF(ISERROR(INDEX('Non Compliance input'!$H$5:$H$156,MATCH(1,(A766='Non Compliance input'!$A$5:$A$156)*(F766&gt;='Non Compliance input'!$D$5:$D$156)*(E766&lt;'Non Compliance input'!$E$5:$E$156)*('Non Compliance input'!$H$5:$H$156="Yes"),0))
),"","Yes")</f>
        <v/>
      </c>
      <c r="K766" s="149">
        <f t="shared" si="103"/>
        <v>0</v>
      </c>
      <c r="L766" s="162">
        <f t="shared" si="104"/>
        <v>0</v>
      </c>
      <c r="M766" s="162" t="str" cm="1">
        <f t="array" ref="M766">IF(ISERROR(INDEX('Non Compliance input'!$I$5:$I$156,MATCH(1,(A766='Non Compliance input'!$A$5:$A$156)*(E766&gt;='Non Compliance input'!$D$5:$D$156)*(F766&lt;='Non Compliance input'!$E$5:$E$156)*('Non Compliance input'!$I$5:$I$156="Yes"),0))
),"","Yes")</f>
        <v/>
      </c>
      <c r="N766" s="149" t="str">
        <f>IF(VLOOKUP($A766,HourEndingOutage!$B$3:$F$746,5,0)="Outage","Outage","")</f>
        <v/>
      </c>
      <c r="O766" s="18">
        <f t="shared" si="105"/>
        <v>0</v>
      </c>
      <c r="P766" s="18" t="str">
        <f t="shared" si="106"/>
        <v/>
      </c>
      <c r="Q766" s="18">
        <f t="shared" si="107"/>
        <v>0</v>
      </c>
      <c r="R766" s="118"/>
    </row>
    <row r="767" spans="1:18" x14ac:dyDescent="0.25">
      <c r="A767" s="25">
        <f t="shared" si="108"/>
        <v>85</v>
      </c>
      <c r="B767" s="23">
        <f t="shared" si="109"/>
        <v>44565</v>
      </c>
      <c r="C767" s="24">
        <v>13</v>
      </c>
      <c r="D767" s="54" t="str">
        <f t="shared" si="101"/>
        <v>ASET</v>
      </c>
      <c r="E767" s="178"/>
      <c r="F767" s="179"/>
      <c r="G767" s="177"/>
      <c r="H767" s="177"/>
      <c r="I767" s="169">
        <f t="shared" si="102"/>
        <v>0</v>
      </c>
      <c r="J767" s="149" t="str" cm="1">
        <f t="array" ref="J767">IF(ISERROR(INDEX('Non Compliance input'!$H$5:$H$156,MATCH(1,(A767='Non Compliance input'!$A$5:$A$156)*(F767&gt;='Non Compliance input'!$D$5:$D$156)*(E767&lt;'Non Compliance input'!$E$5:$E$156)*('Non Compliance input'!$H$5:$H$156="Yes"),0))
),"","Yes")</f>
        <v/>
      </c>
      <c r="K767" s="149">
        <f t="shared" si="103"/>
        <v>0</v>
      </c>
      <c r="L767" s="162">
        <f t="shared" si="104"/>
        <v>0</v>
      </c>
      <c r="M767" s="162" t="str" cm="1">
        <f t="array" ref="M767">IF(ISERROR(INDEX('Non Compliance input'!$I$5:$I$156,MATCH(1,(A767='Non Compliance input'!$A$5:$A$156)*(E767&gt;='Non Compliance input'!$D$5:$D$156)*(F767&lt;='Non Compliance input'!$E$5:$E$156)*('Non Compliance input'!$I$5:$I$156="Yes"),0))
),"","Yes")</f>
        <v/>
      </c>
      <c r="N767" s="149" t="str">
        <f>IF(VLOOKUP($A767,HourEndingOutage!$B$3:$F$746,5,0)="Outage","Outage","")</f>
        <v/>
      </c>
      <c r="O767" s="18">
        <f t="shared" si="105"/>
        <v>0</v>
      </c>
      <c r="P767" s="18" t="str">
        <f t="shared" si="106"/>
        <v/>
      </c>
      <c r="Q767" s="18">
        <f t="shared" si="107"/>
        <v>0</v>
      </c>
      <c r="R767" s="118"/>
    </row>
    <row r="768" spans="1:18" x14ac:dyDescent="0.25">
      <c r="A768" s="25">
        <f t="shared" si="108"/>
        <v>86</v>
      </c>
      <c r="B768" s="23">
        <f t="shared" si="109"/>
        <v>44565</v>
      </c>
      <c r="C768" s="24">
        <v>14</v>
      </c>
      <c r="D768" s="54" t="str">
        <f t="shared" si="101"/>
        <v>ASET</v>
      </c>
      <c r="E768" s="178"/>
      <c r="F768" s="179"/>
      <c r="G768" s="177"/>
      <c r="H768" s="177"/>
      <c r="I768" s="169">
        <f t="shared" si="102"/>
        <v>0</v>
      </c>
      <c r="J768" s="149" t="str" cm="1">
        <f t="array" ref="J768">IF(ISERROR(INDEX('Non Compliance input'!$H$5:$H$156,MATCH(1,(A768='Non Compliance input'!$A$5:$A$156)*(F768&gt;='Non Compliance input'!$D$5:$D$156)*(E768&lt;'Non Compliance input'!$E$5:$E$156)*('Non Compliance input'!$H$5:$H$156="Yes"),0))
),"","Yes")</f>
        <v/>
      </c>
      <c r="K768" s="149">
        <f t="shared" si="103"/>
        <v>0</v>
      </c>
      <c r="L768" s="162">
        <f t="shared" si="104"/>
        <v>0</v>
      </c>
      <c r="M768" s="162" t="str" cm="1">
        <f t="array" ref="M768">IF(ISERROR(INDEX('Non Compliance input'!$I$5:$I$156,MATCH(1,(A768='Non Compliance input'!$A$5:$A$156)*(E768&gt;='Non Compliance input'!$D$5:$D$156)*(F768&lt;='Non Compliance input'!$E$5:$E$156)*('Non Compliance input'!$I$5:$I$156="Yes"),0))
),"","Yes")</f>
        <v/>
      </c>
      <c r="N768" s="149" t="str">
        <f>IF(VLOOKUP($A768,HourEndingOutage!$B$3:$F$746,5,0)="Outage","Outage","")</f>
        <v/>
      </c>
      <c r="O768" s="18">
        <f t="shared" si="105"/>
        <v>0</v>
      </c>
      <c r="P768" s="18" t="str">
        <f t="shared" si="106"/>
        <v/>
      </c>
      <c r="Q768" s="18">
        <f t="shared" si="107"/>
        <v>0</v>
      </c>
      <c r="R768" s="118"/>
    </row>
    <row r="769" spans="1:18" x14ac:dyDescent="0.25">
      <c r="A769" s="25">
        <f t="shared" si="108"/>
        <v>86</v>
      </c>
      <c r="B769" s="23">
        <f t="shared" si="109"/>
        <v>44565</v>
      </c>
      <c r="C769" s="24">
        <v>14</v>
      </c>
      <c r="D769" s="54" t="str">
        <f t="shared" si="101"/>
        <v>ASET</v>
      </c>
      <c r="E769" s="178"/>
      <c r="F769" s="179"/>
      <c r="G769" s="177"/>
      <c r="H769" s="177"/>
      <c r="I769" s="169">
        <f t="shared" si="102"/>
        <v>0</v>
      </c>
      <c r="J769" s="149" t="str" cm="1">
        <f t="array" ref="J769">IF(ISERROR(INDEX('Non Compliance input'!$H$5:$H$156,MATCH(1,(A769='Non Compliance input'!$A$5:$A$156)*(F769&gt;='Non Compliance input'!$D$5:$D$156)*(E769&lt;'Non Compliance input'!$E$5:$E$156)*('Non Compliance input'!$H$5:$H$156="Yes"),0))
),"","Yes")</f>
        <v/>
      </c>
      <c r="K769" s="149">
        <f t="shared" si="103"/>
        <v>0</v>
      </c>
      <c r="L769" s="162">
        <f t="shared" si="104"/>
        <v>0</v>
      </c>
      <c r="M769" s="162" t="str" cm="1">
        <f t="array" ref="M769">IF(ISERROR(INDEX('Non Compliance input'!$I$5:$I$156,MATCH(1,(A769='Non Compliance input'!$A$5:$A$156)*(E769&gt;='Non Compliance input'!$D$5:$D$156)*(F769&lt;='Non Compliance input'!$E$5:$E$156)*('Non Compliance input'!$I$5:$I$156="Yes"),0))
),"","Yes")</f>
        <v/>
      </c>
      <c r="N769" s="149" t="str">
        <f>IF(VLOOKUP($A769,HourEndingOutage!$B$3:$F$746,5,0)="Outage","Outage","")</f>
        <v/>
      </c>
      <c r="O769" s="18">
        <f t="shared" si="105"/>
        <v>0</v>
      </c>
      <c r="P769" s="18" t="str">
        <f t="shared" si="106"/>
        <v/>
      </c>
      <c r="Q769" s="18">
        <f t="shared" si="107"/>
        <v>0</v>
      </c>
      <c r="R769" s="118"/>
    </row>
    <row r="770" spans="1:18" x14ac:dyDescent="0.25">
      <c r="A770" s="25">
        <f t="shared" si="108"/>
        <v>86</v>
      </c>
      <c r="B770" s="23">
        <f t="shared" si="109"/>
        <v>44565</v>
      </c>
      <c r="C770" s="24">
        <v>14</v>
      </c>
      <c r="D770" s="54" t="str">
        <f t="shared" si="101"/>
        <v>ASET</v>
      </c>
      <c r="E770" s="178"/>
      <c r="F770" s="179"/>
      <c r="G770" s="177"/>
      <c r="H770" s="177"/>
      <c r="I770" s="169">
        <f t="shared" si="102"/>
        <v>0</v>
      </c>
      <c r="J770" s="149" t="str" cm="1">
        <f t="array" ref="J770">IF(ISERROR(INDEX('Non Compliance input'!$H$5:$H$156,MATCH(1,(A770='Non Compliance input'!$A$5:$A$156)*(F770&gt;='Non Compliance input'!$D$5:$D$156)*(E770&lt;'Non Compliance input'!$E$5:$E$156)*('Non Compliance input'!$H$5:$H$156="Yes"),0))
),"","Yes")</f>
        <v/>
      </c>
      <c r="K770" s="149">
        <f t="shared" si="103"/>
        <v>0</v>
      </c>
      <c r="L770" s="162">
        <f t="shared" si="104"/>
        <v>0</v>
      </c>
      <c r="M770" s="162" t="str" cm="1">
        <f t="array" ref="M770">IF(ISERROR(INDEX('Non Compliance input'!$I$5:$I$156,MATCH(1,(A770='Non Compliance input'!$A$5:$A$156)*(E770&gt;='Non Compliance input'!$D$5:$D$156)*(F770&lt;='Non Compliance input'!$E$5:$E$156)*('Non Compliance input'!$I$5:$I$156="Yes"),0))
),"","Yes")</f>
        <v/>
      </c>
      <c r="N770" s="149" t="str">
        <f>IF(VLOOKUP($A770,HourEndingOutage!$B$3:$F$746,5,0)="Outage","Outage","")</f>
        <v/>
      </c>
      <c r="O770" s="18">
        <f t="shared" si="105"/>
        <v>0</v>
      </c>
      <c r="P770" s="18" t="str">
        <f t="shared" si="106"/>
        <v/>
      </c>
      <c r="Q770" s="18">
        <f t="shared" si="107"/>
        <v>0</v>
      </c>
      <c r="R770" s="118"/>
    </row>
    <row r="771" spans="1:18" x14ac:dyDescent="0.25">
      <c r="A771" s="25">
        <f t="shared" si="108"/>
        <v>86</v>
      </c>
      <c r="B771" s="23">
        <f t="shared" si="109"/>
        <v>44565</v>
      </c>
      <c r="C771" s="24">
        <v>14</v>
      </c>
      <c r="D771" s="54" t="str">
        <f t="shared" ref="D771:D834" si="110">Unit</f>
        <v>ASET</v>
      </c>
      <c r="E771" s="178"/>
      <c r="F771" s="179"/>
      <c r="G771" s="177"/>
      <c r="H771" s="177"/>
      <c r="I771" s="169">
        <f t="shared" ref="I771:I834" si="111">IF(AND(LEN(E771)&gt;2,LEN(F771)&gt;2)=TRUE,(ROUND((F771-E771)*1440,0)),0)</f>
        <v>0</v>
      </c>
      <c r="J771" s="149" t="str" cm="1">
        <f t="array" ref="J771">IF(ISERROR(INDEX('Non Compliance input'!$H$5:$H$156,MATCH(1,(A771='Non Compliance input'!$A$5:$A$156)*(F771&gt;='Non Compliance input'!$D$5:$D$156)*(E771&lt;'Non Compliance input'!$E$5:$E$156)*('Non Compliance input'!$H$5:$H$156="Yes"),0))
),"","Yes")</f>
        <v/>
      </c>
      <c r="K771" s="149">
        <f t="shared" ref="K771:K834" si="112">IF(J771="Yes",0,MIN(H771,G771,IF(H771="",0,Contract_Volume)))</f>
        <v>0</v>
      </c>
      <c r="L771" s="162">
        <f t="shared" ref="L771:L834" si="113">IF(J771="Yes",0,(MIN(H771,G771)*(I771/60)))</f>
        <v>0</v>
      </c>
      <c r="M771" s="162" t="str" cm="1">
        <f t="array" ref="M771">IF(ISERROR(INDEX('Non Compliance input'!$I$5:$I$156,MATCH(1,(A771='Non Compliance input'!$A$5:$A$156)*(E771&gt;='Non Compliance input'!$D$5:$D$156)*(F771&lt;='Non Compliance input'!$E$5:$E$156)*('Non Compliance input'!$I$5:$I$156="Yes"),0))
),"","Yes")</f>
        <v/>
      </c>
      <c r="N771" s="149" t="str">
        <f>IF(VLOOKUP($A771,HourEndingOutage!$B$3:$F$746,5,0)="Outage","Outage","")</f>
        <v/>
      </c>
      <c r="O771" s="18">
        <f t="shared" ref="O771:O834" si="114">IF(OR(M771="Yes",N771="Outage"),0,(K771*(I771/60))*Arming)</f>
        <v>0</v>
      </c>
      <c r="P771" s="18" t="str">
        <f t="shared" ref="P771:P834" si="115">IF(ISERROR(VLOOKUP($A771,FTShour,1,0)),"","Yes")</f>
        <v/>
      </c>
      <c r="Q771" s="18">
        <f t="shared" si="107"/>
        <v>0</v>
      </c>
      <c r="R771" s="118"/>
    </row>
    <row r="772" spans="1:18" x14ac:dyDescent="0.25">
      <c r="A772" s="25">
        <f t="shared" si="108"/>
        <v>86</v>
      </c>
      <c r="B772" s="23">
        <f t="shared" si="109"/>
        <v>44565</v>
      </c>
      <c r="C772" s="24">
        <v>14</v>
      </c>
      <c r="D772" s="54" t="str">
        <f t="shared" si="110"/>
        <v>ASET</v>
      </c>
      <c r="E772" s="178"/>
      <c r="F772" s="179"/>
      <c r="G772" s="177"/>
      <c r="H772" s="177"/>
      <c r="I772" s="169">
        <f t="shared" si="111"/>
        <v>0</v>
      </c>
      <c r="J772" s="149" t="str" cm="1">
        <f t="array" ref="J772">IF(ISERROR(INDEX('Non Compliance input'!$H$5:$H$156,MATCH(1,(A772='Non Compliance input'!$A$5:$A$156)*(F772&gt;='Non Compliance input'!$D$5:$D$156)*(E772&lt;'Non Compliance input'!$E$5:$E$156)*('Non Compliance input'!$H$5:$H$156="Yes"),0))
),"","Yes")</f>
        <v/>
      </c>
      <c r="K772" s="149">
        <f t="shared" si="112"/>
        <v>0</v>
      </c>
      <c r="L772" s="162">
        <f t="shared" si="113"/>
        <v>0</v>
      </c>
      <c r="M772" s="162" t="str" cm="1">
        <f t="array" ref="M772">IF(ISERROR(INDEX('Non Compliance input'!$I$5:$I$156,MATCH(1,(A772='Non Compliance input'!$A$5:$A$156)*(E772&gt;='Non Compliance input'!$D$5:$D$156)*(F772&lt;='Non Compliance input'!$E$5:$E$156)*('Non Compliance input'!$I$5:$I$156="Yes"),0))
),"","Yes")</f>
        <v/>
      </c>
      <c r="N772" s="149" t="str">
        <f>IF(VLOOKUP($A772,HourEndingOutage!$B$3:$F$746,5,0)="Outage","Outage","")</f>
        <v/>
      </c>
      <c r="O772" s="18">
        <f t="shared" si="114"/>
        <v>0</v>
      </c>
      <c r="P772" s="18" t="str">
        <f t="shared" si="115"/>
        <v/>
      </c>
      <c r="Q772" s="18">
        <f t="shared" ref="Q772:Q835" si="116">IF(P772="Yes",-O772,0)</f>
        <v>0</v>
      </c>
      <c r="R772" s="118"/>
    </row>
    <row r="773" spans="1:18" x14ac:dyDescent="0.25">
      <c r="A773" s="25">
        <f t="shared" si="108"/>
        <v>86</v>
      </c>
      <c r="B773" s="23">
        <f t="shared" si="109"/>
        <v>44565</v>
      </c>
      <c r="C773" s="24">
        <v>14</v>
      </c>
      <c r="D773" s="54" t="str">
        <f t="shared" si="110"/>
        <v>ASET</v>
      </c>
      <c r="E773" s="178"/>
      <c r="F773" s="179"/>
      <c r="G773" s="177"/>
      <c r="H773" s="177"/>
      <c r="I773" s="169">
        <f t="shared" si="111"/>
        <v>0</v>
      </c>
      <c r="J773" s="149" t="str" cm="1">
        <f t="array" ref="J773">IF(ISERROR(INDEX('Non Compliance input'!$H$5:$H$156,MATCH(1,(A773='Non Compliance input'!$A$5:$A$156)*(F773&gt;='Non Compliance input'!$D$5:$D$156)*(E773&lt;'Non Compliance input'!$E$5:$E$156)*('Non Compliance input'!$H$5:$H$156="Yes"),0))
),"","Yes")</f>
        <v/>
      </c>
      <c r="K773" s="149">
        <f t="shared" si="112"/>
        <v>0</v>
      </c>
      <c r="L773" s="162">
        <f t="shared" si="113"/>
        <v>0</v>
      </c>
      <c r="M773" s="162" t="str" cm="1">
        <f t="array" ref="M773">IF(ISERROR(INDEX('Non Compliance input'!$I$5:$I$156,MATCH(1,(A773='Non Compliance input'!$A$5:$A$156)*(E773&gt;='Non Compliance input'!$D$5:$D$156)*(F773&lt;='Non Compliance input'!$E$5:$E$156)*('Non Compliance input'!$I$5:$I$156="Yes"),0))
),"","Yes")</f>
        <v/>
      </c>
      <c r="N773" s="149" t="str">
        <f>IF(VLOOKUP($A773,HourEndingOutage!$B$3:$F$746,5,0)="Outage","Outage","")</f>
        <v/>
      </c>
      <c r="O773" s="18">
        <f t="shared" si="114"/>
        <v>0</v>
      </c>
      <c r="P773" s="18" t="str">
        <f t="shared" si="115"/>
        <v/>
      </c>
      <c r="Q773" s="18">
        <f t="shared" si="116"/>
        <v>0</v>
      </c>
      <c r="R773" s="118"/>
    </row>
    <row r="774" spans="1:18" x14ac:dyDescent="0.25">
      <c r="A774" s="25">
        <f t="shared" si="108"/>
        <v>86</v>
      </c>
      <c r="B774" s="23">
        <f t="shared" si="109"/>
        <v>44565</v>
      </c>
      <c r="C774" s="24">
        <v>14</v>
      </c>
      <c r="D774" s="54" t="str">
        <f t="shared" si="110"/>
        <v>ASET</v>
      </c>
      <c r="E774" s="178"/>
      <c r="F774" s="179"/>
      <c r="G774" s="177"/>
      <c r="H774" s="177"/>
      <c r="I774" s="169">
        <f t="shared" si="111"/>
        <v>0</v>
      </c>
      <c r="J774" s="149" t="str" cm="1">
        <f t="array" ref="J774">IF(ISERROR(INDEX('Non Compliance input'!$H$5:$H$156,MATCH(1,(A774='Non Compliance input'!$A$5:$A$156)*(F774&gt;='Non Compliance input'!$D$5:$D$156)*(E774&lt;'Non Compliance input'!$E$5:$E$156)*('Non Compliance input'!$H$5:$H$156="Yes"),0))
),"","Yes")</f>
        <v/>
      </c>
      <c r="K774" s="149">
        <f t="shared" si="112"/>
        <v>0</v>
      </c>
      <c r="L774" s="162">
        <f t="shared" si="113"/>
        <v>0</v>
      </c>
      <c r="M774" s="162" t="str" cm="1">
        <f t="array" ref="M774">IF(ISERROR(INDEX('Non Compliance input'!$I$5:$I$156,MATCH(1,(A774='Non Compliance input'!$A$5:$A$156)*(E774&gt;='Non Compliance input'!$D$5:$D$156)*(F774&lt;='Non Compliance input'!$E$5:$E$156)*('Non Compliance input'!$I$5:$I$156="Yes"),0))
),"","Yes")</f>
        <v/>
      </c>
      <c r="N774" s="149" t="str">
        <f>IF(VLOOKUP($A774,HourEndingOutage!$B$3:$F$746,5,0)="Outage","Outage","")</f>
        <v/>
      </c>
      <c r="O774" s="18">
        <f t="shared" si="114"/>
        <v>0</v>
      </c>
      <c r="P774" s="18" t="str">
        <f t="shared" si="115"/>
        <v/>
      </c>
      <c r="Q774" s="18">
        <f t="shared" si="116"/>
        <v>0</v>
      </c>
      <c r="R774" s="118"/>
    </row>
    <row r="775" spans="1:18" x14ac:dyDescent="0.25">
      <c r="A775" s="25">
        <f t="shared" si="108"/>
        <v>86</v>
      </c>
      <c r="B775" s="23">
        <f t="shared" si="109"/>
        <v>44565</v>
      </c>
      <c r="C775" s="24">
        <v>14</v>
      </c>
      <c r="D775" s="54" t="str">
        <f t="shared" si="110"/>
        <v>ASET</v>
      </c>
      <c r="E775" s="178"/>
      <c r="F775" s="179"/>
      <c r="G775" s="177"/>
      <c r="H775" s="177"/>
      <c r="I775" s="169">
        <f t="shared" si="111"/>
        <v>0</v>
      </c>
      <c r="J775" s="149" t="str" cm="1">
        <f t="array" ref="J775">IF(ISERROR(INDEX('Non Compliance input'!$H$5:$H$156,MATCH(1,(A775='Non Compliance input'!$A$5:$A$156)*(F775&gt;='Non Compliance input'!$D$5:$D$156)*(E775&lt;'Non Compliance input'!$E$5:$E$156)*('Non Compliance input'!$H$5:$H$156="Yes"),0))
),"","Yes")</f>
        <v/>
      </c>
      <c r="K775" s="149">
        <f t="shared" si="112"/>
        <v>0</v>
      </c>
      <c r="L775" s="162">
        <f t="shared" si="113"/>
        <v>0</v>
      </c>
      <c r="M775" s="162" t="str" cm="1">
        <f t="array" ref="M775">IF(ISERROR(INDEX('Non Compliance input'!$I$5:$I$156,MATCH(1,(A775='Non Compliance input'!$A$5:$A$156)*(E775&gt;='Non Compliance input'!$D$5:$D$156)*(F775&lt;='Non Compliance input'!$E$5:$E$156)*('Non Compliance input'!$I$5:$I$156="Yes"),0))
),"","Yes")</f>
        <v/>
      </c>
      <c r="N775" s="149" t="str">
        <f>IF(VLOOKUP($A775,HourEndingOutage!$B$3:$F$746,5,0)="Outage","Outage","")</f>
        <v/>
      </c>
      <c r="O775" s="18">
        <f t="shared" si="114"/>
        <v>0</v>
      </c>
      <c r="P775" s="18" t="str">
        <f t="shared" si="115"/>
        <v/>
      </c>
      <c r="Q775" s="18">
        <f t="shared" si="116"/>
        <v>0</v>
      </c>
      <c r="R775" s="118"/>
    </row>
    <row r="776" spans="1:18" x14ac:dyDescent="0.25">
      <c r="A776" s="25">
        <f t="shared" si="108"/>
        <v>86</v>
      </c>
      <c r="B776" s="23">
        <f t="shared" si="109"/>
        <v>44565</v>
      </c>
      <c r="C776" s="24">
        <v>14</v>
      </c>
      <c r="D776" s="54" t="str">
        <f t="shared" si="110"/>
        <v>ASET</v>
      </c>
      <c r="E776" s="178"/>
      <c r="F776" s="179"/>
      <c r="G776" s="177"/>
      <c r="H776" s="177"/>
      <c r="I776" s="169">
        <f t="shared" si="111"/>
        <v>0</v>
      </c>
      <c r="J776" s="149" t="str" cm="1">
        <f t="array" ref="J776">IF(ISERROR(INDEX('Non Compliance input'!$H$5:$H$156,MATCH(1,(A776='Non Compliance input'!$A$5:$A$156)*(F776&gt;='Non Compliance input'!$D$5:$D$156)*(E776&lt;'Non Compliance input'!$E$5:$E$156)*('Non Compliance input'!$H$5:$H$156="Yes"),0))
),"","Yes")</f>
        <v/>
      </c>
      <c r="K776" s="149">
        <f t="shared" si="112"/>
        <v>0</v>
      </c>
      <c r="L776" s="162">
        <f t="shared" si="113"/>
        <v>0</v>
      </c>
      <c r="M776" s="162" t="str" cm="1">
        <f t="array" ref="M776">IF(ISERROR(INDEX('Non Compliance input'!$I$5:$I$156,MATCH(1,(A776='Non Compliance input'!$A$5:$A$156)*(E776&gt;='Non Compliance input'!$D$5:$D$156)*(F776&lt;='Non Compliance input'!$E$5:$E$156)*('Non Compliance input'!$I$5:$I$156="Yes"),0))
),"","Yes")</f>
        <v/>
      </c>
      <c r="N776" s="149" t="str">
        <f>IF(VLOOKUP($A776,HourEndingOutage!$B$3:$F$746,5,0)="Outage","Outage","")</f>
        <v/>
      </c>
      <c r="O776" s="18">
        <f t="shared" si="114"/>
        <v>0</v>
      </c>
      <c r="P776" s="18" t="str">
        <f t="shared" si="115"/>
        <v/>
      </c>
      <c r="Q776" s="18">
        <f t="shared" si="116"/>
        <v>0</v>
      </c>
      <c r="R776" s="118"/>
    </row>
    <row r="777" spans="1:18" x14ac:dyDescent="0.25">
      <c r="A777" s="25">
        <f t="shared" si="108"/>
        <v>87</v>
      </c>
      <c r="B777" s="23">
        <f t="shared" si="109"/>
        <v>44565</v>
      </c>
      <c r="C777" s="24">
        <v>15</v>
      </c>
      <c r="D777" s="54" t="str">
        <f t="shared" si="110"/>
        <v>ASET</v>
      </c>
      <c r="E777" s="178"/>
      <c r="F777" s="179"/>
      <c r="G777" s="177"/>
      <c r="H777" s="177"/>
      <c r="I777" s="169">
        <f t="shared" si="111"/>
        <v>0</v>
      </c>
      <c r="J777" s="149" t="str" cm="1">
        <f t="array" ref="J777">IF(ISERROR(INDEX('Non Compliance input'!$H$5:$H$156,MATCH(1,(A777='Non Compliance input'!$A$5:$A$156)*(F777&gt;='Non Compliance input'!$D$5:$D$156)*(E777&lt;'Non Compliance input'!$E$5:$E$156)*('Non Compliance input'!$H$5:$H$156="Yes"),0))
),"","Yes")</f>
        <v/>
      </c>
      <c r="K777" s="149">
        <f t="shared" si="112"/>
        <v>0</v>
      </c>
      <c r="L777" s="162">
        <f t="shared" si="113"/>
        <v>0</v>
      </c>
      <c r="M777" s="162" t="str" cm="1">
        <f t="array" ref="M777">IF(ISERROR(INDEX('Non Compliance input'!$I$5:$I$156,MATCH(1,(A777='Non Compliance input'!$A$5:$A$156)*(E777&gt;='Non Compliance input'!$D$5:$D$156)*(F777&lt;='Non Compliance input'!$E$5:$E$156)*('Non Compliance input'!$I$5:$I$156="Yes"),0))
),"","Yes")</f>
        <v/>
      </c>
      <c r="N777" s="149" t="str">
        <f>IF(VLOOKUP($A777,HourEndingOutage!$B$3:$F$746,5,0)="Outage","Outage","")</f>
        <v/>
      </c>
      <c r="O777" s="18">
        <f t="shared" si="114"/>
        <v>0</v>
      </c>
      <c r="P777" s="18" t="str">
        <f t="shared" si="115"/>
        <v/>
      </c>
      <c r="Q777" s="18">
        <f t="shared" si="116"/>
        <v>0</v>
      </c>
      <c r="R777" s="118"/>
    </row>
    <row r="778" spans="1:18" x14ac:dyDescent="0.25">
      <c r="A778" s="25">
        <f t="shared" si="108"/>
        <v>87</v>
      </c>
      <c r="B778" s="23">
        <f t="shared" si="109"/>
        <v>44565</v>
      </c>
      <c r="C778" s="24">
        <v>15</v>
      </c>
      <c r="D778" s="54" t="str">
        <f t="shared" si="110"/>
        <v>ASET</v>
      </c>
      <c r="E778" s="178"/>
      <c r="F778" s="179"/>
      <c r="G778" s="177"/>
      <c r="H778" s="177"/>
      <c r="I778" s="169">
        <f t="shared" si="111"/>
        <v>0</v>
      </c>
      <c r="J778" s="149" t="str" cm="1">
        <f t="array" ref="J778">IF(ISERROR(INDEX('Non Compliance input'!$H$5:$H$156,MATCH(1,(A778='Non Compliance input'!$A$5:$A$156)*(F778&gt;='Non Compliance input'!$D$5:$D$156)*(E778&lt;'Non Compliance input'!$E$5:$E$156)*('Non Compliance input'!$H$5:$H$156="Yes"),0))
),"","Yes")</f>
        <v/>
      </c>
      <c r="K778" s="149">
        <f t="shared" si="112"/>
        <v>0</v>
      </c>
      <c r="L778" s="162">
        <f t="shared" si="113"/>
        <v>0</v>
      </c>
      <c r="M778" s="162" t="str" cm="1">
        <f t="array" ref="M778">IF(ISERROR(INDEX('Non Compliance input'!$I$5:$I$156,MATCH(1,(A778='Non Compliance input'!$A$5:$A$156)*(E778&gt;='Non Compliance input'!$D$5:$D$156)*(F778&lt;='Non Compliance input'!$E$5:$E$156)*('Non Compliance input'!$I$5:$I$156="Yes"),0))
),"","Yes")</f>
        <v/>
      </c>
      <c r="N778" s="149" t="str">
        <f>IF(VLOOKUP($A778,HourEndingOutage!$B$3:$F$746,5,0)="Outage","Outage","")</f>
        <v/>
      </c>
      <c r="O778" s="18">
        <f t="shared" si="114"/>
        <v>0</v>
      </c>
      <c r="P778" s="18" t="str">
        <f t="shared" si="115"/>
        <v/>
      </c>
      <c r="Q778" s="18">
        <f t="shared" si="116"/>
        <v>0</v>
      </c>
      <c r="R778" s="118"/>
    </row>
    <row r="779" spans="1:18" x14ac:dyDescent="0.25">
      <c r="A779" s="25">
        <f t="shared" si="108"/>
        <v>87</v>
      </c>
      <c r="B779" s="23">
        <f t="shared" si="109"/>
        <v>44565</v>
      </c>
      <c r="C779" s="24">
        <v>15</v>
      </c>
      <c r="D779" s="54" t="str">
        <f t="shared" si="110"/>
        <v>ASET</v>
      </c>
      <c r="E779" s="178"/>
      <c r="F779" s="179"/>
      <c r="G779" s="177"/>
      <c r="H779" s="177"/>
      <c r="I779" s="169">
        <f t="shared" si="111"/>
        <v>0</v>
      </c>
      <c r="J779" s="149" t="str" cm="1">
        <f t="array" ref="J779">IF(ISERROR(INDEX('Non Compliance input'!$H$5:$H$156,MATCH(1,(A779='Non Compliance input'!$A$5:$A$156)*(F779&gt;='Non Compliance input'!$D$5:$D$156)*(E779&lt;'Non Compliance input'!$E$5:$E$156)*('Non Compliance input'!$H$5:$H$156="Yes"),0))
),"","Yes")</f>
        <v/>
      </c>
      <c r="K779" s="149">
        <f t="shared" si="112"/>
        <v>0</v>
      </c>
      <c r="L779" s="162">
        <f t="shared" si="113"/>
        <v>0</v>
      </c>
      <c r="M779" s="162" t="str" cm="1">
        <f t="array" ref="M779">IF(ISERROR(INDEX('Non Compliance input'!$I$5:$I$156,MATCH(1,(A779='Non Compliance input'!$A$5:$A$156)*(E779&gt;='Non Compliance input'!$D$5:$D$156)*(F779&lt;='Non Compliance input'!$E$5:$E$156)*('Non Compliance input'!$I$5:$I$156="Yes"),0))
),"","Yes")</f>
        <v/>
      </c>
      <c r="N779" s="149" t="str">
        <f>IF(VLOOKUP($A779,HourEndingOutage!$B$3:$F$746,5,0)="Outage","Outage","")</f>
        <v/>
      </c>
      <c r="O779" s="18">
        <f t="shared" si="114"/>
        <v>0</v>
      </c>
      <c r="P779" s="18" t="str">
        <f t="shared" si="115"/>
        <v/>
      </c>
      <c r="Q779" s="18">
        <f t="shared" si="116"/>
        <v>0</v>
      </c>
      <c r="R779" s="118"/>
    </row>
    <row r="780" spans="1:18" x14ac:dyDescent="0.25">
      <c r="A780" s="25">
        <f t="shared" si="108"/>
        <v>87</v>
      </c>
      <c r="B780" s="23">
        <f t="shared" si="109"/>
        <v>44565</v>
      </c>
      <c r="C780" s="24">
        <v>15</v>
      </c>
      <c r="D780" s="54" t="str">
        <f t="shared" si="110"/>
        <v>ASET</v>
      </c>
      <c r="E780" s="178"/>
      <c r="F780" s="179"/>
      <c r="G780" s="177"/>
      <c r="H780" s="177"/>
      <c r="I780" s="169">
        <f t="shared" si="111"/>
        <v>0</v>
      </c>
      <c r="J780" s="149" t="str" cm="1">
        <f t="array" ref="J780">IF(ISERROR(INDEX('Non Compliance input'!$H$5:$H$156,MATCH(1,(A780='Non Compliance input'!$A$5:$A$156)*(F780&gt;='Non Compliance input'!$D$5:$D$156)*(E780&lt;'Non Compliance input'!$E$5:$E$156)*('Non Compliance input'!$H$5:$H$156="Yes"),0))
),"","Yes")</f>
        <v/>
      </c>
      <c r="K780" s="149">
        <f t="shared" si="112"/>
        <v>0</v>
      </c>
      <c r="L780" s="162">
        <f t="shared" si="113"/>
        <v>0</v>
      </c>
      <c r="M780" s="162" t="str" cm="1">
        <f t="array" ref="M780">IF(ISERROR(INDEX('Non Compliance input'!$I$5:$I$156,MATCH(1,(A780='Non Compliance input'!$A$5:$A$156)*(E780&gt;='Non Compliance input'!$D$5:$D$156)*(F780&lt;='Non Compliance input'!$E$5:$E$156)*('Non Compliance input'!$I$5:$I$156="Yes"),0))
),"","Yes")</f>
        <v/>
      </c>
      <c r="N780" s="149" t="str">
        <f>IF(VLOOKUP($A780,HourEndingOutage!$B$3:$F$746,5,0)="Outage","Outage","")</f>
        <v/>
      </c>
      <c r="O780" s="18">
        <f t="shared" si="114"/>
        <v>0</v>
      </c>
      <c r="P780" s="18" t="str">
        <f t="shared" si="115"/>
        <v/>
      </c>
      <c r="Q780" s="18">
        <f t="shared" si="116"/>
        <v>0</v>
      </c>
      <c r="R780" s="118"/>
    </row>
    <row r="781" spans="1:18" x14ac:dyDescent="0.25">
      <c r="A781" s="25">
        <f t="shared" si="108"/>
        <v>87</v>
      </c>
      <c r="B781" s="23">
        <f t="shared" si="109"/>
        <v>44565</v>
      </c>
      <c r="C781" s="24">
        <v>15</v>
      </c>
      <c r="D781" s="54" t="str">
        <f t="shared" si="110"/>
        <v>ASET</v>
      </c>
      <c r="E781" s="178"/>
      <c r="F781" s="179"/>
      <c r="G781" s="177"/>
      <c r="H781" s="177"/>
      <c r="I781" s="169">
        <f t="shared" si="111"/>
        <v>0</v>
      </c>
      <c r="J781" s="149" t="str" cm="1">
        <f t="array" ref="J781">IF(ISERROR(INDEX('Non Compliance input'!$H$5:$H$156,MATCH(1,(A781='Non Compliance input'!$A$5:$A$156)*(F781&gt;='Non Compliance input'!$D$5:$D$156)*(E781&lt;'Non Compliance input'!$E$5:$E$156)*('Non Compliance input'!$H$5:$H$156="Yes"),0))
),"","Yes")</f>
        <v/>
      </c>
      <c r="K781" s="149">
        <f t="shared" si="112"/>
        <v>0</v>
      </c>
      <c r="L781" s="162">
        <f t="shared" si="113"/>
        <v>0</v>
      </c>
      <c r="M781" s="162" t="str" cm="1">
        <f t="array" ref="M781">IF(ISERROR(INDEX('Non Compliance input'!$I$5:$I$156,MATCH(1,(A781='Non Compliance input'!$A$5:$A$156)*(E781&gt;='Non Compliance input'!$D$5:$D$156)*(F781&lt;='Non Compliance input'!$E$5:$E$156)*('Non Compliance input'!$I$5:$I$156="Yes"),0))
),"","Yes")</f>
        <v/>
      </c>
      <c r="N781" s="149" t="str">
        <f>IF(VLOOKUP($A781,HourEndingOutage!$B$3:$F$746,5,0)="Outage","Outage","")</f>
        <v/>
      </c>
      <c r="O781" s="18">
        <f t="shared" si="114"/>
        <v>0</v>
      </c>
      <c r="P781" s="18" t="str">
        <f t="shared" si="115"/>
        <v/>
      </c>
      <c r="Q781" s="18">
        <f t="shared" si="116"/>
        <v>0</v>
      </c>
      <c r="R781" s="118"/>
    </row>
    <row r="782" spans="1:18" x14ac:dyDescent="0.25">
      <c r="A782" s="25">
        <f t="shared" si="108"/>
        <v>87</v>
      </c>
      <c r="B782" s="23">
        <f t="shared" si="109"/>
        <v>44565</v>
      </c>
      <c r="C782" s="24">
        <v>15</v>
      </c>
      <c r="D782" s="54" t="str">
        <f t="shared" si="110"/>
        <v>ASET</v>
      </c>
      <c r="E782" s="178"/>
      <c r="F782" s="179"/>
      <c r="G782" s="177"/>
      <c r="H782" s="177"/>
      <c r="I782" s="169">
        <f t="shared" si="111"/>
        <v>0</v>
      </c>
      <c r="J782" s="149" t="str" cm="1">
        <f t="array" ref="J782">IF(ISERROR(INDEX('Non Compliance input'!$H$5:$H$156,MATCH(1,(A782='Non Compliance input'!$A$5:$A$156)*(F782&gt;='Non Compliance input'!$D$5:$D$156)*(E782&lt;'Non Compliance input'!$E$5:$E$156)*('Non Compliance input'!$H$5:$H$156="Yes"),0))
),"","Yes")</f>
        <v/>
      </c>
      <c r="K782" s="149">
        <f t="shared" si="112"/>
        <v>0</v>
      </c>
      <c r="L782" s="162">
        <f t="shared" si="113"/>
        <v>0</v>
      </c>
      <c r="M782" s="162" t="str" cm="1">
        <f t="array" ref="M782">IF(ISERROR(INDEX('Non Compliance input'!$I$5:$I$156,MATCH(1,(A782='Non Compliance input'!$A$5:$A$156)*(E782&gt;='Non Compliance input'!$D$5:$D$156)*(F782&lt;='Non Compliance input'!$E$5:$E$156)*('Non Compliance input'!$I$5:$I$156="Yes"),0))
),"","Yes")</f>
        <v/>
      </c>
      <c r="N782" s="149" t="str">
        <f>IF(VLOOKUP($A782,HourEndingOutage!$B$3:$F$746,5,0)="Outage","Outage","")</f>
        <v/>
      </c>
      <c r="O782" s="18">
        <f t="shared" si="114"/>
        <v>0</v>
      </c>
      <c r="P782" s="18" t="str">
        <f t="shared" si="115"/>
        <v/>
      </c>
      <c r="Q782" s="18">
        <f t="shared" si="116"/>
        <v>0</v>
      </c>
      <c r="R782" s="118"/>
    </row>
    <row r="783" spans="1:18" x14ac:dyDescent="0.25">
      <c r="A783" s="25">
        <f t="shared" si="108"/>
        <v>87</v>
      </c>
      <c r="B783" s="23">
        <f t="shared" si="109"/>
        <v>44565</v>
      </c>
      <c r="C783" s="24">
        <v>15</v>
      </c>
      <c r="D783" s="54" t="str">
        <f t="shared" si="110"/>
        <v>ASET</v>
      </c>
      <c r="E783" s="178"/>
      <c r="F783" s="179"/>
      <c r="G783" s="177"/>
      <c r="H783" s="177"/>
      <c r="I783" s="169">
        <f t="shared" si="111"/>
        <v>0</v>
      </c>
      <c r="J783" s="149" t="str" cm="1">
        <f t="array" ref="J783">IF(ISERROR(INDEX('Non Compliance input'!$H$5:$H$156,MATCH(1,(A783='Non Compliance input'!$A$5:$A$156)*(F783&gt;='Non Compliance input'!$D$5:$D$156)*(E783&lt;'Non Compliance input'!$E$5:$E$156)*('Non Compliance input'!$H$5:$H$156="Yes"),0))
),"","Yes")</f>
        <v/>
      </c>
      <c r="K783" s="149">
        <f t="shared" si="112"/>
        <v>0</v>
      </c>
      <c r="L783" s="162">
        <f t="shared" si="113"/>
        <v>0</v>
      </c>
      <c r="M783" s="162" t="str" cm="1">
        <f t="array" ref="M783">IF(ISERROR(INDEX('Non Compliance input'!$I$5:$I$156,MATCH(1,(A783='Non Compliance input'!$A$5:$A$156)*(E783&gt;='Non Compliance input'!$D$5:$D$156)*(F783&lt;='Non Compliance input'!$E$5:$E$156)*('Non Compliance input'!$I$5:$I$156="Yes"),0))
),"","Yes")</f>
        <v/>
      </c>
      <c r="N783" s="149" t="str">
        <f>IF(VLOOKUP($A783,HourEndingOutage!$B$3:$F$746,5,0)="Outage","Outage","")</f>
        <v/>
      </c>
      <c r="O783" s="18">
        <f t="shared" si="114"/>
        <v>0</v>
      </c>
      <c r="P783" s="18" t="str">
        <f t="shared" si="115"/>
        <v/>
      </c>
      <c r="Q783" s="18">
        <f t="shared" si="116"/>
        <v>0</v>
      </c>
      <c r="R783" s="118"/>
    </row>
    <row r="784" spans="1:18" x14ac:dyDescent="0.25">
      <c r="A784" s="25">
        <f t="shared" si="108"/>
        <v>87</v>
      </c>
      <c r="B784" s="23">
        <f t="shared" si="109"/>
        <v>44565</v>
      </c>
      <c r="C784" s="24">
        <v>15</v>
      </c>
      <c r="D784" s="54" t="str">
        <f t="shared" si="110"/>
        <v>ASET</v>
      </c>
      <c r="E784" s="178"/>
      <c r="F784" s="179"/>
      <c r="G784" s="177"/>
      <c r="H784" s="177"/>
      <c r="I784" s="169">
        <f t="shared" si="111"/>
        <v>0</v>
      </c>
      <c r="J784" s="149" t="str" cm="1">
        <f t="array" ref="J784">IF(ISERROR(INDEX('Non Compliance input'!$H$5:$H$156,MATCH(1,(A784='Non Compliance input'!$A$5:$A$156)*(F784&gt;='Non Compliance input'!$D$5:$D$156)*(E784&lt;'Non Compliance input'!$E$5:$E$156)*('Non Compliance input'!$H$5:$H$156="Yes"),0))
),"","Yes")</f>
        <v/>
      </c>
      <c r="K784" s="149">
        <f t="shared" si="112"/>
        <v>0</v>
      </c>
      <c r="L784" s="162">
        <f t="shared" si="113"/>
        <v>0</v>
      </c>
      <c r="M784" s="162" t="str" cm="1">
        <f t="array" ref="M784">IF(ISERROR(INDEX('Non Compliance input'!$I$5:$I$156,MATCH(1,(A784='Non Compliance input'!$A$5:$A$156)*(E784&gt;='Non Compliance input'!$D$5:$D$156)*(F784&lt;='Non Compliance input'!$E$5:$E$156)*('Non Compliance input'!$I$5:$I$156="Yes"),0))
),"","Yes")</f>
        <v/>
      </c>
      <c r="N784" s="149" t="str">
        <f>IF(VLOOKUP($A784,HourEndingOutage!$B$3:$F$746,5,0)="Outage","Outage","")</f>
        <v/>
      </c>
      <c r="O784" s="18">
        <f t="shared" si="114"/>
        <v>0</v>
      </c>
      <c r="P784" s="18" t="str">
        <f t="shared" si="115"/>
        <v/>
      </c>
      <c r="Q784" s="18">
        <f t="shared" si="116"/>
        <v>0</v>
      </c>
      <c r="R784" s="118"/>
    </row>
    <row r="785" spans="1:18" x14ac:dyDescent="0.25">
      <c r="A785" s="25">
        <f t="shared" si="108"/>
        <v>87</v>
      </c>
      <c r="B785" s="23">
        <f t="shared" si="109"/>
        <v>44565</v>
      </c>
      <c r="C785" s="24">
        <v>15</v>
      </c>
      <c r="D785" s="54" t="str">
        <f t="shared" si="110"/>
        <v>ASET</v>
      </c>
      <c r="E785" s="178"/>
      <c r="F785" s="179"/>
      <c r="G785" s="177"/>
      <c r="H785" s="177"/>
      <c r="I785" s="169">
        <f t="shared" si="111"/>
        <v>0</v>
      </c>
      <c r="J785" s="149" t="str" cm="1">
        <f t="array" ref="J785">IF(ISERROR(INDEX('Non Compliance input'!$H$5:$H$156,MATCH(1,(A785='Non Compliance input'!$A$5:$A$156)*(F785&gt;='Non Compliance input'!$D$5:$D$156)*(E785&lt;'Non Compliance input'!$E$5:$E$156)*('Non Compliance input'!$H$5:$H$156="Yes"),0))
),"","Yes")</f>
        <v/>
      </c>
      <c r="K785" s="149">
        <f t="shared" si="112"/>
        <v>0</v>
      </c>
      <c r="L785" s="162">
        <f t="shared" si="113"/>
        <v>0</v>
      </c>
      <c r="M785" s="162" t="str" cm="1">
        <f t="array" ref="M785">IF(ISERROR(INDEX('Non Compliance input'!$I$5:$I$156,MATCH(1,(A785='Non Compliance input'!$A$5:$A$156)*(E785&gt;='Non Compliance input'!$D$5:$D$156)*(F785&lt;='Non Compliance input'!$E$5:$E$156)*('Non Compliance input'!$I$5:$I$156="Yes"),0))
),"","Yes")</f>
        <v/>
      </c>
      <c r="N785" s="149" t="str">
        <f>IF(VLOOKUP($A785,HourEndingOutage!$B$3:$F$746,5,0)="Outage","Outage","")</f>
        <v/>
      </c>
      <c r="O785" s="18">
        <f t="shared" si="114"/>
        <v>0</v>
      </c>
      <c r="P785" s="18" t="str">
        <f t="shared" si="115"/>
        <v/>
      </c>
      <c r="Q785" s="18">
        <f t="shared" si="116"/>
        <v>0</v>
      </c>
      <c r="R785" s="118"/>
    </row>
    <row r="786" spans="1:18" x14ac:dyDescent="0.25">
      <c r="A786" s="25">
        <f t="shared" si="108"/>
        <v>88</v>
      </c>
      <c r="B786" s="23">
        <f t="shared" si="109"/>
        <v>44565</v>
      </c>
      <c r="C786" s="24">
        <v>16</v>
      </c>
      <c r="D786" s="54" t="str">
        <f t="shared" si="110"/>
        <v>ASET</v>
      </c>
      <c r="E786" s="178"/>
      <c r="F786" s="179"/>
      <c r="G786" s="177"/>
      <c r="H786" s="177"/>
      <c r="I786" s="169">
        <f t="shared" si="111"/>
        <v>0</v>
      </c>
      <c r="J786" s="149" t="str" cm="1">
        <f t="array" ref="J786">IF(ISERROR(INDEX('Non Compliance input'!$H$5:$H$156,MATCH(1,(A786='Non Compliance input'!$A$5:$A$156)*(F786&gt;='Non Compliance input'!$D$5:$D$156)*(E786&lt;'Non Compliance input'!$E$5:$E$156)*('Non Compliance input'!$H$5:$H$156="Yes"),0))
),"","Yes")</f>
        <v/>
      </c>
      <c r="K786" s="149">
        <f t="shared" si="112"/>
        <v>0</v>
      </c>
      <c r="L786" s="162">
        <f t="shared" si="113"/>
        <v>0</v>
      </c>
      <c r="M786" s="162" t="str" cm="1">
        <f t="array" ref="M786">IF(ISERROR(INDEX('Non Compliance input'!$I$5:$I$156,MATCH(1,(A786='Non Compliance input'!$A$5:$A$156)*(E786&gt;='Non Compliance input'!$D$5:$D$156)*(F786&lt;='Non Compliance input'!$E$5:$E$156)*('Non Compliance input'!$I$5:$I$156="Yes"),0))
),"","Yes")</f>
        <v/>
      </c>
      <c r="N786" s="149" t="str">
        <f>IF(VLOOKUP($A786,HourEndingOutage!$B$3:$F$746,5,0)="Outage","Outage","")</f>
        <v/>
      </c>
      <c r="O786" s="18">
        <f t="shared" si="114"/>
        <v>0</v>
      </c>
      <c r="P786" s="18" t="str">
        <f t="shared" si="115"/>
        <v/>
      </c>
      <c r="Q786" s="18">
        <f t="shared" si="116"/>
        <v>0</v>
      </c>
      <c r="R786" s="118"/>
    </row>
    <row r="787" spans="1:18" x14ac:dyDescent="0.25">
      <c r="A787" s="25">
        <f t="shared" si="108"/>
        <v>88</v>
      </c>
      <c r="B787" s="23">
        <f t="shared" si="109"/>
        <v>44565</v>
      </c>
      <c r="C787" s="24">
        <v>16</v>
      </c>
      <c r="D787" s="54" t="str">
        <f t="shared" si="110"/>
        <v>ASET</v>
      </c>
      <c r="E787" s="178"/>
      <c r="F787" s="179"/>
      <c r="G787" s="177"/>
      <c r="H787" s="177"/>
      <c r="I787" s="169">
        <f t="shared" si="111"/>
        <v>0</v>
      </c>
      <c r="J787" s="149" t="str" cm="1">
        <f t="array" ref="J787">IF(ISERROR(INDEX('Non Compliance input'!$H$5:$H$156,MATCH(1,(A787='Non Compliance input'!$A$5:$A$156)*(F787&gt;='Non Compliance input'!$D$5:$D$156)*(E787&lt;'Non Compliance input'!$E$5:$E$156)*('Non Compliance input'!$H$5:$H$156="Yes"),0))
),"","Yes")</f>
        <v/>
      </c>
      <c r="K787" s="149">
        <f t="shared" si="112"/>
        <v>0</v>
      </c>
      <c r="L787" s="162">
        <f t="shared" si="113"/>
        <v>0</v>
      </c>
      <c r="M787" s="162" t="str" cm="1">
        <f t="array" ref="M787">IF(ISERROR(INDEX('Non Compliance input'!$I$5:$I$156,MATCH(1,(A787='Non Compliance input'!$A$5:$A$156)*(E787&gt;='Non Compliance input'!$D$5:$D$156)*(F787&lt;='Non Compliance input'!$E$5:$E$156)*('Non Compliance input'!$I$5:$I$156="Yes"),0))
),"","Yes")</f>
        <v/>
      </c>
      <c r="N787" s="149" t="str">
        <f>IF(VLOOKUP($A787,HourEndingOutage!$B$3:$F$746,5,0)="Outage","Outage","")</f>
        <v/>
      </c>
      <c r="O787" s="18">
        <f t="shared" si="114"/>
        <v>0</v>
      </c>
      <c r="P787" s="18" t="str">
        <f t="shared" si="115"/>
        <v/>
      </c>
      <c r="Q787" s="18">
        <f t="shared" si="116"/>
        <v>0</v>
      </c>
      <c r="R787" s="118"/>
    </row>
    <row r="788" spans="1:18" x14ac:dyDescent="0.25">
      <c r="A788" s="25">
        <f t="shared" si="108"/>
        <v>88</v>
      </c>
      <c r="B788" s="23">
        <f t="shared" si="109"/>
        <v>44565</v>
      </c>
      <c r="C788" s="24">
        <v>16</v>
      </c>
      <c r="D788" s="54" t="str">
        <f t="shared" si="110"/>
        <v>ASET</v>
      </c>
      <c r="E788" s="178"/>
      <c r="F788" s="179"/>
      <c r="G788" s="177"/>
      <c r="H788" s="177"/>
      <c r="I788" s="169">
        <f t="shared" si="111"/>
        <v>0</v>
      </c>
      <c r="J788" s="149" t="str" cm="1">
        <f t="array" ref="J788">IF(ISERROR(INDEX('Non Compliance input'!$H$5:$H$156,MATCH(1,(A788='Non Compliance input'!$A$5:$A$156)*(F788&gt;='Non Compliance input'!$D$5:$D$156)*(E788&lt;'Non Compliance input'!$E$5:$E$156)*('Non Compliance input'!$H$5:$H$156="Yes"),0))
),"","Yes")</f>
        <v/>
      </c>
      <c r="K788" s="149">
        <f t="shared" si="112"/>
        <v>0</v>
      </c>
      <c r="L788" s="162">
        <f t="shared" si="113"/>
        <v>0</v>
      </c>
      <c r="M788" s="162" t="str" cm="1">
        <f t="array" ref="M788">IF(ISERROR(INDEX('Non Compliance input'!$I$5:$I$156,MATCH(1,(A788='Non Compliance input'!$A$5:$A$156)*(E788&gt;='Non Compliance input'!$D$5:$D$156)*(F788&lt;='Non Compliance input'!$E$5:$E$156)*('Non Compliance input'!$I$5:$I$156="Yes"),0))
),"","Yes")</f>
        <v/>
      </c>
      <c r="N788" s="149" t="str">
        <f>IF(VLOOKUP($A788,HourEndingOutage!$B$3:$F$746,5,0)="Outage","Outage","")</f>
        <v/>
      </c>
      <c r="O788" s="18">
        <f t="shared" si="114"/>
        <v>0</v>
      </c>
      <c r="P788" s="18" t="str">
        <f t="shared" si="115"/>
        <v/>
      </c>
      <c r="Q788" s="18">
        <f t="shared" si="116"/>
        <v>0</v>
      </c>
      <c r="R788" s="118"/>
    </row>
    <row r="789" spans="1:18" x14ac:dyDescent="0.25">
      <c r="A789" s="25">
        <f t="shared" si="108"/>
        <v>88</v>
      </c>
      <c r="B789" s="23">
        <f t="shared" si="109"/>
        <v>44565</v>
      </c>
      <c r="C789" s="24">
        <v>16</v>
      </c>
      <c r="D789" s="54" t="str">
        <f t="shared" si="110"/>
        <v>ASET</v>
      </c>
      <c r="E789" s="178"/>
      <c r="F789" s="179"/>
      <c r="G789" s="177"/>
      <c r="H789" s="177"/>
      <c r="I789" s="169">
        <f t="shared" si="111"/>
        <v>0</v>
      </c>
      <c r="J789" s="149" t="str" cm="1">
        <f t="array" ref="J789">IF(ISERROR(INDEX('Non Compliance input'!$H$5:$H$156,MATCH(1,(A789='Non Compliance input'!$A$5:$A$156)*(F789&gt;='Non Compliance input'!$D$5:$D$156)*(E789&lt;'Non Compliance input'!$E$5:$E$156)*('Non Compliance input'!$H$5:$H$156="Yes"),0))
),"","Yes")</f>
        <v/>
      </c>
      <c r="K789" s="149">
        <f t="shared" si="112"/>
        <v>0</v>
      </c>
      <c r="L789" s="162">
        <f t="shared" si="113"/>
        <v>0</v>
      </c>
      <c r="M789" s="162" t="str" cm="1">
        <f t="array" ref="M789">IF(ISERROR(INDEX('Non Compliance input'!$I$5:$I$156,MATCH(1,(A789='Non Compliance input'!$A$5:$A$156)*(E789&gt;='Non Compliance input'!$D$5:$D$156)*(F789&lt;='Non Compliance input'!$E$5:$E$156)*('Non Compliance input'!$I$5:$I$156="Yes"),0))
),"","Yes")</f>
        <v/>
      </c>
      <c r="N789" s="149" t="str">
        <f>IF(VLOOKUP($A789,HourEndingOutage!$B$3:$F$746,5,0)="Outage","Outage","")</f>
        <v/>
      </c>
      <c r="O789" s="18">
        <f t="shared" si="114"/>
        <v>0</v>
      </c>
      <c r="P789" s="18" t="str">
        <f t="shared" si="115"/>
        <v/>
      </c>
      <c r="Q789" s="18">
        <f t="shared" si="116"/>
        <v>0</v>
      </c>
      <c r="R789" s="118"/>
    </row>
    <row r="790" spans="1:18" x14ac:dyDescent="0.25">
      <c r="A790" s="25">
        <f t="shared" si="108"/>
        <v>88</v>
      </c>
      <c r="B790" s="23">
        <f t="shared" si="109"/>
        <v>44565</v>
      </c>
      <c r="C790" s="24">
        <v>16</v>
      </c>
      <c r="D790" s="54" t="str">
        <f t="shared" si="110"/>
        <v>ASET</v>
      </c>
      <c r="E790" s="178"/>
      <c r="F790" s="179"/>
      <c r="G790" s="177"/>
      <c r="H790" s="177"/>
      <c r="I790" s="169">
        <f t="shared" si="111"/>
        <v>0</v>
      </c>
      <c r="J790" s="149" t="str" cm="1">
        <f t="array" ref="J790">IF(ISERROR(INDEX('Non Compliance input'!$H$5:$H$156,MATCH(1,(A790='Non Compliance input'!$A$5:$A$156)*(F790&gt;='Non Compliance input'!$D$5:$D$156)*(E790&lt;'Non Compliance input'!$E$5:$E$156)*('Non Compliance input'!$H$5:$H$156="Yes"),0))
),"","Yes")</f>
        <v/>
      </c>
      <c r="K790" s="149">
        <f t="shared" si="112"/>
        <v>0</v>
      </c>
      <c r="L790" s="162">
        <f t="shared" si="113"/>
        <v>0</v>
      </c>
      <c r="M790" s="162" t="str" cm="1">
        <f t="array" ref="M790">IF(ISERROR(INDEX('Non Compliance input'!$I$5:$I$156,MATCH(1,(A790='Non Compliance input'!$A$5:$A$156)*(E790&gt;='Non Compliance input'!$D$5:$D$156)*(F790&lt;='Non Compliance input'!$E$5:$E$156)*('Non Compliance input'!$I$5:$I$156="Yes"),0))
),"","Yes")</f>
        <v/>
      </c>
      <c r="N790" s="149" t="str">
        <f>IF(VLOOKUP($A790,HourEndingOutage!$B$3:$F$746,5,0)="Outage","Outage","")</f>
        <v/>
      </c>
      <c r="O790" s="18">
        <f t="shared" si="114"/>
        <v>0</v>
      </c>
      <c r="P790" s="18" t="str">
        <f t="shared" si="115"/>
        <v/>
      </c>
      <c r="Q790" s="18">
        <f t="shared" si="116"/>
        <v>0</v>
      </c>
      <c r="R790" s="118"/>
    </row>
    <row r="791" spans="1:18" x14ac:dyDescent="0.25">
      <c r="A791" s="25">
        <f t="shared" si="108"/>
        <v>88</v>
      </c>
      <c r="B791" s="23">
        <f t="shared" si="109"/>
        <v>44565</v>
      </c>
      <c r="C791" s="24">
        <v>16</v>
      </c>
      <c r="D791" s="54" t="str">
        <f t="shared" si="110"/>
        <v>ASET</v>
      </c>
      <c r="E791" s="178"/>
      <c r="F791" s="179"/>
      <c r="G791" s="177"/>
      <c r="H791" s="177"/>
      <c r="I791" s="169">
        <f t="shared" si="111"/>
        <v>0</v>
      </c>
      <c r="J791" s="149" t="str" cm="1">
        <f t="array" ref="J791">IF(ISERROR(INDEX('Non Compliance input'!$H$5:$H$156,MATCH(1,(A791='Non Compliance input'!$A$5:$A$156)*(F791&gt;='Non Compliance input'!$D$5:$D$156)*(E791&lt;'Non Compliance input'!$E$5:$E$156)*('Non Compliance input'!$H$5:$H$156="Yes"),0))
),"","Yes")</f>
        <v/>
      </c>
      <c r="K791" s="149">
        <f t="shared" si="112"/>
        <v>0</v>
      </c>
      <c r="L791" s="162">
        <f t="shared" si="113"/>
        <v>0</v>
      </c>
      <c r="M791" s="162" t="str" cm="1">
        <f t="array" ref="M791">IF(ISERROR(INDEX('Non Compliance input'!$I$5:$I$156,MATCH(1,(A791='Non Compliance input'!$A$5:$A$156)*(E791&gt;='Non Compliance input'!$D$5:$D$156)*(F791&lt;='Non Compliance input'!$E$5:$E$156)*('Non Compliance input'!$I$5:$I$156="Yes"),0))
),"","Yes")</f>
        <v/>
      </c>
      <c r="N791" s="149" t="str">
        <f>IF(VLOOKUP($A791,HourEndingOutage!$B$3:$F$746,5,0)="Outage","Outage","")</f>
        <v/>
      </c>
      <c r="O791" s="18">
        <f t="shared" si="114"/>
        <v>0</v>
      </c>
      <c r="P791" s="18" t="str">
        <f t="shared" si="115"/>
        <v/>
      </c>
      <c r="Q791" s="18">
        <f t="shared" si="116"/>
        <v>0</v>
      </c>
      <c r="R791" s="118"/>
    </row>
    <row r="792" spans="1:18" x14ac:dyDescent="0.25">
      <c r="A792" s="25">
        <f t="shared" si="108"/>
        <v>88</v>
      </c>
      <c r="B792" s="23">
        <f t="shared" si="109"/>
        <v>44565</v>
      </c>
      <c r="C792" s="24">
        <v>16</v>
      </c>
      <c r="D792" s="54" t="str">
        <f t="shared" si="110"/>
        <v>ASET</v>
      </c>
      <c r="E792" s="178"/>
      <c r="F792" s="179"/>
      <c r="G792" s="177"/>
      <c r="H792" s="177"/>
      <c r="I792" s="169">
        <f t="shared" si="111"/>
        <v>0</v>
      </c>
      <c r="J792" s="149" t="str" cm="1">
        <f t="array" ref="J792">IF(ISERROR(INDEX('Non Compliance input'!$H$5:$H$156,MATCH(1,(A792='Non Compliance input'!$A$5:$A$156)*(F792&gt;='Non Compliance input'!$D$5:$D$156)*(E792&lt;'Non Compliance input'!$E$5:$E$156)*('Non Compliance input'!$H$5:$H$156="Yes"),0))
),"","Yes")</f>
        <v/>
      </c>
      <c r="K792" s="149">
        <f t="shared" si="112"/>
        <v>0</v>
      </c>
      <c r="L792" s="162">
        <f t="shared" si="113"/>
        <v>0</v>
      </c>
      <c r="M792" s="162" t="str" cm="1">
        <f t="array" ref="M792">IF(ISERROR(INDEX('Non Compliance input'!$I$5:$I$156,MATCH(1,(A792='Non Compliance input'!$A$5:$A$156)*(E792&gt;='Non Compliance input'!$D$5:$D$156)*(F792&lt;='Non Compliance input'!$E$5:$E$156)*('Non Compliance input'!$I$5:$I$156="Yes"),0))
),"","Yes")</f>
        <v/>
      </c>
      <c r="N792" s="149" t="str">
        <f>IF(VLOOKUP($A792,HourEndingOutage!$B$3:$F$746,5,0)="Outage","Outage","")</f>
        <v/>
      </c>
      <c r="O792" s="18">
        <f t="shared" si="114"/>
        <v>0</v>
      </c>
      <c r="P792" s="18" t="str">
        <f t="shared" si="115"/>
        <v/>
      </c>
      <c r="Q792" s="18">
        <f t="shared" si="116"/>
        <v>0</v>
      </c>
      <c r="R792" s="118"/>
    </row>
    <row r="793" spans="1:18" x14ac:dyDescent="0.25">
      <c r="A793" s="25">
        <f t="shared" si="108"/>
        <v>88</v>
      </c>
      <c r="B793" s="23">
        <f t="shared" si="109"/>
        <v>44565</v>
      </c>
      <c r="C793" s="24">
        <v>16</v>
      </c>
      <c r="D793" s="54" t="str">
        <f t="shared" si="110"/>
        <v>ASET</v>
      </c>
      <c r="E793" s="178"/>
      <c r="F793" s="179"/>
      <c r="G793" s="177"/>
      <c r="H793" s="177"/>
      <c r="I793" s="169">
        <f t="shared" si="111"/>
        <v>0</v>
      </c>
      <c r="J793" s="149" t="str" cm="1">
        <f t="array" ref="J793">IF(ISERROR(INDEX('Non Compliance input'!$H$5:$H$156,MATCH(1,(A793='Non Compliance input'!$A$5:$A$156)*(F793&gt;='Non Compliance input'!$D$5:$D$156)*(E793&lt;'Non Compliance input'!$E$5:$E$156)*('Non Compliance input'!$H$5:$H$156="Yes"),0))
),"","Yes")</f>
        <v/>
      </c>
      <c r="K793" s="149">
        <f t="shared" si="112"/>
        <v>0</v>
      </c>
      <c r="L793" s="162">
        <f t="shared" si="113"/>
        <v>0</v>
      </c>
      <c r="M793" s="162" t="str" cm="1">
        <f t="array" ref="M793">IF(ISERROR(INDEX('Non Compliance input'!$I$5:$I$156,MATCH(1,(A793='Non Compliance input'!$A$5:$A$156)*(E793&gt;='Non Compliance input'!$D$5:$D$156)*(F793&lt;='Non Compliance input'!$E$5:$E$156)*('Non Compliance input'!$I$5:$I$156="Yes"),0))
),"","Yes")</f>
        <v/>
      </c>
      <c r="N793" s="149" t="str">
        <f>IF(VLOOKUP($A793,HourEndingOutage!$B$3:$F$746,5,0)="Outage","Outage","")</f>
        <v/>
      </c>
      <c r="O793" s="18">
        <f t="shared" si="114"/>
        <v>0</v>
      </c>
      <c r="P793" s="18" t="str">
        <f t="shared" si="115"/>
        <v/>
      </c>
      <c r="Q793" s="18">
        <f t="shared" si="116"/>
        <v>0</v>
      </c>
      <c r="R793" s="118"/>
    </row>
    <row r="794" spans="1:18" x14ac:dyDescent="0.25">
      <c r="A794" s="25">
        <f t="shared" si="108"/>
        <v>88</v>
      </c>
      <c r="B794" s="23">
        <f t="shared" si="109"/>
        <v>44565</v>
      </c>
      <c r="C794" s="24">
        <v>16</v>
      </c>
      <c r="D794" s="54" t="str">
        <f t="shared" si="110"/>
        <v>ASET</v>
      </c>
      <c r="E794" s="178"/>
      <c r="F794" s="179"/>
      <c r="G794" s="177"/>
      <c r="H794" s="177"/>
      <c r="I794" s="169">
        <f t="shared" si="111"/>
        <v>0</v>
      </c>
      <c r="J794" s="149" t="str" cm="1">
        <f t="array" ref="J794">IF(ISERROR(INDEX('Non Compliance input'!$H$5:$H$156,MATCH(1,(A794='Non Compliance input'!$A$5:$A$156)*(F794&gt;='Non Compliance input'!$D$5:$D$156)*(E794&lt;'Non Compliance input'!$E$5:$E$156)*('Non Compliance input'!$H$5:$H$156="Yes"),0))
),"","Yes")</f>
        <v/>
      </c>
      <c r="K794" s="149">
        <f t="shared" si="112"/>
        <v>0</v>
      </c>
      <c r="L794" s="162">
        <f t="shared" si="113"/>
        <v>0</v>
      </c>
      <c r="M794" s="162" t="str" cm="1">
        <f t="array" ref="M794">IF(ISERROR(INDEX('Non Compliance input'!$I$5:$I$156,MATCH(1,(A794='Non Compliance input'!$A$5:$A$156)*(E794&gt;='Non Compliance input'!$D$5:$D$156)*(F794&lt;='Non Compliance input'!$E$5:$E$156)*('Non Compliance input'!$I$5:$I$156="Yes"),0))
),"","Yes")</f>
        <v/>
      </c>
      <c r="N794" s="149" t="str">
        <f>IF(VLOOKUP($A794,HourEndingOutage!$B$3:$F$746,5,0)="Outage","Outage","")</f>
        <v/>
      </c>
      <c r="O794" s="18">
        <f t="shared" si="114"/>
        <v>0</v>
      </c>
      <c r="P794" s="18" t="str">
        <f t="shared" si="115"/>
        <v/>
      </c>
      <c r="Q794" s="18">
        <f t="shared" si="116"/>
        <v>0</v>
      </c>
      <c r="R794" s="118"/>
    </row>
    <row r="795" spans="1:18" x14ac:dyDescent="0.25">
      <c r="A795" s="25">
        <f t="shared" si="108"/>
        <v>89</v>
      </c>
      <c r="B795" s="23">
        <f t="shared" si="109"/>
        <v>44565</v>
      </c>
      <c r="C795" s="24">
        <v>17</v>
      </c>
      <c r="D795" s="54" t="str">
        <f t="shared" si="110"/>
        <v>ASET</v>
      </c>
      <c r="E795" s="178"/>
      <c r="F795" s="179"/>
      <c r="G795" s="177"/>
      <c r="H795" s="177"/>
      <c r="I795" s="169">
        <f t="shared" si="111"/>
        <v>0</v>
      </c>
      <c r="J795" s="149" t="str" cm="1">
        <f t="array" ref="J795">IF(ISERROR(INDEX('Non Compliance input'!$H$5:$H$156,MATCH(1,(A795='Non Compliance input'!$A$5:$A$156)*(F795&gt;='Non Compliance input'!$D$5:$D$156)*(E795&lt;'Non Compliance input'!$E$5:$E$156)*('Non Compliance input'!$H$5:$H$156="Yes"),0))
),"","Yes")</f>
        <v/>
      </c>
      <c r="K795" s="149">
        <f t="shared" si="112"/>
        <v>0</v>
      </c>
      <c r="L795" s="162">
        <f t="shared" si="113"/>
        <v>0</v>
      </c>
      <c r="M795" s="162" t="str" cm="1">
        <f t="array" ref="M795">IF(ISERROR(INDEX('Non Compliance input'!$I$5:$I$156,MATCH(1,(A795='Non Compliance input'!$A$5:$A$156)*(E795&gt;='Non Compliance input'!$D$5:$D$156)*(F795&lt;='Non Compliance input'!$E$5:$E$156)*('Non Compliance input'!$I$5:$I$156="Yes"),0))
),"","Yes")</f>
        <v/>
      </c>
      <c r="N795" s="149" t="str">
        <f>IF(VLOOKUP($A795,HourEndingOutage!$B$3:$F$746,5,0)="Outage","Outage","")</f>
        <v/>
      </c>
      <c r="O795" s="18">
        <f t="shared" si="114"/>
        <v>0</v>
      </c>
      <c r="P795" s="18" t="str">
        <f t="shared" si="115"/>
        <v/>
      </c>
      <c r="Q795" s="18">
        <f t="shared" si="116"/>
        <v>0</v>
      </c>
      <c r="R795" s="118"/>
    </row>
    <row r="796" spans="1:18" x14ac:dyDescent="0.25">
      <c r="A796" s="25">
        <f t="shared" ref="A796:A859" si="117">IF(C796=C795,A795,A795+1)</f>
        <v>89</v>
      </c>
      <c r="B796" s="23">
        <f t="shared" ref="B796:B859" si="118">IF(C796&lt;C795,B795+1,B795)</f>
        <v>44565</v>
      </c>
      <c r="C796" s="24">
        <v>17</v>
      </c>
      <c r="D796" s="54" t="str">
        <f t="shared" si="110"/>
        <v>ASET</v>
      </c>
      <c r="E796" s="178"/>
      <c r="F796" s="179"/>
      <c r="G796" s="177"/>
      <c r="H796" s="177"/>
      <c r="I796" s="169">
        <f t="shared" si="111"/>
        <v>0</v>
      </c>
      <c r="J796" s="149" t="str" cm="1">
        <f t="array" ref="J796">IF(ISERROR(INDEX('Non Compliance input'!$H$5:$H$156,MATCH(1,(A796='Non Compliance input'!$A$5:$A$156)*(F796&gt;='Non Compliance input'!$D$5:$D$156)*(E796&lt;'Non Compliance input'!$E$5:$E$156)*('Non Compliance input'!$H$5:$H$156="Yes"),0))
),"","Yes")</f>
        <v/>
      </c>
      <c r="K796" s="149">
        <f t="shared" si="112"/>
        <v>0</v>
      </c>
      <c r="L796" s="162">
        <f t="shared" si="113"/>
        <v>0</v>
      </c>
      <c r="M796" s="162" t="str" cm="1">
        <f t="array" ref="M796">IF(ISERROR(INDEX('Non Compliance input'!$I$5:$I$156,MATCH(1,(A796='Non Compliance input'!$A$5:$A$156)*(E796&gt;='Non Compliance input'!$D$5:$D$156)*(F796&lt;='Non Compliance input'!$E$5:$E$156)*('Non Compliance input'!$I$5:$I$156="Yes"),0))
),"","Yes")</f>
        <v/>
      </c>
      <c r="N796" s="149" t="str">
        <f>IF(VLOOKUP($A796,HourEndingOutage!$B$3:$F$746,5,0)="Outage","Outage","")</f>
        <v/>
      </c>
      <c r="O796" s="18">
        <f t="shared" si="114"/>
        <v>0</v>
      </c>
      <c r="P796" s="18" t="str">
        <f t="shared" si="115"/>
        <v/>
      </c>
      <c r="Q796" s="18">
        <f t="shared" si="116"/>
        <v>0</v>
      </c>
      <c r="R796" s="118"/>
    </row>
    <row r="797" spans="1:18" x14ac:dyDescent="0.25">
      <c r="A797" s="25">
        <f t="shared" si="117"/>
        <v>89</v>
      </c>
      <c r="B797" s="23">
        <f t="shared" si="118"/>
        <v>44565</v>
      </c>
      <c r="C797" s="24">
        <v>17</v>
      </c>
      <c r="D797" s="54" t="str">
        <f t="shared" si="110"/>
        <v>ASET</v>
      </c>
      <c r="E797" s="178"/>
      <c r="F797" s="179"/>
      <c r="G797" s="177"/>
      <c r="H797" s="177"/>
      <c r="I797" s="169">
        <f t="shared" si="111"/>
        <v>0</v>
      </c>
      <c r="J797" s="149" t="str" cm="1">
        <f t="array" ref="J797">IF(ISERROR(INDEX('Non Compliance input'!$H$5:$H$156,MATCH(1,(A797='Non Compliance input'!$A$5:$A$156)*(F797&gt;='Non Compliance input'!$D$5:$D$156)*(E797&lt;'Non Compliance input'!$E$5:$E$156)*('Non Compliance input'!$H$5:$H$156="Yes"),0))
),"","Yes")</f>
        <v/>
      </c>
      <c r="K797" s="149">
        <f t="shared" si="112"/>
        <v>0</v>
      </c>
      <c r="L797" s="162">
        <f t="shared" si="113"/>
        <v>0</v>
      </c>
      <c r="M797" s="162" t="str" cm="1">
        <f t="array" ref="M797">IF(ISERROR(INDEX('Non Compliance input'!$I$5:$I$156,MATCH(1,(A797='Non Compliance input'!$A$5:$A$156)*(E797&gt;='Non Compliance input'!$D$5:$D$156)*(F797&lt;='Non Compliance input'!$E$5:$E$156)*('Non Compliance input'!$I$5:$I$156="Yes"),0))
),"","Yes")</f>
        <v/>
      </c>
      <c r="N797" s="149" t="str">
        <f>IF(VLOOKUP($A797,HourEndingOutage!$B$3:$F$746,5,0)="Outage","Outage","")</f>
        <v/>
      </c>
      <c r="O797" s="18">
        <f t="shared" si="114"/>
        <v>0</v>
      </c>
      <c r="P797" s="18" t="str">
        <f t="shared" si="115"/>
        <v/>
      </c>
      <c r="Q797" s="18">
        <f t="shared" si="116"/>
        <v>0</v>
      </c>
      <c r="R797" s="118"/>
    </row>
    <row r="798" spans="1:18" x14ac:dyDescent="0.25">
      <c r="A798" s="25">
        <f t="shared" si="117"/>
        <v>89</v>
      </c>
      <c r="B798" s="23">
        <f t="shared" si="118"/>
        <v>44565</v>
      </c>
      <c r="C798" s="24">
        <v>17</v>
      </c>
      <c r="D798" s="54" t="str">
        <f t="shared" si="110"/>
        <v>ASET</v>
      </c>
      <c r="E798" s="178"/>
      <c r="F798" s="179"/>
      <c r="G798" s="177"/>
      <c r="H798" s="177"/>
      <c r="I798" s="169">
        <f t="shared" si="111"/>
        <v>0</v>
      </c>
      <c r="J798" s="149" t="str" cm="1">
        <f t="array" ref="J798">IF(ISERROR(INDEX('Non Compliance input'!$H$5:$H$156,MATCH(1,(A798='Non Compliance input'!$A$5:$A$156)*(F798&gt;='Non Compliance input'!$D$5:$D$156)*(E798&lt;'Non Compliance input'!$E$5:$E$156)*('Non Compliance input'!$H$5:$H$156="Yes"),0))
),"","Yes")</f>
        <v/>
      </c>
      <c r="K798" s="149">
        <f t="shared" si="112"/>
        <v>0</v>
      </c>
      <c r="L798" s="162">
        <f t="shared" si="113"/>
        <v>0</v>
      </c>
      <c r="M798" s="162" t="str" cm="1">
        <f t="array" ref="M798">IF(ISERROR(INDEX('Non Compliance input'!$I$5:$I$156,MATCH(1,(A798='Non Compliance input'!$A$5:$A$156)*(E798&gt;='Non Compliance input'!$D$5:$D$156)*(F798&lt;='Non Compliance input'!$E$5:$E$156)*('Non Compliance input'!$I$5:$I$156="Yes"),0))
),"","Yes")</f>
        <v/>
      </c>
      <c r="N798" s="149" t="str">
        <f>IF(VLOOKUP($A798,HourEndingOutage!$B$3:$F$746,5,0)="Outage","Outage","")</f>
        <v/>
      </c>
      <c r="O798" s="18">
        <f t="shared" si="114"/>
        <v>0</v>
      </c>
      <c r="P798" s="18" t="str">
        <f t="shared" si="115"/>
        <v/>
      </c>
      <c r="Q798" s="18">
        <f t="shared" si="116"/>
        <v>0</v>
      </c>
      <c r="R798" s="118"/>
    </row>
    <row r="799" spans="1:18" x14ac:dyDescent="0.25">
      <c r="A799" s="25">
        <f t="shared" si="117"/>
        <v>89</v>
      </c>
      <c r="B799" s="23">
        <f t="shared" si="118"/>
        <v>44565</v>
      </c>
      <c r="C799" s="24">
        <v>17</v>
      </c>
      <c r="D799" s="54" t="str">
        <f t="shared" si="110"/>
        <v>ASET</v>
      </c>
      <c r="E799" s="178"/>
      <c r="F799" s="179"/>
      <c r="G799" s="177"/>
      <c r="H799" s="177"/>
      <c r="I799" s="169">
        <f t="shared" si="111"/>
        <v>0</v>
      </c>
      <c r="J799" s="149" t="str" cm="1">
        <f t="array" ref="J799">IF(ISERROR(INDEX('Non Compliance input'!$H$5:$H$156,MATCH(1,(A799='Non Compliance input'!$A$5:$A$156)*(F799&gt;='Non Compliance input'!$D$5:$D$156)*(E799&lt;'Non Compliance input'!$E$5:$E$156)*('Non Compliance input'!$H$5:$H$156="Yes"),0))
),"","Yes")</f>
        <v/>
      </c>
      <c r="K799" s="149">
        <f t="shared" si="112"/>
        <v>0</v>
      </c>
      <c r="L799" s="162">
        <f t="shared" si="113"/>
        <v>0</v>
      </c>
      <c r="M799" s="162" t="str" cm="1">
        <f t="array" ref="M799">IF(ISERROR(INDEX('Non Compliance input'!$I$5:$I$156,MATCH(1,(A799='Non Compliance input'!$A$5:$A$156)*(E799&gt;='Non Compliance input'!$D$5:$D$156)*(F799&lt;='Non Compliance input'!$E$5:$E$156)*('Non Compliance input'!$I$5:$I$156="Yes"),0))
),"","Yes")</f>
        <v/>
      </c>
      <c r="N799" s="149" t="str">
        <f>IF(VLOOKUP($A799,HourEndingOutage!$B$3:$F$746,5,0)="Outage","Outage","")</f>
        <v/>
      </c>
      <c r="O799" s="18">
        <f t="shared" si="114"/>
        <v>0</v>
      </c>
      <c r="P799" s="18" t="str">
        <f t="shared" si="115"/>
        <v/>
      </c>
      <c r="Q799" s="18">
        <f t="shared" si="116"/>
        <v>0</v>
      </c>
      <c r="R799" s="118"/>
    </row>
    <row r="800" spans="1:18" x14ac:dyDescent="0.25">
      <c r="A800" s="25">
        <f t="shared" si="117"/>
        <v>89</v>
      </c>
      <c r="B800" s="23">
        <f t="shared" si="118"/>
        <v>44565</v>
      </c>
      <c r="C800" s="24">
        <v>17</v>
      </c>
      <c r="D800" s="54" t="str">
        <f t="shared" si="110"/>
        <v>ASET</v>
      </c>
      <c r="E800" s="178"/>
      <c r="F800" s="179"/>
      <c r="G800" s="177"/>
      <c r="H800" s="177"/>
      <c r="I800" s="169">
        <f t="shared" si="111"/>
        <v>0</v>
      </c>
      <c r="J800" s="149" t="str" cm="1">
        <f t="array" ref="J800">IF(ISERROR(INDEX('Non Compliance input'!$H$5:$H$156,MATCH(1,(A800='Non Compliance input'!$A$5:$A$156)*(F800&gt;='Non Compliance input'!$D$5:$D$156)*(E800&lt;'Non Compliance input'!$E$5:$E$156)*('Non Compliance input'!$H$5:$H$156="Yes"),0))
),"","Yes")</f>
        <v/>
      </c>
      <c r="K800" s="149">
        <f t="shared" si="112"/>
        <v>0</v>
      </c>
      <c r="L800" s="162">
        <f t="shared" si="113"/>
        <v>0</v>
      </c>
      <c r="M800" s="162" t="str" cm="1">
        <f t="array" ref="M800">IF(ISERROR(INDEX('Non Compliance input'!$I$5:$I$156,MATCH(1,(A800='Non Compliance input'!$A$5:$A$156)*(E800&gt;='Non Compliance input'!$D$5:$D$156)*(F800&lt;='Non Compliance input'!$E$5:$E$156)*('Non Compliance input'!$I$5:$I$156="Yes"),0))
),"","Yes")</f>
        <v/>
      </c>
      <c r="N800" s="149" t="str">
        <f>IF(VLOOKUP($A800,HourEndingOutage!$B$3:$F$746,5,0)="Outage","Outage","")</f>
        <v/>
      </c>
      <c r="O800" s="18">
        <f t="shared" si="114"/>
        <v>0</v>
      </c>
      <c r="P800" s="18" t="str">
        <f t="shared" si="115"/>
        <v/>
      </c>
      <c r="Q800" s="18">
        <f t="shared" si="116"/>
        <v>0</v>
      </c>
      <c r="R800" s="118"/>
    </row>
    <row r="801" spans="1:18" x14ac:dyDescent="0.25">
      <c r="A801" s="25">
        <f t="shared" si="117"/>
        <v>89</v>
      </c>
      <c r="B801" s="23">
        <f t="shared" si="118"/>
        <v>44565</v>
      </c>
      <c r="C801" s="24">
        <v>17</v>
      </c>
      <c r="D801" s="54" t="str">
        <f t="shared" si="110"/>
        <v>ASET</v>
      </c>
      <c r="E801" s="178"/>
      <c r="F801" s="179"/>
      <c r="G801" s="177"/>
      <c r="H801" s="177"/>
      <c r="I801" s="169">
        <f t="shared" si="111"/>
        <v>0</v>
      </c>
      <c r="J801" s="149" t="str" cm="1">
        <f t="array" ref="J801">IF(ISERROR(INDEX('Non Compliance input'!$H$5:$H$156,MATCH(1,(A801='Non Compliance input'!$A$5:$A$156)*(F801&gt;='Non Compliance input'!$D$5:$D$156)*(E801&lt;'Non Compliance input'!$E$5:$E$156)*('Non Compliance input'!$H$5:$H$156="Yes"),0))
),"","Yes")</f>
        <v/>
      </c>
      <c r="K801" s="149">
        <f t="shared" si="112"/>
        <v>0</v>
      </c>
      <c r="L801" s="162">
        <f t="shared" si="113"/>
        <v>0</v>
      </c>
      <c r="M801" s="162" t="str" cm="1">
        <f t="array" ref="M801">IF(ISERROR(INDEX('Non Compliance input'!$I$5:$I$156,MATCH(1,(A801='Non Compliance input'!$A$5:$A$156)*(E801&gt;='Non Compliance input'!$D$5:$D$156)*(F801&lt;='Non Compliance input'!$E$5:$E$156)*('Non Compliance input'!$I$5:$I$156="Yes"),0))
),"","Yes")</f>
        <v/>
      </c>
      <c r="N801" s="149" t="str">
        <f>IF(VLOOKUP($A801,HourEndingOutage!$B$3:$F$746,5,0)="Outage","Outage","")</f>
        <v/>
      </c>
      <c r="O801" s="18">
        <f t="shared" si="114"/>
        <v>0</v>
      </c>
      <c r="P801" s="18" t="str">
        <f t="shared" si="115"/>
        <v/>
      </c>
      <c r="Q801" s="18">
        <f t="shared" si="116"/>
        <v>0</v>
      </c>
      <c r="R801" s="118"/>
    </row>
    <row r="802" spans="1:18" x14ac:dyDescent="0.25">
      <c r="A802" s="25">
        <f t="shared" si="117"/>
        <v>89</v>
      </c>
      <c r="B802" s="23">
        <f t="shared" si="118"/>
        <v>44565</v>
      </c>
      <c r="C802" s="24">
        <v>17</v>
      </c>
      <c r="D802" s="54" t="str">
        <f t="shared" si="110"/>
        <v>ASET</v>
      </c>
      <c r="E802" s="178"/>
      <c r="F802" s="179"/>
      <c r="G802" s="177"/>
      <c r="H802" s="177"/>
      <c r="I802" s="169">
        <f t="shared" si="111"/>
        <v>0</v>
      </c>
      <c r="J802" s="149" t="str" cm="1">
        <f t="array" ref="J802">IF(ISERROR(INDEX('Non Compliance input'!$H$5:$H$156,MATCH(1,(A802='Non Compliance input'!$A$5:$A$156)*(F802&gt;='Non Compliance input'!$D$5:$D$156)*(E802&lt;'Non Compliance input'!$E$5:$E$156)*('Non Compliance input'!$H$5:$H$156="Yes"),0))
),"","Yes")</f>
        <v/>
      </c>
      <c r="K802" s="149">
        <f t="shared" si="112"/>
        <v>0</v>
      </c>
      <c r="L802" s="162">
        <f t="shared" si="113"/>
        <v>0</v>
      </c>
      <c r="M802" s="162" t="str" cm="1">
        <f t="array" ref="M802">IF(ISERROR(INDEX('Non Compliance input'!$I$5:$I$156,MATCH(1,(A802='Non Compliance input'!$A$5:$A$156)*(E802&gt;='Non Compliance input'!$D$5:$D$156)*(F802&lt;='Non Compliance input'!$E$5:$E$156)*('Non Compliance input'!$I$5:$I$156="Yes"),0))
),"","Yes")</f>
        <v/>
      </c>
      <c r="N802" s="149" t="str">
        <f>IF(VLOOKUP($A802,HourEndingOutage!$B$3:$F$746,5,0)="Outage","Outage","")</f>
        <v/>
      </c>
      <c r="O802" s="18">
        <f t="shared" si="114"/>
        <v>0</v>
      </c>
      <c r="P802" s="18" t="str">
        <f t="shared" si="115"/>
        <v/>
      </c>
      <c r="Q802" s="18">
        <f t="shared" si="116"/>
        <v>0</v>
      </c>
      <c r="R802" s="118"/>
    </row>
    <row r="803" spans="1:18" x14ac:dyDescent="0.25">
      <c r="A803" s="25">
        <f t="shared" si="117"/>
        <v>89</v>
      </c>
      <c r="B803" s="23">
        <f t="shared" si="118"/>
        <v>44565</v>
      </c>
      <c r="C803" s="24">
        <v>17</v>
      </c>
      <c r="D803" s="54" t="str">
        <f t="shared" si="110"/>
        <v>ASET</v>
      </c>
      <c r="E803" s="178"/>
      <c r="F803" s="179"/>
      <c r="G803" s="177"/>
      <c r="H803" s="177"/>
      <c r="I803" s="169">
        <f t="shared" si="111"/>
        <v>0</v>
      </c>
      <c r="J803" s="149" t="str" cm="1">
        <f t="array" ref="J803">IF(ISERROR(INDEX('Non Compliance input'!$H$5:$H$156,MATCH(1,(A803='Non Compliance input'!$A$5:$A$156)*(F803&gt;='Non Compliance input'!$D$5:$D$156)*(E803&lt;'Non Compliance input'!$E$5:$E$156)*('Non Compliance input'!$H$5:$H$156="Yes"),0))
),"","Yes")</f>
        <v/>
      </c>
      <c r="K803" s="149">
        <f t="shared" si="112"/>
        <v>0</v>
      </c>
      <c r="L803" s="162">
        <f t="shared" si="113"/>
        <v>0</v>
      </c>
      <c r="M803" s="162" t="str" cm="1">
        <f t="array" ref="M803">IF(ISERROR(INDEX('Non Compliance input'!$I$5:$I$156,MATCH(1,(A803='Non Compliance input'!$A$5:$A$156)*(E803&gt;='Non Compliance input'!$D$5:$D$156)*(F803&lt;='Non Compliance input'!$E$5:$E$156)*('Non Compliance input'!$I$5:$I$156="Yes"),0))
),"","Yes")</f>
        <v/>
      </c>
      <c r="N803" s="149" t="str">
        <f>IF(VLOOKUP($A803,HourEndingOutage!$B$3:$F$746,5,0)="Outage","Outage","")</f>
        <v/>
      </c>
      <c r="O803" s="18">
        <f t="shared" si="114"/>
        <v>0</v>
      </c>
      <c r="P803" s="18" t="str">
        <f t="shared" si="115"/>
        <v/>
      </c>
      <c r="Q803" s="18">
        <f t="shared" si="116"/>
        <v>0</v>
      </c>
      <c r="R803" s="118"/>
    </row>
    <row r="804" spans="1:18" x14ac:dyDescent="0.25">
      <c r="A804" s="25">
        <f t="shared" si="117"/>
        <v>90</v>
      </c>
      <c r="B804" s="23">
        <f t="shared" si="118"/>
        <v>44565</v>
      </c>
      <c r="C804" s="24">
        <v>18</v>
      </c>
      <c r="D804" s="54" t="str">
        <f t="shared" si="110"/>
        <v>ASET</v>
      </c>
      <c r="E804" s="178"/>
      <c r="F804" s="179"/>
      <c r="G804" s="177"/>
      <c r="H804" s="177"/>
      <c r="I804" s="169">
        <f t="shared" si="111"/>
        <v>0</v>
      </c>
      <c r="J804" s="149" t="str" cm="1">
        <f t="array" ref="J804">IF(ISERROR(INDEX('Non Compliance input'!$H$5:$H$156,MATCH(1,(A804='Non Compliance input'!$A$5:$A$156)*(F804&gt;='Non Compliance input'!$D$5:$D$156)*(E804&lt;'Non Compliance input'!$E$5:$E$156)*('Non Compliance input'!$H$5:$H$156="Yes"),0))
),"","Yes")</f>
        <v/>
      </c>
      <c r="K804" s="149">
        <f t="shared" si="112"/>
        <v>0</v>
      </c>
      <c r="L804" s="162">
        <f t="shared" si="113"/>
        <v>0</v>
      </c>
      <c r="M804" s="162" t="str" cm="1">
        <f t="array" ref="M804">IF(ISERROR(INDEX('Non Compliance input'!$I$5:$I$156,MATCH(1,(A804='Non Compliance input'!$A$5:$A$156)*(E804&gt;='Non Compliance input'!$D$5:$D$156)*(F804&lt;='Non Compliance input'!$E$5:$E$156)*('Non Compliance input'!$I$5:$I$156="Yes"),0))
),"","Yes")</f>
        <v/>
      </c>
      <c r="N804" s="149" t="str">
        <f>IF(VLOOKUP($A804,HourEndingOutage!$B$3:$F$746,5,0)="Outage","Outage","")</f>
        <v/>
      </c>
      <c r="O804" s="18">
        <f t="shared" si="114"/>
        <v>0</v>
      </c>
      <c r="P804" s="18" t="str">
        <f t="shared" si="115"/>
        <v/>
      </c>
      <c r="Q804" s="18">
        <f t="shared" si="116"/>
        <v>0</v>
      </c>
      <c r="R804" s="118"/>
    </row>
    <row r="805" spans="1:18" x14ac:dyDescent="0.25">
      <c r="A805" s="25">
        <f t="shared" si="117"/>
        <v>90</v>
      </c>
      <c r="B805" s="23">
        <f t="shared" si="118"/>
        <v>44565</v>
      </c>
      <c r="C805" s="24">
        <v>18</v>
      </c>
      <c r="D805" s="54" t="str">
        <f t="shared" si="110"/>
        <v>ASET</v>
      </c>
      <c r="E805" s="178"/>
      <c r="F805" s="179"/>
      <c r="G805" s="177"/>
      <c r="H805" s="177"/>
      <c r="I805" s="169">
        <f t="shared" si="111"/>
        <v>0</v>
      </c>
      <c r="J805" s="149" t="str" cm="1">
        <f t="array" ref="J805">IF(ISERROR(INDEX('Non Compliance input'!$H$5:$H$156,MATCH(1,(A805='Non Compliance input'!$A$5:$A$156)*(F805&gt;='Non Compliance input'!$D$5:$D$156)*(E805&lt;'Non Compliance input'!$E$5:$E$156)*('Non Compliance input'!$H$5:$H$156="Yes"),0))
),"","Yes")</f>
        <v/>
      </c>
      <c r="K805" s="149">
        <f t="shared" si="112"/>
        <v>0</v>
      </c>
      <c r="L805" s="162">
        <f t="shared" si="113"/>
        <v>0</v>
      </c>
      <c r="M805" s="162" t="str" cm="1">
        <f t="array" ref="M805">IF(ISERROR(INDEX('Non Compliance input'!$I$5:$I$156,MATCH(1,(A805='Non Compliance input'!$A$5:$A$156)*(E805&gt;='Non Compliance input'!$D$5:$D$156)*(F805&lt;='Non Compliance input'!$E$5:$E$156)*('Non Compliance input'!$I$5:$I$156="Yes"),0))
),"","Yes")</f>
        <v/>
      </c>
      <c r="N805" s="149" t="str">
        <f>IF(VLOOKUP($A805,HourEndingOutage!$B$3:$F$746,5,0)="Outage","Outage","")</f>
        <v/>
      </c>
      <c r="O805" s="18">
        <f t="shared" si="114"/>
        <v>0</v>
      </c>
      <c r="P805" s="18" t="str">
        <f t="shared" si="115"/>
        <v/>
      </c>
      <c r="Q805" s="18">
        <f t="shared" si="116"/>
        <v>0</v>
      </c>
      <c r="R805" s="118"/>
    </row>
    <row r="806" spans="1:18" x14ac:dyDescent="0.25">
      <c r="A806" s="25">
        <f t="shared" si="117"/>
        <v>90</v>
      </c>
      <c r="B806" s="23">
        <f t="shared" si="118"/>
        <v>44565</v>
      </c>
      <c r="C806" s="24">
        <v>18</v>
      </c>
      <c r="D806" s="54" t="str">
        <f t="shared" si="110"/>
        <v>ASET</v>
      </c>
      <c r="E806" s="178"/>
      <c r="F806" s="179"/>
      <c r="G806" s="177"/>
      <c r="H806" s="177"/>
      <c r="I806" s="169">
        <f t="shared" si="111"/>
        <v>0</v>
      </c>
      <c r="J806" s="149" t="str" cm="1">
        <f t="array" ref="J806">IF(ISERROR(INDEX('Non Compliance input'!$H$5:$H$156,MATCH(1,(A806='Non Compliance input'!$A$5:$A$156)*(F806&gt;='Non Compliance input'!$D$5:$D$156)*(E806&lt;'Non Compliance input'!$E$5:$E$156)*('Non Compliance input'!$H$5:$H$156="Yes"),0))
),"","Yes")</f>
        <v/>
      </c>
      <c r="K806" s="149">
        <f t="shared" si="112"/>
        <v>0</v>
      </c>
      <c r="L806" s="162">
        <f t="shared" si="113"/>
        <v>0</v>
      </c>
      <c r="M806" s="162" t="str" cm="1">
        <f t="array" ref="M806">IF(ISERROR(INDEX('Non Compliance input'!$I$5:$I$156,MATCH(1,(A806='Non Compliance input'!$A$5:$A$156)*(E806&gt;='Non Compliance input'!$D$5:$D$156)*(F806&lt;='Non Compliance input'!$E$5:$E$156)*('Non Compliance input'!$I$5:$I$156="Yes"),0))
),"","Yes")</f>
        <v/>
      </c>
      <c r="N806" s="149" t="str">
        <f>IF(VLOOKUP($A806,HourEndingOutage!$B$3:$F$746,5,0)="Outage","Outage","")</f>
        <v/>
      </c>
      <c r="O806" s="18">
        <f t="shared" si="114"/>
        <v>0</v>
      </c>
      <c r="P806" s="18" t="str">
        <f t="shared" si="115"/>
        <v/>
      </c>
      <c r="Q806" s="18">
        <f t="shared" si="116"/>
        <v>0</v>
      </c>
      <c r="R806" s="118"/>
    </row>
    <row r="807" spans="1:18" x14ac:dyDescent="0.25">
      <c r="A807" s="25">
        <f t="shared" si="117"/>
        <v>90</v>
      </c>
      <c r="B807" s="23">
        <f t="shared" si="118"/>
        <v>44565</v>
      </c>
      <c r="C807" s="24">
        <v>18</v>
      </c>
      <c r="D807" s="54" t="str">
        <f t="shared" si="110"/>
        <v>ASET</v>
      </c>
      <c r="E807" s="178"/>
      <c r="F807" s="179"/>
      <c r="G807" s="177"/>
      <c r="H807" s="177"/>
      <c r="I807" s="169">
        <f t="shared" si="111"/>
        <v>0</v>
      </c>
      <c r="J807" s="149" t="str" cm="1">
        <f t="array" ref="J807">IF(ISERROR(INDEX('Non Compliance input'!$H$5:$H$156,MATCH(1,(A807='Non Compliance input'!$A$5:$A$156)*(F807&gt;='Non Compliance input'!$D$5:$D$156)*(E807&lt;'Non Compliance input'!$E$5:$E$156)*('Non Compliance input'!$H$5:$H$156="Yes"),0))
),"","Yes")</f>
        <v/>
      </c>
      <c r="K807" s="149">
        <f t="shared" si="112"/>
        <v>0</v>
      </c>
      <c r="L807" s="162">
        <f t="shared" si="113"/>
        <v>0</v>
      </c>
      <c r="M807" s="162" t="str" cm="1">
        <f t="array" ref="M807">IF(ISERROR(INDEX('Non Compliance input'!$I$5:$I$156,MATCH(1,(A807='Non Compliance input'!$A$5:$A$156)*(E807&gt;='Non Compliance input'!$D$5:$D$156)*(F807&lt;='Non Compliance input'!$E$5:$E$156)*('Non Compliance input'!$I$5:$I$156="Yes"),0))
),"","Yes")</f>
        <v/>
      </c>
      <c r="N807" s="149" t="str">
        <f>IF(VLOOKUP($A807,HourEndingOutage!$B$3:$F$746,5,0)="Outage","Outage","")</f>
        <v/>
      </c>
      <c r="O807" s="18">
        <f t="shared" si="114"/>
        <v>0</v>
      </c>
      <c r="P807" s="18" t="str">
        <f t="shared" si="115"/>
        <v/>
      </c>
      <c r="Q807" s="18">
        <f t="shared" si="116"/>
        <v>0</v>
      </c>
      <c r="R807" s="118"/>
    </row>
    <row r="808" spans="1:18" x14ac:dyDescent="0.25">
      <c r="A808" s="25">
        <f t="shared" si="117"/>
        <v>90</v>
      </c>
      <c r="B808" s="23">
        <f t="shared" si="118"/>
        <v>44565</v>
      </c>
      <c r="C808" s="24">
        <v>18</v>
      </c>
      <c r="D808" s="54" t="str">
        <f t="shared" si="110"/>
        <v>ASET</v>
      </c>
      <c r="E808" s="178"/>
      <c r="F808" s="179"/>
      <c r="G808" s="177"/>
      <c r="H808" s="177"/>
      <c r="I808" s="169">
        <f t="shared" si="111"/>
        <v>0</v>
      </c>
      <c r="J808" s="149" t="str" cm="1">
        <f t="array" ref="J808">IF(ISERROR(INDEX('Non Compliance input'!$H$5:$H$156,MATCH(1,(A808='Non Compliance input'!$A$5:$A$156)*(F808&gt;='Non Compliance input'!$D$5:$D$156)*(E808&lt;'Non Compliance input'!$E$5:$E$156)*('Non Compliance input'!$H$5:$H$156="Yes"),0))
),"","Yes")</f>
        <v/>
      </c>
      <c r="K808" s="149">
        <f t="shared" si="112"/>
        <v>0</v>
      </c>
      <c r="L808" s="162">
        <f t="shared" si="113"/>
        <v>0</v>
      </c>
      <c r="M808" s="162" t="str" cm="1">
        <f t="array" ref="M808">IF(ISERROR(INDEX('Non Compliance input'!$I$5:$I$156,MATCH(1,(A808='Non Compliance input'!$A$5:$A$156)*(E808&gt;='Non Compliance input'!$D$5:$D$156)*(F808&lt;='Non Compliance input'!$E$5:$E$156)*('Non Compliance input'!$I$5:$I$156="Yes"),0))
),"","Yes")</f>
        <v/>
      </c>
      <c r="N808" s="149" t="str">
        <f>IF(VLOOKUP($A808,HourEndingOutage!$B$3:$F$746,5,0)="Outage","Outage","")</f>
        <v/>
      </c>
      <c r="O808" s="18">
        <f t="shared" si="114"/>
        <v>0</v>
      </c>
      <c r="P808" s="18" t="str">
        <f t="shared" si="115"/>
        <v/>
      </c>
      <c r="Q808" s="18">
        <f t="shared" si="116"/>
        <v>0</v>
      </c>
      <c r="R808" s="118"/>
    </row>
    <row r="809" spans="1:18" x14ac:dyDescent="0.25">
      <c r="A809" s="25">
        <f t="shared" si="117"/>
        <v>90</v>
      </c>
      <c r="B809" s="23">
        <f t="shared" si="118"/>
        <v>44565</v>
      </c>
      <c r="C809" s="24">
        <v>18</v>
      </c>
      <c r="D809" s="54" t="str">
        <f t="shared" si="110"/>
        <v>ASET</v>
      </c>
      <c r="E809" s="178"/>
      <c r="F809" s="179"/>
      <c r="G809" s="177"/>
      <c r="H809" s="177"/>
      <c r="I809" s="169">
        <f t="shared" si="111"/>
        <v>0</v>
      </c>
      <c r="J809" s="149" t="str" cm="1">
        <f t="array" ref="J809">IF(ISERROR(INDEX('Non Compliance input'!$H$5:$H$156,MATCH(1,(A809='Non Compliance input'!$A$5:$A$156)*(F809&gt;='Non Compliance input'!$D$5:$D$156)*(E809&lt;'Non Compliance input'!$E$5:$E$156)*('Non Compliance input'!$H$5:$H$156="Yes"),0))
),"","Yes")</f>
        <v/>
      </c>
      <c r="K809" s="149">
        <f t="shared" si="112"/>
        <v>0</v>
      </c>
      <c r="L809" s="162">
        <f t="shared" si="113"/>
        <v>0</v>
      </c>
      <c r="M809" s="162" t="str" cm="1">
        <f t="array" ref="M809">IF(ISERROR(INDEX('Non Compliance input'!$I$5:$I$156,MATCH(1,(A809='Non Compliance input'!$A$5:$A$156)*(E809&gt;='Non Compliance input'!$D$5:$D$156)*(F809&lt;='Non Compliance input'!$E$5:$E$156)*('Non Compliance input'!$I$5:$I$156="Yes"),0))
),"","Yes")</f>
        <v/>
      </c>
      <c r="N809" s="149" t="str">
        <f>IF(VLOOKUP($A809,HourEndingOutage!$B$3:$F$746,5,0)="Outage","Outage","")</f>
        <v/>
      </c>
      <c r="O809" s="18">
        <f t="shared" si="114"/>
        <v>0</v>
      </c>
      <c r="P809" s="18" t="str">
        <f t="shared" si="115"/>
        <v/>
      </c>
      <c r="Q809" s="18">
        <f t="shared" si="116"/>
        <v>0</v>
      </c>
      <c r="R809" s="118"/>
    </row>
    <row r="810" spans="1:18" x14ac:dyDescent="0.25">
      <c r="A810" s="25">
        <f t="shared" si="117"/>
        <v>90</v>
      </c>
      <c r="B810" s="23">
        <f t="shared" si="118"/>
        <v>44565</v>
      </c>
      <c r="C810" s="24">
        <v>18</v>
      </c>
      <c r="D810" s="54" t="str">
        <f t="shared" si="110"/>
        <v>ASET</v>
      </c>
      <c r="E810" s="178"/>
      <c r="F810" s="179"/>
      <c r="G810" s="177"/>
      <c r="H810" s="177"/>
      <c r="I810" s="169">
        <f t="shared" si="111"/>
        <v>0</v>
      </c>
      <c r="J810" s="149" t="str" cm="1">
        <f t="array" ref="J810">IF(ISERROR(INDEX('Non Compliance input'!$H$5:$H$156,MATCH(1,(A810='Non Compliance input'!$A$5:$A$156)*(F810&gt;='Non Compliance input'!$D$5:$D$156)*(E810&lt;'Non Compliance input'!$E$5:$E$156)*('Non Compliance input'!$H$5:$H$156="Yes"),0))
),"","Yes")</f>
        <v/>
      </c>
      <c r="K810" s="149">
        <f t="shared" si="112"/>
        <v>0</v>
      </c>
      <c r="L810" s="162">
        <f t="shared" si="113"/>
        <v>0</v>
      </c>
      <c r="M810" s="162" t="str" cm="1">
        <f t="array" ref="M810">IF(ISERROR(INDEX('Non Compliance input'!$I$5:$I$156,MATCH(1,(A810='Non Compliance input'!$A$5:$A$156)*(E810&gt;='Non Compliance input'!$D$5:$D$156)*(F810&lt;='Non Compliance input'!$E$5:$E$156)*('Non Compliance input'!$I$5:$I$156="Yes"),0))
),"","Yes")</f>
        <v/>
      </c>
      <c r="N810" s="149" t="str">
        <f>IF(VLOOKUP($A810,HourEndingOutage!$B$3:$F$746,5,0)="Outage","Outage","")</f>
        <v/>
      </c>
      <c r="O810" s="18">
        <f t="shared" si="114"/>
        <v>0</v>
      </c>
      <c r="P810" s="18" t="str">
        <f t="shared" si="115"/>
        <v/>
      </c>
      <c r="Q810" s="18">
        <f t="shared" si="116"/>
        <v>0</v>
      </c>
      <c r="R810" s="118"/>
    </row>
    <row r="811" spans="1:18" x14ac:dyDescent="0.25">
      <c r="A811" s="25">
        <f t="shared" si="117"/>
        <v>90</v>
      </c>
      <c r="B811" s="23">
        <f t="shared" si="118"/>
        <v>44565</v>
      </c>
      <c r="C811" s="24">
        <v>18</v>
      </c>
      <c r="D811" s="54" t="str">
        <f t="shared" si="110"/>
        <v>ASET</v>
      </c>
      <c r="E811" s="178"/>
      <c r="F811" s="179"/>
      <c r="G811" s="177"/>
      <c r="H811" s="177"/>
      <c r="I811" s="169">
        <f t="shared" si="111"/>
        <v>0</v>
      </c>
      <c r="J811" s="149" t="str" cm="1">
        <f t="array" ref="J811">IF(ISERROR(INDEX('Non Compliance input'!$H$5:$H$156,MATCH(1,(A811='Non Compliance input'!$A$5:$A$156)*(F811&gt;='Non Compliance input'!$D$5:$D$156)*(E811&lt;'Non Compliance input'!$E$5:$E$156)*('Non Compliance input'!$H$5:$H$156="Yes"),0))
),"","Yes")</f>
        <v/>
      </c>
      <c r="K811" s="149">
        <f t="shared" si="112"/>
        <v>0</v>
      </c>
      <c r="L811" s="162">
        <f t="shared" si="113"/>
        <v>0</v>
      </c>
      <c r="M811" s="162" t="str" cm="1">
        <f t="array" ref="M811">IF(ISERROR(INDEX('Non Compliance input'!$I$5:$I$156,MATCH(1,(A811='Non Compliance input'!$A$5:$A$156)*(E811&gt;='Non Compliance input'!$D$5:$D$156)*(F811&lt;='Non Compliance input'!$E$5:$E$156)*('Non Compliance input'!$I$5:$I$156="Yes"),0))
),"","Yes")</f>
        <v/>
      </c>
      <c r="N811" s="149" t="str">
        <f>IF(VLOOKUP($A811,HourEndingOutage!$B$3:$F$746,5,0)="Outage","Outage","")</f>
        <v/>
      </c>
      <c r="O811" s="18">
        <f t="shared" si="114"/>
        <v>0</v>
      </c>
      <c r="P811" s="18" t="str">
        <f t="shared" si="115"/>
        <v/>
      </c>
      <c r="Q811" s="18">
        <f t="shared" si="116"/>
        <v>0</v>
      </c>
      <c r="R811" s="118"/>
    </row>
    <row r="812" spans="1:18" x14ac:dyDescent="0.25">
      <c r="A812" s="25">
        <f t="shared" si="117"/>
        <v>90</v>
      </c>
      <c r="B812" s="23">
        <f t="shared" si="118"/>
        <v>44565</v>
      </c>
      <c r="C812" s="24">
        <v>18</v>
      </c>
      <c r="D812" s="54" t="str">
        <f t="shared" si="110"/>
        <v>ASET</v>
      </c>
      <c r="E812" s="178"/>
      <c r="F812" s="179"/>
      <c r="G812" s="177"/>
      <c r="H812" s="177"/>
      <c r="I812" s="169">
        <f t="shared" si="111"/>
        <v>0</v>
      </c>
      <c r="J812" s="149" t="str" cm="1">
        <f t="array" ref="J812">IF(ISERROR(INDEX('Non Compliance input'!$H$5:$H$156,MATCH(1,(A812='Non Compliance input'!$A$5:$A$156)*(F812&gt;='Non Compliance input'!$D$5:$D$156)*(E812&lt;'Non Compliance input'!$E$5:$E$156)*('Non Compliance input'!$H$5:$H$156="Yes"),0))
),"","Yes")</f>
        <v/>
      </c>
      <c r="K812" s="149">
        <f t="shared" si="112"/>
        <v>0</v>
      </c>
      <c r="L812" s="162">
        <f t="shared" si="113"/>
        <v>0</v>
      </c>
      <c r="M812" s="162" t="str" cm="1">
        <f t="array" ref="M812">IF(ISERROR(INDEX('Non Compliance input'!$I$5:$I$156,MATCH(1,(A812='Non Compliance input'!$A$5:$A$156)*(E812&gt;='Non Compliance input'!$D$5:$D$156)*(F812&lt;='Non Compliance input'!$E$5:$E$156)*('Non Compliance input'!$I$5:$I$156="Yes"),0))
),"","Yes")</f>
        <v/>
      </c>
      <c r="N812" s="149" t="str">
        <f>IF(VLOOKUP($A812,HourEndingOutage!$B$3:$F$746,5,0)="Outage","Outage","")</f>
        <v/>
      </c>
      <c r="O812" s="18">
        <f t="shared" si="114"/>
        <v>0</v>
      </c>
      <c r="P812" s="18" t="str">
        <f t="shared" si="115"/>
        <v/>
      </c>
      <c r="Q812" s="18">
        <f t="shared" si="116"/>
        <v>0</v>
      </c>
      <c r="R812" s="118"/>
    </row>
    <row r="813" spans="1:18" x14ac:dyDescent="0.25">
      <c r="A813" s="25">
        <f t="shared" si="117"/>
        <v>91</v>
      </c>
      <c r="B813" s="23">
        <f t="shared" si="118"/>
        <v>44565</v>
      </c>
      <c r="C813" s="24">
        <v>19</v>
      </c>
      <c r="D813" s="54" t="str">
        <f t="shared" si="110"/>
        <v>ASET</v>
      </c>
      <c r="E813" s="178"/>
      <c r="F813" s="179"/>
      <c r="G813" s="177"/>
      <c r="H813" s="177"/>
      <c r="I813" s="169">
        <f t="shared" si="111"/>
        <v>0</v>
      </c>
      <c r="J813" s="149" t="str" cm="1">
        <f t="array" ref="J813">IF(ISERROR(INDEX('Non Compliance input'!$H$5:$H$156,MATCH(1,(A813='Non Compliance input'!$A$5:$A$156)*(F813&gt;='Non Compliance input'!$D$5:$D$156)*(E813&lt;'Non Compliance input'!$E$5:$E$156)*('Non Compliance input'!$H$5:$H$156="Yes"),0))
),"","Yes")</f>
        <v/>
      </c>
      <c r="K813" s="149">
        <f t="shared" si="112"/>
        <v>0</v>
      </c>
      <c r="L813" s="162">
        <f t="shared" si="113"/>
        <v>0</v>
      </c>
      <c r="M813" s="162" t="str" cm="1">
        <f t="array" ref="M813">IF(ISERROR(INDEX('Non Compliance input'!$I$5:$I$156,MATCH(1,(A813='Non Compliance input'!$A$5:$A$156)*(E813&gt;='Non Compliance input'!$D$5:$D$156)*(F813&lt;='Non Compliance input'!$E$5:$E$156)*('Non Compliance input'!$I$5:$I$156="Yes"),0))
),"","Yes")</f>
        <v/>
      </c>
      <c r="N813" s="149" t="str">
        <f>IF(VLOOKUP($A813,HourEndingOutage!$B$3:$F$746,5,0)="Outage","Outage","")</f>
        <v/>
      </c>
      <c r="O813" s="18">
        <f t="shared" si="114"/>
        <v>0</v>
      </c>
      <c r="P813" s="18" t="str">
        <f t="shared" si="115"/>
        <v/>
      </c>
      <c r="Q813" s="18">
        <f t="shared" si="116"/>
        <v>0</v>
      </c>
      <c r="R813" s="118"/>
    </row>
    <row r="814" spans="1:18" x14ac:dyDescent="0.25">
      <c r="A814" s="25">
        <f t="shared" si="117"/>
        <v>91</v>
      </c>
      <c r="B814" s="23">
        <f t="shared" si="118"/>
        <v>44565</v>
      </c>
      <c r="C814" s="24">
        <v>19</v>
      </c>
      <c r="D814" s="54" t="str">
        <f t="shared" si="110"/>
        <v>ASET</v>
      </c>
      <c r="E814" s="178"/>
      <c r="F814" s="179"/>
      <c r="G814" s="177"/>
      <c r="H814" s="177"/>
      <c r="I814" s="169">
        <f t="shared" si="111"/>
        <v>0</v>
      </c>
      <c r="J814" s="149" t="str" cm="1">
        <f t="array" ref="J814">IF(ISERROR(INDEX('Non Compliance input'!$H$5:$H$156,MATCH(1,(A814='Non Compliance input'!$A$5:$A$156)*(F814&gt;='Non Compliance input'!$D$5:$D$156)*(E814&lt;'Non Compliance input'!$E$5:$E$156)*('Non Compliance input'!$H$5:$H$156="Yes"),0))
),"","Yes")</f>
        <v/>
      </c>
      <c r="K814" s="149">
        <f t="shared" si="112"/>
        <v>0</v>
      </c>
      <c r="L814" s="162">
        <f t="shared" si="113"/>
        <v>0</v>
      </c>
      <c r="M814" s="162" t="str" cm="1">
        <f t="array" ref="M814">IF(ISERROR(INDEX('Non Compliance input'!$I$5:$I$156,MATCH(1,(A814='Non Compliance input'!$A$5:$A$156)*(E814&gt;='Non Compliance input'!$D$5:$D$156)*(F814&lt;='Non Compliance input'!$E$5:$E$156)*('Non Compliance input'!$I$5:$I$156="Yes"),0))
),"","Yes")</f>
        <v/>
      </c>
      <c r="N814" s="149" t="str">
        <f>IF(VLOOKUP($A814,HourEndingOutage!$B$3:$F$746,5,0)="Outage","Outage","")</f>
        <v/>
      </c>
      <c r="O814" s="18">
        <f t="shared" si="114"/>
        <v>0</v>
      </c>
      <c r="P814" s="18" t="str">
        <f t="shared" si="115"/>
        <v/>
      </c>
      <c r="Q814" s="18">
        <f t="shared" si="116"/>
        <v>0</v>
      </c>
      <c r="R814" s="118"/>
    </row>
    <row r="815" spans="1:18" x14ac:dyDescent="0.25">
      <c r="A815" s="25">
        <f t="shared" si="117"/>
        <v>91</v>
      </c>
      <c r="B815" s="23">
        <f t="shared" si="118"/>
        <v>44565</v>
      </c>
      <c r="C815" s="24">
        <v>19</v>
      </c>
      <c r="D815" s="54" t="str">
        <f t="shared" si="110"/>
        <v>ASET</v>
      </c>
      <c r="E815" s="178"/>
      <c r="F815" s="179"/>
      <c r="G815" s="177"/>
      <c r="H815" s="177"/>
      <c r="I815" s="169">
        <f t="shared" si="111"/>
        <v>0</v>
      </c>
      <c r="J815" s="149" t="str" cm="1">
        <f t="array" ref="J815">IF(ISERROR(INDEX('Non Compliance input'!$H$5:$H$156,MATCH(1,(A815='Non Compliance input'!$A$5:$A$156)*(F815&gt;='Non Compliance input'!$D$5:$D$156)*(E815&lt;'Non Compliance input'!$E$5:$E$156)*('Non Compliance input'!$H$5:$H$156="Yes"),0))
),"","Yes")</f>
        <v/>
      </c>
      <c r="K815" s="149">
        <f t="shared" si="112"/>
        <v>0</v>
      </c>
      <c r="L815" s="162">
        <f t="shared" si="113"/>
        <v>0</v>
      </c>
      <c r="M815" s="162" t="str" cm="1">
        <f t="array" ref="M815">IF(ISERROR(INDEX('Non Compliance input'!$I$5:$I$156,MATCH(1,(A815='Non Compliance input'!$A$5:$A$156)*(E815&gt;='Non Compliance input'!$D$5:$D$156)*(F815&lt;='Non Compliance input'!$E$5:$E$156)*('Non Compliance input'!$I$5:$I$156="Yes"),0))
),"","Yes")</f>
        <v/>
      </c>
      <c r="N815" s="149" t="str">
        <f>IF(VLOOKUP($A815,HourEndingOutage!$B$3:$F$746,5,0)="Outage","Outage","")</f>
        <v/>
      </c>
      <c r="O815" s="18">
        <f t="shared" si="114"/>
        <v>0</v>
      </c>
      <c r="P815" s="18" t="str">
        <f t="shared" si="115"/>
        <v/>
      </c>
      <c r="Q815" s="18">
        <f t="shared" si="116"/>
        <v>0</v>
      </c>
      <c r="R815" s="118"/>
    </row>
    <row r="816" spans="1:18" x14ac:dyDescent="0.25">
      <c r="A816" s="25">
        <f t="shared" si="117"/>
        <v>91</v>
      </c>
      <c r="B816" s="23">
        <f t="shared" si="118"/>
        <v>44565</v>
      </c>
      <c r="C816" s="24">
        <v>19</v>
      </c>
      <c r="D816" s="54" t="str">
        <f t="shared" si="110"/>
        <v>ASET</v>
      </c>
      <c r="E816" s="178"/>
      <c r="F816" s="179"/>
      <c r="G816" s="177"/>
      <c r="H816" s="177"/>
      <c r="I816" s="169">
        <f t="shared" si="111"/>
        <v>0</v>
      </c>
      <c r="J816" s="149" t="str" cm="1">
        <f t="array" ref="J816">IF(ISERROR(INDEX('Non Compliance input'!$H$5:$H$156,MATCH(1,(A816='Non Compliance input'!$A$5:$A$156)*(F816&gt;='Non Compliance input'!$D$5:$D$156)*(E816&lt;'Non Compliance input'!$E$5:$E$156)*('Non Compliance input'!$H$5:$H$156="Yes"),0))
),"","Yes")</f>
        <v/>
      </c>
      <c r="K816" s="149">
        <f t="shared" si="112"/>
        <v>0</v>
      </c>
      <c r="L816" s="162">
        <f t="shared" si="113"/>
        <v>0</v>
      </c>
      <c r="M816" s="162" t="str" cm="1">
        <f t="array" ref="M816">IF(ISERROR(INDEX('Non Compliance input'!$I$5:$I$156,MATCH(1,(A816='Non Compliance input'!$A$5:$A$156)*(E816&gt;='Non Compliance input'!$D$5:$D$156)*(F816&lt;='Non Compliance input'!$E$5:$E$156)*('Non Compliance input'!$I$5:$I$156="Yes"),0))
),"","Yes")</f>
        <v/>
      </c>
      <c r="N816" s="149" t="str">
        <f>IF(VLOOKUP($A816,HourEndingOutage!$B$3:$F$746,5,0)="Outage","Outage","")</f>
        <v/>
      </c>
      <c r="O816" s="18">
        <f t="shared" si="114"/>
        <v>0</v>
      </c>
      <c r="P816" s="18" t="str">
        <f t="shared" si="115"/>
        <v/>
      </c>
      <c r="Q816" s="18">
        <f t="shared" si="116"/>
        <v>0</v>
      </c>
      <c r="R816" s="118"/>
    </row>
    <row r="817" spans="1:18" x14ac:dyDescent="0.25">
      <c r="A817" s="25">
        <f t="shared" si="117"/>
        <v>91</v>
      </c>
      <c r="B817" s="23">
        <f t="shared" si="118"/>
        <v>44565</v>
      </c>
      <c r="C817" s="24">
        <v>19</v>
      </c>
      <c r="D817" s="54" t="str">
        <f t="shared" si="110"/>
        <v>ASET</v>
      </c>
      <c r="E817" s="178"/>
      <c r="F817" s="179"/>
      <c r="G817" s="177"/>
      <c r="H817" s="177"/>
      <c r="I817" s="169">
        <f t="shared" si="111"/>
        <v>0</v>
      </c>
      <c r="J817" s="149" t="str" cm="1">
        <f t="array" ref="J817">IF(ISERROR(INDEX('Non Compliance input'!$H$5:$H$156,MATCH(1,(A817='Non Compliance input'!$A$5:$A$156)*(F817&gt;='Non Compliance input'!$D$5:$D$156)*(E817&lt;'Non Compliance input'!$E$5:$E$156)*('Non Compliance input'!$H$5:$H$156="Yes"),0))
),"","Yes")</f>
        <v/>
      </c>
      <c r="K817" s="149">
        <f t="shared" si="112"/>
        <v>0</v>
      </c>
      <c r="L817" s="162">
        <f t="shared" si="113"/>
        <v>0</v>
      </c>
      <c r="M817" s="162" t="str" cm="1">
        <f t="array" ref="M817">IF(ISERROR(INDEX('Non Compliance input'!$I$5:$I$156,MATCH(1,(A817='Non Compliance input'!$A$5:$A$156)*(E817&gt;='Non Compliance input'!$D$5:$D$156)*(F817&lt;='Non Compliance input'!$E$5:$E$156)*('Non Compliance input'!$I$5:$I$156="Yes"),0))
),"","Yes")</f>
        <v/>
      </c>
      <c r="N817" s="149" t="str">
        <f>IF(VLOOKUP($A817,HourEndingOutage!$B$3:$F$746,5,0)="Outage","Outage","")</f>
        <v/>
      </c>
      <c r="O817" s="18">
        <f t="shared" si="114"/>
        <v>0</v>
      </c>
      <c r="P817" s="18" t="str">
        <f t="shared" si="115"/>
        <v/>
      </c>
      <c r="Q817" s="18">
        <f t="shared" si="116"/>
        <v>0</v>
      </c>
      <c r="R817" s="118"/>
    </row>
    <row r="818" spans="1:18" x14ac:dyDescent="0.25">
      <c r="A818" s="25">
        <f t="shared" si="117"/>
        <v>91</v>
      </c>
      <c r="B818" s="23">
        <f t="shared" si="118"/>
        <v>44565</v>
      </c>
      <c r="C818" s="24">
        <v>19</v>
      </c>
      <c r="D818" s="54" t="str">
        <f t="shared" si="110"/>
        <v>ASET</v>
      </c>
      <c r="E818" s="178"/>
      <c r="F818" s="179"/>
      <c r="G818" s="177"/>
      <c r="H818" s="177"/>
      <c r="I818" s="169">
        <f t="shared" si="111"/>
        <v>0</v>
      </c>
      <c r="J818" s="149" t="str" cm="1">
        <f t="array" ref="J818">IF(ISERROR(INDEX('Non Compliance input'!$H$5:$H$156,MATCH(1,(A818='Non Compliance input'!$A$5:$A$156)*(F818&gt;='Non Compliance input'!$D$5:$D$156)*(E818&lt;'Non Compliance input'!$E$5:$E$156)*('Non Compliance input'!$H$5:$H$156="Yes"),0))
),"","Yes")</f>
        <v/>
      </c>
      <c r="K818" s="149">
        <f t="shared" si="112"/>
        <v>0</v>
      </c>
      <c r="L818" s="162">
        <f t="shared" si="113"/>
        <v>0</v>
      </c>
      <c r="M818" s="162" t="str" cm="1">
        <f t="array" ref="M818">IF(ISERROR(INDEX('Non Compliance input'!$I$5:$I$156,MATCH(1,(A818='Non Compliance input'!$A$5:$A$156)*(E818&gt;='Non Compliance input'!$D$5:$D$156)*(F818&lt;='Non Compliance input'!$E$5:$E$156)*('Non Compliance input'!$I$5:$I$156="Yes"),0))
),"","Yes")</f>
        <v/>
      </c>
      <c r="N818" s="149" t="str">
        <f>IF(VLOOKUP($A818,HourEndingOutage!$B$3:$F$746,5,0)="Outage","Outage","")</f>
        <v/>
      </c>
      <c r="O818" s="18">
        <f t="shared" si="114"/>
        <v>0</v>
      </c>
      <c r="P818" s="18" t="str">
        <f t="shared" si="115"/>
        <v/>
      </c>
      <c r="Q818" s="18">
        <f t="shared" si="116"/>
        <v>0</v>
      </c>
      <c r="R818" s="118"/>
    </row>
    <row r="819" spans="1:18" x14ac:dyDescent="0.25">
      <c r="A819" s="25">
        <f t="shared" si="117"/>
        <v>91</v>
      </c>
      <c r="B819" s="23">
        <f t="shared" si="118"/>
        <v>44565</v>
      </c>
      <c r="C819" s="24">
        <v>19</v>
      </c>
      <c r="D819" s="54" t="str">
        <f t="shared" si="110"/>
        <v>ASET</v>
      </c>
      <c r="E819" s="178"/>
      <c r="F819" s="179"/>
      <c r="G819" s="177"/>
      <c r="H819" s="177"/>
      <c r="I819" s="169">
        <f t="shared" si="111"/>
        <v>0</v>
      </c>
      <c r="J819" s="149" t="str" cm="1">
        <f t="array" ref="J819">IF(ISERROR(INDEX('Non Compliance input'!$H$5:$H$156,MATCH(1,(A819='Non Compliance input'!$A$5:$A$156)*(F819&gt;='Non Compliance input'!$D$5:$D$156)*(E819&lt;'Non Compliance input'!$E$5:$E$156)*('Non Compliance input'!$H$5:$H$156="Yes"),0))
),"","Yes")</f>
        <v/>
      </c>
      <c r="K819" s="149">
        <f t="shared" si="112"/>
        <v>0</v>
      </c>
      <c r="L819" s="162">
        <f t="shared" si="113"/>
        <v>0</v>
      </c>
      <c r="M819" s="162" t="str" cm="1">
        <f t="array" ref="M819">IF(ISERROR(INDEX('Non Compliance input'!$I$5:$I$156,MATCH(1,(A819='Non Compliance input'!$A$5:$A$156)*(E819&gt;='Non Compliance input'!$D$5:$D$156)*(F819&lt;='Non Compliance input'!$E$5:$E$156)*('Non Compliance input'!$I$5:$I$156="Yes"),0))
),"","Yes")</f>
        <v/>
      </c>
      <c r="N819" s="149" t="str">
        <f>IF(VLOOKUP($A819,HourEndingOutage!$B$3:$F$746,5,0)="Outage","Outage","")</f>
        <v/>
      </c>
      <c r="O819" s="18">
        <f t="shared" si="114"/>
        <v>0</v>
      </c>
      <c r="P819" s="18" t="str">
        <f t="shared" si="115"/>
        <v/>
      </c>
      <c r="Q819" s="18">
        <f t="shared" si="116"/>
        <v>0</v>
      </c>
      <c r="R819" s="118"/>
    </row>
    <row r="820" spans="1:18" x14ac:dyDescent="0.25">
      <c r="A820" s="25">
        <f t="shared" si="117"/>
        <v>91</v>
      </c>
      <c r="B820" s="23">
        <f t="shared" si="118"/>
        <v>44565</v>
      </c>
      <c r="C820" s="24">
        <v>19</v>
      </c>
      <c r="D820" s="54" t="str">
        <f t="shared" si="110"/>
        <v>ASET</v>
      </c>
      <c r="E820" s="178"/>
      <c r="F820" s="179"/>
      <c r="G820" s="177"/>
      <c r="H820" s="177"/>
      <c r="I820" s="169">
        <f t="shared" si="111"/>
        <v>0</v>
      </c>
      <c r="J820" s="149" t="str" cm="1">
        <f t="array" ref="J820">IF(ISERROR(INDEX('Non Compliance input'!$H$5:$H$156,MATCH(1,(A820='Non Compliance input'!$A$5:$A$156)*(F820&gt;='Non Compliance input'!$D$5:$D$156)*(E820&lt;'Non Compliance input'!$E$5:$E$156)*('Non Compliance input'!$H$5:$H$156="Yes"),0))
),"","Yes")</f>
        <v/>
      </c>
      <c r="K820" s="149">
        <f t="shared" si="112"/>
        <v>0</v>
      </c>
      <c r="L820" s="162">
        <f t="shared" si="113"/>
        <v>0</v>
      </c>
      <c r="M820" s="162" t="str" cm="1">
        <f t="array" ref="M820">IF(ISERROR(INDEX('Non Compliance input'!$I$5:$I$156,MATCH(1,(A820='Non Compliance input'!$A$5:$A$156)*(E820&gt;='Non Compliance input'!$D$5:$D$156)*(F820&lt;='Non Compliance input'!$E$5:$E$156)*('Non Compliance input'!$I$5:$I$156="Yes"),0))
),"","Yes")</f>
        <v/>
      </c>
      <c r="N820" s="149" t="str">
        <f>IF(VLOOKUP($A820,HourEndingOutage!$B$3:$F$746,5,0)="Outage","Outage","")</f>
        <v/>
      </c>
      <c r="O820" s="18">
        <f t="shared" si="114"/>
        <v>0</v>
      </c>
      <c r="P820" s="18" t="str">
        <f t="shared" si="115"/>
        <v/>
      </c>
      <c r="Q820" s="18">
        <f t="shared" si="116"/>
        <v>0</v>
      </c>
      <c r="R820" s="118"/>
    </row>
    <row r="821" spans="1:18" x14ac:dyDescent="0.25">
      <c r="A821" s="25">
        <f t="shared" si="117"/>
        <v>91</v>
      </c>
      <c r="B821" s="23">
        <f t="shared" si="118"/>
        <v>44565</v>
      </c>
      <c r="C821" s="24">
        <v>19</v>
      </c>
      <c r="D821" s="54" t="str">
        <f t="shared" si="110"/>
        <v>ASET</v>
      </c>
      <c r="E821" s="178"/>
      <c r="F821" s="179"/>
      <c r="G821" s="177"/>
      <c r="H821" s="177"/>
      <c r="I821" s="169">
        <f t="shared" si="111"/>
        <v>0</v>
      </c>
      <c r="J821" s="149" t="str" cm="1">
        <f t="array" ref="J821">IF(ISERROR(INDEX('Non Compliance input'!$H$5:$H$156,MATCH(1,(A821='Non Compliance input'!$A$5:$A$156)*(F821&gt;='Non Compliance input'!$D$5:$D$156)*(E821&lt;'Non Compliance input'!$E$5:$E$156)*('Non Compliance input'!$H$5:$H$156="Yes"),0))
),"","Yes")</f>
        <v/>
      </c>
      <c r="K821" s="149">
        <f t="shared" si="112"/>
        <v>0</v>
      </c>
      <c r="L821" s="162">
        <f t="shared" si="113"/>
        <v>0</v>
      </c>
      <c r="M821" s="162" t="str" cm="1">
        <f t="array" ref="M821">IF(ISERROR(INDEX('Non Compliance input'!$I$5:$I$156,MATCH(1,(A821='Non Compliance input'!$A$5:$A$156)*(E821&gt;='Non Compliance input'!$D$5:$D$156)*(F821&lt;='Non Compliance input'!$E$5:$E$156)*('Non Compliance input'!$I$5:$I$156="Yes"),0))
),"","Yes")</f>
        <v/>
      </c>
      <c r="N821" s="149" t="str">
        <f>IF(VLOOKUP($A821,HourEndingOutage!$B$3:$F$746,5,0)="Outage","Outage","")</f>
        <v/>
      </c>
      <c r="O821" s="18">
        <f t="shared" si="114"/>
        <v>0</v>
      </c>
      <c r="P821" s="18" t="str">
        <f t="shared" si="115"/>
        <v/>
      </c>
      <c r="Q821" s="18">
        <f t="shared" si="116"/>
        <v>0</v>
      </c>
      <c r="R821" s="118"/>
    </row>
    <row r="822" spans="1:18" x14ac:dyDescent="0.25">
      <c r="A822" s="25">
        <f t="shared" si="117"/>
        <v>92</v>
      </c>
      <c r="B822" s="23">
        <f t="shared" si="118"/>
        <v>44565</v>
      </c>
      <c r="C822" s="24">
        <v>20</v>
      </c>
      <c r="D822" s="54" t="str">
        <f t="shared" si="110"/>
        <v>ASET</v>
      </c>
      <c r="E822" s="178"/>
      <c r="F822" s="179"/>
      <c r="G822" s="177"/>
      <c r="H822" s="177"/>
      <c r="I822" s="169">
        <f t="shared" si="111"/>
        <v>0</v>
      </c>
      <c r="J822" s="149" t="str" cm="1">
        <f t="array" ref="J822">IF(ISERROR(INDEX('Non Compliance input'!$H$5:$H$156,MATCH(1,(A822='Non Compliance input'!$A$5:$A$156)*(F822&gt;='Non Compliance input'!$D$5:$D$156)*(E822&lt;'Non Compliance input'!$E$5:$E$156)*('Non Compliance input'!$H$5:$H$156="Yes"),0))
),"","Yes")</f>
        <v/>
      </c>
      <c r="K822" s="149">
        <f t="shared" si="112"/>
        <v>0</v>
      </c>
      <c r="L822" s="162">
        <f t="shared" si="113"/>
        <v>0</v>
      </c>
      <c r="M822" s="162" t="str" cm="1">
        <f t="array" ref="M822">IF(ISERROR(INDEX('Non Compliance input'!$I$5:$I$156,MATCH(1,(A822='Non Compliance input'!$A$5:$A$156)*(E822&gt;='Non Compliance input'!$D$5:$D$156)*(F822&lt;='Non Compliance input'!$E$5:$E$156)*('Non Compliance input'!$I$5:$I$156="Yes"),0))
),"","Yes")</f>
        <v/>
      </c>
      <c r="N822" s="149" t="str">
        <f>IF(VLOOKUP($A822,HourEndingOutage!$B$3:$F$746,5,0)="Outage","Outage","")</f>
        <v/>
      </c>
      <c r="O822" s="18">
        <f t="shared" si="114"/>
        <v>0</v>
      </c>
      <c r="P822" s="18" t="str">
        <f t="shared" si="115"/>
        <v/>
      </c>
      <c r="Q822" s="18">
        <f t="shared" si="116"/>
        <v>0</v>
      </c>
      <c r="R822" s="118"/>
    </row>
    <row r="823" spans="1:18" x14ac:dyDescent="0.25">
      <c r="A823" s="25">
        <f t="shared" si="117"/>
        <v>92</v>
      </c>
      <c r="B823" s="23">
        <f t="shared" si="118"/>
        <v>44565</v>
      </c>
      <c r="C823" s="24">
        <v>20</v>
      </c>
      <c r="D823" s="54" t="str">
        <f t="shared" si="110"/>
        <v>ASET</v>
      </c>
      <c r="E823" s="178"/>
      <c r="F823" s="179"/>
      <c r="G823" s="177"/>
      <c r="H823" s="177"/>
      <c r="I823" s="169">
        <f t="shared" si="111"/>
        <v>0</v>
      </c>
      <c r="J823" s="149" t="str" cm="1">
        <f t="array" ref="J823">IF(ISERROR(INDEX('Non Compliance input'!$H$5:$H$156,MATCH(1,(A823='Non Compliance input'!$A$5:$A$156)*(F823&gt;='Non Compliance input'!$D$5:$D$156)*(E823&lt;'Non Compliance input'!$E$5:$E$156)*('Non Compliance input'!$H$5:$H$156="Yes"),0))
),"","Yes")</f>
        <v/>
      </c>
      <c r="K823" s="149">
        <f t="shared" si="112"/>
        <v>0</v>
      </c>
      <c r="L823" s="162">
        <f t="shared" si="113"/>
        <v>0</v>
      </c>
      <c r="M823" s="162" t="str" cm="1">
        <f t="array" ref="M823">IF(ISERROR(INDEX('Non Compliance input'!$I$5:$I$156,MATCH(1,(A823='Non Compliance input'!$A$5:$A$156)*(E823&gt;='Non Compliance input'!$D$5:$D$156)*(F823&lt;='Non Compliance input'!$E$5:$E$156)*('Non Compliance input'!$I$5:$I$156="Yes"),0))
),"","Yes")</f>
        <v/>
      </c>
      <c r="N823" s="149" t="str">
        <f>IF(VLOOKUP($A823,HourEndingOutage!$B$3:$F$746,5,0)="Outage","Outage","")</f>
        <v/>
      </c>
      <c r="O823" s="18">
        <f t="shared" si="114"/>
        <v>0</v>
      </c>
      <c r="P823" s="18" t="str">
        <f t="shared" si="115"/>
        <v/>
      </c>
      <c r="Q823" s="18">
        <f t="shared" si="116"/>
        <v>0</v>
      </c>
      <c r="R823" s="118"/>
    </row>
    <row r="824" spans="1:18" x14ac:dyDescent="0.25">
      <c r="A824" s="25">
        <f t="shared" si="117"/>
        <v>92</v>
      </c>
      <c r="B824" s="23">
        <f t="shared" si="118"/>
        <v>44565</v>
      </c>
      <c r="C824" s="24">
        <v>20</v>
      </c>
      <c r="D824" s="54" t="str">
        <f t="shared" si="110"/>
        <v>ASET</v>
      </c>
      <c r="E824" s="178"/>
      <c r="F824" s="179"/>
      <c r="G824" s="177"/>
      <c r="H824" s="177"/>
      <c r="I824" s="169">
        <f t="shared" si="111"/>
        <v>0</v>
      </c>
      <c r="J824" s="149" t="str" cm="1">
        <f t="array" ref="J824">IF(ISERROR(INDEX('Non Compliance input'!$H$5:$H$156,MATCH(1,(A824='Non Compliance input'!$A$5:$A$156)*(F824&gt;='Non Compliance input'!$D$5:$D$156)*(E824&lt;'Non Compliance input'!$E$5:$E$156)*('Non Compliance input'!$H$5:$H$156="Yes"),0))
),"","Yes")</f>
        <v/>
      </c>
      <c r="K824" s="149">
        <f t="shared" si="112"/>
        <v>0</v>
      </c>
      <c r="L824" s="162">
        <f t="shared" si="113"/>
        <v>0</v>
      </c>
      <c r="M824" s="162" t="str" cm="1">
        <f t="array" ref="M824">IF(ISERROR(INDEX('Non Compliance input'!$I$5:$I$156,MATCH(1,(A824='Non Compliance input'!$A$5:$A$156)*(E824&gt;='Non Compliance input'!$D$5:$D$156)*(F824&lt;='Non Compliance input'!$E$5:$E$156)*('Non Compliance input'!$I$5:$I$156="Yes"),0))
),"","Yes")</f>
        <v/>
      </c>
      <c r="N824" s="149" t="str">
        <f>IF(VLOOKUP($A824,HourEndingOutage!$B$3:$F$746,5,0)="Outage","Outage","")</f>
        <v/>
      </c>
      <c r="O824" s="18">
        <f t="shared" si="114"/>
        <v>0</v>
      </c>
      <c r="P824" s="18" t="str">
        <f t="shared" si="115"/>
        <v/>
      </c>
      <c r="Q824" s="18">
        <f t="shared" si="116"/>
        <v>0</v>
      </c>
      <c r="R824" s="118"/>
    </row>
    <row r="825" spans="1:18" x14ac:dyDescent="0.25">
      <c r="A825" s="25">
        <f t="shared" si="117"/>
        <v>92</v>
      </c>
      <c r="B825" s="23">
        <f t="shared" si="118"/>
        <v>44565</v>
      </c>
      <c r="C825" s="24">
        <v>20</v>
      </c>
      <c r="D825" s="54" t="str">
        <f t="shared" si="110"/>
        <v>ASET</v>
      </c>
      <c r="E825" s="178"/>
      <c r="F825" s="179"/>
      <c r="G825" s="177"/>
      <c r="H825" s="177"/>
      <c r="I825" s="169">
        <f t="shared" si="111"/>
        <v>0</v>
      </c>
      <c r="J825" s="149" t="str" cm="1">
        <f t="array" ref="J825">IF(ISERROR(INDEX('Non Compliance input'!$H$5:$H$156,MATCH(1,(A825='Non Compliance input'!$A$5:$A$156)*(F825&gt;='Non Compliance input'!$D$5:$D$156)*(E825&lt;'Non Compliance input'!$E$5:$E$156)*('Non Compliance input'!$H$5:$H$156="Yes"),0))
),"","Yes")</f>
        <v/>
      </c>
      <c r="K825" s="149">
        <f t="shared" si="112"/>
        <v>0</v>
      </c>
      <c r="L825" s="162">
        <f t="shared" si="113"/>
        <v>0</v>
      </c>
      <c r="M825" s="162" t="str" cm="1">
        <f t="array" ref="M825">IF(ISERROR(INDEX('Non Compliance input'!$I$5:$I$156,MATCH(1,(A825='Non Compliance input'!$A$5:$A$156)*(E825&gt;='Non Compliance input'!$D$5:$D$156)*(F825&lt;='Non Compliance input'!$E$5:$E$156)*('Non Compliance input'!$I$5:$I$156="Yes"),0))
),"","Yes")</f>
        <v/>
      </c>
      <c r="N825" s="149" t="str">
        <f>IF(VLOOKUP($A825,HourEndingOutage!$B$3:$F$746,5,0)="Outage","Outage","")</f>
        <v/>
      </c>
      <c r="O825" s="18">
        <f t="shared" si="114"/>
        <v>0</v>
      </c>
      <c r="P825" s="18" t="str">
        <f t="shared" si="115"/>
        <v/>
      </c>
      <c r="Q825" s="18">
        <f t="shared" si="116"/>
        <v>0</v>
      </c>
      <c r="R825" s="118"/>
    </row>
    <row r="826" spans="1:18" x14ac:dyDescent="0.25">
      <c r="A826" s="25">
        <f t="shared" si="117"/>
        <v>92</v>
      </c>
      <c r="B826" s="23">
        <f t="shared" si="118"/>
        <v>44565</v>
      </c>
      <c r="C826" s="24">
        <v>20</v>
      </c>
      <c r="D826" s="54" t="str">
        <f t="shared" si="110"/>
        <v>ASET</v>
      </c>
      <c r="E826" s="178"/>
      <c r="F826" s="179"/>
      <c r="G826" s="177"/>
      <c r="H826" s="177"/>
      <c r="I826" s="169">
        <f t="shared" si="111"/>
        <v>0</v>
      </c>
      <c r="J826" s="149" t="str" cm="1">
        <f t="array" ref="J826">IF(ISERROR(INDEX('Non Compliance input'!$H$5:$H$156,MATCH(1,(A826='Non Compliance input'!$A$5:$A$156)*(F826&gt;='Non Compliance input'!$D$5:$D$156)*(E826&lt;'Non Compliance input'!$E$5:$E$156)*('Non Compliance input'!$H$5:$H$156="Yes"),0))
),"","Yes")</f>
        <v/>
      </c>
      <c r="K826" s="149">
        <f t="shared" si="112"/>
        <v>0</v>
      </c>
      <c r="L826" s="162">
        <f t="shared" si="113"/>
        <v>0</v>
      </c>
      <c r="M826" s="162" t="str" cm="1">
        <f t="array" ref="M826">IF(ISERROR(INDEX('Non Compliance input'!$I$5:$I$156,MATCH(1,(A826='Non Compliance input'!$A$5:$A$156)*(E826&gt;='Non Compliance input'!$D$5:$D$156)*(F826&lt;='Non Compliance input'!$E$5:$E$156)*('Non Compliance input'!$I$5:$I$156="Yes"),0))
),"","Yes")</f>
        <v/>
      </c>
      <c r="N826" s="149" t="str">
        <f>IF(VLOOKUP($A826,HourEndingOutage!$B$3:$F$746,5,0)="Outage","Outage","")</f>
        <v/>
      </c>
      <c r="O826" s="18">
        <f t="shared" si="114"/>
        <v>0</v>
      </c>
      <c r="P826" s="18" t="str">
        <f t="shared" si="115"/>
        <v/>
      </c>
      <c r="Q826" s="18">
        <f t="shared" si="116"/>
        <v>0</v>
      </c>
      <c r="R826" s="118"/>
    </row>
    <row r="827" spans="1:18" x14ac:dyDescent="0.25">
      <c r="A827" s="25">
        <f t="shared" si="117"/>
        <v>92</v>
      </c>
      <c r="B827" s="23">
        <f t="shared" si="118"/>
        <v>44565</v>
      </c>
      <c r="C827" s="24">
        <v>20</v>
      </c>
      <c r="D827" s="54" t="str">
        <f t="shared" si="110"/>
        <v>ASET</v>
      </c>
      <c r="E827" s="178"/>
      <c r="F827" s="179"/>
      <c r="G827" s="177"/>
      <c r="H827" s="177"/>
      <c r="I827" s="169">
        <f t="shared" si="111"/>
        <v>0</v>
      </c>
      <c r="J827" s="149" t="str" cm="1">
        <f t="array" ref="J827">IF(ISERROR(INDEX('Non Compliance input'!$H$5:$H$156,MATCH(1,(A827='Non Compliance input'!$A$5:$A$156)*(F827&gt;='Non Compliance input'!$D$5:$D$156)*(E827&lt;'Non Compliance input'!$E$5:$E$156)*('Non Compliance input'!$H$5:$H$156="Yes"),0))
),"","Yes")</f>
        <v/>
      </c>
      <c r="K827" s="149">
        <f t="shared" si="112"/>
        <v>0</v>
      </c>
      <c r="L827" s="162">
        <f t="shared" si="113"/>
        <v>0</v>
      </c>
      <c r="M827" s="162" t="str" cm="1">
        <f t="array" ref="M827">IF(ISERROR(INDEX('Non Compliance input'!$I$5:$I$156,MATCH(1,(A827='Non Compliance input'!$A$5:$A$156)*(E827&gt;='Non Compliance input'!$D$5:$D$156)*(F827&lt;='Non Compliance input'!$E$5:$E$156)*('Non Compliance input'!$I$5:$I$156="Yes"),0))
),"","Yes")</f>
        <v/>
      </c>
      <c r="N827" s="149" t="str">
        <f>IF(VLOOKUP($A827,HourEndingOutage!$B$3:$F$746,5,0)="Outage","Outage","")</f>
        <v/>
      </c>
      <c r="O827" s="18">
        <f t="shared" si="114"/>
        <v>0</v>
      </c>
      <c r="P827" s="18" t="str">
        <f t="shared" si="115"/>
        <v/>
      </c>
      <c r="Q827" s="18">
        <f t="shared" si="116"/>
        <v>0</v>
      </c>
      <c r="R827" s="118"/>
    </row>
    <row r="828" spans="1:18" x14ac:dyDescent="0.25">
      <c r="A828" s="25">
        <f t="shared" si="117"/>
        <v>92</v>
      </c>
      <c r="B828" s="23">
        <f t="shared" si="118"/>
        <v>44565</v>
      </c>
      <c r="C828" s="24">
        <v>20</v>
      </c>
      <c r="D828" s="54" t="str">
        <f t="shared" si="110"/>
        <v>ASET</v>
      </c>
      <c r="E828" s="178"/>
      <c r="F828" s="179"/>
      <c r="G828" s="177"/>
      <c r="H828" s="177"/>
      <c r="I828" s="169">
        <f t="shared" si="111"/>
        <v>0</v>
      </c>
      <c r="J828" s="149" t="str" cm="1">
        <f t="array" ref="J828">IF(ISERROR(INDEX('Non Compliance input'!$H$5:$H$156,MATCH(1,(A828='Non Compliance input'!$A$5:$A$156)*(F828&gt;='Non Compliance input'!$D$5:$D$156)*(E828&lt;'Non Compliance input'!$E$5:$E$156)*('Non Compliance input'!$H$5:$H$156="Yes"),0))
),"","Yes")</f>
        <v/>
      </c>
      <c r="K828" s="149">
        <f t="shared" si="112"/>
        <v>0</v>
      </c>
      <c r="L828" s="162">
        <f t="shared" si="113"/>
        <v>0</v>
      </c>
      <c r="M828" s="162" t="str" cm="1">
        <f t="array" ref="M828">IF(ISERROR(INDEX('Non Compliance input'!$I$5:$I$156,MATCH(1,(A828='Non Compliance input'!$A$5:$A$156)*(E828&gt;='Non Compliance input'!$D$5:$D$156)*(F828&lt;='Non Compliance input'!$E$5:$E$156)*('Non Compliance input'!$I$5:$I$156="Yes"),0))
),"","Yes")</f>
        <v/>
      </c>
      <c r="N828" s="149" t="str">
        <f>IF(VLOOKUP($A828,HourEndingOutage!$B$3:$F$746,5,0)="Outage","Outage","")</f>
        <v/>
      </c>
      <c r="O828" s="18">
        <f t="shared" si="114"/>
        <v>0</v>
      </c>
      <c r="P828" s="18" t="str">
        <f t="shared" si="115"/>
        <v/>
      </c>
      <c r="Q828" s="18">
        <f t="shared" si="116"/>
        <v>0</v>
      </c>
      <c r="R828" s="118"/>
    </row>
    <row r="829" spans="1:18" x14ac:dyDescent="0.25">
      <c r="A829" s="25">
        <f t="shared" si="117"/>
        <v>92</v>
      </c>
      <c r="B829" s="23">
        <f t="shared" si="118"/>
        <v>44565</v>
      </c>
      <c r="C829" s="24">
        <v>20</v>
      </c>
      <c r="D829" s="54" t="str">
        <f t="shared" si="110"/>
        <v>ASET</v>
      </c>
      <c r="E829" s="178"/>
      <c r="F829" s="179"/>
      <c r="G829" s="177"/>
      <c r="H829" s="177"/>
      <c r="I829" s="169">
        <f t="shared" si="111"/>
        <v>0</v>
      </c>
      <c r="J829" s="149" t="str" cm="1">
        <f t="array" ref="J829">IF(ISERROR(INDEX('Non Compliance input'!$H$5:$H$156,MATCH(1,(A829='Non Compliance input'!$A$5:$A$156)*(F829&gt;='Non Compliance input'!$D$5:$D$156)*(E829&lt;'Non Compliance input'!$E$5:$E$156)*('Non Compliance input'!$H$5:$H$156="Yes"),0))
),"","Yes")</f>
        <v/>
      </c>
      <c r="K829" s="149">
        <f t="shared" si="112"/>
        <v>0</v>
      </c>
      <c r="L829" s="162">
        <f t="shared" si="113"/>
        <v>0</v>
      </c>
      <c r="M829" s="162" t="str" cm="1">
        <f t="array" ref="M829">IF(ISERROR(INDEX('Non Compliance input'!$I$5:$I$156,MATCH(1,(A829='Non Compliance input'!$A$5:$A$156)*(E829&gt;='Non Compliance input'!$D$5:$D$156)*(F829&lt;='Non Compliance input'!$E$5:$E$156)*('Non Compliance input'!$I$5:$I$156="Yes"),0))
),"","Yes")</f>
        <v/>
      </c>
      <c r="N829" s="149" t="str">
        <f>IF(VLOOKUP($A829,HourEndingOutage!$B$3:$F$746,5,0)="Outage","Outage","")</f>
        <v/>
      </c>
      <c r="O829" s="18">
        <f t="shared" si="114"/>
        <v>0</v>
      </c>
      <c r="P829" s="18" t="str">
        <f t="shared" si="115"/>
        <v/>
      </c>
      <c r="Q829" s="18">
        <f t="shared" si="116"/>
        <v>0</v>
      </c>
      <c r="R829" s="118"/>
    </row>
    <row r="830" spans="1:18" x14ac:dyDescent="0.25">
      <c r="A830" s="25">
        <f t="shared" si="117"/>
        <v>92</v>
      </c>
      <c r="B830" s="23">
        <f t="shared" si="118"/>
        <v>44565</v>
      </c>
      <c r="C830" s="24">
        <v>20</v>
      </c>
      <c r="D830" s="54" t="str">
        <f t="shared" si="110"/>
        <v>ASET</v>
      </c>
      <c r="E830" s="178"/>
      <c r="F830" s="179"/>
      <c r="G830" s="177"/>
      <c r="H830" s="177"/>
      <c r="I830" s="169">
        <f t="shared" si="111"/>
        <v>0</v>
      </c>
      <c r="J830" s="149" t="str" cm="1">
        <f t="array" ref="J830">IF(ISERROR(INDEX('Non Compliance input'!$H$5:$H$156,MATCH(1,(A830='Non Compliance input'!$A$5:$A$156)*(F830&gt;='Non Compliance input'!$D$5:$D$156)*(E830&lt;'Non Compliance input'!$E$5:$E$156)*('Non Compliance input'!$H$5:$H$156="Yes"),0))
),"","Yes")</f>
        <v/>
      </c>
      <c r="K830" s="149">
        <f t="shared" si="112"/>
        <v>0</v>
      </c>
      <c r="L830" s="162">
        <f t="shared" si="113"/>
        <v>0</v>
      </c>
      <c r="M830" s="162" t="str" cm="1">
        <f t="array" ref="M830">IF(ISERROR(INDEX('Non Compliance input'!$I$5:$I$156,MATCH(1,(A830='Non Compliance input'!$A$5:$A$156)*(E830&gt;='Non Compliance input'!$D$5:$D$156)*(F830&lt;='Non Compliance input'!$E$5:$E$156)*('Non Compliance input'!$I$5:$I$156="Yes"),0))
),"","Yes")</f>
        <v/>
      </c>
      <c r="N830" s="149" t="str">
        <f>IF(VLOOKUP($A830,HourEndingOutage!$B$3:$F$746,5,0)="Outage","Outage","")</f>
        <v/>
      </c>
      <c r="O830" s="18">
        <f t="shared" si="114"/>
        <v>0</v>
      </c>
      <c r="P830" s="18" t="str">
        <f t="shared" si="115"/>
        <v/>
      </c>
      <c r="Q830" s="18">
        <f t="shared" si="116"/>
        <v>0</v>
      </c>
      <c r="R830" s="118"/>
    </row>
    <row r="831" spans="1:18" x14ac:dyDescent="0.25">
      <c r="A831" s="25">
        <f t="shared" si="117"/>
        <v>93</v>
      </c>
      <c r="B831" s="23">
        <f t="shared" si="118"/>
        <v>44565</v>
      </c>
      <c r="C831" s="24">
        <v>21</v>
      </c>
      <c r="D831" s="54" t="str">
        <f t="shared" si="110"/>
        <v>ASET</v>
      </c>
      <c r="E831" s="178"/>
      <c r="F831" s="179"/>
      <c r="G831" s="177"/>
      <c r="H831" s="177"/>
      <c r="I831" s="169">
        <f t="shared" si="111"/>
        <v>0</v>
      </c>
      <c r="J831" s="149" t="str" cm="1">
        <f t="array" ref="J831">IF(ISERROR(INDEX('Non Compliance input'!$H$5:$H$156,MATCH(1,(A831='Non Compliance input'!$A$5:$A$156)*(F831&gt;='Non Compliance input'!$D$5:$D$156)*(E831&lt;'Non Compliance input'!$E$5:$E$156)*('Non Compliance input'!$H$5:$H$156="Yes"),0))
),"","Yes")</f>
        <v/>
      </c>
      <c r="K831" s="149">
        <f t="shared" si="112"/>
        <v>0</v>
      </c>
      <c r="L831" s="162">
        <f t="shared" si="113"/>
        <v>0</v>
      </c>
      <c r="M831" s="162" t="str" cm="1">
        <f t="array" ref="M831">IF(ISERROR(INDEX('Non Compliance input'!$I$5:$I$156,MATCH(1,(A831='Non Compliance input'!$A$5:$A$156)*(E831&gt;='Non Compliance input'!$D$5:$D$156)*(F831&lt;='Non Compliance input'!$E$5:$E$156)*('Non Compliance input'!$I$5:$I$156="Yes"),0))
),"","Yes")</f>
        <v/>
      </c>
      <c r="N831" s="149" t="str">
        <f>IF(VLOOKUP($A831,HourEndingOutage!$B$3:$F$746,5,0)="Outage","Outage","")</f>
        <v/>
      </c>
      <c r="O831" s="18">
        <f t="shared" si="114"/>
        <v>0</v>
      </c>
      <c r="P831" s="18" t="str">
        <f t="shared" si="115"/>
        <v/>
      </c>
      <c r="Q831" s="18">
        <f t="shared" si="116"/>
        <v>0</v>
      </c>
      <c r="R831" s="118"/>
    </row>
    <row r="832" spans="1:18" x14ac:dyDescent="0.25">
      <c r="A832" s="25">
        <f t="shared" si="117"/>
        <v>93</v>
      </c>
      <c r="B832" s="23">
        <f t="shared" si="118"/>
        <v>44565</v>
      </c>
      <c r="C832" s="24">
        <v>21</v>
      </c>
      <c r="D832" s="54" t="str">
        <f t="shared" si="110"/>
        <v>ASET</v>
      </c>
      <c r="E832" s="178"/>
      <c r="F832" s="179"/>
      <c r="G832" s="177"/>
      <c r="H832" s="177"/>
      <c r="I832" s="169">
        <f t="shared" si="111"/>
        <v>0</v>
      </c>
      <c r="J832" s="149" t="str" cm="1">
        <f t="array" ref="J832">IF(ISERROR(INDEX('Non Compliance input'!$H$5:$H$156,MATCH(1,(A832='Non Compliance input'!$A$5:$A$156)*(F832&gt;='Non Compliance input'!$D$5:$D$156)*(E832&lt;'Non Compliance input'!$E$5:$E$156)*('Non Compliance input'!$H$5:$H$156="Yes"),0))
),"","Yes")</f>
        <v/>
      </c>
      <c r="K832" s="149">
        <f t="shared" si="112"/>
        <v>0</v>
      </c>
      <c r="L832" s="162">
        <f t="shared" si="113"/>
        <v>0</v>
      </c>
      <c r="M832" s="162" t="str" cm="1">
        <f t="array" ref="M832">IF(ISERROR(INDEX('Non Compliance input'!$I$5:$I$156,MATCH(1,(A832='Non Compliance input'!$A$5:$A$156)*(E832&gt;='Non Compliance input'!$D$5:$D$156)*(F832&lt;='Non Compliance input'!$E$5:$E$156)*('Non Compliance input'!$I$5:$I$156="Yes"),0))
),"","Yes")</f>
        <v/>
      </c>
      <c r="N832" s="149" t="str">
        <f>IF(VLOOKUP($A832,HourEndingOutage!$B$3:$F$746,5,0)="Outage","Outage","")</f>
        <v/>
      </c>
      <c r="O832" s="18">
        <f t="shared" si="114"/>
        <v>0</v>
      </c>
      <c r="P832" s="18" t="str">
        <f t="shared" si="115"/>
        <v/>
      </c>
      <c r="Q832" s="18">
        <f t="shared" si="116"/>
        <v>0</v>
      </c>
      <c r="R832" s="118"/>
    </row>
    <row r="833" spans="1:18" x14ac:dyDescent="0.25">
      <c r="A833" s="25">
        <f t="shared" si="117"/>
        <v>93</v>
      </c>
      <c r="B833" s="23">
        <f t="shared" si="118"/>
        <v>44565</v>
      </c>
      <c r="C833" s="24">
        <v>21</v>
      </c>
      <c r="D833" s="54" t="str">
        <f t="shared" si="110"/>
        <v>ASET</v>
      </c>
      <c r="E833" s="178"/>
      <c r="F833" s="179"/>
      <c r="G833" s="177"/>
      <c r="H833" s="177"/>
      <c r="I833" s="169">
        <f t="shared" si="111"/>
        <v>0</v>
      </c>
      <c r="J833" s="149" t="str" cm="1">
        <f t="array" ref="J833">IF(ISERROR(INDEX('Non Compliance input'!$H$5:$H$156,MATCH(1,(A833='Non Compliance input'!$A$5:$A$156)*(F833&gt;='Non Compliance input'!$D$5:$D$156)*(E833&lt;'Non Compliance input'!$E$5:$E$156)*('Non Compliance input'!$H$5:$H$156="Yes"),0))
),"","Yes")</f>
        <v/>
      </c>
      <c r="K833" s="149">
        <f t="shared" si="112"/>
        <v>0</v>
      </c>
      <c r="L833" s="162">
        <f t="shared" si="113"/>
        <v>0</v>
      </c>
      <c r="M833" s="162" t="str" cm="1">
        <f t="array" ref="M833">IF(ISERROR(INDEX('Non Compliance input'!$I$5:$I$156,MATCH(1,(A833='Non Compliance input'!$A$5:$A$156)*(E833&gt;='Non Compliance input'!$D$5:$D$156)*(F833&lt;='Non Compliance input'!$E$5:$E$156)*('Non Compliance input'!$I$5:$I$156="Yes"),0))
),"","Yes")</f>
        <v/>
      </c>
      <c r="N833" s="149" t="str">
        <f>IF(VLOOKUP($A833,HourEndingOutage!$B$3:$F$746,5,0)="Outage","Outage","")</f>
        <v/>
      </c>
      <c r="O833" s="18">
        <f t="shared" si="114"/>
        <v>0</v>
      </c>
      <c r="P833" s="18" t="str">
        <f t="shared" si="115"/>
        <v/>
      </c>
      <c r="Q833" s="18">
        <f t="shared" si="116"/>
        <v>0</v>
      </c>
      <c r="R833" s="118"/>
    </row>
    <row r="834" spans="1:18" x14ac:dyDescent="0.25">
      <c r="A834" s="25">
        <f t="shared" si="117"/>
        <v>93</v>
      </c>
      <c r="B834" s="23">
        <f t="shared" si="118"/>
        <v>44565</v>
      </c>
      <c r="C834" s="24">
        <v>21</v>
      </c>
      <c r="D834" s="54" t="str">
        <f t="shared" si="110"/>
        <v>ASET</v>
      </c>
      <c r="E834" s="178"/>
      <c r="F834" s="179"/>
      <c r="G834" s="177"/>
      <c r="H834" s="177"/>
      <c r="I834" s="169">
        <f t="shared" si="111"/>
        <v>0</v>
      </c>
      <c r="J834" s="149" t="str" cm="1">
        <f t="array" ref="J834">IF(ISERROR(INDEX('Non Compliance input'!$H$5:$H$156,MATCH(1,(A834='Non Compliance input'!$A$5:$A$156)*(F834&gt;='Non Compliance input'!$D$5:$D$156)*(E834&lt;'Non Compliance input'!$E$5:$E$156)*('Non Compliance input'!$H$5:$H$156="Yes"),0))
),"","Yes")</f>
        <v/>
      </c>
      <c r="K834" s="149">
        <f t="shared" si="112"/>
        <v>0</v>
      </c>
      <c r="L834" s="162">
        <f t="shared" si="113"/>
        <v>0</v>
      </c>
      <c r="M834" s="162" t="str" cm="1">
        <f t="array" ref="M834">IF(ISERROR(INDEX('Non Compliance input'!$I$5:$I$156,MATCH(1,(A834='Non Compliance input'!$A$5:$A$156)*(E834&gt;='Non Compliance input'!$D$5:$D$156)*(F834&lt;='Non Compliance input'!$E$5:$E$156)*('Non Compliance input'!$I$5:$I$156="Yes"),0))
),"","Yes")</f>
        <v/>
      </c>
      <c r="N834" s="149" t="str">
        <f>IF(VLOOKUP($A834,HourEndingOutage!$B$3:$F$746,5,0)="Outage","Outage","")</f>
        <v/>
      </c>
      <c r="O834" s="18">
        <f t="shared" si="114"/>
        <v>0</v>
      </c>
      <c r="P834" s="18" t="str">
        <f t="shared" si="115"/>
        <v/>
      </c>
      <c r="Q834" s="18">
        <f t="shared" si="116"/>
        <v>0</v>
      </c>
      <c r="R834" s="118"/>
    </row>
    <row r="835" spans="1:18" x14ac:dyDescent="0.25">
      <c r="A835" s="25">
        <f t="shared" si="117"/>
        <v>93</v>
      </c>
      <c r="B835" s="23">
        <f t="shared" si="118"/>
        <v>44565</v>
      </c>
      <c r="C835" s="24">
        <v>21</v>
      </c>
      <c r="D835" s="54" t="str">
        <f t="shared" ref="D835:D898" si="119">Unit</f>
        <v>ASET</v>
      </c>
      <c r="E835" s="178"/>
      <c r="F835" s="179"/>
      <c r="G835" s="177"/>
      <c r="H835" s="177"/>
      <c r="I835" s="169">
        <f t="shared" ref="I835:I898" si="120">IF(AND(LEN(E835)&gt;2,LEN(F835)&gt;2)=TRUE,(ROUND((F835-E835)*1440,0)),0)</f>
        <v>0</v>
      </c>
      <c r="J835" s="149" t="str" cm="1">
        <f t="array" ref="J835">IF(ISERROR(INDEX('Non Compliance input'!$H$5:$H$156,MATCH(1,(A835='Non Compliance input'!$A$5:$A$156)*(F835&gt;='Non Compliance input'!$D$5:$D$156)*(E835&lt;'Non Compliance input'!$E$5:$E$156)*('Non Compliance input'!$H$5:$H$156="Yes"),0))
),"","Yes")</f>
        <v/>
      </c>
      <c r="K835" s="149">
        <f t="shared" ref="K835:K898" si="121">IF(J835="Yes",0,MIN(H835,G835,IF(H835="",0,Contract_Volume)))</f>
        <v>0</v>
      </c>
      <c r="L835" s="162">
        <f t="shared" ref="L835:L898" si="122">IF(J835="Yes",0,(MIN(H835,G835)*(I835/60)))</f>
        <v>0</v>
      </c>
      <c r="M835" s="162" t="str" cm="1">
        <f t="array" ref="M835">IF(ISERROR(INDEX('Non Compliance input'!$I$5:$I$156,MATCH(1,(A835='Non Compliance input'!$A$5:$A$156)*(E835&gt;='Non Compliance input'!$D$5:$D$156)*(F835&lt;='Non Compliance input'!$E$5:$E$156)*('Non Compliance input'!$I$5:$I$156="Yes"),0))
),"","Yes")</f>
        <v/>
      </c>
      <c r="N835" s="149" t="str">
        <f>IF(VLOOKUP($A835,HourEndingOutage!$B$3:$F$746,5,0)="Outage","Outage","")</f>
        <v/>
      </c>
      <c r="O835" s="18">
        <f t="shared" ref="O835:O898" si="123">IF(OR(M835="Yes",N835="Outage"),0,(K835*(I835/60))*Arming)</f>
        <v>0</v>
      </c>
      <c r="P835" s="18" t="str">
        <f t="shared" ref="P835:P898" si="124">IF(ISERROR(VLOOKUP($A835,FTShour,1,0)),"","Yes")</f>
        <v/>
      </c>
      <c r="Q835" s="18">
        <f t="shared" si="116"/>
        <v>0</v>
      </c>
      <c r="R835" s="118"/>
    </row>
    <row r="836" spans="1:18" x14ac:dyDescent="0.25">
      <c r="A836" s="25">
        <f t="shared" si="117"/>
        <v>93</v>
      </c>
      <c r="B836" s="23">
        <f t="shared" si="118"/>
        <v>44565</v>
      </c>
      <c r="C836" s="24">
        <v>21</v>
      </c>
      <c r="D836" s="54" t="str">
        <f t="shared" si="119"/>
        <v>ASET</v>
      </c>
      <c r="E836" s="178"/>
      <c r="F836" s="179"/>
      <c r="G836" s="177"/>
      <c r="H836" s="177"/>
      <c r="I836" s="169">
        <f t="shared" si="120"/>
        <v>0</v>
      </c>
      <c r="J836" s="149" t="str" cm="1">
        <f t="array" ref="J836">IF(ISERROR(INDEX('Non Compliance input'!$H$5:$H$156,MATCH(1,(A836='Non Compliance input'!$A$5:$A$156)*(F836&gt;='Non Compliance input'!$D$5:$D$156)*(E836&lt;'Non Compliance input'!$E$5:$E$156)*('Non Compliance input'!$H$5:$H$156="Yes"),0))
),"","Yes")</f>
        <v/>
      </c>
      <c r="K836" s="149">
        <f t="shared" si="121"/>
        <v>0</v>
      </c>
      <c r="L836" s="162">
        <f t="shared" si="122"/>
        <v>0</v>
      </c>
      <c r="M836" s="162" t="str" cm="1">
        <f t="array" ref="M836">IF(ISERROR(INDEX('Non Compliance input'!$I$5:$I$156,MATCH(1,(A836='Non Compliance input'!$A$5:$A$156)*(E836&gt;='Non Compliance input'!$D$5:$D$156)*(F836&lt;='Non Compliance input'!$E$5:$E$156)*('Non Compliance input'!$I$5:$I$156="Yes"),0))
),"","Yes")</f>
        <v/>
      </c>
      <c r="N836" s="149" t="str">
        <f>IF(VLOOKUP($A836,HourEndingOutage!$B$3:$F$746,5,0)="Outage","Outage","")</f>
        <v/>
      </c>
      <c r="O836" s="18">
        <f t="shared" si="123"/>
        <v>0</v>
      </c>
      <c r="P836" s="18" t="str">
        <f t="shared" si="124"/>
        <v/>
      </c>
      <c r="Q836" s="18">
        <f t="shared" ref="Q836:Q899" si="125">IF(P836="Yes",-O836,0)</f>
        <v>0</v>
      </c>
      <c r="R836" s="118"/>
    </row>
    <row r="837" spans="1:18" x14ac:dyDescent="0.25">
      <c r="A837" s="25">
        <f t="shared" si="117"/>
        <v>93</v>
      </c>
      <c r="B837" s="23">
        <f t="shared" si="118"/>
        <v>44565</v>
      </c>
      <c r="C837" s="24">
        <v>21</v>
      </c>
      <c r="D837" s="54" t="str">
        <f t="shared" si="119"/>
        <v>ASET</v>
      </c>
      <c r="E837" s="178"/>
      <c r="F837" s="179"/>
      <c r="G837" s="177"/>
      <c r="H837" s="177"/>
      <c r="I837" s="169">
        <f t="shared" si="120"/>
        <v>0</v>
      </c>
      <c r="J837" s="149" t="str" cm="1">
        <f t="array" ref="J837">IF(ISERROR(INDEX('Non Compliance input'!$H$5:$H$156,MATCH(1,(A837='Non Compliance input'!$A$5:$A$156)*(F837&gt;='Non Compliance input'!$D$5:$D$156)*(E837&lt;'Non Compliance input'!$E$5:$E$156)*('Non Compliance input'!$H$5:$H$156="Yes"),0))
),"","Yes")</f>
        <v/>
      </c>
      <c r="K837" s="149">
        <f t="shared" si="121"/>
        <v>0</v>
      </c>
      <c r="L837" s="162">
        <f t="shared" si="122"/>
        <v>0</v>
      </c>
      <c r="M837" s="162" t="str" cm="1">
        <f t="array" ref="M837">IF(ISERROR(INDEX('Non Compliance input'!$I$5:$I$156,MATCH(1,(A837='Non Compliance input'!$A$5:$A$156)*(E837&gt;='Non Compliance input'!$D$5:$D$156)*(F837&lt;='Non Compliance input'!$E$5:$E$156)*('Non Compliance input'!$I$5:$I$156="Yes"),0))
),"","Yes")</f>
        <v/>
      </c>
      <c r="N837" s="149" t="str">
        <f>IF(VLOOKUP($A837,HourEndingOutage!$B$3:$F$746,5,0)="Outage","Outage","")</f>
        <v/>
      </c>
      <c r="O837" s="18">
        <f t="shared" si="123"/>
        <v>0</v>
      </c>
      <c r="P837" s="18" t="str">
        <f t="shared" si="124"/>
        <v/>
      </c>
      <c r="Q837" s="18">
        <f t="shared" si="125"/>
        <v>0</v>
      </c>
      <c r="R837" s="118"/>
    </row>
    <row r="838" spans="1:18" x14ac:dyDescent="0.25">
      <c r="A838" s="25">
        <f t="shared" si="117"/>
        <v>93</v>
      </c>
      <c r="B838" s="23">
        <f t="shared" si="118"/>
        <v>44565</v>
      </c>
      <c r="C838" s="24">
        <v>21</v>
      </c>
      <c r="D838" s="54" t="str">
        <f t="shared" si="119"/>
        <v>ASET</v>
      </c>
      <c r="E838" s="178"/>
      <c r="F838" s="179"/>
      <c r="G838" s="177"/>
      <c r="H838" s="177"/>
      <c r="I838" s="169">
        <f t="shared" si="120"/>
        <v>0</v>
      </c>
      <c r="J838" s="149" t="str" cm="1">
        <f t="array" ref="J838">IF(ISERROR(INDEX('Non Compliance input'!$H$5:$H$156,MATCH(1,(A838='Non Compliance input'!$A$5:$A$156)*(F838&gt;='Non Compliance input'!$D$5:$D$156)*(E838&lt;'Non Compliance input'!$E$5:$E$156)*('Non Compliance input'!$H$5:$H$156="Yes"),0))
),"","Yes")</f>
        <v/>
      </c>
      <c r="K838" s="149">
        <f t="shared" si="121"/>
        <v>0</v>
      </c>
      <c r="L838" s="162">
        <f t="shared" si="122"/>
        <v>0</v>
      </c>
      <c r="M838" s="162" t="str" cm="1">
        <f t="array" ref="M838">IF(ISERROR(INDEX('Non Compliance input'!$I$5:$I$156,MATCH(1,(A838='Non Compliance input'!$A$5:$A$156)*(E838&gt;='Non Compliance input'!$D$5:$D$156)*(F838&lt;='Non Compliance input'!$E$5:$E$156)*('Non Compliance input'!$I$5:$I$156="Yes"),0))
),"","Yes")</f>
        <v/>
      </c>
      <c r="N838" s="149" t="str">
        <f>IF(VLOOKUP($A838,HourEndingOutage!$B$3:$F$746,5,0)="Outage","Outage","")</f>
        <v/>
      </c>
      <c r="O838" s="18">
        <f t="shared" si="123"/>
        <v>0</v>
      </c>
      <c r="P838" s="18" t="str">
        <f t="shared" si="124"/>
        <v/>
      </c>
      <c r="Q838" s="18">
        <f t="shared" si="125"/>
        <v>0</v>
      </c>
      <c r="R838" s="118"/>
    </row>
    <row r="839" spans="1:18" x14ac:dyDescent="0.25">
      <c r="A839" s="25">
        <f t="shared" si="117"/>
        <v>93</v>
      </c>
      <c r="B839" s="23">
        <f t="shared" si="118"/>
        <v>44565</v>
      </c>
      <c r="C839" s="24">
        <v>21</v>
      </c>
      <c r="D839" s="54" t="str">
        <f t="shared" si="119"/>
        <v>ASET</v>
      </c>
      <c r="E839" s="178"/>
      <c r="F839" s="179"/>
      <c r="G839" s="177"/>
      <c r="H839" s="177"/>
      <c r="I839" s="169">
        <f t="shared" si="120"/>
        <v>0</v>
      </c>
      <c r="J839" s="149" t="str" cm="1">
        <f t="array" ref="J839">IF(ISERROR(INDEX('Non Compliance input'!$H$5:$H$156,MATCH(1,(A839='Non Compliance input'!$A$5:$A$156)*(F839&gt;='Non Compliance input'!$D$5:$D$156)*(E839&lt;'Non Compliance input'!$E$5:$E$156)*('Non Compliance input'!$H$5:$H$156="Yes"),0))
),"","Yes")</f>
        <v/>
      </c>
      <c r="K839" s="149">
        <f t="shared" si="121"/>
        <v>0</v>
      </c>
      <c r="L839" s="162">
        <f t="shared" si="122"/>
        <v>0</v>
      </c>
      <c r="M839" s="162" t="str" cm="1">
        <f t="array" ref="M839">IF(ISERROR(INDEX('Non Compliance input'!$I$5:$I$156,MATCH(1,(A839='Non Compliance input'!$A$5:$A$156)*(E839&gt;='Non Compliance input'!$D$5:$D$156)*(F839&lt;='Non Compliance input'!$E$5:$E$156)*('Non Compliance input'!$I$5:$I$156="Yes"),0))
),"","Yes")</f>
        <v/>
      </c>
      <c r="N839" s="149" t="str">
        <f>IF(VLOOKUP($A839,HourEndingOutage!$B$3:$F$746,5,0)="Outage","Outage","")</f>
        <v/>
      </c>
      <c r="O839" s="18">
        <f t="shared" si="123"/>
        <v>0</v>
      </c>
      <c r="P839" s="18" t="str">
        <f t="shared" si="124"/>
        <v/>
      </c>
      <c r="Q839" s="18">
        <f t="shared" si="125"/>
        <v>0</v>
      </c>
      <c r="R839" s="118"/>
    </row>
    <row r="840" spans="1:18" x14ac:dyDescent="0.25">
      <c r="A840" s="25">
        <f t="shared" si="117"/>
        <v>94</v>
      </c>
      <c r="B840" s="23">
        <f t="shared" si="118"/>
        <v>44565</v>
      </c>
      <c r="C840" s="24">
        <v>22</v>
      </c>
      <c r="D840" s="54" t="str">
        <f t="shared" si="119"/>
        <v>ASET</v>
      </c>
      <c r="E840" s="178"/>
      <c r="F840" s="179"/>
      <c r="G840" s="177"/>
      <c r="H840" s="177"/>
      <c r="I840" s="169">
        <f t="shared" si="120"/>
        <v>0</v>
      </c>
      <c r="J840" s="149" t="str" cm="1">
        <f t="array" ref="J840">IF(ISERROR(INDEX('Non Compliance input'!$H$5:$H$156,MATCH(1,(A840='Non Compliance input'!$A$5:$A$156)*(F840&gt;='Non Compliance input'!$D$5:$D$156)*(E840&lt;'Non Compliance input'!$E$5:$E$156)*('Non Compliance input'!$H$5:$H$156="Yes"),0))
),"","Yes")</f>
        <v/>
      </c>
      <c r="K840" s="149">
        <f t="shared" si="121"/>
        <v>0</v>
      </c>
      <c r="L840" s="162">
        <f t="shared" si="122"/>
        <v>0</v>
      </c>
      <c r="M840" s="162" t="str" cm="1">
        <f t="array" ref="M840">IF(ISERROR(INDEX('Non Compliance input'!$I$5:$I$156,MATCH(1,(A840='Non Compliance input'!$A$5:$A$156)*(E840&gt;='Non Compliance input'!$D$5:$D$156)*(F840&lt;='Non Compliance input'!$E$5:$E$156)*('Non Compliance input'!$I$5:$I$156="Yes"),0))
),"","Yes")</f>
        <v/>
      </c>
      <c r="N840" s="149" t="str">
        <f>IF(VLOOKUP($A840,HourEndingOutage!$B$3:$F$746,5,0)="Outage","Outage","")</f>
        <v/>
      </c>
      <c r="O840" s="18">
        <f t="shared" si="123"/>
        <v>0</v>
      </c>
      <c r="P840" s="18" t="str">
        <f t="shared" si="124"/>
        <v/>
      </c>
      <c r="Q840" s="18">
        <f t="shared" si="125"/>
        <v>0</v>
      </c>
      <c r="R840" s="118"/>
    </row>
    <row r="841" spans="1:18" x14ac:dyDescent="0.25">
      <c r="A841" s="25">
        <f t="shared" si="117"/>
        <v>94</v>
      </c>
      <c r="B841" s="23">
        <f t="shared" si="118"/>
        <v>44565</v>
      </c>
      <c r="C841" s="24">
        <v>22</v>
      </c>
      <c r="D841" s="54" t="str">
        <f t="shared" si="119"/>
        <v>ASET</v>
      </c>
      <c r="E841" s="178"/>
      <c r="F841" s="179"/>
      <c r="G841" s="177"/>
      <c r="H841" s="177"/>
      <c r="I841" s="169">
        <f t="shared" si="120"/>
        <v>0</v>
      </c>
      <c r="J841" s="149" t="str" cm="1">
        <f t="array" ref="J841">IF(ISERROR(INDEX('Non Compliance input'!$H$5:$H$156,MATCH(1,(A841='Non Compliance input'!$A$5:$A$156)*(F841&gt;='Non Compliance input'!$D$5:$D$156)*(E841&lt;'Non Compliance input'!$E$5:$E$156)*('Non Compliance input'!$H$5:$H$156="Yes"),0))
),"","Yes")</f>
        <v/>
      </c>
      <c r="K841" s="149">
        <f t="shared" si="121"/>
        <v>0</v>
      </c>
      <c r="L841" s="162">
        <f t="shared" si="122"/>
        <v>0</v>
      </c>
      <c r="M841" s="162" t="str" cm="1">
        <f t="array" ref="M841">IF(ISERROR(INDEX('Non Compliance input'!$I$5:$I$156,MATCH(1,(A841='Non Compliance input'!$A$5:$A$156)*(E841&gt;='Non Compliance input'!$D$5:$D$156)*(F841&lt;='Non Compliance input'!$E$5:$E$156)*('Non Compliance input'!$I$5:$I$156="Yes"),0))
),"","Yes")</f>
        <v/>
      </c>
      <c r="N841" s="149" t="str">
        <f>IF(VLOOKUP($A841,HourEndingOutage!$B$3:$F$746,5,0)="Outage","Outage","")</f>
        <v/>
      </c>
      <c r="O841" s="18">
        <f t="shared" si="123"/>
        <v>0</v>
      </c>
      <c r="P841" s="18" t="str">
        <f t="shared" si="124"/>
        <v/>
      </c>
      <c r="Q841" s="18">
        <f t="shared" si="125"/>
        <v>0</v>
      </c>
      <c r="R841" s="118"/>
    </row>
    <row r="842" spans="1:18" x14ac:dyDescent="0.25">
      <c r="A842" s="25">
        <f t="shared" si="117"/>
        <v>94</v>
      </c>
      <c r="B842" s="23">
        <f t="shared" si="118"/>
        <v>44565</v>
      </c>
      <c r="C842" s="24">
        <v>22</v>
      </c>
      <c r="D842" s="54" t="str">
        <f t="shared" si="119"/>
        <v>ASET</v>
      </c>
      <c r="E842" s="178"/>
      <c r="F842" s="179"/>
      <c r="G842" s="177"/>
      <c r="H842" s="177"/>
      <c r="I842" s="169">
        <f t="shared" si="120"/>
        <v>0</v>
      </c>
      <c r="J842" s="149" t="str" cm="1">
        <f t="array" ref="J842">IF(ISERROR(INDEX('Non Compliance input'!$H$5:$H$156,MATCH(1,(A842='Non Compliance input'!$A$5:$A$156)*(F842&gt;='Non Compliance input'!$D$5:$D$156)*(E842&lt;'Non Compliance input'!$E$5:$E$156)*('Non Compliance input'!$H$5:$H$156="Yes"),0))
),"","Yes")</f>
        <v/>
      </c>
      <c r="K842" s="149">
        <f t="shared" si="121"/>
        <v>0</v>
      </c>
      <c r="L842" s="162">
        <f t="shared" si="122"/>
        <v>0</v>
      </c>
      <c r="M842" s="162" t="str" cm="1">
        <f t="array" ref="M842">IF(ISERROR(INDEX('Non Compliance input'!$I$5:$I$156,MATCH(1,(A842='Non Compliance input'!$A$5:$A$156)*(E842&gt;='Non Compliance input'!$D$5:$D$156)*(F842&lt;='Non Compliance input'!$E$5:$E$156)*('Non Compliance input'!$I$5:$I$156="Yes"),0))
),"","Yes")</f>
        <v/>
      </c>
      <c r="N842" s="149" t="str">
        <f>IF(VLOOKUP($A842,HourEndingOutage!$B$3:$F$746,5,0)="Outage","Outage","")</f>
        <v/>
      </c>
      <c r="O842" s="18">
        <f t="shared" si="123"/>
        <v>0</v>
      </c>
      <c r="P842" s="18" t="str">
        <f t="shared" si="124"/>
        <v/>
      </c>
      <c r="Q842" s="18">
        <f t="shared" si="125"/>
        <v>0</v>
      </c>
      <c r="R842" s="118"/>
    </row>
    <row r="843" spans="1:18" x14ac:dyDescent="0.25">
      <c r="A843" s="25">
        <f t="shared" si="117"/>
        <v>94</v>
      </c>
      <c r="B843" s="23">
        <f t="shared" si="118"/>
        <v>44565</v>
      </c>
      <c r="C843" s="24">
        <v>22</v>
      </c>
      <c r="D843" s="54" t="str">
        <f t="shared" si="119"/>
        <v>ASET</v>
      </c>
      <c r="E843" s="178"/>
      <c r="F843" s="179"/>
      <c r="G843" s="177"/>
      <c r="H843" s="177"/>
      <c r="I843" s="169">
        <f t="shared" si="120"/>
        <v>0</v>
      </c>
      <c r="J843" s="149" t="str" cm="1">
        <f t="array" ref="J843">IF(ISERROR(INDEX('Non Compliance input'!$H$5:$H$156,MATCH(1,(A843='Non Compliance input'!$A$5:$A$156)*(F843&gt;='Non Compliance input'!$D$5:$D$156)*(E843&lt;'Non Compliance input'!$E$5:$E$156)*('Non Compliance input'!$H$5:$H$156="Yes"),0))
),"","Yes")</f>
        <v/>
      </c>
      <c r="K843" s="149">
        <f t="shared" si="121"/>
        <v>0</v>
      </c>
      <c r="L843" s="162">
        <f t="shared" si="122"/>
        <v>0</v>
      </c>
      <c r="M843" s="162" t="str" cm="1">
        <f t="array" ref="M843">IF(ISERROR(INDEX('Non Compliance input'!$I$5:$I$156,MATCH(1,(A843='Non Compliance input'!$A$5:$A$156)*(E843&gt;='Non Compliance input'!$D$5:$D$156)*(F843&lt;='Non Compliance input'!$E$5:$E$156)*('Non Compliance input'!$I$5:$I$156="Yes"),0))
),"","Yes")</f>
        <v/>
      </c>
      <c r="N843" s="149" t="str">
        <f>IF(VLOOKUP($A843,HourEndingOutage!$B$3:$F$746,5,0)="Outage","Outage","")</f>
        <v/>
      </c>
      <c r="O843" s="18">
        <f t="shared" si="123"/>
        <v>0</v>
      </c>
      <c r="P843" s="18" t="str">
        <f t="shared" si="124"/>
        <v/>
      </c>
      <c r="Q843" s="18">
        <f t="shared" si="125"/>
        <v>0</v>
      </c>
      <c r="R843" s="118"/>
    </row>
    <row r="844" spans="1:18" x14ac:dyDescent="0.25">
      <c r="A844" s="25">
        <f t="shared" si="117"/>
        <v>94</v>
      </c>
      <c r="B844" s="23">
        <f t="shared" si="118"/>
        <v>44565</v>
      </c>
      <c r="C844" s="24">
        <v>22</v>
      </c>
      <c r="D844" s="54" t="str">
        <f t="shared" si="119"/>
        <v>ASET</v>
      </c>
      <c r="E844" s="178"/>
      <c r="F844" s="179"/>
      <c r="G844" s="177"/>
      <c r="H844" s="177"/>
      <c r="I844" s="169">
        <f t="shared" si="120"/>
        <v>0</v>
      </c>
      <c r="J844" s="149" t="str" cm="1">
        <f t="array" ref="J844">IF(ISERROR(INDEX('Non Compliance input'!$H$5:$H$156,MATCH(1,(A844='Non Compliance input'!$A$5:$A$156)*(F844&gt;='Non Compliance input'!$D$5:$D$156)*(E844&lt;'Non Compliance input'!$E$5:$E$156)*('Non Compliance input'!$H$5:$H$156="Yes"),0))
),"","Yes")</f>
        <v/>
      </c>
      <c r="K844" s="149">
        <f t="shared" si="121"/>
        <v>0</v>
      </c>
      <c r="L844" s="162">
        <f t="shared" si="122"/>
        <v>0</v>
      </c>
      <c r="M844" s="162" t="str" cm="1">
        <f t="array" ref="M844">IF(ISERROR(INDEX('Non Compliance input'!$I$5:$I$156,MATCH(1,(A844='Non Compliance input'!$A$5:$A$156)*(E844&gt;='Non Compliance input'!$D$5:$D$156)*(F844&lt;='Non Compliance input'!$E$5:$E$156)*('Non Compliance input'!$I$5:$I$156="Yes"),0))
),"","Yes")</f>
        <v/>
      </c>
      <c r="N844" s="149" t="str">
        <f>IF(VLOOKUP($A844,HourEndingOutage!$B$3:$F$746,5,0)="Outage","Outage","")</f>
        <v/>
      </c>
      <c r="O844" s="18">
        <f t="shared" si="123"/>
        <v>0</v>
      </c>
      <c r="P844" s="18" t="str">
        <f t="shared" si="124"/>
        <v/>
      </c>
      <c r="Q844" s="18">
        <f t="shared" si="125"/>
        <v>0</v>
      </c>
      <c r="R844" s="118"/>
    </row>
    <row r="845" spans="1:18" x14ac:dyDescent="0.25">
      <c r="A845" s="25">
        <f t="shared" si="117"/>
        <v>94</v>
      </c>
      <c r="B845" s="23">
        <f t="shared" si="118"/>
        <v>44565</v>
      </c>
      <c r="C845" s="24">
        <v>22</v>
      </c>
      <c r="D845" s="54" t="str">
        <f t="shared" si="119"/>
        <v>ASET</v>
      </c>
      <c r="E845" s="178"/>
      <c r="F845" s="179"/>
      <c r="G845" s="177"/>
      <c r="H845" s="177"/>
      <c r="I845" s="169">
        <f t="shared" si="120"/>
        <v>0</v>
      </c>
      <c r="J845" s="149" t="str" cm="1">
        <f t="array" ref="J845">IF(ISERROR(INDEX('Non Compliance input'!$H$5:$H$156,MATCH(1,(A845='Non Compliance input'!$A$5:$A$156)*(F845&gt;='Non Compliance input'!$D$5:$D$156)*(E845&lt;'Non Compliance input'!$E$5:$E$156)*('Non Compliance input'!$H$5:$H$156="Yes"),0))
),"","Yes")</f>
        <v/>
      </c>
      <c r="K845" s="149">
        <f t="shared" si="121"/>
        <v>0</v>
      </c>
      <c r="L845" s="162">
        <f t="shared" si="122"/>
        <v>0</v>
      </c>
      <c r="M845" s="162" t="str" cm="1">
        <f t="array" ref="M845">IF(ISERROR(INDEX('Non Compliance input'!$I$5:$I$156,MATCH(1,(A845='Non Compliance input'!$A$5:$A$156)*(E845&gt;='Non Compliance input'!$D$5:$D$156)*(F845&lt;='Non Compliance input'!$E$5:$E$156)*('Non Compliance input'!$I$5:$I$156="Yes"),0))
),"","Yes")</f>
        <v/>
      </c>
      <c r="N845" s="149" t="str">
        <f>IF(VLOOKUP($A845,HourEndingOutage!$B$3:$F$746,5,0)="Outage","Outage","")</f>
        <v/>
      </c>
      <c r="O845" s="18">
        <f t="shared" si="123"/>
        <v>0</v>
      </c>
      <c r="P845" s="18" t="str">
        <f t="shared" si="124"/>
        <v/>
      </c>
      <c r="Q845" s="18">
        <f t="shared" si="125"/>
        <v>0</v>
      </c>
      <c r="R845" s="118"/>
    </row>
    <row r="846" spans="1:18" x14ac:dyDescent="0.25">
      <c r="A846" s="25">
        <f t="shared" si="117"/>
        <v>94</v>
      </c>
      <c r="B846" s="23">
        <f t="shared" si="118"/>
        <v>44565</v>
      </c>
      <c r="C846" s="24">
        <v>22</v>
      </c>
      <c r="D846" s="54" t="str">
        <f t="shared" si="119"/>
        <v>ASET</v>
      </c>
      <c r="E846" s="178"/>
      <c r="F846" s="179"/>
      <c r="G846" s="177"/>
      <c r="H846" s="177"/>
      <c r="I846" s="169">
        <f t="shared" si="120"/>
        <v>0</v>
      </c>
      <c r="J846" s="149" t="str" cm="1">
        <f t="array" ref="J846">IF(ISERROR(INDEX('Non Compliance input'!$H$5:$H$156,MATCH(1,(A846='Non Compliance input'!$A$5:$A$156)*(F846&gt;='Non Compliance input'!$D$5:$D$156)*(E846&lt;'Non Compliance input'!$E$5:$E$156)*('Non Compliance input'!$H$5:$H$156="Yes"),0))
),"","Yes")</f>
        <v/>
      </c>
      <c r="K846" s="149">
        <f t="shared" si="121"/>
        <v>0</v>
      </c>
      <c r="L846" s="162">
        <f t="shared" si="122"/>
        <v>0</v>
      </c>
      <c r="M846" s="162" t="str" cm="1">
        <f t="array" ref="M846">IF(ISERROR(INDEX('Non Compliance input'!$I$5:$I$156,MATCH(1,(A846='Non Compliance input'!$A$5:$A$156)*(E846&gt;='Non Compliance input'!$D$5:$D$156)*(F846&lt;='Non Compliance input'!$E$5:$E$156)*('Non Compliance input'!$I$5:$I$156="Yes"),0))
),"","Yes")</f>
        <v/>
      </c>
      <c r="N846" s="149" t="str">
        <f>IF(VLOOKUP($A846,HourEndingOutage!$B$3:$F$746,5,0)="Outage","Outage","")</f>
        <v/>
      </c>
      <c r="O846" s="18">
        <f t="shared" si="123"/>
        <v>0</v>
      </c>
      <c r="P846" s="18" t="str">
        <f t="shared" si="124"/>
        <v/>
      </c>
      <c r="Q846" s="18">
        <f t="shared" si="125"/>
        <v>0</v>
      </c>
      <c r="R846" s="118"/>
    </row>
    <row r="847" spans="1:18" x14ac:dyDescent="0.25">
      <c r="A847" s="25">
        <f t="shared" si="117"/>
        <v>94</v>
      </c>
      <c r="B847" s="23">
        <f t="shared" si="118"/>
        <v>44565</v>
      </c>
      <c r="C847" s="24">
        <v>22</v>
      </c>
      <c r="D847" s="54" t="str">
        <f t="shared" si="119"/>
        <v>ASET</v>
      </c>
      <c r="E847" s="178"/>
      <c r="F847" s="179"/>
      <c r="G847" s="177"/>
      <c r="H847" s="177"/>
      <c r="I847" s="169">
        <f t="shared" si="120"/>
        <v>0</v>
      </c>
      <c r="J847" s="149" t="str" cm="1">
        <f t="array" ref="J847">IF(ISERROR(INDEX('Non Compliance input'!$H$5:$H$156,MATCH(1,(A847='Non Compliance input'!$A$5:$A$156)*(F847&gt;='Non Compliance input'!$D$5:$D$156)*(E847&lt;'Non Compliance input'!$E$5:$E$156)*('Non Compliance input'!$H$5:$H$156="Yes"),0))
),"","Yes")</f>
        <v/>
      </c>
      <c r="K847" s="149">
        <f t="shared" si="121"/>
        <v>0</v>
      </c>
      <c r="L847" s="162">
        <f t="shared" si="122"/>
        <v>0</v>
      </c>
      <c r="M847" s="162" t="str" cm="1">
        <f t="array" ref="M847">IF(ISERROR(INDEX('Non Compliance input'!$I$5:$I$156,MATCH(1,(A847='Non Compliance input'!$A$5:$A$156)*(E847&gt;='Non Compliance input'!$D$5:$D$156)*(F847&lt;='Non Compliance input'!$E$5:$E$156)*('Non Compliance input'!$I$5:$I$156="Yes"),0))
),"","Yes")</f>
        <v/>
      </c>
      <c r="N847" s="149" t="str">
        <f>IF(VLOOKUP($A847,HourEndingOutage!$B$3:$F$746,5,0)="Outage","Outage","")</f>
        <v/>
      </c>
      <c r="O847" s="18">
        <f t="shared" si="123"/>
        <v>0</v>
      </c>
      <c r="P847" s="18" t="str">
        <f t="shared" si="124"/>
        <v/>
      </c>
      <c r="Q847" s="18">
        <f t="shared" si="125"/>
        <v>0</v>
      </c>
      <c r="R847" s="118"/>
    </row>
    <row r="848" spans="1:18" x14ac:dyDescent="0.25">
      <c r="A848" s="25">
        <f t="shared" si="117"/>
        <v>94</v>
      </c>
      <c r="B848" s="23">
        <f t="shared" si="118"/>
        <v>44565</v>
      </c>
      <c r="C848" s="24">
        <v>22</v>
      </c>
      <c r="D848" s="54" t="str">
        <f t="shared" si="119"/>
        <v>ASET</v>
      </c>
      <c r="E848" s="178"/>
      <c r="F848" s="179"/>
      <c r="G848" s="177"/>
      <c r="H848" s="177"/>
      <c r="I848" s="169">
        <f t="shared" si="120"/>
        <v>0</v>
      </c>
      <c r="J848" s="149" t="str" cm="1">
        <f t="array" ref="J848">IF(ISERROR(INDEX('Non Compliance input'!$H$5:$H$156,MATCH(1,(A848='Non Compliance input'!$A$5:$A$156)*(F848&gt;='Non Compliance input'!$D$5:$D$156)*(E848&lt;'Non Compliance input'!$E$5:$E$156)*('Non Compliance input'!$H$5:$H$156="Yes"),0))
),"","Yes")</f>
        <v/>
      </c>
      <c r="K848" s="149">
        <f t="shared" si="121"/>
        <v>0</v>
      </c>
      <c r="L848" s="162">
        <f t="shared" si="122"/>
        <v>0</v>
      </c>
      <c r="M848" s="162" t="str" cm="1">
        <f t="array" ref="M848">IF(ISERROR(INDEX('Non Compliance input'!$I$5:$I$156,MATCH(1,(A848='Non Compliance input'!$A$5:$A$156)*(E848&gt;='Non Compliance input'!$D$5:$D$156)*(F848&lt;='Non Compliance input'!$E$5:$E$156)*('Non Compliance input'!$I$5:$I$156="Yes"),0))
),"","Yes")</f>
        <v/>
      </c>
      <c r="N848" s="149" t="str">
        <f>IF(VLOOKUP($A848,HourEndingOutage!$B$3:$F$746,5,0)="Outage","Outage","")</f>
        <v/>
      </c>
      <c r="O848" s="18">
        <f t="shared" si="123"/>
        <v>0</v>
      </c>
      <c r="P848" s="18" t="str">
        <f t="shared" si="124"/>
        <v/>
      </c>
      <c r="Q848" s="18">
        <f t="shared" si="125"/>
        <v>0</v>
      </c>
      <c r="R848" s="118"/>
    </row>
    <row r="849" spans="1:18" x14ac:dyDescent="0.25">
      <c r="A849" s="25">
        <f t="shared" si="117"/>
        <v>95</v>
      </c>
      <c r="B849" s="23">
        <f t="shared" si="118"/>
        <v>44565</v>
      </c>
      <c r="C849" s="24">
        <v>23</v>
      </c>
      <c r="D849" s="54" t="str">
        <f t="shared" si="119"/>
        <v>ASET</v>
      </c>
      <c r="E849" s="178"/>
      <c r="F849" s="179"/>
      <c r="G849" s="177"/>
      <c r="H849" s="177"/>
      <c r="I849" s="169">
        <f t="shared" si="120"/>
        <v>0</v>
      </c>
      <c r="J849" s="149" t="str" cm="1">
        <f t="array" ref="J849">IF(ISERROR(INDEX('Non Compliance input'!$H$5:$H$156,MATCH(1,(A849='Non Compliance input'!$A$5:$A$156)*(F849&gt;='Non Compliance input'!$D$5:$D$156)*(E849&lt;'Non Compliance input'!$E$5:$E$156)*('Non Compliance input'!$H$5:$H$156="Yes"),0))
),"","Yes")</f>
        <v/>
      </c>
      <c r="K849" s="149">
        <f t="shared" si="121"/>
        <v>0</v>
      </c>
      <c r="L849" s="162">
        <f t="shared" si="122"/>
        <v>0</v>
      </c>
      <c r="M849" s="162" t="str" cm="1">
        <f t="array" ref="M849">IF(ISERROR(INDEX('Non Compliance input'!$I$5:$I$156,MATCH(1,(A849='Non Compliance input'!$A$5:$A$156)*(E849&gt;='Non Compliance input'!$D$5:$D$156)*(F849&lt;='Non Compliance input'!$E$5:$E$156)*('Non Compliance input'!$I$5:$I$156="Yes"),0))
),"","Yes")</f>
        <v/>
      </c>
      <c r="N849" s="149" t="str">
        <f>IF(VLOOKUP($A849,HourEndingOutage!$B$3:$F$746,5,0)="Outage","Outage","")</f>
        <v/>
      </c>
      <c r="O849" s="18">
        <f t="shared" si="123"/>
        <v>0</v>
      </c>
      <c r="P849" s="18" t="str">
        <f t="shared" si="124"/>
        <v/>
      </c>
      <c r="Q849" s="18">
        <f t="shared" si="125"/>
        <v>0</v>
      </c>
      <c r="R849" s="118"/>
    </row>
    <row r="850" spans="1:18" x14ac:dyDescent="0.25">
      <c r="A850" s="25">
        <f t="shared" si="117"/>
        <v>95</v>
      </c>
      <c r="B850" s="23">
        <f t="shared" si="118"/>
        <v>44565</v>
      </c>
      <c r="C850" s="24">
        <v>23</v>
      </c>
      <c r="D850" s="54" t="str">
        <f t="shared" si="119"/>
        <v>ASET</v>
      </c>
      <c r="E850" s="178"/>
      <c r="F850" s="179"/>
      <c r="G850" s="177"/>
      <c r="H850" s="177"/>
      <c r="I850" s="169">
        <f t="shared" si="120"/>
        <v>0</v>
      </c>
      <c r="J850" s="149" t="str" cm="1">
        <f t="array" ref="J850">IF(ISERROR(INDEX('Non Compliance input'!$H$5:$H$156,MATCH(1,(A850='Non Compliance input'!$A$5:$A$156)*(F850&gt;='Non Compliance input'!$D$5:$D$156)*(E850&lt;'Non Compliance input'!$E$5:$E$156)*('Non Compliance input'!$H$5:$H$156="Yes"),0))
),"","Yes")</f>
        <v/>
      </c>
      <c r="K850" s="149">
        <f t="shared" si="121"/>
        <v>0</v>
      </c>
      <c r="L850" s="162">
        <f t="shared" si="122"/>
        <v>0</v>
      </c>
      <c r="M850" s="162" t="str" cm="1">
        <f t="array" ref="M850">IF(ISERROR(INDEX('Non Compliance input'!$I$5:$I$156,MATCH(1,(A850='Non Compliance input'!$A$5:$A$156)*(E850&gt;='Non Compliance input'!$D$5:$D$156)*(F850&lt;='Non Compliance input'!$E$5:$E$156)*('Non Compliance input'!$I$5:$I$156="Yes"),0))
),"","Yes")</f>
        <v/>
      </c>
      <c r="N850" s="149" t="str">
        <f>IF(VLOOKUP($A850,HourEndingOutage!$B$3:$F$746,5,0)="Outage","Outage","")</f>
        <v/>
      </c>
      <c r="O850" s="18">
        <f t="shared" si="123"/>
        <v>0</v>
      </c>
      <c r="P850" s="18" t="str">
        <f t="shared" si="124"/>
        <v/>
      </c>
      <c r="Q850" s="18">
        <f t="shared" si="125"/>
        <v>0</v>
      </c>
      <c r="R850" s="118"/>
    </row>
    <row r="851" spans="1:18" x14ac:dyDescent="0.25">
      <c r="A851" s="25">
        <f t="shared" si="117"/>
        <v>95</v>
      </c>
      <c r="B851" s="23">
        <f t="shared" si="118"/>
        <v>44565</v>
      </c>
      <c r="C851" s="24">
        <v>23</v>
      </c>
      <c r="D851" s="54" t="str">
        <f t="shared" si="119"/>
        <v>ASET</v>
      </c>
      <c r="E851" s="178"/>
      <c r="F851" s="179"/>
      <c r="G851" s="177"/>
      <c r="H851" s="177"/>
      <c r="I851" s="169">
        <f t="shared" si="120"/>
        <v>0</v>
      </c>
      <c r="J851" s="149" t="str" cm="1">
        <f t="array" ref="J851">IF(ISERROR(INDEX('Non Compliance input'!$H$5:$H$156,MATCH(1,(A851='Non Compliance input'!$A$5:$A$156)*(F851&gt;='Non Compliance input'!$D$5:$D$156)*(E851&lt;'Non Compliance input'!$E$5:$E$156)*('Non Compliance input'!$H$5:$H$156="Yes"),0))
),"","Yes")</f>
        <v/>
      </c>
      <c r="K851" s="149">
        <f t="shared" si="121"/>
        <v>0</v>
      </c>
      <c r="L851" s="162">
        <f t="shared" si="122"/>
        <v>0</v>
      </c>
      <c r="M851" s="162" t="str" cm="1">
        <f t="array" ref="M851">IF(ISERROR(INDEX('Non Compliance input'!$I$5:$I$156,MATCH(1,(A851='Non Compliance input'!$A$5:$A$156)*(E851&gt;='Non Compliance input'!$D$5:$D$156)*(F851&lt;='Non Compliance input'!$E$5:$E$156)*('Non Compliance input'!$I$5:$I$156="Yes"),0))
),"","Yes")</f>
        <v/>
      </c>
      <c r="N851" s="149" t="str">
        <f>IF(VLOOKUP($A851,HourEndingOutage!$B$3:$F$746,5,0)="Outage","Outage","")</f>
        <v/>
      </c>
      <c r="O851" s="18">
        <f t="shared" si="123"/>
        <v>0</v>
      </c>
      <c r="P851" s="18" t="str">
        <f t="shared" si="124"/>
        <v/>
      </c>
      <c r="Q851" s="18">
        <f t="shared" si="125"/>
        <v>0</v>
      </c>
      <c r="R851" s="118"/>
    </row>
    <row r="852" spans="1:18" x14ac:dyDescent="0.25">
      <c r="A852" s="25">
        <f t="shared" si="117"/>
        <v>95</v>
      </c>
      <c r="B852" s="23">
        <f t="shared" si="118"/>
        <v>44565</v>
      </c>
      <c r="C852" s="24">
        <v>23</v>
      </c>
      <c r="D852" s="54" t="str">
        <f t="shared" si="119"/>
        <v>ASET</v>
      </c>
      <c r="E852" s="178"/>
      <c r="F852" s="179"/>
      <c r="G852" s="177"/>
      <c r="H852" s="177"/>
      <c r="I852" s="169">
        <f t="shared" si="120"/>
        <v>0</v>
      </c>
      <c r="J852" s="149" t="str" cm="1">
        <f t="array" ref="J852">IF(ISERROR(INDEX('Non Compliance input'!$H$5:$H$156,MATCH(1,(A852='Non Compliance input'!$A$5:$A$156)*(F852&gt;='Non Compliance input'!$D$5:$D$156)*(E852&lt;'Non Compliance input'!$E$5:$E$156)*('Non Compliance input'!$H$5:$H$156="Yes"),0))
),"","Yes")</f>
        <v/>
      </c>
      <c r="K852" s="149">
        <f t="shared" si="121"/>
        <v>0</v>
      </c>
      <c r="L852" s="162">
        <f t="shared" si="122"/>
        <v>0</v>
      </c>
      <c r="M852" s="162" t="str" cm="1">
        <f t="array" ref="M852">IF(ISERROR(INDEX('Non Compliance input'!$I$5:$I$156,MATCH(1,(A852='Non Compliance input'!$A$5:$A$156)*(E852&gt;='Non Compliance input'!$D$5:$D$156)*(F852&lt;='Non Compliance input'!$E$5:$E$156)*('Non Compliance input'!$I$5:$I$156="Yes"),0))
),"","Yes")</f>
        <v/>
      </c>
      <c r="N852" s="149" t="str">
        <f>IF(VLOOKUP($A852,HourEndingOutage!$B$3:$F$746,5,0)="Outage","Outage","")</f>
        <v/>
      </c>
      <c r="O852" s="18">
        <f t="shared" si="123"/>
        <v>0</v>
      </c>
      <c r="P852" s="18" t="str">
        <f t="shared" si="124"/>
        <v/>
      </c>
      <c r="Q852" s="18">
        <f t="shared" si="125"/>
        <v>0</v>
      </c>
      <c r="R852" s="118"/>
    </row>
    <row r="853" spans="1:18" x14ac:dyDescent="0.25">
      <c r="A853" s="25">
        <f t="shared" si="117"/>
        <v>95</v>
      </c>
      <c r="B853" s="23">
        <f t="shared" si="118"/>
        <v>44565</v>
      </c>
      <c r="C853" s="24">
        <v>23</v>
      </c>
      <c r="D853" s="54" t="str">
        <f t="shared" si="119"/>
        <v>ASET</v>
      </c>
      <c r="E853" s="178"/>
      <c r="F853" s="179"/>
      <c r="G853" s="177"/>
      <c r="H853" s="177"/>
      <c r="I853" s="169">
        <f t="shared" si="120"/>
        <v>0</v>
      </c>
      <c r="J853" s="149" t="str" cm="1">
        <f t="array" ref="J853">IF(ISERROR(INDEX('Non Compliance input'!$H$5:$H$156,MATCH(1,(A853='Non Compliance input'!$A$5:$A$156)*(F853&gt;='Non Compliance input'!$D$5:$D$156)*(E853&lt;'Non Compliance input'!$E$5:$E$156)*('Non Compliance input'!$H$5:$H$156="Yes"),0))
),"","Yes")</f>
        <v/>
      </c>
      <c r="K853" s="149">
        <f t="shared" si="121"/>
        <v>0</v>
      </c>
      <c r="L853" s="162">
        <f t="shared" si="122"/>
        <v>0</v>
      </c>
      <c r="M853" s="162" t="str" cm="1">
        <f t="array" ref="M853">IF(ISERROR(INDEX('Non Compliance input'!$I$5:$I$156,MATCH(1,(A853='Non Compliance input'!$A$5:$A$156)*(E853&gt;='Non Compliance input'!$D$5:$D$156)*(F853&lt;='Non Compliance input'!$E$5:$E$156)*('Non Compliance input'!$I$5:$I$156="Yes"),0))
),"","Yes")</f>
        <v/>
      </c>
      <c r="N853" s="149" t="str">
        <f>IF(VLOOKUP($A853,HourEndingOutage!$B$3:$F$746,5,0)="Outage","Outage","")</f>
        <v/>
      </c>
      <c r="O853" s="18">
        <f t="shared" si="123"/>
        <v>0</v>
      </c>
      <c r="P853" s="18" t="str">
        <f t="shared" si="124"/>
        <v/>
      </c>
      <c r="Q853" s="18">
        <f t="shared" si="125"/>
        <v>0</v>
      </c>
      <c r="R853" s="118"/>
    </row>
    <row r="854" spans="1:18" x14ac:dyDescent="0.25">
      <c r="A854" s="25">
        <f t="shared" si="117"/>
        <v>95</v>
      </c>
      <c r="B854" s="23">
        <f t="shared" si="118"/>
        <v>44565</v>
      </c>
      <c r="C854" s="24">
        <v>23</v>
      </c>
      <c r="D854" s="54" t="str">
        <f t="shared" si="119"/>
        <v>ASET</v>
      </c>
      <c r="E854" s="178"/>
      <c r="F854" s="179"/>
      <c r="G854" s="177"/>
      <c r="H854" s="177"/>
      <c r="I854" s="169">
        <f t="shared" si="120"/>
        <v>0</v>
      </c>
      <c r="J854" s="149" t="str" cm="1">
        <f t="array" ref="J854">IF(ISERROR(INDEX('Non Compliance input'!$H$5:$H$156,MATCH(1,(A854='Non Compliance input'!$A$5:$A$156)*(F854&gt;='Non Compliance input'!$D$5:$D$156)*(E854&lt;'Non Compliance input'!$E$5:$E$156)*('Non Compliance input'!$H$5:$H$156="Yes"),0))
),"","Yes")</f>
        <v/>
      </c>
      <c r="K854" s="149">
        <f t="shared" si="121"/>
        <v>0</v>
      </c>
      <c r="L854" s="162">
        <f t="shared" si="122"/>
        <v>0</v>
      </c>
      <c r="M854" s="162" t="str" cm="1">
        <f t="array" ref="M854">IF(ISERROR(INDEX('Non Compliance input'!$I$5:$I$156,MATCH(1,(A854='Non Compliance input'!$A$5:$A$156)*(E854&gt;='Non Compliance input'!$D$5:$D$156)*(F854&lt;='Non Compliance input'!$E$5:$E$156)*('Non Compliance input'!$I$5:$I$156="Yes"),0))
),"","Yes")</f>
        <v/>
      </c>
      <c r="N854" s="149" t="str">
        <f>IF(VLOOKUP($A854,HourEndingOutage!$B$3:$F$746,5,0)="Outage","Outage","")</f>
        <v/>
      </c>
      <c r="O854" s="18">
        <f t="shared" si="123"/>
        <v>0</v>
      </c>
      <c r="P854" s="18" t="str">
        <f t="shared" si="124"/>
        <v/>
      </c>
      <c r="Q854" s="18">
        <f t="shared" si="125"/>
        <v>0</v>
      </c>
      <c r="R854" s="118"/>
    </row>
    <row r="855" spans="1:18" x14ac:dyDescent="0.25">
      <c r="A855" s="25">
        <f t="shared" si="117"/>
        <v>95</v>
      </c>
      <c r="B855" s="23">
        <f t="shared" si="118"/>
        <v>44565</v>
      </c>
      <c r="C855" s="24">
        <v>23</v>
      </c>
      <c r="D855" s="54" t="str">
        <f t="shared" si="119"/>
        <v>ASET</v>
      </c>
      <c r="E855" s="178"/>
      <c r="F855" s="179"/>
      <c r="G855" s="177"/>
      <c r="H855" s="177"/>
      <c r="I855" s="169">
        <f t="shared" si="120"/>
        <v>0</v>
      </c>
      <c r="J855" s="149" t="str" cm="1">
        <f t="array" ref="J855">IF(ISERROR(INDEX('Non Compliance input'!$H$5:$H$156,MATCH(1,(A855='Non Compliance input'!$A$5:$A$156)*(F855&gt;='Non Compliance input'!$D$5:$D$156)*(E855&lt;'Non Compliance input'!$E$5:$E$156)*('Non Compliance input'!$H$5:$H$156="Yes"),0))
),"","Yes")</f>
        <v/>
      </c>
      <c r="K855" s="149">
        <f t="shared" si="121"/>
        <v>0</v>
      </c>
      <c r="L855" s="162">
        <f t="shared" si="122"/>
        <v>0</v>
      </c>
      <c r="M855" s="162" t="str" cm="1">
        <f t="array" ref="M855">IF(ISERROR(INDEX('Non Compliance input'!$I$5:$I$156,MATCH(1,(A855='Non Compliance input'!$A$5:$A$156)*(E855&gt;='Non Compliance input'!$D$5:$D$156)*(F855&lt;='Non Compliance input'!$E$5:$E$156)*('Non Compliance input'!$I$5:$I$156="Yes"),0))
),"","Yes")</f>
        <v/>
      </c>
      <c r="N855" s="149" t="str">
        <f>IF(VLOOKUP($A855,HourEndingOutage!$B$3:$F$746,5,0)="Outage","Outage","")</f>
        <v/>
      </c>
      <c r="O855" s="18">
        <f t="shared" si="123"/>
        <v>0</v>
      </c>
      <c r="P855" s="18" t="str">
        <f t="shared" si="124"/>
        <v/>
      </c>
      <c r="Q855" s="18">
        <f t="shared" si="125"/>
        <v>0</v>
      </c>
      <c r="R855" s="118"/>
    </row>
    <row r="856" spans="1:18" x14ac:dyDescent="0.25">
      <c r="A856" s="25">
        <f t="shared" si="117"/>
        <v>95</v>
      </c>
      <c r="B856" s="23">
        <f t="shared" si="118"/>
        <v>44565</v>
      </c>
      <c r="C856" s="24">
        <v>23</v>
      </c>
      <c r="D856" s="54" t="str">
        <f t="shared" si="119"/>
        <v>ASET</v>
      </c>
      <c r="E856" s="178"/>
      <c r="F856" s="179"/>
      <c r="G856" s="177"/>
      <c r="H856" s="177"/>
      <c r="I856" s="169">
        <f t="shared" si="120"/>
        <v>0</v>
      </c>
      <c r="J856" s="149" t="str" cm="1">
        <f t="array" ref="J856">IF(ISERROR(INDEX('Non Compliance input'!$H$5:$H$156,MATCH(1,(A856='Non Compliance input'!$A$5:$A$156)*(F856&gt;='Non Compliance input'!$D$5:$D$156)*(E856&lt;'Non Compliance input'!$E$5:$E$156)*('Non Compliance input'!$H$5:$H$156="Yes"),0))
),"","Yes")</f>
        <v/>
      </c>
      <c r="K856" s="149">
        <f t="shared" si="121"/>
        <v>0</v>
      </c>
      <c r="L856" s="162">
        <f t="shared" si="122"/>
        <v>0</v>
      </c>
      <c r="M856" s="162" t="str" cm="1">
        <f t="array" ref="M856">IF(ISERROR(INDEX('Non Compliance input'!$I$5:$I$156,MATCH(1,(A856='Non Compliance input'!$A$5:$A$156)*(E856&gt;='Non Compliance input'!$D$5:$D$156)*(F856&lt;='Non Compliance input'!$E$5:$E$156)*('Non Compliance input'!$I$5:$I$156="Yes"),0))
),"","Yes")</f>
        <v/>
      </c>
      <c r="N856" s="149" t="str">
        <f>IF(VLOOKUP($A856,HourEndingOutage!$B$3:$F$746,5,0)="Outage","Outage","")</f>
        <v/>
      </c>
      <c r="O856" s="18">
        <f t="shared" si="123"/>
        <v>0</v>
      </c>
      <c r="P856" s="18" t="str">
        <f t="shared" si="124"/>
        <v/>
      </c>
      <c r="Q856" s="18">
        <f t="shared" si="125"/>
        <v>0</v>
      </c>
      <c r="R856" s="118"/>
    </row>
    <row r="857" spans="1:18" x14ac:dyDescent="0.25">
      <c r="A857" s="25">
        <f t="shared" si="117"/>
        <v>95</v>
      </c>
      <c r="B857" s="23">
        <f t="shared" si="118"/>
        <v>44565</v>
      </c>
      <c r="C857" s="24">
        <v>23</v>
      </c>
      <c r="D857" s="54" t="str">
        <f t="shared" si="119"/>
        <v>ASET</v>
      </c>
      <c r="E857" s="178"/>
      <c r="F857" s="179"/>
      <c r="G857" s="177"/>
      <c r="H857" s="177"/>
      <c r="I857" s="169">
        <f t="shared" si="120"/>
        <v>0</v>
      </c>
      <c r="J857" s="149" t="str" cm="1">
        <f t="array" ref="J857">IF(ISERROR(INDEX('Non Compliance input'!$H$5:$H$156,MATCH(1,(A857='Non Compliance input'!$A$5:$A$156)*(F857&gt;='Non Compliance input'!$D$5:$D$156)*(E857&lt;'Non Compliance input'!$E$5:$E$156)*('Non Compliance input'!$H$5:$H$156="Yes"),0))
),"","Yes")</f>
        <v/>
      </c>
      <c r="K857" s="149">
        <f t="shared" si="121"/>
        <v>0</v>
      </c>
      <c r="L857" s="162">
        <f t="shared" si="122"/>
        <v>0</v>
      </c>
      <c r="M857" s="162" t="str" cm="1">
        <f t="array" ref="M857">IF(ISERROR(INDEX('Non Compliance input'!$I$5:$I$156,MATCH(1,(A857='Non Compliance input'!$A$5:$A$156)*(E857&gt;='Non Compliance input'!$D$5:$D$156)*(F857&lt;='Non Compliance input'!$E$5:$E$156)*('Non Compliance input'!$I$5:$I$156="Yes"),0))
),"","Yes")</f>
        <v/>
      </c>
      <c r="N857" s="149" t="str">
        <f>IF(VLOOKUP($A857,HourEndingOutage!$B$3:$F$746,5,0)="Outage","Outage","")</f>
        <v/>
      </c>
      <c r="O857" s="18">
        <f t="shared" si="123"/>
        <v>0</v>
      </c>
      <c r="P857" s="18" t="str">
        <f t="shared" si="124"/>
        <v/>
      </c>
      <c r="Q857" s="18">
        <f t="shared" si="125"/>
        <v>0</v>
      </c>
      <c r="R857" s="118"/>
    </row>
    <row r="858" spans="1:18" x14ac:dyDescent="0.25">
      <c r="A858" s="25">
        <f t="shared" si="117"/>
        <v>96</v>
      </c>
      <c r="B858" s="23">
        <f t="shared" si="118"/>
        <v>44565</v>
      </c>
      <c r="C858" s="24">
        <v>24</v>
      </c>
      <c r="D858" s="54" t="str">
        <f t="shared" si="119"/>
        <v>ASET</v>
      </c>
      <c r="E858" s="178"/>
      <c r="F858" s="179"/>
      <c r="G858" s="177"/>
      <c r="H858" s="177"/>
      <c r="I858" s="169">
        <f t="shared" si="120"/>
        <v>0</v>
      </c>
      <c r="J858" s="149" t="str" cm="1">
        <f t="array" ref="J858">IF(ISERROR(INDEX('Non Compliance input'!$H$5:$H$156,MATCH(1,(A858='Non Compliance input'!$A$5:$A$156)*(F858&gt;='Non Compliance input'!$D$5:$D$156)*(E858&lt;'Non Compliance input'!$E$5:$E$156)*('Non Compliance input'!$H$5:$H$156="Yes"),0))
),"","Yes")</f>
        <v/>
      </c>
      <c r="K858" s="149">
        <f t="shared" si="121"/>
        <v>0</v>
      </c>
      <c r="L858" s="162">
        <f t="shared" si="122"/>
        <v>0</v>
      </c>
      <c r="M858" s="162" t="str" cm="1">
        <f t="array" ref="M858">IF(ISERROR(INDEX('Non Compliance input'!$I$5:$I$156,MATCH(1,(A858='Non Compliance input'!$A$5:$A$156)*(E858&gt;='Non Compliance input'!$D$5:$D$156)*(F858&lt;='Non Compliance input'!$E$5:$E$156)*('Non Compliance input'!$I$5:$I$156="Yes"),0))
),"","Yes")</f>
        <v/>
      </c>
      <c r="N858" s="149" t="str">
        <f>IF(VLOOKUP($A858,HourEndingOutage!$B$3:$F$746,5,0)="Outage","Outage","")</f>
        <v/>
      </c>
      <c r="O858" s="18">
        <f t="shared" si="123"/>
        <v>0</v>
      </c>
      <c r="P858" s="18" t="str">
        <f t="shared" si="124"/>
        <v/>
      </c>
      <c r="Q858" s="18">
        <f t="shared" si="125"/>
        <v>0</v>
      </c>
      <c r="R858" s="118"/>
    </row>
    <row r="859" spans="1:18" x14ac:dyDescent="0.25">
      <c r="A859" s="25">
        <f t="shared" si="117"/>
        <v>96</v>
      </c>
      <c r="B859" s="23">
        <f t="shared" si="118"/>
        <v>44565</v>
      </c>
      <c r="C859" s="24">
        <v>24</v>
      </c>
      <c r="D859" s="54" t="str">
        <f t="shared" si="119"/>
        <v>ASET</v>
      </c>
      <c r="E859" s="178"/>
      <c r="F859" s="179"/>
      <c r="G859" s="177"/>
      <c r="H859" s="177"/>
      <c r="I859" s="169">
        <f t="shared" si="120"/>
        <v>0</v>
      </c>
      <c r="J859" s="149" t="str" cm="1">
        <f t="array" ref="J859">IF(ISERROR(INDEX('Non Compliance input'!$H$5:$H$156,MATCH(1,(A859='Non Compliance input'!$A$5:$A$156)*(F859&gt;='Non Compliance input'!$D$5:$D$156)*(E859&lt;'Non Compliance input'!$E$5:$E$156)*('Non Compliance input'!$H$5:$H$156="Yes"),0))
),"","Yes")</f>
        <v/>
      </c>
      <c r="K859" s="149">
        <f t="shared" si="121"/>
        <v>0</v>
      </c>
      <c r="L859" s="162">
        <f t="shared" si="122"/>
        <v>0</v>
      </c>
      <c r="M859" s="162" t="str" cm="1">
        <f t="array" ref="M859">IF(ISERROR(INDEX('Non Compliance input'!$I$5:$I$156,MATCH(1,(A859='Non Compliance input'!$A$5:$A$156)*(E859&gt;='Non Compliance input'!$D$5:$D$156)*(F859&lt;='Non Compliance input'!$E$5:$E$156)*('Non Compliance input'!$I$5:$I$156="Yes"),0))
),"","Yes")</f>
        <v/>
      </c>
      <c r="N859" s="149" t="str">
        <f>IF(VLOOKUP($A859,HourEndingOutage!$B$3:$F$746,5,0)="Outage","Outage","")</f>
        <v/>
      </c>
      <c r="O859" s="18">
        <f t="shared" si="123"/>
        <v>0</v>
      </c>
      <c r="P859" s="18" t="str">
        <f t="shared" si="124"/>
        <v/>
      </c>
      <c r="Q859" s="18">
        <f t="shared" si="125"/>
        <v>0</v>
      </c>
      <c r="R859" s="118"/>
    </row>
    <row r="860" spans="1:18" x14ac:dyDescent="0.25">
      <c r="A860" s="25">
        <f t="shared" ref="A860:A923" si="126">IF(C860=C859,A859,A859+1)</f>
        <v>96</v>
      </c>
      <c r="B860" s="23">
        <f t="shared" ref="B860:B923" si="127">IF(C860&lt;C859,B859+1,B859)</f>
        <v>44565</v>
      </c>
      <c r="C860" s="24">
        <v>24</v>
      </c>
      <c r="D860" s="54" t="str">
        <f t="shared" si="119"/>
        <v>ASET</v>
      </c>
      <c r="E860" s="178"/>
      <c r="F860" s="179"/>
      <c r="G860" s="177"/>
      <c r="H860" s="177"/>
      <c r="I860" s="169">
        <f t="shared" si="120"/>
        <v>0</v>
      </c>
      <c r="J860" s="149" t="str" cm="1">
        <f t="array" ref="J860">IF(ISERROR(INDEX('Non Compliance input'!$H$5:$H$156,MATCH(1,(A860='Non Compliance input'!$A$5:$A$156)*(F860&gt;='Non Compliance input'!$D$5:$D$156)*(E860&lt;'Non Compliance input'!$E$5:$E$156)*('Non Compliance input'!$H$5:$H$156="Yes"),0))
),"","Yes")</f>
        <v/>
      </c>
      <c r="K860" s="149">
        <f t="shared" si="121"/>
        <v>0</v>
      </c>
      <c r="L860" s="162">
        <f t="shared" si="122"/>
        <v>0</v>
      </c>
      <c r="M860" s="162" t="str" cm="1">
        <f t="array" ref="M860">IF(ISERROR(INDEX('Non Compliance input'!$I$5:$I$156,MATCH(1,(A860='Non Compliance input'!$A$5:$A$156)*(E860&gt;='Non Compliance input'!$D$5:$D$156)*(F860&lt;='Non Compliance input'!$E$5:$E$156)*('Non Compliance input'!$I$5:$I$156="Yes"),0))
),"","Yes")</f>
        <v/>
      </c>
      <c r="N860" s="149" t="str">
        <f>IF(VLOOKUP($A860,HourEndingOutage!$B$3:$F$746,5,0)="Outage","Outage","")</f>
        <v/>
      </c>
      <c r="O860" s="18">
        <f t="shared" si="123"/>
        <v>0</v>
      </c>
      <c r="P860" s="18" t="str">
        <f t="shared" si="124"/>
        <v/>
      </c>
      <c r="Q860" s="18">
        <f t="shared" si="125"/>
        <v>0</v>
      </c>
      <c r="R860" s="118"/>
    </row>
    <row r="861" spans="1:18" x14ac:dyDescent="0.25">
      <c r="A861" s="25">
        <f t="shared" si="126"/>
        <v>96</v>
      </c>
      <c r="B861" s="23">
        <f t="shared" si="127"/>
        <v>44565</v>
      </c>
      <c r="C861" s="24">
        <v>24</v>
      </c>
      <c r="D861" s="54" t="str">
        <f t="shared" si="119"/>
        <v>ASET</v>
      </c>
      <c r="E861" s="178"/>
      <c r="F861" s="179"/>
      <c r="G861" s="177"/>
      <c r="H861" s="177"/>
      <c r="I861" s="169">
        <f t="shared" si="120"/>
        <v>0</v>
      </c>
      <c r="J861" s="149" t="str" cm="1">
        <f t="array" ref="J861">IF(ISERROR(INDEX('Non Compliance input'!$H$5:$H$156,MATCH(1,(A861='Non Compliance input'!$A$5:$A$156)*(F861&gt;='Non Compliance input'!$D$5:$D$156)*(E861&lt;'Non Compliance input'!$E$5:$E$156)*('Non Compliance input'!$H$5:$H$156="Yes"),0))
),"","Yes")</f>
        <v/>
      </c>
      <c r="K861" s="149">
        <f t="shared" si="121"/>
        <v>0</v>
      </c>
      <c r="L861" s="162">
        <f t="shared" si="122"/>
        <v>0</v>
      </c>
      <c r="M861" s="162" t="str" cm="1">
        <f t="array" ref="M861">IF(ISERROR(INDEX('Non Compliance input'!$I$5:$I$156,MATCH(1,(A861='Non Compliance input'!$A$5:$A$156)*(E861&gt;='Non Compliance input'!$D$5:$D$156)*(F861&lt;='Non Compliance input'!$E$5:$E$156)*('Non Compliance input'!$I$5:$I$156="Yes"),0))
),"","Yes")</f>
        <v/>
      </c>
      <c r="N861" s="149" t="str">
        <f>IF(VLOOKUP($A861,HourEndingOutage!$B$3:$F$746,5,0)="Outage","Outage","")</f>
        <v/>
      </c>
      <c r="O861" s="18">
        <f t="shared" si="123"/>
        <v>0</v>
      </c>
      <c r="P861" s="18" t="str">
        <f t="shared" si="124"/>
        <v/>
      </c>
      <c r="Q861" s="18">
        <f t="shared" si="125"/>
        <v>0</v>
      </c>
      <c r="R861" s="118"/>
    </row>
    <row r="862" spans="1:18" x14ac:dyDescent="0.25">
      <c r="A862" s="25">
        <f t="shared" si="126"/>
        <v>96</v>
      </c>
      <c r="B862" s="23">
        <f t="shared" si="127"/>
        <v>44565</v>
      </c>
      <c r="C862" s="24">
        <v>24</v>
      </c>
      <c r="D862" s="54" t="str">
        <f t="shared" si="119"/>
        <v>ASET</v>
      </c>
      <c r="E862" s="178"/>
      <c r="F862" s="179"/>
      <c r="G862" s="177"/>
      <c r="H862" s="177"/>
      <c r="I862" s="169">
        <f t="shared" si="120"/>
        <v>0</v>
      </c>
      <c r="J862" s="149" t="str" cm="1">
        <f t="array" ref="J862">IF(ISERROR(INDEX('Non Compliance input'!$H$5:$H$156,MATCH(1,(A862='Non Compliance input'!$A$5:$A$156)*(F862&gt;='Non Compliance input'!$D$5:$D$156)*(E862&lt;'Non Compliance input'!$E$5:$E$156)*('Non Compliance input'!$H$5:$H$156="Yes"),0))
),"","Yes")</f>
        <v/>
      </c>
      <c r="K862" s="149">
        <f t="shared" si="121"/>
        <v>0</v>
      </c>
      <c r="L862" s="162">
        <f t="shared" si="122"/>
        <v>0</v>
      </c>
      <c r="M862" s="162" t="str" cm="1">
        <f t="array" ref="M862">IF(ISERROR(INDEX('Non Compliance input'!$I$5:$I$156,MATCH(1,(A862='Non Compliance input'!$A$5:$A$156)*(E862&gt;='Non Compliance input'!$D$5:$D$156)*(F862&lt;='Non Compliance input'!$E$5:$E$156)*('Non Compliance input'!$I$5:$I$156="Yes"),0))
),"","Yes")</f>
        <v/>
      </c>
      <c r="N862" s="149" t="str">
        <f>IF(VLOOKUP($A862,HourEndingOutage!$B$3:$F$746,5,0)="Outage","Outage","")</f>
        <v/>
      </c>
      <c r="O862" s="18">
        <f t="shared" si="123"/>
        <v>0</v>
      </c>
      <c r="P862" s="18" t="str">
        <f t="shared" si="124"/>
        <v/>
      </c>
      <c r="Q862" s="18">
        <f t="shared" si="125"/>
        <v>0</v>
      </c>
      <c r="R862" s="118"/>
    </row>
    <row r="863" spans="1:18" x14ac:dyDescent="0.25">
      <c r="A863" s="25">
        <f t="shared" si="126"/>
        <v>96</v>
      </c>
      <c r="B863" s="23">
        <f t="shared" si="127"/>
        <v>44565</v>
      </c>
      <c r="C863" s="24">
        <v>24</v>
      </c>
      <c r="D863" s="54" t="str">
        <f t="shared" si="119"/>
        <v>ASET</v>
      </c>
      <c r="E863" s="178"/>
      <c r="F863" s="179"/>
      <c r="G863" s="177"/>
      <c r="H863" s="177"/>
      <c r="I863" s="169">
        <f t="shared" si="120"/>
        <v>0</v>
      </c>
      <c r="J863" s="149" t="str" cm="1">
        <f t="array" ref="J863">IF(ISERROR(INDEX('Non Compliance input'!$H$5:$H$156,MATCH(1,(A863='Non Compliance input'!$A$5:$A$156)*(F863&gt;='Non Compliance input'!$D$5:$D$156)*(E863&lt;'Non Compliance input'!$E$5:$E$156)*('Non Compliance input'!$H$5:$H$156="Yes"),0))
),"","Yes")</f>
        <v/>
      </c>
      <c r="K863" s="149">
        <f t="shared" si="121"/>
        <v>0</v>
      </c>
      <c r="L863" s="162">
        <f t="shared" si="122"/>
        <v>0</v>
      </c>
      <c r="M863" s="162" t="str" cm="1">
        <f t="array" ref="M863">IF(ISERROR(INDEX('Non Compliance input'!$I$5:$I$156,MATCH(1,(A863='Non Compliance input'!$A$5:$A$156)*(E863&gt;='Non Compliance input'!$D$5:$D$156)*(F863&lt;='Non Compliance input'!$E$5:$E$156)*('Non Compliance input'!$I$5:$I$156="Yes"),0))
),"","Yes")</f>
        <v/>
      </c>
      <c r="N863" s="149" t="str">
        <f>IF(VLOOKUP($A863,HourEndingOutage!$B$3:$F$746,5,0)="Outage","Outage","")</f>
        <v/>
      </c>
      <c r="O863" s="18">
        <f t="shared" si="123"/>
        <v>0</v>
      </c>
      <c r="P863" s="18" t="str">
        <f t="shared" si="124"/>
        <v/>
      </c>
      <c r="Q863" s="18">
        <f t="shared" si="125"/>
        <v>0</v>
      </c>
      <c r="R863" s="118"/>
    </row>
    <row r="864" spans="1:18" x14ac:dyDescent="0.25">
      <c r="A864" s="25">
        <f t="shared" si="126"/>
        <v>96</v>
      </c>
      <c r="B864" s="23">
        <f t="shared" si="127"/>
        <v>44565</v>
      </c>
      <c r="C864" s="24">
        <v>24</v>
      </c>
      <c r="D864" s="54" t="str">
        <f t="shared" si="119"/>
        <v>ASET</v>
      </c>
      <c r="E864" s="178"/>
      <c r="F864" s="179"/>
      <c r="G864" s="177"/>
      <c r="H864" s="177"/>
      <c r="I864" s="169">
        <f t="shared" si="120"/>
        <v>0</v>
      </c>
      <c r="J864" s="149" t="str" cm="1">
        <f t="array" ref="J864">IF(ISERROR(INDEX('Non Compliance input'!$H$5:$H$156,MATCH(1,(A864='Non Compliance input'!$A$5:$A$156)*(F864&gt;='Non Compliance input'!$D$5:$D$156)*(E864&lt;'Non Compliance input'!$E$5:$E$156)*('Non Compliance input'!$H$5:$H$156="Yes"),0))
),"","Yes")</f>
        <v/>
      </c>
      <c r="K864" s="149">
        <f t="shared" si="121"/>
        <v>0</v>
      </c>
      <c r="L864" s="162">
        <f t="shared" si="122"/>
        <v>0</v>
      </c>
      <c r="M864" s="162" t="str" cm="1">
        <f t="array" ref="M864">IF(ISERROR(INDEX('Non Compliance input'!$I$5:$I$156,MATCH(1,(A864='Non Compliance input'!$A$5:$A$156)*(E864&gt;='Non Compliance input'!$D$5:$D$156)*(F864&lt;='Non Compliance input'!$E$5:$E$156)*('Non Compliance input'!$I$5:$I$156="Yes"),0))
),"","Yes")</f>
        <v/>
      </c>
      <c r="N864" s="149" t="str">
        <f>IF(VLOOKUP($A864,HourEndingOutage!$B$3:$F$746,5,0)="Outage","Outage","")</f>
        <v/>
      </c>
      <c r="O864" s="18">
        <f t="shared" si="123"/>
        <v>0</v>
      </c>
      <c r="P864" s="18" t="str">
        <f t="shared" si="124"/>
        <v/>
      </c>
      <c r="Q864" s="18">
        <f t="shared" si="125"/>
        <v>0</v>
      </c>
      <c r="R864" s="118"/>
    </row>
    <row r="865" spans="1:18" x14ac:dyDescent="0.25">
      <c r="A865" s="25">
        <f t="shared" si="126"/>
        <v>96</v>
      </c>
      <c r="B865" s="23">
        <f t="shared" si="127"/>
        <v>44565</v>
      </c>
      <c r="C865" s="24">
        <v>24</v>
      </c>
      <c r="D865" s="54" t="str">
        <f t="shared" si="119"/>
        <v>ASET</v>
      </c>
      <c r="E865" s="178"/>
      <c r="F865" s="179"/>
      <c r="G865" s="177"/>
      <c r="H865" s="177"/>
      <c r="I865" s="169">
        <f t="shared" si="120"/>
        <v>0</v>
      </c>
      <c r="J865" s="149" t="str" cm="1">
        <f t="array" ref="J865">IF(ISERROR(INDEX('Non Compliance input'!$H$5:$H$156,MATCH(1,(A865='Non Compliance input'!$A$5:$A$156)*(F865&gt;='Non Compliance input'!$D$5:$D$156)*(E865&lt;'Non Compliance input'!$E$5:$E$156)*('Non Compliance input'!$H$5:$H$156="Yes"),0))
),"","Yes")</f>
        <v/>
      </c>
      <c r="K865" s="149">
        <f t="shared" si="121"/>
        <v>0</v>
      </c>
      <c r="L865" s="162">
        <f t="shared" si="122"/>
        <v>0</v>
      </c>
      <c r="M865" s="162" t="str" cm="1">
        <f t="array" ref="M865">IF(ISERROR(INDEX('Non Compliance input'!$I$5:$I$156,MATCH(1,(A865='Non Compliance input'!$A$5:$A$156)*(E865&gt;='Non Compliance input'!$D$5:$D$156)*(F865&lt;='Non Compliance input'!$E$5:$E$156)*('Non Compliance input'!$I$5:$I$156="Yes"),0))
),"","Yes")</f>
        <v/>
      </c>
      <c r="N865" s="149" t="str">
        <f>IF(VLOOKUP($A865,HourEndingOutage!$B$3:$F$746,5,0)="Outage","Outage","")</f>
        <v/>
      </c>
      <c r="O865" s="18">
        <f t="shared" si="123"/>
        <v>0</v>
      </c>
      <c r="P865" s="18" t="str">
        <f t="shared" si="124"/>
        <v/>
      </c>
      <c r="Q865" s="18">
        <f t="shared" si="125"/>
        <v>0</v>
      </c>
      <c r="R865" s="118"/>
    </row>
    <row r="866" spans="1:18" x14ac:dyDescent="0.25">
      <c r="A866" s="25">
        <f t="shared" si="126"/>
        <v>96</v>
      </c>
      <c r="B866" s="23">
        <f t="shared" si="127"/>
        <v>44565</v>
      </c>
      <c r="C866" s="24">
        <v>24</v>
      </c>
      <c r="D866" s="54" t="str">
        <f t="shared" si="119"/>
        <v>ASET</v>
      </c>
      <c r="E866" s="178"/>
      <c r="F866" s="179"/>
      <c r="G866" s="177"/>
      <c r="H866" s="177"/>
      <c r="I866" s="169">
        <f t="shared" si="120"/>
        <v>0</v>
      </c>
      <c r="J866" s="149" t="str" cm="1">
        <f t="array" ref="J866">IF(ISERROR(INDEX('Non Compliance input'!$H$5:$H$156,MATCH(1,(A866='Non Compliance input'!$A$5:$A$156)*(F866&gt;='Non Compliance input'!$D$5:$D$156)*(E866&lt;'Non Compliance input'!$E$5:$E$156)*('Non Compliance input'!$H$5:$H$156="Yes"),0))
),"","Yes")</f>
        <v/>
      </c>
      <c r="K866" s="149">
        <f t="shared" si="121"/>
        <v>0</v>
      </c>
      <c r="L866" s="162">
        <f t="shared" si="122"/>
        <v>0</v>
      </c>
      <c r="M866" s="162" t="str" cm="1">
        <f t="array" ref="M866">IF(ISERROR(INDEX('Non Compliance input'!$I$5:$I$156,MATCH(1,(A866='Non Compliance input'!$A$5:$A$156)*(E866&gt;='Non Compliance input'!$D$5:$D$156)*(F866&lt;='Non Compliance input'!$E$5:$E$156)*('Non Compliance input'!$I$5:$I$156="Yes"),0))
),"","Yes")</f>
        <v/>
      </c>
      <c r="N866" s="149" t="str">
        <f>IF(VLOOKUP($A866,HourEndingOutage!$B$3:$F$746,5,0)="Outage","Outage","")</f>
        <v/>
      </c>
      <c r="O866" s="18">
        <f t="shared" si="123"/>
        <v>0</v>
      </c>
      <c r="P866" s="18" t="str">
        <f t="shared" si="124"/>
        <v/>
      </c>
      <c r="Q866" s="18">
        <f t="shared" si="125"/>
        <v>0</v>
      </c>
      <c r="R866" s="118"/>
    </row>
    <row r="867" spans="1:18" x14ac:dyDescent="0.25">
      <c r="A867" s="25">
        <f t="shared" si="126"/>
        <v>97</v>
      </c>
      <c r="B867" s="23">
        <f t="shared" si="127"/>
        <v>44566</v>
      </c>
      <c r="C867" s="24">
        <v>1</v>
      </c>
      <c r="D867" s="54" t="str">
        <f t="shared" si="119"/>
        <v>ASET</v>
      </c>
      <c r="E867" s="178"/>
      <c r="F867" s="179"/>
      <c r="G867" s="177"/>
      <c r="H867" s="177"/>
      <c r="I867" s="169">
        <f t="shared" si="120"/>
        <v>0</v>
      </c>
      <c r="J867" s="149" t="str" cm="1">
        <f t="array" ref="J867">IF(ISERROR(INDEX('Non Compliance input'!$H$5:$H$156,MATCH(1,(A867='Non Compliance input'!$A$5:$A$156)*(F867&gt;='Non Compliance input'!$D$5:$D$156)*(E867&lt;'Non Compliance input'!$E$5:$E$156)*('Non Compliance input'!$H$5:$H$156="Yes"),0))
),"","Yes")</f>
        <v/>
      </c>
      <c r="K867" s="149">
        <f t="shared" si="121"/>
        <v>0</v>
      </c>
      <c r="L867" s="162">
        <f t="shared" si="122"/>
        <v>0</v>
      </c>
      <c r="M867" s="162" t="str" cm="1">
        <f t="array" ref="M867">IF(ISERROR(INDEX('Non Compliance input'!$I$5:$I$156,MATCH(1,(A867='Non Compliance input'!$A$5:$A$156)*(E867&gt;='Non Compliance input'!$D$5:$D$156)*(F867&lt;='Non Compliance input'!$E$5:$E$156)*('Non Compliance input'!$I$5:$I$156="Yes"),0))
),"","Yes")</f>
        <v/>
      </c>
      <c r="N867" s="149" t="str">
        <f>IF(VLOOKUP($A867,HourEndingOutage!$B$3:$F$746,5,0)="Outage","Outage","")</f>
        <v/>
      </c>
      <c r="O867" s="18">
        <f t="shared" si="123"/>
        <v>0</v>
      </c>
      <c r="P867" s="18" t="str">
        <f t="shared" si="124"/>
        <v/>
      </c>
      <c r="Q867" s="18">
        <f t="shared" si="125"/>
        <v>0</v>
      </c>
      <c r="R867" s="118"/>
    </row>
    <row r="868" spans="1:18" x14ac:dyDescent="0.25">
      <c r="A868" s="25">
        <f t="shared" si="126"/>
        <v>97</v>
      </c>
      <c r="B868" s="23">
        <f t="shared" si="127"/>
        <v>44566</v>
      </c>
      <c r="C868" s="24">
        <v>1</v>
      </c>
      <c r="D868" s="54" t="str">
        <f t="shared" si="119"/>
        <v>ASET</v>
      </c>
      <c r="E868" s="178"/>
      <c r="F868" s="179"/>
      <c r="G868" s="177"/>
      <c r="H868" s="177"/>
      <c r="I868" s="169">
        <f t="shared" si="120"/>
        <v>0</v>
      </c>
      <c r="J868" s="149" t="str" cm="1">
        <f t="array" ref="J868">IF(ISERROR(INDEX('Non Compliance input'!$H$5:$H$156,MATCH(1,(A868='Non Compliance input'!$A$5:$A$156)*(F868&gt;='Non Compliance input'!$D$5:$D$156)*(E868&lt;'Non Compliance input'!$E$5:$E$156)*('Non Compliance input'!$H$5:$H$156="Yes"),0))
),"","Yes")</f>
        <v/>
      </c>
      <c r="K868" s="149">
        <f t="shared" si="121"/>
        <v>0</v>
      </c>
      <c r="L868" s="162">
        <f t="shared" si="122"/>
        <v>0</v>
      </c>
      <c r="M868" s="162" t="str" cm="1">
        <f t="array" ref="M868">IF(ISERROR(INDEX('Non Compliance input'!$I$5:$I$156,MATCH(1,(A868='Non Compliance input'!$A$5:$A$156)*(E868&gt;='Non Compliance input'!$D$5:$D$156)*(F868&lt;='Non Compliance input'!$E$5:$E$156)*('Non Compliance input'!$I$5:$I$156="Yes"),0))
),"","Yes")</f>
        <v/>
      </c>
      <c r="N868" s="149" t="str">
        <f>IF(VLOOKUP($A868,HourEndingOutage!$B$3:$F$746,5,0)="Outage","Outage","")</f>
        <v/>
      </c>
      <c r="O868" s="18">
        <f t="shared" si="123"/>
        <v>0</v>
      </c>
      <c r="P868" s="18" t="str">
        <f t="shared" si="124"/>
        <v/>
      </c>
      <c r="Q868" s="18">
        <f t="shared" si="125"/>
        <v>0</v>
      </c>
      <c r="R868" s="118"/>
    </row>
    <row r="869" spans="1:18" x14ac:dyDescent="0.25">
      <c r="A869" s="25">
        <f t="shared" si="126"/>
        <v>97</v>
      </c>
      <c r="B869" s="23">
        <f t="shared" si="127"/>
        <v>44566</v>
      </c>
      <c r="C869" s="24">
        <v>1</v>
      </c>
      <c r="D869" s="54" t="str">
        <f t="shared" si="119"/>
        <v>ASET</v>
      </c>
      <c r="E869" s="178"/>
      <c r="F869" s="179"/>
      <c r="G869" s="177"/>
      <c r="H869" s="177"/>
      <c r="I869" s="169">
        <f t="shared" si="120"/>
        <v>0</v>
      </c>
      <c r="J869" s="149" t="str" cm="1">
        <f t="array" ref="J869">IF(ISERROR(INDEX('Non Compliance input'!$H$5:$H$156,MATCH(1,(A869='Non Compliance input'!$A$5:$A$156)*(F869&gt;='Non Compliance input'!$D$5:$D$156)*(E869&lt;'Non Compliance input'!$E$5:$E$156)*('Non Compliance input'!$H$5:$H$156="Yes"),0))
),"","Yes")</f>
        <v/>
      </c>
      <c r="K869" s="149">
        <f t="shared" si="121"/>
        <v>0</v>
      </c>
      <c r="L869" s="162">
        <f t="shared" si="122"/>
        <v>0</v>
      </c>
      <c r="M869" s="162" t="str" cm="1">
        <f t="array" ref="M869">IF(ISERROR(INDEX('Non Compliance input'!$I$5:$I$156,MATCH(1,(A869='Non Compliance input'!$A$5:$A$156)*(E869&gt;='Non Compliance input'!$D$5:$D$156)*(F869&lt;='Non Compliance input'!$E$5:$E$156)*('Non Compliance input'!$I$5:$I$156="Yes"),0))
),"","Yes")</f>
        <v/>
      </c>
      <c r="N869" s="149" t="str">
        <f>IF(VLOOKUP($A869,HourEndingOutage!$B$3:$F$746,5,0)="Outage","Outage","")</f>
        <v/>
      </c>
      <c r="O869" s="18">
        <f t="shared" si="123"/>
        <v>0</v>
      </c>
      <c r="P869" s="18" t="str">
        <f t="shared" si="124"/>
        <v/>
      </c>
      <c r="Q869" s="18">
        <f t="shared" si="125"/>
        <v>0</v>
      </c>
      <c r="R869" s="118"/>
    </row>
    <row r="870" spans="1:18" x14ac:dyDescent="0.25">
      <c r="A870" s="25">
        <f t="shared" si="126"/>
        <v>97</v>
      </c>
      <c r="B870" s="23">
        <f t="shared" si="127"/>
        <v>44566</v>
      </c>
      <c r="C870" s="24">
        <v>1</v>
      </c>
      <c r="D870" s="54" t="str">
        <f t="shared" si="119"/>
        <v>ASET</v>
      </c>
      <c r="E870" s="178"/>
      <c r="F870" s="179"/>
      <c r="G870" s="177"/>
      <c r="H870" s="177"/>
      <c r="I870" s="169">
        <f t="shared" si="120"/>
        <v>0</v>
      </c>
      <c r="J870" s="149" t="str" cm="1">
        <f t="array" ref="J870">IF(ISERROR(INDEX('Non Compliance input'!$H$5:$H$156,MATCH(1,(A870='Non Compliance input'!$A$5:$A$156)*(F870&gt;='Non Compliance input'!$D$5:$D$156)*(E870&lt;'Non Compliance input'!$E$5:$E$156)*('Non Compliance input'!$H$5:$H$156="Yes"),0))
),"","Yes")</f>
        <v/>
      </c>
      <c r="K870" s="149">
        <f t="shared" si="121"/>
        <v>0</v>
      </c>
      <c r="L870" s="162">
        <f t="shared" si="122"/>
        <v>0</v>
      </c>
      <c r="M870" s="162" t="str" cm="1">
        <f t="array" ref="M870">IF(ISERROR(INDEX('Non Compliance input'!$I$5:$I$156,MATCH(1,(A870='Non Compliance input'!$A$5:$A$156)*(E870&gt;='Non Compliance input'!$D$5:$D$156)*(F870&lt;='Non Compliance input'!$E$5:$E$156)*('Non Compliance input'!$I$5:$I$156="Yes"),0))
),"","Yes")</f>
        <v/>
      </c>
      <c r="N870" s="149" t="str">
        <f>IF(VLOOKUP($A870,HourEndingOutage!$B$3:$F$746,5,0)="Outage","Outage","")</f>
        <v/>
      </c>
      <c r="O870" s="18">
        <f t="shared" si="123"/>
        <v>0</v>
      </c>
      <c r="P870" s="18" t="str">
        <f t="shared" si="124"/>
        <v/>
      </c>
      <c r="Q870" s="18">
        <f t="shared" si="125"/>
        <v>0</v>
      </c>
      <c r="R870" s="118"/>
    </row>
    <row r="871" spans="1:18" x14ac:dyDescent="0.25">
      <c r="A871" s="25">
        <f t="shared" si="126"/>
        <v>97</v>
      </c>
      <c r="B871" s="23">
        <f t="shared" si="127"/>
        <v>44566</v>
      </c>
      <c r="C871" s="24">
        <v>1</v>
      </c>
      <c r="D871" s="54" t="str">
        <f t="shared" si="119"/>
        <v>ASET</v>
      </c>
      <c r="E871" s="178"/>
      <c r="F871" s="179"/>
      <c r="G871" s="177"/>
      <c r="H871" s="177"/>
      <c r="I871" s="169">
        <f t="shared" si="120"/>
        <v>0</v>
      </c>
      <c r="J871" s="149" t="str" cm="1">
        <f t="array" ref="J871">IF(ISERROR(INDEX('Non Compliance input'!$H$5:$H$156,MATCH(1,(A871='Non Compliance input'!$A$5:$A$156)*(F871&gt;='Non Compliance input'!$D$5:$D$156)*(E871&lt;'Non Compliance input'!$E$5:$E$156)*('Non Compliance input'!$H$5:$H$156="Yes"),0))
),"","Yes")</f>
        <v/>
      </c>
      <c r="K871" s="149">
        <f t="shared" si="121"/>
        <v>0</v>
      </c>
      <c r="L871" s="162">
        <f t="shared" si="122"/>
        <v>0</v>
      </c>
      <c r="M871" s="162" t="str" cm="1">
        <f t="array" ref="M871">IF(ISERROR(INDEX('Non Compliance input'!$I$5:$I$156,MATCH(1,(A871='Non Compliance input'!$A$5:$A$156)*(E871&gt;='Non Compliance input'!$D$5:$D$156)*(F871&lt;='Non Compliance input'!$E$5:$E$156)*('Non Compliance input'!$I$5:$I$156="Yes"),0))
),"","Yes")</f>
        <v/>
      </c>
      <c r="N871" s="149" t="str">
        <f>IF(VLOOKUP($A871,HourEndingOutage!$B$3:$F$746,5,0)="Outage","Outage","")</f>
        <v/>
      </c>
      <c r="O871" s="18">
        <f t="shared" si="123"/>
        <v>0</v>
      </c>
      <c r="P871" s="18" t="str">
        <f t="shared" si="124"/>
        <v/>
      </c>
      <c r="Q871" s="18">
        <f t="shared" si="125"/>
        <v>0</v>
      </c>
      <c r="R871" s="118"/>
    </row>
    <row r="872" spans="1:18" x14ac:dyDescent="0.25">
      <c r="A872" s="25">
        <f t="shared" si="126"/>
        <v>97</v>
      </c>
      <c r="B872" s="23">
        <f t="shared" si="127"/>
        <v>44566</v>
      </c>
      <c r="C872" s="24">
        <v>1</v>
      </c>
      <c r="D872" s="54" t="str">
        <f t="shared" si="119"/>
        <v>ASET</v>
      </c>
      <c r="E872" s="178"/>
      <c r="F872" s="179"/>
      <c r="G872" s="177"/>
      <c r="H872" s="177"/>
      <c r="I872" s="169">
        <f t="shared" si="120"/>
        <v>0</v>
      </c>
      <c r="J872" s="149" t="str" cm="1">
        <f t="array" ref="J872">IF(ISERROR(INDEX('Non Compliance input'!$H$5:$H$156,MATCH(1,(A872='Non Compliance input'!$A$5:$A$156)*(F872&gt;='Non Compliance input'!$D$5:$D$156)*(E872&lt;'Non Compliance input'!$E$5:$E$156)*('Non Compliance input'!$H$5:$H$156="Yes"),0))
),"","Yes")</f>
        <v/>
      </c>
      <c r="K872" s="149">
        <f t="shared" si="121"/>
        <v>0</v>
      </c>
      <c r="L872" s="162">
        <f t="shared" si="122"/>
        <v>0</v>
      </c>
      <c r="M872" s="162" t="str" cm="1">
        <f t="array" ref="M872">IF(ISERROR(INDEX('Non Compliance input'!$I$5:$I$156,MATCH(1,(A872='Non Compliance input'!$A$5:$A$156)*(E872&gt;='Non Compliance input'!$D$5:$D$156)*(F872&lt;='Non Compliance input'!$E$5:$E$156)*('Non Compliance input'!$I$5:$I$156="Yes"),0))
),"","Yes")</f>
        <v/>
      </c>
      <c r="N872" s="149" t="str">
        <f>IF(VLOOKUP($A872,HourEndingOutage!$B$3:$F$746,5,0)="Outage","Outage","")</f>
        <v/>
      </c>
      <c r="O872" s="18">
        <f t="shared" si="123"/>
        <v>0</v>
      </c>
      <c r="P872" s="18" t="str">
        <f t="shared" si="124"/>
        <v/>
      </c>
      <c r="Q872" s="18">
        <f t="shared" si="125"/>
        <v>0</v>
      </c>
      <c r="R872" s="118"/>
    </row>
    <row r="873" spans="1:18" x14ac:dyDescent="0.25">
      <c r="A873" s="25">
        <f t="shared" si="126"/>
        <v>97</v>
      </c>
      <c r="B873" s="23">
        <f t="shared" si="127"/>
        <v>44566</v>
      </c>
      <c r="C873" s="24">
        <v>1</v>
      </c>
      <c r="D873" s="54" t="str">
        <f t="shared" si="119"/>
        <v>ASET</v>
      </c>
      <c r="E873" s="178"/>
      <c r="F873" s="179"/>
      <c r="G873" s="177"/>
      <c r="H873" s="177"/>
      <c r="I873" s="169">
        <f t="shared" si="120"/>
        <v>0</v>
      </c>
      <c r="J873" s="149" t="str" cm="1">
        <f t="array" ref="J873">IF(ISERROR(INDEX('Non Compliance input'!$H$5:$H$156,MATCH(1,(A873='Non Compliance input'!$A$5:$A$156)*(F873&gt;='Non Compliance input'!$D$5:$D$156)*(E873&lt;'Non Compliance input'!$E$5:$E$156)*('Non Compliance input'!$H$5:$H$156="Yes"),0))
),"","Yes")</f>
        <v/>
      </c>
      <c r="K873" s="149">
        <f t="shared" si="121"/>
        <v>0</v>
      </c>
      <c r="L873" s="162">
        <f t="shared" si="122"/>
        <v>0</v>
      </c>
      <c r="M873" s="162" t="str" cm="1">
        <f t="array" ref="M873">IF(ISERROR(INDEX('Non Compliance input'!$I$5:$I$156,MATCH(1,(A873='Non Compliance input'!$A$5:$A$156)*(E873&gt;='Non Compliance input'!$D$5:$D$156)*(F873&lt;='Non Compliance input'!$E$5:$E$156)*('Non Compliance input'!$I$5:$I$156="Yes"),0))
),"","Yes")</f>
        <v/>
      </c>
      <c r="N873" s="149" t="str">
        <f>IF(VLOOKUP($A873,HourEndingOutage!$B$3:$F$746,5,0)="Outage","Outage","")</f>
        <v/>
      </c>
      <c r="O873" s="18">
        <f t="shared" si="123"/>
        <v>0</v>
      </c>
      <c r="P873" s="18" t="str">
        <f t="shared" si="124"/>
        <v/>
      </c>
      <c r="Q873" s="18">
        <f t="shared" si="125"/>
        <v>0</v>
      </c>
      <c r="R873" s="118"/>
    </row>
    <row r="874" spans="1:18" x14ac:dyDescent="0.25">
      <c r="A874" s="25">
        <f t="shared" si="126"/>
        <v>97</v>
      </c>
      <c r="B874" s="23">
        <f t="shared" si="127"/>
        <v>44566</v>
      </c>
      <c r="C874" s="24">
        <v>1</v>
      </c>
      <c r="D874" s="54" t="str">
        <f t="shared" si="119"/>
        <v>ASET</v>
      </c>
      <c r="E874" s="178"/>
      <c r="F874" s="179"/>
      <c r="G874" s="177"/>
      <c r="H874" s="177"/>
      <c r="I874" s="169">
        <f t="shared" si="120"/>
        <v>0</v>
      </c>
      <c r="J874" s="149" t="str" cm="1">
        <f t="array" ref="J874">IF(ISERROR(INDEX('Non Compliance input'!$H$5:$H$156,MATCH(1,(A874='Non Compliance input'!$A$5:$A$156)*(F874&gt;='Non Compliance input'!$D$5:$D$156)*(E874&lt;'Non Compliance input'!$E$5:$E$156)*('Non Compliance input'!$H$5:$H$156="Yes"),0))
),"","Yes")</f>
        <v/>
      </c>
      <c r="K874" s="149">
        <f t="shared" si="121"/>
        <v>0</v>
      </c>
      <c r="L874" s="162">
        <f t="shared" si="122"/>
        <v>0</v>
      </c>
      <c r="M874" s="162" t="str" cm="1">
        <f t="array" ref="M874">IF(ISERROR(INDEX('Non Compliance input'!$I$5:$I$156,MATCH(1,(A874='Non Compliance input'!$A$5:$A$156)*(E874&gt;='Non Compliance input'!$D$5:$D$156)*(F874&lt;='Non Compliance input'!$E$5:$E$156)*('Non Compliance input'!$I$5:$I$156="Yes"),0))
),"","Yes")</f>
        <v/>
      </c>
      <c r="N874" s="149" t="str">
        <f>IF(VLOOKUP($A874,HourEndingOutage!$B$3:$F$746,5,0)="Outage","Outage","")</f>
        <v/>
      </c>
      <c r="O874" s="18">
        <f t="shared" si="123"/>
        <v>0</v>
      </c>
      <c r="P874" s="18" t="str">
        <f t="shared" si="124"/>
        <v/>
      </c>
      <c r="Q874" s="18">
        <f t="shared" si="125"/>
        <v>0</v>
      </c>
      <c r="R874" s="118"/>
    </row>
    <row r="875" spans="1:18" x14ac:dyDescent="0.25">
      <c r="A875" s="25">
        <f t="shared" si="126"/>
        <v>97</v>
      </c>
      <c r="B875" s="23">
        <f t="shared" si="127"/>
        <v>44566</v>
      </c>
      <c r="C875" s="24">
        <v>1</v>
      </c>
      <c r="D875" s="54" t="str">
        <f t="shared" si="119"/>
        <v>ASET</v>
      </c>
      <c r="E875" s="178"/>
      <c r="F875" s="179"/>
      <c r="G875" s="177"/>
      <c r="H875" s="177"/>
      <c r="I875" s="169">
        <f t="shared" si="120"/>
        <v>0</v>
      </c>
      <c r="J875" s="149" t="str" cm="1">
        <f t="array" ref="J875">IF(ISERROR(INDEX('Non Compliance input'!$H$5:$H$156,MATCH(1,(A875='Non Compliance input'!$A$5:$A$156)*(F875&gt;='Non Compliance input'!$D$5:$D$156)*(E875&lt;'Non Compliance input'!$E$5:$E$156)*('Non Compliance input'!$H$5:$H$156="Yes"),0))
),"","Yes")</f>
        <v/>
      </c>
      <c r="K875" s="149">
        <f t="shared" si="121"/>
        <v>0</v>
      </c>
      <c r="L875" s="162">
        <f t="shared" si="122"/>
        <v>0</v>
      </c>
      <c r="M875" s="162" t="str" cm="1">
        <f t="array" ref="M875">IF(ISERROR(INDEX('Non Compliance input'!$I$5:$I$156,MATCH(1,(A875='Non Compliance input'!$A$5:$A$156)*(E875&gt;='Non Compliance input'!$D$5:$D$156)*(F875&lt;='Non Compliance input'!$E$5:$E$156)*('Non Compliance input'!$I$5:$I$156="Yes"),0))
),"","Yes")</f>
        <v/>
      </c>
      <c r="N875" s="149" t="str">
        <f>IF(VLOOKUP($A875,HourEndingOutage!$B$3:$F$746,5,0)="Outage","Outage","")</f>
        <v/>
      </c>
      <c r="O875" s="18">
        <f t="shared" si="123"/>
        <v>0</v>
      </c>
      <c r="P875" s="18" t="str">
        <f t="shared" si="124"/>
        <v/>
      </c>
      <c r="Q875" s="18">
        <f t="shared" si="125"/>
        <v>0</v>
      </c>
      <c r="R875" s="118"/>
    </row>
    <row r="876" spans="1:18" x14ac:dyDescent="0.25">
      <c r="A876" s="25">
        <f t="shared" si="126"/>
        <v>98</v>
      </c>
      <c r="B876" s="23">
        <f t="shared" si="127"/>
        <v>44566</v>
      </c>
      <c r="C876" s="24">
        <v>2</v>
      </c>
      <c r="D876" s="54" t="str">
        <f t="shared" si="119"/>
        <v>ASET</v>
      </c>
      <c r="E876" s="178"/>
      <c r="F876" s="179"/>
      <c r="G876" s="177"/>
      <c r="H876" s="177"/>
      <c r="I876" s="169">
        <f t="shared" si="120"/>
        <v>0</v>
      </c>
      <c r="J876" s="149" t="str" cm="1">
        <f t="array" ref="J876">IF(ISERROR(INDEX('Non Compliance input'!$H$5:$H$156,MATCH(1,(A876='Non Compliance input'!$A$5:$A$156)*(F876&gt;='Non Compliance input'!$D$5:$D$156)*(E876&lt;'Non Compliance input'!$E$5:$E$156)*('Non Compliance input'!$H$5:$H$156="Yes"),0))
),"","Yes")</f>
        <v/>
      </c>
      <c r="K876" s="149">
        <f t="shared" si="121"/>
        <v>0</v>
      </c>
      <c r="L876" s="162">
        <f t="shared" si="122"/>
        <v>0</v>
      </c>
      <c r="M876" s="162" t="str" cm="1">
        <f t="array" ref="M876">IF(ISERROR(INDEX('Non Compliance input'!$I$5:$I$156,MATCH(1,(A876='Non Compliance input'!$A$5:$A$156)*(E876&gt;='Non Compliance input'!$D$5:$D$156)*(F876&lt;='Non Compliance input'!$E$5:$E$156)*('Non Compliance input'!$I$5:$I$156="Yes"),0))
),"","Yes")</f>
        <v/>
      </c>
      <c r="N876" s="149" t="str">
        <f>IF(VLOOKUP($A876,HourEndingOutage!$B$3:$F$746,5,0)="Outage","Outage","")</f>
        <v/>
      </c>
      <c r="O876" s="18">
        <f t="shared" si="123"/>
        <v>0</v>
      </c>
      <c r="P876" s="18" t="str">
        <f t="shared" si="124"/>
        <v/>
      </c>
      <c r="Q876" s="18">
        <f t="shared" si="125"/>
        <v>0</v>
      </c>
      <c r="R876" s="118"/>
    </row>
    <row r="877" spans="1:18" x14ac:dyDescent="0.25">
      <c r="A877" s="25">
        <f t="shared" si="126"/>
        <v>98</v>
      </c>
      <c r="B877" s="23">
        <f t="shared" si="127"/>
        <v>44566</v>
      </c>
      <c r="C877" s="24">
        <v>2</v>
      </c>
      <c r="D877" s="54" t="str">
        <f t="shared" si="119"/>
        <v>ASET</v>
      </c>
      <c r="E877" s="178"/>
      <c r="F877" s="179"/>
      <c r="G877" s="177"/>
      <c r="H877" s="177"/>
      <c r="I877" s="169">
        <f t="shared" si="120"/>
        <v>0</v>
      </c>
      <c r="J877" s="149" t="str" cm="1">
        <f t="array" ref="J877">IF(ISERROR(INDEX('Non Compliance input'!$H$5:$H$156,MATCH(1,(A877='Non Compliance input'!$A$5:$A$156)*(F877&gt;='Non Compliance input'!$D$5:$D$156)*(E877&lt;'Non Compliance input'!$E$5:$E$156)*('Non Compliance input'!$H$5:$H$156="Yes"),0))
),"","Yes")</f>
        <v/>
      </c>
      <c r="K877" s="149">
        <f t="shared" si="121"/>
        <v>0</v>
      </c>
      <c r="L877" s="162">
        <f t="shared" si="122"/>
        <v>0</v>
      </c>
      <c r="M877" s="162" t="str" cm="1">
        <f t="array" ref="M877">IF(ISERROR(INDEX('Non Compliance input'!$I$5:$I$156,MATCH(1,(A877='Non Compliance input'!$A$5:$A$156)*(E877&gt;='Non Compliance input'!$D$5:$D$156)*(F877&lt;='Non Compliance input'!$E$5:$E$156)*('Non Compliance input'!$I$5:$I$156="Yes"),0))
),"","Yes")</f>
        <v/>
      </c>
      <c r="N877" s="149" t="str">
        <f>IF(VLOOKUP($A877,HourEndingOutage!$B$3:$F$746,5,0)="Outage","Outage","")</f>
        <v/>
      </c>
      <c r="O877" s="18">
        <f t="shared" si="123"/>
        <v>0</v>
      </c>
      <c r="P877" s="18" t="str">
        <f t="shared" si="124"/>
        <v/>
      </c>
      <c r="Q877" s="18">
        <f t="shared" si="125"/>
        <v>0</v>
      </c>
      <c r="R877" s="118"/>
    </row>
    <row r="878" spans="1:18" x14ac:dyDescent="0.25">
      <c r="A878" s="25">
        <f t="shared" si="126"/>
        <v>98</v>
      </c>
      <c r="B878" s="23">
        <f t="shared" si="127"/>
        <v>44566</v>
      </c>
      <c r="C878" s="24">
        <v>2</v>
      </c>
      <c r="D878" s="54" t="str">
        <f t="shared" si="119"/>
        <v>ASET</v>
      </c>
      <c r="E878" s="178"/>
      <c r="F878" s="179"/>
      <c r="G878" s="177"/>
      <c r="H878" s="177"/>
      <c r="I878" s="169">
        <f t="shared" si="120"/>
        <v>0</v>
      </c>
      <c r="J878" s="149" t="str" cm="1">
        <f t="array" ref="J878">IF(ISERROR(INDEX('Non Compliance input'!$H$5:$H$156,MATCH(1,(A878='Non Compliance input'!$A$5:$A$156)*(F878&gt;='Non Compliance input'!$D$5:$D$156)*(E878&lt;'Non Compliance input'!$E$5:$E$156)*('Non Compliance input'!$H$5:$H$156="Yes"),0))
),"","Yes")</f>
        <v/>
      </c>
      <c r="K878" s="149">
        <f t="shared" si="121"/>
        <v>0</v>
      </c>
      <c r="L878" s="162">
        <f t="shared" si="122"/>
        <v>0</v>
      </c>
      <c r="M878" s="162" t="str" cm="1">
        <f t="array" ref="M878">IF(ISERROR(INDEX('Non Compliance input'!$I$5:$I$156,MATCH(1,(A878='Non Compliance input'!$A$5:$A$156)*(E878&gt;='Non Compliance input'!$D$5:$D$156)*(F878&lt;='Non Compliance input'!$E$5:$E$156)*('Non Compliance input'!$I$5:$I$156="Yes"),0))
),"","Yes")</f>
        <v/>
      </c>
      <c r="N878" s="149" t="str">
        <f>IF(VLOOKUP($A878,HourEndingOutage!$B$3:$F$746,5,0)="Outage","Outage","")</f>
        <v/>
      </c>
      <c r="O878" s="18">
        <f t="shared" si="123"/>
        <v>0</v>
      </c>
      <c r="P878" s="18" t="str">
        <f t="shared" si="124"/>
        <v/>
      </c>
      <c r="Q878" s="18">
        <f t="shared" si="125"/>
        <v>0</v>
      </c>
      <c r="R878" s="118"/>
    </row>
    <row r="879" spans="1:18" x14ac:dyDescent="0.25">
      <c r="A879" s="25">
        <f t="shared" si="126"/>
        <v>98</v>
      </c>
      <c r="B879" s="23">
        <f t="shared" si="127"/>
        <v>44566</v>
      </c>
      <c r="C879" s="24">
        <v>2</v>
      </c>
      <c r="D879" s="54" t="str">
        <f t="shared" si="119"/>
        <v>ASET</v>
      </c>
      <c r="E879" s="178"/>
      <c r="F879" s="179"/>
      <c r="G879" s="177"/>
      <c r="H879" s="177"/>
      <c r="I879" s="169">
        <f t="shared" si="120"/>
        <v>0</v>
      </c>
      <c r="J879" s="149" t="str" cm="1">
        <f t="array" ref="J879">IF(ISERROR(INDEX('Non Compliance input'!$H$5:$H$156,MATCH(1,(A879='Non Compliance input'!$A$5:$A$156)*(F879&gt;='Non Compliance input'!$D$5:$D$156)*(E879&lt;'Non Compliance input'!$E$5:$E$156)*('Non Compliance input'!$H$5:$H$156="Yes"),0))
),"","Yes")</f>
        <v/>
      </c>
      <c r="K879" s="149">
        <f t="shared" si="121"/>
        <v>0</v>
      </c>
      <c r="L879" s="162">
        <f t="shared" si="122"/>
        <v>0</v>
      </c>
      <c r="M879" s="162" t="str" cm="1">
        <f t="array" ref="M879">IF(ISERROR(INDEX('Non Compliance input'!$I$5:$I$156,MATCH(1,(A879='Non Compliance input'!$A$5:$A$156)*(E879&gt;='Non Compliance input'!$D$5:$D$156)*(F879&lt;='Non Compliance input'!$E$5:$E$156)*('Non Compliance input'!$I$5:$I$156="Yes"),0))
),"","Yes")</f>
        <v/>
      </c>
      <c r="N879" s="149" t="str">
        <f>IF(VLOOKUP($A879,HourEndingOutage!$B$3:$F$746,5,0)="Outage","Outage","")</f>
        <v/>
      </c>
      <c r="O879" s="18">
        <f t="shared" si="123"/>
        <v>0</v>
      </c>
      <c r="P879" s="18" t="str">
        <f t="shared" si="124"/>
        <v/>
      </c>
      <c r="Q879" s="18">
        <f t="shared" si="125"/>
        <v>0</v>
      </c>
      <c r="R879" s="118"/>
    </row>
    <row r="880" spans="1:18" x14ac:dyDescent="0.25">
      <c r="A880" s="25">
        <f t="shared" si="126"/>
        <v>98</v>
      </c>
      <c r="B880" s="23">
        <f t="shared" si="127"/>
        <v>44566</v>
      </c>
      <c r="C880" s="24">
        <v>2</v>
      </c>
      <c r="D880" s="54" t="str">
        <f t="shared" si="119"/>
        <v>ASET</v>
      </c>
      <c r="E880" s="178"/>
      <c r="F880" s="179"/>
      <c r="G880" s="177"/>
      <c r="H880" s="177"/>
      <c r="I880" s="169">
        <f t="shared" si="120"/>
        <v>0</v>
      </c>
      <c r="J880" s="149" t="str" cm="1">
        <f t="array" ref="J880">IF(ISERROR(INDEX('Non Compliance input'!$H$5:$H$156,MATCH(1,(A880='Non Compliance input'!$A$5:$A$156)*(F880&gt;='Non Compliance input'!$D$5:$D$156)*(E880&lt;'Non Compliance input'!$E$5:$E$156)*('Non Compliance input'!$H$5:$H$156="Yes"),0))
),"","Yes")</f>
        <v/>
      </c>
      <c r="K880" s="149">
        <f t="shared" si="121"/>
        <v>0</v>
      </c>
      <c r="L880" s="162">
        <f t="shared" si="122"/>
        <v>0</v>
      </c>
      <c r="M880" s="162" t="str" cm="1">
        <f t="array" ref="M880">IF(ISERROR(INDEX('Non Compliance input'!$I$5:$I$156,MATCH(1,(A880='Non Compliance input'!$A$5:$A$156)*(E880&gt;='Non Compliance input'!$D$5:$D$156)*(F880&lt;='Non Compliance input'!$E$5:$E$156)*('Non Compliance input'!$I$5:$I$156="Yes"),0))
),"","Yes")</f>
        <v/>
      </c>
      <c r="N880" s="149" t="str">
        <f>IF(VLOOKUP($A880,HourEndingOutage!$B$3:$F$746,5,0)="Outage","Outage","")</f>
        <v/>
      </c>
      <c r="O880" s="18">
        <f t="shared" si="123"/>
        <v>0</v>
      </c>
      <c r="P880" s="18" t="str">
        <f t="shared" si="124"/>
        <v/>
      </c>
      <c r="Q880" s="18">
        <f t="shared" si="125"/>
        <v>0</v>
      </c>
      <c r="R880" s="118"/>
    </row>
    <row r="881" spans="1:18" x14ac:dyDescent="0.25">
      <c r="A881" s="25">
        <f t="shared" si="126"/>
        <v>98</v>
      </c>
      <c r="B881" s="23">
        <f t="shared" si="127"/>
        <v>44566</v>
      </c>
      <c r="C881" s="24">
        <v>2</v>
      </c>
      <c r="D881" s="54" t="str">
        <f t="shared" si="119"/>
        <v>ASET</v>
      </c>
      <c r="E881" s="178"/>
      <c r="F881" s="179"/>
      <c r="G881" s="177"/>
      <c r="H881" s="177"/>
      <c r="I881" s="169">
        <f t="shared" si="120"/>
        <v>0</v>
      </c>
      <c r="J881" s="149" t="str" cm="1">
        <f t="array" ref="J881">IF(ISERROR(INDEX('Non Compliance input'!$H$5:$H$156,MATCH(1,(A881='Non Compliance input'!$A$5:$A$156)*(F881&gt;='Non Compliance input'!$D$5:$D$156)*(E881&lt;'Non Compliance input'!$E$5:$E$156)*('Non Compliance input'!$H$5:$H$156="Yes"),0))
),"","Yes")</f>
        <v/>
      </c>
      <c r="K881" s="149">
        <f t="shared" si="121"/>
        <v>0</v>
      </c>
      <c r="L881" s="162">
        <f t="shared" si="122"/>
        <v>0</v>
      </c>
      <c r="M881" s="162" t="str" cm="1">
        <f t="array" ref="M881">IF(ISERROR(INDEX('Non Compliance input'!$I$5:$I$156,MATCH(1,(A881='Non Compliance input'!$A$5:$A$156)*(E881&gt;='Non Compliance input'!$D$5:$D$156)*(F881&lt;='Non Compliance input'!$E$5:$E$156)*('Non Compliance input'!$I$5:$I$156="Yes"),0))
),"","Yes")</f>
        <v/>
      </c>
      <c r="N881" s="149" t="str">
        <f>IF(VLOOKUP($A881,HourEndingOutage!$B$3:$F$746,5,0)="Outage","Outage","")</f>
        <v/>
      </c>
      <c r="O881" s="18">
        <f t="shared" si="123"/>
        <v>0</v>
      </c>
      <c r="P881" s="18" t="str">
        <f t="shared" si="124"/>
        <v/>
      </c>
      <c r="Q881" s="18">
        <f t="shared" si="125"/>
        <v>0</v>
      </c>
      <c r="R881" s="118"/>
    </row>
    <row r="882" spans="1:18" x14ac:dyDescent="0.25">
      <c r="A882" s="25">
        <f t="shared" si="126"/>
        <v>98</v>
      </c>
      <c r="B882" s="23">
        <f t="shared" si="127"/>
        <v>44566</v>
      </c>
      <c r="C882" s="24">
        <v>2</v>
      </c>
      <c r="D882" s="54" t="str">
        <f t="shared" si="119"/>
        <v>ASET</v>
      </c>
      <c r="E882" s="178"/>
      <c r="F882" s="179"/>
      <c r="G882" s="177"/>
      <c r="H882" s="177"/>
      <c r="I882" s="169">
        <f t="shared" si="120"/>
        <v>0</v>
      </c>
      <c r="J882" s="149" t="str" cm="1">
        <f t="array" ref="J882">IF(ISERROR(INDEX('Non Compliance input'!$H$5:$H$156,MATCH(1,(A882='Non Compliance input'!$A$5:$A$156)*(F882&gt;='Non Compliance input'!$D$5:$D$156)*(E882&lt;'Non Compliance input'!$E$5:$E$156)*('Non Compliance input'!$H$5:$H$156="Yes"),0))
),"","Yes")</f>
        <v/>
      </c>
      <c r="K882" s="149">
        <f t="shared" si="121"/>
        <v>0</v>
      </c>
      <c r="L882" s="162">
        <f t="shared" si="122"/>
        <v>0</v>
      </c>
      <c r="M882" s="162" t="str" cm="1">
        <f t="array" ref="M882">IF(ISERROR(INDEX('Non Compliance input'!$I$5:$I$156,MATCH(1,(A882='Non Compliance input'!$A$5:$A$156)*(E882&gt;='Non Compliance input'!$D$5:$D$156)*(F882&lt;='Non Compliance input'!$E$5:$E$156)*('Non Compliance input'!$I$5:$I$156="Yes"),0))
),"","Yes")</f>
        <v/>
      </c>
      <c r="N882" s="149" t="str">
        <f>IF(VLOOKUP($A882,HourEndingOutage!$B$3:$F$746,5,0)="Outage","Outage","")</f>
        <v/>
      </c>
      <c r="O882" s="18">
        <f t="shared" si="123"/>
        <v>0</v>
      </c>
      <c r="P882" s="18" t="str">
        <f t="shared" si="124"/>
        <v/>
      </c>
      <c r="Q882" s="18">
        <f t="shared" si="125"/>
        <v>0</v>
      </c>
      <c r="R882" s="118"/>
    </row>
    <row r="883" spans="1:18" x14ac:dyDescent="0.25">
      <c r="A883" s="25">
        <f t="shared" si="126"/>
        <v>98</v>
      </c>
      <c r="B883" s="23">
        <f t="shared" si="127"/>
        <v>44566</v>
      </c>
      <c r="C883" s="24">
        <v>2</v>
      </c>
      <c r="D883" s="54" t="str">
        <f t="shared" si="119"/>
        <v>ASET</v>
      </c>
      <c r="E883" s="178"/>
      <c r="F883" s="179"/>
      <c r="G883" s="177"/>
      <c r="H883" s="177"/>
      <c r="I883" s="169">
        <f t="shared" si="120"/>
        <v>0</v>
      </c>
      <c r="J883" s="149" t="str" cm="1">
        <f t="array" ref="J883">IF(ISERROR(INDEX('Non Compliance input'!$H$5:$H$156,MATCH(1,(A883='Non Compliance input'!$A$5:$A$156)*(F883&gt;='Non Compliance input'!$D$5:$D$156)*(E883&lt;'Non Compliance input'!$E$5:$E$156)*('Non Compliance input'!$H$5:$H$156="Yes"),0))
),"","Yes")</f>
        <v/>
      </c>
      <c r="K883" s="149">
        <f t="shared" si="121"/>
        <v>0</v>
      </c>
      <c r="L883" s="162">
        <f t="shared" si="122"/>
        <v>0</v>
      </c>
      <c r="M883" s="162" t="str" cm="1">
        <f t="array" ref="M883">IF(ISERROR(INDEX('Non Compliance input'!$I$5:$I$156,MATCH(1,(A883='Non Compliance input'!$A$5:$A$156)*(E883&gt;='Non Compliance input'!$D$5:$D$156)*(F883&lt;='Non Compliance input'!$E$5:$E$156)*('Non Compliance input'!$I$5:$I$156="Yes"),0))
),"","Yes")</f>
        <v/>
      </c>
      <c r="N883" s="149" t="str">
        <f>IF(VLOOKUP($A883,HourEndingOutage!$B$3:$F$746,5,0)="Outage","Outage","")</f>
        <v/>
      </c>
      <c r="O883" s="18">
        <f t="shared" si="123"/>
        <v>0</v>
      </c>
      <c r="P883" s="18" t="str">
        <f t="shared" si="124"/>
        <v/>
      </c>
      <c r="Q883" s="18">
        <f t="shared" si="125"/>
        <v>0</v>
      </c>
      <c r="R883" s="118"/>
    </row>
    <row r="884" spans="1:18" x14ac:dyDescent="0.25">
      <c r="A884" s="25">
        <f t="shared" si="126"/>
        <v>98</v>
      </c>
      <c r="B884" s="23">
        <f t="shared" si="127"/>
        <v>44566</v>
      </c>
      <c r="C884" s="24">
        <v>2</v>
      </c>
      <c r="D884" s="54" t="str">
        <f t="shared" si="119"/>
        <v>ASET</v>
      </c>
      <c r="E884" s="178"/>
      <c r="F884" s="179"/>
      <c r="G884" s="177"/>
      <c r="H884" s="177"/>
      <c r="I884" s="169">
        <f t="shared" si="120"/>
        <v>0</v>
      </c>
      <c r="J884" s="149" t="str" cm="1">
        <f t="array" ref="J884">IF(ISERROR(INDEX('Non Compliance input'!$H$5:$H$156,MATCH(1,(A884='Non Compliance input'!$A$5:$A$156)*(F884&gt;='Non Compliance input'!$D$5:$D$156)*(E884&lt;'Non Compliance input'!$E$5:$E$156)*('Non Compliance input'!$H$5:$H$156="Yes"),0))
),"","Yes")</f>
        <v/>
      </c>
      <c r="K884" s="149">
        <f t="shared" si="121"/>
        <v>0</v>
      </c>
      <c r="L884" s="162">
        <f t="shared" si="122"/>
        <v>0</v>
      </c>
      <c r="M884" s="162" t="str" cm="1">
        <f t="array" ref="M884">IF(ISERROR(INDEX('Non Compliance input'!$I$5:$I$156,MATCH(1,(A884='Non Compliance input'!$A$5:$A$156)*(E884&gt;='Non Compliance input'!$D$5:$D$156)*(F884&lt;='Non Compliance input'!$E$5:$E$156)*('Non Compliance input'!$I$5:$I$156="Yes"),0))
),"","Yes")</f>
        <v/>
      </c>
      <c r="N884" s="149" t="str">
        <f>IF(VLOOKUP($A884,HourEndingOutage!$B$3:$F$746,5,0)="Outage","Outage","")</f>
        <v/>
      </c>
      <c r="O884" s="18">
        <f t="shared" si="123"/>
        <v>0</v>
      </c>
      <c r="P884" s="18" t="str">
        <f t="shared" si="124"/>
        <v/>
      </c>
      <c r="Q884" s="18">
        <f t="shared" si="125"/>
        <v>0</v>
      </c>
      <c r="R884" s="118"/>
    </row>
    <row r="885" spans="1:18" x14ac:dyDescent="0.25">
      <c r="A885" s="25">
        <f t="shared" si="126"/>
        <v>99</v>
      </c>
      <c r="B885" s="23">
        <f t="shared" si="127"/>
        <v>44566</v>
      </c>
      <c r="C885" s="24">
        <v>3</v>
      </c>
      <c r="D885" s="54" t="str">
        <f t="shared" si="119"/>
        <v>ASET</v>
      </c>
      <c r="E885" s="178"/>
      <c r="F885" s="179"/>
      <c r="G885" s="177"/>
      <c r="H885" s="177"/>
      <c r="I885" s="169">
        <f t="shared" si="120"/>
        <v>0</v>
      </c>
      <c r="J885" s="149" t="str" cm="1">
        <f t="array" ref="J885">IF(ISERROR(INDEX('Non Compliance input'!$H$5:$H$156,MATCH(1,(A885='Non Compliance input'!$A$5:$A$156)*(F885&gt;='Non Compliance input'!$D$5:$D$156)*(E885&lt;'Non Compliance input'!$E$5:$E$156)*('Non Compliance input'!$H$5:$H$156="Yes"),0))
),"","Yes")</f>
        <v/>
      </c>
      <c r="K885" s="149">
        <f t="shared" si="121"/>
        <v>0</v>
      </c>
      <c r="L885" s="162">
        <f t="shared" si="122"/>
        <v>0</v>
      </c>
      <c r="M885" s="162" t="str" cm="1">
        <f t="array" ref="M885">IF(ISERROR(INDEX('Non Compliance input'!$I$5:$I$156,MATCH(1,(A885='Non Compliance input'!$A$5:$A$156)*(E885&gt;='Non Compliance input'!$D$5:$D$156)*(F885&lt;='Non Compliance input'!$E$5:$E$156)*('Non Compliance input'!$I$5:$I$156="Yes"),0))
),"","Yes")</f>
        <v/>
      </c>
      <c r="N885" s="149" t="str">
        <f>IF(VLOOKUP($A885,HourEndingOutage!$B$3:$F$746,5,0)="Outage","Outage","")</f>
        <v/>
      </c>
      <c r="O885" s="18">
        <f t="shared" si="123"/>
        <v>0</v>
      </c>
      <c r="P885" s="18" t="str">
        <f t="shared" si="124"/>
        <v/>
      </c>
      <c r="Q885" s="18">
        <f t="shared" si="125"/>
        <v>0</v>
      </c>
      <c r="R885" s="118"/>
    </row>
    <row r="886" spans="1:18" x14ac:dyDescent="0.25">
      <c r="A886" s="25">
        <f t="shared" si="126"/>
        <v>99</v>
      </c>
      <c r="B886" s="23">
        <f t="shared" si="127"/>
        <v>44566</v>
      </c>
      <c r="C886" s="24">
        <v>3</v>
      </c>
      <c r="D886" s="54" t="str">
        <f t="shared" si="119"/>
        <v>ASET</v>
      </c>
      <c r="E886" s="178"/>
      <c r="F886" s="179"/>
      <c r="G886" s="177"/>
      <c r="H886" s="177"/>
      <c r="I886" s="169">
        <f t="shared" si="120"/>
        <v>0</v>
      </c>
      <c r="J886" s="149" t="str" cm="1">
        <f t="array" ref="J886">IF(ISERROR(INDEX('Non Compliance input'!$H$5:$H$156,MATCH(1,(A886='Non Compliance input'!$A$5:$A$156)*(F886&gt;='Non Compliance input'!$D$5:$D$156)*(E886&lt;'Non Compliance input'!$E$5:$E$156)*('Non Compliance input'!$H$5:$H$156="Yes"),0))
),"","Yes")</f>
        <v/>
      </c>
      <c r="K886" s="149">
        <f t="shared" si="121"/>
        <v>0</v>
      </c>
      <c r="L886" s="162">
        <f t="shared" si="122"/>
        <v>0</v>
      </c>
      <c r="M886" s="162" t="str" cm="1">
        <f t="array" ref="M886">IF(ISERROR(INDEX('Non Compliance input'!$I$5:$I$156,MATCH(1,(A886='Non Compliance input'!$A$5:$A$156)*(E886&gt;='Non Compliance input'!$D$5:$D$156)*(F886&lt;='Non Compliance input'!$E$5:$E$156)*('Non Compliance input'!$I$5:$I$156="Yes"),0))
),"","Yes")</f>
        <v/>
      </c>
      <c r="N886" s="149" t="str">
        <f>IF(VLOOKUP($A886,HourEndingOutage!$B$3:$F$746,5,0)="Outage","Outage","")</f>
        <v/>
      </c>
      <c r="O886" s="18">
        <f t="shared" si="123"/>
        <v>0</v>
      </c>
      <c r="P886" s="18" t="str">
        <f t="shared" si="124"/>
        <v/>
      </c>
      <c r="Q886" s="18">
        <f t="shared" si="125"/>
        <v>0</v>
      </c>
      <c r="R886" s="118"/>
    </row>
    <row r="887" spans="1:18" x14ac:dyDescent="0.25">
      <c r="A887" s="25">
        <f t="shared" si="126"/>
        <v>99</v>
      </c>
      <c r="B887" s="23">
        <f t="shared" si="127"/>
        <v>44566</v>
      </c>
      <c r="C887" s="24">
        <v>3</v>
      </c>
      <c r="D887" s="54" t="str">
        <f t="shared" si="119"/>
        <v>ASET</v>
      </c>
      <c r="E887" s="178"/>
      <c r="F887" s="179"/>
      <c r="G887" s="177"/>
      <c r="H887" s="177"/>
      <c r="I887" s="169">
        <f t="shared" si="120"/>
        <v>0</v>
      </c>
      <c r="J887" s="149" t="str" cm="1">
        <f t="array" ref="J887">IF(ISERROR(INDEX('Non Compliance input'!$H$5:$H$156,MATCH(1,(A887='Non Compliance input'!$A$5:$A$156)*(F887&gt;='Non Compliance input'!$D$5:$D$156)*(E887&lt;'Non Compliance input'!$E$5:$E$156)*('Non Compliance input'!$H$5:$H$156="Yes"),0))
),"","Yes")</f>
        <v/>
      </c>
      <c r="K887" s="149">
        <f t="shared" si="121"/>
        <v>0</v>
      </c>
      <c r="L887" s="162">
        <f t="shared" si="122"/>
        <v>0</v>
      </c>
      <c r="M887" s="162" t="str" cm="1">
        <f t="array" ref="M887">IF(ISERROR(INDEX('Non Compliance input'!$I$5:$I$156,MATCH(1,(A887='Non Compliance input'!$A$5:$A$156)*(E887&gt;='Non Compliance input'!$D$5:$D$156)*(F887&lt;='Non Compliance input'!$E$5:$E$156)*('Non Compliance input'!$I$5:$I$156="Yes"),0))
),"","Yes")</f>
        <v/>
      </c>
      <c r="N887" s="149" t="str">
        <f>IF(VLOOKUP($A887,HourEndingOutage!$B$3:$F$746,5,0)="Outage","Outage","")</f>
        <v/>
      </c>
      <c r="O887" s="18">
        <f t="shared" si="123"/>
        <v>0</v>
      </c>
      <c r="P887" s="18" t="str">
        <f t="shared" si="124"/>
        <v/>
      </c>
      <c r="Q887" s="18">
        <f t="shared" si="125"/>
        <v>0</v>
      </c>
      <c r="R887" s="118"/>
    </row>
    <row r="888" spans="1:18" x14ac:dyDescent="0.25">
      <c r="A888" s="25">
        <f t="shared" si="126"/>
        <v>99</v>
      </c>
      <c r="B888" s="23">
        <f t="shared" si="127"/>
        <v>44566</v>
      </c>
      <c r="C888" s="24">
        <v>3</v>
      </c>
      <c r="D888" s="54" t="str">
        <f t="shared" si="119"/>
        <v>ASET</v>
      </c>
      <c r="E888" s="178"/>
      <c r="F888" s="179"/>
      <c r="G888" s="177"/>
      <c r="H888" s="177"/>
      <c r="I888" s="169">
        <f t="shared" si="120"/>
        <v>0</v>
      </c>
      <c r="J888" s="149" t="str" cm="1">
        <f t="array" ref="J888">IF(ISERROR(INDEX('Non Compliance input'!$H$5:$H$156,MATCH(1,(A888='Non Compliance input'!$A$5:$A$156)*(F888&gt;='Non Compliance input'!$D$5:$D$156)*(E888&lt;'Non Compliance input'!$E$5:$E$156)*('Non Compliance input'!$H$5:$H$156="Yes"),0))
),"","Yes")</f>
        <v/>
      </c>
      <c r="K888" s="149">
        <f t="shared" si="121"/>
        <v>0</v>
      </c>
      <c r="L888" s="162">
        <f t="shared" si="122"/>
        <v>0</v>
      </c>
      <c r="M888" s="162" t="str" cm="1">
        <f t="array" ref="M888">IF(ISERROR(INDEX('Non Compliance input'!$I$5:$I$156,MATCH(1,(A888='Non Compliance input'!$A$5:$A$156)*(E888&gt;='Non Compliance input'!$D$5:$D$156)*(F888&lt;='Non Compliance input'!$E$5:$E$156)*('Non Compliance input'!$I$5:$I$156="Yes"),0))
),"","Yes")</f>
        <v/>
      </c>
      <c r="N888" s="149" t="str">
        <f>IF(VLOOKUP($A888,HourEndingOutage!$B$3:$F$746,5,0)="Outage","Outage","")</f>
        <v/>
      </c>
      <c r="O888" s="18">
        <f t="shared" si="123"/>
        <v>0</v>
      </c>
      <c r="P888" s="18" t="str">
        <f t="shared" si="124"/>
        <v/>
      </c>
      <c r="Q888" s="18">
        <f t="shared" si="125"/>
        <v>0</v>
      </c>
      <c r="R888" s="118"/>
    </row>
    <row r="889" spans="1:18" x14ac:dyDescent="0.25">
      <c r="A889" s="25">
        <f t="shared" si="126"/>
        <v>99</v>
      </c>
      <c r="B889" s="23">
        <f t="shared" si="127"/>
        <v>44566</v>
      </c>
      <c r="C889" s="24">
        <v>3</v>
      </c>
      <c r="D889" s="54" t="str">
        <f t="shared" si="119"/>
        <v>ASET</v>
      </c>
      <c r="E889" s="178"/>
      <c r="F889" s="179"/>
      <c r="G889" s="177"/>
      <c r="H889" s="177"/>
      <c r="I889" s="169">
        <f t="shared" si="120"/>
        <v>0</v>
      </c>
      <c r="J889" s="149" t="str" cm="1">
        <f t="array" ref="J889">IF(ISERROR(INDEX('Non Compliance input'!$H$5:$H$156,MATCH(1,(A889='Non Compliance input'!$A$5:$A$156)*(F889&gt;='Non Compliance input'!$D$5:$D$156)*(E889&lt;'Non Compliance input'!$E$5:$E$156)*('Non Compliance input'!$H$5:$H$156="Yes"),0))
),"","Yes")</f>
        <v/>
      </c>
      <c r="K889" s="149">
        <f t="shared" si="121"/>
        <v>0</v>
      </c>
      <c r="L889" s="162">
        <f t="shared" si="122"/>
        <v>0</v>
      </c>
      <c r="M889" s="162" t="str" cm="1">
        <f t="array" ref="M889">IF(ISERROR(INDEX('Non Compliance input'!$I$5:$I$156,MATCH(1,(A889='Non Compliance input'!$A$5:$A$156)*(E889&gt;='Non Compliance input'!$D$5:$D$156)*(F889&lt;='Non Compliance input'!$E$5:$E$156)*('Non Compliance input'!$I$5:$I$156="Yes"),0))
),"","Yes")</f>
        <v/>
      </c>
      <c r="N889" s="149" t="str">
        <f>IF(VLOOKUP($A889,HourEndingOutage!$B$3:$F$746,5,0)="Outage","Outage","")</f>
        <v/>
      </c>
      <c r="O889" s="18">
        <f t="shared" si="123"/>
        <v>0</v>
      </c>
      <c r="P889" s="18" t="str">
        <f t="shared" si="124"/>
        <v/>
      </c>
      <c r="Q889" s="18">
        <f t="shared" si="125"/>
        <v>0</v>
      </c>
      <c r="R889" s="118"/>
    </row>
    <row r="890" spans="1:18" x14ac:dyDescent="0.25">
      <c r="A890" s="25">
        <f t="shared" si="126"/>
        <v>99</v>
      </c>
      <c r="B890" s="23">
        <f t="shared" si="127"/>
        <v>44566</v>
      </c>
      <c r="C890" s="24">
        <v>3</v>
      </c>
      <c r="D890" s="54" t="str">
        <f t="shared" si="119"/>
        <v>ASET</v>
      </c>
      <c r="E890" s="178"/>
      <c r="F890" s="179"/>
      <c r="G890" s="177"/>
      <c r="H890" s="177"/>
      <c r="I890" s="169">
        <f t="shared" si="120"/>
        <v>0</v>
      </c>
      <c r="J890" s="149" t="str" cm="1">
        <f t="array" ref="J890">IF(ISERROR(INDEX('Non Compliance input'!$H$5:$H$156,MATCH(1,(A890='Non Compliance input'!$A$5:$A$156)*(F890&gt;='Non Compliance input'!$D$5:$D$156)*(E890&lt;'Non Compliance input'!$E$5:$E$156)*('Non Compliance input'!$H$5:$H$156="Yes"),0))
),"","Yes")</f>
        <v/>
      </c>
      <c r="K890" s="149">
        <f t="shared" si="121"/>
        <v>0</v>
      </c>
      <c r="L890" s="162">
        <f t="shared" si="122"/>
        <v>0</v>
      </c>
      <c r="M890" s="162" t="str" cm="1">
        <f t="array" ref="M890">IF(ISERROR(INDEX('Non Compliance input'!$I$5:$I$156,MATCH(1,(A890='Non Compliance input'!$A$5:$A$156)*(E890&gt;='Non Compliance input'!$D$5:$D$156)*(F890&lt;='Non Compliance input'!$E$5:$E$156)*('Non Compliance input'!$I$5:$I$156="Yes"),0))
),"","Yes")</f>
        <v/>
      </c>
      <c r="N890" s="149" t="str">
        <f>IF(VLOOKUP($A890,HourEndingOutage!$B$3:$F$746,5,0)="Outage","Outage","")</f>
        <v/>
      </c>
      <c r="O890" s="18">
        <f t="shared" si="123"/>
        <v>0</v>
      </c>
      <c r="P890" s="18" t="str">
        <f t="shared" si="124"/>
        <v/>
      </c>
      <c r="Q890" s="18">
        <f t="shared" si="125"/>
        <v>0</v>
      </c>
      <c r="R890" s="118"/>
    </row>
    <row r="891" spans="1:18" x14ac:dyDescent="0.25">
      <c r="A891" s="25">
        <f t="shared" si="126"/>
        <v>99</v>
      </c>
      <c r="B891" s="23">
        <f t="shared" si="127"/>
        <v>44566</v>
      </c>
      <c r="C891" s="24">
        <v>3</v>
      </c>
      <c r="D891" s="54" t="str">
        <f t="shared" si="119"/>
        <v>ASET</v>
      </c>
      <c r="E891" s="178"/>
      <c r="F891" s="179"/>
      <c r="G891" s="177"/>
      <c r="H891" s="177"/>
      <c r="I891" s="169">
        <f t="shared" si="120"/>
        <v>0</v>
      </c>
      <c r="J891" s="149" t="str" cm="1">
        <f t="array" ref="J891">IF(ISERROR(INDEX('Non Compliance input'!$H$5:$H$156,MATCH(1,(A891='Non Compliance input'!$A$5:$A$156)*(F891&gt;='Non Compliance input'!$D$5:$D$156)*(E891&lt;'Non Compliance input'!$E$5:$E$156)*('Non Compliance input'!$H$5:$H$156="Yes"),0))
),"","Yes")</f>
        <v/>
      </c>
      <c r="K891" s="149">
        <f t="shared" si="121"/>
        <v>0</v>
      </c>
      <c r="L891" s="162">
        <f t="shared" si="122"/>
        <v>0</v>
      </c>
      <c r="M891" s="162" t="str" cm="1">
        <f t="array" ref="M891">IF(ISERROR(INDEX('Non Compliance input'!$I$5:$I$156,MATCH(1,(A891='Non Compliance input'!$A$5:$A$156)*(E891&gt;='Non Compliance input'!$D$5:$D$156)*(F891&lt;='Non Compliance input'!$E$5:$E$156)*('Non Compliance input'!$I$5:$I$156="Yes"),0))
),"","Yes")</f>
        <v/>
      </c>
      <c r="N891" s="149" t="str">
        <f>IF(VLOOKUP($A891,HourEndingOutage!$B$3:$F$746,5,0)="Outage","Outage","")</f>
        <v/>
      </c>
      <c r="O891" s="18">
        <f t="shared" si="123"/>
        <v>0</v>
      </c>
      <c r="P891" s="18" t="str">
        <f t="shared" si="124"/>
        <v/>
      </c>
      <c r="Q891" s="18">
        <f t="shared" si="125"/>
        <v>0</v>
      </c>
      <c r="R891" s="118"/>
    </row>
    <row r="892" spans="1:18" x14ac:dyDescent="0.25">
      <c r="A892" s="25">
        <f t="shared" si="126"/>
        <v>99</v>
      </c>
      <c r="B892" s="23">
        <f t="shared" si="127"/>
        <v>44566</v>
      </c>
      <c r="C892" s="24">
        <v>3</v>
      </c>
      <c r="D892" s="54" t="str">
        <f t="shared" si="119"/>
        <v>ASET</v>
      </c>
      <c r="E892" s="178"/>
      <c r="F892" s="179"/>
      <c r="G892" s="177"/>
      <c r="H892" s="177"/>
      <c r="I892" s="169">
        <f t="shared" si="120"/>
        <v>0</v>
      </c>
      <c r="J892" s="149" t="str" cm="1">
        <f t="array" ref="J892">IF(ISERROR(INDEX('Non Compliance input'!$H$5:$H$156,MATCH(1,(A892='Non Compliance input'!$A$5:$A$156)*(F892&gt;='Non Compliance input'!$D$5:$D$156)*(E892&lt;'Non Compliance input'!$E$5:$E$156)*('Non Compliance input'!$H$5:$H$156="Yes"),0))
),"","Yes")</f>
        <v/>
      </c>
      <c r="K892" s="149">
        <f t="shared" si="121"/>
        <v>0</v>
      </c>
      <c r="L892" s="162">
        <f t="shared" si="122"/>
        <v>0</v>
      </c>
      <c r="M892" s="162" t="str" cm="1">
        <f t="array" ref="M892">IF(ISERROR(INDEX('Non Compliance input'!$I$5:$I$156,MATCH(1,(A892='Non Compliance input'!$A$5:$A$156)*(E892&gt;='Non Compliance input'!$D$5:$D$156)*(F892&lt;='Non Compliance input'!$E$5:$E$156)*('Non Compliance input'!$I$5:$I$156="Yes"),0))
),"","Yes")</f>
        <v/>
      </c>
      <c r="N892" s="149" t="str">
        <f>IF(VLOOKUP($A892,HourEndingOutage!$B$3:$F$746,5,0)="Outage","Outage","")</f>
        <v/>
      </c>
      <c r="O892" s="18">
        <f t="shared" si="123"/>
        <v>0</v>
      </c>
      <c r="P892" s="18" t="str">
        <f t="shared" si="124"/>
        <v/>
      </c>
      <c r="Q892" s="18">
        <f t="shared" si="125"/>
        <v>0</v>
      </c>
      <c r="R892" s="118"/>
    </row>
    <row r="893" spans="1:18" x14ac:dyDescent="0.25">
      <c r="A893" s="25">
        <f t="shared" si="126"/>
        <v>99</v>
      </c>
      <c r="B893" s="23">
        <f t="shared" si="127"/>
        <v>44566</v>
      </c>
      <c r="C893" s="24">
        <v>3</v>
      </c>
      <c r="D893" s="54" t="str">
        <f t="shared" si="119"/>
        <v>ASET</v>
      </c>
      <c r="E893" s="178"/>
      <c r="F893" s="179"/>
      <c r="G893" s="177"/>
      <c r="H893" s="177"/>
      <c r="I893" s="169">
        <f t="shared" si="120"/>
        <v>0</v>
      </c>
      <c r="J893" s="149" t="str" cm="1">
        <f t="array" ref="J893">IF(ISERROR(INDEX('Non Compliance input'!$H$5:$H$156,MATCH(1,(A893='Non Compliance input'!$A$5:$A$156)*(F893&gt;='Non Compliance input'!$D$5:$D$156)*(E893&lt;'Non Compliance input'!$E$5:$E$156)*('Non Compliance input'!$H$5:$H$156="Yes"),0))
),"","Yes")</f>
        <v/>
      </c>
      <c r="K893" s="149">
        <f t="shared" si="121"/>
        <v>0</v>
      </c>
      <c r="L893" s="162">
        <f t="shared" si="122"/>
        <v>0</v>
      </c>
      <c r="M893" s="162" t="str" cm="1">
        <f t="array" ref="M893">IF(ISERROR(INDEX('Non Compliance input'!$I$5:$I$156,MATCH(1,(A893='Non Compliance input'!$A$5:$A$156)*(E893&gt;='Non Compliance input'!$D$5:$D$156)*(F893&lt;='Non Compliance input'!$E$5:$E$156)*('Non Compliance input'!$I$5:$I$156="Yes"),0))
),"","Yes")</f>
        <v/>
      </c>
      <c r="N893" s="149" t="str">
        <f>IF(VLOOKUP($A893,HourEndingOutage!$B$3:$F$746,5,0)="Outage","Outage","")</f>
        <v/>
      </c>
      <c r="O893" s="18">
        <f t="shared" si="123"/>
        <v>0</v>
      </c>
      <c r="P893" s="18" t="str">
        <f t="shared" si="124"/>
        <v/>
      </c>
      <c r="Q893" s="18">
        <f t="shared" si="125"/>
        <v>0</v>
      </c>
      <c r="R893" s="118"/>
    </row>
    <row r="894" spans="1:18" x14ac:dyDescent="0.25">
      <c r="A894" s="25">
        <f t="shared" si="126"/>
        <v>100</v>
      </c>
      <c r="B894" s="23">
        <f t="shared" si="127"/>
        <v>44566</v>
      </c>
      <c r="C894" s="24">
        <v>4</v>
      </c>
      <c r="D894" s="54" t="str">
        <f t="shared" si="119"/>
        <v>ASET</v>
      </c>
      <c r="E894" s="178"/>
      <c r="F894" s="179"/>
      <c r="G894" s="177"/>
      <c r="H894" s="177"/>
      <c r="I894" s="169">
        <f t="shared" si="120"/>
        <v>0</v>
      </c>
      <c r="J894" s="149" t="str" cm="1">
        <f t="array" ref="J894">IF(ISERROR(INDEX('Non Compliance input'!$H$5:$H$156,MATCH(1,(A894='Non Compliance input'!$A$5:$A$156)*(F894&gt;='Non Compliance input'!$D$5:$D$156)*(E894&lt;'Non Compliance input'!$E$5:$E$156)*('Non Compliance input'!$H$5:$H$156="Yes"),0))
),"","Yes")</f>
        <v/>
      </c>
      <c r="K894" s="149">
        <f t="shared" si="121"/>
        <v>0</v>
      </c>
      <c r="L894" s="162">
        <f t="shared" si="122"/>
        <v>0</v>
      </c>
      <c r="M894" s="162" t="str" cm="1">
        <f t="array" ref="M894">IF(ISERROR(INDEX('Non Compliance input'!$I$5:$I$156,MATCH(1,(A894='Non Compliance input'!$A$5:$A$156)*(E894&gt;='Non Compliance input'!$D$5:$D$156)*(F894&lt;='Non Compliance input'!$E$5:$E$156)*('Non Compliance input'!$I$5:$I$156="Yes"),0))
),"","Yes")</f>
        <v/>
      </c>
      <c r="N894" s="149" t="str">
        <f>IF(VLOOKUP($A894,HourEndingOutage!$B$3:$F$746,5,0)="Outage","Outage","")</f>
        <v/>
      </c>
      <c r="O894" s="18">
        <f t="shared" si="123"/>
        <v>0</v>
      </c>
      <c r="P894" s="18" t="str">
        <f t="shared" si="124"/>
        <v/>
      </c>
      <c r="Q894" s="18">
        <f t="shared" si="125"/>
        <v>0</v>
      </c>
      <c r="R894" s="118"/>
    </row>
    <row r="895" spans="1:18" x14ac:dyDescent="0.25">
      <c r="A895" s="25">
        <f t="shared" si="126"/>
        <v>100</v>
      </c>
      <c r="B895" s="23">
        <f t="shared" si="127"/>
        <v>44566</v>
      </c>
      <c r="C895" s="24">
        <v>4</v>
      </c>
      <c r="D895" s="54" t="str">
        <f t="shared" si="119"/>
        <v>ASET</v>
      </c>
      <c r="E895" s="178"/>
      <c r="F895" s="179"/>
      <c r="G895" s="177"/>
      <c r="H895" s="177"/>
      <c r="I895" s="169">
        <f t="shared" si="120"/>
        <v>0</v>
      </c>
      <c r="J895" s="149" t="str" cm="1">
        <f t="array" ref="J895">IF(ISERROR(INDEX('Non Compliance input'!$H$5:$H$156,MATCH(1,(A895='Non Compliance input'!$A$5:$A$156)*(F895&gt;='Non Compliance input'!$D$5:$D$156)*(E895&lt;'Non Compliance input'!$E$5:$E$156)*('Non Compliance input'!$H$5:$H$156="Yes"),0))
),"","Yes")</f>
        <v/>
      </c>
      <c r="K895" s="149">
        <f t="shared" si="121"/>
        <v>0</v>
      </c>
      <c r="L895" s="162">
        <f t="shared" si="122"/>
        <v>0</v>
      </c>
      <c r="M895" s="162" t="str" cm="1">
        <f t="array" ref="M895">IF(ISERROR(INDEX('Non Compliance input'!$I$5:$I$156,MATCH(1,(A895='Non Compliance input'!$A$5:$A$156)*(E895&gt;='Non Compliance input'!$D$5:$D$156)*(F895&lt;='Non Compliance input'!$E$5:$E$156)*('Non Compliance input'!$I$5:$I$156="Yes"),0))
),"","Yes")</f>
        <v/>
      </c>
      <c r="N895" s="149" t="str">
        <f>IF(VLOOKUP($A895,HourEndingOutage!$B$3:$F$746,5,0)="Outage","Outage","")</f>
        <v/>
      </c>
      <c r="O895" s="18">
        <f t="shared" si="123"/>
        <v>0</v>
      </c>
      <c r="P895" s="18" t="str">
        <f t="shared" si="124"/>
        <v/>
      </c>
      <c r="Q895" s="18">
        <f t="shared" si="125"/>
        <v>0</v>
      </c>
      <c r="R895" s="118"/>
    </row>
    <row r="896" spans="1:18" x14ac:dyDescent="0.25">
      <c r="A896" s="25">
        <f t="shared" si="126"/>
        <v>100</v>
      </c>
      <c r="B896" s="23">
        <f t="shared" si="127"/>
        <v>44566</v>
      </c>
      <c r="C896" s="24">
        <v>4</v>
      </c>
      <c r="D896" s="54" t="str">
        <f t="shared" si="119"/>
        <v>ASET</v>
      </c>
      <c r="E896" s="178"/>
      <c r="F896" s="179"/>
      <c r="G896" s="177"/>
      <c r="H896" s="177"/>
      <c r="I896" s="169">
        <f t="shared" si="120"/>
        <v>0</v>
      </c>
      <c r="J896" s="149" t="str" cm="1">
        <f t="array" ref="J896">IF(ISERROR(INDEX('Non Compliance input'!$H$5:$H$156,MATCH(1,(A896='Non Compliance input'!$A$5:$A$156)*(F896&gt;='Non Compliance input'!$D$5:$D$156)*(E896&lt;'Non Compliance input'!$E$5:$E$156)*('Non Compliance input'!$H$5:$H$156="Yes"),0))
),"","Yes")</f>
        <v/>
      </c>
      <c r="K896" s="149">
        <f t="shared" si="121"/>
        <v>0</v>
      </c>
      <c r="L896" s="162">
        <f t="shared" si="122"/>
        <v>0</v>
      </c>
      <c r="M896" s="162" t="str" cm="1">
        <f t="array" ref="M896">IF(ISERROR(INDEX('Non Compliance input'!$I$5:$I$156,MATCH(1,(A896='Non Compliance input'!$A$5:$A$156)*(E896&gt;='Non Compliance input'!$D$5:$D$156)*(F896&lt;='Non Compliance input'!$E$5:$E$156)*('Non Compliance input'!$I$5:$I$156="Yes"),0))
),"","Yes")</f>
        <v/>
      </c>
      <c r="N896" s="149" t="str">
        <f>IF(VLOOKUP($A896,HourEndingOutage!$B$3:$F$746,5,0)="Outage","Outage","")</f>
        <v/>
      </c>
      <c r="O896" s="18">
        <f t="shared" si="123"/>
        <v>0</v>
      </c>
      <c r="P896" s="18" t="str">
        <f t="shared" si="124"/>
        <v/>
      </c>
      <c r="Q896" s="18">
        <f t="shared" si="125"/>
        <v>0</v>
      </c>
      <c r="R896" s="118"/>
    </row>
    <row r="897" spans="1:18" x14ac:dyDescent="0.25">
      <c r="A897" s="25">
        <f t="shared" si="126"/>
        <v>100</v>
      </c>
      <c r="B897" s="23">
        <f t="shared" si="127"/>
        <v>44566</v>
      </c>
      <c r="C897" s="24">
        <v>4</v>
      </c>
      <c r="D897" s="54" t="str">
        <f t="shared" si="119"/>
        <v>ASET</v>
      </c>
      <c r="E897" s="178"/>
      <c r="F897" s="179"/>
      <c r="G897" s="177"/>
      <c r="H897" s="177"/>
      <c r="I897" s="169">
        <f t="shared" si="120"/>
        <v>0</v>
      </c>
      <c r="J897" s="149" t="str" cm="1">
        <f t="array" ref="J897">IF(ISERROR(INDEX('Non Compliance input'!$H$5:$H$156,MATCH(1,(A897='Non Compliance input'!$A$5:$A$156)*(F897&gt;='Non Compliance input'!$D$5:$D$156)*(E897&lt;'Non Compliance input'!$E$5:$E$156)*('Non Compliance input'!$H$5:$H$156="Yes"),0))
),"","Yes")</f>
        <v/>
      </c>
      <c r="K897" s="149">
        <f t="shared" si="121"/>
        <v>0</v>
      </c>
      <c r="L897" s="162">
        <f t="shared" si="122"/>
        <v>0</v>
      </c>
      <c r="M897" s="162" t="str" cm="1">
        <f t="array" ref="M897">IF(ISERROR(INDEX('Non Compliance input'!$I$5:$I$156,MATCH(1,(A897='Non Compliance input'!$A$5:$A$156)*(E897&gt;='Non Compliance input'!$D$5:$D$156)*(F897&lt;='Non Compliance input'!$E$5:$E$156)*('Non Compliance input'!$I$5:$I$156="Yes"),0))
),"","Yes")</f>
        <v/>
      </c>
      <c r="N897" s="149" t="str">
        <f>IF(VLOOKUP($A897,HourEndingOutage!$B$3:$F$746,5,0)="Outage","Outage","")</f>
        <v/>
      </c>
      <c r="O897" s="18">
        <f t="shared" si="123"/>
        <v>0</v>
      </c>
      <c r="P897" s="18" t="str">
        <f t="shared" si="124"/>
        <v/>
      </c>
      <c r="Q897" s="18">
        <f t="shared" si="125"/>
        <v>0</v>
      </c>
      <c r="R897" s="118"/>
    </row>
    <row r="898" spans="1:18" x14ac:dyDescent="0.25">
      <c r="A898" s="25">
        <f t="shared" si="126"/>
        <v>100</v>
      </c>
      <c r="B898" s="23">
        <f t="shared" si="127"/>
        <v>44566</v>
      </c>
      <c r="C898" s="24">
        <v>4</v>
      </c>
      <c r="D898" s="54" t="str">
        <f t="shared" si="119"/>
        <v>ASET</v>
      </c>
      <c r="E898" s="178"/>
      <c r="F898" s="179"/>
      <c r="G898" s="177"/>
      <c r="H898" s="177"/>
      <c r="I898" s="169">
        <f t="shared" si="120"/>
        <v>0</v>
      </c>
      <c r="J898" s="149" t="str" cm="1">
        <f t="array" ref="J898">IF(ISERROR(INDEX('Non Compliance input'!$H$5:$H$156,MATCH(1,(A898='Non Compliance input'!$A$5:$A$156)*(F898&gt;='Non Compliance input'!$D$5:$D$156)*(E898&lt;'Non Compliance input'!$E$5:$E$156)*('Non Compliance input'!$H$5:$H$156="Yes"),0))
),"","Yes")</f>
        <v/>
      </c>
      <c r="K898" s="149">
        <f t="shared" si="121"/>
        <v>0</v>
      </c>
      <c r="L898" s="162">
        <f t="shared" si="122"/>
        <v>0</v>
      </c>
      <c r="M898" s="162" t="str" cm="1">
        <f t="array" ref="M898">IF(ISERROR(INDEX('Non Compliance input'!$I$5:$I$156,MATCH(1,(A898='Non Compliance input'!$A$5:$A$156)*(E898&gt;='Non Compliance input'!$D$5:$D$156)*(F898&lt;='Non Compliance input'!$E$5:$E$156)*('Non Compliance input'!$I$5:$I$156="Yes"),0))
),"","Yes")</f>
        <v/>
      </c>
      <c r="N898" s="149" t="str">
        <f>IF(VLOOKUP($A898,HourEndingOutage!$B$3:$F$746,5,0)="Outage","Outage","")</f>
        <v/>
      </c>
      <c r="O898" s="18">
        <f t="shared" si="123"/>
        <v>0</v>
      </c>
      <c r="P898" s="18" t="str">
        <f t="shared" si="124"/>
        <v/>
      </c>
      <c r="Q898" s="18">
        <f t="shared" si="125"/>
        <v>0</v>
      </c>
      <c r="R898" s="118"/>
    </row>
    <row r="899" spans="1:18" x14ac:dyDescent="0.25">
      <c r="A899" s="25">
        <f t="shared" si="126"/>
        <v>100</v>
      </c>
      <c r="B899" s="23">
        <f t="shared" si="127"/>
        <v>44566</v>
      </c>
      <c r="C899" s="24">
        <v>4</v>
      </c>
      <c r="D899" s="54" t="str">
        <f t="shared" ref="D899:D962" si="128">Unit</f>
        <v>ASET</v>
      </c>
      <c r="E899" s="178"/>
      <c r="F899" s="179"/>
      <c r="G899" s="177"/>
      <c r="H899" s="177"/>
      <c r="I899" s="169">
        <f t="shared" ref="I899:I962" si="129">IF(AND(LEN(E899)&gt;2,LEN(F899)&gt;2)=TRUE,(ROUND((F899-E899)*1440,0)),0)</f>
        <v>0</v>
      </c>
      <c r="J899" s="149" t="str" cm="1">
        <f t="array" ref="J899">IF(ISERROR(INDEX('Non Compliance input'!$H$5:$H$156,MATCH(1,(A899='Non Compliance input'!$A$5:$A$156)*(F899&gt;='Non Compliance input'!$D$5:$D$156)*(E899&lt;'Non Compliance input'!$E$5:$E$156)*('Non Compliance input'!$H$5:$H$156="Yes"),0))
),"","Yes")</f>
        <v/>
      </c>
      <c r="K899" s="149">
        <f t="shared" ref="K899:K962" si="130">IF(J899="Yes",0,MIN(H899,G899,IF(H899="",0,Contract_Volume)))</f>
        <v>0</v>
      </c>
      <c r="L899" s="162">
        <f t="shared" ref="L899:L962" si="131">IF(J899="Yes",0,(MIN(H899,G899)*(I899/60)))</f>
        <v>0</v>
      </c>
      <c r="M899" s="162" t="str" cm="1">
        <f t="array" ref="M899">IF(ISERROR(INDEX('Non Compliance input'!$I$5:$I$156,MATCH(1,(A899='Non Compliance input'!$A$5:$A$156)*(E899&gt;='Non Compliance input'!$D$5:$D$156)*(F899&lt;='Non Compliance input'!$E$5:$E$156)*('Non Compliance input'!$I$5:$I$156="Yes"),0))
),"","Yes")</f>
        <v/>
      </c>
      <c r="N899" s="149" t="str">
        <f>IF(VLOOKUP($A899,HourEndingOutage!$B$3:$F$746,5,0)="Outage","Outage","")</f>
        <v/>
      </c>
      <c r="O899" s="18">
        <f t="shared" ref="O899:O962" si="132">IF(OR(M899="Yes",N899="Outage"),0,(K899*(I899/60))*Arming)</f>
        <v>0</v>
      </c>
      <c r="P899" s="18" t="str">
        <f t="shared" ref="P899:P962" si="133">IF(ISERROR(VLOOKUP($A899,FTShour,1,0)),"","Yes")</f>
        <v/>
      </c>
      <c r="Q899" s="18">
        <f t="shared" si="125"/>
        <v>0</v>
      </c>
      <c r="R899" s="118"/>
    </row>
    <row r="900" spans="1:18" x14ac:dyDescent="0.25">
      <c r="A900" s="25">
        <f t="shared" si="126"/>
        <v>100</v>
      </c>
      <c r="B900" s="23">
        <f t="shared" si="127"/>
        <v>44566</v>
      </c>
      <c r="C900" s="24">
        <v>4</v>
      </c>
      <c r="D900" s="54" t="str">
        <f t="shared" si="128"/>
        <v>ASET</v>
      </c>
      <c r="E900" s="178"/>
      <c r="F900" s="179"/>
      <c r="G900" s="177"/>
      <c r="H900" s="177"/>
      <c r="I900" s="169">
        <f t="shared" si="129"/>
        <v>0</v>
      </c>
      <c r="J900" s="149" t="str" cm="1">
        <f t="array" ref="J900">IF(ISERROR(INDEX('Non Compliance input'!$H$5:$H$156,MATCH(1,(A900='Non Compliance input'!$A$5:$A$156)*(F900&gt;='Non Compliance input'!$D$5:$D$156)*(E900&lt;'Non Compliance input'!$E$5:$E$156)*('Non Compliance input'!$H$5:$H$156="Yes"),0))
),"","Yes")</f>
        <v/>
      </c>
      <c r="K900" s="149">
        <f t="shared" si="130"/>
        <v>0</v>
      </c>
      <c r="L900" s="162">
        <f t="shared" si="131"/>
        <v>0</v>
      </c>
      <c r="M900" s="162" t="str" cm="1">
        <f t="array" ref="M900">IF(ISERROR(INDEX('Non Compliance input'!$I$5:$I$156,MATCH(1,(A900='Non Compliance input'!$A$5:$A$156)*(E900&gt;='Non Compliance input'!$D$5:$D$156)*(F900&lt;='Non Compliance input'!$E$5:$E$156)*('Non Compliance input'!$I$5:$I$156="Yes"),0))
),"","Yes")</f>
        <v/>
      </c>
      <c r="N900" s="149" t="str">
        <f>IF(VLOOKUP($A900,HourEndingOutage!$B$3:$F$746,5,0)="Outage","Outage","")</f>
        <v/>
      </c>
      <c r="O900" s="18">
        <f t="shared" si="132"/>
        <v>0</v>
      </c>
      <c r="P900" s="18" t="str">
        <f t="shared" si="133"/>
        <v/>
      </c>
      <c r="Q900" s="18">
        <f t="shared" ref="Q900:Q963" si="134">IF(P900="Yes",-O900,0)</f>
        <v>0</v>
      </c>
      <c r="R900" s="118"/>
    </row>
    <row r="901" spans="1:18" x14ac:dyDescent="0.25">
      <c r="A901" s="25">
        <f t="shared" si="126"/>
        <v>100</v>
      </c>
      <c r="B901" s="23">
        <f t="shared" si="127"/>
        <v>44566</v>
      </c>
      <c r="C901" s="24">
        <v>4</v>
      </c>
      <c r="D901" s="54" t="str">
        <f t="shared" si="128"/>
        <v>ASET</v>
      </c>
      <c r="E901" s="178"/>
      <c r="F901" s="179"/>
      <c r="G901" s="177"/>
      <c r="H901" s="177"/>
      <c r="I901" s="169">
        <f t="shared" si="129"/>
        <v>0</v>
      </c>
      <c r="J901" s="149" t="str" cm="1">
        <f t="array" ref="J901">IF(ISERROR(INDEX('Non Compliance input'!$H$5:$H$156,MATCH(1,(A901='Non Compliance input'!$A$5:$A$156)*(F901&gt;='Non Compliance input'!$D$5:$D$156)*(E901&lt;'Non Compliance input'!$E$5:$E$156)*('Non Compliance input'!$H$5:$H$156="Yes"),0))
),"","Yes")</f>
        <v/>
      </c>
      <c r="K901" s="149">
        <f t="shared" si="130"/>
        <v>0</v>
      </c>
      <c r="L901" s="162">
        <f t="shared" si="131"/>
        <v>0</v>
      </c>
      <c r="M901" s="162" t="str" cm="1">
        <f t="array" ref="M901">IF(ISERROR(INDEX('Non Compliance input'!$I$5:$I$156,MATCH(1,(A901='Non Compliance input'!$A$5:$A$156)*(E901&gt;='Non Compliance input'!$D$5:$D$156)*(F901&lt;='Non Compliance input'!$E$5:$E$156)*('Non Compliance input'!$I$5:$I$156="Yes"),0))
),"","Yes")</f>
        <v/>
      </c>
      <c r="N901" s="149" t="str">
        <f>IF(VLOOKUP($A901,HourEndingOutage!$B$3:$F$746,5,0)="Outage","Outage","")</f>
        <v/>
      </c>
      <c r="O901" s="18">
        <f t="shared" si="132"/>
        <v>0</v>
      </c>
      <c r="P901" s="18" t="str">
        <f t="shared" si="133"/>
        <v/>
      </c>
      <c r="Q901" s="18">
        <f t="shared" si="134"/>
        <v>0</v>
      </c>
      <c r="R901" s="118"/>
    </row>
    <row r="902" spans="1:18" x14ac:dyDescent="0.25">
      <c r="A902" s="25">
        <f t="shared" si="126"/>
        <v>100</v>
      </c>
      <c r="B902" s="23">
        <f t="shared" si="127"/>
        <v>44566</v>
      </c>
      <c r="C902" s="24">
        <v>4</v>
      </c>
      <c r="D902" s="54" t="str">
        <f t="shared" si="128"/>
        <v>ASET</v>
      </c>
      <c r="E902" s="178"/>
      <c r="F902" s="179"/>
      <c r="G902" s="177"/>
      <c r="H902" s="177"/>
      <c r="I902" s="169">
        <f t="shared" si="129"/>
        <v>0</v>
      </c>
      <c r="J902" s="149" t="str" cm="1">
        <f t="array" ref="J902">IF(ISERROR(INDEX('Non Compliance input'!$H$5:$H$156,MATCH(1,(A902='Non Compliance input'!$A$5:$A$156)*(F902&gt;='Non Compliance input'!$D$5:$D$156)*(E902&lt;'Non Compliance input'!$E$5:$E$156)*('Non Compliance input'!$H$5:$H$156="Yes"),0))
),"","Yes")</f>
        <v/>
      </c>
      <c r="K902" s="149">
        <f t="shared" si="130"/>
        <v>0</v>
      </c>
      <c r="L902" s="162">
        <f t="shared" si="131"/>
        <v>0</v>
      </c>
      <c r="M902" s="162" t="str" cm="1">
        <f t="array" ref="M902">IF(ISERROR(INDEX('Non Compliance input'!$I$5:$I$156,MATCH(1,(A902='Non Compliance input'!$A$5:$A$156)*(E902&gt;='Non Compliance input'!$D$5:$D$156)*(F902&lt;='Non Compliance input'!$E$5:$E$156)*('Non Compliance input'!$I$5:$I$156="Yes"),0))
),"","Yes")</f>
        <v/>
      </c>
      <c r="N902" s="149" t="str">
        <f>IF(VLOOKUP($A902,HourEndingOutage!$B$3:$F$746,5,0)="Outage","Outage","")</f>
        <v/>
      </c>
      <c r="O902" s="18">
        <f t="shared" si="132"/>
        <v>0</v>
      </c>
      <c r="P902" s="18" t="str">
        <f t="shared" si="133"/>
        <v/>
      </c>
      <c r="Q902" s="18">
        <f t="shared" si="134"/>
        <v>0</v>
      </c>
      <c r="R902" s="118"/>
    </row>
    <row r="903" spans="1:18" x14ac:dyDescent="0.25">
      <c r="A903" s="25">
        <f t="shared" si="126"/>
        <v>101</v>
      </c>
      <c r="B903" s="23">
        <f t="shared" si="127"/>
        <v>44566</v>
      </c>
      <c r="C903" s="24">
        <v>5</v>
      </c>
      <c r="D903" s="54" t="str">
        <f t="shared" si="128"/>
        <v>ASET</v>
      </c>
      <c r="E903" s="178"/>
      <c r="F903" s="179"/>
      <c r="G903" s="177"/>
      <c r="H903" s="177"/>
      <c r="I903" s="169">
        <f t="shared" si="129"/>
        <v>0</v>
      </c>
      <c r="J903" s="149" t="str" cm="1">
        <f t="array" ref="J903">IF(ISERROR(INDEX('Non Compliance input'!$H$5:$H$156,MATCH(1,(A903='Non Compliance input'!$A$5:$A$156)*(F903&gt;='Non Compliance input'!$D$5:$D$156)*(E903&lt;'Non Compliance input'!$E$5:$E$156)*('Non Compliance input'!$H$5:$H$156="Yes"),0))
),"","Yes")</f>
        <v/>
      </c>
      <c r="K903" s="149">
        <f t="shared" si="130"/>
        <v>0</v>
      </c>
      <c r="L903" s="162">
        <f t="shared" si="131"/>
        <v>0</v>
      </c>
      <c r="M903" s="162" t="str" cm="1">
        <f t="array" ref="M903">IF(ISERROR(INDEX('Non Compliance input'!$I$5:$I$156,MATCH(1,(A903='Non Compliance input'!$A$5:$A$156)*(E903&gt;='Non Compliance input'!$D$5:$D$156)*(F903&lt;='Non Compliance input'!$E$5:$E$156)*('Non Compliance input'!$I$5:$I$156="Yes"),0))
),"","Yes")</f>
        <v/>
      </c>
      <c r="N903" s="149" t="str">
        <f>IF(VLOOKUP($A903,HourEndingOutage!$B$3:$F$746,5,0)="Outage","Outage","")</f>
        <v/>
      </c>
      <c r="O903" s="18">
        <f t="shared" si="132"/>
        <v>0</v>
      </c>
      <c r="P903" s="18" t="str">
        <f t="shared" si="133"/>
        <v/>
      </c>
      <c r="Q903" s="18">
        <f t="shared" si="134"/>
        <v>0</v>
      </c>
      <c r="R903" s="118"/>
    </row>
    <row r="904" spans="1:18" x14ac:dyDescent="0.25">
      <c r="A904" s="25">
        <f t="shared" si="126"/>
        <v>101</v>
      </c>
      <c r="B904" s="23">
        <f t="shared" si="127"/>
        <v>44566</v>
      </c>
      <c r="C904" s="24">
        <v>5</v>
      </c>
      <c r="D904" s="54" t="str">
        <f t="shared" si="128"/>
        <v>ASET</v>
      </c>
      <c r="E904" s="178"/>
      <c r="F904" s="179"/>
      <c r="G904" s="177"/>
      <c r="H904" s="177"/>
      <c r="I904" s="169">
        <f t="shared" si="129"/>
        <v>0</v>
      </c>
      <c r="J904" s="149" t="str" cm="1">
        <f t="array" ref="J904">IF(ISERROR(INDEX('Non Compliance input'!$H$5:$H$156,MATCH(1,(A904='Non Compliance input'!$A$5:$A$156)*(F904&gt;='Non Compliance input'!$D$5:$D$156)*(E904&lt;'Non Compliance input'!$E$5:$E$156)*('Non Compliance input'!$H$5:$H$156="Yes"),0))
),"","Yes")</f>
        <v/>
      </c>
      <c r="K904" s="149">
        <f t="shared" si="130"/>
        <v>0</v>
      </c>
      <c r="L904" s="162">
        <f t="shared" si="131"/>
        <v>0</v>
      </c>
      <c r="M904" s="162" t="str" cm="1">
        <f t="array" ref="M904">IF(ISERROR(INDEX('Non Compliance input'!$I$5:$I$156,MATCH(1,(A904='Non Compliance input'!$A$5:$A$156)*(E904&gt;='Non Compliance input'!$D$5:$D$156)*(F904&lt;='Non Compliance input'!$E$5:$E$156)*('Non Compliance input'!$I$5:$I$156="Yes"),0))
),"","Yes")</f>
        <v/>
      </c>
      <c r="N904" s="149" t="str">
        <f>IF(VLOOKUP($A904,HourEndingOutage!$B$3:$F$746,5,0)="Outage","Outage","")</f>
        <v/>
      </c>
      <c r="O904" s="18">
        <f t="shared" si="132"/>
        <v>0</v>
      </c>
      <c r="P904" s="18" t="str">
        <f t="shared" si="133"/>
        <v/>
      </c>
      <c r="Q904" s="18">
        <f t="shared" si="134"/>
        <v>0</v>
      </c>
      <c r="R904" s="118"/>
    </row>
    <row r="905" spans="1:18" x14ac:dyDescent="0.25">
      <c r="A905" s="25">
        <f t="shared" si="126"/>
        <v>101</v>
      </c>
      <c r="B905" s="23">
        <f t="shared" si="127"/>
        <v>44566</v>
      </c>
      <c r="C905" s="24">
        <v>5</v>
      </c>
      <c r="D905" s="54" t="str">
        <f t="shared" si="128"/>
        <v>ASET</v>
      </c>
      <c r="E905" s="178"/>
      <c r="F905" s="179"/>
      <c r="G905" s="177"/>
      <c r="H905" s="177"/>
      <c r="I905" s="169">
        <f t="shared" si="129"/>
        <v>0</v>
      </c>
      <c r="J905" s="149" t="str" cm="1">
        <f t="array" ref="J905">IF(ISERROR(INDEX('Non Compliance input'!$H$5:$H$156,MATCH(1,(A905='Non Compliance input'!$A$5:$A$156)*(F905&gt;='Non Compliance input'!$D$5:$D$156)*(E905&lt;'Non Compliance input'!$E$5:$E$156)*('Non Compliance input'!$H$5:$H$156="Yes"),0))
),"","Yes")</f>
        <v/>
      </c>
      <c r="K905" s="149">
        <f t="shared" si="130"/>
        <v>0</v>
      </c>
      <c r="L905" s="162">
        <f t="shared" si="131"/>
        <v>0</v>
      </c>
      <c r="M905" s="162" t="str" cm="1">
        <f t="array" ref="M905">IF(ISERROR(INDEX('Non Compliance input'!$I$5:$I$156,MATCH(1,(A905='Non Compliance input'!$A$5:$A$156)*(E905&gt;='Non Compliance input'!$D$5:$D$156)*(F905&lt;='Non Compliance input'!$E$5:$E$156)*('Non Compliance input'!$I$5:$I$156="Yes"),0))
),"","Yes")</f>
        <v/>
      </c>
      <c r="N905" s="149" t="str">
        <f>IF(VLOOKUP($A905,HourEndingOutage!$B$3:$F$746,5,0)="Outage","Outage","")</f>
        <v/>
      </c>
      <c r="O905" s="18">
        <f t="shared" si="132"/>
        <v>0</v>
      </c>
      <c r="P905" s="18" t="str">
        <f t="shared" si="133"/>
        <v/>
      </c>
      <c r="Q905" s="18">
        <f t="shared" si="134"/>
        <v>0</v>
      </c>
      <c r="R905" s="118"/>
    </row>
    <row r="906" spans="1:18" x14ac:dyDescent="0.25">
      <c r="A906" s="25">
        <f t="shared" si="126"/>
        <v>101</v>
      </c>
      <c r="B906" s="23">
        <f t="shared" si="127"/>
        <v>44566</v>
      </c>
      <c r="C906" s="24">
        <v>5</v>
      </c>
      <c r="D906" s="54" t="str">
        <f t="shared" si="128"/>
        <v>ASET</v>
      </c>
      <c r="E906" s="178"/>
      <c r="F906" s="179"/>
      <c r="G906" s="177"/>
      <c r="H906" s="177"/>
      <c r="I906" s="169">
        <f t="shared" si="129"/>
        <v>0</v>
      </c>
      <c r="J906" s="149" t="str" cm="1">
        <f t="array" ref="J906">IF(ISERROR(INDEX('Non Compliance input'!$H$5:$H$156,MATCH(1,(A906='Non Compliance input'!$A$5:$A$156)*(F906&gt;='Non Compliance input'!$D$5:$D$156)*(E906&lt;'Non Compliance input'!$E$5:$E$156)*('Non Compliance input'!$H$5:$H$156="Yes"),0))
),"","Yes")</f>
        <v/>
      </c>
      <c r="K906" s="149">
        <f t="shared" si="130"/>
        <v>0</v>
      </c>
      <c r="L906" s="162">
        <f t="shared" si="131"/>
        <v>0</v>
      </c>
      <c r="M906" s="162" t="str" cm="1">
        <f t="array" ref="M906">IF(ISERROR(INDEX('Non Compliance input'!$I$5:$I$156,MATCH(1,(A906='Non Compliance input'!$A$5:$A$156)*(E906&gt;='Non Compliance input'!$D$5:$D$156)*(F906&lt;='Non Compliance input'!$E$5:$E$156)*('Non Compliance input'!$I$5:$I$156="Yes"),0))
),"","Yes")</f>
        <v/>
      </c>
      <c r="N906" s="149" t="str">
        <f>IF(VLOOKUP($A906,HourEndingOutage!$B$3:$F$746,5,0)="Outage","Outage","")</f>
        <v/>
      </c>
      <c r="O906" s="18">
        <f t="shared" si="132"/>
        <v>0</v>
      </c>
      <c r="P906" s="18" t="str">
        <f t="shared" si="133"/>
        <v/>
      </c>
      <c r="Q906" s="18">
        <f t="shared" si="134"/>
        <v>0</v>
      </c>
      <c r="R906" s="118"/>
    </row>
    <row r="907" spans="1:18" x14ac:dyDescent="0.25">
      <c r="A907" s="25">
        <f t="shared" si="126"/>
        <v>101</v>
      </c>
      <c r="B907" s="23">
        <f t="shared" si="127"/>
        <v>44566</v>
      </c>
      <c r="C907" s="24">
        <v>5</v>
      </c>
      <c r="D907" s="54" t="str">
        <f t="shared" si="128"/>
        <v>ASET</v>
      </c>
      <c r="E907" s="178"/>
      <c r="F907" s="179"/>
      <c r="G907" s="177"/>
      <c r="H907" s="177"/>
      <c r="I907" s="169">
        <f t="shared" si="129"/>
        <v>0</v>
      </c>
      <c r="J907" s="149" t="str" cm="1">
        <f t="array" ref="J907">IF(ISERROR(INDEX('Non Compliance input'!$H$5:$H$156,MATCH(1,(A907='Non Compliance input'!$A$5:$A$156)*(F907&gt;='Non Compliance input'!$D$5:$D$156)*(E907&lt;'Non Compliance input'!$E$5:$E$156)*('Non Compliance input'!$H$5:$H$156="Yes"),0))
),"","Yes")</f>
        <v/>
      </c>
      <c r="K907" s="149">
        <f t="shared" si="130"/>
        <v>0</v>
      </c>
      <c r="L907" s="162">
        <f t="shared" si="131"/>
        <v>0</v>
      </c>
      <c r="M907" s="162" t="str" cm="1">
        <f t="array" ref="M907">IF(ISERROR(INDEX('Non Compliance input'!$I$5:$I$156,MATCH(1,(A907='Non Compliance input'!$A$5:$A$156)*(E907&gt;='Non Compliance input'!$D$5:$D$156)*(F907&lt;='Non Compliance input'!$E$5:$E$156)*('Non Compliance input'!$I$5:$I$156="Yes"),0))
),"","Yes")</f>
        <v/>
      </c>
      <c r="N907" s="149" t="str">
        <f>IF(VLOOKUP($A907,HourEndingOutage!$B$3:$F$746,5,0)="Outage","Outage","")</f>
        <v/>
      </c>
      <c r="O907" s="18">
        <f t="shared" si="132"/>
        <v>0</v>
      </c>
      <c r="P907" s="18" t="str">
        <f t="shared" si="133"/>
        <v/>
      </c>
      <c r="Q907" s="18">
        <f t="shared" si="134"/>
        <v>0</v>
      </c>
      <c r="R907" s="118"/>
    </row>
    <row r="908" spans="1:18" x14ac:dyDescent="0.25">
      <c r="A908" s="25">
        <f t="shared" si="126"/>
        <v>101</v>
      </c>
      <c r="B908" s="23">
        <f t="shared" si="127"/>
        <v>44566</v>
      </c>
      <c r="C908" s="24">
        <v>5</v>
      </c>
      <c r="D908" s="54" t="str">
        <f t="shared" si="128"/>
        <v>ASET</v>
      </c>
      <c r="E908" s="178"/>
      <c r="F908" s="179"/>
      <c r="G908" s="177"/>
      <c r="H908" s="177"/>
      <c r="I908" s="169">
        <f t="shared" si="129"/>
        <v>0</v>
      </c>
      <c r="J908" s="149" t="str" cm="1">
        <f t="array" ref="J908">IF(ISERROR(INDEX('Non Compliance input'!$H$5:$H$156,MATCH(1,(A908='Non Compliance input'!$A$5:$A$156)*(F908&gt;='Non Compliance input'!$D$5:$D$156)*(E908&lt;'Non Compliance input'!$E$5:$E$156)*('Non Compliance input'!$H$5:$H$156="Yes"),0))
),"","Yes")</f>
        <v/>
      </c>
      <c r="K908" s="149">
        <f t="shared" si="130"/>
        <v>0</v>
      </c>
      <c r="L908" s="162">
        <f t="shared" si="131"/>
        <v>0</v>
      </c>
      <c r="M908" s="162" t="str" cm="1">
        <f t="array" ref="M908">IF(ISERROR(INDEX('Non Compliance input'!$I$5:$I$156,MATCH(1,(A908='Non Compliance input'!$A$5:$A$156)*(E908&gt;='Non Compliance input'!$D$5:$D$156)*(F908&lt;='Non Compliance input'!$E$5:$E$156)*('Non Compliance input'!$I$5:$I$156="Yes"),0))
),"","Yes")</f>
        <v/>
      </c>
      <c r="N908" s="149" t="str">
        <f>IF(VLOOKUP($A908,HourEndingOutage!$B$3:$F$746,5,0)="Outage","Outage","")</f>
        <v/>
      </c>
      <c r="O908" s="18">
        <f t="shared" si="132"/>
        <v>0</v>
      </c>
      <c r="P908" s="18" t="str">
        <f t="shared" si="133"/>
        <v/>
      </c>
      <c r="Q908" s="18">
        <f t="shared" si="134"/>
        <v>0</v>
      </c>
      <c r="R908" s="118"/>
    </row>
    <row r="909" spans="1:18" x14ac:dyDescent="0.25">
      <c r="A909" s="25">
        <f t="shared" si="126"/>
        <v>101</v>
      </c>
      <c r="B909" s="23">
        <f t="shared" si="127"/>
        <v>44566</v>
      </c>
      <c r="C909" s="24">
        <v>5</v>
      </c>
      <c r="D909" s="54" t="str">
        <f t="shared" si="128"/>
        <v>ASET</v>
      </c>
      <c r="E909" s="178"/>
      <c r="F909" s="179"/>
      <c r="G909" s="177"/>
      <c r="H909" s="177"/>
      <c r="I909" s="169">
        <f t="shared" si="129"/>
        <v>0</v>
      </c>
      <c r="J909" s="149" t="str" cm="1">
        <f t="array" ref="J909">IF(ISERROR(INDEX('Non Compliance input'!$H$5:$H$156,MATCH(1,(A909='Non Compliance input'!$A$5:$A$156)*(F909&gt;='Non Compliance input'!$D$5:$D$156)*(E909&lt;'Non Compliance input'!$E$5:$E$156)*('Non Compliance input'!$H$5:$H$156="Yes"),0))
),"","Yes")</f>
        <v/>
      </c>
      <c r="K909" s="149">
        <f t="shared" si="130"/>
        <v>0</v>
      </c>
      <c r="L909" s="162">
        <f t="shared" si="131"/>
        <v>0</v>
      </c>
      <c r="M909" s="162" t="str" cm="1">
        <f t="array" ref="M909">IF(ISERROR(INDEX('Non Compliance input'!$I$5:$I$156,MATCH(1,(A909='Non Compliance input'!$A$5:$A$156)*(E909&gt;='Non Compliance input'!$D$5:$D$156)*(F909&lt;='Non Compliance input'!$E$5:$E$156)*('Non Compliance input'!$I$5:$I$156="Yes"),0))
),"","Yes")</f>
        <v/>
      </c>
      <c r="N909" s="149" t="str">
        <f>IF(VLOOKUP($A909,HourEndingOutage!$B$3:$F$746,5,0)="Outage","Outage","")</f>
        <v/>
      </c>
      <c r="O909" s="18">
        <f t="shared" si="132"/>
        <v>0</v>
      </c>
      <c r="P909" s="18" t="str">
        <f t="shared" si="133"/>
        <v/>
      </c>
      <c r="Q909" s="18">
        <f t="shared" si="134"/>
        <v>0</v>
      </c>
      <c r="R909" s="118"/>
    </row>
    <row r="910" spans="1:18" x14ac:dyDescent="0.25">
      <c r="A910" s="25">
        <f t="shared" si="126"/>
        <v>101</v>
      </c>
      <c r="B910" s="23">
        <f t="shared" si="127"/>
        <v>44566</v>
      </c>
      <c r="C910" s="24">
        <v>5</v>
      </c>
      <c r="D910" s="54" t="str">
        <f t="shared" si="128"/>
        <v>ASET</v>
      </c>
      <c r="E910" s="178"/>
      <c r="F910" s="179"/>
      <c r="G910" s="177"/>
      <c r="H910" s="177"/>
      <c r="I910" s="169">
        <f t="shared" si="129"/>
        <v>0</v>
      </c>
      <c r="J910" s="149" t="str" cm="1">
        <f t="array" ref="J910">IF(ISERROR(INDEX('Non Compliance input'!$H$5:$H$156,MATCH(1,(A910='Non Compliance input'!$A$5:$A$156)*(F910&gt;='Non Compliance input'!$D$5:$D$156)*(E910&lt;'Non Compliance input'!$E$5:$E$156)*('Non Compliance input'!$H$5:$H$156="Yes"),0))
),"","Yes")</f>
        <v/>
      </c>
      <c r="K910" s="149">
        <f t="shared" si="130"/>
        <v>0</v>
      </c>
      <c r="L910" s="162">
        <f t="shared" si="131"/>
        <v>0</v>
      </c>
      <c r="M910" s="162" t="str" cm="1">
        <f t="array" ref="M910">IF(ISERROR(INDEX('Non Compliance input'!$I$5:$I$156,MATCH(1,(A910='Non Compliance input'!$A$5:$A$156)*(E910&gt;='Non Compliance input'!$D$5:$D$156)*(F910&lt;='Non Compliance input'!$E$5:$E$156)*('Non Compliance input'!$I$5:$I$156="Yes"),0))
),"","Yes")</f>
        <v/>
      </c>
      <c r="N910" s="149" t="str">
        <f>IF(VLOOKUP($A910,HourEndingOutage!$B$3:$F$746,5,0)="Outage","Outage","")</f>
        <v/>
      </c>
      <c r="O910" s="18">
        <f t="shared" si="132"/>
        <v>0</v>
      </c>
      <c r="P910" s="18" t="str">
        <f t="shared" si="133"/>
        <v/>
      </c>
      <c r="Q910" s="18">
        <f t="shared" si="134"/>
        <v>0</v>
      </c>
      <c r="R910" s="118"/>
    </row>
    <row r="911" spans="1:18" x14ac:dyDescent="0.25">
      <c r="A911" s="25">
        <f t="shared" si="126"/>
        <v>101</v>
      </c>
      <c r="B911" s="23">
        <f t="shared" si="127"/>
        <v>44566</v>
      </c>
      <c r="C911" s="24">
        <v>5</v>
      </c>
      <c r="D911" s="54" t="str">
        <f t="shared" si="128"/>
        <v>ASET</v>
      </c>
      <c r="E911" s="178"/>
      <c r="F911" s="179"/>
      <c r="G911" s="177"/>
      <c r="H911" s="177"/>
      <c r="I911" s="169">
        <f t="shared" si="129"/>
        <v>0</v>
      </c>
      <c r="J911" s="149" t="str" cm="1">
        <f t="array" ref="J911">IF(ISERROR(INDEX('Non Compliance input'!$H$5:$H$156,MATCH(1,(A911='Non Compliance input'!$A$5:$A$156)*(F911&gt;='Non Compliance input'!$D$5:$D$156)*(E911&lt;'Non Compliance input'!$E$5:$E$156)*('Non Compliance input'!$H$5:$H$156="Yes"),0))
),"","Yes")</f>
        <v/>
      </c>
      <c r="K911" s="149">
        <f t="shared" si="130"/>
        <v>0</v>
      </c>
      <c r="L911" s="162">
        <f t="shared" si="131"/>
        <v>0</v>
      </c>
      <c r="M911" s="162" t="str" cm="1">
        <f t="array" ref="M911">IF(ISERROR(INDEX('Non Compliance input'!$I$5:$I$156,MATCH(1,(A911='Non Compliance input'!$A$5:$A$156)*(E911&gt;='Non Compliance input'!$D$5:$D$156)*(F911&lt;='Non Compliance input'!$E$5:$E$156)*('Non Compliance input'!$I$5:$I$156="Yes"),0))
),"","Yes")</f>
        <v/>
      </c>
      <c r="N911" s="149" t="str">
        <f>IF(VLOOKUP($A911,HourEndingOutage!$B$3:$F$746,5,0)="Outage","Outage","")</f>
        <v/>
      </c>
      <c r="O911" s="18">
        <f t="shared" si="132"/>
        <v>0</v>
      </c>
      <c r="P911" s="18" t="str">
        <f t="shared" si="133"/>
        <v/>
      </c>
      <c r="Q911" s="18">
        <f t="shared" si="134"/>
        <v>0</v>
      </c>
      <c r="R911" s="118"/>
    </row>
    <row r="912" spans="1:18" x14ac:dyDescent="0.25">
      <c r="A912" s="25">
        <f t="shared" si="126"/>
        <v>102</v>
      </c>
      <c r="B912" s="23">
        <f t="shared" si="127"/>
        <v>44566</v>
      </c>
      <c r="C912" s="24">
        <v>6</v>
      </c>
      <c r="D912" s="54" t="str">
        <f t="shared" si="128"/>
        <v>ASET</v>
      </c>
      <c r="E912" s="178"/>
      <c r="F912" s="179"/>
      <c r="G912" s="177"/>
      <c r="H912" s="177"/>
      <c r="I912" s="169">
        <f t="shared" si="129"/>
        <v>0</v>
      </c>
      <c r="J912" s="149" t="str" cm="1">
        <f t="array" ref="J912">IF(ISERROR(INDEX('Non Compliance input'!$H$5:$H$156,MATCH(1,(A912='Non Compliance input'!$A$5:$A$156)*(F912&gt;='Non Compliance input'!$D$5:$D$156)*(E912&lt;'Non Compliance input'!$E$5:$E$156)*('Non Compliance input'!$H$5:$H$156="Yes"),0))
),"","Yes")</f>
        <v/>
      </c>
      <c r="K912" s="149">
        <f t="shared" si="130"/>
        <v>0</v>
      </c>
      <c r="L912" s="162">
        <f t="shared" si="131"/>
        <v>0</v>
      </c>
      <c r="M912" s="162" t="str" cm="1">
        <f t="array" ref="M912">IF(ISERROR(INDEX('Non Compliance input'!$I$5:$I$156,MATCH(1,(A912='Non Compliance input'!$A$5:$A$156)*(E912&gt;='Non Compliance input'!$D$5:$D$156)*(F912&lt;='Non Compliance input'!$E$5:$E$156)*('Non Compliance input'!$I$5:$I$156="Yes"),0))
),"","Yes")</f>
        <v/>
      </c>
      <c r="N912" s="149" t="str">
        <f>IF(VLOOKUP($A912,HourEndingOutage!$B$3:$F$746,5,0)="Outage","Outage","")</f>
        <v/>
      </c>
      <c r="O912" s="18">
        <f t="shared" si="132"/>
        <v>0</v>
      </c>
      <c r="P912" s="18" t="str">
        <f t="shared" si="133"/>
        <v/>
      </c>
      <c r="Q912" s="18">
        <f t="shared" si="134"/>
        <v>0</v>
      </c>
      <c r="R912" s="118"/>
    </row>
    <row r="913" spans="1:18" x14ac:dyDescent="0.25">
      <c r="A913" s="25">
        <f t="shared" si="126"/>
        <v>102</v>
      </c>
      <c r="B913" s="23">
        <f t="shared" si="127"/>
        <v>44566</v>
      </c>
      <c r="C913" s="24">
        <v>6</v>
      </c>
      <c r="D913" s="54" t="str">
        <f t="shared" si="128"/>
        <v>ASET</v>
      </c>
      <c r="E913" s="178"/>
      <c r="F913" s="179"/>
      <c r="G913" s="177"/>
      <c r="H913" s="177"/>
      <c r="I913" s="169">
        <f t="shared" si="129"/>
        <v>0</v>
      </c>
      <c r="J913" s="149" t="str" cm="1">
        <f t="array" ref="J913">IF(ISERROR(INDEX('Non Compliance input'!$H$5:$H$156,MATCH(1,(A913='Non Compliance input'!$A$5:$A$156)*(F913&gt;='Non Compliance input'!$D$5:$D$156)*(E913&lt;'Non Compliance input'!$E$5:$E$156)*('Non Compliance input'!$H$5:$H$156="Yes"),0))
),"","Yes")</f>
        <v/>
      </c>
      <c r="K913" s="149">
        <f t="shared" si="130"/>
        <v>0</v>
      </c>
      <c r="L913" s="162">
        <f t="shared" si="131"/>
        <v>0</v>
      </c>
      <c r="M913" s="162" t="str" cm="1">
        <f t="array" ref="M913">IF(ISERROR(INDEX('Non Compliance input'!$I$5:$I$156,MATCH(1,(A913='Non Compliance input'!$A$5:$A$156)*(E913&gt;='Non Compliance input'!$D$5:$D$156)*(F913&lt;='Non Compliance input'!$E$5:$E$156)*('Non Compliance input'!$I$5:$I$156="Yes"),0))
),"","Yes")</f>
        <v/>
      </c>
      <c r="N913" s="149" t="str">
        <f>IF(VLOOKUP($A913,HourEndingOutage!$B$3:$F$746,5,0)="Outage","Outage","")</f>
        <v/>
      </c>
      <c r="O913" s="18">
        <f t="shared" si="132"/>
        <v>0</v>
      </c>
      <c r="P913" s="18" t="str">
        <f t="shared" si="133"/>
        <v/>
      </c>
      <c r="Q913" s="18">
        <f t="shared" si="134"/>
        <v>0</v>
      </c>
      <c r="R913" s="118"/>
    </row>
    <row r="914" spans="1:18" x14ac:dyDescent="0.25">
      <c r="A914" s="25">
        <f t="shared" si="126"/>
        <v>102</v>
      </c>
      <c r="B914" s="23">
        <f t="shared" si="127"/>
        <v>44566</v>
      </c>
      <c r="C914" s="24">
        <v>6</v>
      </c>
      <c r="D914" s="54" t="str">
        <f t="shared" si="128"/>
        <v>ASET</v>
      </c>
      <c r="E914" s="178"/>
      <c r="F914" s="179"/>
      <c r="G914" s="177"/>
      <c r="H914" s="177"/>
      <c r="I914" s="169">
        <f t="shared" si="129"/>
        <v>0</v>
      </c>
      <c r="J914" s="149" t="str" cm="1">
        <f t="array" ref="J914">IF(ISERROR(INDEX('Non Compliance input'!$H$5:$H$156,MATCH(1,(A914='Non Compliance input'!$A$5:$A$156)*(F914&gt;='Non Compliance input'!$D$5:$D$156)*(E914&lt;'Non Compliance input'!$E$5:$E$156)*('Non Compliance input'!$H$5:$H$156="Yes"),0))
),"","Yes")</f>
        <v/>
      </c>
      <c r="K914" s="149">
        <f t="shared" si="130"/>
        <v>0</v>
      </c>
      <c r="L914" s="162">
        <f t="shared" si="131"/>
        <v>0</v>
      </c>
      <c r="M914" s="162" t="str" cm="1">
        <f t="array" ref="M914">IF(ISERROR(INDEX('Non Compliance input'!$I$5:$I$156,MATCH(1,(A914='Non Compliance input'!$A$5:$A$156)*(E914&gt;='Non Compliance input'!$D$5:$D$156)*(F914&lt;='Non Compliance input'!$E$5:$E$156)*('Non Compliance input'!$I$5:$I$156="Yes"),0))
),"","Yes")</f>
        <v/>
      </c>
      <c r="N914" s="149" t="str">
        <f>IF(VLOOKUP($A914,HourEndingOutage!$B$3:$F$746,5,0)="Outage","Outage","")</f>
        <v/>
      </c>
      <c r="O914" s="18">
        <f t="shared" si="132"/>
        <v>0</v>
      </c>
      <c r="P914" s="18" t="str">
        <f t="shared" si="133"/>
        <v/>
      </c>
      <c r="Q914" s="18">
        <f t="shared" si="134"/>
        <v>0</v>
      </c>
      <c r="R914" s="118"/>
    </row>
    <row r="915" spans="1:18" x14ac:dyDescent="0.25">
      <c r="A915" s="25">
        <f t="shared" si="126"/>
        <v>102</v>
      </c>
      <c r="B915" s="23">
        <f t="shared" si="127"/>
        <v>44566</v>
      </c>
      <c r="C915" s="24">
        <v>6</v>
      </c>
      <c r="D915" s="54" t="str">
        <f t="shared" si="128"/>
        <v>ASET</v>
      </c>
      <c r="E915" s="178"/>
      <c r="F915" s="179"/>
      <c r="G915" s="177"/>
      <c r="H915" s="177"/>
      <c r="I915" s="169">
        <f t="shared" si="129"/>
        <v>0</v>
      </c>
      <c r="J915" s="149" t="str" cm="1">
        <f t="array" ref="J915">IF(ISERROR(INDEX('Non Compliance input'!$H$5:$H$156,MATCH(1,(A915='Non Compliance input'!$A$5:$A$156)*(F915&gt;='Non Compliance input'!$D$5:$D$156)*(E915&lt;'Non Compliance input'!$E$5:$E$156)*('Non Compliance input'!$H$5:$H$156="Yes"),0))
),"","Yes")</f>
        <v/>
      </c>
      <c r="K915" s="149">
        <f t="shared" si="130"/>
        <v>0</v>
      </c>
      <c r="L915" s="162">
        <f t="shared" si="131"/>
        <v>0</v>
      </c>
      <c r="M915" s="162" t="str" cm="1">
        <f t="array" ref="M915">IF(ISERROR(INDEX('Non Compliance input'!$I$5:$I$156,MATCH(1,(A915='Non Compliance input'!$A$5:$A$156)*(E915&gt;='Non Compliance input'!$D$5:$D$156)*(F915&lt;='Non Compliance input'!$E$5:$E$156)*('Non Compliance input'!$I$5:$I$156="Yes"),0))
),"","Yes")</f>
        <v/>
      </c>
      <c r="N915" s="149" t="str">
        <f>IF(VLOOKUP($A915,HourEndingOutage!$B$3:$F$746,5,0)="Outage","Outage","")</f>
        <v/>
      </c>
      <c r="O915" s="18">
        <f t="shared" si="132"/>
        <v>0</v>
      </c>
      <c r="P915" s="18" t="str">
        <f t="shared" si="133"/>
        <v/>
      </c>
      <c r="Q915" s="18">
        <f t="shared" si="134"/>
        <v>0</v>
      </c>
      <c r="R915" s="118"/>
    </row>
    <row r="916" spans="1:18" x14ac:dyDescent="0.25">
      <c r="A916" s="25">
        <f t="shared" si="126"/>
        <v>102</v>
      </c>
      <c r="B916" s="23">
        <f t="shared" si="127"/>
        <v>44566</v>
      </c>
      <c r="C916" s="24">
        <v>6</v>
      </c>
      <c r="D916" s="54" t="str">
        <f t="shared" si="128"/>
        <v>ASET</v>
      </c>
      <c r="E916" s="178"/>
      <c r="F916" s="179"/>
      <c r="G916" s="177"/>
      <c r="H916" s="177"/>
      <c r="I916" s="169">
        <f t="shared" si="129"/>
        <v>0</v>
      </c>
      <c r="J916" s="149" t="str" cm="1">
        <f t="array" ref="J916">IF(ISERROR(INDEX('Non Compliance input'!$H$5:$H$156,MATCH(1,(A916='Non Compliance input'!$A$5:$A$156)*(F916&gt;='Non Compliance input'!$D$5:$D$156)*(E916&lt;'Non Compliance input'!$E$5:$E$156)*('Non Compliance input'!$H$5:$H$156="Yes"),0))
),"","Yes")</f>
        <v/>
      </c>
      <c r="K916" s="149">
        <f t="shared" si="130"/>
        <v>0</v>
      </c>
      <c r="L916" s="162">
        <f t="shared" si="131"/>
        <v>0</v>
      </c>
      <c r="M916" s="162" t="str" cm="1">
        <f t="array" ref="M916">IF(ISERROR(INDEX('Non Compliance input'!$I$5:$I$156,MATCH(1,(A916='Non Compliance input'!$A$5:$A$156)*(E916&gt;='Non Compliance input'!$D$5:$D$156)*(F916&lt;='Non Compliance input'!$E$5:$E$156)*('Non Compliance input'!$I$5:$I$156="Yes"),0))
),"","Yes")</f>
        <v/>
      </c>
      <c r="N916" s="149" t="str">
        <f>IF(VLOOKUP($A916,HourEndingOutage!$B$3:$F$746,5,0)="Outage","Outage","")</f>
        <v/>
      </c>
      <c r="O916" s="18">
        <f t="shared" si="132"/>
        <v>0</v>
      </c>
      <c r="P916" s="18" t="str">
        <f t="shared" si="133"/>
        <v/>
      </c>
      <c r="Q916" s="18">
        <f t="shared" si="134"/>
        <v>0</v>
      </c>
      <c r="R916" s="118"/>
    </row>
    <row r="917" spans="1:18" x14ac:dyDescent="0.25">
      <c r="A917" s="25">
        <f t="shared" si="126"/>
        <v>102</v>
      </c>
      <c r="B917" s="23">
        <f t="shared" si="127"/>
        <v>44566</v>
      </c>
      <c r="C917" s="24">
        <v>6</v>
      </c>
      <c r="D917" s="54" t="str">
        <f t="shared" si="128"/>
        <v>ASET</v>
      </c>
      <c r="E917" s="178"/>
      <c r="F917" s="179"/>
      <c r="G917" s="177"/>
      <c r="H917" s="177"/>
      <c r="I917" s="169">
        <f t="shared" si="129"/>
        <v>0</v>
      </c>
      <c r="J917" s="149" t="str" cm="1">
        <f t="array" ref="J917">IF(ISERROR(INDEX('Non Compliance input'!$H$5:$H$156,MATCH(1,(A917='Non Compliance input'!$A$5:$A$156)*(F917&gt;='Non Compliance input'!$D$5:$D$156)*(E917&lt;'Non Compliance input'!$E$5:$E$156)*('Non Compliance input'!$H$5:$H$156="Yes"),0))
),"","Yes")</f>
        <v/>
      </c>
      <c r="K917" s="149">
        <f t="shared" si="130"/>
        <v>0</v>
      </c>
      <c r="L917" s="162">
        <f t="shared" si="131"/>
        <v>0</v>
      </c>
      <c r="M917" s="162" t="str" cm="1">
        <f t="array" ref="M917">IF(ISERROR(INDEX('Non Compliance input'!$I$5:$I$156,MATCH(1,(A917='Non Compliance input'!$A$5:$A$156)*(E917&gt;='Non Compliance input'!$D$5:$D$156)*(F917&lt;='Non Compliance input'!$E$5:$E$156)*('Non Compliance input'!$I$5:$I$156="Yes"),0))
),"","Yes")</f>
        <v/>
      </c>
      <c r="N917" s="149" t="str">
        <f>IF(VLOOKUP($A917,HourEndingOutage!$B$3:$F$746,5,0)="Outage","Outage","")</f>
        <v/>
      </c>
      <c r="O917" s="18">
        <f t="shared" si="132"/>
        <v>0</v>
      </c>
      <c r="P917" s="18" t="str">
        <f t="shared" si="133"/>
        <v/>
      </c>
      <c r="Q917" s="18">
        <f t="shared" si="134"/>
        <v>0</v>
      </c>
      <c r="R917" s="118"/>
    </row>
    <row r="918" spans="1:18" x14ac:dyDescent="0.25">
      <c r="A918" s="25">
        <f t="shared" si="126"/>
        <v>102</v>
      </c>
      <c r="B918" s="23">
        <f t="shared" si="127"/>
        <v>44566</v>
      </c>
      <c r="C918" s="24">
        <v>6</v>
      </c>
      <c r="D918" s="54" t="str">
        <f t="shared" si="128"/>
        <v>ASET</v>
      </c>
      <c r="E918" s="178"/>
      <c r="F918" s="179"/>
      <c r="G918" s="177"/>
      <c r="H918" s="177"/>
      <c r="I918" s="169">
        <f t="shared" si="129"/>
        <v>0</v>
      </c>
      <c r="J918" s="149" t="str" cm="1">
        <f t="array" ref="J918">IF(ISERROR(INDEX('Non Compliance input'!$H$5:$H$156,MATCH(1,(A918='Non Compliance input'!$A$5:$A$156)*(F918&gt;='Non Compliance input'!$D$5:$D$156)*(E918&lt;'Non Compliance input'!$E$5:$E$156)*('Non Compliance input'!$H$5:$H$156="Yes"),0))
),"","Yes")</f>
        <v/>
      </c>
      <c r="K918" s="149">
        <f t="shared" si="130"/>
        <v>0</v>
      </c>
      <c r="L918" s="162">
        <f t="shared" si="131"/>
        <v>0</v>
      </c>
      <c r="M918" s="162" t="str" cm="1">
        <f t="array" ref="M918">IF(ISERROR(INDEX('Non Compliance input'!$I$5:$I$156,MATCH(1,(A918='Non Compliance input'!$A$5:$A$156)*(E918&gt;='Non Compliance input'!$D$5:$D$156)*(F918&lt;='Non Compliance input'!$E$5:$E$156)*('Non Compliance input'!$I$5:$I$156="Yes"),0))
),"","Yes")</f>
        <v/>
      </c>
      <c r="N918" s="149" t="str">
        <f>IF(VLOOKUP($A918,HourEndingOutage!$B$3:$F$746,5,0)="Outage","Outage","")</f>
        <v/>
      </c>
      <c r="O918" s="18">
        <f t="shared" si="132"/>
        <v>0</v>
      </c>
      <c r="P918" s="18" t="str">
        <f t="shared" si="133"/>
        <v/>
      </c>
      <c r="Q918" s="18">
        <f t="shared" si="134"/>
        <v>0</v>
      </c>
      <c r="R918" s="118"/>
    </row>
    <row r="919" spans="1:18" x14ac:dyDescent="0.25">
      <c r="A919" s="25">
        <f t="shared" si="126"/>
        <v>102</v>
      </c>
      <c r="B919" s="23">
        <f t="shared" si="127"/>
        <v>44566</v>
      </c>
      <c r="C919" s="24">
        <v>6</v>
      </c>
      <c r="D919" s="54" t="str">
        <f t="shared" si="128"/>
        <v>ASET</v>
      </c>
      <c r="E919" s="178"/>
      <c r="F919" s="179"/>
      <c r="G919" s="177"/>
      <c r="H919" s="177"/>
      <c r="I919" s="169">
        <f t="shared" si="129"/>
        <v>0</v>
      </c>
      <c r="J919" s="149" t="str" cm="1">
        <f t="array" ref="J919">IF(ISERROR(INDEX('Non Compliance input'!$H$5:$H$156,MATCH(1,(A919='Non Compliance input'!$A$5:$A$156)*(F919&gt;='Non Compliance input'!$D$5:$D$156)*(E919&lt;'Non Compliance input'!$E$5:$E$156)*('Non Compliance input'!$H$5:$H$156="Yes"),0))
),"","Yes")</f>
        <v/>
      </c>
      <c r="K919" s="149">
        <f t="shared" si="130"/>
        <v>0</v>
      </c>
      <c r="L919" s="162">
        <f t="shared" si="131"/>
        <v>0</v>
      </c>
      <c r="M919" s="162" t="str" cm="1">
        <f t="array" ref="M919">IF(ISERROR(INDEX('Non Compliance input'!$I$5:$I$156,MATCH(1,(A919='Non Compliance input'!$A$5:$A$156)*(E919&gt;='Non Compliance input'!$D$5:$D$156)*(F919&lt;='Non Compliance input'!$E$5:$E$156)*('Non Compliance input'!$I$5:$I$156="Yes"),0))
),"","Yes")</f>
        <v/>
      </c>
      <c r="N919" s="149" t="str">
        <f>IF(VLOOKUP($A919,HourEndingOutage!$B$3:$F$746,5,0)="Outage","Outage","")</f>
        <v/>
      </c>
      <c r="O919" s="18">
        <f t="shared" si="132"/>
        <v>0</v>
      </c>
      <c r="P919" s="18" t="str">
        <f t="shared" si="133"/>
        <v/>
      </c>
      <c r="Q919" s="18">
        <f t="shared" si="134"/>
        <v>0</v>
      </c>
      <c r="R919" s="118"/>
    </row>
    <row r="920" spans="1:18" x14ac:dyDescent="0.25">
      <c r="A920" s="25">
        <f t="shared" si="126"/>
        <v>102</v>
      </c>
      <c r="B920" s="23">
        <f t="shared" si="127"/>
        <v>44566</v>
      </c>
      <c r="C920" s="24">
        <v>6</v>
      </c>
      <c r="D920" s="54" t="str">
        <f t="shared" si="128"/>
        <v>ASET</v>
      </c>
      <c r="E920" s="178"/>
      <c r="F920" s="179"/>
      <c r="G920" s="177"/>
      <c r="H920" s="177"/>
      <c r="I920" s="169">
        <f t="shared" si="129"/>
        <v>0</v>
      </c>
      <c r="J920" s="149" t="str" cm="1">
        <f t="array" ref="J920">IF(ISERROR(INDEX('Non Compliance input'!$H$5:$H$156,MATCH(1,(A920='Non Compliance input'!$A$5:$A$156)*(F920&gt;='Non Compliance input'!$D$5:$D$156)*(E920&lt;'Non Compliance input'!$E$5:$E$156)*('Non Compliance input'!$H$5:$H$156="Yes"),0))
),"","Yes")</f>
        <v/>
      </c>
      <c r="K920" s="149">
        <f t="shared" si="130"/>
        <v>0</v>
      </c>
      <c r="L920" s="162">
        <f t="shared" si="131"/>
        <v>0</v>
      </c>
      <c r="M920" s="162" t="str" cm="1">
        <f t="array" ref="M920">IF(ISERROR(INDEX('Non Compliance input'!$I$5:$I$156,MATCH(1,(A920='Non Compliance input'!$A$5:$A$156)*(E920&gt;='Non Compliance input'!$D$5:$D$156)*(F920&lt;='Non Compliance input'!$E$5:$E$156)*('Non Compliance input'!$I$5:$I$156="Yes"),0))
),"","Yes")</f>
        <v/>
      </c>
      <c r="N920" s="149" t="str">
        <f>IF(VLOOKUP($A920,HourEndingOutage!$B$3:$F$746,5,0)="Outage","Outage","")</f>
        <v/>
      </c>
      <c r="O920" s="18">
        <f t="shared" si="132"/>
        <v>0</v>
      </c>
      <c r="P920" s="18" t="str">
        <f t="shared" si="133"/>
        <v/>
      </c>
      <c r="Q920" s="18">
        <f t="shared" si="134"/>
        <v>0</v>
      </c>
      <c r="R920" s="118"/>
    </row>
    <row r="921" spans="1:18" x14ac:dyDescent="0.25">
      <c r="A921" s="25">
        <f t="shared" si="126"/>
        <v>103</v>
      </c>
      <c r="B921" s="23">
        <f t="shared" si="127"/>
        <v>44566</v>
      </c>
      <c r="C921" s="24">
        <v>7</v>
      </c>
      <c r="D921" s="54" t="str">
        <f t="shared" si="128"/>
        <v>ASET</v>
      </c>
      <c r="E921" s="178"/>
      <c r="F921" s="179"/>
      <c r="G921" s="177"/>
      <c r="H921" s="177"/>
      <c r="I921" s="169">
        <f t="shared" si="129"/>
        <v>0</v>
      </c>
      <c r="J921" s="149" t="str" cm="1">
        <f t="array" ref="J921">IF(ISERROR(INDEX('Non Compliance input'!$H$5:$H$156,MATCH(1,(A921='Non Compliance input'!$A$5:$A$156)*(F921&gt;='Non Compliance input'!$D$5:$D$156)*(E921&lt;'Non Compliance input'!$E$5:$E$156)*('Non Compliance input'!$H$5:$H$156="Yes"),0))
),"","Yes")</f>
        <v/>
      </c>
      <c r="K921" s="149">
        <f t="shared" si="130"/>
        <v>0</v>
      </c>
      <c r="L921" s="162">
        <f t="shared" si="131"/>
        <v>0</v>
      </c>
      <c r="M921" s="162" t="str" cm="1">
        <f t="array" ref="M921">IF(ISERROR(INDEX('Non Compliance input'!$I$5:$I$156,MATCH(1,(A921='Non Compliance input'!$A$5:$A$156)*(E921&gt;='Non Compliance input'!$D$5:$D$156)*(F921&lt;='Non Compliance input'!$E$5:$E$156)*('Non Compliance input'!$I$5:$I$156="Yes"),0))
),"","Yes")</f>
        <v/>
      </c>
      <c r="N921" s="149" t="str">
        <f>IF(VLOOKUP($A921,HourEndingOutage!$B$3:$F$746,5,0)="Outage","Outage","")</f>
        <v/>
      </c>
      <c r="O921" s="18">
        <f t="shared" si="132"/>
        <v>0</v>
      </c>
      <c r="P921" s="18" t="str">
        <f t="shared" si="133"/>
        <v/>
      </c>
      <c r="Q921" s="18">
        <f t="shared" si="134"/>
        <v>0</v>
      </c>
      <c r="R921" s="118"/>
    </row>
    <row r="922" spans="1:18" x14ac:dyDescent="0.25">
      <c r="A922" s="25">
        <f t="shared" si="126"/>
        <v>103</v>
      </c>
      <c r="B922" s="23">
        <f t="shared" si="127"/>
        <v>44566</v>
      </c>
      <c r="C922" s="24">
        <v>7</v>
      </c>
      <c r="D922" s="54" t="str">
        <f t="shared" si="128"/>
        <v>ASET</v>
      </c>
      <c r="E922" s="178"/>
      <c r="F922" s="179"/>
      <c r="G922" s="177"/>
      <c r="H922" s="177"/>
      <c r="I922" s="169">
        <f t="shared" si="129"/>
        <v>0</v>
      </c>
      <c r="J922" s="149" t="str" cm="1">
        <f t="array" ref="J922">IF(ISERROR(INDEX('Non Compliance input'!$H$5:$H$156,MATCH(1,(A922='Non Compliance input'!$A$5:$A$156)*(F922&gt;='Non Compliance input'!$D$5:$D$156)*(E922&lt;'Non Compliance input'!$E$5:$E$156)*('Non Compliance input'!$H$5:$H$156="Yes"),0))
),"","Yes")</f>
        <v/>
      </c>
      <c r="K922" s="149">
        <f t="shared" si="130"/>
        <v>0</v>
      </c>
      <c r="L922" s="162">
        <f t="shared" si="131"/>
        <v>0</v>
      </c>
      <c r="M922" s="162" t="str" cm="1">
        <f t="array" ref="M922">IF(ISERROR(INDEX('Non Compliance input'!$I$5:$I$156,MATCH(1,(A922='Non Compliance input'!$A$5:$A$156)*(E922&gt;='Non Compliance input'!$D$5:$D$156)*(F922&lt;='Non Compliance input'!$E$5:$E$156)*('Non Compliance input'!$I$5:$I$156="Yes"),0))
),"","Yes")</f>
        <v/>
      </c>
      <c r="N922" s="149" t="str">
        <f>IF(VLOOKUP($A922,HourEndingOutage!$B$3:$F$746,5,0)="Outage","Outage","")</f>
        <v/>
      </c>
      <c r="O922" s="18">
        <f t="shared" si="132"/>
        <v>0</v>
      </c>
      <c r="P922" s="18" t="str">
        <f t="shared" si="133"/>
        <v/>
      </c>
      <c r="Q922" s="18">
        <f t="shared" si="134"/>
        <v>0</v>
      </c>
      <c r="R922" s="118"/>
    </row>
    <row r="923" spans="1:18" x14ac:dyDescent="0.25">
      <c r="A923" s="25">
        <f t="shared" si="126"/>
        <v>103</v>
      </c>
      <c r="B923" s="23">
        <f t="shared" si="127"/>
        <v>44566</v>
      </c>
      <c r="C923" s="24">
        <v>7</v>
      </c>
      <c r="D923" s="54" t="str">
        <f t="shared" si="128"/>
        <v>ASET</v>
      </c>
      <c r="E923" s="178"/>
      <c r="F923" s="179"/>
      <c r="G923" s="177"/>
      <c r="H923" s="177"/>
      <c r="I923" s="169">
        <f t="shared" si="129"/>
        <v>0</v>
      </c>
      <c r="J923" s="149" t="str" cm="1">
        <f t="array" ref="J923">IF(ISERROR(INDEX('Non Compliance input'!$H$5:$H$156,MATCH(1,(A923='Non Compliance input'!$A$5:$A$156)*(F923&gt;='Non Compliance input'!$D$5:$D$156)*(E923&lt;'Non Compliance input'!$E$5:$E$156)*('Non Compliance input'!$H$5:$H$156="Yes"),0))
),"","Yes")</f>
        <v/>
      </c>
      <c r="K923" s="149">
        <f t="shared" si="130"/>
        <v>0</v>
      </c>
      <c r="L923" s="162">
        <f t="shared" si="131"/>
        <v>0</v>
      </c>
      <c r="M923" s="162" t="str" cm="1">
        <f t="array" ref="M923">IF(ISERROR(INDEX('Non Compliance input'!$I$5:$I$156,MATCH(1,(A923='Non Compliance input'!$A$5:$A$156)*(E923&gt;='Non Compliance input'!$D$5:$D$156)*(F923&lt;='Non Compliance input'!$E$5:$E$156)*('Non Compliance input'!$I$5:$I$156="Yes"),0))
),"","Yes")</f>
        <v/>
      </c>
      <c r="N923" s="149" t="str">
        <f>IF(VLOOKUP($A923,HourEndingOutage!$B$3:$F$746,5,0)="Outage","Outage","")</f>
        <v/>
      </c>
      <c r="O923" s="18">
        <f t="shared" si="132"/>
        <v>0</v>
      </c>
      <c r="P923" s="18" t="str">
        <f t="shared" si="133"/>
        <v/>
      </c>
      <c r="Q923" s="18">
        <f t="shared" si="134"/>
        <v>0</v>
      </c>
      <c r="R923" s="118"/>
    </row>
    <row r="924" spans="1:18" x14ac:dyDescent="0.25">
      <c r="A924" s="25">
        <f t="shared" ref="A924:A987" si="135">IF(C924=C923,A923,A923+1)</f>
        <v>103</v>
      </c>
      <c r="B924" s="23">
        <f t="shared" ref="B924:B987" si="136">IF(C924&lt;C923,B923+1,B923)</f>
        <v>44566</v>
      </c>
      <c r="C924" s="24">
        <v>7</v>
      </c>
      <c r="D924" s="54" t="str">
        <f t="shared" si="128"/>
        <v>ASET</v>
      </c>
      <c r="E924" s="178"/>
      <c r="F924" s="179"/>
      <c r="G924" s="177"/>
      <c r="H924" s="177"/>
      <c r="I924" s="169">
        <f t="shared" si="129"/>
        <v>0</v>
      </c>
      <c r="J924" s="149" t="str" cm="1">
        <f t="array" ref="J924">IF(ISERROR(INDEX('Non Compliance input'!$H$5:$H$156,MATCH(1,(A924='Non Compliance input'!$A$5:$A$156)*(F924&gt;='Non Compliance input'!$D$5:$D$156)*(E924&lt;'Non Compliance input'!$E$5:$E$156)*('Non Compliance input'!$H$5:$H$156="Yes"),0))
),"","Yes")</f>
        <v/>
      </c>
      <c r="K924" s="149">
        <f t="shared" si="130"/>
        <v>0</v>
      </c>
      <c r="L924" s="162">
        <f t="shared" si="131"/>
        <v>0</v>
      </c>
      <c r="M924" s="162" t="str" cm="1">
        <f t="array" ref="M924">IF(ISERROR(INDEX('Non Compliance input'!$I$5:$I$156,MATCH(1,(A924='Non Compliance input'!$A$5:$A$156)*(E924&gt;='Non Compliance input'!$D$5:$D$156)*(F924&lt;='Non Compliance input'!$E$5:$E$156)*('Non Compliance input'!$I$5:$I$156="Yes"),0))
),"","Yes")</f>
        <v/>
      </c>
      <c r="N924" s="149" t="str">
        <f>IF(VLOOKUP($A924,HourEndingOutage!$B$3:$F$746,5,0)="Outage","Outage","")</f>
        <v/>
      </c>
      <c r="O924" s="18">
        <f t="shared" si="132"/>
        <v>0</v>
      </c>
      <c r="P924" s="18" t="str">
        <f t="shared" si="133"/>
        <v/>
      </c>
      <c r="Q924" s="18">
        <f t="shared" si="134"/>
        <v>0</v>
      </c>
      <c r="R924" s="118"/>
    </row>
    <row r="925" spans="1:18" x14ac:dyDescent="0.25">
      <c r="A925" s="25">
        <f t="shared" si="135"/>
        <v>103</v>
      </c>
      <c r="B925" s="23">
        <f t="shared" si="136"/>
        <v>44566</v>
      </c>
      <c r="C925" s="24">
        <v>7</v>
      </c>
      <c r="D925" s="54" t="str">
        <f t="shared" si="128"/>
        <v>ASET</v>
      </c>
      <c r="E925" s="178"/>
      <c r="F925" s="179"/>
      <c r="G925" s="177"/>
      <c r="H925" s="177"/>
      <c r="I925" s="169">
        <f t="shared" si="129"/>
        <v>0</v>
      </c>
      <c r="J925" s="149" t="str" cm="1">
        <f t="array" ref="J925">IF(ISERROR(INDEX('Non Compliance input'!$H$5:$H$156,MATCH(1,(A925='Non Compliance input'!$A$5:$A$156)*(F925&gt;='Non Compliance input'!$D$5:$D$156)*(E925&lt;'Non Compliance input'!$E$5:$E$156)*('Non Compliance input'!$H$5:$H$156="Yes"),0))
),"","Yes")</f>
        <v/>
      </c>
      <c r="K925" s="149">
        <f t="shared" si="130"/>
        <v>0</v>
      </c>
      <c r="L925" s="162">
        <f t="shared" si="131"/>
        <v>0</v>
      </c>
      <c r="M925" s="162" t="str" cm="1">
        <f t="array" ref="M925">IF(ISERROR(INDEX('Non Compliance input'!$I$5:$I$156,MATCH(1,(A925='Non Compliance input'!$A$5:$A$156)*(E925&gt;='Non Compliance input'!$D$5:$D$156)*(F925&lt;='Non Compliance input'!$E$5:$E$156)*('Non Compliance input'!$I$5:$I$156="Yes"),0))
),"","Yes")</f>
        <v/>
      </c>
      <c r="N925" s="149" t="str">
        <f>IF(VLOOKUP($A925,HourEndingOutage!$B$3:$F$746,5,0)="Outage","Outage","")</f>
        <v/>
      </c>
      <c r="O925" s="18">
        <f t="shared" si="132"/>
        <v>0</v>
      </c>
      <c r="P925" s="18" t="str">
        <f t="shared" si="133"/>
        <v/>
      </c>
      <c r="Q925" s="18">
        <f t="shared" si="134"/>
        <v>0</v>
      </c>
      <c r="R925" s="118"/>
    </row>
    <row r="926" spans="1:18" x14ac:dyDescent="0.25">
      <c r="A926" s="25">
        <f t="shared" si="135"/>
        <v>103</v>
      </c>
      <c r="B926" s="23">
        <f t="shared" si="136"/>
        <v>44566</v>
      </c>
      <c r="C926" s="24">
        <v>7</v>
      </c>
      <c r="D926" s="54" t="str">
        <f t="shared" si="128"/>
        <v>ASET</v>
      </c>
      <c r="E926" s="178"/>
      <c r="F926" s="179"/>
      <c r="G926" s="177"/>
      <c r="H926" s="177"/>
      <c r="I926" s="169">
        <f t="shared" si="129"/>
        <v>0</v>
      </c>
      <c r="J926" s="149" t="str" cm="1">
        <f t="array" ref="J926">IF(ISERROR(INDEX('Non Compliance input'!$H$5:$H$156,MATCH(1,(A926='Non Compliance input'!$A$5:$A$156)*(F926&gt;='Non Compliance input'!$D$5:$D$156)*(E926&lt;'Non Compliance input'!$E$5:$E$156)*('Non Compliance input'!$H$5:$H$156="Yes"),0))
),"","Yes")</f>
        <v/>
      </c>
      <c r="K926" s="149">
        <f t="shared" si="130"/>
        <v>0</v>
      </c>
      <c r="L926" s="162">
        <f t="shared" si="131"/>
        <v>0</v>
      </c>
      <c r="M926" s="162" t="str" cm="1">
        <f t="array" ref="M926">IF(ISERROR(INDEX('Non Compliance input'!$I$5:$I$156,MATCH(1,(A926='Non Compliance input'!$A$5:$A$156)*(E926&gt;='Non Compliance input'!$D$5:$D$156)*(F926&lt;='Non Compliance input'!$E$5:$E$156)*('Non Compliance input'!$I$5:$I$156="Yes"),0))
),"","Yes")</f>
        <v/>
      </c>
      <c r="N926" s="149" t="str">
        <f>IF(VLOOKUP($A926,HourEndingOutage!$B$3:$F$746,5,0)="Outage","Outage","")</f>
        <v/>
      </c>
      <c r="O926" s="18">
        <f t="shared" si="132"/>
        <v>0</v>
      </c>
      <c r="P926" s="18" t="str">
        <f t="shared" si="133"/>
        <v/>
      </c>
      <c r="Q926" s="18">
        <f t="shared" si="134"/>
        <v>0</v>
      </c>
      <c r="R926" s="118"/>
    </row>
    <row r="927" spans="1:18" x14ac:dyDescent="0.25">
      <c r="A927" s="25">
        <f t="shared" si="135"/>
        <v>103</v>
      </c>
      <c r="B927" s="23">
        <f t="shared" si="136"/>
        <v>44566</v>
      </c>
      <c r="C927" s="24">
        <v>7</v>
      </c>
      <c r="D927" s="54" t="str">
        <f t="shared" si="128"/>
        <v>ASET</v>
      </c>
      <c r="E927" s="178"/>
      <c r="F927" s="179"/>
      <c r="G927" s="177"/>
      <c r="H927" s="177"/>
      <c r="I927" s="169">
        <f t="shared" si="129"/>
        <v>0</v>
      </c>
      <c r="J927" s="149" t="str" cm="1">
        <f t="array" ref="J927">IF(ISERROR(INDEX('Non Compliance input'!$H$5:$H$156,MATCH(1,(A927='Non Compliance input'!$A$5:$A$156)*(F927&gt;='Non Compliance input'!$D$5:$D$156)*(E927&lt;'Non Compliance input'!$E$5:$E$156)*('Non Compliance input'!$H$5:$H$156="Yes"),0))
),"","Yes")</f>
        <v/>
      </c>
      <c r="K927" s="149">
        <f t="shared" si="130"/>
        <v>0</v>
      </c>
      <c r="L927" s="162">
        <f t="shared" si="131"/>
        <v>0</v>
      </c>
      <c r="M927" s="162" t="str" cm="1">
        <f t="array" ref="M927">IF(ISERROR(INDEX('Non Compliance input'!$I$5:$I$156,MATCH(1,(A927='Non Compliance input'!$A$5:$A$156)*(E927&gt;='Non Compliance input'!$D$5:$D$156)*(F927&lt;='Non Compliance input'!$E$5:$E$156)*('Non Compliance input'!$I$5:$I$156="Yes"),0))
),"","Yes")</f>
        <v/>
      </c>
      <c r="N927" s="149" t="str">
        <f>IF(VLOOKUP($A927,HourEndingOutage!$B$3:$F$746,5,0)="Outage","Outage","")</f>
        <v/>
      </c>
      <c r="O927" s="18">
        <f t="shared" si="132"/>
        <v>0</v>
      </c>
      <c r="P927" s="18" t="str">
        <f t="shared" si="133"/>
        <v/>
      </c>
      <c r="Q927" s="18">
        <f t="shared" si="134"/>
        <v>0</v>
      </c>
      <c r="R927" s="118"/>
    </row>
    <row r="928" spans="1:18" x14ac:dyDescent="0.25">
      <c r="A928" s="25">
        <f t="shared" si="135"/>
        <v>103</v>
      </c>
      <c r="B928" s="23">
        <f t="shared" si="136"/>
        <v>44566</v>
      </c>
      <c r="C928" s="24">
        <v>7</v>
      </c>
      <c r="D928" s="54" t="str">
        <f t="shared" si="128"/>
        <v>ASET</v>
      </c>
      <c r="E928" s="178"/>
      <c r="F928" s="179"/>
      <c r="G928" s="177"/>
      <c r="H928" s="177"/>
      <c r="I928" s="169">
        <f t="shared" si="129"/>
        <v>0</v>
      </c>
      <c r="J928" s="149" t="str" cm="1">
        <f t="array" ref="J928">IF(ISERROR(INDEX('Non Compliance input'!$H$5:$H$156,MATCH(1,(A928='Non Compliance input'!$A$5:$A$156)*(F928&gt;='Non Compliance input'!$D$5:$D$156)*(E928&lt;'Non Compliance input'!$E$5:$E$156)*('Non Compliance input'!$H$5:$H$156="Yes"),0))
),"","Yes")</f>
        <v/>
      </c>
      <c r="K928" s="149">
        <f t="shared" si="130"/>
        <v>0</v>
      </c>
      <c r="L928" s="162">
        <f t="shared" si="131"/>
        <v>0</v>
      </c>
      <c r="M928" s="162" t="str" cm="1">
        <f t="array" ref="M928">IF(ISERROR(INDEX('Non Compliance input'!$I$5:$I$156,MATCH(1,(A928='Non Compliance input'!$A$5:$A$156)*(E928&gt;='Non Compliance input'!$D$5:$D$156)*(F928&lt;='Non Compliance input'!$E$5:$E$156)*('Non Compliance input'!$I$5:$I$156="Yes"),0))
),"","Yes")</f>
        <v/>
      </c>
      <c r="N928" s="149" t="str">
        <f>IF(VLOOKUP($A928,HourEndingOutage!$B$3:$F$746,5,0)="Outage","Outage","")</f>
        <v/>
      </c>
      <c r="O928" s="18">
        <f t="shared" si="132"/>
        <v>0</v>
      </c>
      <c r="P928" s="18" t="str">
        <f t="shared" si="133"/>
        <v/>
      </c>
      <c r="Q928" s="18">
        <f t="shared" si="134"/>
        <v>0</v>
      </c>
      <c r="R928" s="118"/>
    </row>
    <row r="929" spans="1:18" x14ac:dyDescent="0.25">
      <c r="A929" s="25">
        <f t="shared" si="135"/>
        <v>103</v>
      </c>
      <c r="B929" s="23">
        <f t="shared" si="136"/>
        <v>44566</v>
      </c>
      <c r="C929" s="24">
        <v>7</v>
      </c>
      <c r="D929" s="54" t="str">
        <f t="shared" si="128"/>
        <v>ASET</v>
      </c>
      <c r="E929" s="178"/>
      <c r="F929" s="179"/>
      <c r="G929" s="177"/>
      <c r="H929" s="177"/>
      <c r="I929" s="169">
        <f t="shared" si="129"/>
        <v>0</v>
      </c>
      <c r="J929" s="149" t="str" cm="1">
        <f t="array" ref="J929">IF(ISERROR(INDEX('Non Compliance input'!$H$5:$H$156,MATCH(1,(A929='Non Compliance input'!$A$5:$A$156)*(F929&gt;='Non Compliance input'!$D$5:$D$156)*(E929&lt;'Non Compliance input'!$E$5:$E$156)*('Non Compliance input'!$H$5:$H$156="Yes"),0))
),"","Yes")</f>
        <v/>
      </c>
      <c r="K929" s="149">
        <f t="shared" si="130"/>
        <v>0</v>
      </c>
      <c r="L929" s="162">
        <f t="shared" si="131"/>
        <v>0</v>
      </c>
      <c r="M929" s="162" t="str" cm="1">
        <f t="array" ref="M929">IF(ISERROR(INDEX('Non Compliance input'!$I$5:$I$156,MATCH(1,(A929='Non Compliance input'!$A$5:$A$156)*(E929&gt;='Non Compliance input'!$D$5:$D$156)*(F929&lt;='Non Compliance input'!$E$5:$E$156)*('Non Compliance input'!$I$5:$I$156="Yes"),0))
),"","Yes")</f>
        <v/>
      </c>
      <c r="N929" s="149" t="str">
        <f>IF(VLOOKUP($A929,HourEndingOutage!$B$3:$F$746,5,0)="Outage","Outage","")</f>
        <v/>
      </c>
      <c r="O929" s="18">
        <f t="shared" si="132"/>
        <v>0</v>
      </c>
      <c r="P929" s="18" t="str">
        <f t="shared" si="133"/>
        <v/>
      </c>
      <c r="Q929" s="18">
        <f t="shared" si="134"/>
        <v>0</v>
      </c>
      <c r="R929" s="118"/>
    </row>
    <row r="930" spans="1:18" x14ac:dyDescent="0.25">
      <c r="A930" s="25">
        <f t="shared" si="135"/>
        <v>104</v>
      </c>
      <c r="B930" s="23">
        <f t="shared" si="136"/>
        <v>44566</v>
      </c>
      <c r="C930" s="24">
        <v>8</v>
      </c>
      <c r="D930" s="54" t="str">
        <f t="shared" si="128"/>
        <v>ASET</v>
      </c>
      <c r="E930" s="178"/>
      <c r="F930" s="179"/>
      <c r="G930" s="177"/>
      <c r="H930" s="177"/>
      <c r="I930" s="169">
        <f t="shared" si="129"/>
        <v>0</v>
      </c>
      <c r="J930" s="149" t="str" cm="1">
        <f t="array" ref="J930">IF(ISERROR(INDEX('Non Compliance input'!$H$5:$H$156,MATCH(1,(A930='Non Compliance input'!$A$5:$A$156)*(F930&gt;='Non Compliance input'!$D$5:$D$156)*(E930&lt;'Non Compliance input'!$E$5:$E$156)*('Non Compliance input'!$H$5:$H$156="Yes"),0))
),"","Yes")</f>
        <v/>
      </c>
      <c r="K930" s="149">
        <f t="shared" si="130"/>
        <v>0</v>
      </c>
      <c r="L930" s="162">
        <f t="shared" si="131"/>
        <v>0</v>
      </c>
      <c r="M930" s="162" t="str" cm="1">
        <f t="array" ref="M930">IF(ISERROR(INDEX('Non Compliance input'!$I$5:$I$156,MATCH(1,(A930='Non Compliance input'!$A$5:$A$156)*(E930&gt;='Non Compliance input'!$D$5:$D$156)*(F930&lt;='Non Compliance input'!$E$5:$E$156)*('Non Compliance input'!$I$5:$I$156="Yes"),0))
),"","Yes")</f>
        <v/>
      </c>
      <c r="N930" s="149" t="str">
        <f>IF(VLOOKUP($A930,HourEndingOutage!$B$3:$F$746,5,0)="Outage","Outage","")</f>
        <v/>
      </c>
      <c r="O930" s="18">
        <f t="shared" si="132"/>
        <v>0</v>
      </c>
      <c r="P930" s="18" t="str">
        <f t="shared" si="133"/>
        <v/>
      </c>
      <c r="Q930" s="18">
        <f t="shared" si="134"/>
        <v>0</v>
      </c>
      <c r="R930" s="118"/>
    </row>
    <row r="931" spans="1:18" x14ac:dyDescent="0.25">
      <c r="A931" s="25">
        <f t="shared" si="135"/>
        <v>104</v>
      </c>
      <c r="B931" s="23">
        <f t="shared" si="136"/>
        <v>44566</v>
      </c>
      <c r="C931" s="24">
        <v>8</v>
      </c>
      <c r="D931" s="54" t="str">
        <f t="shared" si="128"/>
        <v>ASET</v>
      </c>
      <c r="E931" s="178"/>
      <c r="F931" s="179"/>
      <c r="G931" s="177"/>
      <c r="H931" s="177"/>
      <c r="I931" s="169">
        <f t="shared" si="129"/>
        <v>0</v>
      </c>
      <c r="J931" s="149" t="str" cm="1">
        <f t="array" ref="J931">IF(ISERROR(INDEX('Non Compliance input'!$H$5:$H$156,MATCH(1,(A931='Non Compliance input'!$A$5:$A$156)*(F931&gt;='Non Compliance input'!$D$5:$D$156)*(E931&lt;'Non Compliance input'!$E$5:$E$156)*('Non Compliance input'!$H$5:$H$156="Yes"),0))
),"","Yes")</f>
        <v/>
      </c>
      <c r="K931" s="149">
        <f t="shared" si="130"/>
        <v>0</v>
      </c>
      <c r="L931" s="162">
        <f t="shared" si="131"/>
        <v>0</v>
      </c>
      <c r="M931" s="162" t="str" cm="1">
        <f t="array" ref="M931">IF(ISERROR(INDEX('Non Compliance input'!$I$5:$I$156,MATCH(1,(A931='Non Compliance input'!$A$5:$A$156)*(E931&gt;='Non Compliance input'!$D$5:$D$156)*(F931&lt;='Non Compliance input'!$E$5:$E$156)*('Non Compliance input'!$I$5:$I$156="Yes"),0))
),"","Yes")</f>
        <v/>
      </c>
      <c r="N931" s="149" t="str">
        <f>IF(VLOOKUP($A931,HourEndingOutage!$B$3:$F$746,5,0)="Outage","Outage","")</f>
        <v/>
      </c>
      <c r="O931" s="18">
        <f t="shared" si="132"/>
        <v>0</v>
      </c>
      <c r="P931" s="18" t="str">
        <f t="shared" si="133"/>
        <v/>
      </c>
      <c r="Q931" s="18">
        <f t="shared" si="134"/>
        <v>0</v>
      </c>
      <c r="R931" s="118"/>
    </row>
    <row r="932" spans="1:18" x14ac:dyDescent="0.25">
      <c r="A932" s="25">
        <f t="shared" si="135"/>
        <v>104</v>
      </c>
      <c r="B932" s="23">
        <f t="shared" si="136"/>
        <v>44566</v>
      </c>
      <c r="C932" s="24">
        <v>8</v>
      </c>
      <c r="D932" s="54" t="str">
        <f t="shared" si="128"/>
        <v>ASET</v>
      </c>
      <c r="E932" s="178"/>
      <c r="F932" s="179"/>
      <c r="G932" s="177"/>
      <c r="H932" s="177"/>
      <c r="I932" s="169">
        <f t="shared" si="129"/>
        <v>0</v>
      </c>
      <c r="J932" s="149" t="str" cm="1">
        <f t="array" ref="J932">IF(ISERROR(INDEX('Non Compliance input'!$H$5:$H$156,MATCH(1,(A932='Non Compliance input'!$A$5:$A$156)*(F932&gt;='Non Compliance input'!$D$5:$D$156)*(E932&lt;'Non Compliance input'!$E$5:$E$156)*('Non Compliance input'!$H$5:$H$156="Yes"),0))
),"","Yes")</f>
        <v/>
      </c>
      <c r="K932" s="149">
        <f t="shared" si="130"/>
        <v>0</v>
      </c>
      <c r="L932" s="162">
        <f t="shared" si="131"/>
        <v>0</v>
      </c>
      <c r="M932" s="162" t="str" cm="1">
        <f t="array" ref="M932">IF(ISERROR(INDEX('Non Compliance input'!$I$5:$I$156,MATCH(1,(A932='Non Compliance input'!$A$5:$A$156)*(E932&gt;='Non Compliance input'!$D$5:$D$156)*(F932&lt;='Non Compliance input'!$E$5:$E$156)*('Non Compliance input'!$I$5:$I$156="Yes"),0))
),"","Yes")</f>
        <v/>
      </c>
      <c r="N932" s="149" t="str">
        <f>IF(VLOOKUP($A932,HourEndingOutage!$B$3:$F$746,5,0)="Outage","Outage","")</f>
        <v/>
      </c>
      <c r="O932" s="18">
        <f t="shared" si="132"/>
        <v>0</v>
      </c>
      <c r="P932" s="18" t="str">
        <f t="shared" si="133"/>
        <v/>
      </c>
      <c r="Q932" s="18">
        <f t="shared" si="134"/>
        <v>0</v>
      </c>
      <c r="R932" s="118"/>
    </row>
    <row r="933" spans="1:18" x14ac:dyDescent="0.25">
      <c r="A933" s="25">
        <f t="shared" si="135"/>
        <v>104</v>
      </c>
      <c r="B933" s="23">
        <f t="shared" si="136"/>
        <v>44566</v>
      </c>
      <c r="C933" s="24">
        <v>8</v>
      </c>
      <c r="D933" s="54" t="str">
        <f t="shared" si="128"/>
        <v>ASET</v>
      </c>
      <c r="E933" s="178"/>
      <c r="F933" s="179"/>
      <c r="G933" s="177"/>
      <c r="H933" s="177"/>
      <c r="I933" s="169">
        <f t="shared" si="129"/>
        <v>0</v>
      </c>
      <c r="J933" s="149" t="str" cm="1">
        <f t="array" ref="J933">IF(ISERROR(INDEX('Non Compliance input'!$H$5:$H$156,MATCH(1,(A933='Non Compliance input'!$A$5:$A$156)*(F933&gt;='Non Compliance input'!$D$5:$D$156)*(E933&lt;'Non Compliance input'!$E$5:$E$156)*('Non Compliance input'!$H$5:$H$156="Yes"),0))
),"","Yes")</f>
        <v/>
      </c>
      <c r="K933" s="149">
        <f t="shared" si="130"/>
        <v>0</v>
      </c>
      <c r="L933" s="162">
        <f t="shared" si="131"/>
        <v>0</v>
      </c>
      <c r="M933" s="162" t="str" cm="1">
        <f t="array" ref="M933">IF(ISERROR(INDEX('Non Compliance input'!$I$5:$I$156,MATCH(1,(A933='Non Compliance input'!$A$5:$A$156)*(E933&gt;='Non Compliance input'!$D$5:$D$156)*(F933&lt;='Non Compliance input'!$E$5:$E$156)*('Non Compliance input'!$I$5:$I$156="Yes"),0))
),"","Yes")</f>
        <v/>
      </c>
      <c r="N933" s="149" t="str">
        <f>IF(VLOOKUP($A933,HourEndingOutage!$B$3:$F$746,5,0)="Outage","Outage","")</f>
        <v/>
      </c>
      <c r="O933" s="18">
        <f t="shared" si="132"/>
        <v>0</v>
      </c>
      <c r="P933" s="18" t="str">
        <f t="shared" si="133"/>
        <v/>
      </c>
      <c r="Q933" s="18">
        <f t="shared" si="134"/>
        <v>0</v>
      </c>
      <c r="R933" s="118"/>
    </row>
    <row r="934" spans="1:18" x14ac:dyDescent="0.25">
      <c r="A934" s="25">
        <f t="shared" si="135"/>
        <v>104</v>
      </c>
      <c r="B934" s="23">
        <f t="shared" si="136"/>
        <v>44566</v>
      </c>
      <c r="C934" s="24">
        <v>8</v>
      </c>
      <c r="D934" s="54" t="str">
        <f t="shared" si="128"/>
        <v>ASET</v>
      </c>
      <c r="E934" s="178"/>
      <c r="F934" s="179"/>
      <c r="G934" s="177"/>
      <c r="H934" s="177"/>
      <c r="I934" s="169">
        <f t="shared" si="129"/>
        <v>0</v>
      </c>
      <c r="J934" s="149" t="str" cm="1">
        <f t="array" ref="J934">IF(ISERROR(INDEX('Non Compliance input'!$H$5:$H$156,MATCH(1,(A934='Non Compliance input'!$A$5:$A$156)*(F934&gt;='Non Compliance input'!$D$5:$D$156)*(E934&lt;'Non Compliance input'!$E$5:$E$156)*('Non Compliance input'!$H$5:$H$156="Yes"),0))
),"","Yes")</f>
        <v/>
      </c>
      <c r="K934" s="149">
        <f t="shared" si="130"/>
        <v>0</v>
      </c>
      <c r="L934" s="162">
        <f t="shared" si="131"/>
        <v>0</v>
      </c>
      <c r="M934" s="162" t="str" cm="1">
        <f t="array" ref="M934">IF(ISERROR(INDEX('Non Compliance input'!$I$5:$I$156,MATCH(1,(A934='Non Compliance input'!$A$5:$A$156)*(E934&gt;='Non Compliance input'!$D$5:$D$156)*(F934&lt;='Non Compliance input'!$E$5:$E$156)*('Non Compliance input'!$I$5:$I$156="Yes"),0))
),"","Yes")</f>
        <v/>
      </c>
      <c r="N934" s="149" t="str">
        <f>IF(VLOOKUP($A934,HourEndingOutage!$B$3:$F$746,5,0)="Outage","Outage","")</f>
        <v/>
      </c>
      <c r="O934" s="18">
        <f t="shared" si="132"/>
        <v>0</v>
      </c>
      <c r="P934" s="18" t="str">
        <f t="shared" si="133"/>
        <v/>
      </c>
      <c r="Q934" s="18">
        <f t="shared" si="134"/>
        <v>0</v>
      </c>
      <c r="R934" s="118"/>
    </row>
    <row r="935" spans="1:18" x14ac:dyDescent="0.25">
      <c r="A935" s="25">
        <f t="shared" si="135"/>
        <v>104</v>
      </c>
      <c r="B935" s="23">
        <f t="shared" si="136"/>
        <v>44566</v>
      </c>
      <c r="C935" s="24">
        <v>8</v>
      </c>
      <c r="D935" s="54" t="str">
        <f t="shared" si="128"/>
        <v>ASET</v>
      </c>
      <c r="E935" s="178"/>
      <c r="F935" s="179"/>
      <c r="G935" s="177"/>
      <c r="H935" s="177"/>
      <c r="I935" s="169">
        <f t="shared" si="129"/>
        <v>0</v>
      </c>
      <c r="J935" s="149" t="str" cm="1">
        <f t="array" ref="J935">IF(ISERROR(INDEX('Non Compliance input'!$H$5:$H$156,MATCH(1,(A935='Non Compliance input'!$A$5:$A$156)*(F935&gt;='Non Compliance input'!$D$5:$D$156)*(E935&lt;'Non Compliance input'!$E$5:$E$156)*('Non Compliance input'!$H$5:$H$156="Yes"),0))
),"","Yes")</f>
        <v/>
      </c>
      <c r="K935" s="149">
        <f t="shared" si="130"/>
        <v>0</v>
      </c>
      <c r="L935" s="162">
        <f t="shared" si="131"/>
        <v>0</v>
      </c>
      <c r="M935" s="162" t="str" cm="1">
        <f t="array" ref="M935">IF(ISERROR(INDEX('Non Compliance input'!$I$5:$I$156,MATCH(1,(A935='Non Compliance input'!$A$5:$A$156)*(E935&gt;='Non Compliance input'!$D$5:$D$156)*(F935&lt;='Non Compliance input'!$E$5:$E$156)*('Non Compliance input'!$I$5:$I$156="Yes"),0))
),"","Yes")</f>
        <v/>
      </c>
      <c r="N935" s="149" t="str">
        <f>IF(VLOOKUP($A935,HourEndingOutage!$B$3:$F$746,5,0)="Outage","Outage","")</f>
        <v/>
      </c>
      <c r="O935" s="18">
        <f t="shared" si="132"/>
        <v>0</v>
      </c>
      <c r="P935" s="18" t="str">
        <f t="shared" si="133"/>
        <v/>
      </c>
      <c r="Q935" s="18">
        <f t="shared" si="134"/>
        <v>0</v>
      </c>
      <c r="R935" s="118"/>
    </row>
    <row r="936" spans="1:18" x14ac:dyDescent="0.25">
      <c r="A936" s="25">
        <f t="shared" si="135"/>
        <v>104</v>
      </c>
      <c r="B936" s="23">
        <f t="shared" si="136"/>
        <v>44566</v>
      </c>
      <c r="C936" s="24">
        <v>8</v>
      </c>
      <c r="D936" s="54" t="str">
        <f t="shared" si="128"/>
        <v>ASET</v>
      </c>
      <c r="E936" s="178"/>
      <c r="F936" s="179"/>
      <c r="G936" s="177"/>
      <c r="H936" s="177"/>
      <c r="I936" s="169">
        <f t="shared" si="129"/>
        <v>0</v>
      </c>
      <c r="J936" s="149" t="str" cm="1">
        <f t="array" ref="J936">IF(ISERROR(INDEX('Non Compliance input'!$H$5:$H$156,MATCH(1,(A936='Non Compliance input'!$A$5:$A$156)*(F936&gt;='Non Compliance input'!$D$5:$D$156)*(E936&lt;'Non Compliance input'!$E$5:$E$156)*('Non Compliance input'!$H$5:$H$156="Yes"),0))
),"","Yes")</f>
        <v/>
      </c>
      <c r="K936" s="149">
        <f t="shared" si="130"/>
        <v>0</v>
      </c>
      <c r="L936" s="162">
        <f t="shared" si="131"/>
        <v>0</v>
      </c>
      <c r="M936" s="162" t="str" cm="1">
        <f t="array" ref="M936">IF(ISERROR(INDEX('Non Compliance input'!$I$5:$I$156,MATCH(1,(A936='Non Compliance input'!$A$5:$A$156)*(E936&gt;='Non Compliance input'!$D$5:$D$156)*(F936&lt;='Non Compliance input'!$E$5:$E$156)*('Non Compliance input'!$I$5:$I$156="Yes"),0))
),"","Yes")</f>
        <v/>
      </c>
      <c r="N936" s="149" t="str">
        <f>IF(VLOOKUP($A936,HourEndingOutage!$B$3:$F$746,5,0)="Outage","Outage","")</f>
        <v/>
      </c>
      <c r="O936" s="18">
        <f t="shared" si="132"/>
        <v>0</v>
      </c>
      <c r="P936" s="18" t="str">
        <f t="shared" si="133"/>
        <v/>
      </c>
      <c r="Q936" s="18">
        <f t="shared" si="134"/>
        <v>0</v>
      </c>
      <c r="R936" s="118"/>
    </row>
    <row r="937" spans="1:18" x14ac:dyDescent="0.25">
      <c r="A937" s="25">
        <f t="shared" si="135"/>
        <v>104</v>
      </c>
      <c r="B937" s="23">
        <f t="shared" si="136"/>
        <v>44566</v>
      </c>
      <c r="C937" s="24">
        <v>8</v>
      </c>
      <c r="D937" s="54" t="str">
        <f t="shared" si="128"/>
        <v>ASET</v>
      </c>
      <c r="E937" s="178"/>
      <c r="F937" s="179"/>
      <c r="G937" s="177"/>
      <c r="H937" s="177"/>
      <c r="I937" s="169">
        <f t="shared" si="129"/>
        <v>0</v>
      </c>
      <c r="J937" s="149" t="str" cm="1">
        <f t="array" ref="J937">IF(ISERROR(INDEX('Non Compliance input'!$H$5:$H$156,MATCH(1,(A937='Non Compliance input'!$A$5:$A$156)*(F937&gt;='Non Compliance input'!$D$5:$D$156)*(E937&lt;'Non Compliance input'!$E$5:$E$156)*('Non Compliance input'!$H$5:$H$156="Yes"),0))
),"","Yes")</f>
        <v/>
      </c>
      <c r="K937" s="149">
        <f t="shared" si="130"/>
        <v>0</v>
      </c>
      <c r="L937" s="162">
        <f t="shared" si="131"/>
        <v>0</v>
      </c>
      <c r="M937" s="162" t="str" cm="1">
        <f t="array" ref="M937">IF(ISERROR(INDEX('Non Compliance input'!$I$5:$I$156,MATCH(1,(A937='Non Compliance input'!$A$5:$A$156)*(E937&gt;='Non Compliance input'!$D$5:$D$156)*(F937&lt;='Non Compliance input'!$E$5:$E$156)*('Non Compliance input'!$I$5:$I$156="Yes"),0))
),"","Yes")</f>
        <v/>
      </c>
      <c r="N937" s="149" t="str">
        <f>IF(VLOOKUP($A937,HourEndingOutage!$B$3:$F$746,5,0)="Outage","Outage","")</f>
        <v/>
      </c>
      <c r="O937" s="18">
        <f t="shared" si="132"/>
        <v>0</v>
      </c>
      <c r="P937" s="18" t="str">
        <f t="shared" si="133"/>
        <v/>
      </c>
      <c r="Q937" s="18">
        <f t="shared" si="134"/>
        <v>0</v>
      </c>
      <c r="R937" s="118"/>
    </row>
    <row r="938" spans="1:18" x14ac:dyDescent="0.25">
      <c r="A938" s="25">
        <f t="shared" si="135"/>
        <v>104</v>
      </c>
      <c r="B938" s="23">
        <f t="shared" si="136"/>
        <v>44566</v>
      </c>
      <c r="C938" s="24">
        <v>8</v>
      </c>
      <c r="D938" s="54" t="str">
        <f t="shared" si="128"/>
        <v>ASET</v>
      </c>
      <c r="E938" s="178"/>
      <c r="F938" s="179"/>
      <c r="G938" s="177"/>
      <c r="H938" s="177"/>
      <c r="I938" s="169">
        <f t="shared" si="129"/>
        <v>0</v>
      </c>
      <c r="J938" s="149" t="str" cm="1">
        <f t="array" ref="J938">IF(ISERROR(INDEX('Non Compliance input'!$H$5:$H$156,MATCH(1,(A938='Non Compliance input'!$A$5:$A$156)*(F938&gt;='Non Compliance input'!$D$5:$D$156)*(E938&lt;'Non Compliance input'!$E$5:$E$156)*('Non Compliance input'!$H$5:$H$156="Yes"),0))
),"","Yes")</f>
        <v/>
      </c>
      <c r="K938" s="149">
        <f t="shared" si="130"/>
        <v>0</v>
      </c>
      <c r="L938" s="162">
        <f t="shared" si="131"/>
        <v>0</v>
      </c>
      <c r="M938" s="162" t="str" cm="1">
        <f t="array" ref="M938">IF(ISERROR(INDEX('Non Compliance input'!$I$5:$I$156,MATCH(1,(A938='Non Compliance input'!$A$5:$A$156)*(E938&gt;='Non Compliance input'!$D$5:$D$156)*(F938&lt;='Non Compliance input'!$E$5:$E$156)*('Non Compliance input'!$I$5:$I$156="Yes"),0))
),"","Yes")</f>
        <v/>
      </c>
      <c r="N938" s="149" t="str">
        <f>IF(VLOOKUP($A938,HourEndingOutage!$B$3:$F$746,5,0)="Outage","Outage","")</f>
        <v/>
      </c>
      <c r="O938" s="18">
        <f t="shared" si="132"/>
        <v>0</v>
      </c>
      <c r="P938" s="18" t="str">
        <f t="shared" si="133"/>
        <v/>
      </c>
      <c r="Q938" s="18">
        <f t="shared" si="134"/>
        <v>0</v>
      </c>
      <c r="R938" s="118"/>
    </row>
    <row r="939" spans="1:18" x14ac:dyDescent="0.25">
      <c r="A939" s="25">
        <f t="shared" si="135"/>
        <v>105</v>
      </c>
      <c r="B939" s="23">
        <f t="shared" si="136"/>
        <v>44566</v>
      </c>
      <c r="C939" s="24">
        <v>9</v>
      </c>
      <c r="D939" s="54" t="str">
        <f t="shared" si="128"/>
        <v>ASET</v>
      </c>
      <c r="E939" s="178"/>
      <c r="F939" s="179"/>
      <c r="G939" s="177"/>
      <c r="H939" s="177"/>
      <c r="I939" s="169">
        <f t="shared" si="129"/>
        <v>0</v>
      </c>
      <c r="J939" s="149" t="str" cm="1">
        <f t="array" ref="J939">IF(ISERROR(INDEX('Non Compliance input'!$H$5:$H$156,MATCH(1,(A939='Non Compliance input'!$A$5:$A$156)*(F939&gt;='Non Compliance input'!$D$5:$D$156)*(E939&lt;'Non Compliance input'!$E$5:$E$156)*('Non Compliance input'!$H$5:$H$156="Yes"),0))
),"","Yes")</f>
        <v/>
      </c>
      <c r="K939" s="149">
        <f t="shared" si="130"/>
        <v>0</v>
      </c>
      <c r="L939" s="162">
        <f t="shared" si="131"/>
        <v>0</v>
      </c>
      <c r="M939" s="162" t="str" cm="1">
        <f t="array" ref="M939">IF(ISERROR(INDEX('Non Compliance input'!$I$5:$I$156,MATCH(1,(A939='Non Compliance input'!$A$5:$A$156)*(E939&gt;='Non Compliance input'!$D$5:$D$156)*(F939&lt;='Non Compliance input'!$E$5:$E$156)*('Non Compliance input'!$I$5:$I$156="Yes"),0))
),"","Yes")</f>
        <v/>
      </c>
      <c r="N939" s="149" t="str">
        <f>IF(VLOOKUP($A939,HourEndingOutage!$B$3:$F$746,5,0)="Outage","Outage","")</f>
        <v/>
      </c>
      <c r="O939" s="18">
        <f t="shared" si="132"/>
        <v>0</v>
      </c>
      <c r="P939" s="18" t="str">
        <f t="shared" si="133"/>
        <v/>
      </c>
      <c r="Q939" s="18">
        <f t="shared" si="134"/>
        <v>0</v>
      </c>
      <c r="R939" s="118"/>
    </row>
    <row r="940" spans="1:18" x14ac:dyDescent="0.25">
      <c r="A940" s="25">
        <f t="shared" si="135"/>
        <v>105</v>
      </c>
      <c r="B940" s="23">
        <f t="shared" si="136"/>
        <v>44566</v>
      </c>
      <c r="C940" s="24">
        <v>9</v>
      </c>
      <c r="D940" s="54" t="str">
        <f t="shared" si="128"/>
        <v>ASET</v>
      </c>
      <c r="E940" s="178"/>
      <c r="F940" s="179"/>
      <c r="G940" s="177"/>
      <c r="H940" s="177"/>
      <c r="I940" s="169">
        <f t="shared" si="129"/>
        <v>0</v>
      </c>
      <c r="J940" s="149" t="str" cm="1">
        <f t="array" ref="J940">IF(ISERROR(INDEX('Non Compliance input'!$H$5:$H$156,MATCH(1,(A940='Non Compliance input'!$A$5:$A$156)*(F940&gt;='Non Compliance input'!$D$5:$D$156)*(E940&lt;'Non Compliance input'!$E$5:$E$156)*('Non Compliance input'!$H$5:$H$156="Yes"),0))
),"","Yes")</f>
        <v/>
      </c>
      <c r="K940" s="149">
        <f t="shared" si="130"/>
        <v>0</v>
      </c>
      <c r="L940" s="162">
        <f t="shared" si="131"/>
        <v>0</v>
      </c>
      <c r="M940" s="162" t="str" cm="1">
        <f t="array" ref="M940">IF(ISERROR(INDEX('Non Compliance input'!$I$5:$I$156,MATCH(1,(A940='Non Compliance input'!$A$5:$A$156)*(E940&gt;='Non Compliance input'!$D$5:$D$156)*(F940&lt;='Non Compliance input'!$E$5:$E$156)*('Non Compliance input'!$I$5:$I$156="Yes"),0))
),"","Yes")</f>
        <v/>
      </c>
      <c r="N940" s="149" t="str">
        <f>IF(VLOOKUP($A940,HourEndingOutage!$B$3:$F$746,5,0)="Outage","Outage","")</f>
        <v/>
      </c>
      <c r="O940" s="18">
        <f t="shared" si="132"/>
        <v>0</v>
      </c>
      <c r="P940" s="18" t="str">
        <f t="shared" si="133"/>
        <v/>
      </c>
      <c r="Q940" s="18">
        <f t="shared" si="134"/>
        <v>0</v>
      </c>
      <c r="R940" s="118"/>
    </row>
    <row r="941" spans="1:18" x14ac:dyDescent="0.25">
      <c r="A941" s="25">
        <f t="shared" si="135"/>
        <v>105</v>
      </c>
      <c r="B941" s="23">
        <f t="shared" si="136"/>
        <v>44566</v>
      </c>
      <c r="C941" s="24">
        <v>9</v>
      </c>
      <c r="D941" s="54" t="str">
        <f t="shared" si="128"/>
        <v>ASET</v>
      </c>
      <c r="E941" s="178"/>
      <c r="F941" s="179"/>
      <c r="G941" s="177"/>
      <c r="H941" s="177"/>
      <c r="I941" s="169">
        <f t="shared" si="129"/>
        <v>0</v>
      </c>
      <c r="J941" s="149" t="str" cm="1">
        <f t="array" ref="J941">IF(ISERROR(INDEX('Non Compliance input'!$H$5:$H$156,MATCH(1,(A941='Non Compliance input'!$A$5:$A$156)*(F941&gt;='Non Compliance input'!$D$5:$D$156)*(E941&lt;'Non Compliance input'!$E$5:$E$156)*('Non Compliance input'!$H$5:$H$156="Yes"),0))
),"","Yes")</f>
        <v/>
      </c>
      <c r="K941" s="149">
        <f t="shared" si="130"/>
        <v>0</v>
      </c>
      <c r="L941" s="162">
        <f t="shared" si="131"/>
        <v>0</v>
      </c>
      <c r="M941" s="162" t="str" cm="1">
        <f t="array" ref="M941">IF(ISERROR(INDEX('Non Compliance input'!$I$5:$I$156,MATCH(1,(A941='Non Compliance input'!$A$5:$A$156)*(E941&gt;='Non Compliance input'!$D$5:$D$156)*(F941&lt;='Non Compliance input'!$E$5:$E$156)*('Non Compliance input'!$I$5:$I$156="Yes"),0))
),"","Yes")</f>
        <v/>
      </c>
      <c r="N941" s="149" t="str">
        <f>IF(VLOOKUP($A941,HourEndingOutage!$B$3:$F$746,5,0)="Outage","Outage","")</f>
        <v/>
      </c>
      <c r="O941" s="18">
        <f t="shared" si="132"/>
        <v>0</v>
      </c>
      <c r="P941" s="18" t="str">
        <f t="shared" si="133"/>
        <v/>
      </c>
      <c r="Q941" s="18">
        <f t="shared" si="134"/>
        <v>0</v>
      </c>
      <c r="R941" s="118"/>
    </row>
    <row r="942" spans="1:18" x14ac:dyDescent="0.25">
      <c r="A942" s="25">
        <f t="shared" si="135"/>
        <v>105</v>
      </c>
      <c r="B942" s="23">
        <f t="shared" si="136"/>
        <v>44566</v>
      </c>
      <c r="C942" s="24">
        <v>9</v>
      </c>
      <c r="D942" s="54" t="str">
        <f t="shared" si="128"/>
        <v>ASET</v>
      </c>
      <c r="E942" s="178"/>
      <c r="F942" s="179"/>
      <c r="G942" s="177"/>
      <c r="H942" s="177"/>
      <c r="I942" s="169">
        <f t="shared" si="129"/>
        <v>0</v>
      </c>
      <c r="J942" s="149" t="str" cm="1">
        <f t="array" ref="J942">IF(ISERROR(INDEX('Non Compliance input'!$H$5:$H$156,MATCH(1,(A942='Non Compliance input'!$A$5:$A$156)*(F942&gt;='Non Compliance input'!$D$5:$D$156)*(E942&lt;'Non Compliance input'!$E$5:$E$156)*('Non Compliance input'!$H$5:$H$156="Yes"),0))
),"","Yes")</f>
        <v/>
      </c>
      <c r="K942" s="149">
        <f t="shared" si="130"/>
        <v>0</v>
      </c>
      <c r="L942" s="162">
        <f t="shared" si="131"/>
        <v>0</v>
      </c>
      <c r="M942" s="162" t="str" cm="1">
        <f t="array" ref="M942">IF(ISERROR(INDEX('Non Compliance input'!$I$5:$I$156,MATCH(1,(A942='Non Compliance input'!$A$5:$A$156)*(E942&gt;='Non Compliance input'!$D$5:$D$156)*(F942&lt;='Non Compliance input'!$E$5:$E$156)*('Non Compliance input'!$I$5:$I$156="Yes"),0))
),"","Yes")</f>
        <v/>
      </c>
      <c r="N942" s="149" t="str">
        <f>IF(VLOOKUP($A942,HourEndingOutage!$B$3:$F$746,5,0)="Outage","Outage","")</f>
        <v/>
      </c>
      <c r="O942" s="18">
        <f t="shared" si="132"/>
        <v>0</v>
      </c>
      <c r="P942" s="18" t="str">
        <f t="shared" si="133"/>
        <v/>
      </c>
      <c r="Q942" s="18">
        <f t="shared" si="134"/>
        <v>0</v>
      </c>
      <c r="R942" s="118"/>
    </row>
    <row r="943" spans="1:18" x14ac:dyDescent="0.25">
      <c r="A943" s="25">
        <f t="shared" si="135"/>
        <v>105</v>
      </c>
      <c r="B943" s="23">
        <f t="shared" si="136"/>
        <v>44566</v>
      </c>
      <c r="C943" s="24">
        <v>9</v>
      </c>
      <c r="D943" s="54" t="str">
        <f t="shared" si="128"/>
        <v>ASET</v>
      </c>
      <c r="E943" s="178"/>
      <c r="F943" s="179"/>
      <c r="G943" s="177"/>
      <c r="H943" s="177"/>
      <c r="I943" s="169">
        <f t="shared" si="129"/>
        <v>0</v>
      </c>
      <c r="J943" s="149" t="str" cm="1">
        <f t="array" ref="J943">IF(ISERROR(INDEX('Non Compliance input'!$H$5:$H$156,MATCH(1,(A943='Non Compliance input'!$A$5:$A$156)*(F943&gt;='Non Compliance input'!$D$5:$D$156)*(E943&lt;'Non Compliance input'!$E$5:$E$156)*('Non Compliance input'!$H$5:$H$156="Yes"),0))
),"","Yes")</f>
        <v/>
      </c>
      <c r="K943" s="149">
        <f t="shared" si="130"/>
        <v>0</v>
      </c>
      <c r="L943" s="162">
        <f t="shared" si="131"/>
        <v>0</v>
      </c>
      <c r="M943" s="162" t="str" cm="1">
        <f t="array" ref="M943">IF(ISERROR(INDEX('Non Compliance input'!$I$5:$I$156,MATCH(1,(A943='Non Compliance input'!$A$5:$A$156)*(E943&gt;='Non Compliance input'!$D$5:$D$156)*(F943&lt;='Non Compliance input'!$E$5:$E$156)*('Non Compliance input'!$I$5:$I$156="Yes"),0))
),"","Yes")</f>
        <v/>
      </c>
      <c r="N943" s="149" t="str">
        <f>IF(VLOOKUP($A943,HourEndingOutage!$B$3:$F$746,5,0)="Outage","Outage","")</f>
        <v/>
      </c>
      <c r="O943" s="18">
        <f t="shared" si="132"/>
        <v>0</v>
      </c>
      <c r="P943" s="18" t="str">
        <f t="shared" si="133"/>
        <v/>
      </c>
      <c r="Q943" s="18">
        <f t="shared" si="134"/>
        <v>0</v>
      </c>
      <c r="R943" s="118"/>
    </row>
    <row r="944" spans="1:18" x14ac:dyDescent="0.25">
      <c r="A944" s="25">
        <f t="shared" si="135"/>
        <v>105</v>
      </c>
      <c r="B944" s="23">
        <f t="shared" si="136"/>
        <v>44566</v>
      </c>
      <c r="C944" s="24">
        <v>9</v>
      </c>
      <c r="D944" s="54" t="str">
        <f t="shared" si="128"/>
        <v>ASET</v>
      </c>
      <c r="E944" s="178"/>
      <c r="F944" s="179"/>
      <c r="G944" s="177"/>
      <c r="H944" s="177"/>
      <c r="I944" s="169">
        <f t="shared" si="129"/>
        <v>0</v>
      </c>
      <c r="J944" s="149" t="str" cm="1">
        <f t="array" ref="J944">IF(ISERROR(INDEX('Non Compliance input'!$H$5:$H$156,MATCH(1,(A944='Non Compliance input'!$A$5:$A$156)*(F944&gt;='Non Compliance input'!$D$5:$D$156)*(E944&lt;'Non Compliance input'!$E$5:$E$156)*('Non Compliance input'!$H$5:$H$156="Yes"),0))
),"","Yes")</f>
        <v/>
      </c>
      <c r="K944" s="149">
        <f t="shared" si="130"/>
        <v>0</v>
      </c>
      <c r="L944" s="162">
        <f t="shared" si="131"/>
        <v>0</v>
      </c>
      <c r="M944" s="162" t="str" cm="1">
        <f t="array" ref="M944">IF(ISERROR(INDEX('Non Compliance input'!$I$5:$I$156,MATCH(1,(A944='Non Compliance input'!$A$5:$A$156)*(E944&gt;='Non Compliance input'!$D$5:$D$156)*(F944&lt;='Non Compliance input'!$E$5:$E$156)*('Non Compliance input'!$I$5:$I$156="Yes"),0))
),"","Yes")</f>
        <v/>
      </c>
      <c r="N944" s="149" t="str">
        <f>IF(VLOOKUP($A944,HourEndingOutage!$B$3:$F$746,5,0)="Outage","Outage","")</f>
        <v/>
      </c>
      <c r="O944" s="18">
        <f t="shared" si="132"/>
        <v>0</v>
      </c>
      <c r="P944" s="18" t="str">
        <f t="shared" si="133"/>
        <v/>
      </c>
      <c r="Q944" s="18">
        <f t="shared" si="134"/>
        <v>0</v>
      </c>
      <c r="R944" s="118"/>
    </row>
    <row r="945" spans="1:18" x14ac:dyDescent="0.25">
      <c r="A945" s="25">
        <f t="shared" si="135"/>
        <v>105</v>
      </c>
      <c r="B945" s="23">
        <f t="shared" si="136"/>
        <v>44566</v>
      </c>
      <c r="C945" s="24">
        <v>9</v>
      </c>
      <c r="D945" s="54" t="str">
        <f t="shared" si="128"/>
        <v>ASET</v>
      </c>
      <c r="E945" s="178"/>
      <c r="F945" s="179"/>
      <c r="G945" s="177"/>
      <c r="H945" s="177"/>
      <c r="I945" s="169">
        <f t="shared" si="129"/>
        <v>0</v>
      </c>
      <c r="J945" s="149" t="str" cm="1">
        <f t="array" ref="J945">IF(ISERROR(INDEX('Non Compliance input'!$H$5:$H$156,MATCH(1,(A945='Non Compliance input'!$A$5:$A$156)*(F945&gt;='Non Compliance input'!$D$5:$D$156)*(E945&lt;'Non Compliance input'!$E$5:$E$156)*('Non Compliance input'!$H$5:$H$156="Yes"),0))
),"","Yes")</f>
        <v/>
      </c>
      <c r="K945" s="149">
        <f t="shared" si="130"/>
        <v>0</v>
      </c>
      <c r="L945" s="162">
        <f t="shared" si="131"/>
        <v>0</v>
      </c>
      <c r="M945" s="162" t="str" cm="1">
        <f t="array" ref="M945">IF(ISERROR(INDEX('Non Compliance input'!$I$5:$I$156,MATCH(1,(A945='Non Compliance input'!$A$5:$A$156)*(E945&gt;='Non Compliance input'!$D$5:$D$156)*(F945&lt;='Non Compliance input'!$E$5:$E$156)*('Non Compliance input'!$I$5:$I$156="Yes"),0))
),"","Yes")</f>
        <v/>
      </c>
      <c r="N945" s="149" t="str">
        <f>IF(VLOOKUP($A945,HourEndingOutage!$B$3:$F$746,5,0)="Outage","Outage","")</f>
        <v/>
      </c>
      <c r="O945" s="18">
        <f t="shared" si="132"/>
        <v>0</v>
      </c>
      <c r="P945" s="18" t="str">
        <f t="shared" si="133"/>
        <v/>
      </c>
      <c r="Q945" s="18">
        <f t="shared" si="134"/>
        <v>0</v>
      </c>
      <c r="R945" s="118"/>
    </row>
    <row r="946" spans="1:18" x14ac:dyDescent="0.25">
      <c r="A946" s="25">
        <f t="shared" si="135"/>
        <v>105</v>
      </c>
      <c r="B946" s="23">
        <f t="shared" si="136"/>
        <v>44566</v>
      </c>
      <c r="C946" s="24">
        <v>9</v>
      </c>
      <c r="D946" s="54" t="str">
        <f t="shared" si="128"/>
        <v>ASET</v>
      </c>
      <c r="E946" s="178"/>
      <c r="F946" s="179"/>
      <c r="G946" s="177"/>
      <c r="H946" s="177"/>
      <c r="I946" s="169">
        <f t="shared" si="129"/>
        <v>0</v>
      </c>
      <c r="J946" s="149" t="str" cm="1">
        <f t="array" ref="J946">IF(ISERROR(INDEX('Non Compliance input'!$H$5:$H$156,MATCH(1,(A946='Non Compliance input'!$A$5:$A$156)*(F946&gt;='Non Compliance input'!$D$5:$D$156)*(E946&lt;'Non Compliance input'!$E$5:$E$156)*('Non Compliance input'!$H$5:$H$156="Yes"),0))
),"","Yes")</f>
        <v/>
      </c>
      <c r="K946" s="149">
        <f t="shared" si="130"/>
        <v>0</v>
      </c>
      <c r="L946" s="162">
        <f t="shared" si="131"/>
        <v>0</v>
      </c>
      <c r="M946" s="162" t="str" cm="1">
        <f t="array" ref="M946">IF(ISERROR(INDEX('Non Compliance input'!$I$5:$I$156,MATCH(1,(A946='Non Compliance input'!$A$5:$A$156)*(E946&gt;='Non Compliance input'!$D$5:$D$156)*(F946&lt;='Non Compliance input'!$E$5:$E$156)*('Non Compliance input'!$I$5:$I$156="Yes"),0))
),"","Yes")</f>
        <v/>
      </c>
      <c r="N946" s="149" t="str">
        <f>IF(VLOOKUP($A946,HourEndingOutage!$B$3:$F$746,5,0)="Outage","Outage","")</f>
        <v/>
      </c>
      <c r="O946" s="18">
        <f t="shared" si="132"/>
        <v>0</v>
      </c>
      <c r="P946" s="18" t="str">
        <f t="shared" si="133"/>
        <v/>
      </c>
      <c r="Q946" s="18">
        <f t="shared" si="134"/>
        <v>0</v>
      </c>
      <c r="R946" s="118"/>
    </row>
    <row r="947" spans="1:18" x14ac:dyDescent="0.25">
      <c r="A947" s="25">
        <f t="shared" si="135"/>
        <v>105</v>
      </c>
      <c r="B947" s="23">
        <f t="shared" si="136"/>
        <v>44566</v>
      </c>
      <c r="C947" s="24">
        <v>9</v>
      </c>
      <c r="D947" s="54" t="str">
        <f t="shared" si="128"/>
        <v>ASET</v>
      </c>
      <c r="E947" s="178"/>
      <c r="F947" s="179"/>
      <c r="G947" s="177"/>
      <c r="H947" s="177"/>
      <c r="I947" s="169">
        <f t="shared" si="129"/>
        <v>0</v>
      </c>
      <c r="J947" s="149" t="str" cm="1">
        <f t="array" ref="J947">IF(ISERROR(INDEX('Non Compliance input'!$H$5:$H$156,MATCH(1,(A947='Non Compliance input'!$A$5:$A$156)*(F947&gt;='Non Compliance input'!$D$5:$D$156)*(E947&lt;'Non Compliance input'!$E$5:$E$156)*('Non Compliance input'!$H$5:$H$156="Yes"),0))
),"","Yes")</f>
        <v/>
      </c>
      <c r="K947" s="149">
        <f t="shared" si="130"/>
        <v>0</v>
      </c>
      <c r="L947" s="162">
        <f t="shared" si="131"/>
        <v>0</v>
      </c>
      <c r="M947" s="162" t="str" cm="1">
        <f t="array" ref="M947">IF(ISERROR(INDEX('Non Compliance input'!$I$5:$I$156,MATCH(1,(A947='Non Compliance input'!$A$5:$A$156)*(E947&gt;='Non Compliance input'!$D$5:$D$156)*(F947&lt;='Non Compliance input'!$E$5:$E$156)*('Non Compliance input'!$I$5:$I$156="Yes"),0))
),"","Yes")</f>
        <v/>
      </c>
      <c r="N947" s="149" t="str">
        <f>IF(VLOOKUP($A947,HourEndingOutage!$B$3:$F$746,5,0)="Outage","Outage","")</f>
        <v/>
      </c>
      <c r="O947" s="18">
        <f t="shared" si="132"/>
        <v>0</v>
      </c>
      <c r="P947" s="18" t="str">
        <f t="shared" si="133"/>
        <v/>
      </c>
      <c r="Q947" s="18">
        <f t="shared" si="134"/>
        <v>0</v>
      </c>
      <c r="R947" s="118"/>
    </row>
    <row r="948" spans="1:18" x14ac:dyDescent="0.25">
      <c r="A948" s="25">
        <f t="shared" si="135"/>
        <v>106</v>
      </c>
      <c r="B948" s="23">
        <f t="shared" si="136"/>
        <v>44566</v>
      </c>
      <c r="C948" s="24">
        <v>10</v>
      </c>
      <c r="D948" s="54" t="str">
        <f t="shared" si="128"/>
        <v>ASET</v>
      </c>
      <c r="E948" s="178"/>
      <c r="F948" s="179"/>
      <c r="G948" s="177"/>
      <c r="H948" s="177"/>
      <c r="I948" s="169">
        <f t="shared" si="129"/>
        <v>0</v>
      </c>
      <c r="J948" s="149" t="str" cm="1">
        <f t="array" ref="J948">IF(ISERROR(INDEX('Non Compliance input'!$H$5:$H$156,MATCH(1,(A948='Non Compliance input'!$A$5:$A$156)*(F948&gt;='Non Compliance input'!$D$5:$D$156)*(E948&lt;'Non Compliance input'!$E$5:$E$156)*('Non Compliance input'!$H$5:$H$156="Yes"),0))
),"","Yes")</f>
        <v/>
      </c>
      <c r="K948" s="149">
        <f t="shared" si="130"/>
        <v>0</v>
      </c>
      <c r="L948" s="162">
        <f t="shared" si="131"/>
        <v>0</v>
      </c>
      <c r="M948" s="162" t="str" cm="1">
        <f t="array" ref="M948">IF(ISERROR(INDEX('Non Compliance input'!$I$5:$I$156,MATCH(1,(A948='Non Compliance input'!$A$5:$A$156)*(E948&gt;='Non Compliance input'!$D$5:$D$156)*(F948&lt;='Non Compliance input'!$E$5:$E$156)*('Non Compliance input'!$I$5:$I$156="Yes"),0))
),"","Yes")</f>
        <v/>
      </c>
      <c r="N948" s="149" t="str">
        <f>IF(VLOOKUP($A948,HourEndingOutage!$B$3:$F$746,5,0)="Outage","Outage","")</f>
        <v/>
      </c>
      <c r="O948" s="18">
        <f t="shared" si="132"/>
        <v>0</v>
      </c>
      <c r="P948" s="18" t="str">
        <f t="shared" si="133"/>
        <v/>
      </c>
      <c r="Q948" s="18">
        <f t="shared" si="134"/>
        <v>0</v>
      </c>
      <c r="R948" s="118"/>
    </row>
    <row r="949" spans="1:18" x14ac:dyDescent="0.25">
      <c r="A949" s="25">
        <f t="shared" si="135"/>
        <v>106</v>
      </c>
      <c r="B949" s="23">
        <f t="shared" si="136"/>
        <v>44566</v>
      </c>
      <c r="C949" s="24">
        <v>10</v>
      </c>
      <c r="D949" s="54" t="str">
        <f t="shared" si="128"/>
        <v>ASET</v>
      </c>
      <c r="E949" s="178"/>
      <c r="F949" s="179"/>
      <c r="G949" s="177"/>
      <c r="H949" s="177"/>
      <c r="I949" s="169">
        <f t="shared" si="129"/>
        <v>0</v>
      </c>
      <c r="J949" s="149" t="str" cm="1">
        <f t="array" ref="J949">IF(ISERROR(INDEX('Non Compliance input'!$H$5:$H$156,MATCH(1,(A949='Non Compliance input'!$A$5:$A$156)*(F949&gt;='Non Compliance input'!$D$5:$D$156)*(E949&lt;'Non Compliance input'!$E$5:$E$156)*('Non Compliance input'!$H$5:$H$156="Yes"),0))
),"","Yes")</f>
        <v/>
      </c>
      <c r="K949" s="149">
        <f t="shared" si="130"/>
        <v>0</v>
      </c>
      <c r="L949" s="162">
        <f t="shared" si="131"/>
        <v>0</v>
      </c>
      <c r="M949" s="162" t="str" cm="1">
        <f t="array" ref="M949">IF(ISERROR(INDEX('Non Compliance input'!$I$5:$I$156,MATCH(1,(A949='Non Compliance input'!$A$5:$A$156)*(E949&gt;='Non Compliance input'!$D$5:$D$156)*(F949&lt;='Non Compliance input'!$E$5:$E$156)*('Non Compliance input'!$I$5:$I$156="Yes"),0))
),"","Yes")</f>
        <v/>
      </c>
      <c r="N949" s="149" t="str">
        <f>IF(VLOOKUP($A949,HourEndingOutage!$B$3:$F$746,5,0)="Outage","Outage","")</f>
        <v/>
      </c>
      <c r="O949" s="18">
        <f t="shared" si="132"/>
        <v>0</v>
      </c>
      <c r="P949" s="18" t="str">
        <f t="shared" si="133"/>
        <v/>
      </c>
      <c r="Q949" s="18">
        <f t="shared" si="134"/>
        <v>0</v>
      </c>
      <c r="R949" s="118"/>
    </row>
    <row r="950" spans="1:18" x14ac:dyDescent="0.25">
      <c r="A950" s="25">
        <f t="shared" si="135"/>
        <v>106</v>
      </c>
      <c r="B950" s="23">
        <f t="shared" si="136"/>
        <v>44566</v>
      </c>
      <c r="C950" s="24">
        <v>10</v>
      </c>
      <c r="D950" s="54" t="str">
        <f t="shared" si="128"/>
        <v>ASET</v>
      </c>
      <c r="E950" s="178"/>
      <c r="F950" s="179"/>
      <c r="G950" s="177"/>
      <c r="H950" s="177"/>
      <c r="I950" s="169">
        <f t="shared" si="129"/>
        <v>0</v>
      </c>
      <c r="J950" s="149" t="str" cm="1">
        <f t="array" ref="J950">IF(ISERROR(INDEX('Non Compliance input'!$H$5:$H$156,MATCH(1,(A950='Non Compliance input'!$A$5:$A$156)*(F950&gt;='Non Compliance input'!$D$5:$D$156)*(E950&lt;'Non Compliance input'!$E$5:$E$156)*('Non Compliance input'!$H$5:$H$156="Yes"),0))
),"","Yes")</f>
        <v/>
      </c>
      <c r="K950" s="149">
        <f t="shared" si="130"/>
        <v>0</v>
      </c>
      <c r="L950" s="162">
        <f t="shared" si="131"/>
        <v>0</v>
      </c>
      <c r="M950" s="162" t="str" cm="1">
        <f t="array" ref="M950">IF(ISERROR(INDEX('Non Compliance input'!$I$5:$I$156,MATCH(1,(A950='Non Compliance input'!$A$5:$A$156)*(E950&gt;='Non Compliance input'!$D$5:$D$156)*(F950&lt;='Non Compliance input'!$E$5:$E$156)*('Non Compliance input'!$I$5:$I$156="Yes"),0))
),"","Yes")</f>
        <v/>
      </c>
      <c r="N950" s="149" t="str">
        <f>IF(VLOOKUP($A950,HourEndingOutage!$B$3:$F$746,5,0)="Outage","Outage","")</f>
        <v/>
      </c>
      <c r="O950" s="18">
        <f t="shared" si="132"/>
        <v>0</v>
      </c>
      <c r="P950" s="18" t="str">
        <f t="shared" si="133"/>
        <v/>
      </c>
      <c r="Q950" s="18">
        <f t="shared" si="134"/>
        <v>0</v>
      </c>
      <c r="R950" s="118"/>
    </row>
    <row r="951" spans="1:18" x14ac:dyDescent="0.25">
      <c r="A951" s="25">
        <f t="shared" si="135"/>
        <v>106</v>
      </c>
      <c r="B951" s="23">
        <f t="shared" si="136"/>
        <v>44566</v>
      </c>
      <c r="C951" s="24">
        <v>10</v>
      </c>
      <c r="D951" s="54" t="str">
        <f t="shared" si="128"/>
        <v>ASET</v>
      </c>
      <c r="E951" s="178"/>
      <c r="F951" s="179"/>
      <c r="G951" s="177"/>
      <c r="H951" s="177"/>
      <c r="I951" s="169">
        <f t="shared" si="129"/>
        <v>0</v>
      </c>
      <c r="J951" s="149" t="str" cm="1">
        <f t="array" ref="J951">IF(ISERROR(INDEX('Non Compliance input'!$H$5:$H$156,MATCH(1,(A951='Non Compliance input'!$A$5:$A$156)*(F951&gt;='Non Compliance input'!$D$5:$D$156)*(E951&lt;'Non Compliance input'!$E$5:$E$156)*('Non Compliance input'!$H$5:$H$156="Yes"),0))
),"","Yes")</f>
        <v/>
      </c>
      <c r="K951" s="149">
        <f t="shared" si="130"/>
        <v>0</v>
      </c>
      <c r="L951" s="162">
        <f t="shared" si="131"/>
        <v>0</v>
      </c>
      <c r="M951" s="162" t="str" cm="1">
        <f t="array" ref="M951">IF(ISERROR(INDEX('Non Compliance input'!$I$5:$I$156,MATCH(1,(A951='Non Compliance input'!$A$5:$A$156)*(E951&gt;='Non Compliance input'!$D$5:$D$156)*(F951&lt;='Non Compliance input'!$E$5:$E$156)*('Non Compliance input'!$I$5:$I$156="Yes"),0))
),"","Yes")</f>
        <v/>
      </c>
      <c r="N951" s="149" t="str">
        <f>IF(VLOOKUP($A951,HourEndingOutage!$B$3:$F$746,5,0)="Outage","Outage","")</f>
        <v/>
      </c>
      <c r="O951" s="18">
        <f t="shared" si="132"/>
        <v>0</v>
      </c>
      <c r="P951" s="18" t="str">
        <f t="shared" si="133"/>
        <v/>
      </c>
      <c r="Q951" s="18">
        <f t="shared" si="134"/>
        <v>0</v>
      </c>
      <c r="R951" s="118"/>
    </row>
    <row r="952" spans="1:18" x14ac:dyDescent="0.25">
      <c r="A952" s="25">
        <f t="shared" si="135"/>
        <v>106</v>
      </c>
      <c r="B952" s="23">
        <f t="shared" si="136"/>
        <v>44566</v>
      </c>
      <c r="C952" s="24">
        <v>10</v>
      </c>
      <c r="D952" s="54" t="str">
        <f t="shared" si="128"/>
        <v>ASET</v>
      </c>
      <c r="E952" s="178"/>
      <c r="F952" s="179"/>
      <c r="G952" s="177"/>
      <c r="H952" s="177"/>
      <c r="I952" s="169">
        <f t="shared" si="129"/>
        <v>0</v>
      </c>
      <c r="J952" s="149" t="str" cm="1">
        <f t="array" ref="J952">IF(ISERROR(INDEX('Non Compliance input'!$H$5:$H$156,MATCH(1,(A952='Non Compliance input'!$A$5:$A$156)*(F952&gt;='Non Compliance input'!$D$5:$D$156)*(E952&lt;'Non Compliance input'!$E$5:$E$156)*('Non Compliance input'!$H$5:$H$156="Yes"),0))
),"","Yes")</f>
        <v/>
      </c>
      <c r="K952" s="149">
        <f t="shared" si="130"/>
        <v>0</v>
      </c>
      <c r="L952" s="162">
        <f t="shared" si="131"/>
        <v>0</v>
      </c>
      <c r="M952" s="162" t="str" cm="1">
        <f t="array" ref="M952">IF(ISERROR(INDEX('Non Compliance input'!$I$5:$I$156,MATCH(1,(A952='Non Compliance input'!$A$5:$A$156)*(E952&gt;='Non Compliance input'!$D$5:$D$156)*(F952&lt;='Non Compliance input'!$E$5:$E$156)*('Non Compliance input'!$I$5:$I$156="Yes"),0))
),"","Yes")</f>
        <v/>
      </c>
      <c r="N952" s="149" t="str">
        <f>IF(VLOOKUP($A952,HourEndingOutage!$B$3:$F$746,5,0)="Outage","Outage","")</f>
        <v/>
      </c>
      <c r="O952" s="18">
        <f t="shared" si="132"/>
        <v>0</v>
      </c>
      <c r="P952" s="18" t="str">
        <f t="shared" si="133"/>
        <v/>
      </c>
      <c r="Q952" s="18">
        <f t="shared" si="134"/>
        <v>0</v>
      </c>
      <c r="R952" s="118"/>
    </row>
    <row r="953" spans="1:18" x14ac:dyDescent="0.25">
      <c r="A953" s="25">
        <f t="shared" si="135"/>
        <v>106</v>
      </c>
      <c r="B953" s="23">
        <f t="shared" si="136"/>
        <v>44566</v>
      </c>
      <c r="C953" s="24">
        <v>10</v>
      </c>
      <c r="D953" s="54" t="str">
        <f t="shared" si="128"/>
        <v>ASET</v>
      </c>
      <c r="E953" s="178"/>
      <c r="F953" s="179"/>
      <c r="G953" s="177"/>
      <c r="H953" s="177"/>
      <c r="I953" s="169">
        <f t="shared" si="129"/>
        <v>0</v>
      </c>
      <c r="J953" s="149" t="str" cm="1">
        <f t="array" ref="J953">IF(ISERROR(INDEX('Non Compliance input'!$H$5:$H$156,MATCH(1,(A953='Non Compliance input'!$A$5:$A$156)*(F953&gt;='Non Compliance input'!$D$5:$D$156)*(E953&lt;'Non Compliance input'!$E$5:$E$156)*('Non Compliance input'!$H$5:$H$156="Yes"),0))
),"","Yes")</f>
        <v/>
      </c>
      <c r="K953" s="149">
        <f t="shared" si="130"/>
        <v>0</v>
      </c>
      <c r="L953" s="162">
        <f t="shared" si="131"/>
        <v>0</v>
      </c>
      <c r="M953" s="162" t="str" cm="1">
        <f t="array" ref="M953">IF(ISERROR(INDEX('Non Compliance input'!$I$5:$I$156,MATCH(1,(A953='Non Compliance input'!$A$5:$A$156)*(E953&gt;='Non Compliance input'!$D$5:$D$156)*(F953&lt;='Non Compliance input'!$E$5:$E$156)*('Non Compliance input'!$I$5:$I$156="Yes"),0))
),"","Yes")</f>
        <v/>
      </c>
      <c r="N953" s="149" t="str">
        <f>IF(VLOOKUP($A953,HourEndingOutage!$B$3:$F$746,5,0)="Outage","Outage","")</f>
        <v/>
      </c>
      <c r="O953" s="18">
        <f t="shared" si="132"/>
        <v>0</v>
      </c>
      <c r="P953" s="18" t="str">
        <f t="shared" si="133"/>
        <v/>
      </c>
      <c r="Q953" s="18">
        <f t="shared" si="134"/>
        <v>0</v>
      </c>
      <c r="R953" s="118"/>
    </row>
    <row r="954" spans="1:18" x14ac:dyDescent="0.25">
      <c r="A954" s="25">
        <f t="shared" si="135"/>
        <v>106</v>
      </c>
      <c r="B954" s="23">
        <f t="shared" si="136"/>
        <v>44566</v>
      </c>
      <c r="C954" s="24">
        <v>10</v>
      </c>
      <c r="D954" s="54" t="str">
        <f t="shared" si="128"/>
        <v>ASET</v>
      </c>
      <c r="E954" s="178"/>
      <c r="F954" s="179"/>
      <c r="G954" s="177"/>
      <c r="H954" s="177"/>
      <c r="I954" s="169">
        <f t="shared" si="129"/>
        <v>0</v>
      </c>
      <c r="J954" s="149" t="str" cm="1">
        <f t="array" ref="J954">IF(ISERROR(INDEX('Non Compliance input'!$H$5:$H$156,MATCH(1,(A954='Non Compliance input'!$A$5:$A$156)*(F954&gt;='Non Compliance input'!$D$5:$D$156)*(E954&lt;'Non Compliance input'!$E$5:$E$156)*('Non Compliance input'!$H$5:$H$156="Yes"),0))
),"","Yes")</f>
        <v/>
      </c>
      <c r="K954" s="149">
        <f t="shared" si="130"/>
        <v>0</v>
      </c>
      <c r="L954" s="162">
        <f t="shared" si="131"/>
        <v>0</v>
      </c>
      <c r="M954" s="162" t="str" cm="1">
        <f t="array" ref="M954">IF(ISERROR(INDEX('Non Compliance input'!$I$5:$I$156,MATCH(1,(A954='Non Compliance input'!$A$5:$A$156)*(E954&gt;='Non Compliance input'!$D$5:$D$156)*(F954&lt;='Non Compliance input'!$E$5:$E$156)*('Non Compliance input'!$I$5:$I$156="Yes"),0))
),"","Yes")</f>
        <v/>
      </c>
      <c r="N954" s="149" t="str">
        <f>IF(VLOOKUP($A954,HourEndingOutage!$B$3:$F$746,5,0)="Outage","Outage","")</f>
        <v/>
      </c>
      <c r="O954" s="18">
        <f t="shared" si="132"/>
        <v>0</v>
      </c>
      <c r="P954" s="18" t="str">
        <f t="shared" si="133"/>
        <v/>
      </c>
      <c r="Q954" s="18">
        <f t="shared" si="134"/>
        <v>0</v>
      </c>
      <c r="R954" s="118"/>
    </row>
    <row r="955" spans="1:18" x14ac:dyDescent="0.25">
      <c r="A955" s="25">
        <f t="shared" si="135"/>
        <v>106</v>
      </c>
      <c r="B955" s="23">
        <f t="shared" si="136"/>
        <v>44566</v>
      </c>
      <c r="C955" s="24">
        <v>10</v>
      </c>
      <c r="D955" s="54" t="str">
        <f t="shared" si="128"/>
        <v>ASET</v>
      </c>
      <c r="E955" s="178"/>
      <c r="F955" s="179"/>
      <c r="G955" s="177"/>
      <c r="H955" s="177"/>
      <c r="I955" s="169">
        <f t="shared" si="129"/>
        <v>0</v>
      </c>
      <c r="J955" s="149" t="str" cm="1">
        <f t="array" ref="J955">IF(ISERROR(INDEX('Non Compliance input'!$H$5:$H$156,MATCH(1,(A955='Non Compliance input'!$A$5:$A$156)*(F955&gt;='Non Compliance input'!$D$5:$D$156)*(E955&lt;'Non Compliance input'!$E$5:$E$156)*('Non Compliance input'!$H$5:$H$156="Yes"),0))
),"","Yes")</f>
        <v/>
      </c>
      <c r="K955" s="149">
        <f t="shared" si="130"/>
        <v>0</v>
      </c>
      <c r="L955" s="162">
        <f t="shared" si="131"/>
        <v>0</v>
      </c>
      <c r="M955" s="162" t="str" cm="1">
        <f t="array" ref="M955">IF(ISERROR(INDEX('Non Compliance input'!$I$5:$I$156,MATCH(1,(A955='Non Compliance input'!$A$5:$A$156)*(E955&gt;='Non Compliance input'!$D$5:$D$156)*(F955&lt;='Non Compliance input'!$E$5:$E$156)*('Non Compliance input'!$I$5:$I$156="Yes"),0))
),"","Yes")</f>
        <v/>
      </c>
      <c r="N955" s="149" t="str">
        <f>IF(VLOOKUP($A955,HourEndingOutage!$B$3:$F$746,5,0)="Outage","Outage","")</f>
        <v/>
      </c>
      <c r="O955" s="18">
        <f t="shared" si="132"/>
        <v>0</v>
      </c>
      <c r="P955" s="18" t="str">
        <f t="shared" si="133"/>
        <v/>
      </c>
      <c r="Q955" s="18">
        <f t="shared" si="134"/>
        <v>0</v>
      </c>
      <c r="R955" s="118"/>
    </row>
    <row r="956" spans="1:18" x14ac:dyDescent="0.25">
      <c r="A956" s="25">
        <f t="shared" si="135"/>
        <v>106</v>
      </c>
      <c r="B956" s="23">
        <f t="shared" si="136"/>
        <v>44566</v>
      </c>
      <c r="C956" s="24">
        <v>10</v>
      </c>
      <c r="D956" s="54" t="str">
        <f t="shared" si="128"/>
        <v>ASET</v>
      </c>
      <c r="E956" s="178"/>
      <c r="F956" s="179"/>
      <c r="G956" s="177"/>
      <c r="H956" s="177"/>
      <c r="I956" s="169">
        <f t="shared" si="129"/>
        <v>0</v>
      </c>
      <c r="J956" s="149" t="str" cm="1">
        <f t="array" ref="J956">IF(ISERROR(INDEX('Non Compliance input'!$H$5:$H$156,MATCH(1,(A956='Non Compliance input'!$A$5:$A$156)*(F956&gt;='Non Compliance input'!$D$5:$D$156)*(E956&lt;'Non Compliance input'!$E$5:$E$156)*('Non Compliance input'!$H$5:$H$156="Yes"),0))
),"","Yes")</f>
        <v/>
      </c>
      <c r="K956" s="149">
        <f t="shared" si="130"/>
        <v>0</v>
      </c>
      <c r="L956" s="162">
        <f t="shared" si="131"/>
        <v>0</v>
      </c>
      <c r="M956" s="162" t="str" cm="1">
        <f t="array" ref="M956">IF(ISERROR(INDEX('Non Compliance input'!$I$5:$I$156,MATCH(1,(A956='Non Compliance input'!$A$5:$A$156)*(E956&gt;='Non Compliance input'!$D$5:$D$156)*(F956&lt;='Non Compliance input'!$E$5:$E$156)*('Non Compliance input'!$I$5:$I$156="Yes"),0))
),"","Yes")</f>
        <v/>
      </c>
      <c r="N956" s="149" t="str">
        <f>IF(VLOOKUP($A956,HourEndingOutage!$B$3:$F$746,5,0)="Outage","Outage","")</f>
        <v/>
      </c>
      <c r="O956" s="18">
        <f t="shared" si="132"/>
        <v>0</v>
      </c>
      <c r="P956" s="18" t="str">
        <f t="shared" si="133"/>
        <v/>
      </c>
      <c r="Q956" s="18">
        <f t="shared" si="134"/>
        <v>0</v>
      </c>
      <c r="R956" s="118"/>
    </row>
    <row r="957" spans="1:18" x14ac:dyDescent="0.25">
      <c r="A957" s="25">
        <f t="shared" si="135"/>
        <v>107</v>
      </c>
      <c r="B957" s="23">
        <f t="shared" si="136"/>
        <v>44566</v>
      </c>
      <c r="C957" s="24">
        <v>11</v>
      </c>
      <c r="D957" s="54" t="str">
        <f t="shared" si="128"/>
        <v>ASET</v>
      </c>
      <c r="E957" s="178"/>
      <c r="F957" s="179"/>
      <c r="G957" s="177"/>
      <c r="H957" s="177"/>
      <c r="I957" s="169">
        <f t="shared" si="129"/>
        <v>0</v>
      </c>
      <c r="J957" s="149" t="str" cm="1">
        <f t="array" ref="J957">IF(ISERROR(INDEX('Non Compliance input'!$H$5:$H$156,MATCH(1,(A957='Non Compliance input'!$A$5:$A$156)*(F957&gt;='Non Compliance input'!$D$5:$D$156)*(E957&lt;'Non Compliance input'!$E$5:$E$156)*('Non Compliance input'!$H$5:$H$156="Yes"),0))
),"","Yes")</f>
        <v/>
      </c>
      <c r="K957" s="149">
        <f t="shared" si="130"/>
        <v>0</v>
      </c>
      <c r="L957" s="162">
        <f t="shared" si="131"/>
        <v>0</v>
      </c>
      <c r="M957" s="162" t="str" cm="1">
        <f t="array" ref="M957">IF(ISERROR(INDEX('Non Compliance input'!$I$5:$I$156,MATCH(1,(A957='Non Compliance input'!$A$5:$A$156)*(E957&gt;='Non Compliance input'!$D$5:$D$156)*(F957&lt;='Non Compliance input'!$E$5:$E$156)*('Non Compliance input'!$I$5:$I$156="Yes"),0))
),"","Yes")</f>
        <v/>
      </c>
      <c r="N957" s="149" t="str">
        <f>IF(VLOOKUP($A957,HourEndingOutage!$B$3:$F$746,5,0)="Outage","Outage","")</f>
        <v/>
      </c>
      <c r="O957" s="18">
        <f t="shared" si="132"/>
        <v>0</v>
      </c>
      <c r="P957" s="18" t="str">
        <f t="shared" si="133"/>
        <v/>
      </c>
      <c r="Q957" s="18">
        <f t="shared" si="134"/>
        <v>0</v>
      </c>
      <c r="R957" s="118"/>
    </row>
    <row r="958" spans="1:18" x14ac:dyDescent="0.25">
      <c r="A958" s="25">
        <f t="shared" si="135"/>
        <v>107</v>
      </c>
      <c r="B958" s="23">
        <f t="shared" si="136"/>
        <v>44566</v>
      </c>
      <c r="C958" s="24">
        <v>11</v>
      </c>
      <c r="D958" s="54" t="str">
        <f t="shared" si="128"/>
        <v>ASET</v>
      </c>
      <c r="E958" s="178"/>
      <c r="F958" s="179"/>
      <c r="G958" s="177"/>
      <c r="H958" s="177"/>
      <c r="I958" s="169">
        <f t="shared" si="129"/>
        <v>0</v>
      </c>
      <c r="J958" s="149" t="str" cm="1">
        <f t="array" ref="J958">IF(ISERROR(INDEX('Non Compliance input'!$H$5:$H$156,MATCH(1,(A958='Non Compliance input'!$A$5:$A$156)*(F958&gt;='Non Compliance input'!$D$5:$D$156)*(E958&lt;'Non Compliance input'!$E$5:$E$156)*('Non Compliance input'!$H$5:$H$156="Yes"),0))
),"","Yes")</f>
        <v/>
      </c>
      <c r="K958" s="149">
        <f t="shared" si="130"/>
        <v>0</v>
      </c>
      <c r="L958" s="162">
        <f t="shared" si="131"/>
        <v>0</v>
      </c>
      <c r="M958" s="162" t="str" cm="1">
        <f t="array" ref="M958">IF(ISERROR(INDEX('Non Compliance input'!$I$5:$I$156,MATCH(1,(A958='Non Compliance input'!$A$5:$A$156)*(E958&gt;='Non Compliance input'!$D$5:$D$156)*(F958&lt;='Non Compliance input'!$E$5:$E$156)*('Non Compliance input'!$I$5:$I$156="Yes"),0))
),"","Yes")</f>
        <v/>
      </c>
      <c r="N958" s="149" t="str">
        <f>IF(VLOOKUP($A958,HourEndingOutage!$B$3:$F$746,5,0)="Outage","Outage","")</f>
        <v/>
      </c>
      <c r="O958" s="18">
        <f t="shared" si="132"/>
        <v>0</v>
      </c>
      <c r="P958" s="18" t="str">
        <f t="shared" si="133"/>
        <v/>
      </c>
      <c r="Q958" s="18">
        <f t="shared" si="134"/>
        <v>0</v>
      </c>
      <c r="R958" s="118"/>
    </row>
    <row r="959" spans="1:18" x14ac:dyDescent="0.25">
      <c r="A959" s="25">
        <f t="shared" si="135"/>
        <v>107</v>
      </c>
      <c r="B959" s="23">
        <f t="shared" si="136"/>
        <v>44566</v>
      </c>
      <c r="C959" s="24">
        <v>11</v>
      </c>
      <c r="D959" s="54" t="str">
        <f t="shared" si="128"/>
        <v>ASET</v>
      </c>
      <c r="E959" s="178"/>
      <c r="F959" s="179"/>
      <c r="G959" s="177"/>
      <c r="H959" s="177"/>
      <c r="I959" s="169">
        <f t="shared" si="129"/>
        <v>0</v>
      </c>
      <c r="J959" s="149" t="str" cm="1">
        <f t="array" ref="J959">IF(ISERROR(INDEX('Non Compliance input'!$H$5:$H$156,MATCH(1,(A959='Non Compliance input'!$A$5:$A$156)*(F959&gt;='Non Compliance input'!$D$5:$D$156)*(E959&lt;'Non Compliance input'!$E$5:$E$156)*('Non Compliance input'!$H$5:$H$156="Yes"),0))
),"","Yes")</f>
        <v/>
      </c>
      <c r="K959" s="149">
        <f t="shared" si="130"/>
        <v>0</v>
      </c>
      <c r="L959" s="162">
        <f t="shared" si="131"/>
        <v>0</v>
      </c>
      <c r="M959" s="162" t="str" cm="1">
        <f t="array" ref="M959">IF(ISERROR(INDEX('Non Compliance input'!$I$5:$I$156,MATCH(1,(A959='Non Compliance input'!$A$5:$A$156)*(E959&gt;='Non Compliance input'!$D$5:$D$156)*(F959&lt;='Non Compliance input'!$E$5:$E$156)*('Non Compliance input'!$I$5:$I$156="Yes"),0))
),"","Yes")</f>
        <v/>
      </c>
      <c r="N959" s="149" t="str">
        <f>IF(VLOOKUP($A959,HourEndingOutage!$B$3:$F$746,5,0)="Outage","Outage","")</f>
        <v/>
      </c>
      <c r="O959" s="18">
        <f t="shared" si="132"/>
        <v>0</v>
      </c>
      <c r="P959" s="18" t="str">
        <f t="shared" si="133"/>
        <v/>
      </c>
      <c r="Q959" s="18">
        <f t="shared" si="134"/>
        <v>0</v>
      </c>
      <c r="R959" s="118"/>
    </row>
    <row r="960" spans="1:18" x14ac:dyDescent="0.25">
      <c r="A960" s="25">
        <f t="shared" si="135"/>
        <v>107</v>
      </c>
      <c r="B960" s="23">
        <f t="shared" si="136"/>
        <v>44566</v>
      </c>
      <c r="C960" s="24">
        <v>11</v>
      </c>
      <c r="D960" s="54" t="str">
        <f t="shared" si="128"/>
        <v>ASET</v>
      </c>
      <c r="E960" s="178"/>
      <c r="F960" s="179"/>
      <c r="G960" s="177"/>
      <c r="H960" s="177"/>
      <c r="I960" s="169">
        <f t="shared" si="129"/>
        <v>0</v>
      </c>
      <c r="J960" s="149" t="str" cm="1">
        <f t="array" ref="J960">IF(ISERROR(INDEX('Non Compliance input'!$H$5:$H$156,MATCH(1,(A960='Non Compliance input'!$A$5:$A$156)*(F960&gt;='Non Compliance input'!$D$5:$D$156)*(E960&lt;'Non Compliance input'!$E$5:$E$156)*('Non Compliance input'!$H$5:$H$156="Yes"),0))
),"","Yes")</f>
        <v/>
      </c>
      <c r="K960" s="149">
        <f t="shared" si="130"/>
        <v>0</v>
      </c>
      <c r="L960" s="162">
        <f t="shared" si="131"/>
        <v>0</v>
      </c>
      <c r="M960" s="162" t="str" cm="1">
        <f t="array" ref="M960">IF(ISERROR(INDEX('Non Compliance input'!$I$5:$I$156,MATCH(1,(A960='Non Compliance input'!$A$5:$A$156)*(E960&gt;='Non Compliance input'!$D$5:$D$156)*(F960&lt;='Non Compliance input'!$E$5:$E$156)*('Non Compliance input'!$I$5:$I$156="Yes"),0))
),"","Yes")</f>
        <v/>
      </c>
      <c r="N960" s="149" t="str">
        <f>IF(VLOOKUP($A960,HourEndingOutage!$B$3:$F$746,5,0)="Outage","Outage","")</f>
        <v/>
      </c>
      <c r="O960" s="18">
        <f t="shared" si="132"/>
        <v>0</v>
      </c>
      <c r="P960" s="18" t="str">
        <f t="shared" si="133"/>
        <v/>
      </c>
      <c r="Q960" s="18">
        <f t="shared" si="134"/>
        <v>0</v>
      </c>
      <c r="R960" s="118"/>
    </row>
    <row r="961" spans="1:18" x14ac:dyDescent="0.25">
      <c r="A961" s="25">
        <f t="shared" si="135"/>
        <v>107</v>
      </c>
      <c r="B961" s="23">
        <f t="shared" si="136"/>
        <v>44566</v>
      </c>
      <c r="C961" s="24">
        <v>11</v>
      </c>
      <c r="D961" s="54" t="str">
        <f t="shared" si="128"/>
        <v>ASET</v>
      </c>
      <c r="E961" s="178"/>
      <c r="F961" s="179"/>
      <c r="G961" s="177"/>
      <c r="H961" s="177"/>
      <c r="I961" s="169">
        <f t="shared" si="129"/>
        <v>0</v>
      </c>
      <c r="J961" s="149" t="str" cm="1">
        <f t="array" ref="J961">IF(ISERROR(INDEX('Non Compliance input'!$H$5:$H$156,MATCH(1,(A961='Non Compliance input'!$A$5:$A$156)*(F961&gt;='Non Compliance input'!$D$5:$D$156)*(E961&lt;'Non Compliance input'!$E$5:$E$156)*('Non Compliance input'!$H$5:$H$156="Yes"),0))
),"","Yes")</f>
        <v/>
      </c>
      <c r="K961" s="149">
        <f t="shared" si="130"/>
        <v>0</v>
      </c>
      <c r="L961" s="162">
        <f t="shared" si="131"/>
        <v>0</v>
      </c>
      <c r="M961" s="162" t="str" cm="1">
        <f t="array" ref="M961">IF(ISERROR(INDEX('Non Compliance input'!$I$5:$I$156,MATCH(1,(A961='Non Compliance input'!$A$5:$A$156)*(E961&gt;='Non Compliance input'!$D$5:$D$156)*(F961&lt;='Non Compliance input'!$E$5:$E$156)*('Non Compliance input'!$I$5:$I$156="Yes"),0))
),"","Yes")</f>
        <v/>
      </c>
      <c r="N961" s="149" t="str">
        <f>IF(VLOOKUP($A961,HourEndingOutage!$B$3:$F$746,5,0)="Outage","Outage","")</f>
        <v/>
      </c>
      <c r="O961" s="18">
        <f t="shared" si="132"/>
        <v>0</v>
      </c>
      <c r="P961" s="18" t="str">
        <f t="shared" si="133"/>
        <v/>
      </c>
      <c r="Q961" s="18">
        <f t="shared" si="134"/>
        <v>0</v>
      </c>
      <c r="R961" s="118"/>
    </row>
    <row r="962" spans="1:18" x14ac:dyDescent="0.25">
      <c r="A962" s="25">
        <f t="shared" si="135"/>
        <v>107</v>
      </c>
      <c r="B962" s="23">
        <f t="shared" si="136"/>
        <v>44566</v>
      </c>
      <c r="C962" s="24">
        <v>11</v>
      </c>
      <c r="D962" s="54" t="str">
        <f t="shared" si="128"/>
        <v>ASET</v>
      </c>
      <c r="E962" s="178"/>
      <c r="F962" s="179"/>
      <c r="G962" s="177"/>
      <c r="H962" s="177"/>
      <c r="I962" s="169">
        <f t="shared" si="129"/>
        <v>0</v>
      </c>
      <c r="J962" s="149" t="str" cm="1">
        <f t="array" ref="J962">IF(ISERROR(INDEX('Non Compliance input'!$H$5:$H$156,MATCH(1,(A962='Non Compliance input'!$A$5:$A$156)*(F962&gt;='Non Compliance input'!$D$5:$D$156)*(E962&lt;'Non Compliance input'!$E$5:$E$156)*('Non Compliance input'!$H$5:$H$156="Yes"),0))
),"","Yes")</f>
        <v/>
      </c>
      <c r="K962" s="149">
        <f t="shared" si="130"/>
        <v>0</v>
      </c>
      <c r="L962" s="162">
        <f t="shared" si="131"/>
        <v>0</v>
      </c>
      <c r="M962" s="162" t="str" cm="1">
        <f t="array" ref="M962">IF(ISERROR(INDEX('Non Compliance input'!$I$5:$I$156,MATCH(1,(A962='Non Compliance input'!$A$5:$A$156)*(E962&gt;='Non Compliance input'!$D$5:$D$156)*(F962&lt;='Non Compliance input'!$E$5:$E$156)*('Non Compliance input'!$I$5:$I$156="Yes"),0))
),"","Yes")</f>
        <v/>
      </c>
      <c r="N962" s="149" t="str">
        <f>IF(VLOOKUP($A962,HourEndingOutage!$B$3:$F$746,5,0)="Outage","Outage","")</f>
        <v/>
      </c>
      <c r="O962" s="18">
        <f t="shared" si="132"/>
        <v>0</v>
      </c>
      <c r="P962" s="18" t="str">
        <f t="shared" si="133"/>
        <v/>
      </c>
      <c r="Q962" s="18">
        <f t="shared" si="134"/>
        <v>0</v>
      </c>
      <c r="R962" s="118"/>
    </row>
    <row r="963" spans="1:18" x14ac:dyDescent="0.25">
      <c r="A963" s="25">
        <f t="shared" si="135"/>
        <v>107</v>
      </c>
      <c r="B963" s="23">
        <f t="shared" si="136"/>
        <v>44566</v>
      </c>
      <c r="C963" s="24">
        <v>11</v>
      </c>
      <c r="D963" s="54" t="str">
        <f t="shared" ref="D963:D1026" si="137">Unit</f>
        <v>ASET</v>
      </c>
      <c r="E963" s="178"/>
      <c r="F963" s="179"/>
      <c r="G963" s="177"/>
      <c r="H963" s="177"/>
      <c r="I963" s="169">
        <f t="shared" ref="I963:I1026" si="138">IF(AND(LEN(E963)&gt;2,LEN(F963)&gt;2)=TRUE,(ROUND((F963-E963)*1440,0)),0)</f>
        <v>0</v>
      </c>
      <c r="J963" s="149" t="str" cm="1">
        <f t="array" ref="J963">IF(ISERROR(INDEX('Non Compliance input'!$H$5:$H$156,MATCH(1,(A963='Non Compliance input'!$A$5:$A$156)*(F963&gt;='Non Compliance input'!$D$5:$D$156)*(E963&lt;'Non Compliance input'!$E$5:$E$156)*('Non Compliance input'!$H$5:$H$156="Yes"),0))
),"","Yes")</f>
        <v/>
      </c>
      <c r="K963" s="149">
        <f t="shared" ref="K963:K1026" si="139">IF(J963="Yes",0,MIN(H963,G963,IF(H963="",0,Contract_Volume)))</f>
        <v>0</v>
      </c>
      <c r="L963" s="162">
        <f t="shared" ref="L963:L1026" si="140">IF(J963="Yes",0,(MIN(H963,G963)*(I963/60)))</f>
        <v>0</v>
      </c>
      <c r="M963" s="162" t="str" cm="1">
        <f t="array" ref="M963">IF(ISERROR(INDEX('Non Compliance input'!$I$5:$I$156,MATCH(1,(A963='Non Compliance input'!$A$5:$A$156)*(E963&gt;='Non Compliance input'!$D$5:$D$156)*(F963&lt;='Non Compliance input'!$E$5:$E$156)*('Non Compliance input'!$I$5:$I$156="Yes"),0))
),"","Yes")</f>
        <v/>
      </c>
      <c r="N963" s="149" t="str">
        <f>IF(VLOOKUP($A963,HourEndingOutage!$B$3:$F$746,5,0)="Outage","Outage","")</f>
        <v/>
      </c>
      <c r="O963" s="18">
        <f t="shared" ref="O963:O1026" si="141">IF(OR(M963="Yes",N963="Outage"),0,(K963*(I963/60))*Arming)</f>
        <v>0</v>
      </c>
      <c r="P963" s="18" t="str">
        <f t="shared" ref="P963:P1026" si="142">IF(ISERROR(VLOOKUP($A963,FTShour,1,0)),"","Yes")</f>
        <v/>
      </c>
      <c r="Q963" s="18">
        <f t="shared" si="134"/>
        <v>0</v>
      </c>
      <c r="R963" s="118"/>
    </row>
    <row r="964" spans="1:18" x14ac:dyDescent="0.25">
      <c r="A964" s="25">
        <f t="shared" si="135"/>
        <v>107</v>
      </c>
      <c r="B964" s="23">
        <f t="shared" si="136"/>
        <v>44566</v>
      </c>
      <c r="C964" s="24">
        <v>11</v>
      </c>
      <c r="D964" s="54" t="str">
        <f t="shared" si="137"/>
        <v>ASET</v>
      </c>
      <c r="E964" s="178"/>
      <c r="F964" s="179"/>
      <c r="G964" s="177"/>
      <c r="H964" s="177"/>
      <c r="I964" s="169">
        <f t="shared" si="138"/>
        <v>0</v>
      </c>
      <c r="J964" s="149" t="str" cm="1">
        <f t="array" ref="J964">IF(ISERROR(INDEX('Non Compliance input'!$H$5:$H$156,MATCH(1,(A964='Non Compliance input'!$A$5:$A$156)*(F964&gt;='Non Compliance input'!$D$5:$D$156)*(E964&lt;'Non Compliance input'!$E$5:$E$156)*('Non Compliance input'!$H$5:$H$156="Yes"),0))
),"","Yes")</f>
        <v/>
      </c>
      <c r="K964" s="149">
        <f t="shared" si="139"/>
        <v>0</v>
      </c>
      <c r="L964" s="162">
        <f t="shared" si="140"/>
        <v>0</v>
      </c>
      <c r="M964" s="162" t="str" cm="1">
        <f t="array" ref="M964">IF(ISERROR(INDEX('Non Compliance input'!$I$5:$I$156,MATCH(1,(A964='Non Compliance input'!$A$5:$A$156)*(E964&gt;='Non Compliance input'!$D$5:$D$156)*(F964&lt;='Non Compliance input'!$E$5:$E$156)*('Non Compliance input'!$I$5:$I$156="Yes"),0))
),"","Yes")</f>
        <v/>
      </c>
      <c r="N964" s="149" t="str">
        <f>IF(VLOOKUP($A964,HourEndingOutage!$B$3:$F$746,5,0)="Outage","Outage","")</f>
        <v/>
      </c>
      <c r="O964" s="18">
        <f t="shared" si="141"/>
        <v>0</v>
      </c>
      <c r="P964" s="18" t="str">
        <f t="shared" si="142"/>
        <v/>
      </c>
      <c r="Q964" s="18">
        <f t="shared" ref="Q964:Q1027" si="143">IF(P964="Yes",-O964,0)</f>
        <v>0</v>
      </c>
      <c r="R964" s="118"/>
    </row>
    <row r="965" spans="1:18" x14ac:dyDescent="0.25">
      <c r="A965" s="25">
        <f t="shared" si="135"/>
        <v>107</v>
      </c>
      <c r="B965" s="23">
        <f t="shared" si="136"/>
        <v>44566</v>
      </c>
      <c r="C965" s="24">
        <v>11</v>
      </c>
      <c r="D965" s="54" t="str">
        <f t="shared" si="137"/>
        <v>ASET</v>
      </c>
      <c r="E965" s="178"/>
      <c r="F965" s="179"/>
      <c r="G965" s="177"/>
      <c r="H965" s="177"/>
      <c r="I965" s="169">
        <f t="shared" si="138"/>
        <v>0</v>
      </c>
      <c r="J965" s="149" t="str" cm="1">
        <f t="array" ref="J965">IF(ISERROR(INDEX('Non Compliance input'!$H$5:$H$156,MATCH(1,(A965='Non Compliance input'!$A$5:$A$156)*(F965&gt;='Non Compliance input'!$D$5:$D$156)*(E965&lt;'Non Compliance input'!$E$5:$E$156)*('Non Compliance input'!$H$5:$H$156="Yes"),0))
),"","Yes")</f>
        <v/>
      </c>
      <c r="K965" s="149">
        <f t="shared" si="139"/>
        <v>0</v>
      </c>
      <c r="L965" s="162">
        <f t="shared" si="140"/>
        <v>0</v>
      </c>
      <c r="M965" s="162" t="str" cm="1">
        <f t="array" ref="M965">IF(ISERROR(INDEX('Non Compliance input'!$I$5:$I$156,MATCH(1,(A965='Non Compliance input'!$A$5:$A$156)*(E965&gt;='Non Compliance input'!$D$5:$D$156)*(F965&lt;='Non Compliance input'!$E$5:$E$156)*('Non Compliance input'!$I$5:$I$156="Yes"),0))
),"","Yes")</f>
        <v/>
      </c>
      <c r="N965" s="149" t="str">
        <f>IF(VLOOKUP($A965,HourEndingOutage!$B$3:$F$746,5,0)="Outage","Outage","")</f>
        <v/>
      </c>
      <c r="O965" s="18">
        <f t="shared" si="141"/>
        <v>0</v>
      </c>
      <c r="P965" s="18" t="str">
        <f t="shared" si="142"/>
        <v/>
      </c>
      <c r="Q965" s="18">
        <f t="shared" si="143"/>
        <v>0</v>
      </c>
      <c r="R965" s="118"/>
    </row>
    <row r="966" spans="1:18" x14ac:dyDescent="0.25">
      <c r="A966" s="25">
        <f t="shared" si="135"/>
        <v>108</v>
      </c>
      <c r="B966" s="23">
        <f t="shared" si="136"/>
        <v>44566</v>
      </c>
      <c r="C966" s="24">
        <v>12</v>
      </c>
      <c r="D966" s="54" t="str">
        <f t="shared" si="137"/>
        <v>ASET</v>
      </c>
      <c r="E966" s="178"/>
      <c r="F966" s="179"/>
      <c r="G966" s="177"/>
      <c r="H966" s="177"/>
      <c r="I966" s="169">
        <f t="shared" si="138"/>
        <v>0</v>
      </c>
      <c r="J966" s="149" t="str" cm="1">
        <f t="array" ref="J966">IF(ISERROR(INDEX('Non Compliance input'!$H$5:$H$156,MATCH(1,(A966='Non Compliance input'!$A$5:$A$156)*(F966&gt;='Non Compliance input'!$D$5:$D$156)*(E966&lt;'Non Compliance input'!$E$5:$E$156)*('Non Compliance input'!$H$5:$H$156="Yes"),0))
),"","Yes")</f>
        <v/>
      </c>
      <c r="K966" s="149">
        <f t="shared" si="139"/>
        <v>0</v>
      </c>
      <c r="L966" s="162">
        <f t="shared" si="140"/>
        <v>0</v>
      </c>
      <c r="M966" s="162" t="str" cm="1">
        <f t="array" ref="M966">IF(ISERROR(INDEX('Non Compliance input'!$I$5:$I$156,MATCH(1,(A966='Non Compliance input'!$A$5:$A$156)*(E966&gt;='Non Compliance input'!$D$5:$D$156)*(F966&lt;='Non Compliance input'!$E$5:$E$156)*('Non Compliance input'!$I$5:$I$156="Yes"),0))
),"","Yes")</f>
        <v/>
      </c>
      <c r="N966" s="149" t="str">
        <f>IF(VLOOKUP($A966,HourEndingOutage!$B$3:$F$746,5,0)="Outage","Outage","")</f>
        <v/>
      </c>
      <c r="O966" s="18">
        <f t="shared" si="141"/>
        <v>0</v>
      </c>
      <c r="P966" s="18" t="str">
        <f t="shared" si="142"/>
        <v/>
      </c>
      <c r="Q966" s="18">
        <f t="shared" si="143"/>
        <v>0</v>
      </c>
      <c r="R966" s="118"/>
    </row>
    <row r="967" spans="1:18" x14ac:dyDescent="0.25">
      <c r="A967" s="25">
        <f t="shared" si="135"/>
        <v>108</v>
      </c>
      <c r="B967" s="23">
        <f t="shared" si="136"/>
        <v>44566</v>
      </c>
      <c r="C967" s="24">
        <v>12</v>
      </c>
      <c r="D967" s="54" t="str">
        <f t="shared" si="137"/>
        <v>ASET</v>
      </c>
      <c r="E967" s="178"/>
      <c r="F967" s="179"/>
      <c r="G967" s="177"/>
      <c r="H967" s="177"/>
      <c r="I967" s="169">
        <f t="shared" si="138"/>
        <v>0</v>
      </c>
      <c r="J967" s="149" t="str" cm="1">
        <f t="array" ref="J967">IF(ISERROR(INDEX('Non Compliance input'!$H$5:$H$156,MATCH(1,(A967='Non Compliance input'!$A$5:$A$156)*(F967&gt;='Non Compliance input'!$D$5:$D$156)*(E967&lt;'Non Compliance input'!$E$5:$E$156)*('Non Compliance input'!$H$5:$H$156="Yes"),0))
),"","Yes")</f>
        <v/>
      </c>
      <c r="K967" s="149">
        <f t="shared" si="139"/>
        <v>0</v>
      </c>
      <c r="L967" s="162">
        <f t="shared" si="140"/>
        <v>0</v>
      </c>
      <c r="M967" s="162" t="str" cm="1">
        <f t="array" ref="M967">IF(ISERROR(INDEX('Non Compliance input'!$I$5:$I$156,MATCH(1,(A967='Non Compliance input'!$A$5:$A$156)*(E967&gt;='Non Compliance input'!$D$5:$D$156)*(F967&lt;='Non Compliance input'!$E$5:$E$156)*('Non Compliance input'!$I$5:$I$156="Yes"),0))
),"","Yes")</f>
        <v/>
      </c>
      <c r="N967" s="149" t="str">
        <f>IF(VLOOKUP($A967,HourEndingOutage!$B$3:$F$746,5,0)="Outage","Outage","")</f>
        <v/>
      </c>
      <c r="O967" s="18">
        <f t="shared" si="141"/>
        <v>0</v>
      </c>
      <c r="P967" s="18" t="str">
        <f t="shared" si="142"/>
        <v/>
      </c>
      <c r="Q967" s="18">
        <f t="shared" si="143"/>
        <v>0</v>
      </c>
      <c r="R967" s="118"/>
    </row>
    <row r="968" spans="1:18" x14ac:dyDescent="0.25">
      <c r="A968" s="25">
        <f t="shared" si="135"/>
        <v>108</v>
      </c>
      <c r="B968" s="23">
        <f t="shared" si="136"/>
        <v>44566</v>
      </c>
      <c r="C968" s="24">
        <v>12</v>
      </c>
      <c r="D968" s="54" t="str">
        <f t="shared" si="137"/>
        <v>ASET</v>
      </c>
      <c r="E968" s="178"/>
      <c r="F968" s="179"/>
      <c r="G968" s="177"/>
      <c r="H968" s="177"/>
      <c r="I968" s="169">
        <f t="shared" si="138"/>
        <v>0</v>
      </c>
      <c r="J968" s="149" t="str" cm="1">
        <f t="array" ref="J968">IF(ISERROR(INDEX('Non Compliance input'!$H$5:$H$156,MATCH(1,(A968='Non Compliance input'!$A$5:$A$156)*(F968&gt;='Non Compliance input'!$D$5:$D$156)*(E968&lt;'Non Compliance input'!$E$5:$E$156)*('Non Compliance input'!$H$5:$H$156="Yes"),0))
),"","Yes")</f>
        <v/>
      </c>
      <c r="K968" s="149">
        <f t="shared" si="139"/>
        <v>0</v>
      </c>
      <c r="L968" s="162">
        <f t="shared" si="140"/>
        <v>0</v>
      </c>
      <c r="M968" s="162" t="str" cm="1">
        <f t="array" ref="M968">IF(ISERROR(INDEX('Non Compliance input'!$I$5:$I$156,MATCH(1,(A968='Non Compliance input'!$A$5:$A$156)*(E968&gt;='Non Compliance input'!$D$5:$D$156)*(F968&lt;='Non Compliance input'!$E$5:$E$156)*('Non Compliance input'!$I$5:$I$156="Yes"),0))
),"","Yes")</f>
        <v/>
      </c>
      <c r="N968" s="149" t="str">
        <f>IF(VLOOKUP($A968,HourEndingOutage!$B$3:$F$746,5,0)="Outage","Outage","")</f>
        <v/>
      </c>
      <c r="O968" s="18">
        <f t="shared" si="141"/>
        <v>0</v>
      </c>
      <c r="P968" s="18" t="str">
        <f t="shared" si="142"/>
        <v/>
      </c>
      <c r="Q968" s="18">
        <f t="shared" si="143"/>
        <v>0</v>
      </c>
      <c r="R968" s="118"/>
    </row>
    <row r="969" spans="1:18" x14ac:dyDescent="0.25">
      <c r="A969" s="25">
        <f t="shared" si="135"/>
        <v>108</v>
      </c>
      <c r="B969" s="23">
        <f t="shared" si="136"/>
        <v>44566</v>
      </c>
      <c r="C969" s="24">
        <v>12</v>
      </c>
      <c r="D969" s="54" t="str">
        <f t="shared" si="137"/>
        <v>ASET</v>
      </c>
      <c r="E969" s="178"/>
      <c r="F969" s="179"/>
      <c r="G969" s="177"/>
      <c r="H969" s="177"/>
      <c r="I969" s="169">
        <f t="shared" si="138"/>
        <v>0</v>
      </c>
      <c r="J969" s="149" t="str" cm="1">
        <f t="array" ref="J969">IF(ISERROR(INDEX('Non Compliance input'!$H$5:$H$156,MATCH(1,(A969='Non Compliance input'!$A$5:$A$156)*(F969&gt;='Non Compliance input'!$D$5:$D$156)*(E969&lt;'Non Compliance input'!$E$5:$E$156)*('Non Compliance input'!$H$5:$H$156="Yes"),0))
),"","Yes")</f>
        <v/>
      </c>
      <c r="K969" s="149">
        <f t="shared" si="139"/>
        <v>0</v>
      </c>
      <c r="L969" s="162">
        <f t="shared" si="140"/>
        <v>0</v>
      </c>
      <c r="M969" s="162" t="str" cm="1">
        <f t="array" ref="M969">IF(ISERROR(INDEX('Non Compliance input'!$I$5:$I$156,MATCH(1,(A969='Non Compliance input'!$A$5:$A$156)*(E969&gt;='Non Compliance input'!$D$5:$D$156)*(F969&lt;='Non Compliance input'!$E$5:$E$156)*('Non Compliance input'!$I$5:$I$156="Yes"),0))
),"","Yes")</f>
        <v/>
      </c>
      <c r="N969" s="149" t="str">
        <f>IF(VLOOKUP($A969,HourEndingOutage!$B$3:$F$746,5,0)="Outage","Outage","")</f>
        <v/>
      </c>
      <c r="O969" s="18">
        <f t="shared" si="141"/>
        <v>0</v>
      </c>
      <c r="P969" s="18" t="str">
        <f t="shared" si="142"/>
        <v/>
      </c>
      <c r="Q969" s="18">
        <f t="shared" si="143"/>
        <v>0</v>
      </c>
      <c r="R969" s="118"/>
    </row>
    <row r="970" spans="1:18" x14ac:dyDescent="0.25">
      <c r="A970" s="25">
        <f t="shared" si="135"/>
        <v>108</v>
      </c>
      <c r="B970" s="23">
        <f t="shared" si="136"/>
        <v>44566</v>
      </c>
      <c r="C970" s="24">
        <v>12</v>
      </c>
      <c r="D970" s="54" t="str">
        <f t="shared" si="137"/>
        <v>ASET</v>
      </c>
      <c r="E970" s="178"/>
      <c r="F970" s="179"/>
      <c r="G970" s="177"/>
      <c r="H970" s="177"/>
      <c r="I970" s="169">
        <f t="shared" si="138"/>
        <v>0</v>
      </c>
      <c r="J970" s="149" t="str" cm="1">
        <f t="array" ref="J970">IF(ISERROR(INDEX('Non Compliance input'!$H$5:$H$156,MATCH(1,(A970='Non Compliance input'!$A$5:$A$156)*(F970&gt;='Non Compliance input'!$D$5:$D$156)*(E970&lt;'Non Compliance input'!$E$5:$E$156)*('Non Compliance input'!$H$5:$H$156="Yes"),0))
),"","Yes")</f>
        <v/>
      </c>
      <c r="K970" s="149">
        <f t="shared" si="139"/>
        <v>0</v>
      </c>
      <c r="L970" s="162">
        <f t="shared" si="140"/>
        <v>0</v>
      </c>
      <c r="M970" s="162" t="str" cm="1">
        <f t="array" ref="M970">IF(ISERROR(INDEX('Non Compliance input'!$I$5:$I$156,MATCH(1,(A970='Non Compliance input'!$A$5:$A$156)*(E970&gt;='Non Compliance input'!$D$5:$D$156)*(F970&lt;='Non Compliance input'!$E$5:$E$156)*('Non Compliance input'!$I$5:$I$156="Yes"),0))
),"","Yes")</f>
        <v/>
      </c>
      <c r="N970" s="149" t="str">
        <f>IF(VLOOKUP($A970,HourEndingOutage!$B$3:$F$746,5,0)="Outage","Outage","")</f>
        <v/>
      </c>
      <c r="O970" s="18">
        <f t="shared" si="141"/>
        <v>0</v>
      </c>
      <c r="P970" s="18" t="str">
        <f t="shared" si="142"/>
        <v/>
      </c>
      <c r="Q970" s="18">
        <f t="shared" si="143"/>
        <v>0</v>
      </c>
      <c r="R970" s="118"/>
    </row>
    <row r="971" spans="1:18" x14ac:dyDescent="0.25">
      <c r="A971" s="25">
        <f t="shared" si="135"/>
        <v>108</v>
      </c>
      <c r="B971" s="23">
        <f t="shared" si="136"/>
        <v>44566</v>
      </c>
      <c r="C971" s="24">
        <v>12</v>
      </c>
      <c r="D971" s="54" t="str">
        <f t="shared" si="137"/>
        <v>ASET</v>
      </c>
      <c r="E971" s="178"/>
      <c r="F971" s="179"/>
      <c r="G971" s="177"/>
      <c r="H971" s="177"/>
      <c r="I971" s="169">
        <f t="shared" si="138"/>
        <v>0</v>
      </c>
      <c r="J971" s="149" t="str" cm="1">
        <f t="array" ref="J971">IF(ISERROR(INDEX('Non Compliance input'!$H$5:$H$156,MATCH(1,(A971='Non Compliance input'!$A$5:$A$156)*(F971&gt;='Non Compliance input'!$D$5:$D$156)*(E971&lt;'Non Compliance input'!$E$5:$E$156)*('Non Compliance input'!$H$5:$H$156="Yes"),0))
),"","Yes")</f>
        <v/>
      </c>
      <c r="K971" s="149">
        <f t="shared" si="139"/>
        <v>0</v>
      </c>
      <c r="L971" s="162">
        <f t="shared" si="140"/>
        <v>0</v>
      </c>
      <c r="M971" s="162" t="str" cm="1">
        <f t="array" ref="M971">IF(ISERROR(INDEX('Non Compliance input'!$I$5:$I$156,MATCH(1,(A971='Non Compliance input'!$A$5:$A$156)*(E971&gt;='Non Compliance input'!$D$5:$D$156)*(F971&lt;='Non Compliance input'!$E$5:$E$156)*('Non Compliance input'!$I$5:$I$156="Yes"),0))
),"","Yes")</f>
        <v/>
      </c>
      <c r="N971" s="149" t="str">
        <f>IF(VLOOKUP($A971,HourEndingOutage!$B$3:$F$746,5,0)="Outage","Outage","")</f>
        <v/>
      </c>
      <c r="O971" s="18">
        <f t="shared" si="141"/>
        <v>0</v>
      </c>
      <c r="P971" s="18" t="str">
        <f t="shared" si="142"/>
        <v/>
      </c>
      <c r="Q971" s="18">
        <f t="shared" si="143"/>
        <v>0</v>
      </c>
      <c r="R971" s="118"/>
    </row>
    <row r="972" spans="1:18" x14ac:dyDescent="0.25">
      <c r="A972" s="25">
        <f t="shared" si="135"/>
        <v>108</v>
      </c>
      <c r="B972" s="23">
        <f t="shared" si="136"/>
        <v>44566</v>
      </c>
      <c r="C972" s="24">
        <v>12</v>
      </c>
      <c r="D972" s="54" t="str">
        <f t="shared" si="137"/>
        <v>ASET</v>
      </c>
      <c r="E972" s="178"/>
      <c r="F972" s="179"/>
      <c r="G972" s="177"/>
      <c r="H972" s="177"/>
      <c r="I972" s="169">
        <f t="shared" si="138"/>
        <v>0</v>
      </c>
      <c r="J972" s="149" t="str" cm="1">
        <f t="array" ref="J972">IF(ISERROR(INDEX('Non Compliance input'!$H$5:$H$156,MATCH(1,(A972='Non Compliance input'!$A$5:$A$156)*(F972&gt;='Non Compliance input'!$D$5:$D$156)*(E972&lt;'Non Compliance input'!$E$5:$E$156)*('Non Compliance input'!$H$5:$H$156="Yes"),0))
),"","Yes")</f>
        <v/>
      </c>
      <c r="K972" s="149">
        <f t="shared" si="139"/>
        <v>0</v>
      </c>
      <c r="L972" s="162">
        <f t="shared" si="140"/>
        <v>0</v>
      </c>
      <c r="M972" s="162" t="str" cm="1">
        <f t="array" ref="M972">IF(ISERROR(INDEX('Non Compliance input'!$I$5:$I$156,MATCH(1,(A972='Non Compliance input'!$A$5:$A$156)*(E972&gt;='Non Compliance input'!$D$5:$D$156)*(F972&lt;='Non Compliance input'!$E$5:$E$156)*('Non Compliance input'!$I$5:$I$156="Yes"),0))
),"","Yes")</f>
        <v/>
      </c>
      <c r="N972" s="149" t="str">
        <f>IF(VLOOKUP($A972,HourEndingOutage!$B$3:$F$746,5,0)="Outage","Outage","")</f>
        <v/>
      </c>
      <c r="O972" s="18">
        <f t="shared" si="141"/>
        <v>0</v>
      </c>
      <c r="P972" s="18" t="str">
        <f t="shared" si="142"/>
        <v/>
      </c>
      <c r="Q972" s="18">
        <f t="shared" si="143"/>
        <v>0</v>
      </c>
      <c r="R972" s="118"/>
    </row>
    <row r="973" spans="1:18" x14ac:dyDescent="0.25">
      <c r="A973" s="25">
        <f t="shared" si="135"/>
        <v>108</v>
      </c>
      <c r="B973" s="23">
        <f t="shared" si="136"/>
        <v>44566</v>
      </c>
      <c r="C973" s="24">
        <v>12</v>
      </c>
      <c r="D973" s="54" t="str">
        <f t="shared" si="137"/>
        <v>ASET</v>
      </c>
      <c r="E973" s="178"/>
      <c r="F973" s="179"/>
      <c r="G973" s="177"/>
      <c r="H973" s="177"/>
      <c r="I973" s="169">
        <f t="shared" si="138"/>
        <v>0</v>
      </c>
      <c r="J973" s="149" t="str" cm="1">
        <f t="array" ref="J973">IF(ISERROR(INDEX('Non Compliance input'!$H$5:$H$156,MATCH(1,(A973='Non Compliance input'!$A$5:$A$156)*(F973&gt;='Non Compliance input'!$D$5:$D$156)*(E973&lt;'Non Compliance input'!$E$5:$E$156)*('Non Compliance input'!$H$5:$H$156="Yes"),0))
),"","Yes")</f>
        <v/>
      </c>
      <c r="K973" s="149">
        <f t="shared" si="139"/>
        <v>0</v>
      </c>
      <c r="L973" s="162">
        <f t="shared" si="140"/>
        <v>0</v>
      </c>
      <c r="M973" s="162" t="str" cm="1">
        <f t="array" ref="M973">IF(ISERROR(INDEX('Non Compliance input'!$I$5:$I$156,MATCH(1,(A973='Non Compliance input'!$A$5:$A$156)*(E973&gt;='Non Compliance input'!$D$5:$D$156)*(F973&lt;='Non Compliance input'!$E$5:$E$156)*('Non Compliance input'!$I$5:$I$156="Yes"),0))
),"","Yes")</f>
        <v/>
      </c>
      <c r="N973" s="149" t="str">
        <f>IF(VLOOKUP($A973,HourEndingOutage!$B$3:$F$746,5,0)="Outage","Outage","")</f>
        <v/>
      </c>
      <c r="O973" s="18">
        <f t="shared" si="141"/>
        <v>0</v>
      </c>
      <c r="P973" s="18" t="str">
        <f t="shared" si="142"/>
        <v/>
      </c>
      <c r="Q973" s="18">
        <f t="shared" si="143"/>
        <v>0</v>
      </c>
      <c r="R973" s="118"/>
    </row>
    <row r="974" spans="1:18" x14ac:dyDescent="0.25">
      <c r="A974" s="25">
        <f t="shared" si="135"/>
        <v>108</v>
      </c>
      <c r="B974" s="23">
        <f t="shared" si="136"/>
        <v>44566</v>
      </c>
      <c r="C974" s="24">
        <v>12</v>
      </c>
      <c r="D974" s="54" t="str">
        <f t="shared" si="137"/>
        <v>ASET</v>
      </c>
      <c r="E974" s="178"/>
      <c r="F974" s="179"/>
      <c r="G974" s="177"/>
      <c r="H974" s="177"/>
      <c r="I974" s="169">
        <f t="shared" si="138"/>
        <v>0</v>
      </c>
      <c r="J974" s="149" t="str" cm="1">
        <f t="array" ref="J974">IF(ISERROR(INDEX('Non Compliance input'!$H$5:$H$156,MATCH(1,(A974='Non Compliance input'!$A$5:$A$156)*(F974&gt;='Non Compliance input'!$D$5:$D$156)*(E974&lt;'Non Compliance input'!$E$5:$E$156)*('Non Compliance input'!$H$5:$H$156="Yes"),0))
),"","Yes")</f>
        <v/>
      </c>
      <c r="K974" s="149">
        <f t="shared" si="139"/>
        <v>0</v>
      </c>
      <c r="L974" s="162">
        <f t="shared" si="140"/>
        <v>0</v>
      </c>
      <c r="M974" s="162" t="str" cm="1">
        <f t="array" ref="M974">IF(ISERROR(INDEX('Non Compliance input'!$I$5:$I$156,MATCH(1,(A974='Non Compliance input'!$A$5:$A$156)*(E974&gt;='Non Compliance input'!$D$5:$D$156)*(F974&lt;='Non Compliance input'!$E$5:$E$156)*('Non Compliance input'!$I$5:$I$156="Yes"),0))
),"","Yes")</f>
        <v/>
      </c>
      <c r="N974" s="149" t="str">
        <f>IF(VLOOKUP($A974,HourEndingOutage!$B$3:$F$746,5,0)="Outage","Outage","")</f>
        <v/>
      </c>
      <c r="O974" s="18">
        <f t="shared" si="141"/>
        <v>0</v>
      </c>
      <c r="P974" s="18" t="str">
        <f t="shared" si="142"/>
        <v/>
      </c>
      <c r="Q974" s="18">
        <f t="shared" si="143"/>
        <v>0</v>
      </c>
      <c r="R974" s="118"/>
    </row>
    <row r="975" spans="1:18" x14ac:dyDescent="0.25">
      <c r="A975" s="25">
        <f t="shared" si="135"/>
        <v>109</v>
      </c>
      <c r="B975" s="23">
        <f t="shared" si="136"/>
        <v>44566</v>
      </c>
      <c r="C975" s="24">
        <v>13</v>
      </c>
      <c r="D975" s="54" t="str">
        <f t="shared" si="137"/>
        <v>ASET</v>
      </c>
      <c r="E975" s="178"/>
      <c r="F975" s="179"/>
      <c r="G975" s="177"/>
      <c r="H975" s="177"/>
      <c r="I975" s="169">
        <f t="shared" si="138"/>
        <v>0</v>
      </c>
      <c r="J975" s="149" t="str" cm="1">
        <f t="array" ref="J975">IF(ISERROR(INDEX('Non Compliance input'!$H$5:$H$156,MATCH(1,(A975='Non Compliance input'!$A$5:$A$156)*(F975&gt;='Non Compliance input'!$D$5:$D$156)*(E975&lt;'Non Compliance input'!$E$5:$E$156)*('Non Compliance input'!$H$5:$H$156="Yes"),0))
),"","Yes")</f>
        <v/>
      </c>
      <c r="K975" s="149">
        <f t="shared" si="139"/>
        <v>0</v>
      </c>
      <c r="L975" s="162">
        <f t="shared" si="140"/>
        <v>0</v>
      </c>
      <c r="M975" s="162" t="str" cm="1">
        <f t="array" ref="M975">IF(ISERROR(INDEX('Non Compliance input'!$I$5:$I$156,MATCH(1,(A975='Non Compliance input'!$A$5:$A$156)*(E975&gt;='Non Compliance input'!$D$5:$D$156)*(F975&lt;='Non Compliance input'!$E$5:$E$156)*('Non Compliance input'!$I$5:$I$156="Yes"),0))
),"","Yes")</f>
        <v/>
      </c>
      <c r="N975" s="149" t="str">
        <f>IF(VLOOKUP($A975,HourEndingOutage!$B$3:$F$746,5,0)="Outage","Outage","")</f>
        <v/>
      </c>
      <c r="O975" s="18">
        <f t="shared" si="141"/>
        <v>0</v>
      </c>
      <c r="P975" s="18" t="str">
        <f t="shared" si="142"/>
        <v/>
      </c>
      <c r="Q975" s="18">
        <f t="shared" si="143"/>
        <v>0</v>
      </c>
      <c r="R975" s="118"/>
    </row>
    <row r="976" spans="1:18" x14ac:dyDescent="0.25">
      <c r="A976" s="25">
        <f t="shared" si="135"/>
        <v>109</v>
      </c>
      <c r="B976" s="23">
        <f t="shared" si="136"/>
        <v>44566</v>
      </c>
      <c r="C976" s="24">
        <v>13</v>
      </c>
      <c r="D976" s="54" t="str">
        <f t="shared" si="137"/>
        <v>ASET</v>
      </c>
      <c r="E976" s="178"/>
      <c r="F976" s="179"/>
      <c r="G976" s="177"/>
      <c r="H976" s="177"/>
      <c r="I976" s="169">
        <f t="shared" si="138"/>
        <v>0</v>
      </c>
      <c r="J976" s="149" t="str" cm="1">
        <f t="array" ref="J976">IF(ISERROR(INDEX('Non Compliance input'!$H$5:$H$156,MATCH(1,(A976='Non Compliance input'!$A$5:$A$156)*(F976&gt;='Non Compliance input'!$D$5:$D$156)*(E976&lt;'Non Compliance input'!$E$5:$E$156)*('Non Compliance input'!$H$5:$H$156="Yes"),0))
),"","Yes")</f>
        <v/>
      </c>
      <c r="K976" s="149">
        <f t="shared" si="139"/>
        <v>0</v>
      </c>
      <c r="L976" s="162">
        <f t="shared" si="140"/>
        <v>0</v>
      </c>
      <c r="M976" s="162" t="str" cm="1">
        <f t="array" ref="M976">IF(ISERROR(INDEX('Non Compliance input'!$I$5:$I$156,MATCH(1,(A976='Non Compliance input'!$A$5:$A$156)*(E976&gt;='Non Compliance input'!$D$5:$D$156)*(F976&lt;='Non Compliance input'!$E$5:$E$156)*('Non Compliance input'!$I$5:$I$156="Yes"),0))
),"","Yes")</f>
        <v/>
      </c>
      <c r="N976" s="149" t="str">
        <f>IF(VLOOKUP($A976,HourEndingOutage!$B$3:$F$746,5,0)="Outage","Outage","")</f>
        <v/>
      </c>
      <c r="O976" s="18">
        <f t="shared" si="141"/>
        <v>0</v>
      </c>
      <c r="P976" s="18" t="str">
        <f t="shared" si="142"/>
        <v/>
      </c>
      <c r="Q976" s="18">
        <f t="shared" si="143"/>
        <v>0</v>
      </c>
      <c r="R976" s="118"/>
    </row>
    <row r="977" spans="1:18" x14ac:dyDescent="0.25">
      <c r="A977" s="25">
        <f t="shared" si="135"/>
        <v>109</v>
      </c>
      <c r="B977" s="23">
        <f t="shared" si="136"/>
        <v>44566</v>
      </c>
      <c r="C977" s="24">
        <v>13</v>
      </c>
      <c r="D977" s="54" t="str">
        <f t="shared" si="137"/>
        <v>ASET</v>
      </c>
      <c r="E977" s="178"/>
      <c r="F977" s="179"/>
      <c r="G977" s="177"/>
      <c r="H977" s="177"/>
      <c r="I977" s="169">
        <f t="shared" si="138"/>
        <v>0</v>
      </c>
      <c r="J977" s="149" t="str" cm="1">
        <f t="array" ref="J977">IF(ISERROR(INDEX('Non Compliance input'!$H$5:$H$156,MATCH(1,(A977='Non Compliance input'!$A$5:$A$156)*(F977&gt;='Non Compliance input'!$D$5:$D$156)*(E977&lt;'Non Compliance input'!$E$5:$E$156)*('Non Compliance input'!$H$5:$H$156="Yes"),0))
),"","Yes")</f>
        <v/>
      </c>
      <c r="K977" s="149">
        <f t="shared" si="139"/>
        <v>0</v>
      </c>
      <c r="L977" s="162">
        <f t="shared" si="140"/>
        <v>0</v>
      </c>
      <c r="M977" s="162" t="str" cm="1">
        <f t="array" ref="M977">IF(ISERROR(INDEX('Non Compliance input'!$I$5:$I$156,MATCH(1,(A977='Non Compliance input'!$A$5:$A$156)*(E977&gt;='Non Compliance input'!$D$5:$D$156)*(F977&lt;='Non Compliance input'!$E$5:$E$156)*('Non Compliance input'!$I$5:$I$156="Yes"),0))
),"","Yes")</f>
        <v/>
      </c>
      <c r="N977" s="149" t="str">
        <f>IF(VLOOKUP($A977,HourEndingOutage!$B$3:$F$746,5,0)="Outage","Outage","")</f>
        <v/>
      </c>
      <c r="O977" s="18">
        <f t="shared" si="141"/>
        <v>0</v>
      </c>
      <c r="P977" s="18" t="str">
        <f t="shared" si="142"/>
        <v/>
      </c>
      <c r="Q977" s="18">
        <f t="shared" si="143"/>
        <v>0</v>
      </c>
      <c r="R977" s="118"/>
    </row>
    <row r="978" spans="1:18" x14ac:dyDescent="0.25">
      <c r="A978" s="25">
        <f t="shared" si="135"/>
        <v>109</v>
      </c>
      <c r="B978" s="23">
        <f t="shared" si="136"/>
        <v>44566</v>
      </c>
      <c r="C978" s="24">
        <v>13</v>
      </c>
      <c r="D978" s="54" t="str">
        <f t="shared" si="137"/>
        <v>ASET</v>
      </c>
      <c r="E978" s="178"/>
      <c r="F978" s="179"/>
      <c r="G978" s="177"/>
      <c r="H978" s="177"/>
      <c r="I978" s="169">
        <f t="shared" si="138"/>
        <v>0</v>
      </c>
      <c r="J978" s="149" t="str" cm="1">
        <f t="array" ref="J978">IF(ISERROR(INDEX('Non Compliance input'!$H$5:$H$156,MATCH(1,(A978='Non Compliance input'!$A$5:$A$156)*(F978&gt;='Non Compliance input'!$D$5:$D$156)*(E978&lt;'Non Compliance input'!$E$5:$E$156)*('Non Compliance input'!$H$5:$H$156="Yes"),0))
),"","Yes")</f>
        <v/>
      </c>
      <c r="K978" s="149">
        <f t="shared" si="139"/>
        <v>0</v>
      </c>
      <c r="L978" s="162">
        <f t="shared" si="140"/>
        <v>0</v>
      </c>
      <c r="M978" s="162" t="str" cm="1">
        <f t="array" ref="M978">IF(ISERROR(INDEX('Non Compliance input'!$I$5:$I$156,MATCH(1,(A978='Non Compliance input'!$A$5:$A$156)*(E978&gt;='Non Compliance input'!$D$5:$D$156)*(F978&lt;='Non Compliance input'!$E$5:$E$156)*('Non Compliance input'!$I$5:$I$156="Yes"),0))
),"","Yes")</f>
        <v/>
      </c>
      <c r="N978" s="149" t="str">
        <f>IF(VLOOKUP($A978,HourEndingOutage!$B$3:$F$746,5,0)="Outage","Outage","")</f>
        <v/>
      </c>
      <c r="O978" s="18">
        <f t="shared" si="141"/>
        <v>0</v>
      </c>
      <c r="P978" s="18" t="str">
        <f t="shared" si="142"/>
        <v/>
      </c>
      <c r="Q978" s="18">
        <f t="shared" si="143"/>
        <v>0</v>
      </c>
      <c r="R978" s="118"/>
    </row>
    <row r="979" spans="1:18" x14ac:dyDescent="0.25">
      <c r="A979" s="25">
        <f t="shared" si="135"/>
        <v>109</v>
      </c>
      <c r="B979" s="23">
        <f t="shared" si="136"/>
        <v>44566</v>
      </c>
      <c r="C979" s="24">
        <v>13</v>
      </c>
      <c r="D979" s="54" t="str">
        <f t="shared" si="137"/>
        <v>ASET</v>
      </c>
      <c r="E979" s="178"/>
      <c r="F979" s="179"/>
      <c r="G979" s="177"/>
      <c r="H979" s="177"/>
      <c r="I979" s="169">
        <f t="shared" si="138"/>
        <v>0</v>
      </c>
      <c r="J979" s="149" t="str" cm="1">
        <f t="array" ref="J979">IF(ISERROR(INDEX('Non Compliance input'!$H$5:$H$156,MATCH(1,(A979='Non Compliance input'!$A$5:$A$156)*(F979&gt;='Non Compliance input'!$D$5:$D$156)*(E979&lt;'Non Compliance input'!$E$5:$E$156)*('Non Compliance input'!$H$5:$H$156="Yes"),0))
),"","Yes")</f>
        <v/>
      </c>
      <c r="K979" s="149">
        <f t="shared" si="139"/>
        <v>0</v>
      </c>
      <c r="L979" s="162">
        <f t="shared" si="140"/>
        <v>0</v>
      </c>
      <c r="M979" s="162" t="str" cm="1">
        <f t="array" ref="M979">IF(ISERROR(INDEX('Non Compliance input'!$I$5:$I$156,MATCH(1,(A979='Non Compliance input'!$A$5:$A$156)*(E979&gt;='Non Compliance input'!$D$5:$D$156)*(F979&lt;='Non Compliance input'!$E$5:$E$156)*('Non Compliance input'!$I$5:$I$156="Yes"),0))
),"","Yes")</f>
        <v/>
      </c>
      <c r="N979" s="149" t="str">
        <f>IF(VLOOKUP($A979,HourEndingOutage!$B$3:$F$746,5,0)="Outage","Outage","")</f>
        <v/>
      </c>
      <c r="O979" s="18">
        <f t="shared" si="141"/>
        <v>0</v>
      </c>
      <c r="P979" s="18" t="str">
        <f t="shared" si="142"/>
        <v/>
      </c>
      <c r="Q979" s="18">
        <f t="shared" si="143"/>
        <v>0</v>
      </c>
      <c r="R979" s="118"/>
    </row>
    <row r="980" spans="1:18" x14ac:dyDescent="0.25">
      <c r="A980" s="25">
        <f t="shared" si="135"/>
        <v>109</v>
      </c>
      <c r="B980" s="23">
        <f t="shared" si="136"/>
        <v>44566</v>
      </c>
      <c r="C980" s="24">
        <v>13</v>
      </c>
      <c r="D980" s="54" t="str">
        <f t="shared" si="137"/>
        <v>ASET</v>
      </c>
      <c r="E980" s="178"/>
      <c r="F980" s="179"/>
      <c r="G980" s="177"/>
      <c r="H980" s="177"/>
      <c r="I980" s="169">
        <f t="shared" si="138"/>
        <v>0</v>
      </c>
      <c r="J980" s="149" t="str" cm="1">
        <f t="array" ref="J980">IF(ISERROR(INDEX('Non Compliance input'!$H$5:$H$156,MATCH(1,(A980='Non Compliance input'!$A$5:$A$156)*(F980&gt;='Non Compliance input'!$D$5:$D$156)*(E980&lt;'Non Compliance input'!$E$5:$E$156)*('Non Compliance input'!$H$5:$H$156="Yes"),0))
),"","Yes")</f>
        <v/>
      </c>
      <c r="K980" s="149">
        <f t="shared" si="139"/>
        <v>0</v>
      </c>
      <c r="L980" s="162">
        <f t="shared" si="140"/>
        <v>0</v>
      </c>
      <c r="M980" s="162" t="str" cm="1">
        <f t="array" ref="M980">IF(ISERROR(INDEX('Non Compliance input'!$I$5:$I$156,MATCH(1,(A980='Non Compliance input'!$A$5:$A$156)*(E980&gt;='Non Compliance input'!$D$5:$D$156)*(F980&lt;='Non Compliance input'!$E$5:$E$156)*('Non Compliance input'!$I$5:$I$156="Yes"),0))
),"","Yes")</f>
        <v/>
      </c>
      <c r="N980" s="149" t="str">
        <f>IF(VLOOKUP($A980,HourEndingOutage!$B$3:$F$746,5,0)="Outage","Outage","")</f>
        <v/>
      </c>
      <c r="O980" s="18">
        <f t="shared" si="141"/>
        <v>0</v>
      </c>
      <c r="P980" s="18" t="str">
        <f t="shared" si="142"/>
        <v/>
      </c>
      <c r="Q980" s="18">
        <f t="shared" si="143"/>
        <v>0</v>
      </c>
      <c r="R980" s="118"/>
    </row>
    <row r="981" spans="1:18" x14ac:dyDescent="0.25">
      <c r="A981" s="25">
        <f t="shared" si="135"/>
        <v>109</v>
      </c>
      <c r="B981" s="23">
        <f t="shared" si="136"/>
        <v>44566</v>
      </c>
      <c r="C981" s="24">
        <v>13</v>
      </c>
      <c r="D981" s="54" t="str">
        <f t="shared" si="137"/>
        <v>ASET</v>
      </c>
      <c r="E981" s="178"/>
      <c r="F981" s="179"/>
      <c r="G981" s="177"/>
      <c r="H981" s="177"/>
      <c r="I981" s="169">
        <f t="shared" si="138"/>
        <v>0</v>
      </c>
      <c r="J981" s="149" t="str" cm="1">
        <f t="array" ref="J981">IF(ISERROR(INDEX('Non Compliance input'!$H$5:$H$156,MATCH(1,(A981='Non Compliance input'!$A$5:$A$156)*(F981&gt;='Non Compliance input'!$D$5:$D$156)*(E981&lt;'Non Compliance input'!$E$5:$E$156)*('Non Compliance input'!$H$5:$H$156="Yes"),0))
),"","Yes")</f>
        <v/>
      </c>
      <c r="K981" s="149">
        <f t="shared" si="139"/>
        <v>0</v>
      </c>
      <c r="L981" s="162">
        <f t="shared" si="140"/>
        <v>0</v>
      </c>
      <c r="M981" s="162" t="str" cm="1">
        <f t="array" ref="M981">IF(ISERROR(INDEX('Non Compliance input'!$I$5:$I$156,MATCH(1,(A981='Non Compliance input'!$A$5:$A$156)*(E981&gt;='Non Compliance input'!$D$5:$D$156)*(F981&lt;='Non Compliance input'!$E$5:$E$156)*('Non Compliance input'!$I$5:$I$156="Yes"),0))
),"","Yes")</f>
        <v/>
      </c>
      <c r="N981" s="149" t="str">
        <f>IF(VLOOKUP($A981,HourEndingOutage!$B$3:$F$746,5,0)="Outage","Outage","")</f>
        <v/>
      </c>
      <c r="O981" s="18">
        <f t="shared" si="141"/>
        <v>0</v>
      </c>
      <c r="P981" s="18" t="str">
        <f t="shared" si="142"/>
        <v/>
      </c>
      <c r="Q981" s="18">
        <f t="shared" si="143"/>
        <v>0</v>
      </c>
      <c r="R981" s="118"/>
    </row>
    <row r="982" spans="1:18" x14ac:dyDescent="0.25">
      <c r="A982" s="25">
        <f t="shared" si="135"/>
        <v>109</v>
      </c>
      <c r="B982" s="23">
        <f t="shared" si="136"/>
        <v>44566</v>
      </c>
      <c r="C982" s="24">
        <v>13</v>
      </c>
      <c r="D982" s="54" t="str">
        <f t="shared" si="137"/>
        <v>ASET</v>
      </c>
      <c r="E982" s="178"/>
      <c r="F982" s="179"/>
      <c r="G982" s="177"/>
      <c r="H982" s="177"/>
      <c r="I982" s="169">
        <f t="shared" si="138"/>
        <v>0</v>
      </c>
      <c r="J982" s="149" t="str" cm="1">
        <f t="array" ref="J982">IF(ISERROR(INDEX('Non Compliance input'!$H$5:$H$156,MATCH(1,(A982='Non Compliance input'!$A$5:$A$156)*(F982&gt;='Non Compliance input'!$D$5:$D$156)*(E982&lt;'Non Compliance input'!$E$5:$E$156)*('Non Compliance input'!$H$5:$H$156="Yes"),0))
),"","Yes")</f>
        <v/>
      </c>
      <c r="K982" s="149">
        <f t="shared" si="139"/>
        <v>0</v>
      </c>
      <c r="L982" s="162">
        <f t="shared" si="140"/>
        <v>0</v>
      </c>
      <c r="M982" s="162" t="str" cm="1">
        <f t="array" ref="M982">IF(ISERROR(INDEX('Non Compliance input'!$I$5:$I$156,MATCH(1,(A982='Non Compliance input'!$A$5:$A$156)*(E982&gt;='Non Compliance input'!$D$5:$D$156)*(F982&lt;='Non Compliance input'!$E$5:$E$156)*('Non Compliance input'!$I$5:$I$156="Yes"),0))
),"","Yes")</f>
        <v/>
      </c>
      <c r="N982" s="149" t="str">
        <f>IF(VLOOKUP($A982,HourEndingOutage!$B$3:$F$746,5,0)="Outage","Outage","")</f>
        <v/>
      </c>
      <c r="O982" s="18">
        <f t="shared" si="141"/>
        <v>0</v>
      </c>
      <c r="P982" s="18" t="str">
        <f t="shared" si="142"/>
        <v/>
      </c>
      <c r="Q982" s="18">
        <f t="shared" si="143"/>
        <v>0</v>
      </c>
      <c r="R982" s="118"/>
    </row>
    <row r="983" spans="1:18" x14ac:dyDescent="0.25">
      <c r="A983" s="25">
        <f t="shared" si="135"/>
        <v>109</v>
      </c>
      <c r="B983" s="23">
        <f t="shared" si="136"/>
        <v>44566</v>
      </c>
      <c r="C983" s="24">
        <v>13</v>
      </c>
      <c r="D983" s="54" t="str">
        <f t="shared" si="137"/>
        <v>ASET</v>
      </c>
      <c r="E983" s="178"/>
      <c r="F983" s="179"/>
      <c r="G983" s="177"/>
      <c r="H983" s="177"/>
      <c r="I983" s="169">
        <f t="shared" si="138"/>
        <v>0</v>
      </c>
      <c r="J983" s="149" t="str" cm="1">
        <f t="array" ref="J983">IF(ISERROR(INDEX('Non Compliance input'!$H$5:$H$156,MATCH(1,(A983='Non Compliance input'!$A$5:$A$156)*(F983&gt;='Non Compliance input'!$D$5:$D$156)*(E983&lt;'Non Compliance input'!$E$5:$E$156)*('Non Compliance input'!$H$5:$H$156="Yes"),0))
),"","Yes")</f>
        <v/>
      </c>
      <c r="K983" s="149">
        <f t="shared" si="139"/>
        <v>0</v>
      </c>
      <c r="L983" s="162">
        <f t="shared" si="140"/>
        <v>0</v>
      </c>
      <c r="M983" s="162" t="str" cm="1">
        <f t="array" ref="M983">IF(ISERROR(INDEX('Non Compliance input'!$I$5:$I$156,MATCH(1,(A983='Non Compliance input'!$A$5:$A$156)*(E983&gt;='Non Compliance input'!$D$5:$D$156)*(F983&lt;='Non Compliance input'!$E$5:$E$156)*('Non Compliance input'!$I$5:$I$156="Yes"),0))
),"","Yes")</f>
        <v/>
      </c>
      <c r="N983" s="149" t="str">
        <f>IF(VLOOKUP($A983,HourEndingOutage!$B$3:$F$746,5,0)="Outage","Outage","")</f>
        <v/>
      </c>
      <c r="O983" s="18">
        <f t="shared" si="141"/>
        <v>0</v>
      </c>
      <c r="P983" s="18" t="str">
        <f t="shared" si="142"/>
        <v/>
      </c>
      <c r="Q983" s="18">
        <f t="shared" si="143"/>
        <v>0</v>
      </c>
      <c r="R983" s="118"/>
    </row>
    <row r="984" spans="1:18" x14ac:dyDescent="0.25">
      <c r="A984" s="25">
        <f t="shared" si="135"/>
        <v>110</v>
      </c>
      <c r="B984" s="23">
        <f t="shared" si="136"/>
        <v>44566</v>
      </c>
      <c r="C984" s="24">
        <v>14</v>
      </c>
      <c r="D984" s="54" t="str">
        <f t="shared" si="137"/>
        <v>ASET</v>
      </c>
      <c r="E984" s="178"/>
      <c r="F984" s="179"/>
      <c r="G984" s="177"/>
      <c r="H984" s="177"/>
      <c r="I984" s="169">
        <f t="shared" si="138"/>
        <v>0</v>
      </c>
      <c r="J984" s="149" t="str" cm="1">
        <f t="array" ref="J984">IF(ISERROR(INDEX('Non Compliance input'!$H$5:$H$156,MATCH(1,(A984='Non Compliance input'!$A$5:$A$156)*(F984&gt;='Non Compliance input'!$D$5:$D$156)*(E984&lt;'Non Compliance input'!$E$5:$E$156)*('Non Compliance input'!$H$5:$H$156="Yes"),0))
),"","Yes")</f>
        <v/>
      </c>
      <c r="K984" s="149">
        <f t="shared" si="139"/>
        <v>0</v>
      </c>
      <c r="L984" s="162">
        <f t="shared" si="140"/>
        <v>0</v>
      </c>
      <c r="M984" s="162" t="str" cm="1">
        <f t="array" ref="M984">IF(ISERROR(INDEX('Non Compliance input'!$I$5:$I$156,MATCH(1,(A984='Non Compliance input'!$A$5:$A$156)*(E984&gt;='Non Compliance input'!$D$5:$D$156)*(F984&lt;='Non Compliance input'!$E$5:$E$156)*('Non Compliance input'!$I$5:$I$156="Yes"),0))
),"","Yes")</f>
        <v/>
      </c>
      <c r="N984" s="149" t="str">
        <f>IF(VLOOKUP($A984,HourEndingOutage!$B$3:$F$746,5,0)="Outage","Outage","")</f>
        <v/>
      </c>
      <c r="O984" s="18">
        <f t="shared" si="141"/>
        <v>0</v>
      </c>
      <c r="P984" s="18" t="str">
        <f t="shared" si="142"/>
        <v/>
      </c>
      <c r="Q984" s="18">
        <f t="shared" si="143"/>
        <v>0</v>
      </c>
      <c r="R984" s="118"/>
    </row>
    <row r="985" spans="1:18" x14ac:dyDescent="0.25">
      <c r="A985" s="25">
        <f t="shared" si="135"/>
        <v>110</v>
      </c>
      <c r="B985" s="23">
        <f t="shared" si="136"/>
        <v>44566</v>
      </c>
      <c r="C985" s="24">
        <v>14</v>
      </c>
      <c r="D985" s="54" t="str">
        <f t="shared" si="137"/>
        <v>ASET</v>
      </c>
      <c r="E985" s="178"/>
      <c r="F985" s="179"/>
      <c r="G985" s="177"/>
      <c r="H985" s="177"/>
      <c r="I985" s="169">
        <f t="shared" si="138"/>
        <v>0</v>
      </c>
      <c r="J985" s="149" t="str" cm="1">
        <f t="array" ref="J985">IF(ISERROR(INDEX('Non Compliance input'!$H$5:$H$156,MATCH(1,(A985='Non Compliance input'!$A$5:$A$156)*(F985&gt;='Non Compliance input'!$D$5:$D$156)*(E985&lt;'Non Compliance input'!$E$5:$E$156)*('Non Compliance input'!$H$5:$H$156="Yes"),0))
),"","Yes")</f>
        <v/>
      </c>
      <c r="K985" s="149">
        <f t="shared" si="139"/>
        <v>0</v>
      </c>
      <c r="L985" s="162">
        <f t="shared" si="140"/>
        <v>0</v>
      </c>
      <c r="M985" s="162" t="str" cm="1">
        <f t="array" ref="M985">IF(ISERROR(INDEX('Non Compliance input'!$I$5:$I$156,MATCH(1,(A985='Non Compliance input'!$A$5:$A$156)*(E985&gt;='Non Compliance input'!$D$5:$D$156)*(F985&lt;='Non Compliance input'!$E$5:$E$156)*('Non Compliance input'!$I$5:$I$156="Yes"),0))
),"","Yes")</f>
        <v/>
      </c>
      <c r="N985" s="149" t="str">
        <f>IF(VLOOKUP($A985,HourEndingOutage!$B$3:$F$746,5,0)="Outage","Outage","")</f>
        <v/>
      </c>
      <c r="O985" s="18">
        <f t="shared" si="141"/>
        <v>0</v>
      </c>
      <c r="P985" s="18" t="str">
        <f t="shared" si="142"/>
        <v/>
      </c>
      <c r="Q985" s="18">
        <f t="shared" si="143"/>
        <v>0</v>
      </c>
      <c r="R985" s="118"/>
    </row>
    <row r="986" spans="1:18" x14ac:dyDescent="0.25">
      <c r="A986" s="25">
        <f t="shared" si="135"/>
        <v>110</v>
      </c>
      <c r="B986" s="23">
        <f t="shared" si="136"/>
        <v>44566</v>
      </c>
      <c r="C986" s="24">
        <v>14</v>
      </c>
      <c r="D986" s="54" t="str">
        <f t="shared" si="137"/>
        <v>ASET</v>
      </c>
      <c r="E986" s="178"/>
      <c r="F986" s="179"/>
      <c r="G986" s="177"/>
      <c r="H986" s="177"/>
      <c r="I986" s="169">
        <f t="shared" si="138"/>
        <v>0</v>
      </c>
      <c r="J986" s="149" t="str" cm="1">
        <f t="array" ref="J986">IF(ISERROR(INDEX('Non Compliance input'!$H$5:$H$156,MATCH(1,(A986='Non Compliance input'!$A$5:$A$156)*(F986&gt;='Non Compliance input'!$D$5:$D$156)*(E986&lt;'Non Compliance input'!$E$5:$E$156)*('Non Compliance input'!$H$5:$H$156="Yes"),0))
),"","Yes")</f>
        <v/>
      </c>
      <c r="K986" s="149">
        <f t="shared" si="139"/>
        <v>0</v>
      </c>
      <c r="L986" s="162">
        <f t="shared" si="140"/>
        <v>0</v>
      </c>
      <c r="M986" s="162" t="str" cm="1">
        <f t="array" ref="M986">IF(ISERROR(INDEX('Non Compliance input'!$I$5:$I$156,MATCH(1,(A986='Non Compliance input'!$A$5:$A$156)*(E986&gt;='Non Compliance input'!$D$5:$D$156)*(F986&lt;='Non Compliance input'!$E$5:$E$156)*('Non Compliance input'!$I$5:$I$156="Yes"),0))
),"","Yes")</f>
        <v/>
      </c>
      <c r="N986" s="149" t="str">
        <f>IF(VLOOKUP($A986,HourEndingOutage!$B$3:$F$746,5,0)="Outage","Outage","")</f>
        <v/>
      </c>
      <c r="O986" s="18">
        <f t="shared" si="141"/>
        <v>0</v>
      </c>
      <c r="P986" s="18" t="str">
        <f t="shared" si="142"/>
        <v/>
      </c>
      <c r="Q986" s="18">
        <f t="shared" si="143"/>
        <v>0</v>
      </c>
      <c r="R986" s="118"/>
    </row>
    <row r="987" spans="1:18" x14ac:dyDescent="0.25">
      <c r="A987" s="25">
        <f t="shared" si="135"/>
        <v>110</v>
      </c>
      <c r="B987" s="23">
        <f t="shared" si="136"/>
        <v>44566</v>
      </c>
      <c r="C987" s="24">
        <v>14</v>
      </c>
      <c r="D987" s="54" t="str">
        <f t="shared" si="137"/>
        <v>ASET</v>
      </c>
      <c r="E987" s="178"/>
      <c r="F987" s="179"/>
      <c r="G987" s="177"/>
      <c r="H987" s="177"/>
      <c r="I987" s="169">
        <f t="shared" si="138"/>
        <v>0</v>
      </c>
      <c r="J987" s="149" t="str" cm="1">
        <f t="array" ref="J987">IF(ISERROR(INDEX('Non Compliance input'!$H$5:$H$156,MATCH(1,(A987='Non Compliance input'!$A$5:$A$156)*(F987&gt;='Non Compliance input'!$D$5:$D$156)*(E987&lt;'Non Compliance input'!$E$5:$E$156)*('Non Compliance input'!$H$5:$H$156="Yes"),0))
),"","Yes")</f>
        <v/>
      </c>
      <c r="K987" s="149">
        <f t="shared" si="139"/>
        <v>0</v>
      </c>
      <c r="L987" s="162">
        <f t="shared" si="140"/>
        <v>0</v>
      </c>
      <c r="M987" s="162" t="str" cm="1">
        <f t="array" ref="M987">IF(ISERROR(INDEX('Non Compliance input'!$I$5:$I$156,MATCH(1,(A987='Non Compliance input'!$A$5:$A$156)*(E987&gt;='Non Compliance input'!$D$5:$D$156)*(F987&lt;='Non Compliance input'!$E$5:$E$156)*('Non Compliance input'!$I$5:$I$156="Yes"),0))
),"","Yes")</f>
        <v/>
      </c>
      <c r="N987" s="149" t="str">
        <f>IF(VLOOKUP($A987,HourEndingOutage!$B$3:$F$746,5,0)="Outage","Outage","")</f>
        <v/>
      </c>
      <c r="O987" s="18">
        <f t="shared" si="141"/>
        <v>0</v>
      </c>
      <c r="P987" s="18" t="str">
        <f t="shared" si="142"/>
        <v/>
      </c>
      <c r="Q987" s="18">
        <f t="shared" si="143"/>
        <v>0</v>
      </c>
      <c r="R987" s="118"/>
    </row>
    <row r="988" spans="1:18" x14ac:dyDescent="0.25">
      <c r="A988" s="25">
        <f t="shared" ref="A988:A1051" si="144">IF(C988=C987,A987,A987+1)</f>
        <v>110</v>
      </c>
      <c r="B988" s="23">
        <f t="shared" ref="B988:B1051" si="145">IF(C988&lt;C987,B987+1,B987)</f>
        <v>44566</v>
      </c>
      <c r="C988" s="24">
        <v>14</v>
      </c>
      <c r="D988" s="54" t="str">
        <f t="shared" si="137"/>
        <v>ASET</v>
      </c>
      <c r="E988" s="178"/>
      <c r="F988" s="179"/>
      <c r="G988" s="177"/>
      <c r="H988" s="177"/>
      <c r="I988" s="169">
        <f t="shared" si="138"/>
        <v>0</v>
      </c>
      <c r="J988" s="149" t="str" cm="1">
        <f t="array" ref="J988">IF(ISERROR(INDEX('Non Compliance input'!$H$5:$H$156,MATCH(1,(A988='Non Compliance input'!$A$5:$A$156)*(F988&gt;='Non Compliance input'!$D$5:$D$156)*(E988&lt;'Non Compliance input'!$E$5:$E$156)*('Non Compliance input'!$H$5:$H$156="Yes"),0))
),"","Yes")</f>
        <v/>
      </c>
      <c r="K988" s="149">
        <f t="shared" si="139"/>
        <v>0</v>
      </c>
      <c r="L988" s="162">
        <f t="shared" si="140"/>
        <v>0</v>
      </c>
      <c r="M988" s="162" t="str" cm="1">
        <f t="array" ref="M988">IF(ISERROR(INDEX('Non Compliance input'!$I$5:$I$156,MATCH(1,(A988='Non Compliance input'!$A$5:$A$156)*(E988&gt;='Non Compliance input'!$D$5:$D$156)*(F988&lt;='Non Compliance input'!$E$5:$E$156)*('Non Compliance input'!$I$5:$I$156="Yes"),0))
),"","Yes")</f>
        <v/>
      </c>
      <c r="N988" s="149" t="str">
        <f>IF(VLOOKUP($A988,HourEndingOutage!$B$3:$F$746,5,0)="Outage","Outage","")</f>
        <v/>
      </c>
      <c r="O988" s="18">
        <f t="shared" si="141"/>
        <v>0</v>
      </c>
      <c r="P988" s="18" t="str">
        <f t="shared" si="142"/>
        <v/>
      </c>
      <c r="Q988" s="18">
        <f t="shared" si="143"/>
        <v>0</v>
      </c>
      <c r="R988" s="118"/>
    </row>
    <row r="989" spans="1:18" x14ac:dyDescent="0.25">
      <c r="A989" s="25">
        <f t="shared" si="144"/>
        <v>110</v>
      </c>
      <c r="B989" s="23">
        <f t="shared" si="145"/>
        <v>44566</v>
      </c>
      <c r="C989" s="24">
        <v>14</v>
      </c>
      <c r="D989" s="54" t="str">
        <f t="shared" si="137"/>
        <v>ASET</v>
      </c>
      <c r="E989" s="178"/>
      <c r="F989" s="179"/>
      <c r="G989" s="177"/>
      <c r="H989" s="177"/>
      <c r="I989" s="169">
        <f t="shared" si="138"/>
        <v>0</v>
      </c>
      <c r="J989" s="149" t="str" cm="1">
        <f t="array" ref="J989">IF(ISERROR(INDEX('Non Compliance input'!$H$5:$H$156,MATCH(1,(A989='Non Compliance input'!$A$5:$A$156)*(F989&gt;='Non Compliance input'!$D$5:$D$156)*(E989&lt;'Non Compliance input'!$E$5:$E$156)*('Non Compliance input'!$H$5:$H$156="Yes"),0))
),"","Yes")</f>
        <v/>
      </c>
      <c r="K989" s="149">
        <f t="shared" si="139"/>
        <v>0</v>
      </c>
      <c r="L989" s="162">
        <f t="shared" si="140"/>
        <v>0</v>
      </c>
      <c r="M989" s="162" t="str" cm="1">
        <f t="array" ref="M989">IF(ISERROR(INDEX('Non Compliance input'!$I$5:$I$156,MATCH(1,(A989='Non Compliance input'!$A$5:$A$156)*(E989&gt;='Non Compliance input'!$D$5:$D$156)*(F989&lt;='Non Compliance input'!$E$5:$E$156)*('Non Compliance input'!$I$5:$I$156="Yes"),0))
),"","Yes")</f>
        <v/>
      </c>
      <c r="N989" s="149" t="str">
        <f>IF(VLOOKUP($A989,HourEndingOutage!$B$3:$F$746,5,0)="Outage","Outage","")</f>
        <v/>
      </c>
      <c r="O989" s="18">
        <f t="shared" si="141"/>
        <v>0</v>
      </c>
      <c r="P989" s="18" t="str">
        <f t="shared" si="142"/>
        <v/>
      </c>
      <c r="Q989" s="18">
        <f t="shared" si="143"/>
        <v>0</v>
      </c>
      <c r="R989" s="118"/>
    </row>
    <row r="990" spans="1:18" x14ac:dyDescent="0.25">
      <c r="A990" s="25">
        <f t="shared" si="144"/>
        <v>110</v>
      </c>
      <c r="B990" s="23">
        <f t="shared" si="145"/>
        <v>44566</v>
      </c>
      <c r="C990" s="24">
        <v>14</v>
      </c>
      <c r="D990" s="54" t="str">
        <f t="shared" si="137"/>
        <v>ASET</v>
      </c>
      <c r="E990" s="178"/>
      <c r="F990" s="179"/>
      <c r="G990" s="177"/>
      <c r="H990" s="177"/>
      <c r="I990" s="169">
        <f t="shared" si="138"/>
        <v>0</v>
      </c>
      <c r="J990" s="149" t="str" cm="1">
        <f t="array" ref="J990">IF(ISERROR(INDEX('Non Compliance input'!$H$5:$H$156,MATCH(1,(A990='Non Compliance input'!$A$5:$A$156)*(F990&gt;='Non Compliance input'!$D$5:$D$156)*(E990&lt;'Non Compliance input'!$E$5:$E$156)*('Non Compliance input'!$H$5:$H$156="Yes"),0))
),"","Yes")</f>
        <v/>
      </c>
      <c r="K990" s="149">
        <f t="shared" si="139"/>
        <v>0</v>
      </c>
      <c r="L990" s="162">
        <f t="shared" si="140"/>
        <v>0</v>
      </c>
      <c r="M990" s="162" t="str" cm="1">
        <f t="array" ref="M990">IF(ISERROR(INDEX('Non Compliance input'!$I$5:$I$156,MATCH(1,(A990='Non Compliance input'!$A$5:$A$156)*(E990&gt;='Non Compliance input'!$D$5:$D$156)*(F990&lt;='Non Compliance input'!$E$5:$E$156)*('Non Compliance input'!$I$5:$I$156="Yes"),0))
),"","Yes")</f>
        <v/>
      </c>
      <c r="N990" s="149" t="str">
        <f>IF(VLOOKUP($A990,HourEndingOutage!$B$3:$F$746,5,0)="Outage","Outage","")</f>
        <v/>
      </c>
      <c r="O990" s="18">
        <f t="shared" si="141"/>
        <v>0</v>
      </c>
      <c r="P990" s="18" t="str">
        <f t="shared" si="142"/>
        <v/>
      </c>
      <c r="Q990" s="18">
        <f t="shared" si="143"/>
        <v>0</v>
      </c>
      <c r="R990" s="118"/>
    </row>
    <row r="991" spans="1:18" x14ac:dyDescent="0.25">
      <c r="A991" s="25">
        <f t="shared" si="144"/>
        <v>110</v>
      </c>
      <c r="B991" s="23">
        <f t="shared" si="145"/>
        <v>44566</v>
      </c>
      <c r="C991" s="24">
        <v>14</v>
      </c>
      <c r="D991" s="54" t="str">
        <f t="shared" si="137"/>
        <v>ASET</v>
      </c>
      <c r="E991" s="178"/>
      <c r="F991" s="179"/>
      <c r="G991" s="177"/>
      <c r="H991" s="177"/>
      <c r="I991" s="169">
        <f t="shared" si="138"/>
        <v>0</v>
      </c>
      <c r="J991" s="149" t="str" cm="1">
        <f t="array" ref="J991">IF(ISERROR(INDEX('Non Compliance input'!$H$5:$H$156,MATCH(1,(A991='Non Compliance input'!$A$5:$A$156)*(F991&gt;='Non Compliance input'!$D$5:$D$156)*(E991&lt;'Non Compliance input'!$E$5:$E$156)*('Non Compliance input'!$H$5:$H$156="Yes"),0))
),"","Yes")</f>
        <v/>
      </c>
      <c r="K991" s="149">
        <f t="shared" si="139"/>
        <v>0</v>
      </c>
      <c r="L991" s="162">
        <f t="shared" si="140"/>
        <v>0</v>
      </c>
      <c r="M991" s="162" t="str" cm="1">
        <f t="array" ref="M991">IF(ISERROR(INDEX('Non Compliance input'!$I$5:$I$156,MATCH(1,(A991='Non Compliance input'!$A$5:$A$156)*(E991&gt;='Non Compliance input'!$D$5:$D$156)*(F991&lt;='Non Compliance input'!$E$5:$E$156)*('Non Compliance input'!$I$5:$I$156="Yes"),0))
),"","Yes")</f>
        <v/>
      </c>
      <c r="N991" s="149" t="str">
        <f>IF(VLOOKUP($A991,HourEndingOutage!$B$3:$F$746,5,0)="Outage","Outage","")</f>
        <v/>
      </c>
      <c r="O991" s="18">
        <f t="shared" si="141"/>
        <v>0</v>
      </c>
      <c r="P991" s="18" t="str">
        <f t="shared" si="142"/>
        <v/>
      </c>
      <c r="Q991" s="18">
        <f t="shared" si="143"/>
        <v>0</v>
      </c>
      <c r="R991" s="118"/>
    </row>
    <row r="992" spans="1:18" x14ac:dyDescent="0.25">
      <c r="A992" s="25">
        <f t="shared" si="144"/>
        <v>110</v>
      </c>
      <c r="B992" s="23">
        <f t="shared" si="145"/>
        <v>44566</v>
      </c>
      <c r="C992" s="24">
        <v>14</v>
      </c>
      <c r="D992" s="54" t="str">
        <f t="shared" si="137"/>
        <v>ASET</v>
      </c>
      <c r="E992" s="178"/>
      <c r="F992" s="179"/>
      <c r="G992" s="177"/>
      <c r="H992" s="177"/>
      <c r="I992" s="169">
        <f t="shared" si="138"/>
        <v>0</v>
      </c>
      <c r="J992" s="149" t="str" cm="1">
        <f t="array" ref="J992">IF(ISERROR(INDEX('Non Compliance input'!$H$5:$H$156,MATCH(1,(A992='Non Compliance input'!$A$5:$A$156)*(F992&gt;='Non Compliance input'!$D$5:$D$156)*(E992&lt;'Non Compliance input'!$E$5:$E$156)*('Non Compliance input'!$H$5:$H$156="Yes"),0))
),"","Yes")</f>
        <v/>
      </c>
      <c r="K992" s="149">
        <f t="shared" si="139"/>
        <v>0</v>
      </c>
      <c r="L992" s="162">
        <f t="shared" si="140"/>
        <v>0</v>
      </c>
      <c r="M992" s="162" t="str" cm="1">
        <f t="array" ref="M992">IF(ISERROR(INDEX('Non Compliance input'!$I$5:$I$156,MATCH(1,(A992='Non Compliance input'!$A$5:$A$156)*(E992&gt;='Non Compliance input'!$D$5:$D$156)*(F992&lt;='Non Compliance input'!$E$5:$E$156)*('Non Compliance input'!$I$5:$I$156="Yes"),0))
),"","Yes")</f>
        <v/>
      </c>
      <c r="N992" s="149" t="str">
        <f>IF(VLOOKUP($A992,HourEndingOutage!$B$3:$F$746,5,0)="Outage","Outage","")</f>
        <v/>
      </c>
      <c r="O992" s="18">
        <f t="shared" si="141"/>
        <v>0</v>
      </c>
      <c r="P992" s="18" t="str">
        <f t="shared" si="142"/>
        <v/>
      </c>
      <c r="Q992" s="18">
        <f t="shared" si="143"/>
        <v>0</v>
      </c>
      <c r="R992" s="118"/>
    </row>
    <row r="993" spans="1:18" x14ac:dyDescent="0.25">
      <c r="A993" s="25">
        <f t="shared" si="144"/>
        <v>111</v>
      </c>
      <c r="B993" s="23">
        <f t="shared" si="145"/>
        <v>44566</v>
      </c>
      <c r="C993" s="24">
        <v>15</v>
      </c>
      <c r="D993" s="54" t="str">
        <f t="shared" si="137"/>
        <v>ASET</v>
      </c>
      <c r="E993" s="178"/>
      <c r="F993" s="179"/>
      <c r="G993" s="177"/>
      <c r="H993" s="177"/>
      <c r="I993" s="169">
        <f t="shared" si="138"/>
        <v>0</v>
      </c>
      <c r="J993" s="149" t="str" cm="1">
        <f t="array" ref="J993">IF(ISERROR(INDEX('Non Compliance input'!$H$5:$H$156,MATCH(1,(A993='Non Compliance input'!$A$5:$A$156)*(F993&gt;='Non Compliance input'!$D$5:$D$156)*(E993&lt;'Non Compliance input'!$E$5:$E$156)*('Non Compliance input'!$H$5:$H$156="Yes"),0))
),"","Yes")</f>
        <v/>
      </c>
      <c r="K993" s="149">
        <f t="shared" si="139"/>
        <v>0</v>
      </c>
      <c r="L993" s="162">
        <f t="shared" si="140"/>
        <v>0</v>
      </c>
      <c r="M993" s="162" t="str" cm="1">
        <f t="array" ref="M993">IF(ISERROR(INDEX('Non Compliance input'!$I$5:$I$156,MATCH(1,(A993='Non Compliance input'!$A$5:$A$156)*(E993&gt;='Non Compliance input'!$D$5:$D$156)*(F993&lt;='Non Compliance input'!$E$5:$E$156)*('Non Compliance input'!$I$5:$I$156="Yes"),0))
),"","Yes")</f>
        <v/>
      </c>
      <c r="N993" s="149" t="str">
        <f>IF(VLOOKUP($A993,HourEndingOutage!$B$3:$F$746,5,0)="Outage","Outage","")</f>
        <v/>
      </c>
      <c r="O993" s="18">
        <f t="shared" si="141"/>
        <v>0</v>
      </c>
      <c r="P993" s="18" t="str">
        <f t="shared" si="142"/>
        <v/>
      </c>
      <c r="Q993" s="18">
        <f t="shared" si="143"/>
        <v>0</v>
      </c>
      <c r="R993" s="118"/>
    </row>
    <row r="994" spans="1:18" x14ac:dyDescent="0.25">
      <c r="A994" s="25">
        <f t="shared" si="144"/>
        <v>111</v>
      </c>
      <c r="B994" s="23">
        <f t="shared" si="145"/>
        <v>44566</v>
      </c>
      <c r="C994" s="24">
        <v>15</v>
      </c>
      <c r="D994" s="54" t="str">
        <f t="shared" si="137"/>
        <v>ASET</v>
      </c>
      <c r="E994" s="178"/>
      <c r="F994" s="179"/>
      <c r="G994" s="177"/>
      <c r="H994" s="177"/>
      <c r="I994" s="169">
        <f t="shared" si="138"/>
        <v>0</v>
      </c>
      <c r="J994" s="149" t="str" cm="1">
        <f t="array" ref="J994">IF(ISERROR(INDEX('Non Compliance input'!$H$5:$H$156,MATCH(1,(A994='Non Compliance input'!$A$5:$A$156)*(F994&gt;='Non Compliance input'!$D$5:$D$156)*(E994&lt;'Non Compliance input'!$E$5:$E$156)*('Non Compliance input'!$H$5:$H$156="Yes"),0))
),"","Yes")</f>
        <v/>
      </c>
      <c r="K994" s="149">
        <f t="shared" si="139"/>
        <v>0</v>
      </c>
      <c r="L994" s="162">
        <f t="shared" si="140"/>
        <v>0</v>
      </c>
      <c r="M994" s="162" t="str" cm="1">
        <f t="array" ref="M994">IF(ISERROR(INDEX('Non Compliance input'!$I$5:$I$156,MATCH(1,(A994='Non Compliance input'!$A$5:$A$156)*(E994&gt;='Non Compliance input'!$D$5:$D$156)*(F994&lt;='Non Compliance input'!$E$5:$E$156)*('Non Compliance input'!$I$5:$I$156="Yes"),0))
),"","Yes")</f>
        <v/>
      </c>
      <c r="N994" s="149" t="str">
        <f>IF(VLOOKUP($A994,HourEndingOutage!$B$3:$F$746,5,0)="Outage","Outage","")</f>
        <v/>
      </c>
      <c r="O994" s="18">
        <f t="shared" si="141"/>
        <v>0</v>
      </c>
      <c r="P994" s="18" t="str">
        <f t="shared" si="142"/>
        <v/>
      </c>
      <c r="Q994" s="18">
        <f t="shared" si="143"/>
        <v>0</v>
      </c>
      <c r="R994" s="118"/>
    </row>
    <row r="995" spans="1:18" x14ac:dyDescent="0.25">
      <c r="A995" s="25">
        <f t="shared" si="144"/>
        <v>111</v>
      </c>
      <c r="B995" s="23">
        <f t="shared" si="145"/>
        <v>44566</v>
      </c>
      <c r="C995" s="24">
        <v>15</v>
      </c>
      <c r="D995" s="54" t="str">
        <f t="shared" si="137"/>
        <v>ASET</v>
      </c>
      <c r="E995" s="178"/>
      <c r="F995" s="179"/>
      <c r="G995" s="177"/>
      <c r="H995" s="177"/>
      <c r="I995" s="169">
        <f t="shared" si="138"/>
        <v>0</v>
      </c>
      <c r="J995" s="149" t="str" cm="1">
        <f t="array" ref="J995">IF(ISERROR(INDEX('Non Compliance input'!$H$5:$H$156,MATCH(1,(A995='Non Compliance input'!$A$5:$A$156)*(F995&gt;='Non Compliance input'!$D$5:$D$156)*(E995&lt;'Non Compliance input'!$E$5:$E$156)*('Non Compliance input'!$H$5:$H$156="Yes"),0))
),"","Yes")</f>
        <v/>
      </c>
      <c r="K995" s="149">
        <f t="shared" si="139"/>
        <v>0</v>
      </c>
      <c r="L995" s="162">
        <f t="shared" si="140"/>
        <v>0</v>
      </c>
      <c r="M995" s="162" t="str" cm="1">
        <f t="array" ref="M995">IF(ISERROR(INDEX('Non Compliance input'!$I$5:$I$156,MATCH(1,(A995='Non Compliance input'!$A$5:$A$156)*(E995&gt;='Non Compliance input'!$D$5:$D$156)*(F995&lt;='Non Compliance input'!$E$5:$E$156)*('Non Compliance input'!$I$5:$I$156="Yes"),0))
),"","Yes")</f>
        <v/>
      </c>
      <c r="N995" s="149" t="str">
        <f>IF(VLOOKUP($A995,HourEndingOutage!$B$3:$F$746,5,0)="Outage","Outage","")</f>
        <v/>
      </c>
      <c r="O995" s="18">
        <f t="shared" si="141"/>
        <v>0</v>
      </c>
      <c r="P995" s="18" t="str">
        <f t="shared" si="142"/>
        <v/>
      </c>
      <c r="Q995" s="18">
        <f t="shared" si="143"/>
        <v>0</v>
      </c>
      <c r="R995" s="118"/>
    </row>
    <row r="996" spans="1:18" x14ac:dyDescent="0.25">
      <c r="A996" s="25">
        <f t="shared" si="144"/>
        <v>111</v>
      </c>
      <c r="B996" s="23">
        <f t="shared" si="145"/>
        <v>44566</v>
      </c>
      <c r="C996" s="24">
        <v>15</v>
      </c>
      <c r="D996" s="54" t="str">
        <f t="shared" si="137"/>
        <v>ASET</v>
      </c>
      <c r="E996" s="178"/>
      <c r="F996" s="179"/>
      <c r="G996" s="177"/>
      <c r="H996" s="177"/>
      <c r="I996" s="169">
        <f t="shared" si="138"/>
        <v>0</v>
      </c>
      <c r="J996" s="149" t="str" cm="1">
        <f t="array" ref="J996">IF(ISERROR(INDEX('Non Compliance input'!$H$5:$H$156,MATCH(1,(A996='Non Compliance input'!$A$5:$A$156)*(F996&gt;='Non Compliance input'!$D$5:$D$156)*(E996&lt;'Non Compliance input'!$E$5:$E$156)*('Non Compliance input'!$H$5:$H$156="Yes"),0))
),"","Yes")</f>
        <v/>
      </c>
      <c r="K996" s="149">
        <f t="shared" si="139"/>
        <v>0</v>
      </c>
      <c r="L996" s="162">
        <f t="shared" si="140"/>
        <v>0</v>
      </c>
      <c r="M996" s="162" t="str" cm="1">
        <f t="array" ref="M996">IF(ISERROR(INDEX('Non Compliance input'!$I$5:$I$156,MATCH(1,(A996='Non Compliance input'!$A$5:$A$156)*(E996&gt;='Non Compliance input'!$D$5:$D$156)*(F996&lt;='Non Compliance input'!$E$5:$E$156)*('Non Compliance input'!$I$5:$I$156="Yes"),0))
),"","Yes")</f>
        <v/>
      </c>
      <c r="N996" s="149" t="str">
        <f>IF(VLOOKUP($A996,HourEndingOutage!$B$3:$F$746,5,0)="Outage","Outage","")</f>
        <v/>
      </c>
      <c r="O996" s="18">
        <f t="shared" si="141"/>
        <v>0</v>
      </c>
      <c r="P996" s="18" t="str">
        <f t="shared" si="142"/>
        <v/>
      </c>
      <c r="Q996" s="18">
        <f t="shared" si="143"/>
        <v>0</v>
      </c>
      <c r="R996" s="118"/>
    </row>
    <row r="997" spans="1:18" x14ac:dyDescent="0.25">
      <c r="A997" s="25">
        <f t="shared" si="144"/>
        <v>111</v>
      </c>
      <c r="B997" s="23">
        <f t="shared" si="145"/>
        <v>44566</v>
      </c>
      <c r="C997" s="24">
        <v>15</v>
      </c>
      <c r="D997" s="54" t="str">
        <f t="shared" si="137"/>
        <v>ASET</v>
      </c>
      <c r="E997" s="178"/>
      <c r="F997" s="179"/>
      <c r="G997" s="177"/>
      <c r="H997" s="177"/>
      <c r="I997" s="169">
        <f t="shared" si="138"/>
        <v>0</v>
      </c>
      <c r="J997" s="149" t="str" cm="1">
        <f t="array" ref="J997">IF(ISERROR(INDEX('Non Compliance input'!$H$5:$H$156,MATCH(1,(A997='Non Compliance input'!$A$5:$A$156)*(F997&gt;='Non Compliance input'!$D$5:$D$156)*(E997&lt;'Non Compliance input'!$E$5:$E$156)*('Non Compliance input'!$H$5:$H$156="Yes"),0))
),"","Yes")</f>
        <v/>
      </c>
      <c r="K997" s="149">
        <f t="shared" si="139"/>
        <v>0</v>
      </c>
      <c r="L997" s="162">
        <f t="shared" si="140"/>
        <v>0</v>
      </c>
      <c r="M997" s="162" t="str" cm="1">
        <f t="array" ref="M997">IF(ISERROR(INDEX('Non Compliance input'!$I$5:$I$156,MATCH(1,(A997='Non Compliance input'!$A$5:$A$156)*(E997&gt;='Non Compliance input'!$D$5:$D$156)*(F997&lt;='Non Compliance input'!$E$5:$E$156)*('Non Compliance input'!$I$5:$I$156="Yes"),0))
),"","Yes")</f>
        <v/>
      </c>
      <c r="N997" s="149" t="str">
        <f>IF(VLOOKUP($A997,HourEndingOutage!$B$3:$F$746,5,0)="Outage","Outage","")</f>
        <v/>
      </c>
      <c r="O997" s="18">
        <f t="shared" si="141"/>
        <v>0</v>
      </c>
      <c r="P997" s="18" t="str">
        <f t="shared" si="142"/>
        <v/>
      </c>
      <c r="Q997" s="18">
        <f t="shared" si="143"/>
        <v>0</v>
      </c>
      <c r="R997" s="118"/>
    </row>
    <row r="998" spans="1:18" x14ac:dyDescent="0.25">
      <c r="A998" s="25">
        <f t="shared" si="144"/>
        <v>111</v>
      </c>
      <c r="B998" s="23">
        <f t="shared" si="145"/>
        <v>44566</v>
      </c>
      <c r="C998" s="24">
        <v>15</v>
      </c>
      <c r="D998" s="54" t="str">
        <f t="shared" si="137"/>
        <v>ASET</v>
      </c>
      <c r="E998" s="178"/>
      <c r="F998" s="179"/>
      <c r="G998" s="177"/>
      <c r="H998" s="177"/>
      <c r="I998" s="169">
        <f t="shared" si="138"/>
        <v>0</v>
      </c>
      <c r="J998" s="149" t="str" cm="1">
        <f t="array" ref="J998">IF(ISERROR(INDEX('Non Compliance input'!$H$5:$H$156,MATCH(1,(A998='Non Compliance input'!$A$5:$A$156)*(F998&gt;='Non Compliance input'!$D$5:$D$156)*(E998&lt;'Non Compliance input'!$E$5:$E$156)*('Non Compliance input'!$H$5:$H$156="Yes"),0))
),"","Yes")</f>
        <v/>
      </c>
      <c r="K998" s="149">
        <f t="shared" si="139"/>
        <v>0</v>
      </c>
      <c r="L998" s="162">
        <f t="shared" si="140"/>
        <v>0</v>
      </c>
      <c r="M998" s="162" t="str" cm="1">
        <f t="array" ref="M998">IF(ISERROR(INDEX('Non Compliance input'!$I$5:$I$156,MATCH(1,(A998='Non Compliance input'!$A$5:$A$156)*(E998&gt;='Non Compliance input'!$D$5:$D$156)*(F998&lt;='Non Compliance input'!$E$5:$E$156)*('Non Compliance input'!$I$5:$I$156="Yes"),0))
),"","Yes")</f>
        <v/>
      </c>
      <c r="N998" s="149" t="str">
        <f>IF(VLOOKUP($A998,HourEndingOutage!$B$3:$F$746,5,0)="Outage","Outage","")</f>
        <v/>
      </c>
      <c r="O998" s="18">
        <f t="shared" si="141"/>
        <v>0</v>
      </c>
      <c r="P998" s="18" t="str">
        <f t="shared" si="142"/>
        <v/>
      </c>
      <c r="Q998" s="18">
        <f t="shared" si="143"/>
        <v>0</v>
      </c>
      <c r="R998" s="118"/>
    </row>
    <row r="999" spans="1:18" x14ac:dyDescent="0.25">
      <c r="A999" s="25">
        <f t="shared" si="144"/>
        <v>111</v>
      </c>
      <c r="B999" s="23">
        <f t="shared" si="145"/>
        <v>44566</v>
      </c>
      <c r="C999" s="24">
        <v>15</v>
      </c>
      <c r="D999" s="54" t="str">
        <f t="shared" si="137"/>
        <v>ASET</v>
      </c>
      <c r="E999" s="178"/>
      <c r="F999" s="179"/>
      <c r="G999" s="177"/>
      <c r="H999" s="177"/>
      <c r="I999" s="169">
        <f t="shared" si="138"/>
        <v>0</v>
      </c>
      <c r="J999" s="149" t="str" cm="1">
        <f t="array" ref="J999">IF(ISERROR(INDEX('Non Compliance input'!$H$5:$H$156,MATCH(1,(A999='Non Compliance input'!$A$5:$A$156)*(F999&gt;='Non Compliance input'!$D$5:$D$156)*(E999&lt;'Non Compliance input'!$E$5:$E$156)*('Non Compliance input'!$H$5:$H$156="Yes"),0))
),"","Yes")</f>
        <v/>
      </c>
      <c r="K999" s="149">
        <f t="shared" si="139"/>
        <v>0</v>
      </c>
      <c r="L999" s="162">
        <f t="shared" si="140"/>
        <v>0</v>
      </c>
      <c r="M999" s="162" t="str" cm="1">
        <f t="array" ref="M999">IF(ISERROR(INDEX('Non Compliance input'!$I$5:$I$156,MATCH(1,(A999='Non Compliance input'!$A$5:$A$156)*(E999&gt;='Non Compliance input'!$D$5:$D$156)*(F999&lt;='Non Compliance input'!$E$5:$E$156)*('Non Compliance input'!$I$5:$I$156="Yes"),0))
),"","Yes")</f>
        <v/>
      </c>
      <c r="N999" s="149" t="str">
        <f>IF(VLOOKUP($A999,HourEndingOutage!$B$3:$F$746,5,0)="Outage","Outage","")</f>
        <v/>
      </c>
      <c r="O999" s="18">
        <f t="shared" si="141"/>
        <v>0</v>
      </c>
      <c r="P999" s="18" t="str">
        <f t="shared" si="142"/>
        <v/>
      </c>
      <c r="Q999" s="18">
        <f t="shared" si="143"/>
        <v>0</v>
      </c>
      <c r="R999" s="118"/>
    </row>
    <row r="1000" spans="1:18" x14ac:dyDescent="0.25">
      <c r="A1000" s="25">
        <f t="shared" si="144"/>
        <v>111</v>
      </c>
      <c r="B1000" s="23">
        <f t="shared" si="145"/>
        <v>44566</v>
      </c>
      <c r="C1000" s="24">
        <v>15</v>
      </c>
      <c r="D1000" s="54" t="str">
        <f t="shared" si="137"/>
        <v>ASET</v>
      </c>
      <c r="E1000" s="178"/>
      <c r="F1000" s="179"/>
      <c r="G1000" s="177"/>
      <c r="H1000" s="177"/>
      <c r="I1000" s="169">
        <f t="shared" si="138"/>
        <v>0</v>
      </c>
      <c r="J1000" s="149" t="str" cm="1">
        <f t="array" ref="J1000">IF(ISERROR(INDEX('Non Compliance input'!$H$5:$H$156,MATCH(1,(A1000='Non Compliance input'!$A$5:$A$156)*(F1000&gt;='Non Compliance input'!$D$5:$D$156)*(E1000&lt;'Non Compliance input'!$E$5:$E$156)*('Non Compliance input'!$H$5:$H$156="Yes"),0))
),"","Yes")</f>
        <v/>
      </c>
      <c r="K1000" s="149">
        <f t="shared" si="139"/>
        <v>0</v>
      </c>
      <c r="L1000" s="162">
        <f t="shared" si="140"/>
        <v>0</v>
      </c>
      <c r="M1000" s="162" t="str" cm="1">
        <f t="array" ref="M1000">IF(ISERROR(INDEX('Non Compliance input'!$I$5:$I$156,MATCH(1,(A1000='Non Compliance input'!$A$5:$A$156)*(E1000&gt;='Non Compliance input'!$D$5:$D$156)*(F1000&lt;='Non Compliance input'!$E$5:$E$156)*('Non Compliance input'!$I$5:$I$156="Yes"),0))
),"","Yes")</f>
        <v/>
      </c>
      <c r="N1000" s="149" t="str">
        <f>IF(VLOOKUP($A1000,HourEndingOutage!$B$3:$F$746,5,0)="Outage","Outage","")</f>
        <v/>
      </c>
      <c r="O1000" s="18">
        <f t="shared" si="141"/>
        <v>0</v>
      </c>
      <c r="P1000" s="18" t="str">
        <f t="shared" si="142"/>
        <v/>
      </c>
      <c r="Q1000" s="18">
        <f t="shared" si="143"/>
        <v>0</v>
      </c>
      <c r="R1000" s="118"/>
    </row>
    <row r="1001" spans="1:18" x14ac:dyDescent="0.25">
      <c r="A1001" s="25">
        <f t="shared" si="144"/>
        <v>111</v>
      </c>
      <c r="B1001" s="23">
        <f t="shared" si="145"/>
        <v>44566</v>
      </c>
      <c r="C1001" s="24">
        <v>15</v>
      </c>
      <c r="D1001" s="54" t="str">
        <f t="shared" si="137"/>
        <v>ASET</v>
      </c>
      <c r="E1001" s="178"/>
      <c r="F1001" s="179"/>
      <c r="G1001" s="177"/>
      <c r="H1001" s="177"/>
      <c r="I1001" s="169">
        <f t="shared" si="138"/>
        <v>0</v>
      </c>
      <c r="J1001" s="149" t="str" cm="1">
        <f t="array" ref="J1001">IF(ISERROR(INDEX('Non Compliance input'!$H$5:$H$156,MATCH(1,(A1001='Non Compliance input'!$A$5:$A$156)*(F1001&gt;='Non Compliance input'!$D$5:$D$156)*(E1001&lt;'Non Compliance input'!$E$5:$E$156)*('Non Compliance input'!$H$5:$H$156="Yes"),0))
),"","Yes")</f>
        <v/>
      </c>
      <c r="K1001" s="149">
        <f t="shared" si="139"/>
        <v>0</v>
      </c>
      <c r="L1001" s="162">
        <f t="shared" si="140"/>
        <v>0</v>
      </c>
      <c r="M1001" s="162" t="str" cm="1">
        <f t="array" ref="M1001">IF(ISERROR(INDEX('Non Compliance input'!$I$5:$I$156,MATCH(1,(A1001='Non Compliance input'!$A$5:$A$156)*(E1001&gt;='Non Compliance input'!$D$5:$D$156)*(F1001&lt;='Non Compliance input'!$E$5:$E$156)*('Non Compliance input'!$I$5:$I$156="Yes"),0))
),"","Yes")</f>
        <v/>
      </c>
      <c r="N1001" s="149" t="str">
        <f>IF(VLOOKUP($A1001,HourEndingOutage!$B$3:$F$746,5,0)="Outage","Outage","")</f>
        <v/>
      </c>
      <c r="O1001" s="18">
        <f t="shared" si="141"/>
        <v>0</v>
      </c>
      <c r="P1001" s="18" t="str">
        <f t="shared" si="142"/>
        <v/>
      </c>
      <c r="Q1001" s="18">
        <f t="shared" si="143"/>
        <v>0</v>
      </c>
      <c r="R1001" s="118"/>
    </row>
    <row r="1002" spans="1:18" x14ac:dyDescent="0.25">
      <c r="A1002" s="25">
        <f t="shared" si="144"/>
        <v>112</v>
      </c>
      <c r="B1002" s="23">
        <f t="shared" si="145"/>
        <v>44566</v>
      </c>
      <c r="C1002" s="24">
        <v>16</v>
      </c>
      <c r="D1002" s="54" t="str">
        <f t="shared" si="137"/>
        <v>ASET</v>
      </c>
      <c r="E1002" s="178"/>
      <c r="F1002" s="179"/>
      <c r="G1002" s="177"/>
      <c r="H1002" s="177"/>
      <c r="I1002" s="169">
        <f t="shared" si="138"/>
        <v>0</v>
      </c>
      <c r="J1002" s="149" t="str" cm="1">
        <f t="array" ref="J1002">IF(ISERROR(INDEX('Non Compliance input'!$H$5:$H$156,MATCH(1,(A1002='Non Compliance input'!$A$5:$A$156)*(F1002&gt;='Non Compliance input'!$D$5:$D$156)*(E1002&lt;'Non Compliance input'!$E$5:$E$156)*('Non Compliance input'!$H$5:$H$156="Yes"),0))
),"","Yes")</f>
        <v/>
      </c>
      <c r="K1002" s="149">
        <f t="shared" si="139"/>
        <v>0</v>
      </c>
      <c r="L1002" s="162">
        <f t="shared" si="140"/>
        <v>0</v>
      </c>
      <c r="M1002" s="162" t="str" cm="1">
        <f t="array" ref="M1002">IF(ISERROR(INDEX('Non Compliance input'!$I$5:$I$156,MATCH(1,(A1002='Non Compliance input'!$A$5:$A$156)*(E1002&gt;='Non Compliance input'!$D$5:$D$156)*(F1002&lt;='Non Compliance input'!$E$5:$E$156)*('Non Compliance input'!$I$5:$I$156="Yes"),0))
),"","Yes")</f>
        <v/>
      </c>
      <c r="N1002" s="149" t="str">
        <f>IF(VLOOKUP($A1002,HourEndingOutage!$B$3:$F$746,5,0)="Outage","Outage","")</f>
        <v/>
      </c>
      <c r="O1002" s="18">
        <f t="shared" si="141"/>
        <v>0</v>
      </c>
      <c r="P1002" s="18" t="str">
        <f t="shared" si="142"/>
        <v/>
      </c>
      <c r="Q1002" s="18">
        <f t="shared" si="143"/>
        <v>0</v>
      </c>
      <c r="R1002" s="118"/>
    </row>
    <row r="1003" spans="1:18" x14ac:dyDescent="0.25">
      <c r="A1003" s="25">
        <f t="shared" si="144"/>
        <v>112</v>
      </c>
      <c r="B1003" s="23">
        <f t="shared" si="145"/>
        <v>44566</v>
      </c>
      <c r="C1003" s="24">
        <v>16</v>
      </c>
      <c r="D1003" s="54" t="str">
        <f t="shared" si="137"/>
        <v>ASET</v>
      </c>
      <c r="E1003" s="178"/>
      <c r="F1003" s="179"/>
      <c r="G1003" s="177"/>
      <c r="H1003" s="177"/>
      <c r="I1003" s="169">
        <f t="shared" si="138"/>
        <v>0</v>
      </c>
      <c r="J1003" s="149" t="str" cm="1">
        <f t="array" ref="J1003">IF(ISERROR(INDEX('Non Compliance input'!$H$5:$H$156,MATCH(1,(A1003='Non Compliance input'!$A$5:$A$156)*(F1003&gt;='Non Compliance input'!$D$5:$D$156)*(E1003&lt;'Non Compliance input'!$E$5:$E$156)*('Non Compliance input'!$H$5:$H$156="Yes"),0))
),"","Yes")</f>
        <v/>
      </c>
      <c r="K1003" s="149">
        <f t="shared" si="139"/>
        <v>0</v>
      </c>
      <c r="L1003" s="162">
        <f t="shared" si="140"/>
        <v>0</v>
      </c>
      <c r="M1003" s="162" t="str" cm="1">
        <f t="array" ref="M1003">IF(ISERROR(INDEX('Non Compliance input'!$I$5:$I$156,MATCH(1,(A1003='Non Compliance input'!$A$5:$A$156)*(E1003&gt;='Non Compliance input'!$D$5:$D$156)*(F1003&lt;='Non Compliance input'!$E$5:$E$156)*('Non Compliance input'!$I$5:$I$156="Yes"),0))
),"","Yes")</f>
        <v/>
      </c>
      <c r="N1003" s="149" t="str">
        <f>IF(VLOOKUP($A1003,HourEndingOutage!$B$3:$F$746,5,0)="Outage","Outage","")</f>
        <v/>
      </c>
      <c r="O1003" s="18">
        <f t="shared" si="141"/>
        <v>0</v>
      </c>
      <c r="P1003" s="18" t="str">
        <f t="shared" si="142"/>
        <v/>
      </c>
      <c r="Q1003" s="18">
        <f t="shared" si="143"/>
        <v>0</v>
      </c>
      <c r="R1003" s="118"/>
    </row>
    <row r="1004" spans="1:18" x14ac:dyDescent="0.25">
      <c r="A1004" s="25">
        <f t="shared" si="144"/>
        <v>112</v>
      </c>
      <c r="B1004" s="23">
        <f t="shared" si="145"/>
        <v>44566</v>
      </c>
      <c r="C1004" s="24">
        <v>16</v>
      </c>
      <c r="D1004" s="54" t="str">
        <f t="shared" si="137"/>
        <v>ASET</v>
      </c>
      <c r="E1004" s="178"/>
      <c r="F1004" s="179"/>
      <c r="G1004" s="177"/>
      <c r="H1004" s="177"/>
      <c r="I1004" s="169">
        <f t="shared" si="138"/>
        <v>0</v>
      </c>
      <c r="J1004" s="149" t="str" cm="1">
        <f t="array" ref="J1004">IF(ISERROR(INDEX('Non Compliance input'!$H$5:$H$156,MATCH(1,(A1004='Non Compliance input'!$A$5:$A$156)*(F1004&gt;='Non Compliance input'!$D$5:$D$156)*(E1004&lt;'Non Compliance input'!$E$5:$E$156)*('Non Compliance input'!$H$5:$H$156="Yes"),0))
),"","Yes")</f>
        <v/>
      </c>
      <c r="K1004" s="149">
        <f t="shared" si="139"/>
        <v>0</v>
      </c>
      <c r="L1004" s="162">
        <f t="shared" si="140"/>
        <v>0</v>
      </c>
      <c r="M1004" s="162" t="str" cm="1">
        <f t="array" ref="M1004">IF(ISERROR(INDEX('Non Compliance input'!$I$5:$I$156,MATCH(1,(A1004='Non Compliance input'!$A$5:$A$156)*(E1004&gt;='Non Compliance input'!$D$5:$D$156)*(F1004&lt;='Non Compliance input'!$E$5:$E$156)*('Non Compliance input'!$I$5:$I$156="Yes"),0))
),"","Yes")</f>
        <v/>
      </c>
      <c r="N1004" s="149" t="str">
        <f>IF(VLOOKUP($A1004,HourEndingOutage!$B$3:$F$746,5,0)="Outage","Outage","")</f>
        <v/>
      </c>
      <c r="O1004" s="18">
        <f t="shared" si="141"/>
        <v>0</v>
      </c>
      <c r="P1004" s="18" t="str">
        <f t="shared" si="142"/>
        <v/>
      </c>
      <c r="Q1004" s="18">
        <f t="shared" si="143"/>
        <v>0</v>
      </c>
      <c r="R1004" s="118"/>
    </row>
    <row r="1005" spans="1:18" x14ac:dyDescent="0.25">
      <c r="A1005" s="25">
        <f t="shared" si="144"/>
        <v>112</v>
      </c>
      <c r="B1005" s="23">
        <f t="shared" si="145"/>
        <v>44566</v>
      </c>
      <c r="C1005" s="24">
        <v>16</v>
      </c>
      <c r="D1005" s="54" t="str">
        <f t="shared" si="137"/>
        <v>ASET</v>
      </c>
      <c r="E1005" s="178"/>
      <c r="F1005" s="179"/>
      <c r="G1005" s="177"/>
      <c r="H1005" s="177"/>
      <c r="I1005" s="169">
        <f t="shared" si="138"/>
        <v>0</v>
      </c>
      <c r="J1005" s="149" t="str" cm="1">
        <f t="array" ref="J1005">IF(ISERROR(INDEX('Non Compliance input'!$H$5:$H$156,MATCH(1,(A1005='Non Compliance input'!$A$5:$A$156)*(F1005&gt;='Non Compliance input'!$D$5:$D$156)*(E1005&lt;'Non Compliance input'!$E$5:$E$156)*('Non Compliance input'!$H$5:$H$156="Yes"),0))
),"","Yes")</f>
        <v/>
      </c>
      <c r="K1005" s="149">
        <f t="shared" si="139"/>
        <v>0</v>
      </c>
      <c r="L1005" s="162">
        <f t="shared" si="140"/>
        <v>0</v>
      </c>
      <c r="M1005" s="162" t="str" cm="1">
        <f t="array" ref="M1005">IF(ISERROR(INDEX('Non Compliance input'!$I$5:$I$156,MATCH(1,(A1005='Non Compliance input'!$A$5:$A$156)*(E1005&gt;='Non Compliance input'!$D$5:$D$156)*(F1005&lt;='Non Compliance input'!$E$5:$E$156)*('Non Compliance input'!$I$5:$I$156="Yes"),0))
),"","Yes")</f>
        <v/>
      </c>
      <c r="N1005" s="149" t="str">
        <f>IF(VLOOKUP($A1005,HourEndingOutage!$B$3:$F$746,5,0)="Outage","Outage","")</f>
        <v/>
      </c>
      <c r="O1005" s="18">
        <f t="shared" si="141"/>
        <v>0</v>
      </c>
      <c r="P1005" s="18" t="str">
        <f t="shared" si="142"/>
        <v/>
      </c>
      <c r="Q1005" s="18">
        <f t="shared" si="143"/>
        <v>0</v>
      </c>
      <c r="R1005" s="118"/>
    </row>
    <row r="1006" spans="1:18" x14ac:dyDescent="0.25">
      <c r="A1006" s="25">
        <f t="shared" si="144"/>
        <v>112</v>
      </c>
      <c r="B1006" s="23">
        <f t="shared" si="145"/>
        <v>44566</v>
      </c>
      <c r="C1006" s="24">
        <v>16</v>
      </c>
      <c r="D1006" s="54" t="str">
        <f t="shared" si="137"/>
        <v>ASET</v>
      </c>
      <c r="E1006" s="178"/>
      <c r="F1006" s="179"/>
      <c r="G1006" s="177"/>
      <c r="H1006" s="177"/>
      <c r="I1006" s="169">
        <f t="shared" si="138"/>
        <v>0</v>
      </c>
      <c r="J1006" s="149" t="str" cm="1">
        <f t="array" ref="J1006">IF(ISERROR(INDEX('Non Compliance input'!$H$5:$H$156,MATCH(1,(A1006='Non Compliance input'!$A$5:$A$156)*(F1006&gt;='Non Compliance input'!$D$5:$D$156)*(E1006&lt;'Non Compliance input'!$E$5:$E$156)*('Non Compliance input'!$H$5:$H$156="Yes"),0))
),"","Yes")</f>
        <v/>
      </c>
      <c r="K1006" s="149">
        <f t="shared" si="139"/>
        <v>0</v>
      </c>
      <c r="L1006" s="162">
        <f t="shared" si="140"/>
        <v>0</v>
      </c>
      <c r="M1006" s="162" t="str" cm="1">
        <f t="array" ref="M1006">IF(ISERROR(INDEX('Non Compliance input'!$I$5:$I$156,MATCH(1,(A1006='Non Compliance input'!$A$5:$A$156)*(E1006&gt;='Non Compliance input'!$D$5:$D$156)*(F1006&lt;='Non Compliance input'!$E$5:$E$156)*('Non Compliance input'!$I$5:$I$156="Yes"),0))
),"","Yes")</f>
        <v/>
      </c>
      <c r="N1006" s="149" t="str">
        <f>IF(VLOOKUP($A1006,HourEndingOutage!$B$3:$F$746,5,0)="Outage","Outage","")</f>
        <v/>
      </c>
      <c r="O1006" s="18">
        <f t="shared" si="141"/>
        <v>0</v>
      </c>
      <c r="P1006" s="18" t="str">
        <f t="shared" si="142"/>
        <v/>
      </c>
      <c r="Q1006" s="18">
        <f t="shared" si="143"/>
        <v>0</v>
      </c>
      <c r="R1006" s="118"/>
    </row>
    <row r="1007" spans="1:18" x14ac:dyDescent="0.25">
      <c r="A1007" s="25">
        <f t="shared" si="144"/>
        <v>112</v>
      </c>
      <c r="B1007" s="23">
        <f t="shared" si="145"/>
        <v>44566</v>
      </c>
      <c r="C1007" s="24">
        <v>16</v>
      </c>
      <c r="D1007" s="54" t="str">
        <f t="shared" si="137"/>
        <v>ASET</v>
      </c>
      <c r="E1007" s="178"/>
      <c r="F1007" s="179"/>
      <c r="G1007" s="177"/>
      <c r="H1007" s="177"/>
      <c r="I1007" s="169">
        <f t="shared" si="138"/>
        <v>0</v>
      </c>
      <c r="J1007" s="149" t="str" cm="1">
        <f t="array" ref="J1007">IF(ISERROR(INDEX('Non Compliance input'!$H$5:$H$156,MATCH(1,(A1007='Non Compliance input'!$A$5:$A$156)*(F1007&gt;='Non Compliance input'!$D$5:$D$156)*(E1007&lt;'Non Compliance input'!$E$5:$E$156)*('Non Compliance input'!$H$5:$H$156="Yes"),0))
),"","Yes")</f>
        <v/>
      </c>
      <c r="K1007" s="149">
        <f t="shared" si="139"/>
        <v>0</v>
      </c>
      <c r="L1007" s="162">
        <f t="shared" si="140"/>
        <v>0</v>
      </c>
      <c r="M1007" s="162" t="str" cm="1">
        <f t="array" ref="M1007">IF(ISERROR(INDEX('Non Compliance input'!$I$5:$I$156,MATCH(1,(A1007='Non Compliance input'!$A$5:$A$156)*(E1007&gt;='Non Compliance input'!$D$5:$D$156)*(F1007&lt;='Non Compliance input'!$E$5:$E$156)*('Non Compliance input'!$I$5:$I$156="Yes"),0))
),"","Yes")</f>
        <v/>
      </c>
      <c r="N1007" s="149" t="str">
        <f>IF(VLOOKUP($A1007,HourEndingOutage!$B$3:$F$746,5,0)="Outage","Outage","")</f>
        <v/>
      </c>
      <c r="O1007" s="18">
        <f t="shared" si="141"/>
        <v>0</v>
      </c>
      <c r="P1007" s="18" t="str">
        <f t="shared" si="142"/>
        <v/>
      </c>
      <c r="Q1007" s="18">
        <f t="shared" si="143"/>
        <v>0</v>
      </c>
      <c r="R1007" s="118"/>
    </row>
    <row r="1008" spans="1:18" x14ac:dyDescent="0.25">
      <c r="A1008" s="25">
        <f t="shared" si="144"/>
        <v>112</v>
      </c>
      <c r="B1008" s="23">
        <f t="shared" si="145"/>
        <v>44566</v>
      </c>
      <c r="C1008" s="24">
        <v>16</v>
      </c>
      <c r="D1008" s="54" t="str">
        <f t="shared" si="137"/>
        <v>ASET</v>
      </c>
      <c r="E1008" s="178"/>
      <c r="F1008" s="179"/>
      <c r="G1008" s="177"/>
      <c r="H1008" s="177"/>
      <c r="I1008" s="169">
        <f t="shared" si="138"/>
        <v>0</v>
      </c>
      <c r="J1008" s="149" t="str" cm="1">
        <f t="array" ref="J1008">IF(ISERROR(INDEX('Non Compliance input'!$H$5:$H$156,MATCH(1,(A1008='Non Compliance input'!$A$5:$A$156)*(F1008&gt;='Non Compliance input'!$D$5:$D$156)*(E1008&lt;'Non Compliance input'!$E$5:$E$156)*('Non Compliance input'!$H$5:$H$156="Yes"),0))
),"","Yes")</f>
        <v/>
      </c>
      <c r="K1008" s="149">
        <f t="shared" si="139"/>
        <v>0</v>
      </c>
      <c r="L1008" s="162">
        <f t="shared" si="140"/>
        <v>0</v>
      </c>
      <c r="M1008" s="162" t="str" cm="1">
        <f t="array" ref="M1008">IF(ISERROR(INDEX('Non Compliance input'!$I$5:$I$156,MATCH(1,(A1008='Non Compliance input'!$A$5:$A$156)*(E1008&gt;='Non Compliance input'!$D$5:$D$156)*(F1008&lt;='Non Compliance input'!$E$5:$E$156)*('Non Compliance input'!$I$5:$I$156="Yes"),0))
),"","Yes")</f>
        <v/>
      </c>
      <c r="N1008" s="149" t="str">
        <f>IF(VLOOKUP($A1008,HourEndingOutage!$B$3:$F$746,5,0)="Outage","Outage","")</f>
        <v/>
      </c>
      <c r="O1008" s="18">
        <f t="shared" si="141"/>
        <v>0</v>
      </c>
      <c r="P1008" s="18" t="str">
        <f t="shared" si="142"/>
        <v/>
      </c>
      <c r="Q1008" s="18">
        <f t="shared" si="143"/>
        <v>0</v>
      </c>
      <c r="R1008" s="118"/>
    </row>
    <row r="1009" spans="1:18" x14ac:dyDescent="0.25">
      <c r="A1009" s="25">
        <f t="shared" si="144"/>
        <v>112</v>
      </c>
      <c r="B1009" s="23">
        <f t="shared" si="145"/>
        <v>44566</v>
      </c>
      <c r="C1009" s="24">
        <v>16</v>
      </c>
      <c r="D1009" s="54" t="str">
        <f t="shared" si="137"/>
        <v>ASET</v>
      </c>
      <c r="E1009" s="178"/>
      <c r="F1009" s="179"/>
      <c r="G1009" s="177"/>
      <c r="H1009" s="177"/>
      <c r="I1009" s="169">
        <f t="shared" si="138"/>
        <v>0</v>
      </c>
      <c r="J1009" s="149" t="str" cm="1">
        <f t="array" ref="J1009">IF(ISERROR(INDEX('Non Compliance input'!$H$5:$H$156,MATCH(1,(A1009='Non Compliance input'!$A$5:$A$156)*(F1009&gt;='Non Compliance input'!$D$5:$D$156)*(E1009&lt;'Non Compliance input'!$E$5:$E$156)*('Non Compliance input'!$H$5:$H$156="Yes"),0))
),"","Yes")</f>
        <v/>
      </c>
      <c r="K1009" s="149">
        <f t="shared" si="139"/>
        <v>0</v>
      </c>
      <c r="L1009" s="162">
        <f t="shared" si="140"/>
        <v>0</v>
      </c>
      <c r="M1009" s="162" t="str" cm="1">
        <f t="array" ref="M1009">IF(ISERROR(INDEX('Non Compliance input'!$I$5:$I$156,MATCH(1,(A1009='Non Compliance input'!$A$5:$A$156)*(E1009&gt;='Non Compliance input'!$D$5:$D$156)*(F1009&lt;='Non Compliance input'!$E$5:$E$156)*('Non Compliance input'!$I$5:$I$156="Yes"),0))
),"","Yes")</f>
        <v/>
      </c>
      <c r="N1009" s="149" t="str">
        <f>IF(VLOOKUP($A1009,HourEndingOutage!$B$3:$F$746,5,0)="Outage","Outage","")</f>
        <v/>
      </c>
      <c r="O1009" s="18">
        <f t="shared" si="141"/>
        <v>0</v>
      </c>
      <c r="P1009" s="18" t="str">
        <f t="shared" si="142"/>
        <v/>
      </c>
      <c r="Q1009" s="18">
        <f t="shared" si="143"/>
        <v>0</v>
      </c>
      <c r="R1009" s="118"/>
    </row>
    <row r="1010" spans="1:18" x14ac:dyDescent="0.25">
      <c r="A1010" s="25">
        <f t="shared" si="144"/>
        <v>112</v>
      </c>
      <c r="B1010" s="23">
        <f t="shared" si="145"/>
        <v>44566</v>
      </c>
      <c r="C1010" s="24">
        <v>16</v>
      </c>
      <c r="D1010" s="54" t="str">
        <f t="shared" si="137"/>
        <v>ASET</v>
      </c>
      <c r="E1010" s="178"/>
      <c r="F1010" s="179"/>
      <c r="G1010" s="177"/>
      <c r="H1010" s="177"/>
      <c r="I1010" s="169">
        <f t="shared" si="138"/>
        <v>0</v>
      </c>
      <c r="J1010" s="149" t="str" cm="1">
        <f t="array" ref="J1010">IF(ISERROR(INDEX('Non Compliance input'!$H$5:$H$156,MATCH(1,(A1010='Non Compliance input'!$A$5:$A$156)*(F1010&gt;='Non Compliance input'!$D$5:$D$156)*(E1010&lt;'Non Compliance input'!$E$5:$E$156)*('Non Compliance input'!$H$5:$H$156="Yes"),0))
),"","Yes")</f>
        <v/>
      </c>
      <c r="K1010" s="149">
        <f t="shared" si="139"/>
        <v>0</v>
      </c>
      <c r="L1010" s="162">
        <f t="shared" si="140"/>
        <v>0</v>
      </c>
      <c r="M1010" s="162" t="str" cm="1">
        <f t="array" ref="M1010">IF(ISERROR(INDEX('Non Compliance input'!$I$5:$I$156,MATCH(1,(A1010='Non Compliance input'!$A$5:$A$156)*(E1010&gt;='Non Compliance input'!$D$5:$D$156)*(F1010&lt;='Non Compliance input'!$E$5:$E$156)*('Non Compliance input'!$I$5:$I$156="Yes"),0))
),"","Yes")</f>
        <v/>
      </c>
      <c r="N1010" s="149" t="str">
        <f>IF(VLOOKUP($A1010,HourEndingOutage!$B$3:$F$746,5,0)="Outage","Outage","")</f>
        <v/>
      </c>
      <c r="O1010" s="18">
        <f t="shared" si="141"/>
        <v>0</v>
      </c>
      <c r="P1010" s="18" t="str">
        <f t="shared" si="142"/>
        <v/>
      </c>
      <c r="Q1010" s="18">
        <f t="shared" si="143"/>
        <v>0</v>
      </c>
      <c r="R1010" s="118"/>
    </row>
    <row r="1011" spans="1:18" x14ac:dyDescent="0.25">
      <c r="A1011" s="25">
        <f t="shared" si="144"/>
        <v>113</v>
      </c>
      <c r="B1011" s="23">
        <f t="shared" si="145"/>
        <v>44566</v>
      </c>
      <c r="C1011" s="24">
        <v>17</v>
      </c>
      <c r="D1011" s="54" t="str">
        <f t="shared" si="137"/>
        <v>ASET</v>
      </c>
      <c r="E1011" s="178"/>
      <c r="F1011" s="179"/>
      <c r="G1011" s="177"/>
      <c r="H1011" s="177"/>
      <c r="I1011" s="169">
        <f t="shared" si="138"/>
        <v>0</v>
      </c>
      <c r="J1011" s="149" t="str" cm="1">
        <f t="array" ref="J1011">IF(ISERROR(INDEX('Non Compliance input'!$H$5:$H$156,MATCH(1,(A1011='Non Compliance input'!$A$5:$A$156)*(F1011&gt;='Non Compliance input'!$D$5:$D$156)*(E1011&lt;'Non Compliance input'!$E$5:$E$156)*('Non Compliance input'!$H$5:$H$156="Yes"),0))
),"","Yes")</f>
        <v/>
      </c>
      <c r="K1011" s="149">
        <f t="shared" si="139"/>
        <v>0</v>
      </c>
      <c r="L1011" s="162">
        <f t="shared" si="140"/>
        <v>0</v>
      </c>
      <c r="M1011" s="162" t="str" cm="1">
        <f t="array" ref="M1011">IF(ISERROR(INDEX('Non Compliance input'!$I$5:$I$156,MATCH(1,(A1011='Non Compliance input'!$A$5:$A$156)*(E1011&gt;='Non Compliance input'!$D$5:$D$156)*(F1011&lt;='Non Compliance input'!$E$5:$E$156)*('Non Compliance input'!$I$5:$I$156="Yes"),0))
),"","Yes")</f>
        <v/>
      </c>
      <c r="N1011" s="149" t="str">
        <f>IF(VLOOKUP($A1011,HourEndingOutage!$B$3:$F$746,5,0)="Outage","Outage","")</f>
        <v/>
      </c>
      <c r="O1011" s="18">
        <f t="shared" si="141"/>
        <v>0</v>
      </c>
      <c r="P1011" s="18" t="str">
        <f t="shared" si="142"/>
        <v/>
      </c>
      <c r="Q1011" s="18">
        <f t="shared" si="143"/>
        <v>0</v>
      </c>
      <c r="R1011" s="118"/>
    </row>
    <row r="1012" spans="1:18" x14ac:dyDescent="0.25">
      <c r="A1012" s="25">
        <f t="shared" si="144"/>
        <v>113</v>
      </c>
      <c r="B1012" s="23">
        <f t="shared" si="145"/>
        <v>44566</v>
      </c>
      <c r="C1012" s="24">
        <v>17</v>
      </c>
      <c r="D1012" s="54" t="str">
        <f t="shared" si="137"/>
        <v>ASET</v>
      </c>
      <c r="E1012" s="178"/>
      <c r="F1012" s="179"/>
      <c r="G1012" s="177"/>
      <c r="H1012" s="177"/>
      <c r="I1012" s="169">
        <f t="shared" si="138"/>
        <v>0</v>
      </c>
      <c r="J1012" s="149" t="str" cm="1">
        <f t="array" ref="J1012">IF(ISERROR(INDEX('Non Compliance input'!$H$5:$H$156,MATCH(1,(A1012='Non Compliance input'!$A$5:$A$156)*(F1012&gt;='Non Compliance input'!$D$5:$D$156)*(E1012&lt;'Non Compliance input'!$E$5:$E$156)*('Non Compliance input'!$H$5:$H$156="Yes"),0))
),"","Yes")</f>
        <v/>
      </c>
      <c r="K1012" s="149">
        <f t="shared" si="139"/>
        <v>0</v>
      </c>
      <c r="L1012" s="162">
        <f t="shared" si="140"/>
        <v>0</v>
      </c>
      <c r="M1012" s="162" t="str" cm="1">
        <f t="array" ref="M1012">IF(ISERROR(INDEX('Non Compliance input'!$I$5:$I$156,MATCH(1,(A1012='Non Compliance input'!$A$5:$A$156)*(E1012&gt;='Non Compliance input'!$D$5:$D$156)*(F1012&lt;='Non Compliance input'!$E$5:$E$156)*('Non Compliance input'!$I$5:$I$156="Yes"),0))
),"","Yes")</f>
        <v/>
      </c>
      <c r="N1012" s="149" t="str">
        <f>IF(VLOOKUP($A1012,HourEndingOutage!$B$3:$F$746,5,0)="Outage","Outage","")</f>
        <v/>
      </c>
      <c r="O1012" s="18">
        <f t="shared" si="141"/>
        <v>0</v>
      </c>
      <c r="P1012" s="18" t="str">
        <f t="shared" si="142"/>
        <v/>
      </c>
      <c r="Q1012" s="18">
        <f t="shared" si="143"/>
        <v>0</v>
      </c>
      <c r="R1012" s="118"/>
    </row>
    <row r="1013" spans="1:18" x14ac:dyDescent="0.25">
      <c r="A1013" s="25">
        <f t="shared" si="144"/>
        <v>113</v>
      </c>
      <c r="B1013" s="23">
        <f t="shared" si="145"/>
        <v>44566</v>
      </c>
      <c r="C1013" s="24">
        <v>17</v>
      </c>
      <c r="D1013" s="54" t="str">
        <f t="shared" si="137"/>
        <v>ASET</v>
      </c>
      <c r="E1013" s="178"/>
      <c r="F1013" s="179"/>
      <c r="G1013" s="177"/>
      <c r="H1013" s="177"/>
      <c r="I1013" s="169">
        <f t="shared" si="138"/>
        <v>0</v>
      </c>
      <c r="J1013" s="149" t="str" cm="1">
        <f t="array" ref="J1013">IF(ISERROR(INDEX('Non Compliance input'!$H$5:$H$156,MATCH(1,(A1013='Non Compliance input'!$A$5:$A$156)*(F1013&gt;='Non Compliance input'!$D$5:$D$156)*(E1013&lt;'Non Compliance input'!$E$5:$E$156)*('Non Compliance input'!$H$5:$H$156="Yes"),0))
),"","Yes")</f>
        <v/>
      </c>
      <c r="K1013" s="149">
        <f t="shared" si="139"/>
        <v>0</v>
      </c>
      <c r="L1013" s="162">
        <f t="shared" si="140"/>
        <v>0</v>
      </c>
      <c r="M1013" s="162" t="str" cm="1">
        <f t="array" ref="M1013">IF(ISERROR(INDEX('Non Compliance input'!$I$5:$I$156,MATCH(1,(A1013='Non Compliance input'!$A$5:$A$156)*(E1013&gt;='Non Compliance input'!$D$5:$D$156)*(F1013&lt;='Non Compliance input'!$E$5:$E$156)*('Non Compliance input'!$I$5:$I$156="Yes"),0))
),"","Yes")</f>
        <v/>
      </c>
      <c r="N1013" s="149" t="str">
        <f>IF(VLOOKUP($A1013,HourEndingOutage!$B$3:$F$746,5,0)="Outage","Outage","")</f>
        <v/>
      </c>
      <c r="O1013" s="18">
        <f t="shared" si="141"/>
        <v>0</v>
      </c>
      <c r="P1013" s="18" t="str">
        <f t="shared" si="142"/>
        <v/>
      </c>
      <c r="Q1013" s="18">
        <f t="shared" si="143"/>
        <v>0</v>
      </c>
      <c r="R1013" s="118"/>
    </row>
    <row r="1014" spans="1:18" x14ac:dyDescent="0.25">
      <c r="A1014" s="25">
        <f t="shared" si="144"/>
        <v>113</v>
      </c>
      <c r="B1014" s="23">
        <f t="shared" si="145"/>
        <v>44566</v>
      </c>
      <c r="C1014" s="24">
        <v>17</v>
      </c>
      <c r="D1014" s="54" t="str">
        <f t="shared" si="137"/>
        <v>ASET</v>
      </c>
      <c r="E1014" s="178"/>
      <c r="F1014" s="179"/>
      <c r="G1014" s="177"/>
      <c r="H1014" s="177"/>
      <c r="I1014" s="169">
        <f t="shared" si="138"/>
        <v>0</v>
      </c>
      <c r="J1014" s="149" t="str" cm="1">
        <f t="array" ref="J1014">IF(ISERROR(INDEX('Non Compliance input'!$H$5:$H$156,MATCH(1,(A1014='Non Compliance input'!$A$5:$A$156)*(F1014&gt;='Non Compliance input'!$D$5:$D$156)*(E1014&lt;'Non Compliance input'!$E$5:$E$156)*('Non Compliance input'!$H$5:$H$156="Yes"),0))
),"","Yes")</f>
        <v/>
      </c>
      <c r="K1014" s="149">
        <f t="shared" si="139"/>
        <v>0</v>
      </c>
      <c r="L1014" s="162">
        <f t="shared" si="140"/>
        <v>0</v>
      </c>
      <c r="M1014" s="162" t="str" cm="1">
        <f t="array" ref="M1014">IF(ISERROR(INDEX('Non Compliance input'!$I$5:$I$156,MATCH(1,(A1014='Non Compliance input'!$A$5:$A$156)*(E1014&gt;='Non Compliance input'!$D$5:$D$156)*(F1014&lt;='Non Compliance input'!$E$5:$E$156)*('Non Compliance input'!$I$5:$I$156="Yes"),0))
),"","Yes")</f>
        <v/>
      </c>
      <c r="N1014" s="149" t="str">
        <f>IF(VLOOKUP($A1014,HourEndingOutage!$B$3:$F$746,5,0)="Outage","Outage","")</f>
        <v/>
      </c>
      <c r="O1014" s="18">
        <f t="shared" si="141"/>
        <v>0</v>
      </c>
      <c r="P1014" s="18" t="str">
        <f t="shared" si="142"/>
        <v/>
      </c>
      <c r="Q1014" s="18">
        <f t="shared" si="143"/>
        <v>0</v>
      </c>
      <c r="R1014" s="118"/>
    </row>
    <row r="1015" spans="1:18" x14ac:dyDescent="0.25">
      <c r="A1015" s="25">
        <f t="shared" si="144"/>
        <v>113</v>
      </c>
      <c r="B1015" s="23">
        <f t="shared" si="145"/>
        <v>44566</v>
      </c>
      <c r="C1015" s="24">
        <v>17</v>
      </c>
      <c r="D1015" s="54" t="str">
        <f t="shared" si="137"/>
        <v>ASET</v>
      </c>
      <c r="E1015" s="178"/>
      <c r="F1015" s="179"/>
      <c r="G1015" s="177"/>
      <c r="H1015" s="177"/>
      <c r="I1015" s="169">
        <f t="shared" si="138"/>
        <v>0</v>
      </c>
      <c r="J1015" s="149" t="str" cm="1">
        <f t="array" ref="J1015">IF(ISERROR(INDEX('Non Compliance input'!$H$5:$H$156,MATCH(1,(A1015='Non Compliance input'!$A$5:$A$156)*(F1015&gt;='Non Compliance input'!$D$5:$D$156)*(E1015&lt;'Non Compliance input'!$E$5:$E$156)*('Non Compliance input'!$H$5:$H$156="Yes"),0))
),"","Yes")</f>
        <v/>
      </c>
      <c r="K1015" s="149">
        <f t="shared" si="139"/>
        <v>0</v>
      </c>
      <c r="L1015" s="162">
        <f t="shared" si="140"/>
        <v>0</v>
      </c>
      <c r="M1015" s="162" t="str" cm="1">
        <f t="array" ref="M1015">IF(ISERROR(INDEX('Non Compliance input'!$I$5:$I$156,MATCH(1,(A1015='Non Compliance input'!$A$5:$A$156)*(E1015&gt;='Non Compliance input'!$D$5:$D$156)*(F1015&lt;='Non Compliance input'!$E$5:$E$156)*('Non Compliance input'!$I$5:$I$156="Yes"),0))
),"","Yes")</f>
        <v/>
      </c>
      <c r="N1015" s="149" t="str">
        <f>IF(VLOOKUP($A1015,HourEndingOutage!$B$3:$F$746,5,0)="Outage","Outage","")</f>
        <v/>
      </c>
      <c r="O1015" s="18">
        <f t="shared" si="141"/>
        <v>0</v>
      </c>
      <c r="P1015" s="18" t="str">
        <f t="shared" si="142"/>
        <v/>
      </c>
      <c r="Q1015" s="18">
        <f t="shared" si="143"/>
        <v>0</v>
      </c>
      <c r="R1015" s="118"/>
    </row>
    <row r="1016" spans="1:18" x14ac:dyDescent="0.25">
      <c r="A1016" s="25">
        <f t="shared" si="144"/>
        <v>113</v>
      </c>
      <c r="B1016" s="23">
        <f t="shared" si="145"/>
        <v>44566</v>
      </c>
      <c r="C1016" s="24">
        <v>17</v>
      </c>
      <c r="D1016" s="54" t="str">
        <f t="shared" si="137"/>
        <v>ASET</v>
      </c>
      <c r="E1016" s="178"/>
      <c r="F1016" s="179"/>
      <c r="G1016" s="177"/>
      <c r="H1016" s="177"/>
      <c r="I1016" s="169">
        <f t="shared" si="138"/>
        <v>0</v>
      </c>
      <c r="J1016" s="149" t="str" cm="1">
        <f t="array" ref="J1016">IF(ISERROR(INDEX('Non Compliance input'!$H$5:$H$156,MATCH(1,(A1016='Non Compliance input'!$A$5:$A$156)*(F1016&gt;='Non Compliance input'!$D$5:$D$156)*(E1016&lt;'Non Compliance input'!$E$5:$E$156)*('Non Compliance input'!$H$5:$H$156="Yes"),0))
),"","Yes")</f>
        <v/>
      </c>
      <c r="K1016" s="149">
        <f t="shared" si="139"/>
        <v>0</v>
      </c>
      <c r="L1016" s="162">
        <f t="shared" si="140"/>
        <v>0</v>
      </c>
      <c r="M1016" s="162" t="str" cm="1">
        <f t="array" ref="M1016">IF(ISERROR(INDEX('Non Compliance input'!$I$5:$I$156,MATCH(1,(A1016='Non Compliance input'!$A$5:$A$156)*(E1016&gt;='Non Compliance input'!$D$5:$D$156)*(F1016&lt;='Non Compliance input'!$E$5:$E$156)*('Non Compliance input'!$I$5:$I$156="Yes"),0))
),"","Yes")</f>
        <v/>
      </c>
      <c r="N1016" s="149" t="str">
        <f>IF(VLOOKUP($A1016,HourEndingOutage!$B$3:$F$746,5,0)="Outage","Outage","")</f>
        <v/>
      </c>
      <c r="O1016" s="18">
        <f t="shared" si="141"/>
        <v>0</v>
      </c>
      <c r="P1016" s="18" t="str">
        <f t="shared" si="142"/>
        <v/>
      </c>
      <c r="Q1016" s="18">
        <f t="shared" si="143"/>
        <v>0</v>
      </c>
      <c r="R1016" s="118"/>
    </row>
    <row r="1017" spans="1:18" x14ac:dyDescent="0.25">
      <c r="A1017" s="25">
        <f t="shared" si="144"/>
        <v>113</v>
      </c>
      <c r="B1017" s="23">
        <f t="shared" si="145"/>
        <v>44566</v>
      </c>
      <c r="C1017" s="24">
        <v>17</v>
      </c>
      <c r="D1017" s="54" t="str">
        <f t="shared" si="137"/>
        <v>ASET</v>
      </c>
      <c r="E1017" s="178"/>
      <c r="F1017" s="179"/>
      <c r="G1017" s="177"/>
      <c r="H1017" s="177"/>
      <c r="I1017" s="169">
        <f t="shared" si="138"/>
        <v>0</v>
      </c>
      <c r="J1017" s="149" t="str" cm="1">
        <f t="array" ref="J1017">IF(ISERROR(INDEX('Non Compliance input'!$H$5:$H$156,MATCH(1,(A1017='Non Compliance input'!$A$5:$A$156)*(F1017&gt;='Non Compliance input'!$D$5:$D$156)*(E1017&lt;'Non Compliance input'!$E$5:$E$156)*('Non Compliance input'!$H$5:$H$156="Yes"),0))
),"","Yes")</f>
        <v/>
      </c>
      <c r="K1017" s="149">
        <f t="shared" si="139"/>
        <v>0</v>
      </c>
      <c r="L1017" s="162">
        <f t="shared" si="140"/>
        <v>0</v>
      </c>
      <c r="M1017" s="162" t="str" cm="1">
        <f t="array" ref="M1017">IF(ISERROR(INDEX('Non Compliance input'!$I$5:$I$156,MATCH(1,(A1017='Non Compliance input'!$A$5:$A$156)*(E1017&gt;='Non Compliance input'!$D$5:$D$156)*(F1017&lt;='Non Compliance input'!$E$5:$E$156)*('Non Compliance input'!$I$5:$I$156="Yes"),0))
),"","Yes")</f>
        <v/>
      </c>
      <c r="N1017" s="149" t="str">
        <f>IF(VLOOKUP($A1017,HourEndingOutage!$B$3:$F$746,5,0)="Outage","Outage","")</f>
        <v/>
      </c>
      <c r="O1017" s="18">
        <f t="shared" si="141"/>
        <v>0</v>
      </c>
      <c r="P1017" s="18" t="str">
        <f t="shared" si="142"/>
        <v/>
      </c>
      <c r="Q1017" s="18">
        <f t="shared" si="143"/>
        <v>0</v>
      </c>
      <c r="R1017" s="118"/>
    </row>
    <row r="1018" spans="1:18" x14ac:dyDescent="0.25">
      <c r="A1018" s="25">
        <f t="shared" si="144"/>
        <v>113</v>
      </c>
      <c r="B1018" s="23">
        <f t="shared" si="145"/>
        <v>44566</v>
      </c>
      <c r="C1018" s="24">
        <v>17</v>
      </c>
      <c r="D1018" s="54" t="str">
        <f t="shared" si="137"/>
        <v>ASET</v>
      </c>
      <c r="E1018" s="178"/>
      <c r="F1018" s="179"/>
      <c r="G1018" s="177"/>
      <c r="H1018" s="177"/>
      <c r="I1018" s="169">
        <f t="shared" si="138"/>
        <v>0</v>
      </c>
      <c r="J1018" s="149" t="str" cm="1">
        <f t="array" ref="J1018">IF(ISERROR(INDEX('Non Compliance input'!$H$5:$H$156,MATCH(1,(A1018='Non Compliance input'!$A$5:$A$156)*(F1018&gt;='Non Compliance input'!$D$5:$D$156)*(E1018&lt;'Non Compliance input'!$E$5:$E$156)*('Non Compliance input'!$H$5:$H$156="Yes"),0))
),"","Yes")</f>
        <v/>
      </c>
      <c r="K1018" s="149">
        <f t="shared" si="139"/>
        <v>0</v>
      </c>
      <c r="L1018" s="162">
        <f t="shared" si="140"/>
        <v>0</v>
      </c>
      <c r="M1018" s="162" t="str" cm="1">
        <f t="array" ref="M1018">IF(ISERROR(INDEX('Non Compliance input'!$I$5:$I$156,MATCH(1,(A1018='Non Compliance input'!$A$5:$A$156)*(E1018&gt;='Non Compliance input'!$D$5:$D$156)*(F1018&lt;='Non Compliance input'!$E$5:$E$156)*('Non Compliance input'!$I$5:$I$156="Yes"),0))
),"","Yes")</f>
        <v/>
      </c>
      <c r="N1018" s="149" t="str">
        <f>IF(VLOOKUP($A1018,HourEndingOutage!$B$3:$F$746,5,0)="Outage","Outage","")</f>
        <v/>
      </c>
      <c r="O1018" s="18">
        <f t="shared" si="141"/>
        <v>0</v>
      </c>
      <c r="P1018" s="18" t="str">
        <f t="shared" si="142"/>
        <v/>
      </c>
      <c r="Q1018" s="18">
        <f t="shared" si="143"/>
        <v>0</v>
      </c>
      <c r="R1018" s="118"/>
    </row>
    <row r="1019" spans="1:18" x14ac:dyDescent="0.25">
      <c r="A1019" s="25">
        <f t="shared" si="144"/>
        <v>113</v>
      </c>
      <c r="B1019" s="23">
        <f t="shared" si="145"/>
        <v>44566</v>
      </c>
      <c r="C1019" s="24">
        <v>17</v>
      </c>
      <c r="D1019" s="54" t="str">
        <f t="shared" si="137"/>
        <v>ASET</v>
      </c>
      <c r="E1019" s="178"/>
      <c r="F1019" s="179"/>
      <c r="G1019" s="177"/>
      <c r="H1019" s="177"/>
      <c r="I1019" s="169">
        <f t="shared" si="138"/>
        <v>0</v>
      </c>
      <c r="J1019" s="149" t="str" cm="1">
        <f t="array" ref="J1019">IF(ISERROR(INDEX('Non Compliance input'!$H$5:$H$156,MATCH(1,(A1019='Non Compliance input'!$A$5:$A$156)*(F1019&gt;='Non Compliance input'!$D$5:$D$156)*(E1019&lt;'Non Compliance input'!$E$5:$E$156)*('Non Compliance input'!$H$5:$H$156="Yes"),0))
),"","Yes")</f>
        <v/>
      </c>
      <c r="K1019" s="149">
        <f t="shared" si="139"/>
        <v>0</v>
      </c>
      <c r="L1019" s="162">
        <f t="shared" si="140"/>
        <v>0</v>
      </c>
      <c r="M1019" s="162" t="str" cm="1">
        <f t="array" ref="M1019">IF(ISERROR(INDEX('Non Compliance input'!$I$5:$I$156,MATCH(1,(A1019='Non Compliance input'!$A$5:$A$156)*(E1019&gt;='Non Compliance input'!$D$5:$D$156)*(F1019&lt;='Non Compliance input'!$E$5:$E$156)*('Non Compliance input'!$I$5:$I$156="Yes"),0))
),"","Yes")</f>
        <v/>
      </c>
      <c r="N1019" s="149" t="str">
        <f>IF(VLOOKUP($A1019,HourEndingOutage!$B$3:$F$746,5,0)="Outage","Outage","")</f>
        <v/>
      </c>
      <c r="O1019" s="18">
        <f t="shared" si="141"/>
        <v>0</v>
      </c>
      <c r="P1019" s="18" t="str">
        <f t="shared" si="142"/>
        <v/>
      </c>
      <c r="Q1019" s="18">
        <f t="shared" si="143"/>
        <v>0</v>
      </c>
      <c r="R1019" s="118"/>
    </row>
    <row r="1020" spans="1:18" x14ac:dyDescent="0.25">
      <c r="A1020" s="25">
        <f t="shared" si="144"/>
        <v>114</v>
      </c>
      <c r="B1020" s="23">
        <f t="shared" si="145"/>
        <v>44566</v>
      </c>
      <c r="C1020" s="24">
        <v>18</v>
      </c>
      <c r="D1020" s="54" t="str">
        <f t="shared" si="137"/>
        <v>ASET</v>
      </c>
      <c r="E1020" s="178"/>
      <c r="F1020" s="179"/>
      <c r="G1020" s="177"/>
      <c r="H1020" s="177"/>
      <c r="I1020" s="169">
        <f t="shared" si="138"/>
        <v>0</v>
      </c>
      <c r="J1020" s="149" t="str" cm="1">
        <f t="array" ref="J1020">IF(ISERROR(INDEX('Non Compliance input'!$H$5:$H$156,MATCH(1,(A1020='Non Compliance input'!$A$5:$A$156)*(F1020&gt;='Non Compliance input'!$D$5:$D$156)*(E1020&lt;'Non Compliance input'!$E$5:$E$156)*('Non Compliance input'!$H$5:$H$156="Yes"),0))
),"","Yes")</f>
        <v/>
      </c>
      <c r="K1020" s="149">
        <f t="shared" si="139"/>
        <v>0</v>
      </c>
      <c r="L1020" s="162">
        <f t="shared" si="140"/>
        <v>0</v>
      </c>
      <c r="M1020" s="162" t="str" cm="1">
        <f t="array" ref="M1020">IF(ISERROR(INDEX('Non Compliance input'!$I$5:$I$156,MATCH(1,(A1020='Non Compliance input'!$A$5:$A$156)*(E1020&gt;='Non Compliance input'!$D$5:$D$156)*(F1020&lt;='Non Compliance input'!$E$5:$E$156)*('Non Compliance input'!$I$5:$I$156="Yes"),0))
),"","Yes")</f>
        <v/>
      </c>
      <c r="N1020" s="149" t="str">
        <f>IF(VLOOKUP($A1020,HourEndingOutage!$B$3:$F$746,5,0)="Outage","Outage","")</f>
        <v/>
      </c>
      <c r="O1020" s="18">
        <f t="shared" si="141"/>
        <v>0</v>
      </c>
      <c r="P1020" s="18" t="str">
        <f t="shared" si="142"/>
        <v/>
      </c>
      <c r="Q1020" s="18">
        <f t="shared" si="143"/>
        <v>0</v>
      </c>
      <c r="R1020" s="118"/>
    </row>
    <row r="1021" spans="1:18" x14ac:dyDescent="0.25">
      <c r="A1021" s="25">
        <f t="shared" si="144"/>
        <v>114</v>
      </c>
      <c r="B1021" s="23">
        <f t="shared" si="145"/>
        <v>44566</v>
      </c>
      <c r="C1021" s="24">
        <v>18</v>
      </c>
      <c r="D1021" s="54" t="str">
        <f t="shared" si="137"/>
        <v>ASET</v>
      </c>
      <c r="E1021" s="178"/>
      <c r="F1021" s="179"/>
      <c r="G1021" s="177"/>
      <c r="H1021" s="177"/>
      <c r="I1021" s="169">
        <f t="shared" si="138"/>
        <v>0</v>
      </c>
      <c r="J1021" s="149" t="str" cm="1">
        <f t="array" ref="J1021">IF(ISERROR(INDEX('Non Compliance input'!$H$5:$H$156,MATCH(1,(A1021='Non Compliance input'!$A$5:$A$156)*(F1021&gt;='Non Compliance input'!$D$5:$D$156)*(E1021&lt;'Non Compliance input'!$E$5:$E$156)*('Non Compliance input'!$H$5:$H$156="Yes"),0))
),"","Yes")</f>
        <v/>
      </c>
      <c r="K1021" s="149">
        <f t="shared" si="139"/>
        <v>0</v>
      </c>
      <c r="L1021" s="162">
        <f t="shared" si="140"/>
        <v>0</v>
      </c>
      <c r="M1021" s="162" t="str" cm="1">
        <f t="array" ref="M1021">IF(ISERROR(INDEX('Non Compliance input'!$I$5:$I$156,MATCH(1,(A1021='Non Compliance input'!$A$5:$A$156)*(E1021&gt;='Non Compliance input'!$D$5:$D$156)*(F1021&lt;='Non Compliance input'!$E$5:$E$156)*('Non Compliance input'!$I$5:$I$156="Yes"),0))
),"","Yes")</f>
        <v/>
      </c>
      <c r="N1021" s="149" t="str">
        <f>IF(VLOOKUP($A1021,HourEndingOutage!$B$3:$F$746,5,0)="Outage","Outage","")</f>
        <v/>
      </c>
      <c r="O1021" s="18">
        <f t="shared" si="141"/>
        <v>0</v>
      </c>
      <c r="P1021" s="18" t="str">
        <f t="shared" si="142"/>
        <v/>
      </c>
      <c r="Q1021" s="18">
        <f t="shared" si="143"/>
        <v>0</v>
      </c>
      <c r="R1021" s="118"/>
    </row>
    <row r="1022" spans="1:18" x14ac:dyDescent="0.25">
      <c r="A1022" s="25">
        <f t="shared" si="144"/>
        <v>114</v>
      </c>
      <c r="B1022" s="23">
        <f t="shared" si="145"/>
        <v>44566</v>
      </c>
      <c r="C1022" s="24">
        <v>18</v>
      </c>
      <c r="D1022" s="54" t="str">
        <f t="shared" si="137"/>
        <v>ASET</v>
      </c>
      <c r="E1022" s="178"/>
      <c r="F1022" s="179"/>
      <c r="G1022" s="177"/>
      <c r="H1022" s="177"/>
      <c r="I1022" s="169">
        <f t="shared" si="138"/>
        <v>0</v>
      </c>
      <c r="J1022" s="149" t="str" cm="1">
        <f t="array" ref="J1022">IF(ISERROR(INDEX('Non Compliance input'!$H$5:$H$156,MATCH(1,(A1022='Non Compliance input'!$A$5:$A$156)*(F1022&gt;='Non Compliance input'!$D$5:$D$156)*(E1022&lt;'Non Compliance input'!$E$5:$E$156)*('Non Compliance input'!$H$5:$H$156="Yes"),0))
),"","Yes")</f>
        <v/>
      </c>
      <c r="K1022" s="149">
        <f t="shared" si="139"/>
        <v>0</v>
      </c>
      <c r="L1022" s="162">
        <f t="shared" si="140"/>
        <v>0</v>
      </c>
      <c r="M1022" s="162" t="str" cm="1">
        <f t="array" ref="M1022">IF(ISERROR(INDEX('Non Compliance input'!$I$5:$I$156,MATCH(1,(A1022='Non Compliance input'!$A$5:$A$156)*(E1022&gt;='Non Compliance input'!$D$5:$D$156)*(F1022&lt;='Non Compliance input'!$E$5:$E$156)*('Non Compliance input'!$I$5:$I$156="Yes"),0))
),"","Yes")</f>
        <v/>
      </c>
      <c r="N1022" s="149" t="str">
        <f>IF(VLOOKUP($A1022,HourEndingOutage!$B$3:$F$746,5,0)="Outage","Outage","")</f>
        <v/>
      </c>
      <c r="O1022" s="18">
        <f t="shared" si="141"/>
        <v>0</v>
      </c>
      <c r="P1022" s="18" t="str">
        <f t="shared" si="142"/>
        <v/>
      </c>
      <c r="Q1022" s="18">
        <f t="shared" si="143"/>
        <v>0</v>
      </c>
      <c r="R1022" s="118"/>
    </row>
    <row r="1023" spans="1:18" x14ac:dyDescent="0.25">
      <c r="A1023" s="25">
        <f t="shared" si="144"/>
        <v>114</v>
      </c>
      <c r="B1023" s="23">
        <f t="shared" si="145"/>
        <v>44566</v>
      </c>
      <c r="C1023" s="24">
        <v>18</v>
      </c>
      <c r="D1023" s="54" t="str">
        <f t="shared" si="137"/>
        <v>ASET</v>
      </c>
      <c r="E1023" s="178"/>
      <c r="F1023" s="179"/>
      <c r="G1023" s="177"/>
      <c r="H1023" s="177"/>
      <c r="I1023" s="169">
        <f t="shared" si="138"/>
        <v>0</v>
      </c>
      <c r="J1023" s="149" t="str" cm="1">
        <f t="array" ref="J1023">IF(ISERROR(INDEX('Non Compliance input'!$H$5:$H$156,MATCH(1,(A1023='Non Compliance input'!$A$5:$A$156)*(F1023&gt;='Non Compliance input'!$D$5:$D$156)*(E1023&lt;'Non Compliance input'!$E$5:$E$156)*('Non Compliance input'!$H$5:$H$156="Yes"),0))
),"","Yes")</f>
        <v/>
      </c>
      <c r="K1023" s="149">
        <f t="shared" si="139"/>
        <v>0</v>
      </c>
      <c r="L1023" s="162">
        <f t="shared" si="140"/>
        <v>0</v>
      </c>
      <c r="M1023" s="162" t="str" cm="1">
        <f t="array" ref="M1023">IF(ISERROR(INDEX('Non Compliance input'!$I$5:$I$156,MATCH(1,(A1023='Non Compliance input'!$A$5:$A$156)*(E1023&gt;='Non Compliance input'!$D$5:$D$156)*(F1023&lt;='Non Compliance input'!$E$5:$E$156)*('Non Compliance input'!$I$5:$I$156="Yes"),0))
),"","Yes")</f>
        <v/>
      </c>
      <c r="N1023" s="149" t="str">
        <f>IF(VLOOKUP($A1023,HourEndingOutage!$B$3:$F$746,5,0)="Outage","Outage","")</f>
        <v/>
      </c>
      <c r="O1023" s="18">
        <f t="shared" si="141"/>
        <v>0</v>
      </c>
      <c r="P1023" s="18" t="str">
        <f t="shared" si="142"/>
        <v/>
      </c>
      <c r="Q1023" s="18">
        <f t="shared" si="143"/>
        <v>0</v>
      </c>
      <c r="R1023" s="118"/>
    </row>
    <row r="1024" spans="1:18" x14ac:dyDescent="0.25">
      <c r="A1024" s="25">
        <f t="shared" si="144"/>
        <v>114</v>
      </c>
      <c r="B1024" s="23">
        <f t="shared" si="145"/>
        <v>44566</v>
      </c>
      <c r="C1024" s="24">
        <v>18</v>
      </c>
      <c r="D1024" s="54" t="str">
        <f t="shared" si="137"/>
        <v>ASET</v>
      </c>
      <c r="E1024" s="178"/>
      <c r="F1024" s="179"/>
      <c r="G1024" s="177"/>
      <c r="H1024" s="177"/>
      <c r="I1024" s="169">
        <f t="shared" si="138"/>
        <v>0</v>
      </c>
      <c r="J1024" s="149" t="str" cm="1">
        <f t="array" ref="J1024">IF(ISERROR(INDEX('Non Compliance input'!$H$5:$H$156,MATCH(1,(A1024='Non Compliance input'!$A$5:$A$156)*(F1024&gt;='Non Compliance input'!$D$5:$D$156)*(E1024&lt;'Non Compliance input'!$E$5:$E$156)*('Non Compliance input'!$H$5:$H$156="Yes"),0))
),"","Yes")</f>
        <v/>
      </c>
      <c r="K1024" s="149">
        <f t="shared" si="139"/>
        <v>0</v>
      </c>
      <c r="L1024" s="162">
        <f t="shared" si="140"/>
        <v>0</v>
      </c>
      <c r="M1024" s="162" t="str" cm="1">
        <f t="array" ref="M1024">IF(ISERROR(INDEX('Non Compliance input'!$I$5:$I$156,MATCH(1,(A1024='Non Compliance input'!$A$5:$A$156)*(E1024&gt;='Non Compliance input'!$D$5:$D$156)*(F1024&lt;='Non Compliance input'!$E$5:$E$156)*('Non Compliance input'!$I$5:$I$156="Yes"),0))
),"","Yes")</f>
        <v/>
      </c>
      <c r="N1024" s="149" t="str">
        <f>IF(VLOOKUP($A1024,HourEndingOutage!$B$3:$F$746,5,0)="Outage","Outage","")</f>
        <v/>
      </c>
      <c r="O1024" s="18">
        <f t="shared" si="141"/>
        <v>0</v>
      </c>
      <c r="P1024" s="18" t="str">
        <f t="shared" si="142"/>
        <v/>
      </c>
      <c r="Q1024" s="18">
        <f t="shared" si="143"/>
        <v>0</v>
      </c>
      <c r="R1024" s="118"/>
    </row>
    <row r="1025" spans="1:18" x14ac:dyDescent="0.25">
      <c r="A1025" s="25">
        <f t="shared" si="144"/>
        <v>114</v>
      </c>
      <c r="B1025" s="23">
        <f t="shared" si="145"/>
        <v>44566</v>
      </c>
      <c r="C1025" s="24">
        <v>18</v>
      </c>
      <c r="D1025" s="54" t="str">
        <f t="shared" si="137"/>
        <v>ASET</v>
      </c>
      <c r="E1025" s="178"/>
      <c r="F1025" s="179"/>
      <c r="G1025" s="177"/>
      <c r="H1025" s="177"/>
      <c r="I1025" s="169">
        <f t="shared" si="138"/>
        <v>0</v>
      </c>
      <c r="J1025" s="149" t="str" cm="1">
        <f t="array" ref="J1025">IF(ISERROR(INDEX('Non Compliance input'!$H$5:$H$156,MATCH(1,(A1025='Non Compliance input'!$A$5:$A$156)*(F1025&gt;='Non Compliance input'!$D$5:$D$156)*(E1025&lt;'Non Compliance input'!$E$5:$E$156)*('Non Compliance input'!$H$5:$H$156="Yes"),0))
),"","Yes")</f>
        <v/>
      </c>
      <c r="K1025" s="149">
        <f t="shared" si="139"/>
        <v>0</v>
      </c>
      <c r="L1025" s="162">
        <f t="shared" si="140"/>
        <v>0</v>
      </c>
      <c r="M1025" s="162" t="str" cm="1">
        <f t="array" ref="M1025">IF(ISERROR(INDEX('Non Compliance input'!$I$5:$I$156,MATCH(1,(A1025='Non Compliance input'!$A$5:$A$156)*(E1025&gt;='Non Compliance input'!$D$5:$D$156)*(F1025&lt;='Non Compliance input'!$E$5:$E$156)*('Non Compliance input'!$I$5:$I$156="Yes"),0))
),"","Yes")</f>
        <v/>
      </c>
      <c r="N1025" s="149" t="str">
        <f>IF(VLOOKUP($A1025,HourEndingOutage!$B$3:$F$746,5,0)="Outage","Outage","")</f>
        <v/>
      </c>
      <c r="O1025" s="18">
        <f t="shared" si="141"/>
        <v>0</v>
      </c>
      <c r="P1025" s="18" t="str">
        <f t="shared" si="142"/>
        <v/>
      </c>
      <c r="Q1025" s="18">
        <f t="shared" si="143"/>
        <v>0</v>
      </c>
      <c r="R1025" s="118"/>
    </row>
    <row r="1026" spans="1:18" x14ac:dyDescent="0.25">
      <c r="A1026" s="25">
        <f t="shared" si="144"/>
        <v>114</v>
      </c>
      <c r="B1026" s="23">
        <f t="shared" si="145"/>
        <v>44566</v>
      </c>
      <c r="C1026" s="24">
        <v>18</v>
      </c>
      <c r="D1026" s="54" t="str">
        <f t="shared" si="137"/>
        <v>ASET</v>
      </c>
      <c r="E1026" s="178"/>
      <c r="F1026" s="179"/>
      <c r="G1026" s="177"/>
      <c r="H1026" s="177"/>
      <c r="I1026" s="169">
        <f t="shared" si="138"/>
        <v>0</v>
      </c>
      <c r="J1026" s="149" t="str" cm="1">
        <f t="array" ref="J1026">IF(ISERROR(INDEX('Non Compliance input'!$H$5:$H$156,MATCH(1,(A1026='Non Compliance input'!$A$5:$A$156)*(F1026&gt;='Non Compliance input'!$D$5:$D$156)*(E1026&lt;'Non Compliance input'!$E$5:$E$156)*('Non Compliance input'!$H$5:$H$156="Yes"),0))
),"","Yes")</f>
        <v/>
      </c>
      <c r="K1026" s="149">
        <f t="shared" si="139"/>
        <v>0</v>
      </c>
      <c r="L1026" s="162">
        <f t="shared" si="140"/>
        <v>0</v>
      </c>
      <c r="M1026" s="162" t="str" cm="1">
        <f t="array" ref="M1026">IF(ISERROR(INDEX('Non Compliance input'!$I$5:$I$156,MATCH(1,(A1026='Non Compliance input'!$A$5:$A$156)*(E1026&gt;='Non Compliance input'!$D$5:$D$156)*(F1026&lt;='Non Compliance input'!$E$5:$E$156)*('Non Compliance input'!$I$5:$I$156="Yes"),0))
),"","Yes")</f>
        <v/>
      </c>
      <c r="N1026" s="149" t="str">
        <f>IF(VLOOKUP($A1026,HourEndingOutage!$B$3:$F$746,5,0)="Outage","Outage","")</f>
        <v/>
      </c>
      <c r="O1026" s="18">
        <f t="shared" si="141"/>
        <v>0</v>
      </c>
      <c r="P1026" s="18" t="str">
        <f t="shared" si="142"/>
        <v/>
      </c>
      <c r="Q1026" s="18">
        <f t="shared" si="143"/>
        <v>0</v>
      </c>
      <c r="R1026" s="118"/>
    </row>
    <row r="1027" spans="1:18" x14ac:dyDescent="0.25">
      <c r="A1027" s="25">
        <f t="shared" si="144"/>
        <v>114</v>
      </c>
      <c r="B1027" s="23">
        <f t="shared" si="145"/>
        <v>44566</v>
      </c>
      <c r="C1027" s="24">
        <v>18</v>
      </c>
      <c r="D1027" s="54" t="str">
        <f t="shared" ref="D1027:D1090" si="146">Unit</f>
        <v>ASET</v>
      </c>
      <c r="E1027" s="178"/>
      <c r="F1027" s="179"/>
      <c r="G1027" s="177"/>
      <c r="H1027" s="177"/>
      <c r="I1027" s="169">
        <f t="shared" ref="I1027:I1090" si="147">IF(AND(LEN(E1027)&gt;2,LEN(F1027)&gt;2)=TRUE,(ROUND((F1027-E1027)*1440,0)),0)</f>
        <v>0</v>
      </c>
      <c r="J1027" s="149" t="str" cm="1">
        <f t="array" ref="J1027">IF(ISERROR(INDEX('Non Compliance input'!$H$5:$H$156,MATCH(1,(A1027='Non Compliance input'!$A$5:$A$156)*(F1027&gt;='Non Compliance input'!$D$5:$D$156)*(E1027&lt;'Non Compliance input'!$E$5:$E$156)*('Non Compliance input'!$H$5:$H$156="Yes"),0))
),"","Yes")</f>
        <v/>
      </c>
      <c r="K1027" s="149">
        <f t="shared" ref="K1027:K1090" si="148">IF(J1027="Yes",0,MIN(H1027,G1027,IF(H1027="",0,Contract_Volume)))</f>
        <v>0</v>
      </c>
      <c r="L1027" s="162">
        <f t="shared" ref="L1027:L1090" si="149">IF(J1027="Yes",0,(MIN(H1027,G1027)*(I1027/60)))</f>
        <v>0</v>
      </c>
      <c r="M1027" s="162" t="str" cm="1">
        <f t="array" ref="M1027">IF(ISERROR(INDEX('Non Compliance input'!$I$5:$I$156,MATCH(1,(A1027='Non Compliance input'!$A$5:$A$156)*(E1027&gt;='Non Compliance input'!$D$5:$D$156)*(F1027&lt;='Non Compliance input'!$E$5:$E$156)*('Non Compliance input'!$I$5:$I$156="Yes"),0))
),"","Yes")</f>
        <v/>
      </c>
      <c r="N1027" s="149" t="str">
        <f>IF(VLOOKUP($A1027,HourEndingOutage!$B$3:$F$746,5,0)="Outage","Outage","")</f>
        <v/>
      </c>
      <c r="O1027" s="18">
        <f t="shared" ref="O1027:O1090" si="150">IF(OR(M1027="Yes",N1027="Outage"),0,(K1027*(I1027/60))*Arming)</f>
        <v>0</v>
      </c>
      <c r="P1027" s="18" t="str">
        <f t="shared" ref="P1027:P1090" si="151">IF(ISERROR(VLOOKUP($A1027,FTShour,1,0)),"","Yes")</f>
        <v/>
      </c>
      <c r="Q1027" s="18">
        <f t="shared" si="143"/>
        <v>0</v>
      </c>
      <c r="R1027" s="118"/>
    </row>
    <row r="1028" spans="1:18" x14ac:dyDescent="0.25">
      <c r="A1028" s="25">
        <f t="shared" si="144"/>
        <v>114</v>
      </c>
      <c r="B1028" s="23">
        <f t="shared" si="145"/>
        <v>44566</v>
      </c>
      <c r="C1028" s="24">
        <v>18</v>
      </c>
      <c r="D1028" s="54" t="str">
        <f t="shared" si="146"/>
        <v>ASET</v>
      </c>
      <c r="E1028" s="178"/>
      <c r="F1028" s="179"/>
      <c r="G1028" s="177"/>
      <c r="H1028" s="177"/>
      <c r="I1028" s="169">
        <f t="shared" si="147"/>
        <v>0</v>
      </c>
      <c r="J1028" s="149" t="str" cm="1">
        <f t="array" ref="J1028">IF(ISERROR(INDEX('Non Compliance input'!$H$5:$H$156,MATCH(1,(A1028='Non Compliance input'!$A$5:$A$156)*(F1028&gt;='Non Compliance input'!$D$5:$D$156)*(E1028&lt;'Non Compliance input'!$E$5:$E$156)*('Non Compliance input'!$H$5:$H$156="Yes"),0))
),"","Yes")</f>
        <v/>
      </c>
      <c r="K1028" s="149">
        <f t="shared" si="148"/>
        <v>0</v>
      </c>
      <c r="L1028" s="162">
        <f t="shared" si="149"/>
        <v>0</v>
      </c>
      <c r="M1028" s="162" t="str" cm="1">
        <f t="array" ref="M1028">IF(ISERROR(INDEX('Non Compliance input'!$I$5:$I$156,MATCH(1,(A1028='Non Compliance input'!$A$5:$A$156)*(E1028&gt;='Non Compliance input'!$D$5:$D$156)*(F1028&lt;='Non Compliance input'!$E$5:$E$156)*('Non Compliance input'!$I$5:$I$156="Yes"),0))
),"","Yes")</f>
        <v/>
      </c>
      <c r="N1028" s="149" t="str">
        <f>IF(VLOOKUP($A1028,HourEndingOutage!$B$3:$F$746,5,0)="Outage","Outage","")</f>
        <v/>
      </c>
      <c r="O1028" s="18">
        <f t="shared" si="150"/>
        <v>0</v>
      </c>
      <c r="P1028" s="18" t="str">
        <f t="shared" si="151"/>
        <v/>
      </c>
      <c r="Q1028" s="18">
        <f t="shared" ref="Q1028:Q1091" si="152">IF(P1028="Yes",-O1028,0)</f>
        <v>0</v>
      </c>
      <c r="R1028" s="118"/>
    </row>
    <row r="1029" spans="1:18" x14ac:dyDescent="0.25">
      <c r="A1029" s="25">
        <f t="shared" si="144"/>
        <v>115</v>
      </c>
      <c r="B1029" s="23">
        <f t="shared" si="145"/>
        <v>44566</v>
      </c>
      <c r="C1029" s="24">
        <v>19</v>
      </c>
      <c r="D1029" s="54" t="str">
        <f t="shared" si="146"/>
        <v>ASET</v>
      </c>
      <c r="E1029" s="178"/>
      <c r="F1029" s="179"/>
      <c r="G1029" s="177"/>
      <c r="H1029" s="177"/>
      <c r="I1029" s="169">
        <f t="shared" si="147"/>
        <v>0</v>
      </c>
      <c r="J1029" s="149" t="str" cm="1">
        <f t="array" ref="J1029">IF(ISERROR(INDEX('Non Compliance input'!$H$5:$H$156,MATCH(1,(A1029='Non Compliance input'!$A$5:$A$156)*(F1029&gt;='Non Compliance input'!$D$5:$D$156)*(E1029&lt;'Non Compliance input'!$E$5:$E$156)*('Non Compliance input'!$H$5:$H$156="Yes"),0))
),"","Yes")</f>
        <v/>
      </c>
      <c r="K1029" s="149">
        <f t="shared" si="148"/>
        <v>0</v>
      </c>
      <c r="L1029" s="162">
        <f t="shared" si="149"/>
        <v>0</v>
      </c>
      <c r="M1029" s="162" t="str" cm="1">
        <f t="array" ref="M1029">IF(ISERROR(INDEX('Non Compliance input'!$I$5:$I$156,MATCH(1,(A1029='Non Compliance input'!$A$5:$A$156)*(E1029&gt;='Non Compliance input'!$D$5:$D$156)*(F1029&lt;='Non Compliance input'!$E$5:$E$156)*('Non Compliance input'!$I$5:$I$156="Yes"),0))
),"","Yes")</f>
        <v/>
      </c>
      <c r="N1029" s="149" t="str">
        <f>IF(VLOOKUP($A1029,HourEndingOutage!$B$3:$F$746,5,0)="Outage","Outage","")</f>
        <v/>
      </c>
      <c r="O1029" s="18">
        <f t="shared" si="150"/>
        <v>0</v>
      </c>
      <c r="P1029" s="18" t="str">
        <f t="shared" si="151"/>
        <v/>
      </c>
      <c r="Q1029" s="18">
        <f t="shared" si="152"/>
        <v>0</v>
      </c>
      <c r="R1029" s="118"/>
    </row>
    <row r="1030" spans="1:18" x14ac:dyDescent="0.25">
      <c r="A1030" s="25">
        <f t="shared" si="144"/>
        <v>115</v>
      </c>
      <c r="B1030" s="23">
        <f t="shared" si="145"/>
        <v>44566</v>
      </c>
      <c r="C1030" s="24">
        <v>19</v>
      </c>
      <c r="D1030" s="54" t="str">
        <f t="shared" si="146"/>
        <v>ASET</v>
      </c>
      <c r="E1030" s="178"/>
      <c r="F1030" s="179"/>
      <c r="G1030" s="177"/>
      <c r="H1030" s="177"/>
      <c r="I1030" s="169">
        <f t="shared" si="147"/>
        <v>0</v>
      </c>
      <c r="J1030" s="149" t="str" cm="1">
        <f t="array" ref="J1030">IF(ISERROR(INDEX('Non Compliance input'!$H$5:$H$156,MATCH(1,(A1030='Non Compliance input'!$A$5:$A$156)*(F1030&gt;='Non Compliance input'!$D$5:$D$156)*(E1030&lt;'Non Compliance input'!$E$5:$E$156)*('Non Compliance input'!$H$5:$H$156="Yes"),0))
),"","Yes")</f>
        <v/>
      </c>
      <c r="K1030" s="149">
        <f t="shared" si="148"/>
        <v>0</v>
      </c>
      <c r="L1030" s="162">
        <f t="shared" si="149"/>
        <v>0</v>
      </c>
      <c r="M1030" s="162" t="str" cm="1">
        <f t="array" ref="M1030">IF(ISERROR(INDEX('Non Compliance input'!$I$5:$I$156,MATCH(1,(A1030='Non Compliance input'!$A$5:$A$156)*(E1030&gt;='Non Compliance input'!$D$5:$D$156)*(F1030&lt;='Non Compliance input'!$E$5:$E$156)*('Non Compliance input'!$I$5:$I$156="Yes"),0))
),"","Yes")</f>
        <v/>
      </c>
      <c r="N1030" s="149" t="str">
        <f>IF(VLOOKUP($A1030,HourEndingOutage!$B$3:$F$746,5,0)="Outage","Outage","")</f>
        <v/>
      </c>
      <c r="O1030" s="18">
        <f t="shared" si="150"/>
        <v>0</v>
      </c>
      <c r="P1030" s="18" t="str">
        <f t="shared" si="151"/>
        <v/>
      </c>
      <c r="Q1030" s="18">
        <f t="shared" si="152"/>
        <v>0</v>
      </c>
      <c r="R1030" s="118"/>
    </row>
    <row r="1031" spans="1:18" x14ac:dyDescent="0.25">
      <c r="A1031" s="25">
        <f t="shared" si="144"/>
        <v>115</v>
      </c>
      <c r="B1031" s="23">
        <f t="shared" si="145"/>
        <v>44566</v>
      </c>
      <c r="C1031" s="24">
        <v>19</v>
      </c>
      <c r="D1031" s="54" t="str">
        <f t="shared" si="146"/>
        <v>ASET</v>
      </c>
      <c r="E1031" s="178"/>
      <c r="F1031" s="179"/>
      <c r="G1031" s="177"/>
      <c r="H1031" s="177"/>
      <c r="I1031" s="169">
        <f t="shared" si="147"/>
        <v>0</v>
      </c>
      <c r="J1031" s="149" t="str" cm="1">
        <f t="array" ref="J1031">IF(ISERROR(INDEX('Non Compliance input'!$H$5:$H$156,MATCH(1,(A1031='Non Compliance input'!$A$5:$A$156)*(F1031&gt;='Non Compliance input'!$D$5:$D$156)*(E1031&lt;'Non Compliance input'!$E$5:$E$156)*('Non Compliance input'!$H$5:$H$156="Yes"),0))
),"","Yes")</f>
        <v/>
      </c>
      <c r="K1031" s="149">
        <f t="shared" si="148"/>
        <v>0</v>
      </c>
      <c r="L1031" s="162">
        <f t="shared" si="149"/>
        <v>0</v>
      </c>
      <c r="M1031" s="162" t="str" cm="1">
        <f t="array" ref="M1031">IF(ISERROR(INDEX('Non Compliance input'!$I$5:$I$156,MATCH(1,(A1031='Non Compliance input'!$A$5:$A$156)*(E1031&gt;='Non Compliance input'!$D$5:$D$156)*(F1031&lt;='Non Compliance input'!$E$5:$E$156)*('Non Compliance input'!$I$5:$I$156="Yes"),0))
),"","Yes")</f>
        <v/>
      </c>
      <c r="N1031" s="149" t="str">
        <f>IF(VLOOKUP($A1031,HourEndingOutage!$B$3:$F$746,5,0)="Outage","Outage","")</f>
        <v/>
      </c>
      <c r="O1031" s="18">
        <f t="shared" si="150"/>
        <v>0</v>
      </c>
      <c r="P1031" s="18" t="str">
        <f t="shared" si="151"/>
        <v/>
      </c>
      <c r="Q1031" s="18">
        <f t="shared" si="152"/>
        <v>0</v>
      </c>
      <c r="R1031" s="118"/>
    </row>
    <row r="1032" spans="1:18" x14ac:dyDescent="0.25">
      <c r="A1032" s="25">
        <f t="shared" si="144"/>
        <v>115</v>
      </c>
      <c r="B1032" s="23">
        <f t="shared" si="145"/>
        <v>44566</v>
      </c>
      <c r="C1032" s="24">
        <v>19</v>
      </c>
      <c r="D1032" s="54" t="str">
        <f t="shared" si="146"/>
        <v>ASET</v>
      </c>
      <c r="E1032" s="178"/>
      <c r="F1032" s="179"/>
      <c r="G1032" s="177"/>
      <c r="H1032" s="177"/>
      <c r="I1032" s="169">
        <f t="shared" si="147"/>
        <v>0</v>
      </c>
      <c r="J1032" s="149" t="str" cm="1">
        <f t="array" ref="J1032">IF(ISERROR(INDEX('Non Compliance input'!$H$5:$H$156,MATCH(1,(A1032='Non Compliance input'!$A$5:$A$156)*(F1032&gt;='Non Compliance input'!$D$5:$D$156)*(E1032&lt;'Non Compliance input'!$E$5:$E$156)*('Non Compliance input'!$H$5:$H$156="Yes"),0))
),"","Yes")</f>
        <v/>
      </c>
      <c r="K1032" s="149">
        <f t="shared" si="148"/>
        <v>0</v>
      </c>
      <c r="L1032" s="162">
        <f t="shared" si="149"/>
        <v>0</v>
      </c>
      <c r="M1032" s="162" t="str" cm="1">
        <f t="array" ref="M1032">IF(ISERROR(INDEX('Non Compliance input'!$I$5:$I$156,MATCH(1,(A1032='Non Compliance input'!$A$5:$A$156)*(E1032&gt;='Non Compliance input'!$D$5:$D$156)*(F1032&lt;='Non Compliance input'!$E$5:$E$156)*('Non Compliance input'!$I$5:$I$156="Yes"),0))
),"","Yes")</f>
        <v/>
      </c>
      <c r="N1032" s="149" t="str">
        <f>IF(VLOOKUP($A1032,HourEndingOutage!$B$3:$F$746,5,0)="Outage","Outage","")</f>
        <v/>
      </c>
      <c r="O1032" s="18">
        <f t="shared" si="150"/>
        <v>0</v>
      </c>
      <c r="P1032" s="18" t="str">
        <f t="shared" si="151"/>
        <v/>
      </c>
      <c r="Q1032" s="18">
        <f t="shared" si="152"/>
        <v>0</v>
      </c>
      <c r="R1032" s="118"/>
    </row>
    <row r="1033" spans="1:18" x14ac:dyDescent="0.25">
      <c r="A1033" s="25">
        <f t="shared" si="144"/>
        <v>115</v>
      </c>
      <c r="B1033" s="23">
        <f t="shared" si="145"/>
        <v>44566</v>
      </c>
      <c r="C1033" s="24">
        <v>19</v>
      </c>
      <c r="D1033" s="54" t="str">
        <f t="shared" si="146"/>
        <v>ASET</v>
      </c>
      <c r="E1033" s="178"/>
      <c r="F1033" s="179"/>
      <c r="G1033" s="177"/>
      <c r="H1033" s="177"/>
      <c r="I1033" s="169">
        <f t="shared" si="147"/>
        <v>0</v>
      </c>
      <c r="J1033" s="149" t="str" cm="1">
        <f t="array" ref="J1033">IF(ISERROR(INDEX('Non Compliance input'!$H$5:$H$156,MATCH(1,(A1033='Non Compliance input'!$A$5:$A$156)*(F1033&gt;='Non Compliance input'!$D$5:$D$156)*(E1033&lt;'Non Compliance input'!$E$5:$E$156)*('Non Compliance input'!$H$5:$H$156="Yes"),0))
),"","Yes")</f>
        <v/>
      </c>
      <c r="K1033" s="149">
        <f t="shared" si="148"/>
        <v>0</v>
      </c>
      <c r="L1033" s="162">
        <f t="shared" si="149"/>
        <v>0</v>
      </c>
      <c r="M1033" s="162" t="str" cm="1">
        <f t="array" ref="M1033">IF(ISERROR(INDEX('Non Compliance input'!$I$5:$I$156,MATCH(1,(A1033='Non Compliance input'!$A$5:$A$156)*(E1033&gt;='Non Compliance input'!$D$5:$D$156)*(F1033&lt;='Non Compliance input'!$E$5:$E$156)*('Non Compliance input'!$I$5:$I$156="Yes"),0))
),"","Yes")</f>
        <v/>
      </c>
      <c r="N1033" s="149" t="str">
        <f>IF(VLOOKUP($A1033,HourEndingOutage!$B$3:$F$746,5,0)="Outage","Outage","")</f>
        <v/>
      </c>
      <c r="O1033" s="18">
        <f t="shared" si="150"/>
        <v>0</v>
      </c>
      <c r="P1033" s="18" t="str">
        <f t="shared" si="151"/>
        <v/>
      </c>
      <c r="Q1033" s="18">
        <f t="shared" si="152"/>
        <v>0</v>
      </c>
      <c r="R1033" s="118"/>
    </row>
    <row r="1034" spans="1:18" x14ac:dyDescent="0.25">
      <c r="A1034" s="25">
        <f t="shared" si="144"/>
        <v>115</v>
      </c>
      <c r="B1034" s="23">
        <f t="shared" si="145"/>
        <v>44566</v>
      </c>
      <c r="C1034" s="24">
        <v>19</v>
      </c>
      <c r="D1034" s="54" t="str">
        <f t="shared" si="146"/>
        <v>ASET</v>
      </c>
      <c r="E1034" s="178"/>
      <c r="F1034" s="179"/>
      <c r="G1034" s="177"/>
      <c r="H1034" s="177"/>
      <c r="I1034" s="169">
        <f t="shared" si="147"/>
        <v>0</v>
      </c>
      <c r="J1034" s="149" t="str" cm="1">
        <f t="array" ref="J1034">IF(ISERROR(INDEX('Non Compliance input'!$H$5:$H$156,MATCH(1,(A1034='Non Compliance input'!$A$5:$A$156)*(F1034&gt;='Non Compliance input'!$D$5:$D$156)*(E1034&lt;'Non Compliance input'!$E$5:$E$156)*('Non Compliance input'!$H$5:$H$156="Yes"),0))
),"","Yes")</f>
        <v/>
      </c>
      <c r="K1034" s="149">
        <f t="shared" si="148"/>
        <v>0</v>
      </c>
      <c r="L1034" s="162">
        <f t="shared" si="149"/>
        <v>0</v>
      </c>
      <c r="M1034" s="162" t="str" cm="1">
        <f t="array" ref="M1034">IF(ISERROR(INDEX('Non Compliance input'!$I$5:$I$156,MATCH(1,(A1034='Non Compliance input'!$A$5:$A$156)*(E1034&gt;='Non Compliance input'!$D$5:$D$156)*(F1034&lt;='Non Compliance input'!$E$5:$E$156)*('Non Compliance input'!$I$5:$I$156="Yes"),0))
),"","Yes")</f>
        <v/>
      </c>
      <c r="N1034" s="149" t="str">
        <f>IF(VLOOKUP($A1034,HourEndingOutage!$B$3:$F$746,5,0)="Outage","Outage","")</f>
        <v/>
      </c>
      <c r="O1034" s="18">
        <f t="shared" si="150"/>
        <v>0</v>
      </c>
      <c r="P1034" s="18" t="str">
        <f t="shared" si="151"/>
        <v/>
      </c>
      <c r="Q1034" s="18">
        <f t="shared" si="152"/>
        <v>0</v>
      </c>
      <c r="R1034" s="118"/>
    </row>
    <row r="1035" spans="1:18" x14ac:dyDescent="0.25">
      <c r="A1035" s="25">
        <f t="shared" si="144"/>
        <v>115</v>
      </c>
      <c r="B1035" s="23">
        <f t="shared" si="145"/>
        <v>44566</v>
      </c>
      <c r="C1035" s="24">
        <v>19</v>
      </c>
      <c r="D1035" s="54" t="str">
        <f t="shared" si="146"/>
        <v>ASET</v>
      </c>
      <c r="E1035" s="178"/>
      <c r="F1035" s="179"/>
      <c r="G1035" s="177"/>
      <c r="H1035" s="177"/>
      <c r="I1035" s="169">
        <f t="shared" si="147"/>
        <v>0</v>
      </c>
      <c r="J1035" s="149" t="str" cm="1">
        <f t="array" ref="J1035">IF(ISERROR(INDEX('Non Compliance input'!$H$5:$H$156,MATCH(1,(A1035='Non Compliance input'!$A$5:$A$156)*(F1035&gt;='Non Compliance input'!$D$5:$D$156)*(E1035&lt;'Non Compliance input'!$E$5:$E$156)*('Non Compliance input'!$H$5:$H$156="Yes"),0))
),"","Yes")</f>
        <v/>
      </c>
      <c r="K1035" s="149">
        <f t="shared" si="148"/>
        <v>0</v>
      </c>
      <c r="L1035" s="162">
        <f t="shared" si="149"/>
        <v>0</v>
      </c>
      <c r="M1035" s="162" t="str" cm="1">
        <f t="array" ref="M1035">IF(ISERROR(INDEX('Non Compliance input'!$I$5:$I$156,MATCH(1,(A1035='Non Compliance input'!$A$5:$A$156)*(E1035&gt;='Non Compliance input'!$D$5:$D$156)*(F1035&lt;='Non Compliance input'!$E$5:$E$156)*('Non Compliance input'!$I$5:$I$156="Yes"),0))
),"","Yes")</f>
        <v/>
      </c>
      <c r="N1035" s="149" t="str">
        <f>IF(VLOOKUP($A1035,HourEndingOutage!$B$3:$F$746,5,0)="Outage","Outage","")</f>
        <v/>
      </c>
      <c r="O1035" s="18">
        <f t="shared" si="150"/>
        <v>0</v>
      </c>
      <c r="P1035" s="18" t="str">
        <f t="shared" si="151"/>
        <v/>
      </c>
      <c r="Q1035" s="18">
        <f t="shared" si="152"/>
        <v>0</v>
      </c>
      <c r="R1035" s="118"/>
    </row>
    <row r="1036" spans="1:18" x14ac:dyDescent="0.25">
      <c r="A1036" s="25">
        <f t="shared" si="144"/>
        <v>115</v>
      </c>
      <c r="B1036" s="23">
        <f t="shared" si="145"/>
        <v>44566</v>
      </c>
      <c r="C1036" s="24">
        <v>19</v>
      </c>
      <c r="D1036" s="54" t="str">
        <f t="shared" si="146"/>
        <v>ASET</v>
      </c>
      <c r="E1036" s="178"/>
      <c r="F1036" s="179"/>
      <c r="G1036" s="177"/>
      <c r="H1036" s="177"/>
      <c r="I1036" s="169">
        <f t="shared" si="147"/>
        <v>0</v>
      </c>
      <c r="J1036" s="149" t="str" cm="1">
        <f t="array" ref="J1036">IF(ISERROR(INDEX('Non Compliance input'!$H$5:$H$156,MATCH(1,(A1036='Non Compliance input'!$A$5:$A$156)*(F1036&gt;='Non Compliance input'!$D$5:$D$156)*(E1036&lt;'Non Compliance input'!$E$5:$E$156)*('Non Compliance input'!$H$5:$H$156="Yes"),0))
),"","Yes")</f>
        <v/>
      </c>
      <c r="K1036" s="149">
        <f t="shared" si="148"/>
        <v>0</v>
      </c>
      <c r="L1036" s="162">
        <f t="shared" si="149"/>
        <v>0</v>
      </c>
      <c r="M1036" s="162" t="str" cm="1">
        <f t="array" ref="M1036">IF(ISERROR(INDEX('Non Compliance input'!$I$5:$I$156,MATCH(1,(A1036='Non Compliance input'!$A$5:$A$156)*(E1036&gt;='Non Compliance input'!$D$5:$D$156)*(F1036&lt;='Non Compliance input'!$E$5:$E$156)*('Non Compliance input'!$I$5:$I$156="Yes"),0))
),"","Yes")</f>
        <v/>
      </c>
      <c r="N1036" s="149" t="str">
        <f>IF(VLOOKUP($A1036,HourEndingOutage!$B$3:$F$746,5,0)="Outage","Outage","")</f>
        <v/>
      </c>
      <c r="O1036" s="18">
        <f t="shared" si="150"/>
        <v>0</v>
      </c>
      <c r="P1036" s="18" t="str">
        <f t="shared" si="151"/>
        <v/>
      </c>
      <c r="Q1036" s="18">
        <f t="shared" si="152"/>
        <v>0</v>
      </c>
      <c r="R1036" s="118"/>
    </row>
    <row r="1037" spans="1:18" x14ac:dyDescent="0.25">
      <c r="A1037" s="25">
        <f t="shared" si="144"/>
        <v>115</v>
      </c>
      <c r="B1037" s="23">
        <f t="shared" si="145"/>
        <v>44566</v>
      </c>
      <c r="C1037" s="24">
        <v>19</v>
      </c>
      <c r="D1037" s="54" t="str">
        <f t="shared" si="146"/>
        <v>ASET</v>
      </c>
      <c r="E1037" s="178"/>
      <c r="F1037" s="179"/>
      <c r="G1037" s="177"/>
      <c r="H1037" s="177"/>
      <c r="I1037" s="169">
        <f t="shared" si="147"/>
        <v>0</v>
      </c>
      <c r="J1037" s="149" t="str" cm="1">
        <f t="array" ref="J1037">IF(ISERROR(INDEX('Non Compliance input'!$H$5:$H$156,MATCH(1,(A1037='Non Compliance input'!$A$5:$A$156)*(F1037&gt;='Non Compliance input'!$D$5:$D$156)*(E1037&lt;'Non Compliance input'!$E$5:$E$156)*('Non Compliance input'!$H$5:$H$156="Yes"),0))
),"","Yes")</f>
        <v/>
      </c>
      <c r="K1037" s="149">
        <f t="shared" si="148"/>
        <v>0</v>
      </c>
      <c r="L1037" s="162">
        <f t="shared" si="149"/>
        <v>0</v>
      </c>
      <c r="M1037" s="162" t="str" cm="1">
        <f t="array" ref="M1037">IF(ISERROR(INDEX('Non Compliance input'!$I$5:$I$156,MATCH(1,(A1037='Non Compliance input'!$A$5:$A$156)*(E1037&gt;='Non Compliance input'!$D$5:$D$156)*(F1037&lt;='Non Compliance input'!$E$5:$E$156)*('Non Compliance input'!$I$5:$I$156="Yes"),0))
),"","Yes")</f>
        <v/>
      </c>
      <c r="N1037" s="149" t="str">
        <f>IF(VLOOKUP($A1037,HourEndingOutage!$B$3:$F$746,5,0)="Outage","Outage","")</f>
        <v/>
      </c>
      <c r="O1037" s="18">
        <f t="shared" si="150"/>
        <v>0</v>
      </c>
      <c r="P1037" s="18" t="str">
        <f t="shared" si="151"/>
        <v/>
      </c>
      <c r="Q1037" s="18">
        <f t="shared" si="152"/>
        <v>0</v>
      </c>
      <c r="R1037" s="118"/>
    </row>
    <row r="1038" spans="1:18" x14ac:dyDescent="0.25">
      <c r="A1038" s="25">
        <f t="shared" si="144"/>
        <v>116</v>
      </c>
      <c r="B1038" s="23">
        <f t="shared" si="145"/>
        <v>44566</v>
      </c>
      <c r="C1038" s="24">
        <v>20</v>
      </c>
      <c r="D1038" s="54" t="str">
        <f t="shared" si="146"/>
        <v>ASET</v>
      </c>
      <c r="E1038" s="178"/>
      <c r="F1038" s="179"/>
      <c r="G1038" s="177"/>
      <c r="H1038" s="177"/>
      <c r="I1038" s="169">
        <f t="shared" si="147"/>
        <v>0</v>
      </c>
      <c r="J1038" s="149" t="str" cm="1">
        <f t="array" ref="J1038">IF(ISERROR(INDEX('Non Compliance input'!$H$5:$H$156,MATCH(1,(A1038='Non Compliance input'!$A$5:$A$156)*(F1038&gt;='Non Compliance input'!$D$5:$D$156)*(E1038&lt;'Non Compliance input'!$E$5:$E$156)*('Non Compliance input'!$H$5:$H$156="Yes"),0))
),"","Yes")</f>
        <v/>
      </c>
      <c r="K1038" s="149">
        <f t="shared" si="148"/>
        <v>0</v>
      </c>
      <c r="L1038" s="162">
        <f t="shared" si="149"/>
        <v>0</v>
      </c>
      <c r="M1038" s="162" t="str" cm="1">
        <f t="array" ref="M1038">IF(ISERROR(INDEX('Non Compliance input'!$I$5:$I$156,MATCH(1,(A1038='Non Compliance input'!$A$5:$A$156)*(E1038&gt;='Non Compliance input'!$D$5:$D$156)*(F1038&lt;='Non Compliance input'!$E$5:$E$156)*('Non Compliance input'!$I$5:$I$156="Yes"),0))
),"","Yes")</f>
        <v/>
      </c>
      <c r="N1038" s="149" t="str">
        <f>IF(VLOOKUP($A1038,HourEndingOutage!$B$3:$F$746,5,0)="Outage","Outage","")</f>
        <v/>
      </c>
      <c r="O1038" s="18">
        <f t="shared" si="150"/>
        <v>0</v>
      </c>
      <c r="P1038" s="18" t="str">
        <f t="shared" si="151"/>
        <v/>
      </c>
      <c r="Q1038" s="18">
        <f t="shared" si="152"/>
        <v>0</v>
      </c>
      <c r="R1038" s="118"/>
    </row>
    <row r="1039" spans="1:18" x14ac:dyDescent="0.25">
      <c r="A1039" s="25">
        <f t="shared" si="144"/>
        <v>116</v>
      </c>
      <c r="B1039" s="23">
        <f t="shared" si="145"/>
        <v>44566</v>
      </c>
      <c r="C1039" s="24">
        <v>20</v>
      </c>
      <c r="D1039" s="54" t="str">
        <f t="shared" si="146"/>
        <v>ASET</v>
      </c>
      <c r="E1039" s="178"/>
      <c r="F1039" s="179"/>
      <c r="G1039" s="177"/>
      <c r="H1039" s="177"/>
      <c r="I1039" s="169">
        <f t="shared" si="147"/>
        <v>0</v>
      </c>
      <c r="J1039" s="149" t="str" cm="1">
        <f t="array" ref="J1039">IF(ISERROR(INDEX('Non Compliance input'!$H$5:$H$156,MATCH(1,(A1039='Non Compliance input'!$A$5:$A$156)*(F1039&gt;='Non Compliance input'!$D$5:$D$156)*(E1039&lt;'Non Compliance input'!$E$5:$E$156)*('Non Compliance input'!$H$5:$H$156="Yes"),0))
),"","Yes")</f>
        <v/>
      </c>
      <c r="K1039" s="149">
        <f t="shared" si="148"/>
        <v>0</v>
      </c>
      <c r="L1039" s="162">
        <f t="shared" si="149"/>
        <v>0</v>
      </c>
      <c r="M1039" s="162" t="str" cm="1">
        <f t="array" ref="M1039">IF(ISERROR(INDEX('Non Compliance input'!$I$5:$I$156,MATCH(1,(A1039='Non Compliance input'!$A$5:$A$156)*(E1039&gt;='Non Compliance input'!$D$5:$D$156)*(F1039&lt;='Non Compliance input'!$E$5:$E$156)*('Non Compliance input'!$I$5:$I$156="Yes"),0))
),"","Yes")</f>
        <v/>
      </c>
      <c r="N1039" s="149" t="str">
        <f>IF(VLOOKUP($A1039,HourEndingOutage!$B$3:$F$746,5,0)="Outage","Outage","")</f>
        <v/>
      </c>
      <c r="O1039" s="18">
        <f t="shared" si="150"/>
        <v>0</v>
      </c>
      <c r="P1039" s="18" t="str">
        <f t="shared" si="151"/>
        <v/>
      </c>
      <c r="Q1039" s="18">
        <f t="shared" si="152"/>
        <v>0</v>
      </c>
      <c r="R1039" s="118"/>
    </row>
    <row r="1040" spans="1:18" x14ac:dyDescent="0.25">
      <c r="A1040" s="25">
        <f t="shared" si="144"/>
        <v>116</v>
      </c>
      <c r="B1040" s="23">
        <f t="shared" si="145"/>
        <v>44566</v>
      </c>
      <c r="C1040" s="24">
        <v>20</v>
      </c>
      <c r="D1040" s="54" t="str">
        <f t="shared" si="146"/>
        <v>ASET</v>
      </c>
      <c r="E1040" s="178"/>
      <c r="F1040" s="179"/>
      <c r="G1040" s="177"/>
      <c r="H1040" s="177"/>
      <c r="I1040" s="169">
        <f t="shared" si="147"/>
        <v>0</v>
      </c>
      <c r="J1040" s="149" t="str" cm="1">
        <f t="array" ref="J1040">IF(ISERROR(INDEX('Non Compliance input'!$H$5:$H$156,MATCH(1,(A1040='Non Compliance input'!$A$5:$A$156)*(F1040&gt;='Non Compliance input'!$D$5:$D$156)*(E1040&lt;'Non Compliance input'!$E$5:$E$156)*('Non Compliance input'!$H$5:$H$156="Yes"),0))
),"","Yes")</f>
        <v/>
      </c>
      <c r="K1040" s="149">
        <f t="shared" si="148"/>
        <v>0</v>
      </c>
      <c r="L1040" s="162">
        <f t="shared" si="149"/>
        <v>0</v>
      </c>
      <c r="M1040" s="162" t="str" cm="1">
        <f t="array" ref="M1040">IF(ISERROR(INDEX('Non Compliance input'!$I$5:$I$156,MATCH(1,(A1040='Non Compliance input'!$A$5:$A$156)*(E1040&gt;='Non Compliance input'!$D$5:$D$156)*(F1040&lt;='Non Compliance input'!$E$5:$E$156)*('Non Compliance input'!$I$5:$I$156="Yes"),0))
),"","Yes")</f>
        <v/>
      </c>
      <c r="N1040" s="149" t="str">
        <f>IF(VLOOKUP($A1040,HourEndingOutage!$B$3:$F$746,5,0)="Outage","Outage","")</f>
        <v/>
      </c>
      <c r="O1040" s="18">
        <f t="shared" si="150"/>
        <v>0</v>
      </c>
      <c r="P1040" s="18" t="str">
        <f t="shared" si="151"/>
        <v/>
      </c>
      <c r="Q1040" s="18">
        <f t="shared" si="152"/>
        <v>0</v>
      </c>
      <c r="R1040" s="118"/>
    </row>
    <row r="1041" spans="1:18" x14ac:dyDescent="0.25">
      <c r="A1041" s="25">
        <f t="shared" si="144"/>
        <v>116</v>
      </c>
      <c r="B1041" s="23">
        <f t="shared" si="145"/>
        <v>44566</v>
      </c>
      <c r="C1041" s="24">
        <v>20</v>
      </c>
      <c r="D1041" s="54" t="str">
        <f t="shared" si="146"/>
        <v>ASET</v>
      </c>
      <c r="E1041" s="178"/>
      <c r="F1041" s="179"/>
      <c r="G1041" s="177"/>
      <c r="H1041" s="177"/>
      <c r="I1041" s="169">
        <f t="shared" si="147"/>
        <v>0</v>
      </c>
      <c r="J1041" s="149" t="str" cm="1">
        <f t="array" ref="J1041">IF(ISERROR(INDEX('Non Compliance input'!$H$5:$H$156,MATCH(1,(A1041='Non Compliance input'!$A$5:$A$156)*(F1041&gt;='Non Compliance input'!$D$5:$D$156)*(E1041&lt;'Non Compliance input'!$E$5:$E$156)*('Non Compliance input'!$H$5:$H$156="Yes"),0))
),"","Yes")</f>
        <v/>
      </c>
      <c r="K1041" s="149">
        <f t="shared" si="148"/>
        <v>0</v>
      </c>
      <c r="L1041" s="162">
        <f t="shared" si="149"/>
        <v>0</v>
      </c>
      <c r="M1041" s="162" t="str" cm="1">
        <f t="array" ref="M1041">IF(ISERROR(INDEX('Non Compliance input'!$I$5:$I$156,MATCH(1,(A1041='Non Compliance input'!$A$5:$A$156)*(E1041&gt;='Non Compliance input'!$D$5:$D$156)*(F1041&lt;='Non Compliance input'!$E$5:$E$156)*('Non Compliance input'!$I$5:$I$156="Yes"),0))
),"","Yes")</f>
        <v/>
      </c>
      <c r="N1041" s="149" t="str">
        <f>IF(VLOOKUP($A1041,HourEndingOutage!$B$3:$F$746,5,0)="Outage","Outage","")</f>
        <v/>
      </c>
      <c r="O1041" s="18">
        <f t="shared" si="150"/>
        <v>0</v>
      </c>
      <c r="P1041" s="18" t="str">
        <f t="shared" si="151"/>
        <v/>
      </c>
      <c r="Q1041" s="18">
        <f t="shared" si="152"/>
        <v>0</v>
      </c>
      <c r="R1041" s="118"/>
    </row>
    <row r="1042" spans="1:18" x14ac:dyDescent="0.25">
      <c r="A1042" s="25">
        <f t="shared" si="144"/>
        <v>116</v>
      </c>
      <c r="B1042" s="23">
        <f t="shared" si="145"/>
        <v>44566</v>
      </c>
      <c r="C1042" s="24">
        <v>20</v>
      </c>
      <c r="D1042" s="54" t="str">
        <f t="shared" si="146"/>
        <v>ASET</v>
      </c>
      <c r="E1042" s="178"/>
      <c r="F1042" s="179"/>
      <c r="G1042" s="177"/>
      <c r="H1042" s="177"/>
      <c r="I1042" s="169">
        <f t="shared" si="147"/>
        <v>0</v>
      </c>
      <c r="J1042" s="149" t="str" cm="1">
        <f t="array" ref="J1042">IF(ISERROR(INDEX('Non Compliance input'!$H$5:$H$156,MATCH(1,(A1042='Non Compliance input'!$A$5:$A$156)*(F1042&gt;='Non Compliance input'!$D$5:$D$156)*(E1042&lt;'Non Compliance input'!$E$5:$E$156)*('Non Compliance input'!$H$5:$H$156="Yes"),0))
),"","Yes")</f>
        <v/>
      </c>
      <c r="K1042" s="149">
        <f t="shared" si="148"/>
        <v>0</v>
      </c>
      <c r="L1042" s="162">
        <f t="shared" si="149"/>
        <v>0</v>
      </c>
      <c r="M1042" s="162" t="str" cm="1">
        <f t="array" ref="M1042">IF(ISERROR(INDEX('Non Compliance input'!$I$5:$I$156,MATCH(1,(A1042='Non Compliance input'!$A$5:$A$156)*(E1042&gt;='Non Compliance input'!$D$5:$D$156)*(F1042&lt;='Non Compliance input'!$E$5:$E$156)*('Non Compliance input'!$I$5:$I$156="Yes"),0))
),"","Yes")</f>
        <v/>
      </c>
      <c r="N1042" s="149" t="str">
        <f>IF(VLOOKUP($A1042,HourEndingOutage!$B$3:$F$746,5,0)="Outage","Outage","")</f>
        <v/>
      </c>
      <c r="O1042" s="18">
        <f t="shared" si="150"/>
        <v>0</v>
      </c>
      <c r="P1042" s="18" t="str">
        <f t="shared" si="151"/>
        <v/>
      </c>
      <c r="Q1042" s="18">
        <f t="shared" si="152"/>
        <v>0</v>
      </c>
      <c r="R1042" s="118"/>
    </row>
    <row r="1043" spans="1:18" x14ac:dyDescent="0.25">
      <c r="A1043" s="25">
        <f t="shared" si="144"/>
        <v>116</v>
      </c>
      <c r="B1043" s="23">
        <f t="shared" si="145"/>
        <v>44566</v>
      </c>
      <c r="C1043" s="24">
        <v>20</v>
      </c>
      <c r="D1043" s="54" t="str">
        <f t="shared" si="146"/>
        <v>ASET</v>
      </c>
      <c r="E1043" s="178"/>
      <c r="F1043" s="179"/>
      <c r="G1043" s="177"/>
      <c r="H1043" s="177"/>
      <c r="I1043" s="169">
        <f t="shared" si="147"/>
        <v>0</v>
      </c>
      <c r="J1043" s="149" t="str" cm="1">
        <f t="array" ref="J1043">IF(ISERROR(INDEX('Non Compliance input'!$H$5:$H$156,MATCH(1,(A1043='Non Compliance input'!$A$5:$A$156)*(F1043&gt;='Non Compliance input'!$D$5:$D$156)*(E1043&lt;'Non Compliance input'!$E$5:$E$156)*('Non Compliance input'!$H$5:$H$156="Yes"),0))
),"","Yes")</f>
        <v/>
      </c>
      <c r="K1043" s="149">
        <f t="shared" si="148"/>
        <v>0</v>
      </c>
      <c r="L1043" s="162">
        <f t="shared" si="149"/>
        <v>0</v>
      </c>
      <c r="M1043" s="162" t="str" cm="1">
        <f t="array" ref="M1043">IF(ISERROR(INDEX('Non Compliance input'!$I$5:$I$156,MATCH(1,(A1043='Non Compliance input'!$A$5:$A$156)*(E1043&gt;='Non Compliance input'!$D$5:$D$156)*(F1043&lt;='Non Compliance input'!$E$5:$E$156)*('Non Compliance input'!$I$5:$I$156="Yes"),0))
),"","Yes")</f>
        <v/>
      </c>
      <c r="N1043" s="149" t="str">
        <f>IF(VLOOKUP($A1043,HourEndingOutage!$B$3:$F$746,5,0)="Outage","Outage","")</f>
        <v/>
      </c>
      <c r="O1043" s="18">
        <f t="shared" si="150"/>
        <v>0</v>
      </c>
      <c r="P1043" s="18" t="str">
        <f t="shared" si="151"/>
        <v/>
      </c>
      <c r="Q1043" s="18">
        <f t="shared" si="152"/>
        <v>0</v>
      </c>
      <c r="R1043" s="118"/>
    </row>
    <row r="1044" spans="1:18" x14ac:dyDescent="0.25">
      <c r="A1044" s="25">
        <f t="shared" si="144"/>
        <v>116</v>
      </c>
      <c r="B1044" s="23">
        <f t="shared" si="145"/>
        <v>44566</v>
      </c>
      <c r="C1044" s="24">
        <v>20</v>
      </c>
      <c r="D1044" s="54" t="str">
        <f t="shared" si="146"/>
        <v>ASET</v>
      </c>
      <c r="E1044" s="178"/>
      <c r="F1044" s="179"/>
      <c r="G1044" s="177"/>
      <c r="H1044" s="177"/>
      <c r="I1044" s="169">
        <f t="shared" si="147"/>
        <v>0</v>
      </c>
      <c r="J1044" s="149" t="str" cm="1">
        <f t="array" ref="J1044">IF(ISERROR(INDEX('Non Compliance input'!$H$5:$H$156,MATCH(1,(A1044='Non Compliance input'!$A$5:$A$156)*(F1044&gt;='Non Compliance input'!$D$5:$D$156)*(E1044&lt;'Non Compliance input'!$E$5:$E$156)*('Non Compliance input'!$H$5:$H$156="Yes"),0))
),"","Yes")</f>
        <v/>
      </c>
      <c r="K1044" s="149">
        <f t="shared" si="148"/>
        <v>0</v>
      </c>
      <c r="L1044" s="162">
        <f t="shared" si="149"/>
        <v>0</v>
      </c>
      <c r="M1044" s="162" t="str" cm="1">
        <f t="array" ref="M1044">IF(ISERROR(INDEX('Non Compliance input'!$I$5:$I$156,MATCH(1,(A1044='Non Compliance input'!$A$5:$A$156)*(E1044&gt;='Non Compliance input'!$D$5:$D$156)*(F1044&lt;='Non Compliance input'!$E$5:$E$156)*('Non Compliance input'!$I$5:$I$156="Yes"),0))
),"","Yes")</f>
        <v/>
      </c>
      <c r="N1044" s="149" t="str">
        <f>IF(VLOOKUP($A1044,HourEndingOutage!$B$3:$F$746,5,0)="Outage","Outage","")</f>
        <v/>
      </c>
      <c r="O1044" s="18">
        <f t="shared" si="150"/>
        <v>0</v>
      </c>
      <c r="P1044" s="18" t="str">
        <f t="shared" si="151"/>
        <v/>
      </c>
      <c r="Q1044" s="18">
        <f t="shared" si="152"/>
        <v>0</v>
      </c>
      <c r="R1044" s="118"/>
    </row>
    <row r="1045" spans="1:18" x14ac:dyDescent="0.25">
      <c r="A1045" s="25">
        <f t="shared" si="144"/>
        <v>116</v>
      </c>
      <c r="B1045" s="23">
        <f t="shared" si="145"/>
        <v>44566</v>
      </c>
      <c r="C1045" s="24">
        <v>20</v>
      </c>
      <c r="D1045" s="54" t="str">
        <f t="shared" si="146"/>
        <v>ASET</v>
      </c>
      <c r="E1045" s="178"/>
      <c r="F1045" s="179"/>
      <c r="G1045" s="177"/>
      <c r="H1045" s="177"/>
      <c r="I1045" s="169">
        <f t="shared" si="147"/>
        <v>0</v>
      </c>
      <c r="J1045" s="149" t="str" cm="1">
        <f t="array" ref="J1045">IF(ISERROR(INDEX('Non Compliance input'!$H$5:$H$156,MATCH(1,(A1045='Non Compliance input'!$A$5:$A$156)*(F1045&gt;='Non Compliance input'!$D$5:$D$156)*(E1045&lt;'Non Compliance input'!$E$5:$E$156)*('Non Compliance input'!$H$5:$H$156="Yes"),0))
),"","Yes")</f>
        <v/>
      </c>
      <c r="K1045" s="149">
        <f t="shared" si="148"/>
        <v>0</v>
      </c>
      <c r="L1045" s="162">
        <f t="shared" si="149"/>
        <v>0</v>
      </c>
      <c r="M1045" s="162" t="str" cm="1">
        <f t="array" ref="M1045">IF(ISERROR(INDEX('Non Compliance input'!$I$5:$I$156,MATCH(1,(A1045='Non Compliance input'!$A$5:$A$156)*(E1045&gt;='Non Compliance input'!$D$5:$D$156)*(F1045&lt;='Non Compliance input'!$E$5:$E$156)*('Non Compliance input'!$I$5:$I$156="Yes"),0))
),"","Yes")</f>
        <v/>
      </c>
      <c r="N1045" s="149" t="str">
        <f>IF(VLOOKUP($A1045,HourEndingOutage!$B$3:$F$746,5,0)="Outage","Outage","")</f>
        <v/>
      </c>
      <c r="O1045" s="18">
        <f t="shared" si="150"/>
        <v>0</v>
      </c>
      <c r="P1045" s="18" t="str">
        <f t="shared" si="151"/>
        <v/>
      </c>
      <c r="Q1045" s="18">
        <f t="shared" si="152"/>
        <v>0</v>
      </c>
      <c r="R1045" s="118"/>
    </row>
    <row r="1046" spans="1:18" x14ac:dyDescent="0.25">
      <c r="A1046" s="25">
        <f t="shared" si="144"/>
        <v>116</v>
      </c>
      <c r="B1046" s="23">
        <f t="shared" si="145"/>
        <v>44566</v>
      </c>
      <c r="C1046" s="24">
        <v>20</v>
      </c>
      <c r="D1046" s="54" t="str">
        <f t="shared" si="146"/>
        <v>ASET</v>
      </c>
      <c r="E1046" s="178"/>
      <c r="F1046" s="179"/>
      <c r="G1046" s="177"/>
      <c r="H1046" s="177"/>
      <c r="I1046" s="169">
        <f t="shared" si="147"/>
        <v>0</v>
      </c>
      <c r="J1046" s="149" t="str" cm="1">
        <f t="array" ref="J1046">IF(ISERROR(INDEX('Non Compliance input'!$H$5:$H$156,MATCH(1,(A1046='Non Compliance input'!$A$5:$A$156)*(F1046&gt;='Non Compliance input'!$D$5:$D$156)*(E1046&lt;'Non Compliance input'!$E$5:$E$156)*('Non Compliance input'!$H$5:$H$156="Yes"),0))
),"","Yes")</f>
        <v/>
      </c>
      <c r="K1046" s="149">
        <f t="shared" si="148"/>
        <v>0</v>
      </c>
      <c r="L1046" s="162">
        <f t="shared" si="149"/>
        <v>0</v>
      </c>
      <c r="M1046" s="162" t="str" cm="1">
        <f t="array" ref="M1046">IF(ISERROR(INDEX('Non Compliance input'!$I$5:$I$156,MATCH(1,(A1046='Non Compliance input'!$A$5:$A$156)*(E1046&gt;='Non Compliance input'!$D$5:$D$156)*(F1046&lt;='Non Compliance input'!$E$5:$E$156)*('Non Compliance input'!$I$5:$I$156="Yes"),0))
),"","Yes")</f>
        <v/>
      </c>
      <c r="N1046" s="149" t="str">
        <f>IF(VLOOKUP($A1046,HourEndingOutage!$B$3:$F$746,5,0)="Outage","Outage","")</f>
        <v/>
      </c>
      <c r="O1046" s="18">
        <f t="shared" si="150"/>
        <v>0</v>
      </c>
      <c r="P1046" s="18" t="str">
        <f t="shared" si="151"/>
        <v/>
      </c>
      <c r="Q1046" s="18">
        <f t="shared" si="152"/>
        <v>0</v>
      </c>
      <c r="R1046" s="118"/>
    </row>
    <row r="1047" spans="1:18" x14ac:dyDescent="0.25">
      <c r="A1047" s="25">
        <f t="shared" si="144"/>
        <v>117</v>
      </c>
      <c r="B1047" s="23">
        <f t="shared" si="145"/>
        <v>44566</v>
      </c>
      <c r="C1047" s="24">
        <v>21</v>
      </c>
      <c r="D1047" s="54" t="str">
        <f t="shared" si="146"/>
        <v>ASET</v>
      </c>
      <c r="E1047" s="178"/>
      <c r="F1047" s="179"/>
      <c r="G1047" s="177"/>
      <c r="H1047" s="177"/>
      <c r="I1047" s="169">
        <f t="shared" si="147"/>
        <v>0</v>
      </c>
      <c r="J1047" s="149" t="str" cm="1">
        <f t="array" ref="J1047">IF(ISERROR(INDEX('Non Compliance input'!$H$5:$H$156,MATCH(1,(A1047='Non Compliance input'!$A$5:$A$156)*(F1047&gt;='Non Compliance input'!$D$5:$D$156)*(E1047&lt;'Non Compliance input'!$E$5:$E$156)*('Non Compliance input'!$H$5:$H$156="Yes"),0))
),"","Yes")</f>
        <v/>
      </c>
      <c r="K1047" s="149">
        <f t="shared" si="148"/>
        <v>0</v>
      </c>
      <c r="L1047" s="162">
        <f t="shared" si="149"/>
        <v>0</v>
      </c>
      <c r="M1047" s="162" t="str" cm="1">
        <f t="array" ref="M1047">IF(ISERROR(INDEX('Non Compliance input'!$I$5:$I$156,MATCH(1,(A1047='Non Compliance input'!$A$5:$A$156)*(E1047&gt;='Non Compliance input'!$D$5:$D$156)*(F1047&lt;='Non Compliance input'!$E$5:$E$156)*('Non Compliance input'!$I$5:$I$156="Yes"),0))
),"","Yes")</f>
        <v/>
      </c>
      <c r="N1047" s="149" t="str">
        <f>IF(VLOOKUP($A1047,HourEndingOutage!$B$3:$F$746,5,0)="Outage","Outage","")</f>
        <v/>
      </c>
      <c r="O1047" s="18">
        <f t="shared" si="150"/>
        <v>0</v>
      </c>
      <c r="P1047" s="18" t="str">
        <f t="shared" si="151"/>
        <v/>
      </c>
      <c r="Q1047" s="18">
        <f t="shared" si="152"/>
        <v>0</v>
      </c>
      <c r="R1047" s="118"/>
    </row>
    <row r="1048" spans="1:18" x14ac:dyDescent="0.25">
      <c r="A1048" s="25">
        <f t="shared" si="144"/>
        <v>117</v>
      </c>
      <c r="B1048" s="23">
        <f t="shared" si="145"/>
        <v>44566</v>
      </c>
      <c r="C1048" s="24">
        <v>21</v>
      </c>
      <c r="D1048" s="54" t="str">
        <f t="shared" si="146"/>
        <v>ASET</v>
      </c>
      <c r="E1048" s="178"/>
      <c r="F1048" s="179"/>
      <c r="G1048" s="177"/>
      <c r="H1048" s="177"/>
      <c r="I1048" s="169">
        <f t="shared" si="147"/>
        <v>0</v>
      </c>
      <c r="J1048" s="149" t="str" cm="1">
        <f t="array" ref="J1048">IF(ISERROR(INDEX('Non Compliance input'!$H$5:$H$156,MATCH(1,(A1048='Non Compliance input'!$A$5:$A$156)*(F1048&gt;='Non Compliance input'!$D$5:$D$156)*(E1048&lt;'Non Compliance input'!$E$5:$E$156)*('Non Compliance input'!$H$5:$H$156="Yes"),0))
),"","Yes")</f>
        <v/>
      </c>
      <c r="K1048" s="149">
        <f t="shared" si="148"/>
        <v>0</v>
      </c>
      <c r="L1048" s="162">
        <f t="shared" si="149"/>
        <v>0</v>
      </c>
      <c r="M1048" s="162" t="str" cm="1">
        <f t="array" ref="M1048">IF(ISERROR(INDEX('Non Compliance input'!$I$5:$I$156,MATCH(1,(A1048='Non Compliance input'!$A$5:$A$156)*(E1048&gt;='Non Compliance input'!$D$5:$D$156)*(F1048&lt;='Non Compliance input'!$E$5:$E$156)*('Non Compliance input'!$I$5:$I$156="Yes"),0))
),"","Yes")</f>
        <v/>
      </c>
      <c r="N1048" s="149" t="str">
        <f>IF(VLOOKUP($A1048,HourEndingOutage!$B$3:$F$746,5,0)="Outage","Outage","")</f>
        <v/>
      </c>
      <c r="O1048" s="18">
        <f t="shared" si="150"/>
        <v>0</v>
      </c>
      <c r="P1048" s="18" t="str">
        <f t="shared" si="151"/>
        <v/>
      </c>
      <c r="Q1048" s="18">
        <f t="shared" si="152"/>
        <v>0</v>
      </c>
      <c r="R1048" s="118"/>
    </row>
    <row r="1049" spans="1:18" x14ac:dyDescent="0.25">
      <c r="A1049" s="25">
        <f t="shared" si="144"/>
        <v>117</v>
      </c>
      <c r="B1049" s="23">
        <f t="shared" si="145"/>
        <v>44566</v>
      </c>
      <c r="C1049" s="24">
        <v>21</v>
      </c>
      <c r="D1049" s="54" t="str">
        <f t="shared" si="146"/>
        <v>ASET</v>
      </c>
      <c r="E1049" s="178"/>
      <c r="F1049" s="179"/>
      <c r="G1049" s="177"/>
      <c r="H1049" s="177"/>
      <c r="I1049" s="169">
        <f t="shared" si="147"/>
        <v>0</v>
      </c>
      <c r="J1049" s="149" t="str" cm="1">
        <f t="array" ref="J1049">IF(ISERROR(INDEX('Non Compliance input'!$H$5:$H$156,MATCH(1,(A1049='Non Compliance input'!$A$5:$A$156)*(F1049&gt;='Non Compliance input'!$D$5:$D$156)*(E1049&lt;'Non Compliance input'!$E$5:$E$156)*('Non Compliance input'!$H$5:$H$156="Yes"),0))
),"","Yes")</f>
        <v/>
      </c>
      <c r="K1049" s="149">
        <f t="shared" si="148"/>
        <v>0</v>
      </c>
      <c r="L1049" s="162">
        <f t="shared" si="149"/>
        <v>0</v>
      </c>
      <c r="M1049" s="162" t="str" cm="1">
        <f t="array" ref="M1049">IF(ISERROR(INDEX('Non Compliance input'!$I$5:$I$156,MATCH(1,(A1049='Non Compliance input'!$A$5:$A$156)*(E1049&gt;='Non Compliance input'!$D$5:$D$156)*(F1049&lt;='Non Compliance input'!$E$5:$E$156)*('Non Compliance input'!$I$5:$I$156="Yes"),0))
),"","Yes")</f>
        <v/>
      </c>
      <c r="N1049" s="149" t="str">
        <f>IF(VLOOKUP($A1049,HourEndingOutage!$B$3:$F$746,5,0)="Outage","Outage","")</f>
        <v/>
      </c>
      <c r="O1049" s="18">
        <f t="shared" si="150"/>
        <v>0</v>
      </c>
      <c r="P1049" s="18" t="str">
        <f t="shared" si="151"/>
        <v/>
      </c>
      <c r="Q1049" s="18">
        <f t="shared" si="152"/>
        <v>0</v>
      </c>
      <c r="R1049" s="118"/>
    </row>
    <row r="1050" spans="1:18" x14ac:dyDescent="0.25">
      <c r="A1050" s="25">
        <f t="shared" si="144"/>
        <v>117</v>
      </c>
      <c r="B1050" s="23">
        <f t="shared" si="145"/>
        <v>44566</v>
      </c>
      <c r="C1050" s="24">
        <v>21</v>
      </c>
      <c r="D1050" s="54" t="str">
        <f t="shared" si="146"/>
        <v>ASET</v>
      </c>
      <c r="E1050" s="178"/>
      <c r="F1050" s="179"/>
      <c r="G1050" s="177"/>
      <c r="H1050" s="177"/>
      <c r="I1050" s="169">
        <f t="shared" si="147"/>
        <v>0</v>
      </c>
      <c r="J1050" s="149" t="str" cm="1">
        <f t="array" ref="J1050">IF(ISERROR(INDEX('Non Compliance input'!$H$5:$H$156,MATCH(1,(A1050='Non Compliance input'!$A$5:$A$156)*(F1050&gt;='Non Compliance input'!$D$5:$D$156)*(E1050&lt;'Non Compliance input'!$E$5:$E$156)*('Non Compliance input'!$H$5:$H$156="Yes"),0))
),"","Yes")</f>
        <v/>
      </c>
      <c r="K1050" s="149">
        <f t="shared" si="148"/>
        <v>0</v>
      </c>
      <c r="L1050" s="162">
        <f t="shared" si="149"/>
        <v>0</v>
      </c>
      <c r="M1050" s="162" t="str" cm="1">
        <f t="array" ref="M1050">IF(ISERROR(INDEX('Non Compliance input'!$I$5:$I$156,MATCH(1,(A1050='Non Compliance input'!$A$5:$A$156)*(E1050&gt;='Non Compliance input'!$D$5:$D$156)*(F1050&lt;='Non Compliance input'!$E$5:$E$156)*('Non Compliance input'!$I$5:$I$156="Yes"),0))
),"","Yes")</f>
        <v/>
      </c>
      <c r="N1050" s="149" t="str">
        <f>IF(VLOOKUP($A1050,HourEndingOutage!$B$3:$F$746,5,0)="Outage","Outage","")</f>
        <v/>
      </c>
      <c r="O1050" s="18">
        <f t="shared" si="150"/>
        <v>0</v>
      </c>
      <c r="P1050" s="18" t="str">
        <f t="shared" si="151"/>
        <v/>
      </c>
      <c r="Q1050" s="18">
        <f t="shared" si="152"/>
        <v>0</v>
      </c>
      <c r="R1050" s="118"/>
    </row>
    <row r="1051" spans="1:18" x14ac:dyDescent="0.25">
      <c r="A1051" s="25">
        <f t="shared" si="144"/>
        <v>117</v>
      </c>
      <c r="B1051" s="23">
        <f t="shared" si="145"/>
        <v>44566</v>
      </c>
      <c r="C1051" s="24">
        <v>21</v>
      </c>
      <c r="D1051" s="54" t="str">
        <f t="shared" si="146"/>
        <v>ASET</v>
      </c>
      <c r="E1051" s="178"/>
      <c r="F1051" s="179"/>
      <c r="G1051" s="177"/>
      <c r="H1051" s="177"/>
      <c r="I1051" s="169">
        <f t="shared" si="147"/>
        <v>0</v>
      </c>
      <c r="J1051" s="149" t="str" cm="1">
        <f t="array" ref="J1051">IF(ISERROR(INDEX('Non Compliance input'!$H$5:$H$156,MATCH(1,(A1051='Non Compliance input'!$A$5:$A$156)*(F1051&gt;='Non Compliance input'!$D$5:$D$156)*(E1051&lt;'Non Compliance input'!$E$5:$E$156)*('Non Compliance input'!$H$5:$H$156="Yes"),0))
),"","Yes")</f>
        <v/>
      </c>
      <c r="K1051" s="149">
        <f t="shared" si="148"/>
        <v>0</v>
      </c>
      <c r="L1051" s="162">
        <f t="shared" si="149"/>
        <v>0</v>
      </c>
      <c r="M1051" s="162" t="str" cm="1">
        <f t="array" ref="M1051">IF(ISERROR(INDEX('Non Compliance input'!$I$5:$I$156,MATCH(1,(A1051='Non Compliance input'!$A$5:$A$156)*(E1051&gt;='Non Compliance input'!$D$5:$D$156)*(F1051&lt;='Non Compliance input'!$E$5:$E$156)*('Non Compliance input'!$I$5:$I$156="Yes"),0))
),"","Yes")</f>
        <v/>
      </c>
      <c r="N1051" s="149" t="str">
        <f>IF(VLOOKUP($A1051,HourEndingOutage!$B$3:$F$746,5,0)="Outage","Outage","")</f>
        <v/>
      </c>
      <c r="O1051" s="18">
        <f t="shared" si="150"/>
        <v>0</v>
      </c>
      <c r="P1051" s="18" t="str">
        <f t="shared" si="151"/>
        <v/>
      </c>
      <c r="Q1051" s="18">
        <f t="shared" si="152"/>
        <v>0</v>
      </c>
      <c r="R1051" s="118"/>
    </row>
    <row r="1052" spans="1:18" x14ac:dyDescent="0.25">
      <c r="A1052" s="25">
        <f t="shared" ref="A1052:A1115" si="153">IF(C1052=C1051,A1051,A1051+1)</f>
        <v>117</v>
      </c>
      <c r="B1052" s="23">
        <f t="shared" ref="B1052:B1115" si="154">IF(C1052&lt;C1051,B1051+1,B1051)</f>
        <v>44566</v>
      </c>
      <c r="C1052" s="24">
        <v>21</v>
      </c>
      <c r="D1052" s="54" t="str">
        <f t="shared" si="146"/>
        <v>ASET</v>
      </c>
      <c r="E1052" s="178"/>
      <c r="F1052" s="179"/>
      <c r="G1052" s="177"/>
      <c r="H1052" s="177"/>
      <c r="I1052" s="169">
        <f t="shared" si="147"/>
        <v>0</v>
      </c>
      <c r="J1052" s="149" t="str" cm="1">
        <f t="array" ref="J1052">IF(ISERROR(INDEX('Non Compliance input'!$H$5:$H$156,MATCH(1,(A1052='Non Compliance input'!$A$5:$A$156)*(F1052&gt;='Non Compliance input'!$D$5:$D$156)*(E1052&lt;'Non Compliance input'!$E$5:$E$156)*('Non Compliance input'!$H$5:$H$156="Yes"),0))
),"","Yes")</f>
        <v/>
      </c>
      <c r="K1052" s="149">
        <f t="shared" si="148"/>
        <v>0</v>
      </c>
      <c r="L1052" s="162">
        <f t="shared" si="149"/>
        <v>0</v>
      </c>
      <c r="M1052" s="162" t="str" cm="1">
        <f t="array" ref="M1052">IF(ISERROR(INDEX('Non Compliance input'!$I$5:$I$156,MATCH(1,(A1052='Non Compliance input'!$A$5:$A$156)*(E1052&gt;='Non Compliance input'!$D$5:$D$156)*(F1052&lt;='Non Compliance input'!$E$5:$E$156)*('Non Compliance input'!$I$5:$I$156="Yes"),0))
),"","Yes")</f>
        <v/>
      </c>
      <c r="N1052" s="149" t="str">
        <f>IF(VLOOKUP($A1052,HourEndingOutage!$B$3:$F$746,5,0)="Outage","Outage","")</f>
        <v/>
      </c>
      <c r="O1052" s="18">
        <f t="shared" si="150"/>
        <v>0</v>
      </c>
      <c r="P1052" s="18" t="str">
        <f t="shared" si="151"/>
        <v/>
      </c>
      <c r="Q1052" s="18">
        <f t="shared" si="152"/>
        <v>0</v>
      </c>
      <c r="R1052" s="118"/>
    </row>
    <row r="1053" spans="1:18" x14ac:dyDescent="0.25">
      <c r="A1053" s="25">
        <f t="shared" si="153"/>
        <v>117</v>
      </c>
      <c r="B1053" s="23">
        <f t="shared" si="154"/>
        <v>44566</v>
      </c>
      <c r="C1053" s="24">
        <v>21</v>
      </c>
      <c r="D1053" s="54" t="str">
        <f t="shared" si="146"/>
        <v>ASET</v>
      </c>
      <c r="E1053" s="178"/>
      <c r="F1053" s="179"/>
      <c r="G1053" s="177"/>
      <c r="H1053" s="177"/>
      <c r="I1053" s="169">
        <f t="shared" si="147"/>
        <v>0</v>
      </c>
      <c r="J1053" s="149" t="str" cm="1">
        <f t="array" ref="J1053">IF(ISERROR(INDEX('Non Compliance input'!$H$5:$H$156,MATCH(1,(A1053='Non Compliance input'!$A$5:$A$156)*(F1053&gt;='Non Compliance input'!$D$5:$D$156)*(E1053&lt;'Non Compliance input'!$E$5:$E$156)*('Non Compliance input'!$H$5:$H$156="Yes"),0))
),"","Yes")</f>
        <v/>
      </c>
      <c r="K1053" s="149">
        <f t="shared" si="148"/>
        <v>0</v>
      </c>
      <c r="L1053" s="162">
        <f t="shared" si="149"/>
        <v>0</v>
      </c>
      <c r="M1053" s="162" t="str" cm="1">
        <f t="array" ref="M1053">IF(ISERROR(INDEX('Non Compliance input'!$I$5:$I$156,MATCH(1,(A1053='Non Compliance input'!$A$5:$A$156)*(E1053&gt;='Non Compliance input'!$D$5:$D$156)*(F1053&lt;='Non Compliance input'!$E$5:$E$156)*('Non Compliance input'!$I$5:$I$156="Yes"),0))
),"","Yes")</f>
        <v/>
      </c>
      <c r="N1053" s="149" t="str">
        <f>IF(VLOOKUP($A1053,HourEndingOutage!$B$3:$F$746,5,0)="Outage","Outage","")</f>
        <v/>
      </c>
      <c r="O1053" s="18">
        <f t="shared" si="150"/>
        <v>0</v>
      </c>
      <c r="P1053" s="18" t="str">
        <f t="shared" si="151"/>
        <v/>
      </c>
      <c r="Q1053" s="18">
        <f t="shared" si="152"/>
        <v>0</v>
      </c>
      <c r="R1053" s="118"/>
    </row>
    <row r="1054" spans="1:18" x14ac:dyDescent="0.25">
      <c r="A1054" s="25">
        <f t="shared" si="153"/>
        <v>117</v>
      </c>
      <c r="B1054" s="23">
        <f t="shared" si="154"/>
        <v>44566</v>
      </c>
      <c r="C1054" s="24">
        <v>21</v>
      </c>
      <c r="D1054" s="54" t="str">
        <f t="shared" si="146"/>
        <v>ASET</v>
      </c>
      <c r="E1054" s="178"/>
      <c r="F1054" s="179"/>
      <c r="G1054" s="177"/>
      <c r="H1054" s="177"/>
      <c r="I1054" s="169">
        <f t="shared" si="147"/>
        <v>0</v>
      </c>
      <c r="J1054" s="149" t="str" cm="1">
        <f t="array" ref="J1054">IF(ISERROR(INDEX('Non Compliance input'!$H$5:$H$156,MATCH(1,(A1054='Non Compliance input'!$A$5:$A$156)*(F1054&gt;='Non Compliance input'!$D$5:$D$156)*(E1054&lt;'Non Compliance input'!$E$5:$E$156)*('Non Compliance input'!$H$5:$H$156="Yes"),0))
),"","Yes")</f>
        <v/>
      </c>
      <c r="K1054" s="149">
        <f t="shared" si="148"/>
        <v>0</v>
      </c>
      <c r="L1054" s="162">
        <f t="shared" si="149"/>
        <v>0</v>
      </c>
      <c r="M1054" s="162" t="str" cm="1">
        <f t="array" ref="M1054">IF(ISERROR(INDEX('Non Compliance input'!$I$5:$I$156,MATCH(1,(A1054='Non Compliance input'!$A$5:$A$156)*(E1054&gt;='Non Compliance input'!$D$5:$D$156)*(F1054&lt;='Non Compliance input'!$E$5:$E$156)*('Non Compliance input'!$I$5:$I$156="Yes"),0))
),"","Yes")</f>
        <v/>
      </c>
      <c r="N1054" s="149" t="str">
        <f>IF(VLOOKUP($A1054,HourEndingOutage!$B$3:$F$746,5,0)="Outage","Outage","")</f>
        <v/>
      </c>
      <c r="O1054" s="18">
        <f t="shared" si="150"/>
        <v>0</v>
      </c>
      <c r="P1054" s="18" t="str">
        <f t="shared" si="151"/>
        <v/>
      </c>
      <c r="Q1054" s="18">
        <f t="shared" si="152"/>
        <v>0</v>
      </c>
      <c r="R1054" s="118"/>
    </row>
    <row r="1055" spans="1:18" x14ac:dyDescent="0.25">
      <c r="A1055" s="25">
        <f t="shared" si="153"/>
        <v>117</v>
      </c>
      <c r="B1055" s="23">
        <f t="shared" si="154"/>
        <v>44566</v>
      </c>
      <c r="C1055" s="24">
        <v>21</v>
      </c>
      <c r="D1055" s="54" t="str">
        <f t="shared" si="146"/>
        <v>ASET</v>
      </c>
      <c r="E1055" s="178"/>
      <c r="F1055" s="179"/>
      <c r="G1055" s="177"/>
      <c r="H1055" s="177"/>
      <c r="I1055" s="169">
        <f t="shared" si="147"/>
        <v>0</v>
      </c>
      <c r="J1055" s="149" t="str" cm="1">
        <f t="array" ref="J1055">IF(ISERROR(INDEX('Non Compliance input'!$H$5:$H$156,MATCH(1,(A1055='Non Compliance input'!$A$5:$A$156)*(F1055&gt;='Non Compliance input'!$D$5:$D$156)*(E1055&lt;'Non Compliance input'!$E$5:$E$156)*('Non Compliance input'!$H$5:$H$156="Yes"),0))
),"","Yes")</f>
        <v/>
      </c>
      <c r="K1055" s="149">
        <f t="shared" si="148"/>
        <v>0</v>
      </c>
      <c r="L1055" s="162">
        <f t="shared" si="149"/>
        <v>0</v>
      </c>
      <c r="M1055" s="162" t="str" cm="1">
        <f t="array" ref="M1055">IF(ISERROR(INDEX('Non Compliance input'!$I$5:$I$156,MATCH(1,(A1055='Non Compliance input'!$A$5:$A$156)*(E1055&gt;='Non Compliance input'!$D$5:$D$156)*(F1055&lt;='Non Compliance input'!$E$5:$E$156)*('Non Compliance input'!$I$5:$I$156="Yes"),0))
),"","Yes")</f>
        <v/>
      </c>
      <c r="N1055" s="149" t="str">
        <f>IF(VLOOKUP($A1055,HourEndingOutage!$B$3:$F$746,5,0)="Outage","Outage","")</f>
        <v/>
      </c>
      <c r="O1055" s="18">
        <f t="shared" si="150"/>
        <v>0</v>
      </c>
      <c r="P1055" s="18" t="str">
        <f t="shared" si="151"/>
        <v/>
      </c>
      <c r="Q1055" s="18">
        <f t="shared" si="152"/>
        <v>0</v>
      </c>
      <c r="R1055" s="118"/>
    </row>
    <row r="1056" spans="1:18" x14ac:dyDescent="0.25">
      <c r="A1056" s="25">
        <f t="shared" si="153"/>
        <v>118</v>
      </c>
      <c r="B1056" s="23">
        <f t="shared" si="154"/>
        <v>44566</v>
      </c>
      <c r="C1056" s="24">
        <v>22</v>
      </c>
      <c r="D1056" s="54" t="str">
        <f t="shared" si="146"/>
        <v>ASET</v>
      </c>
      <c r="E1056" s="178"/>
      <c r="F1056" s="179"/>
      <c r="G1056" s="177"/>
      <c r="H1056" s="177"/>
      <c r="I1056" s="169">
        <f t="shared" si="147"/>
        <v>0</v>
      </c>
      <c r="J1056" s="149" t="str" cm="1">
        <f t="array" ref="J1056">IF(ISERROR(INDEX('Non Compliance input'!$H$5:$H$156,MATCH(1,(A1056='Non Compliance input'!$A$5:$A$156)*(F1056&gt;='Non Compliance input'!$D$5:$D$156)*(E1056&lt;'Non Compliance input'!$E$5:$E$156)*('Non Compliance input'!$H$5:$H$156="Yes"),0))
),"","Yes")</f>
        <v/>
      </c>
      <c r="K1056" s="149">
        <f t="shared" si="148"/>
        <v>0</v>
      </c>
      <c r="L1056" s="162">
        <f t="shared" si="149"/>
        <v>0</v>
      </c>
      <c r="M1056" s="162" t="str" cm="1">
        <f t="array" ref="M1056">IF(ISERROR(INDEX('Non Compliance input'!$I$5:$I$156,MATCH(1,(A1056='Non Compliance input'!$A$5:$A$156)*(E1056&gt;='Non Compliance input'!$D$5:$D$156)*(F1056&lt;='Non Compliance input'!$E$5:$E$156)*('Non Compliance input'!$I$5:$I$156="Yes"),0))
),"","Yes")</f>
        <v/>
      </c>
      <c r="N1056" s="149" t="str">
        <f>IF(VLOOKUP($A1056,HourEndingOutage!$B$3:$F$746,5,0)="Outage","Outage","")</f>
        <v/>
      </c>
      <c r="O1056" s="18">
        <f t="shared" si="150"/>
        <v>0</v>
      </c>
      <c r="P1056" s="18" t="str">
        <f t="shared" si="151"/>
        <v/>
      </c>
      <c r="Q1056" s="18">
        <f t="shared" si="152"/>
        <v>0</v>
      </c>
      <c r="R1056" s="118"/>
    </row>
    <row r="1057" spans="1:18" x14ac:dyDescent="0.25">
      <c r="A1057" s="25">
        <f t="shared" si="153"/>
        <v>118</v>
      </c>
      <c r="B1057" s="23">
        <f t="shared" si="154"/>
        <v>44566</v>
      </c>
      <c r="C1057" s="24">
        <v>22</v>
      </c>
      <c r="D1057" s="54" t="str">
        <f t="shared" si="146"/>
        <v>ASET</v>
      </c>
      <c r="E1057" s="178"/>
      <c r="F1057" s="179"/>
      <c r="G1057" s="177"/>
      <c r="H1057" s="177"/>
      <c r="I1057" s="169">
        <f t="shared" si="147"/>
        <v>0</v>
      </c>
      <c r="J1057" s="149" t="str" cm="1">
        <f t="array" ref="J1057">IF(ISERROR(INDEX('Non Compliance input'!$H$5:$H$156,MATCH(1,(A1057='Non Compliance input'!$A$5:$A$156)*(F1057&gt;='Non Compliance input'!$D$5:$D$156)*(E1057&lt;'Non Compliance input'!$E$5:$E$156)*('Non Compliance input'!$H$5:$H$156="Yes"),0))
),"","Yes")</f>
        <v/>
      </c>
      <c r="K1057" s="149">
        <f t="shared" si="148"/>
        <v>0</v>
      </c>
      <c r="L1057" s="162">
        <f t="shared" si="149"/>
        <v>0</v>
      </c>
      <c r="M1057" s="162" t="str" cm="1">
        <f t="array" ref="M1057">IF(ISERROR(INDEX('Non Compliance input'!$I$5:$I$156,MATCH(1,(A1057='Non Compliance input'!$A$5:$A$156)*(E1057&gt;='Non Compliance input'!$D$5:$D$156)*(F1057&lt;='Non Compliance input'!$E$5:$E$156)*('Non Compliance input'!$I$5:$I$156="Yes"),0))
),"","Yes")</f>
        <v/>
      </c>
      <c r="N1057" s="149" t="str">
        <f>IF(VLOOKUP($A1057,HourEndingOutage!$B$3:$F$746,5,0)="Outage","Outage","")</f>
        <v/>
      </c>
      <c r="O1057" s="18">
        <f t="shared" si="150"/>
        <v>0</v>
      </c>
      <c r="P1057" s="18" t="str">
        <f t="shared" si="151"/>
        <v/>
      </c>
      <c r="Q1057" s="18">
        <f t="shared" si="152"/>
        <v>0</v>
      </c>
      <c r="R1057" s="118"/>
    </row>
    <row r="1058" spans="1:18" x14ac:dyDescent="0.25">
      <c r="A1058" s="25">
        <f t="shared" si="153"/>
        <v>118</v>
      </c>
      <c r="B1058" s="23">
        <f t="shared" si="154"/>
        <v>44566</v>
      </c>
      <c r="C1058" s="24">
        <v>22</v>
      </c>
      <c r="D1058" s="54" t="str">
        <f t="shared" si="146"/>
        <v>ASET</v>
      </c>
      <c r="E1058" s="178"/>
      <c r="F1058" s="179"/>
      <c r="G1058" s="177"/>
      <c r="H1058" s="177"/>
      <c r="I1058" s="169">
        <f t="shared" si="147"/>
        <v>0</v>
      </c>
      <c r="J1058" s="149" t="str" cm="1">
        <f t="array" ref="J1058">IF(ISERROR(INDEX('Non Compliance input'!$H$5:$H$156,MATCH(1,(A1058='Non Compliance input'!$A$5:$A$156)*(F1058&gt;='Non Compliance input'!$D$5:$D$156)*(E1058&lt;'Non Compliance input'!$E$5:$E$156)*('Non Compliance input'!$H$5:$H$156="Yes"),0))
),"","Yes")</f>
        <v/>
      </c>
      <c r="K1058" s="149">
        <f t="shared" si="148"/>
        <v>0</v>
      </c>
      <c r="L1058" s="162">
        <f t="shared" si="149"/>
        <v>0</v>
      </c>
      <c r="M1058" s="162" t="str" cm="1">
        <f t="array" ref="M1058">IF(ISERROR(INDEX('Non Compliance input'!$I$5:$I$156,MATCH(1,(A1058='Non Compliance input'!$A$5:$A$156)*(E1058&gt;='Non Compliance input'!$D$5:$D$156)*(F1058&lt;='Non Compliance input'!$E$5:$E$156)*('Non Compliance input'!$I$5:$I$156="Yes"),0))
),"","Yes")</f>
        <v/>
      </c>
      <c r="N1058" s="149" t="str">
        <f>IF(VLOOKUP($A1058,HourEndingOutage!$B$3:$F$746,5,0)="Outage","Outage","")</f>
        <v/>
      </c>
      <c r="O1058" s="18">
        <f t="shared" si="150"/>
        <v>0</v>
      </c>
      <c r="P1058" s="18" t="str">
        <f t="shared" si="151"/>
        <v/>
      </c>
      <c r="Q1058" s="18">
        <f t="shared" si="152"/>
        <v>0</v>
      </c>
      <c r="R1058" s="118"/>
    </row>
    <row r="1059" spans="1:18" x14ac:dyDescent="0.25">
      <c r="A1059" s="25">
        <f t="shared" si="153"/>
        <v>118</v>
      </c>
      <c r="B1059" s="23">
        <f t="shared" si="154"/>
        <v>44566</v>
      </c>
      <c r="C1059" s="24">
        <v>22</v>
      </c>
      <c r="D1059" s="54" t="str">
        <f t="shared" si="146"/>
        <v>ASET</v>
      </c>
      <c r="E1059" s="178"/>
      <c r="F1059" s="179"/>
      <c r="G1059" s="177"/>
      <c r="H1059" s="177"/>
      <c r="I1059" s="169">
        <f t="shared" si="147"/>
        <v>0</v>
      </c>
      <c r="J1059" s="149" t="str" cm="1">
        <f t="array" ref="J1059">IF(ISERROR(INDEX('Non Compliance input'!$H$5:$H$156,MATCH(1,(A1059='Non Compliance input'!$A$5:$A$156)*(F1059&gt;='Non Compliance input'!$D$5:$D$156)*(E1059&lt;'Non Compliance input'!$E$5:$E$156)*('Non Compliance input'!$H$5:$H$156="Yes"),0))
),"","Yes")</f>
        <v/>
      </c>
      <c r="K1059" s="149">
        <f t="shared" si="148"/>
        <v>0</v>
      </c>
      <c r="L1059" s="162">
        <f t="shared" si="149"/>
        <v>0</v>
      </c>
      <c r="M1059" s="162" t="str" cm="1">
        <f t="array" ref="M1059">IF(ISERROR(INDEX('Non Compliance input'!$I$5:$I$156,MATCH(1,(A1059='Non Compliance input'!$A$5:$A$156)*(E1059&gt;='Non Compliance input'!$D$5:$D$156)*(F1059&lt;='Non Compliance input'!$E$5:$E$156)*('Non Compliance input'!$I$5:$I$156="Yes"),0))
),"","Yes")</f>
        <v/>
      </c>
      <c r="N1059" s="149" t="str">
        <f>IF(VLOOKUP($A1059,HourEndingOutage!$B$3:$F$746,5,0)="Outage","Outage","")</f>
        <v/>
      </c>
      <c r="O1059" s="18">
        <f t="shared" si="150"/>
        <v>0</v>
      </c>
      <c r="P1059" s="18" t="str">
        <f t="shared" si="151"/>
        <v/>
      </c>
      <c r="Q1059" s="18">
        <f t="shared" si="152"/>
        <v>0</v>
      </c>
      <c r="R1059" s="118"/>
    </row>
    <row r="1060" spans="1:18" x14ac:dyDescent="0.25">
      <c r="A1060" s="25">
        <f t="shared" si="153"/>
        <v>118</v>
      </c>
      <c r="B1060" s="23">
        <f t="shared" si="154"/>
        <v>44566</v>
      </c>
      <c r="C1060" s="24">
        <v>22</v>
      </c>
      <c r="D1060" s="54" t="str">
        <f t="shared" si="146"/>
        <v>ASET</v>
      </c>
      <c r="E1060" s="178"/>
      <c r="F1060" s="179"/>
      <c r="G1060" s="177"/>
      <c r="H1060" s="177"/>
      <c r="I1060" s="169">
        <f t="shared" si="147"/>
        <v>0</v>
      </c>
      <c r="J1060" s="149" t="str" cm="1">
        <f t="array" ref="J1060">IF(ISERROR(INDEX('Non Compliance input'!$H$5:$H$156,MATCH(1,(A1060='Non Compliance input'!$A$5:$A$156)*(F1060&gt;='Non Compliance input'!$D$5:$D$156)*(E1060&lt;'Non Compliance input'!$E$5:$E$156)*('Non Compliance input'!$H$5:$H$156="Yes"),0))
),"","Yes")</f>
        <v/>
      </c>
      <c r="K1060" s="149">
        <f t="shared" si="148"/>
        <v>0</v>
      </c>
      <c r="L1060" s="162">
        <f t="shared" si="149"/>
        <v>0</v>
      </c>
      <c r="M1060" s="162" t="str" cm="1">
        <f t="array" ref="M1060">IF(ISERROR(INDEX('Non Compliance input'!$I$5:$I$156,MATCH(1,(A1060='Non Compliance input'!$A$5:$A$156)*(E1060&gt;='Non Compliance input'!$D$5:$D$156)*(F1060&lt;='Non Compliance input'!$E$5:$E$156)*('Non Compliance input'!$I$5:$I$156="Yes"),0))
),"","Yes")</f>
        <v/>
      </c>
      <c r="N1060" s="149" t="str">
        <f>IF(VLOOKUP($A1060,HourEndingOutage!$B$3:$F$746,5,0)="Outage","Outage","")</f>
        <v/>
      </c>
      <c r="O1060" s="18">
        <f t="shared" si="150"/>
        <v>0</v>
      </c>
      <c r="P1060" s="18" t="str">
        <f t="shared" si="151"/>
        <v/>
      </c>
      <c r="Q1060" s="18">
        <f t="shared" si="152"/>
        <v>0</v>
      </c>
      <c r="R1060" s="118"/>
    </row>
    <row r="1061" spans="1:18" x14ac:dyDescent="0.25">
      <c r="A1061" s="25">
        <f t="shared" si="153"/>
        <v>118</v>
      </c>
      <c r="B1061" s="23">
        <f t="shared" si="154"/>
        <v>44566</v>
      </c>
      <c r="C1061" s="24">
        <v>22</v>
      </c>
      <c r="D1061" s="54" t="str">
        <f t="shared" si="146"/>
        <v>ASET</v>
      </c>
      <c r="E1061" s="178"/>
      <c r="F1061" s="179"/>
      <c r="G1061" s="177"/>
      <c r="H1061" s="177"/>
      <c r="I1061" s="169">
        <f t="shared" si="147"/>
        <v>0</v>
      </c>
      <c r="J1061" s="149" t="str" cm="1">
        <f t="array" ref="J1061">IF(ISERROR(INDEX('Non Compliance input'!$H$5:$H$156,MATCH(1,(A1061='Non Compliance input'!$A$5:$A$156)*(F1061&gt;='Non Compliance input'!$D$5:$D$156)*(E1061&lt;'Non Compliance input'!$E$5:$E$156)*('Non Compliance input'!$H$5:$H$156="Yes"),0))
),"","Yes")</f>
        <v/>
      </c>
      <c r="K1061" s="149">
        <f t="shared" si="148"/>
        <v>0</v>
      </c>
      <c r="L1061" s="162">
        <f t="shared" si="149"/>
        <v>0</v>
      </c>
      <c r="M1061" s="162" t="str" cm="1">
        <f t="array" ref="M1061">IF(ISERROR(INDEX('Non Compliance input'!$I$5:$I$156,MATCH(1,(A1061='Non Compliance input'!$A$5:$A$156)*(E1061&gt;='Non Compliance input'!$D$5:$D$156)*(F1061&lt;='Non Compliance input'!$E$5:$E$156)*('Non Compliance input'!$I$5:$I$156="Yes"),0))
),"","Yes")</f>
        <v/>
      </c>
      <c r="N1061" s="149" t="str">
        <f>IF(VLOOKUP($A1061,HourEndingOutage!$B$3:$F$746,5,0)="Outage","Outage","")</f>
        <v/>
      </c>
      <c r="O1061" s="18">
        <f t="shared" si="150"/>
        <v>0</v>
      </c>
      <c r="P1061" s="18" t="str">
        <f t="shared" si="151"/>
        <v/>
      </c>
      <c r="Q1061" s="18">
        <f t="shared" si="152"/>
        <v>0</v>
      </c>
      <c r="R1061" s="118"/>
    </row>
    <row r="1062" spans="1:18" x14ac:dyDescent="0.25">
      <c r="A1062" s="25">
        <f t="shared" si="153"/>
        <v>118</v>
      </c>
      <c r="B1062" s="23">
        <f t="shared" si="154"/>
        <v>44566</v>
      </c>
      <c r="C1062" s="24">
        <v>22</v>
      </c>
      <c r="D1062" s="54" t="str">
        <f t="shared" si="146"/>
        <v>ASET</v>
      </c>
      <c r="E1062" s="178"/>
      <c r="F1062" s="179"/>
      <c r="G1062" s="177"/>
      <c r="H1062" s="177"/>
      <c r="I1062" s="169">
        <f t="shared" si="147"/>
        <v>0</v>
      </c>
      <c r="J1062" s="149" t="str" cm="1">
        <f t="array" ref="J1062">IF(ISERROR(INDEX('Non Compliance input'!$H$5:$H$156,MATCH(1,(A1062='Non Compliance input'!$A$5:$A$156)*(F1062&gt;='Non Compliance input'!$D$5:$D$156)*(E1062&lt;'Non Compliance input'!$E$5:$E$156)*('Non Compliance input'!$H$5:$H$156="Yes"),0))
),"","Yes")</f>
        <v/>
      </c>
      <c r="K1062" s="149">
        <f t="shared" si="148"/>
        <v>0</v>
      </c>
      <c r="L1062" s="162">
        <f t="shared" si="149"/>
        <v>0</v>
      </c>
      <c r="M1062" s="162" t="str" cm="1">
        <f t="array" ref="M1062">IF(ISERROR(INDEX('Non Compliance input'!$I$5:$I$156,MATCH(1,(A1062='Non Compliance input'!$A$5:$A$156)*(E1062&gt;='Non Compliance input'!$D$5:$D$156)*(F1062&lt;='Non Compliance input'!$E$5:$E$156)*('Non Compliance input'!$I$5:$I$156="Yes"),0))
),"","Yes")</f>
        <v/>
      </c>
      <c r="N1062" s="149" t="str">
        <f>IF(VLOOKUP($A1062,HourEndingOutage!$B$3:$F$746,5,0)="Outage","Outage","")</f>
        <v/>
      </c>
      <c r="O1062" s="18">
        <f t="shared" si="150"/>
        <v>0</v>
      </c>
      <c r="P1062" s="18" t="str">
        <f t="shared" si="151"/>
        <v/>
      </c>
      <c r="Q1062" s="18">
        <f t="shared" si="152"/>
        <v>0</v>
      </c>
      <c r="R1062" s="118"/>
    </row>
    <row r="1063" spans="1:18" x14ac:dyDescent="0.25">
      <c r="A1063" s="25">
        <f t="shared" si="153"/>
        <v>118</v>
      </c>
      <c r="B1063" s="23">
        <f t="shared" si="154"/>
        <v>44566</v>
      </c>
      <c r="C1063" s="24">
        <v>22</v>
      </c>
      <c r="D1063" s="54" t="str">
        <f t="shared" si="146"/>
        <v>ASET</v>
      </c>
      <c r="E1063" s="178"/>
      <c r="F1063" s="179"/>
      <c r="G1063" s="177"/>
      <c r="H1063" s="177"/>
      <c r="I1063" s="169">
        <f t="shared" si="147"/>
        <v>0</v>
      </c>
      <c r="J1063" s="149" t="str" cm="1">
        <f t="array" ref="J1063">IF(ISERROR(INDEX('Non Compliance input'!$H$5:$H$156,MATCH(1,(A1063='Non Compliance input'!$A$5:$A$156)*(F1063&gt;='Non Compliance input'!$D$5:$D$156)*(E1063&lt;'Non Compliance input'!$E$5:$E$156)*('Non Compliance input'!$H$5:$H$156="Yes"),0))
),"","Yes")</f>
        <v/>
      </c>
      <c r="K1063" s="149">
        <f t="shared" si="148"/>
        <v>0</v>
      </c>
      <c r="L1063" s="162">
        <f t="shared" si="149"/>
        <v>0</v>
      </c>
      <c r="M1063" s="162" t="str" cm="1">
        <f t="array" ref="M1063">IF(ISERROR(INDEX('Non Compliance input'!$I$5:$I$156,MATCH(1,(A1063='Non Compliance input'!$A$5:$A$156)*(E1063&gt;='Non Compliance input'!$D$5:$D$156)*(F1063&lt;='Non Compliance input'!$E$5:$E$156)*('Non Compliance input'!$I$5:$I$156="Yes"),0))
),"","Yes")</f>
        <v/>
      </c>
      <c r="N1063" s="149" t="str">
        <f>IF(VLOOKUP($A1063,HourEndingOutage!$B$3:$F$746,5,0)="Outage","Outage","")</f>
        <v/>
      </c>
      <c r="O1063" s="18">
        <f t="shared" si="150"/>
        <v>0</v>
      </c>
      <c r="P1063" s="18" t="str">
        <f t="shared" si="151"/>
        <v/>
      </c>
      <c r="Q1063" s="18">
        <f t="shared" si="152"/>
        <v>0</v>
      </c>
      <c r="R1063" s="118"/>
    </row>
    <row r="1064" spans="1:18" x14ac:dyDescent="0.25">
      <c r="A1064" s="25">
        <f t="shared" si="153"/>
        <v>118</v>
      </c>
      <c r="B1064" s="23">
        <f t="shared" si="154"/>
        <v>44566</v>
      </c>
      <c r="C1064" s="24">
        <v>22</v>
      </c>
      <c r="D1064" s="54" t="str">
        <f t="shared" si="146"/>
        <v>ASET</v>
      </c>
      <c r="E1064" s="178"/>
      <c r="F1064" s="179"/>
      <c r="G1064" s="177"/>
      <c r="H1064" s="177"/>
      <c r="I1064" s="169">
        <f t="shared" si="147"/>
        <v>0</v>
      </c>
      <c r="J1064" s="149" t="str" cm="1">
        <f t="array" ref="J1064">IF(ISERROR(INDEX('Non Compliance input'!$H$5:$H$156,MATCH(1,(A1064='Non Compliance input'!$A$5:$A$156)*(F1064&gt;='Non Compliance input'!$D$5:$D$156)*(E1064&lt;'Non Compliance input'!$E$5:$E$156)*('Non Compliance input'!$H$5:$H$156="Yes"),0))
),"","Yes")</f>
        <v/>
      </c>
      <c r="K1064" s="149">
        <f t="shared" si="148"/>
        <v>0</v>
      </c>
      <c r="L1064" s="162">
        <f t="shared" si="149"/>
        <v>0</v>
      </c>
      <c r="M1064" s="162" t="str" cm="1">
        <f t="array" ref="M1064">IF(ISERROR(INDEX('Non Compliance input'!$I$5:$I$156,MATCH(1,(A1064='Non Compliance input'!$A$5:$A$156)*(E1064&gt;='Non Compliance input'!$D$5:$D$156)*(F1064&lt;='Non Compliance input'!$E$5:$E$156)*('Non Compliance input'!$I$5:$I$156="Yes"),0))
),"","Yes")</f>
        <v/>
      </c>
      <c r="N1064" s="149" t="str">
        <f>IF(VLOOKUP($A1064,HourEndingOutage!$B$3:$F$746,5,0)="Outage","Outage","")</f>
        <v/>
      </c>
      <c r="O1064" s="18">
        <f t="shared" si="150"/>
        <v>0</v>
      </c>
      <c r="P1064" s="18" t="str">
        <f t="shared" si="151"/>
        <v/>
      </c>
      <c r="Q1064" s="18">
        <f t="shared" si="152"/>
        <v>0</v>
      </c>
      <c r="R1064" s="118"/>
    </row>
    <row r="1065" spans="1:18" x14ac:dyDescent="0.25">
      <c r="A1065" s="25">
        <f t="shared" si="153"/>
        <v>119</v>
      </c>
      <c r="B1065" s="23">
        <f t="shared" si="154"/>
        <v>44566</v>
      </c>
      <c r="C1065" s="24">
        <v>23</v>
      </c>
      <c r="D1065" s="54" t="str">
        <f t="shared" si="146"/>
        <v>ASET</v>
      </c>
      <c r="E1065" s="178"/>
      <c r="F1065" s="179"/>
      <c r="G1065" s="177"/>
      <c r="H1065" s="177"/>
      <c r="I1065" s="169">
        <f t="shared" si="147"/>
        <v>0</v>
      </c>
      <c r="J1065" s="149" t="str" cm="1">
        <f t="array" ref="J1065">IF(ISERROR(INDEX('Non Compliance input'!$H$5:$H$156,MATCH(1,(A1065='Non Compliance input'!$A$5:$A$156)*(F1065&gt;='Non Compliance input'!$D$5:$D$156)*(E1065&lt;'Non Compliance input'!$E$5:$E$156)*('Non Compliance input'!$H$5:$H$156="Yes"),0))
),"","Yes")</f>
        <v/>
      </c>
      <c r="K1065" s="149">
        <f t="shared" si="148"/>
        <v>0</v>
      </c>
      <c r="L1065" s="162">
        <f t="shared" si="149"/>
        <v>0</v>
      </c>
      <c r="M1065" s="162" t="str" cm="1">
        <f t="array" ref="M1065">IF(ISERROR(INDEX('Non Compliance input'!$I$5:$I$156,MATCH(1,(A1065='Non Compliance input'!$A$5:$A$156)*(E1065&gt;='Non Compliance input'!$D$5:$D$156)*(F1065&lt;='Non Compliance input'!$E$5:$E$156)*('Non Compliance input'!$I$5:$I$156="Yes"),0))
),"","Yes")</f>
        <v/>
      </c>
      <c r="N1065" s="149" t="str">
        <f>IF(VLOOKUP($A1065,HourEndingOutage!$B$3:$F$746,5,0)="Outage","Outage","")</f>
        <v/>
      </c>
      <c r="O1065" s="18">
        <f t="shared" si="150"/>
        <v>0</v>
      </c>
      <c r="P1065" s="18" t="str">
        <f t="shared" si="151"/>
        <v/>
      </c>
      <c r="Q1065" s="18">
        <f t="shared" si="152"/>
        <v>0</v>
      </c>
      <c r="R1065" s="118"/>
    </row>
    <row r="1066" spans="1:18" x14ac:dyDescent="0.25">
      <c r="A1066" s="25">
        <f t="shared" si="153"/>
        <v>119</v>
      </c>
      <c r="B1066" s="23">
        <f t="shared" si="154"/>
        <v>44566</v>
      </c>
      <c r="C1066" s="24">
        <v>23</v>
      </c>
      <c r="D1066" s="54" t="str">
        <f t="shared" si="146"/>
        <v>ASET</v>
      </c>
      <c r="E1066" s="178"/>
      <c r="F1066" s="179"/>
      <c r="G1066" s="177"/>
      <c r="H1066" s="177"/>
      <c r="I1066" s="169">
        <f t="shared" si="147"/>
        <v>0</v>
      </c>
      <c r="J1066" s="149" t="str" cm="1">
        <f t="array" ref="J1066">IF(ISERROR(INDEX('Non Compliance input'!$H$5:$H$156,MATCH(1,(A1066='Non Compliance input'!$A$5:$A$156)*(F1066&gt;='Non Compliance input'!$D$5:$D$156)*(E1066&lt;'Non Compliance input'!$E$5:$E$156)*('Non Compliance input'!$H$5:$H$156="Yes"),0))
),"","Yes")</f>
        <v/>
      </c>
      <c r="K1066" s="149">
        <f t="shared" si="148"/>
        <v>0</v>
      </c>
      <c r="L1066" s="162">
        <f t="shared" si="149"/>
        <v>0</v>
      </c>
      <c r="M1066" s="162" t="str" cm="1">
        <f t="array" ref="M1066">IF(ISERROR(INDEX('Non Compliance input'!$I$5:$I$156,MATCH(1,(A1066='Non Compliance input'!$A$5:$A$156)*(E1066&gt;='Non Compliance input'!$D$5:$D$156)*(F1066&lt;='Non Compliance input'!$E$5:$E$156)*('Non Compliance input'!$I$5:$I$156="Yes"),0))
),"","Yes")</f>
        <v/>
      </c>
      <c r="N1066" s="149" t="str">
        <f>IF(VLOOKUP($A1066,HourEndingOutage!$B$3:$F$746,5,0)="Outage","Outage","")</f>
        <v/>
      </c>
      <c r="O1066" s="18">
        <f t="shared" si="150"/>
        <v>0</v>
      </c>
      <c r="P1066" s="18" t="str">
        <f t="shared" si="151"/>
        <v/>
      </c>
      <c r="Q1066" s="18">
        <f t="shared" si="152"/>
        <v>0</v>
      </c>
      <c r="R1066" s="118"/>
    </row>
    <row r="1067" spans="1:18" x14ac:dyDescent="0.25">
      <c r="A1067" s="25">
        <f t="shared" si="153"/>
        <v>119</v>
      </c>
      <c r="B1067" s="23">
        <f t="shared" si="154"/>
        <v>44566</v>
      </c>
      <c r="C1067" s="24">
        <v>23</v>
      </c>
      <c r="D1067" s="54" t="str">
        <f t="shared" si="146"/>
        <v>ASET</v>
      </c>
      <c r="E1067" s="178"/>
      <c r="F1067" s="179"/>
      <c r="G1067" s="177"/>
      <c r="H1067" s="177"/>
      <c r="I1067" s="169">
        <f t="shared" si="147"/>
        <v>0</v>
      </c>
      <c r="J1067" s="149" t="str" cm="1">
        <f t="array" ref="J1067">IF(ISERROR(INDEX('Non Compliance input'!$H$5:$H$156,MATCH(1,(A1067='Non Compliance input'!$A$5:$A$156)*(F1067&gt;='Non Compliance input'!$D$5:$D$156)*(E1067&lt;'Non Compliance input'!$E$5:$E$156)*('Non Compliance input'!$H$5:$H$156="Yes"),0))
),"","Yes")</f>
        <v/>
      </c>
      <c r="K1067" s="149">
        <f t="shared" si="148"/>
        <v>0</v>
      </c>
      <c r="L1067" s="162">
        <f t="shared" si="149"/>
        <v>0</v>
      </c>
      <c r="M1067" s="162" t="str" cm="1">
        <f t="array" ref="M1067">IF(ISERROR(INDEX('Non Compliance input'!$I$5:$I$156,MATCH(1,(A1067='Non Compliance input'!$A$5:$A$156)*(E1067&gt;='Non Compliance input'!$D$5:$D$156)*(F1067&lt;='Non Compliance input'!$E$5:$E$156)*('Non Compliance input'!$I$5:$I$156="Yes"),0))
),"","Yes")</f>
        <v/>
      </c>
      <c r="N1067" s="149" t="str">
        <f>IF(VLOOKUP($A1067,HourEndingOutage!$B$3:$F$746,5,0)="Outage","Outage","")</f>
        <v/>
      </c>
      <c r="O1067" s="18">
        <f t="shared" si="150"/>
        <v>0</v>
      </c>
      <c r="P1067" s="18" t="str">
        <f t="shared" si="151"/>
        <v/>
      </c>
      <c r="Q1067" s="18">
        <f t="shared" si="152"/>
        <v>0</v>
      </c>
      <c r="R1067" s="118"/>
    </row>
    <row r="1068" spans="1:18" x14ac:dyDescent="0.25">
      <c r="A1068" s="25">
        <f t="shared" si="153"/>
        <v>119</v>
      </c>
      <c r="B1068" s="23">
        <f t="shared" si="154"/>
        <v>44566</v>
      </c>
      <c r="C1068" s="24">
        <v>23</v>
      </c>
      <c r="D1068" s="54" t="str">
        <f t="shared" si="146"/>
        <v>ASET</v>
      </c>
      <c r="E1068" s="178"/>
      <c r="F1068" s="179"/>
      <c r="G1068" s="177"/>
      <c r="H1068" s="177"/>
      <c r="I1068" s="169">
        <f t="shared" si="147"/>
        <v>0</v>
      </c>
      <c r="J1068" s="149" t="str" cm="1">
        <f t="array" ref="J1068">IF(ISERROR(INDEX('Non Compliance input'!$H$5:$H$156,MATCH(1,(A1068='Non Compliance input'!$A$5:$A$156)*(F1068&gt;='Non Compliance input'!$D$5:$D$156)*(E1068&lt;'Non Compliance input'!$E$5:$E$156)*('Non Compliance input'!$H$5:$H$156="Yes"),0))
),"","Yes")</f>
        <v/>
      </c>
      <c r="K1068" s="149">
        <f t="shared" si="148"/>
        <v>0</v>
      </c>
      <c r="L1068" s="162">
        <f t="shared" si="149"/>
        <v>0</v>
      </c>
      <c r="M1068" s="162" t="str" cm="1">
        <f t="array" ref="M1068">IF(ISERROR(INDEX('Non Compliance input'!$I$5:$I$156,MATCH(1,(A1068='Non Compliance input'!$A$5:$A$156)*(E1068&gt;='Non Compliance input'!$D$5:$D$156)*(F1068&lt;='Non Compliance input'!$E$5:$E$156)*('Non Compliance input'!$I$5:$I$156="Yes"),0))
),"","Yes")</f>
        <v/>
      </c>
      <c r="N1068" s="149" t="str">
        <f>IF(VLOOKUP($A1068,HourEndingOutage!$B$3:$F$746,5,0)="Outage","Outage","")</f>
        <v/>
      </c>
      <c r="O1068" s="18">
        <f t="shared" si="150"/>
        <v>0</v>
      </c>
      <c r="P1068" s="18" t="str">
        <f t="shared" si="151"/>
        <v/>
      </c>
      <c r="Q1068" s="18">
        <f t="shared" si="152"/>
        <v>0</v>
      </c>
      <c r="R1068" s="118"/>
    </row>
    <row r="1069" spans="1:18" x14ac:dyDescent="0.25">
      <c r="A1069" s="25">
        <f t="shared" si="153"/>
        <v>119</v>
      </c>
      <c r="B1069" s="23">
        <f t="shared" si="154"/>
        <v>44566</v>
      </c>
      <c r="C1069" s="24">
        <v>23</v>
      </c>
      <c r="D1069" s="54" t="str">
        <f t="shared" si="146"/>
        <v>ASET</v>
      </c>
      <c r="E1069" s="178"/>
      <c r="F1069" s="179"/>
      <c r="G1069" s="177"/>
      <c r="H1069" s="177"/>
      <c r="I1069" s="169">
        <f t="shared" si="147"/>
        <v>0</v>
      </c>
      <c r="J1069" s="149" t="str" cm="1">
        <f t="array" ref="J1069">IF(ISERROR(INDEX('Non Compliance input'!$H$5:$H$156,MATCH(1,(A1069='Non Compliance input'!$A$5:$A$156)*(F1069&gt;='Non Compliance input'!$D$5:$D$156)*(E1069&lt;'Non Compliance input'!$E$5:$E$156)*('Non Compliance input'!$H$5:$H$156="Yes"),0))
),"","Yes")</f>
        <v/>
      </c>
      <c r="K1069" s="149">
        <f t="shared" si="148"/>
        <v>0</v>
      </c>
      <c r="L1069" s="162">
        <f t="shared" si="149"/>
        <v>0</v>
      </c>
      <c r="M1069" s="162" t="str" cm="1">
        <f t="array" ref="M1069">IF(ISERROR(INDEX('Non Compliance input'!$I$5:$I$156,MATCH(1,(A1069='Non Compliance input'!$A$5:$A$156)*(E1069&gt;='Non Compliance input'!$D$5:$D$156)*(F1069&lt;='Non Compliance input'!$E$5:$E$156)*('Non Compliance input'!$I$5:$I$156="Yes"),0))
),"","Yes")</f>
        <v/>
      </c>
      <c r="N1069" s="149" t="str">
        <f>IF(VLOOKUP($A1069,HourEndingOutage!$B$3:$F$746,5,0)="Outage","Outage","")</f>
        <v/>
      </c>
      <c r="O1069" s="18">
        <f t="shared" si="150"/>
        <v>0</v>
      </c>
      <c r="P1069" s="18" t="str">
        <f t="shared" si="151"/>
        <v/>
      </c>
      <c r="Q1069" s="18">
        <f t="shared" si="152"/>
        <v>0</v>
      </c>
      <c r="R1069" s="118"/>
    </row>
    <row r="1070" spans="1:18" x14ac:dyDescent="0.25">
      <c r="A1070" s="25">
        <f t="shared" si="153"/>
        <v>119</v>
      </c>
      <c r="B1070" s="23">
        <f t="shared" si="154"/>
        <v>44566</v>
      </c>
      <c r="C1070" s="24">
        <v>23</v>
      </c>
      <c r="D1070" s="54" t="str">
        <f t="shared" si="146"/>
        <v>ASET</v>
      </c>
      <c r="E1070" s="178"/>
      <c r="F1070" s="179"/>
      <c r="G1070" s="177"/>
      <c r="H1070" s="177"/>
      <c r="I1070" s="169">
        <f t="shared" si="147"/>
        <v>0</v>
      </c>
      <c r="J1070" s="149" t="str" cm="1">
        <f t="array" ref="J1070">IF(ISERROR(INDEX('Non Compliance input'!$H$5:$H$156,MATCH(1,(A1070='Non Compliance input'!$A$5:$A$156)*(F1070&gt;='Non Compliance input'!$D$5:$D$156)*(E1070&lt;'Non Compliance input'!$E$5:$E$156)*('Non Compliance input'!$H$5:$H$156="Yes"),0))
),"","Yes")</f>
        <v/>
      </c>
      <c r="K1070" s="149">
        <f t="shared" si="148"/>
        <v>0</v>
      </c>
      <c r="L1070" s="162">
        <f t="shared" si="149"/>
        <v>0</v>
      </c>
      <c r="M1070" s="162" t="str" cm="1">
        <f t="array" ref="M1070">IF(ISERROR(INDEX('Non Compliance input'!$I$5:$I$156,MATCH(1,(A1070='Non Compliance input'!$A$5:$A$156)*(E1070&gt;='Non Compliance input'!$D$5:$D$156)*(F1070&lt;='Non Compliance input'!$E$5:$E$156)*('Non Compliance input'!$I$5:$I$156="Yes"),0))
),"","Yes")</f>
        <v/>
      </c>
      <c r="N1070" s="149" t="str">
        <f>IF(VLOOKUP($A1070,HourEndingOutage!$B$3:$F$746,5,0)="Outage","Outage","")</f>
        <v/>
      </c>
      <c r="O1070" s="18">
        <f t="shared" si="150"/>
        <v>0</v>
      </c>
      <c r="P1070" s="18" t="str">
        <f t="shared" si="151"/>
        <v/>
      </c>
      <c r="Q1070" s="18">
        <f t="shared" si="152"/>
        <v>0</v>
      </c>
      <c r="R1070" s="118"/>
    </row>
    <row r="1071" spans="1:18" x14ac:dyDescent="0.25">
      <c r="A1071" s="25">
        <f t="shared" si="153"/>
        <v>119</v>
      </c>
      <c r="B1071" s="23">
        <f t="shared" si="154"/>
        <v>44566</v>
      </c>
      <c r="C1071" s="24">
        <v>23</v>
      </c>
      <c r="D1071" s="54" t="str">
        <f t="shared" si="146"/>
        <v>ASET</v>
      </c>
      <c r="E1071" s="178"/>
      <c r="F1071" s="179"/>
      <c r="G1071" s="177"/>
      <c r="H1071" s="177"/>
      <c r="I1071" s="169">
        <f t="shared" si="147"/>
        <v>0</v>
      </c>
      <c r="J1071" s="149" t="str" cm="1">
        <f t="array" ref="J1071">IF(ISERROR(INDEX('Non Compliance input'!$H$5:$H$156,MATCH(1,(A1071='Non Compliance input'!$A$5:$A$156)*(F1071&gt;='Non Compliance input'!$D$5:$D$156)*(E1071&lt;'Non Compliance input'!$E$5:$E$156)*('Non Compliance input'!$H$5:$H$156="Yes"),0))
),"","Yes")</f>
        <v/>
      </c>
      <c r="K1071" s="149">
        <f t="shared" si="148"/>
        <v>0</v>
      </c>
      <c r="L1071" s="162">
        <f t="shared" si="149"/>
        <v>0</v>
      </c>
      <c r="M1071" s="162" t="str" cm="1">
        <f t="array" ref="M1071">IF(ISERROR(INDEX('Non Compliance input'!$I$5:$I$156,MATCH(1,(A1071='Non Compliance input'!$A$5:$A$156)*(E1071&gt;='Non Compliance input'!$D$5:$D$156)*(F1071&lt;='Non Compliance input'!$E$5:$E$156)*('Non Compliance input'!$I$5:$I$156="Yes"),0))
),"","Yes")</f>
        <v/>
      </c>
      <c r="N1071" s="149" t="str">
        <f>IF(VLOOKUP($A1071,HourEndingOutage!$B$3:$F$746,5,0)="Outage","Outage","")</f>
        <v/>
      </c>
      <c r="O1071" s="18">
        <f t="shared" si="150"/>
        <v>0</v>
      </c>
      <c r="P1071" s="18" t="str">
        <f t="shared" si="151"/>
        <v/>
      </c>
      <c r="Q1071" s="18">
        <f t="shared" si="152"/>
        <v>0</v>
      </c>
      <c r="R1071" s="118"/>
    </row>
    <row r="1072" spans="1:18" x14ac:dyDescent="0.25">
      <c r="A1072" s="25">
        <f t="shared" si="153"/>
        <v>119</v>
      </c>
      <c r="B1072" s="23">
        <f t="shared" si="154"/>
        <v>44566</v>
      </c>
      <c r="C1072" s="24">
        <v>23</v>
      </c>
      <c r="D1072" s="54" t="str">
        <f t="shared" si="146"/>
        <v>ASET</v>
      </c>
      <c r="E1072" s="178"/>
      <c r="F1072" s="179"/>
      <c r="G1072" s="177"/>
      <c r="H1072" s="177"/>
      <c r="I1072" s="169">
        <f t="shared" si="147"/>
        <v>0</v>
      </c>
      <c r="J1072" s="149" t="str" cm="1">
        <f t="array" ref="J1072">IF(ISERROR(INDEX('Non Compliance input'!$H$5:$H$156,MATCH(1,(A1072='Non Compliance input'!$A$5:$A$156)*(F1072&gt;='Non Compliance input'!$D$5:$D$156)*(E1072&lt;'Non Compliance input'!$E$5:$E$156)*('Non Compliance input'!$H$5:$H$156="Yes"),0))
),"","Yes")</f>
        <v/>
      </c>
      <c r="K1072" s="149">
        <f t="shared" si="148"/>
        <v>0</v>
      </c>
      <c r="L1072" s="162">
        <f t="shared" si="149"/>
        <v>0</v>
      </c>
      <c r="M1072" s="162" t="str" cm="1">
        <f t="array" ref="M1072">IF(ISERROR(INDEX('Non Compliance input'!$I$5:$I$156,MATCH(1,(A1072='Non Compliance input'!$A$5:$A$156)*(E1072&gt;='Non Compliance input'!$D$5:$D$156)*(F1072&lt;='Non Compliance input'!$E$5:$E$156)*('Non Compliance input'!$I$5:$I$156="Yes"),0))
),"","Yes")</f>
        <v/>
      </c>
      <c r="N1072" s="149" t="str">
        <f>IF(VLOOKUP($A1072,HourEndingOutage!$B$3:$F$746,5,0)="Outage","Outage","")</f>
        <v/>
      </c>
      <c r="O1072" s="18">
        <f t="shared" si="150"/>
        <v>0</v>
      </c>
      <c r="P1072" s="18" t="str">
        <f t="shared" si="151"/>
        <v/>
      </c>
      <c r="Q1072" s="18">
        <f t="shared" si="152"/>
        <v>0</v>
      </c>
      <c r="R1072" s="118"/>
    </row>
    <row r="1073" spans="1:18" x14ac:dyDescent="0.25">
      <c r="A1073" s="25">
        <f t="shared" si="153"/>
        <v>119</v>
      </c>
      <c r="B1073" s="23">
        <f t="shared" si="154"/>
        <v>44566</v>
      </c>
      <c r="C1073" s="24">
        <v>23</v>
      </c>
      <c r="D1073" s="54" t="str">
        <f t="shared" si="146"/>
        <v>ASET</v>
      </c>
      <c r="E1073" s="178"/>
      <c r="F1073" s="179"/>
      <c r="G1073" s="177"/>
      <c r="H1073" s="177"/>
      <c r="I1073" s="169">
        <f t="shared" si="147"/>
        <v>0</v>
      </c>
      <c r="J1073" s="149" t="str" cm="1">
        <f t="array" ref="J1073">IF(ISERROR(INDEX('Non Compliance input'!$H$5:$H$156,MATCH(1,(A1073='Non Compliance input'!$A$5:$A$156)*(F1073&gt;='Non Compliance input'!$D$5:$D$156)*(E1073&lt;'Non Compliance input'!$E$5:$E$156)*('Non Compliance input'!$H$5:$H$156="Yes"),0))
),"","Yes")</f>
        <v/>
      </c>
      <c r="K1073" s="149">
        <f t="shared" si="148"/>
        <v>0</v>
      </c>
      <c r="L1073" s="162">
        <f t="shared" si="149"/>
        <v>0</v>
      </c>
      <c r="M1073" s="162" t="str" cm="1">
        <f t="array" ref="M1073">IF(ISERROR(INDEX('Non Compliance input'!$I$5:$I$156,MATCH(1,(A1073='Non Compliance input'!$A$5:$A$156)*(E1073&gt;='Non Compliance input'!$D$5:$D$156)*(F1073&lt;='Non Compliance input'!$E$5:$E$156)*('Non Compliance input'!$I$5:$I$156="Yes"),0))
),"","Yes")</f>
        <v/>
      </c>
      <c r="N1073" s="149" t="str">
        <f>IF(VLOOKUP($A1073,HourEndingOutage!$B$3:$F$746,5,0)="Outage","Outage","")</f>
        <v/>
      </c>
      <c r="O1073" s="18">
        <f t="shared" si="150"/>
        <v>0</v>
      </c>
      <c r="P1073" s="18" t="str">
        <f t="shared" si="151"/>
        <v/>
      </c>
      <c r="Q1073" s="18">
        <f t="shared" si="152"/>
        <v>0</v>
      </c>
      <c r="R1073" s="118"/>
    </row>
    <row r="1074" spans="1:18" x14ac:dyDescent="0.25">
      <c r="A1074" s="25">
        <f t="shared" si="153"/>
        <v>120</v>
      </c>
      <c r="B1074" s="23">
        <f t="shared" si="154"/>
        <v>44566</v>
      </c>
      <c r="C1074" s="24">
        <v>24</v>
      </c>
      <c r="D1074" s="54" t="str">
        <f t="shared" si="146"/>
        <v>ASET</v>
      </c>
      <c r="E1074" s="178"/>
      <c r="F1074" s="179"/>
      <c r="G1074" s="177"/>
      <c r="H1074" s="177"/>
      <c r="I1074" s="169">
        <f t="shared" si="147"/>
        <v>0</v>
      </c>
      <c r="J1074" s="149" t="str" cm="1">
        <f t="array" ref="J1074">IF(ISERROR(INDEX('Non Compliance input'!$H$5:$H$156,MATCH(1,(A1074='Non Compliance input'!$A$5:$A$156)*(F1074&gt;='Non Compliance input'!$D$5:$D$156)*(E1074&lt;'Non Compliance input'!$E$5:$E$156)*('Non Compliance input'!$H$5:$H$156="Yes"),0))
),"","Yes")</f>
        <v/>
      </c>
      <c r="K1074" s="149">
        <f t="shared" si="148"/>
        <v>0</v>
      </c>
      <c r="L1074" s="162">
        <f t="shared" si="149"/>
        <v>0</v>
      </c>
      <c r="M1074" s="162" t="str" cm="1">
        <f t="array" ref="M1074">IF(ISERROR(INDEX('Non Compliance input'!$I$5:$I$156,MATCH(1,(A1074='Non Compliance input'!$A$5:$A$156)*(E1074&gt;='Non Compliance input'!$D$5:$D$156)*(F1074&lt;='Non Compliance input'!$E$5:$E$156)*('Non Compliance input'!$I$5:$I$156="Yes"),0))
),"","Yes")</f>
        <v/>
      </c>
      <c r="N1074" s="149" t="str">
        <f>IF(VLOOKUP($A1074,HourEndingOutage!$B$3:$F$746,5,0)="Outage","Outage","")</f>
        <v/>
      </c>
      <c r="O1074" s="18">
        <f t="shared" si="150"/>
        <v>0</v>
      </c>
      <c r="P1074" s="18" t="str">
        <f t="shared" si="151"/>
        <v/>
      </c>
      <c r="Q1074" s="18">
        <f t="shared" si="152"/>
        <v>0</v>
      </c>
      <c r="R1074" s="118"/>
    </row>
    <row r="1075" spans="1:18" x14ac:dyDescent="0.25">
      <c r="A1075" s="25">
        <f t="shared" si="153"/>
        <v>120</v>
      </c>
      <c r="B1075" s="23">
        <f t="shared" si="154"/>
        <v>44566</v>
      </c>
      <c r="C1075" s="24">
        <v>24</v>
      </c>
      <c r="D1075" s="54" t="str">
        <f t="shared" si="146"/>
        <v>ASET</v>
      </c>
      <c r="E1075" s="178"/>
      <c r="F1075" s="179"/>
      <c r="G1075" s="177"/>
      <c r="H1075" s="177"/>
      <c r="I1075" s="169">
        <f t="shared" si="147"/>
        <v>0</v>
      </c>
      <c r="J1075" s="149" t="str" cm="1">
        <f t="array" ref="J1075">IF(ISERROR(INDEX('Non Compliance input'!$H$5:$H$156,MATCH(1,(A1075='Non Compliance input'!$A$5:$A$156)*(F1075&gt;='Non Compliance input'!$D$5:$D$156)*(E1075&lt;'Non Compliance input'!$E$5:$E$156)*('Non Compliance input'!$H$5:$H$156="Yes"),0))
),"","Yes")</f>
        <v/>
      </c>
      <c r="K1075" s="149">
        <f t="shared" si="148"/>
        <v>0</v>
      </c>
      <c r="L1075" s="162">
        <f t="shared" si="149"/>
        <v>0</v>
      </c>
      <c r="M1075" s="162" t="str" cm="1">
        <f t="array" ref="M1075">IF(ISERROR(INDEX('Non Compliance input'!$I$5:$I$156,MATCH(1,(A1075='Non Compliance input'!$A$5:$A$156)*(E1075&gt;='Non Compliance input'!$D$5:$D$156)*(F1075&lt;='Non Compliance input'!$E$5:$E$156)*('Non Compliance input'!$I$5:$I$156="Yes"),0))
),"","Yes")</f>
        <v/>
      </c>
      <c r="N1075" s="149" t="str">
        <f>IF(VLOOKUP($A1075,HourEndingOutage!$B$3:$F$746,5,0)="Outage","Outage","")</f>
        <v/>
      </c>
      <c r="O1075" s="18">
        <f t="shared" si="150"/>
        <v>0</v>
      </c>
      <c r="P1075" s="18" t="str">
        <f t="shared" si="151"/>
        <v/>
      </c>
      <c r="Q1075" s="18">
        <f t="shared" si="152"/>
        <v>0</v>
      </c>
      <c r="R1075" s="118"/>
    </row>
    <row r="1076" spans="1:18" x14ac:dyDescent="0.25">
      <c r="A1076" s="25">
        <f t="shared" si="153"/>
        <v>120</v>
      </c>
      <c r="B1076" s="23">
        <f t="shared" si="154"/>
        <v>44566</v>
      </c>
      <c r="C1076" s="24">
        <v>24</v>
      </c>
      <c r="D1076" s="54" t="str">
        <f t="shared" si="146"/>
        <v>ASET</v>
      </c>
      <c r="E1076" s="178"/>
      <c r="F1076" s="179"/>
      <c r="G1076" s="177"/>
      <c r="H1076" s="177"/>
      <c r="I1076" s="169">
        <f t="shared" si="147"/>
        <v>0</v>
      </c>
      <c r="J1076" s="149" t="str" cm="1">
        <f t="array" ref="J1076">IF(ISERROR(INDEX('Non Compliance input'!$H$5:$H$156,MATCH(1,(A1076='Non Compliance input'!$A$5:$A$156)*(F1076&gt;='Non Compliance input'!$D$5:$D$156)*(E1076&lt;'Non Compliance input'!$E$5:$E$156)*('Non Compliance input'!$H$5:$H$156="Yes"),0))
),"","Yes")</f>
        <v/>
      </c>
      <c r="K1076" s="149">
        <f t="shared" si="148"/>
        <v>0</v>
      </c>
      <c r="L1076" s="162">
        <f t="shared" si="149"/>
        <v>0</v>
      </c>
      <c r="M1076" s="162" t="str" cm="1">
        <f t="array" ref="M1076">IF(ISERROR(INDEX('Non Compliance input'!$I$5:$I$156,MATCH(1,(A1076='Non Compliance input'!$A$5:$A$156)*(E1076&gt;='Non Compliance input'!$D$5:$D$156)*(F1076&lt;='Non Compliance input'!$E$5:$E$156)*('Non Compliance input'!$I$5:$I$156="Yes"),0))
),"","Yes")</f>
        <v/>
      </c>
      <c r="N1076" s="149" t="str">
        <f>IF(VLOOKUP($A1076,HourEndingOutage!$B$3:$F$746,5,0)="Outage","Outage","")</f>
        <v/>
      </c>
      <c r="O1076" s="18">
        <f t="shared" si="150"/>
        <v>0</v>
      </c>
      <c r="P1076" s="18" t="str">
        <f t="shared" si="151"/>
        <v/>
      </c>
      <c r="Q1076" s="18">
        <f t="shared" si="152"/>
        <v>0</v>
      </c>
      <c r="R1076" s="118"/>
    </row>
    <row r="1077" spans="1:18" x14ac:dyDescent="0.25">
      <c r="A1077" s="25">
        <f t="shared" si="153"/>
        <v>120</v>
      </c>
      <c r="B1077" s="23">
        <f t="shared" si="154"/>
        <v>44566</v>
      </c>
      <c r="C1077" s="24">
        <v>24</v>
      </c>
      <c r="D1077" s="54" t="str">
        <f t="shared" si="146"/>
        <v>ASET</v>
      </c>
      <c r="E1077" s="178"/>
      <c r="F1077" s="179"/>
      <c r="G1077" s="177"/>
      <c r="H1077" s="177"/>
      <c r="I1077" s="169">
        <f t="shared" si="147"/>
        <v>0</v>
      </c>
      <c r="J1077" s="149" t="str" cm="1">
        <f t="array" ref="J1077">IF(ISERROR(INDEX('Non Compliance input'!$H$5:$H$156,MATCH(1,(A1077='Non Compliance input'!$A$5:$A$156)*(F1077&gt;='Non Compliance input'!$D$5:$D$156)*(E1077&lt;'Non Compliance input'!$E$5:$E$156)*('Non Compliance input'!$H$5:$H$156="Yes"),0))
),"","Yes")</f>
        <v/>
      </c>
      <c r="K1077" s="149">
        <f t="shared" si="148"/>
        <v>0</v>
      </c>
      <c r="L1077" s="162">
        <f t="shared" si="149"/>
        <v>0</v>
      </c>
      <c r="M1077" s="162" t="str" cm="1">
        <f t="array" ref="M1077">IF(ISERROR(INDEX('Non Compliance input'!$I$5:$I$156,MATCH(1,(A1077='Non Compliance input'!$A$5:$A$156)*(E1077&gt;='Non Compliance input'!$D$5:$D$156)*(F1077&lt;='Non Compliance input'!$E$5:$E$156)*('Non Compliance input'!$I$5:$I$156="Yes"),0))
),"","Yes")</f>
        <v/>
      </c>
      <c r="N1077" s="149" t="str">
        <f>IF(VLOOKUP($A1077,HourEndingOutage!$B$3:$F$746,5,0)="Outage","Outage","")</f>
        <v/>
      </c>
      <c r="O1077" s="18">
        <f t="shared" si="150"/>
        <v>0</v>
      </c>
      <c r="P1077" s="18" t="str">
        <f t="shared" si="151"/>
        <v/>
      </c>
      <c r="Q1077" s="18">
        <f t="shared" si="152"/>
        <v>0</v>
      </c>
      <c r="R1077" s="118"/>
    </row>
    <row r="1078" spans="1:18" x14ac:dyDescent="0.25">
      <c r="A1078" s="25">
        <f t="shared" si="153"/>
        <v>120</v>
      </c>
      <c r="B1078" s="23">
        <f t="shared" si="154"/>
        <v>44566</v>
      </c>
      <c r="C1078" s="24">
        <v>24</v>
      </c>
      <c r="D1078" s="54" t="str">
        <f t="shared" si="146"/>
        <v>ASET</v>
      </c>
      <c r="E1078" s="178"/>
      <c r="F1078" s="179"/>
      <c r="G1078" s="177"/>
      <c r="H1078" s="177"/>
      <c r="I1078" s="169">
        <f t="shared" si="147"/>
        <v>0</v>
      </c>
      <c r="J1078" s="149" t="str" cm="1">
        <f t="array" ref="J1078">IF(ISERROR(INDEX('Non Compliance input'!$H$5:$H$156,MATCH(1,(A1078='Non Compliance input'!$A$5:$A$156)*(F1078&gt;='Non Compliance input'!$D$5:$D$156)*(E1078&lt;'Non Compliance input'!$E$5:$E$156)*('Non Compliance input'!$H$5:$H$156="Yes"),0))
),"","Yes")</f>
        <v/>
      </c>
      <c r="K1078" s="149">
        <f t="shared" si="148"/>
        <v>0</v>
      </c>
      <c r="L1078" s="162">
        <f t="shared" si="149"/>
        <v>0</v>
      </c>
      <c r="M1078" s="162" t="str" cm="1">
        <f t="array" ref="M1078">IF(ISERROR(INDEX('Non Compliance input'!$I$5:$I$156,MATCH(1,(A1078='Non Compliance input'!$A$5:$A$156)*(E1078&gt;='Non Compliance input'!$D$5:$D$156)*(F1078&lt;='Non Compliance input'!$E$5:$E$156)*('Non Compliance input'!$I$5:$I$156="Yes"),0))
),"","Yes")</f>
        <v/>
      </c>
      <c r="N1078" s="149" t="str">
        <f>IF(VLOOKUP($A1078,HourEndingOutage!$B$3:$F$746,5,0)="Outage","Outage","")</f>
        <v/>
      </c>
      <c r="O1078" s="18">
        <f t="shared" si="150"/>
        <v>0</v>
      </c>
      <c r="P1078" s="18" t="str">
        <f t="shared" si="151"/>
        <v/>
      </c>
      <c r="Q1078" s="18">
        <f t="shared" si="152"/>
        <v>0</v>
      </c>
      <c r="R1078" s="118"/>
    </row>
    <row r="1079" spans="1:18" x14ac:dyDescent="0.25">
      <c r="A1079" s="25">
        <f t="shared" si="153"/>
        <v>120</v>
      </c>
      <c r="B1079" s="23">
        <f t="shared" si="154"/>
        <v>44566</v>
      </c>
      <c r="C1079" s="24">
        <v>24</v>
      </c>
      <c r="D1079" s="54" t="str">
        <f t="shared" si="146"/>
        <v>ASET</v>
      </c>
      <c r="E1079" s="178"/>
      <c r="F1079" s="179"/>
      <c r="G1079" s="177"/>
      <c r="H1079" s="177"/>
      <c r="I1079" s="169">
        <f t="shared" si="147"/>
        <v>0</v>
      </c>
      <c r="J1079" s="149" t="str" cm="1">
        <f t="array" ref="J1079">IF(ISERROR(INDEX('Non Compliance input'!$H$5:$H$156,MATCH(1,(A1079='Non Compliance input'!$A$5:$A$156)*(F1079&gt;='Non Compliance input'!$D$5:$D$156)*(E1079&lt;'Non Compliance input'!$E$5:$E$156)*('Non Compliance input'!$H$5:$H$156="Yes"),0))
),"","Yes")</f>
        <v/>
      </c>
      <c r="K1079" s="149">
        <f t="shared" si="148"/>
        <v>0</v>
      </c>
      <c r="L1079" s="162">
        <f t="shared" si="149"/>
        <v>0</v>
      </c>
      <c r="M1079" s="162" t="str" cm="1">
        <f t="array" ref="M1079">IF(ISERROR(INDEX('Non Compliance input'!$I$5:$I$156,MATCH(1,(A1079='Non Compliance input'!$A$5:$A$156)*(E1079&gt;='Non Compliance input'!$D$5:$D$156)*(F1079&lt;='Non Compliance input'!$E$5:$E$156)*('Non Compliance input'!$I$5:$I$156="Yes"),0))
),"","Yes")</f>
        <v/>
      </c>
      <c r="N1079" s="149" t="str">
        <f>IF(VLOOKUP($A1079,HourEndingOutage!$B$3:$F$746,5,0)="Outage","Outage","")</f>
        <v/>
      </c>
      <c r="O1079" s="18">
        <f t="shared" si="150"/>
        <v>0</v>
      </c>
      <c r="P1079" s="18" t="str">
        <f t="shared" si="151"/>
        <v/>
      </c>
      <c r="Q1079" s="18">
        <f t="shared" si="152"/>
        <v>0</v>
      </c>
      <c r="R1079" s="118"/>
    </row>
    <row r="1080" spans="1:18" x14ac:dyDescent="0.25">
      <c r="A1080" s="25">
        <f t="shared" si="153"/>
        <v>120</v>
      </c>
      <c r="B1080" s="23">
        <f t="shared" si="154"/>
        <v>44566</v>
      </c>
      <c r="C1080" s="24">
        <v>24</v>
      </c>
      <c r="D1080" s="54" t="str">
        <f t="shared" si="146"/>
        <v>ASET</v>
      </c>
      <c r="E1080" s="178"/>
      <c r="F1080" s="179"/>
      <c r="G1080" s="177"/>
      <c r="H1080" s="177"/>
      <c r="I1080" s="169">
        <f t="shared" si="147"/>
        <v>0</v>
      </c>
      <c r="J1080" s="149" t="str" cm="1">
        <f t="array" ref="J1080">IF(ISERROR(INDEX('Non Compliance input'!$H$5:$H$156,MATCH(1,(A1080='Non Compliance input'!$A$5:$A$156)*(F1080&gt;='Non Compliance input'!$D$5:$D$156)*(E1080&lt;'Non Compliance input'!$E$5:$E$156)*('Non Compliance input'!$H$5:$H$156="Yes"),0))
),"","Yes")</f>
        <v/>
      </c>
      <c r="K1080" s="149">
        <f t="shared" si="148"/>
        <v>0</v>
      </c>
      <c r="L1080" s="162">
        <f t="shared" si="149"/>
        <v>0</v>
      </c>
      <c r="M1080" s="162" t="str" cm="1">
        <f t="array" ref="M1080">IF(ISERROR(INDEX('Non Compliance input'!$I$5:$I$156,MATCH(1,(A1080='Non Compliance input'!$A$5:$A$156)*(E1080&gt;='Non Compliance input'!$D$5:$D$156)*(F1080&lt;='Non Compliance input'!$E$5:$E$156)*('Non Compliance input'!$I$5:$I$156="Yes"),0))
),"","Yes")</f>
        <v/>
      </c>
      <c r="N1080" s="149" t="str">
        <f>IF(VLOOKUP($A1080,HourEndingOutage!$B$3:$F$746,5,0)="Outage","Outage","")</f>
        <v/>
      </c>
      <c r="O1080" s="18">
        <f t="shared" si="150"/>
        <v>0</v>
      </c>
      <c r="P1080" s="18" t="str">
        <f t="shared" si="151"/>
        <v/>
      </c>
      <c r="Q1080" s="18">
        <f t="shared" si="152"/>
        <v>0</v>
      </c>
      <c r="R1080" s="118"/>
    </row>
    <row r="1081" spans="1:18" x14ac:dyDescent="0.25">
      <c r="A1081" s="25">
        <f t="shared" si="153"/>
        <v>120</v>
      </c>
      <c r="B1081" s="23">
        <f t="shared" si="154"/>
        <v>44566</v>
      </c>
      <c r="C1081" s="24">
        <v>24</v>
      </c>
      <c r="D1081" s="54" t="str">
        <f t="shared" si="146"/>
        <v>ASET</v>
      </c>
      <c r="E1081" s="178"/>
      <c r="F1081" s="179"/>
      <c r="G1081" s="177"/>
      <c r="H1081" s="177"/>
      <c r="I1081" s="169">
        <f t="shared" si="147"/>
        <v>0</v>
      </c>
      <c r="J1081" s="149" t="str" cm="1">
        <f t="array" ref="J1081">IF(ISERROR(INDEX('Non Compliance input'!$H$5:$H$156,MATCH(1,(A1081='Non Compliance input'!$A$5:$A$156)*(F1081&gt;='Non Compliance input'!$D$5:$D$156)*(E1081&lt;'Non Compliance input'!$E$5:$E$156)*('Non Compliance input'!$H$5:$H$156="Yes"),0))
),"","Yes")</f>
        <v/>
      </c>
      <c r="K1081" s="149">
        <f t="shared" si="148"/>
        <v>0</v>
      </c>
      <c r="L1081" s="162">
        <f t="shared" si="149"/>
        <v>0</v>
      </c>
      <c r="M1081" s="162" t="str" cm="1">
        <f t="array" ref="M1081">IF(ISERROR(INDEX('Non Compliance input'!$I$5:$I$156,MATCH(1,(A1081='Non Compliance input'!$A$5:$A$156)*(E1081&gt;='Non Compliance input'!$D$5:$D$156)*(F1081&lt;='Non Compliance input'!$E$5:$E$156)*('Non Compliance input'!$I$5:$I$156="Yes"),0))
),"","Yes")</f>
        <v/>
      </c>
      <c r="N1081" s="149" t="str">
        <f>IF(VLOOKUP($A1081,HourEndingOutage!$B$3:$F$746,5,0)="Outage","Outage","")</f>
        <v/>
      </c>
      <c r="O1081" s="18">
        <f t="shared" si="150"/>
        <v>0</v>
      </c>
      <c r="P1081" s="18" t="str">
        <f t="shared" si="151"/>
        <v/>
      </c>
      <c r="Q1081" s="18">
        <f t="shared" si="152"/>
        <v>0</v>
      </c>
      <c r="R1081" s="118"/>
    </row>
    <row r="1082" spans="1:18" x14ac:dyDescent="0.25">
      <c r="A1082" s="25">
        <f t="shared" si="153"/>
        <v>120</v>
      </c>
      <c r="B1082" s="23">
        <f t="shared" si="154"/>
        <v>44566</v>
      </c>
      <c r="C1082" s="24">
        <v>24</v>
      </c>
      <c r="D1082" s="54" t="str">
        <f t="shared" si="146"/>
        <v>ASET</v>
      </c>
      <c r="E1082" s="178"/>
      <c r="F1082" s="179"/>
      <c r="G1082" s="177"/>
      <c r="H1082" s="177"/>
      <c r="I1082" s="169">
        <f t="shared" si="147"/>
        <v>0</v>
      </c>
      <c r="J1082" s="149" t="str" cm="1">
        <f t="array" ref="J1082">IF(ISERROR(INDEX('Non Compliance input'!$H$5:$H$156,MATCH(1,(A1082='Non Compliance input'!$A$5:$A$156)*(F1082&gt;='Non Compliance input'!$D$5:$D$156)*(E1082&lt;'Non Compliance input'!$E$5:$E$156)*('Non Compliance input'!$H$5:$H$156="Yes"),0))
),"","Yes")</f>
        <v/>
      </c>
      <c r="K1082" s="149">
        <f t="shared" si="148"/>
        <v>0</v>
      </c>
      <c r="L1082" s="162">
        <f t="shared" si="149"/>
        <v>0</v>
      </c>
      <c r="M1082" s="162" t="str" cm="1">
        <f t="array" ref="M1082">IF(ISERROR(INDEX('Non Compliance input'!$I$5:$I$156,MATCH(1,(A1082='Non Compliance input'!$A$5:$A$156)*(E1082&gt;='Non Compliance input'!$D$5:$D$156)*(F1082&lt;='Non Compliance input'!$E$5:$E$156)*('Non Compliance input'!$I$5:$I$156="Yes"),0))
),"","Yes")</f>
        <v/>
      </c>
      <c r="N1082" s="149" t="str">
        <f>IF(VLOOKUP($A1082,HourEndingOutage!$B$3:$F$746,5,0)="Outage","Outage","")</f>
        <v/>
      </c>
      <c r="O1082" s="18">
        <f t="shared" si="150"/>
        <v>0</v>
      </c>
      <c r="P1082" s="18" t="str">
        <f t="shared" si="151"/>
        <v/>
      </c>
      <c r="Q1082" s="18">
        <f t="shared" si="152"/>
        <v>0</v>
      </c>
      <c r="R1082" s="118"/>
    </row>
    <row r="1083" spans="1:18" x14ac:dyDescent="0.25">
      <c r="A1083" s="25">
        <f t="shared" si="153"/>
        <v>121</v>
      </c>
      <c r="B1083" s="23">
        <f t="shared" si="154"/>
        <v>44567</v>
      </c>
      <c r="C1083" s="24">
        <v>1</v>
      </c>
      <c r="D1083" s="54" t="str">
        <f t="shared" si="146"/>
        <v>ASET</v>
      </c>
      <c r="E1083" s="178"/>
      <c r="F1083" s="179"/>
      <c r="G1083" s="177"/>
      <c r="H1083" s="177"/>
      <c r="I1083" s="169">
        <f t="shared" si="147"/>
        <v>0</v>
      </c>
      <c r="J1083" s="149" t="str" cm="1">
        <f t="array" ref="J1083">IF(ISERROR(INDEX('Non Compliance input'!$H$5:$H$156,MATCH(1,(A1083='Non Compliance input'!$A$5:$A$156)*(F1083&gt;='Non Compliance input'!$D$5:$D$156)*(E1083&lt;'Non Compliance input'!$E$5:$E$156)*('Non Compliance input'!$H$5:$H$156="Yes"),0))
),"","Yes")</f>
        <v/>
      </c>
      <c r="K1083" s="149">
        <f t="shared" si="148"/>
        <v>0</v>
      </c>
      <c r="L1083" s="162">
        <f t="shared" si="149"/>
        <v>0</v>
      </c>
      <c r="M1083" s="162" t="str" cm="1">
        <f t="array" ref="M1083">IF(ISERROR(INDEX('Non Compliance input'!$I$5:$I$156,MATCH(1,(A1083='Non Compliance input'!$A$5:$A$156)*(E1083&gt;='Non Compliance input'!$D$5:$D$156)*(F1083&lt;='Non Compliance input'!$E$5:$E$156)*('Non Compliance input'!$I$5:$I$156="Yes"),0))
),"","Yes")</f>
        <v/>
      </c>
      <c r="N1083" s="149" t="str">
        <f>IF(VLOOKUP($A1083,HourEndingOutage!$B$3:$F$746,5,0)="Outage","Outage","")</f>
        <v/>
      </c>
      <c r="O1083" s="18">
        <f t="shared" si="150"/>
        <v>0</v>
      </c>
      <c r="P1083" s="18" t="str">
        <f t="shared" si="151"/>
        <v/>
      </c>
      <c r="Q1083" s="18">
        <f t="shared" si="152"/>
        <v>0</v>
      </c>
      <c r="R1083" s="118"/>
    </row>
    <row r="1084" spans="1:18" x14ac:dyDescent="0.25">
      <c r="A1084" s="25">
        <f t="shared" si="153"/>
        <v>121</v>
      </c>
      <c r="B1084" s="23">
        <f t="shared" si="154"/>
        <v>44567</v>
      </c>
      <c r="C1084" s="24">
        <v>1</v>
      </c>
      <c r="D1084" s="54" t="str">
        <f t="shared" si="146"/>
        <v>ASET</v>
      </c>
      <c r="E1084" s="178"/>
      <c r="F1084" s="179"/>
      <c r="G1084" s="177"/>
      <c r="H1084" s="177"/>
      <c r="I1084" s="169">
        <f t="shared" si="147"/>
        <v>0</v>
      </c>
      <c r="J1084" s="149" t="str" cm="1">
        <f t="array" ref="J1084">IF(ISERROR(INDEX('Non Compliance input'!$H$5:$H$156,MATCH(1,(A1084='Non Compliance input'!$A$5:$A$156)*(F1084&gt;='Non Compliance input'!$D$5:$D$156)*(E1084&lt;'Non Compliance input'!$E$5:$E$156)*('Non Compliance input'!$H$5:$H$156="Yes"),0))
),"","Yes")</f>
        <v/>
      </c>
      <c r="K1084" s="149">
        <f t="shared" si="148"/>
        <v>0</v>
      </c>
      <c r="L1084" s="162">
        <f t="shared" si="149"/>
        <v>0</v>
      </c>
      <c r="M1084" s="162" t="str" cm="1">
        <f t="array" ref="M1084">IF(ISERROR(INDEX('Non Compliance input'!$I$5:$I$156,MATCH(1,(A1084='Non Compliance input'!$A$5:$A$156)*(E1084&gt;='Non Compliance input'!$D$5:$D$156)*(F1084&lt;='Non Compliance input'!$E$5:$E$156)*('Non Compliance input'!$I$5:$I$156="Yes"),0))
),"","Yes")</f>
        <v/>
      </c>
      <c r="N1084" s="149" t="str">
        <f>IF(VLOOKUP($A1084,HourEndingOutage!$B$3:$F$746,5,0)="Outage","Outage","")</f>
        <v/>
      </c>
      <c r="O1084" s="18">
        <f t="shared" si="150"/>
        <v>0</v>
      </c>
      <c r="P1084" s="18" t="str">
        <f t="shared" si="151"/>
        <v/>
      </c>
      <c r="Q1084" s="18">
        <f t="shared" si="152"/>
        <v>0</v>
      </c>
      <c r="R1084" s="118"/>
    </row>
    <row r="1085" spans="1:18" x14ac:dyDescent="0.25">
      <c r="A1085" s="25">
        <f t="shared" si="153"/>
        <v>121</v>
      </c>
      <c r="B1085" s="23">
        <f t="shared" si="154"/>
        <v>44567</v>
      </c>
      <c r="C1085" s="24">
        <v>1</v>
      </c>
      <c r="D1085" s="54" t="str">
        <f t="shared" si="146"/>
        <v>ASET</v>
      </c>
      <c r="E1085" s="178"/>
      <c r="F1085" s="179"/>
      <c r="G1085" s="177"/>
      <c r="H1085" s="177"/>
      <c r="I1085" s="169">
        <f t="shared" si="147"/>
        <v>0</v>
      </c>
      <c r="J1085" s="149" t="str" cm="1">
        <f t="array" ref="J1085">IF(ISERROR(INDEX('Non Compliance input'!$H$5:$H$156,MATCH(1,(A1085='Non Compliance input'!$A$5:$A$156)*(F1085&gt;='Non Compliance input'!$D$5:$D$156)*(E1085&lt;'Non Compliance input'!$E$5:$E$156)*('Non Compliance input'!$H$5:$H$156="Yes"),0))
),"","Yes")</f>
        <v/>
      </c>
      <c r="K1085" s="149">
        <f t="shared" si="148"/>
        <v>0</v>
      </c>
      <c r="L1085" s="162">
        <f t="shared" si="149"/>
        <v>0</v>
      </c>
      <c r="M1085" s="162" t="str" cm="1">
        <f t="array" ref="M1085">IF(ISERROR(INDEX('Non Compliance input'!$I$5:$I$156,MATCH(1,(A1085='Non Compliance input'!$A$5:$A$156)*(E1085&gt;='Non Compliance input'!$D$5:$D$156)*(F1085&lt;='Non Compliance input'!$E$5:$E$156)*('Non Compliance input'!$I$5:$I$156="Yes"),0))
),"","Yes")</f>
        <v/>
      </c>
      <c r="N1085" s="149" t="str">
        <f>IF(VLOOKUP($A1085,HourEndingOutage!$B$3:$F$746,5,0)="Outage","Outage","")</f>
        <v/>
      </c>
      <c r="O1085" s="18">
        <f t="shared" si="150"/>
        <v>0</v>
      </c>
      <c r="P1085" s="18" t="str">
        <f t="shared" si="151"/>
        <v/>
      </c>
      <c r="Q1085" s="18">
        <f t="shared" si="152"/>
        <v>0</v>
      </c>
      <c r="R1085" s="118"/>
    </row>
    <row r="1086" spans="1:18" x14ac:dyDescent="0.25">
      <c r="A1086" s="25">
        <f t="shared" si="153"/>
        <v>121</v>
      </c>
      <c r="B1086" s="23">
        <f t="shared" si="154"/>
        <v>44567</v>
      </c>
      <c r="C1086" s="24">
        <v>1</v>
      </c>
      <c r="D1086" s="54" t="str">
        <f t="shared" si="146"/>
        <v>ASET</v>
      </c>
      <c r="E1086" s="178"/>
      <c r="F1086" s="179"/>
      <c r="G1086" s="177"/>
      <c r="H1086" s="177"/>
      <c r="I1086" s="169">
        <f t="shared" si="147"/>
        <v>0</v>
      </c>
      <c r="J1086" s="149" t="str" cm="1">
        <f t="array" ref="J1086">IF(ISERROR(INDEX('Non Compliance input'!$H$5:$H$156,MATCH(1,(A1086='Non Compliance input'!$A$5:$A$156)*(F1086&gt;='Non Compliance input'!$D$5:$D$156)*(E1086&lt;'Non Compliance input'!$E$5:$E$156)*('Non Compliance input'!$H$5:$H$156="Yes"),0))
),"","Yes")</f>
        <v/>
      </c>
      <c r="K1086" s="149">
        <f t="shared" si="148"/>
        <v>0</v>
      </c>
      <c r="L1086" s="162">
        <f t="shared" si="149"/>
        <v>0</v>
      </c>
      <c r="M1086" s="162" t="str" cm="1">
        <f t="array" ref="M1086">IF(ISERROR(INDEX('Non Compliance input'!$I$5:$I$156,MATCH(1,(A1086='Non Compliance input'!$A$5:$A$156)*(E1086&gt;='Non Compliance input'!$D$5:$D$156)*(F1086&lt;='Non Compliance input'!$E$5:$E$156)*('Non Compliance input'!$I$5:$I$156="Yes"),0))
),"","Yes")</f>
        <v/>
      </c>
      <c r="N1086" s="149" t="str">
        <f>IF(VLOOKUP($A1086,HourEndingOutage!$B$3:$F$746,5,0)="Outage","Outage","")</f>
        <v/>
      </c>
      <c r="O1086" s="18">
        <f t="shared" si="150"/>
        <v>0</v>
      </c>
      <c r="P1086" s="18" t="str">
        <f t="shared" si="151"/>
        <v/>
      </c>
      <c r="Q1086" s="18">
        <f t="shared" si="152"/>
        <v>0</v>
      </c>
      <c r="R1086" s="118"/>
    </row>
    <row r="1087" spans="1:18" x14ac:dyDescent="0.25">
      <c r="A1087" s="25">
        <f t="shared" si="153"/>
        <v>121</v>
      </c>
      <c r="B1087" s="23">
        <f t="shared" si="154"/>
        <v>44567</v>
      </c>
      <c r="C1087" s="24">
        <v>1</v>
      </c>
      <c r="D1087" s="54" t="str">
        <f t="shared" si="146"/>
        <v>ASET</v>
      </c>
      <c r="E1087" s="178"/>
      <c r="F1087" s="179"/>
      <c r="G1087" s="177"/>
      <c r="H1087" s="177"/>
      <c r="I1087" s="169">
        <f t="shared" si="147"/>
        <v>0</v>
      </c>
      <c r="J1087" s="149" t="str" cm="1">
        <f t="array" ref="J1087">IF(ISERROR(INDEX('Non Compliance input'!$H$5:$H$156,MATCH(1,(A1087='Non Compliance input'!$A$5:$A$156)*(F1087&gt;='Non Compliance input'!$D$5:$D$156)*(E1087&lt;'Non Compliance input'!$E$5:$E$156)*('Non Compliance input'!$H$5:$H$156="Yes"),0))
),"","Yes")</f>
        <v/>
      </c>
      <c r="K1087" s="149">
        <f t="shared" si="148"/>
        <v>0</v>
      </c>
      <c r="L1087" s="162">
        <f t="shared" si="149"/>
        <v>0</v>
      </c>
      <c r="M1087" s="162" t="str" cm="1">
        <f t="array" ref="M1087">IF(ISERROR(INDEX('Non Compliance input'!$I$5:$I$156,MATCH(1,(A1087='Non Compliance input'!$A$5:$A$156)*(E1087&gt;='Non Compliance input'!$D$5:$D$156)*(F1087&lt;='Non Compliance input'!$E$5:$E$156)*('Non Compliance input'!$I$5:$I$156="Yes"),0))
),"","Yes")</f>
        <v/>
      </c>
      <c r="N1087" s="149" t="str">
        <f>IF(VLOOKUP($A1087,HourEndingOutage!$B$3:$F$746,5,0)="Outage","Outage","")</f>
        <v/>
      </c>
      <c r="O1087" s="18">
        <f t="shared" si="150"/>
        <v>0</v>
      </c>
      <c r="P1087" s="18" t="str">
        <f t="shared" si="151"/>
        <v/>
      </c>
      <c r="Q1087" s="18">
        <f t="shared" si="152"/>
        <v>0</v>
      </c>
      <c r="R1087" s="118"/>
    </row>
    <row r="1088" spans="1:18" x14ac:dyDescent="0.25">
      <c r="A1088" s="25">
        <f t="shared" si="153"/>
        <v>121</v>
      </c>
      <c r="B1088" s="23">
        <f t="shared" si="154"/>
        <v>44567</v>
      </c>
      <c r="C1088" s="24">
        <v>1</v>
      </c>
      <c r="D1088" s="54" t="str">
        <f t="shared" si="146"/>
        <v>ASET</v>
      </c>
      <c r="E1088" s="178"/>
      <c r="F1088" s="179"/>
      <c r="G1088" s="177"/>
      <c r="H1088" s="177"/>
      <c r="I1088" s="169">
        <f t="shared" si="147"/>
        <v>0</v>
      </c>
      <c r="J1088" s="149" t="str" cm="1">
        <f t="array" ref="J1088">IF(ISERROR(INDEX('Non Compliance input'!$H$5:$H$156,MATCH(1,(A1088='Non Compliance input'!$A$5:$A$156)*(F1088&gt;='Non Compliance input'!$D$5:$D$156)*(E1088&lt;'Non Compliance input'!$E$5:$E$156)*('Non Compliance input'!$H$5:$H$156="Yes"),0))
),"","Yes")</f>
        <v/>
      </c>
      <c r="K1088" s="149">
        <f t="shared" si="148"/>
        <v>0</v>
      </c>
      <c r="L1088" s="162">
        <f t="shared" si="149"/>
        <v>0</v>
      </c>
      <c r="M1088" s="162" t="str" cm="1">
        <f t="array" ref="M1088">IF(ISERROR(INDEX('Non Compliance input'!$I$5:$I$156,MATCH(1,(A1088='Non Compliance input'!$A$5:$A$156)*(E1088&gt;='Non Compliance input'!$D$5:$D$156)*(F1088&lt;='Non Compliance input'!$E$5:$E$156)*('Non Compliance input'!$I$5:$I$156="Yes"),0))
),"","Yes")</f>
        <v/>
      </c>
      <c r="N1088" s="149" t="str">
        <f>IF(VLOOKUP($A1088,HourEndingOutage!$B$3:$F$746,5,0)="Outage","Outage","")</f>
        <v/>
      </c>
      <c r="O1088" s="18">
        <f t="shared" si="150"/>
        <v>0</v>
      </c>
      <c r="P1088" s="18" t="str">
        <f t="shared" si="151"/>
        <v/>
      </c>
      <c r="Q1088" s="18">
        <f t="shared" si="152"/>
        <v>0</v>
      </c>
      <c r="R1088" s="118"/>
    </row>
    <row r="1089" spans="1:18" x14ac:dyDescent="0.25">
      <c r="A1089" s="25">
        <f t="shared" si="153"/>
        <v>121</v>
      </c>
      <c r="B1089" s="23">
        <f t="shared" si="154"/>
        <v>44567</v>
      </c>
      <c r="C1089" s="24">
        <v>1</v>
      </c>
      <c r="D1089" s="54" t="str">
        <f t="shared" si="146"/>
        <v>ASET</v>
      </c>
      <c r="E1089" s="178"/>
      <c r="F1089" s="179"/>
      <c r="G1089" s="177"/>
      <c r="H1089" s="177"/>
      <c r="I1089" s="169">
        <f t="shared" si="147"/>
        <v>0</v>
      </c>
      <c r="J1089" s="149" t="str" cm="1">
        <f t="array" ref="J1089">IF(ISERROR(INDEX('Non Compliance input'!$H$5:$H$156,MATCH(1,(A1089='Non Compliance input'!$A$5:$A$156)*(F1089&gt;='Non Compliance input'!$D$5:$D$156)*(E1089&lt;'Non Compliance input'!$E$5:$E$156)*('Non Compliance input'!$H$5:$H$156="Yes"),0))
),"","Yes")</f>
        <v/>
      </c>
      <c r="K1089" s="149">
        <f t="shared" si="148"/>
        <v>0</v>
      </c>
      <c r="L1089" s="162">
        <f t="shared" si="149"/>
        <v>0</v>
      </c>
      <c r="M1089" s="162" t="str" cm="1">
        <f t="array" ref="M1089">IF(ISERROR(INDEX('Non Compliance input'!$I$5:$I$156,MATCH(1,(A1089='Non Compliance input'!$A$5:$A$156)*(E1089&gt;='Non Compliance input'!$D$5:$D$156)*(F1089&lt;='Non Compliance input'!$E$5:$E$156)*('Non Compliance input'!$I$5:$I$156="Yes"),0))
),"","Yes")</f>
        <v/>
      </c>
      <c r="N1089" s="149" t="str">
        <f>IF(VLOOKUP($A1089,HourEndingOutage!$B$3:$F$746,5,0)="Outage","Outage","")</f>
        <v/>
      </c>
      <c r="O1089" s="18">
        <f t="shared" si="150"/>
        <v>0</v>
      </c>
      <c r="P1089" s="18" t="str">
        <f t="shared" si="151"/>
        <v/>
      </c>
      <c r="Q1089" s="18">
        <f t="shared" si="152"/>
        <v>0</v>
      </c>
      <c r="R1089" s="118"/>
    </row>
    <row r="1090" spans="1:18" x14ac:dyDescent="0.25">
      <c r="A1090" s="25">
        <f t="shared" si="153"/>
        <v>121</v>
      </c>
      <c r="B1090" s="23">
        <f t="shared" si="154"/>
        <v>44567</v>
      </c>
      <c r="C1090" s="24">
        <v>1</v>
      </c>
      <c r="D1090" s="54" t="str">
        <f t="shared" si="146"/>
        <v>ASET</v>
      </c>
      <c r="E1090" s="178"/>
      <c r="F1090" s="179"/>
      <c r="G1090" s="177"/>
      <c r="H1090" s="177"/>
      <c r="I1090" s="169">
        <f t="shared" si="147"/>
        <v>0</v>
      </c>
      <c r="J1090" s="149" t="str" cm="1">
        <f t="array" ref="J1090">IF(ISERROR(INDEX('Non Compliance input'!$H$5:$H$156,MATCH(1,(A1090='Non Compliance input'!$A$5:$A$156)*(F1090&gt;='Non Compliance input'!$D$5:$D$156)*(E1090&lt;'Non Compliance input'!$E$5:$E$156)*('Non Compliance input'!$H$5:$H$156="Yes"),0))
),"","Yes")</f>
        <v/>
      </c>
      <c r="K1090" s="149">
        <f t="shared" si="148"/>
        <v>0</v>
      </c>
      <c r="L1090" s="162">
        <f t="shared" si="149"/>
        <v>0</v>
      </c>
      <c r="M1090" s="162" t="str" cm="1">
        <f t="array" ref="M1090">IF(ISERROR(INDEX('Non Compliance input'!$I$5:$I$156,MATCH(1,(A1090='Non Compliance input'!$A$5:$A$156)*(E1090&gt;='Non Compliance input'!$D$5:$D$156)*(F1090&lt;='Non Compliance input'!$E$5:$E$156)*('Non Compliance input'!$I$5:$I$156="Yes"),0))
),"","Yes")</f>
        <v/>
      </c>
      <c r="N1090" s="149" t="str">
        <f>IF(VLOOKUP($A1090,HourEndingOutage!$B$3:$F$746,5,0)="Outage","Outage","")</f>
        <v/>
      </c>
      <c r="O1090" s="18">
        <f t="shared" si="150"/>
        <v>0</v>
      </c>
      <c r="P1090" s="18" t="str">
        <f t="shared" si="151"/>
        <v/>
      </c>
      <c r="Q1090" s="18">
        <f t="shared" si="152"/>
        <v>0</v>
      </c>
      <c r="R1090" s="118"/>
    </row>
    <row r="1091" spans="1:18" x14ac:dyDescent="0.25">
      <c r="A1091" s="25">
        <f t="shared" si="153"/>
        <v>121</v>
      </c>
      <c r="B1091" s="23">
        <f t="shared" si="154"/>
        <v>44567</v>
      </c>
      <c r="C1091" s="24">
        <v>1</v>
      </c>
      <c r="D1091" s="54" t="str">
        <f t="shared" ref="D1091:D1154" si="155">Unit</f>
        <v>ASET</v>
      </c>
      <c r="E1091" s="178"/>
      <c r="F1091" s="179"/>
      <c r="G1091" s="177"/>
      <c r="H1091" s="177"/>
      <c r="I1091" s="169">
        <f t="shared" ref="I1091:I1154" si="156">IF(AND(LEN(E1091)&gt;2,LEN(F1091)&gt;2)=TRUE,(ROUND((F1091-E1091)*1440,0)),0)</f>
        <v>0</v>
      </c>
      <c r="J1091" s="149" t="str" cm="1">
        <f t="array" ref="J1091">IF(ISERROR(INDEX('Non Compliance input'!$H$5:$H$156,MATCH(1,(A1091='Non Compliance input'!$A$5:$A$156)*(F1091&gt;='Non Compliance input'!$D$5:$D$156)*(E1091&lt;'Non Compliance input'!$E$5:$E$156)*('Non Compliance input'!$H$5:$H$156="Yes"),0))
),"","Yes")</f>
        <v/>
      </c>
      <c r="K1091" s="149">
        <f t="shared" ref="K1091:K1154" si="157">IF(J1091="Yes",0,MIN(H1091,G1091,IF(H1091="",0,Contract_Volume)))</f>
        <v>0</v>
      </c>
      <c r="L1091" s="162">
        <f t="shared" ref="L1091:L1154" si="158">IF(J1091="Yes",0,(MIN(H1091,G1091)*(I1091/60)))</f>
        <v>0</v>
      </c>
      <c r="M1091" s="162" t="str" cm="1">
        <f t="array" ref="M1091">IF(ISERROR(INDEX('Non Compliance input'!$I$5:$I$156,MATCH(1,(A1091='Non Compliance input'!$A$5:$A$156)*(E1091&gt;='Non Compliance input'!$D$5:$D$156)*(F1091&lt;='Non Compliance input'!$E$5:$E$156)*('Non Compliance input'!$I$5:$I$156="Yes"),0))
),"","Yes")</f>
        <v/>
      </c>
      <c r="N1091" s="149" t="str">
        <f>IF(VLOOKUP($A1091,HourEndingOutage!$B$3:$F$746,5,0)="Outage","Outage","")</f>
        <v/>
      </c>
      <c r="O1091" s="18">
        <f t="shared" ref="O1091:O1154" si="159">IF(OR(M1091="Yes",N1091="Outage"),0,(K1091*(I1091/60))*Arming)</f>
        <v>0</v>
      </c>
      <c r="P1091" s="18" t="str">
        <f t="shared" ref="P1091:P1154" si="160">IF(ISERROR(VLOOKUP($A1091,FTShour,1,0)),"","Yes")</f>
        <v/>
      </c>
      <c r="Q1091" s="18">
        <f t="shared" si="152"/>
        <v>0</v>
      </c>
      <c r="R1091" s="118"/>
    </row>
    <row r="1092" spans="1:18" x14ac:dyDescent="0.25">
      <c r="A1092" s="25">
        <f t="shared" si="153"/>
        <v>122</v>
      </c>
      <c r="B1092" s="23">
        <f t="shared" si="154"/>
        <v>44567</v>
      </c>
      <c r="C1092" s="24">
        <v>2</v>
      </c>
      <c r="D1092" s="54" t="str">
        <f t="shared" si="155"/>
        <v>ASET</v>
      </c>
      <c r="E1092" s="178"/>
      <c r="F1092" s="179"/>
      <c r="G1092" s="177"/>
      <c r="H1092" s="177"/>
      <c r="I1092" s="169">
        <f t="shared" si="156"/>
        <v>0</v>
      </c>
      <c r="J1092" s="149" t="str" cm="1">
        <f t="array" ref="J1092">IF(ISERROR(INDEX('Non Compliance input'!$H$5:$H$156,MATCH(1,(A1092='Non Compliance input'!$A$5:$A$156)*(F1092&gt;='Non Compliance input'!$D$5:$D$156)*(E1092&lt;'Non Compliance input'!$E$5:$E$156)*('Non Compliance input'!$H$5:$H$156="Yes"),0))
),"","Yes")</f>
        <v/>
      </c>
      <c r="K1092" s="149">
        <f t="shared" si="157"/>
        <v>0</v>
      </c>
      <c r="L1092" s="162">
        <f t="shared" si="158"/>
        <v>0</v>
      </c>
      <c r="M1092" s="162" t="str" cm="1">
        <f t="array" ref="M1092">IF(ISERROR(INDEX('Non Compliance input'!$I$5:$I$156,MATCH(1,(A1092='Non Compliance input'!$A$5:$A$156)*(E1092&gt;='Non Compliance input'!$D$5:$D$156)*(F1092&lt;='Non Compliance input'!$E$5:$E$156)*('Non Compliance input'!$I$5:$I$156="Yes"),0))
),"","Yes")</f>
        <v/>
      </c>
      <c r="N1092" s="149" t="str">
        <f>IF(VLOOKUP($A1092,HourEndingOutage!$B$3:$F$746,5,0)="Outage","Outage","")</f>
        <v/>
      </c>
      <c r="O1092" s="18">
        <f t="shared" si="159"/>
        <v>0</v>
      </c>
      <c r="P1092" s="18" t="str">
        <f t="shared" si="160"/>
        <v/>
      </c>
      <c r="Q1092" s="18">
        <f t="shared" ref="Q1092:Q1155" si="161">IF(P1092="Yes",-O1092,0)</f>
        <v>0</v>
      </c>
      <c r="R1092" s="118"/>
    </row>
    <row r="1093" spans="1:18" x14ac:dyDescent="0.25">
      <c r="A1093" s="25">
        <f t="shared" si="153"/>
        <v>122</v>
      </c>
      <c r="B1093" s="23">
        <f t="shared" si="154"/>
        <v>44567</v>
      </c>
      <c r="C1093" s="24">
        <v>2</v>
      </c>
      <c r="D1093" s="54" t="str">
        <f t="shared" si="155"/>
        <v>ASET</v>
      </c>
      <c r="E1093" s="178"/>
      <c r="F1093" s="179"/>
      <c r="G1093" s="177"/>
      <c r="H1093" s="177"/>
      <c r="I1093" s="169">
        <f t="shared" si="156"/>
        <v>0</v>
      </c>
      <c r="J1093" s="149" t="str" cm="1">
        <f t="array" ref="J1093">IF(ISERROR(INDEX('Non Compliance input'!$H$5:$H$156,MATCH(1,(A1093='Non Compliance input'!$A$5:$A$156)*(F1093&gt;='Non Compliance input'!$D$5:$D$156)*(E1093&lt;'Non Compliance input'!$E$5:$E$156)*('Non Compliance input'!$H$5:$H$156="Yes"),0))
),"","Yes")</f>
        <v/>
      </c>
      <c r="K1093" s="149">
        <f t="shared" si="157"/>
        <v>0</v>
      </c>
      <c r="L1093" s="162">
        <f t="shared" si="158"/>
        <v>0</v>
      </c>
      <c r="M1093" s="162" t="str" cm="1">
        <f t="array" ref="M1093">IF(ISERROR(INDEX('Non Compliance input'!$I$5:$I$156,MATCH(1,(A1093='Non Compliance input'!$A$5:$A$156)*(E1093&gt;='Non Compliance input'!$D$5:$D$156)*(F1093&lt;='Non Compliance input'!$E$5:$E$156)*('Non Compliance input'!$I$5:$I$156="Yes"),0))
),"","Yes")</f>
        <v/>
      </c>
      <c r="N1093" s="149" t="str">
        <f>IF(VLOOKUP($A1093,HourEndingOutage!$B$3:$F$746,5,0)="Outage","Outage","")</f>
        <v/>
      </c>
      <c r="O1093" s="18">
        <f t="shared" si="159"/>
        <v>0</v>
      </c>
      <c r="P1093" s="18" t="str">
        <f t="shared" si="160"/>
        <v/>
      </c>
      <c r="Q1093" s="18">
        <f t="shared" si="161"/>
        <v>0</v>
      </c>
      <c r="R1093" s="118"/>
    </row>
    <row r="1094" spans="1:18" x14ac:dyDescent="0.25">
      <c r="A1094" s="25">
        <f t="shared" si="153"/>
        <v>122</v>
      </c>
      <c r="B1094" s="23">
        <f t="shared" si="154"/>
        <v>44567</v>
      </c>
      <c r="C1094" s="24">
        <v>2</v>
      </c>
      <c r="D1094" s="54" t="str">
        <f t="shared" si="155"/>
        <v>ASET</v>
      </c>
      <c r="E1094" s="178"/>
      <c r="F1094" s="179"/>
      <c r="G1094" s="177"/>
      <c r="H1094" s="177"/>
      <c r="I1094" s="169">
        <f t="shared" si="156"/>
        <v>0</v>
      </c>
      <c r="J1094" s="149" t="str" cm="1">
        <f t="array" ref="J1094">IF(ISERROR(INDEX('Non Compliance input'!$H$5:$H$156,MATCH(1,(A1094='Non Compliance input'!$A$5:$A$156)*(F1094&gt;='Non Compliance input'!$D$5:$D$156)*(E1094&lt;'Non Compliance input'!$E$5:$E$156)*('Non Compliance input'!$H$5:$H$156="Yes"),0))
),"","Yes")</f>
        <v/>
      </c>
      <c r="K1094" s="149">
        <f t="shared" si="157"/>
        <v>0</v>
      </c>
      <c r="L1094" s="162">
        <f t="shared" si="158"/>
        <v>0</v>
      </c>
      <c r="M1094" s="162" t="str" cm="1">
        <f t="array" ref="M1094">IF(ISERROR(INDEX('Non Compliance input'!$I$5:$I$156,MATCH(1,(A1094='Non Compliance input'!$A$5:$A$156)*(E1094&gt;='Non Compliance input'!$D$5:$D$156)*(F1094&lt;='Non Compliance input'!$E$5:$E$156)*('Non Compliance input'!$I$5:$I$156="Yes"),0))
),"","Yes")</f>
        <v/>
      </c>
      <c r="N1094" s="149" t="str">
        <f>IF(VLOOKUP($A1094,HourEndingOutage!$B$3:$F$746,5,0)="Outage","Outage","")</f>
        <v/>
      </c>
      <c r="O1094" s="18">
        <f t="shared" si="159"/>
        <v>0</v>
      </c>
      <c r="P1094" s="18" t="str">
        <f t="shared" si="160"/>
        <v/>
      </c>
      <c r="Q1094" s="18">
        <f t="shared" si="161"/>
        <v>0</v>
      </c>
      <c r="R1094" s="118"/>
    </row>
    <row r="1095" spans="1:18" x14ac:dyDescent="0.25">
      <c r="A1095" s="25">
        <f t="shared" si="153"/>
        <v>122</v>
      </c>
      <c r="B1095" s="23">
        <f t="shared" si="154"/>
        <v>44567</v>
      </c>
      <c r="C1095" s="24">
        <v>2</v>
      </c>
      <c r="D1095" s="54" t="str">
        <f t="shared" si="155"/>
        <v>ASET</v>
      </c>
      <c r="E1095" s="178"/>
      <c r="F1095" s="179"/>
      <c r="G1095" s="177"/>
      <c r="H1095" s="177"/>
      <c r="I1095" s="169">
        <f t="shared" si="156"/>
        <v>0</v>
      </c>
      <c r="J1095" s="149" t="str" cm="1">
        <f t="array" ref="J1095">IF(ISERROR(INDEX('Non Compliance input'!$H$5:$H$156,MATCH(1,(A1095='Non Compliance input'!$A$5:$A$156)*(F1095&gt;='Non Compliance input'!$D$5:$D$156)*(E1095&lt;'Non Compliance input'!$E$5:$E$156)*('Non Compliance input'!$H$5:$H$156="Yes"),0))
),"","Yes")</f>
        <v/>
      </c>
      <c r="K1095" s="149">
        <f t="shared" si="157"/>
        <v>0</v>
      </c>
      <c r="L1095" s="162">
        <f t="shared" si="158"/>
        <v>0</v>
      </c>
      <c r="M1095" s="162" t="str" cm="1">
        <f t="array" ref="M1095">IF(ISERROR(INDEX('Non Compliance input'!$I$5:$I$156,MATCH(1,(A1095='Non Compliance input'!$A$5:$A$156)*(E1095&gt;='Non Compliance input'!$D$5:$D$156)*(F1095&lt;='Non Compliance input'!$E$5:$E$156)*('Non Compliance input'!$I$5:$I$156="Yes"),0))
),"","Yes")</f>
        <v/>
      </c>
      <c r="N1095" s="149" t="str">
        <f>IF(VLOOKUP($A1095,HourEndingOutage!$B$3:$F$746,5,0)="Outage","Outage","")</f>
        <v/>
      </c>
      <c r="O1095" s="18">
        <f t="shared" si="159"/>
        <v>0</v>
      </c>
      <c r="P1095" s="18" t="str">
        <f t="shared" si="160"/>
        <v/>
      </c>
      <c r="Q1095" s="18">
        <f t="shared" si="161"/>
        <v>0</v>
      </c>
      <c r="R1095" s="118"/>
    </row>
    <row r="1096" spans="1:18" x14ac:dyDescent="0.25">
      <c r="A1096" s="25">
        <f t="shared" si="153"/>
        <v>122</v>
      </c>
      <c r="B1096" s="23">
        <f t="shared" si="154"/>
        <v>44567</v>
      </c>
      <c r="C1096" s="24">
        <v>2</v>
      </c>
      <c r="D1096" s="54" t="str">
        <f t="shared" si="155"/>
        <v>ASET</v>
      </c>
      <c r="E1096" s="178"/>
      <c r="F1096" s="179"/>
      <c r="G1096" s="177"/>
      <c r="H1096" s="177"/>
      <c r="I1096" s="169">
        <f t="shared" si="156"/>
        <v>0</v>
      </c>
      <c r="J1096" s="149" t="str" cm="1">
        <f t="array" ref="J1096">IF(ISERROR(INDEX('Non Compliance input'!$H$5:$H$156,MATCH(1,(A1096='Non Compliance input'!$A$5:$A$156)*(F1096&gt;='Non Compliance input'!$D$5:$D$156)*(E1096&lt;'Non Compliance input'!$E$5:$E$156)*('Non Compliance input'!$H$5:$H$156="Yes"),0))
),"","Yes")</f>
        <v/>
      </c>
      <c r="K1096" s="149">
        <f t="shared" si="157"/>
        <v>0</v>
      </c>
      <c r="L1096" s="162">
        <f t="shared" si="158"/>
        <v>0</v>
      </c>
      <c r="M1096" s="162" t="str" cm="1">
        <f t="array" ref="M1096">IF(ISERROR(INDEX('Non Compliance input'!$I$5:$I$156,MATCH(1,(A1096='Non Compliance input'!$A$5:$A$156)*(E1096&gt;='Non Compliance input'!$D$5:$D$156)*(F1096&lt;='Non Compliance input'!$E$5:$E$156)*('Non Compliance input'!$I$5:$I$156="Yes"),0))
),"","Yes")</f>
        <v/>
      </c>
      <c r="N1096" s="149" t="str">
        <f>IF(VLOOKUP($A1096,HourEndingOutage!$B$3:$F$746,5,0)="Outage","Outage","")</f>
        <v/>
      </c>
      <c r="O1096" s="18">
        <f t="shared" si="159"/>
        <v>0</v>
      </c>
      <c r="P1096" s="18" t="str">
        <f t="shared" si="160"/>
        <v/>
      </c>
      <c r="Q1096" s="18">
        <f t="shared" si="161"/>
        <v>0</v>
      </c>
      <c r="R1096" s="118"/>
    </row>
    <row r="1097" spans="1:18" x14ac:dyDescent="0.25">
      <c r="A1097" s="25">
        <f t="shared" si="153"/>
        <v>122</v>
      </c>
      <c r="B1097" s="23">
        <f t="shared" si="154"/>
        <v>44567</v>
      </c>
      <c r="C1097" s="24">
        <v>2</v>
      </c>
      <c r="D1097" s="54" t="str">
        <f t="shared" si="155"/>
        <v>ASET</v>
      </c>
      <c r="E1097" s="178"/>
      <c r="F1097" s="179"/>
      <c r="G1097" s="177"/>
      <c r="H1097" s="177"/>
      <c r="I1097" s="169">
        <f t="shared" si="156"/>
        <v>0</v>
      </c>
      <c r="J1097" s="149" t="str" cm="1">
        <f t="array" ref="J1097">IF(ISERROR(INDEX('Non Compliance input'!$H$5:$H$156,MATCH(1,(A1097='Non Compliance input'!$A$5:$A$156)*(F1097&gt;='Non Compliance input'!$D$5:$D$156)*(E1097&lt;'Non Compliance input'!$E$5:$E$156)*('Non Compliance input'!$H$5:$H$156="Yes"),0))
),"","Yes")</f>
        <v/>
      </c>
      <c r="K1097" s="149">
        <f t="shared" si="157"/>
        <v>0</v>
      </c>
      <c r="L1097" s="162">
        <f t="shared" si="158"/>
        <v>0</v>
      </c>
      <c r="M1097" s="162" t="str" cm="1">
        <f t="array" ref="M1097">IF(ISERROR(INDEX('Non Compliance input'!$I$5:$I$156,MATCH(1,(A1097='Non Compliance input'!$A$5:$A$156)*(E1097&gt;='Non Compliance input'!$D$5:$D$156)*(F1097&lt;='Non Compliance input'!$E$5:$E$156)*('Non Compliance input'!$I$5:$I$156="Yes"),0))
),"","Yes")</f>
        <v/>
      </c>
      <c r="N1097" s="149" t="str">
        <f>IF(VLOOKUP($A1097,HourEndingOutage!$B$3:$F$746,5,0)="Outage","Outage","")</f>
        <v/>
      </c>
      <c r="O1097" s="18">
        <f t="shared" si="159"/>
        <v>0</v>
      </c>
      <c r="P1097" s="18" t="str">
        <f t="shared" si="160"/>
        <v/>
      </c>
      <c r="Q1097" s="18">
        <f t="shared" si="161"/>
        <v>0</v>
      </c>
      <c r="R1097" s="118"/>
    </row>
    <row r="1098" spans="1:18" x14ac:dyDescent="0.25">
      <c r="A1098" s="25">
        <f t="shared" si="153"/>
        <v>122</v>
      </c>
      <c r="B1098" s="23">
        <f t="shared" si="154"/>
        <v>44567</v>
      </c>
      <c r="C1098" s="24">
        <v>2</v>
      </c>
      <c r="D1098" s="54" t="str">
        <f t="shared" si="155"/>
        <v>ASET</v>
      </c>
      <c r="E1098" s="178"/>
      <c r="F1098" s="179"/>
      <c r="G1098" s="177"/>
      <c r="H1098" s="177"/>
      <c r="I1098" s="169">
        <f t="shared" si="156"/>
        <v>0</v>
      </c>
      <c r="J1098" s="149" t="str" cm="1">
        <f t="array" ref="J1098">IF(ISERROR(INDEX('Non Compliance input'!$H$5:$H$156,MATCH(1,(A1098='Non Compliance input'!$A$5:$A$156)*(F1098&gt;='Non Compliance input'!$D$5:$D$156)*(E1098&lt;'Non Compliance input'!$E$5:$E$156)*('Non Compliance input'!$H$5:$H$156="Yes"),0))
),"","Yes")</f>
        <v/>
      </c>
      <c r="K1098" s="149">
        <f t="shared" si="157"/>
        <v>0</v>
      </c>
      <c r="L1098" s="162">
        <f t="shared" si="158"/>
        <v>0</v>
      </c>
      <c r="M1098" s="162" t="str" cm="1">
        <f t="array" ref="M1098">IF(ISERROR(INDEX('Non Compliance input'!$I$5:$I$156,MATCH(1,(A1098='Non Compliance input'!$A$5:$A$156)*(E1098&gt;='Non Compliance input'!$D$5:$D$156)*(F1098&lt;='Non Compliance input'!$E$5:$E$156)*('Non Compliance input'!$I$5:$I$156="Yes"),0))
),"","Yes")</f>
        <v/>
      </c>
      <c r="N1098" s="149" t="str">
        <f>IF(VLOOKUP($A1098,HourEndingOutage!$B$3:$F$746,5,0)="Outage","Outage","")</f>
        <v/>
      </c>
      <c r="O1098" s="18">
        <f t="shared" si="159"/>
        <v>0</v>
      </c>
      <c r="P1098" s="18" t="str">
        <f t="shared" si="160"/>
        <v/>
      </c>
      <c r="Q1098" s="18">
        <f t="shared" si="161"/>
        <v>0</v>
      </c>
      <c r="R1098" s="118"/>
    </row>
    <row r="1099" spans="1:18" x14ac:dyDescent="0.25">
      <c r="A1099" s="25">
        <f t="shared" si="153"/>
        <v>122</v>
      </c>
      <c r="B1099" s="23">
        <f t="shared" si="154"/>
        <v>44567</v>
      </c>
      <c r="C1099" s="24">
        <v>2</v>
      </c>
      <c r="D1099" s="54" t="str">
        <f t="shared" si="155"/>
        <v>ASET</v>
      </c>
      <c r="E1099" s="178"/>
      <c r="F1099" s="179"/>
      <c r="G1099" s="177"/>
      <c r="H1099" s="177"/>
      <c r="I1099" s="169">
        <f t="shared" si="156"/>
        <v>0</v>
      </c>
      <c r="J1099" s="149" t="str" cm="1">
        <f t="array" ref="J1099">IF(ISERROR(INDEX('Non Compliance input'!$H$5:$H$156,MATCH(1,(A1099='Non Compliance input'!$A$5:$A$156)*(F1099&gt;='Non Compliance input'!$D$5:$D$156)*(E1099&lt;'Non Compliance input'!$E$5:$E$156)*('Non Compliance input'!$H$5:$H$156="Yes"),0))
),"","Yes")</f>
        <v/>
      </c>
      <c r="K1099" s="149">
        <f t="shared" si="157"/>
        <v>0</v>
      </c>
      <c r="L1099" s="162">
        <f t="shared" si="158"/>
        <v>0</v>
      </c>
      <c r="M1099" s="162" t="str" cm="1">
        <f t="array" ref="M1099">IF(ISERROR(INDEX('Non Compliance input'!$I$5:$I$156,MATCH(1,(A1099='Non Compliance input'!$A$5:$A$156)*(E1099&gt;='Non Compliance input'!$D$5:$D$156)*(F1099&lt;='Non Compliance input'!$E$5:$E$156)*('Non Compliance input'!$I$5:$I$156="Yes"),0))
),"","Yes")</f>
        <v/>
      </c>
      <c r="N1099" s="149" t="str">
        <f>IF(VLOOKUP($A1099,HourEndingOutage!$B$3:$F$746,5,0)="Outage","Outage","")</f>
        <v/>
      </c>
      <c r="O1099" s="18">
        <f t="shared" si="159"/>
        <v>0</v>
      </c>
      <c r="P1099" s="18" t="str">
        <f t="shared" si="160"/>
        <v/>
      </c>
      <c r="Q1099" s="18">
        <f t="shared" si="161"/>
        <v>0</v>
      </c>
      <c r="R1099" s="118"/>
    </row>
    <row r="1100" spans="1:18" x14ac:dyDescent="0.25">
      <c r="A1100" s="25">
        <f t="shared" si="153"/>
        <v>122</v>
      </c>
      <c r="B1100" s="23">
        <f t="shared" si="154"/>
        <v>44567</v>
      </c>
      <c r="C1100" s="24">
        <v>2</v>
      </c>
      <c r="D1100" s="54" t="str">
        <f t="shared" si="155"/>
        <v>ASET</v>
      </c>
      <c r="E1100" s="178"/>
      <c r="F1100" s="179"/>
      <c r="G1100" s="177"/>
      <c r="H1100" s="177"/>
      <c r="I1100" s="169">
        <f t="shared" si="156"/>
        <v>0</v>
      </c>
      <c r="J1100" s="149" t="str" cm="1">
        <f t="array" ref="J1100">IF(ISERROR(INDEX('Non Compliance input'!$H$5:$H$156,MATCH(1,(A1100='Non Compliance input'!$A$5:$A$156)*(F1100&gt;='Non Compliance input'!$D$5:$D$156)*(E1100&lt;'Non Compliance input'!$E$5:$E$156)*('Non Compliance input'!$H$5:$H$156="Yes"),0))
),"","Yes")</f>
        <v/>
      </c>
      <c r="K1100" s="149">
        <f t="shared" si="157"/>
        <v>0</v>
      </c>
      <c r="L1100" s="162">
        <f t="shared" si="158"/>
        <v>0</v>
      </c>
      <c r="M1100" s="162" t="str" cm="1">
        <f t="array" ref="M1100">IF(ISERROR(INDEX('Non Compliance input'!$I$5:$I$156,MATCH(1,(A1100='Non Compliance input'!$A$5:$A$156)*(E1100&gt;='Non Compliance input'!$D$5:$D$156)*(F1100&lt;='Non Compliance input'!$E$5:$E$156)*('Non Compliance input'!$I$5:$I$156="Yes"),0))
),"","Yes")</f>
        <v/>
      </c>
      <c r="N1100" s="149" t="str">
        <f>IF(VLOOKUP($A1100,HourEndingOutage!$B$3:$F$746,5,0)="Outage","Outage","")</f>
        <v/>
      </c>
      <c r="O1100" s="18">
        <f t="shared" si="159"/>
        <v>0</v>
      </c>
      <c r="P1100" s="18" t="str">
        <f t="shared" si="160"/>
        <v/>
      </c>
      <c r="Q1100" s="18">
        <f t="shared" si="161"/>
        <v>0</v>
      </c>
      <c r="R1100" s="118"/>
    </row>
    <row r="1101" spans="1:18" x14ac:dyDescent="0.25">
      <c r="A1101" s="25">
        <f t="shared" si="153"/>
        <v>123</v>
      </c>
      <c r="B1101" s="23">
        <f t="shared" si="154"/>
        <v>44567</v>
      </c>
      <c r="C1101" s="24">
        <v>3</v>
      </c>
      <c r="D1101" s="54" t="str">
        <f t="shared" si="155"/>
        <v>ASET</v>
      </c>
      <c r="E1101" s="178"/>
      <c r="F1101" s="179"/>
      <c r="G1101" s="177"/>
      <c r="H1101" s="177"/>
      <c r="I1101" s="169">
        <f t="shared" si="156"/>
        <v>0</v>
      </c>
      <c r="J1101" s="149" t="str" cm="1">
        <f t="array" ref="J1101">IF(ISERROR(INDEX('Non Compliance input'!$H$5:$H$156,MATCH(1,(A1101='Non Compliance input'!$A$5:$A$156)*(F1101&gt;='Non Compliance input'!$D$5:$D$156)*(E1101&lt;'Non Compliance input'!$E$5:$E$156)*('Non Compliance input'!$H$5:$H$156="Yes"),0))
),"","Yes")</f>
        <v/>
      </c>
      <c r="K1101" s="149">
        <f t="shared" si="157"/>
        <v>0</v>
      </c>
      <c r="L1101" s="162">
        <f t="shared" si="158"/>
        <v>0</v>
      </c>
      <c r="M1101" s="162" t="str" cm="1">
        <f t="array" ref="M1101">IF(ISERROR(INDEX('Non Compliance input'!$I$5:$I$156,MATCH(1,(A1101='Non Compliance input'!$A$5:$A$156)*(E1101&gt;='Non Compliance input'!$D$5:$D$156)*(F1101&lt;='Non Compliance input'!$E$5:$E$156)*('Non Compliance input'!$I$5:$I$156="Yes"),0))
),"","Yes")</f>
        <v/>
      </c>
      <c r="N1101" s="149" t="str">
        <f>IF(VLOOKUP($A1101,HourEndingOutage!$B$3:$F$746,5,0)="Outage","Outage","")</f>
        <v/>
      </c>
      <c r="O1101" s="18">
        <f t="shared" si="159"/>
        <v>0</v>
      </c>
      <c r="P1101" s="18" t="str">
        <f t="shared" si="160"/>
        <v/>
      </c>
      <c r="Q1101" s="18">
        <f t="shared" si="161"/>
        <v>0</v>
      </c>
      <c r="R1101" s="118"/>
    </row>
    <row r="1102" spans="1:18" x14ac:dyDescent="0.25">
      <c r="A1102" s="25">
        <f t="shared" si="153"/>
        <v>123</v>
      </c>
      <c r="B1102" s="23">
        <f t="shared" si="154"/>
        <v>44567</v>
      </c>
      <c r="C1102" s="24">
        <v>3</v>
      </c>
      <c r="D1102" s="54" t="str">
        <f t="shared" si="155"/>
        <v>ASET</v>
      </c>
      <c r="E1102" s="178"/>
      <c r="F1102" s="179"/>
      <c r="G1102" s="177"/>
      <c r="H1102" s="177"/>
      <c r="I1102" s="169">
        <f t="shared" si="156"/>
        <v>0</v>
      </c>
      <c r="J1102" s="149" t="str" cm="1">
        <f t="array" ref="J1102">IF(ISERROR(INDEX('Non Compliance input'!$H$5:$H$156,MATCH(1,(A1102='Non Compliance input'!$A$5:$A$156)*(F1102&gt;='Non Compliance input'!$D$5:$D$156)*(E1102&lt;'Non Compliance input'!$E$5:$E$156)*('Non Compliance input'!$H$5:$H$156="Yes"),0))
),"","Yes")</f>
        <v/>
      </c>
      <c r="K1102" s="149">
        <f t="shared" si="157"/>
        <v>0</v>
      </c>
      <c r="L1102" s="162">
        <f t="shared" si="158"/>
        <v>0</v>
      </c>
      <c r="M1102" s="162" t="str" cm="1">
        <f t="array" ref="M1102">IF(ISERROR(INDEX('Non Compliance input'!$I$5:$I$156,MATCH(1,(A1102='Non Compliance input'!$A$5:$A$156)*(E1102&gt;='Non Compliance input'!$D$5:$D$156)*(F1102&lt;='Non Compliance input'!$E$5:$E$156)*('Non Compliance input'!$I$5:$I$156="Yes"),0))
),"","Yes")</f>
        <v/>
      </c>
      <c r="N1102" s="149" t="str">
        <f>IF(VLOOKUP($A1102,HourEndingOutage!$B$3:$F$746,5,0)="Outage","Outage","")</f>
        <v/>
      </c>
      <c r="O1102" s="18">
        <f t="shared" si="159"/>
        <v>0</v>
      </c>
      <c r="P1102" s="18" t="str">
        <f t="shared" si="160"/>
        <v/>
      </c>
      <c r="Q1102" s="18">
        <f t="shared" si="161"/>
        <v>0</v>
      </c>
      <c r="R1102" s="118"/>
    </row>
    <row r="1103" spans="1:18" x14ac:dyDescent="0.25">
      <c r="A1103" s="25">
        <f t="shared" si="153"/>
        <v>123</v>
      </c>
      <c r="B1103" s="23">
        <f t="shared" si="154"/>
        <v>44567</v>
      </c>
      <c r="C1103" s="24">
        <v>3</v>
      </c>
      <c r="D1103" s="54" t="str">
        <f t="shared" si="155"/>
        <v>ASET</v>
      </c>
      <c r="E1103" s="178"/>
      <c r="F1103" s="179"/>
      <c r="G1103" s="177"/>
      <c r="H1103" s="177"/>
      <c r="I1103" s="169">
        <f t="shared" si="156"/>
        <v>0</v>
      </c>
      <c r="J1103" s="149" t="str" cm="1">
        <f t="array" ref="J1103">IF(ISERROR(INDEX('Non Compliance input'!$H$5:$H$156,MATCH(1,(A1103='Non Compliance input'!$A$5:$A$156)*(F1103&gt;='Non Compliance input'!$D$5:$D$156)*(E1103&lt;'Non Compliance input'!$E$5:$E$156)*('Non Compliance input'!$H$5:$H$156="Yes"),0))
),"","Yes")</f>
        <v/>
      </c>
      <c r="K1103" s="149">
        <f t="shared" si="157"/>
        <v>0</v>
      </c>
      <c r="L1103" s="162">
        <f t="shared" si="158"/>
        <v>0</v>
      </c>
      <c r="M1103" s="162" t="str" cm="1">
        <f t="array" ref="M1103">IF(ISERROR(INDEX('Non Compliance input'!$I$5:$I$156,MATCH(1,(A1103='Non Compliance input'!$A$5:$A$156)*(E1103&gt;='Non Compliance input'!$D$5:$D$156)*(F1103&lt;='Non Compliance input'!$E$5:$E$156)*('Non Compliance input'!$I$5:$I$156="Yes"),0))
),"","Yes")</f>
        <v/>
      </c>
      <c r="N1103" s="149" t="str">
        <f>IF(VLOOKUP($A1103,HourEndingOutage!$B$3:$F$746,5,0)="Outage","Outage","")</f>
        <v/>
      </c>
      <c r="O1103" s="18">
        <f t="shared" si="159"/>
        <v>0</v>
      </c>
      <c r="P1103" s="18" t="str">
        <f t="shared" si="160"/>
        <v/>
      </c>
      <c r="Q1103" s="18">
        <f t="shared" si="161"/>
        <v>0</v>
      </c>
      <c r="R1103" s="118"/>
    </row>
    <row r="1104" spans="1:18" x14ac:dyDescent="0.25">
      <c r="A1104" s="25">
        <f t="shared" si="153"/>
        <v>123</v>
      </c>
      <c r="B1104" s="23">
        <f t="shared" si="154"/>
        <v>44567</v>
      </c>
      <c r="C1104" s="24">
        <v>3</v>
      </c>
      <c r="D1104" s="54" t="str">
        <f t="shared" si="155"/>
        <v>ASET</v>
      </c>
      <c r="E1104" s="178"/>
      <c r="F1104" s="179"/>
      <c r="G1104" s="177"/>
      <c r="H1104" s="177"/>
      <c r="I1104" s="169">
        <f t="shared" si="156"/>
        <v>0</v>
      </c>
      <c r="J1104" s="149" t="str" cm="1">
        <f t="array" ref="J1104">IF(ISERROR(INDEX('Non Compliance input'!$H$5:$H$156,MATCH(1,(A1104='Non Compliance input'!$A$5:$A$156)*(F1104&gt;='Non Compliance input'!$D$5:$D$156)*(E1104&lt;'Non Compliance input'!$E$5:$E$156)*('Non Compliance input'!$H$5:$H$156="Yes"),0))
),"","Yes")</f>
        <v/>
      </c>
      <c r="K1104" s="149">
        <f t="shared" si="157"/>
        <v>0</v>
      </c>
      <c r="L1104" s="162">
        <f t="shared" si="158"/>
        <v>0</v>
      </c>
      <c r="M1104" s="162" t="str" cm="1">
        <f t="array" ref="M1104">IF(ISERROR(INDEX('Non Compliance input'!$I$5:$I$156,MATCH(1,(A1104='Non Compliance input'!$A$5:$A$156)*(E1104&gt;='Non Compliance input'!$D$5:$D$156)*(F1104&lt;='Non Compliance input'!$E$5:$E$156)*('Non Compliance input'!$I$5:$I$156="Yes"),0))
),"","Yes")</f>
        <v/>
      </c>
      <c r="N1104" s="149" t="str">
        <f>IF(VLOOKUP($A1104,HourEndingOutage!$B$3:$F$746,5,0)="Outage","Outage","")</f>
        <v/>
      </c>
      <c r="O1104" s="18">
        <f t="shared" si="159"/>
        <v>0</v>
      </c>
      <c r="P1104" s="18" t="str">
        <f t="shared" si="160"/>
        <v/>
      </c>
      <c r="Q1104" s="18">
        <f t="shared" si="161"/>
        <v>0</v>
      </c>
      <c r="R1104" s="118"/>
    </row>
    <row r="1105" spans="1:18" x14ac:dyDescent="0.25">
      <c r="A1105" s="25">
        <f t="shared" si="153"/>
        <v>123</v>
      </c>
      <c r="B1105" s="23">
        <f t="shared" si="154"/>
        <v>44567</v>
      </c>
      <c r="C1105" s="24">
        <v>3</v>
      </c>
      <c r="D1105" s="54" t="str">
        <f t="shared" si="155"/>
        <v>ASET</v>
      </c>
      <c r="E1105" s="178"/>
      <c r="F1105" s="179"/>
      <c r="G1105" s="177"/>
      <c r="H1105" s="177"/>
      <c r="I1105" s="169">
        <f t="shared" si="156"/>
        <v>0</v>
      </c>
      <c r="J1105" s="149" t="str" cm="1">
        <f t="array" ref="J1105">IF(ISERROR(INDEX('Non Compliance input'!$H$5:$H$156,MATCH(1,(A1105='Non Compliance input'!$A$5:$A$156)*(F1105&gt;='Non Compliance input'!$D$5:$D$156)*(E1105&lt;'Non Compliance input'!$E$5:$E$156)*('Non Compliance input'!$H$5:$H$156="Yes"),0))
),"","Yes")</f>
        <v/>
      </c>
      <c r="K1105" s="149">
        <f t="shared" si="157"/>
        <v>0</v>
      </c>
      <c r="L1105" s="162">
        <f t="shared" si="158"/>
        <v>0</v>
      </c>
      <c r="M1105" s="162" t="str" cm="1">
        <f t="array" ref="M1105">IF(ISERROR(INDEX('Non Compliance input'!$I$5:$I$156,MATCH(1,(A1105='Non Compliance input'!$A$5:$A$156)*(E1105&gt;='Non Compliance input'!$D$5:$D$156)*(F1105&lt;='Non Compliance input'!$E$5:$E$156)*('Non Compliance input'!$I$5:$I$156="Yes"),0))
),"","Yes")</f>
        <v/>
      </c>
      <c r="N1105" s="149" t="str">
        <f>IF(VLOOKUP($A1105,HourEndingOutage!$B$3:$F$746,5,0)="Outage","Outage","")</f>
        <v/>
      </c>
      <c r="O1105" s="18">
        <f t="shared" si="159"/>
        <v>0</v>
      </c>
      <c r="P1105" s="18" t="str">
        <f t="shared" si="160"/>
        <v/>
      </c>
      <c r="Q1105" s="18">
        <f t="shared" si="161"/>
        <v>0</v>
      </c>
      <c r="R1105" s="118"/>
    </row>
    <row r="1106" spans="1:18" x14ac:dyDescent="0.25">
      <c r="A1106" s="25">
        <f t="shared" si="153"/>
        <v>123</v>
      </c>
      <c r="B1106" s="23">
        <f t="shared" si="154"/>
        <v>44567</v>
      </c>
      <c r="C1106" s="24">
        <v>3</v>
      </c>
      <c r="D1106" s="54" t="str">
        <f t="shared" si="155"/>
        <v>ASET</v>
      </c>
      <c r="E1106" s="178"/>
      <c r="F1106" s="179"/>
      <c r="G1106" s="177"/>
      <c r="H1106" s="177"/>
      <c r="I1106" s="169">
        <f t="shared" si="156"/>
        <v>0</v>
      </c>
      <c r="J1106" s="149" t="str" cm="1">
        <f t="array" ref="J1106">IF(ISERROR(INDEX('Non Compliance input'!$H$5:$H$156,MATCH(1,(A1106='Non Compliance input'!$A$5:$A$156)*(F1106&gt;='Non Compliance input'!$D$5:$D$156)*(E1106&lt;'Non Compliance input'!$E$5:$E$156)*('Non Compliance input'!$H$5:$H$156="Yes"),0))
),"","Yes")</f>
        <v/>
      </c>
      <c r="K1106" s="149">
        <f t="shared" si="157"/>
        <v>0</v>
      </c>
      <c r="L1106" s="162">
        <f t="shared" si="158"/>
        <v>0</v>
      </c>
      <c r="M1106" s="162" t="str" cm="1">
        <f t="array" ref="M1106">IF(ISERROR(INDEX('Non Compliance input'!$I$5:$I$156,MATCH(1,(A1106='Non Compliance input'!$A$5:$A$156)*(E1106&gt;='Non Compliance input'!$D$5:$D$156)*(F1106&lt;='Non Compliance input'!$E$5:$E$156)*('Non Compliance input'!$I$5:$I$156="Yes"),0))
),"","Yes")</f>
        <v/>
      </c>
      <c r="N1106" s="149" t="str">
        <f>IF(VLOOKUP($A1106,HourEndingOutage!$B$3:$F$746,5,0)="Outage","Outage","")</f>
        <v/>
      </c>
      <c r="O1106" s="18">
        <f t="shared" si="159"/>
        <v>0</v>
      </c>
      <c r="P1106" s="18" t="str">
        <f t="shared" si="160"/>
        <v/>
      </c>
      <c r="Q1106" s="18">
        <f t="shared" si="161"/>
        <v>0</v>
      </c>
      <c r="R1106" s="118"/>
    </row>
    <row r="1107" spans="1:18" x14ac:dyDescent="0.25">
      <c r="A1107" s="25">
        <f t="shared" si="153"/>
        <v>123</v>
      </c>
      <c r="B1107" s="23">
        <f t="shared" si="154"/>
        <v>44567</v>
      </c>
      <c r="C1107" s="24">
        <v>3</v>
      </c>
      <c r="D1107" s="54" t="str">
        <f t="shared" si="155"/>
        <v>ASET</v>
      </c>
      <c r="E1107" s="178"/>
      <c r="F1107" s="179"/>
      <c r="G1107" s="177"/>
      <c r="H1107" s="177"/>
      <c r="I1107" s="169">
        <f t="shared" si="156"/>
        <v>0</v>
      </c>
      <c r="J1107" s="149" t="str" cm="1">
        <f t="array" ref="J1107">IF(ISERROR(INDEX('Non Compliance input'!$H$5:$H$156,MATCH(1,(A1107='Non Compliance input'!$A$5:$A$156)*(F1107&gt;='Non Compliance input'!$D$5:$D$156)*(E1107&lt;'Non Compliance input'!$E$5:$E$156)*('Non Compliance input'!$H$5:$H$156="Yes"),0))
),"","Yes")</f>
        <v/>
      </c>
      <c r="K1107" s="149">
        <f t="shared" si="157"/>
        <v>0</v>
      </c>
      <c r="L1107" s="162">
        <f t="shared" si="158"/>
        <v>0</v>
      </c>
      <c r="M1107" s="162" t="str" cm="1">
        <f t="array" ref="M1107">IF(ISERROR(INDEX('Non Compliance input'!$I$5:$I$156,MATCH(1,(A1107='Non Compliance input'!$A$5:$A$156)*(E1107&gt;='Non Compliance input'!$D$5:$D$156)*(F1107&lt;='Non Compliance input'!$E$5:$E$156)*('Non Compliance input'!$I$5:$I$156="Yes"),0))
),"","Yes")</f>
        <v/>
      </c>
      <c r="N1107" s="149" t="str">
        <f>IF(VLOOKUP($A1107,HourEndingOutage!$B$3:$F$746,5,0)="Outage","Outage","")</f>
        <v/>
      </c>
      <c r="O1107" s="18">
        <f t="shared" si="159"/>
        <v>0</v>
      </c>
      <c r="P1107" s="18" t="str">
        <f t="shared" si="160"/>
        <v/>
      </c>
      <c r="Q1107" s="18">
        <f t="shared" si="161"/>
        <v>0</v>
      </c>
      <c r="R1107" s="118"/>
    </row>
    <row r="1108" spans="1:18" x14ac:dyDescent="0.25">
      <c r="A1108" s="25">
        <f t="shared" si="153"/>
        <v>123</v>
      </c>
      <c r="B1108" s="23">
        <f t="shared" si="154"/>
        <v>44567</v>
      </c>
      <c r="C1108" s="24">
        <v>3</v>
      </c>
      <c r="D1108" s="54" t="str">
        <f t="shared" si="155"/>
        <v>ASET</v>
      </c>
      <c r="E1108" s="178"/>
      <c r="F1108" s="179"/>
      <c r="G1108" s="177"/>
      <c r="H1108" s="177"/>
      <c r="I1108" s="169">
        <f t="shared" si="156"/>
        <v>0</v>
      </c>
      <c r="J1108" s="149" t="str" cm="1">
        <f t="array" ref="J1108">IF(ISERROR(INDEX('Non Compliance input'!$H$5:$H$156,MATCH(1,(A1108='Non Compliance input'!$A$5:$A$156)*(F1108&gt;='Non Compliance input'!$D$5:$D$156)*(E1108&lt;'Non Compliance input'!$E$5:$E$156)*('Non Compliance input'!$H$5:$H$156="Yes"),0))
),"","Yes")</f>
        <v/>
      </c>
      <c r="K1108" s="149">
        <f t="shared" si="157"/>
        <v>0</v>
      </c>
      <c r="L1108" s="162">
        <f t="shared" si="158"/>
        <v>0</v>
      </c>
      <c r="M1108" s="162" t="str" cm="1">
        <f t="array" ref="M1108">IF(ISERROR(INDEX('Non Compliance input'!$I$5:$I$156,MATCH(1,(A1108='Non Compliance input'!$A$5:$A$156)*(E1108&gt;='Non Compliance input'!$D$5:$D$156)*(F1108&lt;='Non Compliance input'!$E$5:$E$156)*('Non Compliance input'!$I$5:$I$156="Yes"),0))
),"","Yes")</f>
        <v/>
      </c>
      <c r="N1108" s="149" t="str">
        <f>IF(VLOOKUP($A1108,HourEndingOutage!$B$3:$F$746,5,0)="Outage","Outage","")</f>
        <v/>
      </c>
      <c r="O1108" s="18">
        <f t="shared" si="159"/>
        <v>0</v>
      </c>
      <c r="P1108" s="18" t="str">
        <f t="shared" si="160"/>
        <v/>
      </c>
      <c r="Q1108" s="18">
        <f t="shared" si="161"/>
        <v>0</v>
      </c>
      <c r="R1108" s="118"/>
    </row>
    <row r="1109" spans="1:18" x14ac:dyDescent="0.25">
      <c r="A1109" s="25">
        <f t="shared" si="153"/>
        <v>123</v>
      </c>
      <c r="B1109" s="23">
        <f t="shared" si="154"/>
        <v>44567</v>
      </c>
      <c r="C1109" s="24">
        <v>3</v>
      </c>
      <c r="D1109" s="54" t="str">
        <f t="shared" si="155"/>
        <v>ASET</v>
      </c>
      <c r="E1109" s="178"/>
      <c r="F1109" s="179"/>
      <c r="G1109" s="177"/>
      <c r="H1109" s="177"/>
      <c r="I1109" s="169">
        <f t="shared" si="156"/>
        <v>0</v>
      </c>
      <c r="J1109" s="149" t="str" cm="1">
        <f t="array" ref="J1109">IF(ISERROR(INDEX('Non Compliance input'!$H$5:$H$156,MATCH(1,(A1109='Non Compliance input'!$A$5:$A$156)*(F1109&gt;='Non Compliance input'!$D$5:$D$156)*(E1109&lt;'Non Compliance input'!$E$5:$E$156)*('Non Compliance input'!$H$5:$H$156="Yes"),0))
),"","Yes")</f>
        <v/>
      </c>
      <c r="K1109" s="149">
        <f t="shared" si="157"/>
        <v>0</v>
      </c>
      <c r="L1109" s="162">
        <f t="shared" si="158"/>
        <v>0</v>
      </c>
      <c r="M1109" s="162" t="str" cm="1">
        <f t="array" ref="M1109">IF(ISERROR(INDEX('Non Compliance input'!$I$5:$I$156,MATCH(1,(A1109='Non Compliance input'!$A$5:$A$156)*(E1109&gt;='Non Compliance input'!$D$5:$D$156)*(F1109&lt;='Non Compliance input'!$E$5:$E$156)*('Non Compliance input'!$I$5:$I$156="Yes"),0))
),"","Yes")</f>
        <v/>
      </c>
      <c r="N1109" s="149" t="str">
        <f>IF(VLOOKUP($A1109,HourEndingOutage!$B$3:$F$746,5,0)="Outage","Outage","")</f>
        <v/>
      </c>
      <c r="O1109" s="18">
        <f t="shared" si="159"/>
        <v>0</v>
      </c>
      <c r="P1109" s="18" t="str">
        <f t="shared" si="160"/>
        <v/>
      </c>
      <c r="Q1109" s="18">
        <f t="shared" si="161"/>
        <v>0</v>
      </c>
      <c r="R1109" s="118"/>
    </row>
    <row r="1110" spans="1:18" x14ac:dyDescent="0.25">
      <c r="A1110" s="25">
        <f t="shared" si="153"/>
        <v>124</v>
      </c>
      <c r="B1110" s="23">
        <f t="shared" si="154"/>
        <v>44567</v>
      </c>
      <c r="C1110" s="24">
        <v>4</v>
      </c>
      <c r="D1110" s="54" t="str">
        <f t="shared" si="155"/>
        <v>ASET</v>
      </c>
      <c r="E1110" s="178"/>
      <c r="F1110" s="179"/>
      <c r="G1110" s="177"/>
      <c r="H1110" s="177"/>
      <c r="I1110" s="169">
        <f t="shared" si="156"/>
        <v>0</v>
      </c>
      <c r="J1110" s="149" t="str" cm="1">
        <f t="array" ref="J1110">IF(ISERROR(INDEX('Non Compliance input'!$H$5:$H$156,MATCH(1,(A1110='Non Compliance input'!$A$5:$A$156)*(F1110&gt;='Non Compliance input'!$D$5:$D$156)*(E1110&lt;'Non Compliance input'!$E$5:$E$156)*('Non Compliance input'!$H$5:$H$156="Yes"),0))
),"","Yes")</f>
        <v/>
      </c>
      <c r="K1110" s="149">
        <f t="shared" si="157"/>
        <v>0</v>
      </c>
      <c r="L1110" s="162">
        <f t="shared" si="158"/>
        <v>0</v>
      </c>
      <c r="M1110" s="162" t="str" cm="1">
        <f t="array" ref="M1110">IF(ISERROR(INDEX('Non Compliance input'!$I$5:$I$156,MATCH(1,(A1110='Non Compliance input'!$A$5:$A$156)*(E1110&gt;='Non Compliance input'!$D$5:$D$156)*(F1110&lt;='Non Compliance input'!$E$5:$E$156)*('Non Compliance input'!$I$5:$I$156="Yes"),0))
),"","Yes")</f>
        <v/>
      </c>
      <c r="N1110" s="149" t="str">
        <f>IF(VLOOKUP($A1110,HourEndingOutage!$B$3:$F$746,5,0)="Outage","Outage","")</f>
        <v/>
      </c>
      <c r="O1110" s="18">
        <f t="shared" si="159"/>
        <v>0</v>
      </c>
      <c r="P1110" s="18" t="str">
        <f t="shared" si="160"/>
        <v/>
      </c>
      <c r="Q1110" s="18">
        <f t="shared" si="161"/>
        <v>0</v>
      </c>
      <c r="R1110" s="118"/>
    </row>
    <row r="1111" spans="1:18" x14ac:dyDescent="0.25">
      <c r="A1111" s="25">
        <f t="shared" si="153"/>
        <v>124</v>
      </c>
      <c r="B1111" s="23">
        <f t="shared" si="154"/>
        <v>44567</v>
      </c>
      <c r="C1111" s="24">
        <v>4</v>
      </c>
      <c r="D1111" s="54" t="str">
        <f t="shared" si="155"/>
        <v>ASET</v>
      </c>
      <c r="E1111" s="178"/>
      <c r="F1111" s="179"/>
      <c r="G1111" s="177"/>
      <c r="H1111" s="177"/>
      <c r="I1111" s="169">
        <f t="shared" si="156"/>
        <v>0</v>
      </c>
      <c r="J1111" s="149" t="str" cm="1">
        <f t="array" ref="J1111">IF(ISERROR(INDEX('Non Compliance input'!$H$5:$H$156,MATCH(1,(A1111='Non Compliance input'!$A$5:$A$156)*(F1111&gt;='Non Compliance input'!$D$5:$D$156)*(E1111&lt;'Non Compliance input'!$E$5:$E$156)*('Non Compliance input'!$H$5:$H$156="Yes"),0))
),"","Yes")</f>
        <v/>
      </c>
      <c r="K1111" s="149">
        <f t="shared" si="157"/>
        <v>0</v>
      </c>
      <c r="L1111" s="162">
        <f t="shared" si="158"/>
        <v>0</v>
      </c>
      <c r="M1111" s="162" t="str" cm="1">
        <f t="array" ref="M1111">IF(ISERROR(INDEX('Non Compliance input'!$I$5:$I$156,MATCH(1,(A1111='Non Compliance input'!$A$5:$A$156)*(E1111&gt;='Non Compliance input'!$D$5:$D$156)*(F1111&lt;='Non Compliance input'!$E$5:$E$156)*('Non Compliance input'!$I$5:$I$156="Yes"),0))
),"","Yes")</f>
        <v/>
      </c>
      <c r="N1111" s="149" t="str">
        <f>IF(VLOOKUP($A1111,HourEndingOutage!$B$3:$F$746,5,0)="Outage","Outage","")</f>
        <v/>
      </c>
      <c r="O1111" s="18">
        <f t="shared" si="159"/>
        <v>0</v>
      </c>
      <c r="P1111" s="18" t="str">
        <f t="shared" si="160"/>
        <v/>
      </c>
      <c r="Q1111" s="18">
        <f t="shared" si="161"/>
        <v>0</v>
      </c>
      <c r="R1111" s="118"/>
    </row>
    <row r="1112" spans="1:18" x14ac:dyDescent="0.25">
      <c r="A1112" s="25">
        <f t="shared" si="153"/>
        <v>124</v>
      </c>
      <c r="B1112" s="23">
        <f t="shared" si="154"/>
        <v>44567</v>
      </c>
      <c r="C1112" s="24">
        <v>4</v>
      </c>
      <c r="D1112" s="54" t="str">
        <f t="shared" si="155"/>
        <v>ASET</v>
      </c>
      <c r="E1112" s="178"/>
      <c r="F1112" s="179"/>
      <c r="G1112" s="177"/>
      <c r="H1112" s="177"/>
      <c r="I1112" s="169">
        <f t="shared" si="156"/>
        <v>0</v>
      </c>
      <c r="J1112" s="149" t="str" cm="1">
        <f t="array" ref="J1112">IF(ISERROR(INDEX('Non Compliance input'!$H$5:$H$156,MATCH(1,(A1112='Non Compliance input'!$A$5:$A$156)*(F1112&gt;='Non Compliance input'!$D$5:$D$156)*(E1112&lt;'Non Compliance input'!$E$5:$E$156)*('Non Compliance input'!$H$5:$H$156="Yes"),0))
),"","Yes")</f>
        <v/>
      </c>
      <c r="K1112" s="149">
        <f t="shared" si="157"/>
        <v>0</v>
      </c>
      <c r="L1112" s="162">
        <f t="shared" si="158"/>
        <v>0</v>
      </c>
      <c r="M1112" s="162" t="str" cm="1">
        <f t="array" ref="M1112">IF(ISERROR(INDEX('Non Compliance input'!$I$5:$I$156,MATCH(1,(A1112='Non Compliance input'!$A$5:$A$156)*(E1112&gt;='Non Compliance input'!$D$5:$D$156)*(F1112&lt;='Non Compliance input'!$E$5:$E$156)*('Non Compliance input'!$I$5:$I$156="Yes"),0))
),"","Yes")</f>
        <v/>
      </c>
      <c r="N1112" s="149" t="str">
        <f>IF(VLOOKUP($A1112,HourEndingOutage!$B$3:$F$746,5,0)="Outage","Outage","")</f>
        <v/>
      </c>
      <c r="O1112" s="18">
        <f t="shared" si="159"/>
        <v>0</v>
      </c>
      <c r="P1112" s="18" t="str">
        <f t="shared" si="160"/>
        <v/>
      </c>
      <c r="Q1112" s="18">
        <f t="shared" si="161"/>
        <v>0</v>
      </c>
      <c r="R1112" s="118"/>
    </row>
    <row r="1113" spans="1:18" x14ac:dyDescent="0.25">
      <c r="A1113" s="25">
        <f t="shared" si="153"/>
        <v>124</v>
      </c>
      <c r="B1113" s="23">
        <f t="shared" si="154"/>
        <v>44567</v>
      </c>
      <c r="C1113" s="24">
        <v>4</v>
      </c>
      <c r="D1113" s="54" t="str">
        <f t="shared" si="155"/>
        <v>ASET</v>
      </c>
      <c r="E1113" s="178"/>
      <c r="F1113" s="179"/>
      <c r="G1113" s="177"/>
      <c r="H1113" s="177"/>
      <c r="I1113" s="169">
        <f t="shared" si="156"/>
        <v>0</v>
      </c>
      <c r="J1113" s="149" t="str" cm="1">
        <f t="array" ref="J1113">IF(ISERROR(INDEX('Non Compliance input'!$H$5:$H$156,MATCH(1,(A1113='Non Compliance input'!$A$5:$A$156)*(F1113&gt;='Non Compliance input'!$D$5:$D$156)*(E1113&lt;'Non Compliance input'!$E$5:$E$156)*('Non Compliance input'!$H$5:$H$156="Yes"),0))
),"","Yes")</f>
        <v/>
      </c>
      <c r="K1113" s="149">
        <f t="shared" si="157"/>
        <v>0</v>
      </c>
      <c r="L1113" s="162">
        <f t="shared" si="158"/>
        <v>0</v>
      </c>
      <c r="M1113" s="162" t="str" cm="1">
        <f t="array" ref="M1113">IF(ISERROR(INDEX('Non Compliance input'!$I$5:$I$156,MATCH(1,(A1113='Non Compliance input'!$A$5:$A$156)*(E1113&gt;='Non Compliance input'!$D$5:$D$156)*(F1113&lt;='Non Compliance input'!$E$5:$E$156)*('Non Compliance input'!$I$5:$I$156="Yes"),0))
),"","Yes")</f>
        <v/>
      </c>
      <c r="N1113" s="149" t="str">
        <f>IF(VLOOKUP($A1113,HourEndingOutage!$B$3:$F$746,5,0)="Outage","Outage","")</f>
        <v/>
      </c>
      <c r="O1113" s="18">
        <f t="shared" si="159"/>
        <v>0</v>
      </c>
      <c r="P1113" s="18" t="str">
        <f t="shared" si="160"/>
        <v/>
      </c>
      <c r="Q1113" s="18">
        <f t="shared" si="161"/>
        <v>0</v>
      </c>
      <c r="R1113" s="118"/>
    </row>
    <row r="1114" spans="1:18" x14ac:dyDescent="0.25">
      <c r="A1114" s="25">
        <f t="shared" si="153"/>
        <v>124</v>
      </c>
      <c r="B1114" s="23">
        <f t="shared" si="154"/>
        <v>44567</v>
      </c>
      <c r="C1114" s="24">
        <v>4</v>
      </c>
      <c r="D1114" s="54" t="str">
        <f t="shared" si="155"/>
        <v>ASET</v>
      </c>
      <c r="E1114" s="178"/>
      <c r="F1114" s="179"/>
      <c r="G1114" s="177"/>
      <c r="H1114" s="177"/>
      <c r="I1114" s="169">
        <f t="shared" si="156"/>
        <v>0</v>
      </c>
      <c r="J1114" s="149" t="str" cm="1">
        <f t="array" ref="J1114">IF(ISERROR(INDEX('Non Compliance input'!$H$5:$H$156,MATCH(1,(A1114='Non Compliance input'!$A$5:$A$156)*(F1114&gt;='Non Compliance input'!$D$5:$D$156)*(E1114&lt;'Non Compliance input'!$E$5:$E$156)*('Non Compliance input'!$H$5:$H$156="Yes"),0))
),"","Yes")</f>
        <v/>
      </c>
      <c r="K1114" s="149">
        <f t="shared" si="157"/>
        <v>0</v>
      </c>
      <c r="L1114" s="162">
        <f t="shared" si="158"/>
        <v>0</v>
      </c>
      <c r="M1114" s="162" t="str" cm="1">
        <f t="array" ref="M1114">IF(ISERROR(INDEX('Non Compliance input'!$I$5:$I$156,MATCH(1,(A1114='Non Compliance input'!$A$5:$A$156)*(E1114&gt;='Non Compliance input'!$D$5:$D$156)*(F1114&lt;='Non Compliance input'!$E$5:$E$156)*('Non Compliance input'!$I$5:$I$156="Yes"),0))
),"","Yes")</f>
        <v/>
      </c>
      <c r="N1114" s="149" t="str">
        <f>IF(VLOOKUP($A1114,HourEndingOutage!$B$3:$F$746,5,0)="Outage","Outage","")</f>
        <v/>
      </c>
      <c r="O1114" s="18">
        <f t="shared" si="159"/>
        <v>0</v>
      </c>
      <c r="P1114" s="18" t="str">
        <f t="shared" si="160"/>
        <v/>
      </c>
      <c r="Q1114" s="18">
        <f t="shared" si="161"/>
        <v>0</v>
      </c>
      <c r="R1114" s="118"/>
    </row>
    <row r="1115" spans="1:18" x14ac:dyDescent="0.25">
      <c r="A1115" s="25">
        <f t="shared" si="153"/>
        <v>124</v>
      </c>
      <c r="B1115" s="23">
        <f t="shared" si="154"/>
        <v>44567</v>
      </c>
      <c r="C1115" s="24">
        <v>4</v>
      </c>
      <c r="D1115" s="54" t="str">
        <f t="shared" si="155"/>
        <v>ASET</v>
      </c>
      <c r="E1115" s="178"/>
      <c r="F1115" s="179"/>
      <c r="G1115" s="177"/>
      <c r="H1115" s="177"/>
      <c r="I1115" s="169">
        <f t="shared" si="156"/>
        <v>0</v>
      </c>
      <c r="J1115" s="149" t="str" cm="1">
        <f t="array" ref="J1115">IF(ISERROR(INDEX('Non Compliance input'!$H$5:$H$156,MATCH(1,(A1115='Non Compliance input'!$A$5:$A$156)*(F1115&gt;='Non Compliance input'!$D$5:$D$156)*(E1115&lt;'Non Compliance input'!$E$5:$E$156)*('Non Compliance input'!$H$5:$H$156="Yes"),0))
),"","Yes")</f>
        <v/>
      </c>
      <c r="K1115" s="149">
        <f t="shared" si="157"/>
        <v>0</v>
      </c>
      <c r="L1115" s="162">
        <f t="shared" si="158"/>
        <v>0</v>
      </c>
      <c r="M1115" s="162" t="str" cm="1">
        <f t="array" ref="M1115">IF(ISERROR(INDEX('Non Compliance input'!$I$5:$I$156,MATCH(1,(A1115='Non Compliance input'!$A$5:$A$156)*(E1115&gt;='Non Compliance input'!$D$5:$D$156)*(F1115&lt;='Non Compliance input'!$E$5:$E$156)*('Non Compliance input'!$I$5:$I$156="Yes"),0))
),"","Yes")</f>
        <v/>
      </c>
      <c r="N1115" s="149" t="str">
        <f>IF(VLOOKUP($A1115,HourEndingOutage!$B$3:$F$746,5,0)="Outage","Outage","")</f>
        <v/>
      </c>
      <c r="O1115" s="18">
        <f t="shared" si="159"/>
        <v>0</v>
      </c>
      <c r="P1115" s="18" t="str">
        <f t="shared" si="160"/>
        <v/>
      </c>
      <c r="Q1115" s="18">
        <f t="shared" si="161"/>
        <v>0</v>
      </c>
      <c r="R1115" s="118"/>
    </row>
    <row r="1116" spans="1:18" x14ac:dyDescent="0.25">
      <c r="A1116" s="25">
        <f t="shared" ref="A1116:A1179" si="162">IF(C1116=C1115,A1115,A1115+1)</f>
        <v>124</v>
      </c>
      <c r="B1116" s="23">
        <f t="shared" ref="B1116:B1179" si="163">IF(C1116&lt;C1115,B1115+1,B1115)</f>
        <v>44567</v>
      </c>
      <c r="C1116" s="24">
        <v>4</v>
      </c>
      <c r="D1116" s="54" t="str">
        <f t="shared" si="155"/>
        <v>ASET</v>
      </c>
      <c r="E1116" s="178"/>
      <c r="F1116" s="179"/>
      <c r="G1116" s="177"/>
      <c r="H1116" s="177"/>
      <c r="I1116" s="169">
        <f t="shared" si="156"/>
        <v>0</v>
      </c>
      <c r="J1116" s="149" t="str" cm="1">
        <f t="array" ref="J1116">IF(ISERROR(INDEX('Non Compliance input'!$H$5:$H$156,MATCH(1,(A1116='Non Compliance input'!$A$5:$A$156)*(F1116&gt;='Non Compliance input'!$D$5:$D$156)*(E1116&lt;'Non Compliance input'!$E$5:$E$156)*('Non Compliance input'!$H$5:$H$156="Yes"),0))
),"","Yes")</f>
        <v/>
      </c>
      <c r="K1116" s="149">
        <f t="shared" si="157"/>
        <v>0</v>
      </c>
      <c r="L1116" s="162">
        <f t="shared" si="158"/>
        <v>0</v>
      </c>
      <c r="M1116" s="162" t="str" cm="1">
        <f t="array" ref="M1116">IF(ISERROR(INDEX('Non Compliance input'!$I$5:$I$156,MATCH(1,(A1116='Non Compliance input'!$A$5:$A$156)*(E1116&gt;='Non Compliance input'!$D$5:$D$156)*(F1116&lt;='Non Compliance input'!$E$5:$E$156)*('Non Compliance input'!$I$5:$I$156="Yes"),0))
),"","Yes")</f>
        <v/>
      </c>
      <c r="N1116" s="149" t="str">
        <f>IF(VLOOKUP($A1116,HourEndingOutage!$B$3:$F$746,5,0)="Outage","Outage","")</f>
        <v/>
      </c>
      <c r="O1116" s="18">
        <f t="shared" si="159"/>
        <v>0</v>
      </c>
      <c r="P1116" s="18" t="str">
        <f t="shared" si="160"/>
        <v/>
      </c>
      <c r="Q1116" s="18">
        <f t="shared" si="161"/>
        <v>0</v>
      </c>
      <c r="R1116" s="118"/>
    </row>
    <row r="1117" spans="1:18" x14ac:dyDescent="0.25">
      <c r="A1117" s="25">
        <f t="shared" si="162"/>
        <v>124</v>
      </c>
      <c r="B1117" s="23">
        <f t="shared" si="163"/>
        <v>44567</v>
      </c>
      <c r="C1117" s="24">
        <v>4</v>
      </c>
      <c r="D1117" s="54" t="str">
        <f t="shared" si="155"/>
        <v>ASET</v>
      </c>
      <c r="E1117" s="178"/>
      <c r="F1117" s="179"/>
      <c r="G1117" s="177"/>
      <c r="H1117" s="177"/>
      <c r="I1117" s="169">
        <f t="shared" si="156"/>
        <v>0</v>
      </c>
      <c r="J1117" s="149" t="str" cm="1">
        <f t="array" ref="J1117">IF(ISERROR(INDEX('Non Compliance input'!$H$5:$H$156,MATCH(1,(A1117='Non Compliance input'!$A$5:$A$156)*(F1117&gt;='Non Compliance input'!$D$5:$D$156)*(E1117&lt;'Non Compliance input'!$E$5:$E$156)*('Non Compliance input'!$H$5:$H$156="Yes"),0))
),"","Yes")</f>
        <v/>
      </c>
      <c r="K1117" s="149">
        <f t="shared" si="157"/>
        <v>0</v>
      </c>
      <c r="L1117" s="162">
        <f t="shared" si="158"/>
        <v>0</v>
      </c>
      <c r="M1117" s="162" t="str" cm="1">
        <f t="array" ref="M1117">IF(ISERROR(INDEX('Non Compliance input'!$I$5:$I$156,MATCH(1,(A1117='Non Compliance input'!$A$5:$A$156)*(E1117&gt;='Non Compliance input'!$D$5:$D$156)*(F1117&lt;='Non Compliance input'!$E$5:$E$156)*('Non Compliance input'!$I$5:$I$156="Yes"),0))
),"","Yes")</f>
        <v/>
      </c>
      <c r="N1117" s="149" t="str">
        <f>IF(VLOOKUP($A1117,HourEndingOutage!$B$3:$F$746,5,0)="Outage","Outage","")</f>
        <v/>
      </c>
      <c r="O1117" s="18">
        <f t="shared" si="159"/>
        <v>0</v>
      </c>
      <c r="P1117" s="18" t="str">
        <f t="shared" si="160"/>
        <v/>
      </c>
      <c r="Q1117" s="18">
        <f t="shared" si="161"/>
        <v>0</v>
      </c>
      <c r="R1117" s="118"/>
    </row>
    <row r="1118" spans="1:18" x14ac:dyDescent="0.25">
      <c r="A1118" s="25">
        <f t="shared" si="162"/>
        <v>124</v>
      </c>
      <c r="B1118" s="23">
        <f t="shared" si="163"/>
        <v>44567</v>
      </c>
      <c r="C1118" s="24">
        <v>4</v>
      </c>
      <c r="D1118" s="54" t="str">
        <f t="shared" si="155"/>
        <v>ASET</v>
      </c>
      <c r="E1118" s="178"/>
      <c r="F1118" s="179"/>
      <c r="G1118" s="177"/>
      <c r="H1118" s="177"/>
      <c r="I1118" s="169">
        <f t="shared" si="156"/>
        <v>0</v>
      </c>
      <c r="J1118" s="149" t="str" cm="1">
        <f t="array" ref="J1118">IF(ISERROR(INDEX('Non Compliance input'!$H$5:$H$156,MATCH(1,(A1118='Non Compliance input'!$A$5:$A$156)*(F1118&gt;='Non Compliance input'!$D$5:$D$156)*(E1118&lt;'Non Compliance input'!$E$5:$E$156)*('Non Compliance input'!$H$5:$H$156="Yes"),0))
),"","Yes")</f>
        <v/>
      </c>
      <c r="K1118" s="149">
        <f t="shared" si="157"/>
        <v>0</v>
      </c>
      <c r="L1118" s="162">
        <f t="shared" si="158"/>
        <v>0</v>
      </c>
      <c r="M1118" s="162" t="str" cm="1">
        <f t="array" ref="M1118">IF(ISERROR(INDEX('Non Compliance input'!$I$5:$I$156,MATCH(1,(A1118='Non Compliance input'!$A$5:$A$156)*(E1118&gt;='Non Compliance input'!$D$5:$D$156)*(F1118&lt;='Non Compliance input'!$E$5:$E$156)*('Non Compliance input'!$I$5:$I$156="Yes"),0))
),"","Yes")</f>
        <v/>
      </c>
      <c r="N1118" s="149" t="str">
        <f>IF(VLOOKUP($A1118,HourEndingOutage!$B$3:$F$746,5,0)="Outage","Outage","")</f>
        <v/>
      </c>
      <c r="O1118" s="18">
        <f t="shared" si="159"/>
        <v>0</v>
      </c>
      <c r="P1118" s="18" t="str">
        <f t="shared" si="160"/>
        <v/>
      </c>
      <c r="Q1118" s="18">
        <f t="shared" si="161"/>
        <v>0</v>
      </c>
      <c r="R1118" s="118"/>
    </row>
    <row r="1119" spans="1:18" x14ac:dyDescent="0.25">
      <c r="A1119" s="25">
        <f t="shared" si="162"/>
        <v>125</v>
      </c>
      <c r="B1119" s="23">
        <f t="shared" si="163"/>
        <v>44567</v>
      </c>
      <c r="C1119" s="24">
        <v>5</v>
      </c>
      <c r="D1119" s="54" t="str">
        <f t="shared" si="155"/>
        <v>ASET</v>
      </c>
      <c r="E1119" s="178"/>
      <c r="F1119" s="179"/>
      <c r="G1119" s="177"/>
      <c r="H1119" s="177"/>
      <c r="I1119" s="169">
        <f t="shared" si="156"/>
        <v>0</v>
      </c>
      <c r="J1119" s="149" t="str" cm="1">
        <f t="array" ref="J1119">IF(ISERROR(INDEX('Non Compliance input'!$H$5:$H$156,MATCH(1,(A1119='Non Compliance input'!$A$5:$A$156)*(F1119&gt;='Non Compliance input'!$D$5:$D$156)*(E1119&lt;'Non Compliance input'!$E$5:$E$156)*('Non Compliance input'!$H$5:$H$156="Yes"),0))
),"","Yes")</f>
        <v/>
      </c>
      <c r="K1119" s="149">
        <f t="shared" si="157"/>
        <v>0</v>
      </c>
      <c r="L1119" s="162">
        <f t="shared" si="158"/>
        <v>0</v>
      </c>
      <c r="M1119" s="162" t="str" cm="1">
        <f t="array" ref="M1119">IF(ISERROR(INDEX('Non Compliance input'!$I$5:$I$156,MATCH(1,(A1119='Non Compliance input'!$A$5:$A$156)*(E1119&gt;='Non Compliance input'!$D$5:$D$156)*(F1119&lt;='Non Compliance input'!$E$5:$E$156)*('Non Compliance input'!$I$5:$I$156="Yes"),0))
),"","Yes")</f>
        <v/>
      </c>
      <c r="N1119" s="149" t="str">
        <f>IF(VLOOKUP($A1119,HourEndingOutage!$B$3:$F$746,5,0)="Outage","Outage","")</f>
        <v/>
      </c>
      <c r="O1119" s="18">
        <f t="shared" si="159"/>
        <v>0</v>
      </c>
      <c r="P1119" s="18" t="str">
        <f t="shared" si="160"/>
        <v/>
      </c>
      <c r="Q1119" s="18">
        <f t="shared" si="161"/>
        <v>0</v>
      </c>
      <c r="R1119" s="118"/>
    </row>
    <row r="1120" spans="1:18" x14ac:dyDescent="0.25">
      <c r="A1120" s="25">
        <f t="shared" si="162"/>
        <v>125</v>
      </c>
      <c r="B1120" s="23">
        <f t="shared" si="163"/>
        <v>44567</v>
      </c>
      <c r="C1120" s="24">
        <v>5</v>
      </c>
      <c r="D1120" s="54" t="str">
        <f t="shared" si="155"/>
        <v>ASET</v>
      </c>
      <c r="E1120" s="178"/>
      <c r="F1120" s="179"/>
      <c r="G1120" s="177"/>
      <c r="H1120" s="177"/>
      <c r="I1120" s="169">
        <f t="shared" si="156"/>
        <v>0</v>
      </c>
      <c r="J1120" s="149" t="str" cm="1">
        <f t="array" ref="J1120">IF(ISERROR(INDEX('Non Compliance input'!$H$5:$H$156,MATCH(1,(A1120='Non Compliance input'!$A$5:$A$156)*(F1120&gt;='Non Compliance input'!$D$5:$D$156)*(E1120&lt;'Non Compliance input'!$E$5:$E$156)*('Non Compliance input'!$H$5:$H$156="Yes"),0))
),"","Yes")</f>
        <v/>
      </c>
      <c r="K1120" s="149">
        <f t="shared" si="157"/>
        <v>0</v>
      </c>
      <c r="L1120" s="162">
        <f t="shared" si="158"/>
        <v>0</v>
      </c>
      <c r="M1120" s="162" t="str" cm="1">
        <f t="array" ref="M1120">IF(ISERROR(INDEX('Non Compliance input'!$I$5:$I$156,MATCH(1,(A1120='Non Compliance input'!$A$5:$A$156)*(E1120&gt;='Non Compliance input'!$D$5:$D$156)*(F1120&lt;='Non Compliance input'!$E$5:$E$156)*('Non Compliance input'!$I$5:$I$156="Yes"),0))
),"","Yes")</f>
        <v/>
      </c>
      <c r="N1120" s="149" t="str">
        <f>IF(VLOOKUP($A1120,HourEndingOutage!$B$3:$F$746,5,0)="Outage","Outage","")</f>
        <v/>
      </c>
      <c r="O1120" s="18">
        <f t="shared" si="159"/>
        <v>0</v>
      </c>
      <c r="P1120" s="18" t="str">
        <f t="shared" si="160"/>
        <v/>
      </c>
      <c r="Q1120" s="18">
        <f t="shared" si="161"/>
        <v>0</v>
      </c>
      <c r="R1120" s="118"/>
    </row>
    <row r="1121" spans="1:18" x14ac:dyDescent="0.25">
      <c r="A1121" s="25">
        <f t="shared" si="162"/>
        <v>125</v>
      </c>
      <c r="B1121" s="23">
        <f t="shared" si="163"/>
        <v>44567</v>
      </c>
      <c r="C1121" s="24">
        <v>5</v>
      </c>
      <c r="D1121" s="54" t="str">
        <f t="shared" si="155"/>
        <v>ASET</v>
      </c>
      <c r="E1121" s="178"/>
      <c r="F1121" s="179"/>
      <c r="G1121" s="177"/>
      <c r="H1121" s="177"/>
      <c r="I1121" s="169">
        <f t="shared" si="156"/>
        <v>0</v>
      </c>
      <c r="J1121" s="149" t="str" cm="1">
        <f t="array" ref="J1121">IF(ISERROR(INDEX('Non Compliance input'!$H$5:$H$156,MATCH(1,(A1121='Non Compliance input'!$A$5:$A$156)*(F1121&gt;='Non Compliance input'!$D$5:$D$156)*(E1121&lt;'Non Compliance input'!$E$5:$E$156)*('Non Compliance input'!$H$5:$H$156="Yes"),0))
),"","Yes")</f>
        <v/>
      </c>
      <c r="K1121" s="149">
        <f t="shared" si="157"/>
        <v>0</v>
      </c>
      <c r="L1121" s="162">
        <f t="shared" si="158"/>
        <v>0</v>
      </c>
      <c r="M1121" s="162" t="str" cm="1">
        <f t="array" ref="M1121">IF(ISERROR(INDEX('Non Compliance input'!$I$5:$I$156,MATCH(1,(A1121='Non Compliance input'!$A$5:$A$156)*(E1121&gt;='Non Compliance input'!$D$5:$D$156)*(F1121&lt;='Non Compliance input'!$E$5:$E$156)*('Non Compliance input'!$I$5:$I$156="Yes"),0))
),"","Yes")</f>
        <v/>
      </c>
      <c r="N1121" s="149" t="str">
        <f>IF(VLOOKUP($A1121,HourEndingOutage!$B$3:$F$746,5,0)="Outage","Outage","")</f>
        <v/>
      </c>
      <c r="O1121" s="18">
        <f t="shared" si="159"/>
        <v>0</v>
      </c>
      <c r="P1121" s="18" t="str">
        <f t="shared" si="160"/>
        <v/>
      </c>
      <c r="Q1121" s="18">
        <f t="shared" si="161"/>
        <v>0</v>
      </c>
      <c r="R1121" s="118"/>
    </row>
    <row r="1122" spans="1:18" x14ac:dyDescent="0.25">
      <c r="A1122" s="25">
        <f t="shared" si="162"/>
        <v>125</v>
      </c>
      <c r="B1122" s="23">
        <f t="shared" si="163"/>
        <v>44567</v>
      </c>
      <c r="C1122" s="24">
        <v>5</v>
      </c>
      <c r="D1122" s="54" t="str">
        <f t="shared" si="155"/>
        <v>ASET</v>
      </c>
      <c r="E1122" s="178"/>
      <c r="F1122" s="179"/>
      <c r="G1122" s="177"/>
      <c r="H1122" s="177"/>
      <c r="I1122" s="169">
        <f t="shared" si="156"/>
        <v>0</v>
      </c>
      <c r="J1122" s="149" t="str" cm="1">
        <f t="array" ref="J1122">IF(ISERROR(INDEX('Non Compliance input'!$H$5:$H$156,MATCH(1,(A1122='Non Compliance input'!$A$5:$A$156)*(F1122&gt;='Non Compliance input'!$D$5:$D$156)*(E1122&lt;'Non Compliance input'!$E$5:$E$156)*('Non Compliance input'!$H$5:$H$156="Yes"),0))
),"","Yes")</f>
        <v/>
      </c>
      <c r="K1122" s="149">
        <f t="shared" si="157"/>
        <v>0</v>
      </c>
      <c r="L1122" s="162">
        <f t="shared" si="158"/>
        <v>0</v>
      </c>
      <c r="M1122" s="162" t="str" cm="1">
        <f t="array" ref="M1122">IF(ISERROR(INDEX('Non Compliance input'!$I$5:$I$156,MATCH(1,(A1122='Non Compliance input'!$A$5:$A$156)*(E1122&gt;='Non Compliance input'!$D$5:$D$156)*(F1122&lt;='Non Compliance input'!$E$5:$E$156)*('Non Compliance input'!$I$5:$I$156="Yes"),0))
),"","Yes")</f>
        <v/>
      </c>
      <c r="N1122" s="149" t="str">
        <f>IF(VLOOKUP($A1122,HourEndingOutage!$B$3:$F$746,5,0)="Outage","Outage","")</f>
        <v/>
      </c>
      <c r="O1122" s="18">
        <f t="shared" si="159"/>
        <v>0</v>
      </c>
      <c r="P1122" s="18" t="str">
        <f t="shared" si="160"/>
        <v/>
      </c>
      <c r="Q1122" s="18">
        <f t="shared" si="161"/>
        <v>0</v>
      </c>
      <c r="R1122" s="118"/>
    </row>
    <row r="1123" spans="1:18" x14ac:dyDescent="0.25">
      <c r="A1123" s="25">
        <f t="shared" si="162"/>
        <v>125</v>
      </c>
      <c r="B1123" s="23">
        <f t="shared" si="163"/>
        <v>44567</v>
      </c>
      <c r="C1123" s="24">
        <v>5</v>
      </c>
      <c r="D1123" s="54" t="str">
        <f t="shared" si="155"/>
        <v>ASET</v>
      </c>
      <c r="E1123" s="178"/>
      <c r="F1123" s="179"/>
      <c r="G1123" s="177"/>
      <c r="H1123" s="177"/>
      <c r="I1123" s="169">
        <f t="shared" si="156"/>
        <v>0</v>
      </c>
      <c r="J1123" s="149" t="str" cm="1">
        <f t="array" ref="J1123">IF(ISERROR(INDEX('Non Compliance input'!$H$5:$H$156,MATCH(1,(A1123='Non Compliance input'!$A$5:$A$156)*(F1123&gt;='Non Compliance input'!$D$5:$D$156)*(E1123&lt;'Non Compliance input'!$E$5:$E$156)*('Non Compliance input'!$H$5:$H$156="Yes"),0))
),"","Yes")</f>
        <v/>
      </c>
      <c r="K1123" s="149">
        <f t="shared" si="157"/>
        <v>0</v>
      </c>
      <c r="L1123" s="162">
        <f t="shared" si="158"/>
        <v>0</v>
      </c>
      <c r="M1123" s="162" t="str" cm="1">
        <f t="array" ref="M1123">IF(ISERROR(INDEX('Non Compliance input'!$I$5:$I$156,MATCH(1,(A1123='Non Compliance input'!$A$5:$A$156)*(E1123&gt;='Non Compliance input'!$D$5:$D$156)*(F1123&lt;='Non Compliance input'!$E$5:$E$156)*('Non Compliance input'!$I$5:$I$156="Yes"),0))
),"","Yes")</f>
        <v/>
      </c>
      <c r="N1123" s="149" t="str">
        <f>IF(VLOOKUP($A1123,HourEndingOutage!$B$3:$F$746,5,0)="Outage","Outage","")</f>
        <v/>
      </c>
      <c r="O1123" s="18">
        <f t="shared" si="159"/>
        <v>0</v>
      </c>
      <c r="P1123" s="18" t="str">
        <f t="shared" si="160"/>
        <v/>
      </c>
      <c r="Q1123" s="18">
        <f t="shared" si="161"/>
        <v>0</v>
      </c>
      <c r="R1123" s="118"/>
    </row>
    <row r="1124" spans="1:18" x14ac:dyDescent="0.25">
      <c r="A1124" s="25">
        <f t="shared" si="162"/>
        <v>125</v>
      </c>
      <c r="B1124" s="23">
        <f t="shared" si="163"/>
        <v>44567</v>
      </c>
      <c r="C1124" s="24">
        <v>5</v>
      </c>
      <c r="D1124" s="54" t="str">
        <f t="shared" si="155"/>
        <v>ASET</v>
      </c>
      <c r="E1124" s="178"/>
      <c r="F1124" s="179"/>
      <c r="G1124" s="177"/>
      <c r="H1124" s="177"/>
      <c r="I1124" s="169">
        <f t="shared" si="156"/>
        <v>0</v>
      </c>
      <c r="J1124" s="149" t="str" cm="1">
        <f t="array" ref="J1124">IF(ISERROR(INDEX('Non Compliance input'!$H$5:$H$156,MATCH(1,(A1124='Non Compliance input'!$A$5:$A$156)*(F1124&gt;='Non Compliance input'!$D$5:$D$156)*(E1124&lt;'Non Compliance input'!$E$5:$E$156)*('Non Compliance input'!$H$5:$H$156="Yes"),0))
),"","Yes")</f>
        <v/>
      </c>
      <c r="K1124" s="149">
        <f t="shared" si="157"/>
        <v>0</v>
      </c>
      <c r="L1124" s="162">
        <f t="shared" si="158"/>
        <v>0</v>
      </c>
      <c r="M1124" s="162" t="str" cm="1">
        <f t="array" ref="M1124">IF(ISERROR(INDEX('Non Compliance input'!$I$5:$I$156,MATCH(1,(A1124='Non Compliance input'!$A$5:$A$156)*(E1124&gt;='Non Compliance input'!$D$5:$D$156)*(F1124&lt;='Non Compliance input'!$E$5:$E$156)*('Non Compliance input'!$I$5:$I$156="Yes"),0))
),"","Yes")</f>
        <v/>
      </c>
      <c r="N1124" s="149" t="str">
        <f>IF(VLOOKUP($A1124,HourEndingOutage!$B$3:$F$746,5,0)="Outage","Outage","")</f>
        <v/>
      </c>
      <c r="O1124" s="18">
        <f t="shared" si="159"/>
        <v>0</v>
      </c>
      <c r="P1124" s="18" t="str">
        <f t="shared" si="160"/>
        <v/>
      </c>
      <c r="Q1124" s="18">
        <f t="shared" si="161"/>
        <v>0</v>
      </c>
      <c r="R1124" s="118"/>
    </row>
    <row r="1125" spans="1:18" x14ac:dyDescent="0.25">
      <c r="A1125" s="25">
        <f t="shared" si="162"/>
        <v>125</v>
      </c>
      <c r="B1125" s="23">
        <f t="shared" si="163"/>
        <v>44567</v>
      </c>
      <c r="C1125" s="24">
        <v>5</v>
      </c>
      <c r="D1125" s="54" t="str">
        <f t="shared" si="155"/>
        <v>ASET</v>
      </c>
      <c r="E1125" s="178"/>
      <c r="F1125" s="179"/>
      <c r="G1125" s="177"/>
      <c r="H1125" s="177"/>
      <c r="I1125" s="169">
        <f t="shared" si="156"/>
        <v>0</v>
      </c>
      <c r="J1125" s="149" t="str" cm="1">
        <f t="array" ref="J1125">IF(ISERROR(INDEX('Non Compliance input'!$H$5:$H$156,MATCH(1,(A1125='Non Compliance input'!$A$5:$A$156)*(F1125&gt;='Non Compliance input'!$D$5:$D$156)*(E1125&lt;'Non Compliance input'!$E$5:$E$156)*('Non Compliance input'!$H$5:$H$156="Yes"),0))
),"","Yes")</f>
        <v/>
      </c>
      <c r="K1125" s="149">
        <f t="shared" si="157"/>
        <v>0</v>
      </c>
      <c r="L1125" s="162">
        <f t="shared" si="158"/>
        <v>0</v>
      </c>
      <c r="M1125" s="162" t="str" cm="1">
        <f t="array" ref="M1125">IF(ISERROR(INDEX('Non Compliance input'!$I$5:$I$156,MATCH(1,(A1125='Non Compliance input'!$A$5:$A$156)*(E1125&gt;='Non Compliance input'!$D$5:$D$156)*(F1125&lt;='Non Compliance input'!$E$5:$E$156)*('Non Compliance input'!$I$5:$I$156="Yes"),0))
),"","Yes")</f>
        <v/>
      </c>
      <c r="N1125" s="149" t="str">
        <f>IF(VLOOKUP($A1125,HourEndingOutage!$B$3:$F$746,5,0)="Outage","Outage","")</f>
        <v/>
      </c>
      <c r="O1125" s="18">
        <f t="shared" si="159"/>
        <v>0</v>
      </c>
      <c r="P1125" s="18" t="str">
        <f t="shared" si="160"/>
        <v/>
      </c>
      <c r="Q1125" s="18">
        <f t="shared" si="161"/>
        <v>0</v>
      </c>
      <c r="R1125" s="118"/>
    </row>
    <row r="1126" spans="1:18" x14ac:dyDescent="0.25">
      <c r="A1126" s="25">
        <f t="shared" si="162"/>
        <v>125</v>
      </c>
      <c r="B1126" s="23">
        <f t="shared" si="163"/>
        <v>44567</v>
      </c>
      <c r="C1126" s="24">
        <v>5</v>
      </c>
      <c r="D1126" s="54" t="str">
        <f t="shared" si="155"/>
        <v>ASET</v>
      </c>
      <c r="E1126" s="178"/>
      <c r="F1126" s="179"/>
      <c r="G1126" s="177"/>
      <c r="H1126" s="177"/>
      <c r="I1126" s="169">
        <f t="shared" si="156"/>
        <v>0</v>
      </c>
      <c r="J1126" s="149" t="str" cm="1">
        <f t="array" ref="J1126">IF(ISERROR(INDEX('Non Compliance input'!$H$5:$H$156,MATCH(1,(A1126='Non Compliance input'!$A$5:$A$156)*(F1126&gt;='Non Compliance input'!$D$5:$D$156)*(E1126&lt;'Non Compliance input'!$E$5:$E$156)*('Non Compliance input'!$H$5:$H$156="Yes"),0))
),"","Yes")</f>
        <v/>
      </c>
      <c r="K1126" s="149">
        <f t="shared" si="157"/>
        <v>0</v>
      </c>
      <c r="L1126" s="162">
        <f t="shared" si="158"/>
        <v>0</v>
      </c>
      <c r="M1126" s="162" t="str" cm="1">
        <f t="array" ref="M1126">IF(ISERROR(INDEX('Non Compliance input'!$I$5:$I$156,MATCH(1,(A1126='Non Compliance input'!$A$5:$A$156)*(E1126&gt;='Non Compliance input'!$D$5:$D$156)*(F1126&lt;='Non Compliance input'!$E$5:$E$156)*('Non Compliance input'!$I$5:$I$156="Yes"),0))
),"","Yes")</f>
        <v/>
      </c>
      <c r="N1126" s="149" t="str">
        <f>IF(VLOOKUP($A1126,HourEndingOutage!$B$3:$F$746,5,0)="Outage","Outage","")</f>
        <v/>
      </c>
      <c r="O1126" s="18">
        <f t="shared" si="159"/>
        <v>0</v>
      </c>
      <c r="P1126" s="18" t="str">
        <f t="shared" si="160"/>
        <v/>
      </c>
      <c r="Q1126" s="18">
        <f t="shared" si="161"/>
        <v>0</v>
      </c>
      <c r="R1126" s="118"/>
    </row>
    <row r="1127" spans="1:18" x14ac:dyDescent="0.25">
      <c r="A1127" s="25">
        <f t="shared" si="162"/>
        <v>125</v>
      </c>
      <c r="B1127" s="23">
        <f t="shared" si="163"/>
        <v>44567</v>
      </c>
      <c r="C1127" s="24">
        <v>5</v>
      </c>
      <c r="D1127" s="54" t="str">
        <f t="shared" si="155"/>
        <v>ASET</v>
      </c>
      <c r="E1127" s="178"/>
      <c r="F1127" s="179"/>
      <c r="G1127" s="177"/>
      <c r="H1127" s="177"/>
      <c r="I1127" s="169">
        <f t="shared" si="156"/>
        <v>0</v>
      </c>
      <c r="J1127" s="149" t="str" cm="1">
        <f t="array" ref="J1127">IF(ISERROR(INDEX('Non Compliance input'!$H$5:$H$156,MATCH(1,(A1127='Non Compliance input'!$A$5:$A$156)*(F1127&gt;='Non Compliance input'!$D$5:$D$156)*(E1127&lt;'Non Compliance input'!$E$5:$E$156)*('Non Compliance input'!$H$5:$H$156="Yes"),0))
),"","Yes")</f>
        <v/>
      </c>
      <c r="K1127" s="149">
        <f t="shared" si="157"/>
        <v>0</v>
      </c>
      <c r="L1127" s="162">
        <f t="shared" si="158"/>
        <v>0</v>
      </c>
      <c r="M1127" s="162" t="str" cm="1">
        <f t="array" ref="M1127">IF(ISERROR(INDEX('Non Compliance input'!$I$5:$I$156,MATCH(1,(A1127='Non Compliance input'!$A$5:$A$156)*(E1127&gt;='Non Compliance input'!$D$5:$D$156)*(F1127&lt;='Non Compliance input'!$E$5:$E$156)*('Non Compliance input'!$I$5:$I$156="Yes"),0))
),"","Yes")</f>
        <v/>
      </c>
      <c r="N1127" s="149" t="str">
        <f>IF(VLOOKUP($A1127,HourEndingOutage!$B$3:$F$746,5,0)="Outage","Outage","")</f>
        <v/>
      </c>
      <c r="O1127" s="18">
        <f t="shared" si="159"/>
        <v>0</v>
      </c>
      <c r="P1127" s="18" t="str">
        <f t="shared" si="160"/>
        <v/>
      </c>
      <c r="Q1127" s="18">
        <f t="shared" si="161"/>
        <v>0</v>
      </c>
      <c r="R1127" s="118"/>
    </row>
    <row r="1128" spans="1:18" x14ac:dyDescent="0.25">
      <c r="A1128" s="25">
        <f t="shared" si="162"/>
        <v>126</v>
      </c>
      <c r="B1128" s="23">
        <f t="shared" si="163"/>
        <v>44567</v>
      </c>
      <c r="C1128" s="24">
        <v>6</v>
      </c>
      <c r="D1128" s="54" t="str">
        <f t="shared" si="155"/>
        <v>ASET</v>
      </c>
      <c r="E1128" s="178"/>
      <c r="F1128" s="179"/>
      <c r="G1128" s="177"/>
      <c r="H1128" s="177"/>
      <c r="I1128" s="169">
        <f t="shared" si="156"/>
        <v>0</v>
      </c>
      <c r="J1128" s="149" t="str" cm="1">
        <f t="array" ref="J1128">IF(ISERROR(INDEX('Non Compliance input'!$H$5:$H$156,MATCH(1,(A1128='Non Compliance input'!$A$5:$A$156)*(F1128&gt;='Non Compliance input'!$D$5:$D$156)*(E1128&lt;'Non Compliance input'!$E$5:$E$156)*('Non Compliance input'!$H$5:$H$156="Yes"),0))
),"","Yes")</f>
        <v/>
      </c>
      <c r="K1128" s="149">
        <f t="shared" si="157"/>
        <v>0</v>
      </c>
      <c r="L1128" s="162">
        <f t="shared" si="158"/>
        <v>0</v>
      </c>
      <c r="M1128" s="162" t="str" cm="1">
        <f t="array" ref="M1128">IF(ISERROR(INDEX('Non Compliance input'!$I$5:$I$156,MATCH(1,(A1128='Non Compliance input'!$A$5:$A$156)*(E1128&gt;='Non Compliance input'!$D$5:$D$156)*(F1128&lt;='Non Compliance input'!$E$5:$E$156)*('Non Compliance input'!$I$5:$I$156="Yes"),0))
),"","Yes")</f>
        <v/>
      </c>
      <c r="N1128" s="149" t="str">
        <f>IF(VLOOKUP($A1128,HourEndingOutage!$B$3:$F$746,5,0)="Outage","Outage","")</f>
        <v/>
      </c>
      <c r="O1128" s="18">
        <f t="shared" si="159"/>
        <v>0</v>
      </c>
      <c r="P1128" s="18" t="str">
        <f t="shared" si="160"/>
        <v/>
      </c>
      <c r="Q1128" s="18">
        <f t="shared" si="161"/>
        <v>0</v>
      </c>
      <c r="R1128" s="118"/>
    </row>
    <row r="1129" spans="1:18" x14ac:dyDescent="0.25">
      <c r="A1129" s="25">
        <f t="shared" si="162"/>
        <v>126</v>
      </c>
      <c r="B1129" s="23">
        <f t="shared" si="163"/>
        <v>44567</v>
      </c>
      <c r="C1129" s="24">
        <v>6</v>
      </c>
      <c r="D1129" s="54" t="str">
        <f t="shared" si="155"/>
        <v>ASET</v>
      </c>
      <c r="E1129" s="178"/>
      <c r="F1129" s="179"/>
      <c r="G1129" s="177"/>
      <c r="H1129" s="177"/>
      <c r="I1129" s="169">
        <f t="shared" si="156"/>
        <v>0</v>
      </c>
      <c r="J1129" s="149" t="str" cm="1">
        <f t="array" ref="J1129">IF(ISERROR(INDEX('Non Compliance input'!$H$5:$H$156,MATCH(1,(A1129='Non Compliance input'!$A$5:$A$156)*(F1129&gt;='Non Compliance input'!$D$5:$D$156)*(E1129&lt;'Non Compliance input'!$E$5:$E$156)*('Non Compliance input'!$H$5:$H$156="Yes"),0))
),"","Yes")</f>
        <v/>
      </c>
      <c r="K1129" s="149">
        <f t="shared" si="157"/>
        <v>0</v>
      </c>
      <c r="L1129" s="162">
        <f t="shared" si="158"/>
        <v>0</v>
      </c>
      <c r="M1129" s="162" t="str" cm="1">
        <f t="array" ref="M1129">IF(ISERROR(INDEX('Non Compliance input'!$I$5:$I$156,MATCH(1,(A1129='Non Compliance input'!$A$5:$A$156)*(E1129&gt;='Non Compliance input'!$D$5:$D$156)*(F1129&lt;='Non Compliance input'!$E$5:$E$156)*('Non Compliance input'!$I$5:$I$156="Yes"),0))
),"","Yes")</f>
        <v/>
      </c>
      <c r="N1129" s="149" t="str">
        <f>IF(VLOOKUP($A1129,HourEndingOutage!$B$3:$F$746,5,0)="Outage","Outage","")</f>
        <v/>
      </c>
      <c r="O1129" s="18">
        <f t="shared" si="159"/>
        <v>0</v>
      </c>
      <c r="P1129" s="18" t="str">
        <f t="shared" si="160"/>
        <v/>
      </c>
      <c r="Q1129" s="18">
        <f t="shared" si="161"/>
        <v>0</v>
      </c>
      <c r="R1129" s="118"/>
    </row>
    <row r="1130" spans="1:18" x14ac:dyDescent="0.25">
      <c r="A1130" s="25">
        <f t="shared" si="162"/>
        <v>126</v>
      </c>
      <c r="B1130" s="23">
        <f t="shared" si="163"/>
        <v>44567</v>
      </c>
      <c r="C1130" s="24">
        <v>6</v>
      </c>
      <c r="D1130" s="54" t="str">
        <f t="shared" si="155"/>
        <v>ASET</v>
      </c>
      <c r="E1130" s="178"/>
      <c r="F1130" s="179"/>
      <c r="G1130" s="177"/>
      <c r="H1130" s="177"/>
      <c r="I1130" s="169">
        <f t="shared" si="156"/>
        <v>0</v>
      </c>
      <c r="J1130" s="149" t="str" cm="1">
        <f t="array" ref="J1130">IF(ISERROR(INDEX('Non Compliance input'!$H$5:$H$156,MATCH(1,(A1130='Non Compliance input'!$A$5:$A$156)*(F1130&gt;='Non Compliance input'!$D$5:$D$156)*(E1130&lt;'Non Compliance input'!$E$5:$E$156)*('Non Compliance input'!$H$5:$H$156="Yes"),0))
),"","Yes")</f>
        <v/>
      </c>
      <c r="K1130" s="149">
        <f t="shared" si="157"/>
        <v>0</v>
      </c>
      <c r="L1130" s="162">
        <f t="shared" si="158"/>
        <v>0</v>
      </c>
      <c r="M1130" s="162" t="str" cm="1">
        <f t="array" ref="M1130">IF(ISERROR(INDEX('Non Compliance input'!$I$5:$I$156,MATCH(1,(A1130='Non Compliance input'!$A$5:$A$156)*(E1130&gt;='Non Compliance input'!$D$5:$D$156)*(F1130&lt;='Non Compliance input'!$E$5:$E$156)*('Non Compliance input'!$I$5:$I$156="Yes"),0))
),"","Yes")</f>
        <v/>
      </c>
      <c r="N1130" s="149" t="str">
        <f>IF(VLOOKUP($A1130,HourEndingOutage!$B$3:$F$746,5,0)="Outage","Outage","")</f>
        <v/>
      </c>
      <c r="O1130" s="18">
        <f t="shared" si="159"/>
        <v>0</v>
      </c>
      <c r="P1130" s="18" t="str">
        <f t="shared" si="160"/>
        <v/>
      </c>
      <c r="Q1130" s="18">
        <f t="shared" si="161"/>
        <v>0</v>
      </c>
      <c r="R1130" s="118"/>
    </row>
    <row r="1131" spans="1:18" x14ac:dyDescent="0.25">
      <c r="A1131" s="25">
        <f t="shared" si="162"/>
        <v>126</v>
      </c>
      <c r="B1131" s="23">
        <f t="shared" si="163"/>
        <v>44567</v>
      </c>
      <c r="C1131" s="24">
        <v>6</v>
      </c>
      <c r="D1131" s="54" t="str">
        <f t="shared" si="155"/>
        <v>ASET</v>
      </c>
      <c r="E1131" s="178"/>
      <c r="F1131" s="179"/>
      <c r="G1131" s="177"/>
      <c r="H1131" s="177"/>
      <c r="I1131" s="169">
        <f t="shared" si="156"/>
        <v>0</v>
      </c>
      <c r="J1131" s="149" t="str" cm="1">
        <f t="array" ref="J1131">IF(ISERROR(INDEX('Non Compliance input'!$H$5:$H$156,MATCH(1,(A1131='Non Compliance input'!$A$5:$A$156)*(F1131&gt;='Non Compliance input'!$D$5:$D$156)*(E1131&lt;'Non Compliance input'!$E$5:$E$156)*('Non Compliance input'!$H$5:$H$156="Yes"),0))
),"","Yes")</f>
        <v/>
      </c>
      <c r="K1131" s="149">
        <f t="shared" si="157"/>
        <v>0</v>
      </c>
      <c r="L1131" s="162">
        <f t="shared" si="158"/>
        <v>0</v>
      </c>
      <c r="M1131" s="162" t="str" cm="1">
        <f t="array" ref="M1131">IF(ISERROR(INDEX('Non Compliance input'!$I$5:$I$156,MATCH(1,(A1131='Non Compliance input'!$A$5:$A$156)*(E1131&gt;='Non Compliance input'!$D$5:$D$156)*(F1131&lt;='Non Compliance input'!$E$5:$E$156)*('Non Compliance input'!$I$5:$I$156="Yes"),0))
),"","Yes")</f>
        <v/>
      </c>
      <c r="N1131" s="149" t="str">
        <f>IF(VLOOKUP($A1131,HourEndingOutage!$B$3:$F$746,5,0)="Outage","Outage","")</f>
        <v/>
      </c>
      <c r="O1131" s="18">
        <f t="shared" si="159"/>
        <v>0</v>
      </c>
      <c r="P1131" s="18" t="str">
        <f t="shared" si="160"/>
        <v/>
      </c>
      <c r="Q1131" s="18">
        <f t="shared" si="161"/>
        <v>0</v>
      </c>
      <c r="R1131" s="118"/>
    </row>
    <row r="1132" spans="1:18" x14ac:dyDescent="0.25">
      <c r="A1132" s="25">
        <f t="shared" si="162"/>
        <v>126</v>
      </c>
      <c r="B1132" s="23">
        <f t="shared" si="163"/>
        <v>44567</v>
      </c>
      <c r="C1132" s="24">
        <v>6</v>
      </c>
      <c r="D1132" s="54" t="str">
        <f t="shared" si="155"/>
        <v>ASET</v>
      </c>
      <c r="E1132" s="178"/>
      <c r="F1132" s="179"/>
      <c r="G1132" s="177"/>
      <c r="H1132" s="177"/>
      <c r="I1132" s="169">
        <f t="shared" si="156"/>
        <v>0</v>
      </c>
      <c r="J1132" s="149" t="str" cm="1">
        <f t="array" ref="J1132">IF(ISERROR(INDEX('Non Compliance input'!$H$5:$H$156,MATCH(1,(A1132='Non Compliance input'!$A$5:$A$156)*(F1132&gt;='Non Compliance input'!$D$5:$D$156)*(E1132&lt;'Non Compliance input'!$E$5:$E$156)*('Non Compliance input'!$H$5:$H$156="Yes"),0))
),"","Yes")</f>
        <v/>
      </c>
      <c r="K1132" s="149">
        <f t="shared" si="157"/>
        <v>0</v>
      </c>
      <c r="L1132" s="162">
        <f t="shared" si="158"/>
        <v>0</v>
      </c>
      <c r="M1132" s="162" t="str" cm="1">
        <f t="array" ref="M1132">IF(ISERROR(INDEX('Non Compliance input'!$I$5:$I$156,MATCH(1,(A1132='Non Compliance input'!$A$5:$A$156)*(E1132&gt;='Non Compliance input'!$D$5:$D$156)*(F1132&lt;='Non Compliance input'!$E$5:$E$156)*('Non Compliance input'!$I$5:$I$156="Yes"),0))
),"","Yes")</f>
        <v/>
      </c>
      <c r="N1132" s="149" t="str">
        <f>IF(VLOOKUP($A1132,HourEndingOutage!$B$3:$F$746,5,0)="Outage","Outage","")</f>
        <v/>
      </c>
      <c r="O1132" s="18">
        <f t="shared" si="159"/>
        <v>0</v>
      </c>
      <c r="P1132" s="18" t="str">
        <f t="shared" si="160"/>
        <v/>
      </c>
      <c r="Q1132" s="18">
        <f t="shared" si="161"/>
        <v>0</v>
      </c>
      <c r="R1132" s="118"/>
    </row>
    <row r="1133" spans="1:18" x14ac:dyDescent="0.25">
      <c r="A1133" s="25">
        <f t="shared" si="162"/>
        <v>126</v>
      </c>
      <c r="B1133" s="23">
        <f t="shared" si="163"/>
        <v>44567</v>
      </c>
      <c r="C1133" s="24">
        <v>6</v>
      </c>
      <c r="D1133" s="54" t="str">
        <f t="shared" si="155"/>
        <v>ASET</v>
      </c>
      <c r="E1133" s="178"/>
      <c r="F1133" s="179"/>
      <c r="G1133" s="177"/>
      <c r="H1133" s="177"/>
      <c r="I1133" s="169">
        <f t="shared" si="156"/>
        <v>0</v>
      </c>
      <c r="J1133" s="149" t="str" cm="1">
        <f t="array" ref="J1133">IF(ISERROR(INDEX('Non Compliance input'!$H$5:$H$156,MATCH(1,(A1133='Non Compliance input'!$A$5:$A$156)*(F1133&gt;='Non Compliance input'!$D$5:$D$156)*(E1133&lt;'Non Compliance input'!$E$5:$E$156)*('Non Compliance input'!$H$5:$H$156="Yes"),0))
),"","Yes")</f>
        <v/>
      </c>
      <c r="K1133" s="149">
        <f t="shared" si="157"/>
        <v>0</v>
      </c>
      <c r="L1133" s="162">
        <f t="shared" si="158"/>
        <v>0</v>
      </c>
      <c r="M1133" s="162" t="str" cm="1">
        <f t="array" ref="M1133">IF(ISERROR(INDEX('Non Compliance input'!$I$5:$I$156,MATCH(1,(A1133='Non Compliance input'!$A$5:$A$156)*(E1133&gt;='Non Compliance input'!$D$5:$D$156)*(F1133&lt;='Non Compliance input'!$E$5:$E$156)*('Non Compliance input'!$I$5:$I$156="Yes"),0))
),"","Yes")</f>
        <v/>
      </c>
      <c r="N1133" s="149" t="str">
        <f>IF(VLOOKUP($A1133,HourEndingOutage!$B$3:$F$746,5,0)="Outage","Outage","")</f>
        <v/>
      </c>
      <c r="O1133" s="18">
        <f t="shared" si="159"/>
        <v>0</v>
      </c>
      <c r="P1133" s="18" t="str">
        <f t="shared" si="160"/>
        <v/>
      </c>
      <c r="Q1133" s="18">
        <f t="shared" si="161"/>
        <v>0</v>
      </c>
      <c r="R1133" s="118"/>
    </row>
    <row r="1134" spans="1:18" x14ac:dyDescent="0.25">
      <c r="A1134" s="25">
        <f t="shared" si="162"/>
        <v>126</v>
      </c>
      <c r="B1134" s="23">
        <f t="shared" si="163"/>
        <v>44567</v>
      </c>
      <c r="C1134" s="24">
        <v>6</v>
      </c>
      <c r="D1134" s="54" t="str">
        <f t="shared" si="155"/>
        <v>ASET</v>
      </c>
      <c r="E1134" s="178"/>
      <c r="F1134" s="179"/>
      <c r="G1134" s="177"/>
      <c r="H1134" s="177"/>
      <c r="I1134" s="169">
        <f t="shared" si="156"/>
        <v>0</v>
      </c>
      <c r="J1134" s="149" t="str" cm="1">
        <f t="array" ref="J1134">IF(ISERROR(INDEX('Non Compliance input'!$H$5:$H$156,MATCH(1,(A1134='Non Compliance input'!$A$5:$A$156)*(F1134&gt;='Non Compliance input'!$D$5:$D$156)*(E1134&lt;'Non Compliance input'!$E$5:$E$156)*('Non Compliance input'!$H$5:$H$156="Yes"),0))
),"","Yes")</f>
        <v/>
      </c>
      <c r="K1134" s="149">
        <f t="shared" si="157"/>
        <v>0</v>
      </c>
      <c r="L1134" s="162">
        <f t="shared" si="158"/>
        <v>0</v>
      </c>
      <c r="M1134" s="162" t="str" cm="1">
        <f t="array" ref="M1134">IF(ISERROR(INDEX('Non Compliance input'!$I$5:$I$156,MATCH(1,(A1134='Non Compliance input'!$A$5:$A$156)*(E1134&gt;='Non Compliance input'!$D$5:$D$156)*(F1134&lt;='Non Compliance input'!$E$5:$E$156)*('Non Compliance input'!$I$5:$I$156="Yes"),0))
),"","Yes")</f>
        <v/>
      </c>
      <c r="N1134" s="149" t="str">
        <f>IF(VLOOKUP($A1134,HourEndingOutage!$B$3:$F$746,5,0)="Outage","Outage","")</f>
        <v/>
      </c>
      <c r="O1134" s="18">
        <f t="shared" si="159"/>
        <v>0</v>
      </c>
      <c r="P1134" s="18" t="str">
        <f t="shared" si="160"/>
        <v/>
      </c>
      <c r="Q1134" s="18">
        <f t="shared" si="161"/>
        <v>0</v>
      </c>
      <c r="R1134" s="118"/>
    </row>
    <row r="1135" spans="1:18" x14ac:dyDescent="0.25">
      <c r="A1135" s="25">
        <f t="shared" si="162"/>
        <v>126</v>
      </c>
      <c r="B1135" s="23">
        <f t="shared" si="163"/>
        <v>44567</v>
      </c>
      <c r="C1135" s="24">
        <v>6</v>
      </c>
      <c r="D1135" s="54" t="str">
        <f t="shared" si="155"/>
        <v>ASET</v>
      </c>
      <c r="E1135" s="178"/>
      <c r="F1135" s="179"/>
      <c r="G1135" s="177"/>
      <c r="H1135" s="177"/>
      <c r="I1135" s="169">
        <f t="shared" si="156"/>
        <v>0</v>
      </c>
      <c r="J1135" s="149" t="str" cm="1">
        <f t="array" ref="J1135">IF(ISERROR(INDEX('Non Compliance input'!$H$5:$H$156,MATCH(1,(A1135='Non Compliance input'!$A$5:$A$156)*(F1135&gt;='Non Compliance input'!$D$5:$D$156)*(E1135&lt;'Non Compliance input'!$E$5:$E$156)*('Non Compliance input'!$H$5:$H$156="Yes"),0))
),"","Yes")</f>
        <v/>
      </c>
      <c r="K1135" s="149">
        <f t="shared" si="157"/>
        <v>0</v>
      </c>
      <c r="L1135" s="162">
        <f t="shared" si="158"/>
        <v>0</v>
      </c>
      <c r="M1135" s="162" t="str" cm="1">
        <f t="array" ref="M1135">IF(ISERROR(INDEX('Non Compliance input'!$I$5:$I$156,MATCH(1,(A1135='Non Compliance input'!$A$5:$A$156)*(E1135&gt;='Non Compliance input'!$D$5:$D$156)*(F1135&lt;='Non Compliance input'!$E$5:$E$156)*('Non Compliance input'!$I$5:$I$156="Yes"),0))
),"","Yes")</f>
        <v/>
      </c>
      <c r="N1135" s="149" t="str">
        <f>IF(VLOOKUP($A1135,HourEndingOutage!$B$3:$F$746,5,0)="Outage","Outage","")</f>
        <v/>
      </c>
      <c r="O1135" s="18">
        <f t="shared" si="159"/>
        <v>0</v>
      </c>
      <c r="P1135" s="18" t="str">
        <f t="shared" si="160"/>
        <v/>
      </c>
      <c r="Q1135" s="18">
        <f t="shared" si="161"/>
        <v>0</v>
      </c>
      <c r="R1135" s="118"/>
    </row>
    <row r="1136" spans="1:18" x14ac:dyDescent="0.25">
      <c r="A1136" s="25">
        <f t="shared" si="162"/>
        <v>126</v>
      </c>
      <c r="B1136" s="23">
        <f t="shared" si="163"/>
        <v>44567</v>
      </c>
      <c r="C1136" s="24">
        <v>6</v>
      </c>
      <c r="D1136" s="54" t="str">
        <f t="shared" si="155"/>
        <v>ASET</v>
      </c>
      <c r="E1136" s="178"/>
      <c r="F1136" s="179"/>
      <c r="G1136" s="177"/>
      <c r="H1136" s="177"/>
      <c r="I1136" s="169">
        <f t="shared" si="156"/>
        <v>0</v>
      </c>
      <c r="J1136" s="149" t="str" cm="1">
        <f t="array" ref="J1136">IF(ISERROR(INDEX('Non Compliance input'!$H$5:$H$156,MATCH(1,(A1136='Non Compliance input'!$A$5:$A$156)*(F1136&gt;='Non Compliance input'!$D$5:$D$156)*(E1136&lt;'Non Compliance input'!$E$5:$E$156)*('Non Compliance input'!$H$5:$H$156="Yes"),0))
),"","Yes")</f>
        <v/>
      </c>
      <c r="K1136" s="149">
        <f t="shared" si="157"/>
        <v>0</v>
      </c>
      <c r="L1136" s="162">
        <f t="shared" si="158"/>
        <v>0</v>
      </c>
      <c r="M1136" s="162" t="str" cm="1">
        <f t="array" ref="M1136">IF(ISERROR(INDEX('Non Compliance input'!$I$5:$I$156,MATCH(1,(A1136='Non Compliance input'!$A$5:$A$156)*(E1136&gt;='Non Compliance input'!$D$5:$D$156)*(F1136&lt;='Non Compliance input'!$E$5:$E$156)*('Non Compliance input'!$I$5:$I$156="Yes"),0))
),"","Yes")</f>
        <v/>
      </c>
      <c r="N1136" s="149" t="str">
        <f>IF(VLOOKUP($A1136,HourEndingOutage!$B$3:$F$746,5,0)="Outage","Outage","")</f>
        <v/>
      </c>
      <c r="O1136" s="18">
        <f t="shared" si="159"/>
        <v>0</v>
      </c>
      <c r="P1136" s="18" t="str">
        <f t="shared" si="160"/>
        <v/>
      </c>
      <c r="Q1136" s="18">
        <f t="shared" si="161"/>
        <v>0</v>
      </c>
      <c r="R1136" s="118"/>
    </row>
    <row r="1137" spans="1:18" x14ac:dyDescent="0.25">
      <c r="A1137" s="25">
        <f t="shared" si="162"/>
        <v>127</v>
      </c>
      <c r="B1137" s="23">
        <f t="shared" si="163"/>
        <v>44567</v>
      </c>
      <c r="C1137" s="24">
        <v>7</v>
      </c>
      <c r="D1137" s="54" t="str">
        <f t="shared" si="155"/>
        <v>ASET</v>
      </c>
      <c r="E1137" s="178"/>
      <c r="F1137" s="179"/>
      <c r="G1137" s="177"/>
      <c r="H1137" s="177"/>
      <c r="I1137" s="169">
        <f t="shared" si="156"/>
        <v>0</v>
      </c>
      <c r="J1137" s="149" t="str" cm="1">
        <f t="array" ref="J1137">IF(ISERROR(INDEX('Non Compliance input'!$H$5:$H$156,MATCH(1,(A1137='Non Compliance input'!$A$5:$A$156)*(F1137&gt;='Non Compliance input'!$D$5:$D$156)*(E1137&lt;'Non Compliance input'!$E$5:$E$156)*('Non Compliance input'!$H$5:$H$156="Yes"),0))
),"","Yes")</f>
        <v/>
      </c>
      <c r="K1137" s="149">
        <f t="shared" si="157"/>
        <v>0</v>
      </c>
      <c r="L1137" s="162">
        <f t="shared" si="158"/>
        <v>0</v>
      </c>
      <c r="M1137" s="162" t="str" cm="1">
        <f t="array" ref="M1137">IF(ISERROR(INDEX('Non Compliance input'!$I$5:$I$156,MATCH(1,(A1137='Non Compliance input'!$A$5:$A$156)*(E1137&gt;='Non Compliance input'!$D$5:$D$156)*(F1137&lt;='Non Compliance input'!$E$5:$E$156)*('Non Compliance input'!$I$5:$I$156="Yes"),0))
),"","Yes")</f>
        <v/>
      </c>
      <c r="N1137" s="149" t="str">
        <f>IF(VLOOKUP($A1137,HourEndingOutage!$B$3:$F$746,5,0)="Outage","Outage","")</f>
        <v/>
      </c>
      <c r="O1137" s="18">
        <f t="shared" si="159"/>
        <v>0</v>
      </c>
      <c r="P1137" s="18" t="str">
        <f t="shared" si="160"/>
        <v/>
      </c>
      <c r="Q1137" s="18">
        <f t="shared" si="161"/>
        <v>0</v>
      </c>
      <c r="R1137" s="118"/>
    </row>
    <row r="1138" spans="1:18" x14ac:dyDescent="0.25">
      <c r="A1138" s="25">
        <f t="shared" si="162"/>
        <v>127</v>
      </c>
      <c r="B1138" s="23">
        <f t="shared" si="163"/>
        <v>44567</v>
      </c>
      <c r="C1138" s="24">
        <v>7</v>
      </c>
      <c r="D1138" s="54" t="str">
        <f t="shared" si="155"/>
        <v>ASET</v>
      </c>
      <c r="E1138" s="178"/>
      <c r="F1138" s="179"/>
      <c r="G1138" s="177"/>
      <c r="H1138" s="177"/>
      <c r="I1138" s="169">
        <f t="shared" si="156"/>
        <v>0</v>
      </c>
      <c r="J1138" s="149" t="str" cm="1">
        <f t="array" ref="J1138">IF(ISERROR(INDEX('Non Compliance input'!$H$5:$H$156,MATCH(1,(A1138='Non Compliance input'!$A$5:$A$156)*(F1138&gt;='Non Compliance input'!$D$5:$D$156)*(E1138&lt;'Non Compliance input'!$E$5:$E$156)*('Non Compliance input'!$H$5:$H$156="Yes"),0))
),"","Yes")</f>
        <v/>
      </c>
      <c r="K1138" s="149">
        <f t="shared" si="157"/>
        <v>0</v>
      </c>
      <c r="L1138" s="162">
        <f t="shared" si="158"/>
        <v>0</v>
      </c>
      <c r="M1138" s="162" t="str" cm="1">
        <f t="array" ref="M1138">IF(ISERROR(INDEX('Non Compliance input'!$I$5:$I$156,MATCH(1,(A1138='Non Compliance input'!$A$5:$A$156)*(E1138&gt;='Non Compliance input'!$D$5:$D$156)*(F1138&lt;='Non Compliance input'!$E$5:$E$156)*('Non Compliance input'!$I$5:$I$156="Yes"),0))
),"","Yes")</f>
        <v/>
      </c>
      <c r="N1138" s="149" t="str">
        <f>IF(VLOOKUP($A1138,HourEndingOutage!$B$3:$F$746,5,0)="Outage","Outage","")</f>
        <v/>
      </c>
      <c r="O1138" s="18">
        <f t="shared" si="159"/>
        <v>0</v>
      </c>
      <c r="P1138" s="18" t="str">
        <f t="shared" si="160"/>
        <v/>
      </c>
      <c r="Q1138" s="18">
        <f t="shared" si="161"/>
        <v>0</v>
      </c>
      <c r="R1138" s="118"/>
    </row>
    <row r="1139" spans="1:18" x14ac:dyDescent="0.25">
      <c r="A1139" s="25">
        <f t="shared" si="162"/>
        <v>127</v>
      </c>
      <c r="B1139" s="23">
        <f t="shared" si="163"/>
        <v>44567</v>
      </c>
      <c r="C1139" s="24">
        <v>7</v>
      </c>
      <c r="D1139" s="54" t="str">
        <f t="shared" si="155"/>
        <v>ASET</v>
      </c>
      <c r="E1139" s="178"/>
      <c r="F1139" s="179"/>
      <c r="G1139" s="177"/>
      <c r="H1139" s="177"/>
      <c r="I1139" s="169">
        <f t="shared" si="156"/>
        <v>0</v>
      </c>
      <c r="J1139" s="149" t="str" cm="1">
        <f t="array" ref="J1139">IF(ISERROR(INDEX('Non Compliance input'!$H$5:$H$156,MATCH(1,(A1139='Non Compliance input'!$A$5:$A$156)*(F1139&gt;='Non Compliance input'!$D$5:$D$156)*(E1139&lt;'Non Compliance input'!$E$5:$E$156)*('Non Compliance input'!$H$5:$H$156="Yes"),0))
),"","Yes")</f>
        <v/>
      </c>
      <c r="K1139" s="149">
        <f t="shared" si="157"/>
        <v>0</v>
      </c>
      <c r="L1139" s="162">
        <f t="shared" si="158"/>
        <v>0</v>
      </c>
      <c r="M1139" s="162" t="str" cm="1">
        <f t="array" ref="M1139">IF(ISERROR(INDEX('Non Compliance input'!$I$5:$I$156,MATCH(1,(A1139='Non Compliance input'!$A$5:$A$156)*(E1139&gt;='Non Compliance input'!$D$5:$D$156)*(F1139&lt;='Non Compliance input'!$E$5:$E$156)*('Non Compliance input'!$I$5:$I$156="Yes"),0))
),"","Yes")</f>
        <v/>
      </c>
      <c r="N1139" s="149" t="str">
        <f>IF(VLOOKUP($A1139,HourEndingOutage!$B$3:$F$746,5,0)="Outage","Outage","")</f>
        <v/>
      </c>
      <c r="O1139" s="18">
        <f t="shared" si="159"/>
        <v>0</v>
      </c>
      <c r="P1139" s="18" t="str">
        <f t="shared" si="160"/>
        <v/>
      </c>
      <c r="Q1139" s="18">
        <f t="shared" si="161"/>
        <v>0</v>
      </c>
      <c r="R1139" s="118"/>
    </row>
    <row r="1140" spans="1:18" x14ac:dyDescent="0.25">
      <c r="A1140" s="25">
        <f t="shared" si="162"/>
        <v>127</v>
      </c>
      <c r="B1140" s="23">
        <f t="shared" si="163"/>
        <v>44567</v>
      </c>
      <c r="C1140" s="24">
        <v>7</v>
      </c>
      <c r="D1140" s="54" t="str">
        <f t="shared" si="155"/>
        <v>ASET</v>
      </c>
      <c r="E1140" s="178"/>
      <c r="F1140" s="179"/>
      <c r="G1140" s="177"/>
      <c r="H1140" s="177"/>
      <c r="I1140" s="169">
        <f t="shared" si="156"/>
        <v>0</v>
      </c>
      <c r="J1140" s="149" t="str" cm="1">
        <f t="array" ref="J1140">IF(ISERROR(INDEX('Non Compliance input'!$H$5:$H$156,MATCH(1,(A1140='Non Compliance input'!$A$5:$A$156)*(F1140&gt;='Non Compliance input'!$D$5:$D$156)*(E1140&lt;'Non Compliance input'!$E$5:$E$156)*('Non Compliance input'!$H$5:$H$156="Yes"),0))
),"","Yes")</f>
        <v/>
      </c>
      <c r="K1140" s="149">
        <f t="shared" si="157"/>
        <v>0</v>
      </c>
      <c r="L1140" s="162">
        <f t="shared" si="158"/>
        <v>0</v>
      </c>
      <c r="M1140" s="162" t="str" cm="1">
        <f t="array" ref="M1140">IF(ISERROR(INDEX('Non Compliance input'!$I$5:$I$156,MATCH(1,(A1140='Non Compliance input'!$A$5:$A$156)*(E1140&gt;='Non Compliance input'!$D$5:$D$156)*(F1140&lt;='Non Compliance input'!$E$5:$E$156)*('Non Compliance input'!$I$5:$I$156="Yes"),0))
),"","Yes")</f>
        <v/>
      </c>
      <c r="N1140" s="149" t="str">
        <f>IF(VLOOKUP($A1140,HourEndingOutage!$B$3:$F$746,5,0)="Outage","Outage","")</f>
        <v/>
      </c>
      <c r="O1140" s="18">
        <f t="shared" si="159"/>
        <v>0</v>
      </c>
      <c r="P1140" s="18" t="str">
        <f t="shared" si="160"/>
        <v/>
      </c>
      <c r="Q1140" s="18">
        <f t="shared" si="161"/>
        <v>0</v>
      </c>
      <c r="R1140" s="118"/>
    </row>
    <row r="1141" spans="1:18" x14ac:dyDescent="0.25">
      <c r="A1141" s="25">
        <f t="shared" si="162"/>
        <v>127</v>
      </c>
      <c r="B1141" s="23">
        <f t="shared" si="163"/>
        <v>44567</v>
      </c>
      <c r="C1141" s="24">
        <v>7</v>
      </c>
      <c r="D1141" s="54" t="str">
        <f t="shared" si="155"/>
        <v>ASET</v>
      </c>
      <c r="E1141" s="178"/>
      <c r="F1141" s="179"/>
      <c r="G1141" s="177"/>
      <c r="H1141" s="177"/>
      <c r="I1141" s="169">
        <f t="shared" si="156"/>
        <v>0</v>
      </c>
      <c r="J1141" s="149" t="str" cm="1">
        <f t="array" ref="J1141">IF(ISERROR(INDEX('Non Compliance input'!$H$5:$H$156,MATCH(1,(A1141='Non Compliance input'!$A$5:$A$156)*(F1141&gt;='Non Compliance input'!$D$5:$D$156)*(E1141&lt;'Non Compliance input'!$E$5:$E$156)*('Non Compliance input'!$H$5:$H$156="Yes"),0))
),"","Yes")</f>
        <v/>
      </c>
      <c r="K1141" s="149">
        <f t="shared" si="157"/>
        <v>0</v>
      </c>
      <c r="L1141" s="162">
        <f t="shared" si="158"/>
        <v>0</v>
      </c>
      <c r="M1141" s="162" t="str" cm="1">
        <f t="array" ref="M1141">IF(ISERROR(INDEX('Non Compliance input'!$I$5:$I$156,MATCH(1,(A1141='Non Compliance input'!$A$5:$A$156)*(E1141&gt;='Non Compliance input'!$D$5:$D$156)*(F1141&lt;='Non Compliance input'!$E$5:$E$156)*('Non Compliance input'!$I$5:$I$156="Yes"),0))
),"","Yes")</f>
        <v/>
      </c>
      <c r="N1141" s="149" t="str">
        <f>IF(VLOOKUP($A1141,HourEndingOutage!$B$3:$F$746,5,0)="Outage","Outage","")</f>
        <v/>
      </c>
      <c r="O1141" s="18">
        <f t="shared" si="159"/>
        <v>0</v>
      </c>
      <c r="P1141" s="18" t="str">
        <f t="shared" si="160"/>
        <v/>
      </c>
      <c r="Q1141" s="18">
        <f t="shared" si="161"/>
        <v>0</v>
      </c>
      <c r="R1141" s="118"/>
    </row>
    <row r="1142" spans="1:18" x14ac:dyDescent="0.25">
      <c r="A1142" s="25">
        <f t="shared" si="162"/>
        <v>127</v>
      </c>
      <c r="B1142" s="23">
        <f t="shared" si="163"/>
        <v>44567</v>
      </c>
      <c r="C1142" s="24">
        <v>7</v>
      </c>
      <c r="D1142" s="54" t="str">
        <f t="shared" si="155"/>
        <v>ASET</v>
      </c>
      <c r="E1142" s="178"/>
      <c r="F1142" s="179"/>
      <c r="G1142" s="177"/>
      <c r="H1142" s="177"/>
      <c r="I1142" s="169">
        <f t="shared" si="156"/>
        <v>0</v>
      </c>
      <c r="J1142" s="149" t="str" cm="1">
        <f t="array" ref="J1142">IF(ISERROR(INDEX('Non Compliance input'!$H$5:$H$156,MATCH(1,(A1142='Non Compliance input'!$A$5:$A$156)*(F1142&gt;='Non Compliance input'!$D$5:$D$156)*(E1142&lt;'Non Compliance input'!$E$5:$E$156)*('Non Compliance input'!$H$5:$H$156="Yes"),0))
),"","Yes")</f>
        <v/>
      </c>
      <c r="K1142" s="149">
        <f t="shared" si="157"/>
        <v>0</v>
      </c>
      <c r="L1142" s="162">
        <f t="shared" si="158"/>
        <v>0</v>
      </c>
      <c r="M1142" s="162" t="str" cm="1">
        <f t="array" ref="M1142">IF(ISERROR(INDEX('Non Compliance input'!$I$5:$I$156,MATCH(1,(A1142='Non Compliance input'!$A$5:$A$156)*(E1142&gt;='Non Compliance input'!$D$5:$D$156)*(F1142&lt;='Non Compliance input'!$E$5:$E$156)*('Non Compliance input'!$I$5:$I$156="Yes"),0))
),"","Yes")</f>
        <v/>
      </c>
      <c r="N1142" s="149" t="str">
        <f>IF(VLOOKUP($A1142,HourEndingOutage!$B$3:$F$746,5,0)="Outage","Outage","")</f>
        <v/>
      </c>
      <c r="O1142" s="18">
        <f t="shared" si="159"/>
        <v>0</v>
      </c>
      <c r="P1142" s="18" t="str">
        <f t="shared" si="160"/>
        <v/>
      </c>
      <c r="Q1142" s="18">
        <f t="shared" si="161"/>
        <v>0</v>
      </c>
      <c r="R1142" s="118"/>
    </row>
    <row r="1143" spans="1:18" x14ac:dyDescent="0.25">
      <c r="A1143" s="25">
        <f t="shared" si="162"/>
        <v>127</v>
      </c>
      <c r="B1143" s="23">
        <f t="shared" si="163"/>
        <v>44567</v>
      </c>
      <c r="C1143" s="24">
        <v>7</v>
      </c>
      <c r="D1143" s="54" t="str">
        <f t="shared" si="155"/>
        <v>ASET</v>
      </c>
      <c r="E1143" s="178"/>
      <c r="F1143" s="179"/>
      <c r="G1143" s="177"/>
      <c r="H1143" s="177"/>
      <c r="I1143" s="169">
        <f t="shared" si="156"/>
        <v>0</v>
      </c>
      <c r="J1143" s="149" t="str" cm="1">
        <f t="array" ref="J1143">IF(ISERROR(INDEX('Non Compliance input'!$H$5:$H$156,MATCH(1,(A1143='Non Compliance input'!$A$5:$A$156)*(F1143&gt;='Non Compliance input'!$D$5:$D$156)*(E1143&lt;'Non Compliance input'!$E$5:$E$156)*('Non Compliance input'!$H$5:$H$156="Yes"),0))
),"","Yes")</f>
        <v/>
      </c>
      <c r="K1143" s="149">
        <f t="shared" si="157"/>
        <v>0</v>
      </c>
      <c r="L1143" s="162">
        <f t="shared" si="158"/>
        <v>0</v>
      </c>
      <c r="M1143" s="162" t="str" cm="1">
        <f t="array" ref="M1143">IF(ISERROR(INDEX('Non Compliance input'!$I$5:$I$156,MATCH(1,(A1143='Non Compliance input'!$A$5:$A$156)*(E1143&gt;='Non Compliance input'!$D$5:$D$156)*(F1143&lt;='Non Compliance input'!$E$5:$E$156)*('Non Compliance input'!$I$5:$I$156="Yes"),0))
),"","Yes")</f>
        <v/>
      </c>
      <c r="N1143" s="149" t="str">
        <f>IF(VLOOKUP($A1143,HourEndingOutage!$B$3:$F$746,5,0)="Outage","Outage","")</f>
        <v/>
      </c>
      <c r="O1143" s="18">
        <f t="shared" si="159"/>
        <v>0</v>
      </c>
      <c r="P1143" s="18" t="str">
        <f t="shared" si="160"/>
        <v/>
      </c>
      <c r="Q1143" s="18">
        <f t="shared" si="161"/>
        <v>0</v>
      </c>
      <c r="R1143" s="118"/>
    </row>
    <row r="1144" spans="1:18" x14ac:dyDescent="0.25">
      <c r="A1144" s="25">
        <f t="shared" si="162"/>
        <v>127</v>
      </c>
      <c r="B1144" s="23">
        <f t="shared" si="163"/>
        <v>44567</v>
      </c>
      <c r="C1144" s="24">
        <v>7</v>
      </c>
      <c r="D1144" s="54" t="str">
        <f t="shared" si="155"/>
        <v>ASET</v>
      </c>
      <c r="E1144" s="178"/>
      <c r="F1144" s="179"/>
      <c r="G1144" s="177"/>
      <c r="H1144" s="177"/>
      <c r="I1144" s="169">
        <f t="shared" si="156"/>
        <v>0</v>
      </c>
      <c r="J1144" s="149" t="str" cm="1">
        <f t="array" ref="J1144">IF(ISERROR(INDEX('Non Compliance input'!$H$5:$H$156,MATCH(1,(A1144='Non Compliance input'!$A$5:$A$156)*(F1144&gt;='Non Compliance input'!$D$5:$D$156)*(E1144&lt;'Non Compliance input'!$E$5:$E$156)*('Non Compliance input'!$H$5:$H$156="Yes"),0))
),"","Yes")</f>
        <v/>
      </c>
      <c r="K1144" s="149">
        <f t="shared" si="157"/>
        <v>0</v>
      </c>
      <c r="L1144" s="162">
        <f t="shared" si="158"/>
        <v>0</v>
      </c>
      <c r="M1144" s="162" t="str" cm="1">
        <f t="array" ref="M1144">IF(ISERROR(INDEX('Non Compliance input'!$I$5:$I$156,MATCH(1,(A1144='Non Compliance input'!$A$5:$A$156)*(E1144&gt;='Non Compliance input'!$D$5:$D$156)*(F1144&lt;='Non Compliance input'!$E$5:$E$156)*('Non Compliance input'!$I$5:$I$156="Yes"),0))
),"","Yes")</f>
        <v/>
      </c>
      <c r="N1144" s="149" t="str">
        <f>IF(VLOOKUP($A1144,HourEndingOutage!$B$3:$F$746,5,0)="Outage","Outage","")</f>
        <v/>
      </c>
      <c r="O1144" s="18">
        <f t="shared" si="159"/>
        <v>0</v>
      </c>
      <c r="P1144" s="18" t="str">
        <f t="shared" si="160"/>
        <v/>
      </c>
      <c r="Q1144" s="18">
        <f t="shared" si="161"/>
        <v>0</v>
      </c>
      <c r="R1144" s="118"/>
    </row>
    <row r="1145" spans="1:18" x14ac:dyDescent="0.25">
      <c r="A1145" s="25">
        <f t="shared" si="162"/>
        <v>127</v>
      </c>
      <c r="B1145" s="23">
        <f t="shared" si="163"/>
        <v>44567</v>
      </c>
      <c r="C1145" s="24">
        <v>7</v>
      </c>
      <c r="D1145" s="54" t="str">
        <f t="shared" si="155"/>
        <v>ASET</v>
      </c>
      <c r="E1145" s="178"/>
      <c r="F1145" s="179"/>
      <c r="G1145" s="177"/>
      <c r="H1145" s="177"/>
      <c r="I1145" s="169">
        <f t="shared" si="156"/>
        <v>0</v>
      </c>
      <c r="J1145" s="149" t="str" cm="1">
        <f t="array" ref="J1145">IF(ISERROR(INDEX('Non Compliance input'!$H$5:$H$156,MATCH(1,(A1145='Non Compliance input'!$A$5:$A$156)*(F1145&gt;='Non Compliance input'!$D$5:$D$156)*(E1145&lt;'Non Compliance input'!$E$5:$E$156)*('Non Compliance input'!$H$5:$H$156="Yes"),0))
),"","Yes")</f>
        <v/>
      </c>
      <c r="K1145" s="149">
        <f t="shared" si="157"/>
        <v>0</v>
      </c>
      <c r="L1145" s="162">
        <f t="shared" si="158"/>
        <v>0</v>
      </c>
      <c r="M1145" s="162" t="str" cm="1">
        <f t="array" ref="M1145">IF(ISERROR(INDEX('Non Compliance input'!$I$5:$I$156,MATCH(1,(A1145='Non Compliance input'!$A$5:$A$156)*(E1145&gt;='Non Compliance input'!$D$5:$D$156)*(F1145&lt;='Non Compliance input'!$E$5:$E$156)*('Non Compliance input'!$I$5:$I$156="Yes"),0))
),"","Yes")</f>
        <v/>
      </c>
      <c r="N1145" s="149" t="str">
        <f>IF(VLOOKUP($A1145,HourEndingOutage!$B$3:$F$746,5,0)="Outage","Outage","")</f>
        <v/>
      </c>
      <c r="O1145" s="18">
        <f t="shared" si="159"/>
        <v>0</v>
      </c>
      <c r="P1145" s="18" t="str">
        <f t="shared" si="160"/>
        <v/>
      </c>
      <c r="Q1145" s="18">
        <f t="shared" si="161"/>
        <v>0</v>
      </c>
      <c r="R1145" s="118"/>
    </row>
    <row r="1146" spans="1:18" x14ac:dyDescent="0.25">
      <c r="A1146" s="25">
        <f t="shared" si="162"/>
        <v>128</v>
      </c>
      <c r="B1146" s="23">
        <f t="shared" si="163"/>
        <v>44567</v>
      </c>
      <c r="C1146" s="24">
        <v>8</v>
      </c>
      <c r="D1146" s="54" t="str">
        <f t="shared" si="155"/>
        <v>ASET</v>
      </c>
      <c r="E1146" s="178"/>
      <c r="F1146" s="179"/>
      <c r="G1146" s="177"/>
      <c r="H1146" s="177"/>
      <c r="I1146" s="169">
        <f t="shared" si="156"/>
        <v>0</v>
      </c>
      <c r="J1146" s="149" t="str" cm="1">
        <f t="array" ref="J1146">IF(ISERROR(INDEX('Non Compliance input'!$H$5:$H$156,MATCH(1,(A1146='Non Compliance input'!$A$5:$A$156)*(F1146&gt;='Non Compliance input'!$D$5:$D$156)*(E1146&lt;'Non Compliance input'!$E$5:$E$156)*('Non Compliance input'!$H$5:$H$156="Yes"),0))
),"","Yes")</f>
        <v/>
      </c>
      <c r="K1146" s="149">
        <f t="shared" si="157"/>
        <v>0</v>
      </c>
      <c r="L1146" s="162">
        <f t="shared" si="158"/>
        <v>0</v>
      </c>
      <c r="M1146" s="162" t="str" cm="1">
        <f t="array" ref="M1146">IF(ISERROR(INDEX('Non Compliance input'!$I$5:$I$156,MATCH(1,(A1146='Non Compliance input'!$A$5:$A$156)*(E1146&gt;='Non Compliance input'!$D$5:$D$156)*(F1146&lt;='Non Compliance input'!$E$5:$E$156)*('Non Compliance input'!$I$5:$I$156="Yes"),0))
),"","Yes")</f>
        <v/>
      </c>
      <c r="N1146" s="149" t="str">
        <f>IF(VLOOKUP($A1146,HourEndingOutage!$B$3:$F$746,5,0)="Outage","Outage","")</f>
        <v/>
      </c>
      <c r="O1146" s="18">
        <f t="shared" si="159"/>
        <v>0</v>
      </c>
      <c r="P1146" s="18" t="str">
        <f t="shared" si="160"/>
        <v/>
      </c>
      <c r="Q1146" s="18">
        <f t="shared" si="161"/>
        <v>0</v>
      </c>
      <c r="R1146" s="118"/>
    </row>
    <row r="1147" spans="1:18" x14ac:dyDescent="0.25">
      <c r="A1147" s="25">
        <f t="shared" si="162"/>
        <v>128</v>
      </c>
      <c r="B1147" s="23">
        <f t="shared" si="163"/>
        <v>44567</v>
      </c>
      <c r="C1147" s="24">
        <v>8</v>
      </c>
      <c r="D1147" s="54" t="str">
        <f t="shared" si="155"/>
        <v>ASET</v>
      </c>
      <c r="E1147" s="178"/>
      <c r="F1147" s="179"/>
      <c r="G1147" s="177"/>
      <c r="H1147" s="177"/>
      <c r="I1147" s="169">
        <f t="shared" si="156"/>
        <v>0</v>
      </c>
      <c r="J1147" s="149" t="str" cm="1">
        <f t="array" ref="J1147">IF(ISERROR(INDEX('Non Compliance input'!$H$5:$H$156,MATCH(1,(A1147='Non Compliance input'!$A$5:$A$156)*(F1147&gt;='Non Compliance input'!$D$5:$D$156)*(E1147&lt;'Non Compliance input'!$E$5:$E$156)*('Non Compliance input'!$H$5:$H$156="Yes"),0))
),"","Yes")</f>
        <v/>
      </c>
      <c r="K1147" s="149">
        <f t="shared" si="157"/>
        <v>0</v>
      </c>
      <c r="L1147" s="162">
        <f t="shared" si="158"/>
        <v>0</v>
      </c>
      <c r="M1147" s="162" t="str" cm="1">
        <f t="array" ref="M1147">IF(ISERROR(INDEX('Non Compliance input'!$I$5:$I$156,MATCH(1,(A1147='Non Compliance input'!$A$5:$A$156)*(E1147&gt;='Non Compliance input'!$D$5:$D$156)*(F1147&lt;='Non Compliance input'!$E$5:$E$156)*('Non Compliance input'!$I$5:$I$156="Yes"),0))
),"","Yes")</f>
        <v/>
      </c>
      <c r="N1147" s="149" t="str">
        <f>IF(VLOOKUP($A1147,HourEndingOutage!$B$3:$F$746,5,0)="Outage","Outage","")</f>
        <v/>
      </c>
      <c r="O1147" s="18">
        <f t="shared" si="159"/>
        <v>0</v>
      </c>
      <c r="P1147" s="18" t="str">
        <f t="shared" si="160"/>
        <v/>
      </c>
      <c r="Q1147" s="18">
        <f t="shared" si="161"/>
        <v>0</v>
      </c>
      <c r="R1147" s="118"/>
    </row>
    <row r="1148" spans="1:18" x14ac:dyDescent="0.25">
      <c r="A1148" s="25">
        <f t="shared" si="162"/>
        <v>128</v>
      </c>
      <c r="B1148" s="23">
        <f t="shared" si="163"/>
        <v>44567</v>
      </c>
      <c r="C1148" s="24">
        <v>8</v>
      </c>
      <c r="D1148" s="54" t="str">
        <f t="shared" si="155"/>
        <v>ASET</v>
      </c>
      <c r="E1148" s="178"/>
      <c r="F1148" s="179"/>
      <c r="G1148" s="177"/>
      <c r="H1148" s="177"/>
      <c r="I1148" s="169">
        <f t="shared" si="156"/>
        <v>0</v>
      </c>
      <c r="J1148" s="149" t="str" cm="1">
        <f t="array" ref="J1148">IF(ISERROR(INDEX('Non Compliance input'!$H$5:$H$156,MATCH(1,(A1148='Non Compliance input'!$A$5:$A$156)*(F1148&gt;='Non Compliance input'!$D$5:$D$156)*(E1148&lt;'Non Compliance input'!$E$5:$E$156)*('Non Compliance input'!$H$5:$H$156="Yes"),0))
),"","Yes")</f>
        <v/>
      </c>
      <c r="K1148" s="149">
        <f t="shared" si="157"/>
        <v>0</v>
      </c>
      <c r="L1148" s="162">
        <f t="shared" si="158"/>
        <v>0</v>
      </c>
      <c r="M1148" s="162" t="str" cm="1">
        <f t="array" ref="M1148">IF(ISERROR(INDEX('Non Compliance input'!$I$5:$I$156,MATCH(1,(A1148='Non Compliance input'!$A$5:$A$156)*(E1148&gt;='Non Compliance input'!$D$5:$D$156)*(F1148&lt;='Non Compliance input'!$E$5:$E$156)*('Non Compliance input'!$I$5:$I$156="Yes"),0))
),"","Yes")</f>
        <v/>
      </c>
      <c r="N1148" s="149" t="str">
        <f>IF(VLOOKUP($A1148,HourEndingOutage!$B$3:$F$746,5,0)="Outage","Outage","")</f>
        <v/>
      </c>
      <c r="O1148" s="18">
        <f t="shared" si="159"/>
        <v>0</v>
      </c>
      <c r="P1148" s="18" t="str">
        <f t="shared" si="160"/>
        <v/>
      </c>
      <c r="Q1148" s="18">
        <f t="shared" si="161"/>
        <v>0</v>
      </c>
      <c r="R1148" s="118"/>
    </row>
    <row r="1149" spans="1:18" x14ac:dyDescent="0.25">
      <c r="A1149" s="25">
        <f t="shared" si="162"/>
        <v>128</v>
      </c>
      <c r="B1149" s="23">
        <f t="shared" si="163"/>
        <v>44567</v>
      </c>
      <c r="C1149" s="24">
        <v>8</v>
      </c>
      <c r="D1149" s="54" t="str">
        <f t="shared" si="155"/>
        <v>ASET</v>
      </c>
      <c r="E1149" s="178"/>
      <c r="F1149" s="179"/>
      <c r="G1149" s="177"/>
      <c r="H1149" s="177"/>
      <c r="I1149" s="169">
        <f t="shared" si="156"/>
        <v>0</v>
      </c>
      <c r="J1149" s="149" t="str" cm="1">
        <f t="array" ref="J1149">IF(ISERROR(INDEX('Non Compliance input'!$H$5:$H$156,MATCH(1,(A1149='Non Compliance input'!$A$5:$A$156)*(F1149&gt;='Non Compliance input'!$D$5:$D$156)*(E1149&lt;'Non Compliance input'!$E$5:$E$156)*('Non Compliance input'!$H$5:$H$156="Yes"),0))
),"","Yes")</f>
        <v/>
      </c>
      <c r="K1149" s="149">
        <f t="shared" si="157"/>
        <v>0</v>
      </c>
      <c r="L1149" s="162">
        <f t="shared" si="158"/>
        <v>0</v>
      </c>
      <c r="M1149" s="162" t="str" cm="1">
        <f t="array" ref="M1149">IF(ISERROR(INDEX('Non Compliance input'!$I$5:$I$156,MATCH(1,(A1149='Non Compliance input'!$A$5:$A$156)*(E1149&gt;='Non Compliance input'!$D$5:$D$156)*(F1149&lt;='Non Compliance input'!$E$5:$E$156)*('Non Compliance input'!$I$5:$I$156="Yes"),0))
),"","Yes")</f>
        <v/>
      </c>
      <c r="N1149" s="149" t="str">
        <f>IF(VLOOKUP($A1149,HourEndingOutage!$B$3:$F$746,5,0)="Outage","Outage","")</f>
        <v/>
      </c>
      <c r="O1149" s="18">
        <f t="shared" si="159"/>
        <v>0</v>
      </c>
      <c r="P1149" s="18" t="str">
        <f t="shared" si="160"/>
        <v/>
      </c>
      <c r="Q1149" s="18">
        <f t="shared" si="161"/>
        <v>0</v>
      </c>
      <c r="R1149" s="118"/>
    </row>
    <row r="1150" spans="1:18" x14ac:dyDescent="0.25">
      <c r="A1150" s="25">
        <f t="shared" si="162"/>
        <v>128</v>
      </c>
      <c r="B1150" s="23">
        <f t="shared" si="163"/>
        <v>44567</v>
      </c>
      <c r="C1150" s="24">
        <v>8</v>
      </c>
      <c r="D1150" s="54" t="str">
        <f t="shared" si="155"/>
        <v>ASET</v>
      </c>
      <c r="E1150" s="178"/>
      <c r="F1150" s="179"/>
      <c r="G1150" s="177"/>
      <c r="H1150" s="177"/>
      <c r="I1150" s="169">
        <f t="shared" si="156"/>
        <v>0</v>
      </c>
      <c r="J1150" s="149" t="str" cm="1">
        <f t="array" ref="J1150">IF(ISERROR(INDEX('Non Compliance input'!$H$5:$H$156,MATCH(1,(A1150='Non Compliance input'!$A$5:$A$156)*(F1150&gt;='Non Compliance input'!$D$5:$D$156)*(E1150&lt;'Non Compliance input'!$E$5:$E$156)*('Non Compliance input'!$H$5:$H$156="Yes"),0))
),"","Yes")</f>
        <v/>
      </c>
      <c r="K1150" s="149">
        <f t="shared" si="157"/>
        <v>0</v>
      </c>
      <c r="L1150" s="162">
        <f t="shared" si="158"/>
        <v>0</v>
      </c>
      <c r="M1150" s="162" t="str" cm="1">
        <f t="array" ref="M1150">IF(ISERROR(INDEX('Non Compliance input'!$I$5:$I$156,MATCH(1,(A1150='Non Compliance input'!$A$5:$A$156)*(E1150&gt;='Non Compliance input'!$D$5:$D$156)*(F1150&lt;='Non Compliance input'!$E$5:$E$156)*('Non Compliance input'!$I$5:$I$156="Yes"),0))
),"","Yes")</f>
        <v/>
      </c>
      <c r="N1150" s="149" t="str">
        <f>IF(VLOOKUP($A1150,HourEndingOutage!$B$3:$F$746,5,0)="Outage","Outage","")</f>
        <v/>
      </c>
      <c r="O1150" s="18">
        <f t="shared" si="159"/>
        <v>0</v>
      </c>
      <c r="P1150" s="18" t="str">
        <f t="shared" si="160"/>
        <v/>
      </c>
      <c r="Q1150" s="18">
        <f t="shared" si="161"/>
        <v>0</v>
      </c>
      <c r="R1150" s="118"/>
    </row>
    <row r="1151" spans="1:18" x14ac:dyDescent="0.25">
      <c r="A1151" s="25">
        <f t="shared" si="162"/>
        <v>128</v>
      </c>
      <c r="B1151" s="23">
        <f t="shared" si="163"/>
        <v>44567</v>
      </c>
      <c r="C1151" s="24">
        <v>8</v>
      </c>
      <c r="D1151" s="54" t="str">
        <f t="shared" si="155"/>
        <v>ASET</v>
      </c>
      <c r="E1151" s="178"/>
      <c r="F1151" s="179"/>
      <c r="G1151" s="177"/>
      <c r="H1151" s="177"/>
      <c r="I1151" s="169">
        <f t="shared" si="156"/>
        <v>0</v>
      </c>
      <c r="J1151" s="149" t="str" cm="1">
        <f t="array" ref="J1151">IF(ISERROR(INDEX('Non Compliance input'!$H$5:$H$156,MATCH(1,(A1151='Non Compliance input'!$A$5:$A$156)*(F1151&gt;='Non Compliance input'!$D$5:$D$156)*(E1151&lt;'Non Compliance input'!$E$5:$E$156)*('Non Compliance input'!$H$5:$H$156="Yes"),0))
),"","Yes")</f>
        <v/>
      </c>
      <c r="K1151" s="149">
        <f t="shared" si="157"/>
        <v>0</v>
      </c>
      <c r="L1151" s="162">
        <f t="shared" si="158"/>
        <v>0</v>
      </c>
      <c r="M1151" s="162" t="str" cm="1">
        <f t="array" ref="M1151">IF(ISERROR(INDEX('Non Compliance input'!$I$5:$I$156,MATCH(1,(A1151='Non Compliance input'!$A$5:$A$156)*(E1151&gt;='Non Compliance input'!$D$5:$D$156)*(F1151&lt;='Non Compliance input'!$E$5:$E$156)*('Non Compliance input'!$I$5:$I$156="Yes"),0))
),"","Yes")</f>
        <v/>
      </c>
      <c r="N1151" s="149" t="str">
        <f>IF(VLOOKUP($A1151,HourEndingOutage!$B$3:$F$746,5,0)="Outage","Outage","")</f>
        <v/>
      </c>
      <c r="O1151" s="18">
        <f t="shared" si="159"/>
        <v>0</v>
      </c>
      <c r="P1151" s="18" t="str">
        <f t="shared" si="160"/>
        <v/>
      </c>
      <c r="Q1151" s="18">
        <f t="shared" si="161"/>
        <v>0</v>
      </c>
      <c r="R1151" s="118"/>
    </row>
    <row r="1152" spans="1:18" x14ac:dyDescent="0.25">
      <c r="A1152" s="25">
        <f t="shared" si="162"/>
        <v>128</v>
      </c>
      <c r="B1152" s="23">
        <f t="shared" si="163"/>
        <v>44567</v>
      </c>
      <c r="C1152" s="24">
        <v>8</v>
      </c>
      <c r="D1152" s="54" t="str">
        <f t="shared" si="155"/>
        <v>ASET</v>
      </c>
      <c r="E1152" s="178"/>
      <c r="F1152" s="179"/>
      <c r="G1152" s="177"/>
      <c r="H1152" s="177"/>
      <c r="I1152" s="169">
        <f t="shared" si="156"/>
        <v>0</v>
      </c>
      <c r="J1152" s="149" t="str" cm="1">
        <f t="array" ref="J1152">IF(ISERROR(INDEX('Non Compliance input'!$H$5:$H$156,MATCH(1,(A1152='Non Compliance input'!$A$5:$A$156)*(F1152&gt;='Non Compliance input'!$D$5:$D$156)*(E1152&lt;'Non Compliance input'!$E$5:$E$156)*('Non Compliance input'!$H$5:$H$156="Yes"),0))
),"","Yes")</f>
        <v/>
      </c>
      <c r="K1152" s="149">
        <f t="shared" si="157"/>
        <v>0</v>
      </c>
      <c r="L1152" s="162">
        <f t="shared" si="158"/>
        <v>0</v>
      </c>
      <c r="M1152" s="162" t="str" cm="1">
        <f t="array" ref="M1152">IF(ISERROR(INDEX('Non Compliance input'!$I$5:$I$156,MATCH(1,(A1152='Non Compliance input'!$A$5:$A$156)*(E1152&gt;='Non Compliance input'!$D$5:$D$156)*(F1152&lt;='Non Compliance input'!$E$5:$E$156)*('Non Compliance input'!$I$5:$I$156="Yes"),0))
),"","Yes")</f>
        <v/>
      </c>
      <c r="N1152" s="149" t="str">
        <f>IF(VLOOKUP($A1152,HourEndingOutage!$B$3:$F$746,5,0)="Outage","Outage","")</f>
        <v/>
      </c>
      <c r="O1152" s="18">
        <f t="shared" si="159"/>
        <v>0</v>
      </c>
      <c r="P1152" s="18" t="str">
        <f t="shared" si="160"/>
        <v/>
      </c>
      <c r="Q1152" s="18">
        <f t="shared" si="161"/>
        <v>0</v>
      </c>
      <c r="R1152" s="118"/>
    </row>
    <row r="1153" spans="1:18" x14ac:dyDescent="0.25">
      <c r="A1153" s="25">
        <f t="shared" si="162"/>
        <v>128</v>
      </c>
      <c r="B1153" s="23">
        <f t="shared" si="163"/>
        <v>44567</v>
      </c>
      <c r="C1153" s="24">
        <v>8</v>
      </c>
      <c r="D1153" s="54" t="str">
        <f t="shared" si="155"/>
        <v>ASET</v>
      </c>
      <c r="E1153" s="178"/>
      <c r="F1153" s="179"/>
      <c r="G1153" s="177"/>
      <c r="H1153" s="177"/>
      <c r="I1153" s="169">
        <f t="shared" si="156"/>
        <v>0</v>
      </c>
      <c r="J1153" s="149" t="str" cm="1">
        <f t="array" ref="J1153">IF(ISERROR(INDEX('Non Compliance input'!$H$5:$H$156,MATCH(1,(A1153='Non Compliance input'!$A$5:$A$156)*(F1153&gt;='Non Compliance input'!$D$5:$D$156)*(E1153&lt;'Non Compliance input'!$E$5:$E$156)*('Non Compliance input'!$H$5:$H$156="Yes"),0))
),"","Yes")</f>
        <v/>
      </c>
      <c r="K1153" s="149">
        <f t="shared" si="157"/>
        <v>0</v>
      </c>
      <c r="L1153" s="162">
        <f t="shared" si="158"/>
        <v>0</v>
      </c>
      <c r="M1153" s="162" t="str" cm="1">
        <f t="array" ref="M1153">IF(ISERROR(INDEX('Non Compliance input'!$I$5:$I$156,MATCH(1,(A1153='Non Compliance input'!$A$5:$A$156)*(E1153&gt;='Non Compliance input'!$D$5:$D$156)*(F1153&lt;='Non Compliance input'!$E$5:$E$156)*('Non Compliance input'!$I$5:$I$156="Yes"),0))
),"","Yes")</f>
        <v/>
      </c>
      <c r="N1153" s="149" t="str">
        <f>IF(VLOOKUP($A1153,HourEndingOutage!$B$3:$F$746,5,0)="Outage","Outage","")</f>
        <v/>
      </c>
      <c r="O1153" s="18">
        <f t="shared" si="159"/>
        <v>0</v>
      </c>
      <c r="P1153" s="18" t="str">
        <f t="shared" si="160"/>
        <v/>
      </c>
      <c r="Q1153" s="18">
        <f t="shared" si="161"/>
        <v>0</v>
      </c>
      <c r="R1153" s="118"/>
    </row>
    <row r="1154" spans="1:18" x14ac:dyDescent="0.25">
      <c r="A1154" s="25">
        <f t="shared" si="162"/>
        <v>128</v>
      </c>
      <c r="B1154" s="23">
        <f t="shared" si="163"/>
        <v>44567</v>
      </c>
      <c r="C1154" s="24">
        <v>8</v>
      </c>
      <c r="D1154" s="54" t="str">
        <f t="shared" si="155"/>
        <v>ASET</v>
      </c>
      <c r="E1154" s="178"/>
      <c r="F1154" s="179"/>
      <c r="G1154" s="177"/>
      <c r="H1154" s="177"/>
      <c r="I1154" s="169">
        <f t="shared" si="156"/>
        <v>0</v>
      </c>
      <c r="J1154" s="149" t="str" cm="1">
        <f t="array" ref="J1154">IF(ISERROR(INDEX('Non Compliance input'!$H$5:$H$156,MATCH(1,(A1154='Non Compliance input'!$A$5:$A$156)*(F1154&gt;='Non Compliance input'!$D$5:$D$156)*(E1154&lt;'Non Compliance input'!$E$5:$E$156)*('Non Compliance input'!$H$5:$H$156="Yes"),0))
),"","Yes")</f>
        <v/>
      </c>
      <c r="K1154" s="149">
        <f t="shared" si="157"/>
        <v>0</v>
      </c>
      <c r="L1154" s="162">
        <f t="shared" si="158"/>
        <v>0</v>
      </c>
      <c r="M1154" s="162" t="str" cm="1">
        <f t="array" ref="M1154">IF(ISERROR(INDEX('Non Compliance input'!$I$5:$I$156,MATCH(1,(A1154='Non Compliance input'!$A$5:$A$156)*(E1154&gt;='Non Compliance input'!$D$5:$D$156)*(F1154&lt;='Non Compliance input'!$E$5:$E$156)*('Non Compliance input'!$I$5:$I$156="Yes"),0))
),"","Yes")</f>
        <v/>
      </c>
      <c r="N1154" s="149" t="str">
        <f>IF(VLOOKUP($A1154,HourEndingOutage!$B$3:$F$746,5,0)="Outage","Outage","")</f>
        <v/>
      </c>
      <c r="O1154" s="18">
        <f t="shared" si="159"/>
        <v>0</v>
      </c>
      <c r="P1154" s="18" t="str">
        <f t="shared" si="160"/>
        <v/>
      </c>
      <c r="Q1154" s="18">
        <f t="shared" si="161"/>
        <v>0</v>
      </c>
      <c r="R1154" s="118"/>
    </row>
    <row r="1155" spans="1:18" x14ac:dyDescent="0.25">
      <c r="A1155" s="25">
        <f t="shared" si="162"/>
        <v>129</v>
      </c>
      <c r="B1155" s="23">
        <f t="shared" si="163"/>
        <v>44567</v>
      </c>
      <c r="C1155" s="24">
        <v>9</v>
      </c>
      <c r="D1155" s="54" t="str">
        <f t="shared" ref="D1155:D1218" si="164">Unit</f>
        <v>ASET</v>
      </c>
      <c r="E1155" s="178"/>
      <c r="F1155" s="179"/>
      <c r="G1155" s="177"/>
      <c r="H1155" s="177"/>
      <c r="I1155" s="169">
        <f t="shared" ref="I1155:I1218" si="165">IF(AND(LEN(E1155)&gt;2,LEN(F1155)&gt;2)=TRUE,(ROUND((F1155-E1155)*1440,0)),0)</f>
        <v>0</v>
      </c>
      <c r="J1155" s="149" t="str" cm="1">
        <f t="array" ref="J1155">IF(ISERROR(INDEX('Non Compliance input'!$H$5:$H$156,MATCH(1,(A1155='Non Compliance input'!$A$5:$A$156)*(F1155&gt;='Non Compliance input'!$D$5:$D$156)*(E1155&lt;'Non Compliance input'!$E$5:$E$156)*('Non Compliance input'!$H$5:$H$156="Yes"),0))
),"","Yes")</f>
        <v/>
      </c>
      <c r="K1155" s="149">
        <f t="shared" ref="K1155:K1218" si="166">IF(J1155="Yes",0,MIN(H1155,G1155,IF(H1155="",0,Contract_Volume)))</f>
        <v>0</v>
      </c>
      <c r="L1155" s="162">
        <f t="shared" ref="L1155:L1218" si="167">IF(J1155="Yes",0,(MIN(H1155,G1155)*(I1155/60)))</f>
        <v>0</v>
      </c>
      <c r="M1155" s="162" t="str" cm="1">
        <f t="array" ref="M1155">IF(ISERROR(INDEX('Non Compliance input'!$I$5:$I$156,MATCH(1,(A1155='Non Compliance input'!$A$5:$A$156)*(E1155&gt;='Non Compliance input'!$D$5:$D$156)*(F1155&lt;='Non Compliance input'!$E$5:$E$156)*('Non Compliance input'!$I$5:$I$156="Yes"),0))
),"","Yes")</f>
        <v/>
      </c>
      <c r="N1155" s="149" t="str">
        <f>IF(VLOOKUP($A1155,HourEndingOutage!$B$3:$F$746,5,0)="Outage","Outage","")</f>
        <v/>
      </c>
      <c r="O1155" s="18">
        <f t="shared" ref="O1155:O1218" si="168">IF(OR(M1155="Yes",N1155="Outage"),0,(K1155*(I1155/60))*Arming)</f>
        <v>0</v>
      </c>
      <c r="P1155" s="18" t="str">
        <f t="shared" ref="P1155:P1218" si="169">IF(ISERROR(VLOOKUP($A1155,FTShour,1,0)),"","Yes")</f>
        <v/>
      </c>
      <c r="Q1155" s="18">
        <f t="shared" si="161"/>
        <v>0</v>
      </c>
      <c r="R1155" s="118"/>
    </row>
    <row r="1156" spans="1:18" x14ac:dyDescent="0.25">
      <c r="A1156" s="25">
        <f t="shared" si="162"/>
        <v>129</v>
      </c>
      <c r="B1156" s="23">
        <f t="shared" si="163"/>
        <v>44567</v>
      </c>
      <c r="C1156" s="24">
        <v>9</v>
      </c>
      <c r="D1156" s="54" t="str">
        <f t="shared" si="164"/>
        <v>ASET</v>
      </c>
      <c r="E1156" s="178"/>
      <c r="F1156" s="179"/>
      <c r="G1156" s="177"/>
      <c r="H1156" s="177"/>
      <c r="I1156" s="169">
        <f t="shared" si="165"/>
        <v>0</v>
      </c>
      <c r="J1156" s="149" t="str" cm="1">
        <f t="array" ref="J1156">IF(ISERROR(INDEX('Non Compliance input'!$H$5:$H$156,MATCH(1,(A1156='Non Compliance input'!$A$5:$A$156)*(F1156&gt;='Non Compliance input'!$D$5:$D$156)*(E1156&lt;'Non Compliance input'!$E$5:$E$156)*('Non Compliance input'!$H$5:$H$156="Yes"),0))
),"","Yes")</f>
        <v/>
      </c>
      <c r="K1156" s="149">
        <f t="shared" si="166"/>
        <v>0</v>
      </c>
      <c r="L1156" s="162">
        <f t="shared" si="167"/>
        <v>0</v>
      </c>
      <c r="M1156" s="162" t="str" cm="1">
        <f t="array" ref="M1156">IF(ISERROR(INDEX('Non Compliance input'!$I$5:$I$156,MATCH(1,(A1156='Non Compliance input'!$A$5:$A$156)*(E1156&gt;='Non Compliance input'!$D$5:$D$156)*(F1156&lt;='Non Compliance input'!$E$5:$E$156)*('Non Compliance input'!$I$5:$I$156="Yes"),0))
),"","Yes")</f>
        <v/>
      </c>
      <c r="N1156" s="149" t="str">
        <f>IF(VLOOKUP($A1156,HourEndingOutage!$B$3:$F$746,5,0)="Outage","Outage","")</f>
        <v/>
      </c>
      <c r="O1156" s="18">
        <f t="shared" si="168"/>
        <v>0</v>
      </c>
      <c r="P1156" s="18" t="str">
        <f t="shared" si="169"/>
        <v/>
      </c>
      <c r="Q1156" s="18">
        <f t="shared" ref="Q1156:Q1219" si="170">IF(P1156="Yes",-O1156,0)</f>
        <v>0</v>
      </c>
      <c r="R1156" s="118"/>
    </row>
    <row r="1157" spans="1:18" x14ac:dyDescent="0.25">
      <c r="A1157" s="25">
        <f t="shared" si="162"/>
        <v>129</v>
      </c>
      <c r="B1157" s="23">
        <f t="shared" si="163"/>
        <v>44567</v>
      </c>
      <c r="C1157" s="24">
        <v>9</v>
      </c>
      <c r="D1157" s="54" t="str">
        <f t="shared" si="164"/>
        <v>ASET</v>
      </c>
      <c r="E1157" s="178"/>
      <c r="F1157" s="179"/>
      <c r="G1157" s="177"/>
      <c r="H1157" s="177"/>
      <c r="I1157" s="169">
        <f t="shared" si="165"/>
        <v>0</v>
      </c>
      <c r="J1157" s="149" t="str" cm="1">
        <f t="array" ref="J1157">IF(ISERROR(INDEX('Non Compliance input'!$H$5:$H$156,MATCH(1,(A1157='Non Compliance input'!$A$5:$A$156)*(F1157&gt;='Non Compliance input'!$D$5:$D$156)*(E1157&lt;'Non Compliance input'!$E$5:$E$156)*('Non Compliance input'!$H$5:$H$156="Yes"),0))
),"","Yes")</f>
        <v/>
      </c>
      <c r="K1157" s="149">
        <f t="shared" si="166"/>
        <v>0</v>
      </c>
      <c r="L1157" s="162">
        <f t="shared" si="167"/>
        <v>0</v>
      </c>
      <c r="M1157" s="162" t="str" cm="1">
        <f t="array" ref="M1157">IF(ISERROR(INDEX('Non Compliance input'!$I$5:$I$156,MATCH(1,(A1157='Non Compliance input'!$A$5:$A$156)*(E1157&gt;='Non Compliance input'!$D$5:$D$156)*(F1157&lt;='Non Compliance input'!$E$5:$E$156)*('Non Compliance input'!$I$5:$I$156="Yes"),0))
),"","Yes")</f>
        <v/>
      </c>
      <c r="N1157" s="149" t="str">
        <f>IF(VLOOKUP($A1157,HourEndingOutage!$B$3:$F$746,5,0)="Outage","Outage","")</f>
        <v/>
      </c>
      <c r="O1157" s="18">
        <f t="shared" si="168"/>
        <v>0</v>
      </c>
      <c r="P1157" s="18" t="str">
        <f t="shared" si="169"/>
        <v/>
      </c>
      <c r="Q1157" s="18">
        <f t="shared" si="170"/>
        <v>0</v>
      </c>
      <c r="R1157" s="118"/>
    </row>
    <row r="1158" spans="1:18" x14ac:dyDescent="0.25">
      <c r="A1158" s="25">
        <f t="shared" si="162"/>
        <v>129</v>
      </c>
      <c r="B1158" s="23">
        <f t="shared" si="163"/>
        <v>44567</v>
      </c>
      <c r="C1158" s="24">
        <v>9</v>
      </c>
      <c r="D1158" s="54" t="str">
        <f t="shared" si="164"/>
        <v>ASET</v>
      </c>
      <c r="E1158" s="178"/>
      <c r="F1158" s="179"/>
      <c r="G1158" s="177"/>
      <c r="H1158" s="177"/>
      <c r="I1158" s="169">
        <f t="shared" si="165"/>
        <v>0</v>
      </c>
      <c r="J1158" s="149" t="str" cm="1">
        <f t="array" ref="J1158">IF(ISERROR(INDEX('Non Compliance input'!$H$5:$H$156,MATCH(1,(A1158='Non Compliance input'!$A$5:$A$156)*(F1158&gt;='Non Compliance input'!$D$5:$D$156)*(E1158&lt;'Non Compliance input'!$E$5:$E$156)*('Non Compliance input'!$H$5:$H$156="Yes"),0))
),"","Yes")</f>
        <v/>
      </c>
      <c r="K1158" s="149">
        <f t="shared" si="166"/>
        <v>0</v>
      </c>
      <c r="L1158" s="162">
        <f t="shared" si="167"/>
        <v>0</v>
      </c>
      <c r="M1158" s="162" t="str" cm="1">
        <f t="array" ref="M1158">IF(ISERROR(INDEX('Non Compliance input'!$I$5:$I$156,MATCH(1,(A1158='Non Compliance input'!$A$5:$A$156)*(E1158&gt;='Non Compliance input'!$D$5:$D$156)*(F1158&lt;='Non Compliance input'!$E$5:$E$156)*('Non Compliance input'!$I$5:$I$156="Yes"),0))
),"","Yes")</f>
        <v/>
      </c>
      <c r="N1158" s="149" t="str">
        <f>IF(VLOOKUP($A1158,HourEndingOutage!$B$3:$F$746,5,0)="Outage","Outage","")</f>
        <v/>
      </c>
      <c r="O1158" s="18">
        <f t="shared" si="168"/>
        <v>0</v>
      </c>
      <c r="P1158" s="18" t="str">
        <f t="shared" si="169"/>
        <v/>
      </c>
      <c r="Q1158" s="18">
        <f t="shared" si="170"/>
        <v>0</v>
      </c>
      <c r="R1158" s="118"/>
    </row>
    <row r="1159" spans="1:18" x14ac:dyDescent="0.25">
      <c r="A1159" s="25">
        <f t="shared" si="162"/>
        <v>129</v>
      </c>
      <c r="B1159" s="23">
        <f t="shared" si="163"/>
        <v>44567</v>
      </c>
      <c r="C1159" s="24">
        <v>9</v>
      </c>
      <c r="D1159" s="54" t="str">
        <f t="shared" si="164"/>
        <v>ASET</v>
      </c>
      <c r="E1159" s="178"/>
      <c r="F1159" s="179"/>
      <c r="G1159" s="177"/>
      <c r="H1159" s="177"/>
      <c r="I1159" s="169">
        <f t="shared" si="165"/>
        <v>0</v>
      </c>
      <c r="J1159" s="149" t="str" cm="1">
        <f t="array" ref="J1159">IF(ISERROR(INDEX('Non Compliance input'!$H$5:$H$156,MATCH(1,(A1159='Non Compliance input'!$A$5:$A$156)*(F1159&gt;='Non Compliance input'!$D$5:$D$156)*(E1159&lt;'Non Compliance input'!$E$5:$E$156)*('Non Compliance input'!$H$5:$H$156="Yes"),0))
),"","Yes")</f>
        <v/>
      </c>
      <c r="K1159" s="149">
        <f t="shared" si="166"/>
        <v>0</v>
      </c>
      <c r="L1159" s="162">
        <f t="shared" si="167"/>
        <v>0</v>
      </c>
      <c r="M1159" s="162" t="str" cm="1">
        <f t="array" ref="M1159">IF(ISERROR(INDEX('Non Compliance input'!$I$5:$I$156,MATCH(1,(A1159='Non Compliance input'!$A$5:$A$156)*(E1159&gt;='Non Compliance input'!$D$5:$D$156)*(F1159&lt;='Non Compliance input'!$E$5:$E$156)*('Non Compliance input'!$I$5:$I$156="Yes"),0))
),"","Yes")</f>
        <v/>
      </c>
      <c r="N1159" s="149" t="str">
        <f>IF(VLOOKUP($A1159,HourEndingOutage!$B$3:$F$746,5,0)="Outage","Outage","")</f>
        <v/>
      </c>
      <c r="O1159" s="18">
        <f t="shared" si="168"/>
        <v>0</v>
      </c>
      <c r="P1159" s="18" t="str">
        <f t="shared" si="169"/>
        <v/>
      </c>
      <c r="Q1159" s="18">
        <f t="shared" si="170"/>
        <v>0</v>
      </c>
      <c r="R1159" s="118"/>
    </row>
    <row r="1160" spans="1:18" x14ac:dyDescent="0.25">
      <c r="A1160" s="25">
        <f t="shared" si="162"/>
        <v>129</v>
      </c>
      <c r="B1160" s="23">
        <f t="shared" si="163"/>
        <v>44567</v>
      </c>
      <c r="C1160" s="24">
        <v>9</v>
      </c>
      <c r="D1160" s="54" t="str">
        <f t="shared" si="164"/>
        <v>ASET</v>
      </c>
      <c r="E1160" s="178"/>
      <c r="F1160" s="179"/>
      <c r="G1160" s="177"/>
      <c r="H1160" s="177"/>
      <c r="I1160" s="169">
        <f t="shared" si="165"/>
        <v>0</v>
      </c>
      <c r="J1160" s="149" t="str" cm="1">
        <f t="array" ref="J1160">IF(ISERROR(INDEX('Non Compliance input'!$H$5:$H$156,MATCH(1,(A1160='Non Compliance input'!$A$5:$A$156)*(F1160&gt;='Non Compliance input'!$D$5:$D$156)*(E1160&lt;'Non Compliance input'!$E$5:$E$156)*('Non Compliance input'!$H$5:$H$156="Yes"),0))
),"","Yes")</f>
        <v/>
      </c>
      <c r="K1160" s="149">
        <f t="shared" si="166"/>
        <v>0</v>
      </c>
      <c r="L1160" s="162">
        <f t="shared" si="167"/>
        <v>0</v>
      </c>
      <c r="M1160" s="162" t="str" cm="1">
        <f t="array" ref="M1160">IF(ISERROR(INDEX('Non Compliance input'!$I$5:$I$156,MATCH(1,(A1160='Non Compliance input'!$A$5:$A$156)*(E1160&gt;='Non Compliance input'!$D$5:$D$156)*(F1160&lt;='Non Compliance input'!$E$5:$E$156)*('Non Compliance input'!$I$5:$I$156="Yes"),0))
),"","Yes")</f>
        <v/>
      </c>
      <c r="N1160" s="149" t="str">
        <f>IF(VLOOKUP($A1160,HourEndingOutage!$B$3:$F$746,5,0)="Outage","Outage","")</f>
        <v/>
      </c>
      <c r="O1160" s="18">
        <f t="shared" si="168"/>
        <v>0</v>
      </c>
      <c r="P1160" s="18" t="str">
        <f t="shared" si="169"/>
        <v/>
      </c>
      <c r="Q1160" s="18">
        <f t="shared" si="170"/>
        <v>0</v>
      </c>
      <c r="R1160" s="118"/>
    </row>
    <row r="1161" spans="1:18" x14ac:dyDescent="0.25">
      <c r="A1161" s="25">
        <f t="shared" si="162"/>
        <v>129</v>
      </c>
      <c r="B1161" s="23">
        <f t="shared" si="163"/>
        <v>44567</v>
      </c>
      <c r="C1161" s="24">
        <v>9</v>
      </c>
      <c r="D1161" s="54" t="str">
        <f t="shared" si="164"/>
        <v>ASET</v>
      </c>
      <c r="E1161" s="178"/>
      <c r="F1161" s="179"/>
      <c r="G1161" s="177"/>
      <c r="H1161" s="177"/>
      <c r="I1161" s="169">
        <f t="shared" si="165"/>
        <v>0</v>
      </c>
      <c r="J1161" s="149" t="str" cm="1">
        <f t="array" ref="J1161">IF(ISERROR(INDEX('Non Compliance input'!$H$5:$H$156,MATCH(1,(A1161='Non Compliance input'!$A$5:$A$156)*(F1161&gt;='Non Compliance input'!$D$5:$D$156)*(E1161&lt;'Non Compliance input'!$E$5:$E$156)*('Non Compliance input'!$H$5:$H$156="Yes"),0))
),"","Yes")</f>
        <v/>
      </c>
      <c r="K1161" s="149">
        <f t="shared" si="166"/>
        <v>0</v>
      </c>
      <c r="L1161" s="162">
        <f t="shared" si="167"/>
        <v>0</v>
      </c>
      <c r="M1161" s="162" t="str" cm="1">
        <f t="array" ref="M1161">IF(ISERROR(INDEX('Non Compliance input'!$I$5:$I$156,MATCH(1,(A1161='Non Compliance input'!$A$5:$A$156)*(E1161&gt;='Non Compliance input'!$D$5:$D$156)*(F1161&lt;='Non Compliance input'!$E$5:$E$156)*('Non Compliance input'!$I$5:$I$156="Yes"),0))
),"","Yes")</f>
        <v/>
      </c>
      <c r="N1161" s="149" t="str">
        <f>IF(VLOOKUP($A1161,HourEndingOutage!$B$3:$F$746,5,0)="Outage","Outage","")</f>
        <v/>
      </c>
      <c r="O1161" s="18">
        <f t="shared" si="168"/>
        <v>0</v>
      </c>
      <c r="P1161" s="18" t="str">
        <f t="shared" si="169"/>
        <v/>
      </c>
      <c r="Q1161" s="18">
        <f t="shared" si="170"/>
        <v>0</v>
      </c>
      <c r="R1161" s="118"/>
    </row>
    <row r="1162" spans="1:18" x14ac:dyDescent="0.25">
      <c r="A1162" s="25">
        <f t="shared" si="162"/>
        <v>129</v>
      </c>
      <c r="B1162" s="23">
        <f t="shared" si="163"/>
        <v>44567</v>
      </c>
      <c r="C1162" s="24">
        <v>9</v>
      </c>
      <c r="D1162" s="54" t="str">
        <f t="shared" si="164"/>
        <v>ASET</v>
      </c>
      <c r="E1162" s="178"/>
      <c r="F1162" s="179"/>
      <c r="G1162" s="177"/>
      <c r="H1162" s="177"/>
      <c r="I1162" s="169">
        <f t="shared" si="165"/>
        <v>0</v>
      </c>
      <c r="J1162" s="149" t="str" cm="1">
        <f t="array" ref="J1162">IF(ISERROR(INDEX('Non Compliance input'!$H$5:$H$156,MATCH(1,(A1162='Non Compliance input'!$A$5:$A$156)*(F1162&gt;='Non Compliance input'!$D$5:$D$156)*(E1162&lt;'Non Compliance input'!$E$5:$E$156)*('Non Compliance input'!$H$5:$H$156="Yes"),0))
),"","Yes")</f>
        <v/>
      </c>
      <c r="K1162" s="149">
        <f t="shared" si="166"/>
        <v>0</v>
      </c>
      <c r="L1162" s="162">
        <f t="shared" si="167"/>
        <v>0</v>
      </c>
      <c r="M1162" s="162" t="str" cm="1">
        <f t="array" ref="M1162">IF(ISERROR(INDEX('Non Compliance input'!$I$5:$I$156,MATCH(1,(A1162='Non Compliance input'!$A$5:$A$156)*(E1162&gt;='Non Compliance input'!$D$5:$D$156)*(F1162&lt;='Non Compliance input'!$E$5:$E$156)*('Non Compliance input'!$I$5:$I$156="Yes"),0))
),"","Yes")</f>
        <v/>
      </c>
      <c r="N1162" s="149" t="str">
        <f>IF(VLOOKUP($A1162,HourEndingOutage!$B$3:$F$746,5,0)="Outage","Outage","")</f>
        <v/>
      </c>
      <c r="O1162" s="18">
        <f t="shared" si="168"/>
        <v>0</v>
      </c>
      <c r="P1162" s="18" t="str">
        <f t="shared" si="169"/>
        <v/>
      </c>
      <c r="Q1162" s="18">
        <f t="shared" si="170"/>
        <v>0</v>
      </c>
      <c r="R1162" s="118"/>
    </row>
    <row r="1163" spans="1:18" x14ac:dyDescent="0.25">
      <c r="A1163" s="25">
        <f t="shared" si="162"/>
        <v>129</v>
      </c>
      <c r="B1163" s="23">
        <f t="shared" si="163"/>
        <v>44567</v>
      </c>
      <c r="C1163" s="24">
        <v>9</v>
      </c>
      <c r="D1163" s="54" t="str">
        <f t="shared" si="164"/>
        <v>ASET</v>
      </c>
      <c r="E1163" s="178"/>
      <c r="F1163" s="179"/>
      <c r="G1163" s="177"/>
      <c r="H1163" s="177"/>
      <c r="I1163" s="169">
        <f t="shared" si="165"/>
        <v>0</v>
      </c>
      <c r="J1163" s="149" t="str" cm="1">
        <f t="array" ref="J1163">IF(ISERROR(INDEX('Non Compliance input'!$H$5:$H$156,MATCH(1,(A1163='Non Compliance input'!$A$5:$A$156)*(F1163&gt;='Non Compliance input'!$D$5:$D$156)*(E1163&lt;'Non Compliance input'!$E$5:$E$156)*('Non Compliance input'!$H$5:$H$156="Yes"),0))
),"","Yes")</f>
        <v/>
      </c>
      <c r="K1163" s="149">
        <f t="shared" si="166"/>
        <v>0</v>
      </c>
      <c r="L1163" s="162">
        <f t="shared" si="167"/>
        <v>0</v>
      </c>
      <c r="M1163" s="162" t="str" cm="1">
        <f t="array" ref="M1163">IF(ISERROR(INDEX('Non Compliance input'!$I$5:$I$156,MATCH(1,(A1163='Non Compliance input'!$A$5:$A$156)*(E1163&gt;='Non Compliance input'!$D$5:$D$156)*(F1163&lt;='Non Compliance input'!$E$5:$E$156)*('Non Compliance input'!$I$5:$I$156="Yes"),0))
),"","Yes")</f>
        <v/>
      </c>
      <c r="N1163" s="149" t="str">
        <f>IF(VLOOKUP($A1163,HourEndingOutage!$B$3:$F$746,5,0)="Outage","Outage","")</f>
        <v/>
      </c>
      <c r="O1163" s="18">
        <f t="shared" si="168"/>
        <v>0</v>
      </c>
      <c r="P1163" s="18" t="str">
        <f t="shared" si="169"/>
        <v/>
      </c>
      <c r="Q1163" s="18">
        <f t="shared" si="170"/>
        <v>0</v>
      </c>
      <c r="R1163" s="118"/>
    </row>
    <row r="1164" spans="1:18" x14ac:dyDescent="0.25">
      <c r="A1164" s="25">
        <f t="shared" si="162"/>
        <v>130</v>
      </c>
      <c r="B1164" s="23">
        <f t="shared" si="163"/>
        <v>44567</v>
      </c>
      <c r="C1164" s="24">
        <v>10</v>
      </c>
      <c r="D1164" s="54" t="str">
        <f t="shared" si="164"/>
        <v>ASET</v>
      </c>
      <c r="E1164" s="178"/>
      <c r="F1164" s="179"/>
      <c r="G1164" s="177"/>
      <c r="H1164" s="177"/>
      <c r="I1164" s="169">
        <f t="shared" si="165"/>
        <v>0</v>
      </c>
      <c r="J1164" s="149" t="str" cm="1">
        <f t="array" ref="J1164">IF(ISERROR(INDEX('Non Compliance input'!$H$5:$H$156,MATCH(1,(A1164='Non Compliance input'!$A$5:$A$156)*(F1164&gt;='Non Compliance input'!$D$5:$D$156)*(E1164&lt;'Non Compliance input'!$E$5:$E$156)*('Non Compliance input'!$H$5:$H$156="Yes"),0))
),"","Yes")</f>
        <v/>
      </c>
      <c r="K1164" s="149">
        <f t="shared" si="166"/>
        <v>0</v>
      </c>
      <c r="L1164" s="162">
        <f t="shared" si="167"/>
        <v>0</v>
      </c>
      <c r="M1164" s="162" t="str" cm="1">
        <f t="array" ref="M1164">IF(ISERROR(INDEX('Non Compliance input'!$I$5:$I$156,MATCH(1,(A1164='Non Compliance input'!$A$5:$A$156)*(E1164&gt;='Non Compliance input'!$D$5:$D$156)*(F1164&lt;='Non Compliance input'!$E$5:$E$156)*('Non Compliance input'!$I$5:$I$156="Yes"),0))
),"","Yes")</f>
        <v/>
      </c>
      <c r="N1164" s="149" t="str">
        <f>IF(VLOOKUP($A1164,HourEndingOutage!$B$3:$F$746,5,0)="Outage","Outage","")</f>
        <v/>
      </c>
      <c r="O1164" s="18">
        <f t="shared" si="168"/>
        <v>0</v>
      </c>
      <c r="P1164" s="18" t="str">
        <f t="shared" si="169"/>
        <v/>
      </c>
      <c r="Q1164" s="18">
        <f t="shared" si="170"/>
        <v>0</v>
      </c>
      <c r="R1164" s="118"/>
    </row>
    <row r="1165" spans="1:18" x14ac:dyDescent="0.25">
      <c r="A1165" s="25">
        <f t="shared" si="162"/>
        <v>130</v>
      </c>
      <c r="B1165" s="23">
        <f t="shared" si="163"/>
        <v>44567</v>
      </c>
      <c r="C1165" s="24">
        <v>10</v>
      </c>
      <c r="D1165" s="54" t="str">
        <f t="shared" si="164"/>
        <v>ASET</v>
      </c>
      <c r="E1165" s="178"/>
      <c r="F1165" s="179"/>
      <c r="G1165" s="177"/>
      <c r="H1165" s="177"/>
      <c r="I1165" s="169">
        <f t="shared" si="165"/>
        <v>0</v>
      </c>
      <c r="J1165" s="149" t="str" cm="1">
        <f t="array" ref="J1165">IF(ISERROR(INDEX('Non Compliance input'!$H$5:$H$156,MATCH(1,(A1165='Non Compliance input'!$A$5:$A$156)*(F1165&gt;='Non Compliance input'!$D$5:$D$156)*(E1165&lt;'Non Compliance input'!$E$5:$E$156)*('Non Compliance input'!$H$5:$H$156="Yes"),0))
),"","Yes")</f>
        <v/>
      </c>
      <c r="K1165" s="149">
        <f t="shared" si="166"/>
        <v>0</v>
      </c>
      <c r="L1165" s="162">
        <f t="shared" si="167"/>
        <v>0</v>
      </c>
      <c r="M1165" s="162" t="str" cm="1">
        <f t="array" ref="M1165">IF(ISERROR(INDEX('Non Compliance input'!$I$5:$I$156,MATCH(1,(A1165='Non Compliance input'!$A$5:$A$156)*(E1165&gt;='Non Compliance input'!$D$5:$D$156)*(F1165&lt;='Non Compliance input'!$E$5:$E$156)*('Non Compliance input'!$I$5:$I$156="Yes"),0))
),"","Yes")</f>
        <v/>
      </c>
      <c r="N1165" s="149" t="str">
        <f>IF(VLOOKUP($A1165,HourEndingOutage!$B$3:$F$746,5,0)="Outage","Outage","")</f>
        <v/>
      </c>
      <c r="O1165" s="18">
        <f t="shared" si="168"/>
        <v>0</v>
      </c>
      <c r="P1165" s="18" t="str">
        <f t="shared" si="169"/>
        <v/>
      </c>
      <c r="Q1165" s="18">
        <f t="shared" si="170"/>
        <v>0</v>
      </c>
      <c r="R1165" s="118"/>
    </row>
    <row r="1166" spans="1:18" x14ac:dyDescent="0.25">
      <c r="A1166" s="25">
        <f t="shared" si="162"/>
        <v>130</v>
      </c>
      <c r="B1166" s="23">
        <f t="shared" si="163"/>
        <v>44567</v>
      </c>
      <c r="C1166" s="24">
        <v>10</v>
      </c>
      <c r="D1166" s="54" t="str">
        <f t="shared" si="164"/>
        <v>ASET</v>
      </c>
      <c r="E1166" s="178"/>
      <c r="F1166" s="179"/>
      <c r="G1166" s="177"/>
      <c r="H1166" s="177"/>
      <c r="I1166" s="169">
        <f t="shared" si="165"/>
        <v>0</v>
      </c>
      <c r="J1166" s="149" t="str" cm="1">
        <f t="array" ref="J1166">IF(ISERROR(INDEX('Non Compliance input'!$H$5:$H$156,MATCH(1,(A1166='Non Compliance input'!$A$5:$A$156)*(F1166&gt;='Non Compliance input'!$D$5:$D$156)*(E1166&lt;'Non Compliance input'!$E$5:$E$156)*('Non Compliance input'!$H$5:$H$156="Yes"),0))
),"","Yes")</f>
        <v/>
      </c>
      <c r="K1166" s="149">
        <f t="shared" si="166"/>
        <v>0</v>
      </c>
      <c r="L1166" s="162">
        <f t="shared" si="167"/>
        <v>0</v>
      </c>
      <c r="M1166" s="162" t="str" cm="1">
        <f t="array" ref="M1166">IF(ISERROR(INDEX('Non Compliance input'!$I$5:$I$156,MATCH(1,(A1166='Non Compliance input'!$A$5:$A$156)*(E1166&gt;='Non Compliance input'!$D$5:$D$156)*(F1166&lt;='Non Compliance input'!$E$5:$E$156)*('Non Compliance input'!$I$5:$I$156="Yes"),0))
),"","Yes")</f>
        <v/>
      </c>
      <c r="N1166" s="149" t="str">
        <f>IF(VLOOKUP($A1166,HourEndingOutage!$B$3:$F$746,5,0)="Outage","Outage","")</f>
        <v/>
      </c>
      <c r="O1166" s="18">
        <f t="shared" si="168"/>
        <v>0</v>
      </c>
      <c r="P1166" s="18" t="str">
        <f t="shared" si="169"/>
        <v/>
      </c>
      <c r="Q1166" s="18">
        <f t="shared" si="170"/>
        <v>0</v>
      </c>
      <c r="R1166" s="118"/>
    </row>
    <row r="1167" spans="1:18" x14ac:dyDescent="0.25">
      <c r="A1167" s="25">
        <f t="shared" si="162"/>
        <v>130</v>
      </c>
      <c r="B1167" s="23">
        <f t="shared" si="163"/>
        <v>44567</v>
      </c>
      <c r="C1167" s="24">
        <v>10</v>
      </c>
      <c r="D1167" s="54" t="str">
        <f t="shared" si="164"/>
        <v>ASET</v>
      </c>
      <c r="E1167" s="178"/>
      <c r="F1167" s="179"/>
      <c r="G1167" s="177"/>
      <c r="H1167" s="177"/>
      <c r="I1167" s="169">
        <f t="shared" si="165"/>
        <v>0</v>
      </c>
      <c r="J1167" s="149" t="str" cm="1">
        <f t="array" ref="J1167">IF(ISERROR(INDEX('Non Compliance input'!$H$5:$H$156,MATCH(1,(A1167='Non Compliance input'!$A$5:$A$156)*(F1167&gt;='Non Compliance input'!$D$5:$D$156)*(E1167&lt;'Non Compliance input'!$E$5:$E$156)*('Non Compliance input'!$H$5:$H$156="Yes"),0))
),"","Yes")</f>
        <v/>
      </c>
      <c r="K1167" s="149">
        <f t="shared" si="166"/>
        <v>0</v>
      </c>
      <c r="L1167" s="162">
        <f t="shared" si="167"/>
        <v>0</v>
      </c>
      <c r="M1167" s="162" t="str" cm="1">
        <f t="array" ref="M1167">IF(ISERROR(INDEX('Non Compliance input'!$I$5:$I$156,MATCH(1,(A1167='Non Compliance input'!$A$5:$A$156)*(E1167&gt;='Non Compliance input'!$D$5:$D$156)*(F1167&lt;='Non Compliance input'!$E$5:$E$156)*('Non Compliance input'!$I$5:$I$156="Yes"),0))
),"","Yes")</f>
        <v/>
      </c>
      <c r="N1167" s="149" t="str">
        <f>IF(VLOOKUP($A1167,HourEndingOutage!$B$3:$F$746,5,0)="Outage","Outage","")</f>
        <v/>
      </c>
      <c r="O1167" s="18">
        <f t="shared" si="168"/>
        <v>0</v>
      </c>
      <c r="P1167" s="18" t="str">
        <f t="shared" si="169"/>
        <v/>
      </c>
      <c r="Q1167" s="18">
        <f t="shared" si="170"/>
        <v>0</v>
      </c>
      <c r="R1167" s="118"/>
    </row>
    <row r="1168" spans="1:18" x14ac:dyDescent="0.25">
      <c r="A1168" s="25">
        <f t="shared" si="162"/>
        <v>130</v>
      </c>
      <c r="B1168" s="23">
        <f t="shared" si="163"/>
        <v>44567</v>
      </c>
      <c r="C1168" s="24">
        <v>10</v>
      </c>
      <c r="D1168" s="54" t="str">
        <f t="shared" si="164"/>
        <v>ASET</v>
      </c>
      <c r="E1168" s="178"/>
      <c r="F1168" s="179"/>
      <c r="G1168" s="177"/>
      <c r="H1168" s="177"/>
      <c r="I1168" s="169">
        <f t="shared" si="165"/>
        <v>0</v>
      </c>
      <c r="J1168" s="149" t="str" cm="1">
        <f t="array" ref="J1168">IF(ISERROR(INDEX('Non Compliance input'!$H$5:$H$156,MATCH(1,(A1168='Non Compliance input'!$A$5:$A$156)*(F1168&gt;='Non Compliance input'!$D$5:$D$156)*(E1168&lt;'Non Compliance input'!$E$5:$E$156)*('Non Compliance input'!$H$5:$H$156="Yes"),0))
),"","Yes")</f>
        <v/>
      </c>
      <c r="K1168" s="149">
        <f t="shared" si="166"/>
        <v>0</v>
      </c>
      <c r="L1168" s="162">
        <f t="shared" si="167"/>
        <v>0</v>
      </c>
      <c r="M1168" s="162" t="str" cm="1">
        <f t="array" ref="M1168">IF(ISERROR(INDEX('Non Compliance input'!$I$5:$I$156,MATCH(1,(A1168='Non Compliance input'!$A$5:$A$156)*(E1168&gt;='Non Compliance input'!$D$5:$D$156)*(F1168&lt;='Non Compliance input'!$E$5:$E$156)*('Non Compliance input'!$I$5:$I$156="Yes"),0))
),"","Yes")</f>
        <v/>
      </c>
      <c r="N1168" s="149" t="str">
        <f>IF(VLOOKUP($A1168,HourEndingOutage!$B$3:$F$746,5,0)="Outage","Outage","")</f>
        <v/>
      </c>
      <c r="O1168" s="18">
        <f t="shared" si="168"/>
        <v>0</v>
      </c>
      <c r="P1168" s="18" t="str">
        <f t="shared" si="169"/>
        <v/>
      </c>
      <c r="Q1168" s="18">
        <f t="shared" si="170"/>
        <v>0</v>
      </c>
      <c r="R1168" s="118"/>
    </row>
    <row r="1169" spans="1:18" x14ac:dyDescent="0.25">
      <c r="A1169" s="25">
        <f t="shared" si="162"/>
        <v>130</v>
      </c>
      <c r="B1169" s="23">
        <f t="shared" si="163"/>
        <v>44567</v>
      </c>
      <c r="C1169" s="24">
        <v>10</v>
      </c>
      <c r="D1169" s="54" t="str">
        <f t="shared" si="164"/>
        <v>ASET</v>
      </c>
      <c r="E1169" s="178"/>
      <c r="F1169" s="179"/>
      <c r="G1169" s="177"/>
      <c r="H1169" s="177"/>
      <c r="I1169" s="169">
        <f t="shared" si="165"/>
        <v>0</v>
      </c>
      <c r="J1169" s="149" t="str" cm="1">
        <f t="array" ref="J1169">IF(ISERROR(INDEX('Non Compliance input'!$H$5:$H$156,MATCH(1,(A1169='Non Compliance input'!$A$5:$A$156)*(F1169&gt;='Non Compliance input'!$D$5:$D$156)*(E1169&lt;'Non Compliance input'!$E$5:$E$156)*('Non Compliance input'!$H$5:$H$156="Yes"),0))
),"","Yes")</f>
        <v/>
      </c>
      <c r="K1169" s="149">
        <f t="shared" si="166"/>
        <v>0</v>
      </c>
      <c r="L1169" s="162">
        <f t="shared" si="167"/>
        <v>0</v>
      </c>
      <c r="M1169" s="162" t="str" cm="1">
        <f t="array" ref="M1169">IF(ISERROR(INDEX('Non Compliance input'!$I$5:$I$156,MATCH(1,(A1169='Non Compliance input'!$A$5:$A$156)*(E1169&gt;='Non Compliance input'!$D$5:$D$156)*(F1169&lt;='Non Compliance input'!$E$5:$E$156)*('Non Compliance input'!$I$5:$I$156="Yes"),0))
),"","Yes")</f>
        <v/>
      </c>
      <c r="N1169" s="149" t="str">
        <f>IF(VLOOKUP($A1169,HourEndingOutage!$B$3:$F$746,5,0)="Outage","Outage","")</f>
        <v/>
      </c>
      <c r="O1169" s="18">
        <f t="shared" si="168"/>
        <v>0</v>
      </c>
      <c r="P1169" s="18" t="str">
        <f t="shared" si="169"/>
        <v/>
      </c>
      <c r="Q1169" s="18">
        <f t="shared" si="170"/>
        <v>0</v>
      </c>
      <c r="R1169" s="118"/>
    </row>
    <row r="1170" spans="1:18" x14ac:dyDescent="0.25">
      <c r="A1170" s="25">
        <f t="shared" si="162"/>
        <v>130</v>
      </c>
      <c r="B1170" s="23">
        <f t="shared" si="163"/>
        <v>44567</v>
      </c>
      <c r="C1170" s="24">
        <v>10</v>
      </c>
      <c r="D1170" s="54" t="str">
        <f t="shared" si="164"/>
        <v>ASET</v>
      </c>
      <c r="E1170" s="178"/>
      <c r="F1170" s="179"/>
      <c r="G1170" s="177"/>
      <c r="H1170" s="177"/>
      <c r="I1170" s="169">
        <f t="shared" si="165"/>
        <v>0</v>
      </c>
      <c r="J1170" s="149" t="str" cm="1">
        <f t="array" ref="J1170">IF(ISERROR(INDEX('Non Compliance input'!$H$5:$H$156,MATCH(1,(A1170='Non Compliance input'!$A$5:$A$156)*(F1170&gt;='Non Compliance input'!$D$5:$D$156)*(E1170&lt;'Non Compliance input'!$E$5:$E$156)*('Non Compliance input'!$H$5:$H$156="Yes"),0))
),"","Yes")</f>
        <v/>
      </c>
      <c r="K1170" s="149">
        <f t="shared" si="166"/>
        <v>0</v>
      </c>
      <c r="L1170" s="162">
        <f t="shared" si="167"/>
        <v>0</v>
      </c>
      <c r="M1170" s="162" t="str" cm="1">
        <f t="array" ref="M1170">IF(ISERROR(INDEX('Non Compliance input'!$I$5:$I$156,MATCH(1,(A1170='Non Compliance input'!$A$5:$A$156)*(E1170&gt;='Non Compliance input'!$D$5:$D$156)*(F1170&lt;='Non Compliance input'!$E$5:$E$156)*('Non Compliance input'!$I$5:$I$156="Yes"),0))
),"","Yes")</f>
        <v/>
      </c>
      <c r="N1170" s="149" t="str">
        <f>IF(VLOOKUP($A1170,HourEndingOutage!$B$3:$F$746,5,0)="Outage","Outage","")</f>
        <v/>
      </c>
      <c r="O1170" s="18">
        <f t="shared" si="168"/>
        <v>0</v>
      </c>
      <c r="P1170" s="18" t="str">
        <f t="shared" si="169"/>
        <v/>
      </c>
      <c r="Q1170" s="18">
        <f t="shared" si="170"/>
        <v>0</v>
      </c>
      <c r="R1170" s="118"/>
    </row>
    <row r="1171" spans="1:18" x14ac:dyDescent="0.25">
      <c r="A1171" s="25">
        <f t="shared" si="162"/>
        <v>130</v>
      </c>
      <c r="B1171" s="23">
        <f t="shared" si="163"/>
        <v>44567</v>
      </c>
      <c r="C1171" s="24">
        <v>10</v>
      </c>
      <c r="D1171" s="54" t="str">
        <f t="shared" si="164"/>
        <v>ASET</v>
      </c>
      <c r="E1171" s="178"/>
      <c r="F1171" s="179"/>
      <c r="G1171" s="177"/>
      <c r="H1171" s="177"/>
      <c r="I1171" s="169">
        <f t="shared" si="165"/>
        <v>0</v>
      </c>
      <c r="J1171" s="149" t="str" cm="1">
        <f t="array" ref="J1171">IF(ISERROR(INDEX('Non Compliance input'!$H$5:$H$156,MATCH(1,(A1171='Non Compliance input'!$A$5:$A$156)*(F1171&gt;='Non Compliance input'!$D$5:$D$156)*(E1171&lt;'Non Compliance input'!$E$5:$E$156)*('Non Compliance input'!$H$5:$H$156="Yes"),0))
),"","Yes")</f>
        <v/>
      </c>
      <c r="K1171" s="149">
        <f t="shared" si="166"/>
        <v>0</v>
      </c>
      <c r="L1171" s="162">
        <f t="shared" si="167"/>
        <v>0</v>
      </c>
      <c r="M1171" s="162" t="str" cm="1">
        <f t="array" ref="M1171">IF(ISERROR(INDEX('Non Compliance input'!$I$5:$I$156,MATCH(1,(A1171='Non Compliance input'!$A$5:$A$156)*(E1171&gt;='Non Compliance input'!$D$5:$D$156)*(F1171&lt;='Non Compliance input'!$E$5:$E$156)*('Non Compliance input'!$I$5:$I$156="Yes"),0))
),"","Yes")</f>
        <v/>
      </c>
      <c r="N1171" s="149" t="str">
        <f>IF(VLOOKUP($A1171,HourEndingOutage!$B$3:$F$746,5,0)="Outage","Outage","")</f>
        <v/>
      </c>
      <c r="O1171" s="18">
        <f t="shared" si="168"/>
        <v>0</v>
      </c>
      <c r="P1171" s="18" t="str">
        <f t="shared" si="169"/>
        <v/>
      </c>
      <c r="Q1171" s="18">
        <f t="shared" si="170"/>
        <v>0</v>
      </c>
      <c r="R1171" s="118"/>
    </row>
    <row r="1172" spans="1:18" x14ac:dyDescent="0.25">
      <c r="A1172" s="25">
        <f t="shared" si="162"/>
        <v>130</v>
      </c>
      <c r="B1172" s="23">
        <f t="shared" si="163"/>
        <v>44567</v>
      </c>
      <c r="C1172" s="24">
        <v>10</v>
      </c>
      <c r="D1172" s="54" t="str">
        <f t="shared" si="164"/>
        <v>ASET</v>
      </c>
      <c r="E1172" s="178"/>
      <c r="F1172" s="179"/>
      <c r="G1172" s="177"/>
      <c r="H1172" s="177"/>
      <c r="I1172" s="169">
        <f t="shared" si="165"/>
        <v>0</v>
      </c>
      <c r="J1172" s="149" t="str" cm="1">
        <f t="array" ref="J1172">IF(ISERROR(INDEX('Non Compliance input'!$H$5:$H$156,MATCH(1,(A1172='Non Compliance input'!$A$5:$A$156)*(F1172&gt;='Non Compliance input'!$D$5:$D$156)*(E1172&lt;'Non Compliance input'!$E$5:$E$156)*('Non Compliance input'!$H$5:$H$156="Yes"),0))
),"","Yes")</f>
        <v/>
      </c>
      <c r="K1172" s="149">
        <f t="shared" si="166"/>
        <v>0</v>
      </c>
      <c r="L1172" s="162">
        <f t="shared" si="167"/>
        <v>0</v>
      </c>
      <c r="M1172" s="162" t="str" cm="1">
        <f t="array" ref="M1172">IF(ISERROR(INDEX('Non Compliance input'!$I$5:$I$156,MATCH(1,(A1172='Non Compliance input'!$A$5:$A$156)*(E1172&gt;='Non Compliance input'!$D$5:$D$156)*(F1172&lt;='Non Compliance input'!$E$5:$E$156)*('Non Compliance input'!$I$5:$I$156="Yes"),0))
),"","Yes")</f>
        <v/>
      </c>
      <c r="N1172" s="149" t="str">
        <f>IF(VLOOKUP($A1172,HourEndingOutage!$B$3:$F$746,5,0)="Outage","Outage","")</f>
        <v/>
      </c>
      <c r="O1172" s="18">
        <f t="shared" si="168"/>
        <v>0</v>
      </c>
      <c r="P1172" s="18" t="str">
        <f t="shared" si="169"/>
        <v/>
      </c>
      <c r="Q1172" s="18">
        <f t="shared" si="170"/>
        <v>0</v>
      </c>
      <c r="R1172" s="118"/>
    </row>
    <row r="1173" spans="1:18" x14ac:dyDescent="0.25">
      <c r="A1173" s="25">
        <f t="shared" si="162"/>
        <v>131</v>
      </c>
      <c r="B1173" s="23">
        <f t="shared" si="163"/>
        <v>44567</v>
      </c>
      <c r="C1173" s="24">
        <v>11</v>
      </c>
      <c r="D1173" s="54" t="str">
        <f t="shared" si="164"/>
        <v>ASET</v>
      </c>
      <c r="E1173" s="178"/>
      <c r="F1173" s="179"/>
      <c r="G1173" s="177"/>
      <c r="H1173" s="177"/>
      <c r="I1173" s="169">
        <f t="shared" si="165"/>
        <v>0</v>
      </c>
      <c r="J1173" s="149" t="str" cm="1">
        <f t="array" ref="J1173">IF(ISERROR(INDEX('Non Compliance input'!$H$5:$H$156,MATCH(1,(A1173='Non Compliance input'!$A$5:$A$156)*(F1173&gt;='Non Compliance input'!$D$5:$D$156)*(E1173&lt;'Non Compliance input'!$E$5:$E$156)*('Non Compliance input'!$H$5:$H$156="Yes"),0))
),"","Yes")</f>
        <v/>
      </c>
      <c r="K1173" s="149">
        <f t="shared" si="166"/>
        <v>0</v>
      </c>
      <c r="L1173" s="162">
        <f t="shared" si="167"/>
        <v>0</v>
      </c>
      <c r="M1173" s="162" t="str" cm="1">
        <f t="array" ref="M1173">IF(ISERROR(INDEX('Non Compliance input'!$I$5:$I$156,MATCH(1,(A1173='Non Compliance input'!$A$5:$A$156)*(E1173&gt;='Non Compliance input'!$D$5:$D$156)*(F1173&lt;='Non Compliance input'!$E$5:$E$156)*('Non Compliance input'!$I$5:$I$156="Yes"),0))
),"","Yes")</f>
        <v/>
      </c>
      <c r="N1173" s="149" t="str">
        <f>IF(VLOOKUP($A1173,HourEndingOutage!$B$3:$F$746,5,0)="Outage","Outage","")</f>
        <v/>
      </c>
      <c r="O1173" s="18">
        <f t="shared" si="168"/>
        <v>0</v>
      </c>
      <c r="P1173" s="18" t="str">
        <f t="shared" si="169"/>
        <v/>
      </c>
      <c r="Q1173" s="18">
        <f t="shared" si="170"/>
        <v>0</v>
      </c>
      <c r="R1173" s="118"/>
    </row>
    <row r="1174" spans="1:18" x14ac:dyDescent="0.25">
      <c r="A1174" s="25">
        <f t="shared" si="162"/>
        <v>131</v>
      </c>
      <c r="B1174" s="23">
        <f t="shared" si="163"/>
        <v>44567</v>
      </c>
      <c r="C1174" s="24">
        <v>11</v>
      </c>
      <c r="D1174" s="54" t="str">
        <f t="shared" si="164"/>
        <v>ASET</v>
      </c>
      <c r="E1174" s="178"/>
      <c r="F1174" s="179"/>
      <c r="G1174" s="177"/>
      <c r="H1174" s="177"/>
      <c r="I1174" s="169">
        <f t="shared" si="165"/>
        <v>0</v>
      </c>
      <c r="J1174" s="149" t="str" cm="1">
        <f t="array" ref="J1174">IF(ISERROR(INDEX('Non Compliance input'!$H$5:$H$156,MATCH(1,(A1174='Non Compliance input'!$A$5:$A$156)*(F1174&gt;='Non Compliance input'!$D$5:$D$156)*(E1174&lt;'Non Compliance input'!$E$5:$E$156)*('Non Compliance input'!$H$5:$H$156="Yes"),0))
),"","Yes")</f>
        <v/>
      </c>
      <c r="K1174" s="149">
        <f t="shared" si="166"/>
        <v>0</v>
      </c>
      <c r="L1174" s="162">
        <f t="shared" si="167"/>
        <v>0</v>
      </c>
      <c r="M1174" s="162" t="str" cm="1">
        <f t="array" ref="M1174">IF(ISERROR(INDEX('Non Compliance input'!$I$5:$I$156,MATCH(1,(A1174='Non Compliance input'!$A$5:$A$156)*(E1174&gt;='Non Compliance input'!$D$5:$D$156)*(F1174&lt;='Non Compliance input'!$E$5:$E$156)*('Non Compliance input'!$I$5:$I$156="Yes"),0))
),"","Yes")</f>
        <v/>
      </c>
      <c r="N1174" s="149" t="str">
        <f>IF(VLOOKUP($A1174,HourEndingOutage!$B$3:$F$746,5,0)="Outage","Outage","")</f>
        <v/>
      </c>
      <c r="O1174" s="18">
        <f t="shared" si="168"/>
        <v>0</v>
      </c>
      <c r="P1174" s="18" t="str">
        <f t="shared" si="169"/>
        <v/>
      </c>
      <c r="Q1174" s="18">
        <f t="shared" si="170"/>
        <v>0</v>
      </c>
      <c r="R1174" s="118"/>
    </row>
    <row r="1175" spans="1:18" x14ac:dyDescent="0.25">
      <c r="A1175" s="25">
        <f t="shared" si="162"/>
        <v>131</v>
      </c>
      <c r="B1175" s="23">
        <f t="shared" si="163"/>
        <v>44567</v>
      </c>
      <c r="C1175" s="24">
        <v>11</v>
      </c>
      <c r="D1175" s="54" t="str">
        <f t="shared" si="164"/>
        <v>ASET</v>
      </c>
      <c r="E1175" s="178"/>
      <c r="F1175" s="179"/>
      <c r="G1175" s="177"/>
      <c r="H1175" s="177"/>
      <c r="I1175" s="169">
        <f t="shared" si="165"/>
        <v>0</v>
      </c>
      <c r="J1175" s="149" t="str" cm="1">
        <f t="array" ref="J1175">IF(ISERROR(INDEX('Non Compliance input'!$H$5:$H$156,MATCH(1,(A1175='Non Compliance input'!$A$5:$A$156)*(F1175&gt;='Non Compliance input'!$D$5:$D$156)*(E1175&lt;'Non Compliance input'!$E$5:$E$156)*('Non Compliance input'!$H$5:$H$156="Yes"),0))
),"","Yes")</f>
        <v/>
      </c>
      <c r="K1175" s="149">
        <f t="shared" si="166"/>
        <v>0</v>
      </c>
      <c r="L1175" s="162">
        <f t="shared" si="167"/>
        <v>0</v>
      </c>
      <c r="M1175" s="162" t="str" cm="1">
        <f t="array" ref="M1175">IF(ISERROR(INDEX('Non Compliance input'!$I$5:$I$156,MATCH(1,(A1175='Non Compliance input'!$A$5:$A$156)*(E1175&gt;='Non Compliance input'!$D$5:$D$156)*(F1175&lt;='Non Compliance input'!$E$5:$E$156)*('Non Compliance input'!$I$5:$I$156="Yes"),0))
),"","Yes")</f>
        <v/>
      </c>
      <c r="N1175" s="149" t="str">
        <f>IF(VLOOKUP($A1175,HourEndingOutage!$B$3:$F$746,5,0)="Outage","Outage","")</f>
        <v/>
      </c>
      <c r="O1175" s="18">
        <f t="shared" si="168"/>
        <v>0</v>
      </c>
      <c r="P1175" s="18" t="str">
        <f t="shared" si="169"/>
        <v/>
      </c>
      <c r="Q1175" s="18">
        <f t="shared" si="170"/>
        <v>0</v>
      </c>
      <c r="R1175" s="118"/>
    </row>
    <row r="1176" spans="1:18" x14ac:dyDescent="0.25">
      <c r="A1176" s="25">
        <f t="shared" si="162"/>
        <v>131</v>
      </c>
      <c r="B1176" s="23">
        <f t="shared" si="163"/>
        <v>44567</v>
      </c>
      <c r="C1176" s="24">
        <v>11</v>
      </c>
      <c r="D1176" s="54" t="str">
        <f t="shared" si="164"/>
        <v>ASET</v>
      </c>
      <c r="E1176" s="178"/>
      <c r="F1176" s="179"/>
      <c r="G1176" s="177"/>
      <c r="H1176" s="177"/>
      <c r="I1176" s="169">
        <f t="shared" si="165"/>
        <v>0</v>
      </c>
      <c r="J1176" s="149" t="str" cm="1">
        <f t="array" ref="J1176">IF(ISERROR(INDEX('Non Compliance input'!$H$5:$H$156,MATCH(1,(A1176='Non Compliance input'!$A$5:$A$156)*(F1176&gt;='Non Compliance input'!$D$5:$D$156)*(E1176&lt;'Non Compliance input'!$E$5:$E$156)*('Non Compliance input'!$H$5:$H$156="Yes"),0))
),"","Yes")</f>
        <v/>
      </c>
      <c r="K1176" s="149">
        <f t="shared" si="166"/>
        <v>0</v>
      </c>
      <c r="L1176" s="162">
        <f t="shared" si="167"/>
        <v>0</v>
      </c>
      <c r="M1176" s="162" t="str" cm="1">
        <f t="array" ref="M1176">IF(ISERROR(INDEX('Non Compliance input'!$I$5:$I$156,MATCH(1,(A1176='Non Compliance input'!$A$5:$A$156)*(E1176&gt;='Non Compliance input'!$D$5:$D$156)*(F1176&lt;='Non Compliance input'!$E$5:$E$156)*('Non Compliance input'!$I$5:$I$156="Yes"),0))
),"","Yes")</f>
        <v/>
      </c>
      <c r="N1176" s="149" t="str">
        <f>IF(VLOOKUP($A1176,HourEndingOutage!$B$3:$F$746,5,0)="Outage","Outage","")</f>
        <v/>
      </c>
      <c r="O1176" s="18">
        <f t="shared" si="168"/>
        <v>0</v>
      </c>
      <c r="P1176" s="18" t="str">
        <f t="shared" si="169"/>
        <v/>
      </c>
      <c r="Q1176" s="18">
        <f t="shared" si="170"/>
        <v>0</v>
      </c>
      <c r="R1176" s="118"/>
    </row>
    <row r="1177" spans="1:18" x14ac:dyDescent="0.25">
      <c r="A1177" s="25">
        <f t="shared" si="162"/>
        <v>131</v>
      </c>
      <c r="B1177" s="23">
        <f t="shared" si="163"/>
        <v>44567</v>
      </c>
      <c r="C1177" s="24">
        <v>11</v>
      </c>
      <c r="D1177" s="54" t="str">
        <f t="shared" si="164"/>
        <v>ASET</v>
      </c>
      <c r="E1177" s="178"/>
      <c r="F1177" s="179"/>
      <c r="G1177" s="177"/>
      <c r="H1177" s="177"/>
      <c r="I1177" s="169">
        <f t="shared" si="165"/>
        <v>0</v>
      </c>
      <c r="J1177" s="149" t="str" cm="1">
        <f t="array" ref="J1177">IF(ISERROR(INDEX('Non Compliance input'!$H$5:$H$156,MATCH(1,(A1177='Non Compliance input'!$A$5:$A$156)*(F1177&gt;='Non Compliance input'!$D$5:$D$156)*(E1177&lt;'Non Compliance input'!$E$5:$E$156)*('Non Compliance input'!$H$5:$H$156="Yes"),0))
),"","Yes")</f>
        <v/>
      </c>
      <c r="K1177" s="149">
        <f t="shared" si="166"/>
        <v>0</v>
      </c>
      <c r="L1177" s="162">
        <f t="shared" si="167"/>
        <v>0</v>
      </c>
      <c r="M1177" s="162" t="str" cm="1">
        <f t="array" ref="M1177">IF(ISERROR(INDEX('Non Compliance input'!$I$5:$I$156,MATCH(1,(A1177='Non Compliance input'!$A$5:$A$156)*(E1177&gt;='Non Compliance input'!$D$5:$D$156)*(F1177&lt;='Non Compliance input'!$E$5:$E$156)*('Non Compliance input'!$I$5:$I$156="Yes"),0))
),"","Yes")</f>
        <v/>
      </c>
      <c r="N1177" s="149" t="str">
        <f>IF(VLOOKUP($A1177,HourEndingOutage!$B$3:$F$746,5,0)="Outage","Outage","")</f>
        <v/>
      </c>
      <c r="O1177" s="18">
        <f t="shared" si="168"/>
        <v>0</v>
      </c>
      <c r="P1177" s="18" t="str">
        <f t="shared" si="169"/>
        <v/>
      </c>
      <c r="Q1177" s="18">
        <f t="shared" si="170"/>
        <v>0</v>
      </c>
      <c r="R1177" s="118"/>
    </row>
    <row r="1178" spans="1:18" x14ac:dyDescent="0.25">
      <c r="A1178" s="25">
        <f t="shared" si="162"/>
        <v>131</v>
      </c>
      <c r="B1178" s="23">
        <f t="shared" si="163"/>
        <v>44567</v>
      </c>
      <c r="C1178" s="24">
        <v>11</v>
      </c>
      <c r="D1178" s="54" t="str">
        <f t="shared" si="164"/>
        <v>ASET</v>
      </c>
      <c r="E1178" s="178"/>
      <c r="F1178" s="179"/>
      <c r="G1178" s="177"/>
      <c r="H1178" s="177"/>
      <c r="I1178" s="169">
        <f t="shared" si="165"/>
        <v>0</v>
      </c>
      <c r="J1178" s="149" t="str" cm="1">
        <f t="array" ref="J1178">IF(ISERROR(INDEX('Non Compliance input'!$H$5:$H$156,MATCH(1,(A1178='Non Compliance input'!$A$5:$A$156)*(F1178&gt;='Non Compliance input'!$D$5:$D$156)*(E1178&lt;'Non Compliance input'!$E$5:$E$156)*('Non Compliance input'!$H$5:$H$156="Yes"),0))
),"","Yes")</f>
        <v/>
      </c>
      <c r="K1178" s="149">
        <f t="shared" si="166"/>
        <v>0</v>
      </c>
      <c r="L1178" s="162">
        <f t="shared" si="167"/>
        <v>0</v>
      </c>
      <c r="M1178" s="162" t="str" cm="1">
        <f t="array" ref="M1178">IF(ISERROR(INDEX('Non Compliance input'!$I$5:$I$156,MATCH(1,(A1178='Non Compliance input'!$A$5:$A$156)*(E1178&gt;='Non Compliance input'!$D$5:$D$156)*(F1178&lt;='Non Compliance input'!$E$5:$E$156)*('Non Compliance input'!$I$5:$I$156="Yes"),0))
),"","Yes")</f>
        <v/>
      </c>
      <c r="N1178" s="149" t="str">
        <f>IF(VLOOKUP($A1178,HourEndingOutage!$B$3:$F$746,5,0)="Outage","Outage","")</f>
        <v/>
      </c>
      <c r="O1178" s="18">
        <f t="shared" si="168"/>
        <v>0</v>
      </c>
      <c r="P1178" s="18" t="str">
        <f t="shared" si="169"/>
        <v/>
      </c>
      <c r="Q1178" s="18">
        <f t="shared" si="170"/>
        <v>0</v>
      </c>
      <c r="R1178" s="118"/>
    </row>
    <row r="1179" spans="1:18" x14ac:dyDescent="0.25">
      <c r="A1179" s="25">
        <f t="shared" si="162"/>
        <v>131</v>
      </c>
      <c r="B1179" s="23">
        <f t="shared" si="163"/>
        <v>44567</v>
      </c>
      <c r="C1179" s="24">
        <v>11</v>
      </c>
      <c r="D1179" s="54" t="str">
        <f t="shared" si="164"/>
        <v>ASET</v>
      </c>
      <c r="E1179" s="178"/>
      <c r="F1179" s="179"/>
      <c r="G1179" s="177"/>
      <c r="H1179" s="177"/>
      <c r="I1179" s="169">
        <f t="shared" si="165"/>
        <v>0</v>
      </c>
      <c r="J1179" s="149" t="str" cm="1">
        <f t="array" ref="J1179">IF(ISERROR(INDEX('Non Compliance input'!$H$5:$H$156,MATCH(1,(A1179='Non Compliance input'!$A$5:$A$156)*(F1179&gt;='Non Compliance input'!$D$5:$D$156)*(E1179&lt;'Non Compliance input'!$E$5:$E$156)*('Non Compliance input'!$H$5:$H$156="Yes"),0))
),"","Yes")</f>
        <v/>
      </c>
      <c r="K1179" s="149">
        <f t="shared" si="166"/>
        <v>0</v>
      </c>
      <c r="L1179" s="162">
        <f t="shared" si="167"/>
        <v>0</v>
      </c>
      <c r="M1179" s="162" t="str" cm="1">
        <f t="array" ref="M1179">IF(ISERROR(INDEX('Non Compliance input'!$I$5:$I$156,MATCH(1,(A1179='Non Compliance input'!$A$5:$A$156)*(E1179&gt;='Non Compliance input'!$D$5:$D$156)*(F1179&lt;='Non Compliance input'!$E$5:$E$156)*('Non Compliance input'!$I$5:$I$156="Yes"),0))
),"","Yes")</f>
        <v/>
      </c>
      <c r="N1179" s="149" t="str">
        <f>IF(VLOOKUP($A1179,HourEndingOutage!$B$3:$F$746,5,0)="Outage","Outage","")</f>
        <v/>
      </c>
      <c r="O1179" s="18">
        <f t="shared" si="168"/>
        <v>0</v>
      </c>
      <c r="P1179" s="18" t="str">
        <f t="shared" si="169"/>
        <v/>
      </c>
      <c r="Q1179" s="18">
        <f t="shared" si="170"/>
        <v>0</v>
      </c>
      <c r="R1179" s="118"/>
    </row>
    <row r="1180" spans="1:18" x14ac:dyDescent="0.25">
      <c r="A1180" s="25">
        <f t="shared" ref="A1180:A1243" si="171">IF(C1180=C1179,A1179,A1179+1)</f>
        <v>131</v>
      </c>
      <c r="B1180" s="23">
        <f t="shared" ref="B1180:B1243" si="172">IF(C1180&lt;C1179,B1179+1,B1179)</f>
        <v>44567</v>
      </c>
      <c r="C1180" s="24">
        <v>11</v>
      </c>
      <c r="D1180" s="54" t="str">
        <f t="shared" si="164"/>
        <v>ASET</v>
      </c>
      <c r="E1180" s="178"/>
      <c r="F1180" s="179"/>
      <c r="G1180" s="177"/>
      <c r="H1180" s="177"/>
      <c r="I1180" s="169">
        <f t="shared" si="165"/>
        <v>0</v>
      </c>
      <c r="J1180" s="149" t="str" cm="1">
        <f t="array" ref="J1180">IF(ISERROR(INDEX('Non Compliance input'!$H$5:$H$156,MATCH(1,(A1180='Non Compliance input'!$A$5:$A$156)*(F1180&gt;='Non Compliance input'!$D$5:$D$156)*(E1180&lt;'Non Compliance input'!$E$5:$E$156)*('Non Compliance input'!$H$5:$H$156="Yes"),0))
),"","Yes")</f>
        <v/>
      </c>
      <c r="K1180" s="149">
        <f t="shared" si="166"/>
        <v>0</v>
      </c>
      <c r="L1180" s="162">
        <f t="shared" si="167"/>
        <v>0</v>
      </c>
      <c r="M1180" s="162" t="str" cm="1">
        <f t="array" ref="M1180">IF(ISERROR(INDEX('Non Compliance input'!$I$5:$I$156,MATCH(1,(A1180='Non Compliance input'!$A$5:$A$156)*(E1180&gt;='Non Compliance input'!$D$5:$D$156)*(F1180&lt;='Non Compliance input'!$E$5:$E$156)*('Non Compliance input'!$I$5:$I$156="Yes"),0))
),"","Yes")</f>
        <v/>
      </c>
      <c r="N1180" s="149" t="str">
        <f>IF(VLOOKUP($A1180,HourEndingOutage!$B$3:$F$746,5,0)="Outage","Outage","")</f>
        <v/>
      </c>
      <c r="O1180" s="18">
        <f t="shared" si="168"/>
        <v>0</v>
      </c>
      <c r="P1180" s="18" t="str">
        <f t="shared" si="169"/>
        <v/>
      </c>
      <c r="Q1180" s="18">
        <f t="shared" si="170"/>
        <v>0</v>
      </c>
      <c r="R1180" s="118"/>
    </row>
    <row r="1181" spans="1:18" x14ac:dyDescent="0.25">
      <c r="A1181" s="25">
        <f t="shared" si="171"/>
        <v>131</v>
      </c>
      <c r="B1181" s="23">
        <f t="shared" si="172"/>
        <v>44567</v>
      </c>
      <c r="C1181" s="24">
        <v>11</v>
      </c>
      <c r="D1181" s="54" t="str">
        <f t="shared" si="164"/>
        <v>ASET</v>
      </c>
      <c r="E1181" s="178"/>
      <c r="F1181" s="179"/>
      <c r="G1181" s="177"/>
      <c r="H1181" s="177"/>
      <c r="I1181" s="169">
        <f t="shared" si="165"/>
        <v>0</v>
      </c>
      <c r="J1181" s="149" t="str" cm="1">
        <f t="array" ref="J1181">IF(ISERROR(INDEX('Non Compliance input'!$H$5:$H$156,MATCH(1,(A1181='Non Compliance input'!$A$5:$A$156)*(F1181&gt;='Non Compliance input'!$D$5:$D$156)*(E1181&lt;'Non Compliance input'!$E$5:$E$156)*('Non Compliance input'!$H$5:$H$156="Yes"),0))
),"","Yes")</f>
        <v/>
      </c>
      <c r="K1181" s="149">
        <f t="shared" si="166"/>
        <v>0</v>
      </c>
      <c r="L1181" s="162">
        <f t="shared" si="167"/>
        <v>0</v>
      </c>
      <c r="M1181" s="162" t="str" cm="1">
        <f t="array" ref="M1181">IF(ISERROR(INDEX('Non Compliance input'!$I$5:$I$156,MATCH(1,(A1181='Non Compliance input'!$A$5:$A$156)*(E1181&gt;='Non Compliance input'!$D$5:$D$156)*(F1181&lt;='Non Compliance input'!$E$5:$E$156)*('Non Compliance input'!$I$5:$I$156="Yes"),0))
),"","Yes")</f>
        <v/>
      </c>
      <c r="N1181" s="149" t="str">
        <f>IF(VLOOKUP($A1181,HourEndingOutage!$B$3:$F$746,5,0)="Outage","Outage","")</f>
        <v/>
      </c>
      <c r="O1181" s="18">
        <f t="shared" si="168"/>
        <v>0</v>
      </c>
      <c r="P1181" s="18" t="str">
        <f t="shared" si="169"/>
        <v/>
      </c>
      <c r="Q1181" s="18">
        <f t="shared" si="170"/>
        <v>0</v>
      </c>
      <c r="R1181" s="118"/>
    </row>
    <row r="1182" spans="1:18" x14ac:dyDescent="0.25">
      <c r="A1182" s="25">
        <f t="shared" si="171"/>
        <v>132</v>
      </c>
      <c r="B1182" s="23">
        <f t="shared" si="172"/>
        <v>44567</v>
      </c>
      <c r="C1182" s="24">
        <v>12</v>
      </c>
      <c r="D1182" s="54" t="str">
        <f t="shared" si="164"/>
        <v>ASET</v>
      </c>
      <c r="E1182" s="178"/>
      <c r="F1182" s="179"/>
      <c r="G1182" s="177"/>
      <c r="H1182" s="177"/>
      <c r="I1182" s="169">
        <f t="shared" si="165"/>
        <v>0</v>
      </c>
      <c r="J1182" s="149" t="str" cm="1">
        <f t="array" ref="J1182">IF(ISERROR(INDEX('Non Compliance input'!$H$5:$H$156,MATCH(1,(A1182='Non Compliance input'!$A$5:$A$156)*(F1182&gt;='Non Compliance input'!$D$5:$D$156)*(E1182&lt;'Non Compliance input'!$E$5:$E$156)*('Non Compliance input'!$H$5:$H$156="Yes"),0))
),"","Yes")</f>
        <v/>
      </c>
      <c r="K1182" s="149">
        <f t="shared" si="166"/>
        <v>0</v>
      </c>
      <c r="L1182" s="162">
        <f t="shared" si="167"/>
        <v>0</v>
      </c>
      <c r="M1182" s="162" t="str" cm="1">
        <f t="array" ref="M1182">IF(ISERROR(INDEX('Non Compliance input'!$I$5:$I$156,MATCH(1,(A1182='Non Compliance input'!$A$5:$A$156)*(E1182&gt;='Non Compliance input'!$D$5:$D$156)*(F1182&lt;='Non Compliance input'!$E$5:$E$156)*('Non Compliance input'!$I$5:$I$156="Yes"),0))
),"","Yes")</f>
        <v/>
      </c>
      <c r="N1182" s="149" t="str">
        <f>IF(VLOOKUP($A1182,HourEndingOutage!$B$3:$F$746,5,0)="Outage","Outage","")</f>
        <v/>
      </c>
      <c r="O1182" s="18">
        <f t="shared" si="168"/>
        <v>0</v>
      </c>
      <c r="P1182" s="18" t="str">
        <f t="shared" si="169"/>
        <v/>
      </c>
      <c r="Q1182" s="18">
        <f t="shared" si="170"/>
        <v>0</v>
      </c>
      <c r="R1182" s="118"/>
    </row>
    <row r="1183" spans="1:18" x14ac:dyDescent="0.25">
      <c r="A1183" s="25">
        <f t="shared" si="171"/>
        <v>132</v>
      </c>
      <c r="B1183" s="23">
        <f t="shared" si="172"/>
        <v>44567</v>
      </c>
      <c r="C1183" s="24">
        <v>12</v>
      </c>
      <c r="D1183" s="54" t="str">
        <f t="shared" si="164"/>
        <v>ASET</v>
      </c>
      <c r="E1183" s="178"/>
      <c r="F1183" s="179"/>
      <c r="G1183" s="177"/>
      <c r="H1183" s="177"/>
      <c r="I1183" s="169">
        <f t="shared" si="165"/>
        <v>0</v>
      </c>
      <c r="J1183" s="149" t="str" cm="1">
        <f t="array" ref="J1183">IF(ISERROR(INDEX('Non Compliance input'!$H$5:$H$156,MATCH(1,(A1183='Non Compliance input'!$A$5:$A$156)*(F1183&gt;='Non Compliance input'!$D$5:$D$156)*(E1183&lt;'Non Compliance input'!$E$5:$E$156)*('Non Compliance input'!$H$5:$H$156="Yes"),0))
),"","Yes")</f>
        <v/>
      </c>
      <c r="K1183" s="149">
        <f t="shared" si="166"/>
        <v>0</v>
      </c>
      <c r="L1183" s="162">
        <f t="shared" si="167"/>
        <v>0</v>
      </c>
      <c r="M1183" s="162" t="str" cm="1">
        <f t="array" ref="M1183">IF(ISERROR(INDEX('Non Compliance input'!$I$5:$I$156,MATCH(1,(A1183='Non Compliance input'!$A$5:$A$156)*(E1183&gt;='Non Compliance input'!$D$5:$D$156)*(F1183&lt;='Non Compliance input'!$E$5:$E$156)*('Non Compliance input'!$I$5:$I$156="Yes"),0))
),"","Yes")</f>
        <v/>
      </c>
      <c r="N1183" s="149" t="str">
        <f>IF(VLOOKUP($A1183,HourEndingOutage!$B$3:$F$746,5,0)="Outage","Outage","")</f>
        <v/>
      </c>
      <c r="O1183" s="18">
        <f t="shared" si="168"/>
        <v>0</v>
      </c>
      <c r="P1183" s="18" t="str">
        <f t="shared" si="169"/>
        <v/>
      </c>
      <c r="Q1183" s="18">
        <f t="shared" si="170"/>
        <v>0</v>
      </c>
      <c r="R1183" s="118"/>
    </row>
    <row r="1184" spans="1:18" x14ac:dyDescent="0.25">
      <c r="A1184" s="25">
        <f t="shared" si="171"/>
        <v>132</v>
      </c>
      <c r="B1184" s="23">
        <f t="shared" si="172"/>
        <v>44567</v>
      </c>
      <c r="C1184" s="24">
        <v>12</v>
      </c>
      <c r="D1184" s="54" t="str">
        <f t="shared" si="164"/>
        <v>ASET</v>
      </c>
      <c r="E1184" s="178"/>
      <c r="F1184" s="179"/>
      <c r="G1184" s="177"/>
      <c r="H1184" s="177"/>
      <c r="I1184" s="169">
        <f t="shared" si="165"/>
        <v>0</v>
      </c>
      <c r="J1184" s="149" t="str" cm="1">
        <f t="array" ref="J1184">IF(ISERROR(INDEX('Non Compliance input'!$H$5:$H$156,MATCH(1,(A1184='Non Compliance input'!$A$5:$A$156)*(F1184&gt;='Non Compliance input'!$D$5:$D$156)*(E1184&lt;'Non Compliance input'!$E$5:$E$156)*('Non Compliance input'!$H$5:$H$156="Yes"),0))
),"","Yes")</f>
        <v/>
      </c>
      <c r="K1184" s="149">
        <f t="shared" si="166"/>
        <v>0</v>
      </c>
      <c r="L1184" s="162">
        <f t="shared" si="167"/>
        <v>0</v>
      </c>
      <c r="M1184" s="162" t="str" cm="1">
        <f t="array" ref="M1184">IF(ISERROR(INDEX('Non Compliance input'!$I$5:$I$156,MATCH(1,(A1184='Non Compliance input'!$A$5:$A$156)*(E1184&gt;='Non Compliance input'!$D$5:$D$156)*(F1184&lt;='Non Compliance input'!$E$5:$E$156)*('Non Compliance input'!$I$5:$I$156="Yes"),0))
),"","Yes")</f>
        <v/>
      </c>
      <c r="N1184" s="149" t="str">
        <f>IF(VLOOKUP($A1184,HourEndingOutage!$B$3:$F$746,5,0)="Outage","Outage","")</f>
        <v/>
      </c>
      <c r="O1184" s="18">
        <f t="shared" si="168"/>
        <v>0</v>
      </c>
      <c r="P1184" s="18" t="str">
        <f t="shared" si="169"/>
        <v/>
      </c>
      <c r="Q1184" s="18">
        <f t="shared" si="170"/>
        <v>0</v>
      </c>
      <c r="R1184" s="118"/>
    </row>
    <row r="1185" spans="1:18" x14ac:dyDescent="0.25">
      <c r="A1185" s="25">
        <f t="shared" si="171"/>
        <v>132</v>
      </c>
      <c r="B1185" s="23">
        <f t="shared" si="172"/>
        <v>44567</v>
      </c>
      <c r="C1185" s="24">
        <v>12</v>
      </c>
      <c r="D1185" s="54" t="str">
        <f t="shared" si="164"/>
        <v>ASET</v>
      </c>
      <c r="E1185" s="178"/>
      <c r="F1185" s="179"/>
      <c r="G1185" s="177"/>
      <c r="H1185" s="177"/>
      <c r="I1185" s="169">
        <f t="shared" si="165"/>
        <v>0</v>
      </c>
      <c r="J1185" s="149" t="str" cm="1">
        <f t="array" ref="J1185">IF(ISERROR(INDEX('Non Compliance input'!$H$5:$H$156,MATCH(1,(A1185='Non Compliance input'!$A$5:$A$156)*(F1185&gt;='Non Compliance input'!$D$5:$D$156)*(E1185&lt;'Non Compliance input'!$E$5:$E$156)*('Non Compliance input'!$H$5:$H$156="Yes"),0))
),"","Yes")</f>
        <v/>
      </c>
      <c r="K1185" s="149">
        <f t="shared" si="166"/>
        <v>0</v>
      </c>
      <c r="L1185" s="162">
        <f t="shared" si="167"/>
        <v>0</v>
      </c>
      <c r="M1185" s="162" t="str" cm="1">
        <f t="array" ref="M1185">IF(ISERROR(INDEX('Non Compliance input'!$I$5:$I$156,MATCH(1,(A1185='Non Compliance input'!$A$5:$A$156)*(E1185&gt;='Non Compliance input'!$D$5:$D$156)*(F1185&lt;='Non Compliance input'!$E$5:$E$156)*('Non Compliance input'!$I$5:$I$156="Yes"),0))
),"","Yes")</f>
        <v/>
      </c>
      <c r="N1185" s="149" t="str">
        <f>IF(VLOOKUP($A1185,HourEndingOutage!$B$3:$F$746,5,0)="Outage","Outage","")</f>
        <v/>
      </c>
      <c r="O1185" s="18">
        <f t="shared" si="168"/>
        <v>0</v>
      </c>
      <c r="P1185" s="18" t="str">
        <f t="shared" si="169"/>
        <v/>
      </c>
      <c r="Q1185" s="18">
        <f t="shared" si="170"/>
        <v>0</v>
      </c>
      <c r="R1185" s="118"/>
    </row>
    <row r="1186" spans="1:18" x14ac:dyDescent="0.25">
      <c r="A1186" s="25">
        <f t="shared" si="171"/>
        <v>132</v>
      </c>
      <c r="B1186" s="23">
        <f t="shared" si="172"/>
        <v>44567</v>
      </c>
      <c r="C1186" s="24">
        <v>12</v>
      </c>
      <c r="D1186" s="54" t="str">
        <f t="shared" si="164"/>
        <v>ASET</v>
      </c>
      <c r="E1186" s="178"/>
      <c r="F1186" s="179"/>
      <c r="G1186" s="177"/>
      <c r="H1186" s="177"/>
      <c r="I1186" s="169">
        <f t="shared" si="165"/>
        <v>0</v>
      </c>
      <c r="J1186" s="149" t="str" cm="1">
        <f t="array" ref="J1186">IF(ISERROR(INDEX('Non Compliance input'!$H$5:$H$156,MATCH(1,(A1186='Non Compliance input'!$A$5:$A$156)*(F1186&gt;='Non Compliance input'!$D$5:$D$156)*(E1186&lt;'Non Compliance input'!$E$5:$E$156)*('Non Compliance input'!$H$5:$H$156="Yes"),0))
),"","Yes")</f>
        <v/>
      </c>
      <c r="K1186" s="149">
        <f t="shared" si="166"/>
        <v>0</v>
      </c>
      <c r="L1186" s="162">
        <f t="shared" si="167"/>
        <v>0</v>
      </c>
      <c r="M1186" s="162" t="str" cm="1">
        <f t="array" ref="M1186">IF(ISERROR(INDEX('Non Compliance input'!$I$5:$I$156,MATCH(1,(A1186='Non Compliance input'!$A$5:$A$156)*(E1186&gt;='Non Compliance input'!$D$5:$D$156)*(F1186&lt;='Non Compliance input'!$E$5:$E$156)*('Non Compliance input'!$I$5:$I$156="Yes"),0))
),"","Yes")</f>
        <v/>
      </c>
      <c r="N1186" s="149" t="str">
        <f>IF(VLOOKUP($A1186,HourEndingOutage!$B$3:$F$746,5,0)="Outage","Outage","")</f>
        <v/>
      </c>
      <c r="O1186" s="18">
        <f t="shared" si="168"/>
        <v>0</v>
      </c>
      <c r="P1186" s="18" t="str">
        <f t="shared" si="169"/>
        <v/>
      </c>
      <c r="Q1186" s="18">
        <f t="shared" si="170"/>
        <v>0</v>
      </c>
      <c r="R1186" s="118"/>
    </row>
    <row r="1187" spans="1:18" x14ac:dyDescent="0.25">
      <c r="A1187" s="25">
        <f t="shared" si="171"/>
        <v>132</v>
      </c>
      <c r="B1187" s="23">
        <f t="shared" si="172"/>
        <v>44567</v>
      </c>
      <c r="C1187" s="24">
        <v>12</v>
      </c>
      <c r="D1187" s="54" t="str">
        <f t="shared" si="164"/>
        <v>ASET</v>
      </c>
      <c r="E1187" s="178"/>
      <c r="F1187" s="179"/>
      <c r="G1187" s="177"/>
      <c r="H1187" s="177"/>
      <c r="I1187" s="169">
        <f t="shared" si="165"/>
        <v>0</v>
      </c>
      <c r="J1187" s="149" t="str" cm="1">
        <f t="array" ref="J1187">IF(ISERROR(INDEX('Non Compliance input'!$H$5:$H$156,MATCH(1,(A1187='Non Compliance input'!$A$5:$A$156)*(F1187&gt;='Non Compliance input'!$D$5:$D$156)*(E1187&lt;'Non Compliance input'!$E$5:$E$156)*('Non Compliance input'!$H$5:$H$156="Yes"),0))
),"","Yes")</f>
        <v/>
      </c>
      <c r="K1187" s="149">
        <f t="shared" si="166"/>
        <v>0</v>
      </c>
      <c r="L1187" s="162">
        <f t="shared" si="167"/>
        <v>0</v>
      </c>
      <c r="M1187" s="162" t="str" cm="1">
        <f t="array" ref="M1187">IF(ISERROR(INDEX('Non Compliance input'!$I$5:$I$156,MATCH(1,(A1187='Non Compliance input'!$A$5:$A$156)*(E1187&gt;='Non Compliance input'!$D$5:$D$156)*(F1187&lt;='Non Compliance input'!$E$5:$E$156)*('Non Compliance input'!$I$5:$I$156="Yes"),0))
),"","Yes")</f>
        <v/>
      </c>
      <c r="N1187" s="149" t="str">
        <f>IF(VLOOKUP($A1187,HourEndingOutage!$B$3:$F$746,5,0)="Outage","Outage","")</f>
        <v/>
      </c>
      <c r="O1187" s="18">
        <f t="shared" si="168"/>
        <v>0</v>
      </c>
      <c r="P1187" s="18" t="str">
        <f t="shared" si="169"/>
        <v/>
      </c>
      <c r="Q1187" s="18">
        <f t="shared" si="170"/>
        <v>0</v>
      </c>
      <c r="R1187" s="118"/>
    </row>
    <row r="1188" spans="1:18" x14ac:dyDescent="0.25">
      <c r="A1188" s="25">
        <f t="shared" si="171"/>
        <v>132</v>
      </c>
      <c r="B1188" s="23">
        <f t="shared" si="172"/>
        <v>44567</v>
      </c>
      <c r="C1188" s="24">
        <v>12</v>
      </c>
      <c r="D1188" s="54" t="str">
        <f t="shared" si="164"/>
        <v>ASET</v>
      </c>
      <c r="E1188" s="178"/>
      <c r="F1188" s="179"/>
      <c r="G1188" s="177"/>
      <c r="H1188" s="177"/>
      <c r="I1188" s="169">
        <f t="shared" si="165"/>
        <v>0</v>
      </c>
      <c r="J1188" s="149" t="str" cm="1">
        <f t="array" ref="J1188">IF(ISERROR(INDEX('Non Compliance input'!$H$5:$H$156,MATCH(1,(A1188='Non Compliance input'!$A$5:$A$156)*(F1188&gt;='Non Compliance input'!$D$5:$D$156)*(E1188&lt;'Non Compliance input'!$E$5:$E$156)*('Non Compliance input'!$H$5:$H$156="Yes"),0))
),"","Yes")</f>
        <v/>
      </c>
      <c r="K1188" s="149">
        <f t="shared" si="166"/>
        <v>0</v>
      </c>
      <c r="L1188" s="162">
        <f t="shared" si="167"/>
        <v>0</v>
      </c>
      <c r="M1188" s="162" t="str" cm="1">
        <f t="array" ref="M1188">IF(ISERROR(INDEX('Non Compliance input'!$I$5:$I$156,MATCH(1,(A1188='Non Compliance input'!$A$5:$A$156)*(E1188&gt;='Non Compliance input'!$D$5:$D$156)*(F1188&lt;='Non Compliance input'!$E$5:$E$156)*('Non Compliance input'!$I$5:$I$156="Yes"),0))
),"","Yes")</f>
        <v/>
      </c>
      <c r="N1188" s="149" t="str">
        <f>IF(VLOOKUP($A1188,HourEndingOutage!$B$3:$F$746,5,0)="Outage","Outage","")</f>
        <v/>
      </c>
      <c r="O1188" s="18">
        <f t="shared" si="168"/>
        <v>0</v>
      </c>
      <c r="P1188" s="18" t="str">
        <f t="shared" si="169"/>
        <v/>
      </c>
      <c r="Q1188" s="18">
        <f t="shared" si="170"/>
        <v>0</v>
      </c>
      <c r="R1188" s="118"/>
    </row>
    <row r="1189" spans="1:18" x14ac:dyDescent="0.25">
      <c r="A1189" s="25">
        <f t="shared" si="171"/>
        <v>132</v>
      </c>
      <c r="B1189" s="23">
        <f t="shared" si="172"/>
        <v>44567</v>
      </c>
      <c r="C1189" s="24">
        <v>12</v>
      </c>
      <c r="D1189" s="54" t="str">
        <f t="shared" si="164"/>
        <v>ASET</v>
      </c>
      <c r="E1189" s="178"/>
      <c r="F1189" s="179"/>
      <c r="G1189" s="177"/>
      <c r="H1189" s="177"/>
      <c r="I1189" s="169">
        <f t="shared" si="165"/>
        <v>0</v>
      </c>
      <c r="J1189" s="149" t="str" cm="1">
        <f t="array" ref="J1189">IF(ISERROR(INDEX('Non Compliance input'!$H$5:$H$156,MATCH(1,(A1189='Non Compliance input'!$A$5:$A$156)*(F1189&gt;='Non Compliance input'!$D$5:$D$156)*(E1189&lt;'Non Compliance input'!$E$5:$E$156)*('Non Compliance input'!$H$5:$H$156="Yes"),0))
),"","Yes")</f>
        <v/>
      </c>
      <c r="K1189" s="149">
        <f t="shared" si="166"/>
        <v>0</v>
      </c>
      <c r="L1189" s="162">
        <f t="shared" si="167"/>
        <v>0</v>
      </c>
      <c r="M1189" s="162" t="str" cm="1">
        <f t="array" ref="M1189">IF(ISERROR(INDEX('Non Compliance input'!$I$5:$I$156,MATCH(1,(A1189='Non Compliance input'!$A$5:$A$156)*(E1189&gt;='Non Compliance input'!$D$5:$D$156)*(F1189&lt;='Non Compliance input'!$E$5:$E$156)*('Non Compliance input'!$I$5:$I$156="Yes"),0))
),"","Yes")</f>
        <v/>
      </c>
      <c r="N1189" s="149" t="str">
        <f>IF(VLOOKUP($A1189,HourEndingOutage!$B$3:$F$746,5,0)="Outage","Outage","")</f>
        <v/>
      </c>
      <c r="O1189" s="18">
        <f t="shared" si="168"/>
        <v>0</v>
      </c>
      <c r="P1189" s="18" t="str">
        <f t="shared" si="169"/>
        <v/>
      </c>
      <c r="Q1189" s="18">
        <f t="shared" si="170"/>
        <v>0</v>
      </c>
      <c r="R1189" s="118"/>
    </row>
    <row r="1190" spans="1:18" x14ac:dyDescent="0.25">
      <c r="A1190" s="25">
        <f t="shared" si="171"/>
        <v>132</v>
      </c>
      <c r="B1190" s="23">
        <f t="shared" si="172"/>
        <v>44567</v>
      </c>
      <c r="C1190" s="24">
        <v>12</v>
      </c>
      <c r="D1190" s="54" t="str">
        <f t="shared" si="164"/>
        <v>ASET</v>
      </c>
      <c r="E1190" s="178"/>
      <c r="F1190" s="179"/>
      <c r="G1190" s="177"/>
      <c r="H1190" s="177"/>
      <c r="I1190" s="169">
        <f t="shared" si="165"/>
        <v>0</v>
      </c>
      <c r="J1190" s="149" t="str" cm="1">
        <f t="array" ref="J1190">IF(ISERROR(INDEX('Non Compliance input'!$H$5:$H$156,MATCH(1,(A1190='Non Compliance input'!$A$5:$A$156)*(F1190&gt;='Non Compliance input'!$D$5:$D$156)*(E1190&lt;'Non Compliance input'!$E$5:$E$156)*('Non Compliance input'!$H$5:$H$156="Yes"),0))
),"","Yes")</f>
        <v/>
      </c>
      <c r="K1190" s="149">
        <f t="shared" si="166"/>
        <v>0</v>
      </c>
      <c r="L1190" s="162">
        <f t="shared" si="167"/>
        <v>0</v>
      </c>
      <c r="M1190" s="162" t="str" cm="1">
        <f t="array" ref="M1190">IF(ISERROR(INDEX('Non Compliance input'!$I$5:$I$156,MATCH(1,(A1190='Non Compliance input'!$A$5:$A$156)*(E1190&gt;='Non Compliance input'!$D$5:$D$156)*(F1190&lt;='Non Compliance input'!$E$5:$E$156)*('Non Compliance input'!$I$5:$I$156="Yes"),0))
),"","Yes")</f>
        <v/>
      </c>
      <c r="N1190" s="149" t="str">
        <f>IF(VLOOKUP($A1190,HourEndingOutage!$B$3:$F$746,5,0)="Outage","Outage","")</f>
        <v/>
      </c>
      <c r="O1190" s="18">
        <f t="shared" si="168"/>
        <v>0</v>
      </c>
      <c r="P1190" s="18" t="str">
        <f t="shared" si="169"/>
        <v/>
      </c>
      <c r="Q1190" s="18">
        <f t="shared" si="170"/>
        <v>0</v>
      </c>
      <c r="R1190" s="118"/>
    </row>
    <row r="1191" spans="1:18" x14ac:dyDescent="0.25">
      <c r="A1191" s="25">
        <f t="shared" si="171"/>
        <v>133</v>
      </c>
      <c r="B1191" s="23">
        <f t="shared" si="172"/>
        <v>44567</v>
      </c>
      <c r="C1191" s="24">
        <v>13</v>
      </c>
      <c r="D1191" s="54" t="str">
        <f t="shared" si="164"/>
        <v>ASET</v>
      </c>
      <c r="E1191" s="178"/>
      <c r="F1191" s="179"/>
      <c r="G1191" s="177"/>
      <c r="H1191" s="177"/>
      <c r="I1191" s="169">
        <f t="shared" si="165"/>
        <v>0</v>
      </c>
      <c r="J1191" s="149" t="str" cm="1">
        <f t="array" ref="J1191">IF(ISERROR(INDEX('Non Compliance input'!$H$5:$H$156,MATCH(1,(A1191='Non Compliance input'!$A$5:$A$156)*(F1191&gt;='Non Compliance input'!$D$5:$D$156)*(E1191&lt;'Non Compliance input'!$E$5:$E$156)*('Non Compliance input'!$H$5:$H$156="Yes"),0))
),"","Yes")</f>
        <v/>
      </c>
      <c r="K1191" s="149">
        <f t="shared" si="166"/>
        <v>0</v>
      </c>
      <c r="L1191" s="162">
        <f t="shared" si="167"/>
        <v>0</v>
      </c>
      <c r="M1191" s="162" t="str" cm="1">
        <f t="array" ref="M1191">IF(ISERROR(INDEX('Non Compliance input'!$I$5:$I$156,MATCH(1,(A1191='Non Compliance input'!$A$5:$A$156)*(E1191&gt;='Non Compliance input'!$D$5:$D$156)*(F1191&lt;='Non Compliance input'!$E$5:$E$156)*('Non Compliance input'!$I$5:$I$156="Yes"),0))
),"","Yes")</f>
        <v/>
      </c>
      <c r="N1191" s="149" t="str">
        <f>IF(VLOOKUP($A1191,HourEndingOutage!$B$3:$F$746,5,0)="Outage","Outage","")</f>
        <v/>
      </c>
      <c r="O1191" s="18">
        <f t="shared" si="168"/>
        <v>0</v>
      </c>
      <c r="P1191" s="18" t="str">
        <f t="shared" si="169"/>
        <v/>
      </c>
      <c r="Q1191" s="18">
        <f t="shared" si="170"/>
        <v>0</v>
      </c>
      <c r="R1191" s="118"/>
    </row>
    <row r="1192" spans="1:18" x14ac:dyDescent="0.25">
      <c r="A1192" s="25">
        <f t="shared" si="171"/>
        <v>133</v>
      </c>
      <c r="B1192" s="23">
        <f t="shared" si="172"/>
        <v>44567</v>
      </c>
      <c r="C1192" s="24">
        <v>13</v>
      </c>
      <c r="D1192" s="54" t="str">
        <f t="shared" si="164"/>
        <v>ASET</v>
      </c>
      <c r="E1192" s="178"/>
      <c r="F1192" s="179"/>
      <c r="G1192" s="177"/>
      <c r="H1192" s="177"/>
      <c r="I1192" s="169">
        <f t="shared" si="165"/>
        <v>0</v>
      </c>
      <c r="J1192" s="149" t="str" cm="1">
        <f t="array" ref="J1192">IF(ISERROR(INDEX('Non Compliance input'!$H$5:$H$156,MATCH(1,(A1192='Non Compliance input'!$A$5:$A$156)*(F1192&gt;='Non Compliance input'!$D$5:$D$156)*(E1192&lt;'Non Compliance input'!$E$5:$E$156)*('Non Compliance input'!$H$5:$H$156="Yes"),0))
),"","Yes")</f>
        <v/>
      </c>
      <c r="K1192" s="149">
        <f t="shared" si="166"/>
        <v>0</v>
      </c>
      <c r="L1192" s="162">
        <f t="shared" si="167"/>
        <v>0</v>
      </c>
      <c r="M1192" s="162" t="str" cm="1">
        <f t="array" ref="M1192">IF(ISERROR(INDEX('Non Compliance input'!$I$5:$I$156,MATCH(1,(A1192='Non Compliance input'!$A$5:$A$156)*(E1192&gt;='Non Compliance input'!$D$5:$D$156)*(F1192&lt;='Non Compliance input'!$E$5:$E$156)*('Non Compliance input'!$I$5:$I$156="Yes"),0))
),"","Yes")</f>
        <v/>
      </c>
      <c r="N1192" s="149" t="str">
        <f>IF(VLOOKUP($A1192,HourEndingOutage!$B$3:$F$746,5,0)="Outage","Outage","")</f>
        <v/>
      </c>
      <c r="O1192" s="18">
        <f t="shared" si="168"/>
        <v>0</v>
      </c>
      <c r="P1192" s="18" t="str">
        <f t="shared" si="169"/>
        <v/>
      </c>
      <c r="Q1192" s="18">
        <f t="shared" si="170"/>
        <v>0</v>
      </c>
      <c r="R1192" s="118"/>
    </row>
    <row r="1193" spans="1:18" x14ac:dyDescent="0.25">
      <c r="A1193" s="25">
        <f t="shared" si="171"/>
        <v>133</v>
      </c>
      <c r="B1193" s="23">
        <f t="shared" si="172"/>
        <v>44567</v>
      </c>
      <c r="C1193" s="24">
        <v>13</v>
      </c>
      <c r="D1193" s="54" t="str">
        <f t="shared" si="164"/>
        <v>ASET</v>
      </c>
      <c r="E1193" s="178"/>
      <c r="F1193" s="179"/>
      <c r="G1193" s="177"/>
      <c r="H1193" s="177"/>
      <c r="I1193" s="169">
        <f t="shared" si="165"/>
        <v>0</v>
      </c>
      <c r="J1193" s="149" t="str" cm="1">
        <f t="array" ref="J1193">IF(ISERROR(INDEX('Non Compliance input'!$H$5:$H$156,MATCH(1,(A1193='Non Compliance input'!$A$5:$A$156)*(F1193&gt;='Non Compliance input'!$D$5:$D$156)*(E1193&lt;'Non Compliance input'!$E$5:$E$156)*('Non Compliance input'!$H$5:$H$156="Yes"),0))
),"","Yes")</f>
        <v/>
      </c>
      <c r="K1193" s="149">
        <f t="shared" si="166"/>
        <v>0</v>
      </c>
      <c r="L1193" s="162">
        <f t="shared" si="167"/>
        <v>0</v>
      </c>
      <c r="M1193" s="162" t="str" cm="1">
        <f t="array" ref="M1193">IF(ISERROR(INDEX('Non Compliance input'!$I$5:$I$156,MATCH(1,(A1193='Non Compliance input'!$A$5:$A$156)*(E1193&gt;='Non Compliance input'!$D$5:$D$156)*(F1193&lt;='Non Compliance input'!$E$5:$E$156)*('Non Compliance input'!$I$5:$I$156="Yes"),0))
),"","Yes")</f>
        <v/>
      </c>
      <c r="N1193" s="149" t="str">
        <f>IF(VLOOKUP($A1193,HourEndingOutage!$B$3:$F$746,5,0)="Outage","Outage","")</f>
        <v/>
      </c>
      <c r="O1193" s="18">
        <f t="shared" si="168"/>
        <v>0</v>
      </c>
      <c r="P1193" s="18" t="str">
        <f t="shared" si="169"/>
        <v/>
      </c>
      <c r="Q1193" s="18">
        <f t="shared" si="170"/>
        <v>0</v>
      </c>
      <c r="R1193" s="118"/>
    </row>
    <row r="1194" spans="1:18" x14ac:dyDescent="0.25">
      <c r="A1194" s="25">
        <f t="shared" si="171"/>
        <v>133</v>
      </c>
      <c r="B1194" s="23">
        <f t="shared" si="172"/>
        <v>44567</v>
      </c>
      <c r="C1194" s="24">
        <v>13</v>
      </c>
      <c r="D1194" s="54" t="str">
        <f t="shared" si="164"/>
        <v>ASET</v>
      </c>
      <c r="E1194" s="178"/>
      <c r="F1194" s="179"/>
      <c r="G1194" s="177"/>
      <c r="H1194" s="177"/>
      <c r="I1194" s="169">
        <f t="shared" si="165"/>
        <v>0</v>
      </c>
      <c r="J1194" s="149" t="str" cm="1">
        <f t="array" ref="J1194">IF(ISERROR(INDEX('Non Compliance input'!$H$5:$H$156,MATCH(1,(A1194='Non Compliance input'!$A$5:$A$156)*(F1194&gt;='Non Compliance input'!$D$5:$D$156)*(E1194&lt;'Non Compliance input'!$E$5:$E$156)*('Non Compliance input'!$H$5:$H$156="Yes"),0))
),"","Yes")</f>
        <v/>
      </c>
      <c r="K1194" s="149">
        <f t="shared" si="166"/>
        <v>0</v>
      </c>
      <c r="L1194" s="162">
        <f t="shared" si="167"/>
        <v>0</v>
      </c>
      <c r="M1194" s="162" t="str" cm="1">
        <f t="array" ref="M1194">IF(ISERROR(INDEX('Non Compliance input'!$I$5:$I$156,MATCH(1,(A1194='Non Compliance input'!$A$5:$A$156)*(E1194&gt;='Non Compliance input'!$D$5:$D$156)*(F1194&lt;='Non Compliance input'!$E$5:$E$156)*('Non Compliance input'!$I$5:$I$156="Yes"),0))
),"","Yes")</f>
        <v/>
      </c>
      <c r="N1194" s="149" t="str">
        <f>IF(VLOOKUP($A1194,HourEndingOutage!$B$3:$F$746,5,0)="Outage","Outage","")</f>
        <v/>
      </c>
      <c r="O1194" s="18">
        <f t="shared" si="168"/>
        <v>0</v>
      </c>
      <c r="P1194" s="18" t="str">
        <f t="shared" si="169"/>
        <v/>
      </c>
      <c r="Q1194" s="18">
        <f t="shared" si="170"/>
        <v>0</v>
      </c>
      <c r="R1194" s="118"/>
    </row>
    <row r="1195" spans="1:18" x14ac:dyDescent="0.25">
      <c r="A1195" s="25">
        <f t="shared" si="171"/>
        <v>133</v>
      </c>
      <c r="B1195" s="23">
        <f t="shared" si="172"/>
        <v>44567</v>
      </c>
      <c r="C1195" s="24">
        <v>13</v>
      </c>
      <c r="D1195" s="54" t="str">
        <f t="shared" si="164"/>
        <v>ASET</v>
      </c>
      <c r="E1195" s="178"/>
      <c r="F1195" s="179"/>
      <c r="G1195" s="177"/>
      <c r="H1195" s="177"/>
      <c r="I1195" s="169">
        <f t="shared" si="165"/>
        <v>0</v>
      </c>
      <c r="J1195" s="149" t="str" cm="1">
        <f t="array" ref="J1195">IF(ISERROR(INDEX('Non Compliance input'!$H$5:$H$156,MATCH(1,(A1195='Non Compliance input'!$A$5:$A$156)*(F1195&gt;='Non Compliance input'!$D$5:$D$156)*(E1195&lt;'Non Compliance input'!$E$5:$E$156)*('Non Compliance input'!$H$5:$H$156="Yes"),0))
),"","Yes")</f>
        <v/>
      </c>
      <c r="K1195" s="149">
        <f t="shared" si="166"/>
        <v>0</v>
      </c>
      <c r="L1195" s="162">
        <f t="shared" si="167"/>
        <v>0</v>
      </c>
      <c r="M1195" s="162" t="str" cm="1">
        <f t="array" ref="M1195">IF(ISERROR(INDEX('Non Compliance input'!$I$5:$I$156,MATCH(1,(A1195='Non Compliance input'!$A$5:$A$156)*(E1195&gt;='Non Compliance input'!$D$5:$D$156)*(F1195&lt;='Non Compliance input'!$E$5:$E$156)*('Non Compliance input'!$I$5:$I$156="Yes"),0))
),"","Yes")</f>
        <v/>
      </c>
      <c r="N1195" s="149" t="str">
        <f>IF(VLOOKUP($A1195,HourEndingOutage!$B$3:$F$746,5,0)="Outage","Outage","")</f>
        <v/>
      </c>
      <c r="O1195" s="18">
        <f t="shared" si="168"/>
        <v>0</v>
      </c>
      <c r="P1195" s="18" t="str">
        <f t="shared" si="169"/>
        <v/>
      </c>
      <c r="Q1195" s="18">
        <f t="shared" si="170"/>
        <v>0</v>
      </c>
      <c r="R1195" s="118"/>
    </row>
    <row r="1196" spans="1:18" x14ac:dyDescent="0.25">
      <c r="A1196" s="25">
        <f t="shared" si="171"/>
        <v>133</v>
      </c>
      <c r="B1196" s="23">
        <f t="shared" si="172"/>
        <v>44567</v>
      </c>
      <c r="C1196" s="24">
        <v>13</v>
      </c>
      <c r="D1196" s="54" t="str">
        <f t="shared" si="164"/>
        <v>ASET</v>
      </c>
      <c r="E1196" s="178"/>
      <c r="F1196" s="179"/>
      <c r="G1196" s="177"/>
      <c r="H1196" s="177"/>
      <c r="I1196" s="169">
        <f t="shared" si="165"/>
        <v>0</v>
      </c>
      <c r="J1196" s="149" t="str" cm="1">
        <f t="array" ref="J1196">IF(ISERROR(INDEX('Non Compliance input'!$H$5:$H$156,MATCH(1,(A1196='Non Compliance input'!$A$5:$A$156)*(F1196&gt;='Non Compliance input'!$D$5:$D$156)*(E1196&lt;'Non Compliance input'!$E$5:$E$156)*('Non Compliance input'!$H$5:$H$156="Yes"),0))
),"","Yes")</f>
        <v/>
      </c>
      <c r="K1196" s="149">
        <f t="shared" si="166"/>
        <v>0</v>
      </c>
      <c r="L1196" s="162">
        <f t="shared" si="167"/>
        <v>0</v>
      </c>
      <c r="M1196" s="162" t="str" cm="1">
        <f t="array" ref="M1196">IF(ISERROR(INDEX('Non Compliance input'!$I$5:$I$156,MATCH(1,(A1196='Non Compliance input'!$A$5:$A$156)*(E1196&gt;='Non Compliance input'!$D$5:$D$156)*(F1196&lt;='Non Compliance input'!$E$5:$E$156)*('Non Compliance input'!$I$5:$I$156="Yes"),0))
),"","Yes")</f>
        <v/>
      </c>
      <c r="N1196" s="149" t="str">
        <f>IF(VLOOKUP($A1196,HourEndingOutage!$B$3:$F$746,5,0)="Outage","Outage","")</f>
        <v/>
      </c>
      <c r="O1196" s="18">
        <f t="shared" si="168"/>
        <v>0</v>
      </c>
      <c r="P1196" s="18" t="str">
        <f t="shared" si="169"/>
        <v/>
      </c>
      <c r="Q1196" s="18">
        <f t="shared" si="170"/>
        <v>0</v>
      </c>
      <c r="R1196" s="118"/>
    </row>
    <row r="1197" spans="1:18" x14ac:dyDescent="0.25">
      <c r="A1197" s="25">
        <f t="shared" si="171"/>
        <v>133</v>
      </c>
      <c r="B1197" s="23">
        <f t="shared" si="172"/>
        <v>44567</v>
      </c>
      <c r="C1197" s="24">
        <v>13</v>
      </c>
      <c r="D1197" s="54" t="str">
        <f t="shared" si="164"/>
        <v>ASET</v>
      </c>
      <c r="E1197" s="178"/>
      <c r="F1197" s="179"/>
      <c r="G1197" s="177"/>
      <c r="H1197" s="177"/>
      <c r="I1197" s="169">
        <f t="shared" si="165"/>
        <v>0</v>
      </c>
      <c r="J1197" s="149" t="str" cm="1">
        <f t="array" ref="J1197">IF(ISERROR(INDEX('Non Compliance input'!$H$5:$H$156,MATCH(1,(A1197='Non Compliance input'!$A$5:$A$156)*(F1197&gt;='Non Compliance input'!$D$5:$D$156)*(E1197&lt;'Non Compliance input'!$E$5:$E$156)*('Non Compliance input'!$H$5:$H$156="Yes"),0))
),"","Yes")</f>
        <v/>
      </c>
      <c r="K1197" s="149">
        <f t="shared" si="166"/>
        <v>0</v>
      </c>
      <c r="L1197" s="162">
        <f t="shared" si="167"/>
        <v>0</v>
      </c>
      <c r="M1197" s="162" t="str" cm="1">
        <f t="array" ref="M1197">IF(ISERROR(INDEX('Non Compliance input'!$I$5:$I$156,MATCH(1,(A1197='Non Compliance input'!$A$5:$A$156)*(E1197&gt;='Non Compliance input'!$D$5:$D$156)*(F1197&lt;='Non Compliance input'!$E$5:$E$156)*('Non Compliance input'!$I$5:$I$156="Yes"),0))
),"","Yes")</f>
        <v/>
      </c>
      <c r="N1197" s="149" t="str">
        <f>IF(VLOOKUP($A1197,HourEndingOutage!$B$3:$F$746,5,0)="Outage","Outage","")</f>
        <v/>
      </c>
      <c r="O1197" s="18">
        <f t="shared" si="168"/>
        <v>0</v>
      </c>
      <c r="P1197" s="18" t="str">
        <f t="shared" si="169"/>
        <v/>
      </c>
      <c r="Q1197" s="18">
        <f t="shared" si="170"/>
        <v>0</v>
      </c>
      <c r="R1197" s="118"/>
    </row>
    <row r="1198" spans="1:18" x14ac:dyDescent="0.25">
      <c r="A1198" s="25">
        <f t="shared" si="171"/>
        <v>133</v>
      </c>
      <c r="B1198" s="23">
        <f t="shared" si="172"/>
        <v>44567</v>
      </c>
      <c r="C1198" s="24">
        <v>13</v>
      </c>
      <c r="D1198" s="54" t="str">
        <f t="shared" si="164"/>
        <v>ASET</v>
      </c>
      <c r="E1198" s="178"/>
      <c r="F1198" s="179"/>
      <c r="G1198" s="177"/>
      <c r="H1198" s="177"/>
      <c r="I1198" s="169">
        <f t="shared" si="165"/>
        <v>0</v>
      </c>
      <c r="J1198" s="149" t="str" cm="1">
        <f t="array" ref="J1198">IF(ISERROR(INDEX('Non Compliance input'!$H$5:$H$156,MATCH(1,(A1198='Non Compliance input'!$A$5:$A$156)*(F1198&gt;='Non Compliance input'!$D$5:$D$156)*(E1198&lt;'Non Compliance input'!$E$5:$E$156)*('Non Compliance input'!$H$5:$H$156="Yes"),0))
),"","Yes")</f>
        <v/>
      </c>
      <c r="K1198" s="149">
        <f t="shared" si="166"/>
        <v>0</v>
      </c>
      <c r="L1198" s="162">
        <f t="shared" si="167"/>
        <v>0</v>
      </c>
      <c r="M1198" s="162" t="str" cm="1">
        <f t="array" ref="M1198">IF(ISERROR(INDEX('Non Compliance input'!$I$5:$I$156,MATCH(1,(A1198='Non Compliance input'!$A$5:$A$156)*(E1198&gt;='Non Compliance input'!$D$5:$D$156)*(F1198&lt;='Non Compliance input'!$E$5:$E$156)*('Non Compliance input'!$I$5:$I$156="Yes"),0))
),"","Yes")</f>
        <v/>
      </c>
      <c r="N1198" s="149" t="str">
        <f>IF(VLOOKUP($A1198,HourEndingOutage!$B$3:$F$746,5,0)="Outage","Outage","")</f>
        <v/>
      </c>
      <c r="O1198" s="18">
        <f t="shared" si="168"/>
        <v>0</v>
      </c>
      <c r="P1198" s="18" t="str">
        <f t="shared" si="169"/>
        <v/>
      </c>
      <c r="Q1198" s="18">
        <f t="shared" si="170"/>
        <v>0</v>
      </c>
      <c r="R1198" s="118"/>
    </row>
    <row r="1199" spans="1:18" x14ac:dyDescent="0.25">
      <c r="A1199" s="25">
        <f t="shared" si="171"/>
        <v>133</v>
      </c>
      <c r="B1199" s="23">
        <f t="shared" si="172"/>
        <v>44567</v>
      </c>
      <c r="C1199" s="24">
        <v>13</v>
      </c>
      <c r="D1199" s="54" t="str">
        <f t="shared" si="164"/>
        <v>ASET</v>
      </c>
      <c r="E1199" s="178"/>
      <c r="F1199" s="179"/>
      <c r="G1199" s="177"/>
      <c r="H1199" s="177"/>
      <c r="I1199" s="169">
        <f t="shared" si="165"/>
        <v>0</v>
      </c>
      <c r="J1199" s="149" t="str" cm="1">
        <f t="array" ref="J1199">IF(ISERROR(INDEX('Non Compliance input'!$H$5:$H$156,MATCH(1,(A1199='Non Compliance input'!$A$5:$A$156)*(F1199&gt;='Non Compliance input'!$D$5:$D$156)*(E1199&lt;'Non Compliance input'!$E$5:$E$156)*('Non Compliance input'!$H$5:$H$156="Yes"),0))
),"","Yes")</f>
        <v/>
      </c>
      <c r="K1199" s="149">
        <f t="shared" si="166"/>
        <v>0</v>
      </c>
      <c r="L1199" s="162">
        <f t="shared" si="167"/>
        <v>0</v>
      </c>
      <c r="M1199" s="162" t="str" cm="1">
        <f t="array" ref="M1199">IF(ISERROR(INDEX('Non Compliance input'!$I$5:$I$156,MATCH(1,(A1199='Non Compliance input'!$A$5:$A$156)*(E1199&gt;='Non Compliance input'!$D$5:$D$156)*(F1199&lt;='Non Compliance input'!$E$5:$E$156)*('Non Compliance input'!$I$5:$I$156="Yes"),0))
),"","Yes")</f>
        <v/>
      </c>
      <c r="N1199" s="149" t="str">
        <f>IF(VLOOKUP($A1199,HourEndingOutage!$B$3:$F$746,5,0)="Outage","Outage","")</f>
        <v/>
      </c>
      <c r="O1199" s="18">
        <f t="shared" si="168"/>
        <v>0</v>
      </c>
      <c r="P1199" s="18" t="str">
        <f t="shared" si="169"/>
        <v/>
      </c>
      <c r="Q1199" s="18">
        <f t="shared" si="170"/>
        <v>0</v>
      </c>
      <c r="R1199" s="118"/>
    </row>
    <row r="1200" spans="1:18" x14ac:dyDescent="0.25">
      <c r="A1200" s="25">
        <f t="shared" si="171"/>
        <v>134</v>
      </c>
      <c r="B1200" s="23">
        <f t="shared" si="172"/>
        <v>44567</v>
      </c>
      <c r="C1200" s="24">
        <v>14</v>
      </c>
      <c r="D1200" s="54" t="str">
        <f t="shared" si="164"/>
        <v>ASET</v>
      </c>
      <c r="E1200" s="178"/>
      <c r="F1200" s="179"/>
      <c r="G1200" s="177"/>
      <c r="H1200" s="177"/>
      <c r="I1200" s="169">
        <f t="shared" si="165"/>
        <v>0</v>
      </c>
      <c r="J1200" s="149" t="str" cm="1">
        <f t="array" ref="J1200">IF(ISERROR(INDEX('Non Compliance input'!$H$5:$H$156,MATCH(1,(A1200='Non Compliance input'!$A$5:$A$156)*(F1200&gt;='Non Compliance input'!$D$5:$D$156)*(E1200&lt;'Non Compliance input'!$E$5:$E$156)*('Non Compliance input'!$H$5:$H$156="Yes"),0))
),"","Yes")</f>
        <v/>
      </c>
      <c r="K1200" s="149">
        <f t="shared" si="166"/>
        <v>0</v>
      </c>
      <c r="L1200" s="162">
        <f t="shared" si="167"/>
        <v>0</v>
      </c>
      <c r="M1200" s="162" t="str" cm="1">
        <f t="array" ref="M1200">IF(ISERROR(INDEX('Non Compliance input'!$I$5:$I$156,MATCH(1,(A1200='Non Compliance input'!$A$5:$A$156)*(E1200&gt;='Non Compliance input'!$D$5:$D$156)*(F1200&lt;='Non Compliance input'!$E$5:$E$156)*('Non Compliance input'!$I$5:$I$156="Yes"),0))
),"","Yes")</f>
        <v/>
      </c>
      <c r="N1200" s="149" t="str">
        <f>IF(VLOOKUP($A1200,HourEndingOutage!$B$3:$F$746,5,0)="Outage","Outage","")</f>
        <v/>
      </c>
      <c r="O1200" s="18">
        <f t="shared" si="168"/>
        <v>0</v>
      </c>
      <c r="P1200" s="18" t="str">
        <f t="shared" si="169"/>
        <v/>
      </c>
      <c r="Q1200" s="18">
        <f t="shared" si="170"/>
        <v>0</v>
      </c>
      <c r="R1200" s="118"/>
    </row>
    <row r="1201" spans="1:18" x14ac:dyDescent="0.25">
      <c r="A1201" s="25">
        <f t="shared" si="171"/>
        <v>134</v>
      </c>
      <c r="B1201" s="23">
        <f t="shared" si="172"/>
        <v>44567</v>
      </c>
      <c r="C1201" s="24">
        <v>14</v>
      </c>
      <c r="D1201" s="54" t="str">
        <f t="shared" si="164"/>
        <v>ASET</v>
      </c>
      <c r="E1201" s="178"/>
      <c r="F1201" s="179"/>
      <c r="G1201" s="177"/>
      <c r="H1201" s="177"/>
      <c r="I1201" s="169">
        <f t="shared" si="165"/>
        <v>0</v>
      </c>
      <c r="J1201" s="149" t="str" cm="1">
        <f t="array" ref="J1201">IF(ISERROR(INDEX('Non Compliance input'!$H$5:$H$156,MATCH(1,(A1201='Non Compliance input'!$A$5:$A$156)*(F1201&gt;='Non Compliance input'!$D$5:$D$156)*(E1201&lt;'Non Compliance input'!$E$5:$E$156)*('Non Compliance input'!$H$5:$H$156="Yes"),0))
),"","Yes")</f>
        <v/>
      </c>
      <c r="K1201" s="149">
        <f t="shared" si="166"/>
        <v>0</v>
      </c>
      <c r="L1201" s="162">
        <f t="shared" si="167"/>
        <v>0</v>
      </c>
      <c r="M1201" s="162" t="str" cm="1">
        <f t="array" ref="M1201">IF(ISERROR(INDEX('Non Compliance input'!$I$5:$I$156,MATCH(1,(A1201='Non Compliance input'!$A$5:$A$156)*(E1201&gt;='Non Compliance input'!$D$5:$D$156)*(F1201&lt;='Non Compliance input'!$E$5:$E$156)*('Non Compliance input'!$I$5:$I$156="Yes"),0))
),"","Yes")</f>
        <v/>
      </c>
      <c r="N1201" s="149" t="str">
        <f>IF(VLOOKUP($A1201,HourEndingOutage!$B$3:$F$746,5,0)="Outage","Outage","")</f>
        <v/>
      </c>
      <c r="O1201" s="18">
        <f t="shared" si="168"/>
        <v>0</v>
      </c>
      <c r="P1201" s="18" t="str">
        <f t="shared" si="169"/>
        <v/>
      </c>
      <c r="Q1201" s="18">
        <f t="shared" si="170"/>
        <v>0</v>
      </c>
      <c r="R1201" s="118"/>
    </row>
    <row r="1202" spans="1:18" x14ac:dyDescent="0.25">
      <c r="A1202" s="25">
        <f t="shared" si="171"/>
        <v>134</v>
      </c>
      <c r="B1202" s="23">
        <f t="shared" si="172"/>
        <v>44567</v>
      </c>
      <c r="C1202" s="24">
        <v>14</v>
      </c>
      <c r="D1202" s="54" t="str">
        <f t="shared" si="164"/>
        <v>ASET</v>
      </c>
      <c r="E1202" s="178"/>
      <c r="F1202" s="179"/>
      <c r="G1202" s="177"/>
      <c r="H1202" s="177"/>
      <c r="I1202" s="169">
        <f t="shared" si="165"/>
        <v>0</v>
      </c>
      <c r="J1202" s="149" t="str" cm="1">
        <f t="array" ref="J1202">IF(ISERROR(INDEX('Non Compliance input'!$H$5:$H$156,MATCH(1,(A1202='Non Compliance input'!$A$5:$A$156)*(F1202&gt;='Non Compliance input'!$D$5:$D$156)*(E1202&lt;'Non Compliance input'!$E$5:$E$156)*('Non Compliance input'!$H$5:$H$156="Yes"),0))
),"","Yes")</f>
        <v/>
      </c>
      <c r="K1202" s="149">
        <f t="shared" si="166"/>
        <v>0</v>
      </c>
      <c r="L1202" s="162">
        <f t="shared" si="167"/>
        <v>0</v>
      </c>
      <c r="M1202" s="162" t="str" cm="1">
        <f t="array" ref="M1202">IF(ISERROR(INDEX('Non Compliance input'!$I$5:$I$156,MATCH(1,(A1202='Non Compliance input'!$A$5:$A$156)*(E1202&gt;='Non Compliance input'!$D$5:$D$156)*(F1202&lt;='Non Compliance input'!$E$5:$E$156)*('Non Compliance input'!$I$5:$I$156="Yes"),0))
),"","Yes")</f>
        <v/>
      </c>
      <c r="N1202" s="149" t="str">
        <f>IF(VLOOKUP($A1202,HourEndingOutage!$B$3:$F$746,5,0)="Outage","Outage","")</f>
        <v/>
      </c>
      <c r="O1202" s="18">
        <f t="shared" si="168"/>
        <v>0</v>
      </c>
      <c r="P1202" s="18" t="str">
        <f t="shared" si="169"/>
        <v/>
      </c>
      <c r="Q1202" s="18">
        <f t="shared" si="170"/>
        <v>0</v>
      </c>
      <c r="R1202" s="118"/>
    </row>
    <row r="1203" spans="1:18" x14ac:dyDescent="0.25">
      <c r="A1203" s="25">
        <f t="shared" si="171"/>
        <v>134</v>
      </c>
      <c r="B1203" s="23">
        <f t="shared" si="172"/>
        <v>44567</v>
      </c>
      <c r="C1203" s="24">
        <v>14</v>
      </c>
      <c r="D1203" s="54" t="str">
        <f t="shared" si="164"/>
        <v>ASET</v>
      </c>
      <c r="E1203" s="178"/>
      <c r="F1203" s="179"/>
      <c r="G1203" s="177"/>
      <c r="H1203" s="177"/>
      <c r="I1203" s="169">
        <f t="shared" si="165"/>
        <v>0</v>
      </c>
      <c r="J1203" s="149" t="str" cm="1">
        <f t="array" ref="J1203">IF(ISERROR(INDEX('Non Compliance input'!$H$5:$H$156,MATCH(1,(A1203='Non Compliance input'!$A$5:$A$156)*(F1203&gt;='Non Compliance input'!$D$5:$D$156)*(E1203&lt;'Non Compliance input'!$E$5:$E$156)*('Non Compliance input'!$H$5:$H$156="Yes"),0))
),"","Yes")</f>
        <v/>
      </c>
      <c r="K1203" s="149">
        <f t="shared" si="166"/>
        <v>0</v>
      </c>
      <c r="L1203" s="162">
        <f t="shared" si="167"/>
        <v>0</v>
      </c>
      <c r="M1203" s="162" t="str" cm="1">
        <f t="array" ref="M1203">IF(ISERROR(INDEX('Non Compliance input'!$I$5:$I$156,MATCH(1,(A1203='Non Compliance input'!$A$5:$A$156)*(E1203&gt;='Non Compliance input'!$D$5:$D$156)*(F1203&lt;='Non Compliance input'!$E$5:$E$156)*('Non Compliance input'!$I$5:$I$156="Yes"),0))
),"","Yes")</f>
        <v/>
      </c>
      <c r="N1203" s="149" t="str">
        <f>IF(VLOOKUP($A1203,HourEndingOutage!$B$3:$F$746,5,0)="Outage","Outage","")</f>
        <v/>
      </c>
      <c r="O1203" s="18">
        <f t="shared" si="168"/>
        <v>0</v>
      </c>
      <c r="P1203" s="18" t="str">
        <f t="shared" si="169"/>
        <v/>
      </c>
      <c r="Q1203" s="18">
        <f t="shared" si="170"/>
        <v>0</v>
      </c>
      <c r="R1203" s="118"/>
    </row>
    <row r="1204" spans="1:18" x14ac:dyDescent="0.25">
      <c r="A1204" s="25">
        <f t="shared" si="171"/>
        <v>134</v>
      </c>
      <c r="B1204" s="23">
        <f t="shared" si="172"/>
        <v>44567</v>
      </c>
      <c r="C1204" s="24">
        <v>14</v>
      </c>
      <c r="D1204" s="54" t="str">
        <f t="shared" si="164"/>
        <v>ASET</v>
      </c>
      <c r="E1204" s="178"/>
      <c r="F1204" s="179"/>
      <c r="G1204" s="177"/>
      <c r="H1204" s="177"/>
      <c r="I1204" s="169">
        <f t="shared" si="165"/>
        <v>0</v>
      </c>
      <c r="J1204" s="149" t="str" cm="1">
        <f t="array" ref="J1204">IF(ISERROR(INDEX('Non Compliance input'!$H$5:$H$156,MATCH(1,(A1204='Non Compliance input'!$A$5:$A$156)*(F1204&gt;='Non Compliance input'!$D$5:$D$156)*(E1204&lt;'Non Compliance input'!$E$5:$E$156)*('Non Compliance input'!$H$5:$H$156="Yes"),0))
),"","Yes")</f>
        <v/>
      </c>
      <c r="K1204" s="149">
        <f t="shared" si="166"/>
        <v>0</v>
      </c>
      <c r="L1204" s="162">
        <f t="shared" si="167"/>
        <v>0</v>
      </c>
      <c r="M1204" s="162" t="str" cm="1">
        <f t="array" ref="M1204">IF(ISERROR(INDEX('Non Compliance input'!$I$5:$I$156,MATCH(1,(A1204='Non Compliance input'!$A$5:$A$156)*(E1204&gt;='Non Compliance input'!$D$5:$D$156)*(F1204&lt;='Non Compliance input'!$E$5:$E$156)*('Non Compliance input'!$I$5:$I$156="Yes"),0))
),"","Yes")</f>
        <v/>
      </c>
      <c r="N1204" s="149" t="str">
        <f>IF(VLOOKUP($A1204,HourEndingOutage!$B$3:$F$746,5,0)="Outage","Outage","")</f>
        <v/>
      </c>
      <c r="O1204" s="18">
        <f t="shared" si="168"/>
        <v>0</v>
      </c>
      <c r="P1204" s="18" t="str">
        <f t="shared" si="169"/>
        <v/>
      </c>
      <c r="Q1204" s="18">
        <f t="shared" si="170"/>
        <v>0</v>
      </c>
      <c r="R1204" s="118"/>
    </row>
    <row r="1205" spans="1:18" x14ac:dyDescent="0.25">
      <c r="A1205" s="25">
        <f t="shared" si="171"/>
        <v>134</v>
      </c>
      <c r="B1205" s="23">
        <f t="shared" si="172"/>
        <v>44567</v>
      </c>
      <c r="C1205" s="24">
        <v>14</v>
      </c>
      <c r="D1205" s="54" t="str">
        <f t="shared" si="164"/>
        <v>ASET</v>
      </c>
      <c r="E1205" s="178"/>
      <c r="F1205" s="179"/>
      <c r="G1205" s="177"/>
      <c r="H1205" s="177"/>
      <c r="I1205" s="169">
        <f t="shared" si="165"/>
        <v>0</v>
      </c>
      <c r="J1205" s="149" t="str" cm="1">
        <f t="array" ref="J1205">IF(ISERROR(INDEX('Non Compliance input'!$H$5:$H$156,MATCH(1,(A1205='Non Compliance input'!$A$5:$A$156)*(F1205&gt;='Non Compliance input'!$D$5:$D$156)*(E1205&lt;'Non Compliance input'!$E$5:$E$156)*('Non Compliance input'!$H$5:$H$156="Yes"),0))
),"","Yes")</f>
        <v/>
      </c>
      <c r="K1205" s="149">
        <f t="shared" si="166"/>
        <v>0</v>
      </c>
      <c r="L1205" s="162">
        <f t="shared" si="167"/>
        <v>0</v>
      </c>
      <c r="M1205" s="162" t="str" cm="1">
        <f t="array" ref="M1205">IF(ISERROR(INDEX('Non Compliance input'!$I$5:$I$156,MATCH(1,(A1205='Non Compliance input'!$A$5:$A$156)*(E1205&gt;='Non Compliance input'!$D$5:$D$156)*(F1205&lt;='Non Compliance input'!$E$5:$E$156)*('Non Compliance input'!$I$5:$I$156="Yes"),0))
),"","Yes")</f>
        <v/>
      </c>
      <c r="N1205" s="149" t="str">
        <f>IF(VLOOKUP($A1205,HourEndingOutage!$B$3:$F$746,5,0)="Outage","Outage","")</f>
        <v/>
      </c>
      <c r="O1205" s="18">
        <f t="shared" si="168"/>
        <v>0</v>
      </c>
      <c r="P1205" s="18" t="str">
        <f t="shared" si="169"/>
        <v/>
      </c>
      <c r="Q1205" s="18">
        <f t="shared" si="170"/>
        <v>0</v>
      </c>
      <c r="R1205" s="118"/>
    </row>
    <row r="1206" spans="1:18" x14ac:dyDescent="0.25">
      <c r="A1206" s="25">
        <f t="shared" si="171"/>
        <v>134</v>
      </c>
      <c r="B1206" s="23">
        <f t="shared" si="172"/>
        <v>44567</v>
      </c>
      <c r="C1206" s="24">
        <v>14</v>
      </c>
      <c r="D1206" s="54" t="str">
        <f t="shared" si="164"/>
        <v>ASET</v>
      </c>
      <c r="E1206" s="178"/>
      <c r="F1206" s="179"/>
      <c r="G1206" s="177"/>
      <c r="H1206" s="177"/>
      <c r="I1206" s="169">
        <f t="shared" si="165"/>
        <v>0</v>
      </c>
      <c r="J1206" s="149" t="str" cm="1">
        <f t="array" ref="J1206">IF(ISERROR(INDEX('Non Compliance input'!$H$5:$H$156,MATCH(1,(A1206='Non Compliance input'!$A$5:$A$156)*(F1206&gt;='Non Compliance input'!$D$5:$D$156)*(E1206&lt;'Non Compliance input'!$E$5:$E$156)*('Non Compliance input'!$H$5:$H$156="Yes"),0))
),"","Yes")</f>
        <v/>
      </c>
      <c r="K1206" s="149">
        <f t="shared" si="166"/>
        <v>0</v>
      </c>
      <c r="L1206" s="162">
        <f t="shared" si="167"/>
        <v>0</v>
      </c>
      <c r="M1206" s="162" t="str" cm="1">
        <f t="array" ref="M1206">IF(ISERROR(INDEX('Non Compliance input'!$I$5:$I$156,MATCH(1,(A1206='Non Compliance input'!$A$5:$A$156)*(E1206&gt;='Non Compliance input'!$D$5:$D$156)*(F1206&lt;='Non Compliance input'!$E$5:$E$156)*('Non Compliance input'!$I$5:$I$156="Yes"),0))
),"","Yes")</f>
        <v/>
      </c>
      <c r="N1206" s="149" t="str">
        <f>IF(VLOOKUP($A1206,HourEndingOutage!$B$3:$F$746,5,0)="Outage","Outage","")</f>
        <v/>
      </c>
      <c r="O1206" s="18">
        <f t="shared" si="168"/>
        <v>0</v>
      </c>
      <c r="P1206" s="18" t="str">
        <f t="shared" si="169"/>
        <v/>
      </c>
      <c r="Q1206" s="18">
        <f t="shared" si="170"/>
        <v>0</v>
      </c>
      <c r="R1206" s="118"/>
    </row>
    <row r="1207" spans="1:18" x14ac:dyDescent="0.25">
      <c r="A1207" s="25">
        <f t="shared" si="171"/>
        <v>134</v>
      </c>
      <c r="B1207" s="23">
        <f t="shared" si="172"/>
        <v>44567</v>
      </c>
      <c r="C1207" s="24">
        <v>14</v>
      </c>
      <c r="D1207" s="54" t="str">
        <f t="shared" si="164"/>
        <v>ASET</v>
      </c>
      <c r="E1207" s="178"/>
      <c r="F1207" s="179"/>
      <c r="G1207" s="177"/>
      <c r="H1207" s="177"/>
      <c r="I1207" s="169">
        <f t="shared" si="165"/>
        <v>0</v>
      </c>
      <c r="J1207" s="149" t="str" cm="1">
        <f t="array" ref="J1207">IF(ISERROR(INDEX('Non Compliance input'!$H$5:$H$156,MATCH(1,(A1207='Non Compliance input'!$A$5:$A$156)*(F1207&gt;='Non Compliance input'!$D$5:$D$156)*(E1207&lt;'Non Compliance input'!$E$5:$E$156)*('Non Compliance input'!$H$5:$H$156="Yes"),0))
),"","Yes")</f>
        <v/>
      </c>
      <c r="K1207" s="149">
        <f t="shared" si="166"/>
        <v>0</v>
      </c>
      <c r="L1207" s="162">
        <f t="shared" si="167"/>
        <v>0</v>
      </c>
      <c r="M1207" s="162" t="str" cm="1">
        <f t="array" ref="M1207">IF(ISERROR(INDEX('Non Compliance input'!$I$5:$I$156,MATCH(1,(A1207='Non Compliance input'!$A$5:$A$156)*(E1207&gt;='Non Compliance input'!$D$5:$D$156)*(F1207&lt;='Non Compliance input'!$E$5:$E$156)*('Non Compliance input'!$I$5:$I$156="Yes"),0))
),"","Yes")</f>
        <v/>
      </c>
      <c r="N1207" s="149" t="str">
        <f>IF(VLOOKUP($A1207,HourEndingOutage!$B$3:$F$746,5,0)="Outage","Outage","")</f>
        <v/>
      </c>
      <c r="O1207" s="18">
        <f t="shared" si="168"/>
        <v>0</v>
      </c>
      <c r="P1207" s="18" t="str">
        <f t="shared" si="169"/>
        <v/>
      </c>
      <c r="Q1207" s="18">
        <f t="shared" si="170"/>
        <v>0</v>
      </c>
      <c r="R1207" s="118"/>
    </row>
    <row r="1208" spans="1:18" x14ac:dyDescent="0.25">
      <c r="A1208" s="25">
        <f t="shared" si="171"/>
        <v>134</v>
      </c>
      <c r="B1208" s="23">
        <f t="shared" si="172"/>
        <v>44567</v>
      </c>
      <c r="C1208" s="24">
        <v>14</v>
      </c>
      <c r="D1208" s="54" t="str">
        <f t="shared" si="164"/>
        <v>ASET</v>
      </c>
      <c r="E1208" s="178"/>
      <c r="F1208" s="179"/>
      <c r="G1208" s="177"/>
      <c r="H1208" s="177"/>
      <c r="I1208" s="169">
        <f t="shared" si="165"/>
        <v>0</v>
      </c>
      <c r="J1208" s="149" t="str" cm="1">
        <f t="array" ref="J1208">IF(ISERROR(INDEX('Non Compliance input'!$H$5:$H$156,MATCH(1,(A1208='Non Compliance input'!$A$5:$A$156)*(F1208&gt;='Non Compliance input'!$D$5:$D$156)*(E1208&lt;'Non Compliance input'!$E$5:$E$156)*('Non Compliance input'!$H$5:$H$156="Yes"),0))
),"","Yes")</f>
        <v/>
      </c>
      <c r="K1208" s="149">
        <f t="shared" si="166"/>
        <v>0</v>
      </c>
      <c r="L1208" s="162">
        <f t="shared" si="167"/>
        <v>0</v>
      </c>
      <c r="M1208" s="162" t="str" cm="1">
        <f t="array" ref="M1208">IF(ISERROR(INDEX('Non Compliance input'!$I$5:$I$156,MATCH(1,(A1208='Non Compliance input'!$A$5:$A$156)*(E1208&gt;='Non Compliance input'!$D$5:$D$156)*(F1208&lt;='Non Compliance input'!$E$5:$E$156)*('Non Compliance input'!$I$5:$I$156="Yes"),0))
),"","Yes")</f>
        <v/>
      </c>
      <c r="N1208" s="149" t="str">
        <f>IF(VLOOKUP($A1208,HourEndingOutage!$B$3:$F$746,5,0)="Outage","Outage","")</f>
        <v/>
      </c>
      <c r="O1208" s="18">
        <f t="shared" si="168"/>
        <v>0</v>
      </c>
      <c r="P1208" s="18" t="str">
        <f t="shared" si="169"/>
        <v/>
      </c>
      <c r="Q1208" s="18">
        <f t="shared" si="170"/>
        <v>0</v>
      </c>
      <c r="R1208" s="118"/>
    </row>
    <row r="1209" spans="1:18" x14ac:dyDescent="0.25">
      <c r="A1209" s="25">
        <f t="shared" si="171"/>
        <v>135</v>
      </c>
      <c r="B1209" s="23">
        <f t="shared" si="172"/>
        <v>44567</v>
      </c>
      <c r="C1209" s="24">
        <v>15</v>
      </c>
      <c r="D1209" s="54" t="str">
        <f t="shared" si="164"/>
        <v>ASET</v>
      </c>
      <c r="E1209" s="178"/>
      <c r="F1209" s="179"/>
      <c r="G1209" s="177"/>
      <c r="H1209" s="177"/>
      <c r="I1209" s="169">
        <f t="shared" si="165"/>
        <v>0</v>
      </c>
      <c r="J1209" s="149" t="str" cm="1">
        <f t="array" ref="J1209">IF(ISERROR(INDEX('Non Compliance input'!$H$5:$H$156,MATCH(1,(A1209='Non Compliance input'!$A$5:$A$156)*(F1209&gt;='Non Compliance input'!$D$5:$D$156)*(E1209&lt;'Non Compliance input'!$E$5:$E$156)*('Non Compliance input'!$H$5:$H$156="Yes"),0))
),"","Yes")</f>
        <v/>
      </c>
      <c r="K1209" s="149">
        <f t="shared" si="166"/>
        <v>0</v>
      </c>
      <c r="L1209" s="162">
        <f t="shared" si="167"/>
        <v>0</v>
      </c>
      <c r="M1209" s="162" t="str" cm="1">
        <f t="array" ref="M1209">IF(ISERROR(INDEX('Non Compliance input'!$I$5:$I$156,MATCH(1,(A1209='Non Compliance input'!$A$5:$A$156)*(E1209&gt;='Non Compliance input'!$D$5:$D$156)*(F1209&lt;='Non Compliance input'!$E$5:$E$156)*('Non Compliance input'!$I$5:$I$156="Yes"),0))
),"","Yes")</f>
        <v/>
      </c>
      <c r="N1209" s="149" t="str">
        <f>IF(VLOOKUP($A1209,HourEndingOutage!$B$3:$F$746,5,0)="Outage","Outage","")</f>
        <v/>
      </c>
      <c r="O1209" s="18">
        <f t="shared" si="168"/>
        <v>0</v>
      </c>
      <c r="P1209" s="18" t="str">
        <f t="shared" si="169"/>
        <v/>
      </c>
      <c r="Q1209" s="18">
        <f t="shared" si="170"/>
        <v>0</v>
      </c>
      <c r="R1209" s="118"/>
    </row>
    <row r="1210" spans="1:18" x14ac:dyDescent="0.25">
      <c r="A1210" s="25">
        <f t="shared" si="171"/>
        <v>135</v>
      </c>
      <c r="B1210" s="23">
        <f t="shared" si="172"/>
        <v>44567</v>
      </c>
      <c r="C1210" s="24">
        <v>15</v>
      </c>
      <c r="D1210" s="54" t="str">
        <f t="shared" si="164"/>
        <v>ASET</v>
      </c>
      <c r="E1210" s="178"/>
      <c r="F1210" s="179"/>
      <c r="G1210" s="177"/>
      <c r="H1210" s="177"/>
      <c r="I1210" s="169">
        <f t="shared" si="165"/>
        <v>0</v>
      </c>
      <c r="J1210" s="149" t="str" cm="1">
        <f t="array" ref="J1210">IF(ISERROR(INDEX('Non Compliance input'!$H$5:$H$156,MATCH(1,(A1210='Non Compliance input'!$A$5:$A$156)*(F1210&gt;='Non Compliance input'!$D$5:$D$156)*(E1210&lt;'Non Compliance input'!$E$5:$E$156)*('Non Compliance input'!$H$5:$H$156="Yes"),0))
),"","Yes")</f>
        <v/>
      </c>
      <c r="K1210" s="149">
        <f t="shared" si="166"/>
        <v>0</v>
      </c>
      <c r="L1210" s="162">
        <f t="shared" si="167"/>
        <v>0</v>
      </c>
      <c r="M1210" s="162" t="str" cm="1">
        <f t="array" ref="M1210">IF(ISERROR(INDEX('Non Compliance input'!$I$5:$I$156,MATCH(1,(A1210='Non Compliance input'!$A$5:$A$156)*(E1210&gt;='Non Compliance input'!$D$5:$D$156)*(F1210&lt;='Non Compliance input'!$E$5:$E$156)*('Non Compliance input'!$I$5:$I$156="Yes"),0))
),"","Yes")</f>
        <v/>
      </c>
      <c r="N1210" s="149" t="str">
        <f>IF(VLOOKUP($A1210,HourEndingOutage!$B$3:$F$746,5,0)="Outage","Outage","")</f>
        <v/>
      </c>
      <c r="O1210" s="18">
        <f t="shared" si="168"/>
        <v>0</v>
      </c>
      <c r="P1210" s="18" t="str">
        <f t="shared" si="169"/>
        <v/>
      </c>
      <c r="Q1210" s="18">
        <f t="shared" si="170"/>
        <v>0</v>
      </c>
      <c r="R1210" s="118"/>
    </row>
    <row r="1211" spans="1:18" x14ac:dyDescent="0.25">
      <c r="A1211" s="25">
        <f t="shared" si="171"/>
        <v>135</v>
      </c>
      <c r="B1211" s="23">
        <f t="shared" si="172"/>
        <v>44567</v>
      </c>
      <c r="C1211" s="24">
        <v>15</v>
      </c>
      <c r="D1211" s="54" t="str">
        <f t="shared" si="164"/>
        <v>ASET</v>
      </c>
      <c r="E1211" s="178"/>
      <c r="F1211" s="179"/>
      <c r="G1211" s="177"/>
      <c r="H1211" s="177"/>
      <c r="I1211" s="169">
        <f t="shared" si="165"/>
        <v>0</v>
      </c>
      <c r="J1211" s="149" t="str" cm="1">
        <f t="array" ref="J1211">IF(ISERROR(INDEX('Non Compliance input'!$H$5:$H$156,MATCH(1,(A1211='Non Compliance input'!$A$5:$A$156)*(F1211&gt;='Non Compliance input'!$D$5:$D$156)*(E1211&lt;'Non Compliance input'!$E$5:$E$156)*('Non Compliance input'!$H$5:$H$156="Yes"),0))
),"","Yes")</f>
        <v/>
      </c>
      <c r="K1211" s="149">
        <f t="shared" si="166"/>
        <v>0</v>
      </c>
      <c r="L1211" s="162">
        <f t="shared" si="167"/>
        <v>0</v>
      </c>
      <c r="M1211" s="162" t="str" cm="1">
        <f t="array" ref="M1211">IF(ISERROR(INDEX('Non Compliance input'!$I$5:$I$156,MATCH(1,(A1211='Non Compliance input'!$A$5:$A$156)*(E1211&gt;='Non Compliance input'!$D$5:$D$156)*(F1211&lt;='Non Compliance input'!$E$5:$E$156)*('Non Compliance input'!$I$5:$I$156="Yes"),0))
),"","Yes")</f>
        <v/>
      </c>
      <c r="N1211" s="149" t="str">
        <f>IF(VLOOKUP($A1211,HourEndingOutage!$B$3:$F$746,5,0)="Outage","Outage","")</f>
        <v/>
      </c>
      <c r="O1211" s="18">
        <f t="shared" si="168"/>
        <v>0</v>
      </c>
      <c r="P1211" s="18" t="str">
        <f t="shared" si="169"/>
        <v/>
      </c>
      <c r="Q1211" s="18">
        <f t="shared" si="170"/>
        <v>0</v>
      </c>
      <c r="R1211" s="118"/>
    </row>
    <row r="1212" spans="1:18" x14ac:dyDescent="0.25">
      <c r="A1212" s="25">
        <f t="shared" si="171"/>
        <v>135</v>
      </c>
      <c r="B1212" s="23">
        <f t="shared" si="172"/>
        <v>44567</v>
      </c>
      <c r="C1212" s="24">
        <v>15</v>
      </c>
      <c r="D1212" s="54" t="str">
        <f t="shared" si="164"/>
        <v>ASET</v>
      </c>
      <c r="E1212" s="178"/>
      <c r="F1212" s="179"/>
      <c r="G1212" s="177"/>
      <c r="H1212" s="177"/>
      <c r="I1212" s="169">
        <f t="shared" si="165"/>
        <v>0</v>
      </c>
      <c r="J1212" s="149" t="str" cm="1">
        <f t="array" ref="J1212">IF(ISERROR(INDEX('Non Compliance input'!$H$5:$H$156,MATCH(1,(A1212='Non Compliance input'!$A$5:$A$156)*(F1212&gt;='Non Compliance input'!$D$5:$D$156)*(E1212&lt;'Non Compliance input'!$E$5:$E$156)*('Non Compliance input'!$H$5:$H$156="Yes"),0))
),"","Yes")</f>
        <v/>
      </c>
      <c r="K1212" s="149">
        <f t="shared" si="166"/>
        <v>0</v>
      </c>
      <c r="L1212" s="162">
        <f t="shared" si="167"/>
        <v>0</v>
      </c>
      <c r="M1212" s="162" t="str" cm="1">
        <f t="array" ref="M1212">IF(ISERROR(INDEX('Non Compliance input'!$I$5:$I$156,MATCH(1,(A1212='Non Compliance input'!$A$5:$A$156)*(E1212&gt;='Non Compliance input'!$D$5:$D$156)*(F1212&lt;='Non Compliance input'!$E$5:$E$156)*('Non Compliance input'!$I$5:$I$156="Yes"),0))
),"","Yes")</f>
        <v/>
      </c>
      <c r="N1212" s="149" t="str">
        <f>IF(VLOOKUP($A1212,HourEndingOutage!$B$3:$F$746,5,0)="Outage","Outage","")</f>
        <v/>
      </c>
      <c r="O1212" s="18">
        <f t="shared" si="168"/>
        <v>0</v>
      </c>
      <c r="P1212" s="18" t="str">
        <f t="shared" si="169"/>
        <v/>
      </c>
      <c r="Q1212" s="18">
        <f t="shared" si="170"/>
        <v>0</v>
      </c>
      <c r="R1212" s="118"/>
    </row>
    <row r="1213" spans="1:18" x14ac:dyDescent="0.25">
      <c r="A1213" s="25">
        <f t="shared" si="171"/>
        <v>135</v>
      </c>
      <c r="B1213" s="23">
        <f t="shared" si="172"/>
        <v>44567</v>
      </c>
      <c r="C1213" s="24">
        <v>15</v>
      </c>
      <c r="D1213" s="54" t="str">
        <f t="shared" si="164"/>
        <v>ASET</v>
      </c>
      <c r="E1213" s="178"/>
      <c r="F1213" s="179"/>
      <c r="G1213" s="177"/>
      <c r="H1213" s="177"/>
      <c r="I1213" s="169">
        <f t="shared" si="165"/>
        <v>0</v>
      </c>
      <c r="J1213" s="149" t="str" cm="1">
        <f t="array" ref="J1213">IF(ISERROR(INDEX('Non Compliance input'!$H$5:$H$156,MATCH(1,(A1213='Non Compliance input'!$A$5:$A$156)*(F1213&gt;='Non Compliance input'!$D$5:$D$156)*(E1213&lt;'Non Compliance input'!$E$5:$E$156)*('Non Compliance input'!$H$5:$H$156="Yes"),0))
),"","Yes")</f>
        <v/>
      </c>
      <c r="K1213" s="149">
        <f t="shared" si="166"/>
        <v>0</v>
      </c>
      <c r="L1213" s="162">
        <f t="shared" si="167"/>
        <v>0</v>
      </c>
      <c r="M1213" s="162" t="str" cm="1">
        <f t="array" ref="M1213">IF(ISERROR(INDEX('Non Compliance input'!$I$5:$I$156,MATCH(1,(A1213='Non Compliance input'!$A$5:$A$156)*(E1213&gt;='Non Compliance input'!$D$5:$D$156)*(F1213&lt;='Non Compliance input'!$E$5:$E$156)*('Non Compliance input'!$I$5:$I$156="Yes"),0))
),"","Yes")</f>
        <v/>
      </c>
      <c r="N1213" s="149" t="str">
        <f>IF(VLOOKUP($A1213,HourEndingOutage!$B$3:$F$746,5,0)="Outage","Outage","")</f>
        <v/>
      </c>
      <c r="O1213" s="18">
        <f t="shared" si="168"/>
        <v>0</v>
      </c>
      <c r="P1213" s="18" t="str">
        <f t="shared" si="169"/>
        <v/>
      </c>
      <c r="Q1213" s="18">
        <f t="shared" si="170"/>
        <v>0</v>
      </c>
      <c r="R1213" s="118"/>
    </row>
    <row r="1214" spans="1:18" x14ac:dyDescent="0.25">
      <c r="A1214" s="25">
        <f t="shared" si="171"/>
        <v>135</v>
      </c>
      <c r="B1214" s="23">
        <f t="shared" si="172"/>
        <v>44567</v>
      </c>
      <c r="C1214" s="24">
        <v>15</v>
      </c>
      <c r="D1214" s="54" t="str">
        <f t="shared" si="164"/>
        <v>ASET</v>
      </c>
      <c r="E1214" s="178"/>
      <c r="F1214" s="179"/>
      <c r="G1214" s="177"/>
      <c r="H1214" s="177"/>
      <c r="I1214" s="169">
        <f t="shared" si="165"/>
        <v>0</v>
      </c>
      <c r="J1214" s="149" t="str" cm="1">
        <f t="array" ref="J1214">IF(ISERROR(INDEX('Non Compliance input'!$H$5:$H$156,MATCH(1,(A1214='Non Compliance input'!$A$5:$A$156)*(F1214&gt;='Non Compliance input'!$D$5:$D$156)*(E1214&lt;'Non Compliance input'!$E$5:$E$156)*('Non Compliance input'!$H$5:$H$156="Yes"),0))
),"","Yes")</f>
        <v/>
      </c>
      <c r="K1214" s="149">
        <f t="shared" si="166"/>
        <v>0</v>
      </c>
      <c r="L1214" s="162">
        <f t="shared" si="167"/>
        <v>0</v>
      </c>
      <c r="M1214" s="162" t="str" cm="1">
        <f t="array" ref="M1214">IF(ISERROR(INDEX('Non Compliance input'!$I$5:$I$156,MATCH(1,(A1214='Non Compliance input'!$A$5:$A$156)*(E1214&gt;='Non Compliance input'!$D$5:$D$156)*(F1214&lt;='Non Compliance input'!$E$5:$E$156)*('Non Compliance input'!$I$5:$I$156="Yes"),0))
),"","Yes")</f>
        <v/>
      </c>
      <c r="N1214" s="149" t="str">
        <f>IF(VLOOKUP($A1214,HourEndingOutage!$B$3:$F$746,5,0)="Outage","Outage","")</f>
        <v/>
      </c>
      <c r="O1214" s="18">
        <f t="shared" si="168"/>
        <v>0</v>
      </c>
      <c r="P1214" s="18" t="str">
        <f t="shared" si="169"/>
        <v/>
      </c>
      <c r="Q1214" s="18">
        <f t="shared" si="170"/>
        <v>0</v>
      </c>
      <c r="R1214" s="118"/>
    </row>
    <row r="1215" spans="1:18" x14ac:dyDescent="0.25">
      <c r="A1215" s="25">
        <f t="shared" si="171"/>
        <v>135</v>
      </c>
      <c r="B1215" s="23">
        <f t="shared" si="172"/>
        <v>44567</v>
      </c>
      <c r="C1215" s="24">
        <v>15</v>
      </c>
      <c r="D1215" s="54" t="str">
        <f t="shared" si="164"/>
        <v>ASET</v>
      </c>
      <c r="E1215" s="178"/>
      <c r="F1215" s="179"/>
      <c r="G1215" s="177"/>
      <c r="H1215" s="177"/>
      <c r="I1215" s="169">
        <f t="shared" si="165"/>
        <v>0</v>
      </c>
      <c r="J1215" s="149" t="str" cm="1">
        <f t="array" ref="J1215">IF(ISERROR(INDEX('Non Compliance input'!$H$5:$H$156,MATCH(1,(A1215='Non Compliance input'!$A$5:$A$156)*(F1215&gt;='Non Compliance input'!$D$5:$D$156)*(E1215&lt;'Non Compliance input'!$E$5:$E$156)*('Non Compliance input'!$H$5:$H$156="Yes"),0))
),"","Yes")</f>
        <v/>
      </c>
      <c r="K1215" s="149">
        <f t="shared" si="166"/>
        <v>0</v>
      </c>
      <c r="L1215" s="162">
        <f t="shared" si="167"/>
        <v>0</v>
      </c>
      <c r="M1215" s="162" t="str" cm="1">
        <f t="array" ref="M1215">IF(ISERROR(INDEX('Non Compliance input'!$I$5:$I$156,MATCH(1,(A1215='Non Compliance input'!$A$5:$A$156)*(E1215&gt;='Non Compliance input'!$D$5:$D$156)*(F1215&lt;='Non Compliance input'!$E$5:$E$156)*('Non Compliance input'!$I$5:$I$156="Yes"),0))
),"","Yes")</f>
        <v/>
      </c>
      <c r="N1215" s="149" t="str">
        <f>IF(VLOOKUP($A1215,HourEndingOutage!$B$3:$F$746,5,0)="Outage","Outage","")</f>
        <v/>
      </c>
      <c r="O1215" s="18">
        <f t="shared" si="168"/>
        <v>0</v>
      </c>
      <c r="P1215" s="18" t="str">
        <f t="shared" si="169"/>
        <v/>
      </c>
      <c r="Q1215" s="18">
        <f t="shared" si="170"/>
        <v>0</v>
      </c>
      <c r="R1215" s="118"/>
    </row>
    <row r="1216" spans="1:18" x14ac:dyDescent="0.25">
      <c r="A1216" s="25">
        <f t="shared" si="171"/>
        <v>135</v>
      </c>
      <c r="B1216" s="23">
        <f t="shared" si="172"/>
        <v>44567</v>
      </c>
      <c r="C1216" s="24">
        <v>15</v>
      </c>
      <c r="D1216" s="54" t="str">
        <f t="shared" si="164"/>
        <v>ASET</v>
      </c>
      <c r="E1216" s="178"/>
      <c r="F1216" s="179"/>
      <c r="G1216" s="177"/>
      <c r="H1216" s="177"/>
      <c r="I1216" s="169">
        <f t="shared" si="165"/>
        <v>0</v>
      </c>
      <c r="J1216" s="149" t="str" cm="1">
        <f t="array" ref="J1216">IF(ISERROR(INDEX('Non Compliance input'!$H$5:$H$156,MATCH(1,(A1216='Non Compliance input'!$A$5:$A$156)*(F1216&gt;='Non Compliance input'!$D$5:$D$156)*(E1216&lt;'Non Compliance input'!$E$5:$E$156)*('Non Compliance input'!$H$5:$H$156="Yes"),0))
),"","Yes")</f>
        <v/>
      </c>
      <c r="K1216" s="149">
        <f t="shared" si="166"/>
        <v>0</v>
      </c>
      <c r="L1216" s="162">
        <f t="shared" si="167"/>
        <v>0</v>
      </c>
      <c r="M1216" s="162" t="str" cm="1">
        <f t="array" ref="M1216">IF(ISERROR(INDEX('Non Compliance input'!$I$5:$I$156,MATCH(1,(A1216='Non Compliance input'!$A$5:$A$156)*(E1216&gt;='Non Compliance input'!$D$5:$D$156)*(F1216&lt;='Non Compliance input'!$E$5:$E$156)*('Non Compliance input'!$I$5:$I$156="Yes"),0))
),"","Yes")</f>
        <v/>
      </c>
      <c r="N1216" s="149" t="str">
        <f>IF(VLOOKUP($A1216,HourEndingOutage!$B$3:$F$746,5,0)="Outage","Outage","")</f>
        <v/>
      </c>
      <c r="O1216" s="18">
        <f t="shared" si="168"/>
        <v>0</v>
      </c>
      <c r="P1216" s="18" t="str">
        <f t="shared" si="169"/>
        <v/>
      </c>
      <c r="Q1216" s="18">
        <f t="shared" si="170"/>
        <v>0</v>
      </c>
      <c r="R1216" s="118"/>
    </row>
    <row r="1217" spans="1:18" x14ac:dyDescent="0.25">
      <c r="A1217" s="25">
        <f t="shared" si="171"/>
        <v>135</v>
      </c>
      <c r="B1217" s="23">
        <f t="shared" si="172"/>
        <v>44567</v>
      </c>
      <c r="C1217" s="24">
        <v>15</v>
      </c>
      <c r="D1217" s="54" t="str">
        <f t="shared" si="164"/>
        <v>ASET</v>
      </c>
      <c r="E1217" s="178"/>
      <c r="F1217" s="179"/>
      <c r="G1217" s="177"/>
      <c r="H1217" s="177"/>
      <c r="I1217" s="169">
        <f t="shared" si="165"/>
        <v>0</v>
      </c>
      <c r="J1217" s="149" t="str" cm="1">
        <f t="array" ref="J1217">IF(ISERROR(INDEX('Non Compliance input'!$H$5:$H$156,MATCH(1,(A1217='Non Compliance input'!$A$5:$A$156)*(F1217&gt;='Non Compliance input'!$D$5:$D$156)*(E1217&lt;'Non Compliance input'!$E$5:$E$156)*('Non Compliance input'!$H$5:$H$156="Yes"),0))
),"","Yes")</f>
        <v/>
      </c>
      <c r="K1217" s="149">
        <f t="shared" si="166"/>
        <v>0</v>
      </c>
      <c r="L1217" s="162">
        <f t="shared" si="167"/>
        <v>0</v>
      </c>
      <c r="M1217" s="162" t="str" cm="1">
        <f t="array" ref="M1217">IF(ISERROR(INDEX('Non Compliance input'!$I$5:$I$156,MATCH(1,(A1217='Non Compliance input'!$A$5:$A$156)*(E1217&gt;='Non Compliance input'!$D$5:$D$156)*(F1217&lt;='Non Compliance input'!$E$5:$E$156)*('Non Compliance input'!$I$5:$I$156="Yes"),0))
),"","Yes")</f>
        <v/>
      </c>
      <c r="N1217" s="149" t="str">
        <f>IF(VLOOKUP($A1217,HourEndingOutage!$B$3:$F$746,5,0)="Outage","Outage","")</f>
        <v/>
      </c>
      <c r="O1217" s="18">
        <f t="shared" si="168"/>
        <v>0</v>
      </c>
      <c r="P1217" s="18" t="str">
        <f t="shared" si="169"/>
        <v/>
      </c>
      <c r="Q1217" s="18">
        <f t="shared" si="170"/>
        <v>0</v>
      </c>
      <c r="R1217" s="118"/>
    </row>
    <row r="1218" spans="1:18" x14ac:dyDescent="0.25">
      <c r="A1218" s="25">
        <f t="shared" si="171"/>
        <v>136</v>
      </c>
      <c r="B1218" s="23">
        <f t="shared" si="172"/>
        <v>44567</v>
      </c>
      <c r="C1218" s="24">
        <v>16</v>
      </c>
      <c r="D1218" s="54" t="str">
        <f t="shared" si="164"/>
        <v>ASET</v>
      </c>
      <c r="E1218" s="178"/>
      <c r="F1218" s="179"/>
      <c r="G1218" s="177"/>
      <c r="H1218" s="177"/>
      <c r="I1218" s="169">
        <f t="shared" si="165"/>
        <v>0</v>
      </c>
      <c r="J1218" s="149" t="str" cm="1">
        <f t="array" ref="J1218">IF(ISERROR(INDEX('Non Compliance input'!$H$5:$H$156,MATCH(1,(A1218='Non Compliance input'!$A$5:$A$156)*(F1218&gt;='Non Compliance input'!$D$5:$D$156)*(E1218&lt;'Non Compliance input'!$E$5:$E$156)*('Non Compliance input'!$H$5:$H$156="Yes"),0))
),"","Yes")</f>
        <v/>
      </c>
      <c r="K1218" s="149">
        <f t="shared" si="166"/>
        <v>0</v>
      </c>
      <c r="L1218" s="162">
        <f t="shared" si="167"/>
        <v>0</v>
      </c>
      <c r="M1218" s="162" t="str" cm="1">
        <f t="array" ref="M1218">IF(ISERROR(INDEX('Non Compliance input'!$I$5:$I$156,MATCH(1,(A1218='Non Compliance input'!$A$5:$A$156)*(E1218&gt;='Non Compliance input'!$D$5:$D$156)*(F1218&lt;='Non Compliance input'!$E$5:$E$156)*('Non Compliance input'!$I$5:$I$156="Yes"),0))
),"","Yes")</f>
        <v/>
      </c>
      <c r="N1218" s="149" t="str">
        <f>IF(VLOOKUP($A1218,HourEndingOutage!$B$3:$F$746,5,0)="Outage","Outage","")</f>
        <v/>
      </c>
      <c r="O1218" s="18">
        <f t="shared" si="168"/>
        <v>0</v>
      </c>
      <c r="P1218" s="18" t="str">
        <f t="shared" si="169"/>
        <v/>
      </c>
      <c r="Q1218" s="18">
        <f t="shared" si="170"/>
        <v>0</v>
      </c>
      <c r="R1218" s="118"/>
    </row>
    <row r="1219" spans="1:18" x14ac:dyDescent="0.25">
      <c r="A1219" s="25">
        <f t="shared" si="171"/>
        <v>136</v>
      </c>
      <c r="B1219" s="23">
        <f t="shared" si="172"/>
        <v>44567</v>
      </c>
      <c r="C1219" s="24">
        <v>16</v>
      </c>
      <c r="D1219" s="54" t="str">
        <f t="shared" ref="D1219:D1282" si="173">Unit</f>
        <v>ASET</v>
      </c>
      <c r="E1219" s="178"/>
      <c r="F1219" s="179"/>
      <c r="G1219" s="177"/>
      <c r="H1219" s="177"/>
      <c r="I1219" s="169">
        <f t="shared" ref="I1219:I1282" si="174">IF(AND(LEN(E1219)&gt;2,LEN(F1219)&gt;2)=TRUE,(ROUND((F1219-E1219)*1440,0)),0)</f>
        <v>0</v>
      </c>
      <c r="J1219" s="149" t="str" cm="1">
        <f t="array" ref="J1219">IF(ISERROR(INDEX('Non Compliance input'!$H$5:$H$156,MATCH(1,(A1219='Non Compliance input'!$A$5:$A$156)*(F1219&gt;='Non Compliance input'!$D$5:$D$156)*(E1219&lt;'Non Compliance input'!$E$5:$E$156)*('Non Compliance input'!$H$5:$H$156="Yes"),0))
),"","Yes")</f>
        <v/>
      </c>
      <c r="K1219" s="149">
        <f t="shared" ref="K1219:K1282" si="175">IF(J1219="Yes",0,MIN(H1219,G1219,IF(H1219="",0,Contract_Volume)))</f>
        <v>0</v>
      </c>
      <c r="L1219" s="162">
        <f t="shared" ref="L1219:L1282" si="176">IF(J1219="Yes",0,(MIN(H1219,G1219)*(I1219/60)))</f>
        <v>0</v>
      </c>
      <c r="M1219" s="162" t="str" cm="1">
        <f t="array" ref="M1219">IF(ISERROR(INDEX('Non Compliance input'!$I$5:$I$156,MATCH(1,(A1219='Non Compliance input'!$A$5:$A$156)*(E1219&gt;='Non Compliance input'!$D$5:$D$156)*(F1219&lt;='Non Compliance input'!$E$5:$E$156)*('Non Compliance input'!$I$5:$I$156="Yes"),0))
),"","Yes")</f>
        <v/>
      </c>
      <c r="N1219" s="149" t="str">
        <f>IF(VLOOKUP($A1219,HourEndingOutage!$B$3:$F$746,5,0)="Outage","Outage","")</f>
        <v/>
      </c>
      <c r="O1219" s="18">
        <f t="shared" ref="O1219:O1282" si="177">IF(OR(M1219="Yes",N1219="Outage"),0,(K1219*(I1219/60))*Arming)</f>
        <v>0</v>
      </c>
      <c r="P1219" s="18" t="str">
        <f t="shared" ref="P1219:P1282" si="178">IF(ISERROR(VLOOKUP($A1219,FTShour,1,0)),"","Yes")</f>
        <v/>
      </c>
      <c r="Q1219" s="18">
        <f t="shared" si="170"/>
        <v>0</v>
      </c>
      <c r="R1219" s="118"/>
    </row>
    <row r="1220" spans="1:18" x14ac:dyDescent="0.25">
      <c r="A1220" s="25">
        <f t="shared" si="171"/>
        <v>136</v>
      </c>
      <c r="B1220" s="23">
        <f t="shared" si="172"/>
        <v>44567</v>
      </c>
      <c r="C1220" s="24">
        <v>16</v>
      </c>
      <c r="D1220" s="54" t="str">
        <f t="shared" si="173"/>
        <v>ASET</v>
      </c>
      <c r="E1220" s="178"/>
      <c r="F1220" s="179"/>
      <c r="G1220" s="177"/>
      <c r="H1220" s="177"/>
      <c r="I1220" s="169">
        <f t="shared" si="174"/>
        <v>0</v>
      </c>
      <c r="J1220" s="149" t="str" cm="1">
        <f t="array" ref="J1220">IF(ISERROR(INDEX('Non Compliance input'!$H$5:$H$156,MATCH(1,(A1220='Non Compliance input'!$A$5:$A$156)*(F1220&gt;='Non Compliance input'!$D$5:$D$156)*(E1220&lt;'Non Compliance input'!$E$5:$E$156)*('Non Compliance input'!$H$5:$H$156="Yes"),0))
),"","Yes")</f>
        <v/>
      </c>
      <c r="K1220" s="149">
        <f t="shared" si="175"/>
        <v>0</v>
      </c>
      <c r="L1220" s="162">
        <f t="shared" si="176"/>
        <v>0</v>
      </c>
      <c r="M1220" s="162" t="str" cm="1">
        <f t="array" ref="M1220">IF(ISERROR(INDEX('Non Compliance input'!$I$5:$I$156,MATCH(1,(A1220='Non Compliance input'!$A$5:$A$156)*(E1220&gt;='Non Compliance input'!$D$5:$D$156)*(F1220&lt;='Non Compliance input'!$E$5:$E$156)*('Non Compliance input'!$I$5:$I$156="Yes"),0))
),"","Yes")</f>
        <v/>
      </c>
      <c r="N1220" s="149" t="str">
        <f>IF(VLOOKUP($A1220,HourEndingOutage!$B$3:$F$746,5,0)="Outage","Outage","")</f>
        <v/>
      </c>
      <c r="O1220" s="18">
        <f t="shared" si="177"/>
        <v>0</v>
      </c>
      <c r="P1220" s="18" t="str">
        <f t="shared" si="178"/>
        <v/>
      </c>
      <c r="Q1220" s="18">
        <f t="shared" ref="Q1220:Q1283" si="179">IF(P1220="Yes",-O1220,0)</f>
        <v>0</v>
      </c>
      <c r="R1220" s="118"/>
    </row>
    <row r="1221" spans="1:18" x14ac:dyDescent="0.25">
      <c r="A1221" s="25">
        <f t="shared" si="171"/>
        <v>136</v>
      </c>
      <c r="B1221" s="23">
        <f t="shared" si="172"/>
        <v>44567</v>
      </c>
      <c r="C1221" s="24">
        <v>16</v>
      </c>
      <c r="D1221" s="54" t="str">
        <f t="shared" si="173"/>
        <v>ASET</v>
      </c>
      <c r="E1221" s="178"/>
      <c r="F1221" s="179"/>
      <c r="G1221" s="177"/>
      <c r="H1221" s="177"/>
      <c r="I1221" s="169">
        <f t="shared" si="174"/>
        <v>0</v>
      </c>
      <c r="J1221" s="149" t="str" cm="1">
        <f t="array" ref="J1221">IF(ISERROR(INDEX('Non Compliance input'!$H$5:$H$156,MATCH(1,(A1221='Non Compliance input'!$A$5:$A$156)*(F1221&gt;='Non Compliance input'!$D$5:$D$156)*(E1221&lt;'Non Compliance input'!$E$5:$E$156)*('Non Compliance input'!$H$5:$H$156="Yes"),0))
),"","Yes")</f>
        <v/>
      </c>
      <c r="K1221" s="149">
        <f t="shared" si="175"/>
        <v>0</v>
      </c>
      <c r="L1221" s="162">
        <f t="shared" si="176"/>
        <v>0</v>
      </c>
      <c r="M1221" s="162" t="str" cm="1">
        <f t="array" ref="M1221">IF(ISERROR(INDEX('Non Compliance input'!$I$5:$I$156,MATCH(1,(A1221='Non Compliance input'!$A$5:$A$156)*(E1221&gt;='Non Compliance input'!$D$5:$D$156)*(F1221&lt;='Non Compliance input'!$E$5:$E$156)*('Non Compliance input'!$I$5:$I$156="Yes"),0))
),"","Yes")</f>
        <v/>
      </c>
      <c r="N1221" s="149" t="str">
        <f>IF(VLOOKUP($A1221,HourEndingOutage!$B$3:$F$746,5,0)="Outage","Outage","")</f>
        <v/>
      </c>
      <c r="O1221" s="18">
        <f t="shared" si="177"/>
        <v>0</v>
      </c>
      <c r="P1221" s="18" t="str">
        <f t="shared" si="178"/>
        <v/>
      </c>
      <c r="Q1221" s="18">
        <f t="shared" si="179"/>
        <v>0</v>
      </c>
      <c r="R1221" s="118"/>
    </row>
    <row r="1222" spans="1:18" x14ac:dyDescent="0.25">
      <c r="A1222" s="25">
        <f t="shared" si="171"/>
        <v>136</v>
      </c>
      <c r="B1222" s="23">
        <f t="shared" si="172"/>
        <v>44567</v>
      </c>
      <c r="C1222" s="24">
        <v>16</v>
      </c>
      <c r="D1222" s="54" t="str">
        <f t="shared" si="173"/>
        <v>ASET</v>
      </c>
      <c r="E1222" s="178"/>
      <c r="F1222" s="179"/>
      <c r="G1222" s="177"/>
      <c r="H1222" s="177"/>
      <c r="I1222" s="169">
        <f t="shared" si="174"/>
        <v>0</v>
      </c>
      <c r="J1222" s="149" t="str" cm="1">
        <f t="array" ref="J1222">IF(ISERROR(INDEX('Non Compliance input'!$H$5:$H$156,MATCH(1,(A1222='Non Compliance input'!$A$5:$A$156)*(F1222&gt;='Non Compliance input'!$D$5:$D$156)*(E1222&lt;'Non Compliance input'!$E$5:$E$156)*('Non Compliance input'!$H$5:$H$156="Yes"),0))
),"","Yes")</f>
        <v/>
      </c>
      <c r="K1222" s="149">
        <f t="shared" si="175"/>
        <v>0</v>
      </c>
      <c r="L1222" s="162">
        <f t="shared" si="176"/>
        <v>0</v>
      </c>
      <c r="M1222" s="162" t="str" cm="1">
        <f t="array" ref="M1222">IF(ISERROR(INDEX('Non Compliance input'!$I$5:$I$156,MATCH(1,(A1222='Non Compliance input'!$A$5:$A$156)*(E1222&gt;='Non Compliance input'!$D$5:$D$156)*(F1222&lt;='Non Compliance input'!$E$5:$E$156)*('Non Compliance input'!$I$5:$I$156="Yes"),0))
),"","Yes")</f>
        <v/>
      </c>
      <c r="N1222" s="149" t="str">
        <f>IF(VLOOKUP($A1222,HourEndingOutage!$B$3:$F$746,5,0)="Outage","Outage","")</f>
        <v/>
      </c>
      <c r="O1222" s="18">
        <f t="shared" si="177"/>
        <v>0</v>
      </c>
      <c r="P1222" s="18" t="str">
        <f t="shared" si="178"/>
        <v/>
      </c>
      <c r="Q1222" s="18">
        <f t="shared" si="179"/>
        <v>0</v>
      </c>
      <c r="R1222" s="118"/>
    </row>
    <row r="1223" spans="1:18" x14ac:dyDescent="0.25">
      <c r="A1223" s="25">
        <f t="shared" si="171"/>
        <v>136</v>
      </c>
      <c r="B1223" s="23">
        <f t="shared" si="172"/>
        <v>44567</v>
      </c>
      <c r="C1223" s="24">
        <v>16</v>
      </c>
      <c r="D1223" s="54" t="str">
        <f t="shared" si="173"/>
        <v>ASET</v>
      </c>
      <c r="E1223" s="178"/>
      <c r="F1223" s="179"/>
      <c r="G1223" s="177"/>
      <c r="H1223" s="177"/>
      <c r="I1223" s="169">
        <f t="shared" si="174"/>
        <v>0</v>
      </c>
      <c r="J1223" s="149" t="str" cm="1">
        <f t="array" ref="J1223">IF(ISERROR(INDEX('Non Compliance input'!$H$5:$H$156,MATCH(1,(A1223='Non Compliance input'!$A$5:$A$156)*(F1223&gt;='Non Compliance input'!$D$5:$D$156)*(E1223&lt;'Non Compliance input'!$E$5:$E$156)*('Non Compliance input'!$H$5:$H$156="Yes"),0))
),"","Yes")</f>
        <v/>
      </c>
      <c r="K1223" s="149">
        <f t="shared" si="175"/>
        <v>0</v>
      </c>
      <c r="L1223" s="162">
        <f t="shared" si="176"/>
        <v>0</v>
      </c>
      <c r="M1223" s="162" t="str" cm="1">
        <f t="array" ref="M1223">IF(ISERROR(INDEX('Non Compliance input'!$I$5:$I$156,MATCH(1,(A1223='Non Compliance input'!$A$5:$A$156)*(E1223&gt;='Non Compliance input'!$D$5:$D$156)*(F1223&lt;='Non Compliance input'!$E$5:$E$156)*('Non Compliance input'!$I$5:$I$156="Yes"),0))
),"","Yes")</f>
        <v/>
      </c>
      <c r="N1223" s="149" t="str">
        <f>IF(VLOOKUP($A1223,HourEndingOutage!$B$3:$F$746,5,0)="Outage","Outage","")</f>
        <v/>
      </c>
      <c r="O1223" s="18">
        <f t="shared" si="177"/>
        <v>0</v>
      </c>
      <c r="P1223" s="18" t="str">
        <f t="shared" si="178"/>
        <v/>
      </c>
      <c r="Q1223" s="18">
        <f t="shared" si="179"/>
        <v>0</v>
      </c>
      <c r="R1223" s="118"/>
    </row>
    <row r="1224" spans="1:18" x14ac:dyDescent="0.25">
      <c r="A1224" s="25">
        <f t="shared" si="171"/>
        <v>136</v>
      </c>
      <c r="B1224" s="23">
        <f t="shared" si="172"/>
        <v>44567</v>
      </c>
      <c r="C1224" s="24">
        <v>16</v>
      </c>
      <c r="D1224" s="54" t="str">
        <f t="shared" si="173"/>
        <v>ASET</v>
      </c>
      <c r="E1224" s="178"/>
      <c r="F1224" s="179"/>
      <c r="G1224" s="177"/>
      <c r="H1224" s="177"/>
      <c r="I1224" s="169">
        <f t="shared" si="174"/>
        <v>0</v>
      </c>
      <c r="J1224" s="149" t="str" cm="1">
        <f t="array" ref="J1224">IF(ISERROR(INDEX('Non Compliance input'!$H$5:$H$156,MATCH(1,(A1224='Non Compliance input'!$A$5:$A$156)*(F1224&gt;='Non Compliance input'!$D$5:$D$156)*(E1224&lt;'Non Compliance input'!$E$5:$E$156)*('Non Compliance input'!$H$5:$H$156="Yes"),0))
),"","Yes")</f>
        <v/>
      </c>
      <c r="K1224" s="149">
        <f t="shared" si="175"/>
        <v>0</v>
      </c>
      <c r="L1224" s="162">
        <f t="shared" si="176"/>
        <v>0</v>
      </c>
      <c r="M1224" s="162" t="str" cm="1">
        <f t="array" ref="M1224">IF(ISERROR(INDEX('Non Compliance input'!$I$5:$I$156,MATCH(1,(A1224='Non Compliance input'!$A$5:$A$156)*(E1224&gt;='Non Compliance input'!$D$5:$D$156)*(F1224&lt;='Non Compliance input'!$E$5:$E$156)*('Non Compliance input'!$I$5:$I$156="Yes"),0))
),"","Yes")</f>
        <v/>
      </c>
      <c r="N1224" s="149" t="str">
        <f>IF(VLOOKUP($A1224,HourEndingOutage!$B$3:$F$746,5,0)="Outage","Outage","")</f>
        <v/>
      </c>
      <c r="O1224" s="18">
        <f t="shared" si="177"/>
        <v>0</v>
      </c>
      <c r="P1224" s="18" t="str">
        <f t="shared" si="178"/>
        <v/>
      </c>
      <c r="Q1224" s="18">
        <f t="shared" si="179"/>
        <v>0</v>
      </c>
      <c r="R1224" s="118"/>
    </row>
    <row r="1225" spans="1:18" x14ac:dyDescent="0.25">
      <c r="A1225" s="25">
        <f t="shared" si="171"/>
        <v>136</v>
      </c>
      <c r="B1225" s="23">
        <f t="shared" si="172"/>
        <v>44567</v>
      </c>
      <c r="C1225" s="24">
        <v>16</v>
      </c>
      <c r="D1225" s="54" t="str">
        <f t="shared" si="173"/>
        <v>ASET</v>
      </c>
      <c r="E1225" s="178"/>
      <c r="F1225" s="179"/>
      <c r="G1225" s="177"/>
      <c r="H1225" s="177"/>
      <c r="I1225" s="169">
        <f t="shared" si="174"/>
        <v>0</v>
      </c>
      <c r="J1225" s="149" t="str" cm="1">
        <f t="array" ref="J1225">IF(ISERROR(INDEX('Non Compliance input'!$H$5:$H$156,MATCH(1,(A1225='Non Compliance input'!$A$5:$A$156)*(F1225&gt;='Non Compliance input'!$D$5:$D$156)*(E1225&lt;'Non Compliance input'!$E$5:$E$156)*('Non Compliance input'!$H$5:$H$156="Yes"),0))
),"","Yes")</f>
        <v/>
      </c>
      <c r="K1225" s="149">
        <f t="shared" si="175"/>
        <v>0</v>
      </c>
      <c r="L1225" s="162">
        <f t="shared" si="176"/>
        <v>0</v>
      </c>
      <c r="M1225" s="162" t="str" cm="1">
        <f t="array" ref="M1225">IF(ISERROR(INDEX('Non Compliance input'!$I$5:$I$156,MATCH(1,(A1225='Non Compliance input'!$A$5:$A$156)*(E1225&gt;='Non Compliance input'!$D$5:$D$156)*(F1225&lt;='Non Compliance input'!$E$5:$E$156)*('Non Compliance input'!$I$5:$I$156="Yes"),0))
),"","Yes")</f>
        <v/>
      </c>
      <c r="N1225" s="149" t="str">
        <f>IF(VLOOKUP($A1225,HourEndingOutage!$B$3:$F$746,5,0)="Outage","Outage","")</f>
        <v/>
      </c>
      <c r="O1225" s="18">
        <f t="shared" si="177"/>
        <v>0</v>
      </c>
      <c r="P1225" s="18" t="str">
        <f t="shared" si="178"/>
        <v/>
      </c>
      <c r="Q1225" s="18">
        <f t="shared" si="179"/>
        <v>0</v>
      </c>
      <c r="R1225" s="118"/>
    </row>
    <row r="1226" spans="1:18" x14ac:dyDescent="0.25">
      <c r="A1226" s="25">
        <f t="shared" si="171"/>
        <v>136</v>
      </c>
      <c r="B1226" s="23">
        <f t="shared" si="172"/>
        <v>44567</v>
      </c>
      <c r="C1226" s="24">
        <v>16</v>
      </c>
      <c r="D1226" s="54" t="str">
        <f t="shared" si="173"/>
        <v>ASET</v>
      </c>
      <c r="E1226" s="178"/>
      <c r="F1226" s="179"/>
      <c r="G1226" s="177"/>
      <c r="H1226" s="177"/>
      <c r="I1226" s="169">
        <f t="shared" si="174"/>
        <v>0</v>
      </c>
      <c r="J1226" s="149" t="str" cm="1">
        <f t="array" ref="J1226">IF(ISERROR(INDEX('Non Compliance input'!$H$5:$H$156,MATCH(1,(A1226='Non Compliance input'!$A$5:$A$156)*(F1226&gt;='Non Compliance input'!$D$5:$D$156)*(E1226&lt;'Non Compliance input'!$E$5:$E$156)*('Non Compliance input'!$H$5:$H$156="Yes"),0))
),"","Yes")</f>
        <v/>
      </c>
      <c r="K1226" s="149">
        <f t="shared" si="175"/>
        <v>0</v>
      </c>
      <c r="L1226" s="162">
        <f t="shared" si="176"/>
        <v>0</v>
      </c>
      <c r="M1226" s="162" t="str" cm="1">
        <f t="array" ref="M1226">IF(ISERROR(INDEX('Non Compliance input'!$I$5:$I$156,MATCH(1,(A1226='Non Compliance input'!$A$5:$A$156)*(E1226&gt;='Non Compliance input'!$D$5:$D$156)*(F1226&lt;='Non Compliance input'!$E$5:$E$156)*('Non Compliance input'!$I$5:$I$156="Yes"),0))
),"","Yes")</f>
        <v/>
      </c>
      <c r="N1226" s="149" t="str">
        <f>IF(VLOOKUP($A1226,HourEndingOutage!$B$3:$F$746,5,0)="Outage","Outage","")</f>
        <v/>
      </c>
      <c r="O1226" s="18">
        <f t="shared" si="177"/>
        <v>0</v>
      </c>
      <c r="P1226" s="18" t="str">
        <f t="shared" si="178"/>
        <v/>
      </c>
      <c r="Q1226" s="18">
        <f t="shared" si="179"/>
        <v>0</v>
      </c>
      <c r="R1226" s="118"/>
    </row>
    <row r="1227" spans="1:18" x14ac:dyDescent="0.25">
      <c r="A1227" s="25">
        <f t="shared" si="171"/>
        <v>137</v>
      </c>
      <c r="B1227" s="23">
        <f t="shared" si="172"/>
        <v>44567</v>
      </c>
      <c r="C1227" s="24">
        <v>17</v>
      </c>
      <c r="D1227" s="54" t="str">
        <f t="shared" si="173"/>
        <v>ASET</v>
      </c>
      <c r="E1227" s="178"/>
      <c r="F1227" s="179"/>
      <c r="G1227" s="177"/>
      <c r="H1227" s="177"/>
      <c r="I1227" s="169">
        <f t="shared" si="174"/>
        <v>0</v>
      </c>
      <c r="J1227" s="149" t="str" cm="1">
        <f t="array" ref="J1227">IF(ISERROR(INDEX('Non Compliance input'!$H$5:$H$156,MATCH(1,(A1227='Non Compliance input'!$A$5:$A$156)*(F1227&gt;='Non Compliance input'!$D$5:$D$156)*(E1227&lt;'Non Compliance input'!$E$5:$E$156)*('Non Compliance input'!$H$5:$H$156="Yes"),0))
),"","Yes")</f>
        <v/>
      </c>
      <c r="K1227" s="149">
        <f t="shared" si="175"/>
        <v>0</v>
      </c>
      <c r="L1227" s="162">
        <f t="shared" si="176"/>
        <v>0</v>
      </c>
      <c r="M1227" s="162" t="str" cm="1">
        <f t="array" ref="M1227">IF(ISERROR(INDEX('Non Compliance input'!$I$5:$I$156,MATCH(1,(A1227='Non Compliance input'!$A$5:$A$156)*(E1227&gt;='Non Compliance input'!$D$5:$D$156)*(F1227&lt;='Non Compliance input'!$E$5:$E$156)*('Non Compliance input'!$I$5:$I$156="Yes"),0))
),"","Yes")</f>
        <v/>
      </c>
      <c r="N1227" s="149" t="str">
        <f>IF(VLOOKUP($A1227,HourEndingOutage!$B$3:$F$746,5,0)="Outage","Outage","")</f>
        <v/>
      </c>
      <c r="O1227" s="18">
        <f t="shared" si="177"/>
        <v>0</v>
      </c>
      <c r="P1227" s="18" t="str">
        <f t="shared" si="178"/>
        <v/>
      </c>
      <c r="Q1227" s="18">
        <f t="shared" si="179"/>
        <v>0</v>
      </c>
      <c r="R1227" s="118"/>
    </row>
    <row r="1228" spans="1:18" x14ac:dyDescent="0.25">
      <c r="A1228" s="25">
        <f t="shared" si="171"/>
        <v>137</v>
      </c>
      <c r="B1228" s="23">
        <f t="shared" si="172"/>
        <v>44567</v>
      </c>
      <c r="C1228" s="24">
        <v>17</v>
      </c>
      <c r="D1228" s="54" t="str">
        <f t="shared" si="173"/>
        <v>ASET</v>
      </c>
      <c r="E1228" s="178"/>
      <c r="F1228" s="179"/>
      <c r="G1228" s="177"/>
      <c r="H1228" s="177"/>
      <c r="I1228" s="169">
        <f t="shared" si="174"/>
        <v>0</v>
      </c>
      <c r="J1228" s="149" t="str" cm="1">
        <f t="array" ref="J1228">IF(ISERROR(INDEX('Non Compliance input'!$H$5:$H$156,MATCH(1,(A1228='Non Compliance input'!$A$5:$A$156)*(F1228&gt;='Non Compliance input'!$D$5:$D$156)*(E1228&lt;'Non Compliance input'!$E$5:$E$156)*('Non Compliance input'!$H$5:$H$156="Yes"),0))
),"","Yes")</f>
        <v/>
      </c>
      <c r="K1228" s="149">
        <f t="shared" si="175"/>
        <v>0</v>
      </c>
      <c r="L1228" s="162">
        <f t="shared" si="176"/>
        <v>0</v>
      </c>
      <c r="M1228" s="162" t="str" cm="1">
        <f t="array" ref="M1228">IF(ISERROR(INDEX('Non Compliance input'!$I$5:$I$156,MATCH(1,(A1228='Non Compliance input'!$A$5:$A$156)*(E1228&gt;='Non Compliance input'!$D$5:$D$156)*(F1228&lt;='Non Compliance input'!$E$5:$E$156)*('Non Compliance input'!$I$5:$I$156="Yes"),0))
),"","Yes")</f>
        <v/>
      </c>
      <c r="N1228" s="149" t="str">
        <f>IF(VLOOKUP($A1228,HourEndingOutage!$B$3:$F$746,5,0)="Outage","Outage","")</f>
        <v/>
      </c>
      <c r="O1228" s="18">
        <f t="shared" si="177"/>
        <v>0</v>
      </c>
      <c r="P1228" s="18" t="str">
        <f t="shared" si="178"/>
        <v/>
      </c>
      <c r="Q1228" s="18">
        <f t="shared" si="179"/>
        <v>0</v>
      </c>
      <c r="R1228" s="118"/>
    </row>
    <row r="1229" spans="1:18" x14ac:dyDescent="0.25">
      <c r="A1229" s="25">
        <f t="shared" si="171"/>
        <v>137</v>
      </c>
      <c r="B1229" s="23">
        <f t="shared" si="172"/>
        <v>44567</v>
      </c>
      <c r="C1229" s="24">
        <v>17</v>
      </c>
      <c r="D1229" s="54" t="str">
        <f t="shared" si="173"/>
        <v>ASET</v>
      </c>
      <c r="E1229" s="178"/>
      <c r="F1229" s="179"/>
      <c r="G1229" s="177"/>
      <c r="H1229" s="177"/>
      <c r="I1229" s="169">
        <f t="shared" si="174"/>
        <v>0</v>
      </c>
      <c r="J1229" s="149" t="str" cm="1">
        <f t="array" ref="J1229">IF(ISERROR(INDEX('Non Compliance input'!$H$5:$H$156,MATCH(1,(A1229='Non Compliance input'!$A$5:$A$156)*(F1229&gt;='Non Compliance input'!$D$5:$D$156)*(E1229&lt;'Non Compliance input'!$E$5:$E$156)*('Non Compliance input'!$H$5:$H$156="Yes"),0))
),"","Yes")</f>
        <v/>
      </c>
      <c r="K1229" s="149">
        <f t="shared" si="175"/>
        <v>0</v>
      </c>
      <c r="L1229" s="162">
        <f t="shared" si="176"/>
        <v>0</v>
      </c>
      <c r="M1229" s="162" t="str" cm="1">
        <f t="array" ref="M1229">IF(ISERROR(INDEX('Non Compliance input'!$I$5:$I$156,MATCH(1,(A1229='Non Compliance input'!$A$5:$A$156)*(E1229&gt;='Non Compliance input'!$D$5:$D$156)*(F1229&lt;='Non Compliance input'!$E$5:$E$156)*('Non Compliance input'!$I$5:$I$156="Yes"),0))
),"","Yes")</f>
        <v/>
      </c>
      <c r="N1229" s="149" t="str">
        <f>IF(VLOOKUP($A1229,HourEndingOutage!$B$3:$F$746,5,0)="Outage","Outage","")</f>
        <v/>
      </c>
      <c r="O1229" s="18">
        <f t="shared" si="177"/>
        <v>0</v>
      </c>
      <c r="P1229" s="18" t="str">
        <f t="shared" si="178"/>
        <v/>
      </c>
      <c r="Q1229" s="18">
        <f t="shared" si="179"/>
        <v>0</v>
      </c>
      <c r="R1229" s="118"/>
    </row>
    <row r="1230" spans="1:18" x14ac:dyDescent="0.25">
      <c r="A1230" s="25">
        <f t="shared" si="171"/>
        <v>137</v>
      </c>
      <c r="B1230" s="23">
        <f t="shared" si="172"/>
        <v>44567</v>
      </c>
      <c r="C1230" s="24">
        <v>17</v>
      </c>
      <c r="D1230" s="54" t="str">
        <f t="shared" si="173"/>
        <v>ASET</v>
      </c>
      <c r="E1230" s="178"/>
      <c r="F1230" s="179"/>
      <c r="G1230" s="177"/>
      <c r="H1230" s="177"/>
      <c r="I1230" s="169">
        <f t="shared" si="174"/>
        <v>0</v>
      </c>
      <c r="J1230" s="149" t="str" cm="1">
        <f t="array" ref="J1230">IF(ISERROR(INDEX('Non Compliance input'!$H$5:$H$156,MATCH(1,(A1230='Non Compliance input'!$A$5:$A$156)*(F1230&gt;='Non Compliance input'!$D$5:$D$156)*(E1230&lt;'Non Compliance input'!$E$5:$E$156)*('Non Compliance input'!$H$5:$H$156="Yes"),0))
),"","Yes")</f>
        <v/>
      </c>
      <c r="K1230" s="149">
        <f t="shared" si="175"/>
        <v>0</v>
      </c>
      <c r="L1230" s="162">
        <f t="shared" si="176"/>
        <v>0</v>
      </c>
      <c r="M1230" s="162" t="str" cm="1">
        <f t="array" ref="M1230">IF(ISERROR(INDEX('Non Compliance input'!$I$5:$I$156,MATCH(1,(A1230='Non Compliance input'!$A$5:$A$156)*(E1230&gt;='Non Compliance input'!$D$5:$D$156)*(F1230&lt;='Non Compliance input'!$E$5:$E$156)*('Non Compliance input'!$I$5:$I$156="Yes"),0))
),"","Yes")</f>
        <v/>
      </c>
      <c r="N1230" s="149" t="str">
        <f>IF(VLOOKUP($A1230,HourEndingOutage!$B$3:$F$746,5,0)="Outage","Outage","")</f>
        <v/>
      </c>
      <c r="O1230" s="18">
        <f t="shared" si="177"/>
        <v>0</v>
      </c>
      <c r="P1230" s="18" t="str">
        <f t="shared" si="178"/>
        <v/>
      </c>
      <c r="Q1230" s="18">
        <f t="shared" si="179"/>
        <v>0</v>
      </c>
      <c r="R1230" s="118"/>
    </row>
    <row r="1231" spans="1:18" x14ac:dyDescent="0.25">
      <c r="A1231" s="25">
        <f t="shared" si="171"/>
        <v>137</v>
      </c>
      <c r="B1231" s="23">
        <f t="shared" si="172"/>
        <v>44567</v>
      </c>
      <c r="C1231" s="24">
        <v>17</v>
      </c>
      <c r="D1231" s="54" t="str">
        <f t="shared" si="173"/>
        <v>ASET</v>
      </c>
      <c r="E1231" s="178"/>
      <c r="F1231" s="179"/>
      <c r="G1231" s="177"/>
      <c r="H1231" s="177"/>
      <c r="I1231" s="169">
        <f t="shared" si="174"/>
        <v>0</v>
      </c>
      <c r="J1231" s="149" t="str" cm="1">
        <f t="array" ref="J1231">IF(ISERROR(INDEX('Non Compliance input'!$H$5:$H$156,MATCH(1,(A1231='Non Compliance input'!$A$5:$A$156)*(F1231&gt;='Non Compliance input'!$D$5:$D$156)*(E1231&lt;'Non Compliance input'!$E$5:$E$156)*('Non Compliance input'!$H$5:$H$156="Yes"),0))
),"","Yes")</f>
        <v/>
      </c>
      <c r="K1231" s="149">
        <f t="shared" si="175"/>
        <v>0</v>
      </c>
      <c r="L1231" s="162">
        <f t="shared" si="176"/>
        <v>0</v>
      </c>
      <c r="M1231" s="162" t="str" cm="1">
        <f t="array" ref="M1231">IF(ISERROR(INDEX('Non Compliance input'!$I$5:$I$156,MATCH(1,(A1231='Non Compliance input'!$A$5:$A$156)*(E1231&gt;='Non Compliance input'!$D$5:$D$156)*(F1231&lt;='Non Compliance input'!$E$5:$E$156)*('Non Compliance input'!$I$5:$I$156="Yes"),0))
),"","Yes")</f>
        <v/>
      </c>
      <c r="N1231" s="149" t="str">
        <f>IF(VLOOKUP($A1231,HourEndingOutage!$B$3:$F$746,5,0)="Outage","Outage","")</f>
        <v/>
      </c>
      <c r="O1231" s="18">
        <f t="shared" si="177"/>
        <v>0</v>
      </c>
      <c r="P1231" s="18" t="str">
        <f t="shared" si="178"/>
        <v/>
      </c>
      <c r="Q1231" s="18">
        <f t="shared" si="179"/>
        <v>0</v>
      </c>
      <c r="R1231" s="118"/>
    </row>
    <row r="1232" spans="1:18" x14ac:dyDescent="0.25">
      <c r="A1232" s="25">
        <f t="shared" si="171"/>
        <v>137</v>
      </c>
      <c r="B1232" s="23">
        <f t="shared" si="172"/>
        <v>44567</v>
      </c>
      <c r="C1232" s="24">
        <v>17</v>
      </c>
      <c r="D1232" s="54" t="str">
        <f t="shared" si="173"/>
        <v>ASET</v>
      </c>
      <c r="E1232" s="178"/>
      <c r="F1232" s="179"/>
      <c r="G1232" s="177"/>
      <c r="H1232" s="177"/>
      <c r="I1232" s="169">
        <f t="shared" si="174"/>
        <v>0</v>
      </c>
      <c r="J1232" s="149" t="str" cm="1">
        <f t="array" ref="J1232">IF(ISERROR(INDEX('Non Compliance input'!$H$5:$H$156,MATCH(1,(A1232='Non Compliance input'!$A$5:$A$156)*(F1232&gt;='Non Compliance input'!$D$5:$D$156)*(E1232&lt;'Non Compliance input'!$E$5:$E$156)*('Non Compliance input'!$H$5:$H$156="Yes"),0))
),"","Yes")</f>
        <v/>
      </c>
      <c r="K1232" s="149">
        <f t="shared" si="175"/>
        <v>0</v>
      </c>
      <c r="L1232" s="162">
        <f t="shared" si="176"/>
        <v>0</v>
      </c>
      <c r="M1232" s="162" t="str" cm="1">
        <f t="array" ref="M1232">IF(ISERROR(INDEX('Non Compliance input'!$I$5:$I$156,MATCH(1,(A1232='Non Compliance input'!$A$5:$A$156)*(E1232&gt;='Non Compliance input'!$D$5:$D$156)*(F1232&lt;='Non Compliance input'!$E$5:$E$156)*('Non Compliance input'!$I$5:$I$156="Yes"),0))
),"","Yes")</f>
        <v/>
      </c>
      <c r="N1232" s="149" t="str">
        <f>IF(VLOOKUP($A1232,HourEndingOutage!$B$3:$F$746,5,0)="Outage","Outage","")</f>
        <v/>
      </c>
      <c r="O1232" s="18">
        <f t="shared" si="177"/>
        <v>0</v>
      </c>
      <c r="P1232" s="18" t="str">
        <f t="shared" si="178"/>
        <v/>
      </c>
      <c r="Q1232" s="18">
        <f t="shared" si="179"/>
        <v>0</v>
      </c>
      <c r="R1232" s="118"/>
    </row>
    <row r="1233" spans="1:18" x14ac:dyDescent="0.25">
      <c r="A1233" s="25">
        <f t="shared" si="171"/>
        <v>137</v>
      </c>
      <c r="B1233" s="23">
        <f t="shared" si="172"/>
        <v>44567</v>
      </c>
      <c r="C1233" s="24">
        <v>17</v>
      </c>
      <c r="D1233" s="54" t="str">
        <f t="shared" si="173"/>
        <v>ASET</v>
      </c>
      <c r="E1233" s="178"/>
      <c r="F1233" s="179"/>
      <c r="G1233" s="177"/>
      <c r="H1233" s="177"/>
      <c r="I1233" s="169">
        <f t="shared" si="174"/>
        <v>0</v>
      </c>
      <c r="J1233" s="149" t="str" cm="1">
        <f t="array" ref="J1233">IF(ISERROR(INDEX('Non Compliance input'!$H$5:$H$156,MATCH(1,(A1233='Non Compliance input'!$A$5:$A$156)*(F1233&gt;='Non Compliance input'!$D$5:$D$156)*(E1233&lt;'Non Compliance input'!$E$5:$E$156)*('Non Compliance input'!$H$5:$H$156="Yes"),0))
),"","Yes")</f>
        <v/>
      </c>
      <c r="K1233" s="149">
        <f t="shared" si="175"/>
        <v>0</v>
      </c>
      <c r="L1233" s="162">
        <f t="shared" si="176"/>
        <v>0</v>
      </c>
      <c r="M1233" s="162" t="str" cm="1">
        <f t="array" ref="M1233">IF(ISERROR(INDEX('Non Compliance input'!$I$5:$I$156,MATCH(1,(A1233='Non Compliance input'!$A$5:$A$156)*(E1233&gt;='Non Compliance input'!$D$5:$D$156)*(F1233&lt;='Non Compliance input'!$E$5:$E$156)*('Non Compliance input'!$I$5:$I$156="Yes"),0))
),"","Yes")</f>
        <v/>
      </c>
      <c r="N1233" s="149" t="str">
        <f>IF(VLOOKUP($A1233,HourEndingOutage!$B$3:$F$746,5,0)="Outage","Outage","")</f>
        <v/>
      </c>
      <c r="O1233" s="18">
        <f t="shared" si="177"/>
        <v>0</v>
      </c>
      <c r="P1233" s="18" t="str">
        <f t="shared" si="178"/>
        <v/>
      </c>
      <c r="Q1233" s="18">
        <f t="shared" si="179"/>
        <v>0</v>
      </c>
      <c r="R1233" s="118"/>
    </row>
    <row r="1234" spans="1:18" x14ac:dyDescent="0.25">
      <c r="A1234" s="25">
        <f t="shared" si="171"/>
        <v>137</v>
      </c>
      <c r="B1234" s="23">
        <f t="shared" si="172"/>
        <v>44567</v>
      </c>
      <c r="C1234" s="24">
        <v>17</v>
      </c>
      <c r="D1234" s="54" t="str">
        <f t="shared" si="173"/>
        <v>ASET</v>
      </c>
      <c r="E1234" s="178"/>
      <c r="F1234" s="179"/>
      <c r="G1234" s="177"/>
      <c r="H1234" s="177"/>
      <c r="I1234" s="169">
        <f t="shared" si="174"/>
        <v>0</v>
      </c>
      <c r="J1234" s="149" t="str" cm="1">
        <f t="array" ref="J1234">IF(ISERROR(INDEX('Non Compliance input'!$H$5:$H$156,MATCH(1,(A1234='Non Compliance input'!$A$5:$A$156)*(F1234&gt;='Non Compliance input'!$D$5:$D$156)*(E1234&lt;'Non Compliance input'!$E$5:$E$156)*('Non Compliance input'!$H$5:$H$156="Yes"),0))
),"","Yes")</f>
        <v/>
      </c>
      <c r="K1234" s="149">
        <f t="shared" si="175"/>
        <v>0</v>
      </c>
      <c r="L1234" s="162">
        <f t="shared" si="176"/>
        <v>0</v>
      </c>
      <c r="M1234" s="162" t="str" cm="1">
        <f t="array" ref="M1234">IF(ISERROR(INDEX('Non Compliance input'!$I$5:$I$156,MATCH(1,(A1234='Non Compliance input'!$A$5:$A$156)*(E1234&gt;='Non Compliance input'!$D$5:$D$156)*(F1234&lt;='Non Compliance input'!$E$5:$E$156)*('Non Compliance input'!$I$5:$I$156="Yes"),0))
),"","Yes")</f>
        <v/>
      </c>
      <c r="N1234" s="149" t="str">
        <f>IF(VLOOKUP($A1234,HourEndingOutage!$B$3:$F$746,5,0)="Outage","Outage","")</f>
        <v/>
      </c>
      <c r="O1234" s="18">
        <f t="shared" si="177"/>
        <v>0</v>
      </c>
      <c r="P1234" s="18" t="str">
        <f t="shared" si="178"/>
        <v/>
      </c>
      <c r="Q1234" s="18">
        <f t="shared" si="179"/>
        <v>0</v>
      </c>
      <c r="R1234" s="118"/>
    </row>
    <row r="1235" spans="1:18" x14ac:dyDescent="0.25">
      <c r="A1235" s="25">
        <f t="shared" si="171"/>
        <v>137</v>
      </c>
      <c r="B1235" s="23">
        <f t="shared" si="172"/>
        <v>44567</v>
      </c>
      <c r="C1235" s="24">
        <v>17</v>
      </c>
      <c r="D1235" s="54" t="str">
        <f t="shared" si="173"/>
        <v>ASET</v>
      </c>
      <c r="E1235" s="178"/>
      <c r="F1235" s="179"/>
      <c r="G1235" s="177"/>
      <c r="H1235" s="177"/>
      <c r="I1235" s="169">
        <f t="shared" si="174"/>
        <v>0</v>
      </c>
      <c r="J1235" s="149" t="str" cm="1">
        <f t="array" ref="J1235">IF(ISERROR(INDEX('Non Compliance input'!$H$5:$H$156,MATCH(1,(A1235='Non Compliance input'!$A$5:$A$156)*(F1235&gt;='Non Compliance input'!$D$5:$D$156)*(E1235&lt;'Non Compliance input'!$E$5:$E$156)*('Non Compliance input'!$H$5:$H$156="Yes"),0))
),"","Yes")</f>
        <v/>
      </c>
      <c r="K1235" s="149">
        <f t="shared" si="175"/>
        <v>0</v>
      </c>
      <c r="L1235" s="162">
        <f t="shared" si="176"/>
        <v>0</v>
      </c>
      <c r="M1235" s="162" t="str" cm="1">
        <f t="array" ref="M1235">IF(ISERROR(INDEX('Non Compliance input'!$I$5:$I$156,MATCH(1,(A1235='Non Compliance input'!$A$5:$A$156)*(E1235&gt;='Non Compliance input'!$D$5:$D$156)*(F1235&lt;='Non Compliance input'!$E$5:$E$156)*('Non Compliance input'!$I$5:$I$156="Yes"),0))
),"","Yes")</f>
        <v/>
      </c>
      <c r="N1235" s="149" t="str">
        <f>IF(VLOOKUP($A1235,HourEndingOutage!$B$3:$F$746,5,0)="Outage","Outage","")</f>
        <v/>
      </c>
      <c r="O1235" s="18">
        <f t="shared" si="177"/>
        <v>0</v>
      </c>
      <c r="P1235" s="18" t="str">
        <f t="shared" si="178"/>
        <v/>
      </c>
      <c r="Q1235" s="18">
        <f t="shared" si="179"/>
        <v>0</v>
      </c>
      <c r="R1235" s="118"/>
    </row>
    <row r="1236" spans="1:18" x14ac:dyDescent="0.25">
      <c r="A1236" s="25">
        <f t="shared" si="171"/>
        <v>138</v>
      </c>
      <c r="B1236" s="23">
        <f t="shared" si="172"/>
        <v>44567</v>
      </c>
      <c r="C1236" s="24">
        <v>18</v>
      </c>
      <c r="D1236" s="54" t="str">
        <f t="shared" si="173"/>
        <v>ASET</v>
      </c>
      <c r="E1236" s="178"/>
      <c r="F1236" s="179"/>
      <c r="G1236" s="177"/>
      <c r="H1236" s="177"/>
      <c r="I1236" s="169">
        <f t="shared" si="174"/>
        <v>0</v>
      </c>
      <c r="J1236" s="149" t="str" cm="1">
        <f t="array" ref="J1236">IF(ISERROR(INDEX('Non Compliance input'!$H$5:$H$156,MATCH(1,(A1236='Non Compliance input'!$A$5:$A$156)*(F1236&gt;='Non Compliance input'!$D$5:$D$156)*(E1236&lt;'Non Compliance input'!$E$5:$E$156)*('Non Compliance input'!$H$5:$H$156="Yes"),0))
),"","Yes")</f>
        <v/>
      </c>
      <c r="K1236" s="149">
        <f t="shared" si="175"/>
        <v>0</v>
      </c>
      <c r="L1236" s="162">
        <f t="shared" si="176"/>
        <v>0</v>
      </c>
      <c r="M1236" s="162" t="str" cm="1">
        <f t="array" ref="M1236">IF(ISERROR(INDEX('Non Compliance input'!$I$5:$I$156,MATCH(1,(A1236='Non Compliance input'!$A$5:$A$156)*(E1236&gt;='Non Compliance input'!$D$5:$D$156)*(F1236&lt;='Non Compliance input'!$E$5:$E$156)*('Non Compliance input'!$I$5:$I$156="Yes"),0))
),"","Yes")</f>
        <v/>
      </c>
      <c r="N1236" s="149" t="str">
        <f>IF(VLOOKUP($A1236,HourEndingOutage!$B$3:$F$746,5,0)="Outage","Outage","")</f>
        <v/>
      </c>
      <c r="O1236" s="18">
        <f t="shared" si="177"/>
        <v>0</v>
      </c>
      <c r="P1236" s="18" t="str">
        <f t="shared" si="178"/>
        <v/>
      </c>
      <c r="Q1236" s="18">
        <f t="shared" si="179"/>
        <v>0</v>
      </c>
      <c r="R1236" s="118"/>
    </row>
    <row r="1237" spans="1:18" x14ac:dyDescent="0.25">
      <c r="A1237" s="25">
        <f t="shared" si="171"/>
        <v>138</v>
      </c>
      <c r="B1237" s="23">
        <f t="shared" si="172"/>
        <v>44567</v>
      </c>
      <c r="C1237" s="24">
        <v>18</v>
      </c>
      <c r="D1237" s="54" t="str">
        <f t="shared" si="173"/>
        <v>ASET</v>
      </c>
      <c r="E1237" s="178"/>
      <c r="F1237" s="179"/>
      <c r="G1237" s="177"/>
      <c r="H1237" s="177"/>
      <c r="I1237" s="169">
        <f t="shared" si="174"/>
        <v>0</v>
      </c>
      <c r="J1237" s="149" t="str" cm="1">
        <f t="array" ref="J1237">IF(ISERROR(INDEX('Non Compliance input'!$H$5:$H$156,MATCH(1,(A1237='Non Compliance input'!$A$5:$A$156)*(F1237&gt;='Non Compliance input'!$D$5:$D$156)*(E1237&lt;'Non Compliance input'!$E$5:$E$156)*('Non Compliance input'!$H$5:$H$156="Yes"),0))
),"","Yes")</f>
        <v/>
      </c>
      <c r="K1237" s="149">
        <f t="shared" si="175"/>
        <v>0</v>
      </c>
      <c r="L1237" s="162">
        <f t="shared" si="176"/>
        <v>0</v>
      </c>
      <c r="M1237" s="162" t="str" cm="1">
        <f t="array" ref="M1237">IF(ISERROR(INDEX('Non Compliance input'!$I$5:$I$156,MATCH(1,(A1237='Non Compliance input'!$A$5:$A$156)*(E1237&gt;='Non Compliance input'!$D$5:$D$156)*(F1237&lt;='Non Compliance input'!$E$5:$E$156)*('Non Compliance input'!$I$5:$I$156="Yes"),0))
),"","Yes")</f>
        <v/>
      </c>
      <c r="N1237" s="149" t="str">
        <f>IF(VLOOKUP($A1237,HourEndingOutage!$B$3:$F$746,5,0)="Outage","Outage","")</f>
        <v/>
      </c>
      <c r="O1237" s="18">
        <f t="shared" si="177"/>
        <v>0</v>
      </c>
      <c r="P1237" s="18" t="str">
        <f t="shared" si="178"/>
        <v/>
      </c>
      <c r="Q1237" s="18">
        <f t="shared" si="179"/>
        <v>0</v>
      </c>
      <c r="R1237" s="118"/>
    </row>
    <row r="1238" spans="1:18" x14ac:dyDescent="0.25">
      <c r="A1238" s="25">
        <f t="shared" si="171"/>
        <v>138</v>
      </c>
      <c r="B1238" s="23">
        <f t="shared" si="172"/>
        <v>44567</v>
      </c>
      <c r="C1238" s="24">
        <v>18</v>
      </c>
      <c r="D1238" s="54" t="str">
        <f t="shared" si="173"/>
        <v>ASET</v>
      </c>
      <c r="E1238" s="178"/>
      <c r="F1238" s="179"/>
      <c r="G1238" s="177"/>
      <c r="H1238" s="177"/>
      <c r="I1238" s="169">
        <f t="shared" si="174"/>
        <v>0</v>
      </c>
      <c r="J1238" s="149" t="str" cm="1">
        <f t="array" ref="J1238">IF(ISERROR(INDEX('Non Compliance input'!$H$5:$H$156,MATCH(1,(A1238='Non Compliance input'!$A$5:$A$156)*(F1238&gt;='Non Compliance input'!$D$5:$D$156)*(E1238&lt;'Non Compliance input'!$E$5:$E$156)*('Non Compliance input'!$H$5:$H$156="Yes"),0))
),"","Yes")</f>
        <v/>
      </c>
      <c r="K1238" s="149">
        <f t="shared" si="175"/>
        <v>0</v>
      </c>
      <c r="L1238" s="162">
        <f t="shared" si="176"/>
        <v>0</v>
      </c>
      <c r="M1238" s="162" t="str" cm="1">
        <f t="array" ref="M1238">IF(ISERROR(INDEX('Non Compliance input'!$I$5:$I$156,MATCH(1,(A1238='Non Compliance input'!$A$5:$A$156)*(E1238&gt;='Non Compliance input'!$D$5:$D$156)*(F1238&lt;='Non Compliance input'!$E$5:$E$156)*('Non Compliance input'!$I$5:$I$156="Yes"),0))
),"","Yes")</f>
        <v/>
      </c>
      <c r="N1238" s="149" t="str">
        <f>IF(VLOOKUP($A1238,HourEndingOutage!$B$3:$F$746,5,0)="Outage","Outage","")</f>
        <v/>
      </c>
      <c r="O1238" s="18">
        <f t="shared" si="177"/>
        <v>0</v>
      </c>
      <c r="P1238" s="18" t="str">
        <f t="shared" si="178"/>
        <v/>
      </c>
      <c r="Q1238" s="18">
        <f t="shared" si="179"/>
        <v>0</v>
      </c>
      <c r="R1238" s="118"/>
    </row>
    <row r="1239" spans="1:18" x14ac:dyDescent="0.25">
      <c r="A1239" s="25">
        <f t="shared" si="171"/>
        <v>138</v>
      </c>
      <c r="B1239" s="23">
        <f t="shared" si="172"/>
        <v>44567</v>
      </c>
      <c r="C1239" s="24">
        <v>18</v>
      </c>
      <c r="D1239" s="54" t="str">
        <f t="shared" si="173"/>
        <v>ASET</v>
      </c>
      <c r="E1239" s="178"/>
      <c r="F1239" s="179"/>
      <c r="G1239" s="177"/>
      <c r="H1239" s="177"/>
      <c r="I1239" s="169">
        <f t="shared" si="174"/>
        <v>0</v>
      </c>
      <c r="J1239" s="149" t="str" cm="1">
        <f t="array" ref="J1239">IF(ISERROR(INDEX('Non Compliance input'!$H$5:$H$156,MATCH(1,(A1239='Non Compliance input'!$A$5:$A$156)*(F1239&gt;='Non Compliance input'!$D$5:$D$156)*(E1239&lt;'Non Compliance input'!$E$5:$E$156)*('Non Compliance input'!$H$5:$H$156="Yes"),0))
),"","Yes")</f>
        <v/>
      </c>
      <c r="K1239" s="149">
        <f t="shared" si="175"/>
        <v>0</v>
      </c>
      <c r="L1239" s="162">
        <f t="shared" si="176"/>
        <v>0</v>
      </c>
      <c r="M1239" s="162" t="str" cm="1">
        <f t="array" ref="M1239">IF(ISERROR(INDEX('Non Compliance input'!$I$5:$I$156,MATCH(1,(A1239='Non Compliance input'!$A$5:$A$156)*(E1239&gt;='Non Compliance input'!$D$5:$D$156)*(F1239&lt;='Non Compliance input'!$E$5:$E$156)*('Non Compliance input'!$I$5:$I$156="Yes"),0))
),"","Yes")</f>
        <v/>
      </c>
      <c r="N1239" s="149" t="str">
        <f>IF(VLOOKUP($A1239,HourEndingOutage!$B$3:$F$746,5,0)="Outage","Outage","")</f>
        <v/>
      </c>
      <c r="O1239" s="18">
        <f t="shared" si="177"/>
        <v>0</v>
      </c>
      <c r="P1239" s="18" t="str">
        <f t="shared" si="178"/>
        <v/>
      </c>
      <c r="Q1239" s="18">
        <f t="shared" si="179"/>
        <v>0</v>
      </c>
      <c r="R1239" s="118"/>
    </row>
    <row r="1240" spans="1:18" x14ac:dyDescent="0.25">
      <c r="A1240" s="25">
        <f t="shared" si="171"/>
        <v>138</v>
      </c>
      <c r="B1240" s="23">
        <f t="shared" si="172"/>
        <v>44567</v>
      </c>
      <c r="C1240" s="24">
        <v>18</v>
      </c>
      <c r="D1240" s="54" t="str">
        <f t="shared" si="173"/>
        <v>ASET</v>
      </c>
      <c r="E1240" s="178"/>
      <c r="F1240" s="179"/>
      <c r="G1240" s="177"/>
      <c r="H1240" s="177"/>
      <c r="I1240" s="169">
        <f t="shared" si="174"/>
        <v>0</v>
      </c>
      <c r="J1240" s="149" t="str" cm="1">
        <f t="array" ref="J1240">IF(ISERROR(INDEX('Non Compliance input'!$H$5:$H$156,MATCH(1,(A1240='Non Compliance input'!$A$5:$A$156)*(F1240&gt;='Non Compliance input'!$D$5:$D$156)*(E1240&lt;'Non Compliance input'!$E$5:$E$156)*('Non Compliance input'!$H$5:$H$156="Yes"),0))
),"","Yes")</f>
        <v/>
      </c>
      <c r="K1240" s="149">
        <f t="shared" si="175"/>
        <v>0</v>
      </c>
      <c r="L1240" s="162">
        <f t="shared" si="176"/>
        <v>0</v>
      </c>
      <c r="M1240" s="162" t="str" cm="1">
        <f t="array" ref="M1240">IF(ISERROR(INDEX('Non Compliance input'!$I$5:$I$156,MATCH(1,(A1240='Non Compliance input'!$A$5:$A$156)*(E1240&gt;='Non Compliance input'!$D$5:$D$156)*(F1240&lt;='Non Compliance input'!$E$5:$E$156)*('Non Compliance input'!$I$5:$I$156="Yes"),0))
),"","Yes")</f>
        <v/>
      </c>
      <c r="N1240" s="149" t="str">
        <f>IF(VLOOKUP($A1240,HourEndingOutage!$B$3:$F$746,5,0)="Outage","Outage","")</f>
        <v/>
      </c>
      <c r="O1240" s="18">
        <f t="shared" si="177"/>
        <v>0</v>
      </c>
      <c r="P1240" s="18" t="str">
        <f t="shared" si="178"/>
        <v/>
      </c>
      <c r="Q1240" s="18">
        <f t="shared" si="179"/>
        <v>0</v>
      </c>
      <c r="R1240" s="118"/>
    </row>
    <row r="1241" spans="1:18" x14ac:dyDescent="0.25">
      <c r="A1241" s="25">
        <f t="shared" si="171"/>
        <v>138</v>
      </c>
      <c r="B1241" s="23">
        <f t="shared" si="172"/>
        <v>44567</v>
      </c>
      <c r="C1241" s="24">
        <v>18</v>
      </c>
      <c r="D1241" s="54" t="str">
        <f t="shared" si="173"/>
        <v>ASET</v>
      </c>
      <c r="E1241" s="178"/>
      <c r="F1241" s="179"/>
      <c r="G1241" s="177"/>
      <c r="H1241" s="177"/>
      <c r="I1241" s="169">
        <f t="shared" si="174"/>
        <v>0</v>
      </c>
      <c r="J1241" s="149" t="str" cm="1">
        <f t="array" ref="J1241">IF(ISERROR(INDEX('Non Compliance input'!$H$5:$H$156,MATCH(1,(A1241='Non Compliance input'!$A$5:$A$156)*(F1241&gt;='Non Compliance input'!$D$5:$D$156)*(E1241&lt;'Non Compliance input'!$E$5:$E$156)*('Non Compliance input'!$H$5:$H$156="Yes"),0))
),"","Yes")</f>
        <v/>
      </c>
      <c r="K1241" s="149">
        <f t="shared" si="175"/>
        <v>0</v>
      </c>
      <c r="L1241" s="162">
        <f t="shared" si="176"/>
        <v>0</v>
      </c>
      <c r="M1241" s="162" t="str" cm="1">
        <f t="array" ref="M1241">IF(ISERROR(INDEX('Non Compliance input'!$I$5:$I$156,MATCH(1,(A1241='Non Compliance input'!$A$5:$A$156)*(E1241&gt;='Non Compliance input'!$D$5:$D$156)*(F1241&lt;='Non Compliance input'!$E$5:$E$156)*('Non Compliance input'!$I$5:$I$156="Yes"),0))
),"","Yes")</f>
        <v/>
      </c>
      <c r="N1241" s="149" t="str">
        <f>IF(VLOOKUP($A1241,HourEndingOutage!$B$3:$F$746,5,0)="Outage","Outage","")</f>
        <v/>
      </c>
      <c r="O1241" s="18">
        <f t="shared" si="177"/>
        <v>0</v>
      </c>
      <c r="P1241" s="18" t="str">
        <f t="shared" si="178"/>
        <v/>
      </c>
      <c r="Q1241" s="18">
        <f t="shared" si="179"/>
        <v>0</v>
      </c>
      <c r="R1241" s="118"/>
    </row>
    <row r="1242" spans="1:18" x14ac:dyDescent="0.25">
      <c r="A1242" s="25">
        <f t="shared" si="171"/>
        <v>138</v>
      </c>
      <c r="B1242" s="23">
        <f t="shared" si="172"/>
        <v>44567</v>
      </c>
      <c r="C1242" s="24">
        <v>18</v>
      </c>
      <c r="D1242" s="54" t="str">
        <f t="shared" si="173"/>
        <v>ASET</v>
      </c>
      <c r="E1242" s="178"/>
      <c r="F1242" s="179"/>
      <c r="G1242" s="177"/>
      <c r="H1242" s="177"/>
      <c r="I1242" s="169">
        <f t="shared" si="174"/>
        <v>0</v>
      </c>
      <c r="J1242" s="149" t="str" cm="1">
        <f t="array" ref="J1242">IF(ISERROR(INDEX('Non Compliance input'!$H$5:$H$156,MATCH(1,(A1242='Non Compliance input'!$A$5:$A$156)*(F1242&gt;='Non Compliance input'!$D$5:$D$156)*(E1242&lt;'Non Compliance input'!$E$5:$E$156)*('Non Compliance input'!$H$5:$H$156="Yes"),0))
),"","Yes")</f>
        <v/>
      </c>
      <c r="K1242" s="149">
        <f t="shared" si="175"/>
        <v>0</v>
      </c>
      <c r="L1242" s="162">
        <f t="shared" si="176"/>
        <v>0</v>
      </c>
      <c r="M1242" s="162" t="str" cm="1">
        <f t="array" ref="M1242">IF(ISERROR(INDEX('Non Compliance input'!$I$5:$I$156,MATCH(1,(A1242='Non Compliance input'!$A$5:$A$156)*(E1242&gt;='Non Compliance input'!$D$5:$D$156)*(F1242&lt;='Non Compliance input'!$E$5:$E$156)*('Non Compliance input'!$I$5:$I$156="Yes"),0))
),"","Yes")</f>
        <v/>
      </c>
      <c r="N1242" s="149" t="str">
        <f>IF(VLOOKUP($A1242,HourEndingOutage!$B$3:$F$746,5,0)="Outage","Outage","")</f>
        <v/>
      </c>
      <c r="O1242" s="18">
        <f t="shared" si="177"/>
        <v>0</v>
      </c>
      <c r="P1242" s="18" t="str">
        <f t="shared" si="178"/>
        <v/>
      </c>
      <c r="Q1242" s="18">
        <f t="shared" si="179"/>
        <v>0</v>
      </c>
      <c r="R1242" s="118"/>
    </row>
    <row r="1243" spans="1:18" x14ac:dyDescent="0.25">
      <c r="A1243" s="25">
        <f t="shared" si="171"/>
        <v>138</v>
      </c>
      <c r="B1243" s="23">
        <f t="shared" si="172"/>
        <v>44567</v>
      </c>
      <c r="C1243" s="24">
        <v>18</v>
      </c>
      <c r="D1243" s="54" t="str">
        <f t="shared" si="173"/>
        <v>ASET</v>
      </c>
      <c r="E1243" s="178"/>
      <c r="F1243" s="179"/>
      <c r="G1243" s="177"/>
      <c r="H1243" s="177"/>
      <c r="I1243" s="169">
        <f t="shared" si="174"/>
        <v>0</v>
      </c>
      <c r="J1243" s="149" t="str" cm="1">
        <f t="array" ref="J1243">IF(ISERROR(INDEX('Non Compliance input'!$H$5:$H$156,MATCH(1,(A1243='Non Compliance input'!$A$5:$A$156)*(F1243&gt;='Non Compliance input'!$D$5:$D$156)*(E1243&lt;'Non Compliance input'!$E$5:$E$156)*('Non Compliance input'!$H$5:$H$156="Yes"),0))
),"","Yes")</f>
        <v/>
      </c>
      <c r="K1243" s="149">
        <f t="shared" si="175"/>
        <v>0</v>
      </c>
      <c r="L1243" s="162">
        <f t="shared" si="176"/>
        <v>0</v>
      </c>
      <c r="M1243" s="162" t="str" cm="1">
        <f t="array" ref="M1243">IF(ISERROR(INDEX('Non Compliance input'!$I$5:$I$156,MATCH(1,(A1243='Non Compliance input'!$A$5:$A$156)*(E1243&gt;='Non Compliance input'!$D$5:$D$156)*(F1243&lt;='Non Compliance input'!$E$5:$E$156)*('Non Compliance input'!$I$5:$I$156="Yes"),0))
),"","Yes")</f>
        <v/>
      </c>
      <c r="N1243" s="149" t="str">
        <f>IF(VLOOKUP($A1243,HourEndingOutage!$B$3:$F$746,5,0)="Outage","Outage","")</f>
        <v/>
      </c>
      <c r="O1243" s="18">
        <f t="shared" si="177"/>
        <v>0</v>
      </c>
      <c r="P1243" s="18" t="str">
        <f t="shared" si="178"/>
        <v/>
      </c>
      <c r="Q1243" s="18">
        <f t="shared" si="179"/>
        <v>0</v>
      </c>
      <c r="R1243" s="118"/>
    </row>
    <row r="1244" spans="1:18" x14ac:dyDescent="0.25">
      <c r="A1244" s="25">
        <f t="shared" ref="A1244:A1307" si="180">IF(C1244=C1243,A1243,A1243+1)</f>
        <v>138</v>
      </c>
      <c r="B1244" s="23">
        <f t="shared" ref="B1244:B1307" si="181">IF(C1244&lt;C1243,B1243+1,B1243)</f>
        <v>44567</v>
      </c>
      <c r="C1244" s="24">
        <v>18</v>
      </c>
      <c r="D1244" s="54" t="str">
        <f t="shared" si="173"/>
        <v>ASET</v>
      </c>
      <c r="E1244" s="178"/>
      <c r="F1244" s="179"/>
      <c r="G1244" s="177"/>
      <c r="H1244" s="177"/>
      <c r="I1244" s="169">
        <f t="shared" si="174"/>
        <v>0</v>
      </c>
      <c r="J1244" s="149" t="str" cm="1">
        <f t="array" ref="J1244">IF(ISERROR(INDEX('Non Compliance input'!$H$5:$H$156,MATCH(1,(A1244='Non Compliance input'!$A$5:$A$156)*(F1244&gt;='Non Compliance input'!$D$5:$D$156)*(E1244&lt;'Non Compliance input'!$E$5:$E$156)*('Non Compliance input'!$H$5:$H$156="Yes"),0))
),"","Yes")</f>
        <v/>
      </c>
      <c r="K1244" s="149">
        <f t="shared" si="175"/>
        <v>0</v>
      </c>
      <c r="L1244" s="162">
        <f t="shared" si="176"/>
        <v>0</v>
      </c>
      <c r="M1244" s="162" t="str" cm="1">
        <f t="array" ref="M1244">IF(ISERROR(INDEX('Non Compliance input'!$I$5:$I$156,MATCH(1,(A1244='Non Compliance input'!$A$5:$A$156)*(E1244&gt;='Non Compliance input'!$D$5:$D$156)*(F1244&lt;='Non Compliance input'!$E$5:$E$156)*('Non Compliance input'!$I$5:$I$156="Yes"),0))
),"","Yes")</f>
        <v/>
      </c>
      <c r="N1244" s="149" t="str">
        <f>IF(VLOOKUP($A1244,HourEndingOutage!$B$3:$F$746,5,0)="Outage","Outage","")</f>
        <v/>
      </c>
      <c r="O1244" s="18">
        <f t="shared" si="177"/>
        <v>0</v>
      </c>
      <c r="P1244" s="18" t="str">
        <f t="shared" si="178"/>
        <v/>
      </c>
      <c r="Q1244" s="18">
        <f t="shared" si="179"/>
        <v>0</v>
      </c>
      <c r="R1244" s="118"/>
    </row>
    <row r="1245" spans="1:18" x14ac:dyDescent="0.25">
      <c r="A1245" s="25">
        <f t="shared" si="180"/>
        <v>139</v>
      </c>
      <c r="B1245" s="23">
        <f t="shared" si="181"/>
        <v>44567</v>
      </c>
      <c r="C1245" s="24">
        <v>19</v>
      </c>
      <c r="D1245" s="54" t="str">
        <f t="shared" si="173"/>
        <v>ASET</v>
      </c>
      <c r="E1245" s="178"/>
      <c r="F1245" s="179"/>
      <c r="G1245" s="177"/>
      <c r="H1245" s="177"/>
      <c r="I1245" s="169">
        <f t="shared" si="174"/>
        <v>0</v>
      </c>
      <c r="J1245" s="149" t="str" cm="1">
        <f t="array" ref="J1245">IF(ISERROR(INDEX('Non Compliance input'!$H$5:$H$156,MATCH(1,(A1245='Non Compliance input'!$A$5:$A$156)*(F1245&gt;='Non Compliance input'!$D$5:$D$156)*(E1245&lt;'Non Compliance input'!$E$5:$E$156)*('Non Compliance input'!$H$5:$H$156="Yes"),0))
),"","Yes")</f>
        <v/>
      </c>
      <c r="K1245" s="149">
        <f t="shared" si="175"/>
        <v>0</v>
      </c>
      <c r="L1245" s="162">
        <f t="shared" si="176"/>
        <v>0</v>
      </c>
      <c r="M1245" s="162" t="str" cm="1">
        <f t="array" ref="M1245">IF(ISERROR(INDEX('Non Compliance input'!$I$5:$I$156,MATCH(1,(A1245='Non Compliance input'!$A$5:$A$156)*(E1245&gt;='Non Compliance input'!$D$5:$D$156)*(F1245&lt;='Non Compliance input'!$E$5:$E$156)*('Non Compliance input'!$I$5:$I$156="Yes"),0))
),"","Yes")</f>
        <v/>
      </c>
      <c r="N1245" s="149" t="str">
        <f>IF(VLOOKUP($A1245,HourEndingOutage!$B$3:$F$746,5,0)="Outage","Outage","")</f>
        <v/>
      </c>
      <c r="O1245" s="18">
        <f t="shared" si="177"/>
        <v>0</v>
      </c>
      <c r="P1245" s="18" t="str">
        <f t="shared" si="178"/>
        <v/>
      </c>
      <c r="Q1245" s="18">
        <f t="shared" si="179"/>
        <v>0</v>
      </c>
      <c r="R1245" s="118"/>
    </row>
    <row r="1246" spans="1:18" x14ac:dyDescent="0.25">
      <c r="A1246" s="25">
        <f t="shared" si="180"/>
        <v>139</v>
      </c>
      <c r="B1246" s="23">
        <f t="shared" si="181"/>
        <v>44567</v>
      </c>
      <c r="C1246" s="24">
        <v>19</v>
      </c>
      <c r="D1246" s="54" t="str">
        <f t="shared" si="173"/>
        <v>ASET</v>
      </c>
      <c r="E1246" s="178"/>
      <c r="F1246" s="179"/>
      <c r="G1246" s="177"/>
      <c r="H1246" s="177"/>
      <c r="I1246" s="169">
        <f t="shared" si="174"/>
        <v>0</v>
      </c>
      <c r="J1246" s="149" t="str" cm="1">
        <f t="array" ref="J1246">IF(ISERROR(INDEX('Non Compliance input'!$H$5:$H$156,MATCH(1,(A1246='Non Compliance input'!$A$5:$A$156)*(F1246&gt;='Non Compliance input'!$D$5:$D$156)*(E1246&lt;'Non Compliance input'!$E$5:$E$156)*('Non Compliance input'!$H$5:$H$156="Yes"),0))
),"","Yes")</f>
        <v/>
      </c>
      <c r="K1246" s="149">
        <f t="shared" si="175"/>
        <v>0</v>
      </c>
      <c r="L1246" s="162">
        <f t="shared" si="176"/>
        <v>0</v>
      </c>
      <c r="M1246" s="162" t="str" cm="1">
        <f t="array" ref="M1246">IF(ISERROR(INDEX('Non Compliance input'!$I$5:$I$156,MATCH(1,(A1246='Non Compliance input'!$A$5:$A$156)*(E1246&gt;='Non Compliance input'!$D$5:$D$156)*(F1246&lt;='Non Compliance input'!$E$5:$E$156)*('Non Compliance input'!$I$5:$I$156="Yes"),0))
),"","Yes")</f>
        <v/>
      </c>
      <c r="N1246" s="149" t="str">
        <f>IF(VLOOKUP($A1246,HourEndingOutage!$B$3:$F$746,5,0)="Outage","Outage","")</f>
        <v/>
      </c>
      <c r="O1246" s="18">
        <f t="shared" si="177"/>
        <v>0</v>
      </c>
      <c r="P1246" s="18" t="str">
        <f t="shared" si="178"/>
        <v/>
      </c>
      <c r="Q1246" s="18">
        <f t="shared" si="179"/>
        <v>0</v>
      </c>
      <c r="R1246" s="118"/>
    </row>
    <row r="1247" spans="1:18" x14ac:dyDescent="0.25">
      <c r="A1247" s="25">
        <f t="shared" si="180"/>
        <v>139</v>
      </c>
      <c r="B1247" s="23">
        <f t="shared" si="181"/>
        <v>44567</v>
      </c>
      <c r="C1247" s="24">
        <v>19</v>
      </c>
      <c r="D1247" s="54" t="str">
        <f t="shared" si="173"/>
        <v>ASET</v>
      </c>
      <c r="E1247" s="178"/>
      <c r="F1247" s="179"/>
      <c r="G1247" s="177"/>
      <c r="H1247" s="177"/>
      <c r="I1247" s="169">
        <f t="shared" si="174"/>
        <v>0</v>
      </c>
      <c r="J1247" s="149" t="str" cm="1">
        <f t="array" ref="J1247">IF(ISERROR(INDEX('Non Compliance input'!$H$5:$H$156,MATCH(1,(A1247='Non Compliance input'!$A$5:$A$156)*(F1247&gt;='Non Compliance input'!$D$5:$D$156)*(E1247&lt;'Non Compliance input'!$E$5:$E$156)*('Non Compliance input'!$H$5:$H$156="Yes"),0))
),"","Yes")</f>
        <v/>
      </c>
      <c r="K1247" s="149">
        <f t="shared" si="175"/>
        <v>0</v>
      </c>
      <c r="L1247" s="162">
        <f t="shared" si="176"/>
        <v>0</v>
      </c>
      <c r="M1247" s="162" t="str" cm="1">
        <f t="array" ref="M1247">IF(ISERROR(INDEX('Non Compliance input'!$I$5:$I$156,MATCH(1,(A1247='Non Compliance input'!$A$5:$A$156)*(E1247&gt;='Non Compliance input'!$D$5:$D$156)*(F1247&lt;='Non Compliance input'!$E$5:$E$156)*('Non Compliance input'!$I$5:$I$156="Yes"),0))
),"","Yes")</f>
        <v/>
      </c>
      <c r="N1247" s="149" t="str">
        <f>IF(VLOOKUP($A1247,HourEndingOutage!$B$3:$F$746,5,0)="Outage","Outage","")</f>
        <v/>
      </c>
      <c r="O1247" s="18">
        <f t="shared" si="177"/>
        <v>0</v>
      </c>
      <c r="P1247" s="18" t="str">
        <f t="shared" si="178"/>
        <v/>
      </c>
      <c r="Q1247" s="18">
        <f t="shared" si="179"/>
        <v>0</v>
      </c>
      <c r="R1247" s="118"/>
    </row>
    <row r="1248" spans="1:18" x14ac:dyDescent="0.25">
      <c r="A1248" s="25">
        <f t="shared" si="180"/>
        <v>139</v>
      </c>
      <c r="B1248" s="23">
        <f t="shared" si="181"/>
        <v>44567</v>
      </c>
      <c r="C1248" s="24">
        <v>19</v>
      </c>
      <c r="D1248" s="54" t="str">
        <f t="shared" si="173"/>
        <v>ASET</v>
      </c>
      <c r="E1248" s="178"/>
      <c r="F1248" s="179"/>
      <c r="G1248" s="177"/>
      <c r="H1248" s="177"/>
      <c r="I1248" s="169">
        <f t="shared" si="174"/>
        <v>0</v>
      </c>
      <c r="J1248" s="149" t="str" cm="1">
        <f t="array" ref="J1248">IF(ISERROR(INDEX('Non Compliance input'!$H$5:$H$156,MATCH(1,(A1248='Non Compliance input'!$A$5:$A$156)*(F1248&gt;='Non Compliance input'!$D$5:$D$156)*(E1248&lt;'Non Compliance input'!$E$5:$E$156)*('Non Compliance input'!$H$5:$H$156="Yes"),0))
),"","Yes")</f>
        <v/>
      </c>
      <c r="K1248" s="149">
        <f t="shared" si="175"/>
        <v>0</v>
      </c>
      <c r="L1248" s="162">
        <f t="shared" si="176"/>
        <v>0</v>
      </c>
      <c r="M1248" s="162" t="str" cm="1">
        <f t="array" ref="M1248">IF(ISERROR(INDEX('Non Compliance input'!$I$5:$I$156,MATCH(1,(A1248='Non Compliance input'!$A$5:$A$156)*(E1248&gt;='Non Compliance input'!$D$5:$D$156)*(F1248&lt;='Non Compliance input'!$E$5:$E$156)*('Non Compliance input'!$I$5:$I$156="Yes"),0))
),"","Yes")</f>
        <v/>
      </c>
      <c r="N1248" s="149" t="str">
        <f>IF(VLOOKUP($A1248,HourEndingOutage!$B$3:$F$746,5,0)="Outage","Outage","")</f>
        <v/>
      </c>
      <c r="O1248" s="18">
        <f t="shared" si="177"/>
        <v>0</v>
      </c>
      <c r="P1248" s="18" t="str">
        <f t="shared" si="178"/>
        <v/>
      </c>
      <c r="Q1248" s="18">
        <f t="shared" si="179"/>
        <v>0</v>
      </c>
      <c r="R1248" s="118"/>
    </row>
    <row r="1249" spans="1:18" x14ac:dyDescent="0.25">
      <c r="A1249" s="25">
        <f t="shared" si="180"/>
        <v>139</v>
      </c>
      <c r="B1249" s="23">
        <f t="shared" si="181"/>
        <v>44567</v>
      </c>
      <c r="C1249" s="24">
        <v>19</v>
      </c>
      <c r="D1249" s="54" t="str">
        <f t="shared" si="173"/>
        <v>ASET</v>
      </c>
      <c r="E1249" s="178"/>
      <c r="F1249" s="179"/>
      <c r="G1249" s="177"/>
      <c r="H1249" s="177"/>
      <c r="I1249" s="169">
        <f t="shared" si="174"/>
        <v>0</v>
      </c>
      <c r="J1249" s="149" t="str" cm="1">
        <f t="array" ref="J1249">IF(ISERROR(INDEX('Non Compliance input'!$H$5:$H$156,MATCH(1,(A1249='Non Compliance input'!$A$5:$A$156)*(F1249&gt;='Non Compliance input'!$D$5:$D$156)*(E1249&lt;'Non Compliance input'!$E$5:$E$156)*('Non Compliance input'!$H$5:$H$156="Yes"),0))
),"","Yes")</f>
        <v/>
      </c>
      <c r="K1249" s="149">
        <f t="shared" si="175"/>
        <v>0</v>
      </c>
      <c r="L1249" s="162">
        <f t="shared" si="176"/>
        <v>0</v>
      </c>
      <c r="M1249" s="162" t="str" cm="1">
        <f t="array" ref="M1249">IF(ISERROR(INDEX('Non Compliance input'!$I$5:$I$156,MATCH(1,(A1249='Non Compliance input'!$A$5:$A$156)*(E1249&gt;='Non Compliance input'!$D$5:$D$156)*(F1249&lt;='Non Compliance input'!$E$5:$E$156)*('Non Compliance input'!$I$5:$I$156="Yes"),0))
),"","Yes")</f>
        <v/>
      </c>
      <c r="N1249" s="149" t="str">
        <f>IF(VLOOKUP($A1249,HourEndingOutage!$B$3:$F$746,5,0)="Outage","Outage","")</f>
        <v/>
      </c>
      <c r="O1249" s="18">
        <f t="shared" si="177"/>
        <v>0</v>
      </c>
      <c r="P1249" s="18" t="str">
        <f t="shared" si="178"/>
        <v/>
      </c>
      <c r="Q1249" s="18">
        <f t="shared" si="179"/>
        <v>0</v>
      </c>
      <c r="R1249" s="118"/>
    </row>
    <row r="1250" spans="1:18" x14ac:dyDescent="0.25">
      <c r="A1250" s="25">
        <f t="shared" si="180"/>
        <v>139</v>
      </c>
      <c r="B1250" s="23">
        <f t="shared" si="181"/>
        <v>44567</v>
      </c>
      <c r="C1250" s="24">
        <v>19</v>
      </c>
      <c r="D1250" s="54" t="str">
        <f t="shared" si="173"/>
        <v>ASET</v>
      </c>
      <c r="E1250" s="178"/>
      <c r="F1250" s="179"/>
      <c r="G1250" s="177"/>
      <c r="H1250" s="177"/>
      <c r="I1250" s="169">
        <f t="shared" si="174"/>
        <v>0</v>
      </c>
      <c r="J1250" s="149" t="str" cm="1">
        <f t="array" ref="J1250">IF(ISERROR(INDEX('Non Compliance input'!$H$5:$H$156,MATCH(1,(A1250='Non Compliance input'!$A$5:$A$156)*(F1250&gt;='Non Compliance input'!$D$5:$D$156)*(E1250&lt;'Non Compliance input'!$E$5:$E$156)*('Non Compliance input'!$H$5:$H$156="Yes"),0))
),"","Yes")</f>
        <v/>
      </c>
      <c r="K1250" s="149">
        <f t="shared" si="175"/>
        <v>0</v>
      </c>
      <c r="L1250" s="162">
        <f t="shared" si="176"/>
        <v>0</v>
      </c>
      <c r="M1250" s="162" t="str" cm="1">
        <f t="array" ref="M1250">IF(ISERROR(INDEX('Non Compliance input'!$I$5:$I$156,MATCH(1,(A1250='Non Compliance input'!$A$5:$A$156)*(E1250&gt;='Non Compliance input'!$D$5:$D$156)*(F1250&lt;='Non Compliance input'!$E$5:$E$156)*('Non Compliance input'!$I$5:$I$156="Yes"),0))
),"","Yes")</f>
        <v/>
      </c>
      <c r="N1250" s="149" t="str">
        <f>IF(VLOOKUP($A1250,HourEndingOutage!$B$3:$F$746,5,0)="Outage","Outage","")</f>
        <v/>
      </c>
      <c r="O1250" s="18">
        <f t="shared" si="177"/>
        <v>0</v>
      </c>
      <c r="P1250" s="18" t="str">
        <f t="shared" si="178"/>
        <v/>
      </c>
      <c r="Q1250" s="18">
        <f t="shared" si="179"/>
        <v>0</v>
      </c>
      <c r="R1250" s="118"/>
    </row>
    <row r="1251" spans="1:18" x14ac:dyDescent="0.25">
      <c r="A1251" s="25">
        <f t="shared" si="180"/>
        <v>139</v>
      </c>
      <c r="B1251" s="23">
        <f t="shared" si="181"/>
        <v>44567</v>
      </c>
      <c r="C1251" s="24">
        <v>19</v>
      </c>
      <c r="D1251" s="54" t="str">
        <f t="shared" si="173"/>
        <v>ASET</v>
      </c>
      <c r="E1251" s="178"/>
      <c r="F1251" s="179"/>
      <c r="G1251" s="177"/>
      <c r="H1251" s="177"/>
      <c r="I1251" s="169">
        <f t="shared" si="174"/>
        <v>0</v>
      </c>
      <c r="J1251" s="149" t="str" cm="1">
        <f t="array" ref="J1251">IF(ISERROR(INDEX('Non Compliance input'!$H$5:$H$156,MATCH(1,(A1251='Non Compliance input'!$A$5:$A$156)*(F1251&gt;='Non Compliance input'!$D$5:$D$156)*(E1251&lt;'Non Compliance input'!$E$5:$E$156)*('Non Compliance input'!$H$5:$H$156="Yes"),0))
),"","Yes")</f>
        <v/>
      </c>
      <c r="K1251" s="149">
        <f t="shared" si="175"/>
        <v>0</v>
      </c>
      <c r="L1251" s="162">
        <f t="shared" si="176"/>
        <v>0</v>
      </c>
      <c r="M1251" s="162" t="str" cm="1">
        <f t="array" ref="M1251">IF(ISERROR(INDEX('Non Compliance input'!$I$5:$I$156,MATCH(1,(A1251='Non Compliance input'!$A$5:$A$156)*(E1251&gt;='Non Compliance input'!$D$5:$D$156)*(F1251&lt;='Non Compliance input'!$E$5:$E$156)*('Non Compliance input'!$I$5:$I$156="Yes"),0))
),"","Yes")</f>
        <v/>
      </c>
      <c r="N1251" s="149" t="str">
        <f>IF(VLOOKUP($A1251,HourEndingOutage!$B$3:$F$746,5,0)="Outage","Outage","")</f>
        <v/>
      </c>
      <c r="O1251" s="18">
        <f t="shared" si="177"/>
        <v>0</v>
      </c>
      <c r="P1251" s="18" t="str">
        <f t="shared" si="178"/>
        <v/>
      </c>
      <c r="Q1251" s="18">
        <f t="shared" si="179"/>
        <v>0</v>
      </c>
      <c r="R1251" s="118"/>
    </row>
    <row r="1252" spans="1:18" x14ac:dyDescent="0.25">
      <c r="A1252" s="25">
        <f t="shared" si="180"/>
        <v>139</v>
      </c>
      <c r="B1252" s="23">
        <f t="shared" si="181"/>
        <v>44567</v>
      </c>
      <c r="C1252" s="24">
        <v>19</v>
      </c>
      <c r="D1252" s="54" t="str">
        <f t="shared" si="173"/>
        <v>ASET</v>
      </c>
      <c r="E1252" s="178"/>
      <c r="F1252" s="179"/>
      <c r="G1252" s="177"/>
      <c r="H1252" s="177"/>
      <c r="I1252" s="169">
        <f t="shared" si="174"/>
        <v>0</v>
      </c>
      <c r="J1252" s="149" t="str" cm="1">
        <f t="array" ref="J1252">IF(ISERROR(INDEX('Non Compliance input'!$H$5:$H$156,MATCH(1,(A1252='Non Compliance input'!$A$5:$A$156)*(F1252&gt;='Non Compliance input'!$D$5:$D$156)*(E1252&lt;'Non Compliance input'!$E$5:$E$156)*('Non Compliance input'!$H$5:$H$156="Yes"),0))
),"","Yes")</f>
        <v/>
      </c>
      <c r="K1252" s="149">
        <f t="shared" si="175"/>
        <v>0</v>
      </c>
      <c r="L1252" s="162">
        <f t="shared" si="176"/>
        <v>0</v>
      </c>
      <c r="M1252" s="162" t="str" cm="1">
        <f t="array" ref="M1252">IF(ISERROR(INDEX('Non Compliance input'!$I$5:$I$156,MATCH(1,(A1252='Non Compliance input'!$A$5:$A$156)*(E1252&gt;='Non Compliance input'!$D$5:$D$156)*(F1252&lt;='Non Compliance input'!$E$5:$E$156)*('Non Compliance input'!$I$5:$I$156="Yes"),0))
),"","Yes")</f>
        <v/>
      </c>
      <c r="N1252" s="149" t="str">
        <f>IF(VLOOKUP($A1252,HourEndingOutage!$B$3:$F$746,5,0)="Outage","Outage","")</f>
        <v/>
      </c>
      <c r="O1252" s="18">
        <f t="shared" si="177"/>
        <v>0</v>
      </c>
      <c r="P1252" s="18" t="str">
        <f t="shared" si="178"/>
        <v/>
      </c>
      <c r="Q1252" s="18">
        <f t="shared" si="179"/>
        <v>0</v>
      </c>
      <c r="R1252" s="118"/>
    </row>
    <row r="1253" spans="1:18" x14ac:dyDescent="0.25">
      <c r="A1253" s="25">
        <f t="shared" si="180"/>
        <v>139</v>
      </c>
      <c r="B1253" s="23">
        <f t="shared" si="181"/>
        <v>44567</v>
      </c>
      <c r="C1253" s="24">
        <v>19</v>
      </c>
      <c r="D1253" s="54" t="str">
        <f t="shared" si="173"/>
        <v>ASET</v>
      </c>
      <c r="E1253" s="178"/>
      <c r="F1253" s="179"/>
      <c r="G1253" s="177"/>
      <c r="H1253" s="177"/>
      <c r="I1253" s="169">
        <f t="shared" si="174"/>
        <v>0</v>
      </c>
      <c r="J1253" s="149" t="str" cm="1">
        <f t="array" ref="J1253">IF(ISERROR(INDEX('Non Compliance input'!$H$5:$H$156,MATCH(1,(A1253='Non Compliance input'!$A$5:$A$156)*(F1253&gt;='Non Compliance input'!$D$5:$D$156)*(E1253&lt;'Non Compliance input'!$E$5:$E$156)*('Non Compliance input'!$H$5:$H$156="Yes"),0))
),"","Yes")</f>
        <v/>
      </c>
      <c r="K1253" s="149">
        <f t="shared" si="175"/>
        <v>0</v>
      </c>
      <c r="L1253" s="162">
        <f t="shared" si="176"/>
        <v>0</v>
      </c>
      <c r="M1253" s="162" t="str" cm="1">
        <f t="array" ref="M1253">IF(ISERROR(INDEX('Non Compliance input'!$I$5:$I$156,MATCH(1,(A1253='Non Compliance input'!$A$5:$A$156)*(E1253&gt;='Non Compliance input'!$D$5:$D$156)*(F1253&lt;='Non Compliance input'!$E$5:$E$156)*('Non Compliance input'!$I$5:$I$156="Yes"),0))
),"","Yes")</f>
        <v/>
      </c>
      <c r="N1253" s="149" t="str">
        <f>IF(VLOOKUP($A1253,HourEndingOutage!$B$3:$F$746,5,0)="Outage","Outage","")</f>
        <v/>
      </c>
      <c r="O1253" s="18">
        <f t="shared" si="177"/>
        <v>0</v>
      </c>
      <c r="P1253" s="18" t="str">
        <f t="shared" si="178"/>
        <v/>
      </c>
      <c r="Q1253" s="18">
        <f t="shared" si="179"/>
        <v>0</v>
      </c>
      <c r="R1253" s="118"/>
    </row>
    <row r="1254" spans="1:18" x14ac:dyDescent="0.25">
      <c r="A1254" s="25">
        <f t="shared" si="180"/>
        <v>140</v>
      </c>
      <c r="B1254" s="23">
        <f t="shared" si="181"/>
        <v>44567</v>
      </c>
      <c r="C1254" s="24">
        <v>20</v>
      </c>
      <c r="D1254" s="54" t="str">
        <f t="shared" si="173"/>
        <v>ASET</v>
      </c>
      <c r="E1254" s="178"/>
      <c r="F1254" s="179"/>
      <c r="G1254" s="177"/>
      <c r="H1254" s="177"/>
      <c r="I1254" s="169">
        <f t="shared" si="174"/>
        <v>0</v>
      </c>
      <c r="J1254" s="149" t="str" cm="1">
        <f t="array" ref="J1254">IF(ISERROR(INDEX('Non Compliance input'!$H$5:$H$156,MATCH(1,(A1254='Non Compliance input'!$A$5:$A$156)*(F1254&gt;='Non Compliance input'!$D$5:$D$156)*(E1254&lt;'Non Compliance input'!$E$5:$E$156)*('Non Compliance input'!$H$5:$H$156="Yes"),0))
),"","Yes")</f>
        <v/>
      </c>
      <c r="K1254" s="149">
        <f t="shared" si="175"/>
        <v>0</v>
      </c>
      <c r="L1254" s="162">
        <f t="shared" si="176"/>
        <v>0</v>
      </c>
      <c r="M1254" s="162" t="str" cm="1">
        <f t="array" ref="M1254">IF(ISERROR(INDEX('Non Compliance input'!$I$5:$I$156,MATCH(1,(A1254='Non Compliance input'!$A$5:$A$156)*(E1254&gt;='Non Compliance input'!$D$5:$D$156)*(F1254&lt;='Non Compliance input'!$E$5:$E$156)*('Non Compliance input'!$I$5:$I$156="Yes"),0))
),"","Yes")</f>
        <v/>
      </c>
      <c r="N1254" s="149" t="str">
        <f>IF(VLOOKUP($A1254,HourEndingOutage!$B$3:$F$746,5,0)="Outage","Outage","")</f>
        <v/>
      </c>
      <c r="O1254" s="18">
        <f t="shared" si="177"/>
        <v>0</v>
      </c>
      <c r="P1254" s="18" t="str">
        <f t="shared" si="178"/>
        <v/>
      </c>
      <c r="Q1254" s="18">
        <f t="shared" si="179"/>
        <v>0</v>
      </c>
      <c r="R1254" s="118"/>
    </row>
    <row r="1255" spans="1:18" x14ac:dyDescent="0.25">
      <c r="A1255" s="25">
        <f t="shared" si="180"/>
        <v>140</v>
      </c>
      <c r="B1255" s="23">
        <f t="shared" si="181"/>
        <v>44567</v>
      </c>
      <c r="C1255" s="24">
        <v>20</v>
      </c>
      <c r="D1255" s="54" t="str">
        <f t="shared" si="173"/>
        <v>ASET</v>
      </c>
      <c r="E1255" s="178"/>
      <c r="F1255" s="179"/>
      <c r="G1255" s="177"/>
      <c r="H1255" s="177"/>
      <c r="I1255" s="169">
        <f t="shared" si="174"/>
        <v>0</v>
      </c>
      <c r="J1255" s="149" t="str" cm="1">
        <f t="array" ref="J1255">IF(ISERROR(INDEX('Non Compliance input'!$H$5:$H$156,MATCH(1,(A1255='Non Compliance input'!$A$5:$A$156)*(F1255&gt;='Non Compliance input'!$D$5:$D$156)*(E1255&lt;'Non Compliance input'!$E$5:$E$156)*('Non Compliance input'!$H$5:$H$156="Yes"),0))
),"","Yes")</f>
        <v/>
      </c>
      <c r="K1255" s="149">
        <f t="shared" si="175"/>
        <v>0</v>
      </c>
      <c r="L1255" s="162">
        <f t="shared" si="176"/>
        <v>0</v>
      </c>
      <c r="M1255" s="162" t="str" cm="1">
        <f t="array" ref="M1255">IF(ISERROR(INDEX('Non Compliance input'!$I$5:$I$156,MATCH(1,(A1255='Non Compliance input'!$A$5:$A$156)*(E1255&gt;='Non Compliance input'!$D$5:$D$156)*(F1255&lt;='Non Compliance input'!$E$5:$E$156)*('Non Compliance input'!$I$5:$I$156="Yes"),0))
),"","Yes")</f>
        <v/>
      </c>
      <c r="N1255" s="149" t="str">
        <f>IF(VLOOKUP($A1255,HourEndingOutage!$B$3:$F$746,5,0)="Outage","Outage","")</f>
        <v/>
      </c>
      <c r="O1255" s="18">
        <f t="shared" si="177"/>
        <v>0</v>
      </c>
      <c r="P1255" s="18" t="str">
        <f t="shared" si="178"/>
        <v/>
      </c>
      <c r="Q1255" s="18">
        <f t="shared" si="179"/>
        <v>0</v>
      </c>
      <c r="R1255" s="118"/>
    </row>
    <row r="1256" spans="1:18" x14ac:dyDescent="0.25">
      <c r="A1256" s="25">
        <f t="shared" si="180"/>
        <v>140</v>
      </c>
      <c r="B1256" s="23">
        <f t="shared" si="181"/>
        <v>44567</v>
      </c>
      <c r="C1256" s="24">
        <v>20</v>
      </c>
      <c r="D1256" s="54" t="str">
        <f t="shared" si="173"/>
        <v>ASET</v>
      </c>
      <c r="E1256" s="178"/>
      <c r="F1256" s="179"/>
      <c r="G1256" s="177"/>
      <c r="H1256" s="177"/>
      <c r="I1256" s="169">
        <f t="shared" si="174"/>
        <v>0</v>
      </c>
      <c r="J1256" s="149" t="str" cm="1">
        <f t="array" ref="J1256">IF(ISERROR(INDEX('Non Compliance input'!$H$5:$H$156,MATCH(1,(A1256='Non Compliance input'!$A$5:$A$156)*(F1256&gt;='Non Compliance input'!$D$5:$D$156)*(E1256&lt;'Non Compliance input'!$E$5:$E$156)*('Non Compliance input'!$H$5:$H$156="Yes"),0))
),"","Yes")</f>
        <v/>
      </c>
      <c r="K1256" s="149">
        <f t="shared" si="175"/>
        <v>0</v>
      </c>
      <c r="L1256" s="162">
        <f t="shared" si="176"/>
        <v>0</v>
      </c>
      <c r="M1256" s="162" t="str" cm="1">
        <f t="array" ref="M1256">IF(ISERROR(INDEX('Non Compliance input'!$I$5:$I$156,MATCH(1,(A1256='Non Compliance input'!$A$5:$A$156)*(E1256&gt;='Non Compliance input'!$D$5:$D$156)*(F1256&lt;='Non Compliance input'!$E$5:$E$156)*('Non Compliance input'!$I$5:$I$156="Yes"),0))
),"","Yes")</f>
        <v/>
      </c>
      <c r="N1256" s="149" t="str">
        <f>IF(VLOOKUP($A1256,HourEndingOutage!$B$3:$F$746,5,0)="Outage","Outage","")</f>
        <v/>
      </c>
      <c r="O1256" s="18">
        <f t="shared" si="177"/>
        <v>0</v>
      </c>
      <c r="P1256" s="18" t="str">
        <f t="shared" si="178"/>
        <v/>
      </c>
      <c r="Q1256" s="18">
        <f t="shared" si="179"/>
        <v>0</v>
      </c>
      <c r="R1256" s="118"/>
    </row>
    <row r="1257" spans="1:18" x14ac:dyDescent="0.25">
      <c r="A1257" s="25">
        <f t="shared" si="180"/>
        <v>140</v>
      </c>
      <c r="B1257" s="23">
        <f t="shared" si="181"/>
        <v>44567</v>
      </c>
      <c r="C1257" s="24">
        <v>20</v>
      </c>
      <c r="D1257" s="54" t="str">
        <f t="shared" si="173"/>
        <v>ASET</v>
      </c>
      <c r="E1257" s="178"/>
      <c r="F1257" s="179"/>
      <c r="G1257" s="177"/>
      <c r="H1257" s="177"/>
      <c r="I1257" s="169">
        <f t="shared" si="174"/>
        <v>0</v>
      </c>
      <c r="J1257" s="149" t="str" cm="1">
        <f t="array" ref="J1257">IF(ISERROR(INDEX('Non Compliance input'!$H$5:$H$156,MATCH(1,(A1257='Non Compliance input'!$A$5:$A$156)*(F1257&gt;='Non Compliance input'!$D$5:$D$156)*(E1257&lt;'Non Compliance input'!$E$5:$E$156)*('Non Compliance input'!$H$5:$H$156="Yes"),0))
),"","Yes")</f>
        <v/>
      </c>
      <c r="K1257" s="149">
        <f t="shared" si="175"/>
        <v>0</v>
      </c>
      <c r="L1257" s="162">
        <f t="shared" si="176"/>
        <v>0</v>
      </c>
      <c r="M1257" s="162" t="str" cm="1">
        <f t="array" ref="M1257">IF(ISERROR(INDEX('Non Compliance input'!$I$5:$I$156,MATCH(1,(A1257='Non Compliance input'!$A$5:$A$156)*(E1257&gt;='Non Compliance input'!$D$5:$D$156)*(F1257&lt;='Non Compliance input'!$E$5:$E$156)*('Non Compliance input'!$I$5:$I$156="Yes"),0))
),"","Yes")</f>
        <v/>
      </c>
      <c r="N1257" s="149" t="str">
        <f>IF(VLOOKUP($A1257,HourEndingOutage!$B$3:$F$746,5,0)="Outage","Outage","")</f>
        <v/>
      </c>
      <c r="O1257" s="18">
        <f t="shared" si="177"/>
        <v>0</v>
      </c>
      <c r="P1257" s="18" t="str">
        <f t="shared" si="178"/>
        <v/>
      </c>
      <c r="Q1257" s="18">
        <f t="shared" si="179"/>
        <v>0</v>
      </c>
      <c r="R1257" s="118"/>
    </row>
    <row r="1258" spans="1:18" x14ac:dyDescent="0.25">
      <c r="A1258" s="25">
        <f t="shared" si="180"/>
        <v>140</v>
      </c>
      <c r="B1258" s="23">
        <f t="shared" si="181"/>
        <v>44567</v>
      </c>
      <c r="C1258" s="24">
        <v>20</v>
      </c>
      <c r="D1258" s="54" t="str">
        <f t="shared" si="173"/>
        <v>ASET</v>
      </c>
      <c r="E1258" s="178"/>
      <c r="F1258" s="179"/>
      <c r="G1258" s="177"/>
      <c r="H1258" s="177"/>
      <c r="I1258" s="169">
        <f t="shared" si="174"/>
        <v>0</v>
      </c>
      <c r="J1258" s="149" t="str" cm="1">
        <f t="array" ref="J1258">IF(ISERROR(INDEX('Non Compliance input'!$H$5:$H$156,MATCH(1,(A1258='Non Compliance input'!$A$5:$A$156)*(F1258&gt;='Non Compliance input'!$D$5:$D$156)*(E1258&lt;'Non Compliance input'!$E$5:$E$156)*('Non Compliance input'!$H$5:$H$156="Yes"),0))
),"","Yes")</f>
        <v/>
      </c>
      <c r="K1258" s="149">
        <f t="shared" si="175"/>
        <v>0</v>
      </c>
      <c r="L1258" s="162">
        <f t="shared" si="176"/>
        <v>0</v>
      </c>
      <c r="M1258" s="162" t="str" cm="1">
        <f t="array" ref="M1258">IF(ISERROR(INDEX('Non Compliance input'!$I$5:$I$156,MATCH(1,(A1258='Non Compliance input'!$A$5:$A$156)*(E1258&gt;='Non Compliance input'!$D$5:$D$156)*(F1258&lt;='Non Compliance input'!$E$5:$E$156)*('Non Compliance input'!$I$5:$I$156="Yes"),0))
),"","Yes")</f>
        <v/>
      </c>
      <c r="N1258" s="149" t="str">
        <f>IF(VLOOKUP($A1258,HourEndingOutage!$B$3:$F$746,5,0)="Outage","Outage","")</f>
        <v/>
      </c>
      <c r="O1258" s="18">
        <f t="shared" si="177"/>
        <v>0</v>
      </c>
      <c r="P1258" s="18" t="str">
        <f t="shared" si="178"/>
        <v/>
      </c>
      <c r="Q1258" s="18">
        <f t="shared" si="179"/>
        <v>0</v>
      </c>
      <c r="R1258" s="118"/>
    </row>
    <row r="1259" spans="1:18" x14ac:dyDescent="0.25">
      <c r="A1259" s="25">
        <f t="shared" si="180"/>
        <v>140</v>
      </c>
      <c r="B1259" s="23">
        <f t="shared" si="181"/>
        <v>44567</v>
      </c>
      <c r="C1259" s="24">
        <v>20</v>
      </c>
      <c r="D1259" s="54" t="str">
        <f t="shared" si="173"/>
        <v>ASET</v>
      </c>
      <c r="E1259" s="178"/>
      <c r="F1259" s="179"/>
      <c r="G1259" s="177"/>
      <c r="H1259" s="177"/>
      <c r="I1259" s="169">
        <f t="shared" si="174"/>
        <v>0</v>
      </c>
      <c r="J1259" s="149" t="str" cm="1">
        <f t="array" ref="J1259">IF(ISERROR(INDEX('Non Compliance input'!$H$5:$H$156,MATCH(1,(A1259='Non Compliance input'!$A$5:$A$156)*(F1259&gt;='Non Compliance input'!$D$5:$D$156)*(E1259&lt;'Non Compliance input'!$E$5:$E$156)*('Non Compliance input'!$H$5:$H$156="Yes"),0))
),"","Yes")</f>
        <v/>
      </c>
      <c r="K1259" s="149">
        <f t="shared" si="175"/>
        <v>0</v>
      </c>
      <c r="L1259" s="162">
        <f t="shared" si="176"/>
        <v>0</v>
      </c>
      <c r="M1259" s="162" t="str" cm="1">
        <f t="array" ref="M1259">IF(ISERROR(INDEX('Non Compliance input'!$I$5:$I$156,MATCH(1,(A1259='Non Compliance input'!$A$5:$A$156)*(E1259&gt;='Non Compliance input'!$D$5:$D$156)*(F1259&lt;='Non Compliance input'!$E$5:$E$156)*('Non Compliance input'!$I$5:$I$156="Yes"),0))
),"","Yes")</f>
        <v/>
      </c>
      <c r="N1259" s="149" t="str">
        <f>IF(VLOOKUP($A1259,HourEndingOutage!$B$3:$F$746,5,0)="Outage","Outage","")</f>
        <v/>
      </c>
      <c r="O1259" s="18">
        <f t="shared" si="177"/>
        <v>0</v>
      </c>
      <c r="P1259" s="18" t="str">
        <f t="shared" si="178"/>
        <v/>
      </c>
      <c r="Q1259" s="18">
        <f t="shared" si="179"/>
        <v>0</v>
      </c>
      <c r="R1259" s="118"/>
    </row>
    <row r="1260" spans="1:18" x14ac:dyDescent="0.25">
      <c r="A1260" s="25">
        <f t="shared" si="180"/>
        <v>140</v>
      </c>
      <c r="B1260" s="23">
        <f t="shared" si="181"/>
        <v>44567</v>
      </c>
      <c r="C1260" s="24">
        <v>20</v>
      </c>
      <c r="D1260" s="54" t="str">
        <f t="shared" si="173"/>
        <v>ASET</v>
      </c>
      <c r="E1260" s="178"/>
      <c r="F1260" s="179"/>
      <c r="G1260" s="177"/>
      <c r="H1260" s="177"/>
      <c r="I1260" s="169">
        <f t="shared" si="174"/>
        <v>0</v>
      </c>
      <c r="J1260" s="149" t="str" cm="1">
        <f t="array" ref="J1260">IF(ISERROR(INDEX('Non Compliance input'!$H$5:$H$156,MATCH(1,(A1260='Non Compliance input'!$A$5:$A$156)*(F1260&gt;='Non Compliance input'!$D$5:$D$156)*(E1260&lt;'Non Compliance input'!$E$5:$E$156)*('Non Compliance input'!$H$5:$H$156="Yes"),0))
),"","Yes")</f>
        <v/>
      </c>
      <c r="K1260" s="149">
        <f t="shared" si="175"/>
        <v>0</v>
      </c>
      <c r="L1260" s="162">
        <f t="shared" si="176"/>
        <v>0</v>
      </c>
      <c r="M1260" s="162" t="str" cm="1">
        <f t="array" ref="M1260">IF(ISERROR(INDEX('Non Compliance input'!$I$5:$I$156,MATCH(1,(A1260='Non Compliance input'!$A$5:$A$156)*(E1260&gt;='Non Compliance input'!$D$5:$D$156)*(F1260&lt;='Non Compliance input'!$E$5:$E$156)*('Non Compliance input'!$I$5:$I$156="Yes"),0))
),"","Yes")</f>
        <v/>
      </c>
      <c r="N1260" s="149" t="str">
        <f>IF(VLOOKUP($A1260,HourEndingOutage!$B$3:$F$746,5,0)="Outage","Outage","")</f>
        <v/>
      </c>
      <c r="O1260" s="18">
        <f t="shared" si="177"/>
        <v>0</v>
      </c>
      <c r="P1260" s="18" t="str">
        <f t="shared" si="178"/>
        <v/>
      </c>
      <c r="Q1260" s="18">
        <f t="shared" si="179"/>
        <v>0</v>
      </c>
      <c r="R1260" s="118"/>
    </row>
    <row r="1261" spans="1:18" x14ac:dyDescent="0.25">
      <c r="A1261" s="25">
        <f t="shared" si="180"/>
        <v>140</v>
      </c>
      <c r="B1261" s="23">
        <f t="shared" si="181"/>
        <v>44567</v>
      </c>
      <c r="C1261" s="24">
        <v>20</v>
      </c>
      <c r="D1261" s="54" t="str">
        <f t="shared" si="173"/>
        <v>ASET</v>
      </c>
      <c r="E1261" s="178"/>
      <c r="F1261" s="179"/>
      <c r="G1261" s="177"/>
      <c r="H1261" s="177"/>
      <c r="I1261" s="169">
        <f t="shared" si="174"/>
        <v>0</v>
      </c>
      <c r="J1261" s="149" t="str" cm="1">
        <f t="array" ref="J1261">IF(ISERROR(INDEX('Non Compliance input'!$H$5:$H$156,MATCH(1,(A1261='Non Compliance input'!$A$5:$A$156)*(F1261&gt;='Non Compliance input'!$D$5:$D$156)*(E1261&lt;'Non Compliance input'!$E$5:$E$156)*('Non Compliance input'!$H$5:$H$156="Yes"),0))
),"","Yes")</f>
        <v/>
      </c>
      <c r="K1261" s="149">
        <f t="shared" si="175"/>
        <v>0</v>
      </c>
      <c r="L1261" s="162">
        <f t="shared" si="176"/>
        <v>0</v>
      </c>
      <c r="M1261" s="162" t="str" cm="1">
        <f t="array" ref="M1261">IF(ISERROR(INDEX('Non Compliance input'!$I$5:$I$156,MATCH(1,(A1261='Non Compliance input'!$A$5:$A$156)*(E1261&gt;='Non Compliance input'!$D$5:$D$156)*(F1261&lt;='Non Compliance input'!$E$5:$E$156)*('Non Compliance input'!$I$5:$I$156="Yes"),0))
),"","Yes")</f>
        <v/>
      </c>
      <c r="N1261" s="149" t="str">
        <f>IF(VLOOKUP($A1261,HourEndingOutage!$B$3:$F$746,5,0)="Outage","Outage","")</f>
        <v/>
      </c>
      <c r="O1261" s="18">
        <f t="shared" si="177"/>
        <v>0</v>
      </c>
      <c r="P1261" s="18" t="str">
        <f t="shared" si="178"/>
        <v/>
      </c>
      <c r="Q1261" s="18">
        <f t="shared" si="179"/>
        <v>0</v>
      </c>
      <c r="R1261" s="118"/>
    </row>
    <row r="1262" spans="1:18" x14ac:dyDescent="0.25">
      <c r="A1262" s="25">
        <f t="shared" si="180"/>
        <v>140</v>
      </c>
      <c r="B1262" s="23">
        <f t="shared" si="181"/>
        <v>44567</v>
      </c>
      <c r="C1262" s="24">
        <v>20</v>
      </c>
      <c r="D1262" s="54" t="str">
        <f t="shared" si="173"/>
        <v>ASET</v>
      </c>
      <c r="E1262" s="178"/>
      <c r="F1262" s="179"/>
      <c r="G1262" s="177"/>
      <c r="H1262" s="177"/>
      <c r="I1262" s="169">
        <f t="shared" si="174"/>
        <v>0</v>
      </c>
      <c r="J1262" s="149" t="str" cm="1">
        <f t="array" ref="J1262">IF(ISERROR(INDEX('Non Compliance input'!$H$5:$H$156,MATCH(1,(A1262='Non Compliance input'!$A$5:$A$156)*(F1262&gt;='Non Compliance input'!$D$5:$D$156)*(E1262&lt;'Non Compliance input'!$E$5:$E$156)*('Non Compliance input'!$H$5:$H$156="Yes"),0))
),"","Yes")</f>
        <v/>
      </c>
      <c r="K1262" s="149">
        <f t="shared" si="175"/>
        <v>0</v>
      </c>
      <c r="L1262" s="162">
        <f t="shared" si="176"/>
        <v>0</v>
      </c>
      <c r="M1262" s="162" t="str" cm="1">
        <f t="array" ref="M1262">IF(ISERROR(INDEX('Non Compliance input'!$I$5:$I$156,MATCH(1,(A1262='Non Compliance input'!$A$5:$A$156)*(E1262&gt;='Non Compliance input'!$D$5:$D$156)*(F1262&lt;='Non Compliance input'!$E$5:$E$156)*('Non Compliance input'!$I$5:$I$156="Yes"),0))
),"","Yes")</f>
        <v/>
      </c>
      <c r="N1262" s="149" t="str">
        <f>IF(VLOOKUP($A1262,HourEndingOutage!$B$3:$F$746,5,0)="Outage","Outage","")</f>
        <v/>
      </c>
      <c r="O1262" s="18">
        <f t="shared" si="177"/>
        <v>0</v>
      </c>
      <c r="P1262" s="18" t="str">
        <f t="shared" si="178"/>
        <v/>
      </c>
      <c r="Q1262" s="18">
        <f t="shared" si="179"/>
        <v>0</v>
      </c>
      <c r="R1262" s="118"/>
    </row>
    <row r="1263" spans="1:18" x14ac:dyDescent="0.25">
      <c r="A1263" s="25">
        <f t="shared" si="180"/>
        <v>141</v>
      </c>
      <c r="B1263" s="23">
        <f t="shared" si="181"/>
        <v>44567</v>
      </c>
      <c r="C1263" s="24">
        <v>21</v>
      </c>
      <c r="D1263" s="54" t="str">
        <f t="shared" si="173"/>
        <v>ASET</v>
      </c>
      <c r="E1263" s="178"/>
      <c r="F1263" s="179"/>
      <c r="G1263" s="177"/>
      <c r="H1263" s="177"/>
      <c r="I1263" s="169">
        <f t="shared" si="174"/>
        <v>0</v>
      </c>
      <c r="J1263" s="149" t="str" cm="1">
        <f t="array" ref="J1263">IF(ISERROR(INDEX('Non Compliance input'!$H$5:$H$156,MATCH(1,(A1263='Non Compliance input'!$A$5:$A$156)*(F1263&gt;='Non Compliance input'!$D$5:$D$156)*(E1263&lt;'Non Compliance input'!$E$5:$E$156)*('Non Compliance input'!$H$5:$H$156="Yes"),0))
),"","Yes")</f>
        <v/>
      </c>
      <c r="K1263" s="149">
        <f t="shared" si="175"/>
        <v>0</v>
      </c>
      <c r="L1263" s="162">
        <f t="shared" si="176"/>
        <v>0</v>
      </c>
      <c r="M1263" s="162" t="str" cm="1">
        <f t="array" ref="M1263">IF(ISERROR(INDEX('Non Compliance input'!$I$5:$I$156,MATCH(1,(A1263='Non Compliance input'!$A$5:$A$156)*(E1263&gt;='Non Compliance input'!$D$5:$D$156)*(F1263&lt;='Non Compliance input'!$E$5:$E$156)*('Non Compliance input'!$I$5:$I$156="Yes"),0))
),"","Yes")</f>
        <v/>
      </c>
      <c r="N1263" s="149" t="str">
        <f>IF(VLOOKUP($A1263,HourEndingOutage!$B$3:$F$746,5,0)="Outage","Outage","")</f>
        <v/>
      </c>
      <c r="O1263" s="18">
        <f t="shared" si="177"/>
        <v>0</v>
      </c>
      <c r="P1263" s="18" t="str">
        <f t="shared" si="178"/>
        <v/>
      </c>
      <c r="Q1263" s="18">
        <f t="shared" si="179"/>
        <v>0</v>
      </c>
      <c r="R1263" s="118"/>
    </row>
    <row r="1264" spans="1:18" x14ac:dyDescent="0.25">
      <c r="A1264" s="25">
        <f t="shared" si="180"/>
        <v>141</v>
      </c>
      <c r="B1264" s="23">
        <f t="shared" si="181"/>
        <v>44567</v>
      </c>
      <c r="C1264" s="24">
        <v>21</v>
      </c>
      <c r="D1264" s="54" t="str">
        <f t="shared" si="173"/>
        <v>ASET</v>
      </c>
      <c r="E1264" s="178"/>
      <c r="F1264" s="179"/>
      <c r="G1264" s="177"/>
      <c r="H1264" s="177"/>
      <c r="I1264" s="169">
        <f t="shared" si="174"/>
        <v>0</v>
      </c>
      <c r="J1264" s="149" t="str" cm="1">
        <f t="array" ref="J1264">IF(ISERROR(INDEX('Non Compliance input'!$H$5:$H$156,MATCH(1,(A1264='Non Compliance input'!$A$5:$A$156)*(F1264&gt;='Non Compliance input'!$D$5:$D$156)*(E1264&lt;'Non Compliance input'!$E$5:$E$156)*('Non Compliance input'!$H$5:$H$156="Yes"),0))
),"","Yes")</f>
        <v/>
      </c>
      <c r="K1264" s="149">
        <f t="shared" si="175"/>
        <v>0</v>
      </c>
      <c r="L1264" s="162">
        <f t="shared" si="176"/>
        <v>0</v>
      </c>
      <c r="M1264" s="162" t="str" cm="1">
        <f t="array" ref="M1264">IF(ISERROR(INDEX('Non Compliance input'!$I$5:$I$156,MATCH(1,(A1264='Non Compliance input'!$A$5:$A$156)*(E1264&gt;='Non Compliance input'!$D$5:$D$156)*(F1264&lt;='Non Compliance input'!$E$5:$E$156)*('Non Compliance input'!$I$5:$I$156="Yes"),0))
),"","Yes")</f>
        <v/>
      </c>
      <c r="N1264" s="149" t="str">
        <f>IF(VLOOKUP($A1264,HourEndingOutage!$B$3:$F$746,5,0)="Outage","Outage","")</f>
        <v/>
      </c>
      <c r="O1264" s="18">
        <f t="shared" si="177"/>
        <v>0</v>
      </c>
      <c r="P1264" s="18" t="str">
        <f t="shared" si="178"/>
        <v/>
      </c>
      <c r="Q1264" s="18">
        <f t="shared" si="179"/>
        <v>0</v>
      </c>
      <c r="R1264" s="118"/>
    </row>
    <row r="1265" spans="1:18" x14ac:dyDescent="0.25">
      <c r="A1265" s="25">
        <f t="shared" si="180"/>
        <v>141</v>
      </c>
      <c r="B1265" s="23">
        <f t="shared" si="181"/>
        <v>44567</v>
      </c>
      <c r="C1265" s="24">
        <v>21</v>
      </c>
      <c r="D1265" s="54" t="str">
        <f t="shared" si="173"/>
        <v>ASET</v>
      </c>
      <c r="E1265" s="178"/>
      <c r="F1265" s="179"/>
      <c r="G1265" s="177"/>
      <c r="H1265" s="177"/>
      <c r="I1265" s="169">
        <f t="shared" si="174"/>
        <v>0</v>
      </c>
      <c r="J1265" s="149" t="str" cm="1">
        <f t="array" ref="J1265">IF(ISERROR(INDEX('Non Compliance input'!$H$5:$H$156,MATCH(1,(A1265='Non Compliance input'!$A$5:$A$156)*(F1265&gt;='Non Compliance input'!$D$5:$D$156)*(E1265&lt;'Non Compliance input'!$E$5:$E$156)*('Non Compliance input'!$H$5:$H$156="Yes"),0))
),"","Yes")</f>
        <v/>
      </c>
      <c r="K1265" s="149">
        <f t="shared" si="175"/>
        <v>0</v>
      </c>
      <c r="L1265" s="162">
        <f t="shared" si="176"/>
        <v>0</v>
      </c>
      <c r="M1265" s="162" t="str" cm="1">
        <f t="array" ref="M1265">IF(ISERROR(INDEX('Non Compliance input'!$I$5:$I$156,MATCH(1,(A1265='Non Compliance input'!$A$5:$A$156)*(E1265&gt;='Non Compliance input'!$D$5:$D$156)*(F1265&lt;='Non Compliance input'!$E$5:$E$156)*('Non Compliance input'!$I$5:$I$156="Yes"),0))
),"","Yes")</f>
        <v/>
      </c>
      <c r="N1265" s="149" t="str">
        <f>IF(VLOOKUP($A1265,HourEndingOutage!$B$3:$F$746,5,0)="Outage","Outage","")</f>
        <v/>
      </c>
      <c r="O1265" s="18">
        <f t="shared" si="177"/>
        <v>0</v>
      </c>
      <c r="P1265" s="18" t="str">
        <f t="shared" si="178"/>
        <v/>
      </c>
      <c r="Q1265" s="18">
        <f t="shared" si="179"/>
        <v>0</v>
      </c>
      <c r="R1265" s="118"/>
    </row>
    <row r="1266" spans="1:18" x14ac:dyDescent="0.25">
      <c r="A1266" s="25">
        <f t="shared" si="180"/>
        <v>141</v>
      </c>
      <c r="B1266" s="23">
        <f t="shared" si="181"/>
        <v>44567</v>
      </c>
      <c r="C1266" s="24">
        <v>21</v>
      </c>
      <c r="D1266" s="54" t="str">
        <f t="shared" si="173"/>
        <v>ASET</v>
      </c>
      <c r="E1266" s="178"/>
      <c r="F1266" s="179"/>
      <c r="G1266" s="177"/>
      <c r="H1266" s="177"/>
      <c r="I1266" s="169">
        <f t="shared" si="174"/>
        <v>0</v>
      </c>
      <c r="J1266" s="149" t="str" cm="1">
        <f t="array" ref="J1266">IF(ISERROR(INDEX('Non Compliance input'!$H$5:$H$156,MATCH(1,(A1266='Non Compliance input'!$A$5:$A$156)*(F1266&gt;='Non Compliance input'!$D$5:$D$156)*(E1266&lt;'Non Compliance input'!$E$5:$E$156)*('Non Compliance input'!$H$5:$H$156="Yes"),0))
),"","Yes")</f>
        <v/>
      </c>
      <c r="K1266" s="149">
        <f t="shared" si="175"/>
        <v>0</v>
      </c>
      <c r="L1266" s="162">
        <f t="shared" si="176"/>
        <v>0</v>
      </c>
      <c r="M1266" s="162" t="str" cm="1">
        <f t="array" ref="M1266">IF(ISERROR(INDEX('Non Compliance input'!$I$5:$I$156,MATCH(1,(A1266='Non Compliance input'!$A$5:$A$156)*(E1266&gt;='Non Compliance input'!$D$5:$D$156)*(F1266&lt;='Non Compliance input'!$E$5:$E$156)*('Non Compliance input'!$I$5:$I$156="Yes"),0))
),"","Yes")</f>
        <v/>
      </c>
      <c r="N1266" s="149" t="str">
        <f>IF(VLOOKUP($A1266,HourEndingOutage!$B$3:$F$746,5,0)="Outage","Outage","")</f>
        <v/>
      </c>
      <c r="O1266" s="18">
        <f t="shared" si="177"/>
        <v>0</v>
      </c>
      <c r="P1266" s="18" t="str">
        <f t="shared" si="178"/>
        <v/>
      </c>
      <c r="Q1266" s="18">
        <f t="shared" si="179"/>
        <v>0</v>
      </c>
      <c r="R1266" s="118"/>
    </row>
    <row r="1267" spans="1:18" x14ac:dyDescent="0.25">
      <c r="A1267" s="25">
        <f t="shared" si="180"/>
        <v>141</v>
      </c>
      <c r="B1267" s="23">
        <f t="shared" si="181"/>
        <v>44567</v>
      </c>
      <c r="C1267" s="24">
        <v>21</v>
      </c>
      <c r="D1267" s="54" t="str">
        <f t="shared" si="173"/>
        <v>ASET</v>
      </c>
      <c r="E1267" s="178"/>
      <c r="F1267" s="179"/>
      <c r="G1267" s="177"/>
      <c r="H1267" s="177"/>
      <c r="I1267" s="169">
        <f t="shared" si="174"/>
        <v>0</v>
      </c>
      <c r="J1267" s="149" t="str" cm="1">
        <f t="array" ref="J1267">IF(ISERROR(INDEX('Non Compliance input'!$H$5:$H$156,MATCH(1,(A1267='Non Compliance input'!$A$5:$A$156)*(F1267&gt;='Non Compliance input'!$D$5:$D$156)*(E1267&lt;'Non Compliance input'!$E$5:$E$156)*('Non Compliance input'!$H$5:$H$156="Yes"),0))
),"","Yes")</f>
        <v/>
      </c>
      <c r="K1267" s="149">
        <f t="shared" si="175"/>
        <v>0</v>
      </c>
      <c r="L1267" s="162">
        <f t="shared" si="176"/>
        <v>0</v>
      </c>
      <c r="M1267" s="162" t="str" cm="1">
        <f t="array" ref="M1267">IF(ISERROR(INDEX('Non Compliance input'!$I$5:$I$156,MATCH(1,(A1267='Non Compliance input'!$A$5:$A$156)*(E1267&gt;='Non Compliance input'!$D$5:$D$156)*(F1267&lt;='Non Compliance input'!$E$5:$E$156)*('Non Compliance input'!$I$5:$I$156="Yes"),0))
),"","Yes")</f>
        <v/>
      </c>
      <c r="N1267" s="149" t="str">
        <f>IF(VLOOKUP($A1267,HourEndingOutage!$B$3:$F$746,5,0)="Outage","Outage","")</f>
        <v/>
      </c>
      <c r="O1267" s="18">
        <f t="shared" si="177"/>
        <v>0</v>
      </c>
      <c r="P1267" s="18" t="str">
        <f t="shared" si="178"/>
        <v/>
      </c>
      <c r="Q1267" s="18">
        <f t="shared" si="179"/>
        <v>0</v>
      </c>
      <c r="R1267" s="118"/>
    </row>
    <row r="1268" spans="1:18" x14ac:dyDescent="0.25">
      <c r="A1268" s="25">
        <f t="shared" si="180"/>
        <v>141</v>
      </c>
      <c r="B1268" s="23">
        <f t="shared" si="181"/>
        <v>44567</v>
      </c>
      <c r="C1268" s="24">
        <v>21</v>
      </c>
      <c r="D1268" s="54" t="str">
        <f t="shared" si="173"/>
        <v>ASET</v>
      </c>
      <c r="E1268" s="178"/>
      <c r="F1268" s="179"/>
      <c r="G1268" s="177"/>
      <c r="H1268" s="177"/>
      <c r="I1268" s="169">
        <f t="shared" si="174"/>
        <v>0</v>
      </c>
      <c r="J1268" s="149" t="str" cm="1">
        <f t="array" ref="J1268">IF(ISERROR(INDEX('Non Compliance input'!$H$5:$H$156,MATCH(1,(A1268='Non Compliance input'!$A$5:$A$156)*(F1268&gt;='Non Compliance input'!$D$5:$D$156)*(E1268&lt;'Non Compliance input'!$E$5:$E$156)*('Non Compliance input'!$H$5:$H$156="Yes"),0))
),"","Yes")</f>
        <v/>
      </c>
      <c r="K1268" s="149">
        <f t="shared" si="175"/>
        <v>0</v>
      </c>
      <c r="L1268" s="162">
        <f t="shared" si="176"/>
        <v>0</v>
      </c>
      <c r="M1268" s="162" t="str" cm="1">
        <f t="array" ref="M1268">IF(ISERROR(INDEX('Non Compliance input'!$I$5:$I$156,MATCH(1,(A1268='Non Compliance input'!$A$5:$A$156)*(E1268&gt;='Non Compliance input'!$D$5:$D$156)*(F1268&lt;='Non Compliance input'!$E$5:$E$156)*('Non Compliance input'!$I$5:$I$156="Yes"),0))
),"","Yes")</f>
        <v/>
      </c>
      <c r="N1268" s="149" t="str">
        <f>IF(VLOOKUP($A1268,HourEndingOutage!$B$3:$F$746,5,0)="Outage","Outage","")</f>
        <v/>
      </c>
      <c r="O1268" s="18">
        <f t="shared" si="177"/>
        <v>0</v>
      </c>
      <c r="P1268" s="18" t="str">
        <f t="shared" si="178"/>
        <v/>
      </c>
      <c r="Q1268" s="18">
        <f t="shared" si="179"/>
        <v>0</v>
      </c>
      <c r="R1268" s="118"/>
    </row>
    <row r="1269" spans="1:18" x14ac:dyDescent="0.25">
      <c r="A1269" s="25">
        <f t="shared" si="180"/>
        <v>141</v>
      </c>
      <c r="B1269" s="23">
        <f t="shared" si="181"/>
        <v>44567</v>
      </c>
      <c r="C1269" s="24">
        <v>21</v>
      </c>
      <c r="D1269" s="54" t="str">
        <f t="shared" si="173"/>
        <v>ASET</v>
      </c>
      <c r="E1269" s="178"/>
      <c r="F1269" s="179"/>
      <c r="G1269" s="177"/>
      <c r="H1269" s="177"/>
      <c r="I1269" s="169">
        <f t="shared" si="174"/>
        <v>0</v>
      </c>
      <c r="J1269" s="149" t="str" cm="1">
        <f t="array" ref="J1269">IF(ISERROR(INDEX('Non Compliance input'!$H$5:$H$156,MATCH(1,(A1269='Non Compliance input'!$A$5:$A$156)*(F1269&gt;='Non Compliance input'!$D$5:$D$156)*(E1269&lt;'Non Compliance input'!$E$5:$E$156)*('Non Compliance input'!$H$5:$H$156="Yes"),0))
),"","Yes")</f>
        <v/>
      </c>
      <c r="K1269" s="149">
        <f t="shared" si="175"/>
        <v>0</v>
      </c>
      <c r="L1269" s="162">
        <f t="shared" si="176"/>
        <v>0</v>
      </c>
      <c r="M1269" s="162" t="str" cm="1">
        <f t="array" ref="M1269">IF(ISERROR(INDEX('Non Compliance input'!$I$5:$I$156,MATCH(1,(A1269='Non Compliance input'!$A$5:$A$156)*(E1269&gt;='Non Compliance input'!$D$5:$D$156)*(F1269&lt;='Non Compliance input'!$E$5:$E$156)*('Non Compliance input'!$I$5:$I$156="Yes"),0))
),"","Yes")</f>
        <v/>
      </c>
      <c r="N1269" s="149" t="str">
        <f>IF(VLOOKUP($A1269,HourEndingOutage!$B$3:$F$746,5,0)="Outage","Outage","")</f>
        <v/>
      </c>
      <c r="O1269" s="18">
        <f t="shared" si="177"/>
        <v>0</v>
      </c>
      <c r="P1269" s="18" t="str">
        <f t="shared" si="178"/>
        <v/>
      </c>
      <c r="Q1269" s="18">
        <f t="shared" si="179"/>
        <v>0</v>
      </c>
      <c r="R1269" s="118"/>
    </row>
    <row r="1270" spans="1:18" x14ac:dyDescent="0.25">
      <c r="A1270" s="25">
        <f t="shared" si="180"/>
        <v>141</v>
      </c>
      <c r="B1270" s="23">
        <f t="shared" si="181"/>
        <v>44567</v>
      </c>
      <c r="C1270" s="24">
        <v>21</v>
      </c>
      <c r="D1270" s="54" t="str">
        <f t="shared" si="173"/>
        <v>ASET</v>
      </c>
      <c r="E1270" s="178"/>
      <c r="F1270" s="179"/>
      <c r="G1270" s="177"/>
      <c r="H1270" s="177"/>
      <c r="I1270" s="169">
        <f t="shared" si="174"/>
        <v>0</v>
      </c>
      <c r="J1270" s="149" t="str" cm="1">
        <f t="array" ref="J1270">IF(ISERROR(INDEX('Non Compliance input'!$H$5:$H$156,MATCH(1,(A1270='Non Compliance input'!$A$5:$A$156)*(F1270&gt;='Non Compliance input'!$D$5:$D$156)*(E1270&lt;'Non Compliance input'!$E$5:$E$156)*('Non Compliance input'!$H$5:$H$156="Yes"),0))
),"","Yes")</f>
        <v/>
      </c>
      <c r="K1270" s="149">
        <f t="shared" si="175"/>
        <v>0</v>
      </c>
      <c r="L1270" s="162">
        <f t="shared" si="176"/>
        <v>0</v>
      </c>
      <c r="M1270" s="162" t="str" cm="1">
        <f t="array" ref="M1270">IF(ISERROR(INDEX('Non Compliance input'!$I$5:$I$156,MATCH(1,(A1270='Non Compliance input'!$A$5:$A$156)*(E1270&gt;='Non Compliance input'!$D$5:$D$156)*(F1270&lt;='Non Compliance input'!$E$5:$E$156)*('Non Compliance input'!$I$5:$I$156="Yes"),0))
),"","Yes")</f>
        <v/>
      </c>
      <c r="N1270" s="149" t="str">
        <f>IF(VLOOKUP($A1270,HourEndingOutage!$B$3:$F$746,5,0)="Outage","Outage","")</f>
        <v/>
      </c>
      <c r="O1270" s="18">
        <f t="shared" si="177"/>
        <v>0</v>
      </c>
      <c r="P1270" s="18" t="str">
        <f t="shared" si="178"/>
        <v/>
      </c>
      <c r="Q1270" s="18">
        <f t="shared" si="179"/>
        <v>0</v>
      </c>
      <c r="R1270" s="118"/>
    </row>
    <row r="1271" spans="1:18" x14ac:dyDescent="0.25">
      <c r="A1271" s="25">
        <f t="shared" si="180"/>
        <v>141</v>
      </c>
      <c r="B1271" s="23">
        <f t="shared" si="181"/>
        <v>44567</v>
      </c>
      <c r="C1271" s="24">
        <v>21</v>
      </c>
      <c r="D1271" s="54" t="str">
        <f t="shared" si="173"/>
        <v>ASET</v>
      </c>
      <c r="E1271" s="178"/>
      <c r="F1271" s="179"/>
      <c r="G1271" s="177"/>
      <c r="H1271" s="177"/>
      <c r="I1271" s="169">
        <f t="shared" si="174"/>
        <v>0</v>
      </c>
      <c r="J1271" s="149" t="str" cm="1">
        <f t="array" ref="J1271">IF(ISERROR(INDEX('Non Compliance input'!$H$5:$H$156,MATCH(1,(A1271='Non Compliance input'!$A$5:$A$156)*(F1271&gt;='Non Compliance input'!$D$5:$D$156)*(E1271&lt;'Non Compliance input'!$E$5:$E$156)*('Non Compliance input'!$H$5:$H$156="Yes"),0))
),"","Yes")</f>
        <v/>
      </c>
      <c r="K1271" s="149">
        <f t="shared" si="175"/>
        <v>0</v>
      </c>
      <c r="L1271" s="162">
        <f t="shared" si="176"/>
        <v>0</v>
      </c>
      <c r="M1271" s="162" t="str" cm="1">
        <f t="array" ref="M1271">IF(ISERROR(INDEX('Non Compliance input'!$I$5:$I$156,MATCH(1,(A1271='Non Compliance input'!$A$5:$A$156)*(E1271&gt;='Non Compliance input'!$D$5:$D$156)*(F1271&lt;='Non Compliance input'!$E$5:$E$156)*('Non Compliance input'!$I$5:$I$156="Yes"),0))
),"","Yes")</f>
        <v/>
      </c>
      <c r="N1271" s="149" t="str">
        <f>IF(VLOOKUP($A1271,HourEndingOutage!$B$3:$F$746,5,0)="Outage","Outage","")</f>
        <v/>
      </c>
      <c r="O1271" s="18">
        <f t="shared" si="177"/>
        <v>0</v>
      </c>
      <c r="P1271" s="18" t="str">
        <f t="shared" si="178"/>
        <v/>
      </c>
      <c r="Q1271" s="18">
        <f t="shared" si="179"/>
        <v>0</v>
      </c>
      <c r="R1271" s="118"/>
    </row>
    <row r="1272" spans="1:18" x14ac:dyDescent="0.25">
      <c r="A1272" s="25">
        <f t="shared" si="180"/>
        <v>142</v>
      </c>
      <c r="B1272" s="23">
        <f t="shared" si="181"/>
        <v>44567</v>
      </c>
      <c r="C1272" s="24">
        <v>22</v>
      </c>
      <c r="D1272" s="54" t="str">
        <f t="shared" si="173"/>
        <v>ASET</v>
      </c>
      <c r="E1272" s="178"/>
      <c r="F1272" s="179"/>
      <c r="G1272" s="177"/>
      <c r="H1272" s="177"/>
      <c r="I1272" s="169">
        <f t="shared" si="174"/>
        <v>0</v>
      </c>
      <c r="J1272" s="149" t="str" cm="1">
        <f t="array" ref="J1272">IF(ISERROR(INDEX('Non Compliance input'!$H$5:$H$156,MATCH(1,(A1272='Non Compliance input'!$A$5:$A$156)*(F1272&gt;='Non Compliance input'!$D$5:$D$156)*(E1272&lt;'Non Compliance input'!$E$5:$E$156)*('Non Compliance input'!$H$5:$H$156="Yes"),0))
),"","Yes")</f>
        <v/>
      </c>
      <c r="K1272" s="149">
        <f t="shared" si="175"/>
        <v>0</v>
      </c>
      <c r="L1272" s="162">
        <f t="shared" si="176"/>
        <v>0</v>
      </c>
      <c r="M1272" s="162" t="str" cm="1">
        <f t="array" ref="M1272">IF(ISERROR(INDEX('Non Compliance input'!$I$5:$I$156,MATCH(1,(A1272='Non Compliance input'!$A$5:$A$156)*(E1272&gt;='Non Compliance input'!$D$5:$D$156)*(F1272&lt;='Non Compliance input'!$E$5:$E$156)*('Non Compliance input'!$I$5:$I$156="Yes"),0))
),"","Yes")</f>
        <v/>
      </c>
      <c r="N1272" s="149" t="str">
        <f>IF(VLOOKUP($A1272,HourEndingOutage!$B$3:$F$746,5,0)="Outage","Outage","")</f>
        <v/>
      </c>
      <c r="O1272" s="18">
        <f t="shared" si="177"/>
        <v>0</v>
      </c>
      <c r="P1272" s="18" t="str">
        <f t="shared" si="178"/>
        <v/>
      </c>
      <c r="Q1272" s="18">
        <f t="shared" si="179"/>
        <v>0</v>
      </c>
      <c r="R1272" s="118"/>
    </row>
    <row r="1273" spans="1:18" x14ac:dyDescent="0.25">
      <c r="A1273" s="25">
        <f t="shared" si="180"/>
        <v>142</v>
      </c>
      <c r="B1273" s="23">
        <f t="shared" si="181"/>
        <v>44567</v>
      </c>
      <c r="C1273" s="24">
        <v>22</v>
      </c>
      <c r="D1273" s="54" t="str">
        <f t="shared" si="173"/>
        <v>ASET</v>
      </c>
      <c r="E1273" s="178"/>
      <c r="F1273" s="179"/>
      <c r="G1273" s="177"/>
      <c r="H1273" s="177"/>
      <c r="I1273" s="169">
        <f t="shared" si="174"/>
        <v>0</v>
      </c>
      <c r="J1273" s="149" t="str" cm="1">
        <f t="array" ref="J1273">IF(ISERROR(INDEX('Non Compliance input'!$H$5:$H$156,MATCH(1,(A1273='Non Compliance input'!$A$5:$A$156)*(F1273&gt;='Non Compliance input'!$D$5:$D$156)*(E1273&lt;'Non Compliance input'!$E$5:$E$156)*('Non Compliance input'!$H$5:$H$156="Yes"),0))
),"","Yes")</f>
        <v/>
      </c>
      <c r="K1273" s="149">
        <f t="shared" si="175"/>
        <v>0</v>
      </c>
      <c r="L1273" s="162">
        <f t="shared" si="176"/>
        <v>0</v>
      </c>
      <c r="M1273" s="162" t="str" cm="1">
        <f t="array" ref="M1273">IF(ISERROR(INDEX('Non Compliance input'!$I$5:$I$156,MATCH(1,(A1273='Non Compliance input'!$A$5:$A$156)*(E1273&gt;='Non Compliance input'!$D$5:$D$156)*(F1273&lt;='Non Compliance input'!$E$5:$E$156)*('Non Compliance input'!$I$5:$I$156="Yes"),0))
),"","Yes")</f>
        <v/>
      </c>
      <c r="N1273" s="149" t="str">
        <f>IF(VLOOKUP($A1273,HourEndingOutage!$B$3:$F$746,5,0)="Outage","Outage","")</f>
        <v/>
      </c>
      <c r="O1273" s="18">
        <f t="shared" si="177"/>
        <v>0</v>
      </c>
      <c r="P1273" s="18" t="str">
        <f t="shared" si="178"/>
        <v/>
      </c>
      <c r="Q1273" s="18">
        <f t="shared" si="179"/>
        <v>0</v>
      </c>
      <c r="R1273" s="118"/>
    </row>
    <row r="1274" spans="1:18" x14ac:dyDescent="0.25">
      <c r="A1274" s="25">
        <f t="shared" si="180"/>
        <v>142</v>
      </c>
      <c r="B1274" s="23">
        <f t="shared" si="181"/>
        <v>44567</v>
      </c>
      <c r="C1274" s="24">
        <v>22</v>
      </c>
      <c r="D1274" s="54" t="str">
        <f t="shared" si="173"/>
        <v>ASET</v>
      </c>
      <c r="E1274" s="178"/>
      <c r="F1274" s="179"/>
      <c r="G1274" s="177"/>
      <c r="H1274" s="177"/>
      <c r="I1274" s="169">
        <f t="shared" si="174"/>
        <v>0</v>
      </c>
      <c r="J1274" s="149" t="str" cm="1">
        <f t="array" ref="J1274">IF(ISERROR(INDEX('Non Compliance input'!$H$5:$H$156,MATCH(1,(A1274='Non Compliance input'!$A$5:$A$156)*(F1274&gt;='Non Compliance input'!$D$5:$D$156)*(E1274&lt;'Non Compliance input'!$E$5:$E$156)*('Non Compliance input'!$H$5:$H$156="Yes"),0))
),"","Yes")</f>
        <v/>
      </c>
      <c r="K1274" s="149">
        <f t="shared" si="175"/>
        <v>0</v>
      </c>
      <c r="L1274" s="162">
        <f t="shared" si="176"/>
        <v>0</v>
      </c>
      <c r="M1274" s="162" t="str" cm="1">
        <f t="array" ref="M1274">IF(ISERROR(INDEX('Non Compliance input'!$I$5:$I$156,MATCH(1,(A1274='Non Compliance input'!$A$5:$A$156)*(E1274&gt;='Non Compliance input'!$D$5:$D$156)*(F1274&lt;='Non Compliance input'!$E$5:$E$156)*('Non Compliance input'!$I$5:$I$156="Yes"),0))
),"","Yes")</f>
        <v/>
      </c>
      <c r="N1274" s="149" t="str">
        <f>IF(VLOOKUP($A1274,HourEndingOutage!$B$3:$F$746,5,0)="Outage","Outage","")</f>
        <v/>
      </c>
      <c r="O1274" s="18">
        <f t="shared" si="177"/>
        <v>0</v>
      </c>
      <c r="P1274" s="18" t="str">
        <f t="shared" si="178"/>
        <v/>
      </c>
      <c r="Q1274" s="18">
        <f t="shared" si="179"/>
        <v>0</v>
      </c>
      <c r="R1274" s="118"/>
    </row>
    <row r="1275" spans="1:18" x14ac:dyDescent="0.25">
      <c r="A1275" s="25">
        <f t="shared" si="180"/>
        <v>142</v>
      </c>
      <c r="B1275" s="23">
        <f t="shared" si="181"/>
        <v>44567</v>
      </c>
      <c r="C1275" s="24">
        <v>22</v>
      </c>
      <c r="D1275" s="54" t="str">
        <f t="shared" si="173"/>
        <v>ASET</v>
      </c>
      <c r="E1275" s="178"/>
      <c r="F1275" s="179"/>
      <c r="G1275" s="177"/>
      <c r="H1275" s="177"/>
      <c r="I1275" s="169">
        <f t="shared" si="174"/>
        <v>0</v>
      </c>
      <c r="J1275" s="149" t="str" cm="1">
        <f t="array" ref="J1275">IF(ISERROR(INDEX('Non Compliance input'!$H$5:$H$156,MATCH(1,(A1275='Non Compliance input'!$A$5:$A$156)*(F1275&gt;='Non Compliance input'!$D$5:$D$156)*(E1275&lt;'Non Compliance input'!$E$5:$E$156)*('Non Compliance input'!$H$5:$H$156="Yes"),0))
),"","Yes")</f>
        <v/>
      </c>
      <c r="K1275" s="149">
        <f t="shared" si="175"/>
        <v>0</v>
      </c>
      <c r="L1275" s="162">
        <f t="shared" si="176"/>
        <v>0</v>
      </c>
      <c r="M1275" s="162" t="str" cm="1">
        <f t="array" ref="M1275">IF(ISERROR(INDEX('Non Compliance input'!$I$5:$I$156,MATCH(1,(A1275='Non Compliance input'!$A$5:$A$156)*(E1275&gt;='Non Compliance input'!$D$5:$D$156)*(F1275&lt;='Non Compliance input'!$E$5:$E$156)*('Non Compliance input'!$I$5:$I$156="Yes"),0))
),"","Yes")</f>
        <v/>
      </c>
      <c r="N1275" s="149" t="str">
        <f>IF(VLOOKUP($A1275,HourEndingOutage!$B$3:$F$746,5,0)="Outage","Outage","")</f>
        <v/>
      </c>
      <c r="O1275" s="18">
        <f t="shared" si="177"/>
        <v>0</v>
      </c>
      <c r="P1275" s="18" t="str">
        <f t="shared" si="178"/>
        <v/>
      </c>
      <c r="Q1275" s="18">
        <f t="shared" si="179"/>
        <v>0</v>
      </c>
      <c r="R1275" s="118"/>
    </row>
    <row r="1276" spans="1:18" x14ac:dyDescent="0.25">
      <c r="A1276" s="25">
        <f t="shared" si="180"/>
        <v>142</v>
      </c>
      <c r="B1276" s="23">
        <f t="shared" si="181"/>
        <v>44567</v>
      </c>
      <c r="C1276" s="24">
        <v>22</v>
      </c>
      <c r="D1276" s="54" t="str">
        <f t="shared" si="173"/>
        <v>ASET</v>
      </c>
      <c r="E1276" s="178"/>
      <c r="F1276" s="179"/>
      <c r="G1276" s="177"/>
      <c r="H1276" s="177"/>
      <c r="I1276" s="169">
        <f t="shared" si="174"/>
        <v>0</v>
      </c>
      <c r="J1276" s="149" t="str" cm="1">
        <f t="array" ref="J1276">IF(ISERROR(INDEX('Non Compliance input'!$H$5:$H$156,MATCH(1,(A1276='Non Compliance input'!$A$5:$A$156)*(F1276&gt;='Non Compliance input'!$D$5:$D$156)*(E1276&lt;'Non Compliance input'!$E$5:$E$156)*('Non Compliance input'!$H$5:$H$156="Yes"),0))
),"","Yes")</f>
        <v/>
      </c>
      <c r="K1276" s="149">
        <f t="shared" si="175"/>
        <v>0</v>
      </c>
      <c r="L1276" s="162">
        <f t="shared" si="176"/>
        <v>0</v>
      </c>
      <c r="M1276" s="162" t="str" cm="1">
        <f t="array" ref="M1276">IF(ISERROR(INDEX('Non Compliance input'!$I$5:$I$156,MATCH(1,(A1276='Non Compliance input'!$A$5:$A$156)*(E1276&gt;='Non Compliance input'!$D$5:$D$156)*(F1276&lt;='Non Compliance input'!$E$5:$E$156)*('Non Compliance input'!$I$5:$I$156="Yes"),0))
),"","Yes")</f>
        <v/>
      </c>
      <c r="N1276" s="149" t="str">
        <f>IF(VLOOKUP($A1276,HourEndingOutage!$B$3:$F$746,5,0)="Outage","Outage","")</f>
        <v/>
      </c>
      <c r="O1276" s="18">
        <f t="shared" si="177"/>
        <v>0</v>
      </c>
      <c r="P1276" s="18" t="str">
        <f t="shared" si="178"/>
        <v/>
      </c>
      <c r="Q1276" s="18">
        <f t="shared" si="179"/>
        <v>0</v>
      </c>
      <c r="R1276" s="118"/>
    </row>
    <row r="1277" spans="1:18" x14ac:dyDescent="0.25">
      <c r="A1277" s="25">
        <f t="shared" si="180"/>
        <v>142</v>
      </c>
      <c r="B1277" s="23">
        <f t="shared" si="181"/>
        <v>44567</v>
      </c>
      <c r="C1277" s="24">
        <v>22</v>
      </c>
      <c r="D1277" s="54" t="str">
        <f t="shared" si="173"/>
        <v>ASET</v>
      </c>
      <c r="E1277" s="178"/>
      <c r="F1277" s="179"/>
      <c r="G1277" s="177"/>
      <c r="H1277" s="177"/>
      <c r="I1277" s="169">
        <f t="shared" si="174"/>
        <v>0</v>
      </c>
      <c r="J1277" s="149" t="str" cm="1">
        <f t="array" ref="J1277">IF(ISERROR(INDEX('Non Compliance input'!$H$5:$H$156,MATCH(1,(A1277='Non Compliance input'!$A$5:$A$156)*(F1277&gt;='Non Compliance input'!$D$5:$D$156)*(E1277&lt;'Non Compliance input'!$E$5:$E$156)*('Non Compliance input'!$H$5:$H$156="Yes"),0))
),"","Yes")</f>
        <v/>
      </c>
      <c r="K1277" s="149">
        <f t="shared" si="175"/>
        <v>0</v>
      </c>
      <c r="L1277" s="162">
        <f t="shared" si="176"/>
        <v>0</v>
      </c>
      <c r="M1277" s="162" t="str" cm="1">
        <f t="array" ref="M1277">IF(ISERROR(INDEX('Non Compliance input'!$I$5:$I$156,MATCH(1,(A1277='Non Compliance input'!$A$5:$A$156)*(E1277&gt;='Non Compliance input'!$D$5:$D$156)*(F1277&lt;='Non Compliance input'!$E$5:$E$156)*('Non Compliance input'!$I$5:$I$156="Yes"),0))
),"","Yes")</f>
        <v/>
      </c>
      <c r="N1277" s="149" t="str">
        <f>IF(VLOOKUP($A1277,HourEndingOutage!$B$3:$F$746,5,0)="Outage","Outage","")</f>
        <v/>
      </c>
      <c r="O1277" s="18">
        <f t="shared" si="177"/>
        <v>0</v>
      </c>
      <c r="P1277" s="18" t="str">
        <f t="shared" si="178"/>
        <v/>
      </c>
      <c r="Q1277" s="18">
        <f t="shared" si="179"/>
        <v>0</v>
      </c>
      <c r="R1277" s="118"/>
    </row>
    <row r="1278" spans="1:18" x14ac:dyDescent="0.25">
      <c r="A1278" s="25">
        <f t="shared" si="180"/>
        <v>142</v>
      </c>
      <c r="B1278" s="23">
        <f t="shared" si="181"/>
        <v>44567</v>
      </c>
      <c r="C1278" s="24">
        <v>22</v>
      </c>
      <c r="D1278" s="54" t="str">
        <f t="shared" si="173"/>
        <v>ASET</v>
      </c>
      <c r="E1278" s="178"/>
      <c r="F1278" s="179"/>
      <c r="G1278" s="177"/>
      <c r="H1278" s="177"/>
      <c r="I1278" s="169">
        <f t="shared" si="174"/>
        <v>0</v>
      </c>
      <c r="J1278" s="149" t="str" cm="1">
        <f t="array" ref="J1278">IF(ISERROR(INDEX('Non Compliance input'!$H$5:$H$156,MATCH(1,(A1278='Non Compliance input'!$A$5:$A$156)*(F1278&gt;='Non Compliance input'!$D$5:$D$156)*(E1278&lt;'Non Compliance input'!$E$5:$E$156)*('Non Compliance input'!$H$5:$H$156="Yes"),0))
),"","Yes")</f>
        <v/>
      </c>
      <c r="K1278" s="149">
        <f t="shared" si="175"/>
        <v>0</v>
      </c>
      <c r="L1278" s="162">
        <f t="shared" si="176"/>
        <v>0</v>
      </c>
      <c r="M1278" s="162" t="str" cm="1">
        <f t="array" ref="M1278">IF(ISERROR(INDEX('Non Compliance input'!$I$5:$I$156,MATCH(1,(A1278='Non Compliance input'!$A$5:$A$156)*(E1278&gt;='Non Compliance input'!$D$5:$D$156)*(F1278&lt;='Non Compliance input'!$E$5:$E$156)*('Non Compliance input'!$I$5:$I$156="Yes"),0))
),"","Yes")</f>
        <v/>
      </c>
      <c r="N1278" s="149" t="str">
        <f>IF(VLOOKUP($A1278,HourEndingOutage!$B$3:$F$746,5,0)="Outage","Outage","")</f>
        <v/>
      </c>
      <c r="O1278" s="18">
        <f t="shared" si="177"/>
        <v>0</v>
      </c>
      <c r="P1278" s="18" t="str">
        <f t="shared" si="178"/>
        <v/>
      </c>
      <c r="Q1278" s="18">
        <f t="shared" si="179"/>
        <v>0</v>
      </c>
      <c r="R1278" s="118"/>
    </row>
    <row r="1279" spans="1:18" x14ac:dyDescent="0.25">
      <c r="A1279" s="25">
        <f t="shared" si="180"/>
        <v>142</v>
      </c>
      <c r="B1279" s="23">
        <f t="shared" si="181"/>
        <v>44567</v>
      </c>
      <c r="C1279" s="24">
        <v>22</v>
      </c>
      <c r="D1279" s="54" t="str">
        <f t="shared" si="173"/>
        <v>ASET</v>
      </c>
      <c r="E1279" s="178"/>
      <c r="F1279" s="179"/>
      <c r="G1279" s="177"/>
      <c r="H1279" s="177"/>
      <c r="I1279" s="169">
        <f t="shared" si="174"/>
        <v>0</v>
      </c>
      <c r="J1279" s="149" t="str" cm="1">
        <f t="array" ref="J1279">IF(ISERROR(INDEX('Non Compliance input'!$H$5:$H$156,MATCH(1,(A1279='Non Compliance input'!$A$5:$A$156)*(F1279&gt;='Non Compliance input'!$D$5:$D$156)*(E1279&lt;'Non Compliance input'!$E$5:$E$156)*('Non Compliance input'!$H$5:$H$156="Yes"),0))
),"","Yes")</f>
        <v/>
      </c>
      <c r="K1279" s="149">
        <f t="shared" si="175"/>
        <v>0</v>
      </c>
      <c r="L1279" s="162">
        <f t="shared" si="176"/>
        <v>0</v>
      </c>
      <c r="M1279" s="162" t="str" cm="1">
        <f t="array" ref="M1279">IF(ISERROR(INDEX('Non Compliance input'!$I$5:$I$156,MATCH(1,(A1279='Non Compliance input'!$A$5:$A$156)*(E1279&gt;='Non Compliance input'!$D$5:$D$156)*(F1279&lt;='Non Compliance input'!$E$5:$E$156)*('Non Compliance input'!$I$5:$I$156="Yes"),0))
),"","Yes")</f>
        <v/>
      </c>
      <c r="N1279" s="149" t="str">
        <f>IF(VLOOKUP($A1279,HourEndingOutage!$B$3:$F$746,5,0)="Outage","Outage","")</f>
        <v/>
      </c>
      <c r="O1279" s="18">
        <f t="shared" si="177"/>
        <v>0</v>
      </c>
      <c r="P1279" s="18" t="str">
        <f t="shared" si="178"/>
        <v/>
      </c>
      <c r="Q1279" s="18">
        <f t="shared" si="179"/>
        <v>0</v>
      </c>
      <c r="R1279" s="118"/>
    </row>
    <row r="1280" spans="1:18" x14ac:dyDescent="0.25">
      <c r="A1280" s="25">
        <f t="shared" si="180"/>
        <v>142</v>
      </c>
      <c r="B1280" s="23">
        <f t="shared" si="181"/>
        <v>44567</v>
      </c>
      <c r="C1280" s="24">
        <v>22</v>
      </c>
      <c r="D1280" s="54" t="str">
        <f t="shared" si="173"/>
        <v>ASET</v>
      </c>
      <c r="E1280" s="178"/>
      <c r="F1280" s="179"/>
      <c r="G1280" s="177"/>
      <c r="H1280" s="177"/>
      <c r="I1280" s="169">
        <f t="shared" si="174"/>
        <v>0</v>
      </c>
      <c r="J1280" s="149" t="str" cm="1">
        <f t="array" ref="J1280">IF(ISERROR(INDEX('Non Compliance input'!$H$5:$H$156,MATCH(1,(A1280='Non Compliance input'!$A$5:$A$156)*(F1280&gt;='Non Compliance input'!$D$5:$D$156)*(E1280&lt;'Non Compliance input'!$E$5:$E$156)*('Non Compliance input'!$H$5:$H$156="Yes"),0))
),"","Yes")</f>
        <v/>
      </c>
      <c r="K1280" s="149">
        <f t="shared" si="175"/>
        <v>0</v>
      </c>
      <c r="L1280" s="162">
        <f t="shared" si="176"/>
        <v>0</v>
      </c>
      <c r="M1280" s="162" t="str" cm="1">
        <f t="array" ref="M1280">IF(ISERROR(INDEX('Non Compliance input'!$I$5:$I$156,MATCH(1,(A1280='Non Compliance input'!$A$5:$A$156)*(E1280&gt;='Non Compliance input'!$D$5:$D$156)*(F1280&lt;='Non Compliance input'!$E$5:$E$156)*('Non Compliance input'!$I$5:$I$156="Yes"),0))
),"","Yes")</f>
        <v/>
      </c>
      <c r="N1280" s="149" t="str">
        <f>IF(VLOOKUP($A1280,HourEndingOutage!$B$3:$F$746,5,0)="Outage","Outage","")</f>
        <v/>
      </c>
      <c r="O1280" s="18">
        <f t="shared" si="177"/>
        <v>0</v>
      </c>
      <c r="P1280" s="18" t="str">
        <f t="shared" si="178"/>
        <v/>
      </c>
      <c r="Q1280" s="18">
        <f t="shared" si="179"/>
        <v>0</v>
      </c>
      <c r="R1280" s="118"/>
    </row>
    <row r="1281" spans="1:18" x14ac:dyDescent="0.25">
      <c r="A1281" s="25">
        <f t="shared" si="180"/>
        <v>143</v>
      </c>
      <c r="B1281" s="23">
        <f t="shared" si="181"/>
        <v>44567</v>
      </c>
      <c r="C1281" s="24">
        <v>23</v>
      </c>
      <c r="D1281" s="54" t="str">
        <f t="shared" si="173"/>
        <v>ASET</v>
      </c>
      <c r="E1281" s="178"/>
      <c r="F1281" s="179"/>
      <c r="G1281" s="177"/>
      <c r="H1281" s="177"/>
      <c r="I1281" s="169">
        <f t="shared" si="174"/>
        <v>0</v>
      </c>
      <c r="J1281" s="149" t="str" cm="1">
        <f t="array" ref="J1281">IF(ISERROR(INDEX('Non Compliance input'!$H$5:$H$156,MATCH(1,(A1281='Non Compliance input'!$A$5:$A$156)*(F1281&gt;='Non Compliance input'!$D$5:$D$156)*(E1281&lt;'Non Compliance input'!$E$5:$E$156)*('Non Compliance input'!$H$5:$H$156="Yes"),0))
),"","Yes")</f>
        <v/>
      </c>
      <c r="K1281" s="149">
        <f t="shared" si="175"/>
        <v>0</v>
      </c>
      <c r="L1281" s="162">
        <f t="shared" si="176"/>
        <v>0</v>
      </c>
      <c r="M1281" s="162" t="str" cm="1">
        <f t="array" ref="M1281">IF(ISERROR(INDEX('Non Compliance input'!$I$5:$I$156,MATCH(1,(A1281='Non Compliance input'!$A$5:$A$156)*(E1281&gt;='Non Compliance input'!$D$5:$D$156)*(F1281&lt;='Non Compliance input'!$E$5:$E$156)*('Non Compliance input'!$I$5:$I$156="Yes"),0))
),"","Yes")</f>
        <v/>
      </c>
      <c r="N1281" s="149" t="str">
        <f>IF(VLOOKUP($A1281,HourEndingOutage!$B$3:$F$746,5,0)="Outage","Outage","")</f>
        <v/>
      </c>
      <c r="O1281" s="18">
        <f t="shared" si="177"/>
        <v>0</v>
      </c>
      <c r="P1281" s="18" t="str">
        <f t="shared" si="178"/>
        <v/>
      </c>
      <c r="Q1281" s="18">
        <f t="shared" si="179"/>
        <v>0</v>
      </c>
      <c r="R1281" s="118"/>
    </row>
    <row r="1282" spans="1:18" x14ac:dyDescent="0.25">
      <c r="A1282" s="25">
        <f t="shared" si="180"/>
        <v>143</v>
      </c>
      <c r="B1282" s="23">
        <f t="shared" si="181"/>
        <v>44567</v>
      </c>
      <c r="C1282" s="24">
        <v>23</v>
      </c>
      <c r="D1282" s="54" t="str">
        <f t="shared" si="173"/>
        <v>ASET</v>
      </c>
      <c r="E1282" s="178"/>
      <c r="F1282" s="179"/>
      <c r="G1282" s="177"/>
      <c r="H1282" s="177"/>
      <c r="I1282" s="169">
        <f t="shared" si="174"/>
        <v>0</v>
      </c>
      <c r="J1282" s="149" t="str" cm="1">
        <f t="array" ref="J1282">IF(ISERROR(INDEX('Non Compliance input'!$H$5:$H$156,MATCH(1,(A1282='Non Compliance input'!$A$5:$A$156)*(F1282&gt;='Non Compliance input'!$D$5:$D$156)*(E1282&lt;'Non Compliance input'!$E$5:$E$156)*('Non Compliance input'!$H$5:$H$156="Yes"),0))
),"","Yes")</f>
        <v/>
      </c>
      <c r="K1282" s="149">
        <f t="shared" si="175"/>
        <v>0</v>
      </c>
      <c r="L1282" s="162">
        <f t="shared" si="176"/>
        <v>0</v>
      </c>
      <c r="M1282" s="162" t="str" cm="1">
        <f t="array" ref="M1282">IF(ISERROR(INDEX('Non Compliance input'!$I$5:$I$156,MATCH(1,(A1282='Non Compliance input'!$A$5:$A$156)*(E1282&gt;='Non Compliance input'!$D$5:$D$156)*(F1282&lt;='Non Compliance input'!$E$5:$E$156)*('Non Compliance input'!$I$5:$I$156="Yes"),0))
),"","Yes")</f>
        <v/>
      </c>
      <c r="N1282" s="149" t="str">
        <f>IF(VLOOKUP($A1282,HourEndingOutage!$B$3:$F$746,5,0)="Outage","Outage","")</f>
        <v/>
      </c>
      <c r="O1282" s="18">
        <f t="shared" si="177"/>
        <v>0</v>
      </c>
      <c r="P1282" s="18" t="str">
        <f t="shared" si="178"/>
        <v/>
      </c>
      <c r="Q1282" s="18">
        <f t="shared" si="179"/>
        <v>0</v>
      </c>
      <c r="R1282" s="118"/>
    </row>
    <row r="1283" spans="1:18" x14ac:dyDescent="0.25">
      <c r="A1283" s="25">
        <f t="shared" si="180"/>
        <v>143</v>
      </c>
      <c r="B1283" s="23">
        <f t="shared" si="181"/>
        <v>44567</v>
      </c>
      <c r="C1283" s="24">
        <v>23</v>
      </c>
      <c r="D1283" s="54" t="str">
        <f t="shared" ref="D1283:D1346" si="182">Unit</f>
        <v>ASET</v>
      </c>
      <c r="E1283" s="178"/>
      <c r="F1283" s="179"/>
      <c r="G1283" s="177"/>
      <c r="H1283" s="177"/>
      <c r="I1283" s="169">
        <f t="shared" ref="I1283:I1346" si="183">IF(AND(LEN(E1283)&gt;2,LEN(F1283)&gt;2)=TRUE,(ROUND((F1283-E1283)*1440,0)),0)</f>
        <v>0</v>
      </c>
      <c r="J1283" s="149" t="str" cm="1">
        <f t="array" ref="J1283">IF(ISERROR(INDEX('Non Compliance input'!$H$5:$H$156,MATCH(1,(A1283='Non Compliance input'!$A$5:$A$156)*(F1283&gt;='Non Compliance input'!$D$5:$D$156)*(E1283&lt;'Non Compliance input'!$E$5:$E$156)*('Non Compliance input'!$H$5:$H$156="Yes"),0))
),"","Yes")</f>
        <v/>
      </c>
      <c r="K1283" s="149">
        <f t="shared" ref="K1283:K1346" si="184">IF(J1283="Yes",0,MIN(H1283,G1283,IF(H1283="",0,Contract_Volume)))</f>
        <v>0</v>
      </c>
      <c r="L1283" s="162">
        <f t="shared" ref="L1283:L1346" si="185">IF(J1283="Yes",0,(MIN(H1283,G1283)*(I1283/60)))</f>
        <v>0</v>
      </c>
      <c r="M1283" s="162" t="str" cm="1">
        <f t="array" ref="M1283">IF(ISERROR(INDEX('Non Compliance input'!$I$5:$I$156,MATCH(1,(A1283='Non Compliance input'!$A$5:$A$156)*(E1283&gt;='Non Compliance input'!$D$5:$D$156)*(F1283&lt;='Non Compliance input'!$E$5:$E$156)*('Non Compliance input'!$I$5:$I$156="Yes"),0))
),"","Yes")</f>
        <v/>
      </c>
      <c r="N1283" s="149" t="str">
        <f>IF(VLOOKUP($A1283,HourEndingOutage!$B$3:$F$746,5,0)="Outage","Outage","")</f>
        <v/>
      </c>
      <c r="O1283" s="18">
        <f t="shared" ref="O1283:O1346" si="186">IF(OR(M1283="Yes",N1283="Outage"),0,(K1283*(I1283/60))*Arming)</f>
        <v>0</v>
      </c>
      <c r="P1283" s="18" t="str">
        <f t="shared" ref="P1283:P1346" si="187">IF(ISERROR(VLOOKUP($A1283,FTShour,1,0)),"","Yes")</f>
        <v/>
      </c>
      <c r="Q1283" s="18">
        <f t="shared" si="179"/>
        <v>0</v>
      </c>
      <c r="R1283" s="118"/>
    </row>
    <row r="1284" spans="1:18" x14ac:dyDescent="0.25">
      <c r="A1284" s="25">
        <f t="shared" si="180"/>
        <v>143</v>
      </c>
      <c r="B1284" s="23">
        <f t="shared" si="181"/>
        <v>44567</v>
      </c>
      <c r="C1284" s="24">
        <v>23</v>
      </c>
      <c r="D1284" s="54" t="str">
        <f t="shared" si="182"/>
        <v>ASET</v>
      </c>
      <c r="E1284" s="178"/>
      <c r="F1284" s="179"/>
      <c r="G1284" s="177"/>
      <c r="H1284" s="177"/>
      <c r="I1284" s="169">
        <f t="shared" si="183"/>
        <v>0</v>
      </c>
      <c r="J1284" s="149" t="str" cm="1">
        <f t="array" ref="J1284">IF(ISERROR(INDEX('Non Compliance input'!$H$5:$H$156,MATCH(1,(A1284='Non Compliance input'!$A$5:$A$156)*(F1284&gt;='Non Compliance input'!$D$5:$D$156)*(E1284&lt;'Non Compliance input'!$E$5:$E$156)*('Non Compliance input'!$H$5:$H$156="Yes"),0))
),"","Yes")</f>
        <v/>
      </c>
      <c r="K1284" s="149">
        <f t="shared" si="184"/>
        <v>0</v>
      </c>
      <c r="L1284" s="162">
        <f t="shared" si="185"/>
        <v>0</v>
      </c>
      <c r="M1284" s="162" t="str" cm="1">
        <f t="array" ref="M1284">IF(ISERROR(INDEX('Non Compliance input'!$I$5:$I$156,MATCH(1,(A1284='Non Compliance input'!$A$5:$A$156)*(E1284&gt;='Non Compliance input'!$D$5:$D$156)*(F1284&lt;='Non Compliance input'!$E$5:$E$156)*('Non Compliance input'!$I$5:$I$156="Yes"),0))
),"","Yes")</f>
        <v/>
      </c>
      <c r="N1284" s="149" t="str">
        <f>IF(VLOOKUP($A1284,HourEndingOutage!$B$3:$F$746,5,0)="Outage","Outage","")</f>
        <v/>
      </c>
      <c r="O1284" s="18">
        <f t="shared" si="186"/>
        <v>0</v>
      </c>
      <c r="P1284" s="18" t="str">
        <f t="shared" si="187"/>
        <v/>
      </c>
      <c r="Q1284" s="18">
        <f t="shared" ref="Q1284:Q1347" si="188">IF(P1284="Yes",-O1284,0)</f>
        <v>0</v>
      </c>
      <c r="R1284" s="118"/>
    </row>
    <row r="1285" spans="1:18" x14ac:dyDescent="0.25">
      <c r="A1285" s="25">
        <f t="shared" si="180"/>
        <v>143</v>
      </c>
      <c r="B1285" s="23">
        <f t="shared" si="181"/>
        <v>44567</v>
      </c>
      <c r="C1285" s="24">
        <v>23</v>
      </c>
      <c r="D1285" s="54" t="str">
        <f t="shared" si="182"/>
        <v>ASET</v>
      </c>
      <c r="E1285" s="178"/>
      <c r="F1285" s="179"/>
      <c r="G1285" s="177"/>
      <c r="H1285" s="177"/>
      <c r="I1285" s="169">
        <f t="shared" si="183"/>
        <v>0</v>
      </c>
      <c r="J1285" s="149" t="str" cm="1">
        <f t="array" ref="J1285">IF(ISERROR(INDEX('Non Compliance input'!$H$5:$H$156,MATCH(1,(A1285='Non Compliance input'!$A$5:$A$156)*(F1285&gt;='Non Compliance input'!$D$5:$D$156)*(E1285&lt;'Non Compliance input'!$E$5:$E$156)*('Non Compliance input'!$H$5:$H$156="Yes"),0))
),"","Yes")</f>
        <v/>
      </c>
      <c r="K1285" s="149">
        <f t="shared" si="184"/>
        <v>0</v>
      </c>
      <c r="L1285" s="162">
        <f t="shared" si="185"/>
        <v>0</v>
      </c>
      <c r="M1285" s="162" t="str" cm="1">
        <f t="array" ref="M1285">IF(ISERROR(INDEX('Non Compliance input'!$I$5:$I$156,MATCH(1,(A1285='Non Compliance input'!$A$5:$A$156)*(E1285&gt;='Non Compliance input'!$D$5:$D$156)*(F1285&lt;='Non Compliance input'!$E$5:$E$156)*('Non Compliance input'!$I$5:$I$156="Yes"),0))
),"","Yes")</f>
        <v/>
      </c>
      <c r="N1285" s="149" t="str">
        <f>IF(VLOOKUP($A1285,HourEndingOutage!$B$3:$F$746,5,0)="Outage","Outage","")</f>
        <v/>
      </c>
      <c r="O1285" s="18">
        <f t="shared" si="186"/>
        <v>0</v>
      </c>
      <c r="P1285" s="18" t="str">
        <f t="shared" si="187"/>
        <v/>
      </c>
      <c r="Q1285" s="18">
        <f t="shared" si="188"/>
        <v>0</v>
      </c>
      <c r="R1285" s="118"/>
    </row>
    <row r="1286" spans="1:18" x14ac:dyDescent="0.25">
      <c r="A1286" s="25">
        <f t="shared" si="180"/>
        <v>143</v>
      </c>
      <c r="B1286" s="23">
        <f t="shared" si="181"/>
        <v>44567</v>
      </c>
      <c r="C1286" s="24">
        <v>23</v>
      </c>
      <c r="D1286" s="54" t="str">
        <f t="shared" si="182"/>
        <v>ASET</v>
      </c>
      <c r="E1286" s="178"/>
      <c r="F1286" s="179"/>
      <c r="G1286" s="177"/>
      <c r="H1286" s="177"/>
      <c r="I1286" s="169">
        <f t="shared" si="183"/>
        <v>0</v>
      </c>
      <c r="J1286" s="149" t="str" cm="1">
        <f t="array" ref="J1286">IF(ISERROR(INDEX('Non Compliance input'!$H$5:$H$156,MATCH(1,(A1286='Non Compliance input'!$A$5:$A$156)*(F1286&gt;='Non Compliance input'!$D$5:$D$156)*(E1286&lt;'Non Compliance input'!$E$5:$E$156)*('Non Compliance input'!$H$5:$H$156="Yes"),0))
),"","Yes")</f>
        <v/>
      </c>
      <c r="K1286" s="149">
        <f t="shared" si="184"/>
        <v>0</v>
      </c>
      <c r="L1286" s="162">
        <f t="shared" si="185"/>
        <v>0</v>
      </c>
      <c r="M1286" s="162" t="str" cm="1">
        <f t="array" ref="M1286">IF(ISERROR(INDEX('Non Compliance input'!$I$5:$I$156,MATCH(1,(A1286='Non Compliance input'!$A$5:$A$156)*(E1286&gt;='Non Compliance input'!$D$5:$D$156)*(F1286&lt;='Non Compliance input'!$E$5:$E$156)*('Non Compliance input'!$I$5:$I$156="Yes"),0))
),"","Yes")</f>
        <v/>
      </c>
      <c r="N1286" s="149" t="str">
        <f>IF(VLOOKUP($A1286,HourEndingOutage!$B$3:$F$746,5,0)="Outage","Outage","")</f>
        <v/>
      </c>
      <c r="O1286" s="18">
        <f t="shared" si="186"/>
        <v>0</v>
      </c>
      <c r="P1286" s="18" t="str">
        <f t="shared" si="187"/>
        <v/>
      </c>
      <c r="Q1286" s="18">
        <f t="shared" si="188"/>
        <v>0</v>
      </c>
      <c r="R1286" s="118"/>
    </row>
    <row r="1287" spans="1:18" x14ac:dyDescent="0.25">
      <c r="A1287" s="25">
        <f t="shared" si="180"/>
        <v>143</v>
      </c>
      <c r="B1287" s="23">
        <f t="shared" si="181"/>
        <v>44567</v>
      </c>
      <c r="C1287" s="24">
        <v>23</v>
      </c>
      <c r="D1287" s="54" t="str">
        <f t="shared" si="182"/>
        <v>ASET</v>
      </c>
      <c r="E1287" s="178"/>
      <c r="F1287" s="179"/>
      <c r="G1287" s="177"/>
      <c r="H1287" s="177"/>
      <c r="I1287" s="169">
        <f t="shared" si="183"/>
        <v>0</v>
      </c>
      <c r="J1287" s="149" t="str" cm="1">
        <f t="array" ref="J1287">IF(ISERROR(INDEX('Non Compliance input'!$H$5:$H$156,MATCH(1,(A1287='Non Compliance input'!$A$5:$A$156)*(F1287&gt;='Non Compliance input'!$D$5:$D$156)*(E1287&lt;'Non Compliance input'!$E$5:$E$156)*('Non Compliance input'!$H$5:$H$156="Yes"),0))
),"","Yes")</f>
        <v/>
      </c>
      <c r="K1287" s="149">
        <f t="shared" si="184"/>
        <v>0</v>
      </c>
      <c r="L1287" s="162">
        <f t="shared" si="185"/>
        <v>0</v>
      </c>
      <c r="M1287" s="162" t="str" cm="1">
        <f t="array" ref="M1287">IF(ISERROR(INDEX('Non Compliance input'!$I$5:$I$156,MATCH(1,(A1287='Non Compliance input'!$A$5:$A$156)*(E1287&gt;='Non Compliance input'!$D$5:$D$156)*(F1287&lt;='Non Compliance input'!$E$5:$E$156)*('Non Compliance input'!$I$5:$I$156="Yes"),0))
),"","Yes")</f>
        <v/>
      </c>
      <c r="N1287" s="149" t="str">
        <f>IF(VLOOKUP($A1287,HourEndingOutage!$B$3:$F$746,5,0)="Outage","Outage","")</f>
        <v/>
      </c>
      <c r="O1287" s="18">
        <f t="shared" si="186"/>
        <v>0</v>
      </c>
      <c r="P1287" s="18" t="str">
        <f t="shared" si="187"/>
        <v/>
      </c>
      <c r="Q1287" s="18">
        <f t="shared" si="188"/>
        <v>0</v>
      </c>
      <c r="R1287" s="118"/>
    </row>
    <row r="1288" spans="1:18" x14ac:dyDescent="0.25">
      <c r="A1288" s="25">
        <f t="shared" si="180"/>
        <v>143</v>
      </c>
      <c r="B1288" s="23">
        <f t="shared" si="181"/>
        <v>44567</v>
      </c>
      <c r="C1288" s="24">
        <v>23</v>
      </c>
      <c r="D1288" s="54" t="str">
        <f t="shared" si="182"/>
        <v>ASET</v>
      </c>
      <c r="E1288" s="178"/>
      <c r="F1288" s="179"/>
      <c r="G1288" s="177"/>
      <c r="H1288" s="177"/>
      <c r="I1288" s="169">
        <f t="shared" si="183"/>
        <v>0</v>
      </c>
      <c r="J1288" s="149" t="str" cm="1">
        <f t="array" ref="J1288">IF(ISERROR(INDEX('Non Compliance input'!$H$5:$H$156,MATCH(1,(A1288='Non Compliance input'!$A$5:$A$156)*(F1288&gt;='Non Compliance input'!$D$5:$D$156)*(E1288&lt;'Non Compliance input'!$E$5:$E$156)*('Non Compliance input'!$H$5:$H$156="Yes"),0))
),"","Yes")</f>
        <v/>
      </c>
      <c r="K1288" s="149">
        <f t="shared" si="184"/>
        <v>0</v>
      </c>
      <c r="L1288" s="162">
        <f t="shared" si="185"/>
        <v>0</v>
      </c>
      <c r="M1288" s="162" t="str" cm="1">
        <f t="array" ref="M1288">IF(ISERROR(INDEX('Non Compliance input'!$I$5:$I$156,MATCH(1,(A1288='Non Compliance input'!$A$5:$A$156)*(E1288&gt;='Non Compliance input'!$D$5:$D$156)*(F1288&lt;='Non Compliance input'!$E$5:$E$156)*('Non Compliance input'!$I$5:$I$156="Yes"),0))
),"","Yes")</f>
        <v/>
      </c>
      <c r="N1288" s="149" t="str">
        <f>IF(VLOOKUP($A1288,HourEndingOutage!$B$3:$F$746,5,0)="Outage","Outage","")</f>
        <v/>
      </c>
      <c r="O1288" s="18">
        <f t="shared" si="186"/>
        <v>0</v>
      </c>
      <c r="P1288" s="18" t="str">
        <f t="shared" si="187"/>
        <v/>
      </c>
      <c r="Q1288" s="18">
        <f t="shared" si="188"/>
        <v>0</v>
      </c>
      <c r="R1288" s="118"/>
    </row>
    <row r="1289" spans="1:18" x14ac:dyDescent="0.25">
      <c r="A1289" s="25">
        <f t="shared" si="180"/>
        <v>143</v>
      </c>
      <c r="B1289" s="23">
        <f t="shared" si="181"/>
        <v>44567</v>
      </c>
      <c r="C1289" s="24">
        <v>23</v>
      </c>
      <c r="D1289" s="54" t="str">
        <f t="shared" si="182"/>
        <v>ASET</v>
      </c>
      <c r="E1289" s="178"/>
      <c r="F1289" s="179"/>
      <c r="G1289" s="177"/>
      <c r="H1289" s="177"/>
      <c r="I1289" s="169">
        <f t="shared" si="183"/>
        <v>0</v>
      </c>
      <c r="J1289" s="149" t="str" cm="1">
        <f t="array" ref="J1289">IF(ISERROR(INDEX('Non Compliance input'!$H$5:$H$156,MATCH(1,(A1289='Non Compliance input'!$A$5:$A$156)*(F1289&gt;='Non Compliance input'!$D$5:$D$156)*(E1289&lt;'Non Compliance input'!$E$5:$E$156)*('Non Compliance input'!$H$5:$H$156="Yes"),0))
),"","Yes")</f>
        <v/>
      </c>
      <c r="K1289" s="149">
        <f t="shared" si="184"/>
        <v>0</v>
      </c>
      <c r="L1289" s="162">
        <f t="shared" si="185"/>
        <v>0</v>
      </c>
      <c r="M1289" s="162" t="str" cm="1">
        <f t="array" ref="M1289">IF(ISERROR(INDEX('Non Compliance input'!$I$5:$I$156,MATCH(1,(A1289='Non Compliance input'!$A$5:$A$156)*(E1289&gt;='Non Compliance input'!$D$5:$D$156)*(F1289&lt;='Non Compliance input'!$E$5:$E$156)*('Non Compliance input'!$I$5:$I$156="Yes"),0))
),"","Yes")</f>
        <v/>
      </c>
      <c r="N1289" s="149" t="str">
        <f>IF(VLOOKUP($A1289,HourEndingOutage!$B$3:$F$746,5,0)="Outage","Outage","")</f>
        <v/>
      </c>
      <c r="O1289" s="18">
        <f t="shared" si="186"/>
        <v>0</v>
      </c>
      <c r="P1289" s="18" t="str">
        <f t="shared" si="187"/>
        <v/>
      </c>
      <c r="Q1289" s="18">
        <f t="shared" si="188"/>
        <v>0</v>
      </c>
      <c r="R1289" s="118"/>
    </row>
    <row r="1290" spans="1:18" x14ac:dyDescent="0.25">
      <c r="A1290" s="25">
        <f t="shared" si="180"/>
        <v>144</v>
      </c>
      <c r="B1290" s="23">
        <f t="shared" si="181"/>
        <v>44567</v>
      </c>
      <c r="C1290" s="24">
        <v>24</v>
      </c>
      <c r="D1290" s="54" t="str">
        <f t="shared" si="182"/>
        <v>ASET</v>
      </c>
      <c r="E1290" s="178"/>
      <c r="F1290" s="179"/>
      <c r="G1290" s="177"/>
      <c r="H1290" s="177"/>
      <c r="I1290" s="169">
        <f t="shared" si="183"/>
        <v>0</v>
      </c>
      <c r="J1290" s="149" t="str" cm="1">
        <f t="array" ref="J1290">IF(ISERROR(INDEX('Non Compliance input'!$H$5:$H$156,MATCH(1,(A1290='Non Compliance input'!$A$5:$A$156)*(F1290&gt;='Non Compliance input'!$D$5:$D$156)*(E1290&lt;'Non Compliance input'!$E$5:$E$156)*('Non Compliance input'!$H$5:$H$156="Yes"),0))
),"","Yes")</f>
        <v/>
      </c>
      <c r="K1290" s="149">
        <f t="shared" si="184"/>
        <v>0</v>
      </c>
      <c r="L1290" s="162">
        <f t="shared" si="185"/>
        <v>0</v>
      </c>
      <c r="M1290" s="162" t="str" cm="1">
        <f t="array" ref="M1290">IF(ISERROR(INDEX('Non Compliance input'!$I$5:$I$156,MATCH(1,(A1290='Non Compliance input'!$A$5:$A$156)*(E1290&gt;='Non Compliance input'!$D$5:$D$156)*(F1290&lt;='Non Compliance input'!$E$5:$E$156)*('Non Compliance input'!$I$5:$I$156="Yes"),0))
),"","Yes")</f>
        <v/>
      </c>
      <c r="N1290" s="149" t="str">
        <f>IF(VLOOKUP($A1290,HourEndingOutage!$B$3:$F$746,5,0)="Outage","Outage","")</f>
        <v/>
      </c>
      <c r="O1290" s="18">
        <f t="shared" si="186"/>
        <v>0</v>
      </c>
      <c r="P1290" s="18" t="str">
        <f t="shared" si="187"/>
        <v/>
      </c>
      <c r="Q1290" s="18">
        <f t="shared" si="188"/>
        <v>0</v>
      </c>
      <c r="R1290" s="118"/>
    </row>
    <row r="1291" spans="1:18" x14ac:dyDescent="0.25">
      <c r="A1291" s="25">
        <f t="shared" si="180"/>
        <v>144</v>
      </c>
      <c r="B1291" s="23">
        <f t="shared" si="181"/>
        <v>44567</v>
      </c>
      <c r="C1291" s="24">
        <v>24</v>
      </c>
      <c r="D1291" s="54" t="str">
        <f t="shared" si="182"/>
        <v>ASET</v>
      </c>
      <c r="E1291" s="178"/>
      <c r="F1291" s="179"/>
      <c r="G1291" s="177"/>
      <c r="H1291" s="177"/>
      <c r="I1291" s="169">
        <f t="shared" si="183"/>
        <v>0</v>
      </c>
      <c r="J1291" s="149" t="str" cm="1">
        <f t="array" ref="J1291">IF(ISERROR(INDEX('Non Compliance input'!$H$5:$H$156,MATCH(1,(A1291='Non Compliance input'!$A$5:$A$156)*(F1291&gt;='Non Compliance input'!$D$5:$D$156)*(E1291&lt;'Non Compliance input'!$E$5:$E$156)*('Non Compliance input'!$H$5:$H$156="Yes"),0))
),"","Yes")</f>
        <v/>
      </c>
      <c r="K1291" s="149">
        <f t="shared" si="184"/>
        <v>0</v>
      </c>
      <c r="L1291" s="162">
        <f t="shared" si="185"/>
        <v>0</v>
      </c>
      <c r="M1291" s="162" t="str" cm="1">
        <f t="array" ref="M1291">IF(ISERROR(INDEX('Non Compliance input'!$I$5:$I$156,MATCH(1,(A1291='Non Compliance input'!$A$5:$A$156)*(E1291&gt;='Non Compliance input'!$D$5:$D$156)*(F1291&lt;='Non Compliance input'!$E$5:$E$156)*('Non Compliance input'!$I$5:$I$156="Yes"),0))
),"","Yes")</f>
        <v/>
      </c>
      <c r="N1291" s="149" t="str">
        <f>IF(VLOOKUP($A1291,HourEndingOutage!$B$3:$F$746,5,0)="Outage","Outage","")</f>
        <v/>
      </c>
      <c r="O1291" s="18">
        <f t="shared" si="186"/>
        <v>0</v>
      </c>
      <c r="P1291" s="18" t="str">
        <f t="shared" si="187"/>
        <v/>
      </c>
      <c r="Q1291" s="18">
        <f t="shared" si="188"/>
        <v>0</v>
      </c>
      <c r="R1291" s="118"/>
    </row>
    <row r="1292" spans="1:18" x14ac:dyDescent="0.25">
      <c r="A1292" s="25">
        <f t="shared" si="180"/>
        <v>144</v>
      </c>
      <c r="B1292" s="23">
        <f t="shared" si="181"/>
        <v>44567</v>
      </c>
      <c r="C1292" s="24">
        <v>24</v>
      </c>
      <c r="D1292" s="54" t="str">
        <f t="shared" si="182"/>
        <v>ASET</v>
      </c>
      <c r="E1292" s="178"/>
      <c r="F1292" s="179"/>
      <c r="G1292" s="177"/>
      <c r="H1292" s="177"/>
      <c r="I1292" s="169">
        <f t="shared" si="183"/>
        <v>0</v>
      </c>
      <c r="J1292" s="149" t="str" cm="1">
        <f t="array" ref="J1292">IF(ISERROR(INDEX('Non Compliance input'!$H$5:$H$156,MATCH(1,(A1292='Non Compliance input'!$A$5:$A$156)*(F1292&gt;='Non Compliance input'!$D$5:$D$156)*(E1292&lt;'Non Compliance input'!$E$5:$E$156)*('Non Compliance input'!$H$5:$H$156="Yes"),0))
),"","Yes")</f>
        <v/>
      </c>
      <c r="K1292" s="149">
        <f t="shared" si="184"/>
        <v>0</v>
      </c>
      <c r="L1292" s="162">
        <f t="shared" si="185"/>
        <v>0</v>
      </c>
      <c r="M1292" s="162" t="str" cm="1">
        <f t="array" ref="M1292">IF(ISERROR(INDEX('Non Compliance input'!$I$5:$I$156,MATCH(1,(A1292='Non Compliance input'!$A$5:$A$156)*(E1292&gt;='Non Compliance input'!$D$5:$D$156)*(F1292&lt;='Non Compliance input'!$E$5:$E$156)*('Non Compliance input'!$I$5:$I$156="Yes"),0))
),"","Yes")</f>
        <v/>
      </c>
      <c r="N1292" s="149" t="str">
        <f>IF(VLOOKUP($A1292,HourEndingOutage!$B$3:$F$746,5,0)="Outage","Outage","")</f>
        <v/>
      </c>
      <c r="O1292" s="18">
        <f t="shared" si="186"/>
        <v>0</v>
      </c>
      <c r="P1292" s="18" t="str">
        <f t="shared" si="187"/>
        <v/>
      </c>
      <c r="Q1292" s="18">
        <f t="shared" si="188"/>
        <v>0</v>
      </c>
      <c r="R1292" s="118"/>
    </row>
    <row r="1293" spans="1:18" x14ac:dyDescent="0.25">
      <c r="A1293" s="25">
        <f t="shared" si="180"/>
        <v>144</v>
      </c>
      <c r="B1293" s="23">
        <f t="shared" si="181"/>
        <v>44567</v>
      </c>
      <c r="C1293" s="24">
        <v>24</v>
      </c>
      <c r="D1293" s="54" t="str">
        <f t="shared" si="182"/>
        <v>ASET</v>
      </c>
      <c r="E1293" s="178"/>
      <c r="F1293" s="179"/>
      <c r="G1293" s="177"/>
      <c r="H1293" s="177"/>
      <c r="I1293" s="169">
        <f t="shared" si="183"/>
        <v>0</v>
      </c>
      <c r="J1293" s="149" t="str" cm="1">
        <f t="array" ref="J1293">IF(ISERROR(INDEX('Non Compliance input'!$H$5:$H$156,MATCH(1,(A1293='Non Compliance input'!$A$5:$A$156)*(F1293&gt;='Non Compliance input'!$D$5:$D$156)*(E1293&lt;'Non Compliance input'!$E$5:$E$156)*('Non Compliance input'!$H$5:$H$156="Yes"),0))
),"","Yes")</f>
        <v/>
      </c>
      <c r="K1293" s="149">
        <f t="shared" si="184"/>
        <v>0</v>
      </c>
      <c r="L1293" s="162">
        <f t="shared" si="185"/>
        <v>0</v>
      </c>
      <c r="M1293" s="162" t="str" cm="1">
        <f t="array" ref="M1293">IF(ISERROR(INDEX('Non Compliance input'!$I$5:$I$156,MATCH(1,(A1293='Non Compliance input'!$A$5:$A$156)*(E1293&gt;='Non Compliance input'!$D$5:$D$156)*(F1293&lt;='Non Compliance input'!$E$5:$E$156)*('Non Compliance input'!$I$5:$I$156="Yes"),0))
),"","Yes")</f>
        <v/>
      </c>
      <c r="N1293" s="149" t="str">
        <f>IF(VLOOKUP($A1293,HourEndingOutage!$B$3:$F$746,5,0)="Outage","Outage","")</f>
        <v/>
      </c>
      <c r="O1293" s="18">
        <f t="shared" si="186"/>
        <v>0</v>
      </c>
      <c r="P1293" s="18" t="str">
        <f t="shared" si="187"/>
        <v/>
      </c>
      <c r="Q1293" s="18">
        <f t="shared" si="188"/>
        <v>0</v>
      </c>
      <c r="R1293" s="118"/>
    </row>
    <row r="1294" spans="1:18" x14ac:dyDescent="0.25">
      <c r="A1294" s="25">
        <f t="shared" si="180"/>
        <v>144</v>
      </c>
      <c r="B1294" s="23">
        <f t="shared" si="181"/>
        <v>44567</v>
      </c>
      <c r="C1294" s="24">
        <v>24</v>
      </c>
      <c r="D1294" s="54" t="str">
        <f t="shared" si="182"/>
        <v>ASET</v>
      </c>
      <c r="E1294" s="178"/>
      <c r="F1294" s="179"/>
      <c r="G1294" s="177"/>
      <c r="H1294" s="177"/>
      <c r="I1294" s="169">
        <f t="shared" si="183"/>
        <v>0</v>
      </c>
      <c r="J1294" s="149" t="str" cm="1">
        <f t="array" ref="J1294">IF(ISERROR(INDEX('Non Compliance input'!$H$5:$H$156,MATCH(1,(A1294='Non Compliance input'!$A$5:$A$156)*(F1294&gt;='Non Compliance input'!$D$5:$D$156)*(E1294&lt;'Non Compliance input'!$E$5:$E$156)*('Non Compliance input'!$H$5:$H$156="Yes"),0))
),"","Yes")</f>
        <v/>
      </c>
      <c r="K1294" s="149">
        <f t="shared" si="184"/>
        <v>0</v>
      </c>
      <c r="L1294" s="162">
        <f t="shared" si="185"/>
        <v>0</v>
      </c>
      <c r="M1294" s="162" t="str" cm="1">
        <f t="array" ref="M1294">IF(ISERROR(INDEX('Non Compliance input'!$I$5:$I$156,MATCH(1,(A1294='Non Compliance input'!$A$5:$A$156)*(E1294&gt;='Non Compliance input'!$D$5:$D$156)*(F1294&lt;='Non Compliance input'!$E$5:$E$156)*('Non Compliance input'!$I$5:$I$156="Yes"),0))
),"","Yes")</f>
        <v/>
      </c>
      <c r="N1294" s="149" t="str">
        <f>IF(VLOOKUP($A1294,HourEndingOutage!$B$3:$F$746,5,0)="Outage","Outage","")</f>
        <v/>
      </c>
      <c r="O1294" s="18">
        <f t="shared" si="186"/>
        <v>0</v>
      </c>
      <c r="P1294" s="18" t="str">
        <f t="shared" si="187"/>
        <v/>
      </c>
      <c r="Q1294" s="18">
        <f t="shared" si="188"/>
        <v>0</v>
      </c>
      <c r="R1294" s="118"/>
    </row>
    <row r="1295" spans="1:18" x14ac:dyDescent="0.25">
      <c r="A1295" s="25">
        <f t="shared" si="180"/>
        <v>144</v>
      </c>
      <c r="B1295" s="23">
        <f t="shared" si="181"/>
        <v>44567</v>
      </c>
      <c r="C1295" s="24">
        <v>24</v>
      </c>
      <c r="D1295" s="54" t="str">
        <f t="shared" si="182"/>
        <v>ASET</v>
      </c>
      <c r="E1295" s="178"/>
      <c r="F1295" s="179"/>
      <c r="G1295" s="177"/>
      <c r="H1295" s="177"/>
      <c r="I1295" s="169">
        <f t="shared" si="183"/>
        <v>0</v>
      </c>
      <c r="J1295" s="149" t="str" cm="1">
        <f t="array" ref="J1295">IF(ISERROR(INDEX('Non Compliance input'!$H$5:$H$156,MATCH(1,(A1295='Non Compliance input'!$A$5:$A$156)*(F1295&gt;='Non Compliance input'!$D$5:$D$156)*(E1295&lt;'Non Compliance input'!$E$5:$E$156)*('Non Compliance input'!$H$5:$H$156="Yes"),0))
),"","Yes")</f>
        <v/>
      </c>
      <c r="K1295" s="149">
        <f t="shared" si="184"/>
        <v>0</v>
      </c>
      <c r="L1295" s="162">
        <f t="shared" si="185"/>
        <v>0</v>
      </c>
      <c r="M1295" s="162" t="str" cm="1">
        <f t="array" ref="M1295">IF(ISERROR(INDEX('Non Compliance input'!$I$5:$I$156,MATCH(1,(A1295='Non Compliance input'!$A$5:$A$156)*(E1295&gt;='Non Compliance input'!$D$5:$D$156)*(F1295&lt;='Non Compliance input'!$E$5:$E$156)*('Non Compliance input'!$I$5:$I$156="Yes"),0))
),"","Yes")</f>
        <v/>
      </c>
      <c r="N1295" s="149" t="str">
        <f>IF(VLOOKUP($A1295,HourEndingOutage!$B$3:$F$746,5,0)="Outage","Outage","")</f>
        <v/>
      </c>
      <c r="O1295" s="18">
        <f t="shared" si="186"/>
        <v>0</v>
      </c>
      <c r="P1295" s="18" t="str">
        <f t="shared" si="187"/>
        <v/>
      </c>
      <c r="Q1295" s="18">
        <f t="shared" si="188"/>
        <v>0</v>
      </c>
      <c r="R1295" s="118"/>
    </row>
    <row r="1296" spans="1:18" x14ac:dyDescent="0.25">
      <c r="A1296" s="25">
        <f t="shared" si="180"/>
        <v>144</v>
      </c>
      <c r="B1296" s="23">
        <f t="shared" si="181"/>
        <v>44567</v>
      </c>
      <c r="C1296" s="24">
        <v>24</v>
      </c>
      <c r="D1296" s="54" t="str">
        <f t="shared" si="182"/>
        <v>ASET</v>
      </c>
      <c r="E1296" s="178"/>
      <c r="F1296" s="179"/>
      <c r="G1296" s="177"/>
      <c r="H1296" s="177"/>
      <c r="I1296" s="169">
        <f t="shared" si="183"/>
        <v>0</v>
      </c>
      <c r="J1296" s="149" t="str" cm="1">
        <f t="array" ref="J1296">IF(ISERROR(INDEX('Non Compliance input'!$H$5:$H$156,MATCH(1,(A1296='Non Compliance input'!$A$5:$A$156)*(F1296&gt;='Non Compliance input'!$D$5:$D$156)*(E1296&lt;'Non Compliance input'!$E$5:$E$156)*('Non Compliance input'!$H$5:$H$156="Yes"),0))
),"","Yes")</f>
        <v/>
      </c>
      <c r="K1296" s="149">
        <f t="shared" si="184"/>
        <v>0</v>
      </c>
      <c r="L1296" s="162">
        <f t="shared" si="185"/>
        <v>0</v>
      </c>
      <c r="M1296" s="162" t="str" cm="1">
        <f t="array" ref="M1296">IF(ISERROR(INDEX('Non Compliance input'!$I$5:$I$156,MATCH(1,(A1296='Non Compliance input'!$A$5:$A$156)*(E1296&gt;='Non Compliance input'!$D$5:$D$156)*(F1296&lt;='Non Compliance input'!$E$5:$E$156)*('Non Compliance input'!$I$5:$I$156="Yes"),0))
),"","Yes")</f>
        <v/>
      </c>
      <c r="N1296" s="149" t="str">
        <f>IF(VLOOKUP($A1296,HourEndingOutage!$B$3:$F$746,5,0)="Outage","Outage","")</f>
        <v/>
      </c>
      <c r="O1296" s="18">
        <f t="shared" si="186"/>
        <v>0</v>
      </c>
      <c r="P1296" s="18" t="str">
        <f t="shared" si="187"/>
        <v/>
      </c>
      <c r="Q1296" s="18">
        <f t="shared" si="188"/>
        <v>0</v>
      </c>
      <c r="R1296" s="118"/>
    </row>
    <row r="1297" spans="1:18" x14ac:dyDescent="0.25">
      <c r="A1297" s="25">
        <f t="shared" si="180"/>
        <v>144</v>
      </c>
      <c r="B1297" s="23">
        <f t="shared" si="181"/>
        <v>44567</v>
      </c>
      <c r="C1297" s="24">
        <v>24</v>
      </c>
      <c r="D1297" s="54" t="str">
        <f t="shared" si="182"/>
        <v>ASET</v>
      </c>
      <c r="E1297" s="178"/>
      <c r="F1297" s="179"/>
      <c r="G1297" s="177"/>
      <c r="H1297" s="177"/>
      <c r="I1297" s="169">
        <f t="shared" si="183"/>
        <v>0</v>
      </c>
      <c r="J1297" s="149" t="str" cm="1">
        <f t="array" ref="J1297">IF(ISERROR(INDEX('Non Compliance input'!$H$5:$H$156,MATCH(1,(A1297='Non Compliance input'!$A$5:$A$156)*(F1297&gt;='Non Compliance input'!$D$5:$D$156)*(E1297&lt;'Non Compliance input'!$E$5:$E$156)*('Non Compliance input'!$H$5:$H$156="Yes"),0))
),"","Yes")</f>
        <v/>
      </c>
      <c r="K1297" s="149">
        <f t="shared" si="184"/>
        <v>0</v>
      </c>
      <c r="L1297" s="162">
        <f t="shared" si="185"/>
        <v>0</v>
      </c>
      <c r="M1297" s="162" t="str" cm="1">
        <f t="array" ref="M1297">IF(ISERROR(INDEX('Non Compliance input'!$I$5:$I$156,MATCH(1,(A1297='Non Compliance input'!$A$5:$A$156)*(E1297&gt;='Non Compliance input'!$D$5:$D$156)*(F1297&lt;='Non Compliance input'!$E$5:$E$156)*('Non Compliance input'!$I$5:$I$156="Yes"),0))
),"","Yes")</f>
        <v/>
      </c>
      <c r="N1297" s="149" t="str">
        <f>IF(VLOOKUP($A1297,HourEndingOutage!$B$3:$F$746,5,0)="Outage","Outage","")</f>
        <v/>
      </c>
      <c r="O1297" s="18">
        <f t="shared" si="186"/>
        <v>0</v>
      </c>
      <c r="P1297" s="18" t="str">
        <f t="shared" si="187"/>
        <v/>
      </c>
      <c r="Q1297" s="18">
        <f t="shared" si="188"/>
        <v>0</v>
      </c>
      <c r="R1297" s="118"/>
    </row>
    <row r="1298" spans="1:18" x14ac:dyDescent="0.25">
      <c r="A1298" s="25">
        <f t="shared" si="180"/>
        <v>144</v>
      </c>
      <c r="B1298" s="23">
        <f t="shared" si="181"/>
        <v>44567</v>
      </c>
      <c r="C1298" s="24">
        <v>24</v>
      </c>
      <c r="D1298" s="54" t="str">
        <f t="shared" si="182"/>
        <v>ASET</v>
      </c>
      <c r="E1298" s="178"/>
      <c r="F1298" s="179"/>
      <c r="G1298" s="177"/>
      <c r="H1298" s="177"/>
      <c r="I1298" s="169">
        <f t="shared" si="183"/>
        <v>0</v>
      </c>
      <c r="J1298" s="149" t="str" cm="1">
        <f t="array" ref="J1298">IF(ISERROR(INDEX('Non Compliance input'!$H$5:$H$156,MATCH(1,(A1298='Non Compliance input'!$A$5:$A$156)*(F1298&gt;='Non Compliance input'!$D$5:$D$156)*(E1298&lt;'Non Compliance input'!$E$5:$E$156)*('Non Compliance input'!$H$5:$H$156="Yes"),0))
),"","Yes")</f>
        <v/>
      </c>
      <c r="K1298" s="149">
        <f t="shared" si="184"/>
        <v>0</v>
      </c>
      <c r="L1298" s="162">
        <f t="shared" si="185"/>
        <v>0</v>
      </c>
      <c r="M1298" s="162" t="str" cm="1">
        <f t="array" ref="M1298">IF(ISERROR(INDEX('Non Compliance input'!$I$5:$I$156,MATCH(1,(A1298='Non Compliance input'!$A$5:$A$156)*(E1298&gt;='Non Compliance input'!$D$5:$D$156)*(F1298&lt;='Non Compliance input'!$E$5:$E$156)*('Non Compliance input'!$I$5:$I$156="Yes"),0))
),"","Yes")</f>
        <v/>
      </c>
      <c r="N1298" s="149" t="str">
        <f>IF(VLOOKUP($A1298,HourEndingOutage!$B$3:$F$746,5,0)="Outage","Outage","")</f>
        <v/>
      </c>
      <c r="O1298" s="18">
        <f t="shared" si="186"/>
        <v>0</v>
      </c>
      <c r="P1298" s="18" t="str">
        <f t="shared" si="187"/>
        <v/>
      </c>
      <c r="Q1298" s="18">
        <f t="shared" si="188"/>
        <v>0</v>
      </c>
      <c r="R1298" s="118"/>
    </row>
    <row r="1299" spans="1:18" x14ac:dyDescent="0.25">
      <c r="A1299" s="25">
        <f t="shared" si="180"/>
        <v>145</v>
      </c>
      <c r="B1299" s="23">
        <f t="shared" si="181"/>
        <v>44568</v>
      </c>
      <c r="C1299" s="24">
        <v>1</v>
      </c>
      <c r="D1299" s="54" t="str">
        <f t="shared" si="182"/>
        <v>ASET</v>
      </c>
      <c r="E1299" s="178"/>
      <c r="F1299" s="179"/>
      <c r="G1299" s="177"/>
      <c r="H1299" s="177"/>
      <c r="I1299" s="169">
        <f t="shared" si="183"/>
        <v>0</v>
      </c>
      <c r="J1299" s="149" t="str" cm="1">
        <f t="array" ref="J1299">IF(ISERROR(INDEX('Non Compliance input'!$H$5:$H$156,MATCH(1,(A1299='Non Compliance input'!$A$5:$A$156)*(F1299&gt;='Non Compliance input'!$D$5:$D$156)*(E1299&lt;'Non Compliance input'!$E$5:$E$156)*('Non Compliance input'!$H$5:$H$156="Yes"),0))
),"","Yes")</f>
        <v/>
      </c>
      <c r="K1299" s="149">
        <f t="shared" si="184"/>
        <v>0</v>
      </c>
      <c r="L1299" s="162">
        <f t="shared" si="185"/>
        <v>0</v>
      </c>
      <c r="M1299" s="162" t="str" cm="1">
        <f t="array" ref="M1299">IF(ISERROR(INDEX('Non Compliance input'!$I$5:$I$156,MATCH(1,(A1299='Non Compliance input'!$A$5:$A$156)*(E1299&gt;='Non Compliance input'!$D$5:$D$156)*(F1299&lt;='Non Compliance input'!$E$5:$E$156)*('Non Compliance input'!$I$5:$I$156="Yes"),0))
),"","Yes")</f>
        <v/>
      </c>
      <c r="N1299" s="149" t="str">
        <f>IF(VLOOKUP($A1299,HourEndingOutage!$B$3:$F$746,5,0)="Outage","Outage","")</f>
        <v/>
      </c>
      <c r="O1299" s="18">
        <f t="shared" si="186"/>
        <v>0</v>
      </c>
      <c r="P1299" s="18" t="str">
        <f t="shared" si="187"/>
        <v/>
      </c>
      <c r="Q1299" s="18">
        <f t="shared" si="188"/>
        <v>0</v>
      </c>
      <c r="R1299" s="118"/>
    </row>
    <row r="1300" spans="1:18" x14ac:dyDescent="0.25">
      <c r="A1300" s="25">
        <f t="shared" si="180"/>
        <v>145</v>
      </c>
      <c r="B1300" s="23">
        <f t="shared" si="181"/>
        <v>44568</v>
      </c>
      <c r="C1300" s="24">
        <v>1</v>
      </c>
      <c r="D1300" s="54" t="str">
        <f t="shared" si="182"/>
        <v>ASET</v>
      </c>
      <c r="E1300" s="178"/>
      <c r="F1300" s="179"/>
      <c r="G1300" s="177"/>
      <c r="H1300" s="177"/>
      <c r="I1300" s="169">
        <f t="shared" si="183"/>
        <v>0</v>
      </c>
      <c r="J1300" s="149" t="str" cm="1">
        <f t="array" ref="J1300">IF(ISERROR(INDEX('Non Compliance input'!$H$5:$H$156,MATCH(1,(A1300='Non Compliance input'!$A$5:$A$156)*(F1300&gt;='Non Compliance input'!$D$5:$D$156)*(E1300&lt;'Non Compliance input'!$E$5:$E$156)*('Non Compliance input'!$H$5:$H$156="Yes"),0))
),"","Yes")</f>
        <v/>
      </c>
      <c r="K1300" s="149">
        <f t="shared" si="184"/>
        <v>0</v>
      </c>
      <c r="L1300" s="162">
        <f t="shared" si="185"/>
        <v>0</v>
      </c>
      <c r="M1300" s="162" t="str" cm="1">
        <f t="array" ref="M1300">IF(ISERROR(INDEX('Non Compliance input'!$I$5:$I$156,MATCH(1,(A1300='Non Compliance input'!$A$5:$A$156)*(E1300&gt;='Non Compliance input'!$D$5:$D$156)*(F1300&lt;='Non Compliance input'!$E$5:$E$156)*('Non Compliance input'!$I$5:$I$156="Yes"),0))
),"","Yes")</f>
        <v/>
      </c>
      <c r="N1300" s="149" t="str">
        <f>IF(VLOOKUP($A1300,HourEndingOutage!$B$3:$F$746,5,0)="Outage","Outage","")</f>
        <v/>
      </c>
      <c r="O1300" s="18">
        <f t="shared" si="186"/>
        <v>0</v>
      </c>
      <c r="P1300" s="18" t="str">
        <f t="shared" si="187"/>
        <v/>
      </c>
      <c r="Q1300" s="18">
        <f t="shared" si="188"/>
        <v>0</v>
      </c>
      <c r="R1300" s="118"/>
    </row>
    <row r="1301" spans="1:18" x14ac:dyDescent="0.25">
      <c r="A1301" s="25">
        <f t="shared" si="180"/>
        <v>145</v>
      </c>
      <c r="B1301" s="23">
        <f t="shared" si="181"/>
        <v>44568</v>
      </c>
      <c r="C1301" s="24">
        <v>1</v>
      </c>
      <c r="D1301" s="54" t="str">
        <f t="shared" si="182"/>
        <v>ASET</v>
      </c>
      <c r="E1301" s="178"/>
      <c r="F1301" s="179"/>
      <c r="G1301" s="177"/>
      <c r="H1301" s="177"/>
      <c r="I1301" s="169">
        <f t="shared" si="183"/>
        <v>0</v>
      </c>
      <c r="J1301" s="149" t="str" cm="1">
        <f t="array" ref="J1301">IF(ISERROR(INDEX('Non Compliance input'!$H$5:$H$156,MATCH(1,(A1301='Non Compliance input'!$A$5:$A$156)*(F1301&gt;='Non Compliance input'!$D$5:$D$156)*(E1301&lt;'Non Compliance input'!$E$5:$E$156)*('Non Compliance input'!$H$5:$H$156="Yes"),0))
),"","Yes")</f>
        <v/>
      </c>
      <c r="K1301" s="149">
        <f t="shared" si="184"/>
        <v>0</v>
      </c>
      <c r="L1301" s="162">
        <f t="shared" si="185"/>
        <v>0</v>
      </c>
      <c r="M1301" s="162" t="str" cm="1">
        <f t="array" ref="M1301">IF(ISERROR(INDEX('Non Compliance input'!$I$5:$I$156,MATCH(1,(A1301='Non Compliance input'!$A$5:$A$156)*(E1301&gt;='Non Compliance input'!$D$5:$D$156)*(F1301&lt;='Non Compliance input'!$E$5:$E$156)*('Non Compliance input'!$I$5:$I$156="Yes"),0))
),"","Yes")</f>
        <v/>
      </c>
      <c r="N1301" s="149" t="str">
        <f>IF(VLOOKUP($A1301,HourEndingOutage!$B$3:$F$746,5,0)="Outage","Outage","")</f>
        <v/>
      </c>
      <c r="O1301" s="18">
        <f t="shared" si="186"/>
        <v>0</v>
      </c>
      <c r="P1301" s="18" t="str">
        <f t="shared" si="187"/>
        <v/>
      </c>
      <c r="Q1301" s="18">
        <f t="shared" si="188"/>
        <v>0</v>
      </c>
      <c r="R1301" s="118"/>
    </row>
    <row r="1302" spans="1:18" x14ac:dyDescent="0.25">
      <c r="A1302" s="25">
        <f t="shared" si="180"/>
        <v>145</v>
      </c>
      <c r="B1302" s="23">
        <f t="shared" si="181"/>
        <v>44568</v>
      </c>
      <c r="C1302" s="24">
        <v>1</v>
      </c>
      <c r="D1302" s="54" t="str">
        <f t="shared" si="182"/>
        <v>ASET</v>
      </c>
      <c r="E1302" s="178"/>
      <c r="F1302" s="179"/>
      <c r="G1302" s="177"/>
      <c r="H1302" s="177"/>
      <c r="I1302" s="169">
        <f t="shared" si="183"/>
        <v>0</v>
      </c>
      <c r="J1302" s="149" t="str" cm="1">
        <f t="array" ref="J1302">IF(ISERROR(INDEX('Non Compliance input'!$H$5:$H$156,MATCH(1,(A1302='Non Compliance input'!$A$5:$A$156)*(F1302&gt;='Non Compliance input'!$D$5:$D$156)*(E1302&lt;'Non Compliance input'!$E$5:$E$156)*('Non Compliance input'!$H$5:$H$156="Yes"),0))
),"","Yes")</f>
        <v/>
      </c>
      <c r="K1302" s="149">
        <f t="shared" si="184"/>
        <v>0</v>
      </c>
      <c r="L1302" s="162">
        <f t="shared" si="185"/>
        <v>0</v>
      </c>
      <c r="M1302" s="162" t="str" cm="1">
        <f t="array" ref="M1302">IF(ISERROR(INDEX('Non Compliance input'!$I$5:$I$156,MATCH(1,(A1302='Non Compliance input'!$A$5:$A$156)*(E1302&gt;='Non Compliance input'!$D$5:$D$156)*(F1302&lt;='Non Compliance input'!$E$5:$E$156)*('Non Compliance input'!$I$5:$I$156="Yes"),0))
),"","Yes")</f>
        <v/>
      </c>
      <c r="N1302" s="149" t="str">
        <f>IF(VLOOKUP($A1302,HourEndingOutage!$B$3:$F$746,5,0)="Outage","Outage","")</f>
        <v/>
      </c>
      <c r="O1302" s="18">
        <f t="shared" si="186"/>
        <v>0</v>
      </c>
      <c r="P1302" s="18" t="str">
        <f t="shared" si="187"/>
        <v/>
      </c>
      <c r="Q1302" s="18">
        <f t="shared" si="188"/>
        <v>0</v>
      </c>
      <c r="R1302" s="118"/>
    </row>
    <row r="1303" spans="1:18" x14ac:dyDescent="0.25">
      <c r="A1303" s="25">
        <f t="shared" si="180"/>
        <v>145</v>
      </c>
      <c r="B1303" s="23">
        <f t="shared" si="181"/>
        <v>44568</v>
      </c>
      <c r="C1303" s="24">
        <v>1</v>
      </c>
      <c r="D1303" s="54" t="str">
        <f t="shared" si="182"/>
        <v>ASET</v>
      </c>
      <c r="E1303" s="178"/>
      <c r="F1303" s="179"/>
      <c r="G1303" s="177"/>
      <c r="H1303" s="177"/>
      <c r="I1303" s="169">
        <f t="shared" si="183"/>
        <v>0</v>
      </c>
      <c r="J1303" s="149" t="str" cm="1">
        <f t="array" ref="J1303">IF(ISERROR(INDEX('Non Compliance input'!$H$5:$H$156,MATCH(1,(A1303='Non Compliance input'!$A$5:$A$156)*(F1303&gt;='Non Compliance input'!$D$5:$D$156)*(E1303&lt;'Non Compliance input'!$E$5:$E$156)*('Non Compliance input'!$H$5:$H$156="Yes"),0))
),"","Yes")</f>
        <v/>
      </c>
      <c r="K1303" s="149">
        <f t="shared" si="184"/>
        <v>0</v>
      </c>
      <c r="L1303" s="162">
        <f t="shared" si="185"/>
        <v>0</v>
      </c>
      <c r="M1303" s="162" t="str" cm="1">
        <f t="array" ref="M1303">IF(ISERROR(INDEX('Non Compliance input'!$I$5:$I$156,MATCH(1,(A1303='Non Compliance input'!$A$5:$A$156)*(E1303&gt;='Non Compliance input'!$D$5:$D$156)*(F1303&lt;='Non Compliance input'!$E$5:$E$156)*('Non Compliance input'!$I$5:$I$156="Yes"),0))
),"","Yes")</f>
        <v/>
      </c>
      <c r="N1303" s="149" t="str">
        <f>IF(VLOOKUP($A1303,HourEndingOutage!$B$3:$F$746,5,0)="Outage","Outage","")</f>
        <v/>
      </c>
      <c r="O1303" s="18">
        <f t="shared" si="186"/>
        <v>0</v>
      </c>
      <c r="P1303" s="18" t="str">
        <f t="shared" si="187"/>
        <v/>
      </c>
      <c r="Q1303" s="18">
        <f t="shared" si="188"/>
        <v>0</v>
      </c>
      <c r="R1303" s="118"/>
    </row>
    <row r="1304" spans="1:18" x14ac:dyDescent="0.25">
      <c r="A1304" s="25">
        <f t="shared" si="180"/>
        <v>145</v>
      </c>
      <c r="B1304" s="23">
        <f t="shared" si="181"/>
        <v>44568</v>
      </c>
      <c r="C1304" s="24">
        <v>1</v>
      </c>
      <c r="D1304" s="54" t="str">
        <f t="shared" si="182"/>
        <v>ASET</v>
      </c>
      <c r="E1304" s="178"/>
      <c r="F1304" s="179"/>
      <c r="G1304" s="177"/>
      <c r="H1304" s="177"/>
      <c r="I1304" s="169">
        <f t="shared" si="183"/>
        <v>0</v>
      </c>
      <c r="J1304" s="149" t="str" cm="1">
        <f t="array" ref="J1304">IF(ISERROR(INDEX('Non Compliance input'!$H$5:$H$156,MATCH(1,(A1304='Non Compliance input'!$A$5:$A$156)*(F1304&gt;='Non Compliance input'!$D$5:$D$156)*(E1304&lt;'Non Compliance input'!$E$5:$E$156)*('Non Compliance input'!$H$5:$H$156="Yes"),0))
),"","Yes")</f>
        <v/>
      </c>
      <c r="K1304" s="149">
        <f t="shared" si="184"/>
        <v>0</v>
      </c>
      <c r="L1304" s="162">
        <f t="shared" si="185"/>
        <v>0</v>
      </c>
      <c r="M1304" s="162" t="str" cm="1">
        <f t="array" ref="M1304">IF(ISERROR(INDEX('Non Compliance input'!$I$5:$I$156,MATCH(1,(A1304='Non Compliance input'!$A$5:$A$156)*(E1304&gt;='Non Compliance input'!$D$5:$D$156)*(F1304&lt;='Non Compliance input'!$E$5:$E$156)*('Non Compliance input'!$I$5:$I$156="Yes"),0))
),"","Yes")</f>
        <v/>
      </c>
      <c r="N1304" s="149" t="str">
        <f>IF(VLOOKUP($A1304,HourEndingOutage!$B$3:$F$746,5,0)="Outage","Outage","")</f>
        <v/>
      </c>
      <c r="O1304" s="18">
        <f t="shared" si="186"/>
        <v>0</v>
      </c>
      <c r="P1304" s="18" t="str">
        <f t="shared" si="187"/>
        <v/>
      </c>
      <c r="Q1304" s="18">
        <f t="shared" si="188"/>
        <v>0</v>
      </c>
      <c r="R1304" s="118"/>
    </row>
    <row r="1305" spans="1:18" x14ac:dyDescent="0.25">
      <c r="A1305" s="25">
        <f t="shared" si="180"/>
        <v>145</v>
      </c>
      <c r="B1305" s="23">
        <f t="shared" si="181"/>
        <v>44568</v>
      </c>
      <c r="C1305" s="24">
        <v>1</v>
      </c>
      <c r="D1305" s="54" t="str">
        <f t="shared" si="182"/>
        <v>ASET</v>
      </c>
      <c r="E1305" s="178"/>
      <c r="F1305" s="179"/>
      <c r="G1305" s="177"/>
      <c r="H1305" s="177"/>
      <c r="I1305" s="169">
        <f t="shared" si="183"/>
        <v>0</v>
      </c>
      <c r="J1305" s="149" t="str" cm="1">
        <f t="array" ref="J1305">IF(ISERROR(INDEX('Non Compliance input'!$H$5:$H$156,MATCH(1,(A1305='Non Compliance input'!$A$5:$A$156)*(F1305&gt;='Non Compliance input'!$D$5:$D$156)*(E1305&lt;'Non Compliance input'!$E$5:$E$156)*('Non Compliance input'!$H$5:$H$156="Yes"),0))
),"","Yes")</f>
        <v/>
      </c>
      <c r="K1305" s="149">
        <f t="shared" si="184"/>
        <v>0</v>
      </c>
      <c r="L1305" s="162">
        <f t="shared" si="185"/>
        <v>0</v>
      </c>
      <c r="M1305" s="162" t="str" cm="1">
        <f t="array" ref="M1305">IF(ISERROR(INDEX('Non Compliance input'!$I$5:$I$156,MATCH(1,(A1305='Non Compliance input'!$A$5:$A$156)*(E1305&gt;='Non Compliance input'!$D$5:$D$156)*(F1305&lt;='Non Compliance input'!$E$5:$E$156)*('Non Compliance input'!$I$5:$I$156="Yes"),0))
),"","Yes")</f>
        <v/>
      </c>
      <c r="N1305" s="149" t="str">
        <f>IF(VLOOKUP($A1305,HourEndingOutage!$B$3:$F$746,5,0)="Outage","Outage","")</f>
        <v/>
      </c>
      <c r="O1305" s="18">
        <f t="shared" si="186"/>
        <v>0</v>
      </c>
      <c r="P1305" s="18" t="str">
        <f t="shared" si="187"/>
        <v/>
      </c>
      <c r="Q1305" s="18">
        <f t="shared" si="188"/>
        <v>0</v>
      </c>
      <c r="R1305" s="118"/>
    </row>
    <row r="1306" spans="1:18" x14ac:dyDescent="0.25">
      <c r="A1306" s="25">
        <f t="shared" si="180"/>
        <v>145</v>
      </c>
      <c r="B1306" s="23">
        <f t="shared" si="181"/>
        <v>44568</v>
      </c>
      <c r="C1306" s="24">
        <v>1</v>
      </c>
      <c r="D1306" s="54" t="str">
        <f t="shared" si="182"/>
        <v>ASET</v>
      </c>
      <c r="E1306" s="178"/>
      <c r="F1306" s="179"/>
      <c r="G1306" s="177"/>
      <c r="H1306" s="177"/>
      <c r="I1306" s="169">
        <f t="shared" si="183"/>
        <v>0</v>
      </c>
      <c r="J1306" s="149" t="str" cm="1">
        <f t="array" ref="J1306">IF(ISERROR(INDEX('Non Compliance input'!$H$5:$H$156,MATCH(1,(A1306='Non Compliance input'!$A$5:$A$156)*(F1306&gt;='Non Compliance input'!$D$5:$D$156)*(E1306&lt;'Non Compliance input'!$E$5:$E$156)*('Non Compliance input'!$H$5:$H$156="Yes"),0))
),"","Yes")</f>
        <v/>
      </c>
      <c r="K1306" s="149">
        <f t="shared" si="184"/>
        <v>0</v>
      </c>
      <c r="L1306" s="162">
        <f t="shared" si="185"/>
        <v>0</v>
      </c>
      <c r="M1306" s="162" t="str" cm="1">
        <f t="array" ref="M1306">IF(ISERROR(INDEX('Non Compliance input'!$I$5:$I$156,MATCH(1,(A1306='Non Compliance input'!$A$5:$A$156)*(E1306&gt;='Non Compliance input'!$D$5:$D$156)*(F1306&lt;='Non Compliance input'!$E$5:$E$156)*('Non Compliance input'!$I$5:$I$156="Yes"),0))
),"","Yes")</f>
        <v/>
      </c>
      <c r="N1306" s="149" t="str">
        <f>IF(VLOOKUP($A1306,HourEndingOutage!$B$3:$F$746,5,0)="Outage","Outage","")</f>
        <v/>
      </c>
      <c r="O1306" s="18">
        <f t="shared" si="186"/>
        <v>0</v>
      </c>
      <c r="P1306" s="18" t="str">
        <f t="shared" si="187"/>
        <v/>
      </c>
      <c r="Q1306" s="18">
        <f t="shared" si="188"/>
        <v>0</v>
      </c>
      <c r="R1306" s="118"/>
    </row>
    <row r="1307" spans="1:18" x14ac:dyDescent="0.25">
      <c r="A1307" s="25">
        <f t="shared" si="180"/>
        <v>145</v>
      </c>
      <c r="B1307" s="23">
        <f t="shared" si="181"/>
        <v>44568</v>
      </c>
      <c r="C1307" s="24">
        <v>1</v>
      </c>
      <c r="D1307" s="54" t="str">
        <f t="shared" si="182"/>
        <v>ASET</v>
      </c>
      <c r="E1307" s="178"/>
      <c r="F1307" s="179"/>
      <c r="G1307" s="177"/>
      <c r="H1307" s="177"/>
      <c r="I1307" s="169">
        <f t="shared" si="183"/>
        <v>0</v>
      </c>
      <c r="J1307" s="149" t="str" cm="1">
        <f t="array" ref="J1307">IF(ISERROR(INDEX('Non Compliance input'!$H$5:$H$156,MATCH(1,(A1307='Non Compliance input'!$A$5:$A$156)*(F1307&gt;='Non Compliance input'!$D$5:$D$156)*(E1307&lt;'Non Compliance input'!$E$5:$E$156)*('Non Compliance input'!$H$5:$H$156="Yes"),0))
),"","Yes")</f>
        <v/>
      </c>
      <c r="K1307" s="149">
        <f t="shared" si="184"/>
        <v>0</v>
      </c>
      <c r="L1307" s="162">
        <f t="shared" si="185"/>
        <v>0</v>
      </c>
      <c r="M1307" s="162" t="str" cm="1">
        <f t="array" ref="M1307">IF(ISERROR(INDEX('Non Compliance input'!$I$5:$I$156,MATCH(1,(A1307='Non Compliance input'!$A$5:$A$156)*(E1307&gt;='Non Compliance input'!$D$5:$D$156)*(F1307&lt;='Non Compliance input'!$E$5:$E$156)*('Non Compliance input'!$I$5:$I$156="Yes"),0))
),"","Yes")</f>
        <v/>
      </c>
      <c r="N1307" s="149" t="str">
        <f>IF(VLOOKUP($A1307,HourEndingOutage!$B$3:$F$746,5,0)="Outage","Outage","")</f>
        <v/>
      </c>
      <c r="O1307" s="18">
        <f t="shared" si="186"/>
        <v>0</v>
      </c>
      <c r="P1307" s="18" t="str">
        <f t="shared" si="187"/>
        <v/>
      </c>
      <c r="Q1307" s="18">
        <f t="shared" si="188"/>
        <v>0</v>
      </c>
      <c r="R1307" s="118"/>
    </row>
    <row r="1308" spans="1:18" x14ac:dyDescent="0.25">
      <c r="A1308" s="25">
        <f t="shared" ref="A1308:A1371" si="189">IF(C1308=C1307,A1307,A1307+1)</f>
        <v>146</v>
      </c>
      <c r="B1308" s="23">
        <f t="shared" ref="B1308:B1371" si="190">IF(C1308&lt;C1307,B1307+1,B1307)</f>
        <v>44568</v>
      </c>
      <c r="C1308" s="24">
        <v>2</v>
      </c>
      <c r="D1308" s="54" t="str">
        <f t="shared" si="182"/>
        <v>ASET</v>
      </c>
      <c r="E1308" s="178"/>
      <c r="F1308" s="179"/>
      <c r="G1308" s="177"/>
      <c r="H1308" s="177"/>
      <c r="I1308" s="169">
        <f t="shared" si="183"/>
        <v>0</v>
      </c>
      <c r="J1308" s="149" t="str" cm="1">
        <f t="array" ref="J1308">IF(ISERROR(INDEX('Non Compliance input'!$H$5:$H$156,MATCH(1,(A1308='Non Compliance input'!$A$5:$A$156)*(F1308&gt;='Non Compliance input'!$D$5:$D$156)*(E1308&lt;'Non Compliance input'!$E$5:$E$156)*('Non Compliance input'!$H$5:$H$156="Yes"),0))
),"","Yes")</f>
        <v/>
      </c>
      <c r="K1308" s="149">
        <f t="shared" si="184"/>
        <v>0</v>
      </c>
      <c r="L1308" s="162">
        <f t="shared" si="185"/>
        <v>0</v>
      </c>
      <c r="M1308" s="162" t="str" cm="1">
        <f t="array" ref="M1308">IF(ISERROR(INDEX('Non Compliance input'!$I$5:$I$156,MATCH(1,(A1308='Non Compliance input'!$A$5:$A$156)*(E1308&gt;='Non Compliance input'!$D$5:$D$156)*(F1308&lt;='Non Compliance input'!$E$5:$E$156)*('Non Compliance input'!$I$5:$I$156="Yes"),0))
),"","Yes")</f>
        <v/>
      </c>
      <c r="N1308" s="149" t="str">
        <f>IF(VLOOKUP($A1308,HourEndingOutage!$B$3:$F$746,5,0)="Outage","Outage","")</f>
        <v/>
      </c>
      <c r="O1308" s="18">
        <f t="shared" si="186"/>
        <v>0</v>
      </c>
      <c r="P1308" s="18" t="str">
        <f t="shared" si="187"/>
        <v/>
      </c>
      <c r="Q1308" s="18">
        <f t="shared" si="188"/>
        <v>0</v>
      </c>
      <c r="R1308" s="118"/>
    </row>
    <row r="1309" spans="1:18" x14ac:dyDescent="0.25">
      <c r="A1309" s="25">
        <f t="shared" si="189"/>
        <v>146</v>
      </c>
      <c r="B1309" s="23">
        <f t="shared" si="190"/>
        <v>44568</v>
      </c>
      <c r="C1309" s="24">
        <v>2</v>
      </c>
      <c r="D1309" s="54" t="str">
        <f t="shared" si="182"/>
        <v>ASET</v>
      </c>
      <c r="E1309" s="178"/>
      <c r="F1309" s="179"/>
      <c r="G1309" s="177"/>
      <c r="H1309" s="177"/>
      <c r="I1309" s="169">
        <f t="shared" si="183"/>
        <v>0</v>
      </c>
      <c r="J1309" s="149" t="str" cm="1">
        <f t="array" ref="J1309">IF(ISERROR(INDEX('Non Compliance input'!$H$5:$H$156,MATCH(1,(A1309='Non Compliance input'!$A$5:$A$156)*(F1309&gt;='Non Compliance input'!$D$5:$D$156)*(E1309&lt;'Non Compliance input'!$E$5:$E$156)*('Non Compliance input'!$H$5:$H$156="Yes"),0))
),"","Yes")</f>
        <v/>
      </c>
      <c r="K1309" s="149">
        <f t="shared" si="184"/>
        <v>0</v>
      </c>
      <c r="L1309" s="162">
        <f t="shared" si="185"/>
        <v>0</v>
      </c>
      <c r="M1309" s="162" t="str" cm="1">
        <f t="array" ref="M1309">IF(ISERROR(INDEX('Non Compliance input'!$I$5:$I$156,MATCH(1,(A1309='Non Compliance input'!$A$5:$A$156)*(E1309&gt;='Non Compliance input'!$D$5:$D$156)*(F1309&lt;='Non Compliance input'!$E$5:$E$156)*('Non Compliance input'!$I$5:$I$156="Yes"),0))
),"","Yes")</f>
        <v/>
      </c>
      <c r="N1309" s="149" t="str">
        <f>IF(VLOOKUP($A1309,HourEndingOutage!$B$3:$F$746,5,0)="Outage","Outage","")</f>
        <v/>
      </c>
      <c r="O1309" s="18">
        <f t="shared" si="186"/>
        <v>0</v>
      </c>
      <c r="P1309" s="18" t="str">
        <f t="shared" si="187"/>
        <v/>
      </c>
      <c r="Q1309" s="18">
        <f t="shared" si="188"/>
        <v>0</v>
      </c>
      <c r="R1309" s="118"/>
    </row>
    <row r="1310" spans="1:18" x14ac:dyDescent="0.25">
      <c r="A1310" s="25">
        <f t="shared" si="189"/>
        <v>146</v>
      </c>
      <c r="B1310" s="23">
        <f t="shared" si="190"/>
        <v>44568</v>
      </c>
      <c r="C1310" s="24">
        <v>2</v>
      </c>
      <c r="D1310" s="54" t="str">
        <f t="shared" si="182"/>
        <v>ASET</v>
      </c>
      <c r="E1310" s="178"/>
      <c r="F1310" s="179"/>
      <c r="G1310" s="177"/>
      <c r="H1310" s="177"/>
      <c r="I1310" s="169">
        <f t="shared" si="183"/>
        <v>0</v>
      </c>
      <c r="J1310" s="149" t="str" cm="1">
        <f t="array" ref="J1310">IF(ISERROR(INDEX('Non Compliance input'!$H$5:$H$156,MATCH(1,(A1310='Non Compliance input'!$A$5:$A$156)*(F1310&gt;='Non Compliance input'!$D$5:$D$156)*(E1310&lt;'Non Compliance input'!$E$5:$E$156)*('Non Compliance input'!$H$5:$H$156="Yes"),0))
),"","Yes")</f>
        <v/>
      </c>
      <c r="K1310" s="149">
        <f t="shared" si="184"/>
        <v>0</v>
      </c>
      <c r="L1310" s="162">
        <f t="shared" si="185"/>
        <v>0</v>
      </c>
      <c r="M1310" s="162" t="str" cm="1">
        <f t="array" ref="M1310">IF(ISERROR(INDEX('Non Compliance input'!$I$5:$I$156,MATCH(1,(A1310='Non Compliance input'!$A$5:$A$156)*(E1310&gt;='Non Compliance input'!$D$5:$D$156)*(F1310&lt;='Non Compliance input'!$E$5:$E$156)*('Non Compliance input'!$I$5:$I$156="Yes"),0))
),"","Yes")</f>
        <v/>
      </c>
      <c r="N1310" s="149" t="str">
        <f>IF(VLOOKUP($A1310,HourEndingOutage!$B$3:$F$746,5,0)="Outage","Outage","")</f>
        <v/>
      </c>
      <c r="O1310" s="18">
        <f t="shared" si="186"/>
        <v>0</v>
      </c>
      <c r="P1310" s="18" t="str">
        <f t="shared" si="187"/>
        <v/>
      </c>
      <c r="Q1310" s="18">
        <f t="shared" si="188"/>
        <v>0</v>
      </c>
      <c r="R1310" s="118"/>
    </row>
    <row r="1311" spans="1:18" x14ac:dyDescent="0.25">
      <c r="A1311" s="25">
        <f t="shared" si="189"/>
        <v>146</v>
      </c>
      <c r="B1311" s="23">
        <f t="shared" si="190"/>
        <v>44568</v>
      </c>
      <c r="C1311" s="24">
        <v>2</v>
      </c>
      <c r="D1311" s="54" t="str">
        <f t="shared" si="182"/>
        <v>ASET</v>
      </c>
      <c r="E1311" s="178"/>
      <c r="F1311" s="179"/>
      <c r="G1311" s="177"/>
      <c r="H1311" s="177"/>
      <c r="I1311" s="169">
        <f t="shared" si="183"/>
        <v>0</v>
      </c>
      <c r="J1311" s="149" t="str" cm="1">
        <f t="array" ref="J1311">IF(ISERROR(INDEX('Non Compliance input'!$H$5:$H$156,MATCH(1,(A1311='Non Compliance input'!$A$5:$A$156)*(F1311&gt;='Non Compliance input'!$D$5:$D$156)*(E1311&lt;'Non Compliance input'!$E$5:$E$156)*('Non Compliance input'!$H$5:$H$156="Yes"),0))
),"","Yes")</f>
        <v/>
      </c>
      <c r="K1311" s="149">
        <f t="shared" si="184"/>
        <v>0</v>
      </c>
      <c r="L1311" s="162">
        <f t="shared" si="185"/>
        <v>0</v>
      </c>
      <c r="M1311" s="162" t="str" cm="1">
        <f t="array" ref="M1311">IF(ISERROR(INDEX('Non Compliance input'!$I$5:$I$156,MATCH(1,(A1311='Non Compliance input'!$A$5:$A$156)*(E1311&gt;='Non Compliance input'!$D$5:$D$156)*(F1311&lt;='Non Compliance input'!$E$5:$E$156)*('Non Compliance input'!$I$5:$I$156="Yes"),0))
),"","Yes")</f>
        <v/>
      </c>
      <c r="N1311" s="149" t="str">
        <f>IF(VLOOKUP($A1311,HourEndingOutage!$B$3:$F$746,5,0)="Outage","Outage","")</f>
        <v/>
      </c>
      <c r="O1311" s="18">
        <f t="shared" si="186"/>
        <v>0</v>
      </c>
      <c r="P1311" s="18" t="str">
        <f t="shared" si="187"/>
        <v/>
      </c>
      <c r="Q1311" s="18">
        <f t="shared" si="188"/>
        <v>0</v>
      </c>
      <c r="R1311" s="118"/>
    </row>
    <row r="1312" spans="1:18" x14ac:dyDescent="0.25">
      <c r="A1312" s="25">
        <f t="shared" si="189"/>
        <v>146</v>
      </c>
      <c r="B1312" s="23">
        <f t="shared" si="190"/>
        <v>44568</v>
      </c>
      <c r="C1312" s="24">
        <v>2</v>
      </c>
      <c r="D1312" s="54" t="str">
        <f t="shared" si="182"/>
        <v>ASET</v>
      </c>
      <c r="E1312" s="178"/>
      <c r="F1312" s="179"/>
      <c r="G1312" s="177"/>
      <c r="H1312" s="177"/>
      <c r="I1312" s="169">
        <f t="shared" si="183"/>
        <v>0</v>
      </c>
      <c r="J1312" s="149" t="str" cm="1">
        <f t="array" ref="J1312">IF(ISERROR(INDEX('Non Compliance input'!$H$5:$H$156,MATCH(1,(A1312='Non Compliance input'!$A$5:$A$156)*(F1312&gt;='Non Compliance input'!$D$5:$D$156)*(E1312&lt;'Non Compliance input'!$E$5:$E$156)*('Non Compliance input'!$H$5:$H$156="Yes"),0))
),"","Yes")</f>
        <v/>
      </c>
      <c r="K1312" s="149">
        <f t="shared" si="184"/>
        <v>0</v>
      </c>
      <c r="L1312" s="162">
        <f t="shared" si="185"/>
        <v>0</v>
      </c>
      <c r="M1312" s="162" t="str" cm="1">
        <f t="array" ref="M1312">IF(ISERROR(INDEX('Non Compliance input'!$I$5:$I$156,MATCH(1,(A1312='Non Compliance input'!$A$5:$A$156)*(E1312&gt;='Non Compliance input'!$D$5:$D$156)*(F1312&lt;='Non Compliance input'!$E$5:$E$156)*('Non Compliance input'!$I$5:$I$156="Yes"),0))
),"","Yes")</f>
        <v/>
      </c>
      <c r="N1312" s="149" t="str">
        <f>IF(VLOOKUP($A1312,HourEndingOutage!$B$3:$F$746,5,0)="Outage","Outage","")</f>
        <v/>
      </c>
      <c r="O1312" s="18">
        <f t="shared" si="186"/>
        <v>0</v>
      </c>
      <c r="P1312" s="18" t="str">
        <f t="shared" si="187"/>
        <v/>
      </c>
      <c r="Q1312" s="18">
        <f t="shared" si="188"/>
        <v>0</v>
      </c>
      <c r="R1312" s="118"/>
    </row>
    <row r="1313" spans="1:18" x14ac:dyDescent="0.25">
      <c r="A1313" s="25">
        <f t="shared" si="189"/>
        <v>146</v>
      </c>
      <c r="B1313" s="23">
        <f t="shared" si="190"/>
        <v>44568</v>
      </c>
      <c r="C1313" s="24">
        <v>2</v>
      </c>
      <c r="D1313" s="54" t="str">
        <f t="shared" si="182"/>
        <v>ASET</v>
      </c>
      <c r="E1313" s="178"/>
      <c r="F1313" s="179"/>
      <c r="G1313" s="177"/>
      <c r="H1313" s="177"/>
      <c r="I1313" s="169">
        <f t="shared" si="183"/>
        <v>0</v>
      </c>
      <c r="J1313" s="149" t="str" cm="1">
        <f t="array" ref="J1313">IF(ISERROR(INDEX('Non Compliance input'!$H$5:$H$156,MATCH(1,(A1313='Non Compliance input'!$A$5:$A$156)*(F1313&gt;='Non Compliance input'!$D$5:$D$156)*(E1313&lt;'Non Compliance input'!$E$5:$E$156)*('Non Compliance input'!$H$5:$H$156="Yes"),0))
),"","Yes")</f>
        <v/>
      </c>
      <c r="K1313" s="149">
        <f t="shared" si="184"/>
        <v>0</v>
      </c>
      <c r="L1313" s="162">
        <f t="shared" si="185"/>
        <v>0</v>
      </c>
      <c r="M1313" s="162" t="str" cm="1">
        <f t="array" ref="M1313">IF(ISERROR(INDEX('Non Compliance input'!$I$5:$I$156,MATCH(1,(A1313='Non Compliance input'!$A$5:$A$156)*(E1313&gt;='Non Compliance input'!$D$5:$D$156)*(F1313&lt;='Non Compliance input'!$E$5:$E$156)*('Non Compliance input'!$I$5:$I$156="Yes"),0))
),"","Yes")</f>
        <v/>
      </c>
      <c r="N1313" s="149" t="str">
        <f>IF(VLOOKUP($A1313,HourEndingOutage!$B$3:$F$746,5,0)="Outage","Outage","")</f>
        <v/>
      </c>
      <c r="O1313" s="18">
        <f t="shared" si="186"/>
        <v>0</v>
      </c>
      <c r="P1313" s="18" t="str">
        <f t="shared" si="187"/>
        <v/>
      </c>
      <c r="Q1313" s="18">
        <f t="shared" si="188"/>
        <v>0</v>
      </c>
      <c r="R1313" s="118"/>
    </row>
    <row r="1314" spans="1:18" x14ac:dyDescent="0.25">
      <c r="A1314" s="25">
        <f t="shared" si="189"/>
        <v>146</v>
      </c>
      <c r="B1314" s="23">
        <f t="shared" si="190"/>
        <v>44568</v>
      </c>
      <c r="C1314" s="24">
        <v>2</v>
      </c>
      <c r="D1314" s="54" t="str">
        <f t="shared" si="182"/>
        <v>ASET</v>
      </c>
      <c r="E1314" s="178"/>
      <c r="F1314" s="179"/>
      <c r="G1314" s="177"/>
      <c r="H1314" s="177"/>
      <c r="I1314" s="169">
        <f t="shared" si="183"/>
        <v>0</v>
      </c>
      <c r="J1314" s="149" t="str" cm="1">
        <f t="array" ref="J1314">IF(ISERROR(INDEX('Non Compliance input'!$H$5:$H$156,MATCH(1,(A1314='Non Compliance input'!$A$5:$A$156)*(F1314&gt;='Non Compliance input'!$D$5:$D$156)*(E1314&lt;'Non Compliance input'!$E$5:$E$156)*('Non Compliance input'!$H$5:$H$156="Yes"),0))
),"","Yes")</f>
        <v/>
      </c>
      <c r="K1314" s="149">
        <f t="shared" si="184"/>
        <v>0</v>
      </c>
      <c r="L1314" s="162">
        <f t="shared" si="185"/>
        <v>0</v>
      </c>
      <c r="M1314" s="162" t="str" cm="1">
        <f t="array" ref="M1314">IF(ISERROR(INDEX('Non Compliance input'!$I$5:$I$156,MATCH(1,(A1314='Non Compliance input'!$A$5:$A$156)*(E1314&gt;='Non Compliance input'!$D$5:$D$156)*(F1314&lt;='Non Compliance input'!$E$5:$E$156)*('Non Compliance input'!$I$5:$I$156="Yes"),0))
),"","Yes")</f>
        <v/>
      </c>
      <c r="N1314" s="149" t="str">
        <f>IF(VLOOKUP($A1314,HourEndingOutage!$B$3:$F$746,5,0)="Outage","Outage","")</f>
        <v/>
      </c>
      <c r="O1314" s="18">
        <f t="shared" si="186"/>
        <v>0</v>
      </c>
      <c r="P1314" s="18" t="str">
        <f t="shared" si="187"/>
        <v/>
      </c>
      <c r="Q1314" s="18">
        <f t="shared" si="188"/>
        <v>0</v>
      </c>
      <c r="R1314" s="118"/>
    </row>
    <row r="1315" spans="1:18" x14ac:dyDescent="0.25">
      <c r="A1315" s="25">
        <f t="shared" si="189"/>
        <v>146</v>
      </c>
      <c r="B1315" s="23">
        <f t="shared" si="190"/>
        <v>44568</v>
      </c>
      <c r="C1315" s="24">
        <v>2</v>
      </c>
      <c r="D1315" s="54" t="str">
        <f t="shared" si="182"/>
        <v>ASET</v>
      </c>
      <c r="E1315" s="178"/>
      <c r="F1315" s="179"/>
      <c r="G1315" s="177"/>
      <c r="H1315" s="177"/>
      <c r="I1315" s="169">
        <f t="shared" si="183"/>
        <v>0</v>
      </c>
      <c r="J1315" s="149" t="str" cm="1">
        <f t="array" ref="J1315">IF(ISERROR(INDEX('Non Compliance input'!$H$5:$H$156,MATCH(1,(A1315='Non Compliance input'!$A$5:$A$156)*(F1315&gt;='Non Compliance input'!$D$5:$D$156)*(E1315&lt;'Non Compliance input'!$E$5:$E$156)*('Non Compliance input'!$H$5:$H$156="Yes"),0))
),"","Yes")</f>
        <v/>
      </c>
      <c r="K1315" s="149">
        <f t="shared" si="184"/>
        <v>0</v>
      </c>
      <c r="L1315" s="162">
        <f t="shared" si="185"/>
        <v>0</v>
      </c>
      <c r="M1315" s="162" t="str" cm="1">
        <f t="array" ref="M1315">IF(ISERROR(INDEX('Non Compliance input'!$I$5:$I$156,MATCH(1,(A1315='Non Compliance input'!$A$5:$A$156)*(E1315&gt;='Non Compliance input'!$D$5:$D$156)*(F1315&lt;='Non Compliance input'!$E$5:$E$156)*('Non Compliance input'!$I$5:$I$156="Yes"),0))
),"","Yes")</f>
        <v/>
      </c>
      <c r="N1315" s="149" t="str">
        <f>IF(VLOOKUP($A1315,HourEndingOutage!$B$3:$F$746,5,0)="Outage","Outage","")</f>
        <v/>
      </c>
      <c r="O1315" s="18">
        <f t="shared" si="186"/>
        <v>0</v>
      </c>
      <c r="P1315" s="18" t="str">
        <f t="shared" si="187"/>
        <v/>
      </c>
      <c r="Q1315" s="18">
        <f t="shared" si="188"/>
        <v>0</v>
      </c>
      <c r="R1315" s="118"/>
    </row>
    <row r="1316" spans="1:18" x14ac:dyDescent="0.25">
      <c r="A1316" s="25">
        <f t="shared" si="189"/>
        <v>146</v>
      </c>
      <c r="B1316" s="23">
        <f t="shared" si="190"/>
        <v>44568</v>
      </c>
      <c r="C1316" s="24">
        <v>2</v>
      </c>
      <c r="D1316" s="54" t="str">
        <f t="shared" si="182"/>
        <v>ASET</v>
      </c>
      <c r="E1316" s="178"/>
      <c r="F1316" s="179"/>
      <c r="G1316" s="177"/>
      <c r="H1316" s="177"/>
      <c r="I1316" s="169">
        <f t="shared" si="183"/>
        <v>0</v>
      </c>
      <c r="J1316" s="149" t="str" cm="1">
        <f t="array" ref="J1316">IF(ISERROR(INDEX('Non Compliance input'!$H$5:$H$156,MATCH(1,(A1316='Non Compliance input'!$A$5:$A$156)*(F1316&gt;='Non Compliance input'!$D$5:$D$156)*(E1316&lt;'Non Compliance input'!$E$5:$E$156)*('Non Compliance input'!$H$5:$H$156="Yes"),0))
),"","Yes")</f>
        <v/>
      </c>
      <c r="K1316" s="149">
        <f t="shared" si="184"/>
        <v>0</v>
      </c>
      <c r="L1316" s="162">
        <f t="shared" si="185"/>
        <v>0</v>
      </c>
      <c r="M1316" s="162" t="str" cm="1">
        <f t="array" ref="M1316">IF(ISERROR(INDEX('Non Compliance input'!$I$5:$I$156,MATCH(1,(A1316='Non Compliance input'!$A$5:$A$156)*(E1316&gt;='Non Compliance input'!$D$5:$D$156)*(F1316&lt;='Non Compliance input'!$E$5:$E$156)*('Non Compliance input'!$I$5:$I$156="Yes"),0))
),"","Yes")</f>
        <v/>
      </c>
      <c r="N1316" s="149" t="str">
        <f>IF(VLOOKUP($A1316,HourEndingOutage!$B$3:$F$746,5,0)="Outage","Outage","")</f>
        <v/>
      </c>
      <c r="O1316" s="18">
        <f t="shared" si="186"/>
        <v>0</v>
      </c>
      <c r="P1316" s="18" t="str">
        <f t="shared" si="187"/>
        <v/>
      </c>
      <c r="Q1316" s="18">
        <f t="shared" si="188"/>
        <v>0</v>
      </c>
      <c r="R1316" s="118"/>
    </row>
    <row r="1317" spans="1:18" x14ac:dyDescent="0.25">
      <c r="A1317" s="25">
        <f t="shared" si="189"/>
        <v>147</v>
      </c>
      <c r="B1317" s="23">
        <f t="shared" si="190"/>
        <v>44568</v>
      </c>
      <c r="C1317" s="24">
        <v>3</v>
      </c>
      <c r="D1317" s="54" t="str">
        <f t="shared" si="182"/>
        <v>ASET</v>
      </c>
      <c r="E1317" s="178"/>
      <c r="F1317" s="179"/>
      <c r="G1317" s="177"/>
      <c r="H1317" s="177"/>
      <c r="I1317" s="169">
        <f t="shared" si="183"/>
        <v>0</v>
      </c>
      <c r="J1317" s="149" t="str" cm="1">
        <f t="array" ref="J1317">IF(ISERROR(INDEX('Non Compliance input'!$H$5:$H$156,MATCH(1,(A1317='Non Compliance input'!$A$5:$A$156)*(F1317&gt;='Non Compliance input'!$D$5:$D$156)*(E1317&lt;'Non Compliance input'!$E$5:$E$156)*('Non Compliance input'!$H$5:$H$156="Yes"),0))
),"","Yes")</f>
        <v/>
      </c>
      <c r="K1317" s="149">
        <f t="shared" si="184"/>
        <v>0</v>
      </c>
      <c r="L1317" s="162">
        <f t="shared" si="185"/>
        <v>0</v>
      </c>
      <c r="M1317" s="162" t="str" cm="1">
        <f t="array" ref="M1317">IF(ISERROR(INDEX('Non Compliance input'!$I$5:$I$156,MATCH(1,(A1317='Non Compliance input'!$A$5:$A$156)*(E1317&gt;='Non Compliance input'!$D$5:$D$156)*(F1317&lt;='Non Compliance input'!$E$5:$E$156)*('Non Compliance input'!$I$5:$I$156="Yes"),0))
),"","Yes")</f>
        <v/>
      </c>
      <c r="N1317" s="149" t="str">
        <f>IF(VLOOKUP($A1317,HourEndingOutage!$B$3:$F$746,5,0)="Outage","Outage","")</f>
        <v/>
      </c>
      <c r="O1317" s="18">
        <f t="shared" si="186"/>
        <v>0</v>
      </c>
      <c r="P1317" s="18" t="str">
        <f t="shared" si="187"/>
        <v/>
      </c>
      <c r="Q1317" s="18">
        <f t="shared" si="188"/>
        <v>0</v>
      </c>
      <c r="R1317" s="118"/>
    </row>
    <row r="1318" spans="1:18" x14ac:dyDescent="0.25">
      <c r="A1318" s="25">
        <f t="shared" si="189"/>
        <v>147</v>
      </c>
      <c r="B1318" s="23">
        <f t="shared" si="190"/>
        <v>44568</v>
      </c>
      <c r="C1318" s="24">
        <v>3</v>
      </c>
      <c r="D1318" s="54" t="str">
        <f t="shared" si="182"/>
        <v>ASET</v>
      </c>
      <c r="E1318" s="178"/>
      <c r="F1318" s="179"/>
      <c r="G1318" s="177"/>
      <c r="H1318" s="177"/>
      <c r="I1318" s="169">
        <f t="shared" si="183"/>
        <v>0</v>
      </c>
      <c r="J1318" s="149" t="str" cm="1">
        <f t="array" ref="J1318">IF(ISERROR(INDEX('Non Compliance input'!$H$5:$H$156,MATCH(1,(A1318='Non Compliance input'!$A$5:$A$156)*(F1318&gt;='Non Compliance input'!$D$5:$D$156)*(E1318&lt;'Non Compliance input'!$E$5:$E$156)*('Non Compliance input'!$H$5:$H$156="Yes"),0))
),"","Yes")</f>
        <v/>
      </c>
      <c r="K1318" s="149">
        <f t="shared" si="184"/>
        <v>0</v>
      </c>
      <c r="L1318" s="162">
        <f t="shared" si="185"/>
        <v>0</v>
      </c>
      <c r="M1318" s="162" t="str" cm="1">
        <f t="array" ref="M1318">IF(ISERROR(INDEX('Non Compliance input'!$I$5:$I$156,MATCH(1,(A1318='Non Compliance input'!$A$5:$A$156)*(E1318&gt;='Non Compliance input'!$D$5:$D$156)*(F1318&lt;='Non Compliance input'!$E$5:$E$156)*('Non Compliance input'!$I$5:$I$156="Yes"),0))
),"","Yes")</f>
        <v/>
      </c>
      <c r="N1318" s="149" t="str">
        <f>IF(VLOOKUP($A1318,HourEndingOutage!$B$3:$F$746,5,0)="Outage","Outage","")</f>
        <v/>
      </c>
      <c r="O1318" s="18">
        <f t="shared" si="186"/>
        <v>0</v>
      </c>
      <c r="P1318" s="18" t="str">
        <f t="shared" si="187"/>
        <v/>
      </c>
      <c r="Q1318" s="18">
        <f t="shared" si="188"/>
        <v>0</v>
      </c>
      <c r="R1318" s="118"/>
    </row>
    <row r="1319" spans="1:18" x14ac:dyDescent="0.25">
      <c r="A1319" s="25">
        <f t="shared" si="189"/>
        <v>147</v>
      </c>
      <c r="B1319" s="23">
        <f t="shared" si="190"/>
        <v>44568</v>
      </c>
      <c r="C1319" s="24">
        <v>3</v>
      </c>
      <c r="D1319" s="54" t="str">
        <f t="shared" si="182"/>
        <v>ASET</v>
      </c>
      <c r="E1319" s="178"/>
      <c r="F1319" s="179"/>
      <c r="G1319" s="177"/>
      <c r="H1319" s="177"/>
      <c r="I1319" s="169">
        <f t="shared" si="183"/>
        <v>0</v>
      </c>
      <c r="J1319" s="149" t="str" cm="1">
        <f t="array" ref="J1319">IF(ISERROR(INDEX('Non Compliance input'!$H$5:$H$156,MATCH(1,(A1319='Non Compliance input'!$A$5:$A$156)*(F1319&gt;='Non Compliance input'!$D$5:$D$156)*(E1319&lt;'Non Compliance input'!$E$5:$E$156)*('Non Compliance input'!$H$5:$H$156="Yes"),0))
),"","Yes")</f>
        <v/>
      </c>
      <c r="K1319" s="149">
        <f t="shared" si="184"/>
        <v>0</v>
      </c>
      <c r="L1319" s="162">
        <f t="shared" si="185"/>
        <v>0</v>
      </c>
      <c r="M1319" s="162" t="str" cm="1">
        <f t="array" ref="M1319">IF(ISERROR(INDEX('Non Compliance input'!$I$5:$I$156,MATCH(1,(A1319='Non Compliance input'!$A$5:$A$156)*(E1319&gt;='Non Compliance input'!$D$5:$D$156)*(F1319&lt;='Non Compliance input'!$E$5:$E$156)*('Non Compliance input'!$I$5:$I$156="Yes"),0))
),"","Yes")</f>
        <v/>
      </c>
      <c r="N1319" s="149" t="str">
        <f>IF(VLOOKUP($A1319,HourEndingOutage!$B$3:$F$746,5,0)="Outage","Outage","")</f>
        <v/>
      </c>
      <c r="O1319" s="18">
        <f t="shared" si="186"/>
        <v>0</v>
      </c>
      <c r="P1319" s="18" t="str">
        <f t="shared" si="187"/>
        <v/>
      </c>
      <c r="Q1319" s="18">
        <f t="shared" si="188"/>
        <v>0</v>
      </c>
      <c r="R1319" s="118"/>
    </row>
    <row r="1320" spans="1:18" x14ac:dyDescent="0.25">
      <c r="A1320" s="25">
        <f t="shared" si="189"/>
        <v>147</v>
      </c>
      <c r="B1320" s="23">
        <f t="shared" si="190"/>
        <v>44568</v>
      </c>
      <c r="C1320" s="24">
        <v>3</v>
      </c>
      <c r="D1320" s="54" t="str">
        <f t="shared" si="182"/>
        <v>ASET</v>
      </c>
      <c r="E1320" s="178"/>
      <c r="F1320" s="179"/>
      <c r="G1320" s="177"/>
      <c r="H1320" s="177"/>
      <c r="I1320" s="169">
        <f t="shared" si="183"/>
        <v>0</v>
      </c>
      <c r="J1320" s="149" t="str" cm="1">
        <f t="array" ref="J1320">IF(ISERROR(INDEX('Non Compliance input'!$H$5:$H$156,MATCH(1,(A1320='Non Compliance input'!$A$5:$A$156)*(F1320&gt;='Non Compliance input'!$D$5:$D$156)*(E1320&lt;'Non Compliance input'!$E$5:$E$156)*('Non Compliance input'!$H$5:$H$156="Yes"),0))
),"","Yes")</f>
        <v/>
      </c>
      <c r="K1320" s="149">
        <f t="shared" si="184"/>
        <v>0</v>
      </c>
      <c r="L1320" s="162">
        <f t="shared" si="185"/>
        <v>0</v>
      </c>
      <c r="M1320" s="162" t="str" cm="1">
        <f t="array" ref="M1320">IF(ISERROR(INDEX('Non Compliance input'!$I$5:$I$156,MATCH(1,(A1320='Non Compliance input'!$A$5:$A$156)*(E1320&gt;='Non Compliance input'!$D$5:$D$156)*(F1320&lt;='Non Compliance input'!$E$5:$E$156)*('Non Compliance input'!$I$5:$I$156="Yes"),0))
),"","Yes")</f>
        <v/>
      </c>
      <c r="N1320" s="149" t="str">
        <f>IF(VLOOKUP($A1320,HourEndingOutage!$B$3:$F$746,5,0)="Outage","Outage","")</f>
        <v/>
      </c>
      <c r="O1320" s="18">
        <f t="shared" si="186"/>
        <v>0</v>
      </c>
      <c r="P1320" s="18" t="str">
        <f t="shared" si="187"/>
        <v/>
      </c>
      <c r="Q1320" s="18">
        <f t="shared" si="188"/>
        <v>0</v>
      </c>
      <c r="R1320" s="118"/>
    </row>
    <row r="1321" spans="1:18" x14ac:dyDescent="0.25">
      <c r="A1321" s="25">
        <f t="shared" si="189"/>
        <v>147</v>
      </c>
      <c r="B1321" s="23">
        <f t="shared" si="190"/>
        <v>44568</v>
      </c>
      <c r="C1321" s="24">
        <v>3</v>
      </c>
      <c r="D1321" s="54" t="str">
        <f t="shared" si="182"/>
        <v>ASET</v>
      </c>
      <c r="E1321" s="178"/>
      <c r="F1321" s="179"/>
      <c r="G1321" s="177"/>
      <c r="H1321" s="177"/>
      <c r="I1321" s="169">
        <f t="shared" si="183"/>
        <v>0</v>
      </c>
      <c r="J1321" s="149" t="str" cm="1">
        <f t="array" ref="J1321">IF(ISERROR(INDEX('Non Compliance input'!$H$5:$H$156,MATCH(1,(A1321='Non Compliance input'!$A$5:$A$156)*(F1321&gt;='Non Compliance input'!$D$5:$D$156)*(E1321&lt;'Non Compliance input'!$E$5:$E$156)*('Non Compliance input'!$H$5:$H$156="Yes"),0))
),"","Yes")</f>
        <v/>
      </c>
      <c r="K1321" s="149">
        <f t="shared" si="184"/>
        <v>0</v>
      </c>
      <c r="L1321" s="162">
        <f t="shared" si="185"/>
        <v>0</v>
      </c>
      <c r="M1321" s="162" t="str" cm="1">
        <f t="array" ref="M1321">IF(ISERROR(INDEX('Non Compliance input'!$I$5:$I$156,MATCH(1,(A1321='Non Compliance input'!$A$5:$A$156)*(E1321&gt;='Non Compliance input'!$D$5:$D$156)*(F1321&lt;='Non Compliance input'!$E$5:$E$156)*('Non Compliance input'!$I$5:$I$156="Yes"),0))
),"","Yes")</f>
        <v/>
      </c>
      <c r="N1321" s="149" t="str">
        <f>IF(VLOOKUP($A1321,HourEndingOutage!$B$3:$F$746,5,0)="Outage","Outage","")</f>
        <v/>
      </c>
      <c r="O1321" s="18">
        <f t="shared" si="186"/>
        <v>0</v>
      </c>
      <c r="P1321" s="18" t="str">
        <f t="shared" si="187"/>
        <v/>
      </c>
      <c r="Q1321" s="18">
        <f t="shared" si="188"/>
        <v>0</v>
      </c>
      <c r="R1321" s="118"/>
    </row>
    <row r="1322" spans="1:18" x14ac:dyDescent="0.25">
      <c r="A1322" s="25">
        <f t="shared" si="189"/>
        <v>147</v>
      </c>
      <c r="B1322" s="23">
        <f t="shared" si="190"/>
        <v>44568</v>
      </c>
      <c r="C1322" s="24">
        <v>3</v>
      </c>
      <c r="D1322" s="54" t="str">
        <f t="shared" si="182"/>
        <v>ASET</v>
      </c>
      <c r="E1322" s="178"/>
      <c r="F1322" s="179"/>
      <c r="G1322" s="177"/>
      <c r="H1322" s="177"/>
      <c r="I1322" s="169">
        <f t="shared" si="183"/>
        <v>0</v>
      </c>
      <c r="J1322" s="149" t="str" cm="1">
        <f t="array" ref="J1322">IF(ISERROR(INDEX('Non Compliance input'!$H$5:$H$156,MATCH(1,(A1322='Non Compliance input'!$A$5:$A$156)*(F1322&gt;='Non Compliance input'!$D$5:$D$156)*(E1322&lt;'Non Compliance input'!$E$5:$E$156)*('Non Compliance input'!$H$5:$H$156="Yes"),0))
),"","Yes")</f>
        <v/>
      </c>
      <c r="K1322" s="149">
        <f t="shared" si="184"/>
        <v>0</v>
      </c>
      <c r="L1322" s="162">
        <f t="shared" si="185"/>
        <v>0</v>
      </c>
      <c r="M1322" s="162" t="str" cm="1">
        <f t="array" ref="M1322">IF(ISERROR(INDEX('Non Compliance input'!$I$5:$I$156,MATCH(1,(A1322='Non Compliance input'!$A$5:$A$156)*(E1322&gt;='Non Compliance input'!$D$5:$D$156)*(F1322&lt;='Non Compliance input'!$E$5:$E$156)*('Non Compliance input'!$I$5:$I$156="Yes"),0))
),"","Yes")</f>
        <v/>
      </c>
      <c r="N1322" s="149" t="str">
        <f>IF(VLOOKUP($A1322,HourEndingOutage!$B$3:$F$746,5,0)="Outage","Outage","")</f>
        <v/>
      </c>
      <c r="O1322" s="18">
        <f t="shared" si="186"/>
        <v>0</v>
      </c>
      <c r="P1322" s="18" t="str">
        <f t="shared" si="187"/>
        <v/>
      </c>
      <c r="Q1322" s="18">
        <f t="shared" si="188"/>
        <v>0</v>
      </c>
      <c r="R1322" s="118"/>
    </row>
    <row r="1323" spans="1:18" x14ac:dyDescent="0.25">
      <c r="A1323" s="25">
        <f t="shared" si="189"/>
        <v>147</v>
      </c>
      <c r="B1323" s="23">
        <f t="shared" si="190"/>
        <v>44568</v>
      </c>
      <c r="C1323" s="24">
        <v>3</v>
      </c>
      <c r="D1323" s="54" t="str">
        <f t="shared" si="182"/>
        <v>ASET</v>
      </c>
      <c r="E1323" s="178"/>
      <c r="F1323" s="179"/>
      <c r="G1323" s="177"/>
      <c r="H1323" s="177"/>
      <c r="I1323" s="169">
        <f t="shared" si="183"/>
        <v>0</v>
      </c>
      <c r="J1323" s="149" t="str" cm="1">
        <f t="array" ref="J1323">IF(ISERROR(INDEX('Non Compliance input'!$H$5:$H$156,MATCH(1,(A1323='Non Compliance input'!$A$5:$A$156)*(F1323&gt;='Non Compliance input'!$D$5:$D$156)*(E1323&lt;'Non Compliance input'!$E$5:$E$156)*('Non Compliance input'!$H$5:$H$156="Yes"),0))
),"","Yes")</f>
        <v/>
      </c>
      <c r="K1323" s="149">
        <f t="shared" si="184"/>
        <v>0</v>
      </c>
      <c r="L1323" s="162">
        <f t="shared" si="185"/>
        <v>0</v>
      </c>
      <c r="M1323" s="162" t="str" cm="1">
        <f t="array" ref="M1323">IF(ISERROR(INDEX('Non Compliance input'!$I$5:$I$156,MATCH(1,(A1323='Non Compliance input'!$A$5:$A$156)*(E1323&gt;='Non Compliance input'!$D$5:$D$156)*(F1323&lt;='Non Compliance input'!$E$5:$E$156)*('Non Compliance input'!$I$5:$I$156="Yes"),0))
),"","Yes")</f>
        <v/>
      </c>
      <c r="N1323" s="149" t="str">
        <f>IF(VLOOKUP($A1323,HourEndingOutage!$B$3:$F$746,5,0)="Outage","Outage","")</f>
        <v/>
      </c>
      <c r="O1323" s="18">
        <f t="shared" si="186"/>
        <v>0</v>
      </c>
      <c r="P1323" s="18" t="str">
        <f t="shared" si="187"/>
        <v/>
      </c>
      <c r="Q1323" s="18">
        <f t="shared" si="188"/>
        <v>0</v>
      </c>
      <c r="R1323" s="118"/>
    </row>
    <row r="1324" spans="1:18" x14ac:dyDescent="0.25">
      <c r="A1324" s="25">
        <f t="shared" si="189"/>
        <v>147</v>
      </c>
      <c r="B1324" s="23">
        <f t="shared" si="190"/>
        <v>44568</v>
      </c>
      <c r="C1324" s="24">
        <v>3</v>
      </c>
      <c r="D1324" s="54" t="str">
        <f t="shared" si="182"/>
        <v>ASET</v>
      </c>
      <c r="E1324" s="178"/>
      <c r="F1324" s="179"/>
      <c r="G1324" s="177"/>
      <c r="H1324" s="177"/>
      <c r="I1324" s="169">
        <f t="shared" si="183"/>
        <v>0</v>
      </c>
      <c r="J1324" s="149" t="str" cm="1">
        <f t="array" ref="J1324">IF(ISERROR(INDEX('Non Compliance input'!$H$5:$H$156,MATCH(1,(A1324='Non Compliance input'!$A$5:$A$156)*(F1324&gt;='Non Compliance input'!$D$5:$D$156)*(E1324&lt;'Non Compliance input'!$E$5:$E$156)*('Non Compliance input'!$H$5:$H$156="Yes"),0))
),"","Yes")</f>
        <v/>
      </c>
      <c r="K1324" s="149">
        <f t="shared" si="184"/>
        <v>0</v>
      </c>
      <c r="L1324" s="162">
        <f t="shared" si="185"/>
        <v>0</v>
      </c>
      <c r="M1324" s="162" t="str" cm="1">
        <f t="array" ref="M1324">IF(ISERROR(INDEX('Non Compliance input'!$I$5:$I$156,MATCH(1,(A1324='Non Compliance input'!$A$5:$A$156)*(E1324&gt;='Non Compliance input'!$D$5:$D$156)*(F1324&lt;='Non Compliance input'!$E$5:$E$156)*('Non Compliance input'!$I$5:$I$156="Yes"),0))
),"","Yes")</f>
        <v/>
      </c>
      <c r="N1324" s="149" t="str">
        <f>IF(VLOOKUP($A1324,HourEndingOutage!$B$3:$F$746,5,0)="Outage","Outage","")</f>
        <v/>
      </c>
      <c r="O1324" s="18">
        <f t="shared" si="186"/>
        <v>0</v>
      </c>
      <c r="P1324" s="18" t="str">
        <f t="shared" si="187"/>
        <v/>
      </c>
      <c r="Q1324" s="18">
        <f t="shared" si="188"/>
        <v>0</v>
      </c>
      <c r="R1324" s="118"/>
    </row>
    <row r="1325" spans="1:18" x14ac:dyDescent="0.25">
      <c r="A1325" s="25">
        <f t="shared" si="189"/>
        <v>147</v>
      </c>
      <c r="B1325" s="23">
        <f t="shared" si="190"/>
        <v>44568</v>
      </c>
      <c r="C1325" s="24">
        <v>3</v>
      </c>
      <c r="D1325" s="54" t="str">
        <f t="shared" si="182"/>
        <v>ASET</v>
      </c>
      <c r="E1325" s="178"/>
      <c r="F1325" s="179"/>
      <c r="G1325" s="177"/>
      <c r="H1325" s="177"/>
      <c r="I1325" s="169">
        <f t="shared" si="183"/>
        <v>0</v>
      </c>
      <c r="J1325" s="149" t="str" cm="1">
        <f t="array" ref="J1325">IF(ISERROR(INDEX('Non Compliance input'!$H$5:$H$156,MATCH(1,(A1325='Non Compliance input'!$A$5:$A$156)*(F1325&gt;='Non Compliance input'!$D$5:$D$156)*(E1325&lt;'Non Compliance input'!$E$5:$E$156)*('Non Compliance input'!$H$5:$H$156="Yes"),0))
),"","Yes")</f>
        <v/>
      </c>
      <c r="K1325" s="149">
        <f t="shared" si="184"/>
        <v>0</v>
      </c>
      <c r="L1325" s="162">
        <f t="shared" si="185"/>
        <v>0</v>
      </c>
      <c r="M1325" s="162" t="str" cm="1">
        <f t="array" ref="M1325">IF(ISERROR(INDEX('Non Compliance input'!$I$5:$I$156,MATCH(1,(A1325='Non Compliance input'!$A$5:$A$156)*(E1325&gt;='Non Compliance input'!$D$5:$D$156)*(F1325&lt;='Non Compliance input'!$E$5:$E$156)*('Non Compliance input'!$I$5:$I$156="Yes"),0))
),"","Yes")</f>
        <v/>
      </c>
      <c r="N1325" s="149" t="str">
        <f>IF(VLOOKUP($A1325,HourEndingOutage!$B$3:$F$746,5,0)="Outage","Outage","")</f>
        <v/>
      </c>
      <c r="O1325" s="18">
        <f t="shared" si="186"/>
        <v>0</v>
      </c>
      <c r="P1325" s="18" t="str">
        <f t="shared" si="187"/>
        <v/>
      </c>
      <c r="Q1325" s="18">
        <f t="shared" si="188"/>
        <v>0</v>
      </c>
      <c r="R1325" s="118"/>
    </row>
    <row r="1326" spans="1:18" x14ac:dyDescent="0.25">
      <c r="A1326" s="25">
        <f t="shared" si="189"/>
        <v>148</v>
      </c>
      <c r="B1326" s="23">
        <f t="shared" si="190"/>
        <v>44568</v>
      </c>
      <c r="C1326" s="24">
        <v>4</v>
      </c>
      <c r="D1326" s="54" t="str">
        <f t="shared" si="182"/>
        <v>ASET</v>
      </c>
      <c r="E1326" s="178"/>
      <c r="F1326" s="179"/>
      <c r="G1326" s="177"/>
      <c r="H1326" s="177"/>
      <c r="I1326" s="169">
        <f t="shared" si="183"/>
        <v>0</v>
      </c>
      <c r="J1326" s="149" t="str" cm="1">
        <f t="array" ref="J1326">IF(ISERROR(INDEX('Non Compliance input'!$H$5:$H$156,MATCH(1,(A1326='Non Compliance input'!$A$5:$A$156)*(F1326&gt;='Non Compliance input'!$D$5:$D$156)*(E1326&lt;'Non Compliance input'!$E$5:$E$156)*('Non Compliance input'!$H$5:$H$156="Yes"),0))
),"","Yes")</f>
        <v/>
      </c>
      <c r="K1326" s="149">
        <f t="shared" si="184"/>
        <v>0</v>
      </c>
      <c r="L1326" s="162">
        <f t="shared" si="185"/>
        <v>0</v>
      </c>
      <c r="M1326" s="162" t="str" cm="1">
        <f t="array" ref="M1326">IF(ISERROR(INDEX('Non Compliance input'!$I$5:$I$156,MATCH(1,(A1326='Non Compliance input'!$A$5:$A$156)*(E1326&gt;='Non Compliance input'!$D$5:$D$156)*(F1326&lt;='Non Compliance input'!$E$5:$E$156)*('Non Compliance input'!$I$5:$I$156="Yes"),0))
),"","Yes")</f>
        <v/>
      </c>
      <c r="N1326" s="149" t="str">
        <f>IF(VLOOKUP($A1326,HourEndingOutage!$B$3:$F$746,5,0)="Outage","Outage","")</f>
        <v/>
      </c>
      <c r="O1326" s="18">
        <f t="shared" si="186"/>
        <v>0</v>
      </c>
      <c r="P1326" s="18" t="str">
        <f t="shared" si="187"/>
        <v/>
      </c>
      <c r="Q1326" s="18">
        <f t="shared" si="188"/>
        <v>0</v>
      </c>
      <c r="R1326" s="118"/>
    </row>
    <row r="1327" spans="1:18" x14ac:dyDescent="0.25">
      <c r="A1327" s="25">
        <f t="shared" si="189"/>
        <v>148</v>
      </c>
      <c r="B1327" s="23">
        <f t="shared" si="190"/>
        <v>44568</v>
      </c>
      <c r="C1327" s="24">
        <v>4</v>
      </c>
      <c r="D1327" s="54" t="str">
        <f t="shared" si="182"/>
        <v>ASET</v>
      </c>
      <c r="E1327" s="178"/>
      <c r="F1327" s="179"/>
      <c r="G1327" s="177"/>
      <c r="H1327" s="177"/>
      <c r="I1327" s="169">
        <f t="shared" si="183"/>
        <v>0</v>
      </c>
      <c r="J1327" s="149" t="str" cm="1">
        <f t="array" ref="J1327">IF(ISERROR(INDEX('Non Compliance input'!$H$5:$H$156,MATCH(1,(A1327='Non Compliance input'!$A$5:$A$156)*(F1327&gt;='Non Compliance input'!$D$5:$D$156)*(E1327&lt;'Non Compliance input'!$E$5:$E$156)*('Non Compliance input'!$H$5:$H$156="Yes"),0))
),"","Yes")</f>
        <v/>
      </c>
      <c r="K1327" s="149">
        <f t="shared" si="184"/>
        <v>0</v>
      </c>
      <c r="L1327" s="162">
        <f t="shared" si="185"/>
        <v>0</v>
      </c>
      <c r="M1327" s="162" t="str" cm="1">
        <f t="array" ref="M1327">IF(ISERROR(INDEX('Non Compliance input'!$I$5:$I$156,MATCH(1,(A1327='Non Compliance input'!$A$5:$A$156)*(E1327&gt;='Non Compliance input'!$D$5:$D$156)*(F1327&lt;='Non Compliance input'!$E$5:$E$156)*('Non Compliance input'!$I$5:$I$156="Yes"),0))
),"","Yes")</f>
        <v/>
      </c>
      <c r="N1327" s="149" t="str">
        <f>IF(VLOOKUP($A1327,HourEndingOutage!$B$3:$F$746,5,0)="Outage","Outage","")</f>
        <v/>
      </c>
      <c r="O1327" s="18">
        <f t="shared" si="186"/>
        <v>0</v>
      </c>
      <c r="P1327" s="18" t="str">
        <f t="shared" si="187"/>
        <v/>
      </c>
      <c r="Q1327" s="18">
        <f t="shared" si="188"/>
        <v>0</v>
      </c>
      <c r="R1327" s="118"/>
    </row>
    <row r="1328" spans="1:18" x14ac:dyDescent="0.25">
      <c r="A1328" s="25">
        <f t="shared" si="189"/>
        <v>148</v>
      </c>
      <c r="B1328" s="23">
        <f t="shared" si="190"/>
        <v>44568</v>
      </c>
      <c r="C1328" s="24">
        <v>4</v>
      </c>
      <c r="D1328" s="54" t="str">
        <f t="shared" si="182"/>
        <v>ASET</v>
      </c>
      <c r="E1328" s="178"/>
      <c r="F1328" s="179"/>
      <c r="G1328" s="177"/>
      <c r="H1328" s="177"/>
      <c r="I1328" s="169">
        <f t="shared" si="183"/>
        <v>0</v>
      </c>
      <c r="J1328" s="149" t="str" cm="1">
        <f t="array" ref="J1328">IF(ISERROR(INDEX('Non Compliance input'!$H$5:$H$156,MATCH(1,(A1328='Non Compliance input'!$A$5:$A$156)*(F1328&gt;='Non Compliance input'!$D$5:$D$156)*(E1328&lt;'Non Compliance input'!$E$5:$E$156)*('Non Compliance input'!$H$5:$H$156="Yes"),0))
),"","Yes")</f>
        <v/>
      </c>
      <c r="K1328" s="149">
        <f t="shared" si="184"/>
        <v>0</v>
      </c>
      <c r="L1328" s="162">
        <f t="shared" si="185"/>
        <v>0</v>
      </c>
      <c r="M1328" s="162" t="str" cm="1">
        <f t="array" ref="M1328">IF(ISERROR(INDEX('Non Compliance input'!$I$5:$I$156,MATCH(1,(A1328='Non Compliance input'!$A$5:$A$156)*(E1328&gt;='Non Compliance input'!$D$5:$D$156)*(F1328&lt;='Non Compliance input'!$E$5:$E$156)*('Non Compliance input'!$I$5:$I$156="Yes"),0))
),"","Yes")</f>
        <v/>
      </c>
      <c r="N1328" s="149" t="str">
        <f>IF(VLOOKUP($A1328,HourEndingOutage!$B$3:$F$746,5,0)="Outage","Outage","")</f>
        <v/>
      </c>
      <c r="O1328" s="18">
        <f t="shared" si="186"/>
        <v>0</v>
      </c>
      <c r="P1328" s="18" t="str">
        <f t="shared" si="187"/>
        <v/>
      </c>
      <c r="Q1328" s="18">
        <f t="shared" si="188"/>
        <v>0</v>
      </c>
      <c r="R1328" s="118"/>
    </row>
    <row r="1329" spans="1:18" x14ac:dyDescent="0.25">
      <c r="A1329" s="25">
        <f t="shared" si="189"/>
        <v>148</v>
      </c>
      <c r="B1329" s="23">
        <f t="shared" si="190"/>
        <v>44568</v>
      </c>
      <c r="C1329" s="24">
        <v>4</v>
      </c>
      <c r="D1329" s="54" t="str">
        <f t="shared" si="182"/>
        <v>ASET</v>
      </c>
      <c r="E1329" s="178"/>
      <c r="F1329" s="179"/>
      <c r="G1329" s="177"/>
      <c r="H1329" s="177"/>
      <c r="I1329" s="169">
        <f t="shared" si="183"/>
        <v>0</v>
      </c>
      <c r="J1329" s="149" t="str" cm="1">
        <f t="array" ref="J1329">IF(ISERROR(INDEX('Non Compliance input'!$H$5:$H$156,MATCH(1,(A1329='Non Compliance input'!$A$5:$A$156)*(F1329&gt;='Non Compliance input'!$D$5:$D$156)*(E1329&lt;'Non Compliance input'!$E$5:$E$156)*('Non Compliance input'!$H$5:$H$156="Yes"),0))
),"","Yes")</f>
        <v/>
      </c>
      <c r="K1329" s="149">
        <f t="shared" si="184"/>
        <v>0</v>
      </c>
      <c r="L1329" s="162">
        <f t="shared" si="185"/>
        <v>0</v>
      </c>
      <c r="M1329" s="162" t="str" cm="1">
        <f t="array" ref="M1329">IF(ISERROR(INDEX('Non Compliance input'!$I$5:$I$156,MATCH(1,(A1329='Non Compliance input'!$A$5:$A$156)*(E1329&gt;='Non Compliance input'!$D$5:$D$156)*(F1329&lt;='Non Compliance input'!$E$5:$E$156)*('Non Compliance input'!$I$5:$I$156="Yes"),0))
),"","Yes")</f>
        <v/>
      </c>
      <c r="N1329" s="149" t="str">
        <f>IF(VLOOKUP($A1329,HourEndingOutage!$B$3:$F$746,5,0)="Outage","Outage","")</f>
        <v/>
      </c>
      <c r="O1329" s="18">
        <f t="shared" si="186"/>
        <v>0</v>
      </c>
      <c r="P1329" s="18" t="str">
        <f t="shared" si="187"/>
        <v/>
      </c>
      <c r="Q1329" s="18">
        <f t="shared" si="188"/>
        <v>0</v>
      </c>
      <c r="R1329" s="118"/>
    </row>
    <row r="1330" spans="1:18" x14ac:dyDescent="0.25">
      <c r="A1330" s="25">
        <f t="shared" si="189"/>
        <v>148</v>
      </c>
      <c r="B1330" s="23">
        <f t="shared" si="190"/>
        <v>44568</v>
      </c>
      <c r="C1330" s="24">
        <v>4</v>
      </c>
      <c r="D1330" s="54" t="str">
        <f t="shared" si="182"/>
        <v>ASET</v>
      </c>
      <c r="E1330" s="178"/>
      <c r="F1330" s="179"/>
      <c r="G1330" s="177"/>
      <c r="H1330" s="177"/>
      <c r="I1330" s="169">
        <f t="shared" si="183"/>
        <v>0</v>
      </c>
      <c r="J1330" s="149" t="str" cm="1">
        <f t="array" ref="J1330">IF(ISERROR(INDEX('Non Compliance input'!$H$5:$H$156,MATCH(1,(A1330='Non Compliance input'!$A$5:$A$156)*(F1330&gt;='Non Compliance input'!$D$5:$D$156)*(E1330&lt;'Non Compliance input'!$E$5:$E$156)*('Non Compliance input'!$H$5:$H$156="Yes"),0))
),"","Yes")</f>
        <v/>
      </c>
      <c r="K1330" s="149">
        <f t="shared" si="184"/>
        <v>0</v>
      </c>
      <c r="L1330" s="162">
        <f t="shared" si="185"/>
        <v>0</v>
      </c>
      <c r="M1330" s="162" t="str" cm="1">
        <f t="array" ref="M1330">IF(ISERROR(INDEX('Non Compliance input'!$I$5:$I$156,MATCH(1,(A1330='Non Compliance input'!$A$5:$A$156)*(E1330&gt;='Non Compliance input'!$D$5:$D$156)*(F1330&lt;='Non Compliance input'!$E$5:$E$156)*('Non Compliance input'!$I$5:$I$156="Yes"),0))
),"","Yes")</f>
        <v/>
      </c>
      <c r="N1330" s="149" t="str">
        <f>IF(VLOOKUP($A1330,HourEndingOutage!$B$3:$F$746,5,0)="Outage","Outage","")</f>
        <v/>
      </c>
      <c r="O1330" s="18">
        <f t="shared" si="186"/>
        <v>0</v>
      </c>
      <c r="P1330" s="18" t="str">
        <f t="shared" si="187"/>
        <v/>
      </c>
      <c r="Q1330" s="18">
        <f t="shared" si="188"/>
        <v>0</v>
      </c>
      <c r="R1330" s="118"/>
    </row>
    <row r="1331" spans="1:18" x14ac:dyDescent="0.25">
      <c r="A1331" s="25">
        <f t="shared" si="189"/>
        <v>148</v>
      </c>
      <c r="B1331" s="23">
        <f t="shared" si="190"/>
        <v>44568</v>
      </c>
      <c r="C1331" s="24">
        <v>4</v>
      </c>
      <c r="D1331" s="54" t="str">
        <f t="shared" si="182"/>
        <v>ASET</v>
      </c>
      <c r="E1331" s="178"/>
      <c r="F1331" s="179"/>
      <c r="G1331" s="177"/>
      <c r="H1331" s="177"/>
      <c r="I1331" s="169">
        <f t="shared" si="183"/>
        <v>0</v>
      </c>
      <c r="J1331" s="149" t="str" cm="1">
        <f t="array" ref="J1331">IF(ISERROR(INDEX('Non Compliance input'!$H$5:$H$156,MATCH(1,(A1331='Non Compliance input'!$A$5:$A$156)*(F1331&gt;='Non Compliance input'!$D$5:$D$156)*(E1331&lt;'Non Compliance input'!$E$5:$E$156)*('Non Compliance input'!$H$5:$H$156="Yes"),0))
),"","Yes")</f>
        <v/>
      </c>
      <c r="K1331" s="149">
        <f t="shared" si="184"/>
        <v>0</v>
      </c>
      <c r="L1331" s="162">
        <f t="shared" si="185"/>
        <v>0</v>
      </c>
      <c r="M1331" s="162" t="str" cm="1">
        <f t="array" ref="M1331">IF(ISERROR(INDEX('Non Compliance input'!$I$5:$I$156,MATCH(1,(A1331='Non Compliance input'!$A$5:$A$156)*(E1331&gt;='Non Compliance input'!$D$5:$D$156)*(F1331&lt;='Non Compliance input'!$E$5:$E$156)*('Non Compliance input'!$I$5:$I$156="Yes"),0))
),"","Yes")</f>
        <v/>
      </c>
      <c r="N1331" s="149" t="str">
        <f>IF(VLOOKUP($A1331,HourEndingOutage!$B$3:$F$746,5,0)="Outage","Outage","")</f>
        <v/>
      </c>
      <c r="O1331" s="18">
        <f t="shared" si="186"/>
        <v>0</v>
      </c>
      <c r="P1331" s="18" t="str">
        <f t="shared" si="187"/>
        <v/>
      </c>
      <c r="Q1331" s="18">
        <f t="shared" si="188"/>
        <v>0</v>
      </c>
      <c r="R1331" s="118"/>
    </row>
    <row r="1332" spans="1:18" x14ac:dyDescent="0.25">
      <c r="A1332" s="25">
        <f t="shared" si="189"/>
        <v>148</v>
      </c>
      <c r="B1332" s="23">
        <f t="shared" si="190"/>
        <v>44568</v>
      </c>
      <c r="C1332" s="24">
        <v>4</v>
      </c>
      <c r="D1332" s="54" t="str">
        <f t="shared" si="182"/>
        <v>ASET</v>
      </c>
      <c r="E1332" s="178"/>
      <c r="F1332" s="179"/>
      <c r="G1332" s="177"/>
      <c r="H1332" s="177"/>
      <c r="I1332" s="169">
        <f t="shared" si="183"/>
        <v>0</v>
      </c>
      <c r="J1332" s="149" t="str" cm="1">
        <f t="array" ref="J1332">IF(ISERROR(INDEX('Non Compliance input'!$H$5:$H$156,MATCH(1,(A1332='Non Compliance input'!$A$5:$A$156)*(F1332&gt;='Non Compliance input'!$D$5:$D$156)*(E1332&lt;'Non Compliance input'!$E$5:$E$156)*('Non Compliance input'!$H$5:$H$156="Yes"),0))
),"","Yes")</f>
        <v/>
      </c>
      <c r="K1332" s="149">
        <f t="shared" si="184"/>
        <v>0</v>
      </c>
      <c r="L1332" s="162">
        <f t="shared" si="185"/>
        <v>0</v>
      </c>
      <c r="M1332" s="162" t="str" cm="1">
        <f t="array" ref="M1332">IF(ISERROR(INDEX('Non Compliance input'!$I$5:$I$156,MATCH(1,(A1332='Non Compliance input'!$A$5:$A$156)*(E1332&gt;='Non Compliance input'!$D$5:$D$156)*(F1332&lt;='Non Compliance input'!$E$5:$E$156)*('Non Compliance input'!$I$5:$I$156="Yes"),0))
),"","Yes")</f>
        <v/>
      </c>
      <c r="N1332" s="149" t="str">
        <f>IF(VLOOKUP($A1332,HourEndingOutage!$B$3:$F$746,5,0)="Outage","Outage","")</f>
        <v/>
      </c>
      <c r="O1332" s="18">
        <f t="shared" si="186"/>
        <v>0</v>
      </c>
      <c r="P1332" s="18" t="str">
        <f t="shared" si="187"/>
        <v/>
      </c>
      <c r="Q1332" s="18">
        <f t="shared" si="188"/>
        <v>0</v>
      </c>
      <c r="R1332" s="118"/>
    </row>
    <row r="1333" spans="1:18" x14ac:dyDescent="0.25">
      <c r="A1333" s="25">
        <f t="shared" si="189"/>
        <v>148</v>
      </c>
      <c r="B1333" s="23">
        <f t="shared" si="190"/>
        <v>44568</v>
      </c>
      <c r="C1333" s="24">
        <v>4</v>
      </c>
      <c r="D1333" s="54" t="str">
        <f t="shared" si="182"/>
        <v>ASET</v>
      </c>
      <c r="E1333" s="178"/>
      <c r="F1333" s="179"/>
      <c r="G1333" s="177"/>
      <c r="H1333" s="177"/>
      <c r="I1333" s="169">
        <f t="shared" si="183"/>
        <v>0</v>
      </c>
      <c r="J1333" s="149" t="str" cm="1">
        <f t="array" ref="J1333">IF(ISERROR(INDEX('Non Compliance input'!$H$5:$H$156,MATCH(1,(A1333='Non Compliance input'!$A$5:$A$156)*(F1333&gt;='Non Compliance input'!$D$5:$D$156)*(E1333&lt;'Non Compliance input'!$E$5:$E$156)*('Non Compliance input'!$H$5:$H$156="Yes"),0))
),"","Yes")</f>
        <v/>
      </c>
      <c r="K1333" s="149">
        <f t="shared" si="184"/>
        <v>0</v>
      </c>
      <c r="L1333" s="162">
        <f t="shared" si="185"/>
        <v>0</v>
      </c>
      <c r="M1333" s="162" t="str" cm="1">
        <f t="array" ref="M1333">IF(ISERROR(INDEX('Non Compliance input'!$I$5:$I$156,MATCH(1,(A1333='Non Compliance input'!$A$5:$A$156)*(E1333&gt;='Non Compliance input'!$D$5:$D$156)*(F1333&lt;='Non Compliance input'!$E$5:$E$156)*('Non Compliance input'!$I$5:$I$156="Yes"),0))
),"","Yes")</f>
        <v/>
      </c>
      <c r="N1333" s="149" t="str">
        <f>IF(VLOOKUP($A1333,HourEndingOutage!$B$3:$F$746,5,0)="Outage","Outage","")</f>
        <v/>
      </c>
      <c r="O1333" s="18">
        <f t="shared" si="186"/>
        <v>0</v>
      </c>
      <c r="P1333" s="18" t="str">
        <f t="shared" si="187"/>
        <v/>
      </c>
      <c r="Q1333" s="18">
        <f t="shared" si="188"/>
        <v>0</v>
      </c>
      <c r="R1333" s="118"/>
    </row>
    <row r="1334" spans="1:18" x14ac:dyDescent="0.25">
      <c r="A1334" s="25">
        <f t="shared" si="189"/>
        <v>148</v>
      </c>
      <c r="B1334" s="23">
        <f t="shared" si="190"/>
        <v>44568</v>
      </c>
      <c r="C1334" s="24">
        <v>4</v>
      </c>
      <c r="D1334" s="54" t="str">
        <f t="shared" si="182"/>
        <v>ASET</v>
      </c>
      <c r="E1334" s="178"/>
      <c r="F1334" s="179"/>
      <c r="G1334" s="177"/>
      <c r="H1334" s="177"/>
      <c r="I1334" s="169">
        <f t="shared" si="183"/>
        <v>0</v>
      </c>
      <c r="J1334" s="149" t="str" cm="1">
        <f t="array" ref="J1334">IF(ISERROR(INDEX('Non Compliance input'!$H$5:$H$156,MATCH(1,(A1334='Non Compliance input'!$A$5:$A$156)*(F1334&gt;='Non Compliance input'!$D$5:$D$156)*(E1334&lt;'Non Compliance input'!$E$5:$E$156)*('Non Compliance input'!$H$5:$H$156="Yes"),0))
),"","Yes")</f>
        <v/>
      </c>
      <c r="K1334" s="149">
        <f t="shared" si="184"/>
        <v>0</v>
      </c>
      <c r="L1334" s="162">
        <f t="shared" si="185"/>
        <v>0</v>
      </c>
      <c r="M1334" s="162" t="str" cm="1">
        <f t="array" ref="M1334">IF(ISERROR(INDEX('Non Compliance input'!$I$5:$I$156,MATCH(1,(A1334='Non Compliance input'!$A$5:$A$156)*(E1334&gt;='Non Compliance input'!$D$5:$D$156)*(F1334&lt;='Non Compliance input'!$E$5:$E$156)*('Non Compliance input'!$I$5:$I$156="Yes"),0))
),"","Yes")</f>
        <v/>
      </c>
      <c r="N1334" s="149" t="str">
        <f>IF(VLOOKUP($A1334,HourEndingOutage!$B$3:$F$746,5,0)="Outage","Outage","")</f>
        <v/>
      </c>
      <c r="O1334" s="18">
        <f t="shared" si="186"/>
        <v>0</v>
      </c>
      <c r="P1334" s="18" t="str">
        <f t="shared" si="187"/>
        <v/>
      </c>
      <c r="Q1334" s="18">
        <f t="shared" si="188"/>
        <v>0</v>
      </c>
      <c r="R1334" s="118"/>
    </row>
    <row r="1335" spans="1:18" x14ac:dyDescent="0.25">
      <c r="A1335" s="25">
        <f t="shared" si="189"/>
        <v>149</v>
      </c>
      <c r="B1335" s="23">
        <f t="shared" si="190"/>
        <v>44568</v>
      </c>
      <c r="C1335" s="24">
        <v>5</v>
      </c>
      <c r="D1335" s="54" t="str">
        <f t="shared" si="182"/>
        <v>ASET</v>
      </c>
      <c r="E1335" s="178"/>
      <c r="F1335" s="179"/>
      <c r="G1335" s="177"/>
      <c r="H1335" s="177"/>
      <c r="I1335" s="169">
        <f t="shared" si="183"/>
        <v>0</v>
      </c>
      <c r="J1335" s="149" t="str" cm="1">
        <f t="array" ref="J1335">IF(ISERROR(INDEX('Non Compliance input'!$H$5:$H$156,MATCH(1,(A1335='Non Compliance input'!$A$5:$A$156)*(F1335&gt;='Non Compliance input'!$D$5:$D$156)*(E1335&lt;'Non Compliance input'!$E$5:$E$156)*('Non Compliance input'!$H$5:$H$156="Yes"),0))
),"","Yes")</f>
        <v/>
      </c>
      <c r="K1335" s="149">
        <f t="shared" si="184"/>
        <v>0</v>
      </c>
      <c r="L1335" s="162">
        <f t="shared" si="185"/>
        <v>0</v>
      </c>
      <c r="M1335" s="162" t="str" cm="1">
        <f t="array" ref="M1335">IF(ISERROR(INDEX('Non Compliance input'!$I$5:$I$156,MATCH(1,(A1335='Non Compliance input'!$A$5:$A$156)*(E1335&gt;='Non Compliance input'!$D$5:$D$156)*(F1335&lt;='Non Compliance input'!$E$5:$E$156)*('Non Compliance input'!$I$5:$I$156="Yes"),0))
),"","Yes")</f>
        <v/>
      </c>
      <c r="N1335" s="149" t="str">
        <f>IF(VLOOKUP($A1335,HourEndingOutage!$B$3:$F$746,5,0)="Outage","Outage","")</f>
        <v/>
      </c>
      <c r="O1335" s="18">
        <f t="shared" si="186"/>
        <v>0</v>
      </c>
      <c r="P1335" s="18" t="str">
        <f t="shared" si="187"/>
        <v/>
      </c>
      <c r="Q1335" s="18">
        <f t="shared" si="188"/>
        <v>0</v>
      </c>
      <c r="R1335" s="118"/>
    </row>
    <row r="1336" spans="1:18" x14ac:dyDescent="0.25">
      <c r="A1336" s="25">
        <f t="shared" si="189"/>
        <v>149</v>
      </c>
      <c r="B1336" s="23">
        <f t="shared" si="190"/>
        <v>44568</v>
      </c>
      <c r="C1336" s="24">
        <v>5</v>
      </c>
      <c r="D1336" s="54" t="str">
        <f t="shared" si="182"/>
        <v>ASET</v>
      </c>
      <c r="E1336" s="178"/>
      <c r="F1336" s="179"/>
      <c r="G1336" s="177"/>
      <c r="H1336" s="177"/>
      <c r="I1336" s="169">
        <f t="shared" si="183"/>
        <v>0</v>
      </c>
      <c r="J1336" s="149" t="str" cm="1">
        <f t="array" ref="J1336">IF(ISERROR(INDEX('Non Compliance input'!$H$5:$H$156,MATCH(1,(A1336='Non Compliance input'!$A$5:$A$156)*(F1336&gt;='Non Compliance input'!$D$5:$D$156)*(E1336&lt;'Non Compliance input'!$E$5:$E$156)*('Non Compliance input'!$H$5:$H$156="Yes"),0))
),"","Yes")</f>
        <v/>
      </c>
      <c r="K1336" s="149">
        <f t="shared" si="184"/>
        <v>0</v>
      </c>
      <c r="L1336" s="162">
        <f t="shared" si="185"/>
        <v>0</v>
      </c>
      <c r="M1336" s="162" t="str" cm="1">
        <f t="array" ref="M1336">IF(ISERROR(INDEX('Non Compliance input'!$I$5:$I$156,MATCH(1,(A1336='Non Compliance input'!$A$5:$A$156)*(E1336&gt;='Non Compliance input'!$D$5:$D$156)*(F1336&lt;='Non Compliance input'!$E$5:$E$156)*('Non Compliance input'!$I$5:$I$156="Yes"),0))
),"","Yes")</f>
        <v/>
      </c>
      <c r="N1336" s="149" t="str">
        <f>IF(VLOOKUP($A1336,HourEndingOutage!$B$3:$F$746,5,0)="Outage","Outage","")</f>
        <v/>
      </c>
      <c r="O1336" s="18">
        <f t="shared" si="186"/>
        <v>0</v>
      </c>
      <c r="P1336" s="18" t="str">
        <f t="shared" si="187"/>
        <v/>
      </c>
      <c r="Q1336" s="18">
        <f t="shared" si="188"/>
        <v>0</v>
      </c>
      <c r="R1336" s="118"/>
    </row>
    <row r="1337" spans="1:18" x14ac:dyDescent="0.25">
      <c r="A1337" s="25">
        <f t="shared" si="189"/>
        <v>149</v>
      </c>
      <c r="B1337" s="23">
        <f t="shared" si="190"/>
        <v>44568</v>
      </c>
      <c r="C1337" s="24">
        <v>5</v>
      </c>
      <c r="D1337" s="54" t="str">
        <f t="shared" si="182"/>
        <v>ASET</v>
      </c>
      <c r="E1337" s="178"/>
      <c r="F1337" s="179"/>
      <c r="G1337" s="177"/>
      <c r="H1337" s="177"/>
      <c r="I1337" s="169">
        <f t="shared" si="183"/>
        <v>0</v>
      </c>
      <c r="J1337" s="149" t="str" cm="1">
        <f t="array" ref="J1337">IF(ISERROR(INDEX('Non Compliance input'!$H$5:$H$156,MATCH(1,(A1337='Non Compliance input'!$A$5:$A$156)*(F1337&gt;='Non Compliance input'!$D$5:$D$156)*(E1337&lt;'Non Compliance input'!$E$5:$E$156)*('Non Compliance input'!$H$5:$H$156="Yes"),0))
),"","Yes")</f>
        <v/>
      </c>
      <c r="K1337" s="149">
        <f t="shared" si="184"/>
        <v>0</v>
      </c>
      <c r="L1337" s="162">
        <f t="shared" si="185"/>
        <v>0</v>
      </c>
      <c r="M1337" s="162" t="str" cm="1">
        <f t="array" ref="M1337">IF(ISERROR(INDEX('Non Compliance input'!$I$5:$I$156,MATCH(1,(A1337='Non Compliance input'!$A$5:$A$156)*(E1337&gt;='Non Compliance input'!$D$5:$D$156)*(F1337&lt;='Non Compliance input'!$E$5:$E$156)*('Non Compliance input'!$I$5:$I$156="Yes"),0))
),"","Yes")</f>
        <v/>
      </c>
      <c r="N1337" s="149" t="str">
        <f>IF(VLOOKUP($A1337,HourEndingOutage!$B$3:$F$746,5,0)="Outage","Outage","")</f>
        <v/>
      </c>
      <c r="O1337" s="18">
        <f t="shared" si="186"/>
        <v>0</v>
      </c>
      <c r="P1337" s="18" t="str">
        <f t="shared" si="187"/>
        <v/>
      </c>
      <c r="Q1337" s="18">
        <f t="shared" si="188"/>
        <v>0</v>
      </c>
      <c r="R1337" s="118"/>
    </row>
    <row r="1338" spans="1:18" x14ac:dyDescent="0.25">
      <c r="A1338" s="25">
        <f t="shared" si="189"/>
        <v>149</v>
      </c>
      <c r="B1338" s="23">
        <f t="shared" si="190"/>
        <v>44568</v>
      </c>
      <c r="C1338" s="24">
        <v>5</v>
      </c>
      <c r="D1338" s="54" t="str">
        <f t="shared" si="182"/>
        <v>ASET</v>
      </c>
      <c r="E1338" s="178"/>
      <c r="F1338" s="179"/>
      <c r="G1338" s="177"/>
      <c r="H1338" s="177"/>
      <c r="I1338" s="169">
        <f t="shared" si="183"/>
        <v>0</v>
      </c>
      <c r="J1338" s="149" t="str" cm="1">
        <f t="array" ref="J1338">IF(ISERROR(INDEX('Non Compliance input'!$H$5:$H$156,MATCH(1,(A1338='Non Compliance input'!$A$5:$A$156)*(F1338&gt;='Non Compliance input'!$D$5:$D$156)*(E1338&lt;'Non Compliance input'!$E$5:$E$156)*('Non Compliance input'!$H$5:$H$156="Yes"),0))
),"","Yes")</f>
        <v/>
      </c>
      <c r="K1338" s="149">
        <f t="shared" si="184"/>
        <v>0</v>
      </c>
      <c r="L1338" s="162">
        <f t="shared" si="185"/>
        <v>0</v>
      </c>
      <c r="M1338" s="162" t="str" cm="1">
        <f t="array" ref="M1338">IF(ISERROR(INDEX('Non Compliance input'!$I$5:$I$156,MATCH(1,(A1338='Non Compliance input'!$A$5:$A$156)*(E1338&gt;='Non Compliance input'!$D$5:$D$156)*(F1338&lt;='Non Compliance input'!$E$5:$E$156)*('Non Compliance input'!$I$5:$I$156="Yes"),0))
),"","Yes")</f>
        <v/>
      </c>
      <c r="N1338" s="149" t="str">
        <f>IF(VLOOKUP($A1338,HourEndingOutage!$B$3:$F$746,5,0)="Outage","Outage","")</f>
        <v/>
      </c>
      <c r="O1338" s="18">
        <f t="shared" si="186"/>
        <v>0</v>
      </c>
      <c r="P1338" s="18" t="str">
        <f t="shared" si="187"/>
        <v/>
      </c>
      <c r="Q1338" s="18">
        <f t="shared" si="188"/>
        <v>0</v>
      </c>
      <c r="R1338" s="118"/>
    </row>
    <row r="1339" spans="1:18" x14ac:dyDescent="0.25">
      <c r="A1339" s="25">
        <f t="shared" si="189"/>
        <v>149</v>
      </c>
      <c r="B1339" s="23">
        <f t="shared" si="190"/>
        <v>44568</v>
      </c>
      <c r="C1339" s="24">
        <v>5</v>
      </c>
      <c r="D1339" s="54" t="str">
        <f t="shared" si="182"/>
        <v>ASET</v>
      </c>
      <c r="E1339" s="178"/>
      <c r="F1339" s="179"/>
      <c r="G1339" s="177"/>
      <c r="H1339" s="177"/>
      <c r="I1339" s="169">
        <f t="shared" si="183"/>
        <v>0</v>
      </c>
      <c r="J1339" s="149" t="str" cm="1">
        <f t="array" ref="J1339">IF(ISERROR(INDEX('Non Compliance input'!$H$5:$H$156,MATCH(1,(A1339='Non Compliance input'!$A$5:$A$156)*(F1339&gt;='Non Compliance input'!$D$5:$D$156)*(E1339&lt;'Non Compliance input'!$E$5:$E$156)*('Non Compliance input'!$H$5:$H$156="Yes"),0))
),"","Yes")</f>
        <v/>
      </c>
      <c r="K1339" s="149">
        <f t="shared" si="184"/>
        <v>0</v>
      </c>
      <c r="L1339" s="162">
        <f t="shared" si="185"/>
        <v>0</v>
      </c>
      <c r="M1339" s="162" t="str" cm="1">
        <f t="array" ref="M1339">IF(ISERROR(INDEX('Non Compliance input'!$I$5:$I$156,MATCH(1,(A1339='Non Compliance input'!$A$5:$A$156)*(E1339&gt;='Non Compliance input'!$D$5:$D$156)*(F1339&lt;='Non Compliance input'!$E$5:$E$156)*('Non Compliance input'!$I$5:$I$156="Yes"),0))
),"","Yes")</f>
        <v/>
      </c>
      <c r="N1339" s="149" t="str">
        <f>IF(VLOOKUP($A1339,HourEndingOutage!$B$3:$F$746,5,0)="Outage","Outage","")</f>
        <v/>
      </c>
      <c r="O1339" s="18">
        <f t="shared" si="186"/>
        <v>0</v>
      </c>
      <c r="P1339" s="18" t="str">
        <f t="shared" si="187"/>
        <v/>
      </c>
      <c r="Q1339" s="18">
        <f t="shared" si="188"/>
        <v>0</v>
      </c>
      <c r="R1339" s="118"/>
    </row>
    <row r="1340" spans="1:18" x14ac:dyDescent="0.25">
      <c r="A1340" s="25">
        <f t="shared" si="189"/>
        <v>149</v>
      </c>
      <c r="B1340" s="23">
        <f t="shared" si="190"/>
        <v>44568</v>
      </c>
      <c r="C1340" s="24">
        <v>5</v>
      </c>
      <c r="D1340" s="54" t="str">
        <f t="shared" si="182"/>
        <v>ASET</v>
      </c>
      <c r="E1340" s="178"/>
      <c r="F1340" s="179"/>
      <c r="G1340" s="177"/>
      <c r="H1340" s="177"/>
      <c r="I1340" s="169">
        <f t="shared" si="183"/>
        <v>0</v>
      </c>
      <c r="J1340" s="149" t="str" cm="1">
        <f t="array" ref="J1340">IF(ISERROR(INDEX('Non Compliance input'!$H$5:$H$156,MATCH(1,(A1340='Non Compliance input'!$A$5:$A$156)*(F1340&gt;='Non Compliance input'!$D$5:$D$156)*(E1340&lt;'Non Compliance input'!$E$5:$E$156)*('Non Compliance input'!$H$5:$H$156="Yes"),0))
),"","Yes")</f>
        <v/>
      </c>
      <c r="K1340" s="149">
        <f t="shared" si="184"/>
        <v>0</v>
      </c>
      <c r="L1340" s="162">
        <f t="shared" si="185"/>
        <v>0</v>
      </c>
      <c r="M1340" s="162" t="str" cm="1">
        <f t="array" ref="M1340">IF(ISERROR(INDEX('Non Compliance input'!$I$5:$I$156,MATCH(1,(A1340='Non Compliance input'!$A$5:$A$156)*(E1340&gt;='Non Compliance input'!$D$5:$D$156)*(F1340&lt;='Non Compliance input'!$E$5:$E$156)*('Non Compliance input'!$I$5:$I$156="Yes"),0))
),"","Yes")</f>
        <v/>
      </c>
      <c r="N1340" s="149" t="str">
        <f>IF(VLOOKUP($A1340,HourEndingOutage!$B$3:$F$746,5,0)="Outage","Outage","")</f>
        <v/>
      </c>
      <c r="O1340" s="18">
        <f t="shared" si="186"/>
        <v>0</v>
      </c>
      <c r="P1340" s="18" t="str">
        <f t="shared" si="187"/>
        <v/>
      </c>
      <c r="Q1340" s="18">
        <f t="shared" si="188"/>
        <v>0</v>
      </c>
      <c r="R1340" s="118"/>
    </row>
    <row r="1341" spans="1:18" x14ac:dyDescent="0.25">
      <c r="A1341" s="25">
        <f t="shared" si="189"/>
        <v>149</v>
      </c>
      <c r="B1341" s="23">
        <f t="shared" si="190"/>
        <v>44568</v>
      </c>
      <c r="C1341" s="24">
        <v>5</v>
      </c>
      <c r="D1341" s="54" t="str">
        <f t="shared" si="182"/>
        <v>ASET</v>
      </c>
      <c r="E1341" s="178"/>
      <c r="F1341" s="179"/>
      <c r="G1341" s="177"/>
      <c r="H1341" s="177"/>
      <c r="I1341" s="169">
        <f t="shared" si="183"/>
        <v>0</v>
      </c>
      <c r="J1341" s="149" t="str" cm="1">
        <f t="array" ref="J1341">IF(ISERROR(INDEX('Non Compliance input'!$H$5:$H$156,MATCH(1,(A1341='Non Compliance input'!$A$5:$A$156)*(F1341&gt;='Non Compliance input'!$D$5:$D$156)*(E1341&lt;'Non Compliance input'!$E$5:$E$156)*('Non Compliance input'!$H$5:$H$156="Yes"),0))
),"","Yes")</f>
        <v/>
      </c>
      <c r="K1341" s="149">
        <f t="shared" si="184"/>
        <v>0</v>
      </c>
      <c r="L1341" s="162">
        <f t="shared" si="185"/>
        <v>0</v>
      </c>
      <c r="M1341" s="162" t="str" cm="1">
        <f t="array" ref="M1341">IF(ISERROR(INDEX('Non Compliance input'!$I$5:$I$156,MATCH(1,(A1341='Non Compliance input'!$A$5:$A$156)*(E1341&gt;='Non Compliance input'!$D$5:$D$156)*(F1341&lt;='Non Compliance input'!$E$5:$E$156)*('Non Compliance input'!$I$5:$I$156="Yes"),0))
),"","Yes")</f>
        <v/>
      </c>
      <c r="N1341" s="149" t="str">
        <f>IF(VLOOKUP($A1341,HourEndingOutage!$B$3:$F$746,5,0)="Outage","Outage","")</f>
        <v/>
      </c>
      <c r="O1341" s="18">
        <f t="shared" si="186"/>
        <v>0</v>
      </c>
      <c r="P1341" s="18" t="str">
        <f t="shared" si="187"/>
        <v/>
      </c>
      <c r="Q1341" s="18">
        <f t="shared" si="188"/>
        <v>0</v>
      </c>
      <c r="R1341" s="118"/>
    </row>
    <row r="1342" spans="1:18" x14ac:dyDescent="0.25">
      <c r="A1342" s="25">
        <f t="shared" si="189"/>
        <v>149</v>
      </c>
      <c r="B1342" s="23">
        <f t="shared" si="190"/>
        <v>44568</v>
      </c>
      <c r="C1342" s="24">
        <v>5</v>
      </c>
      <c r="D1342" s="54" t="str">
        <f t="shared" si="182"/>
        <v>ASET</v>
      </c>
      <c r="E1342" s="178"/>
      <c r="F1342" s="179"/>
      <c r="G1342" s="177"/>
      <c r="H1342" s="177"/>
      <c r="I1342" s="169">
        <f t="shared" si="183"/>
        <v>0</v>
      </c>
      <c r="J1342" s="149" t="str" cm="1">
        <f t="array" ref="J1342">IF(ISERROR(INDEX('Non Compliance input'!$H$5:$H$156,MATCH(1,(A1342='Non Compliance input'!$A$5:$A$156)*(F1342&gt;='Non Compliance input'!$D$5:$D$156)*(E1342&lt;'Non Compliance input'!$E$5:$E$156)*('Non Compliance input'!$H$5:$H$156="Yes"),0))
),"","Yes")</f>
        <v/>
      </c>
      <c r="K1342" s="149">
        <f t="shared" si="184"/>
        <v>0</v>
      </c>
      <c r="L1342" s="162">
        <f t="shared" si="185"/>
        <v>0</v>
      </c>
      <c r="M1342" s="162" t="str" cm="1">
        <f t="array" ref="M1342">IF(ISERROR(INDEX('Non Compliance input'!$I$5:$I$156,MATCH(1,(A1342='Non Compliance input'!$A$5:$A$156)*(E1342&gt;='Non Compliance input'!$D$5:$D$156)*(F1342&lt;='Non Compliance input'!$E$5:$E$156)*('Non Compliance input'!$I$5:$I$156="Yes"),0))
),"","Yes")</f>
        <v/>
      </c>
      <c r="N1342" s="149" t="str">
        <f>IF(VLOOKUP($A1342,HourEndingOutage!$B$3:$F$746,5,0)="Outage","Outage","")</f>
        <v/>
      </c>
      <c r="O1342" s="18">
        <f t="shared" si="186"/>
        <v>0</v>
      </c>
      <c r="P1342" s="18" t="str">
        <f t="shared" si="187"/>
        <v/>
      </c>
      <c r="Q1342" s="18">
        <f t="shared" si="188"/>
        <v>0</v>
      </c>
      <c r="R1342" s="118"/>
    </row>
    <row r="1343" spans="1:18" x14ac:dyDescent="0.25">
      <c r="A1343" s="25">
        <f t="shared" si="189"/>
        <v>149</v>
      </c>
      <c r="B1343" s="23">
        <f t="shared" si="190"/>
        <v>44568</v>
      </c>
      <c r="C1343" s="24">
        <v>5</v>
      </c>
      <c r="D1343" s="54" t="str">
        <f t="shared" si="182"/>
        <v>ASET</v>
      </c>
      <c r="E1343" s="178"/>
      <c r="F1343" s="179"/>
      <c r="G1343" s="177"/>
      <c r="H1343" s="177"/>
      <c r="I1343" s="169">
        <f t="shared" si="183"/>
        <v>0</v>
      </c>
      <c r="J1343" s="149" t="str" cm="1">
        <f t="array" ref="J1343">IF(ISERROR(INDEX('Non Compliance input'!$H$5:$H$156,MATCH(1,(A1343='Non Compliance input'!$A$5:$A$156)*(F1343&gt;='Non Compliance input'!$D$5:$D$156)*(E1343&lt;'Non Compliance input'!$E$5:$E$156)*('Non Compliance input'!$H$5:$H$156="Yes"),0))
),"","Yes")</f>
        <v/>
      </c>
      <c r="K1343" s="149">
        <f t="shared" si="184"/>
        <v>0</v>
      </c>
      <c r="L1343" s="162">
        <f t="shared" si="185"/>
        <v>0</v>
      </c>
      <c r="M1343" s="162" t="str" cm="1">
        <f t="array" ref="M1343">IF(ISERROR(INDEX('Non Compliance input'!$I$5:$I$156,MATCH(1,(A1343='Non Compliance input'!$A$5:$A$156)*(E1343&gt;='Non Compliance input'!$D$5:$D$156)*(F1343&lt;='Non Compliance input'!$E$5:$E$156)*('Non Compliance input'!$I$5:$I$156="Yes"),0))
),"","Yes")</f>
        <v/>
      </c>
      <c r="N1343" s="149" t="str">
        <f>IF(VLOOKUP($A1343,HourEndingOutage!$B$3:$F$746,5,0)="Outage","Outage","")</f>
        <v/>
      </c>
      <c r="O1343" s="18">
        <f t="shared" si="186"/>
        <v>0</v>
      </c>
      <c r="P1343" s="18" t="str">
        <f t="shared" si="187"/>
        <v/>
      </c>
      <c r="Q1343" s="18">
        <f t="shared" si="188"/>
        <v>0</v>
      </c>
      <c r="R1343" s="118"/>
    </row>
    <row r="1344" spans="1:18" x14ac:dyDescent="0.25">
      <c r="A1344" s="25">
        <f t="shared" si="189"/>
        <v>150</v>
      </c>
      <c r="B1344" s="23">
        <f t="shared" si="190"/>
        <v>44568</v>
      </c>
      <c r="C1344" s="24">
        <v>6</v>
      </c>
      <c r="D1344" s="54" t="str">
        <f t="shared" si="182"/>
        <v>ASET</v>
      </c>
      <c r="E1344" s="178"/>
      <c r="F1344" s="179"/>
      <c r="G1344" s="177"/>
      <c r="H1344" s="177"/>
      <c r="I1344" s="169">
        <f t="shared" si="183"/>
        <v>0</v>
      </c>
      <c r="J1344" s="149" t="str" cm="1">
        <f t="array" ref="J1344">IF(ISERROR(INDEX('Non Compliance input'!$H$5:$H$156,MATCH(1,(A1344='Non Compliance input'!$A$5:$A$156)*(F1344&gt;='Non Compliance input'!$D$5:$D$156)*(E1344&lt;'Non Compliance input'!$E$5:$E$156)*('Non Compliance input'!$H$5:$H$156="Yes"),0))
),"","Yes")</f>
        <v/>
      </c>
      <c r="K1344" s="149">
        <f t="shared" si="184"/>
        <v>0</v>
      </c>
      <c r="L1344" s="162">
        <f t="shared" si="185"/>
        <v>0</v>
      </c>
      <c r="M1344" s="162" t="str" cm="1">
        <f t="array" ref="M1344">IF(ISERROR(INDEX('Non Compliance input'!$I$5:$I$156,MATCH(1,(A1344='Non Compliance input'!$A$5:$A$156)*(E1344&gt;='Non Compliance input'!$D$5:$D$156)*(F1344&lt;='Non Compliance input'!$E$5:$E$156)*('Non Compliance input'!$I$5:$I$156="Yes"),0))
),"","Yes")</f>
        <v/>
      </c>
      <c r="N1344" s="149" t="str">
        <f>IF(VLOOKUP($A1344,HourEndingOutage!$B$3:$F$746,5,0)="Outage","Outage","")</f>
        <v/>
      </c>
      <c r="O1344" s="18">
        <f t="shared" si="186"/>
        <v>0</v>
      </c>
      <c r="P1344" s="18" t="str">
        <f t="shared" si="187"/>
        <v/>
      </c>
      <c r="Q1344" s="18">
        <f t="shared" si="188"/>
        <v>0</v>
      </c>
      <c r="R1344" s="118"/>
    </row>
    <row r="1345" spans="1:18" x14ac:dyDescent="0.25">
      <c r="A1345" s="25">
        <f t="shared" si="189"/>
        <v>150</v>
      </c>
      <c r="B1345" s="23">
        <f t="shared" si="190"/>
        <v>44568</v>
      </c>
      <c r="C1345" s="24">
        <v>6</v>
      </c>
      <c r="D1345" s="54" t="str">
        <f t="shared" si="182"/>
        <v>ASET</v>
      </c>
      <c r="E1345" s="178"/>
      <c r="F1345" s="179"/>
      <c r="G1345" s="177"/>
      <c r="H1345" s="177"/>
      <c r="I1345" s="169">
        <f t="shared" si="183"/>
        <v>0</v>
      </c>
      <c r="J1345" s="149" t="str" cm="1">
        <f t="array" ref="J1345">IF(ISERROR(INDEX('Non Compliance input'!$H$5:$H$156,MATCH(1,(A1345='Non Compliance input'!$A$5:$A$156)*(F1345&gt;='Non Compliance input'!$D$5:$D$156)*(E1345&lt;'Non Compliance input'!$E$5:$E$156)*('Non Compliance input'!$H$5:$H$156="Yes"),0))
),"","Yes")</f>
        <v/>
      </c>
      <c r="K1345" s="149">
        <f t="shared" si="184"/>
        <v>0</v>
      </c>
      <c r="L1345" s="162">
        <f t="shared" si="185"/>
        <v>0</v>
      </c>
      <c r="M1345" s="162" t="str" cm="1">
        <f t="array" ref="M1345">IF(ISERROR(INDEX('Non Compliance input'!$I$5:$I$156,MATCH(1,(A1345='Non Compliance input'!$A$5:$A$156)*(E1345&gt;='Non Compliance input'!$D$5:$D$156)*(F1345&lt;='Non Compliance input'!$E$5:$E$156)*('Non Compliance input'!$I$5:$I$156="Yes"),0))
),"","Yes")</f>
        <v/>
      </c>
      <c r="N1345" s="149" t="str">
        <f>IF(VLOOKUP($A1345,HourEndingOutage!$B$3:$F$746,5,0)="Outage","Outage","")</f>
        <v/>
      </c>
      <c r="O1345" s="18">
        <f t="shared" si="186"/>
        <v>0</v>
      </c>
      <c r="P1345" s="18" t="str">
        <f t="shared" si="187"/>
        <v/>
      </c>
      <c r="Q1345" s="18">
        <f t="shared" si="188"/>
        <v>0</v>
      </c>
      <c r="R1345" s="118"/>
    </row>
    <row r="1346" spans="1:18" x14ac:dyDescent="0.25">
      <c r="A1346" s="25">
        <f t="shared" si="189"/>
        <v>150</v>
      </c>
      <c r="B1346" s="23">
        <f t="shared" si="190"/>
        <v>44568</v>
      </c>
      <c r="C1346" s="24">
        <v>6</v>
      </c>
      <c r="D1346" s="54" t="str">
        <f t="shared" si="182"/>
        <v>ASET</v>
      </c>
      <c r="E1346" s="178"/>
      <c r="F1346" s="179"/>
      <c r="G1346" s="177"/>
      <c r="H1346" s="177"/>
      <c r="I1346" s="169">
        <f t="shared" si="183"/>
        <v>0</v>
      </c>
      <c r="J1346" s="149" t="str" cm="1">
        <f t="array" ref="J1346">IF(ISERROR(INDEX('Non Compliance input'!$H$5:$H$156,MATCH(1,(A1346='Non Compliance input'!$A$5:$A$156)*(F1346&gt;='Non Compliance input'!$D$5:$D$156)*(E1346&lt;'Non Compliance input'!$E$5:$E$156)*('Non Compliance input'!$H$5:$H$156="Yes"),0))
),"","Yes")</f>
        <v/>
      </c>
      <c r="K1346" s="149">
        <f t="shared" si="184"/>
        <v>0</v>
      </c>
      <c r="L1346" s="162">
        <f t="shared" si="185"/>
        <v>0</v>
      </c>
      <c r="M1346" s="162" t="str" cm="1">
        <f t="array" ref="M1346">IF(ISERROR(INDEX('Non Compliance input'!$I$5:$I$156,MATCH(1,(A1346='Non Compliance input'!$A$5:$A$156)*(E1346&gt;='Non Compliance input'!$D$5:$D$156)*(F1346&lt;='Non Compliance input'!$E$5:$E$156)*('Non Compliance input'!$I$5:$I$156="Yes"),0))
),"","Yes")</f>
        <v/>
      </c>
      <c r="N1346" s="149" t="str">
        <f>IF(VLOOKUP($A1346,HourEndingOutage!$B$3:$F$746,5,0)="Outage","Outage","")</f>
        <v/>
      </c>
      <c r="O1346" s="18">
        <f t="shared" si="186"/>
        <v>0</v>
      </c>
      <c r="P1346" s="18" t="str">
        <f t="shared" si="187"/>
        <v/>
      </c>
      <c r="Q1346" s="18">
        <f t="shared" si="188"/>
        <v>0</v>
      </c>
      <c r="R1346" s="118"/>
    </row>
    <row r="1347" spans="1:18" x14ac:dyDescent="0.25">
      <c r="A1347" s="25">
        <f t="shared" si="189"/>
        <v>150</v>
      </c>
      <c r="B1347" s="23">
        <f t="shared" si="190"/>
        <v>44568</v>
      </c>
      <c r="C1347" s="24">
        <v>6</v>
      </c>
      <c r="D1347" s="54" t="str">
        <f t="shared" ref="D1347:D1410" si="191">Unit</f>
        <v>ASET</v>
      </c>
      <c r="E1347" s="178"/>
      <c r="F1347" s="179"/>
      <c r="G1347" s="177"/>
      <c r="H1347" s="177"/>
      <c r="I1347" s="169">
        <f t="shared" ref="I1347:I1410" si="192">IF(AND(LEN(E1347)&gt;2,LEN(F1347)&gt;2)=TRUE,(ROUND((F1347-E1347)*1440,0)),0)</f>
        <v>0</v>
      </c>
      <c r="J1347" s="149" t="str" cm="1">
        <f t="array" ref="J1347">IF(ISERROR(INDEX('Non Compliance input'!$H$5:$H$156,MATCH(1,(A1347='Non Compliance input'!$A$5:$A$156)*(F1347&gt;='Non Compliance input'!$D$5:$D$156)*(E1347&lt;'Non Compliance input'!$E$5:$E$156)*('Non Compliance input'!$H$5:$H$156="Yes"),0))
),"","Yes")</f>
        <v/>
      </c>
      <c r="K1347" s="149">
        <f t="shared" ref="K1347:K1410" si="193">IF(J1347="Yes",0,MIN(H1347,G1347,IF(H1347="",0,Contract_Volume)))</f>
        <v>0</v>
      </c>
      <c r="L1347" s="162">
        <f t="shared" ref="L1347:L1410" si="194">IF(J1347="Yes",0,(MIN(H1347,G1347)*(I1347/60)))</f>
        <v>0</v>
      </c>
      <c r="M1347" s="162" t="str" cm="1">
        <f t="array" ref="M1347">IF(ISERROR(INDEX('Non Compliance input'!$I$5:$I$156,MATCH(1,(A1347='Non Compliance input'!$A$5:$A$156)*(E1347&gt;='Non Compliance input'!$D$5:$D$156)*(F1347&lt;='Non Compliance input'!$E$5:$E$156)*('Non Compliance input'!$I$5:$I$156="Yes"),0))
),"","Yes")</f>
        <v/>
      </c>
      <c r="N1347" s="149" t="str">
        <f>IF(VLOOKUP($A1347,HourEndingOutage!$B$3:$F$746,5,0)="Outage","Outage","")</f>
        <v/>
      </c>
      <c r="O1347" s="18">
        <f t="shared" ref="O1347:O1410" si="195">IF(OR(M1347="Yes",N1347="Outage"),0,(K1347*(I1347/60))*Arming)</f>
        <v>0</v>
      </c>
      <c r="P1347" s="18" t="str">
        <f t="shared" ref="P1347:P1410" si="196">IF(ISERROR(VLOOKUP($A1347,FTShour,1,0)),"","Yes")</f>
        <v/>
      </c>
      <c r="Q1347" s="18">
        <f t="shared" si="188"/>
        <v>0</v>
      </c>
      <c r="R1347" s="118"/>
    </row>
    <row r="1348" spans="1:18" x14ac:dyDescent="0.25">
      <c r="A1348" s="25">
        <f t="shared" si="189"/>
        <v>150</v>
      </c>
      <c r="B1348" s="23">
        <f t="shared" si="190"/>
        <v>44568</v>
      </c>
      <c r="C1348" s="24">
        <v>6</v>
      </c>
      <c r="D1348" s="54" t="str">
        <f t="shared" si="191"/>
        <v>ASET</v>
      </c>
      <c r="E1348" s="178"/>
      <c r="F1348" s="179"/>
      <c r="G1348" s="177"/>
      <c r="H1348" s="177"/>
      <c r="I1348" s="169">
        <f t="shared" si="192"/>
        <v>0</v>
      </c>
      <c r="J1348" s="149" t="str" cm="1">
        <f t="array" ref="J1348">IF(ISERROR(INDEX('Non Compliance input'!$H$5:$H$156,MATCH(1,(A1348='Non Compliance input'!$A$5:$A$156)*(F1348&gt;='Non Compliance input'!$D$5:$D$156)*(E1348&lt;'Non Compliance input'!$E$5:$E$156)*('Non Compliance input'!$H$5:$H$156="Yes"),0))
),"","Yes")</f>
        <v/>
      </c>
      <c r="K1348" s="149">
        <f t="shared" si="193"/>
        <v>0</v>
      </c>
      <c r="L1348" s="162">
        <f t="shared" si="194"/>
        <v>0</v>
      </c>
      <c r="M1348" s="162" t="str" cm="1">
        <f t="array" ref="M1348">IF(ISERROR(INDEX('Non Compliance input'!$I$5:$I$156,MATCH(1,(A1348='Non Compliance input'!$A$5:$A$156)*(E1348&gt;='Non Compliance input'!$D$5:$D$156)*(F1348&lt;='Non Compliance input'!$E$5:$E$156)*('Non Compliance input'!$I$5:$I$156="Yes"),0))
),"","Yes")</f>
        <v/>
      </c>
      <c r="N1348" s="149" t="str">
        <f>IF(VLOOKUP($A1348,HourEndingOutage!$B$3:$F$746,5,0)="Outage","Outage","")</f>
        <v/>
      </c>
      <c r="O1348" s="18">
        <f t="shared" si="195"/>
        <v>0</v>
      </c>
      <c r="P1348" s="18" t="str">
        <f t="shared" si="196"/>
        <v/>
      </c>
      <c r="Q1348" s="18">
        <f t="shared" ref="Q1348:Q1411" si="197">IF(P1348="Yes",-O1348,0)</f>
        <v>0</v>
      </c>
      <c r="R1348" s="118"/>
    </row>
    <row r="1349" spans="1:18" x14ac:dyDescent="0.25">
      <c r="A1349" s="25">
        <f t="shared" si="189"/>
        <v>150</v>
      </c>
      <c r="B1349" s="23">
        <f t="shared" si="190"/>
        <v>44568</v>
      </c>
      <c r="C1349" s="24">
        <v>6</v>
      </c>
      <c r="D1349" s="54" t="str">
        <f t="shared" si="191"/>
        <v>ASET</v>
      </c>
      <c r="E1349" s="178"/>
      <c r="F1349" s="179"/>
      <c r="G1349" s="177"/>
      <c r="H1349" s="177"/>
      <c r="I1349" s="169">
        <f t="shared" si="192"/>
        <v>0</v>
      </c>
      <c r="J1349" s="149" t="str" cm="1">
        <f t="array" ref="J1349">IF(ISERROR(INDEX('Non Compliance input'!$H$5:$H$156,MATCH(1,(A1349='Non Compliance input'!$A$5:$A$156)*(F1349&gt;='Non Compliance input'!$D$5:$D$156)*(E1349&lt;'Non Compliance input'!$E$5:$E$156)*('Non Compliance input'!$H$5:$H$156="Yes"),0))
),"","Yes")</f>
        <v/>
      </c>
      <c r="K1349" s="149">
        <f t="shared" si="193"/>
        <v>0</v>
      </c>
      <c r="L1349" s="162">
        <f t="shared" si="194"/>
        <v>0</v>
      </c>
      <c r="M1349" s="162" t="str" cm="1">
        <f t="array" ref="M1349">IF(ISERROR(INDEX('Non Compliance input'!$I$5:$I$156,MATCH(1,(A1349='Non Compliance input'!$A$5:$A$156)*(E1349&gt;='Non Compliance input'!$D$5:$D$156)*(F1349&lt;='Non Compliance input'!$E$5:$E$156)*('Non Compliance input'!$I$5:$I$156="Yes"),0))
),"","Yes")</f>
        <v/>
      </c>
      <c r="N1349" s="149" t="str">
        <f>IF(VLOOKUP($A1349,HourEndingOutage!$B$3:$F$746,5,0)="Outage","Outage","")</f>
        <v/>
      </c>
      <c r="O1349" s="18">
        <f t="shared" si="195"/>
        <v>0</v>
      </c>
      <c r="P1349" s="18" t="str">
        <f t="shared" si="196"/>
        <v/>
      </c>
      <c r="Q1349" s="18">
        <f t="shared" si="197"/>
        <v>0</v>
      </c>
      <c r="R1349" s="118"/>
    </row>
    <row r="1350" spans="1:18" x14ac:dyDescent="0.25">
      <c r="A1350" s="25">
        <f t="shared" si="189"/>
        <v>150</v>
      </c>
      <c r="B1350" s="23">
        <f t="shared" si="190"/>
        <v>44568</v>
      </c>
      <c r="C1350" s="24">
        <v>6</v>
      </c>
      <c r="D1350" s="54" t="str">
        <f t="shared" si="191"/>
        <v>ASET</v>
      </c>
      <c r="E1350" s="178"/>
      <c r="F1350" s="179"/>
      <c r="G1350" s="177"/>
      <c r="H1350" s="177"/>
      <c r="I1350" s="169">
        <f t="shared" si="192"/>
        <v>0</v>
      </c>
      <c r="J1350" s="149" t="str" cm="1">
        <f t="array" ref="J1350">IF(ISERROR(INDEX('Non Compliance input'!$H$5:$H$156,MATCH(1,(A1350='Non Compliance input'!$A$5:$A$156)*(F1350&gt;='Non Compliance input'!$D$5:$D$156)*(E1350&lt;'Non Compliance input'!$E$5:$E$156)*('Non Compliance input'!$H$5:$H$156="Yes"),0))
),"","Yes")</f>
        <v/>
      </c>
      <c r="K1350" s="149">
        <f t="shared" si="193"/>
        <v>0</v>
      </c>
      <c r="L1350" s="162">
        <f t="shared" si="194"/>
        <v>0</v>
      </c>
      <c r="M1350" s="162" t="str" cm="1">
        <f t="array" ref="M1350">IF(ISERROR(INDEX('Non Compliance input'!$I$5:$I$156,MATCH(1,(A1350='Non Compliance input'!$A$5:$A$156)*(E1350&gt;='Non Compliance input'!$D$5:$D$156)*(F1350&lt;='Non Compliance input'!$E$5:$E$156)*('Non Compliance input'!$I$5:$I$156="Yes"),0))
),"","Yes")</f>
        <v/>
      </c>
      <c r="N1350" s="149" t="str">
        <f>IF(VLOOKUP($A1350,HourEndingOutage!$B$3:$F$746,5,0)="Outage","Outage","")</f>
        <v/>
      </c>
      <c r="O1350" s="18">
        <f t="shared" si="195"/>
        <v>0</v>
      </c>
      <c r="P1350" s="18" t="str">
        <f t="shared" si="196"/>
        <v/>
      </c>
      <c r="Q1350" s="18">
        <f t="shared" si="197"/>
        <v>0</v>
      </c>
      <c r="R1350" s="118"/>
    </row>
    <row r="1351" spans="1:18" x14ac:dyDescent="0.25">
      <c r="A1351" s="25">
        <f t="shared" si="189"/>
        <v>150</v>
      </c>
      <c r="B1351" s="23">
        <f t="shared" si="190"/>
        <v>44568</v>
      </c>
      <c r="C1351" s="24">
        <v>6</v>
      </c>
      <c r="D1351" s="54" t="str">
        <f t="shared" si="191"/>
        <v>ASET</v>
      </c>
      <c r="E1351" s="178"/>
      <c r="F1351" s="179"/>
      <c r="G1351" s="177"/>
      <c r="H1351" s="177"/>
      <c r="I1351" s="169">
        <f t="shared" si="192"/>
        <v>0</v>
      </c>
      <c r="J1351" s="149" t="str" cm="1">
        <f t="array" ref="J1351">IF(ISERROR(INDEX('Non Compliance input'!$H$5:$H$156,MATCH(1,(A1351='Non Compliance input'!$A$5:$A$156)*(F1351&gt;='Non Compliance input'!$D$5:$D$156)*(E1351&lt;'Non Compliance input'!$E$5:$E$156)*('Non Compliance input'!$H$5:$H$156="Yes"),0))
),"","Yes")</f>
        <v/>
      </c>
      <c r="K1351" s="149">
        <f t="shared" si="193"/>
        <v>0</v>
      </c>
      <c r="L1351" s="162">
        <f t="shared" si="194"/>
        <v>0</v>
      </c>
      <c r="M1351" s="162" t="str" cm="1">
        <f t="array" ref="M1351">IF(ISERROR(INDEX('Non Compliance input'!$I$5:$I$156,MATCH(1,(A1351='Non Compliance input'!$A$5:$A$156)*(E1351&gt;='Non Compliance input'!$D$5:$D$156)*(F1351&lt;='Non Compliance input'!$E$5:$E$156)*('Non Compliance input'!$I$5:$I$156="Yes"),0))
),"","Yes")</f>
        <v/>
      </c>
      <c r="N1351" s="149" t="str">
        <f>IF(VLOOKUP($A1351,HourEndingOutage!$B$3:$F$746,5,0)="Outage","Outage","")</f>
        <v/>
      </c>
      <c r="O1351" s="18">
        <f t="shared" si="195"/>
        <v>0</v>
      </c>
      <c r="P1351" s="18" t="str">
        <f t="shared" si="196"/>
        <v/>
      </c>
      <c r="Q1351" s="18">
        <f t="shared" si="197"/>
        <v>0</v>
      </c>
      <c r="R1351" s="118"/>
    </row>
    <row r="1352" spans="1:18" x14ac:dyDescent="0.25">
      <c r="A1352" s="25">
        <f t="shared" si="189"/>
        <v>150</v>
      </c>
      <c r="B1352" s="23">
        <f t="shared" si="190"/>
        <v>44568</v>
      </c>
      <c r="C1352" s="24">
        <v>6</v>
      </c>
      <c r="D1352" s="54" t="str">
        <f t="shared" si="191"/>
        <v>ASET</v>
      </c>
      <c r="E1352" s="178"/>
      <c r="F1352" s="179"/>
      <c r="G1352" s="177"/>
      <c r="H1352" s="177"/>
      <c r="I1352" s="169">
        <f t="shared" si="192"/>
        <v>0</v>
      </c>
      <c r="J1352" s="149" t="str" cm="1">
        <f t="array" ref="J1352">IF(ISERROR(INDEX('Non Compliance input'!$H$5:$H$156,MATCH(1,(A1352='Non Compliance input'!$A$5:$A$156)*(F1352&gt;='Non Compliance input'!$D$5:$D$156)*(E1352&lt;'Non Compliance input'!$E$5:$E$156)*('Non Compliance input'!$H$5:$H$156="Yes"),0))
),"","Yes")</f>
        <v/>
      </c>
      <c r="K1352" s="149">
        <f t="shared" si="193"/>
        <v>0</v>
      </c>
      <c r="L1352" s="162">
        <f t="shared" si="194"/>
        <v>0</v>
      </c>
      <c r="M1352" s="162" t="str" cm="1">
        <f t="array" ref="M1352">IF(ISERROR(INDEX('Non Compliance input'!$I$5:$I$156,MATCH(1,(A1352='Non Compliance input'!$A$5:$A$156)*(E1352&gt;='Non Compliance input'!$D$5:$D$156)*(F1352&lt;='Non Compliance input'!$E$5:$E$156)*('Non Compliance input'!$I$5:$I$156="Yes"),0))
),"","Yes")</f>
        <v/>
      </c>
      <c r="N1352" s="149" t="str">
        <f>IF(VLOOKUP($A1352,HourEndingOutage!$B$3:$F$746,5,0)="Outage","Outage","")</f>
        <v/>
      </c>
      <c r="O1352" s="18">
        <f t="shared" si="195"/>
        <v>0</v>
      </c>
      <c r="P1352" s="18" t="str">
        <f t="shared" si="196"/>
        <v/>
      </c>
      <c r="Q1352" s="18">
        <f t="shared" si="197"/>
        <v>0</v>
      </c>
      <c r="R1352" s="118"/>
    </row>
    <row r="1353" spans="1:18" x14ac:dyDescent="0.25">
      <c r="A1353" s="25">
        <f t="shared" si="189"/>
        <v>151</v>
      </c>
      <c r="B1353" s="23">
        <f t="shared" si="190"/>
        <v>44568</v>
      </c>
      <c r="C1353" s="24">
        <v>7</v>
      </c>
      <c r="D1353" s="54" t="str">
        <f t="shared" si="191"/>
        <v>ASET</v>
      </c>
      <c r="E1353" s="178"/>
      <c r="F1353" s="179"/>
      <c r="G1353" s="177"/>
      <c r="H1353" s="177"/>
      <c r="I1353" s="169">
        <f t="shared" si="192"/>
        <v>0</v>
      </c>
      <c r="J1353" s="149" t="str" cm="1">
        <f t="array" ref="J1353">IF(ISERROR(INDEX('Non Compliance input'!$H$5:$H$156,MATCH(1,(A1353='Non Compliance input'!$A$5:$A$156)*(F1353&gt;='Non Compliance input'!$D$5:$D$156)*(E1353&lt;'Non Compliance input'!$E$5:$E$156)*('Non Compliance input'!$H$5:$H$156="Yes"),0))
),"","Yes")</f>
        <v/>
      </c>
      <c r="K1353" s="149">
        <f t="shared" si="193"/>
        <v>0</v>
      </c>
      <c r="L1353" s="162">
        <f t="shared" si="194"/>
        <v>0</v>
      </c>
      <c r="M1353" s="162" t="str" cm="1">
        <f t="array" ref="M1353">IF(ISERROR(INDEX('Non Compliance input'!$I$5:$I$156,MATCH(1,(A1353='Non Compliance input'!$A$5:$A$156)*(E1353&gt;='Non Compliance input'!$D$5:$D$156)*(F1353&lt;='Non Compliance input'!$E$5:$E$156)*('Non Compliance input'!$I$5:$I$156="Yes"),0))
),"","Yes")</f>
        <v/>
      </c>
      <c r="N1353" s="149" t="str">
        <f>IF(VLOOKUP($A1353,HourEndingOutage!$B$3:$F$746,5,0)="Outage","Outage","")</f>
        <v/>
      </c>
      <c r="O1353" s="18">
        <f t="shared" si="195"/>
        <v>0</v>
      </c>
      <c r="P1353" s="18" t="str">
        <f t="shared" si="196"/>
        <v/>
      </c>
      <c r="Q1353" s="18">
        <f t="shared" si="197"/>
        <v>0</v>
      </c>
      <c r="R1353" s="118"/>
    </row>
    <row r="1354" spans="1:18" x14ac:dyDescent="0.25">
      <c r="A1354" s="25">
        <f t="shared" si="189"/>
        <v>151</v>
      </c>
      <c r="B1354" s="23">
        <f t="shared" si="190"/>
        <v>44568</v>
      </c>
      <c r="C1354" s="24">
        <v>7</v>
      </c>
      <c r="D1354" s="54" t="str">
        <f t="shared" si="191"/>
        <v>ASET</v>
      </c>
      <c r="E1354" s="178"/>
      <c r="F1354" s="179"/>
      <c r="G1354" s="177"/>
      <c r="H1354" s="177"/>
      <c r="I1354" s="169">
        <f t="shared" si="192"/>
        <v>0</v>
      </c>
      <c r="J1354" s="149" t="str" cm="1">
        <f t="array" ref="J1354">IF(ISERROR(INDEX('Non Compliance input'!$H$5:$H$156,MATCH(1,(A1354='Non Compliance input'!$A$5:$A$156)*(F1354&gt;='Non Compliance input'!$D$5:$D$156)*(E1354&lt;'Non Compliance input'!$E$5:$E$156)*('Non Compliance input'!$H$5:$H$156="Yes"),0))
),"","Yes")</f>
        <v/>
      </c>
      <c r="K1354" s="149">
        <f t="shared" si="193"/>
        <v>0</v>
      </c>
      <c r="L1354" s="162">
        <f t="shared" si="194"/>
        <v>0</v>
      </c>
      <c r="M1354" s="162" t="str" cm="1">
        <f t="array" ref="M1354">IF(ISERROR(INDEX('Non Compliance input'!$I$5:$I$156,MATCH(1,(A1354='Non Compliance input'!$A$5:$A$156)*(E1354&gt;='Non Compliance input'!$D$5:$D$156)*(F1354&lt;='Non Compliance input'!$E$5:$E$156)*('Non Compliance input'!$I$5:$I$156="Yes"),0))
),"","Yes")</f>
        <v/>
      </c>
      <c r="N1354" s="149" t="str">
        <f>IF(VLOOKUP($A1354,HourEndingOutage!$B$3:$F$746,5,0)="Outage","Outage","")</f>
        <v/>
      </c>
      <c r="O1354" s="18">
        <f t="shared" si="195"/>
        <v>0</v>
      </c>
      <c r="P1354" s="18" t="str">
        <f t="shared" si="196"/>
        <v/>
      </c>
      <c r="Q1354" s="18">
        <f t="shared" si="197"/>
        <v>0</v>
      </c>
      <c r="R1354" s="118"/>
    </row>
    <row r="1355" spans="1:18" x14ac:dyDescent="0.25">
      <c r="A1355" s="25">
        <f t="shared" si="189"/>
        <v>151</v>
      </c>
      <c r="B1355" s="23">
        <f t="shared" si="190"/>
        <v>44568</v>
      </c>
      <c r="C1355" s="24">
        <v>7</v>
      </c>
      <c r="D1355" s="54" t="str">
        <f t="shared" si="191"/>
        <v>ASET</v>
      </c>
      <c r="E1355" s="178"/>
      <c r="F1355" s="179"/>
      <c r="G1355" s="177"/>
      <c r="H1355" s="177"/>
      <c r="I1355" s="169">
        <f t="shared" si="192"/>
        <v>0</v>
      </c>
      <c r="J1355" s="149" t="str" cm="1">
        <f t="array" ref="J1355">IF(ISERROR(INDEX('Non Compliance input'!$H$5:$H$156,MATCH(1,(A1355='Non Compliance input'!$A$5:$A$156)*(F1355&gt;='Non Compliance input'!$D$5:$D$156)*(E1355&lt;'Non Compliance input'!$E$5:$E$156)*('Non Compliance input'!$H$5:$H$156="Yes"),0))
),"","Yes")</f>
        <v/>
      </c>
      <c r="K1355" s="149">
        <f t="shared" si="193"/>
        <v>0</v>
      </c>
      <c r="L1355" s="162">
        <f t="shared" si="194"/>
        <v>0</v>
      </c>
      <c r="M1355" s="162" t="str" cm="1">
        <f t="array" ref="M1355">IF(ISERROR(INDEX('Non Compliance input'!$I$5:$I$156,MATCH(1,(A1355='Non Compliance input'!$A$5:$A$156)*(E1355&gt;='Non Compliance input'!$D$5:$D$156)*(F1355&lt;='Non Compliance input'!$E$5:$E$156)*('Non Compliance input'!$I$5:$I$156="Yes"),0))
),"","Yes")</f>
        <v/>
      </c>
      <c r="N1355" s="149" t="str">
        <f>IF(VLOOKUP($A1355,HourEndingOutage!$B$3:$F$746,5,0)="Outage","Outage","")</f>
        <v/>
      </c>
      <c r="O1355" s="18">
        <f t="shared" si="195"/>
        <v>0</v>
      </c>
      <c r="P1355" s="18" t="str">
        <f t="shared" si="196"/>
        <v/>
      </c>
      <c r="Q1355" s="18">
        <f t="shared" si="197"/>
        <v>0</v>
      </c>
      <c r="R1355" s="118"/>
    </row>
    <row r="1356" spans="1:18" x14ac:dyDescent="0.25">
      <c r="A1356" s="25">
        <f t="shared" si="189"/>
        <v>151</v>
      </c>
      <c r="B1356" s="23">
        <f t="shared" si="190"/>
        <v>44568</v>
      </c>
      <c r="C1356" s="24">
        <v>7</v>
      </c>
      <c r="D1356" s="54" t="str">
        <f t="shared" si="191"/>
        <v>ASET</v>
      </c>
      <c r="E1356" s="178"/>
      <c r="F1356" s="179"/>
      <c r="G1356" s="177"/>
      <c r="H1356" s="177"/>
      <c r="I1356" s="169">
        <f t="shared" si="192"/>
        <v>0</v>
      </c>
      <c r="J1356" s="149" t="str" cm="1">
        <f t="array" ref="J1356">IF(ISERROR(INDEX('Non Compliance input'!$H$5:$H$156,MATCH(1,(A1356='Non Compliance input'!$A$5:$A$156)*(F1356&gt;='Non Compliance input'!$D$5:$D$156)*(E1356&lt;'Non Compliance input'!$E$5:$E$156)*('Non Compliance input'!$H$5:$H$156="Yes"),0))
),"","Yes")</f>
        <v/>
      </c>
      <c r="K1356" s="149">
        <f t="shared" si="193"/>
        <v>0</v>
      </c>
      <c r="L1356" s="162">
        <f t="shared" si="194"/>
        <v>0</v>
      </c>
      <c r="M1356" s="162" t="str" cm="1">
        <f t="array" ref="M1356">IF(ISERROR(INDEX('Non Compliance input'!$I$5:$I$156,MATCH(1,(A1356='Non Compliance input'!$A$5:$A$156)*(E1356&gt;='Non Compliance input'!$D$5:$D$156)*(F1356&lt;='Non Compliance input'!$E$5:$E$156)*('Non Compliance input'!$I$5:$I$156="Yes"),0))
),"","Yes")</f>
        <v/>
      </c>
      <c r="N1356" s="149" t="str">
        <f>IF(VLOOKUP($A1356,HourEndingOutage!$B$3:$F$746,5,0)="Outage","Outage","")</f>
        <v/>
      </c>
      <c r="O1356" s="18">
        <f t="shared" si="195"/>
        <v>0</v>
      </c>
      <c r="P1356" s="18" t="str">
        <f t="shared" si="196"/>
        <v/>
      </c>
      <c r="Q1356" s="18">
        <f t="shared" si="197"/>
        <v>0</v>
      </c>
      <c r="R1356" s="118"/>
    </row>
    <row r="1357" spans="1:18" x14ac:dyDescent="0.25">
      <c r="A1357" s="25">
        <f t="shared" si="189"/>
        <v>151</v>
      </c>
      <c r="B1357" s="23">
        <f t="shared" si="190"/>
        <v>44568</v>
      </c>
      <c r="C1357" s="24">
        <v>7</v>
      </c>
      <c r="D1357" s="54" t="str">
        <f t="shared" si="191"/>
        <v>ASET</v>
      </c>
      <c r="E1357" s="178"/>
      <c r="F1357" s="179"/>
      <c r="G1357" s="177"/>
      <c r="H1357" s="177"/>
      <c r="I1357" s="169">
        <f t="shared" si="192"/>
        <v>0</v>
      </c>
      <c r="J1357" s="149" t="str" cm="1">
        <f t="array" ref="J1357">IF(ISERROR(INDEX('Non Compliance input'!$H$5:$H$156,MATCH(1,(A1357='Non Compliance input'!$A$5:$A$156)*(F1357&gt;='Non Compliance input'!$D$5:$D$156)*(E1357&lt;'Non Compliance input'!$E$5:$E$156)*('Non Compliance input'!$H$5:$H$156="Yes"),0))
),"","Yes")</f>
        <v/>
      </c>
      <c r="K1357" s="149">
        <f t="shared" si="193"/>
        <v>0</v>
      </c>
      <c r="L1357" s="162">
        <f t="shared" si="194"/>
        <v>0</v>
      </c>
      <c r="M1357" s="162" t="str" cm="1">
        <f t="array" ref="M1357">IF(ISERROR(INDEX('Non Compliance input'!$I$5:$I$156,MATCH(1,(A1357='Non Compliance input'!$A$5:$A$156)*(E1357&gt;='Non Compliance input'!$D$5:$D$156)*(F1357&lt;='Non Compliance input'!$E$5:$E$156)*('Non Compliance input'!$I$5:$I$156="Yes"),0))
),"","Yes")</f>
        <v/>
      </c>
      <c r="N1357" s="149" t="str">
        <f>IF(VLOOKUP($A1357,HourEndingOutage!$B$3:$F$746,5,0)="Outage","Outage","")</f>
        <v/>
      </c>
      <c r="O1357" s="18">
        <f t="shared" si="195"/>
        <v>0</v>
      </c>
      <c r="P1357" s="18" t="str">
        <f t="shared" si="196"/>
        <v/>
      </c>
      <c r="Q1357" s="18">
        <f t="shared" si="197"/>
        <v>0</v>
      </c>
      <c r="R1357" s="118"/>
    </row>
    <row r="1358" spans="1:18" x14ac:dyDescent="0.25">
      <c r="A1358" s="25">
        <f t="shared" si="189"/>
        <v>151</v>
      </c>
      <c r="B1358" s="23">
        <f t="shared" si="190"/>
        <v>44568</v>
      </c>
      <c r="C1358" s="24">
        <v>7</v>
      </c>
      <c r="D1358" s="54" t="str">
        <f t="shared" si="191"/>
        <v>ASET</v>
      </c>
      <c r="E1358" s="178"/>
      <c r="F1358" s="179"/>
      <c r="G1358" s="177"/>
      <c r="H1358" s="177"/>
      <c r="I1358" s="169">
        <f t="shared" si="192"/>
        <v>0</v>
      </c>
      <c r="J1358" s="149" t="str" cm="1">
        <f t="array" ref="J1358">IF(ISERROR(INDEX('Non Compliance input'!$H$5:$H$156,MATCH(1,(A1358='Non Compliance input'!$A$5:$A$156)*(F1358&gt;='Non Compliance input'!$D$5:$D$156)*(E1358&lt;'Non Compliance input'!$E$5:$E$156)*('Non Compliance input'!$H$5:$H$156="Yes"),0))
),"","Yes")</f>
        <v/>
      </c>
      <c r="K1358" s="149">
        <f t="shared" si="193"/>
        <v>0</v>
      </c>
      <c r="L1358" s="162">
        <f t="shared" si="194"/>
        <v>0</v>
      </c>
      <c r="M1358" s="162" t="str" cm="1">
        <f t="array" ref="M1358">IF(ISERROR(INDEX('Non Compliance input'!$I$5:$I$156,MATCH(1,(A1358='Non Compliance input'!$A$5:$A$156)*(E1358&gt;='Non Compliance input'!$D$5:$D$156)*(F1358&lt;='Non Compliance input'!$E$5:$E$156)*('Non Compliance input'!$I$5:$I$156="Yes"),0))
),"","Yes")</f>
        <v/>
      </c>
      <c r="N1358" s="149" t="str">
        <f>IF(VLOOKUP($A1358,HourEndingOutage!$B$3:$F$746,5,0)="Outage","Outage","")</f>
        <v/>
      </c>
      <c r="O1358" s="18">
        <f t="shared" si="195"/>
        <v>0</v>
      </c>
      <c r="P1358" s="18" t="str">
        <f t="shared" si="196"/>
        <v/>
      </c>
      <c r="Q1358" s="18">
        <f t="shared" si="197"/>
        <v>0</v>
      </c>
      <c r="R1358" s="118"/>
    </row>
    <row r="1359" spans="1:18" x14ac:dyDescent="0.25">
      <c r="A1359" s="25">
        <f t="shared" si="189"/>
        <v>151</v>
      </c>
      <c r="B1359" s="23">
        <f t="shared" si="190"/>
        <v>44568</v>
      </c>
      <c r="C1359" s="24">
        <v>7</v>
      </c>
      <c r="D1359" s="54" t="str">
        <f t="shared" si="191"/>
        <v>ASET</v>
      </c>
      <c r="E1359" s="178"/>
      <c r="F1359" s="179"/>
      <c r="G1359" s="177"/>
      <c r="H1359" s="177"/>
      <c r="I1359" s="169">
        <f t="shared" si="192"/>
        <v>0</v>
      </c>
      <c r="J1359" s="149" t="str" cm="1">
        <f t="array" ref="J1359">IF(ISERROR(INDEX('Non Compliance input'!$H$5:$H$156,MATCH(1,(A1359='Non Compliance input'!$A$5:$A$156)*(F1359&gt;='Non Compliance input'!$D$5:$D$156)*(E1359&lt;'Non Compliance input'!$E$5:$E$156)*('Non Compliance input'!$H$5:$H$156="Yes"),0))
),"","Yes")</f>
        <v/>
      </c>
      <c r="K1359" s="149">
        <f t="shared" si="193"/>
        <v>0</v>
      </c>
      <c r="L1359" s="162">
        <f t="shared" si="194"/>
        <v>0</v>
      </c>
      <c r="M1359" s="162" t="str" cm="1">
        <f t="array" ref="M1359">IF(ISERROR(INDEX('Non Compliance input'!$I$5:$I$156,MATCH(1,(A1359='Non Compliance input'!$A$5:$A$156)*(E1359&gt;='Non Compliance input'!$D$5:$D$156)*(F1359&lt;='Non Compliance input'!$E$5:$E$156)*('Non Compliance input'!$I$5:$I$156="Yes"),0))
),"","Yes")</f>
        <v/>
      </c>
      <c r="N1359" s="149" t="str">
        <f>IF(VLOOKUP($A1359,HourEndingOutage!$B$3:$F$746,5,0)="Outage","Outage","")</f>
        <v/>
      </c>
      <c r="O1359" s="18">
        <f t="shared" si="195"/>
        <v>0</v>
      </c>
      <c r="P1359" s="18" t="str">
        <f t="shared" si="196"/>
        <v/>
      </c>
      <c r="Q1359" s="18">
        <f t="shared" si="197"/>
        <v>0</v>
      </c>
      <c r="R1359" s="118"/>
    </row>
    <row r="1360" spans="1:18" x14ac:dyDescent="0.25">
      <c r="A1360" s="25">
        <f t="shared" si="189"/>
        <v>151</v>
      </c>
      <c r="B1360" s="23">
        <f t="shared" si="190"/>
        <v>44568</v>
      </c>
      <c r="C1360" s="24">
        <v>7</v>
      </c>
      <c r="D1360" s="54" t="str">
        <f t="shared" si="191"/>
        <v>ASET</v>
      </c>
      <c r="E1360" s="178"/>
      <c r="F1360" s="179"/>
      <c r="G1360" s="177"/>
      <c r="H1360" s="177"/>
      <c r="I1360" s="169">
        <f t="shared" si="192"/>
        <v>0</v>
      </c>
      <c r="J1360" s="149" t="str" cm="1">
        <f t="array" ref="J1360">IF(ISERROR(INDEX('Non Compliance input'!$H$5:$H$156,MATCH(1,(A1360='Non Compliance input'!$A$5:$A$156)*(F1360&gt;='Non Compliance input'!$D$5:$D$156)*(E1360&lt;'Non Compliance input'!$E$5:$E$156)*('Non Compliance input'!$H$5:$H$156="Yes"),0))
),"","Yes")</f>
        <v/>
      </c>
      <c r="K1360" s="149">
        <f t="shared" si="193"/>
        <v>0</v>
      </c>
      <c r="L1360" s="162">
        <f t="shared" si="194"/>
        <v>0</v>
      </c>
      <c r="M1360" s="162" t="str" cm="1">
        <f t="array" ref="M1360">IF(ISERROR(INDEX('Non Compliance input'!$I$5:$I$156,MATCH(1,(A1360='Non Compliance input'!$A$5:$A$156)*(E1360&gt;='Non Compliance input'!$D$5:$D$156)*(F1360&lt;='Non Compliance input'!$E$5:$E$156)*('Non Compliance input'!$I$5:$I$156="Yes"),0))
),"","Yes")</f>
        <v/>
      </c>
      <c r="N1360" s="149" t="str">
        <f>IF(VLOOKUP($A1360,HourEndingOutage!$B$3:$F$746,5,0)="Outage","Outage","")</f>
        <v/>
      </c>
      <c r="O1360" s="18">
        <f t="shared" si="195"/>
        <v>0</v>
      </c>
      <c r="P1360" s="18" t="str">
        <f t="shared" si="196"/>
        <v/>
      </c>
      <c r="Q1360" s="18">
        <f t="shared" si="197"/>
        <v>0</v>
      </c>
      <c r="R1360" s="118"/>
    </row>
    <row r="1361" spans="1:18" x14ac:dyDescent="0.25">
      <c r="A1361" s="25">
        <f t="shared" si="189"/>
        <v>151</v>
      </c>
      <c r="B1361" s="23">
        <f t="shared" si="190"/>
        <v>44568</v>
      </c>
      <c r="C1361" s="24">
        <v>7</v>
      </c>
      <c r="D1361" s="54" t="str">
        <f t="shared" si="191"/>
        <v>ASET</v>
      </c>
      <c r="E1361" s="178"/>
      <c r="F1361" s="179"/>
      <c r="G1361" s="177"/>
      <c r="H1361" s="177"/>
      <c r="I1361" s="169">
        <f t="shared" si="192"/>
        <v>0</v>
      </c>
      <c r="J1361" s="149" t="str" cm="1">
        <f t="array" ref="J1361">IF(ISERROR(INDEX('Non Compliance input'!$H$5:$H$156,MATCH(1,(A1361='Non Compliance input'!$A$5:$A$156)*(F1361&gt;='Non Compliance input'!$D$5:$D$156)*(E1361&lt;'Non Compliance input'!$E$5:$E$156)*('Non Compliance input'!$H$5:$H$156="Yes"),0))
),"","Yes")</f>
        <v/>
      </c>
      <c r="K1361" s="149">
        <f t="shared" si="193"/>
        <v>0</v>
      </c>
      <c r="L1361" s="162">
        <f t="shared" si="194"/>
        <v>0</v>
      </c>
      <c r="M1361" s="162" t="str" cm="1">
        <f t="array" ref="M1361">IF(ISERROR(INDEX('Non Compliance input'!$I$5:$I$156,MATCH(1,(A1361='Non Compliance input'!$A$5:$A$156)*(E1361&gt;='Non Compliance input'!$D$5:$D$156)*(F1361&lt;='Non Compliance input'!$E$5:$E$156)*('Non Compliance input'!$I$5:$I$156="Yes"),0))
),"","Yes")</f>
        <v/>
      </c>
      <c r="N1361" s="149" t="str">
        <f>IF(VLOOKUP($A1361,HourEndingOutage!$B$3:$F$746,5,0)="Outage","Outage","")</f>
        <v/>
      </c>
      <c r="O1361" s="18">
        <f t="shared" si="195"/>
        <v>0</v>
      </c>
      <c r="P1361" s="18" t="str">
        <f t="shared" si="196"/>
        <v/>
      </c>
      <c r="Q1361" s="18">
        <f t="shared" si="197"/>
        <v>0</v>
      </c>
      <c r="R1361" s="118"/>
    </row>
    <row r="1362" spans="1:18" x14ac:dyDescent="0.25">
      <c r="A1362" s="25">
        <f t="shared" si="189"/>
        <v>152</v>
      </c>
      <c r="B1362" s="23">
        <f t="shared" si="190"/>
        <v>44568</v>
      </c>
      <c r="C1362" s="24">
        <v>8</v>
      </c>
      <c r="D1362" s="54" t="str">
        <f t="shared" si="191"/>
        <v>ASET</v>
      </c>
      <c r="E1362" s="178"/>
      <c r="F1362" s="179"/>
      <c r="G1362" s="177"/>
      <c r="H1362" s="177"/>
      <c r="I1362" s="169">
        <f t="shared" si="192"/>
        <v>0</v>
      </c>
      <c r="J1362" s="149" t="str" cm="1">
        <f t="array" ref="J1362">IF(ISERROR(INDEX('Non Compliance input'!$H$5:$H$156,MATCH(1,(A1362='Non Compliance input'!$A$5:$A$156)*(F1362&gt;='Non Compliance input'!$D$5:$D$156)*(E1362&lt;'Non Compliance input'!$E$5:$E$156)*('Non Compliance input'!$H$5:$H$156="Yes"),0))
),"","Yes")</f>
        <v/>
      </c>
      <c r="K1362" s="149">
        <f t="shared" si="193"/>
        <v>0</v>
      </c>
      <c r="L1362" s="162">
        <f t="shared" si="194"/>
        <v>0</v>
      </c>
      <c r="M1362" s="162" t="str" cm="1">
        <f t="array" ref="M1362">IF(ISERROR(INDEX('Non Compliance input'!$I$5:$I$156,MATCH(1,(A1362='Non Compliance input'!$A$5:$A$156)*(E1362&gt;='Non Compliance input'!$D$5:$D$156)*(F1362&lt;='Non Compliance input'!$E$5:$E$156)*('Non Compliance input'!$I$5:$I$156="Yes"),0))
),"","Yes")</f>
        <v/>
      </c>
      <c r="N1362" s="149" t="str">
        <f>IF(VLOOKUP($A1362,HourEndingOutage!$B$3:$F$746,5,0)="Outage","Outage","")</f>
        <v/>
      </c>
      <c r="O1362" s="18">
        <f t="shared" si="195"/>
        <v>0</v>
      </c>
      <c r="P1362" s="18" t="str">
        <f t="shared" si="196"/>
        <v/>
      </c>
      <c r="Q1362" s="18">
        <f t="shared" si="197"/>
        <v>0</v>
      </c>
      <c r="R1362" s="118"/>
    </row>
    <row r="1363" spans="1:18" x14ac:dyDescent="0.25">
      <c r="A1363" s="25">
        <f t="shared" si="189"/>
        <v>152</v>
      </c>
      <c r="B1363" s="23">
        <f t="shared" si="190"/>
        <v>44568</v>
      </c>
      <c r="C1363" s="24">
        <v>8</v>
      </c>
      <c r="D1363" s="54" t="str">
        <f t="shared" si="191"/>
        <v>ASET</v>
      </c>
      <c r="E1363" s="178"/>
      <c r="F1363" s="179"/>
      <c r="G1363" s="177"/>
      <c r="H1363" s="177"/>
      <c r="I1363" s="169">
        <f t="shared" si="192"/>
        <v>0</v>
      </c>
      <c r="J1363" s="149" t="str" cm="1">
        <f t="array" ref="J1363">IF(ISERROR(INDEX('Non Compliance input'!$H$5:$H$156,MATCH(1,(A1363='Non Compliance input'!$A$5:$A$156)*(F1363&gt;='Non Compliance input'!$D$5:$D$156)*(E1363&lt;'Non Compliance input'!$E$5:$E$156)*('Non Compliance input'!$H$5:$H$156="Yes"),0))
),"","Yes")</f>
        <v/>
      </c>
      <c r="K1363" s="149">
        <f t="shared" si="193"/>
        <v>0</v>
      </c>
      <c r="L1363" s="162">
        <f t="shared" si="194"/>
        <v>0</v>
      </c>
      <c r="M1363" s="162" t="str" cm="1">
        <f t="array" ref="M1363">IF(ISERROR(INDEX('Non Compliance input'!$I$5:$I$156,MATCH(1,(A1363='Non Compliance input'!$A$5:$A$156)*(E1363&gt;='Non Compliance input'!$D$5:$D$156)*(F1363&lt;='Non Compliance input'!$E$5:$E$156)*('Non Compliance input'!$I$5:$I$156="Yes"),0))
),"","Yes")</f>
        <v/>
      </c>
      <c r="N1363" s="149" t="str">
        <f>IF(VLOOKUP($A1363,HourEndingOutage!$B$3:$F$746,5,0)="Outage","Outage","")</f>
        <v/>
      </c>
      <c r="O1363" s="18">
        <f t="shared" si="195"/>
        <v>0</v>
      </c>
      <c r="P1363" s="18" t="str">
        <f t="shared" si="196"/>
        <v/>
      </c>
      <c r="Q1363" s="18">
        <f t="shared" si="197"/>
        <v>0</v>
      </c>
      <c r="R1363" s="118"/>
    </row>
    <row r="1364" spans="1:18" x14ac:dyDescent="0.25">
      <c r="A1364" s="25">
        <f t="shared" si="189"/>
        <v>152</v>
      </c>
      <c r="B1364" s="23">
        <f t="shared" si="190"/>
        <v>44568</v>
      </c>
      <c r="C1364" s="24">
        <v>8</v>
      </c>
      <c r="D1364" s="54" t="str">
        <f t="shared" si="191"/>
        <v>ASET</v>
      </c>
      <c r="E1364" s="178"/>
      <c r="F1364" s="179"/>
      <c r="G1364" s="177"/>
      <c r="H1364" s="177"/>
      <c r="I1364" s="169">
        <f t="shared" si="192"/>
        <v>0</v>
      </c>
      <c r="J1364" s="149" t="str" cm="1">
        <f t="array" ref="J1364">IF(ISERROR(INDEX('Non Compliance input'!$H$5:$H$156,MATCH(1,(A1364='Non Compliance input'!$A$5:$A$156)*(F1364&gt;='Non Compliance input'!$D$5:$D$156)*(E1364&lt;'Non Compliance input'!$E$5:$E$156)*('Non Compliance input'!$H$5:$H$156="Yes"),0))
),"","Yes")</f>
        <v/>
      </c>
      <c r="K1364" s="149">
        <f t="shared" si="193"/>
        <v>0</v>
      </c>
      <c r="L1364" s="162">
        <f t="shared" si="194"/>
        <v>0</v>
      </c>
      <c r="M1364" s="162" t="str" cm="1">
        <f t="array" ref="M1364">IF(ISERROR(INDEX('Non Compliance input'!$I$5:$I$156,MATCH(1,(A1364='Non Compliance input'!$A$5:$A$156)*(E1364&gt;='Non Compliance input'!$D$5:$D$156)*(F1364&lt;='Non Compliance input'!$E$5:$E$156)*('Non Compliance input'!$I$5:$I$156="Yes"),0))
),"","Yes")</f>
        <v/>
      </c>
      <c r="N1364" s="149" t="str">
        <f>IF(VLOOKUP($A1364,HourEndingOutage!$B$3:$F$746,5,0)="Outage","Outage","")</f>
        <v/>
      </c>
      <c r="O1364" s="18">
        <f t="shared" si="195"/>
        <v>0</v>
      </c>
      <c r="P1364" s="18" t="str">
        <f t="shared" si="196"/>
        <v/>
      </c>
      <c r="Q1364" s="18">
        <f t="shared" si="197"/>
        <v>0</v>
      </c>
      <c r="R1364" s="118"/>
    </row>
    <row r="1365" spans="1:18" x14ac:dyDescent="0.25">
      <c r="A1365" s="25">
        <f t="shared" si="189"/>
        <v>152</v>
      </c>
      <c r="B1365" s="23">
        <f t="shared" si="190"/>
        <v>44568</v>
      </c>
      <c r="C1365" s="24">
        <v>8</v>
      </c>
      <c r="D1365" s="54" t="str">
        <f t="shared" si="191"/>
        <v>ASET</v>
      </c>
      <c r="E1365" s="178"/>
      <c r="F1365" s="179"/>
      <c r="G1365" s="177"/>
      <c r="H1365" s="177"/>
      <c r="I1365" s="169">
        <f t="shared" si="192"/>
        <v>0</v>
      </c>
      <c r="J1365" s="149" t="str" cm="1">
        <f t="array" ref="J1365">IF(ISERROR(INDEX('Non Compliance input'!$H$5:$H$156,MATCH(1,(A1365='Non Compliance input'!$A$5:$A$156)*(F1365&gt;='Non Compliance input'!$D$5:$D$156)*(E1365&lt;'Non Compliance input'!$E$5:$E$156)*('Non Compliance input'!$H$5:$H$156="Yes"),0))
),"","Yes")</f>
        <v/>
      </c>
      <c r="K1365" s="149">
        <f t="shared" si="193"/>
        <v>0</v>
      </c>
      <c r="L1365" s="162">
        <f t="shared" si="194"/>
        <v>0</v>
      </c>
      <c r="M1365" s="162" t="str" cm="1">
        <f t="array" ref="M1365">IF(ISERROR(INDEX('Non Compliance input'!$I$5:$I$156,MATCH(1,(A1365='Non Compliance input'!$A$5:$A$156)*(E1365&gt;='Non Compliance input'!$D$5:$D$156)*(F1365&lt;='Non Compliance input'!$E$5:$E$156)*('Non Compliance input'!$I$5:$I$156="Yes"),0))
),"","Yes")</f>
        <v/>
      </c>
      <c r="N1365" s="149" t="str">
        <f>IF(VLOOKUP($A1365,HourEndingOutage!$B$3:$F$746,5,0)="Outage","Outage","")</f>
        <v/>
      </c>
      <c r="O1365" s="18">
        <f t="shared" si="195"/>
        <v>0</v>
      </c>
      <c r="P1365" s="18" t="str">
        <f t="shared" si="196"/>
        <v/>
      </c>
      <c r="Q1365" s="18">
        <f t="shared" si="197"/>
        <v>0</v>
      </c>
      <c r="R1365" s="118"/>
    </row>
    <row r="1366" spans="1:18" x14ac:dyDescent="0.25">
      <c r="A1366" s="25">
        <f t="shared" si="189"/>
        <v>152</v>
      </c>
      <c r="B1366" s="23">
        <f t="shared" si="190"/>
        <v>44568</v>
      </c>
      <c r="C1366" s="24">
        <v>8</v>
      </c>
      <c r="D1366" s="54" t="str">
        <f t="shared" si="191"/>
        <v>ASET</v>
      </c>
      <c r="E1366" s="178"/>
      <c r="F1366" s="179"/>
      <c r="G1366" s="177"/>
      <c r="H1366" s="177"/>
      <c r="I1366" s="169">
        <f t="shared" si="192"/>
        <v>0</v>
      </c>
      <c r="J1366" s="149" t="str" cm="1">
        <f t="array" ref="J1366">IF(ISERROR(INDEX('Non Compliance input'!$H$5:$H$156,MATCH(1,(A1366='Non Compliance input'!$A$5:$A$156)*(F1366&gt;='Non Compliance input'!$D$5:$D$156)*(E1366&lt;'Non Compliance input'!$E$5:$E$156)*('Non Compliance input'!$H$5:$H$156="Yes"),0))
),"","Yes")</f>
        <v/>
      </c>
      <c r="K1366" s="149">
        <f t="shared" si="193"/>
        <v>0</v>
      </c>
      <c r="L1366" s="162">
        <f t="shared" si="194"/>
        <v>0</v>
      </c>
      <c r="M1366" s="162" t="str" cm="1">
        <f t="array" ref="M1366">IF(ISERROR(INDEX('Non Compliance input'!$I$5:$I$156,MATCH(1,(A1366='Non Compliance input'!$A$5:$A$156)*(E1366&gt;='Non Compliance input'!$D$5:$D$156)*(F1366&lt;='Non Compliance input'!$E$5:$E$156)*('Non Compliance input'!$I$5:$I$156="Yes"),0))
),"","Yes")</f>
        <v/>
      </c>
      <c r="N1366" s="149" t="str">
        <f>IF(VLOOKUP($A1366,HourEndingOutage!$B$3:$F$746,5,0)="Outage","Outage","")</f>
        <v/>
      </c>
      <c r="O1366" s="18">
        <f t="shared" si="195"/>
        <v>0</v>
      </c>
      <c r="P1366" s="18" t="str">
        <f t="shared" si="196"/>
        <v/>
      </c>
      <c r="Q1366" s="18">
        <f t="shared" si="197"/>
        <v>0</v>
      </c>
      <c r="R1366" s="118"/>
    </row>
    <row r="1367" spans="1:18" x14ac:dyDescent="0.25">
      <c r="A1367" s="25">
        <f t="shared" si="189"/>
        <v>152</v>
      </c>
      <c r="B1367" s="23">
        <f t="shared" si="190"/>
        <v>44568</v>
      </c>
      <c r="C1367" s="24">
        <v>8</v>
      </c>
      <c r="D1367" s="54" t="str">
        <f t="shared" si="191"/>
        <v>ASET</v>
      </c>
      <c r="E1367" s="178"/>
      <c r="F1367" s="179"/>
      <c r="G1367" s="177"/>
      <c r="H1367" s="177"/>
      <c r="I1367" s="169">
        <f t="shared" si="192"/>
        <v>0</v>
      </c>
      <c r="J1367" s="149" t="str" cm="1">
        <f t="array" ref="J1367">IF(ISERROR(INDEX('Non Compliance input'!$H$5:$H$156,MATCH(1,(A1367='Non Compliance input'!$A$5:$A$156)*(F1367&gt;='Non Compliance input'!$D$5:$D$156)*(E1367&lt;'Non Compliance input'!$E$5:$E$156)*('Non Compliance input'!$H$5:$H$156="Yes"),0))
),"","Yes")</f>
        <v/>
      </c>
      <c r="K1367" s="149">
        <f t="shared" si="193"/>
        <v>0</v>
      </c>
      <c r="L1367" s="162">
        <f t="shared" si="194"/>
        <v>0</v>
      </c>
      <c r="M1367" s="162" t="str" cm="1">
        <f t="array" ref="M1367">IF(ISERROR(INDEX('Non Compliance input'!$I$5:$I$156,MATCH(1,(A1367='Non Compliance input'!$A$5:$A$156)*(E1367&gt;='Non Compliance input'!$D$5:$D$156)*(F1367&lt;='Non Compliance input'!$E$5:$E$156)*('Non Compliance input'!$I$5:$I$156="Yes"),0))
),"","Yes")</f>
        <v/>
      </c>
      <c r="N1367" s="149" t="str">
        <f>IF(VLOOKUP($A1367,HourEndingOutage!$B$3:$F$746,5,0)="Outage","Outage","")</f>
        <v/>
      </c>
      <c r="O1367" s="18">
        <f t="shared" si="195"/>
        <v>0</v>
      </c>
      <c r="P1367" s="18" t="str">
        <f t="shared" si="196"/>
        <v/>
      </c>
      <c r="Q1367" s="18">
        <f t="shared" si="197"/>
        <v>0</v>
      </c>
      <c r="R1367" s="118"/>
    </row>
    <row r="1368" spans="1:18" x14ac:dyDescent="0.25">
      <c r="A1368" s="25">
        <f t="shared" si="189"/>
        <v>152</v>
      </c>
      <c r="B1368" s="23">
        <f t="shared" si="190"/>
        <v>44568</v>
      </c>
      <c r="C1368" s="24">
        <v>8</v>
      </c>
      <c r="D1368" s="54" t="str">
        <f t="shared" si="191"/>
        <v>ASET</v>
      </c>
      <c r="E1368" s="178"/>
      <c r="F1368" s="179"/>
      <c r="G1368" s="177"/>
      <c r="H1368" s="177"/>
      <c r="I1368" s="169">
        <f t="shared" si="192"/>
        <v>0</v>
      </c>
      <c r="J1368" s="149" t="str" cm="1">
        <f t="array" ref="J1368">IF(ISERROR(INDEX('Non Compliance input'!$H$5:$H$156,MATCH(1,(A1368='Non Compliance input'!$A$5:$A$156)*(F1368&gt;='Non Compliance input'!$D$5:$D$156)*(E1368&lt;'Non Compliance input'!$E$5:$E$156)*('Non Compliance input'!$H$5:$H$156="Yes"),0))
),"","Yes")</f>
        <v/>
      </c>
      <c r="K1368" s="149">
        <f t="shared" si="193"/>
        <v>0</v>
      </c>
      <c r="L1368" s="162">
        <f t="shared" si="194"/>
        <v>0</v>
      </c>
      <c r="M1368" s="162" t="str" cm="1">
        <f t="array" ref="M1368">IF(ISERROR(INDEX('Non Compliance input'!$I$5:$I$156,MATCH(1,(A1368='Non Compliance input'!$A$5:$A$156)*(E1368&gt;='Non Compliance input'!$D$5:$D$156)*(F1368&lt;='Non Compliance input'!$E$5:$E$156)*('Non Compliance input'!$I$5:$I$156="Yes"),0))
),"","Yes")</f>
        <v/>
      </c>
      <c r="N1368" s="149" t="str">
        <f>IF(VLOOKUP($A1368,HourEndingOutage!$B$3:$F$746,5,0)="Outage","Outage","")</f>
        <v/>
      </c>
      <c r="O1368" s="18">
        <f t="shared" si="195"/>
        <v>0</v>
      </c>
      <c r="P1368" s="18" t="str">
        <f t="shared" si="196"/>
        <v/>
      </c>
      <c r="Q1368" s="18">
        <f t="shared" si="197"/>
        <v>0</v>
      </c>
      <c r="R1368" s="118"/>
    </row>
    <row r="1369" spans="1:18" x14ac:dyDescent="0.25">
      <c r="A1369" s="25">
        <f t="shared" si="189"/>
        <v>152</v>
      </c>
      <c r="B1369" s="23">
        <f t="shared" si="190"/>
        <v>44568</v>
      </c>
      <c r="C1369" s="24">
        <v>8</v>
      </c>
      <c r="D1369" s="54" t="str">
        <f t="shared" si="191"/>
        <v>ASET</v>
      </c>
      <c r="E1369" s="178"/>
      <c r="F1369" s="179"/>
      <c r="G1369" s="177"/>
      <c r="H1369" s="177"/>
      <c r="I1369" s="169">
        <f t="shared" si="192"/>
        <v>0</v>
      </c>
      <c r="J1369" s="149" t="str" cm="1">
        <f t="array" ref="J1369">IF(ISERROR(INDEX('Non Compliance input'!$H$5:$H$156,MATCH(1,(A1369='Non Compliance input'!$A$5:$A$156)*(F1369&gt;='Non Compliance input'!$D$5:$D$156)*(E1369&lt;'Non Compliance input'!$E$5:$E$156)*('Non Compliance input'!$H$5:$H$156="Yes"),0))
),"","Yes")</f>
        <v/>
      </c>
      <c r="K1369" s="149">
        <f t="shared" si="193"/>
        <v>0</v>
      </c>
      <c r="L1369" s="162">
        <f t="shared" si="194"/>
        <v>0</v>
      </c>
      <c r="M1369" s="162" t="str" cm="1">
        <f t="array" ref="M1369">IF(ISERROR(INDEX('Non Compliance input'!$I$5:$I$156,MATCH(1,(A1369='Non Compliance input'!$A$5:$A$156)*(E1369&gt;='Non Compliance input'!$D$5:$D$156)*(F1369&lt;='Non Compliance input'!$E$5:$E$156)*('Non Compliance input'!$I$5:$I$156="Yes"),0))
),"","Yes")</f>
        <v/>
      </c>
      <c r="N1369" s="149" t="str">
        <f>IF(VLOOKUP($A1369,HourEndingOutage!$B$3:$F$746,5,0)="Outage","Outage","")</f>
        <v/>
      </c>
      <c r="O1369" s="18">
        <f t="shared" si="195"/>
        <v>0</v>
      </c>
      <c r="P1369" s="18" t="str">
        <f t="shared" si="196"/>
        <v/>
      </c>
      <c r="Q1369" s="18">
        <f t="shared" si="197"/>
        <v>0</v>
      </c>
      <c r="R1369" s="118"/>
    </row>
    <row r="1370" spans="1:18" x14ac:dyDescent="0.25">
      <c r="A1370" s="25">
        <f t="shared" si="189"/>
        <v>152</v>
      </c>
      <c r="B1370" s="23">
        <f t="shared" si="190"/>
        <v>44568</v>
      </c>
      <c r="C1370" s="24">
        <v>8</v>
      </c>
      <c r="D1370" s="54" t="str">
        <f t="shared" si="191"/>
        <v>ASET</v>
      </c>
      <c r="E1370" s="178"/>
      <c r="F1370" s="179"/>
      <c r="G1370" s="177"/>
      <c r="H1370" s="177"/>
      <c r="I1370" s="169">
        <f t="shared" si="192"/>
        <v>0</v>
      </c>
      <c r="J1370" s="149" t="str" cm="1">
        <f t="array" ref="J1370">IF(ISERROR(INDEX('Non Compliance input'!$H$5:$H$156,MATCH(1,(A1370='Non Compliance input'!$A$5:$A$156)*(F1370&gt;='Non Compliance input'!$D$5:$D$156)*(E1370&lt;'Non Compliance input'!$E$5:$E$156)*('Non Compliance input'!$H$5:$H$156="Yes"),0))
),"","Yes")</f>
        <v/>
      </c>
      <c r="K1370" s="149">
        <f t="shared" si="193"/>
        <v>0</v>
      </c>
      <c r="L1370" s="162">
        <f t="shared" si="194"/>
        <v>0</v>
      </c>
      <c r="M1370" s="162" t="str" cm="1">
        <f t="array" ref="M1370">IF(ISERROR(INDEX('Non Compliance input'!$I$5:$I$156,MATCH(1,(A1370='Non Compliance input'!$A$5:$A$156)*(E1370&gt;='Non Compliance input'!$D$5:$D$156)*(F1370&lt;='Non Compliance input'!$E$5:$E$156)*('Non Compliance input'!$I$5:$I$156="Yes"),0))
),"","Yes")</f>
        <v/>
      </c>
      <c r="N1370" s="149" t="str">
        <f>IF(VLOOKUP($A1370,HourEndingOutage!$B$3:$F$746,5,0)="Outage","Outage","")</f>
        <v/>
      </c>
      <c r="O1370" s="18">
        <f t="shared" si="195"/>
        <v>0</v>
      </c>
      <c r="P1370" s="18" t="str">
        <f t="shared" si="196"/>
        <v/>
      </c>
      <c r="Q1370" s="18">
        <f t="shared" si="197"/>
        <v>0</v>
      </c>
      <c r="R1370" s="118"/>
    </row>
    <row r="1371" spans="1:18" x14ac:dyDescent="0.25">
      <c r="A1371" s="25">
        <f t="shared" si="189"/>
        <v>153</v>
      </c>
      <c r="B1371" s="23">
        <f t="shared" si="190"/>
        <v>44568</v>
      </c>
      <c r="C1371" s="24">
        <v>9</v>
      </c>
      <c r="D1371" s="54" t="str">
        <f t="shared" si="191"/>
        <v>ASET</v>
      </c>
      <c r="E1371" s="178"/>
      <c r="F1371" s="179"/>
      <c r="G1371" s="177"/>
      <c r="H1371" s="177"/>
      <c r="I1371" s="169">
        <f t="shared" si="192"/>
        <v>0</v>
      </c>
      <c r="J1371" s="149" t="str" cm="1">
        <f t="array" ref="J1371">IF(ISERROR(INDEX('Non Compliance input'!$H$5:$H$156,MATCH(1,(A1371='Non Compliance input'!$A$5:$A$156)*(F1371&gt;='Non Compliance input'!$D$5:$D$156)*(E1371&lt;'Non Compliance input'!$E$5:$E$156)*('Non Compliance input'!$H$5:$H$156="Yes"),0))
),"","Yes")</f>
        <v/>
      </c>
      <c r="K1371" s="149">
        <f t="shared" si="193"/>
        <v>0</v>
      </c>
      <c r="L1371" s="162">
        <f t="shared" si="194"/>
        <v>0</v>
      </c>
      <c r="M1371" s="162" t="str" cm="1">
        <f t="array" ref="M1371">IF(ISERROR(INDEX('Non Compliance input'!$I$5:$I$156,MATCH(1,(A1371='Non Compliance input'!$A$5:$A$156)*(E1371&gt;='Non Compliance input'!$D$5:$D$156)*(F1371&lt;='Non Compliance input'!$E$5:$E$156)*('Non Compliance input'!$I$5:$I$156="Yes"),0))
),"","Yes")</f>
        <v/>
      </c>
      <c r="N1371" s="149" t="str">
        <f>IF(VLOOKUP($A1371,HourEndingOutage!$B$3:$F$746,5,0)="Outage","Outage","")</f>
        <v/>
      </c>
      <c r="O1371" s="18">
        <f t="shared" si="195"/>
        <v>0</v>
      </c>
      <c r="P1371" s="18" t="str">
        <f t="shared" si="196"/>
        <v/>
      </c>
      <c r="Q1371" s="18">
        <f t="shared" si="197"/>
        <v>0</v>
      </c>
      <c r="R1371" s="118"/>
    </row>
    <row r="1372" spans="1:18" x14ac:dyDescent="0.25">
      <c r="A1372" s="25">
        <f t="shared" ref="A1372:A1435" si="198">IF(C1372=C1371,A1371,A1371+1)</f>
        <v>153</v>
      </c>
      <c r="B1372" s="23">
        <f t="shared" ref="B1372:B1435" si="199">IF(C1372&lt;C1371,B1371+1,B1371)</f>
        <v>44568</v>
      </c>
      <c r="C1372" s="24">
        <v>9</v>
      </c>
      <c r="D1372" s="54" t="str">
        <f t="shared" si="191"/>
        <v>ASET</v>
      </c>
      <c r="E1372" s="178"/>
      <c r="F1372" s="179"/>
      <c r="G1372" s="177"/>
      <c r="H1372" s="177"/>
      <c r="I1372" s="169">
        <f t="shared" si="192"/>
        <v>0</v>
      </c>
      <c r="J1372" s="149" t="str" cm="1">
        <f t="array" ref="J1372">IF(ISERROR(INDEX('Non Compliance input'!$H$5:$H$156,MATCH(1,(A1372='Non Compliance input'!$A$5:$A$156)*(F1372&gt;='Non Compliance input'!$D$5:$D$156)*(E1372&lt;'Non Compliance input'!$E$5:$E$156)*('Non Compliance input'!$H$5:$H$156="Yes"),0))
),"","Yes")</f>
        <v/>
      </c>
      <c r="K1372" s="149">
        <f t="shared" si="193"/>
        <v>0</v>
      </c>
      <c r="L1372" s="162">
        <f t="shared" si="194"/>
        <v>0</v>
      </c>
      <c r="M1372" s="162" t="str" cm="1">
        <f t="array" ref="M1372">IF(ISERROR(INDEX('Non Compliance input'!$I$5:$I$156,MATCH(1,(A1372='Non Compliance input'!$A$5:$A$156)*(E1372&gt;='Non Compliance input'!$D$5:$D$156)*(F1372&lt;='Non Compliance input'!$E$5:$E$156)*('Non Compliance input'!$I$5:$I$156="Yes"),0))
),"","Yes")</f>
        <v/>
      </c>
      <c r="N1372" s="149" t="str">
        <f>IF(VLOOKUP($A1372,HourEndingOutage!$B$3:$F$746,5,0)="Outage","Outage","")</f>
        <v/>
      </c>
      <c r="O1372" s="18">
        <f t="shared" si="195"/>
        <v>0</v>
      </c>
      <c r="P1372" s="18" t="str">
        <f t="shared" si="196"/>
        <v/>
      </c>
      <c r="Q1372" s="18">
        <f t="shared" si="197"/>
        <v>0</v>
      </c>
      <c r="R1372" s="118"/>
    </row>
    <row r="1373" spans="1:18" x14ac:dyDescent="0.25">
      <c r="A1373" s="25">
        <f t="shared" si="198"/>
        <v>153</v>
      </c>
      <c r="B1373" s="23">
        <f t="shared" si="199"/>
        <v>44568</v>
      </c>
      <c r="C1373" s="24">
        <v>9</v>
      </c>
      <c r="D1373" s="54" t="str">
        <f t="shared" si="191"/>
        <v>ASET</v>
      </c>
      <c r="E1373" s="178"/>
      <c r="F1373" s="179"/>
      <c r="G1373" s="177"/>
      <c r="H1373" s="177"/>
      <c r="I1373" s="169">
        <f t="shared" si="192"/>
        <v>0</v>
      </c>
      <c r="J1373" s="149" t="str" cm="1">
        <f t="array" ref="J1373">IF(ISERROR(INDEX('Non Compliance input'!$H$5:$H$156,MATCH(1,(A1373='Non Compliance input'!$A$5:$A$156)*(F1373&gt;='Non Compliance input'!$D$5:$D$156)*(E1373&lt;'Non Compliance input'!$E$5:$E$156)*('Non Compliance input'!$H$5:$H$156="Yes"),0))
),"","Yes")</f>
        <v/>
      </c>
      <c r="K1373" s="149">
        <f t="shared" si="193"/>
        <v>0</v>
      </c>
      <c r="L1373" s="162">
        <f t="shared" si="194"/>
        <v>0</v>
      </c>
      <c r="M1373" s="162" t="str" cm="1">
        <f t="array" ref="M1373">IF(ISERROR(INDEX('Non Compliance input'!$I$5:$I$156,MATCH(1,(A1373='Non Compliance input'!$A$5:$A$156)*(E1373&gt;='Non Compliance input'!$D$5:$D$156)*(F1373&lt;='Non Compliance input'!$E$5:$E$156)*('Non Compliance input'!$I$5:$I$156="Yes"),0))
),"","Yes")</f>
        <v/>
      </c>
      <c r="N1373" s="149" t="str">
        <f>IF(VLOOKUP($A1373,HourEndingOutage!$B$3:$F$746,5,0)="Outage","Outage","")</f>
        <v/>
      </c>
      <c r="O1373" s="18">
        <f t="shared" si="195"/>
        <v>0</v>
      </c>
      <c r="P1373" s="18" t="str">
        <f t="shared" si="196"/>
        <v/>
      </c>
      <c r="Q1373" s="18">
        <f t="shared" si="197"/>
        <v>0</v>
      </c>
      <c r="R1373" s="118"/>
    </row>
    <row r="1374" spans="1:18" x14ac:dyDescent="0.25">
      <c r="A1374" s="25">
        <f t="shared" si="198"/>
        <v>153</v>
      </c>
      <c r="B1374" s="23">
        <f t="shared" si="199"/>
        <v>44568</v>
      </c>
      <c r="C1374" s="24">
        <v>9</v>
      </c>
      <c r="D1374" s="54" t="str">
        <f t="shared" si="191"/>
        <v>ASET</v>
      </c>
      <c r="E1374" s="178"/>
      <c r="F1374" s="179"/>
      <c r="G1374" s="177"/>
      <c r="H1374" s="177"/>
      <c r="I1374" s="169">
        <f t="shared" si="192"/>
        <v>0</v>
      </c>
      <c r="J1374" s="149" t="str" cm="1">
        <f t="array" ref="J1374">IF(ISERROR(INDEX('Non Compliance input'!$H$5:$H$156,MATCH(1,(A1374='Non Compliance input'!$A$5:$A$156)*(F1374&gt;='Non Compliance input'!$D$5:$D$156)*(E1374&lt;'Non Compliance input'!$E$5:$E$156)*('Non Compliance input'!$H$5:$H$156="Yes"),0))
),"","Yes")</f>
        <v/>
      </c>
      <c r="K1374" s="149">
        <f t="shared" si="193"/>
        <v>0</v>
      </c>
      <c r="L1374" s="162">
        <f t="shared" si="194"/>
        <v>0</v>
      </c>
      <c r="M1374" s="162" t="str" cm="1">
        <f t="array" ref="M1374">IF(ISERROR(INDEX('Non Compliance input'!$I$5:$I$156,MATCH(1,(A1374='Non Compliance input'!$A$5:$A$156)*(E1374&gt;='Non Compliance input'!$D$5:$D$156)*(F1374&lt;='Non Compliance input'!$E$5:$E$156)*('Non Compliance input'!$I$5:$I$156="Yes"),0))
),"","Yes")</f>
        <v/>
      </c>
      <c r="N1374" s="149" t="str">
        <f>IF(VLOOKUP($A1374,HourEndingOutage!$B$3:$F$746,5,0)="Outage","Outage","")</f>
        <v/>
      </c>
      <c r="O1374" s="18">
        <f t="shared" si="195"/>
        <v>0</v>
      </c>
      <c r="P1374" s="18" t="str">
        <f t="shared" si="196"/>
        <v/>
      </c>
      <c r="Q1374" s="18">
        <f t="shared" si="197"/>
        <v>0</v>
      </c>
      <c r="R1374" s="118"/>
    </row>
    <row r="1375" spans="1:18" x14ac:dyDescent="0.25">
      <c r="A1375" s="25">
        <f t="shared" si="198"/>
        <v>153</v>
      </c>
      <c r="B1375" s="23">
        <f t="shared" si="199"/>
        <v>44568</v>
      </c>
      <c r="C1375" s="24">
        <v>9</v>
      </c>
      <c r="D1375" s="54" t="str">
        <f t="shared" si="191"/>
        <v>ASET</v>
      </c>
      <c r="E1375" s="178"/>
      <c r="F1375" s="179"/>
      <c r="G1375" s="177"/>
      <c r="H1375" s="177"/>
      <c r="I1375" s="169">
        <f t="shared" si="192"/>
        <v>0</v>
      </c>
      <c r="J1375" s="149" t="str" cm="1">
        <f t="array" ref="J1375">IF(ISERROR(INDEX('Non Compliance input'!$H$5:$H$156,MATCH(1,(A1375='Non Compliance input'!$A$5:$A$156)*(F1375&gt;='Non Compliance input'!$D$5:$D$156)*(E1375&lt;'Non Compliance input'!$E$5:$E$156)*('Non Compliance input'!$H$5:$H$156="Yes"),0))
),"","Yes")</f>
        <v/>
      </c>
      <c r="K1375" s="149">
        <f t="shared" si="193"/>
        <v>0</v>
      </c>
      <c r="L1375" s="162">
        <f t="shared" si="194"/>
        <v>0</v>
      </c>
      <c r="M1375" s="162" t="str" cm="1">
        <f t="array" ref="M1375">IF(ISERROR(INDEX('Non Compliance input'!$I$5:$I$156,MATCH(1,(A1375='Non Compliance input'!$A$5:$A$156)*(E1375&gt;='Non Compliance input'!$D$5:$D$156)*(F1375&lt;='Non Compliance input'!$E$5:$E$156)*('Non Compliance input'!$I$5:$I$156="Yes"),0))
),"","Yes")</f>
        <v/>
      </c>
      <c r="N1375" s="149" t="str">
        <f>IF(VLOOKUP($A1375,HourEndingOutage!$B$3:$F$746,5,0)="Outage","Outage","")</f>
        <v/>
      </c>
      <c r="O1375" s="18">
        <f t="shared" si="195"/>
        <v>0</v>
      </c>
      <c r="P1375" s="18" t="str">
        <f t="shared" si="196"/>
        <v/>
      </c>
      <c r="Q1375" s="18">
        <f t="shared" si="197"/>
        <v>0</v>
      </c>
      <c r="R1375" s="118"/>
    </row>
    <row r="1376" spans="1:18" x14ac:dyDescent="0.25">
      <c r="A1376" s="25">
        <f t="shared" si="198"/>
        <v>153</v>
      </c>
      <c r="B1376" s="23">
        <f t="shared" si="199"/>
        <v>44568</v>
      </c>
      <c r="C1376" s="24">
        <v>9</v>
      </c>
      <c r="D1376" s="54" t="str">
        <f t="shared" si="191"/>
        <v>ASET</v>
      </c>
      <c r="E1376" s="178"/>
      <c r="F1376" s="179"/>
      <c r="G1376" s="177"/>
      <c r="H1376" s="177"/>
      <c r="I1376" s="169">
        <f t="shared" si="192"/>
        <v>0</v>
      </c>
      <c r="J1376" s="149" t="str" cm="1">
        <f t="array" ref="J1376">IF(ISERROR(INDEX('Non Compliance input'!$H$5:$H$156,MATCH(1,(A1376='Non Compliance input'!$A$5:$A$156)*(F1376&gt;='Non Compliance input'!$D$5:$D$156)*(E1376&lt;'Non Compliance input'!$E$5:$E$156)*('Non Compliance input'!$H$5:$H$156="Yes"),0))
),"","Yes")</f>
        <v/>
      </c>
      <c r="K1376" s="149">
        <f t="shared" si="193"/>
        <v>0</v>
      </c>
      <c r="L1376" s="162">
        <f t="shared" si="194"/>
        <v>0</v>
      </c>
      <c r="M1376" s="162" t="str" cm="1">
        <f t="array" ref="M1376">IF(ISERROR(INDEX('Non Compliance input'!$I$5:$I$156,MATCH(1,(A1376='Non Compliance input'!$A$5:$A$156)*(E1376&gt;='Non Compliance input'!$D$5:$D$156)*(F1376&lt;='Non Compliance input'!$E$5:$E$156)*('Non Compliance input'!$I$5:$I$156="Yes"),0))
),"","Yes")</f>
        <v/>
      </c>
      <c r="N1376" s="149" t="str">
        <f>IF(VLOOKUP($A1376,HourEndingOutage!$B$3:$F$746,5,0)="Outage","Outage","")</f>
        <v/>
      </c>
      <c r="O1376" s="18">
        <f t="shared" si="195"/>
        <v>0</v>
      </c>
      <c r="P1376" s="18" t="str">
        <f t="shared" si="196"/>
        <v/>
      </c>
      <c r="Q1376" s="18">
        <f t="shared" si="197"/>
        <v>0</v>
      </c>
      <c r="R1376" s="118"/>
    </row>
    <row r="1377" spans="1:18" x14ac:dyDescent="0.25">
      <c r="A1377" s="25">
        <f t="shared" si="198"/>
        <v>153</v>
      </c>
      <c r="B1377" s="23">
        <f t="shared" si="199"/>
        <v>44568</v>
      </c>
      <c r="C1377" s="24">
        <v>9</v>
      </c>
      <c r="D1377" s="54" t="str">
        <f t="shared" si="191"/>
        <v>ASET</v>
      </c>
      <c r="E1377" s="178"/>
      <c r="F1377" s="179"/>
      <c r="G1377" s="177"/>
      <c r="H1377" s="177"/>
      <c r="I1377" s="169">
        <f t="shared" si="192"/>
        <v>0</v>
      </c>
      <c r="J1377" s="149" t="str" cm="1">
        <f t="array" ref="J1377">IF(ISERROR(INDEX('Non Compliance input'!$H$5:$H$156,MATCH(1,(A1377='Non Compliance input'!$A$5:$A$156)*(F1377&gt;='Non Compliance input'!$D$5:$D$156)*(E1377&lt;'Non Compliance input'!$E$5:$E$156)*('Non Compliance input'!$H$5:$H$156="Yes"),0))
),"","Yes")</f>
        <v/>
      </c>
      <c r="K1377" s="149">
        <f t="shared" si="193"/>
        <v>0</v>
      </c>
      <c r="L1377" s="162">
        <f t="shared" si="194"/>
        <v>0</v>
      </c>
      <c r="M1377" s="162" t="str" cm="1">
        <f t="array" ref="M1377">IF(ISERROR(INDEX('Non Compliance input'!$I$5:$I$156,MATCH(1,(A1377='Non Compliance input'!$A$5:$A$156)*(E1377&gt;='Non Compliance input'!$D$5:$D$156)*(F1377&lt;='Non Compliance input'!$E$5:$E$156)*('Non Compliance input'!$I$5:$I$156="Yes"),0))
),"","Yes")</f>
        <v/>
      </c>
      <c r="N1377" s="149" t="str">
        <f>IF(VLOOKUP($A1377,HourEndingOutage!$B$3:$F$746,5,0)="Outage","Outage","")</f>
        <v/>
      </c>
      <c r="O1377" s="18">
        <f t="shared" si="195"/>
        <v>0</v>
      </c>
      <c r="P1377" s="18" t="str">
        <f t="shared" si="196"/>
        <v/>
      </c>
      <c r="Q1377" s="18">
        <f t="shared" si="197"/>
        <v>0</v>
      </c>
      <c r="R1377" s="118"/>
    </row>
    <row r="1378" spans="1:18" x14ac:dyDescent="0.25">
      <c r="A1378" s="25">
        <f t="shared" si="198"/>
        <v>153</v>
      </c>
      <c r="B1378" s="23">
        <f t="shared" si="199"/>
        <v>44568</v>
      </c>
      <c r="C1378" s="24">
        <v>9</v>
      </c>
      <c r="D1378" s="54" t="str">
        <f t="shared" si="191"/>
        <v>ASET</v>
      </c>
      <c r="E1378" s="178"/>
      <c r="F1378" s="179"/>
      <c r="G1378" s="177"/>
      <c r="H1378" s="177"/>
      <c r="I1378" s="169">
        <f t="shared" si="192"/>
        <v>0</v>
      </c>
      <c r="J1378" s="149" t="str" cm="1">
        <f t="array" ref="J1378">IF(ISERROR(INDEX('Non Compliance input'!$H$5:$H$156,MATCH(1,(A1378='Non Compliance input'!$A$5:$A$156)*(F1378&gt;='Non Compliance input'!$D$5:$D$156)*(E1378&lt;'Non Compliance input'!$E$5:$E$156)*('Non Compliance input'!$H$5:$H$156="Yes"),0))
),"","Yes")</f>
        <v/>
      </c>
      <c r="K1378" s="149">
        <f t="shared" si="193"/>
        <v>0</v>
      </c>
      <c r="L1378" s="162">
        <f t="shared" si="194"/>
        <v>0</v>
      </c>
      <c r="M1378" s="162" t="str" cm="1">
        <f t="array" ref="M1378">IF(ISERROR(INDEX('Non Compliance input'!$I$5:$I$156,MATCH(1,(A1378='Non Compliance input'!$A$5:$A$156)*(E1378&gt;='Non Compliance input'!$D$5:$D$156)*(F1378&lt;='Non Compliance input'!$E$5:$E$156)*('Non Compliance input'!$I$5:$I$156="Yes"),0))
),"","Yes")</f>
        <v/>
      </c>
      <c r="N1378" s="149" t="str">
        <f>IF(VLOOKUP($A1378,HourEndingOutage!$B$3:$F$746,5,0)="Outage","Outage","")</f>
        <v/>
      </c>
      <c r="O1378" s="18">
        <f t="shared" si="195"/>
        <v>0</v>
      </c>
      <c r="P1378" s="18" t="str">
        <f t="shared" si="196"/>
        <v/>
      </c>
      <c r="Q1378" s="18">
        <f t="shared" si="197"/>
        <v>0</v>
      </c>
      <c r="R1378" s="118"/>
    </row>
    <row r="1379" spans="1:18" x14ac:dyDescent="0.25">
      <c r="A1379" s="25">
        <f t="shared" si="198"/>
        <v>153</v>
      </c>
      <c r="B1379" s="23">
        <f t="shared" si="199"/>
        <v>44568</v>
      </c>
      <c r="C1379" s="24">
        <v>9</v>
      </c>
      <c r="D1379" s="54" t="str">
        <f t="shared" si="191"/>
        <v>ASET</v>
      </c>
      <c r="E1379" s="178"/>
      <c r="F1379" s="179"/>
      <c r="G1379" s="177"/>
      <c r="H1379" s="177"/>
      <c r="I1379" s="169">
        <f t="shared" si="192"/>
        <v>0</v>
      </c>
      <c r="J1379" s="149" t="str" cm="1">
        <f t="array" ref="J1379">IF(ISERROR(INDEX('Non Compliance input'!$H$5:$H$156,MATCH(1,(A1379='Non Compliance input'!$A$5:$A$156)*(F1379&gt;='Non Compliance input'!$D$5:$D$156)*(E1379&lt;'Non Compliance input'!$E$5:$E$156)*('Non Compliance input'!$H$5:$H$156="Yes"),0))
),"","Yes")</f>
        <v/>
      </c>
      <c r="K1379" s="149">
        <f t="shared" si="193"/>
        <v>0</v>
      </c>
      <c r="L1379" s="162">
        <f t="shared" si="194"/>
        <v>0</v>
      </c>
      <c r="M1379" s="162" t="str" cm="1">
        <f t="array" ref="M1379">IF(ISERROR(INDEX('Non Compliance input'!$I$5:$I$156,MATCH(1,(A1379='Non Compliance input'!$A$5:$A$156)*(E1379&gt;='Non Compliance input'!$D$5:$D$156)*(F1379&lt;='Non Compliance input'!$E$5:$E$156)*('Non Compliance input'!$I$5:$I$156="Yes"),0))
),"","Yes")</f>
        <v/>
      </c>
      <c r="N1379" s="149" t="str">
        <f>IF(VLOOKUP($A1379,HourEndingOutage!$B$3:$F$746,5,0)="Outage","Outage","")</f>
        <v/>
      </c>
      <c r="O1379" s="18">
        <f t="shared" si="195"/>
        <v>0</v>
      </c>
      <c r="P1379" s="18" t="str">
        <f t="shared" si="196"/>
        <v/>
      </c>
      <c r="Q1379" s="18">
        <f t="shared" si="197"/>
        <v>0</v>
      </c>
      <c r="R1379" s="118"/>
    </row>
    <row r="1380" spans="1:18" x14ac:dyDescent="0.25">
      <c r="A1380" s="25">
        <f t="shared" si="198"/>
        <v>154</v>
      </c>
      <c r="B1380" s="23">
        <f t="shared" si="199"/>
        <v>44568</v>
      </c>
      <c r="C1380" s="24">
        <v>10</v>
      </c>
      <c r="D1380" s="54" t="str">
        <f t="shared" si="191"/>
        <v>ASET</v>
      </c>
      <c r="E1380" s="178"/>
      <c r="F1380" s="179"/>
      <c r="G1380" s="177"/>
      <c r="H1380" s="177"/>
      <c r="I1380" s="169">
        <f t="shared" si="192"/>
        <v>0</v>
      </c>
      <c r="J1380" s="149" t="str" cm="1">
        <f t="array" ref="J1380">IF(ISERROR(INDEX('Non Compliance input'!$H$5:$H$156,MATCH(1,(A1380='Non Compliance input'!$A$5:$A$156)*(F1380&gt;='Non Compliance input'!$D$5:$D$156)*(E1380&lt;'Non Compliance input'!$E$5:$E$156)*('Non Compliance input'!$H$5:$H$156="Yes"),0))
),"","Yes")</f>
        <v/>
      </c>
      <c r="K1380" s="149">
        <f t="shared" si="193"/>
        <v>0</v>
      </c>
      <c r="L1380" s="162">
        <f t="shared" si="194"/>
        <v>0</v>
      </c>
      <c r="M1380" s="162" t="str" cm="1">
        <f t="array" ref="M1380">IF(ISERROR(INDEX('Non Compliance input'!$I$5:$I$156,MATCH(1,(A1380='Non Compliance input'!$A$5:$A$156)*(E1380&gt;='Non Compliance input'!$D$5:$D$156)*(F1380&lt;='Non Compliance input'!$E$5:$E$156)*('Non Compliance input'!$I$5:$I$156="Yes"),0))
),"","Yes")</f>
        <v/>
      </c>
      <c r="N1380" s="149" t="str">
        <f>IF(VLOOKUP($A1380,HourEndingOutage!$B$3:$F$746,5,0)="Outage","Outage","")</f>
        <v/>
      </c>
      <c r="O1380" s="18">
        <f t="shared" si="195"/>
        <v>0</v>
      </c>
      <c r="P1380" s="18" t="str">
        <f t="shared" si="196"/>
        <v/>
      </c>
      <c r="Q1380" s="18">
        <f t="shared" si="197"/>
        <v>0</v>
      </c>
      <c r="R1380" s="118"/>
    </row>
    <row r="1381" spans="1:18" x14ac:dyDescent="0.25">
      <c r="A1381" s="25">
        <f t="shared" si="198"/>
        <v>154</v>
      </c>
      <c r="B1381" s="23">
        <f t="shared" si="199"/>
        <v>44568</v>
      </c>
      <c r="C1381" s="24">
        <v>10</v>
      </c>
      <c r="D1381" s="54" t="str">
        <f t="shared" si="191"/>
        <v>ASET</v>
      </c>
      <c r="E1381" s="178"/>
      <c r="F1381" s="179"/>
      <c r="G1381" s="177"/>
      <c r="H1381" s="177"/>
      <c r="I1381" s="169">
        <f t="shared" si="192"/>
        <v>0</v>
      </c>
      <c r="J1381" s="149" t="str" cm="1">
        <f t="array" ref="J1381">IF(ISERROR(INDEX('Non Compliance input'!$H$5:$H$156,MATCH(1,(A1381='Non Compliance input'!$A$5:$A$156)*(F1381&gt;='Non Compliance input'!$D$5:$D$156)*(E1381&lt;'Non Compliance input'!$E$5:$E$156)*('Non Compliance input'!$H$5:$H$156="Yes"),0))
),"","Yes")</f>
        <v/>
      </c>
      <c r="K1381" s="149">
        <f t="shared" si="193"/>
        <v>0</v>
      </c>
      <c r="L1381" s="162">
        <f t="shared" si="194"/>
        <v>0</v>
      </c>
      <c r="M1381" s="162" t="str" cm="1">
        <f t="array" ref="M1381">IF(ISERROR(INDEX('Non Compliance input'!$I$5:$I$156,MATCH(1,(A1381='Non Compliance input'!$A$5:$A$156)*(E1381&gt;='Non Compliance input'!$D$5:$D$156)*(F1381&lt;='Non Compliance input'!$E$5:$E$156)*('Non Compliance input'!$I$5:$I$156="Yes"),0))
),"","Yes")</f>
        <v/>
      </c>
      <c r="N1381" s="149" t="str">
        <f>IF(VLOOKUP($A1381,HourEndingOutage!$B$3:$F$746,5,0)="Outage","Outage","")</f>
        <v/>
      </c>
      <c r="O1381" s="18">
        <f t="shared" si="195"/>
        <v>0</v>
      </c>
      <c r="P1381" s="18" t="str">
        <f t="shared" si="196"/>
        <v/>
      </c>
      <c r="Q1381" s="18">
        <f t="shared" si="197"/>
        <v>0</v>
      </c>
      <c r="R1381" s="118"/>
    </row>
    <row r="1382" spans="1:18" x14ac:dyDescent="0.25">
      <c r="A1382" s="25">
        <f t="shared" si="198"/>
        <v>154</v>
      </c>
      <c r="B1382" s="23">
        <f t="shared" si="199"/>
        <v>44568</v>
      </c>
      <c r="C1382" s="24">
        <v>10</v>
      </c>
      <c r="D1382" s="54" t="str">
        <f t="shared" si="191"/>
        <v>ASET</v>
      </c>
      <c r="E1382" s="178"/>
      <c r="F1382" s="179"/>
      <c r="G1382" s="177"/>
      <c r="H1382" s="177"/>
      <c r="I1382" s="169">
        <f t="shared" si="192"/>
        <v>0</v>
      </c>
      <c r="J1382" s="149" t="str" cm="1">
        <f t="array" ref="J1382">IF(ISERROR(INDEX('Non Compliance input'!$H$5:$H$156,MATCH(1,(A1382='Non Compliance input'!$A$5:$A$156)*(F1382&gt;='Non Compliance input'!$D$5:$D$156)*(E1382&lt;'Non Compliance input'!$E$5:$E$156)*('Non Compliance input'!$H$5:$H$156="Yes"),0))
),"","Yes")</f>
        <v/>
      </c>
      <c r="K1382" s="149">
        <f t="shared" si="193"/>
        <v>0</v>
      </c>
      <c r="L1382" s="162">
        <f t="shared" si="194"/>
        <v>0</v>
      </c>
      <c r="M1382" s="162" t="str" cm="1">
        <f t="array" ref="M1382">IF(ISERROR(INDEX('Non Compliance input'!$I$5:$I$156,MATCH(1,(A1382='Non Compliance input'!$A$5:$A$156)*(E1382&gt;='Non Compliance input'!$D$5:$D$156)*(F1382&lt;='Non Compliance input'!$E$5:$E$156)*('Non Compliance input'!$I$5:$I$156="Yes"),0))
),"","Yes")</f>
        <v/>
      </c>
      <c r="N1382" s="149" t="str">
        <f>IF(VLOOKUP($A1382,HourEndingOutage!$B$3:$F$746,5,0)="Outage","Outage","")</f>
        <v/>
      </c>
      <c r="O1382" s="18">
        <f t="shared" si="195"/>
        <v>0</v>
      </c>
      <c r="P1382" s="18" t="str">
        <f t="shared" si="196"/>
        <v/>
      </c>
      <c r="Q1382" s="18">
        <f t="shared" si="197"/>
        <v>0</v>
      </c>
      <c r="R1382" s="118"/>
    </row>
    <row r="1383" spans="1:18" x14ac:dyDescent="0.25">
      <c r="A1383" s="25">
        <f t="shared" si="198"/>
        <v>154</v>
      </c>
      <c r="B1383" s="23">
        <f t="shared" si="199"/>
        <v>44568</v>
      </c>
      <c r="C1383" s="24">
        <v>10</v>
      </c>
      <c r="D1383" s="54" t="str">
        <f t="shared" si="191"/>
        <v>ASET</v>
      </c>
      <c r="E1383" s="178"/>
      <c r="F1383" s="179"/>
      <c r="G1383" s="177"/>
      <c r="H1383" s="177"/>
      <c r="I1383" s="169">
        <f t="shared" si="192"/>
        <v>0</v>
      </c>
      <c r="J1383" s="149" t="str" cm="1">
        <f t="array" ref="J1383">IF(ISERROR(INDEX('Non Compliance input'!$H$5:$H$156,MATCH(1,(A1383='Non Compliance input'!$A$5:$A$156)*(F1383&gt;='Non Compliance input'!$D$5:$D$156)*(E1383&lt;'Non Compliance input'!$E$5:$E$156)*('Non Compliance input'!$H$5:$H$156="Yes"),0))
),"","Yes")</f>
        <v/>
      </c>
      <c r="K1383" s="149">
        <f t="shared" si="193"/>
        <v>0</v>
      </c>
      <c r="L1383" s="162">
        <f t="shared" si="194"/>
        <v>0</v>
      </c>
      <c r="M1383" s="162" t="str" cm="1">
        <f t="array" ref="M1383">IF(ISERROR(INDEX('Non Compliance input'!$I$5:$I$156,MATCH(1,(A1383='Non Compliance input'!$A$5:$A$156)*(E1383&gt;='Non Compliance input'!$D$5:$D$156)*(F1383&lt;='Non Compliance input'!$E$5:$E$156)*('Non Compliance input'!$I$5:$I$156="Yes"),0))
),"","Yes")</f>
        <v/>
      </c>
      <c r="N1383" s="149" t="str">
        <f>IF(VLOOKUP($A1383,HourEndingOutage!$B$3:$F$746,5,0)="Outage","Outage","")</f>
        <v/>
      </c>
      <c r="O1383" s="18">
        <f t="shared" si="195"/>
        <v>0</v>
      </c>
      <c r="P1383" s="18" t="str">
        <f t="shared" si="196"/>
        <v/>
      </c>
      <c r="Q1383" s="18">
        <f t="shared" si="197"/>
        <v>0</v>
      </c>
      <c r="R1383" s="118"/>
    </row>
    <row r="1384" spans="1:18" x14ac:dyDescent="0.25">
      <c r="A1384" s="25">
        <f t="shared" si="198"/>
        <v>154</v>
      </c>
      <c r="B1384" s="23">
        <f t="shared" si="199"/>
        <v>44568</v>
      </c>
      <c r="C1384" s="24">
        <v>10</v>
      </c>
      <c r="D1384" s="54" t="str">
        <f t="shared" si="191"/>
        <v>ASET</v>
      </c>
      <c r="E1384" s="178"/>
      <c r="F1384" s="179"/>
      <c r="G1384" s="177"/>
      <c r="H1384" s="177"/>
      <c r="I1384" s="169">
        <f t="shared" si="192"/>
        <v>0</v>
      </c>
      <c r="J1384" s="149" t="str" cm="1">
        <f t="array" ref="J1384">IF(ISERROR(INDEX('Non Compliance input'!$H$5:$H$156,MATCH(1,(A1384='Non Compliance input'!$A$5:$A$156)*(F1384&gt;='Non Compliance input'!$D$5:$D$156)*(E1384&lt;'Non Compliance input'!$E$5:$E$156)*('Non Compliance input'!$H$5:$H$156="Yes"),0))
),"","Yes")</f>
        <v/>
      </c>
      <c r="K1384" s="149">
        <f t="shared" si="193"/>
        <v>0</v>
      </c>
      <c r="L1384" s="162">
        <f t="shared" si="194"/>
        <v>0</v>
      </c>
      <c r="M1384" s="162" t="str" cm="1">
        <f t="array" ref="M1384">IF(ISERROR(INDEX('Non Compliance input'!$I$5:$I$156,MATCH(1,(A1384='Non Compliance input'!$A$5:$A$156)*(E1384&gt;='Non Compliance input'!$D$5:$D$156)*(F1384&lt;='Non Compliance input'!$E$5:$E$156)*('Non Compliance input'!$I$5:$I$156="Yes"),0))
),"","Yes")</f>
        <v/>
      </c>
      <c r="N1384" s="149" t="str">
        <f>IF(VLOOKUP($A1384,HourEndingOutage!$B$3:$F$746,5,0)="Outage","Outage","")</f>
        <v/>
      </c>
      <c r="O1384" s="18">
        <f t="shared" si="195"/>
        <v>0</v>
      </c>
      <c r="P1384" s="18" t="str">
        <f t="shared" si="196"/>
        <v/>
      </c>
      <c r="Q1384" s="18">
        <f t="shared" si="197"/>
        <v>0</v>
      </c>
      <c r="R1384" s="118"/>
    </row>
    <row r="1385" spans="1:18" x14ac:dyDescent="0.25">
      <c r="A1385" s="25">
        <f t="shared" si="198"/>
        <v>154</v>
      </c>
      <c r="B1385" s="23">
        <f t="shared" si="199"/>
        <v>44568</v>
      </c>
      <c r="C1385" s="24">
        <v>10</v>
      </c>
      <c r="D1385" s="54" t="str">
        <f t="shared" si="191"/>
        <v>ASET</v>
      </c>
      <c r="E1385" s="178"/>
      <c r="F1385" s="179"/>
      <c r="G1385" s="177"/>
      <c r="H1385" s="177"/>
      <c r="I1385" s="169">
        <f t="shared" si="192"/>
        <v>0</v>
      </c>
      <c r="J1385" s="149" t="str" cm="1">
        <f t="array" ref="J1385">IF(ISERROR(INDEX('Non Compliance input'!$H$5:$H$156,MATCH(1,(A1385='Non Compliance input'!$A$5:$A$156)*(F1385&gt;='Non Compliance input'!$D$5:$D$156)*(E1385&lt;'Non Compliance input'!$E$5:$E$156)*('Non Compliance input'!$H$5:$H$156="Yes"),0))
),"","Yes")</f>
        <v/>
      </c>
      <c r="K1385" s="149">
        <f t="shared" si="193"/>
        <v>0</v>
      </c>
      <c r="L1385" s="162">
        <f t="shared" si="194"/>
        <v>0</v>
      </c>
      <c r="M1385" s="162" t="str" cm="1">
        <f t="array" ref="M1385">IF(ISERROR(INDEX('Non Compliance input'!$I$5:$I$156,MATCH(1,(A1385='Non Compliance input'!$A$5:$A$156)*(E1385&gt;='Non Compliance input'!$D$5:$D$156)*(F1385&lt;='Non Compliance input'!$E$5:$E$156)*('Non Compliance input'!$I$5:$I$156="Yes"),0))
),"","Yes")</f>
        <v/>
      </c>
      <c r="N1385" s="149" t="str">
        <f>IF(VLOOKUP($A1385,HourEndingOutage!$B$3:$F$746,5,0)="Outage","Outage","")</f>
        <v/>
      </c>
      <c r="O1385" s="18">
        <f t="shared" si="195"/>
        <v>0</v>
      </c>
      <c r="P1385" s="18" t="str">
        <f t="shared" si="196"/>
        <v/>
      </c>
      <c r="Q1385" s="18">
        <f t="shared" si="197"/>
        <v>0</v>
      </c>
      <c r="R1385" s="118"/>
    </row>
    <row r="1386" spans="1:18" x14ac:dyDescent="0.25">
      <c r="A1386" s="25">
        <f t="shared" si="198"/>
        <v>154</v>
      </c>
      <c r="B1386" s="23">
        <f t="shared" si="199"/>
        <v>44568</v>
      </c>
      <c r="C1386" s="24">
        <v>10</v>
      </c>
      <c r="D1386" s="54" t="str">
        <f t="shared" si="191"/>
        <v>ASET</v>
      </c>
      <c r="E1386" s="178"/>
      <c r="F1386" s="179"/>
      <c r="G1386" s="177"/>
      <c r="H1386" s="177"/>
      <c r="I1386" s="169">
        <f t="shared" si="192"/>
        <v>0</v>
      </c>
      <c r="J1386" s="149" t="str" cm="1">
        <f t="array" ref="J1386">IF(ISERROR(INDEX('Non Compliance input'!$H$5:$H$156,MATCH(1,(A1386='Non Compliance input'!$A$5:$A$156)*(F1386&gt;='Non Compliance input'!$D$5:$D$156)*(E1386&lt;'Non Compliance input'!$E$5:$E$156)*('Non Compliance input'!$H$5:$H$156="Yes"),0))
),"","Yes")</f>
        <v/>
      </c>
      <c r="K1386" s="149">
        <f t="shared" si="193"/>
        <v>0</v>
      </c>
      <c r="L1386" s="162">
        <f t="shared" si="194"/>
        <v>0</v>
      </c>
      <c r="M1386" s="162" t="str" cm="1">
        <f t="array" ref="M1386">IF(ISERROR(INDEX('Non Compliance input'!$I$5:$I$156,MATCH(1,(A1386='Non Compliance input'!$A$5:$A$156)*(E1386&gt;='Non Compliance input'!$D$5:$D$156)*(F1386&lt;='Non Compliance input'!$E$5:$E$156)*('Non Compliance input'!$I$5:$I$156="Yes"),0))
),"","Yes")</f>
        <v/>
      </c>
      <c r="N1386" s="149" t="str">
        <f>IF(VLOOKUP($A1386,HourEndingOutage!$B$3:$F$746,5,0)="Outage","Outage","")</f>
        <v/>
      </c>
      <c r="O1386" s="18">
        <f t="shared" si="195"/>
        <v>0</v>
      </c>
      <c r="P1386" s="18" t="str">
        <f t="shared" si="196"/>
        <v/>
      </c>
      <c r="Q1386" s="18">
        <f t="shared" si="197"/>
        <v>0</v>
      </c>
      <c r="R1386" s="118"/>
    </row>
    <row r="1387" spans="1:18" x14ac:dyDescent="0.25">
      <c r="A1387" s="25">
        <f t="shared" si="198"/>
        <v>154</v>
      </c>
      <c r="B1387" s="23">
        <f t="shared" si="199"/>
        <v>44568</v>
      </c>
      <c r="C1387" s="24">
        <v>10</v>
      </c>
      <c r="D1387" s="54" t="str">
        <f t="shared" si="191"/>
        <v>ASET</v>
      </c>
      <c r="E1387" s="178"/>
      <c r="F1387" s="179"/>
      <c r="G1387" s="177"/>
      <c r="H1387" s="177"/>
      <c r="I1387" s="169">
        <f t="shared" si="192"/>
        <v>0</v>
      </c>
      <c r="J1387" s="149" t="str" cm="1">
        <f t="array" ref="J1387">IF(ISERROR(INDEX('Non Compliance input'!$H$5:$H$156,MATCH(1,(A1387='Non Compliance input'!$A$5:$A$156)*(F1387&gt;='Non Compliance input'!$D$5:$D$156)*(E1387&lt;'Non Compliance input'!$E$5:$E$156)*('Non Compliance input'!$H$5:$H$156="Yes"),0))
),"","Yes")</f>
        <v/>
      </c>
      <c r="K1387" s="149">
        <f t="shared" si="193"/>
        <v>0</v>
      </c>
      <c r="L1387" s="162">
        <f t="shared" si="194"/>
        <v>0</v>
      </c>
      <c r="M1387" s="162" t="str" cm="1">
        <f t="array" ref="M1387">IF(ISERROR(INDEX('Non Compliance input'!$I$5:$I$156,MATCH(1,(A1387='Non Compliance input'!$A$5:$A$156)*(E1387&gt;='Non Compliance input'!$D$5:$D$156)*(F1387&lt;='Non Compliance input'!$E$5:$E$156)*('Non Compliance input'!$I$5:$I$156="Yes"),0))
),"","Yes")</f>
        <v/>
      </c>
      <c r="N1387" s="149" t="str">
        <f>IF(VLOOKUP($A1387,HourEndingOutage!$B$3:$F$746,5,0)="Outage","Outage","")</f>
        <v/>
      </c>
      <c r="O1387" s="18">
        <f t="shared" si="195"/>
        <v>0</v>
      </c>
      <c r="P1387" s="18" t="str">
        <f t="shared" si="196"/>
        <v/>
      </c>
      <c r="Q1387" s="18">
        <f t="shared" si="197"/>
        <v>0</v>
      </c>
      <c r="R1387" s="118"/>
    </row>
    <row r="1388" spans="1:18" x14ac:dyDescent="0.25">
      <c r="A1388" s="25">
        <f t="shared" si="198"/>
        <v>154</v>
      </c>
      <c r="B1388" s="23">
        <f t="shared" si="199"/>
        <v>44568</v>
      </c>
      <c r="C1388" s="24">
        <v>10</v>
      </c>
      <c r="D1388" s="54" t="str">
        <f t="shared" si="191"/>
        <v>ASET</v>
      </c>
      <c r="E1388" s="178"/>
      <c r="F1388" s="179"/>
      <c r="G1388" s="177"/>
      <c r="H1388" s="177"/>
      <c r="I1388" s="169">
        <f t="shared" si="192"/>
        <v>0</v>
      </c>
      <c r="J1388" s="149" t="str" cm="1">
        <f t="array" ref="J1388">IF(ISERROR(INDEX('Non Compliance input'!$H$5:$H$156,MATCH(1,(A1388='Non Compliance input'!$A$5:$A$156)*(F1388&gt;='Non Compliance input'!$D$5:$D$156)*(E1388&lt;'Non Compliance input'!$E$5:$E$156)*('Non Compliance input'!$H$5:$H$156="Yes"),0))
),"","Yes")</f>
        <v/>
      </c>
      <c r="K1388" s="149">
        <f t="shared" si="193"/>
        <v>0</v>
      </c>
      <c r="L1388" s="162">
        <f t="shared" si="194"/>
        <v>0</v>
      </c>
      <c r="M1388" s="162" t="str" cm="1">
        <f t="array" ref="M1388">IF(ISERROR(INDEX('Non Compliance input'!$I$5:$I$156,MATCH(1,(A1388='Non Compliance input'!$A$5:$A$156)*(E1388&gt;='Non Compliance input'!$D$5:$D$156)*(F1388&lt;='Non Compliance input'!$E$5:$E$156)*('Non Compliance input'!$I$5:$I$156="Yes"),0))
),"","Yes")</f>
        <v/>
      </c>
      <c r="N1388" s="149" t="str">
        <f>IF(VLOOKUP($A1388,HourEndingOutage!$B$3:$F$746,5,0)="Outage","Outage","")</f>
        <v/>
      </c>
      <c r="O1388" s="18">
        <f t="shared" si="195"/>
        <v>0</v>
      </c>
      <c r="P1388" s="18" t="str">
        <f t="shared" si="196"/>
        <v/>
      </c>
      <c r="Q1388" s="18">
        <f t="shared" si="197"/>
        <v>0</v>
      </c>
      <c r="R1388" s="118"/>
    </row>
    <row r="1389" spans="1:18" x14ac:dyDescent="0.25">
      <c r="A1389" s="25">
        <f t="shared" si="198"/>
        <v>155</v>
      </c>
      <c r="B1389" s="23">
        <f t="shared" si="199"/>
        <v>44568</v>
      </c>
      <c r="C1389" s="24">
        <v>11</v>
      </c>
      <c r="D1389" s="54" t="str">
        <f t="shared" si="191"/>
        <v>ASET</v>
      </c>
      <c r="E1389" s="178"/>
      <c r="F1389" s="179"/>
      <c r="G1389" s="177"/>
      <c r="H1389" s="177"/>
      <c r="I1389" s="169">
        <f t="shared" si="192"/>
        <v>0</v>
      </c>
      <c r="J1389" s="149" t="str" cm="1">
        <f t="array" ref="J1389">IF(ISERROR(INDEX('Non Compliance input'!$H$5:$H$156,MATCH(1,(A1389='Non Compliance input'!$A$5:$A$156)*(F1389&gt;='Non Compliance input'!$D$5:$D$156)*(E1389&lt;'Non Compliance input'!$E$5:$E$156)*('Non Compliance input'!$H$5:$H$156="Yes"),0))
),"","Yes")</f>
        <v/>
      </c>
      <c r="K1389" s="149">
        <f t="shared" si="193"/>
        <v>0</v>
      </c>
      <c r="L1389" s="162">
        <f t="shared" si="194"/>
        <v>0</v>
      </c>
      <c r="M1389" s="162" t="str" cm="1">
        <f t="array" ref="M1389">IF(ISERROR(INDEX('Non Compliance input'!$I$5:$I$156,MATCH(1,(A1389='Non Compliance input'!$A$5:$A$156)*(E1389&gt;='Non Compliance input'!$D$5:$D$156)*(F1389&lt;='Non Compliance input'!$E$5:$E$156)*('Non Compliance input'!$I$5:$I$156="Yes"),0))
),"","Yes")</f>
        <v/>
      </c>
      <c r="N1389" s="149" t="str">
        <f>IF(VLOOKUP($A1389,HourEndingOutage!$B$3:$F$746,5,0)="Outage","Outage","")</f>
        <v/>
      </c>
      <c r="O1389" s="18">
        <f t="shared" si="195"/>
        <v>0</v>
      </c>
      <c r="P1389" s="18" t="str">
        <f t="shared" si="196"/>
        <v/>
      </c>
      <c r="Q1389" s="18">
        <f t="shared" si="197"/>
        <v>0</v>
      </c>
      <c r="R1389" s="118"/>
    </row>
    <row r="1390" spans="1:18" x14ac:dyDescent="0.25">
      <c r="A1390" s="25">
        <f t="shared" si="198"/>
        <v>155</v>
      </c>
      <c r="B1390" s="23">
        <f t="shared" si="199"/>
        <v>44568</v>
      </c>
      <c r="C1390" s="24">
        <v>11</v>
      </c>
      <c r="D1390" s="54" t="str">
        <f t="shared" si="191"/>
        <v>ASET</v>
      </c>
      <c r="E1390" s="178"/>
      <c r="F1390" s="179"/>
      <c r="G1390" s="177"/>
      <c r="H1390" s="177"/>
      <c r="I1390" s="169">
        <f t="shared" si="192"/>
        <v>0</v>
      </c>
      <c r="J1390" s="149" t="str" cm="1">
        <f t="array" ref="J1390">IF(ISERROR(INDEX('Non Compliance input'!$H$5:$H$156,MATCH(1,(A1390='Non Compliance input'!$A$5:$A$156)*(F1390&gt;='Non Compliance input'!$D$5:$D$156)*(E1390&lt;'Non Compliance input'!$E$5:$E$156)*('Non Compliance input'!$H$5:$H$156="Yes"),0))
),"","Yes")</f>
        <v/>
      </c>
      <c r="K1390" s="149">
        <f t="shared" si="193"/>
        <v>0</v>
      </c>
      <c r="L1390" s="162">
        <f t="shared" si="194"/>
        <v>0</v>
      </c>
      <c r="M1390" s="162" t="str" cm="1">
        <f t="array" ref="M1390">IF(ISERROR(INDEX('Non Compliance input'!$I$5:$I$156,MATCH(1,(A1390='Non Compliance input'!$A$5:$A$156)*(E1390&gt;='Non Compliance input'!$D$5:$D$156)*(F1390&lt;='Non Compliance input'!$E$5:$E$156)*('Non Compliance input'!$I$5:$I$156="Yes"),0))
),"","Yes")</f>
        <v/>
      </c>
      <c r="N1390" s="149" t="str">
        <f>IF(VLOOKUP($A1390,HourEndingOutage!$B$3:$F$746,5,0)="Outage","Outage","")</f>
        <v/>
      </c>
      <c r="O1390" s="18">
        <f t="shared" si="195"/>
        <v>0</v>
      </c>
      <c r="P1390" s="18" t="str">
        <f t="shared" si="196"/>
        <v/>
      </c>
      <c r="Q1390" s="18">
        <f t="shared" si="197"/>
        <v>0</v>
      </c>
      <c r="R1390" s="118"/>
    </row>
    <row r="1391" spans="1:18" x14ac:dyDescent="0.25">
      <c r="A1391" s="25">
        <f t="shared" si="198"/>
        <v>155</v>
      </c>
      <c r="B1391" s="23">
        <f t="shared" si="199"/>
        <v>44568</v>
      </c>
      <c r="C1391" s="24">
        <v>11</v>
      </c>
      <c r="D1391" s="54" t="str">
        <f t="shared" si="191"/>
        <v>ASET</v>
      </c>
      <c r="E1391" s="178"/>
      <c r="F1391" s="179"/>
      <c r="G1391" s="177"/>
      <c r="H1391" s="177"/>
      <c r="I1391" s="169">
        <f t="shared" si="192"/>
        <v>0</v>
      </c>
      <c r="J1391" s="149" t="str" cm="1">
        <f t="array" ref="J1391">IF(ISERROR(INDEX('Non Compliance input'!$H$5:$H$156,MATCH(1,(A1391='Non Compliance input'!$A$5:$A$156)*(F1391&gt;='Non Compliance input'!$D$5:$D$156)*(E1391&lt;'Non Compliance input'!$E$5:$E$156)*('Non Compliance input'!$H$5:$H$156="Yes"),0))
),"","Yes")</f>
        <v/>
      </c>
      <c r="K1391" s="149">
        <f t="shared" si="193"/>
        <v>0</v>
      </c>
      <c r="L1391" s="162">
        <f t="shared" si="194"/>
        <v>0</v>
      </c>
      <c r="M1391" s="162" t="str" cm="1">
        <f t="array" ref="M1391">IF(ISERROR(INDEX('Non Compliance input'!$I$5:$I$156,MATCH(1,(A1391='Non Compliance input'!$A$5:$A$156)*(E1391&gt;='Non Compliance input'!$D$5:$D$156)*(F1391&lt;='Non Compliance input'!$E$5:$E$156)*('Non Compliance input'!$I$5:$I$156="Yes"),0))
),"","Yes")</f>
        <v/>
      </c>
      <c r="N1391" s="149" t="str">
        <f>IF(VLOOKUP($A1391,HourEndingOutage!$B$3:$F$746,5,0)="Outage","Outage","")</f>
        <v/>
      </c>
      <c r="O1391" s="18">
        <f t="shared" si="195"/>
        <v>0</v>
      </c>
      <c r="P1391" s="18" t="str">
        <f t="shared" si="196"/>
        <v/>
      </c>
      <c r="Q1391" s="18">
        <f t="shared" si="197"/>
        <v>0</v>
      </c>
      <c r="R1391" s="118"/>
    </row>
    <row r="1392" spans="1:18" x14ac:dyDescent="0.25">
      <c r="A1392" s="25">
        <f t="shared" si="198"/>
        <v>155</v>
      </c>
      <c r="B1392" s="23">
        <f t="shared" si="199"/>
        <v>44568</v>
      </c>
      <c r="C1392" s="24">
        <v>11</v>
      </c>
      <c r="D1392" s="54" t="str">
        <f t="shared" si="191"/>
        <v>ASET</v>
      </c>
      <c r="E1392" s="178"/>
      <c r="F1392" s="179"/>
      <c r="G1392" s="177"/>
      <c r="H1392" s="177"/>
      <c r="I1392" s="169">
        <f t="shared" si="192"/>
        <v>0</v>
      </c>
      <c r="J1392" s="149" t="str" cm="1">
        <f t="array" ref="J1392">IF(ISERROR(INDEX('Non Compliance input'!$H$5:$H$156,MATCH(1,(A1392='Non Compliance input'!$A$5:$A$156)*(F1392&gt;='Non Compliance input'!$D$5:$D$156)*(E1392&lt;'Non Compliance input'!$E$5:$E$156)*('Non Compliance input'!$H$5:$H$156="Yes"),0))
),"","Yes")</f>
        <v/>
      </c>
      <c r="K1392" s="149">
        <f t="shared" si="193"/>
        <v>0</v>
      </c>
      <c r="L1392" s="162">
        <f t="shared" si="194"/>
        <v>0</v>
      </c>
      <c r="M1392" s="162" t="str" cm="1">
        <f t="array" ref="M1392">IF(ISERROR(INDEX('Non Compliance input'!$I$5:$I$156,MATCH(1,(A1392='Non Compliance input'!$A$5:$A$156)*(E1392&gt;='Non Compliance input'!$D$5:$D$156)*(F1392&lt;='Non Compliance input'!$E$5:$E$156)*('Non Compliance input'!$I$5:$I$156="Yes"),0))
),"","Yes")</f>
        <v/>
      </c>
      <c r="N1392" s="149" t="str">
        <f>IF(VLOOKUP($A1392,HourEndingOutage!$B$3:$F$746,5,0)="Outage","Outage","")</f>
        <v/>
      </c>
      <c r="O1392" s="18">
        <f t="shared" si="195"/>
        <v>0</v>
      </c>
      <c r="P1392" s="18" t="str">
        <f t="shared" si="196"/>
        <v/>
      </c>
      <c r="Q1392" s="18">
        <f t="shared" si="197"/>
        <v>0</v>
      </c>
      <c r="R1392" s="118"/>
    </row>
    <row r="1393" spans="1:18" x14ac:dyDescent="0.25">
      <c r="A1393" s="25">
        <f t="shared" si="198"/>
        <v>155</v>
      </c>
      <c r="B1393" s="23">
        <f t="shared" si="199"/>
        <v>44568</v>
      </c>
      <c r="C1393" s="24">
        <v>11</v>
      </c>
      <c r="D1393" s="54" t="str">
        <f t="shared" si="191"/>
        <v>ASET</v>
      </c>
      <c r="E1393" s="178"/>
      <c r="F1393" s="179"/>
      <c r="G1393" s="177"/>
      <c r="H1393" s="177"/>
      <c r="I1393" s="169">
        <f t="shared" si="192"/>
        <v>0</v>
      </c>
      <c r="J1393" s="149" t="str" cm="1">
        <f t="array" ref="J1393">IF(ISERROR(INDEX('Non Compliance input'!$H$5:$H$156,MATCH(1,(A1393='Non Compliance input'!$A$5:$A$156)*(F1393&gt;='Non Compliance input'!$D$5:$D$156)*(E1393&lt;'Non Compliance input'!$E$5:$E$156)*('Non Compliance input'!$H$5:$H$156="Yes"),0))
),"","Yes")</f>
        <v/>
      </c>
      <c r="K1393" s="149">
        <f t="shared" si="193"/>
        <v>0</v>
      </c>
      <c r="L1393" s="162">
        <f t="shared" si="194"/>
        <v>0</v>
      </c>
      <c r="M1393" s="162" t="str" cm="1">
        <f t="array" ref="M1393">IF(ISERROR(INDEX('Non Compliance input'!$I$5:$I$156,MATCH(1,(A1393='Non Compliance input'!$A$5:$A$156)*(E1393&gt;='Non Compliance input'!$D$5:$D$156)*(F1393&lt;='Non Compliance input'!$E$5:$E$156)*('Non Compliance input'!$I$5:$I$156="Yes"),0))
),"","Yes")</f>
        <v/>
      </c>
      <c r="N1393" s="149" t="str">
        <f>IF(VLOOKUP($A1393,HourEndingOutage!$B$3:$F$746,5,0)="Outage","Outage","")</f>
        <v/>
      </c>
      <c r="O1393" s="18">
        <f t="shared" si="195"/>
        <v>0</v>
      </c>
      <c r="P1393" s="18" t="str">
        <f t="shared" si="196"/>
        <v/>
      </c>
      <c r="Q1393" s="18">
        <f t="shared" si="197"/>
        <v>0</v>
      </c>
      <c r="R1393" s="118"/>
    </row>
    <row r="1394" spans="1:18" x14ac:dyDescent="0.25">
      <c r="A1394" s="25">
        <f t="shared" si="198"/>
        <v>155</v>
      </c>
      <c r="B1394" s="23">
        <f t="shared" si="199"/>
        <v>44568</v>
      </c>
      <c r="C1394" s="24">
        <v>11</v>
      </c>
      <c r="D1394" s="54" t="str">
        <f t="shared" si="191"/>
        <v>ASET</v>
      </c>
      <c r="E1394" s="178"/>
      <c r="F1394" s="179"/>
      <c r="G1394" s="177"/>
      <c r="H1394" s="177"/>
      <c r="I1394" s="169">
        <f t="shared" si="192"/>
        <v>0</v>
      </c>
      <c r="J1394" s="149" t="str" cm="1">
        <f t="array" ref="J1394">IF(ISERROR(INDEX('Non Compliance input'!$H$5:$H$156,MATCH(1,(A1394='Non Compliance input'!$A$5:$A$156)*(F1394&gt;='Non Compliance input'!$D$5:$D$156)*(E1394&lt;'Non Compliance input'!$E$5:$E$156)*('Non Compliance input'!$H$5:$H$156="Yes"),0))
),"","Yes")</f>
        <v/>
      </c>
      <c r="K1394" s="149">
        <f t="shared" si="193"/>
        <v>0</v>
      </c>
      <c r="L1394" s="162">
        <f t="shared" si="194"/>
        <v>0</v>
      </c>
      <c r="M1394" s="162" t="str" cm="1">
        <f t="array" ref="M1394">IF(ISERROR(INDEX('Non Compliance input'!$I$5:$I$156,MATCH(1,(A1394='Non Compliance input'!$A$5:$A$156)*(E1394&gt;='Non Compliance input'!$D$5:$D$156)*(F1394&lt;='Non Compliance input'!$E$5:$E$156)*('Non Compliance input'!$I$5:$I$156="Yes"),0))
),"","Yes")</f>
        <v/>
      </c>
      <c r="N1394" s="149" t="str">
        <f>IF(VLOOKUP($A1394,HourEndingOutage!$B$3:$F$746,5,0)="Outage","Outage","")</f>
        <v/>
      </c>
      <c r="O1394" s="18">
        <f t="shared" si="195"/>
        <v>0</v>
      </c>
      <c r="P1394" s="18" t="str">
        <f t="shared" si="196"/>
        <v/>
      </c>
      <c r="Q1394" s="18">
        <f t="shared" si="197"/>
        <v>0</v>
      </c>
      <c r="R1394" s="118"/>
    </row>
    <row r="1395" spans="1:18" x14ac:dyDescent="0.25">
      <c r="A1395" s="25">
        <f t="shared" si="198"/>
        <v>155</v>
      </c>
      <c r="B1395" s="23">
        <f t="shared" si="199"/>
        <v>44568</v>
      </c>
      <c r="C1395" s="24">
        <v>11</v>
      </c>
      <c r="D1395" s="54" t="str">
        <f t="shared" si="191"/>
        <v>ASET</v>
      </c>
      <c r="E1395" s="178"/>
      <c r="F1395" s="179"/>
      <c r="G1395" s="177"/>
      <c r="H1395" s="177"/>
      <c r="I1395" s="169">
        <f t="shared" si="192"/>
        <v>0</v>
      </c>
      <c r="J1395" s="149" t="str" cm="1">
        <f t="array" ref="J1395">IF(ISERROR(INDEX('Non Compliance input'!$H$5:$H$156,MATCH(1,(A1395='Non Compliance input'!$A$5:$A$156)*(F1395&gt;='Non Compliance input'!$D$5:$D$156)*(E1395&lt;'Non Compliance input'!$E$5:$E$156)*('Non Compliance input'!$H$5:$H$156="Yes"),0))
),"","Yes")</f>
        <v/>
      </c>
      <c r="K1395" s="149">
        <f t="shared" si="193"/>
        <v>0</v>
      </c>
      <c r="L1395" s="162">
        <f t="shared" si="194"/>
        <v>0</v>
      </c>
      <c r="M1395" s="162" t="str" cm="1">
        <f t="array" ref="M1395">IF(ISERROR(INDEX('Non Compliance input'!$I$5:$I$156,MATCH(1,(A1395='Non Compliance input'!$A$5:$A$156)*(E1395&gt;='Non Compliance input'!$D$5:$D$156)*(F1395&lt;='Non Compliance input'!$E$5:$E$156)*('Non Compliance input'!$I$5:$I$156="Yes"),0))
),"","Yes")</f>
        <v/>
      </c>
      <c r="N1395" s="149" t="str">
        <f>IF(VLOOKUP($A1395,HourEndingOutage!$B$3:$F$746,5,0)="Outage","Outage","")</f>
        <v/>
      </c>
      <c r="O1395" s="18">
        <f t="shared" si="195"/>
        <v>0</v>
      </c>
      <c r="P1395" s="18" t="str">
        <f t="shared" si="196"/>
        <v/>
      </c>
      <c r="Q1395" s="18">
        <f t="shared" si="197"/>
        <v>0</v>
      </c>
      <c r="R1395" s="118"/>
    </row>
    <row r="1396" spans="1:18" x14ac:dyDescent="0.25">
      <c r="A1396" s="25">
        <f t="shared" si="198"/>
        <v>155</v>
      </c>
      <c r="B1396" s="23">
        <f t="shared" si="199"/>
        <v>44568</v>
      </c>
      <c r="C1396" s="24">
        <v>11</v>
      </c>
      <c r="D1396" s="54" t="str">
        <f t="shared" si="191"/>
        <v>ASET</v>
      </c>
      <c r="E1396" s="178"/>
      <c r="F1396" s="179"/>
      <c r="G1396" s="177"/>
      <c r="H1396" s="177"/>
      <c r="I1396" s="169">
        <f t="shared" si="192"/>
        <v>0</v>
      </c>
      <c r="J1396" s="149" t="str" cm="1">
        <f t="array" ref="J1396">IF(ISERROR(INDEX('Non Compliance input'!$H$5:$H$156,MATCH(1,(A1396='Non Compliance input'!$A$5:$A$156)*(F1396&gt;='Non Compliance input'!$D$5:$D$156)*(E1396&lt;'Non Compliance input'!$E$5:$E$156)*('Non Compliance input'!$H$5:$H$156="Yes"),0))
),"","Yes")</f>
        <v/>
      </c>
      <c r="K1396" s="149">
        <f t="shared" si="193"/>
        <v>0</v>
      </c>
      <c r="L1396" s="162">
        <f t="shared" si="194"/>
        <v>0</v>
      </c>
      <c r="M1396" s="162" t="str" cm="1">
        <f t="array" ref="M1396">IF(ISERROR(INDEX('Non Compliance input'!$I$5:$I$156,MATCH(1,(A1396='Non Compliance input'!$A$5:$A$156)*(E1396&gt;='Non Compliance input'!$D$5:$D$156)*(F1396&lt;='Non Compliance input'!$E$5:$E$156)*('Non Compliance input'!$I$5:$I$156="Yes"),0))
),"","Yes")</f>
        <v/>
      </c>
      <c r="N1396" s="149" t="str">
        <f>IF(VLOOKUP($A1396,HourEndingOutage!$B$3:$F$746,5,0)="Outage","Outage","")</f>
        <v/>
      </c>
      <c r="O1396" s="18">
        <f t="shared" si="195"/>
        <v>0</v>
      </c>
      <c r="P1396" s="18" t="str">
        <f t="shared" si="196"/>
        <v/>
      </c>
      <c r="Q1396" s="18">
        <f t="shared" si="197"/>
        <v>0</v>
      </c>
      <c r="R1396" s="118"/>
    </row>
    <row r="1397" spans="1:18" x14ac:dyDescent="0.25">
      <c r="A1397" s="25">
        <f t="shared" si="198"/>
        <v>155</v>
      </c>
      <c r="B1397" s="23">
        <f t="shared" si="199"/>
        <v>44568</v>
      </c>
      <c r="C1397" s="24">
        <v>11</v>
      </c>
      <c r="D1397" s="54" t="str">
        <f t="shared" si="191"/>
        <v>ASET</v>
      </c>
      <c r="E1397" s="178"/>
      <c r="F1397" s="179"/>
      <c r="G1397" s="177"/>
      <c r="H1397" s="177"/>
      <c r="I1397" s="169">
        <f t="shared" si="192"/>
        <v>0</v>
      </c>
      <c r="J1397" s="149" t="str" cm="1">
        <f t="array" ref="J1397">IF(ISERROR(INDEX('Non Compliance input'!$H$5:$H$156,MATCH(1,(A1397='Non Compliance input'!$A$5:$A$156)*(F1397&gt;='Non Compliance input'!$D$5:$D$156)*(E1397&lt;'Non Compliance input'!$E$5:$E$156)*('Non Compliance input'!$H$5:$H$156="Yes"),0))
),"","Yes")</f>
        <v/>
      </c>
      <c r="K1397" s="149">
        <f t="shared" si="193"/>
        <v>0</v>
      </c>
      <c r="L1397" s="162">
        <f t="shared" si="194"/>
        <v>0</v>
      </c>
      <c r="M1397" s="162" t="str" cm="1">
        <f t="array" ref="M1397">IF(ISERROR(INDEX('Non Compliance input'!$I$5:$I$156,MATCH(1,(A1397='Non Compliance input'!$A$5:$A$156)*(E1397&gt;='Non Compliance input'!$D$5:$D$156)*(F1397&lt;='Non Compliance input'!$E$5:$E$156)*('Non Compliance input'!$I$5:$I$156="Yes"),0))
),"","Yes")</f>
        <v/>
      </c>
      <c r="N1397" s="149" t="str">
        <f>IF(VLOOKUP($A1397,HourEndingOutage!$B$3:$F$746,5,0)="Outage","Outage","")</f>
        <v/>
      </c>
      <c r="O1397" s="18">
        <f t="shared" si="195"/>
        <v>0</v>
      </c>
      <c r="P1397" s="18" t="str">
        <f t="shared" si="196"/>
        <v/>
      </c>
      <c r="Q1397" s="18">
        <f t="shared" si="197"/>
        <v>0</v>
      </c>
      <c r="R1397" s="118"/>
    </row>
    <row r="1398" spans="1:18" x14ac:dyDescent="0.25">
      <c r="A1398" s="25">
        <f t="shared" si="198"/>
        <v>156</v>
      </c>
      <c r="B1398" s="23">
        <f t="shared" si="199"/>
        <v>44568</v>
      </c>
      <c r="C1398" s="24">
        <v>12</v>
      </c>
      <c r="D1398" s="54" t="str">
        <f t="shared" si="191"/>
        <v>ASET</v>
      </c>
      <c r="E1398" s="178"/>
      <c r="F1398" s="179"/>
      <c r="G1398" s="177"/>
      <c r="H1398" s="177"/>
      <c r="I1398" s="169">
        <f t="shared" si="192"/>
        <v>0</v>
      </c>
      <c r="J1398" s="149" t="str" cm="1">
        <f t="array" ref="J1398">IF(ISERROR(INDEX('Non Compliance input'!$H$5:$H$156,MATCH(1,(A1398='Non Compliance input'!$A$5:$A$156)*(F1398&gt;='Non Compliance input'!$D$5:$D$156)*(E1398&lt;'Non Compliance input'!$E$5:$E$156)*('Non Compliance input'!$H$5:$H$156="Yes"),0))
),"","Yes")</f>
        <v/>
      </c>
      <c r="K1398" s="149">
        <f t="shared" si="193"/>
        <v>0</v>
      </c>
      <c r="L1398" s="162">
        <f t="shared" si="194"/>
        <v>0</v>
      </c>
      <c r="M1398" s="162" t="str" cm="1">
        <f t="array" ref="M1398">IF(ISERROR(INDEX('Non Compliance input'!$I$5:$I$156,MATCH(1,(A1398='Non Compliance input'!$A$5:$A$156)*(E1398&gt;='Non Compliance input'!$D$5:$D$156)*(F1398&lt;='Non Compliance input'!$E$5:$E$156)*('Non Compliance input'!$I$5:$I$156="Yes"),0))
),"","Yes")</f>
        <v/>
      </c>
      <c r="N1398" s="149" t="str">
        <f>IF(VLOOKUP($A1398,HourEndingOutage!$B$3:$F$746,5,0)="Outage","Outage","")</f>
        <v/>
      </c>
      <c r="O1398" s="18">
        <f t="shared" si="195"/>
        <v>0</v>
      </c>
      <c r="P1398" s="18" t="str">
        <f t="shared" si="196"/>
        <v/>
      </c>
      <c r="Q1398" s="18">
        <f t="shared" si="197"/>
        <v>0</v>
      </c>
      <c r="R1398" s="118"/>
    </row>
    <row r="1399" spans="1:18" x14ac:dyDescent="0.25">
      <c r="A1399" s="25">
        <f t="shared" si="198"/>
        <v>156</v>
      </c>
      <c r="B1399" s="23">
        <f t="shared" si="199"/>
        <v>44568</v>
      </c>
      <c r="C1399" s="24">
        <v>12</v>
      </c>
      <c r="D1399" s="54" t="str">
        <f t="shared" si="191"/>
        <v>ASET</v>
      </c>
      <c r="E1399" s="178"/>
      <c r="F1399" s="179"/>
      <c r="G1399" s="177"/>
      <c r="H1399" s="177"/>
      <c r="I1399" s="169">
        <f t="shared" si="192"/>
        <v>0</v>
      </c>
      <c r="J1399" s="149" t="str" cm="1">
        <f t="array" ref="J1399">IF(ISERROR(INDEX('Non Compliance input'!$H$5:$H$156,MATCH(1,(A1399='Non Compliance input'!$A$5:$A$156)*(F1399&gt;='Non Compliance input'!$D$5:$D$156)*(E1399&lt;'Non Compliance input'!$E$5:$E$156)*('Non Compliance input'!$H$5:$H$156="Yes"),0))
),"","Yes")</f>
        <v/>
      </c>
      <c r="K1399" s="149">
        <f t="shared" si="193"/>
        <v>0</v>
      </c>
      <c r="L1399" s="162">
        <f t="shared" si="194"/>
        <v>0</v>
      </c>
      <c r="M1399" s="162" t="str" cm="1">
        <f t="array" ref="M1399">IF(ISERROR(INDEX('Non Compliance input'!$I$5:$I$156,MATCH(1,(A1399='Non Compliance input'!$A$5:$A$156)*(E1399&gt;='Non Compliance input'!$D$5:$D$156)*(F1399&lt;='Non Compliance input'!$E$5:$E$156)*('Non Compliance input'!$I$5:$I$156="Yes"),0))
),"","Yes")</f>
        <v/>
      </c>
      <c r="N1399" s="149" t="str">
        <f>IF(VLOOKUP($A1399,HourEndingOutage!$B$3:$F$746,5,0)="Outage","Outage","")</f>
        <v/>
      </c>
      <c r="O1399" s="18">
        <f t="shared" si="195"/>
        <v>0</v>
      </c>
      <c r="P1399" s="18" t="str">
        <f t="shared" si="196"/>
        <v/>
      </c>
      <c r="Q1399" s="18">
        <f t="shared" si="197"/>
        <v>0</v>
      </c>
      <c r="R1399" s="118"/>
    </row>
    <row r="1400" spans="1:18" x14ac:dyDescent="0.25">
      <c r="A1400" s="25">
        <f t="shared" si="198"/>
        <v>156</v>
      </c>
      <c r="B1400" s="23">
        <f t="shared" si="199"/>
        <v>44568</v>
      </c>
      <c r="C1400" s="24">
        <v>12</v>
      </c>
      <c r="D1400" s="54" t="str">
        <f t="shared" si="191"/>
        <v>ASET</v>
      </c>
      <c r="E1400" s="178"/>
      <c r="F1400" s="179"/>
      <c r="G1400" s="177"/>
      <c r="H1400" s="177"/>
      <c r="I1400" s="169">
        <f t="shared" si="192"/>
        <v>0</v>
      </c>
      <c r="J1400" s="149" t="str" cm="1">
        <f t="array" ref="J1400">IF(ISERROR(INDEX('Non Compliance input'!$H$5:$H$156,MATCH(1,(A1400='Non Compliance input'!$A$5:$A$156)*(F1400&gt;='Non Compliance input'!$D$5:$D$156)*(E1400&lt;'Non Compliance input'!$E$5:$E$156)*('Non Compliance input'!$H$5:$H$156="Yes"),0))
),"","Yes")</f>
        <v/>
      </c>
      <c r="K1400" s="149">
        <f t="shared" si="193"/>
        <v>0</v>
      </c>
      <c r="L1400" s="162">
        <f t="shared" si="194"/>
        <v>0</v>
      </c>
      <c r="M1400" s="162" t="str" cm="1">
        <f t="array" ref="M1400">IF(ISERROR(INDEX('Non Compliance input'!$I$5:$I$156,MATCH(1,(A1400='Non Compliance input'!$A$5:$A$156)*(E1400&gt;='Non Compliance input'!$D$5:$D$156)*(F1400&lt;='Non Compliance input'!$E$5:$E$156)*('Non Compliance input'!$I$5:$I$156="Yes"),0))
),"","Yes")</f>
        <v/>
      </c>
      <c r="N1400" s="149" t="str">
        <f>IF(VLOOKUP($A1400,HourEndingOutage!$B$3:$F$746,5,0)="Outage","Outage","")</f>
        <v/>
      </c>
      <c r="O1400" s="18">
        <f t="shared" si="195"/>
        <v>0</v>
      </c>
      <c r="P1400" s="18" t="str">
        <f t="shared" si="196"/>
        <v/>
      </c>
      <c r="Q1400" s="18">
        <f t="shared" si="197"/>
        <v>0</v>
      </c>
      <c r="R1400" s="118"/>
    </row>
    <row r="1401" spans="1:18" x14ac:dyDescent="0.25">
      <c r="A1401" s="25">
        <f t="shared" si="198"/>
        <v>156</v>
      </c>
      <c r="B1401" s="23">
        <f t="shared" si="199"/>
        <v>44568</v>
      </c>
      <c r="C1401" s="24">
        <v>12</v>
      </c>
      <c r="D1401" s="54" t="str">
        <f t="shared" si="191"/>
        <v>ASET</v>
      </c>
      <c r="E1401" s="178"/>
      <c r="F1401" s="179"/>
      <c r="G1401" s="177"/>
      <c r="H1401" s="177"/>
      <c r="I1401" s="169">
        <f t="shared" si="192"/>
        <v>0</v>
      </c>
      <c r="J1401" s="149" t="str" cm="1">
        <f t="array" ref="J1401">IF(ISERROR(INDEX('Non Compliance input'!$H$5:$H$156,MATCH(1,(A1401='Non Compliance input'!$A$5:$A$156)*(F1401&gt;='Non Compliance input'!$D$5:$D$156)*(E1401&lt;'Non Compliance input'!$E$5:$E$156)*('Non Compliance input'!$H$5:$H$156="Yes"),0))
),"","Yes")</f>
        <v/>
      </c>
      <c r="K1401" s="149">
        <f t="shared" si="193"/>
        <v>0</v>
      </c>
      <c r="L1401" s="162">
        <f t="shared" si="194"/>
        <v>0</v>
      </c>
      <c r="M1401" s="162" t="str" cm="1">
        <f t="array" ref="M1401">IF(ISERROR(INDEX('Non Compliance input'!$I$5:$I$156,MATCH(1,(A1401='Non Compliance input'!$A$5:$A$156)*(E1401&gt;='Non Compliance input'!$D$5:$D$156)*(F1401&lt;='Non Compliance input'!$E$5:$E$156)*('Non Compliance input'!$I$5:$I$156="Yes"),0))
),"","Yes")</f>
        <v/>
      </c>
      <c r="N1401" s="149" t="str">
        <f>IF(VLOOKUP($A1401,HourEndingOutage!$B$3:$F$746,5,0)="Outage","Outage","")</f>
        <v/>
      </c>
      <c r="O1401" s="18">
        <f t="shared" si="195"/>
        <v>0</v>
      </c>
      <c r="P1401" s="18" t="str">
        <f t="shared" si="196"/>
        <v/>
      </c>
      <c r="Q1401" s="18">
        <f t="shared" si="197"/>
        <v>0</v>
      </c>
      <c r="R1401" s="118"/>
    </row>
    <row r="1402" spans="1:18" x14ac:dyDescent="0.25">
      <c r="A1402" s="25">
        <f t="shared" si="198"/>
        <v>156</v>
      </c>
      <c r="B1402" s="23">
        <f t="shared" si="199"/>
        <v>44568</v>
      </c>
      <c r="C1402" s="24">
        <v>12</v>
      </c>
      <c r="D1402" s="54" t="str">
        <f t="shared" si="191"/>
        <v>ASET</v>
      </c>
      <c r="E1402" s="178"/>
      <c r="F1402" s="179"/>
      <c r="G1402" s="177"/>
      <c r="H1402" s="177"/>
      <c r="I1402" s="169">
        <f t="shared" si="192"/>
        <v>0</v>
      </c>
      <c r="J1402" s="149" t="str" cm="1">
        <f t="array" ref="J1402">IF(ISERROR(INDEX('Non Compliance input'!$H$5:$H$156,MATCH(1,(A1402='Non Compliance input'!$A$5:$A$156)*(F1402&gt;='Non Compliance input'!$D$5:$D$156)*(E1402&lt;'Non Compliance input'!$E$5:$E$156)*('Non Compliance input'!$H$5:$H$156="Yes"),0))
),"","Yes")</f>
        <v/>
      </c>
      <c r="K1402" s="149">
        <f t="shared" si="193"/>
        <v>0</v>
      </c>
      <c r="L1402" s="162">
        <f t="shared" si="194"/>
        <v>0</v>
      </c>
      <c r="M1402" s="162" t="str" cm="1">
        <f t="array" ref="M1402">IF(ISERROR(INDEX('Non Compliance input'!$I$5:$I$156,MATCH(1,(A1402='Non Compliance input'!$A$5:$A$156)*(E1402&gt;='Non Compliance input'!$D$5:$D$156)*(F1402&lt;='Non Compliance input'!$E$5:$E$156)*('Non Compliance input'!$I$5:$I$156="Yes"),0))
),"","Yes")</f>
        <v/>
      </c>
      <c r="N1402" s="149" t="str">
        <f>IF(VLOOKUP($A1402,HourEndingOutage!$B$3:$F$746,5,0)="Outage","Outage","")</f>
        <v/>
      </c>
      <c r="O1402" s="18">
        <f t="shared" si="195"/>
        <v>0</v>
      </c>
      <c r="P1402" s="18" t="str">
        <f t="shared" si="196"/>
        <v/>
      </c>
      <c r="Q1402" s="18">
        <f t="shared" si="197"/>
        <v>0</v>
      </c>
      <c r="R1402" s="118"/>
    </row>
    <row r="1403" spans="1:18" x14ac:dyDescent="0.25">
      <c r="A1403" s="25">
        <f t="shared" si="198"/>
        <v>156</v>
      </c>
      <c r="B1403" s="23">
        <f t="shared" si="199"/>
        <v>44568</v>
      </c>
      <c r="C1403" s="24">
        <v>12</v>
      </c>
      <c r="D1403" s="54" t="str">
        <f t="shared" si="191"/>
        <v>ASET</v>
      </c>
      <c r="E1403" s="178"/>
      <c r="F1403" s="179"/>
      <c r="G1403" s="177"/>
      <c r="H1403" s="177"/>
      <c r="I1403" s="169">
        <f t="shared" si="192"/>
        <v>0</v>
      </c>
      <c r="J1403" s="149" t="str" cm="1">
        <f t="array" ref="J1403">IF(ISERROR(INDEX('Non Compliance input'!$H$5:$H$156,MATCH(1,(A1403='Non Compliance input'!$A$5:$A$156)*(F1403&gt;='Non Compliance input'!$D$5:$D$156)*(E1403&lt;'Non Compliance input'!$E$5:$E$156)*('Non Compliance input'!$H$5:$H$156="Yes"),0))
),"","Yes")</f>
        <v/>
      </c>
      <c r="K1403" s="149">
        <f t="shared" si="193"/>
        <v>0</v>
      </c>
      <c r="L1403" s="162">
        <f t="shared" si="194"/>
        <v>0</v>
      </c>
      <c r="M1403" s="162" t="str" cm="1">
        <f t="array" ref="M1403">IF(ISERROR(INDEX('Non Compliance input'!$I$5:$I$156,MATCH(1,(A1403='Non Compliance input'!$A$5:$A$156)*(E1403&gt;='Non Compliance input'!$D$5:$D$156)*(F1403&lt;='Non Compliance input'!$E$5:$E$156)*('Non Compliance input'!$I$5:$I$156="Yes"),0))
),"","Yes")</f>
        <v/>
      </c>
      <c r="N1403" s="149" t="str">
        <f>IF(VLOOKUP($A1403,HourEndingOutage!$B$3:$F$746,5,0)="Outage","Outage","")</f>
        <v/>
      </c>
      <c r="O1403" s="18">
        <f t="shared" si="195"/>
        <v>0</v>
      </c>
      <c r="P1403" s="18" t="str">
        <f t="shared" si="196"/>
        <v/>
      </c>
      <c r="Q1403" s="18">
        <f t="shared" si="197"/>
        <v>0</v>
      </c>
      <c r="R1403" s="118"/>
    </row>
    <row r="1404" spans="1:18" x14ac:dyDescent="0.25">
      <c r="A1404" s="25">
        <f t="shared" si="198"/>
        <v>156</v>
      </c>
      <c r="B1404" s="23">
        <f t="shared" si="199"/>
        <v>44568</v>
      </c>
      <c r="C1404" s="24">
        <v>12</v>
      </c>
      <c r="D1404" s="54" t="str">
        <f t="shared" si="191"/>
        <v>ASET</v>
      </c>
      <c r="E1404" s="178"/>
      <c r="F1404" s="179"/>
      <c r="G1404" s="177"/>
      <c r="H1404" s="177"/>
      <c r="I1404" s="169">
        <f t="shared" si="192"/>
        <v>0</v>
      </c>
      <c r="J1404" s="149" t="str" cm="1">
        <f t="array" ref="J1404">IF(ISERROR(INDEX('Non Compliance input'!$H$5:$H$156,MATCH(1,(A1404='Non Compliance input'!$A$5:$A$156)*(F1404&gt;='Non Compliance input'!$D$5:$D$156)*(E1404&lt;'Non Compliance input'!$E$5:$E$156)*('Non Compliance input'!$H$5:$H$156="Yes"),0))
),"","Yes")</f>
        <v/>
      </c>
      <c r="K1404" s="149">
        <f t="shared" si="193"/>
        <v>0</v>
      </c>
      <c r="L1404" s="162">
        <f t="shared" si="194"/>
        <v>0</v>
      </c>
      <c r="M1404" s="162" t="str" cm="1">
        <f t="array" ref="M1404">IF(ISERROR(INDEX('Non Compliance input'!$I$5:$I$156,MATCH(1,(A1404='Non Compliance input'!$A$5:$A$156)*(E1404&gt;='Non Compliance input'!$D$5:$D$156)*(F1404&lt;='Non Compliance input'!$E$5:$E$156)*('Non Compliance input'!$I$5:$I$156="Yes"),0))
),"","Yes")</f>
        <v/>
      </c>
      <c r="N1404" s="149" t="str">
        <f>IF(VLOOKUP($A1404,HourEndingOutage!$B$3:$F$746,5,0)="Outage","Outage","")</f>
        <v/>
      </c>
      <c r="O1404" s="18">
        <f t="shared" si="195"/>
        <v>0</v>
      </c>
      <c r="P1404" s="18" t="str">
        <f t="shared" si="196"/>
        <v/>
      </c>
      <c r="Q1404" s="18">
        <f t="shared" si="197"/>
        <v>0</v>
      </c>
      <c r="R1404" s="118"/>
    </row>
    <row r="1405" spans="1:18" x14ac:dyDescent="0.25">
      <c r="A1405" s="25">
        <f t="shared" si="198"/>
        <v>156</v>
      </c>
      <c r="B1405" s="23">
        <f t="shared" si="199"/>
        <v>44568</v>
      </c>
      <c r="C1405" s="24">
        <v>12</v>
      </c>
      <c r="D1405" s="54" t="str">
        <f t="shared" si="191"/>
        <v>ASET</v>
      </c>
      <c r="E1405" s="178"/>
      <c r="F1405" s="179"/>
      <c r="G1405" s="177"/>
      <c r="H1405" s="177"/>
      <c r="I1405" s="169">
        <f t="shared" si="192"/>
        <v>0</v>
      </c>
      <c r="J1405" s="149" t="str" cm="1">
        <f t="array" ref="J1405">IF(ISERROR(INDEX('Non Compliance input'!$H$5:$H$156,MATCH(1,(A1405='Non Compliance input'!$A$5:$A$156)*(F1405&gt;='Non Compliance input'!$D$5:$D$156)*(E1405&lt;'Non Compliance input'!$E$5:$E$156)*('Non Compliance input'!$H$5:$H$156="Yes"),0))
),"","Yes")</f>
        <v/>
      </c>
      <c r="K1405" s="149">
        <f t="shared" si="193"/>
        <v>0</v>
      </c>
      <c r="L1405" s="162">
        <f t="shared" si="194"/>
        <v>0</v>
      </c>
      <c r="M1405" s="162" t="str" cm="1">
        <f t="array" ref="M1405">IF(ISERROR(INDEX('Non Compliance input'!$I$5:$I$156,MATCH(1,(A1405='Non Compliance input'!$A$5:$A$156)*(E1405&gt;='Non Compliance input'!$D$5:$D$156)*(F1405&lt;='Non Compliance input'!$E$5:$E$156)*('Non Compliance input'!$I$5:$I$156="Yes"),0))
),"","Yes")</f>
        <v/>
      </c>
      <c r="N1405" s="149" t="str">
        <f>IF(VLOOKUP($A1405,HourEndingOutage!$B$3:$F$746,5,0)="Outage","Outage","")</f>
        <v/>
      </c>
      <c r="O1405" s="18">
        <f t="shared" si="195"/>
        <v>0</v>
      </c>
      <c r="P1405" s="18" t="str">
        <f t="shared" si="196"/>
        <v/>
      </c>
      <c r="Q1405" s="18">
        <f t="shared" si="197"/>
        <v>0</v>
      </c>
      <c r="R1405" s="118"/>
    </row>
    <row r="1406" spans="1:18" x14ac:dyDescent="0.25">
      <c r="A1406" s="25">
        <f t="shared" si="198"/>
        <v>156</v>
      </c>
      <c r="B1406" s="23">
        <f t="shared" si="199"/>
        <v>44568</v>
      </c>
      <c r="C1406" s="24">
        <v>12</v>
      </c>
      <c r="D1406" s="54" t="str">
        <f t="shared" si="191"/>
        <v>ASET</v>
      </c>
      <c r="E1406" s="178"/>
      <c r="F1406" s="179"/>
      <c r="G1406" s="177"/>
      <c r="H1406" s="177"/>
      <c r="I1406" s="169">
        <f t="shared" si="192"/>
        <v>0</v>
      </c>
      <c r="J1406" s="149" t="str" cm="1">
        <f t="array" ref="J1406">IF(ISERROR(INDEX('Non Compliance input'!$H$5:$H$156,MATCH(1,(A1406='Non Compliance input'!$A$5:$A$156)*(F1406&gt;='Non Compliance input'!$D$5:$D$156)*(E1406&lt;'Non Compliance input'!$E$5:$E$156)*('Non Compliance input'!$H$5:$H$156="Yes"),0))
),"","Yes")</f>
        <v/>
      </c>
      <c r="K1406" s="149">
        <f t="shared" si="193"/>
        <v>0</v>
      </c>
      <c r="L1406" s="162">
        <f t="shared" si="194"/>
        <v>0</v>
      </c>
      <c r="M1406" s="162" t="str" cm="1">
        <f t="array" ref="M1406">IF(ISERROR(INDEX('Non Compliance input'!$I$5:$I$156,MATCH(1,(A1406='Non Compliance input'!$A$5:$A$156)*(E1406&gt;='Non Compliance input'!$D$5:$D$156)*(F1406&lt;='Non Compliance input'!$E$5:$E$156)*('Non Compliance input'!$I$5:$I$156="Yes"),0))
),"","Yes")</f>
        <v/>
      </c>
      <c r="N1406" s="149" t="str">
        <f>IF(VLOOKUP($A1406,HourEndingOutage!$B$3:$F$746,5,0)="Outage","Outage","")</f>
        <v/>
      </c>
      <c r="O1406" s="18">
        <f t="shared" si="195"/>
        <v>0</v>
      </c>
      <c r="P1406" s="18" t="str">
        <f t="shared" si="196"/>
        <v/>
      </c>
      <c r="Q1406" s="18">
        <f t="shared" si="197"/>
        <v>0</v>
      </c>
      <c r="R1406" s="118"/>
    </row>
    <row r="1407" spans="1:18" x14ac:dyDescent="0.25">
      <c r="A1407" s="25">
        <f t="shared" si="198"/>
        <v>157</v>
      </c>
      <c r="B1407" s="23">
        <f t="shared" si="199"/>
        <v>44568</v>
      </c>
      <c r="C1407" s="24">
        <v>13</v>
      </c>
      <c r="D1407" s="54" t="str">
        <f t="shared" si="191"/>
        <v>ASET</v>
      </c>
      <c r="E1407" s="178"/>
      <c r="F1407" s="179"/>
      <c r="G1407" s="177"/>
      <c r="H1407" s="177"/>
      <c r="I1407" s="169">
        <f t="shared" si="192"/>
        <v>0</v>
      </c>
      <c r="J1407" s="149" t="str" cm="1">
        <f t="array" ref="J1407">IF(ISERROR(INDEX('Non Compliance input'!$H$5:$H$156,MATCH(1,(A1407='Non Compliance input'!$A$5:$A$156)*(F1407&gt;='Non Compliance input'!$D$5:$D$156)*(E1407&lt;'Non Compliance input'!$E$5:$E$156)*('Non Compliance input'!$H$5:$H$156="Yes"),0))
),"","Yes")</f>
        <v/>
      </c>
      <c r="K1407" s="149">
        <f t="shared" si="193"/>
        <v>0</v>
      </c>
      <c r="L1407" s="162">
        <f t="shared" si="194"/>
        <v>0</v>
      </c>
      <c r="M1407" s="162" t="str" cm="1">
        <f t="array" ref="M1407">IF(ISERROR(INDEX('Non Compliance input'!$I$5:$I$156,MATCH(1,(A1407='Non Compliance input'!$A$5:$A$156)*(E1407&gt;='Non Compliance input'!$D$5:$D$156)*(F1407&lt;='Non Compliance input'!$E$5:$E$156)*('Non Compliance input'!$I$5:$I$156="Yes"),0))
),"","Yes")</f>
        <v/>
      </c>
      <c r="N1407" s="149" t="str">
        <f>IF(VLOOKUP($A1407,HourEndingOutage!$B$3:$F$746,5,0)="Outage","Outage","")</f>
        <v/>
      </c>
      <c r="O1407" s="18">
        <f t="shared" si="195"/>
        <v>0</v>
      </c>
      <c r="P1407" s="18" t="str">
        <f t="shared" si="196"/>
        <v/>
      </c>
      <c r="Q1407" s="18">
        <f t="shared" si="197"/>
        <v>0</v>
      </c>
      <c r="R1407" s="118"/>
    </row>
    <row r="1408" spans="1:18" x14ac:dyDescent="0.25">
      <c r="A1408" s="25">
        <f t="shared" si="198"/>
        <v>157</v>
      </c>
      <c r="B1408" s="23">
        <f t="shared" si="199"/>
        <v>44568</v>
      </c>
      <c r="C1408" s="24">
        <v>13</v>
      </c>
      <c r="D1408" s="54" t="str">
        <f t="shared" si="191"/>
        <v>ASET</v>
      </c>
      <c r="E1408" s="178"/>
      <c r="F1408" s="179"/>
      <c r="G1408" s="177"/>
      <c r="H1408" s="177"/>
      <c r="I1408" s="169">
        <f t="shared" si="192"/>
        <v>0</v>
      </c>
      <c r="J1408" s="149" t="str" cm="1">
        <f t="array" ref="J1408">IF(ISERROR(INDEX('Non Compliance input'!$H$5:$H$156,MATCH(1,(A1408='Non Compliance input'!$A$5:$A$156)*(F1408&gt;='Non Compliance input'!$D$5:$D$156)*(E1408&lt;'Non Compliance input'!$E$5:$E$156)*('Non Compliance input'!$H$5:$H$156="Yes"),0))
),"","Yes")</f>
        <v/>
      </c>
      <c r="K1408" s="149">
        <f t="shared" si="193"/>
        <v>0</v>
      </c>
      <c r="L1408" s="162">
        <f t="shared" si="194"/>
        <v>0</v>
      </c>
      <c r="M1408" s="162" t="str" cm="1">
        <f t="array" ref="M1408">IF(ISERROR(INDEX('Non Compliance input'!$I$5:$I$156,MATCH(1,(A1408='Non Compliance input'!$A$5:$A$156)*(E1408&gt;='Non Compliance input'!$D$5:$D$156)*(F1408&lt;='Non Compliance input'!$E$5:$E$156)*('Non Compliance input'!$I$5:$I$156="Yes"),0))
),"","Yes")</f>
        <v/>
      </c>
      <c r="N1408" s="149" t="str">
        <f>IF(VLOOKUP($A1408,HourEndingOutage!$B$3:$F$746,5,0)="Outage","Outage","")</f>
        <v/>
      </c>
      <c r="O1408" s="18">
        <f t="shared" si="195"/>
        <v>0</v>
      </c>
      <c r="P1408" s="18" t="str">
        <f t="shared" si="196"/>
        <v/>
      </c>
      <c r="Q1408" s="18">
        <f t="shared" si="197"/>
        <v>0</v>
      </c>
      <c r="R1408" s="118"/>
    </row>
    <row r="1409" spans="1:18" x14ac:dyDescent="0.25">
      <c r="A1409" s="25">
        <f t="shared" si="198"/>
        <v>157</v>
      </c>
      <c r="B1409" s="23">
        <f t="shared" si="199"/>
        <v>44568</v>
      </c>
      <c r="C1409" s="24">
        <v>13</v>
      </c>
      <c r="D1409" s="54" t="str">
        <f t="shared" si="191"/>
        <v>ASET</v>
      </c>
      <c r="E1409" s="178"/>
      <c r="F1409" s="179"/>
      <c r="G1409" s="177"/>
      <c r="H1409" s="177"/>
      <c r="I1409" s="169">
        <f t="shared" si="192"/>
        <v>0</v>
      </c>
      <c r="J1409" s="149" t="str" cm="1">
        <f t="array" ref="J1409">IF(ISERROR(INDEX('Non Compliance input'!$H$5:$H$156,MATCH(1,(A1409='Non Compliance input'!$A$5:$A$156)*(F1409&gt;='Non Compliance input'!$D$5:$D$156)*(E1409&lt;'Non Compliance input'!$E$5:$E$156)*('Non Compliance input'!$H$5:$H$156="Yes"),0))
),"","Yes")</f>
        <v/>
      </c>
      <c r="K1409" s="149">
        <f t="shared" si="193"/>
        <v>0</v>
      </c>
      <c r="L1409" s="162">
        <f t="shared" si="194"/>
        <v>0</v>
      </c>
      <c r="M1409" s="162" t="str" cm="1">
        <f t="array" ref="M1409">IF(ISERROR(INDEX('Non Compliance input'!$I$5:$I$156,MATCH(1,(A1409='Non Compliance input'!$A$5:$A$156)*(E1409&gt;='Non Compliance input'!$D$5:$D$156)*(F1409&lt;='Non Compliance input'!$E$5:$E$156)*('Non Compliance input'!$I$5:$I$156="Yes"),0))
),"","Yes")</f>
        <v/>
      </c>
      <c r="N1409" s="149" t="str">
        <f>IF(VLOOKUP($A1409,HourEndingOutage!$B$3:$F$746,5,0)="Outage","Outage","")</f>
        <v/>
      </c>
      <c r="O1409" s="18">
        <f t="shared" si="195"/>
        <v>0</v>
      </c>
      <c r="P1409" s="18" t="str">
        <f t="shared" si="196"/>
        <v/>
      </c>
      <c r="Q1409" s="18">
        <f t="shared" si="197"/>
        <v>0</v>
      </c>
      <c r="R1409" s="118"/>
    </row>
    <row r="1410" spans="1:18" x14ac:dyDescent="0.25">
      <c r="A1410" s="25">
        <f t="shared" si="198"/>
        <v>157</v>
      </c>
      <c r="B1410" s="23">
        <f t="shared" si="199"/>
        <v>44568</v>
      </c>
      <c r="C1410" s="24">
        <v>13</v>
      </c>
      <c r="D1410" s="54" t="str">
        <f t="shared" si="191"/>
        <v>ASET</v>
      </c>
      <c r="E1410" s="178"/>
      <c r="F1410" s="179"/>
      <c r="G1410" s="177"/>
      <c r="H1410" s="177"/>
      <c r="I1410" s="169">
        <f t="shared" si="192"/>
        <v>0</v>
      </c>
      <c r="J1410" s="149" t="str" cm="1">
        <f t="array" ref="J1410">IF(ISERROR(INDEX('Non Compliance input'!$H$5:$H$156,MATCH(1,(A1410='Non Compliance input'!$A$5:$A$156)*(F1410&gt;='Non Compliance input'!$D$5:$D$156)*(E1410&lt;'Non Compliance input'!$E$5:$E$156)*('Non Compliance input'!$H$5:$H$156="Yes"),0))
),"","Yes")</f>
        <v/>
      </c>
      <c r="K1410" s="149">
        <f t="shared" si="193"/>
        <v>0</v>
      </c>
      <c r="L1410" s="162">
        <f t="shared" si="194"/>
        <v>0</v>
      </c>
      <c r="M1410" s="162" t="str" cm="1">
        <f t="array" ref="M1410">IF(ISERROR(INDEX('Non Compliance input'!$I$5:$I$156,MATCH(1,(A1410='Non Compliance input'!$A$5:$A$156)*(E1410&gt;='Non Compliance input'!$D$5:$D$156)*(F1410&lt;='Non Compliance input'!$E$5:$E$156)*('Non Compliance input'!$I$5:$I$156="Yes"),0))
),"","Yes")</f>
        <v/>
      </c>
      <c r="N1410" s="149" t="str">
        <f>IF(VLOOKUP($A1410,HourEndingOutage!$B$3:$F$746,5,0)="Outage","Outage","")</f>
        <v/>
      </c>
      <c r="O1410" s="18">
        <f t="shared" si="195"/>
        <v>0</v>
      </c>
      <c r="P1410" s="18" t="str">
        <f t="shared" si="196"/>
        <v/>
      </c>
      <c r="Q1410" s="18">
        <f t="shared" si="197"/>
        <v>0</v>
      </c>
      <c r="R1410" s="118"/>
    </row>
    <row r="1411" spans="1:18" x14ac:dyDescent="0.25">
      <c r="A1411" s="25">
        <f t="shared" si="198"/>
        <v>157</v>
      </c>
      <c r="B1411" s="23">
        <f t="shared" si="199"/>
        <v>44568</v>
      </c>
      <c r="C1411" s="24">
        <v>13</v>
      </c>
      <c r="D1411" s="54" t="str">
        <f t="shared" ref="D1411:D1474" si="200">Unit</f>
        <v>ASET</v>
      </c>
      <c r="E1411" s="178"/>
      <c r="F1411" s="179"/>
      <c r="G1411" s="177"/>
      <c r="H1411" s="177"/>
      <c r="I1411" s="169">
        <f t="shared" ref="I1411:I1474" si="201">IF(AND(LEN(E1411)&gt;2,LEN(F1411)&gt;2)=TRUE,(ROUND((F1411-E1411)*1440,0)),0)</f>
        <v>0</v>
      </c>
      <c r="J1411" s="149" t="str" cm="1">
        <f t="array" ref="J1411">IF(ISERROR(INDEX('Non Compliance input'!$H$5:$H$156,MATCH(1,(A1411='Non Compliance input'!$A$5:$A$156)*(F1411&gt;='Non Compliance input'!$D$5:$D$156)*(E1411&lt;'Non Compliance input'!$E$5:$E$156)*('Non Compliance input'!$H$5:$H$156="Yes"),0))
),"","Yes")</f>
        <v/>
      </c>
      <c r="K1411" s="149">
        <f t="shared" ref="K1411:K1474" si="202">IF(J1411="Yes",0,MIN(H1411,G1411,IF(H1411="",0,Contract_Volume)))</f>
        <v>0</v>
      </c>
      <c r="L1411" s="162">
        <f t="shared" ref="L1411:L1474" si="203">IF(J1411="Yes",0,(MIN(H1411,G1411)*(I1411/60)))</f>
        <v>0</v>
      </c>
      <c r="M1411" s="162" t="str" cm="1">
        <f t="array" ref="M1411">IF(ISERROR(INDEX('Non Compliance input'!$I$5:$I$156,MATCH(1,(A1411='Non Compliance input'!$A$5:$A$156)*(E1411&gt;='Non Compliance input'!$D$5:$D$156)*(F1411&lt;='Non Compliance input'!$E$5:$E$156)*('Non Compliance input'!$I$5:$I$156="Yes"),0))
),"","Yes")</f>
        <v/>
      </c>
      <c r="N1411" s="149" t="str">
        <f>IF(VLOOKUP($A1411,HourEndingOutage!$B$3:$F$746,5,0)="Outage","Outage","")</f>
        <v/>
      </c>
      <c r="O1411" s="18">
        <f t="shared" ref="O1411:O1474" si="204">IF(OR(M1411="Yes",N1411="Outage"),0,(K1411*(I1411/60))*Arming)</f>
        <v>0</v>
      </c>
      <c r="P1411" s="18" t="str">
        <f t="shared" ref="P1411:P1474" si="205">IF(ISERROR(VLOOKUP($A1411,FTShour,1,0)),"","Yes")</f>
        <v/>
      </c>
      <c r="Q1411" s="18">
        <f t="shared" si="197"/>
        <v>0</v>
      </c>
      <c r="R1411" s="118"/>
    </row>
    <row r="1412" spans="1:18" x14ac:dyDescent="0.25">
      <c r="A1412" s="25">
        <f t="shared" si="198"/>
        <v>157</v>
      </c>
      <c r="B1412" s="23">
        <f t="shared" si="199"/>
        <v>44568</v>
      </c>
      <c r="C1412" s="24">
        <v>13</v>
      </c>
      <c r="D1412" s="54" t="str">
        <f t="shared" si="200"/>
        <v>ASET</v>
      </c>
      <c r="E1412" s="178"/>
      <c r="F1412" s="179"/>
      <c r="G1412" s="177"/>
      <c r="H1412" s="177"/>
      <c r="I1412" s="169">
        <f t="shared" si="201"/>
        <v>0</v>
      </c>
      <c r="J1412" s="149" t="str" cm="1">
        <f t="array" ref="J1412">IF(ISERROR(INDEX('Non Compliance input'!$H$5:$H$156,MATCH(1,(A1412='Non Compliance input'!$A$5:$A$156)*(F1412&gt;='Non Compliance input'!$D$5:$D$156)*(E1412&lt;'Non Compliance input'!$E$5:$E$156)*('Non Compliance input'!$H$5:$H$156="Yes"),0))
),"","Yes")</f>
        <v/>
      </c>
      <c r="K1412" s="149">
        <f t="shared" si="202"/>
        <v>0</v>
      </c>
      <c r="L1412" s="162">
        <f t="shared" si="203"/>
        <v>0</v>
      </c>
      <c r="M1412" s="162" t="str" cm="1">
        <f t="array" ref="M1412">IF(ISERROR(INDEX('Non Compliance input'!$I$5:$I$156,MATCH(1,(A1412='Non Compliance input'!$A$5:$A$156)*(E1412&gt;='Non Compliance input'!$D$5:$D$156)*(F1412&lt;='Non Compliance input'!$E$5:$E$156)*('Non Compliance input'!$I$5:$I$156="Yes"),0))
),"","Yes")</f>
        <v/>
      </c>
      <c r="N1412" s="149" t="str">
        <f>IF(VLOOKUP($A1412,HourEndingOutage!$B$3:$F$746,5,0)="Outage","Outage","")</f>
        <v/>
      </c>
      <c r="O1412" s="18">
        <f t="shared" si="204"/>
        <v>0</v>
      </c>
      <c r="P1412" s="18" t="str">
        <f t="shared" si="205"/>
        <v/>
      </c>
      <c r="Q1412" s="18">
        <f t="shared" ref="Q1412:Q1475" si="206">IF(P1412="Yes",-O1412,0)</f>
        <v>0</v>
      </c>
      <c r="R1412" s="118"/>
    </row>
    <row r="1413" spans="1:18" x14ac:dyDescent="0.25">
      <c r="A1413" s="25">
        <f t="shared" si="198"/>
        <v>157</v>
      </c>
      <c r="B1413" s="23">
        <f t="shared" si="199"/>
        <v>44568</v>
      </c>
      <c r="C1413" s="24">
        <v>13</v>
      </c>
      <c r="D1413" s="54" t="str">
        <f t="shared" si="200"/>
        <v>ASET</v>
      </c>
      <c r="E1413" s="178"/>
      <c r="F1413" s="179"/>
      <c r="G1413" s="177"/>
      <c r="H1413" s="177"/>
      <c r="I1413" s="169">
        <f t="shared" si="201"/>
        <v>0</v>
      </c>
      <c r="J1413" s="149" t="str" cm="1">
        <f t="array" ref="J1413">IF(ISERROR(INDEX('Non Compliance input'!$H$5:$H$156,MATCH(1,(A1413='Non Compliance input'!$A$5:$A$156)*(F1413&gt;='Non Compliance input'!$D$5:$D$156)*(E1413&lt;'Non Compliance input'!$E$5:$E$156)*('Non Compliance input'!$H$5:$H$156="Yes"),0))
),"","Yes")</f>
        <v/>
      </c>
      <c r="K1413" s="149">
        <f t="shared" si="202"/>
        <v>0</v>
      </c>
      <c r="L1413" s="162">
        <f t="shared" si="203"/>
        <v>0</v>
      </c>
      <c r="M1413" s="162" t="str" cm="1">
        <f t="array" ref="M1413">IF(ISERROR(INDEX('Non Compliance input'!$I$5:$I$156,MATCH(1,(A1413='Non Compliance input'!$A$5:$A$156)*(E1413&gt;='Non Compliance input'!$D$5:$D$156)*(F1413&lt;='Non Compliance input'!$E$5:$E$156)*('Non Compliance input'!$I$5:$I$156="Yes"),0))
),"","Yes")</f>
        <v/>
      </c>
      <c r="N1413" s="149" t="str">
        <f>IF(VLOOKUP($A1413,HourEndingOutage!$B$3:$F$746,5,0)="Outage","Outage","")</f>
        <v/>
      </c>
      <c r="O1413" s="18">
        <f t="shared" si="204"/>
        <v>0</v>
      </c>
      <c r="P1413" s="18" t="str">
        <f t="shared" si="205"/>
        <v/>
      </c>
      <c r="Q1413" s="18">
        <f t="shared" si="206"/>
        <v>0</v>
      </c>
      <c r="R1413" s="118"/>
    </row>
    <row r="1414" spans="1:18" x14ac:dyDescent="0.25">
      <c r="A1414" s="25">
        <f t="shared" si="198"/>
        <v>157</v>
      </c>
      <c r="B1414" s="23">
        <f t="shared" si="199"/>
        <v>44568</v>
      </c>
      <c r="C1414" s="24">
        <v>13</v>
      </c>
      <c r="D1414" s="54" t="str">
        <f t="shared" si="200"/>
        <v>ASET</v>
      </c>
      <c r="E1414" s="178"/>
      <c r="F1414" s="179"/>
      <c r="G1414" s="177"/>
      <c r="H1414" s="177"/>
      <c r="I1414" s="169">
        <f t="shared" si="201"/>
        <v>0</v>
      </c>
      <c r="J1414" s="149" t="str" cm="1">
        <f t="array" ref="J1414">IF(ISERROR(INDEX('Non Compliance input'!$H$5:$H$156,MATCH(1,(A1414='Non Compliance input'!$A$5:$A$156)*(F1414&gt;='Non Compliance input'!$D$5:$D$156)*(E1414&lt;'Non Compliance input'!$E$5:$E$156)*('Non Compliance input'!$H$5:$H$156="Yes"),0))
),"","Yes")</f>
        <v/>
      </c>
      <c r="K1414" s="149">
        <f t="shared" si="202"/>
        <v>0</v>
      </c>
      <c r="L1414" s="162">
        <f t="shared" si="203"/>
        <v>0</v>
      </c>
      <c r="M1414" s="162" t="str" cm="1">
        <f t="array" ref="M1414">IF(ISERROR(INDEX('Non Compliance input'!$I$5:$I$156,MATCH(1,(A1414='Non Compliance input'!$A$5:$A$156)*(E1414&gt;='Non Compliance input'!$D$5:$D$156)*(F1414&lt;='Non Compliance input'!$E$5:$E$156)*('Non Compliance input'!$I$5:$I$156="Yes"),0))
),"","Yes")</f>
        <v/>
      </c>
      <c r="N1414" s="149" t="str">
        <f>IF(VLOOKUP($A1414,HourEndingOutage!$B$3:$F$746,5,0)="Outage","Outage","")</f>
        <v/>
      </c>
      <c r="O1414" s="18">
        <f t="shared" si="204"/>
        <v>0</v>
      </c>
      <c r="P1414" s="18" t="str">
        <f t="shared" si="205"/>
        <v/>
      </c>
      <c r="Q1414" s="18">
        <f t="shared" si="206"/>
        <v>0</v>
      </c>
      <c r="R1414" s="118"/>
    </row>
    <row r="1415" spans="1:18" x14ac:dyDescent="0.25">
      <c r="A1415" s="25">
        <f t="shared" si="198"/>
        <v>157</v>
      </c>
      <c r="B1415" s="23">
        <f t="shared" si="199"/>
        <v>44568</v>
      </c>
      <c r="C1415" s="24">
        <v>13</v>
      </c>
      <c r="D1415" s="54" t="str">
        <f t="shared" si="200"/>
        <v>ASET</v>
      </c>
      <c r="E1415" s="178"/>
      <c r="F1415" s="179"/>
      <c r="G1415" s="177"/>
      <c r="H1415" s="177"/>
      <c r="I1415" s="169">
        <f t="shared" si="201"/>
        <v>0</v>
      </c>
      <c r="J1415" s="149" t="str" cm="1">
        <f t="array" ref="J1415">IF(ISERROR(INDEX('Non Compliance input'!$H$5:$H$156,MATCH(1,(A1415='Non Compliance input'!$A$5:$A$156)*(F1415&gt;='Non Compliance input'!$D$5:$D$156)*(E1415&lt;'Non Compliance input'!$E$5:$E$156)*('Non Compliance input'!$H$5:$H$156="Yes"),0))
),"","Yes")</f>
        <v/>
      </c>
      <c r="K1415" s="149">
        <f t="shared" si="202"/>
        <v>0</v>
      </c>
      <c r="L1415" s="162">
        <f t="shared" si="203"/>
        <v>0</v>
      </c>
      <c r="M1415" s="162" t="str" cm="1">
        <f t="array" ref="M1415">IF(ISERROR(INDEX('Non Compliance input'!$I$5:$I$156,MATCH(1,(A1415='Non Compliance input'!$A$5:$A$156)*(E1415&gt;='Non Compliance input'!$D$5:$D$156)*(F1415&lt;='Non Compliance input'!$E$5:$E$156)*('Non Compliance input'!$I$5:$I$156="Yes"),0))
),"","Yes")</f>
        <v/>
      </c>
      <c r="N1415" s="149" t="str">
        <f>IF(VLOOKUP($A1415,HourEndingOutage!$B$3:$F$746,5,0)="Outage","Outage","")</f>
        <v/>
      </c>
      <c r="O1415" s="18">
        <f t="shared" si="204"/>
        <v>0</v>
      </c>
      <c r="P1415" s="18" t="str">
        <f t="shared" si="205"/>
        <v/>
      </c>
      <c r="Q1415" s="18">
        <f t="shared" si="206"/>
        <v>0</v>
      </c>
      <c r="R1415" s="118"/>
    </row>
    <row r="1416" spans="1:18" x14ac:dyDescent="0.25">
      <c r="A1416" s="25">
        <f t="shared" si="198"/>
        <v>158</v>
      </c>
      <c r="B1416" s="23">
        <f t="shared" si="199"/>
        <v>44568</v>
      </c>
      <c r="C1416" s="24">
        <v>14</v>
      </c>
      <c r="D1416" s="54" t="str">
        <f t="shared" si="200"/>
        <v>ASET</v>
      </c>
      <c r="E1416" s="178"/>
      <c r="F1416" s="179"/>
      <c r="G1416" s="177"/>
      <c r="H1416" s="177"/>
      <c r="I1416" s="169">
        <f t="shared" si="201"/>
        <v>0</v>
      </c>
      <c r="J1416" s="149" t="str" cm="1">
        <f t="array" ref="J1416">IF(ISERROR(INDEX('Non Compliance input'!$H$5:$H$156,MATCH(1,(A1416='Non Compliance input'!$A$5:$A$156)*(F1416&gt;='Non Compliance input'!$D$5:$D$156)*(E1416&lt;'Non Compliance input'!$E$5:$E$156)*('Non Compliance input'!$H$5:$H$156="Yes"),0))
),"","Yes")</f>
        <v/>
      </c>
      <c r="K1416" s="149">
        <f t="shared" si="202"/>
        <v>0</v>
      </c>
      <c r="L1416" s="162">
        <f t="shared" si="203"/>
        <v>0</v>
      </c>
      <c r="M1416" s="162" t="str" cm="1">
        <f t="array" ref="M1416">IF(ISERROR(INDEX('Non Compliance input'!$I$5:$I$156,MATCH(1,(A1416='Non Compliance input'!$A$5:$A$156)*(E1416&gt;='Non Compliance input'!$D$5:$D$156)*(F1416&lt;='Non Compliance input'!$E$5:$E$156)*('Non Compliance input'!$I$5:$I$156="Yes"),0))
),"","Yes")</f>
        <v/>
      </c>
      <c r="N1416" s="149" t="str">
        <f>IF(VLOOKUP($A1416,HourEndingOutage!$B$3:$F$746,5,0)="Outage","Outage","")</f>
        <v/>
      </c>
      <c r="O1416" s="18">
        <f t="shared" si="204"/>
        <v>0</v>
      </c>
      <c r="P1416" s="18" t="str">
        <f t="shared" si="205"/>
        <v/>
      </c>
      <c r="Q1416" s="18">
        <f t="shared" si="206"/>
        <v>0</v>
      </c>
      <c r="R1416" s="118"/>
    </row>
    <row r="1417" spans="1:18" x14ac:dyDescent="0.25">
      <c r="A1417" s="25">
        <f t="shared" si="198"/>
        <v>158</v>
      </c>
      <c r="B1417" s="23">
        <f t="shared" si="199"/>
        <v>44568</v>
      </c>
      <c r="C1417" s="24">
        <v>14</v>
      </c>
      <c r="D1417" s="54" t="str">
        <f t="shared" si="200"/>
        <v>ASET</v>
      </c>
      <c r="E1417" s="178"/>
      <c r="F1417" s="179"/>
      <c r="G1417" s="177"/>
      <c r="H1417" s="177"/>
      <c r="I1417" s="169">
        <f t="shared" si="201"/>
        <v>0</v>
      </c>
      <c r="J1417" s="149" t="str" cm="1">
        <f t="array" ref="J1417">IF(ISERROR(INDEX('Non Compliance input'!$H$5:$H$156,MATCH(1,(A1417='Non Compliance input'!$A$5:$A$156)*(F1417&gt;='Non Compliance input'!$D$5:$D$156)*(E1417&lt;'Non Compliance input'!$E$5:$E$156)*('Non Compliance input'!$H$5:$H$156="Yes"),0))
),"","Yes")</f>
        <v/>
      </c>
      <c r="K1417" s="149">
        <f t="shared" si="202"/>
        <v>0</v>
      </c>
      <c r="L1417" s="162">
        <f t="shared" si="203"/>
        <v>0</v>
      </c>
      <c r="M1417" s="162" t="str" cm="1">
        <f t="array" ref="M1417">IF(ISERROR(INDEX('Non Compliance input'!$I$5:$I$156,MATCH(1,(A1417='Non Compliance input'!$A$5:$A$156)*(E1417&gt;='Non Compliance input'!$D$5:$D$156)*(F1417&lt;='Non Compliance input'!$E$5:$E$156)*('Non Compliance input'!$I$5:$I$156="Yes"),0))
),"","Yes")</f>
        <v/>
      </c>
      <c r="N1417" s="149" t="str">
        <f>IF(VLOOKUP($A1417,HourEndingOutage!$B$3:$F$746,5,0)="Outage","Outage","")</f>
        <v/>
      </c>
      <c r="O1417" s="18">
        <f t="shared" si="204"/>
        <v>0</v>
      </c>
      <c r="P1417" s="18" t="str">
        <f t="shared" si="205"/>
        <v/>
      </c>
      <c r="Q1417" s="18">
        <f t="shared" si="206"/>
        <v>0</v>
      </c>
      <c r="R1417" s="118"/>
    </row>
    <row r="1418" spans="1:18" x14ac:dyDescent="0.25">
      <c r="A1418" s="25">
        <f t="shared" si="198"/>
        <v>158</v>
      </c>
      <c r="B1418" s="23">
        <f t="shared" si="199"/>
        <v>44568</v>
      </c>
      <c r="C1418" s="24">
        <v>14</v>
      </c>
      <c r="D1418" s="54" t="str">
        <f t="shared" si="200"/>
        <v>ASET</v>
      </c>
      <c r="E1418" s="178"/>
      <c r="F1418" s="179"/>
      <c r="G1418" s="177"/>
      <c r="H1418" s="177"/>
      <c r="I1418" s="169">
        <f t="shared" si="201"/>
        <v>0</v>
      </c>
      <c r="J1418" s="149" t="str" cm="1">
        <f t="array" ref="J1418">IF(ISERROR(INDEX('Non Compliance input'!$H$5:$H$156,MATCH(1,(A1418='Non Compliance input'!$A$5:$A$156)*(F1418&gt;='Non Compliance input'!$D$5:$D$156)*(E1418&lt;'Non Compliance input'!$E$5:$E$156)*('Non Compliance input'!$H$5:$H$156="Yes"),0))
),"","Yes")</f>
        <v/>
      </c>
      <c r="K1418" s="149">
        <f t="shared" si="202"/>
        <v>0</v>
      </c>
      <c r="L1418" s="162">
        <f t="shared" si="203"/>
        <v>0</v>
      </c>
      <c r="M1418" s="162" t="str" cm="1">
        <f t="array" ref="M1418">IF(ISERROR(INDEX('Non Compliance input'!$I$5:$I$156,MATCH(1,(A1418='Non Compliance input'!$A$5:$A$156)*(E1418&gt;='Non Compliance input'!$D$5:$D$156)*(F1418&lt;='Non Compliance input'!$E$5:$E$156)*('Non Compliance input'!$I$5:$I$156="Yes"),0))
),"","Yes")</f>
        <v/>
      </c>
      <c r="N1418" s="149" t="str">
        <f>IF(VLOOKUP($A1418,HourEndingOutage!$B$3:$F$746,5,0)="Outage","Outage","")</f>
        <v/>
      </c>
      <c r="O1418" s="18">
        <f t="shared" si="204"/>
        <v>0</v>
      </c>
      <c r="P1418" s="18" t="str">
        <f t="shared" si="205"/>
        <v/>
      </c>
      <c r="Q1418" s="18">
        <f t="shared" si="206"/>
        <v>0</v>
      </c>
      <c r="R1418" s="118"/>
    </row>
    <row r="1419" spans="1:18" x14ac:dyDescent="0.25">
      <c r="A1419" s="25">
        <f t="shared" si="198"/>
        <v>158</v>
      </c>
      <c r="B1419" s="23">
        <f t="shared" si="199"/>
        <v>44568</v>
      </c>
      <c r="C1419" s="24">
        <v>14</v>
      </c>
      <c r="D1419" s="54" t="str">
        <f t="shared" si="200"/>
        <v>ASET</v>
      </c>
      <c r="E1419" s="178"/>
      <c r="F1419" s="179"/>
      <c r="G1419" s="177"/>
      <c r="H1419" s="177"/>
      <c r="I1419" s="169">
        <f t="shared" si="201"/>
        <v>0</v>
      </c>
      <c r="J1419" s="149" t="str" cm="1">
        <f t="array" ref="J1419">IF(ISERROR(INDEX('Non Compliance input'!$H$5:$H$156,MATCH(1,(A1419='Non Compliance input'!$A$5:$A$156)*(F1419&gt;='Non Compliance input'!$D$5:$D$156)*(E1419&lt;'Non Compliance input'!$E$5:$E$156)*('Non Compliance input'!$H$5:$H$156="Yes"),0))
),"","Yes")</f>
        <v/>
      </c>
      <c r="K1419" s="149">
        <f t="shared" si="202"/>
        <v>0</v>
      </c>
      <c r="L1419" s="162">
        <f t="shared" si="203"/>
        <v>0</v>
      </c>
      <c r="M1419" s="162" t="str" cm="1">
        <f t="array" ref="M1419">IF(ISERROR(INDEX('Non Compliance input'!$I$5:$I$156,MATCH(1,(A1419='Non Compliance input'!$A$5:$A$156)*(E1419&gt;='Non Compliance input'!$D$5:$D$156)*(F1419&lt;='Non Compliance input'!$E$5:$E$156)*('Non Compliance input'!$I$5:$I$156="Yes"),0))
),"","Yes")</f>
        <v/>
      </c>
      <c r="N1419" s="149" t="str">
        <f>IF(VLOOKUP($A1419,HourEndingOutage!$B$3:$F$746,5,0)="Outage","Outage","")</f>
        <v/>
      </c>
      <c r="O1419" s="18">
        <f t="shared" si="204"/>
        <v>0</v>
      </c>
      <c r="P1419" s="18" t="str">
        <f t="shared" si="205"/>
        <v/>
      </c>
      <c r="Q1419" s="18">
        <f t="shared" si="206"/>
        <v>0</v>
      </c>
      <c r="R1419" s="118"/>
    </row>
    <row r="1420" spans="1:18" x14ac:dyDescent="0.25">
      <c r="A1420" s="25">
        <f t="shared" si="198"/>
        <v>158</v>
      </c>
      <c r="B1420" s="23">
        <f t="shared" si="199"/>
        <v>44568</v>
      </c>
      <c r="C1420" s="24">
        <v>14</v>
      </c>
      <c r="D1420" s="54" t="str">
        <f t="shared" si="200"/>
        <v>ASET</v>
      </c>
      <c r="E1420" s="178"/>
      <c r="F1420" s="179"/>
      <c r="G1420" s="177"/>
      <c r="H1420" s="177"/>
      <c r="I1420" s="169">
        <f t="shared" si="201"/>
        <v>0</v>
      </c>
      <c r="J1420" s="149" t="str" cm="1">
        <f t="array" ref="J1420">IF(ISERROR(INDEX('Non Compliance input'!$H$5:$H$156,MATCH(1,(A1420='Non Compliance input'!$A$5:$A$156)*(F1420&gt;='Non Compliance input'!$D$5:$D$156)*(E1420&lt;'Non Compliance input'!$E$5:$E$156)*('Non Compliance input'!$H$5:$H$156="Yes"),0))
),"","Yes")</f>
        <v/>
      </c>
      <c r="K1420" s="149">
        <f t="shared" si="202"/>
        <v>0</v>
      </c>
      <c r="L1420" s="162">
        <f t="shared" si="203"/>
        <v>0</v>
      </c>
      <c r="M1420" s="162" t="str" cm="1">
        <f t="array" ref="M1420">IF(ISERROR(INDEX('Non Compliance input'!$I$5:$I$156,MATCH(1,(A1420='Non Compliance input'!$A$5:$A$156)*(E1420&gt;='Non Compliance input'!$D$5:$D$156)*(F1420&lt;='Non Compliance input'!$E$5:$E$156)*('Non Compliance input'!$I$5:$I$156="Yes"),0))
),"","Yes")</f>
        <v/>
      </c>
      <c r="N1420" s="149" t="str">
        <f>IF(VLOOKUP($A1420,HourEndingOutage!$B$3:$F$746,5,0)="Outage","Outage","")</f>
        <v/>
      </c>
      <c r="O1420" s="18">
        <f t="shared" si="204"/>
        <v>0</v>
      </c>
      <c r="P1420" s="18" t="str">
        <f t="shared" si="205"/>
        <v/>
      </c>
      <c r="Q1420" s="18">
        <f t="shared" si="206"/>
        <v>0</v>
      </c>
      <c r="R1420" s="118"/>
    </row>
    <row r="1421" spans="1:18" x14ac:dyDescent="0.25">
      <c r="A1421" s="25">
        <f t="shared" si="198"/>
        <v>158</v>
      </c>
      <c r="B1421" s="23">
        <f t="shared" si="199"/>
        <v>44568</v>
      </c>
      <c r="C1421" s="24">
        <v>14</v>
      </c>
      <c r="D1421" s="54" t="str">
        <f t="shared" si="200"/>
        <v>ASET</v>
      </c>
      <c r="E1421" s="178"/>
      <c r="F1421" s="179"/>
      <c r="G1421" s="177"/>
      <c r="H1421" s="177"/>
      <c r="I1421" s="169">
        <f t="shared" si="201"/>
        <v>0</v>
      </c>
      <c r="J1421" s="149" t="str" cm="1">
        <f t="array" ref="J1421">IF(ISERROR(INDEX('Non Compliance input'!$H$5:$H$156,MATCH(1,(A1421='Non Compliance input'!$A$5:$A$156)*(F1421&gt;='Non Compliance input'!$D$5:$D$156)*(E1421&lt;'Non Compliance input'!$E$5:$E$156)*('Non Compliance input'!$H$5:$H$156="Yes"),0))
),"","Yes")</f>
        <v/>
      </c>
      <c r="K1421" s="149">
        <f t="shared" si="202"/>
        <v>0</v>
      </c>
      <c r="L1421" s="162">
        <f t="shared" si="203"/>
        <v>0</v>
      </c>
      <c r="M1421" s="162" t="str" cm="1">
        <f t="array" ref="M1421">IF(ISERROR(INDEX('Non Compliance input'!$I$5:$I$156,MATCH(1,(A1421='Non Compliance input'!$A$5:$A$156)*(E1421&gt;='Non Compliance input'!$D$5:$D$156)*(F1421&lt;='Non Compliance input'!$E$5:$E$156)*('Non Compliance input'!$I$5:$I$156="Yes"),0))
),"","Yes")</f>
        <v/>
      </c>
      <c r="N1421" s="149" t="str">
        <f>IF(VLOOKUP($A1421,HourEndingOutage!$B$3:$F$746,5,0)="Outage","Outage","")</f>
        <v/>
      </c>
      <c r="O1421" s="18">
        <f t="shared" si="204"/>
        <v>0</v>
      </c>
      <c r="P1421" s="18" t="str">
        <f t="shared" si="205"/>
        <v/>
      </c>
      <c r="Q1421" s="18">
        <f t="shared" si="206"/>
        <v>0</v>
      </c>
      <c r="R1421" s="118"/>
    </row>
    <row r="1422" spans="1:18" x14ac:dyDescent="0.25">
      <c r="A1422" s="25">
        <f t="shared" si="198"/>
        <v>158</v>
      </c>
      <c r="B1422" s="23">
        <f t="shared" si="199"/>
        <v>44568</v>
      </c>
      <c r="C1422" s="24">
        <v>14</v>
      </c>
      <c r="D1422" s="54" t="str">
        <f t="shared" si="200"/>
        <v>ASET</v>
      </c>
      <c r="E1422" s="178"/>
      <c r="F1422" s="179"/>
      <c r="G1422" s="177"/>
      <c r="H1422" s="177"/>
      <c r="I1422" s="169">
        <f t="shared" si="201"/>
        <v>0</v>
      </c>
      <c r="J1422" s="149" t="str" cm="1">
        <f t="array" ref="J1422">IF(ISERROR(INDEX('Non Compliance input'!$H$5:$H$156,MATCH(1,(A1422='Non Compliance input'!$A$5:$A$156)*(F1422&gt;='Non Compliance input'!$D$5:$D$156)*(E1422&lt;'Non Compliance input'!$E$5:$E$156)*('Non Compliance input'!$H$5:$H$156="Yes"),0))
),"","Yes")</f>
        <v/>
      </c>
      <c r="K1422" s="149">
        <f t="shared" si="202"/>
        <v>0</v>
      </c>
      <c r="L1422" s="162">
        <f t="shared" si="203"/>
        <v>0</v>
      </c>
      <c r="M1422" s="162" t="str" cm="1">
        <f t="array" ref="M1422">IF(ISERROR(INDEX('Non Compliance input'!$I$5:$I$156,MATCH(1,(A1422='Non Compliance input'!$A$5:$A$156)*(E1422&gt;='Non Compliance input'!$D$5:$D$156)*(F1422&lt;='Non Compliance input'!$E$5:$E$156)*('Non Compliance input'!$I$5:$I$156="Yes"),0))
),"","Yes")</f>
        <v/>
      </c>
      <c r="N1422" s="149" t="str">
        <f>IF(VLOOKUP($A1422,HourEndingOutage!$B$3:$F$746,5,0)="Outage","Outage","")</f>
        <v/>
      </c>
      <c r="O1422" s="18">
        <f t="shared" si="204"/>
        <v>0</v>
      </c>
      <c r="P1422" s="18" t="str">
        <f t="shared" si="205"/>
        <v/>
      </c>
      <c r="Q1422" s="18">
        <f t="shared" si="206"/>
        <v>0</v>
      </c>
      <c r="R1422" s="118"/>
    </row>
    <row r="1423" spans="1:18" x14ac:dyDescent="0.25">
      <c r="A1423" s="25">
        <f t="shared" si="198"/>
        <v>158</v>
      </c>
      <c r="B1423" s="23">
        <f t="shared" si="199"/>
        <v>44568</v>
      </c>
      <c r="C1423" s="24">
        <v>14</v>
      </c>
      <c r="D1423" s="54" t="str">
        <f t="shared" si="200"/>
        <v>ASET</v>
      </c>
      <c r="E1423" s="178"/>
      <c r="F1423" s="179"/>
      <c r="G1423" s="177"/>
      <c r="H1423" s="177"/>
      <c r="I1423" s="169">
        <f t="shared" si="201"/>
        <v>0</v>
      </c>
      <c r="J1423" s="149" t="str" cm="1">
        <f t="array" ref="J1423">IF(ISERROR(INDEX('Non Compliance input'!$H$5:$H$156,MATCH(1,(A1423='Non Compliance input'!$A$5:$A$156)*(F1423&gt;='Non Compliance input'!$D$5:$D$156)*(E1423&lt;'Non Compliance input'!$E$5:$E$156)*('Non Compliance input'!$H$5:$H$156="Yes"),0))
),"","Yes")</f>
        <v/>
      </c>
      <c r="K1423" s="149">
        <f t="shared" si="202"/>
        <v>0</v>
      </c>
      <c r="L1423" s="162">
        <f t="shared" si="203"/>
        <v>0</v>
      </c>
      <c r="M1423" s="162" t="str" cm="1">
        <f t="array" ref="M1423">IF(ISERROR(INDEX('Non Compliance input'!$I$5:$I$156,MATCH(1,(A1423='Non Compliance input'!$A$5:$A$156)*(E1423&gt;='Non Compliance input'!$D$5:$D$156)*(F1423&lt;='Non Compliance input'!$E$5:$E$156)*('Non Compliance input'!$I$5:$I$156="Yes"),0))
),"","Yes")</f>
        <v/>
      </c>
      <c r="N1423" s="149" t="str">
        <f>IF(VLOOKUP($A1423,HourEndingOutage!$B$3:$F$746,5,0)="Outage","Outage","")</f>
        <v/>
      </c>
      <c r="O1423" s="18">
        <f t="shared" si="204"/>
        <v>0</v>
      </c>
      <c r="P1423" s="18" t="str">
        <f t="shared" si="205"/>
        <v/>
      </c>
      <c r="Q1423" s="18">
        <f t="shared" si="206"/>
        <v>0</v>
      </c>
      <c r="R1423" s="118"/>
    </row>
    <row r="1424" spans="1:18" x14ac:dyDescent="0.25">
      <c r="A1424" s="25">
        <f t="shared" si="198"/>
        <v>158</v>
      </c>
      <c r="B1424" s="23">
        <f t="shared" si="199"/>
        <v>44568</v>
      </c>
      <c r="C1424" s="24">
        <v>14</v>
      </c>
      <c r="D1424" s="54" t="str">
        <f t="shared" si="200"/>
        <v>ASET</v>
      </c>
      <c r="E1424" s="178"/>
      <c r="F1424" s="179"/>
      <c r="G1424" s="177"/>
      <c r="H1424" s="177"/>
      <c r="I1424" s="169">
        <f t="shared" si="201"/>
        <v>0</v>
      </c>
      <c r="J1424" s="149" t="str" cm="1">
        <f t="array" ref="J1424">IF(ISERROR(INDEX('Non Compliance input'!$H$5:$H$156,MATCH(1,(A1424='Non Compliance input'!$A$5:$A$156)*(F1424&gt;='Non Compliance input'!$D$5:$D$156)*(E1424&lt;'Non Compliance input'!$E$5:$E$156)*('Non Compliance input'!$H$5:$H$156="Yes"),0))
),"","Yes")</f>
        <v/>
      </c>
      <c r="K1424" s="149">
        <f t="shared" si="202"/>
        <v>0</v>
      </c>
      <c r="L1424" s="162">
        <f t="shared" si="203"/>
        <v>0</v>
      </c>
      <c r="M1424" s="162" t="str" cm="1">
        <f t="array" ref="M1424">IF(ISERROR(INDEX('Non Compliance input'!$I$5:$I$156,MATCH(1,(A1424='Non Compliance input'!$A$5:$A$156)*(E1424&gt;='Non Compliance input'!$D$5:$D$156)*(F1424&lt;='Non Compliance input'!$E$5:$E$156)*('Non Compliance input'!$I$5:$I$156="Yes"),0))
),"","Yes")</f>
        <v/>
      </c>
      <c r="N1424" s="149" t="str">
        <f>IF(VLOOKUP($A1424,HourEndingOutage!$B$3:$F$746,5,0)="Outage","Outage","")</f>
        <v/>
      </c>
      <c r="O1424" s="18">
        <f t="shared" si="204"/>
        <v>0</v>
      </c>
      <c r="P1424" s="18" t="str">
        <f t="shared" si="205"/>
        <v/>
      </c>
      <c r="Q1424" s="18">
        <f t="shared" si="206"/>
        <v>0</v>
      </c>
      <c r="R1424" s="118"/>
    </row>
    <row r="1425" spans="1:18" x14ac:dyDescent="0.25">
      <c r="A1425" s="25">
        <f t="shared" si="198"/>
        <v>159</v>
      </c>
      <c r="B1425" s="23">
        <f t="shared" si="199"/>
        <v>44568</v>
      </c>
      <c r="C1425" s="24">
        <v>15</v>
      </c>
      <c r="D1425" s="54" t="str">
        <f t="shared" si="200"/>
        <v>ASET</v>
      </c>
      <c r="E1425" s="178"/>
      <c r="F1425" s="179"/>
      <c r="G1425" s="177"/>
      <c r="H1425" s="177"/>
      <c r="I1425" s="169">
        <f t="shared" si="201"/>
        <v>0</v>
      </c>
      <c r="J1425" s="149" t="str" cm="1">
        <f t="array" ref="J1425">IF(ISERROR(INDEX('Non Compliance input'!$H$5:$H$156,MATCH(1,(A1425='Non Compliance input'!$A$5:$A$156)*(F1425&gt;='Non Compliance input'!$D$5:$D$156)*(E1425&lt;'Non Compliance input'!$E$5:$E$156)*('Non Compliance input'!$H$5:$H$156="Yes"),0))
),"","Yes")</f>
        <v/>
      </c>
      <c r="K1425" s="149">
        <f t="shared" si="202"/>
        <v>0</v>
      </c>
      <c r="L1425" s="162">
        <f t="shared" si="203"/>
        <v>0</v>
      </c>
      <c r="M1425" s="162" t="str" cm="1">
        <f t="array" ref="M1425">IF(ISERROR(INDEX('Non Compliance input'!$I$5:$I$156,MATCH(1,(A1425='Non Compliance input'!$A$5:$A$156)*(E1425&gt;='Non Compliance input'!$D$5:$D$156)*(F1425&lt;='Non Compliance input'!$E$5:$E$156)*('Non Compliance input'!$I$5:$I$156="Yes"),0))
),"","Yes")</f>
        <v/>
      </c>
      <c r="N1425" s="149" t="str">
        <f>IF(VLOOKUP($A1425,HourEndingOutage!$B$3:$F$746,5,0)="Outage","Outage","")</f>
        <v/>
      </c>
      <c r="O1425" s="18">
        <f t="shared" si="204"/>
        <v>0</v>
      </c>
      <c r="P1425" s="18" t="str">
        <f t="shared" si="205"/>
        <v/>
      </c>
      <c r="Q1425" s="18">
        <f t="shared" si="206"/>
        <v>0</v>
      </c>
      <c r="R1425" s="118"/>
    </row>
    <row r="1426" spans="1:18" x14ac:dyDescent="0.25">
      <c r="A1426" s="25">
        <f t="shared" si="198"/>
        <v>159</v>
      </c>
      <c r="B1426" s="23">
        <f t="shared" si="199"/>
        <v>44568</v>
      </c>
      <c r="C1426" s="24">
        <v>15</v>
      </c>
      <c r="D1426" s="54" t="str">
        <f t="shared" si="200"/>
        <v>ASET</v>
      </c>
      <c r="E1426" s="178"/>
      <c r="F1426" s="179"/>
      <c r="G1426" s="177"/>
      <c r="H1426" s="177"/>
      <c r="I1426" s="169">
        <f t="shared" si="201"/>
        <v>0</v>
      </c>
      <c r="J1426" s="149" t="str" cm="1">
        <f t="array" ref="J1426">IF(ISERROR(INDEX('Non Compliance input'!$H$5:$H$156,MATCH(1,(A1426='Non Compliance input'!$A$5:$A$156)*(F1426&gt;='Non Compliance input'!$D$5:$D$156)*(E1426&lt;'Non Compliance input'!$E$5:$E$156)*('Non Compliance input'!$H$5:$H$156="Yes"),0))
),"","Yes")</f>
        <v/>
      </c>
      <c r="K1426" s="149">
        <f t="shared" si="202"/>
        <v>0</v>
      </c>
      <c r="L1426" s="162">
        <f t="shared" si="203"/>
        <v>0</v>
      </c>
      <c r="M1426" s="162" t="str" cm="1">
        <f t="array" ref="M1426">IF(ISERROR(INDEX('Non Compliance input'!$I$5:$I$156,MATCH(1,(A1426='Non Compliance input'!$A$5:$A$156)*(E1426&gt;='Non Compliance input'!$D$5:$D$156)*(F1426&lt;='Non Compliance input'!$E$5:$E$156)*('Non Compliance input'!$I$5:$I$156="Yes"),0))
),"","Yes")</f>
        <v/>
      </c>
      <c r="N1426" s="149" t="str">
        <f>IF(VLOOKUP($A1426,HourEndingOutage!$B$3:$F$746,5,0)="Outage","Outage","")</f>
        <v/>
      </c>
      <c r="O1426" s="18">
        <f t="shared" si="204"/>
        <v>0</v>
      </c>
      <c r="P1426" s="18" t="str">
        <f t="shared" si="205"/>
        <v/>
      </c>
      <c r="Q1426" s="18">
        <f t="shared" si="206"/>
        <v>0</v>
      </c>
      <c r="R1426" s="118"/>
    </row>
    <row r="1427" spans="1:18" x14ac:dyDescent="0.25">
      <c r="A1427" s="25">
        <f t="shared" si="198"/>
        <v>159</v>
      </c>
      <c r="B1427" s="23">
        <f t="shared" si="199"/>
        <v>44568</v>
      </c>
      <c r="C1427" s="24">
        <v>15</v>
      </c>
      <c r="D1427" s="54" t="str">
        <f t="shared" si="200"/>
        <v>ASET</v>
      </c>
      <c r="E1427" s="178"/>
      <c r="F1427" s="179"/>
      <c r="G1427" s="177"/>
      <c r="H1427" s="177"/>
      <c r="I1427" s="169">
        <f t="shared" si="201"/>
        <v>0</v>
      </c>
      <c r="J1427" s="149" t="str" cm="1">
        <f t="array" ref="J1427">IF(ISERROR(INDEX('Non Compliance input'!$H$5:$H$156,MATCH(1,(A1427='Non Compliance input'!$A$5:$A$156)*(F1427&gt;='Non Compliance input'!$D$5:$D$156)*(E1427&lt;'Non Compliance input'!$E$5:$E$156)*('Non Compliance input'!$H$5:$H$156="Yes"),0))
),"","Yes")</f>
        <v/>
      </c>
      <c r="K1427" s="149">
        <f t="shared" si="202"/>
        <v>0</v>
      </c>
      <c r="L1427" s="162">
        <f t="shared" si="203"/>
        <v>0</v>
      </c>
      <c r="M1427" s="162" t="str" cm="1">
        <f t="array" ref="M1427">IF(ISERROR(INDEX('Non Compliance input'!$I$5:$I$156,MATCH(1,(A1427='Non Compliance input'!$A$5:$A$156)*(E1427&gt;='Non Compliance input'!$D$5:$D$156)*(F1427&lt;='Non Compliance input'!$E$5:$E$156)*('Non Compliance input'!$I$5:$I$156="Yes"),0))
),"","Yes")</f>
        <v/>
      </c>
      <c r="N1427" s="149" t="str">
        <f>IF(VLOOKUP($A1427,HourEndingOutage!$B$3:$F$746,5,0)="Outage","Outage","")</f>
        <v/>
      </c>
      <c r="O1427" s="18">
        <f t="shared" si="204"/>
        <v>0</v>
      </c>
      <c r="P1427" s="18" t="str">
        <f t="shared" si="205"/>
        <v/>
      </c>
      <c r="Q1427" s="18">
        <f t="shared" si="206"/>
        <v>0</v>
      </c>
      <c r="R1427" s="118"/>
    </row>
    <row r="1428" spans="1:18" x14ac:dyDescent="0.25">
      <c r="A1428" s="25">
        <f t="shared" si="198"/>
        <v>159</v>
      </c>
      <c r="B1428" s="23">
        <f t="shared" si="199"/>
        <v>44568</v>
      </c>
      <c r="C1428" s="24">
        <v>15</v>
      </c>
      <c r="D1428" s="54" t="str">
        <f t="shared" si="200"/>
        <v>ASET</v>
      </c>
      <c r="E1428" s="178"/>
      <c r="F1428" s="179"/>
      <c r="G1428" s="177"/>
      <c r="H1428" s="177"/>
      <c r="I1428" s="169">
        <f t="shared" si="201"/>
        <v>0</v>
      </c>
      <c r="J1428" s="149" t="str" cm="1">
        <f t="array" ref="J1428">IF(ISERROR(INDEX('Non Compliance input'!$H$5:$H$156,MATCH(1,(A1428='Non Compliance input'!$A$5:$A$156)*(F1428&gt;='Non Compliance input'!$D$5:$D$156)*(E1428&lt;'Non Compliance input'!$E$5:$E$156)*('Non Compliance input'!$H$5:$H$156="Yes"),0))
),"","Yes")</f>
        <v/>
      </c>
      <c r="K1428" s="149">
        <f t="shared" si="202"/>
        <v>0</v>
      </c>
      <c r="L1428" s="162">
        <f t="shared" si="203"/>
        <v>0</v>
      </c>
      <c r="M1428" s="162" t="str" cm="1">
        <f t="array" ref="M1428">IF(ISERROR(INDEX('Non Compliance input'!$I$5:$I$156,MATCH(1,(A1428='Non Compliance input'!$A$5:$A$156)*(E1428&gt;='Non Compliance input'!$D$5:$D$156)*(F1428&lt;='Non Compliance input'!$E$5:$E$156)*('Non Compliance input'!$I$5:$I$156="Yes"),0))
),"","Yes")</f>
        <v/>
      </c>
      <c r="N1428" s="149" t="str">
        <f>IF(VLOOKUP($A1428,HourEndingOutage!$B$3:$F$746,5,0)="Outage","Outage","")</f>
        <v/>
      </c>
      <c r="O1428" s="18">
        <f t="shared" si="204"/>
        <v>0</v>
      </c>
      <c r="P1428" s="18" t="str">
        <f t="shared" si="205"/>
        <v/>
      </c>
      <c r="Q1428" s="18">
        <f t="shared" si="206"/>
        <v>0</v>
      </c>
      <c r="R1428" s="118"/>
    </row>
    <row r="1429" spans="1:18" x14ac:dyDescent="0.25">
      <c r="A1429" s="25">
        <f t="shared" si="198"/>
        <v>159</v>
      </c>
      <c r="B1429" s="23">
        <f t="shared" si="199"/>
        <v>44568</v>
      </c>
      <c r="C1429" s="24">
        <v>15</v>
      </c>
      <c r="D1429" s="54" t="str">
        <f t="shared" si="200"/>
        <v>ASET</v>
      </c>
      <c r="E1429" s="178"/>
      <c r="F1429" s="179"/>
      <c r="G1429" s="177"/>
      <c r="H1429" s="177"/>
      <c r="I1429" s="169">
        <f t="shared" si="201"/>
        <v>0</v>
      </c>
      <c r="J1429" s="149" t="str" cm="1">
        <f t="array" ref="J1429">IF(ISERROR(INDEX('Non Compliance input'!$H$5:$H$156,MATCH(1,(A1429='Non Compliance input'!$A$5:$A$156)*(F1429&gt;='Non Compliance input'!$D$5:$D$156)*(E1429&lt;'Non Compliance input'!$E$5:$E$156)*('Non Compliance input'!$H$5:$H$156="Yes"),0))
),"","Yes")</f>
        <v/>
      </c>
      <c r="K1429" s="149">
        <f t="shared" si="202"/>
        <v>0</v>
      </c>
      <c r="L1429" s="162">
        <f t="shared" si="203"/>
        <v>0</v>
      </c>
      <c r="M1429" s="162" t="str" cm="1">
        <f t="array" ref="M1429">IF(ISERROR(INDEX('Non Compliance input'!$I$5:$I$156,MATCH(1,(A1429='Non Compliance input'!$A$5:$A$156)*(E1429&gt;='Non Compliance input'!$D$5:$D$156)*(F1429&lt;='Non Compliance input'!$E$5:$E$156)*('Non Compliance input'!$I$5:$I$156="Yes"),0))
),"","Yes")</f>
        <v/>
      </c>
      <c r="N1429" s="149" t="str">
        <f>IF(VLOOKUP($A1429,HourEndingOutage!$B$3:$F$746,5,0)="Outage","Outage","")</f>
        <v/>
      </c>
      <c r="O1429" s="18">
        <f t="shared" si="204"/>
        <v>0</v>
      </c>
      <c r="P1429" s="18" t="str">
        <f t="shared" si="205"/>
        <v/>
      </c>
      <c r="Q1429" s="18">
        <f t="shared" si="206"/>
        <v>0</v>
      </c>
      <c r="R1429" s="118"/>
    </row>
    <row r="1430" spans="1:18" x14ac:dyDescent="0.25">
      <c r="A1430" s="25">
        <f t="shared" si="198"/>
        <v>159</v>
      </c>
      <c r="B1430" s="23">
        <f t="shared" si="199"/>
        <v>44568</v>
      </c>
      <c r="C1430" s="24">
        <v>15</v>
      </c>
      <c r="D1430" s="54" t="str">
        <f t="shared" si="200"/>
        <v>ASET</v>
      </c>
      <c r="E1430" s="178"/>
      <c r="F1430" s="179"/>
      <c r="G1430" s="177"/>
      <c r="H1430" s="177"/>
      <c r="I1430" s="169">
        <f t="shared" si="201"/>
        <v>0</v>
      </c>
      <c r="J1430" s="149" t="str" cm="1">
        <f t="array" ref="J1430">IF(ISERROR(INDEX('Non Compliance input'!$H$5:$H$156,MATCH(1,(A1430='Non Compliance input'!$A$5:$A$156)*(F1430&gt;='Non Compliance input'!$D$5:$D$156)*(E1430&lt;'Non Compliance input'!$E$5:$E$156)*('Non Compliance input'!$H$5:$H$156="Yes"),0))
),"","Yes")</f>
        <v/>
      </c>
      <c r="K1430" s="149">
        <f t="shared" si="202"/>
        <v>0</v>
      </c>
      <c r="L1430" s="162">
        <f t="shared" si="203"/>
        <v>0</v>
      </c>
      <c r="M1430" s="162" t="str" cm="1">
        <f t="array" ref="M1430">IF(ISERROR(INDEX('Non Compliance input'!$I$5:$I$156,MATCH(1,(A1430='Non Compliance input'!$A$5:$A$156)*(E1430&gt;='Non Compliance input'!$D$5:$D$156)*(F1430&lt;='Non Compliance input'!$E$5:$E$156)*('Non Compliance input'!$I$5:$I$156="Yes"),0))
),"","Yes")</f>
        <v/>
      </c>
      <c r="N1430" s="149" t="str">
        <f>IF(VLOOKUP($A1430,HourEndingOutage!$B$3:$F$746,5,0)="Outage","Outage","")</f>
        <v/>
      </c>
      <c r="O1430" s="18">
        <f t="shared" si="204"/>
        <v>0</v>
      </c>
      <c r="P1430" s="18" t="str">
        <f t="shared" si="205"/>
        <v/>
      </c>
      <c r="Q1430" s="18">
        <f t="shared" si="206"/>
        <v>0</v>
      </c>
      <c r="R1430" s="118"/>
    </row>
    <row r="1431" spans="1:18" x14ac:dyDescent="0.25">
      <c r="A1431" s="25">
        <f t="shared" si="198"/>
        <v>159</v>
      </c>
      <c r="B1431" s="23">
        <f t="shared" si="199"/>
        <v>44568</v>
      </c>
      <c r="C1431" s="24">
        <v>15</v>
      </c>
      <c r="D1431" s="54" t="str">
        <f t="shared" si="200"/>
        <v>ASET</v>
      </c>
      <c r="E1431" s="178"/>
      <c r="F1431" s="179"/>
      <c r="G1431" s="177"/>
      <c r="H1431" s="177"/>
      <c r="I1431" s="169">
        <f t="shared" si="201"/>
        <v>0</v>
      </c>
      <c r="J1431" s="149" t="str" cm="1">
        <f t="array" ref="J1431">IF(ISERROR(INDEX('Non Compliance input'!$H$5:$H$156,MATCH(1,(A1431='Non Compliance input'!$A$5:$A$156)*(F1431&gt;='Non Compliance input'!$D$5:$D$156)*(E1431&lt;'Non Compliance input'!$E$5:$E$156)*('Non Compliance input'!$H$5:$H$156="Yes"),0))
),"","Yes")</f>
        <v/>
      </c>
      <c r="K1431" s="149">
        <f t="shared" si="202"/>
        <v>0</v>
      </c>
      <c r="L1431" s="162">
        <f t="shared" si="203"/>
        <v>0</v>
      </c>
      <c r="M1431" s="162" t="str" cm="1">
        <f t="array" ref="M1431">IF(ISERROR(INDEX('Non Compliance input'!$I$5:$I$156,MATCH(1,(A1431='Non Compliance input'!$A$5:$A$156)*(E1431&gt;='Non Compliance input'!$D$5:$D$156)*(F1431&lt;='Non Compliance input'!$E$5:$E$156)*('Non Compliance input'!$I$5:$I$156="Yes"),0))
),"","Yes")</f>
        <v/>
      </c>
      <c r="N1431" s="149" t="str">
        <f>IF(VLOOKUP($A1431,HourEndingOutage!$B$3:$F$746,5,0)="Outage","Outage","")</f>
        <v/>
      </c>
      <c r="O1431" s="18">
        <f t="shared" si="204"/>
        <v>0</v>
      </c>
      <c r="P1431" s="18" t="str">
        <f t="shared" si="205"/>
        <v/>
      </c>
      <c r="Q1431" s="18">
        <f t="shared" si="206"/>
        <v>0</v>
      </c>
      <c r="R1431" s="118"/>
    </row>
    <row r="1432" spans="1:18" x14ac:dyDescent="0.25">
      <c r="A1432" s="25">
        <f t="shared" si="198"/>
        <v>159</v>
      </c>
      <c r="B1432" s="23">
        <f t="shared" si="199"/>
        <v>44568</v>
      </c>
      <c r="C1432" s="24">
        <v>15</v>
      </c>
      <c r="D1432" s="54" t="str">
        <f t="shared" si="200"/>
        <v>ASET</v>
      </c>
      <c r="E1432" s="178"/>
      <c r="F1432" s="179"/>
      <c r="G1432" s="177"/>
      <c r="H1432" s="177"/>
      <c r="I1432" s="169">
        <f t="shared" si="201"/>
        <v>0</v>
      </c>
      <c r="J1432" s="149" t="str" cm="1">
        <f t="array" ref="J1432">IF(ISERROR(INDEX('Non Compliance input'!$H$5:$H$156,MATCH(1,(A1432='Non Compliance input'!$A$5:$A$156)*(F1432&gt;='Non Compliance input'!$D$5:$D$156)*(E1432&lt;'Non Compliance input'!$E$5:$E$156)*('Non Compliance input'!$H$5:$H$156="Yes"),0))
),"","Yes")</f>
        <v/>
      </c>
      <c r="K1432" s="149">
        <f t="shared" si="202"/>
        <v>0</v>
      </c>
      <c r="L1432" s="162">
        <f t="shared" si="203"/>
        <v>0</v>
      </c>
      <c r="M1432" s="162" t="str" cm="1">
        <f t="array" ref="M1432">IF(ISERROR(INDEX('Non Compliance input'!$I$5:$I$156,MATCH(1,(A1432='Non Compliance input'!$A$5:$A$156)*(E1432&gt;='Non Compliance input'!$D$5:$D$156)*(F1432&lt;='Non Compliance input'!$E$5:$E$156)*('Non Compliance input'!$I$5:$I$156="Yes"),0))
),"","Yes")</f>
        <v/>
      </c>
      <c r="N1432" s="149" t="str">
        <f>IF(VLOOKUP($A1432,HourEndingOutage!$B$3:$F$746,5,0)="Outage","Outage","")</f>
        <v/>
      </c>
      <c r="O1432" s="18">
        <f t="shared" si="204"/>
        <v>0</v>
      </c>
      <c r="P1432" s="18" t="str">
        <f t="shared" si="205"/>
        <v/>
      </c>
      <c r="Q1432" s="18">
        <f t="shared" si="206"/>
        <v>0</v>
      </c>
      <c r="R1432" s="118"/>
    </row>
    <row r="1433" spans="1:18" x14ac:dyDescent="0.25">
      <c r="A1433" s="25">
        <f t="shared" si="198"/>
        <v>159</v>
      </c>
      <c r="B1433" s="23">
        <f t="shared" si="199"/>
        <v>44568</v>
      </c>
      <c r="C1433" s="24">
        <v>15</v>
      </c>
      <c r="D1433" s="54" t="str">
        <f t="shared" si="200"/>
        <v>ASET</v>
      </c>
      <c r="E1433" s="178"/>
      <c r="F1433" s="179"/>
      <c r="G1433" s="177"/>
      <c r="H1433" s="177"/>
      <c r="I1433" s="169">
        <f t="shared" si="201"/>
        <v>0</v>
      </c>
      <c r="J1433" s="149" t="str" cm="1">
        <f t="array" ref="J1433">IF(ISERROR(INDEX('Non Compliance input'!$H$5:$H$156,MATCH(1,(A1433='Non Compliance input'!$A$5:$A$156)*(F1433&gt;='Non Compliance input'!$D$5:$D$156)*(E1433&lt;'Non Compliance input'!$E$5:$E$156)*('Non Compliance input'!$H$5:$H$156="Yes"),0))
),"","Yes")</f>
        <v/>
      </c>
      <c r="K1433" s="149">
        <f t="shared" si="202"/>
        <v>0</v>
      </c>
      <c r="L1433" s="162">
        <f t="shared" si="203"/>
        <v>0</v>
      </c>
      <c r="M1433" s="162" t="str" cm="1">
        <f t="array" ref="M1433">IF(ISERROR(INDEX('Non Compliance input'!$I$5:$I$156,MATCH(1,(A1433='Non Compliance input'!$A$5:$A$156)*(E1433&gt;='Non Compliance input'!$D$5:$D$156)*(F1433&lt;='Non Compliance input'!$E$5:$E$156)*('Non Compliance input'!$I$5:$I$156="Yes"),0))
),"","Yes")</f>
        <v/>
      </c>
      <c r="N1433" s="149" t="str">
        <f>IF(VLOOKUP($A1433,HourEndingOutage!$B$3:$F$746,5,0)="Outage","Outage","")</f>
        <v/>
      </c>
      <c r="O1433" s="18">
        <f t="shared" si="204"/>
        <v>0</v>
      </c>
      <c r="P1433" s="18" t="str">
        <f t="shared" si="205"/>
        <v/>
      </c>
      <c r="Q1433" s="18">
        <f t="shared" si="206"/>
        <v>0</v>
      </c>
      <c r="R1433" s="118"/>
    </row>
    <row r="1434" spans="1:18" x14ac:dyDescent="0.25">
      <c r="A1434" s="25">
        <f t="shared" si="198"/>
        <v>160</v>
      </c>
      <c r="B1434" s="23">
        <f t="shared" si="199"/>
        <v>44568</v>
      </c>
      <c r="C1434" s="24">
        <v>16</v>
      </c>
      <c r="D1434" s="54" t="str">
        <f t="shared" si="200"/>
        <v>ASET</v>
      </c>
      <c r="E1434" s="178"/>
      <c r="F1434" s="179"/>
      <c r="G1434" s="177"/>
      <c r="H1434" s="177"/>
      <c r="I1434" s="169">
        <f t="shared" si="201"/>
        <v>0</v>
      </c>
      <c r="J1434" s="149" t="str" cm="1">
        <f t="array" ref="J1434">IF(ISERROR(INDEX('Non Compliance input'!$H$5:$H$156,MATCH(1,(A1434='Non Compliance input'!$A$5:$A$156)*(F1434&gt;='Non Compliance input'!$D$5:$D$156)*(E1434&lt;'Non Compliance input'!$E$5:$E$156)*('Non Compliance input'!$H$5:$H$156="Yes"),0))
),"","Yes")</f>
        <v/>
      </c>
      <c r="K1434" s="149">
        <f t="shared" si="202"/>
        <v>0</v>
      </c>
      <c r="L1434" s="162">
        <f t="shared" si="203"/>
        <v>0</v>
      </c>
      <c r="M1434" s="162" t="str" cm="1">
        <f t="array" ref="M1434">IF(ISERROR(INDEX('Non Compliance input'!$I$5:$I$156,MATCH(1,(A1434='Non Compliance input'!$A$5:$A$156)*(E1434&gt;='Non Compliance input'!$D$5:$D$156)*(F1434&lt;='Non Compliance input'!$E$5:$E$156)*('Non Compliance input'!$I$5:$I$156="Yes"),0))
),"","Yes")</f>
        <v/>
      </c>
      <c r="N1434" s="149" t="str">
        <f>IF(VLOOKUP($A1434,HourEndingOutage!$B$3:$F$746,5,0)="Outage","Outage","")</f>
        <v/>
      </c>
      <c r="O1434" s="18">
        <f t="shared" si="204"/>
        <v>0</v>
      </c>
      <c r="P1434" s="18" t="str">
        <f t="shared" si="205"/>
        <v/>
      </c>
      <c r="Q1434" s="18">
        <f t="shared" si="206"/>
        <v>0</v>
      </c>
      <c r="R1434" s="118"/>
    </row>
    <row r="1435" spans="1:18" x14ac:dyDescent="0.25">
      <c r="A1435" s="25">
        <f t="shared" si="198"/>
        <v>160</v>
      </c>
      <c r="B1435" s="23">
        <f t="shared" si="199"/>
        <v>44568</v>
      </c>
      <c r="C1435" s="24">
        <v>16</v>
      </c>
      <c r="D1435" s="54" t="str">
        <f t="shared" si="200"/>
        <v>ASET</v>
      </c>
      <c r="E1435" s="178"/>
      <c r="F1435" s="179"/>
      <c r="G1435" s="177"/>
      <c r="H1435" s="177"/>
      <c r="I1435" s="169">
        <f t="shared" si="201"/>
        <v>0</v>
      </c>
      <c r="J1435" s="149" t="str" cm="1">
        <f t="array" ref="J1435">IF(ISERROR(INDEX('Non Compliance input'!$H$5:$H$156,MATCH(1,(A1435='Non Compliance input'!$A$5:$A$156)*(F1435&gt;='Non Compliance input'!$D$5:$D$156)*(E1435&lt;'Non Compliance input'!$E$5:$E$156)*('Non Compliance input'!$H$5:$H$156="Yes"),0))
),"","Yes")</f>
        <v/>
      </c>
      <c r="K1435" s="149">
        <f t="shared" si="202"/>
        <v>0</v>
      </c>
      <c r="L1435" s="162">
        <f t="shared" si="203"/>
        <v>0</v>
      </c>
      <c r="M1435" s="162" t="str" cm="1">
        <f t="array" ref="M1435">IF(ISERROR(INDEX('Non Compliance input'!$I$5:$I$156,MATCH(1,(A1435='Non Compliance input'!$A$5:$A$156)*(E1435&gt;='Non Compliance input'!$D$5:$D$156)*(F1435&lt;='Non Compliance input'!$E$5:$E$156)*('Non Compliance input'!$I$5:$I$156="Yes"),0))
),"","Yes")</f>
        <v/>
      </c>
      <c r="N1435" s="149" t="str">
        <f>IF(VLOOKUP($A1435,HourEndingOutage!$B$3:$F$746,5,0)="Outage","Outage","")</f>
        <v/>
      </c>
      <c r="O1435" s="18">
        <f t="shared" si="204"/>
        <v>0</v>
      </c>
      <c r="P1435" s="18" t="str">
        <f t="shared" si="205"/>
        <v/>
      </c>
      <c r="Q1435" s="18">
        <f t="shared" si="206"/>
        <v>0</v>
      </c>
      <c r="R1435" s="118"/>
    </row>
    <row r="1436" spans="1:18" x14ac:dyDescent="0.25">
      <c r="A1436" s="25">
        <f t="shared" ref="A1436:A1499" si="207">IF(C1436=C1435,A1435,A1435+1)</f>
        <v>160</v>
      </c>
      <c r="B1436" s="23">
        <f t="shared" ref="B1436:B1499" si="208">IF(C1436&lt;C1435,B1435+1,B1435)</f>
        <v>44568</v>
      </c>
      <c r="C1436" s="24">
        <v>16</v>
      </c>
      <c r="D1436" s="54" t="str">
        <f t="shared" si="200"/>
        <v>ASET</v>
      </c>
      <c r="E1436" s="178"/>
      <c r="F1436" s="179"/>
      <c r="G1436" s="177"/>
      <c r="H1436" s="177"/>
      <c r="I1436" s="169">
        <f t="shared" si="201"/>
        <v>0</v>
      </c>
      <c r="J1436" s="149" t="str" cm="1">
        <f t="array" ref="J1436">IF(ISERROR(INDEX('Non Compliance input'!$H$5:$H$156,MATCH(1,(A1436='Non Compliance input'!$A$5:$A$156)*(F1436&gt;='Non Compliance input'!$D$5:$D$156)*(E1436&lt;'Non Compliance input'!$E$5:$E$156)*('Non Compliance input'!$H$5:$H$156="Yes"),0))
),"","Yes")</f>
        <v/>
      </c>
      <c r="K1436" s="149">
        <f t="shared" si="202"/>
        <v>0</v>
      </c>
      <c r="L1436" s="162">
        <f t="shared" si="203"/>
        <v>0</v>
      </c>
      <c r="M1436" s="162" t="str" cm="1">
        <f t="array" ref="M1436">IF(ISERROR(INDEX('Non Compliance input'!$I$5:$I$156,MATCH(1,(A1436='Non Compliance input'!$A$5:$A$156)*(E1436&gt;='Non Compliance input'!$D$5:$D$156)*(F1436&lt;='Non Compliance input'!$E$5:$E$156)*('Non Compliance input'!$I$5:$I$156="Yes"),0))
),"","Yes")</f>
        <v/>
      </c>
      <c r="N1436" s="149" t="str">
        <f>IF(VLOOKUP($A1436,HourEndingOutage!$B$3:$F$746,5,0)="Outage","Outage","")</f>
        <v/>
      </c>
      <c r="O1436" s="18">
        <f t="shared" si="204"/>
        <v>0</v>
      </c>
      <c r="P1436" s="18" t="str">
        <f t="shared" si="205"/>
        <v/>
      </c>
      <c r="Q1436" s="18">
        <f t="shared" si="206"/>
        <v>0</v>
      </c>
      <c r="R1436" s="118"/>
    </row>
    <row r="1437" spans="1:18" x14ac:dyDescent="0.25">
      <c r="A1437" s="25">
        <f t="shared" si="207"/>
        <v>160</v>
      </c>
      <c r="B1437" s="23">
        <f t="shared" si="208"/>
        <v>44568</v>
      </c>
      <c r="C1437" s="24">
        <v>16</v>
      </c>
      <c r="D1437" s="54" t="str">
        <f t="shared" si="200"/>
        <v>ASET</v>
      </c>
      <c r="E1437" s="178"/>
      <c r="F1437" s="179"/>
      <c r="G1437" s="177"/>
      <c r="H1437" s="177"/>
      <c r="I1437" s="169">
        <f t="shared" si="201"/>
        <v>0</v>
      </c>
      <c r="J1437" s="149" t="str" cm="1">
        <f t="array" ref="J1437">IF(ISERROR(INDEX('Non Compliance input'!$H$5:$H$156,MATCH(1,(A1437='Non Compliance input'!$A$5:$A$156)*(F1437&gt;='Non Compliance input'!$D$5:$D$156)*(E1437&lt;'Non Compliance input'!$E$5:$E$156)*('Non Compliance input'!$H$5:$H$156="Yes"),0))
),"","Yes")</f>
        <v/>
      </c>
      <c r="K1437" s="149">
        <f t="shared" si="202"/>
        <v>0</v>
      </c>
      <c r="L1437" s="162">
        <f t="shared" si="203"/>
        <v>0</v>
      </c>
      <c r="M1437" s="162" t="str" cm="1">
        <f t="array" ref="M1437">IF(ISERROR(INDEX('Non Compliance input'!$I$5:$I$156,MATCH(1,(A1437='Non Compliance input'!$A$5:$A$156)*(E1437&gt;='Non Compliance input'!$D$5:$D$156)*(F1437&lt;='Non Compliance input'!$E$5:$E$156)*('Non Compliance input'!$I$5:$I$156="Yes"),0))
),"","Yes")</f>
        <v/>
      </c>
      <c r="N1437" s="149" t="str">
        <f>IF(VLOOKUP($A1437,HourEndingOutage!$B$3:$F$746,5,0)="Outage","Outage","")</f>
        <v/>
      </c>
      <c r="O1437" s="18">
        <f t="shared" si="204"/>
        <v>0</v>
      </c>
      <c r="P1437" s="18" t="str">
        <f t="shared" si="205"/>
        <v/>
      </c>
      <c r="Q1437" s="18">
        <f t="shared" si="206"/>
        <v>0</v>
      </c>
      <c r="R1437" s="118"/>
    </row>
    <row r="1438" spans="1:18" x14ac:dyDescent="0.25">
      <c r="A1438" s="25">
        <f t="shared" si="207"/>
        <v>160</v>
      </c>
      <c r="B1438" s="23">
        <f t="shared" si="208"/>
        <v>44568</v>
      </c>
      <c r="C1438" s="24">
        <v>16</v>
      </c>
      <c r="D1438" s="54" t="str">
        <f t="shared" si="200"/>
        <v>ASET</v>
      </c>
      <c r="E1438" s="178"/>
      <c r="F1438" s="179"/>
      <c r="G1438" s="177"/>
      <c r="H1438" s="177"/>
      <c r="I1438" s="169">
        <f t="shared" si="201"/>
        <v>0</v>
      </c>
      <c r="J1438" s="149" t="str" cm="1">
        <f t="array" ref="J1438">IF(ISERROR(INDEX('Non Compliance input'!$H$5:$H$156,MATCH(1,(A1438='Non Compliance input'!$A$5:$A$156)*(F1438&gt;='Non Compliance input'!$D$5:$D$156)*(E1438&lt;'Non Compliance input'!$E$5:$E$156)*('Non Compliance input'!$H$5:$H$156="Yes"),0))
),"","Yes")</f>
        <v/>
      </c>
      <c r="K1438" s="149">
        <f t="shared" si="202"/>
        <v>0</v>
      </c>
      <c r="L1438" s="162">
        <f t="shared" si="203"/>
        <v>0</v>
      </c>
      <c r="M1438" s="162" t="str" cm="1">
        <f t="array" ref="M1438">IF(ISERROR(INDEX('Non Compliance input'!$I$5:$I$156,MATCH(1,(A1438='Non Compliance input'!$A$5:$A$156)*(E1438&gt;='Non Compliance input'!$D$5:$D$156)*(F1438&lt;='Non Compliance input'!$E$5:$E$156)*('Non Compliance input'!$I$5:$I$156="Yes"),0))
),"","Yes")</f>
        <v/>
      </c>
      <c r="N1438" s="149" t="str">
        <f>IF(VLOOKUP($A1438,HourEndingOutage!$B$3:$F$746,5,0)="Outage","Outage","")</f>
        <v/>
      </c>
      <c r="O1438" s="18">
        <f t="shared" si="204"/>
        <v>0</v>
      </c>
      <c r="P1438" s="18" t="str">
        <f t="shared" si="205"/>
        <v/>
      </c>
      <c r="Q1438" s="18">
        <f t="shared" si="206"/>
        <v>0</v>
      </c>
      <c r="R1438" s="118"/>
    </row>
    <row r="1439" spans="1:18" x14ac:dyDescent="0.25">
      <c r="A1439" s="25">
        <f t="shared" si="207"/>
        <v>160</v>
      </c>
      <c r="B1439" s="23">
        <f t="shared" si="208"/>
        <v>44568</v>
      </c>
      <c r="C1439" s="24">
        <v>16</v>
      </c>
      <c r="D1439" s="54" t="str">
        <f t="shared" si="200"/>
        <v>ASET</v>
      </c>
      <c r="E1439" s="178"/>
      <c r="F1439" s="179"/>
      <c r="G1439" s="177"/>
      <c r="H1439" s="177"/>
      <c r="I1439" s="169">
        <f t="shared" si="201"/>
        <v>0</v>
      </c>
      <c r="J1439" s="149" t="str" cm="1">
        <f t="array" ref="J1439">IF(ISERROR(INDEX('Non Compliance input'!$H$5:$H$156,MATCH(1,(A1439='Non Compliance input'!$A$5:$A$156)*(F1439&gt;='Non Compliance input'!$D$5:$D$156)*(E1439&lt;'Non Compliance input'!$E$5:$E$156)*('Non Compliance input'!$H$5:$H$156="Yes"),0))
),"","Yes")</f>
        <v/>
      </c>
      <c r="K1439" s="149">
        <f t="shared" si="202"/>
        <v>0</v>
      </c>
      <c r="L1439" s="162">
        <f t="shared" si="203"/>
        <v>0</v>
      </c>
      <c r="M1439" s="162" t="str" cm="1">
        <f t="array" ref="M1439">IF(ISERROR(INDEX('Non Compliance input'!$I$5:$I$156,MATCH(1,(A1439='Non Compliance input'!$A$5:$A$156)*(E1439&gt;='Non Compliance input'!$D$5:$D$156)*(F1439&lt;='Non Compliance input'!$E$5:$E$156)*('Non Compliance input'!$I$5:$I$156="Yes"),0))
),"","Yes")</f>
        <v/>
      </c>
      <c r="N1439" s="149" t="str">
        <f>IF(VLOOKUP($A1439,HourEndingOutage!$B$3:$F$746,5,0)="Outage","Outage","")</f>
        <v/>
      </c>
      <c r="O1439" s="18">
        <f t="shared" si="204"/>
        <v>0</v>
      </c>
      <c r="P1439" s="18" t="str">
        <f t="shared" si="205"/>
        <v/>
      </c>
      <c r="Q1439" s="18">
        <f t="shared" si="206"/>
        <v>0</v>
      </c>
      <c r="R1439" s="118"/>
    </row>
    <row r="1440" spans="1:18" x14ac:dyDescent="0.25">
      <c r="A1440" s="25">
        <f t="shared" si="207"/>
        <v>160</v>
      </c>
      <c r="B1440" s="23">
        <f t="shared" si="208"/>
        <v>44568</v>
      </c>
      <c r="C1440" s="24">
        <v>16</v>
      </c>
      <c r="D1440" s="54" t="str">
        <f t="shared" si="200"/>
        <v>ASET</v>
      </c>
      <c r="E1440" s="178"/>
      <c r="F1440" s="179"/>
      <c r="G1440" s="177"/>
      <c r="H1440" s="177"/>
      <c r="I1440" s="169">
        <f t="shared" si="201"/>
        <v>0</v>
      </c>
      <c r="J1440" s="149" t="str" cm="1">
        <f t="array" ref="J1440">IF(ISERROR(INDEX('Non Compliance input'!$H$5:$H$156,MATCH(1,(A1440='Non Compliance input'!$A$5:$A$156)*(F1440&gt;='Non Compliance input'!$D$5:$D$156)*(E1440&lt;'Non Compliance input'!$E$5:$E$156)*('Non Compliance input'!$H$5:$H$156="Yes"),0))
),"","Yes")</f>
        <v/>
      </c>
      <c r="K1440" s="149">
        <f t="shared" si="202"/>
        <v>0</v>
      </c>
      <c r="L1440" s="162">
        <f t="shared" si="203"/>
        <v>0</v>
      </c>
      <c r="M1440" s="162" t="str" cm="1">
        <f t="array" ref="M1440">IF(ISERROR(INDEX('Non Compliance input'!$I$5:$I$156,MATCH(1,(A1440='Non Compliance input'!$A$5:$A$156)*(E1440&gt;='Non Compliance input'!$D$5:$D$156)*(F1440&lt;='Non Compliance input'!$E$5:$E$156)*('Non Compliance input'!$I$5:$I$156="Yes"),0))
),"","Yes")</f>
        <v/>
      </c>
      <c r="N1440" s="149" t="str">
        <f>IF(VLOOKUP($A1440,HourEndingOutage!$B$3:$F$746,5,0)="Outage","Outage","")</f>
        <v/>
      </c>
      <c r="O1440" s="18">
        <f t="shared" si="204"/>
        <v>0</v>
      </c>
      <c r="P1440" s="18" t="str">
        <f t="shared" si="205"/>
        <v/>
      </c>
      <c r="Q1440" s="18">
        <f t="shared" si="206"/>
        <v>0</v>
      </c>
      <c r="R1440" s="118"/>
    </row>
    <row r="1441" spans="1:18" x14ac:dyDescent="0.25">
      <c r="A1441" s="25">
        <f t="shared" si="207"/>
        <v>160</v>
      </c>
      <c r="B1441" s="23">
        <f t="shared" si="208"/>
        <v>44568</v>
      </c>
      <c r="C1441" s="24">
        <v>16</v>
      </c>
      <c r="D1441" s="54" t="str">
        <f t="shared" si="200"/>
        <v>ASET</v>
      </c>
      <c r="E1441" s="178"/>
      <c r="F1441" s="179"/>
      <c r="G1441" s="177"/>
      <c r="H1441" s="177"/>
      <c r="I1441" s="169">
        <f t="shared" si="201"/>
        <v>0</v>
      </c>
      <c r="J1441" s="149" t="str" cm="1">
        <f t="array" ref="J1441">IF(ISERROR(INDEX('Non Compliance input'!$H$5:$H$156,MATCH(1,(A1441='Non Compliance input'!$A$5:$A$156)*(F1441&gt;='Non Compliance input'!$D$5:$D$156)*(E1441&lt;'Non Compliance input'!$E$5:$E$156)*('Non Compliance input'!$H$5:$H$156="Yes"),0))
),"","Yes")</f>
        <v/>
      </c>
      <c r="K1441" s="149">
        <f t="shared" si="202"/>
        <v>0</v>
      </c>
      <c r="L1441" s="162">
        <f t="shared" si="203"/>
        <v>0</v>
      </c>
      <c r="M1441" s="162" t="str" cm="1">
        <f t="array" ref="M1441">IF(ISERROR(INDEX('Non Compliance input'!$I$5:$I$156,MATCH(1,(A1441='Non Compliance input'!$A$5:$A$156)*(E1441&gt;='Non Compliance input'!$D$5:$D$156)*(F1441&lt;='Non Compliance input'!$E$5:$E$156)*('Non Compliance input'!$I$5:$I$156="Yes"),0))
),"","Yes")</f>
        <v/>
      </c>
      <c r="N1441" s="149" t="str">
        <f>IF(VLOOKUP($A1441,HourEndingOutage!$B$3:$F$746,5,0)="Outage","Outage","")</f>
        <v/>
      </c>
      <c r="O1441" s="18">
        <f t="shared" si="204"/>
        <v>0</v>
      </c>
      <c r="P1441" s="18" t="str">
        <f t="shared" si="205"/>
        <v/>
      </c>
      <c r="Q1441" s="18">
        <f t="shared" si="206"/>
        <v>0</v>
      </c>
      <c r="R1441" s="118"/>
    </row>
    <row r="1442" spans="1:18" x14ac:dyDescent="0.25">
      <c r="A1442" s="25">
        <f t="shared" si="207"/>
        <v>160</v>
      </c>
      <c r="B1442" s="23">
        <f t="shared" si="208"/>
        <v>44568</v>
      </c>
      <c r="C1442" s="24">
        <v>16</v>
      </c>
      <c r="D1442" s="54" t="str">
        <f t="shared" si="200"/>
        <v>ASET</v>
      </c>
      <c r="E1442" s="178"/>
      <c r="F1442" s="179"/>
      <c r="G1442" s="177"/>
      <c r="H1442" s="177"/>
      <c r="I1442" s="169">
        <f t="shared" si="201"/>
        <v>0</v>
      </c>
      <c r="J1442" s="149" t="str" cm="1">
        <f t="array" ref="J1442">IF(ISERROR(INDEX('Non Compliance input'!$H$5:$H$156,MATCH(1,(A1442='Non Compliance input'!$A$5:$A$156)*(F1442&gt;='Non Compliance input'!$D$5:$D$156)*(E1442&lt;'Non Compliance input'!$E$5:$E$156)*('Non Compliance input'!$H$5:$H$156="Yes"),0))
),"","Yes")</f>
        <v/>
      </c>
      <c r="K1442" s="149">
        <f t="shared" si="202"/>
        <v>0</v>
      </c>
      <c r="L1442" s="162">
        <f t="shared" si="203"/>
        <v>0</v>
      </c>
      <c r="M1442" s="162" t="str" cm="1">
        <f t="array" ref="M1442">IF(ISERROR(INDEX('Non Compliance input'!$I$5:$I$156,MATCH(1,(A1442='Non Compliance input'!$A$5:$A$156)*(E1442&gt;='Non Compliance input'!$D$5:$D$156)*(F1442&lt;='Non Compliance input'!$E$5:$E$156)*('Non Compliance input'!$I$5:$I$156="Yes"),0))
),"","Yes")</f>
        <v/>
      </c>
      <c r="N1442" s="149" t="str">
        <f>IF(VLOOKUP($A1442,HourEndingOutage!$B$3:$F$746,5,0)="Outage","Outage","")</f>
        <v/>
      </c>
      <c r="O1442" s="18">
        <f t="shared" si="204"/>
        <v>0</v>
      </c>
      <c r="P1442" s="18" t="str">
        <f t="shared" si="205"/>
        <v/>
      </c>
      <c r="Q1442" s="18">
        <f t="shared" si="206"/>
        <v>0</v>
      </c>
      <c r="R1442" s="118"/>
    </row>
    <row r="1443" spans="1:18" x14ac:dyDescent="0.25">
      <c r="A1443" s="25">
        <f t="shared" si="207"/>
        <v>161</v>
      </c>
      <c r="B1443" s="23">
        <f t="shared" si="208"/>
        <v>44568</v>
      </c>
      <c r="C1443" s="24">
        <v>17</v>
      </c>
      <c r="D1443" s="54" t="str">
        <f t="shared" si="200"/>
        <v>ASET</v>
      </c>
      <c r="E1443" s="178"/>
      <c r="F1443" s="179"/>
      <c r="G1443" s="177"/>
      <c r="H1443" s="177"/>
      <c r="I1443" s="169">
        <f t="shared" si="201"/>
        <v>0</v>
      </c>
      <c r="J1443" s="149" t="str" cm="1">
        <f t="array" ref="J1443">IF(ISERROR(INDEX('Non Compliance input'!$H$5:$H$156,MATCH(1,(A1443='Non Compliance input'!$A$5:$A$156)*(F1443&gt;='Non Compliance input'!$D$5:$D$156)*(E1443&lt;'Non Compliance input'!$E$5:$E$156)*('Non Compliance input'!$H$5:$H$156="Yes"),0))
),"","Yes")</f>
        <v/>
      </c>
      <c r="K1443" s="149">
        <f t="shared" si="202"/>
        <v>0</v>
      </c>
      <c r="L1443" s="162">
        <f t="shared" si="203"/>
        <v>0</v>
      </c>
      <c r="M1443" s="162" t="str" cm="1">
        <f t="array" ref="M1443">IF(ISERROR(INDEX('Non Compliance input'!$I$5:$I$156,MATCH(1,(A1443='Non Compliance input'!$A$5:$A$156)*(E1443&gt;='Non Compliance input'!$D$5:$D$156)*(F1443&lt;='Non Compliance input'!$E$5:$E$156)*('Non Compliance input'!$I$5:$I$156="Yes"),0))
),"","Yes")</f>
        <v/>
      </c>
      <c r="N1443" s="149" t="str">
        <f>IF(VLOOKUP($A1443,HourEndingOutage!$B$3:$F$746,5,0)="Outage","Outage","")</f>
        <v/>
      </c>
      <c r="O1443" s="18">
        <f t="shared" si="204"/>
        <v>0</v>
      </c>
      <c r="P1443" s="18" t="str">
        <f t="shared" si="205"/>
        <v/>
      </c>
      <c r="Q1443" s="18">
        <f t="shared" si="206"/>
        <v>0</v>
      </c>
      <c r="R1443" s="118"/>
    </row>
    <row r="1444" spans="1:18" x14ac:dyDescent="0.25">
      <c r="A1444" s="25">
        <f t="shared" si="207"/>
        <v>161</v>
      </c>
      <c r="B1444" s="23">
        <f t="shared" si="208"/>
        <v>44568</v>
      </c>
      <c r="C1444" s="24">
        <v>17</v>
      </c>
      <c r="D1444" s="54" t="str">
        <f t="shared" si="200"/>
        <v>ASET</v>
      </c>
      <c r="E1444" s="178"/>
      <c r="F1444" s="179"/>
      <c r="G1444" s="177"/>
      <c r="H1444" s="177"/>
      <c r="I1444" s="169">
        <f t="shared" si="201"/>
        <v>0</v>
      </c>
      <c r="J1444" s="149" t="str" cm="1">
        <f t="array" ref="J1444">IF(ISERROR(INDEX('Non Compliance input'!$H$5:$H$156,MATCH(1,(A1444='Non Compliance input'!$A$5:$A$156)*(F1444&gt;='Non Compliance input'!$D$5:$D$156)*(E1444&lt;'Non Compliance input'!$E$5:$E$156)*('Non Compliance input'!$H$5:$H$156="Yes"),0))
),"","Yes")</f>
        <v/>
      </c>
      <c r="K1444" s="149">
        <f t="shared" si="202"/>
        <v>0</v>
      </c>
      <c r="L1444" s="162">
        <f t="shared" si="203"/>
        <v>0</v>
      </c>
      <c r="M1444" s="162" t="str" cm="1">
        <f t="array" ref="M1444">IF(ISERROR(INDEX('Non Compliance input'!$I$5:$I$156,MATCH(1,(A1444='Non Compliance input'!$A$5:$A$156)*(E1444&gt;='Non Compliance input'!$D$5:$D$156)*(F1444&lt;='Non Compliance input'!$E$5:$E$156)*('Non Compliance input'!$I$5:$I$156="Yes"),0))
),"","Yes")</f>
        <v/>
      </c>
      <c r="N1444" s="149" t="str">
        <f>IF(VLOOKUP($A1444,HourEndingOutage!$B$3:$F$746,5,0)="Outage","Outage","")</f>
        <v/>
      </c>
      <c r="O1444" s="18">
        <f t="shared" si="204"/>
        <v>0</v>
      </c>
      <c r="P1444" s="18" t="str">
        <f t="shared" si="205"/>
        <v/>
      </c>
      <c r="Q1444" s="18">
        <f t="shared" si="206"/>
        <v>0</v>
      </c>
      <c r="R1444" s="118"/>
    </row>
    <row r="1445" spans="1:18" x14ac:dyDescent="0.25">
      <c r="A1445" s="25">
        <f t="shared" si="207"/>
        <v>161</v>
      </c>
      <c r="B1445" s="23">
        <f t="shared" si="208"/>
        <v>44568</v>
      </c>
      <c r="C1445" s="24">
        <v>17</v>
      </c>
      <c r="D1445" s="54" t="str">
        <f t="shared" si="200"/>
        <v>ASET</v>
      </c>
      <c r="E1445" s="178"/>
      <c r="F1445" s="179"/>
      <c r="G1445" s="177"/>
      <c r="H1445" s="177"/>
      <c r="I1445" s="169">
        <f t="shared" si="201"/>
        <v>0</v>
      </c>
      <c r="J1445" s="149" t="str" cm="1">
        <f t="array" ref="J1445">IF(ISERROR(INDEX('Non Compliance input'!$H$5:$H$156,MATCH(1,(A1445='Non Compliance input'!$A$5:$A$156)*(F1445&gt;='Non Compliance input'!$D$5:$D$156)*(E1445&lt;'Non Compliance input'!$E$5:$E$156)*('Non Compliance input'!$H$5:$H$156="Yes"),0))
),"","Yes")</f>
        <v/>
      </c>
      <c r="K1445" s="149">
        <f t="shared" si="202"/>
        <v>0</v>
      </c>
      <c r="L1445" s="162">
        <f t="shared" si="203"/>
        <v>0</v>
      </c>
      <c r="M1445" s="162" t="str" cm="1">
        <f t="array" ref="M1445">IF(ISERROR(INDEX('Non Compliance input'!$I$5:$I$156,MATCH(1,(A1445='Non Compliance input'!$A$5:$A$156)*(E1445&gt;='Non Compliance input'!$D$5:$D$156)*(F1445&lt;='Non Compliance input'!$E$5:$E$156)*('Non Compliance input'!$I$5:$I$156="Yes"),0))
),"","Yes")</f>
        <v/>
      </c>
      <c r="N1445" s="149" t="str">
        <f>IF(VLOOKUP($A1445,HourEndingOutage!$B$3:$F$746,5,0)="Outage","Outage","")</f>
        <v/>
      </c>
      <c r="O1445" s="18">
        <f t="shared" si="204"/>
        <v>0</v>
      </c>
      <c r="P1445" s="18" t="str">
        <f t="shared" si="205"/>
        <v/>
      </c>
      <c r="Q1445" s="18">
        <f t="shared" si="206"/>
        <v>0</v>
      </c>
      <c r="R1445" s="118"/>
    </row>
    <row r="1446" spans="1:18" x14ac:dyDescent="0.25">
      <c r="A1446" s="25">
        <f t="shared" si="207"/>
        <v>161</v>
      </c>
      <c r="B1446" s="23">
        <f t="shared" si="208"/>
        <v>44568</v>
      </c>
      <c r="C1446" s="24">
        <v>17</v>
      </c>
      <c r="D1446" s="54" t="str">
        <f t="shared" si="200"/>
        <v>ASET</v>
      </c>
      <c r="E1446" s="178"/>
      <c r="F1446" s="179"/>
      <c r="G1446" s="177"/>
      <c r="H1446" s="177"/>
      <c r="I1446" s="169">
        <f t="shared" si="201"/>
        <v>0</v>
      </c>
      <c r="J1446" s="149" t="str" cm="1">
        <f t="array" ref="J1446">IF(ISERROR(INDEX('Non Compliance input'!$H$5:$H$156,MATCH(1,(A1446='Non Compliance input'!$A$5:$A$156)*(F1446&gt;='Non Compliance input'!$D$5:$D$156)*(E1446&lt;'Non Compliance input'!$E$5:$E$156)*('Non Compliance input'!$H$5:$H$156="Yes"),0))
),"","Yes")</f>
        <v/>
      </c>
      <c r="K1446" s="149">
        <f t="shared" si="202"/>
        <v>0</v>
      </c>
      <c r="L1446" s="162">
        <f t="shared" si="203"/>
        <v>0</v>
      </c>
      <c r="M1446" s="162" t="str" cm="1">
        <f t="array" ref="M1446">IF(ISERROR(INDEX('Non Compliance input'!$I$5:$I$156,MATCH(1,(A1446='Non Compliance input'!$A$5:$A$156)*(E1446&gt;='Non Compliance input'!$D$5:$D$156)*(F1446&lt;='Non Compliance input'!$E$5:$E$156)*('Non Compliance input'!$I$5:$I$156="Yes"),0))
),"","Yes")</f>
        <v/>
      </c>
      <c r="N1446" s="149" t="str">
        <f>IF(VLOOKUP($A1446,HourEndingOutage!$B$3:$F$746,5,0)="Outage","Outage","")</f>
        <v/>
      </c>
      <c r="O1446" s="18">
        <f t="shared" si="204"/>
        <v>0</v>
      </c>
      <c r="P1446" s="18" t="str">
        <f t="shared" si="205"/>
        <v/>
      </c>
      <c r="Q1446" s="18">
        <f t="shared" si="206"/>
        <v>0</v>
      </c>
      <c r="R1446" s="118"/>
    </row>
    <row r="1447" spans="1:18" x14ac:dyDescent="0.25">
      <c r="A1447" s="25">
        <f t="shared" si="207"/>
        <v>161</v>
      </c>
      <c r="B1447" s="23">
        <f t="shared" si="208"/>
        <v>44568</v>
      </c>
      <c r="C1447" s="24">
        <v>17</v>
      </c>
      <c r="D1447" s="54" t="str">
        <f t="shared" si="200"/>
        <v>ASET</v>
      </c>
      <c r="E1447" s="178"/>
      <c r="F1447" s="179"/>
      <c r="G1447" s="177"/>
      <c r="H1447" s="177"/>
      <c r="I1447" s="169">
        <f t="shared" si="201"/>
        <v>0</v>
      </c>
      <c r="J1447" s="149" t="str" cm="1">
        <f t="array" ref="J1447">IF(ISERROR(INDEX('Non Compliance input'!$H$5:$H$156,MATCH(1,(A1447='Non Compliance input'!$A$5:$A$156)*(F1447&gt;='Non Compliance input'!$D$5:$D$156)*(E1447&lt;'Non Compliance input'!$E$5:$E$156)*('Non Compliance input'!$H$5:$H$156="Yes"),0))
),"","Yes")</f>
        <v/>
      </c>
      <c r="K1447" s="149">
        <f t="shared" si="202"/>
        <v>0</v>
      </c>
      <c r="L1447" s="162">
        <f t="shared" si="203"/>
        <v>0</v>
      </c>
      <c r="M1447" s="162" t="str" cm="1">
        <f t="array" ref="M1447">IF(ISERROR(INDEX('Non Compliance input'!$I$5:$I$156,MATCH(1,(A1447='Non Compliance input'!$A$5:$A$156)*(E1447&gt;='Non Compliance input'!$D$5:$D$156)*(F1447&lt;='Non Compliance input'!$E$5:$E$156)*('Non Compliance input'!$I$5:$I$156="Yes"),0))
),"","Yes")</f>
        <v/>
      </c>
      <c r="N1447" s="149" t="str">
        <f>IF(VLOOKUP($A1447,HourEndingOutage!$B$3:$F$746,5,0)="Outage","Outage","")</f>
        <v/>
      </c>
      <c r="O1447" s="18">
        <f t="shared" si="204"/>
        <v>0</v>
      </c>
      <c r="P1447" s="18" t="str">
        <f t="shared" si="205"/>
        <v/>
      </c>
      <c r="Q1447" s="18">
        <f t="shared" si="206"/>
        <v>0</v>
      </c>
      <c r="R1447" s="118"/>
    </row>
    <row r="1448" spans="1:18" x14ac:dyDescent="0.25">
      <c r="A1448" s="25">
        <f t="shared" si="207"/>
        <v>161</v>
      </c>
      <c r="B1448" s="23">
        <f t="shared" si="208"/>
        <v>44568</v>
      </c>
      <c r="C1448" s="24">
        <v>17</v>
      </c>
      <c r="D1448" s="54" t="str">
        <f t="shared" si="200"/>
        <v>ASET</v>
      </c>
      <c r="E1448" s="178"/>
      <c r="F1448" s="179"/>
      <c r="G1448" s="177"/>
      <c r="H1448" s="177"/>
      <c r="I1448" s="169">
        <f t="shared" si="201"/>
        <v>0</v>
      </c>
      <c r="J1448" s="149" t="str" cm="1">
        <f t="array" ref="J1448">IF(ISERROR(INDEX('Non Compliance input'!$H$5:$H$156,MATCH(1,(A1448='Non Compliance input'!$A$5:$A$156)*(F1448&gt;='Non Compliance input'!$D$5:$D$156)*(E1448&lt;'Non Compliance input'!$E$5:$E$156)*('Non Compliance input'!$H$5:$H$156="Yes"),0))
),"","Yes")</f>
        <v/>
      </c>
      <c r="K1448" s="149">
        <f t="shared" si="202"/>
        <v>0</v>
      </c>
      <c r="L1448" s="162">
        <f t="shared" si="203"/>
        <v>0</v>
      </c>
      <c r="M1448" s="162" t="str" cm="1">
        <f t="array" ref="M1448">IF(ISERROR(INDEX('Non Compliance input'!$I$5:$I$156,MATCH(1,(A1448='Non Compliance input'!$A$5:$A$156)*(E1448&gt;='Non Compliance input'!$D$5:$D$156)*(F1448&lt;='Non Compliance input'!$E$5:$E$156)*('Non Compliance input'!$I$5:$I$156="Yes"),0))
),"","Yes")</f>
        <v/>
      </c>
      <c r="N1448" s="149" t="str">
        <f>IF(VLOOKUP($A1448,HourEndingOutage!$B$3:$F$746,5,0)="Outage","Outage","")</f>
        <v/>
      </c>
      <c r="O1448" s="18">
        <f t="shared" si="204"/>
        <v>0</v>
      </c>
      <c r="P1448" s="18" t="str">
        <f t="shared" si="205"/>
        <v/>
      </c>
      <c r="Q1448" s="18">
        <f t="shared" si="206"/>
        <v>0</v>
      </c>
      <c r="R1448" s="118"/>
    </row>
    <row r="1449" spans="1:18" x14ac:dyDescent="0.25">
      <c r="A1449" s="25">
        <f t="shared" si="207"/>
        <v>161</v>
      </c>
      <c r="B1449" s="23">
        <f t="shared" si="208"/>
        <v>44568</v>
      </c>
      <c r="C1449" s="24">
        <v>17</v>
      </c>
      <c r="D1449" s="54" t="str">
        <f t="shared" si="200"/>
        <v>ASET</v>
      </c>
      <c r="E1449" s="178"/>
      <c r="F1449" s="179"/>
      <c r="G1449" s="177"/>
      <c r="H1449" s="177"/>
      <c r="I1449" s="169">
        <f t="shared" si="201"/>
        <v>0</v>
      </c>
      <c r="J1449" s="149" t="str" cm="1">
        <f t="array" ref="J1449">IF(ISERROR(INDEX('Non Compliance input'!$H$5:$H$156,MATCH(1,(A1449='Non Compliance input'!$A$5:$A$156)*(F1449&gt;='Non Compliance input'!$D$5:$D$156)*(E1449&lt;'Non Compliance input'!$E$5:$E$156)*('Non Compliance input'!$H$5:$H$156="Yes"),0))
),"","Yes")</f>
        <v/>
      </c>
      <c r="K1449" s="149">
        <f t="shared" si="202"/>
        <v>0</v>
      </c>
      <c r="L1449" s="162">
        <f t="shared" si="203"/>
        <v>0</v>
      </c>
      <c r="M1449" s="162" t="str" cm="1">
        <f t="array" ref="M1449">IF(ISERROR(INDEX('Non Compliance input'!$I$5:$I$156,MATCH(1,(A1449='Non Compliance input'!$A$5:$A$156)*(E1449&gt;='Non Compliance input'!$D$5:$D$156)*(F1449&lt;='Non Compliance input'!$E$5:$E$156)*('Non Compliance input'!$I$5:$I$156="Yes"),0))
),"","Yes")</f>
        <v/>
      </c>
      <c r="N1449" s="149" t="str">
        <f>IF(VLOOKUP($A1449,HourEndingOutage!$B$3:$F$746,5,0)="Outage","Outage","")</f>
        <v/>
      </c>
      <c r="O1449" s="18">
        <f t="shared" si="204"/>
        <v>0</v>
      </c>
      <c r="P1449" s="18" t="str">
        <f t="shared" si="205"/>
        <v/>
      </c>
      <c r="Q1449" s="18">
        <f t="shared" si="206"/>
        <v>0</v>
      </c>
      <c r="R1449" s="118"/>
    </row>
    <row r="1450" spans="1:18" x14ac:dyDescent="0.25">
      <c r="A1450" s="25">
        <f t="shared" si="207"/>
        <v>161</v>
      </c>
      <c r="B1450" s="23">
        <f t="shared" si="208"/>
        <v>44568</v>
      </c>
      <c r="C1450" s="24">
        <v>17</v>
      </c>
      <c r="D1450" s="54" t="str">
        <f t="shared" si="200"/>
        <v>ASET</v>
      </c>
      <c r="E1450" s="178"/>
      <c r="F1450" s="179"/>
      <c r="G1450" s="177"/>
      <c r="H1450" s="177"/>
      <c r="I1450" s="169">
        <f t="shared" si="201"/>
        <v>0</v>
      </c>
      <c r="J1450" s="149" t="str" cm="1">
        <f t="array" ref="J1450">IF(ISERROR(INDEX('Non Compliance input'!$H$5:$H$156,MATCH(1,(A1450='Non Compliance input'!$A$5:$A$156)*(F1450&gt;='Non Compliance input'!$D$5:$D$156)*(E1450&lt;'Non Compliance input'!$E$5:$E$156)*('Non Compliance input'!$H$5:$H$156="Yes"),0))
),"","Yes")</f>
        <v/>
      </c>
      <c r="K1450" s="149">
        <f t="shared" si="202"/>
        <v>0</v>
      </c>
      <c r="L1450" s="162">
        <f t="shared" si="203"/>
        <v>0</v>
      </c>
      <c r="M1450" s="162" t="str" cm="1">
        <f t="array" ref="M1450">IF(ISERROR(INDEX('Non Compliance input'!$I$5:$I$156,MATCH(1,(A1450='Non Compliance input'!$A$5:$A$156)*(E1450&gt;='Non Compliance input'!$D$5:$D$156)*(F1450&lt;='Non Compliance input'!$E$5:$E$156)*('Non Compliance input'!$I$5:$I$156="Yes"),0))
),"","Yes")</f>
        <v/>
      </c>
      <c r="N1450" s="149" t="str">
        <f>IF(VLOOKUP($A1450,HourEndingOutage!$B$3:$F$746,5,0)="Outage","Outage","")</f>
        <v/>
      </c>
      <c r="O1450" s="18">
        <f t="shared" si="204"/>
        <v>0</v>
      </c>
      <c r="P1450" s="18" t="str">
        <f t="shared" si="205"/>
        <v/>
      </c>
      <c r="Q1450" s="18">
        <f t="shared" si="206"/>
        <v>0</v>
      </c>
      <c r="R1450" s="118"/>
    </row>
    <row r="1451" spans="1:18" x14ac:dyDescent="0.25">
      <c r="A1451" s="25">
        <f t="shared" si="207"/>
        <v>161</v>
      </c>
      <c r="B1451" s="23">
        <f t="shared" si="208"/>
        <v>44568</v>
      </c>
      <c r="C1451" s="24">
        <v>17</v>
      </c>
      <c r="D1451" s="54" t="str">
        <f t="shared" si="200"/>
        <v>ASET</v>
      </c>
      <c r="E1451" s="178"/>
      <c r="F1451" s="179"/>
      <c r="G1451" s="177"/>
      <c r="H1451" s="177"/>
      <c r="I1451" s="169">
        <f t="shared" si="201"/>
        <v>0</v>
      </c>
      <c r="J1451" s="149" t="str" cm="1">
        <f t="array" ref="J1451">IF(ISERROR(INDEX('Non Compliance input'!$H$5:$H$156,MATCH(1,(A1451='Non Compliance input'!$A$5:$A$156)*(F1451&gt;='Non Compliance input'!$D$5:$D$156)*(E1451&lt;'Non Compliance input'!$E$5:$E$156)*('Non Compliance input'!$H$5:$H$156="Yes"),0))
),"","Yes")</f>
        <v/>
      </c>
      <c r="K1451" s="149">
        <f t="shared" si="202"/>
        <v>0</v>
      </c>
      <c r="L1451" s="162">
        <f t="shared" si="203"/>
        <v>0</v>
      </c>
      <c r="M1451" s="162" t="str" cm="1">
        <f t="array" ref="M1451">IF(ISERROR(INDEX('Non Compliance input'!$I$5:$I$156,MATCH(1,(A1451='Non Compliance input'!$A$5:$A$156)*(E1451&gt;='Non Compliance input'!$D$5:$D$156)*(F1451&lt;='Non Compliance input'!$E$5:$E$156)*('Non Compliance input'!$I$5:$I$156="Yes"),0))
),"","Yes")</f>
        <v/>
      </c>
      <c r="N1451" s="149" t="str">
        <f>IF(VLOOKUP($A1451,HourEndingOutage!$B$3:$F$746,5,0)="Outage","Outage","")</f>
        <v/>
      </c>
      <c r="O1451" s="18">
        <f t="shared" si="204"/>
        <v>0</v>
      </c>
      <c r="P1451" s="18" t="str">
        <f t="shared" si="205"/>
        <v/>
      </c>
      <c r="Q1451" s="18">
        <f t="shared" si="206"/>
        <v>0</v>
      </c>
      <c r="R1451" s="118"/>
    </row>
    <row r="1452" spans="1:18" x14ac:dyDescent="0.25">
      <c r="A1452" s="25">
        <f t="shared" si="207"/>
        <v>162</v>
      </c>
      <c r="B1452" s="23">
        <f t="shared" si="208"/>
        <v>44568</v>
      </c>
      <c r="C1452" s="24">
        <v>18</v>
      </c>
      <c r="D1452" s="54" t="str">
        <f t="shared" si="200"/>
        <v>ASET</v>
      </c>
      <c r="E1452" s="178"/>
      <c r="F1452" s="179"/>
      <c r="G1452" s="177"/>
      <c r="H1452" s="177"/>
      <c r="I1452" s="169">
        <f t="shared" si="201"/>
        <v>0</v>
      </c>
      <c r="J1452" s="149" t="str" cm="1">
        <f t="array" ref="J1452">IF(ISERROR(INDEX('Non Compliance input'!$H$5:$H$156,MATCH(1,(A1452='Non Compliance input'!$A$5:$A$156)*(F1452&gt;='Non Compliance input'!$D$5:$D$156)*(E1452&lt;'Non Compliance input'!$E$5:$E$156)*('Non Compliance input'!$H$5:$H$156="Yes"),0))
),"","Yes")</f>
        <v/>
      </c>
      <c r="K1452" s="149">
        <f t="shared" si="202"/>
        <v>0</v>
      </c>
      <c r="L1452" s="162">
        <f t="shared" si="203"/>
        <v>0</v>
      </c>
      <c r="M1452" s="162" t="str" cm="1">
        <f t="array" ref="M1452">IF(ISERROR(INDEX('Non Compliance input'!$I$5:$I$156,MATCH(1,(A1452='Non Compliance input'!$A$5:$A$156)*(E1452&gt;='Non Compliance input'!$D$5:$D$156)*(F1452&lt;='Non Compliance input'!$E$5:$E$156)*('Non Compliance input'!$I$5:$I$156="Yes"),0))
),"","Yes")</f>
        <v/>
      </c>
      <c r="N1452" s="149" t="str">
        <f>IF(VLOOKUP($A1452,HourEndingOutage!$B$3:$F$746,5,0)="Outage","Outage","")</f>
        <v/>
      </c>
      <c r="O1452" s="18">
        <f t="shared" si="204"/>
        <v>0</v>
      </c>
      <c r="P1452" s="18" t="str">
        <f t="shared" si="205"/>
        <v/>
      </c>
      <c r="Q1452" s="18">
        <f t="shared" si="206"/>
        <v>0</v>
      </c>
      <c r="R1452" s="118"/>
    </row>
    <row r="1453" spans="1:18" x14ac:dyDescent="0.25">
      <c r="A1453" s="25">
        <f t="shared" si="207"/>
        <v>162</v>
      </c>
      <c r="B1453" s="23">
        <f t="shared" si="208"/>
        <v>44568</v>
      </c>
      <c r="C1453" s="24">
        <v>18</v>
      </c>
      <c r="D1453" s="54" t="str">
        <f t="shared" si="200"/>
        <v>ASET</v>
      </c>
      <c r="E1453" s="178"/>
      <c r="F1453" s="179"/>
      <c r="G1453" s="177"/>
      <c r="H1453" s="177"/>
      <c r="I1453" s="169">
        <f t="shared" si="201"/>
        <v>0</v>
      </c>
      <c r="J1453" s="149" t="str" cm="1">
        <f t="array" ref="J1453">IF(ISERROR(INDEX('Non Compliance input'!$H$5:$H$156,MATCH(1,(A1453='Non Compliance input'!$A$5:$A$156)*(F1453&gt;='Non Compliance input'!$D$5:$D$156)*(E1453&lt;'Non Compliance input'!$E$5:$E$156)*('Non Compliance input'!$H$5:$H$156="Yes"),0))
),"","Yes")</f>
        <v/>
      </c>
      <c r="K1453" s="149">
        <f t="shared" si="202"/>
        <v>0</v>
      </c>
      <c r="L1453" s="162">
        <f t="shared" si="203"/>
        <v>0</v>
      </c>
      <c r="M1453" s="162" t="str" cm="1">
        <f t="array" ref="M1453">IF(ISERROR(INDEX('Non Compliance input'!$I$5:$I$156,MATCH(1,(A1453='Non Compliance input'!$A$5:$A$156)*(E1453&gt;='Non Compliance input'!$D$5:$D$156)*(F1453&lt;='Non Compliance input'!$E$5:$E$156)*('Non Compliance input'!$I$5:$I$156="Yes"),0))
),"","Yes")</f>
        <v/>
      </c>
      <c r="N1453" s="149" t="str">
        <f>IF(VLOOKUP($A1453,HourEndingOutage!$B$3:$F$746,5,0)="Outage","Outage","")</f>
        <v/>
      </c>
      <c r="O1453" s="18">
        <f t="shared" si="204"/>
        <v>0</v>
      </c>
      <c r="P1453" s="18" t="str">
        <f t="shared" si="205"/>
        <v/>
      </c>
      <c r="Q1453" s="18">
        <f t="shared" si="206"/>
        <v>0</v>
      </c>
      <c r="R1453" s="118"/>
    </row>
    <row r="1454" spans="1:18" x14ac:dyDescent="0.25">
      <c r="A1454" s="25">
        <f t="shared" si="207"/>
        <v>162</v>
      </c>
      <c r="B1454" s="23">
        <f t="shared" si="208"/>
        <v>44568</v>
      </c>
      <c r="C1454" s="24">
        <v>18</v>
      </c>
      <c r="D1454" s="54" t="str">
        <f t="shared" si="200"/>
        <v>ASET</v>
      </c>
      <c r="E1454" s="178"/>
      <c r="F1454" s="179"/>
      <c r="G1454" s="177"/>
      <c r="H1454" s="177"/>
      <c r="I1454" s="169">
        <f t="shared" si="201"/>
        <v>0</v>
      </c>
      <c r="J1454" s="149" t="str" cm="1">
        <f t="array" ref="J1454">IF(ISERROR(INDEX('Non Compliance input'!$H$5:$H$156,MATCH(1,(A1454='Non Compliance input'!$A$5:$A$156)*(F1454&gt;='Non Compliance input'!$D$5:$D$156)*(E1454&lt;'Non Compliance input'!$E$5:$E$156)*('Non Compliance input'!$H$5:$H$156="Yes"),0))
),"","Yes")</f>
        <v/>
      </c>
      <c r="K1454" s="149">
        <f t="shared" si="202"/>
        <v>0</v>
      </c>
      <c r="L1454" s="162">
        <f t="shared" si="203"/>
        <v>0</v>
      </c>
      <c r="M1454" s="162" t="str" cm="1">
        <f t="array" ref="M1454">IF(ISERROR(INDEX('Non Compliance input'!$I$5:$I$156,MATCH(1,(A1454='Non Compliance input'!$A$5:$A$156)*(E1454&gt;='Non Compliance input'!$D$5:$D$156)*(F1454&lt;='Non Compliance input'!$E$5:$E$156)*('Non Compliance input'!$I$5:$I$156="Yes"),0))
),"","Yes")</f>
        <v/>
      </c>
      <c r="N1454" s="149" t="str">
        <f>IF(VLOOKUP($A1454,HourEndingOutage!$B$3:$F$746,5,0)="Outage","Outage","")</f>
        <v/>
      </c>
      <c r="O1454" s="18">
        <f t="shared" si="204"/>
        <v>0</v>
      </c>
      <c r="P1454" s="18" t="str">
        <f t="shared" si="205"/>
        <v/>
      </c>
      <c r="Q1454" s="18">
        <f t="shared" si="206"/>
        <v>0</v>
      </c>
      <c r="R1454" s="118"/>
    </row>
    <row r="1455" spans="1:18" x14ac:dyDescent="0.25">
      <c r="A1455" s="25">
        <f t="shared" si="207"/>
        <v>162</v>
      </c>
      <c r="B1455" s="23">
        <f t="shared" si="208"/>
        <v>44568</v>
      </c>
      <c r="C1455" s="24">
        <v>18</v>
      </c>
      <c r="D1455" s="54" t="str">
        <f t="shared" si="200"/>
        <v>ASET</v>
      </c>
      <c r="E1455" s="178"/>
      <c r="F1455" s="179"/>
      <c r="G1455" s="177"/>
      <c r="H1455" s="177"/>
      <c r="I1455" s="169">
        <f t="shared" si="201"/>
        <v>0</v>
      </c>
      <c r="J1455" s="149" t="str" cm="1">
        <f t="array" ref="J1455">IF(ISERROR(INDEX('Non Compliance input'!$H$5:$H$156,MATCH(1,(A1455='Non Compliance input'!$A$5:$A$156)*(F1455&gt;='Non Compliance input'!$D$5:$D$156)*(E1455&lt;'Non Compliance input'!$E$5:$E$156)*('Non Compliance input'!$H$5:$H$156="Yes"),0))
),"","Yes")</f>
        <v/>
      </c>
      <c r="K1455" s="149">
        <f t="shared" si="202"/>
        <v>0</v>
      </c>
      <c r="L1455" s="162">
        <f t="shared" si="203"/>
        <v>0</v>
      </c>
      <c r="M1455" s="162" t="str" cm="1">
        <f t="array" ref="M1455">IF(ISERROR(INDEX('Non Compliance input'!$I$5:$I$156,MATCH(1,(A1455='Non Compliance input'!$A$5:$A$156)*(E1455&gt;='Non Compliance input'!$D$5:$D$156)*(F1455&lt;='Non Compliance input'!$E$5:$E$156)*('Non Compliance input'!$I$5:$I$156="Yes"),0))
),"","Yes")</f>
        <v/>
      </c>
      <c r="N1455" s="149" t="str">
        <f>IF(VLOOKUP($A1455,HourEndingOutage!$B$3:$F$746,5,0)="Outage","Outage","")</f>
        <v/>
      </c>
      <c r="O1455" s="18">
        <f t="shared" si="204"/>
        <v>0</v>
      </c>
      <c r="P1455" s="18" t="str">
        <f t="shared" si="205"/>
        <v/>
      </c>
      <c r="Q1455" s="18">
        <f t="shared" si="206"/>
        <v>0</v>
      </c>
      <c r="R1455" s="118"/>
    </row>
    <row r="1456" spans="1:18" x14ac:dyDescent="0.25">
      <c r="A1456" s="25">
        <f t="shared" si="207"/>
        <v>162</v>
      </c>
      <c r="B1456" s="23">
        <f t="shared" si="208"/>
        <v>44568</v>
      </c>
      <c r="C1456" s="24">
        <v>18</v>
      </c>
      <c r="D1456" s="54" t="str">
        <f t="shared" si="200"/>
        <v>ASET</v>
      </c>
      <c r="E1456" s="178"/>
      <c r="F1456" s="179"/>
      <c r="G1456" s="177"/>
      <c r="H1456" s="177"/>
      <c r="I1456" s="169">
        <f t="shared" si="201"/>
        <v>0</v>
      </c>
      <c r="J1456" s="149" t="str" cm="1">
        <f t="array" ref="J1456">IF(ISERROR(INDEX('Non Compliance input'!$H$5:$H$156,MATCH(1,(A1456='Non Compliance input'!$A$5:$A$156)*(F1456&gt;='Non Compliance input'!$D$5:$D$156)*(E1456&lt;'Non Compliance input'!$E$5:$E$156)*('Non Compliance input'!$H$5:$H$156="Yes"),0))
),"","Yes")</f>
        <v/>
      </c>
      <c r="K1456" s="149">
        <f t="shared" si="202"/>
        <v>0</v>
      </c>
      <c r="L1456" s="162">
        <f t="shared" si="203"/>
        <v>0</v>
      </c>
      <c r="M1456" s="162" t="str" cm="1">
        <f t="array" ref="M1456">IF(ISERROR(INDEX('Non Compliance input'!$I$5:$I$156,MATCH(1,(A1456='Non Compliance input'!$A$5:$A$156)*(E1456&gt;='Non Compliance input'!$D$5:$D$156)*(F1456&lt;='Non Compliance input'!$E$5:$E$156)*('Non Compliance input'!$I$5:$I$156="Yes"),0))
),"","Yes")</f>
        <v/>
      </c>
      <c r="N1456" s="149" t="str">
        <f>IF(VLOOKUP($A1456,HourEndingOutage!$B$3:$F$746,5,0)="Outage","Outage","")</f>
        <v/>
      </c>
      <c r="O1456" s="18">
        <f t="shared" si="204"/>
        <v>0</v>
      </c>
      <c r="P1456" s="18" t="str">
        <f t="shared" si="205"/>
        <v/>
      </c>
      <c r="Q1456" s="18">
        <f t="shared" si="206"/>
        <v>0</v>
      </c>
      <c r="R1456" s="118"/>
    </row>
    <row r="1457" spans="1:18" x14ac:dyDescent="0.25">
      <c r="A1457" s="25">
        <f t="shared" si="207"/>
        <v>162</v>
      </c>
      <c r="B1457" s="23">
        <f t="shared" si="208"/>
        <v>44568</v>
      </c>
      <c r="C1457" s="24">
        <v>18</v>
      </c>
      <c r="D1457" s="54" t="str">
        <f t="shared" si="200"/>
        <v>ASET</v>
      </c>
      <c r="E1457" s="178"/>
      <c r="F1457" s="179"/>
      <c r="G1457" s="177"/>
      <c r="H1457" s="177"/>
      <c r="I1457" s="169">
        <f t="shared" si="201"/>
        <v>0</v>
      </c>
      <c r="J1457" s="149" t="str" cm="1">
        <f t="array" ref="J1457">IF(ISERROR(INDEX('Non Compliance input'!$H$5:$H$156,MATCH(1,(A1457='Non Compliance input'!$A$5:$A$156)*(F1457&gt;='Non Compliance input'!$D$5:$D$156)*(E1457&lt;'Non Compliance input'!$E$5:$E$156)*('Non Compliance input'!$H$5:$H$156="Yes"),0))
),"","Yes")</f>
        <v/>
      </c>
      <c r="K1457" s="149">
        <f t="shared" si="202"/>
        <v>0</v>
      </c>
      <c r="L1457" s="162">
        <f t="shared" si="203"/>
        <v>0</v>
      </c>
      <c r="M1457" s="162" t="str" cm="1">
        <f t="array" ref="M1457">IF(ISERROR(INDEX('Non Compliance input'!$I$5:$I$156,MATCH(1,(A1457='Non Compliance input'!$A$5:$A$156)*(E1457&gt;='Non Compliance input'!$D$5:$D$156)*(F1457&lt;='Non Compliance input'!$E$5:$E$156)*('Non Compliance input'!$I$5:$I$156="Yes"),0))
),"","Yes")</f>
        <v/>
      </c>
      <c r="N1457" s="149" t="str">
        <f>IF(VLOOKUP($A1457,HourEndingOutage!$B$3:$F$746,5,0)="Outage","Outage","")</f>
        <v/>
      </c>
      <c r="O1457" s="18">
        <f t="shared" si="204"/>
        <v>0</v>
      </c>
      <c r="P1457" s="18" t="str">
        <f t="shared" si="205"/>
        <v/>
      </c>
      <c r="Q1457" s="18">
        <f t="shared" si="206"/>
        <v>0</v>
      </c>
      <c r="R1457" s="118"/>
    </row>
    <row r="1458" spans="1:18" x14ac:dyDescent="0.25">
      <c r="A1458" s="25">
        <f t="shared" si="207"/>
        <v>162</v>
      </c>
      <c r="B1458" s="23">
        <f t="shared" si="208"/>
        <v>44568</v>
      </c>
      <c r="C1458" s="24">
        <v>18</v>
      </c>
      <c r="D1458" s="54" t="str">
        <f t="shared" si="200"/>
        <v>ASET</v>
      </c>
      <c r="E1458" s="178"/>
      <c r="F1458" s="179"/>
      <c r="G1458" s="177"/>
      <c r="H1458" s="177"/>
      <c r="I1458" s="169">
        <f t="shared" si="201"/>
        <v>0</v>
      </c>
      <c r="J1458" s="149" t="str" cm="1">
        <f t="array" ref="J1458">IF(ISERROR(INDEX('Non Compliance input'!$H$5:$H$156,MATCH(1,(A1458='Non Compliance input'!$A$5:$A$156)*(F1458&gt;='Non Compliance input'!$D$5:$D$156)*(E1458&lt;'Non Compliance input'!$E$5:$E$156)*('Non Compliance input'!$H$5:$H$156="Yes"),0))
),"","Yes")</f>
        <v/>
      </c>
      <c r="K1458" s="149">
        <f t="shared" si="202"/>
        <v>0</v>
      </c>
      <c r="L1458" s="162">
        <f t="shared" si="203"/>
        <v>0</v>
      </c>
      <c r="M1458" s="162" t="str" cm="1">
        <f t="array" ref="M1458">IF(ISERROR(INDEX('Non Compliance input'!$I$5:$I$156,MATCH(1,(A1458='Non Compliance input'!$A$5:$A$156)*(E1458&gt;='Non Compliance input'!$D$5:$D$156)*(F1458&lt;='Non Compliance input'!$E$5:$E$156)*('Non Compliance input'!$I$5:$I$156="Yes"),0))
),"","Yes")</f>
        <v/>
      </c>
      <c r="N1458" s="149" t="str">
        <f>IF(VLOOKUP($A1458,HourEndingOutage!$B$3:$F$746,5,0)="Outage","Outage","")</f>
        <v/>
      </c>
      <c r="O1458" s="18">
        <f t="shared" si="204"/>
        <v>0</v>
      </c>
      <c r="P1458" s="18" t="str">
        <f t="shared" si="205"/>
        <v/>
      </c>
      <c r="Q1458" s="18">
        <f t="shared" si="206"/>
        <v>0</v>
      </c>
      <c r="R1458" s="118"/>
    </row>
    <row r="1459" spans="1:18" x14ac:dyDescent="0.25">
      <c r="A1459" s="25">
        <f t="shared" si="207"/>
        <v>162</v>
      </c>
      <c r="B1459" s="23">
        <f t="shared" si="208"/>
        <v>44568</v>
      </c>
      <c r="C1459" s="24">
        <v>18</v>
      </c>
      <c r="D1459" s="54" t="str">
        <f t="shared" si="200"/>
        <v>ASET</v>
      </c>
      <c r="E1459" s="178"/>
      <c r="F1459" s="179"/>
      <c r="G1459" s="177"/>
      <c r="H1459" s="177"/>
      <c r="I1459" s="169">
        <f t="shared" si="201"/>
        <v>0</v>
      </c>
      <c r="J1459" s="149" t="str" cm="1">
        <f t="array" ref="J1459">IF(ISERROR(INDEX('Non Compliance input'!$H$5:$H$156,MATCH(1,(A1459='Non Compliance input'!$A$5:$A$156)*(F1459&gt;='Non Compliance input'!$D$5:$D$156)*(E1459&lt;'Non Compliance input'!$E$5:$E$156)*('Non Compliance input'!$H$5:$H$156="Yes"),0))
),"","Yes")</f>
        <v/>
      </c>
      <c r="K1459" s="149">
        <f t="shared" si="202"/>
        <v>0</v>
      </c>
      <c r="L1459" s="162">
        <f t="shared" si="203"/>
        <v>0</v>
      </c>
      <c r="M1459" s="162" t="str" cm="1">
        <f t="array" ref="M1459">IF(ISERROR(INDEX('Non Compliance input'!$I$5:$I$156,MATCH(1,(A1459='Non Compliance input'!$A$5:$A$156)*(E1459&gt;='Non Compliance input'!$D$5:$D$156)*(F1459&lt;='Non Compliance input'!$E$5:$E$156)*('Non Compliance input'!$I$5:$I$156="Yes"),0))
),"","Yes")</f>
        <v/>
      </c>
      <c r="N1459" s="149" t="str">
        <f>IF(VLOOKUP($A1459,HourEndingOutage!$B$3:$F$746,5,0)="Outage","Outage","")</f>
        <v/>
      </c>
      <c r="O1459" s="18">
        <f t="shared" si="204"/>
        <v>0</v>
      </c>
      <c r="P1459" s="18" t="str">
        <f t="shared" si="205"/>
        <v/>
      </c>
      <c r="Q1459" s="18">
        <f t="shared" si="206"/>
        <v>0</v>
      </c>
      <c r="R1459" s="118"/>
    </row>
    <row r="1460" spans="1:18" x14ac:dyDescent="0.25">
      <c r="A1460" s="25">
        <f t="shared" si="207"/>
        <v>162</v>
      </c>
      <c r="B1460" s="23">
        <f t="shared" si="208"/>
        <v>44568</v>
      </c>
      <c r="C1460" s="24">
        <v>18</v>
      </c>
      <c r="D1460" s="54" t="str">
        <f t="shared" si="200"/>
        <v>ASET</v>
      </c>
      <c r="E1460" s="178"/>
      <c r="F1460" s="179"/>
      <c r="G1460" s="177"/>
      <c r="H1460" s="177"/>
      <c r="I1460" s="169">
        <f t="shared" si="201"/>
        <v>0</v>
      </c>
      <c r="J1460" s="149" t="str" cm="1">
        <f t="array" ref="J1460">IF(ISERROR(INDEX('Non Compliance input'!$H$5:$H$156,MATCH(1,(A1460='Non Compliance input'!$A$5:$A$156)*(F1460&gt;='Non Compliance input'!$D$5:$D$156)*(E1460&lt;'Non Compliance input'!$E$5:$E$156)*('Non Compliance input'!$H$5:$H$156="Yes"),0))
),"","Yes")</f>
        <v/>
      </c>
      <c r="K1460" s="149">
        <f t="shared" si="202"/>
        <v>0</v>
      </c>
      <c r="L1460" s="162">
        <f t="shared" si="203"/>
        <v>0</v>
      </c>
      <c r="M1460" s="162" t="str" cm="1">
        <f t="array" ref="M1460">IF(ISERROR(INDEX('Non Compliance input'!$I$5:$I$156,MATCH(1,(A1460='Non Compliance input'!$A$5:$A$156)*(E1460&gt;='Non Compliance input'!$D$5:$D$156)*(F1460&lt;='Non Compliance input'!$E$5:$E$156)*('Non Compliance input'!$I$5:$I$156="Yes"),0))
),"","Yes")</f>
        <v/>
      </c>
      <c r="N1460" s="149" t="str">
        <f>IF(VLOOKUP($A1460,HourEndingOutage!$B$3:$F$746,5,0)="Outage","Outage","")</f>
        <v/>
      </c>
      <c r="O1460" s="18">
        <f t="shared" si="204"/>
        <v>0</v>
      </c>
      <c r="P1460" s="18" t="str">
        <f t="shared" si="205"/>
        <v/>
      </c>
      <c r="Q1460" s="18">
        <f t="shared" si="206"/>
        <v>0</v>
      </c>
      <c r="R1460" s="118"/>
    </row>
    <row r="1461" spans="1:18" x14ac:dyDescent="0.25">
      <c r="A1461" s="25">
        <f t="shared" si="207"/>
        <v>163</v>
      </c>
      <c r="B1461" s="23">
        <f t="shared" si="208"/>
        <v>44568</v>
      </c>
      <c r="C1461" s="24">
        <v>19</v>
      </c>
      <c r="D1461" s="54" t="str">
        <f t="shared" si="200"/>
        <v>ASET</v>
      </c>
      <c r="E1461" s="178"/>
      <c r="F1461" s="179"/>
      <c r="G1461" s="177"/>
      <c r="H1461" s="177"/>
      <c r="I1461" s="169">
        <f t="shared" si="201"/>
        <v>0</v>
      </c>
      <c r="J1461" s="149" t="str" cm="1">
        <f t="array" ref="J1461">IF(ISERROR(INDEX('Non Compliance input'!$H$5:$H$156,MATCH(1,(A1461='Non Compliance input'!$A$5:$A$156)*(F1461&gt;='Non Compliance input'!$D$5:$D$156)*(E1461&lt;'Non Compliance input'!$E$5:$E$156)*('Non Compliance input'!$H$5:$H$156="Yes"),0))
),"","Yes")</f>
        <v/>
      </c>
      <c r="K1461" s="149">
        <f t="shared" si="202"/>
        <v>0</v>
      </c>
      <c r="L1461" s="162">
        <f t="shared" si="203"/>
        <v>0</v>
      </c>
      <c r="M1461" s="162" t="str" cm="1">
        <f t="array" ref="M1461">IF(ISERROR(INDEX('Non Compliance input'!$I$5:$I$156,MATCH(1,(A1461='Non Compliance input'!$A$5:$A$156)*(E1461&gt;='Non Compliance input'!$D$5:$D$156)*(F1461&lt;='Non Compliance input'!$E$5:$E$156)*('Non Compliance input'!$I$5:$I$156="Yes"),0))
),"","Yes")</f>
        <v/>
      </c>
      <c r="N1461" s="149" t="str">
        <f>IF(VLOOKUP($A1461,HourEndingOutage!$B$3:$F$746,5,0)="Outage","Outage","")</f>
        <v/>
      </c>
      <c r="O1461" s="18">
        <f t="shared" si="204"/>
        <v>0</v>
      </c>
      <c r="P1461" s="18" t="str">
        <f t="shared" si="205"/>
        <v/>
      </c>
      <c r="Q1461" s="18">
        <f t="shared" si="206"/>
        <v>0</v>
      </c>
      <c r="R1461" s="118"/>
    </row>
    <row r="1462" spans="1:18" x14ac:dyDescent="0.25">
      <c r="A1462" s="25">
        <f t="shared" si="207"/>
        <v>163</v>
      </c>
      <c r="B1462" s="23">
        <f t="shared" si="208"/>
        <v>44568</v>
      </c>
      <c r="C1462" s="24">
        <v>19</v>
      </c>
      <c r="D1462" s="54" t="str">
        <f t="shared" si="200"/>
        <v>ASET</v>
      </c>
      <c r="E1462" s="178"/>
      <c r="F1462" s="179"/>
      <c r="G1462" s="177"/>
      <c r="H1462" s="177"/>
      <c r="I1462" s="169">
        <f t="shared" si="201"/>
        <v>0</v>
      </c>
      <c r="J1462" s="149" t="str" cm="1">
        <f t="array" ref="J1462">IF(ISERROR(INDEX('Non Compliance input'!$H$5:$H$156,MATCH(1,(A1462='Non Compliance input'!$A$5:$A$156)*(F1462&gt;='Non Compliance input'!$D$5:$D$156)*(E1462&lt;'Non Compliance input'!$E$5:$E$156)*('Non Compliance input'!$H$5:$H$156="Yes"),0))
),"","Yes")</f>
        <v/>
      </c>
      <c r="K1462" s="149">
        <f t="shared" si="202"/>
        <v>0</v>
      </c>
      <c r="L1462" s="162">
        <f t="shared" si="203"/>
        <v>0</v>
      </c>
      <c r="M1462" s="162" t="str" cm="1">
        <f t="array" ref="M1462">IF(ISERROR(INDEX('Non Compliance input'!$I$5:$I$156,MATCH(1,(A1462='Non Compliance input'!$A$5:$A$156)*(E1462&gt;='Non Compliance input'!$D$5:$D$156)*(F1462&lt;='Non Compliance input'!$E$5:$E$156)*('Non Compliance input'!$I$5:$I$156="Yes"),0))
),"","Yes")</f>
        <v/>
      </c>
      <c r="N1462" s="149" t="str">
        <f>IF(VLOOKUP($A1462,HourEndingOutage!$B$3:$F$746,5,0)="Outage","Outage","")</f>
        <v/>
      </c>
      <c r="O1462" s="18">
        <f t="shared" si="204"/>
        <v>0</v>
      </c>
      <c r="P1462" s="18" t="str">
        <f t="shared" si="205"/>
        <v/>
      </c>
      <c r="Q1462" s="18">
        <f t="shared" si="206"/>
        <v>0</v>
      </c>
      <c r="R1462" s="118"/>
    </row>
    <row r="1463" spans="1:18" x14ac:dyDescent="0.25">
      <c r="A1463" s="25">
        <f t="shared" si="207"/>
        <v>163</v>
      </c>
      <c r="B1463" s="23">
        <f t="shared" si="208"/>
        <v>44568</v>
      </c>
      <c r="C1463" s="24">
        <v>19</v>
      </c>
      <c r="D1463" s="54" t="str">
        <f t="shared" si="200"/>
        <v>ASET</v>
      </c>
      <c r="E1463" s="178"/>
      <c r="F1463" s="179"/>
      <c r="G1463" s="177"/>
      <c r="H1463" s="177"/>
      <c r="I1463" s="169">
        <f t="shared" si="201"/>
        <v>0</v>
      </c>
      <c r="J1463" s="149" t="str" cm="1">
        <f t="array" ref="J1463">IF(ISERROR(INDEX('Non Compliance input'!$H$5:$H$156,MATCH(1,(A1463='Non Compliance input'!$A$5:$A$156)*(F1463&gt;='Non Compliance input'!$D$5:$D$156)*(E1463&lt;'Non Compliance input'!$E$5:$E$156)*('Non Compliance input'!$H$5:$H$156="Yes"),0))
),"","Yes")</f>
        <v/>
      </c>
      <c r="K1463" s="149">
        <f t="shared" si="202"/>
        <v>0</v>
      </c>
      <c r="L1463" s="162">
        <f t="shared" si="203"/>
        <v>0</v>
      </c>
      <c r="M1463" s="162" t="str" cm="1">
        <f t="array" ref="M1463">IF(ISERROR(INDEX('Non Compliance input'!$I$5:$I$156,MATCH(1,(A1463='Non Compliance input'!$A$5:$A$156)*(E1463&gt;='Non Compliance input'!$D$5:$D$156)*(F1463&lt;='Non Compliance input'!$E$5:$E$156)*('Non Compliance input'!$I$5:$I$156="Yes"),0))
),"","Yes")</f>
        <v/>
      </c>
      <c r="N1463" s="149" t="str">
        <f>IF(VLOOKUP($A1463,HourEndingOutage!$B$3:$F$746,5,0)="Outage","Outage","")</f>
        <v/>
      </c>
      <c r="O1463" s="18">
        <f t="shared" si="204"/>
        <v>0</v>
      </c>
      <c r="P1463" s="18" t="str">
        <f t="shared" si="205"/>
        <v/>
      </c>
      <c r="Q1463" s="18">
        <f t="shared" si="206"/>
        <v>0</v>
      </c>
      <c r="R1463" s="118"/>
    </row>
    <row r="1464" spans="1:18" x14ac:dyDescent="0.25">
      <c r="A1464" s="25">
        <f t="shared" si="207"/>
        <v>163</v>
      </c>
      <c r="B1464" s="23">
        <f t="shared" si="208"/>
        <v>44568</v>
      </c>
      <c r="C1464" s="24">
        <v>19</v>
      </c>
      <c r="D1464" s="54" t="str">
        <f t="shared" si="200"/>
        <v>ASET</v>
      </c>
      <c r="E1464" s="178"/>
      <c r="F1464" s="179"/>
      <c r="G1464" s="177"/>
      <c r="H1464" s="177"/>
      <c r="I1464" s="169">
        <f t="shared" si="201"/>
        <v>0</v>
      </c>
      <c r="J1464" s="149" t="str" cm="1">
        <f t="array" ref="J1464">IF(ISERROR(INDEX('Non Compliance input'!$H$5:$H$156,MATCH(1,(A1464='Non Compliance input'!$A$5:$A$156)*(F1464&gt;='Non Compliance input'!$D$5:$D$156)*(E1464&lt;'Non Compliance input'!$E$5:$E$156)*('Non Compliance input'!$H$5:$H$156="Yes"),0))
),"","Yes")</f>
        <v/>
      </c>
      <c r="K1464" s="149">
        <f t="shared" si="202"/>
        <v>0</v>
      </c>
      <c r="L1464" s="162">
        <f t="shared" si="203"/>
        <v>0</v>
      </c>
      <c r="M1464" s="162" t="str" cm="1">
        <f t="array" ref="M1464">IF(ISERROR(INDEX('Non Compliance input'!$I$5:$I$156,MATCH(1,(A1464='Non Compliance input'!$A$5:$A$156)*(E1464&gt;='Non Compliance input'!$D$5:$D$156)*(F1464&lt;='Non Compliance input'!$E$5:$E$156)*('Non Compliance input'!$I$5:$I$156="Yes"),0))
),"","Yes")</f>
        <v/>
      </c>
      <c r="N1464" s="149" t="str">
        <f>IF(VLOOKUP($A1464,HourEndingOutage!$B$3:$F$746,5,0)="Outage","Outage","")</f>
        <v/>
      </c>
      <c r="O1464" s="18">
        <f t="shared" si="204"/>
        <v>0</v>
      </c>
      <c r="P1464" s="18" t="str">
        <f t="shared" si="205"/>
        <v/>
      </c>
      <c r="Q1464" s="18">
        <f t="shared" si="206"/>
        <v>0</v>
      </c>
      <c r="R1464" s="118"/>
    </row>
    <row r="1465" spans="1:18" x14ac:dyDescent="0.25">
      <c r="A1465" s="25">
        <f t="shared" si="207"/>
        <v>163</v>
      </c>
      <c r="B1465" s="23">
        <f t="shared" si="208"/>
        <v>44568</v>
      </c>
      <c r="C1465" s="24">
        <v>19</v>
      </c>
      <c r="D1465" s="54" t="str">
        <f t="shared" si="200"/>
        <v>ASET</v>
      </c>
      <c r="E1465" s="178"/>
      <c r="F1465" s="179"/>
      <c r="G1465" s="177"/>
      <c r="H1465" s="177"/>
      <c r="I1465" s="169">
        <f t="shared" si="201"/>
        <v>0</v>
      </c>
      <c r="J1465" s="149" t="str" cm="1">
        <f t="array" ref="J1465">IF(ISERROR(INDEX('Non Compliance input'!$H$5:$H$156,MATCH(1,(A1465='Non Compliance input'!$A$5:$A$156)*(F1465&gt;='Non Compliance input'!$D$5:$D$156)*(E1465&lt;'Non Compliance input'!$E$5:$E$156)*('Non Compliance input'!$H$5:$H$156="Yes"),0))
),"","Yes")</f>
        <v/>
      </c>
      <c r="K1465" s="149">
        <f t="shared" si="202"/>
        <v>0</v>
      </c>
      <c r="L1465" s="162">
        <f t="shared" si="203"/>
        <v>0</v>
      </c>
      <c r="M1465" s="162" t="str" cm="1">
        <f t="array" ref="M1465">IF(ISERROR(INDEX('Non Compliance input'!$I$5:$I$156,MATCH(1,(A1465='Non Compliance input'!$A$5:$A$156)*(E1465&gt;='Non Compliance input'!$D$5:$D$156)*(F1465&lt;='Non Compliance input'!$E$5:$E$156)*('Non Compliance input'!$I$5:$I$156="Yes"),0))
),"","Yes")</f>
        <v/>
      </c>
      <c r="N1465" s="149" t="str">
        <f>IF(VLOOKUP($A1465,HourEndingOutage!$B$3:$F$746,5,0)="Outage","Outage","")</f>
        <v/>
      </c>
      <c r="O1465" s="18">
        <f t="shared" si="204"/>
        <v>0</v>
      </c>
      <c r="P1465" s="18" t="str">
        <f t="shared" si="205"/>
        <v/>
      </c>
      <c r="Q1465" s="18">
        <f t="shared" si="206"/>
        <v>0</v>
      </c>
      <c r="R1465" s="118"/>
    </row>
    <row r="1466" spans="1:18" x14ac:dyDescent="0.25">
      <c r="A1466" s="25">
        <f t="shared" si="207"/>
        <v>163</v>
      </c>
      <c r="B1466" s="23">
        <f t="shared" si="208"/>
        <v>44568</v>
      </c>
      <c r="C1466" s="24">
        <v>19</v>
      </c>
      <c r="D1466" s="54" t="str">
        <f t="shared" si="200"/>
        <v>ASET</v>
      </c>
      <c r="E1466" s="178"/>
      <c r="F1466" s="179"/>
      <c r="G1466" s="177"/>
      <c r="H1466" s="177"/>
      <c r="I1466" s="169">
        <f t="shared" si="201"/>
        <v>0</v>
      </c>
      <c r="J1466" s="149" t="str" cm="1">
        <f t="array" ref="J1466">IF(ISERROR(INDEX('Non Compliance input'!$H$5:$H$156,MATCH(1,(A1466='Non Compliance input'!$A$5:$A$156)*(F1466&gt;='Non Compliance input'!$D$5:$D$156)*(E1466&lt;'Non Compliance input'!$E$5:$E$156)*('Non Compliance input'!$H$5:$H$156="Yes"),0))
),"","Yes")</f>
        <v/>
      </c>
      <c r="K1466" s="149">
        <f t="shared" si="202"/>
        <v>0</v>
      </c>
      <c r="L1466" s="162">
        <f t="shared" si="203"/>
        <v>0</v>
      </c>
      <c r="M1466" s="162" t="str" cm="1">
        <f t="array" ref="M1466">IF(ISERROR(INDEX('Non Compliance input'!$I$5:$I$156,MATCH(1,(A1466='Non Compliance input'!$A$5:$A$156)*(E1466&gt;='Non Compliance input'!$D$5:$D$156)*(F1466&lt;='Non Compliance input'!$E$5:$E$156)*('Non Compliance input'!$I$5:$I$156="Yes"),0))
),"","Yes")</f>
        <v/>
      </c>
      <c r="N1466" s="149" t="str">
        <f>IF(VLOOKUP($A1466,HourEndingOutage!$B$3:$F$746,5,0)="Outage","Outage","")</f>
        <v/>
      </c>
      <c r="O1466" s="18">
        <f t="shared" si="204"/>
        <v>0</v>
      </c>
      <c r="P1466" s="18" t="str">
        <f t="shared" si="205"/>
        <v/>
      </c>
      <c r="Q1466" s="18">
        <f t="shared" si="206"/>
        <v>0</v>
      </c>
      <c r="R1466" s="118"/>
    </row>
    <row r="1467" spans="1:18" x14ac:dyDescent="0.25">
      <c r="A1467" s="25">
        <f t="shared" si="207"/>
        <v>163</v>
      </c>
      <c r="B1467" s="23">
        <f t="shared" si="208"/>
        <v>44568</v>
      </c>
      <c r="C1467" s="24">
        <v>19</v>
      </c>
      <c r="D1467" s="54" t="str">
        <f t="shared" si="200"/>
        <v>ASET</v>
      </c>
      <c r="E1467" s="178"/>
      <c r="F1467" s="179"/>
      <c r="G1467" s="177"/>
      <c r="H1467" s="177"/>
      <c r="I1467" s="169">
        <f t="shared" si="201"/>
        <v>0</v>
      </c>
      <c r="J1467" s="149" t="str" cm="1">
        <f t="array" ref="J1467">IF(ISERROR(INDEX('Non Compliance input'!$H$5:$H$156,MATCH(1,(A1467='Non Compliance input'!$A$5:$A$156)*(F1467&gt;='Non Compliance input'!$D$5:$D$156)*(E1467&lt;'Non Compliance input'!$E$5:$E$156)*('Non Compliance input'!$H$5:$H$156="Yes"),0))
),"","Yes")</f>
        <v/>
      </c>
      <c r="K1467" s="149">
        <f t="shared" si="202"/>
        <v>0</v>
      </c>
      <c r="L1467" s="162">
        <f t="shared" si="203"/>
        <v>0</v>
      </c>
      <c r="M1467" s="162" t="str" cm="1">
        <f t="array" ref="M1467">IF(ISERROR(INDEX('Non Compliance input'!$I$5:$I$156,MATCH(1,(A1467='Non Compliance input'!$A$5:$A$156)*(E1467&gt;='Non Compliance input'!$D$5:$D$156)*(F1467&lt;='Non Compliance input'!$E$5:$E$156)*('Non Compliance input'!$I$5:$I$156="Yes"),0))
),"","Yes")</f>
        <v/>
      </c>
      <c r="N1467" s="149" t="str">
        <f>IF(VLOOKUP($A1467,HourEndingOutage!$B$3:$F$746,5,0)="Outage","Outage","")</f>
        <v/>
      </c>
      <c r="O1467" s="18">
        <f t="shared" si="204"/>
        <v>0</v>
      </c>
      <c r="P1467" s="18" t="str">
        <f t="shared" si="205"/>
        <v/>
      </c>
      <c r="Q1467" s="18">
        <f t="shared" si="206"/>
        <v>0</v>
      </c>
      <c r="R1467" s="118"/>
    </row>
    <row r="1468" spans="1:18" x14ac:dyDescent="0.25">
      <c r="A1468" s="25">
        <f t="shared" si="207"/>
        <v>163</v>
      </c>
      <c r="B1468" s="23">
        <f t="shared" si="208"/>
        <v>44568</v>
      </c>
      <c r="C1468" s="24">
        <v>19</v>
      </c>
      <c r="D1468" s="54" t="str">
        <f t="shared" si="200"/>
        <v>ASET</v>
      </c>
      <c r="E1468" s="178"/>
      <c r="F1468" s="179"/>
      <c r="G1468" s="177"/>
      <c r="H1468" s="177"/>
      <c r="I1468" s="169">
        <f t="shared" si="201"/>
        <v>0</v>
      </c>
      <c r="J1468" s="149" t="str" cm="1">
        <f t="array" ref="J1468">IF(ISERROR(INDEX('Non Compliance input'!$H$5:$H$156,MATCH(1,(A1468='Non Compliance input'!$A$5:$A$156)*(F1468&gt;='Non Compliance input'!$D$5:$D$156)*(E1468&lt;'Non Compliance input'!$E$5:$E$156)*('Non Compliance input'!$H$5:$H$156="Yes"),0))
),"","Yes")</f>
        <v/>
      </c>
      <c r="K1468" s="149">
        <f t="shared" si="202"/>
        <v>0</v>
      </c>
      <c r="L1468" s="162">
        <f t="shared" si="203"/>
        <v>0</v>
      </c>
      <c r="M1468" s="162" t="str" cm="1">
        <f t="array" ref="M1468">IF(ISERROR(INDEX('Non Compliance input'!$I$5:$I$156,MATCH(1,(A1468='Non Compliance input'!$A$5:$A$156)*(E1468&gt;='Non Compliance input'!$D$5:$D$156)*(F1468&lt;='Non Compliance input'!$E$5:$E$156)*('Non Compliance input'!$I$5:$I$156="Yes"),0))
),"","Yes")</f>
        <v/>
      </c>
      <c r="N1468" s="149" t="str">
        <f>IF(VLOOKUP($A1468,HourEndingOutage!$B$3:$F$746,5,0)="Outage","Outage","")</f>
        <v/>
      </c>
      <c r="O1468" s="18">
        <f t="shared" si="204"/>
        <v>0</v>
      </c>
      <c r="P1468" s="18" t="str">
        <f t="shared" si="205"/>
        <v/>
      </c>
      <c r="Q1468" s="18">
        <f t="shared" si="206"/>
        <v>0</v>
      </c>
      <c r="R1468" s="118"/>
    </row>
    <row r="1469" spans="1:18" x14ac:dyDescent="0.25">
      <c r="A1469" s="25">
        <f t="shared" si="207"/>
        <v>163</v>
      </c>
      <c r="B1469" s="23">
        <f t="shared" si="208"/>
        <v>44568</v>
      </c>
      <c r="C1469" s="24">
        <v>19</v>
      </c>
      <c r="D1469" s="54" t="str">
        <f t="shared" si="200"/>
        <v>ASET</v>
      </c>
      <c r="E1469" s="178"/>
      <c r="F1469" s="179"/>
      <c r="G1469" s="177"/>
      <c r="H1469" s="177"/>
      <c r="I1469" s="169">
        <f t="shared" si="201"/>
        <v>0</v>
      </c>
      <c r="J1469" s="149" t="str" cm="1">
        <f t="array" ref="J1469">IF(ISERROR(INDEX('Non Compliance input'!$H$5:$H$156,MATCH(1,(A1469='Non Compliance input'!$A$5:$A$156)*(F1469&gt;='Non Compliance input'!$D$5:$D$156)*(E1469&lt;'Non Compliance input'!$E$5:$E$156)*('Non Compliance input'!$H$5:$H$156="Yes"),0))
),"","Yes")</f>
        <v/>
      </c>
      <c r="K1469" s="149">
        <f t="shared" si="202"/>
        <v>0</v>
      </c>
      <c r="L1469" s="162">
        <f t="shared" si="203"/>
        <v>0</v>
      </c>
      <c r="M1469" s="162" t="str" cm="1">
        <f t="array" ref="M1469">IF(ISERROR(INDEX('Non Compliance input'!$I$5:$I$156,MATCH(1,(A1469='Non Compliance input'!$A$5:$A$156)*(E1469&gt;='Non Compliance input'!$D$5:$D$156)*(F1469&lt;='Non Compliance input'!$E$5:$E$156)*('Non Compliance input'!$I$5:$I$156="Yes"),0))
),"","Yes")</f>
        <v/>
      </c>
      <c r="N1469" s="149" t="str">
        <f>IF(VLOOKUP($A1469,HourEndingOutage!$B$3:$F$746,5,0)="Outage","Outage","")</f>
        <v/>
      </c>
      <c r="O1469" s="18">
        <f t="shared" si="204"/>
        <v>0</v>
      </c>
      <c r="P1469" s="18" t="str">
        <f t="shared" si="205"/>
        <v/>
      </c>
      <c r="Q1469" s="18">
        <f t="shared" si="206"/>
        <v>0</v>
      </c>
      <c r="R1469" s="118"/>
    </row>
    <row r="1470" spans="1:18" x14ac:dyDescent="0.25">
      <c r="A1470" s="25">
        <f t="shared" si="207"/>
        <v>164</v>
      </c>
      <c r="B1470" s="23">
        <f t="shared" si="208"/>
        <v>44568</v>
      </c>
      <c r="C1470" s="24">
        <v>20</v>
      </c>
      <c r="D1470" s="54" t="str">
        <f t="shared" si="200"/>
        <v>ASET</v>
      </c>
      <c r="E1470" s="178"/>
      <c r="F1470" s="179"/>
      <c r="G1470" s="177"/>
      <c r="H1470" s="177"/>
      <c r="I1470" s="169">
        <f t="shared" si="201"/>
        <v>0</v>
      </c>
      <c r="J1470" s="149" t="str" cm="1">
        <f t="array" ref="J1470">IF(ISERROR(INDEX('Non Compliance input'!$H$5:$H$156,MATCH(1,(A1470='Non Compliance input'!$A$5:$A$156)*(F1470&gt;='Non Compliance input'!$D$5:$D$156)*(E1470&lt;'Non Compliance input'!$E$5:$E$156)*('Non Compliance input'!$H$5:$H$156="Yes"),0))
),"","Yes")</f>
        <v/>
      </c>
      <c r="K1470" s="149">
        <f t="shared" si="202"/>
        <v>0</v>
      </c>
      <c r="L1470" s="162">
        <f t="shared" si="203"/>
        <v>0</v>
      </c>
      <c r="M1470" s="162" t="str" cm="1">
        <f t="array" ref="M1470">IF(ISERROR(INDEX('Non Compliance input'!$I$5:$I$156,MATCH(1,(A1470='Non Compliance input'!$A$5:$A$156)*(E1470&gt;='Non Compliance input'!$D$5:$D$156)*(F1470&lt;='Non Compliance input'!$E$5:$E$156)*('Non Compliance input'!$I$5:$I$156="Yes"),0))
),"","Yes")</f>
        <v/>
      </c>
      <c r="N1470" s="149" t="str">
        <f>IF(VLOOKUP($A1470,HourEndingOutage!$B$3:$F$746,5,0)="Outage","Outage","")</f>
        <v/>
      </c>
      <c r="O1470" s="18">
        <f t="shared" si="204"/>
        <v>0</v>
      </c>
      <c r="P1470" s="18" t="str">
        <f t="shared" si="205"/>
        <v/>
      </c>
      <c r="Q1470" s="18">
        <f t="shared" si="206"/>
        <v>0</v>
      </c>
      <c r="R1470" s="118"/>
    </row>
    <row r="1471" spans="1:18" x14ac:dyDescent="0.25">
      <c r="A1471" s="25">
        <f t="shared" si="207"/>
        <v>164</v>
      </c>
      <c r="B1471" s="23">
        <f t="shared" si="208"/>
        <v>44568</v>
      </c>
      <c r="C1471" s="24">
        <v>20</v>
      </c>
      <c r="D1471" s="54" t="str">
        <f t="shared" si="200"/>
        <v>ASET</v>
      </c>
      <c r="E1471" s="178"/>
      <c r="F1471" s="179"/>
      <c r="G1471" s="177"/>
      <c r="H1471" s="177"/>
      <c r="I1471" s="169">
        <f t="shared" si="201"/>
        <v>0</v>
      </c>
      <c r="J1471" s="149" t="str" cm="1">
        <f t="array" ref="J1471">IF(ISERROR(INDEX('Non Compliance input'!$H$5:$H$156,MATCH(1,(A1471='Non Compliance input'!$A$5:$A$156)*(F1471&gt;='Non Compliance input'!$D$5:$D$156)*(E1471&lt;'Non Compliance input'!$E$5:$E$156)*('Non Compliance input'!$H$5:$H$156="Yes"),0))
),"","Yes")</f>
        <v/>
      </c>
      <c r="K1471" s="149">
        <f t="shared" si="202"/>
        <v>0</v>
      </c>
      <c r="L1471" s="162">
        <f t="shared" si="203"/>
        <v>0</v>
      </c>
      <c r="M1471" s="162" t="str" cm="1">
        <f t="array" ref="M1471">IF(ISERROR(INDEX('Non Compliance input'!$I$5:$I$156,MATCH(1,(A1471='Non Compliance input'!$A$5:$A$156)*(E1471&gt;='Non Compliance input'!$D$5:$D$156)*(F1471&lt;='Non Compliance input'!$E$5:$E$156)*('Non Compliance input'!$I$5:$I$156="Yes"),0))
),"","Yes")</f>
        <v/>
      </c>
      <c r="N1471" s="149" t="str">
        <f>IF(VLOOKUP($A1471,HourEndingOutage!$B$3:$F$746,5,0)="Outage","Outage","")</f>
        <v/>
      </c>
      <c r="O1471" s="18">
        <f t="shared" si="204"/>
        <v>0</v>
      </c>
      <c r="P1471" s="18" t="str">
        <f t="shared" si="205"/>
        <v/>
      </c>
      <c r="Q1471" s="18">
        <f t="shared" si="206"/>
        <v>0</v>
      </c>
      <c r="R1471" s="118"/>
    </row>
    <row r="1472" spans="1:18" x14ac:dyDescent="0.25">
      <c r="A1472" s="25">
        <f t="shared" si="207"/>
        <v>164</v>
      </c>
      <c r="B1472" s="23">
        <f t="shared" si="208"/>
        <v>44568</v>
      </c>
      <c r="C1472" s="24">
        <v>20</v>
      </c>
      <c r="D1472" s="54" t="str">
        <f t="shared" si="200"/>
        <v>ASET</v>
      </c>
      <c r="E1472" s="178"/>
      <c r="F1472" s="179"/>
      <c r="G1472" s="177"/>
      <c r="H1472" s="177"/>
      <c r="I1472" s="169">
        <f t="shared" si="201"/>
        <v>0</v>
      </c>
      <c r="J1472" s="149" t="str" cm="1">
        <f t="array" ref="J1472">IF(ISERROR(INDEX('Non Compliance input'!$H$5:$H$156,MATCH(1,(A1472='Non Compliance input'!$A$5:$A$156)*(F1472&gt;='Non Compliance input'!$D$5:$D$156)*(E1472&lt;'Non Compliance input'!$E$5:$E$156)*('Non Compliance input'!$H$5:$H$156="Yes"),0))
),"","Yes")</f>
        <v/>
      </c>
      <c r="K1472" s="149">
        <f t="shared" si="202"/>
        <v>0</v>
      </c>
      <c r="L1472" s="162">
        <f t="shared" si="203"/>
        <v>0</v>
      </c>
      <c r="M1472" s="162" t="str" cm="1">
        <f t="array" ref="M1472">IF(ISERROR(INDEX('Non Compliance input'!$I$5:$I$156,MATCH(1,(A1472='Non Compliance input'!$A$5:$A$156)*(E1472&gt;='Non Compliance input'!$D$5:$D$156)*(F1472&lt;='Non Compliance input'!$E$5:$E$156)*('Non Compliance input'!$I$5:$I$156="Yes"),0))
),"","Yes")</f>
        <v/>
      </c>
      <c r="N1472" s="149" t="str">
        <f>IF(VLOOKUP($A1472,HourEndingOutage!$B$3:$F$746,5,0)="Outage","Outage","")</f>
        <v/>
      </c>
      <c r="O1472" s="18">
        <f t="shared" si="204"/>
        <v>0</v>
      </c>
      <c r="P1472" s="18" t="str">
        <f t="shared" si="205"/>
        <v/>
      </c>
      <c r="Q1472" s="18">
        <f t="shared" si="206"/>
        <v>0</v>
      </c>
      <c r="R1472" s="118"/>
    </row>
    <row r="1473" spans="1:18" x14ac:dyDescent="0.25">
      <c r="A1473" s="25">
        <f t="shared" si="207"/>
        <v>164</v>
      </c>
      <c r="B1473" s="23">
        <f t="shared" si="208"/>
        <v>44568</v>
      </c>
      <c r="C1473" s="24">
        <v>20</v>
      </c>
      <c r="D1473" s="54" t="str">
        <f t="shared" si="200"/>
        <v>ASET</v>
      </c>
      <c r="E1473" s="178"/>
      <c r="F1473" s="179"/>
      <c r="G1473" s="177"/>
      <c r="H1473" s="177"/>
      <c r="I1473" s="169">
        <f t="shared" si="201"/>
        <v>0</v>
      </c>
      <c r="J1473" s="149" t="str" cm="1">
        <f t="array" ref="J1473">IF(ISERROR(INDEX('Non Compliance input'!$H$5:$H$156,MATCH(1,(A1473='Non Compliance input'!$A$5:$A$156)*(F1473&gt;='Non Compliance input'!$D$5:$D$156)*(E1473&lt;'Non Compliance input'!$E$5:$E$156)*('Non Compliance input'!$H$5:$H$156="Yes"),0))
),"","Yes")</f>
        <v/>
      </c>
      <c r="K1473" s="149">
        <f t="shared" si="202"/>
        <v>0</v>
      </c>
      <c r="L1473" s="162">
        <f t="shared" si="203"/>
        <v>0</v>
      </c>
      <c r="M1473" s="162" t="str" cm="1">
        <f t="array" ref="M1473">IF(ISERROR(INDEX('Non Compliance input'!$I$5:$I$156,MATCH(1,(A1473='Non Compliance input'!$A$5:$A$156)*(E1473&gt;='Non Compliance input'!$D$5:$D$156)*(F1473&lt;='Non Compliance input'!$E$5:$E$156)*('Non Compliance input'!$I$5:$I$156="Yes"),0))
),"","Yes")</f>
        <v/>
      </c>
      <c r="N1473" s="149" t="str">
        <f>IF(VLOOKUP($A1473,HourEndingOutage!$B$3:$F$746,5,0)="Outage","Outage","")</f>
        <v/>
      </c>
      <c r="O1473" s="18">
        <f t="shared" si="204"/>
        <v>0</v>
      </c>
      <c r="P1473" s="18" t="str">
        <f t="shared" si="205"/>
        <v/>
      </c>
      <c r="Q1473" s="18">
        <f t="shared" si="206"/>
        <v>0</v>
      </c>
      <c r="R1473" s="118"/>
    </row>
    <row r="1474" spans="1:18" x14ac:dyDescent="0.25">
      <c r="A1474" s="25">
        <f t="shared" si="207"/>
        <v>164</v>
      </c>
      <c r="B1474" s="23">
        <f t="shared" si="208"/>
        <v>44568</v>
      </c>
      <c r="C1474" s="24">
        <v>20</v>
      </c>
      <c r="D1474" s="54" t="str">
        <f t="shared" si="200"/>
        <v>ASET</v>
      </c>
      <c r="E1474" s="178"/>
      <c r="F1474" s="179"/>
      <c r="G1474" s="177"/>
      <c r="H1474" s="177"/>
      <c r="I1474" s="169">
        <f t="shared" si="201"/>
        <v>0</v>
      </c>
      <c r="J1474" s="149" t="str" cm="1">
        <f t="array" ref="J1474">IF(ISERROR(INDEX('Non Compliance input'!$H$5:$H$156,MATCH(1,(A1474='Non Compliance input'!$A$5:$A$156)*(F1474&gt;='Non Compliance input'!$D$5:$D$156)*(E1474&lt;'Non Compliance input'!$E$5:$E$156)*('Non Compliance input'!$H$5:$H$156="Yes"),0))
),"","Yes")</f>
        <v/>
      </c>
      <c r="K1474" s="149">
        <f t="shared" si="202"/>
        <v>0</v>
      </c>
      <c r="L1474" s="162">
        <f t="shared" si="203"/>
        <v>0</v>
      </c>
      <c r="M1474" s="162" t="str" cm="1">
        <f t="array" ref="M1474">IF(ISERROR(INDEX('Non Compliance input'!$I$5:$I$156,MATCH(1,(A1474='Non Compliance input'!$A$5:$A$156)*(E1474&gt;='Non Compliance input'!$D$5:$D$156)*(F1474&lt;='Non Compliance input'!$E$5:$E$156)*('Non Compliance input'!$I$5:$I$156="Yes"),0))
),"","Yes")</f>
        <v/>
      </c>
      <c r="N1474" s="149" t="str">
        <f>IF(VLOOKUP($A1474,HourEndingOutage!$B$3:$F$746,5,0)="Outage","Outage","")</f>
        <v/>
      </c>
      <c r="O1474" s="18">
        <f t="shared" si="204"/>
        <v>0</v>
      </c>
      <c r="P1474" s="18" t="str">
        <f t="shared" si="205"/>
        <v/>
      </c>
      <c r="Q1474" s="18">
        <f t="shared" si="206"/>
        <v>0</v>
      </c>
      <c r="R1474" s="118"/>
    </row>
    <row r="1475" spans="1:18" x14ac:dyDescent="0.25">
      <c r="A1475" s="25">
        <f t="shared" si="207"/>
        <v>164</v>
      </c>
      <c r="B1475" s="23">
        <f t="shared" si="208"/>
        <v>44568</v>
      </c>
      <c r="C1475" s="24">
        <v>20</v>
      </c>
      <c r="D1475" s="54" t="str">
        <f t="shared" ref="D1475:D1538" si="209">Unit</f>
        <v>ASET</v>
      </c>
      <c r="E1475" s="178"/>
      <c r="F1475" s="179"/>
      <c r="G1475" s="177"/>
      <c r="H1475" s="177"/>
      <c r="I1475" s="169">
        <f t="shared" ref="I1475:I1538" si="210">IF(AND(LEN(E1475)&gt;2,LEN(F1475)&gt;2)=TRUE,(ROUND((F1475-E1475)*1440,0)),0)</f>
        <v>0</v>
      </c>
      <c r="J1475" s="149" t="str" cm="1">
        <f t="array" ref="J1475">IF(ISERROR(INDEX('Non Compliance input'!$H$5:$H$156,MATCH(1,(A1475='Non Compliance input'!$A$5:$A$156)*(F1475&gt;='Non Compliance input'!$D$5:$D$156)*(E1475&lt;'Non Compliance input'!$E$5:$E$156)*('Non Compliance input'!$H$5:$H$156="Yes"),0))
),"","Yes")</f>
        <v/>
      </c>
      <c r="K1475" s="149">
        <f t="shared" ref="K1475:K1538" si="211">IF(J1475="Yes",0,MIN(H1475,G1475,IF(H1475="",0,Contract_Volume)))</f>
        <v>0</v>
      </c>
      <c r="L1475" s="162">
        <f t="shared" ref="L1475:L1538" si="212">IF(J1475="Yes",0,(MIN(H1475,G1475)*(I1475/60)))</f>
        <v>0</v>
      </c>
      <c r="M1475" s="162" t="str" cm="1">
        <f t="array" ref="M1475">IF(ISERROR(INDEX('Non Compliance input'!$I$5:$I$156,MATCH(1,(A1475='Non Compliance input'!$A$5:$A$156)*(E1475&gt;='Non Compliance input'!$D$5:$D$156)*(F1475&lt;='Non Compliance input'!$E$5:$E$156)*('Non Compliance input'!$I$5:$I$156="Yes"),0))
),"","Yes")</f>
        <v/>
      </c>
      <c r="N1475" s="149" t="str">
        <f>IF(VLOOKUP($A1475,HourEndingOutage!$B$3:$F$746,5,0)="Outage","Outage","")</f>
        <v/>
      </c>
      <c r="O1475" s="18">
        <f t="shared" ref="O1475:O1538" si="213">IF(OR(M1475="Yes",N1475="Outage"),0,(K1475*(I1475/60))*Arming)</f>
        <v>0</v>
      </c>
      <c r="P1475" s="18" t="str">
        <f t="shared" ref="P1475:P1538" si="214">IF(ISERROR(VLOOKUP($A1475,FTShour,1,0)),"","Yes")</f>
        <v/>
      </c>
      <c r="Q1475" s="18">
        <f t="shared" si="206"/>
        <v>0</v>
      </c>
      <c r="R1475" s="118"/>
    </row>
    <row r="1476" spans="1:18" x14ac:dyDescent="0.25">
      <c r="A1476" s="25">
        <f t="shared" si="207"/>
        <v>164</v>
      </c>
      <c r="B1476" s="23">
        <f t="shared" si="208"/>
        <v>44568</v>
      </c>
      <c r="C1476" s="24">
        <v>20</v>
      </c>
      <c r="D1476" s="54" t="str">
        <f t="shared" si="209"/>
        <v>ASET</v>
      </c>
      <c r="E1476" s="178"/>
      <c r="F1476" s="179"/>
      <c r="G1476" s="177"/>
      <c r="H1476" s="177"/>
      <c r="I1476" s="169">
        <f t="shared" si="210"/>
        <v>0</v>
      </c>
      <c r="J1476" s="149" t="str" cm="1">
        <f t="array" ref="J1476">IF(ISERROR(INDEX('Non Compliance input'!$H$5:$H$156,MATCH(1,(A1476='Non Compliance input'!$A$5:$A$156)*(F1476&gt;='Non Compliance input'!$D$5:$D$156)*(E1476&lt;'Non Compliance input'!$E$5:$E$156)*('Non Compliance input'!$H$5:$H$156="Yes"),0))
),"","Yes")</f>
        <v/>
      </c>
      <c r="K1476" s="149">
        <f t="shared" si="211"/>
        <v>0</v>
      </c>
      <c r="L1476" s="162">
        <f t="shared" si="212"/>
        <v>0</v>
      </c>
      <c r="M1476" s="162" t="str" cm="1">
        <f t="array" ref="M1476">IF(ISERROR(INDEX('Non Compliance input'!$I$5:$I$156,MATCH(1,(A1476='Non Compliance input'!$A$5:$A$156)*(E1476&gt;='Non Compliance input'!$D$5:$D$156)*(F1476&lt;='Non Compliance input'!$E$5:$E$156)*('Non Compliance input'!$I$5:$I$156="Yes"),0))
),"","Yes")</f>
        <v/>
      </c>
      <c r="N1476" s="149" t="str">
        <f>IF(VLOOKUP($A1476,HourEndingOutage!$B$3:$F$746,5,0)="Outage","Outage","")</f>
        <v/>
      </c>
      <c r="O1476" s="18">
        <f t="shared" si="213"/>
        <v>0</v>
      </c>
      <c r="P1476" s="18" t="str">
        <f t="shared" si="214"/>
        <v/>
      </c>
      <c r="Q1476" s="18">
        <f t="shared" ref="Q1476:Q1539" si="215">IF(P1476="Yes",-O1476,0)</f>
        <v>0</v>
      </c>
      <c r="R1476" s="118"/>
    </row>
    <row r="1477" spans="1:18" x14ac:dyDescent="0.25">
      <c r="A1477" s="25">
        <f t="shared" si="207"/>
        <v>164</v>
      </c>
      <c r="B1477" s="23">
        <f t="shared" si="208"/>
        <v>44568</v>
      </c>
      <c r="C1477" s="24">
        <v>20</v>
      </c>
      <c r="D1477" s="54" t="str">
        <f t="shared" si="209"/>
        <v>ASET</v>
      </c>
      <c r="E1477" s="178"/>
      <c r="F1477" s="179"/>
      <c r="G1477" s="177"/>
      <c r="H1477" s="177"/>
      <c r="I1477" s="169">
        <f t="shared" si="210"/>
        <v>0</v>
      </c>
      <c r="J1477" s="149" t="str" cm="1">
        <f t="array" ref="J1477">IF(ISERROR(INDEX('Non Compliance input'!$H$5:$H$156,MATCH(1,(A1477='Non Compliance input'!$A$5:$A$156)*(F1477&gt;='Non Compliance input'!$D$5:$D$156)*(E1477&lt;'Non Compliance input'!$E$5:$E$156)*('Non Compliance input'!$H$5:$H$156="Yes"),0))
),"","Yes")</f>
        <v/>
      </c>
      <c r="K1477" s="149">
        <f t="shared" si="211"/>
        <v>0</v>
      </c>
      <c r="L1477" s="162">
        <f t="shared" si="212"/>
        <v>0</v>
      </c>
      <c r="M1477" s="162" t="str" cm="1">
        <f t="array" ref="M1477">IF(ISERROR(INDEX('Non Compliance input'!$I$5:$I$156,MATCH(1,(A1477='Non Compliance input'!$A$5:$A$156)*(E1477&gt;='Non Compliance input'!$D$5:$D$156)*(F1477&lt;='Non Compliance input'!$E$5:$E$156)*('Non Compliance input'!$I$5:$I$156="Yes"),0))
),"","Yes")</f>
        <v/>
      </c>
      <c r="N1477" s="149" t="str">
        <f>IF(VLOOKUP($A1477,HourEndingOutage!$B$3:$F$746,5,0)="Outage","Outage","")</f>
        <v/>
      </c>
      <c r="O1477" s="18">
        <f t="shared" si="213"/>
        <v>0</v>
      </c>
      <c r="P1477" s="18" t="str">
        <f t="shared" si="214"/>
        <v/>
      </c>
      <c r="Q1477" s="18">
        <f t="shared" si="215"/>
        <v>0</v>
      </c>
      <c r="R1477" s="118"/>
    </row>
    <row r="1478" spans="1:18" x14ac:dyDescent="0.25">
      <c r="A1478" s="25">
        <f t="shared" si="207"/>
        <v>164</v>
      </c>
      <c r="B1478" s="23">
        <f t="shared" si="208"/>
        <v>44568</v>
      </c>
      <c r="C1478" s="24">
        <v>20</v>
      </c>
      <c r="D1478" s="54" t="str">
        <f t="shared" si="209"/>
        <v>ASET</v>
      </c>
      <c r="E1478" s="178"/>
      <c r="F1478" s="179"/>
      <c r="G1478" s="177"/>
      <c r="H1478" s="177"/>
      <c r="I1478" s="169">
        <f t="shared" si="210"/>
        <v>0</v>
      </c>
      <c r="J1478" s="149" t="str" cm="1">
        <f t="array" ref="J1478">IF(ISERROR(INDEX('Non Compliance input'!$H$5:$H$156,MATCH(1,(A1478='Non Compliance input'!$A$5:$A$156)*(F1478&gt;='Non Compliance input'!$D$5:$D$156)*(E1478&lt;'Non Compliance input'!$E$5:$E$156)*('Non Compliance input'!$H$5:$H$156="Yes"),0))
),"","Yes")</f>
        <v/>
      </c>
      <c r="K1478" s="149">
        <f t="shared" si="211"/>
        <v>0</v>
      </c>
      <c r="L1478" s="162">
        <f t="shared" si="212"/>
        <v>0</v>
      </c>
      <c r="M1478" s="162" t="str" cm="1">
        <f t="array" ref="M1478">IF(ISERROR(INDEX('Non Compliance input'!$I$5:$I$156,MATCH(1,(A1478='Non Compliance input'!$A$5:$A$156)*(E1478&gt;='Non Compliance input'!$D$5:$D$156)*(F1478&lt;='Non Compliance input'!$E$5:$E$156)*('Non Compliance input'!$I$5:$I$156="Yes"),0))
),"","Yes")</f>
        <v/>
      </c>
      <c r="N1478" s="149" t="str">
        <f>IF(VLOOKUP($A1478,HourEndingOutage!$B$3:$F$746,5,0)="Outage","Outage","")</f>
        <v/>
      </c>
      <c r="O1478" s="18">
        <f t="shared" si="213"/>
        <v>0</v>
      </c>
      <c r="P1478" s="18" t="str">
        <f t="shared" si="214"/>
        <v/>
      </c>
      <c r="Q1478" s="18">
        <f t="shared" si="215"/>
        <v>0</v>
      </c>
      <c r="R1478" s="118"/>
    </row>
    <row r="1479" spans="1:18" x14ac:dyDescent="0.25">
      <c r="A1479" s="25">
        <f t="shared" si="207"/>
        <v>165</v>
      </c>
      <c r="B1479" s="23">
        <f t="shared" si="208"/>
        <v>44568</v>
      </c>
      <c r="C1479" s="24">
        <v>21</v>
      </c>
      <c r="D1479" s="54" t="str">
        <f t="shared" si="209"/>
        <v>ASET</v>
      </c>
      <c r="E1479" s="178"/>
      <c r="F1479" s="179"/>
      <c r="G1479" s="177"/>
      <c r="H1479" s="177"/>
      <c r="I1479" s="169">
        <f t="shared" si="210"/>
        <v>0</v>
      </c>
      <c r="J1479" s="149" t="str" cm="1">
        <f t="array" ref="J1479">IF(ISERROR(INDEX('Non Compliance input'!$H$5:$H$156,MATCH(1,(A1479='Non Compliance input'!$A$5:$A$156)*(F1479&gt;='Non Compliance input'!$D$5:$D$156)*(E1479&lt;'Non Compliance input'!$E$5:$E$156)*('Non Compliance input'!$H$5:$H$156="Yes"),0))
),"","Yes")</f>
        <v/>
      </c>
      <c r="K1479" s="149">
        <f t="shared" si="211"/>
        <v>0</v>
      </c>
      <c r="L1479" s="162">
        <f t="shared" si="212"/>
        <v>0</v>
      </c>
      <c r="M1479" s="162" t="str" cm="1">
        <f t="array" ref="M1479">IF(ISERROR(INDEX('Non Compliance input'!$I$5:$I$156,MATCH(1,(A1479='Non Compliance input'!$A$5:$A$156)*(E1479&gt;='Non Compliance input'!$D$5:$D$156)*(F1479&lt;='Non Compliance input'!$E$5:$E$156)*('Non Compliance input'!$I$5:$I$156="Yes"),0))
),"","Yes")</f>
        <v/>
      </c>
      <c r="N1479" s="149" t="str">
        <f>IF(VLOOKUP($A1479,HourEndingOutage!$B$3:$F$746,5,0)="Outage","Outage","")</f>
        <v/>
      </c>
      <c r="O1479" s="18">
        <f t="shared" si="213"/>
        <v>0</v>
      </c>
      <c r="P1479" s="18" t="str">
        <f t="shared" si="214"/>
        <v/>
      </c>
      <c r="Q1479" s="18">
        <f t="shared" si="215"/>
        <v>0</v>
      </c>
      <c r="R1479" s="118"/>
    </row>
    <row r="1480" spans="1:18" x14ac:dyDescent="0.25">
      <c r="A1480" s="25">
        <f t="shared" si="207"/>
        <v>165</v>
      </c>
      <c r="B1480" s="23">
        <f t="shared" si="208"/>
        <v>44568</v>
      </c>
      <c r="C1480" s="24">
        <v>21</v>
      </c>
      <c r="D1480" s="54" t="str">
        <f t="shared" si="209"/>
        <v>ASET</v>
      </c>
      <c r="E1480" s="178"/>
      <c r="F1480" s="179"/>
      <c r="G1480" s="177"/>
      <c r="H1480" s="177"/>
      <c r="I1480" s="169">
        <f t="shared" si="210"/>
        <v>0</v>
      </c>
      <c r="J1480" s="149" t="str" cm="1">
        <f t="array" ref="J1480">IF(ISERROR(INDEX('Non Compliance input'!$H$5:$H$156,MATCH(1,(A1480='Non Compliance input'!$A$5:$A$156)*(F1480&gt;='Non Compliance input'!$D$5:$D$156)*(E1480&lt;'Non Compliance input'!$E$5:$E$156)*('Non Compliance input'!$H$5:$H$156="Yes"),0))
),"","Yes")</f>
        <v/>
      </c>
      <c r="K1480" s="149">
        <f t="shared" si="211"/>
        <v>0</v>
      </c>
      <c r="L1480" s="162">
        <f t="shared" si="212"/>
        <v>0</v>
      </c>
      <c r="M1480" s="162" t="str" cm="1">
        <f t="array" ref="M1480">IF(ISERROR(INDEX('Non Compliance input'!$I$5:$I$156,MATCH(1,(A1480='Non Compliance input'!$A$5:$A$156)*(E1480&gt;='Non Compliance input'!$D$5:$D$156)*(F1480&lt;='Non Compliance input'!$E$5:$E$156)*('Non Compliance input'!$I$5:$I$156="Yes"),0))
),"","Yes")</f>
        <v/>
      </c>
      <c r="N1480" s="149" t="str">
        <f>IF(VLOOKUP($A1480,HourEndingOutage!$B$3:$F$746,5,0)="Outage","Outage","")</f>
        <v/>
      </c>
      <c r="O1480" s="18">
        <f t="shared" si="213"/>
        <v>0</v>
      </c>
      <c r="P1480" s="18" t="str">
        <f t="shared" si="214"/>
        <v/>
      </c>
      <c r="Q1480" s="18">
        <f t="shared" si="215"/>
        <v>0</v>
      </c>
      <c r="R1480" s="118"/>
    </row>
    <row r="1481" spans="1:18" x14ac:dyDescent="0.25">
      <c r="A1481" s="25">
        <f t="shared" si="207"/>
        <v>165</v>
      </c>
      <c r="B1481" s="23">
        <f t="shared" si="208"/>
        <v>44568</v>
      </c>
      <c r="C1481" s="24">
        <v>21</v>
      </c>
      <c r="D1481" s="54" t="str">
        <f t="shared" si="209"/>
        <v>ASET</v>
      </c>
      <c r="E1481" s="178"/>
      <c r="F1481" s="179"/>
      <c r="G1481" s="177"/>
      <c r="H1481" s="177"/>
      <c r="I1481" s="169">
        <f t="shared" si="210"/>
        <v>0</v>
      </c>
      <c r="J1481" s="149" t="str" cm="1">
        <f t="array" ref="J1481">IF(ISERROR(INDEX('Non Compliance input'!$H$5:$H$156,MATCH(1,(A1481='Non Compliance input'!$A$5:$A$156)*(F1481&gt;='Non Compliance input'!$D$5:$D$156)*(E1481&lt;'Non Compliance input'!$E$5:$E$156)*('Non Compliance input'!$H$5:$H$156="Yes"),0))
),"","Yes")</f>
        <v/>
      </c>
      <c r="K1481" s="149">
        <f t="shared" si="211"/>
        <v>0</v>
      </c>
      <c r="L1481" s="162">
        <f t="shared" si="212"/>
        <v>0</v>
      </c>
      <c r="M1481" s="162" t="str" cm="1">
        <f t="array" ref="M1481">IF(ISERROR(INDEX('Non Compliance input'!$I$5:$I$156,MATCH(1,(A1481='Non Compliance input'!$A$5:$A$156)*(E1481&gt;='Non Compliance input'!$D$5:$D$156)*(F1481&lt;='Non Compliance input'!$E$5:$E$156)*('Non Compliance input'!$I$5:$I$156="Yes"),0))
),"","Yes")</f>
        <v/>
      </c>
      <c r="N1481" s="149" t="str">
        <f>IF(VLOOKUP($A1481,HourEndingOutage!$B$3:$F$746,5,0)="Outage","Outage","")</f>
        <v/>
      </c>
      <c r="O1481" s="18">
        <f t="shared" si="213"/>
        <v>0</v>
      </c>
      <c r="P1481" s="18" t="str">
        <f t="shared" si="214"/>
        <v/>
      </c>
      <c r="Q1481" s="18">
        <f t="shared" si="215"/>
        <v>0</v>
      </c>
      <c r="R1481" s="118"/>
    </row>
    <row r="1482" spans="1:18" x14ac:dyDescent="0.25">
      <c r="A1482" s="25">
        <f t="shared" si="207"/>
        <v>165</v>
      </c>
      <c r="B1482" s="23">
        <f t="shared" si="208"/>
        <v>44568</v>
      </c>
      <c r="C1482" s="24">
        <v>21</v>
      </c>
      <c r="D1482" s="54" t="str">
        <f t="shared" si="209"/>
        <v>ASET</v>
      </c>
      <c r="E1482" s="178"/>
      <c r="F1482" s="179"/>
      <c r="G1482" s="177"/>
      <c r="H1482" s="177"/>
      <c r="I1482" s="169">
        <f t="shared" si="210"/>
        <v>0</v>
      </c>
      <c r="J1482" s="149" t="str" cm="1">
        <f t="array" ref="J1482">IF(ISERROR(INDEX('Non Compliance input'!$H$5:$H$156,MATCH(1,(A1482='Non Compliance input'!$A$5:$A$156)*(F1482&gt;='Non Compliance input'!$D$5:$D$156)*(E1482&lt;'Non Compliance input'!$E$5:$E$156)*('Non Compliance input'!$H$5:$H$156="Yes"),0))
),"","Yes")</f>
        <v/>
      </c>
      <c r="K1482" s="149">
        <f t="shared" si="211"/>
        <v>0</v>
      </c>
      <c r="L1482" s="162">
        <f t="shared" si="212"/>
        <v>0</v>
      </c>
      <c r="M1482" s="162" t="str" cm="1">
        <f t="array" ref="M1482">IF(ISERROR(INDEX('Non Compliance input'!$I$5:$I$156,MATCH(1,(A1482='Non Compliance input'!$A$5:$A$156)*(E1482&gt;='Non Compliance input'!$D$5:$D$156)*(F1482&lt;='Non Compliance input'!$E$5:$E$156)*('Non Compliance input'!$I$5:$I$156="Yes"),0))
),"","Yes")</f>
        <v/>
      </c>
      <c r="N1482" s="149" t="str">
        <f>IF(VLOOKUP($A1482,HourEndingOutage!$B$3:$F$746,5,0)="Outage","Outage","")</f>
        <v/>
      </c>
      <c r="O1482" s="18">
        <f t="shared" si="213"/>
        <v>0</v>
      </c>
      <c r="P1482" s="18" t="str">
        <f t="shared" si="214"/>
        <v/>
      </c>
      <c r="Q1482" s="18">
        <f t="shared" si="215"/>
        <v>0</v>
      </c>
      <c r="R1482" s="118"/>
    </row>
    <row r="1483" spans="1:18" x14ac:dyDescent="0.25">
      <c r="A1483" s="25">
        <f t="shared" si="207"/>
        <v>165</v>
      </c>
      <c r="B1483" s="23">
        <f t="shared" si="208"/>
        <v>44568</v>
      </c>
      <c r="C1483" s="24">
        <v>21</v>
      </c>
      <c r="D1483" s="54" t="str">
        <f t="shared" si="209"/>
        <v>ASET</v>
      </c>
      <c r="E1483" s="178"/>
      <c r="F1483" s="179"/>
      <c r="G1483" s="177"/>
      <c r="H1483" s="177"/>
      <c r="I1483" s="169">
        <f t="shared" si="210"/>
        <v>0</v>
      </c>
      <c r="J1483" s="149" t="str" cm="1">
        <f t="array" ref="J1483">IF(ISERROR(INDEX('Non Compliance input'!$H$5:$H$156,MATCH(1,(A1483='Non Compliance input'!$A$5:$A$156)*(F1483&gt;='Non Compliance input'!$D$5:$D$156)*(E1483&lt;'Non Compliance input'!$E$5:$E$156)*('Non Compliance input'!$H$5:$H$156="Yes"),0))
),"","Yes")</f>
        <v/>
      </c>
      <c r="K1483" s="149">
        <f t="shared" si="211"/>
        <v>0</v>
      </c>
      <c r="L1483" s="162">
        <f t="shared" si="212"/>
        <v>0</v>
      </c>
      <c r="M1483" s="162" t="str" cm="1">
        <f t="array" ref="M1483">IF(ISERROR(INDEX('Non Compliance input'!$I$5:$I$156,MATCH(1,(A1483='Non Compliance input'!$A$5:$A$156)*(E1483&gt;='Non Compliance input'!$D$5:$D$156)*(F1483&lt;='Non Compliance input'!$E$5:$E$156)*('Non Compliance input'!$I$5:$I$156="Yes"),0))
),"","Yes")</f>
        <v/>
      </c>
      <c r="N1483" s="149" t="str">
        <f>IF(VLOOKUP($A1483,HourEndingOutage!$B$3:$F$746,5,0)="Outage","Outage","")</f>
        <v/>
      </c>
      <c r="O1483" s="18">
        <f t="shared" si="213"/>
        <v>0</v>
      </c>
      <c r="P1483" s="18" t="str">
        <f t="shared" si="214"/>
        <v/>
      </c>
      <c r="Q1483" s="18">
        <f t="shared" si="215"/>
        <v>0</v>
      </c>
      <c r="R1483" s="118"/>
    </row>
    <row r="1484" spans="1:18" x14ac:dyDescent="0.25">
      <c r="A1484" s="25">
        <f t="shared" si="207"/>
        <v>165</v>
      </c>
      <c r="B1484" s="23">
        <f t="shared" si="208"/>
        <v>44568</v>
      </c>
      <c r="C1484" s="24">
        <v>21</v>
      </c>
      <c r="D1484" s="54" t="str">
        <f t="shared" si="209"/>
        <v>ASET</v>
      </c>
      <c r="E1484" s="178"/>
      <c r="F1484" s="179"/>
      <c r="G1484" s="177"/>
      <c r="H1484" s="177"/>
      <c r="I1484" s="169">
        <f t="shared" si="210"/>
        <v>0</v>
      </c>
      <c r="J1484" s="149" t="str" cm="1">
        <f t="array" ref="J1484">IF(ISERROR(INDEX('Non Compliance input'!$H$5:$H$156,MATCH(1,(A1484='Non Compliance input'!$A$5:$A$156)*(F1484&gt;='Non Compliance input'!$D$5:$D$156)*(E1484&lt;'Non Compliance input'!$E$5:$E$156)*('Non Compliance input'!$H$5:$H$156="Yes"),0))
),"","Yes")</f>
        <v/>
      </c>
      <c r="K1484" s="149">
        <f t="shared" si="211"/>
        <v>0</v>
      </c>
      <c r="L1484" s="162">
        <f t="shared" si="212"/>
        <v>0</v>
      </c>
      <c r="M1484" s="162" t="str" cm="1">
        <f t="array" ref="M1484">IF(ISERROR(INDEX('Non Compliance input'!$I$5:$I$156,MATCH(1,(A1484='Non Compliance input'!$A$5:$A$156)*(E1484&gt;='Non Compliance input'!$D$5:$D$156)*(F1484&lt;='Non Compliance input'!$E$5:$E$156)*('Non Compliance input'!$I$5:$I$156="Yes"),0))
),"","Yes")</f>
        <v/>
      </c>
      <c r="N1484" s="149" t="str">
        <f>IF(VLOOKUP($A1484,HourEndingOutage!$B$3:$F$746,5,0)="Outage","Outage","")</f>
        <v/>
      </c>
      <c r="O1484" s="18">
        <f t="shared" si="213"/>
        <v>0</v>
      </c>
      <c r="P1484" s="18" t="str">
        <f t="shared" si="214"/>
        <v/>
      </c>
      <c r="Q1484" s="18">
        <f t="shared" si="215"/>
        <v>0</v>
      </c>
      <c r="R1484" s="118"/>
    </row>
    <row r="1485" spans="1:18" x14ac:dyDescent="0.25">
      <c r="A1485" s="25">
        <f t="shared" si="207"/>
        <v>165</v>
      </c>
      <c r="B1485" s="23">
        <f t="shared" si="208"/>
        <v>44568</v>
      </c>
      <c r="C1485" s="24">
        <v>21</v>
      </c>
      <c r="D1485" s="54" t="str">
        <f t="shared" si="209"/>
        <v>ASET</v>
      </c>
      <c r="E1485" s="178"/>
      <c r="F1485" s="179"/>
      <c r="G1485" s="177"/>
      <c r="H1485" s="177"/>
      <c r="I1485" s="169">
        <f t="shared" si="210"/>
        <v>0</v>
      </c>
      <c r="J1485" s="149" t="str" cm="1">
        <f t="array" ref="J1485">IF(ISERROR(INDEX('Non Compliance input'!$H$5:$H$156,MATCH(1,(A1485='Non Compliance input'!$A$5:$A$156)*(F1485&gt;='Non Compliance input'!$D$5:$D$156)*(E1485&lt;'Non Compliance input'!$E$5:$E$156)*('Non Compliance input'!$H$5:$H$156="Yes"),0))
),"","Yes")</f>
        <v/>
      </c>
      <c r="K1485" s="149">
        <f t="shared" si="211"/>
        <v>0</v>
      </c>
      <c r="L1485" s="162">
        <f t="shared" si="212"/>
        <v>0</v>
      </c>
      <c r="M1485" s="162" t="str" cm="1">
        <f t="array" ref="M1485">IF(ISERROR(INDEX('Non Compliance input'!$I$5:$I$156,MATCH(1,(A1485='Non Compliance input'!$A$5:$A$156)*(E1485&gt;='Non Compliance input'!$D$5:$D$156)*(F1485&lt;='Non Compliance input'!$E$5:$E$156)*('Non Compliance input'!$I$5:$I$156="Yes"),0))
),"","Yes")</f>
        <v/>
      </c>
      <c r="N1485" s="149" t="str">
        <f>IF(VLOOKUP($A1485,HourEndingOutage!$B$3:$F$746,5,0)="Outage","Outage","")</f>
        <v/>
      </c>
      <c r="O1485" s="18">
        <f t="shared" si="213"/>
        <v>0</v>
      </c>
      <c r="P1485" s="18" t="str">
        <f t="shared" si="214"/>
        <v/>
      </c>
      <c r="Q1485" s="18">
        <f t="shared" si="215"/>
        <v>0</v>
      </c>
      <c r="R1485" s="118"/>
    </row>
    <row r="1486" spans="1:18" x14ac:dyDescent="0.25">
      <c r="A1486" s="25">
        <f t="shared" si="207"/>
        <v>165</v>
      </c>
      <c r="B1486" s="23">
        <f t="shared" si="208"/>
        <v>44568</v>
      </c>
      <c r="C1486" s="24">
        <v>21</v>
      </c>
      <c r="D1486" s="54" t="str">
        <f t="shared" si="209"/>
        <v>ASET</v>
      </c>
      <c r="E1486" s="178"/>
      <c r="F1486" s="179"/>
      <c r="G1486" s="177"/>
      <c r="H1486" s="177"/>
      <c r="I1486" s="169">
        <f t="shared" si="210"/>
        <v>0</v>
      </c>
      <c r="J1486" s="149" t="str" cm="1">
        <f t="array" ref="J1486">IF(ISERROR(INDEX('Non Compliance input'!$H$5:$H$156,MATCH(1,(A1486='Non Compliance input'!$A$5:$A$156)*(F1486&gt;='Non Compliance input'!$D$5:$D$156)*(E1486&lt;'Non Compliance input'!$E$5:$E$156)*('Non Compliance input'!$H$5:$H$156="Yes"),0))
),"","Yes")</f>
        <v/>
      </c>
      <c r="K1486" s="149">
        <f t="shared" si="211"/>
        <v>0</v>
      </c>
      <c r="L1486" s="162">
        <f t="shared" si="212"/>
        <v>0</v>
      </c>
      <c r="M1486" s="162" t="str" cm="1">
        <f t="array" ref="M1486">IF(ISERROR(INDEX('Non Compliance input'!$I$5:$I$156,MATCH(1,(A1486='Non Compliance input'!$A$5:$A$156)*(E1486&gt;='Non Compliance input'!$D$5:$D$156)*(F1486&lt;='Non Compliance input'!$E$5:$E$156)*('Non Compliance input'!$I$5:$I$156="Yes"),0))
),"","Yes")</f>
        <v/>
      </c>
      <c r="N1486" s="149" t="str">
        <f>IF(VLOOKUP($A1486,HourEndingOutage!$B$3:$F$746,5,0)="Outage","Outage","")</f>
        <v/>
      </c>
      <c r="O1486" s="18">
        <f t="shared" si="213"/>
        <v>0</v>
      </c>
      <c r="P1486" s="18" t="str">
        <f t="shared" si="214"/>
        <v/>
      </c>
      <c r="Q1486" s="18">
        <f t="shared" si="215"/>
        <v>0</v>
      </c>
      <c r="R1486" s="118"/>
    </row>
    <row r="1487" spans="1:18" x14ac:dyDescent="0.25">
      <c r="A1487" s="25">
        <f t="shared" si="207"/>
        <v>165</v>
      </c>
      <c r="B1487" s="23">
        <f t="shared" si="208"/>
        <v>44568</v>
      </c>
      <c r="C1487" s="24">
        <v>21</v>
      </c>
      <c r="D1487" s="54" t="str">
        <f t="shared" si="209"/>
        <v>ASET</v>
      </c>
      <c r="E1487" s="178"/>
      <c r="F1487" s="179"/>
      <c r="G1487" s="177"/>
      <c r="H1487" s="177"/>
      <c r="I1487" s="169">
        <f t="shared" si="210"/>
        <v>0</v>
      </c>
      <c r="J1487" s="149" t="str" cm="1">
        <f t="array" ref="J1487">IF(ISERROR(INDEX('Non Compliance input'!$H$5:$H$156,MATCH(1,(A1487='Non Compliance input'!$A$5:$A$156)*(F1487&gt;='Non Compliance input'!$D$5:$D$156)*(E1487&lt;'Non Compliance input'!$E$5:$E$156)*('Non Compliance input'!$H$5:$H$156="Yes"),0))
),"","Yes")</f>
        <v/>
      </c>
      <c r="K1487" s="149">
        <f t="shared" si="211"/>
        <v>0</v>
      </c>
      <c r="L1487" s="162">
        <f t="shared" si="212"/>
        <v>0</v>
      </c>
      <c r="M1487" s="162" t="str" cm="1">
        <f t="array" ref="M1487">IF(ISERROR(INDEX('Non Compliance input'!$I$5:$I$156,MATCH(1,(A1487='Non Compliance input'!$A$5:$A$156)*(E1487&gt;='Non Compliance input'!$D$5:$D$156)*(F1487&lt;='Non Compliance input'!$E$5:$E$156)*('Non Compliance input'!$I$5:$I$156="Yes"),0))
),"","Yes")</f>
        <v/>
      </c>
      <c r="N1487" s="149" t="str">
        <f>IF(VLOOKUP($A1487,HourEndingOutage!$B$3:$F$746,5,0)="Outage","Outage","")</f>
        <v/>
      </c>
      <c r="O1487" s="18">
        <f t="shared" si="213"/>
        <v>0</v>
      </c>
      <c r="P1487" s="18" t="str">
        <f t="shared" si="214"/>
        <v/>
      </c>
      <c r="Q1487" s="18">
        <f t="shared" si="215"/>
        <v>0</v>
      </c>
      <c r="R1487" s="118"/>
    </row>
    <row r="1488" spans="1:18" x14ac:dyDescent="0.25">
      <c r="A1488" s="25">
        <f t="shared" si="207"/>
        <v>166</v>
      </c>
      <c r="B1488" s="23">
        <f t="shared" si="208"/>
        <v>44568</v>
      </c>
      <c r="C1488" s="24">
        <v>22</v>
      </c>
      <c r="D1488" s="54" t="str">
        <f t="shared" si="209"/>
        <v>ASET</v>
      </c>
      <c r="E1488" s="178"/>
      <c r="F1488" s="179"/>
      <c r="G1488" s="177"/>
      <c r="H1488" s="177"/>
      <c r="I1488" s="169">
        <f t="shared" si="210"/>
        <v>0</v>
      </c>
      <c r="J1488" s="149" t="str" cm="1">
        <f t="array" ref="J1488">IF(ISERROR(INDEX('Non Compliance input'!$H$5:$H$156,MATCH(1,(A1488='Non Compliance input'!$A$5:$A$156)*(F1488&gt;='Non Compliance input'!$D$5:$D$156)*(E1488&lt;'Non Compliance input'!$E$5:$E$156)*('Non Compliance input'!$H$5:$H$156="Yes"),0))
),"","Yes")</f>
        <v/>
      </c>
      <c r="K1488" s="149">
        <f t="shared" si="211"/>
        <v>0</v>
      </c>
      <c r="L1488" s="162">
        <f t="shared" si="212"/>
        <v>0</v>
      </c>
      <c r="M1488" s="162" t="str" cm="1">
        <f t="array" ref="M1488">IF(ISERROR(INDEX('Non Compliance input'!$I$5:$I$156,MATCH(1,(A1488='Non Compliance input'!$A$5:$A$156)*(E1488&gt;='Non Compliance input'!$D$5:$D$156)*(F1488&lt;='Non Compliance input'!$E$5:$E$156)*('Non Compliance input'!$I$5:$I$156="Yes"),0))
),"","Yes")</f>
        <v/>
      </c>
      <c r="N1488" s="149" t="str">
        <f>IF(VLOOKUP($A1488,HourEndingOutage!$B$3:$F$746,5,0)="Outage","Outage","")</f>
        <v/>
      </c>
      <c r="O1488" s="18">
        <f t="shared" si="213"/>
        <v>0</v>
      </c>
      <c r="P1488" s="18" t="str">
        <f t="shared" si="214"/>
        <v/>
      </c>
      <c r="Q1488" s="18">
        <f t="shared" si="215"/>
        <v>0</v>
      </c>
      <c r="R1488" s="118"/>
    </row>
    <row r="1489" spans="1:18" x14ac:dyDescent="0.25">
      <c r="A1489" s="25">
        <f t="shared" si="207"/>
        <v>166</v>
      </c>
      <c r="B1489" s="23">
        <f t="shared" si="208"/>
        <v>44568</v>
      </c>
      <c r="C1489" s="24">
        <v>22</v>
      </c>
      <c r="D1489" s="54" t="str">
        <f t="shared" si="209"/>
        <v>ASET</v>
      </c>
      <c r="E1489" s="178"/>
      <c r="F1489" s="179"/>
      <c r="G1489" s="177"/>
      <c r="H1489" s="177"/>
      <c r="I1489" s="169">
        <f t="shared" si="210"/>
        <v>0</v>
      </c>
      <c r="J1489" s="149" t="str" cm="1">
        <f t="array" ref="J1489">IF(ISERROR(INDEX('Non Compliance input'!$H$5:$H$156,MATCH(1,(A1489='Non Compliance input'!$A$5:$A$156)*(F1489&gt;='Non Compliance input'!$D$5:$D$156)*(E1489&lt;'Non Compliance input'!$E$5:$E$156)*('Non Compliance input'!$H$5:$H$156="Yes"),0))
),"","Yes")</f>
        <v/>
      </c>
      <c r="K1489" s="149">
        <f t="shared" si="211"/>
        <v>0</v>
      </c>
      <c r="L1489" s="162">
        <f t="shared" si="212"/>
        <v>0</v>
      </c>
      <c r="M1489" s="162" t="str" cm="1">
        <f t="array" ref="M1489">IF(ISERROR(INDEX('Non Compliance input'!$I$5:$I$156,MATCH(1,(A1489='Non Compliance input'!$A$5:$A$156)*(E1489&gt;='Non Compliance input'!$D$5:$D$156)*(F1489&lt;='Non Compliance input'!$E$5:$E$156)*('Non Compliance input'!$I$5:$I$156="Yes"),0))
),"","Yes")</f>
        <v/>
      </c>
      <c r="N1489" s="149" t="str">
        <f>IF(VLOOKUP($A1489,HourEndingOutage!$B$3:$F$746,5,0)="Outage","Outage","")</f>
        <v/>
      </c>
      <c r="O1489" s="18">
        <f t="shared" si="213"/>
        <v>0</v>
      </c>
      <c r="P1489" s="18" t="str">
        <f t="shared" si="214"/>
        <v/>
      </c>
      <c r="Q1489" s="18">
        <f t="shared" si="215"/>
        <v>0</v>
      </c>
      <c r="R1489" s="118"/>
    </row>
    <row r="1490" spans="1:18" x14ac:dyDescent="0.25">
      <c r="A1490" s="25">
        <f t="shared" si="207"/>
        <v>166</v>
      </c>
      <c r="B1490" s="23">
        <f t="shared" si="208"/>
        <v>44568</v>
      </c>
      <c r="C1490" s="24">
        <v>22</v>
      </c>
      <c r="D1490" s="54" t="str">
        <f t="shared" si="209"/>
        <v>ASET</v>
      </c>
      <c r="E1490" s="178"/>
      <c r="F1490" s="179"/>
      <c r="G1490" s="177"/>
      <c r="H1490" s="177"/>
      <c r="I1490" s="169">
        <f t="shared" si="210"/>
        <v>0</v>
      </c>
      <c r="J1490" s="149" t="str" cm="1">
        <f t="array" ref="J1490">IF(ISERROR(INDEX('Non Compliance input'!$H$5:$H$156,MATCH(1,(A1490='Non Compliance input'!$A$5:$A$156)*(F1490&gt;='Non Compliance input'!$D$5:$D$156)*(E1490&lt;'Non Compliance input'!$E$5:$E$156)*('Non Compliance input'!$H$5:$H$156="Yes"),0))
),"","Yes")</f>
        <v/>
      </c>
      <c r="K1490" s="149">
        <f t="shared" si="211"/>
        <v>0</v>
      </c>
      <c r="L1490" s="162">
        <f t="shared" si="212"/>
        <v>0</v>
      </c>
      <c r="M1490" s="162" t="str" cm="1">
        <f t="array" ref="M1490">IF(ISERROR(INDEX('Non Compliance input'!$I$5:$I$156,MATCH(1,(A1490='Non Compliance input'!$A$5:$A$156)*(E1490&gt;='Non Compliance input'!$D$5:$D$156)*(F1490&lt;='Non Compliance input'!$E$5:$E$156)*('Non Compliance input'!$I$5:$I$156="Yes"),0))
),"","Yes")</f>
        <v/>
      </c>
      <c r="N1490" s="149" t="str">
        <f>IF(VLOOKUP($A1490,HourEndingOutage!$B$3:$F$746,5,0)="Outage","Outage","")</f>
        <v/>
      </c>
      <c r="O1490" s="18">
        <f t="shared" si="213"/>
        <v>0</v>
      </c>
      <c r="P1490" s="18" t="str">
        <f t="shared" si="214"/>
        <v/>
      </c>
      <c r="Q1490" s="18">
        <f t="shared" si="215"/>
        <v>0</v>
      </c>
      <c r="R1490" s="118"/>
    </row>
    <row r="1491" spans="1:18" x14ac:dyDescent="0.25">
      <c r="A1491" s="25">
        <f t="shared" si="207"/>
        <v>166</v>
      </c>
      <c r="B1491" s="23">
        <f t="shared" si="208"/>
        <v>44568</v>
      </c>
      <c r="C1491" s="24">
        <v>22</v>
      </c>
      <c r="D1491" s="54" t="str">
        <f t="shared" si="209"/>
        <v>ASET</v>
      </c>
      <c r="E1491" s="178"/>
      <c r="F1491" s="179"/>
      <c r="G1491" s="177"/>
      <c r="H1491" s="177"/>
      <c r="I1491" s="169">
        <f t="shared" si="210"/>
        <v>0</v>
      </c>
      <c r="J1491" s="149" t="str" cm="1">
        <f t="array" ref="J1491">IF(ISERROR(INDEX('Non Compliance input'!$H$5:$H$156,MATCH(1,(A1491='Non Compliance input'!$A$5:$A$156)*(F1491&gt;='Non Compliance input'!$D$5:$D$156)*(E1491&lt;'Non Compliance input'!$E$5:$E$156)*('Non Compliance input'!$H$5:$H$156="Yes"),0))
),"","Yes")</f>
        <v/>
      </c>
      <c r="K1491" s="149">
        <f t="shared" si="211"/>
        <v>0</v>
      </c>
      <c r="L1491" s="162">
        <f t="shared" si="212"/>
        <v>0</v>
      </c>
      <c r="M1491" s="162" t="str" cm="1">
        <f t="array" ref="M1491">IF(ISERROR(INDEX('Non Compliance input'!$I$5:$I$156,MATCH(1,(A1491='Non Compliance input'!$A$5:$A$156)*(E1491&gt;='Non Compliance input'!$D$5:$D$156)*(F1491&lt;='Non Compliance input'!$E$5:$E$156)*('Non Compliance input'!$I$5:$I$156="Yes"),0))
),"","Yes")</f>
        <v/>
      </c>
      <c r="N1491" s="149" t="str">
        <f>IF(VLOOKUP($A1491,HourEndingOutage!$B$3:$F$746,5,0)="Outage","Outage","")</f>
        <v/>
      </c>
      <c r="O1491" s="18">
        <f t="shared" si="213"/>
        <v>0</v>
      </c>
      <c r="P1491" s="18" t="str">
        <f t="shared" si="214"/>
        <v/>
      </c>
      <c r="Q1491" s="18">
        <f t="shared" si="215"/>
        <v>0</v>
      </c>
      <c r="R1491" s="118"/>
    </row>
    <row r="1492" spans="1:18" x14ac:dyDescent="0.25">
      <c r="A1492" s="25">
        <f t="shared" si="207"/>
        <v>166</v>
      </c>
      <c r="B1492" s="23">
        <f t="shared" si="208"/>
        <v>44568</v>
      </c>
      <c r="C1492" s="24">
        <v>22</v>
      </c>
      <c r="D1492" s="54" t="str">
        <f t="shared" si="209"/>
        <v>ASET</v>
      </c>
      <c r="E1492" s="178"/>
      <c r="F1492" s="179"/>
      <c r="G1492" s="177"/>
      <c r="H1492" s="177"/>
      <c r="I1492" s="169">
        <f t="shared" si="210"/>
        <v>0</v>
      </c>
      <c r="J1492" s="149" t="str" cm="1">
        <f t="array" ref="J1492">IF(ISERROR(INDEX('Non Compliance input'!$H$5:$H$156,MATCH(1,(A1492='Non Compliance input'!$A$5:$A$156)*(F1492&gt;='Non Compliance input'!$D$5:$D$156)*(E1492&lt;'Non Compliance input'!$E$5:$E$156)*('Non Compliance input'!$H$5:$H$156="Yes"),0))
),"","Yes")</f>
        <v/>
      </c>
      <c r="K1492" s="149">
        <f t="shared" si="211"/>
        <v>0</v>
      </c>
      <c r="L1492" s="162">
        <f t="shared" si="212"/>
        <v>0</v>
      </c>
      <c r="M1492" s="162" t="str" cm="1">
        <f t="array" ref="M1492">IF(ISERROR(INDEX('Non Compliance input'!$I$5:$I$156,MATCH(1,(A1492='Non Compliance input'!$A$5:$A$156)*(E1492&gt;='Non Compliance input'!$D$5:$D$156)*(F1492&lt;='Non Compliance input'!$E$5:$E$156)*('Non Compliance input'!$I$5:$I$156="Yes"),0))
),"","Yes")</f>
        <v/>
      </c>
      <c r="N1492" s="149" t="str">
        <f>IF(VLOOKUP($A1492,HourEndingOutage!$B$3:$F$746,5,0)="Outage","Outage","")</f>
        <v/>
      </c>
      <c r="O1492" s="18">
        <f t="shared" si="213"/>
        <v>0</v>
      </c>
      <c r="P1492" s="18" t="str">
        <f t="shared" si="214"/>
        <v/>
      </c>
      <c r="Q1492" s="18">
        <f t="shared" si="215"/>
        <v>0</v>
      </c>
      <c r="R1492" s="118"/>
    </row>
    <row r="1493" spans="1:18" x14ac:dyDescent="0.25">
      <c r="A1493" s="25">
        <f t="shared" si="207"/>
        <v>166</v>
      </c>
      <c r="B1493" s="23">
        <f t="shared" si="208"/>
        <v>44568</v>
      </c>
      <c r="C1493" s="24">
        <v>22</v>
      </c>
      <c r="D1493" s="54" t="str">
        <f t="shared" si="209"/>
        <v>ASET</v>
      </c>
      <c r="E1493" s="178"/>
      <c r="F1493" s="179"/>
      <c r="G1493" s="177"/>
      <c r="H1493" s="177"/>
      <c r="I1493" s="169">
        <f t="shared" si="210"/>
        <v>0</v>
      </c>
      <c r="J1493" s="149" t="str" cm="1">
        <f t="array" ref="J1493">IF(ISERROR(INDEX('Non Compliance input'!$H$5:$H$156,MATCH(1,(A1493='Non Compliance input'!$A$5:$A$156)*(F1493&gt;='Non Compliance input'!$D$5:$D$156)*(E1493&lt;'Non Compliance input'!$E$5:$E$156)*('Non Compliance input'!$H$5:$H$156="Yes"),0))
),"","Yes")</f>
        <v/>
      </c>
      <c r="K1493" s="149">
        <f t="shared" si="211"/>
        <v>0</v>
      </c>
      <c r="L1493" s="162">
        <f t="shared" si="212"/>
        <v>0</v>
      </c>
      <c r="M1493" s="162" t="str" cm="1">
        <f t="array" ref="M1493">IF(ISERROR(INDEX('Non Compliance input'!$I$5:$I$156,MATCH(1,(A1493='Non Compliance input'!$A$5:$A$156)*(E1493&gt;='Non Compliance input'!$D$5:$D$156)*(F1493&lt;='Non Compliance input'!$E$5:$E$156)*('Non Compliance input'!$I$5:$I$156="Yes"),0))
),"","Yes")</f>
        <v/>
      </c>
      <c r="N1493" s="149" t="str">
        <f>IF(VLOOKUP($A1493,HourEndingOutage!$B$3:$F$746,5,0)="Outage","Outage","")</f>
        <v/>
      </c>
      <c r="O1493" s="18">
        <f t="shared" si="213"/>
        <v>0</v>
      </c>
      <c r="P1493" s="18" t="str">
        <f t="shared" si="214"/>
        <v/>
      </c>
      <c r="Q1493" s="18">
        <f t="shared" si="215"/>
        <v>0</v>
      </c>
      <c r="R1493" s="118"/>
    </row>
    <row r="1494" spans="1:18" x14ac:dyDescent="0.25">
      <c r="A1494" s="25">
        <f t="shared" si="207"/>
        <v>166</v>
      </c>
      <c r="B1494" s="23">
        <f t="shared" si="208"/>
        <v>44568</v>
      </c>
      <c r="C1494" s="24">
        <v>22</v>
      </c>
      <c r="D1494" s="54" t="str">
        <f t="shared" si="209"/>
        <v>ASET</v>
      </c>
      <c r="E1494" s="178"/>
      <c r="F1494" s="179"/>
      <c r="G1494" s="177"/>
      <c r="H1494" s="177"/>
      <c r="I1494" s="169">
        <f t="shared" si="210"/>
        <v>0</v>
      </c>
      <c r="J1494" s="149" t="str" cm="1">
        <f t="array" ref="J1494">IF(ISERROR(INDEX('Non Compliance input'!$H$5:$H$156,MATCH(1,(A1494='Non Compliance input'!$A$5:$A$156)*(F1494&gt;='Non Compliance input'!$D$5:$D$156)*(E1494&lt;'Non Compliance input'!$E$5:$E$156)*('Non Compliance input'!$H$5:$H$156="Yes"),0))
),"","Yes")</f>
        <v/>
      </c>
      <c r="K1494" s="149">
        <f t="shared" si="211"/>
        <v>0</v>
      </c>
      <c r="L1494" s="162">
        <f t="shared" si="212"/>
        <v>0</v>
      </c>
      <c r="M1494" s="162" t="str" cm="1">
        <f t="array" ref="M1494">IF(ISERROR(INDEX('Non Compliance input'!$I$5:$I$156,MATCH(1,(A1494='Non Compliance input'!$A$5:$A$156)*(E1494&gt;='Non Compliance input'!$D$5:$D$156)*(F1494&lt;='Non Compliance input'!$E$5:$E$156)*('Non Compliance input'!$I$5:$I$156="Yes"),0))
),"","Yes")</f>
        <v/>
      </c>
      <c r="N1494" s="149" t="str">
        <f>IF(VLOOKUP($A1494,HourEndingOutage!$B$3:$F$746,5,0)="Outage","Outage","")</f>
        <v/>
      </c>
      <c r="O1494" s="18">
        <f t="shared" si="213"/>
        <v>0</v>
      </c>
      <c r="P1494" s="18" t="str">
        <f t="shared" si="214"/>
        <v/>
      </c>
      <c r="Q1494" s="18">
        <f t="shared" si="215"/>
        <v>0</v>
      </c>
      <c r="R1494" s="118"/>
    </row>
    <row r="1495" spans="1:18" x14ac:dyDescent="0.25">
      <c r="A1495" s="25">
        <f t="shared" si="207"/>
        <v>166</v>
      </c>
      <c r="B1495" s="23">
        <f t="shared" si="208"/>
        <v>44568</v>
      </c>
      <c r="C1495" s="24">
        <v>22</v>
      </c>
      <c r="D1495" s="54" t="str">
        <f t="shared" si="209"/>
        <v>ASET</v>
      </c>
      <c r="E1495" s="178"/>
      <c r="F1495" s="179"/>
      <c r="G1495" s="177"/>
      <c r="H1495" s="177"/>
      <c r="I1495" s="169">
        <f t="shared" si="210"/>
        <v>0</v>
      </c>
      <c r="J1495" s="149" t="str" cm="1">
        <f t="array" ref="J1495">IF(ISERROR(INDEX('Non Compliance input'!$H$5:$H$156,MATCH(1,(A1495='Non Compliance input'!$A$5:$A$156)*(F1495&gt;='Non Compliance input'!$D$5:$D$156)*(E1495&lt;'Non Compliance input'!$E$5:$E$156)*('Non Compliance input'!$H$5:$H$156="Yes"),0))
),"","Yes")</f>
        <v/>
      </c>
      <c r="K1495" s="149">
        <f t="shared" si="211"/>
        <v>0</v>
      </c>
      <c r="L1495" s="162">
        <f t="shared" si="212"/>
        <v>0</v>
      </c>
      <c r="M1495" s="162" t="str" cm="1">
        <f t="array" ref="M1495">IF(ISERROR(INDEX('Non Compliance input'!$I$5:$I$156,MATCH(1,(A1495='Non Compliance input'!$A$5:$A$156)*(E1495&gt;='Non Compliance input'!$D$5:$D$156)*(F1495&lt;='Non Compliance input'!$E$5:$E$156)*('Non Compliance input'!$I$5:$I$156="Yes"),0))
),"","Yes")</f>
        <v/>
      </c>
      <c r="N1495" s="149" t="str">
        <f>IF(VLOOKUP($A1495,HourEndingOutage!$B$3:$F$746,5,0)="Outage","Outage","")</f>
        <v/>
      </c>
      <c r="O1495" s="18">
        <f t="shared" si="213"/>
        <v>0</v>
      </c>
      <c r="P1495" s="18" t="str">
        <f t="shared" si="214"/>
        <v/>
      </c>
      <c r="Q1495" s="18">
        <f t="shared" si="215"/>
        <v>0</v>
      </c>
      <c r="R1495" s="118"/>
    </row>
    <row r="1496" spans="1:18" x14ac:dyDescent="0.25">
      <c r="A1496" s="25">
        <f t="shared" si="207"/>
        <v>166</v>
      </c>
      <c r="B1496" s="23">
        <f t="shared" si="208"/>
        <v>44568</v>
      </c>
      <c r="C1496" s="24">
        <v>22</v>
      </c>
      <c r="D1496" s="54" t="str">
        <f t="shared" si="209"/>
        <v>ASET</v>
      </c>
      <c r="E1496" s="178"/>
      <c r="F1496" s="179"/>
      <c r="G1496" s="177"/>
      <c r="H1496" s="177"/>
      <c r="I1496" s="169">
        <f t="shared" si="210"/>
        <v>0</v>
      </c>
      <c r="J1496" s="149" t="str" cm="1">
        <f t="array" ref="J1496">IF(ISERROR(INDEX('Non Compliance input'!$H$5:$H$156,MATCH(1,(A1496='Non Compliance input'!$A$5:$A$156)*(F1496&gt;='Non Compliance input'!$D$5:$D$156)*(E1496&lt;'Non Compliance input'!$E$5:$E$156)*('Non Compliance input'!$H$5:$H$156="Yes"),0))
),"","Yes")</f>
        <v/>
      </c>
      <c r="K1496" s="149">
        <f t="shared" si="211"/>
        <v>0</v>
      </c>
      <c r="L1496" s="162">
        <f t="shared" si="212"/>
        <v>0</v>
      </c>
      <c r="M1496" s="162" t="str" cm="1">
        <f t="array" ref="M1496">IF(ISERROR(INDEX('Non Compliance input'!$I$5:$I$156,MATCH(1,(A1496='Non Compliance input'!$A$5:$A$156)*(E1496&gt;='Non Compliance input'!$D$5:$D$156)*(F1496&lt;='Non Compliance input'!$E$5:$E$156)*('Non Compliance input'!$I$5:$I$156="Yes"),0))
),"","Yes")</f>
        <v/>
      </c>
      <c r="N1496" s="149" t="str">
        <f>IF(VLOOKUP($A1496,HourEndingOutage!$B$3:$F$746,5,0)="Outage","Outage","")</f>
        <v/>
      </c>
      <c r="O1496" s="18">
        <f t="shared" si="213"/>
        <v>0</v>
      </c>
      <c r="P1496" s="18" t="str">
        <f t="shared" si="214"/>
        <v/>
      </c>
      <c r="Q1496" s="18">
        <f t="shared" si="215"/>
        <v>0</v>
      </c>
      <c r="R1496" s="118"/>
    </row>
    <row r="1497" spans="1:18" x14ac:dyDescent="0.25">
      <c r="A1497" s="25">
        <f t="shared" si="207"/>
        <v>167</v>
      </c>
      <c r="B1497" s="23">
        <f t="shared" si="208"/>
        <v>44568</v>
      </c>
      <c r="C1497" s="24">
        <v>23</v>
      </c>
      <c r="D1497" s="54" t="str">
        <f t="shared" si="209"/>
        <v>ASET</v>
      </c>
      <c r="E1497" s="178"/>
      <c r="F1497" s="179"/>
      <c r="G1497" s="177"/>
      <c r="H1497" s="177"/>
      <c r="I1497" s="169">
        <f t="shared" si="210"/>
        <v>0</v>
      </c>
      <c r="J1497" s="149" t="str" cm="1">
        <f t="array" ref="J1497">IF(ISERROR(INDEX('Non Compliance input'!$H$5:$H$156,MATCH(1,(A1497='Non Compliance input'!$A$5:$A$156)*(F1497&gt;='Non Compliance input'!$D$5:$D$156)*(E1497&lt;'Non Compliance input'!$E$5:$E$156)*('Non Compliance input'!$H$5:$H$156="Yes"),0))
),"","Yes")</f>
        <v/>
      </c>
      <c r="K1497" s="149">
        <f t="shared" si="211"/>
        <v>0</v>
      </c>
      <c r="L1497" s="162">
        <f t="shared" si="212"/>
        <v>0</v>
      </c>
      <c r="M1497" s="162" t="str" cm="1">
        <f t="array" ref="M1497">IF(ISERROR(INDEX('Non Compliance input'!$I$5:$I$156,MATCH(1,(A1497='Non Compliance input'!$A$5:$A$156)*(E1497&gt;='Non Compliance input'!$D$5:$D$156)*(F1497&lt;='Non Compliance input'!$E$5:$E$156)*('Non Compliance input'!$I$5:$I$156="Yes"),0))
),"","Yes")</f>
        <v/>
      </c>
      <c r="N1497" s="149" t="str">
        <f>IF(VLOOKUP($A1497,HourEndingOutage!$B$3:$F$746,5,0)="Outage","Outage","")</f>
        <v/>
      </c>
      <c r="O1497" s="18">
        <f t="shared" si="213"/>
        <v>0</v>
      </c>
      <c r="P1497" s="18" t="str">
        <f t="shared" si="214"/>
        <v/>
      </c>
      <c r="Q1497" s="18">
        <f t="shared" si="215"/>
        <v>0</v>
      </c>
      <c r="R1497" s="118"/>
    </row>
    <row r="1498" spans="1:18" x14ac:dyDescent="0.25">
      <c r="A1498" s="25">
        <f t="shared" si="207"/>
        <v>167</v>
      </c>
      <c r="B1498" s="23">
        <f t="shared" si="208"/>
        <v>44568</v>
      </c>
      <c r="C1498" s="24">
        <v>23</v>
      </c>
      <c r="D1498" s="54" t="str">
        <f t="shared" si="209"/>
        <v>ASET</v>
      </c>
      <c r="E1498" s="178"/>
      <c r="F1498" s="179"/>
      <c r="G1498" s="177"/>
      <c r="H1498" s="177"/>
      <c r="I1498" s="169">
        <f t="shared" si="210"/>
        <v>0</v>
      </c>
      <c r="J1498" s="149" t="str" cm="1">
        <f t="array" ref="J1498">IF(ISERROR(INDEX('Non Compliance input'!$H$5:$H$156,MATCH(1,(A1498='Non Compliance input'!$A$5:$A$156)*(F1498&gt;='Non Compliance input'!$D$5:$D$156)*(E1498&lt;'Non Compliance input'!$E$5:$E$156)*('Non Compliance input'!$H$5:$H$156="Yes"),0))
),"","Yes")</f>
        <v/>
      </c>
      <c r="K1498" s="149">
        <f t="shared" si="211"/>
        <v>0</v>
      </c>
      <c r="L1498" s="162">
        <f t="shared" si="212"/>
        <v>0</v>
      </c>
      <c r="M1498" s="162" t="str" cm="1">
        <f t="array" ref="M1498">IF(ISERROR(INDEX('Non Compliance input'!$I$5:$I$156,MATCH(1,(A1498='Non Compliance input'!$A$5:$A$156)*(E1498&gt;='Non Compliance input'!$D$5:$D$156)*(F1498&lt;='Non Compliance input'!$E$5:$E$156)*('Non Compliance input'!$I$5:$I$156="Yes"),0))
),"","Yes")</f>
        <v/>
      </c>
      <c r="N1498" s="149" t="str">
        <f>IF(VLOOKUP($A1498,HourEndingOutage!$B$3:$F$746,5,0)="Outage","Outage","")</f>
        <v/>
      </c>
      <c r="O1498" s="18">
        <f t="shared" si="213"/>
        <v>0</v>
      </c>
      <c r="P1498" s="18" t="str">
        <f t="shared" si="214"/>
        <v/>
      </c>
      <c r="Q1498" s="18">
        <f t="shared" si="215"/>
        <v>0</v>
      </c>
      <c r="R1498" s="118"/>
    </row>
    <row r="1499" spans="1:18" x14ac:dyDescent="0.25">
      <c r="A1499" s="25">
        <f t="shared" si="207"/>
        <v>167</v>
      </c>
      <c r="B1499" s="23">
        <f t="shared" si="208"/>
        <v>44568</v>
      </c>
      <c r="C1499" s="24">
        <v>23</v>
      </c>
      <c r="D1499" s="54" t="str">
        <f t="shared" si="209"/>
        <v>ASET</v>
      </c>
      <c r="E1499" s="178"/>
      <c r="F1499" s="179"/>
      <c r="G1499" s="177"/>
      <c r="H1499" s="177"/>
      <c r="I1499" s="169">
        <f t="shared" si="210"/>
        <v>0</v>
      </c>
      <c r="J1499" s="149" t="str" cm="1">
        <f t="array" ref="J1499">IF(ISERROR(INDEX('Non Compliance input'!$H$5:$H$156,MATCH(1,(A1499='Non Compliance input'!$A$5:$A$156)*(F1499&gt;='Non Compliance input'!$D$5:$D$156)*(E1499&lt;'Non Compliance input'!$E$5:$E$156)*('Non Compliance input'!$H$5:$H$156="Yes"),0))
),"","Yes")</f>
        <v/>
      </c>
      <c r="K1499" s="149">
        <f t="shared" si="211"/>
        <v>0</v>
      </c>
      <c r="L1499" s="162">
        <f t="shared" si="212"/>
        <v>0</v>
      </c>
      <c r="M1499" s="162" t="str" cm="1">
        <f t="array" ref="M1499">IF(ISERROR(INDEX('Non Compliance input'!$I$5:$I$156,MATCH(1,(A1499='Non Compliance input'!$A$5:$A$156)*(E1499&gt;='Non Compliance input'!$D$5:$D$156)*(F1499&lt;='Non Compliance input'!$E$5:$E$156)*('Non Compliance input'!$I$5:$I$156="Yes"),0))
),"","Yes")</f>
        <v/>
      </c>
      <c r="N1499" s="149" t="str">
        <f>IF(VLOOKUP($A1499,HourEndingOutage!$B$3:$F$746,5,0)="Outage","Outage","")</f>
        <v/>
      </c>
      <c r="O1499" s="18">
        <f t="shared" si="213"/>
        <v>0</v>
      </c>
      <c r="P1499" s="18" t="str">
        <f t="shared" si="214"/>
        <v/>
      </c>
      <c r="Q1499" s="18">
        <f t="shared" si="215"/>
        <v>0</v>
      </c>
      <c r="R1499" s="118"/>
    </row>
    <row r="1500" spans="1:18" x14ac:dyDescent="0.25">
      <c r="A1500" s="25">
        <f t="shared" ref="A1500:A1563" si="216">IF(C1500=C1499,A1499,A1499+1)</f>
        <v>167</v>
      </c>
      <c r="B1500" s="23">
        <f t="shared" ref="B1500:B1563" si="217">IF(C1500&lt;C1499,B1499+1,B1499)</f>
        <v>44568</v>
      </c>
      <c r="C1500" s="24">
        <v>23</v>
      </c>
      <c r="D1500" s="54" t="str">
        <f t="shared" si="209"/>
        <v>ASET</v>
      </c>
      <c r="E1500" s="178"/>
      <c r="F1500" s="179"/>
      <c r="G1500" s="177"/>
      <c r="H1500" s="177"/>
      <c r="I1500" s="169">
        <f t="shared" si="210"/>
        <v>0</v>
      </c>
      <c r="J1500" s="149" t="str" cm="1">
        <f t="array" ref="J1500">IF(ISERROR(INDEX('Non Compliance input'!$H$5:$H$156,MATCH(1,(A1500='Non Compliance input'!$A$5:$A$156)*(F1500&gt;='Non Compliance input'!$D$5:$D$156)*(E1500&lt;'Non Compliance input'!$E$5:$E$156)*('Non Compliance input'!$H$5:$H$156="Yes"),0))
),"","Yes")</f>
        <v/>
      </c>
      <c r="K1500" s="149">
        <f t="shared" si="211"/>
        <v>0</v>
      </c>
      <c r="L1500" s="162">
        <f t="shared" si="212"/>
        <v>0</v>
      </c>
      <c r="M1500" s="162" t="str" cm="1">
        <f t="array" ref="M1500">IF(ISERROR(INDEX('Non Compliance input'!$I$5:$I$156,MATCH(1,(A1500='Non Compliance input'!$A$5:$A$156)*(E1500&gt;='Non Compliance input'!$D$5:$D$156)*(F1500&lt;='Non Compliance input'!$E$5:$E$156)*('Non Compliance input'!$I$5:$I$156="Yes"),0))
),"","Yes")</f>
        <v/>
      </c>
      <c r="N1500" s="149" t="str">
        <f>IF(VLOOKUP($A1500,HourEndingOutage!$B$3:$F$746,5,0)="Outage","Outage","")</f>
        <v/>
      </c>
      <c r="O1500" s="18">
        <f t="shared" si="213"/>
        <v>0</v>
      </c>
      <c r="P1500" s="18" t="str">
        <f t="shared" si="214"/>
        <v/>
      </c>
      <c r="Q1500" s="18">
        <f t="shared" si="215"/>
        <v>0</v>
      </c>
      <c r="R1500" s="118"/>
    </row>
    <row r="1501" spans="1:18" x14ac:dyDescent="0.25">
      <c r="A1501" s="25">
        <f t="shared" si="216"/>
        <v>167</v>
      </c>
      <c r="B1501" s="23">
        <f t="shared" si="217"/>
        <v>44568</v>
      </c>
      <c r="C1501" s="24">
        <v>23</v>
      </c>
      <c r="D1501" s="54" t="str">
        <f t="shared" si="209"/>
        <v>ASET</v>
      </c>
      <c r="E1501" s="178"/>
      <c r="F1501" s="179"/>
      <c r="G1501" s="177"/>
      <c r="H1501" s="177"/>
      <c r="I1501" s="169">
        <f t="shared" si="210"/>
        <v>0</v>
      </c>
      <c r="J1501" s="149" t="str" cm="1">
        <f t="array" ref="J1501">IF(ISERROR(INDEX('Non Compliance input'!$H$5:$H$156,MATCH(1,(A1501='Non Compliance input'!$A$5:$A$156)*(F1501&gt;='Non Compliance input'!$D$5:$D$156)*(E1501&lt;'Non Compliance input'!$E$5:$E$156)*('Non Compliance input'!$H$5:$H$156="Yes"),0))
),"","Yes")</f>
        <v/>
      </c>
      <c r="K1501" s="149">
        <f t="shared" si="211"/>
        <v>0</v>
      </c>
      <c r="L1501" s="162">
        <f t="shared" si="212"/>
        <v>0</v>
      </c>
      <c r="M1501" s="162" t="str" cm="1">
        <f t="array" ref="M1501">IF(ISERROR(INDEX('Non Compliance input'!$I$5:$I$156,MATCH(1,(A1501='Non Compliance input'!$A$5:$A$156)*(E1501&gt;='Non Compliance input'!$D$5:$D$156)*(F1501&lt;='Non Compliance input'!$E$5:$E$156)*('Non Compliance input'!$I$5:$I$156="Yes"),0))
),"","Yes")</f>
        <v/>
      </c>
      <c r="N1501" s="149" t="str">
        <f>IF(VLOOKUP($A1501,HourEndingOutage!$B$3:$F$746,5,0)="Outage","Outage","")</f>
        <v/>
      </c>
      <c r="O1501" s="18">
        <f t="shared" si="213"/>
        <v>0</v>
      </c>
      <c r="P1501" s="18" t="str">
        <f t="shared" si="214"/>
        <v/>
      </c>
      <c r="Q1501" s="18">
        <f t="shared" si="215"/>
        <v>0</v>
      </c>
      <c r="R1501" s="118"/>
    </row>
    <row r="1502" spans="1:18" x14ac:dyDescent="0.25">
      <c r="A1502" s="25">
        <f t="shared" si="216"/>
        <v>167</v>
      </c>
      <c r="B1502" s="23">
        <f t="shared" si="217"/>
        <v>44568</v>
      </c>
      <c r="C1502" s="24">
        <v>23</v>
      </c>
      <c r="D1502" s="54" t="str">
        <f t="shared" si="209"/>
        <v>ASET</v>
      </c>
      <c r="E1502" s="178"/>
      <c r="F1502" s="179"/>
      <c r="G1502" s="177"/>
      <c r="H1502" s="177"/>
      <c r="I1502" s="169">
        <f t="shared" si="210"/>
        <v>0</v>
      </c>
      <c r="J1502" s="149" t="str" cm="1">
        <f t="array" ref="J1502">IF(ISERROR(INDEX('Non Compliance input'!$H$5:$H$156,MATCH(1,(A1502='Non Compliance input'!$A$5:$A$156)*(F1502&gt;='Non Compliance input'!$D$5:$D$156)*(E1502&lt;'Non Compliance input'!$E$5:$E$156)*('Non Compliance input'!$H$5:$H$156="Yes"),0))
),"","Yes")</f>
        <v/>
      </c>
      <c r="K1502" s="149">
        <f t="shared" si="211"/>
        <v>0</v>
      </c>
      <c r="L1502" s="162">
        <f t="shared" si="212"/>
        <v>0</v>
      </c>
      <c r="M1502" s="162" t="str" cm="1">
        <f t="array" ref="M1502">IF(ISERROR(INDEX('Non Compliance input'!$I$5:$I$156,MATCH(1,(A1502='Non Compliance input'!$A$5:$A$156)*(E1502&gt;='Non Compliance input'!$D$5:$D$156)*(F1502&lt;='Non Compliance input'!$E$5:$E$156)*('Non Compliance input'!$I$5:$I$156="Yes"),0))
),"","Yes")</f>
        <v/>
      </c>
      <c r="N1502" s="149" t="str">
        <f>IF(VLOOKUP($A1502,HourEndingOutage!$B$3:$F$746,5,0)="Outage","Outage","")</f>
        <v/>
      </c>
      <c r="O1502" s="18">
        <f t="shared" si="213"/>
        <v>0</v>
      </c>
      <c r="P1502" s="18" t="str">
        <f t="shared" si="214"/>
        <v/>
      </c>
      <c r="Q1502" s="18">
        <f t="shared" si="215"/>
        <v>0</v>
      </c>
      <c r="R1502" s="118"/>
    </row>
    <row r="1503" spans="1:18" x14ac:dyDescent="0.25">
      <c r="A1503" s="25">
        <f t="shared" si="216"/>
        <v>167</v>
      </c>
      <c r="B1503" s="23">
        <f t="shared" si="217"/>
        <v>44568</v>
      </c>
      <c r="C1503" s="24">
        <v>23</v>
      </c>
      <c r="D1503" s="54" t="str">
        <f t="shared" si="209"/>
        <v>ASET</v>
      </c>
      <c r="E1503" s="178"/>
      <c r="F1503" s="179"/>
      <c r="G1503" s="177"/>
      <c r="H1503" s="177"/>
      <c r="I1503" s="169">
        <f t="shared" si="210"/>
        <v>0</v>
      </c>
      <c r="J1503" s="149" t="str" cm="1">
        <f t="array" ref="J1503">IF(ISERROR(INDEX('Non Compliance input'!$H$5:$H$156,MATCH(1,(A1503='Non Compliance input'!$A$5:$A$156)*(F1503&gt;='Non Compliance input'!$D$5:$D$156)*(E1503&lt;'Non Compliance input'!$E$5:$E$156)*('Non Compliance input'!$H$5:$H$156="Yes"),0))
),"","Yes")</f>
        <v/>
      </c>
      <c r="K1503" s="149">
        <f t="shared" si="211"/>
        <v>0</v>
      </c>
      <c r="L1503" s="162">
        <f t="shared" si="212"/>
        <v>0</v>
      </c>
      <c r="M1503" s="162" t="str" cm="1">
        <f t="array" ref="M1503">IF(ISERROR(INDEX('Non Compliance input'!$I$5:$I$156,MATCH(1,(A1503='Non Compliance input'!$A$5:$A$156)*(E1503&gt;='Non Compliance input'!$D$5:$D$156)*(F1503&lt;='Non Compliance input'!$E$5:$E$156)*('Non Compliance input'!$I$5:$I$156="Yes"),0))
),"","Yes")</f>
        <v/>
      </c>
      <c r="N1503" s="149" t="str">
        <f>IF(VLOOKUP($A1503,HourEndingOutage!$B$3:$F$746,5,0)="Outage","Outage","")</f>
        <v/>
      </c>
      <c r="O1503" s="18">
        <f t="shared" si="213"/>
        <v>0</v>
      </c>
      <c r="P1503" s="18" t="str">
        <f t="shared" si="214"/>
        <v/>
      </c>
      <c r="Q1503" s="18">
        <f t="shared" si="215"/>
        <v>0</v>
      </c>
      <c r="R1503" s="118"/>
    </row>
    <row r="1504" spans="1:18" x14ac:dyDescent="0.25">
      <c r="A1504" s="25">
        <f t="shared" si="216"/>
        <v>167</v>
      </c>
      <c r="B1504" s="23">
        <f t="shared" si="217"/>
        <v>44568</v>
      </c>
      <c r="C1504" s="24">
        <v>23</v>
      </c>
      <c r="D1504" s="54" t="str">
        <f t="shared" si="209"/>
        <v>ASET</v>
      </c>
      <c r="E1504" s="178"/>
      <c r="F1504" s="179"/>
      <c r="G1504" s="177"/>
      <c r="H1504" s="177"/>
      <c r="I1504" s="169">
        <f t="shared" si="210"/>
        <v>0</v>
      </c>
      <c r="J1504" s="149" t="str" cm="1">
        <f t="array" ref="J1504">IF(ISERROR(INDEX('Non Compliance input'!$H$5:$H$156,MATCH(1,(A1504='Non Compliance input'!$A$5:$A$156)*(F1504&gt;='Non Compliance input'!$D$5:$D$156)*(E1504&lt;'Non Compliance input'!$E$5:$E$156)*('Non Compliance input'!$H$5:$H$156="Yes"),0))
),"","Yes")</f>
        <v/>
      </c>
      <c r="K1504" s="149">
        <f t="shared" si="211"/>
        <v>0</v>
      </c>
      <c r="L1504" s="162">
        <f t="shared" si="212"/>
        <v>0</v>
      </c>
      <c r="M1504" s="162" t="str" cm="1">
        <f t="array" ref="M1504">IF(ISERROR(INDEX('Non Compliance input'!$I$5:$I$156,MATCH(1,(A1504='Non Compliance input'!$A$5:$A$156)*(E1504&gt;='Non Compliance input'!$D$5:$D$156)*(F1504&lt;='Non Compliance input'!$E$5:$E$156)*('Non Compliance input'!$I$5:$I$156="Yes"),0))
),"","Yes")</f>
        <v/>
      </c>
      <c r="N1504" s="149" t="str">
        <f>IF(VLOOKUP($A1504,HourEndingOutage!$B$3:$F$746,5,0)="Outage","Outage","")</f>
        <v/>
      </c>
      <c r="O1504" s="18">
        <f t="shared" si="213"/>
        <v>0</v>
      </c>
      <c r="P1504" s="18" t="str">
        <f t="shared" si="214"/>
        <v/>
      </c>
      <c r="Q1504" s="18">
        <f t="shared" si="215"/>
        <v>0</v>
      </c>
      <c r="R1504" s="118"/>
    </row>
    <row r="1505" spans="1:18" x14ac:dyDescent="0.25">
      <c r="A1505" s="25">
        <f t="shared" si="216"/>
        <v>167</v>
      </c>
      <c r="B1505" s="23">
        <f t="shared" si="217"/>
        <v>44568</v>
      </c>
      <c r="C1505" s="24">
        <v>23</v>
      </c>
      <c r="D1505" s="54" t="str">
        <f t="shared" si="209"/>
        <v>ASET</v>
      </c>
      <c r="E1505" s="178"/>
      <c r="F1505" s="179"/>
      <c r="G1505" s="177"/>
      <c r="H1505" s="177"/>
      <c r="I1505" s="169">
        <f t="shared" si="210"/>
        <v>0</v>
      </c>
      <c r="J1505" s="149" t="str" cm="1">
        <f t="array" ref="J1505">IF(ISERROR(INDEX('Non Compliance input'!$H$5:$H$156,MATCH(1,(A1505='Non Compliance input'!$A$5:$A$156)*(F1505&gt;='Non Compliance input'!$D$5:$D$156)*(E1505&lt;'Non Compliance input'!$E$5:$E$156)*('Non Compliance input'!$H$5:$H$156="Yes"),0))
),"","Yes")</f>
        <v/>
      </c>
      <c r="K1505" s="149">
        <f t="shared" si="211"/>
        <v>0</v>
      </c>
      <c r="L1505" s="162">
        <f t="shared" si="212"/>
        <v>0</v>
      </c>
      <c r="M1505" s="162" t="str" cm="1">
        <f t="array" ref="M1505">IF(ISERROR(INDEX('Non Compliance input'!$I$5:$I$156,MATCH(1,(A1505='Non Compliance input'!$A$5:$A$156)*(E1505&gt;='Non Compliance input'!$D$5:$D$156)*(F1505&lt;='Non Compliance input'!$E$5:$E$156)*('Non Compliance input'!$I$5:$I$156="Yes"),0))
),"","Yes")</f>
        <v/>
      </c>
      <c r="N1505" s="149" t="str">
        <f>IF(VLOOKUP($A1505,HourEndingOutage!$B$3:$F$746,5,0)="Outage","Outage","")</f>
        <v/>
      </c>
      <c r="O1505" s="18">
        <f t="shared" si="213"/>
        <v>0</v>
      </c>
      <c r="P1505" s="18" t="str">
        <f t="shared" si="214"/>
        <v/>
      </c>
      <c r="Q1505" s="18">
        <f t="shared" si="215"/>
        <v>0</v>
      </c>
      <c r="R1505" s="118"/>
    </row>
    <row r="1506" spans="1:18" x14ac:dyDescent="0.25">
      <c r="A1506" s="25">
        <f t="shared" si="216"/>
        <v>168</v>
      </c>
      <c r="B1506" s="23">
        <f t="shared" si="217"/>
        <v>44568</v>
      </c>
      <c r="C1506" s="24">
        <v>24</v>
      </c>
      <c r="D1506" s="54" t="str">
        <f t="shared" si="209"/>
        <v>ASET</v>
      </c>
      <c r="E1506" s="178"/>
      <c r="F1506" s="179"/>
      <c r="G1506" s="177"/>
      <c r="H1506" s="177"/>
      <c r="I1506" s="169">
        <f t="shared" si="210"/>
        <v>0</v>
      </c>
      <c r="J1506" s="149" t="str" cm="1">
        <f t="array" ref="J1506">IF(ISERROR(INDEX('Non Compliance input'!$H$5:$H$156,MATCH(1,(A1506='Non Compliance input'!$A$5:$A$156)*(F1506&gt;='Non Compliance input'!$D$5:$D$156)*(E1506&lt;'Non Compliance input'!$E$5:$E$156)*('Non Compliance input'!$H$5:$H$156="Yes"),0))
),"","Yes")</f>
        <v/>
      </c>
      <c r="K1506" s="149">
        <f t="shared" si="211"/>
        <v>0</v>
      </c>
      <c r="L1506" s="162">
        <f t="shared" si="212"/>
        <v>0</v>
      </c>
      <c r="M1506" s="162" t="str" cm="1">
        <f t="array" ref="M1506">IF(ISERROR(INDEX('Non Compliance input'!$I$5:$I$156,MATCH(1,(A1506='Non Compliance input'!$A$5:$A$156)*(E1506&gt;='Non Compliance input'!$D$5:$D$156)*(F1506&lt;='Non Compliance input'!$E$5:$E$156)*('Non Compliance input'!$I$5:$I$156="Yes"),0))
),"","Yes")</f>
        <v/>
      </c>
      <c r="N1506" s="149" t="str">
        <f>IF(VLOOKUP($A1506,HourEndingOutage!$B$3:$F$746,5,0)="Outage","Outage","")</f>
        <v/>
      </c>
      <c r="O1506" s="18">
        <f t="shared" si="213"/>
        <v>0</v>
      </c>
      <c r="P1506" s="18" t="str">
        <f t="shared" si="214"/>
        <v/>
      </c>
      <c r="Q1506" s="18">
        <f t="shared" si="215"/>
        <v>0</v>
      </c>
      <c r="R1506" s="118"/>
    </row>
    <row r="1507" spans="1:18" x14ac:dyDescent="0.25">
      <c r="A1507" s="25">
        <f t="shared" si="216"/>
        <v>168</v>
      </c>
      <c r="B1507" s="23">
        <f t="shared" si="217"/>
        <v>44568</v>
      </c>
      <c r="C1507" s="24">
        <v>24</v>
      </c>
      <c r="D1507" s="54" t="str">
        <f t="shared" si="209"/>
        <v>ASET</v>
      </c>
      <c r="E1507" s="178"/>
      <c r="F1507" s="179"/>
      <c r="G1507" s="177"/>
      <c r="H1507" s="177"/>
      <c r="I1507" s="169">
        <f t="shared" si="210"/>
        <v>0</v>
      </c>
      <c r="J1507" s="149" t="str" cm="1">
        <f t="array" ref="J1507">IF(ISERROR(INDEX('Non Compliance input'!$H$5:$H$156,MATCH(1,(A1507='Non Compliance input'!$A$5:$A$156)*(F1507&gt;='Non Compliance input'!$D$5:$D$156)*(E1507&lt;'Non Compliance input'!$E$5:$E$156)*('Non Compliance input'!$H$5:$H$156="Yes"),0))
),"","Yes")</f>
        <v/>
      </c>
      <c r="K1507" s="149">
        <f t="shared" si="211"/>
        <v>0</v>
      </c>
      <c r="L1507" s="162">
        <f t="shared" si="212"/>
        <v>0</v>
      </c>
      <c r="M1507" s="162" t="str" cm="1">
        <f t="array" ref="M1507">IF(ISERROR(INDEX('Non Compliance input'!$I$5:$I$156,MATCH(1,(A1507='Non Compliance input'!$A$5:$A$156)*(E1507&gt;='Non Compliance input'!$D$5:$D$156)*(F1507&lt;='Non Compliance input'!$E$5:$E$156)*('Non Compliance input'!$I$5:$I$156="Yes"),0))
),"","Yes")</f>
        <v/>
      </c>
      <c r="N1507" s="149" t="str">
        <f>IF(VLOOKUP($A1507,HourEndingOutage!$B$3:$F$746,5,0)="Outage","Outage","")</f>
        <v/>
      </c>
      <c r="O1507" s="18">
        <f t="shared" si="213"/>
        <v>0</v>
      </c>
      <c r="P1507" s="18" t="str">
        <f t="shared" si="214"/>
        <v/>
      </c>
      <c r="Q1507" s="18">
        <f t="shared" si="215"/>
        <v>0</v>
      </c>
      <c r="R1507" s="118"/>
    </row>
    <row r="1508" spans="1:18" x14ac:dyDescent="0.25">
      <c r="A1508" s="25">
        <f t="shared" si="216"/>
        <v>168</v>
      </c>
      <c r="B1508" s="23">
        <f t="shared" si="217"/>
        <v>44568</v>
      </c>
      <c r="C1508" s="24">
        <v>24</v>
      </c>
      <c r="D1508" s="54" t="str">
        <f t="shared" si="209"/>
        <v>ASET</v>
      </c>
      <c r="E1508" s="178"/>
      <c r="F1508" s="179"/>
      <c r="G1508" s="177"/>
      <c r="H1508" s="177"/>
      <c r="I1508" s="169">
        <f t="shared" si="210"/>
        <v>0</v>
      </c>
      <c r="J1508" s="149" t="str" cm="1">
        <f t="array" ref="J1508">IF(ISERROR(INDEX('Non Compliance input'!$H$5:$H$156,MATCH(1,(A1508='Non Compliance input'!$A$5:$A$156)*(F1508&gt;='Non Compliance input'!$D$5:$D$156)*(E1508&lt;'Non Compliance input'!$E$5:$E$156)*('Non Compliance input'!$H$5:$H$156="Yes"),0))
),"","Yes")</f>
        <v/>
      </c>
      <c r="K1508" s="149">
        <f t="shared" si="211"/>
        <v>0</v>
      </c>
      <c r="L1508" s="162">
        <f t="shared" si="212"/>
        <v>0</v>
      </c>
      <c r="M1508" s="162" t="str" cm="1">
        <f t="array" ref="M1508">IF(ISERROR(INDEX('Non Compliance input'!$I$5:$I$156,MATCH(1,(A1508='Non Compliance input'!$A$5:$A$156)*(E1508&gt;='Non Compliance input'!$D$5:$D$156)*(F1508&lt;='Non Compliance input'!$E$5:$E$156)*('Non Compliance input'!$I$5:$I$156="Yes"),0))
),"","Yes")</f>
        <v/>
      </c>
      <c r="N1508" s="149" t="str">
        <f>IF(VLOOKUP($A1508,HourEndingOutage!$B$3:$F$746,5,0)="Outage","Outage","")</f>
        <v/>
      </c>
      <c r="O1508" s="18">
        <f t="shared" si="213"/>
        <v>0</v>
      </c>
      <c r="P1508" s="18" t="str">
        <f t="shared" si="214"/>
        <v/>
      </c>
      <c r="Q1508" s="18">
        <f t="shared" si="215"/>
        <v>0</v>
      </c>
      <c r="R1508" s="118"/>
    </row>
    <row r="1509" spans="1:18" x14ac:dyDescent="0.25">
      <c r="A1509" s="25">
        <f t="shared" si="216"/>
        <v>168</v>
      </c>
      <c r="B1509" s="23">
        <f t="shared" si="217"/>
        <v>44568</v>
      </c>
      <c r="C1509" s="24">
        <v>24</v>
      </c>
      <c r="D1509" s="54" t="str">
        <f t="shared" si="209"/>
        <v>ASET</v>
      </c>
      <c r="E1509" s="178"/>
      <c r="F1509" s="179"/>
      <c r="G1509" s="177"/>
      <c r="H1509" s="177"/>
      <c r="I1509" s="169">
        <f t="shared" si="210"/>
        <v>0</v>
      </c>
      <c r="J1509" s="149" t="str" cm="1">
        <f t="array" ref="J1509">IF(ISERROR(INDEX('Non Compliance input'!$H$5:$H$156,MATCH(1,(A1509='Non Compliance input'!$A$5:$A$156)*(F1509&gt;='Non Compliance input'!$D$5:$D$156)*(E1509&lt;'Non Compliance input'!$E$5:$E$156)*('Non Compliance input'!$H$5:$H$156="Yes"),0))
),"","Yes")</f>
        <v/>
      </c>
      <c r="K1509" s="149">
        <f t="shared" si="211"/>
        <v>0</v>
      </c>
      <c r="L1509" s="162">
        <f t="shared" si="212"/>
        <v>0</v>
      </c>
      <c r="M1509" s="162" t="str" cm="1">
        <f t="array" ref="M1509">IF(ISERROR(INDEX('Non Compliance input'!$I$5:$I$156,MATCH(1,(A1509='Non Compliance input'!$A$5:$A$156)*(E1509&gt;='Non Compliance input'!$D$5:$D$156)*(F1509&lt;='Non Compliance input'!$E$5:$E$156)*('Non Compliance input'!$I$5:$I$156="Yes"),0))
),"","Yes")</f>
        <v/>
      </c>
      <c r="N1509" s="149" t="str">
        <f>IF(VLOOKUP($A1509,HourEndingOutage!$B$3:$F$746,5,0)="Outage","Outage","")</f>
        <v/>
      </c>
      <c r="O1509" s="18">
        <f t="shared" si="213"/>
        <v>0</v>
      </c>
      <c r="P1509" s="18" t="str">
        <f t="shared" si="214"/>
        <v/>
      </c>
      <c r="Q1509" s="18">
        <f t="shared" si="215"/>
        <v>0</v>
      </c>
      <c r="R1509" s="118"/>
    </row>
    <row r="1510" spans="1:18" x14ac:dyDescent="0.25">
      <c r="A1510" s="25">
        <f t="shared" si="216"/>
        <v>168</v>
      </c>
      <c r="B1510" s="23">
        <f t="shared" si="217"/>
        <v>44568</v>
      </c>
      <c r="C1510" s="24">
        <v>24</v>
      </c>
      <c r="D1510" s="54" t="str">
        <f t="shared" si="209"/>
        <v>ASET</v>
      </c>
      <c r="E1510" s="178"/>
      <c r="F1510" s="179"/>
      <c r="G1510" s="177"/>
      <c r="H1510" s="177"/>
      <c r="I1510" s="169">
        <f t="shared" si="210"/>
        <v>0</v>
      </c>
      <c r="J1510" s="149" t="str" cm="1">
        <f t="array" ref="J1510">IF(ISERROR(INDEX('Non Compliance input'!$H$5:$H$156,MATCH(1,(A1510='Non Compliance input'!$A$5:$A$156)*(F1510&gt;='Non Compliance input'!$D$5:$D$156)*(E1510&lt;'Non Compliance input'!$E$5:$E$156)*('Non Compliance input'!$H$5:$H$156="Yes"),0))
),"","Yes")</f>
        <v/>
      </c>
      <c r="K1510" s="149">
        <f t="shared" si="211"/>
        <v>0</v>
      </c>
      <c r="L1510" s="162">
        <f t="shared" si="212"/>
        <v>0</v>
      </c>
      <c r="M1510" s="162" t="str" cm="1">
        <f t="array" ref="M1510">IF(ISERROR(INDEX('Non Compliance input'!$I$5:$I$156,MATCH(1,(A1510='Non Compliance input'!$A$5:$A$156)*(E1510&gt;='Non Compliance input'!$D$5:$D$156)*(F1510&lt;='Non Compliance input'!$E$5:$E$156)*('Non Compliance input'!$I$5:$I$156="Yes"),0))
),"","Yes")</f>
        <v/>
      </c>
      <c r="N1510" s="149" t="str">
        <f>IF(VLOOKUP($A1510,HourEndingOutage!$B$3:$F$746,5,0)="Outage","Outage","")</f>
        <v/>
      </c>
      <c r="O1510" s="18">
        <f t="shared" si="213"/>
        <v>0</v>
      </c>
      <c r="P1510" s="18" t="str">
        <f t="shared" si="214"/>
        <v/>
      </c>
      <c r="Q1510" s="18">
        <f t="shared" si="215"/>
        <v>0</v>
      </c>
      <c r="R1510" s="118"/>
    </row>
    <row r="1511" spans="1:18" x14ac:dyDescent="0.25">
      <c r="A1511" s="25">
        <f t="shared" si="216"/>
        <v>168</v>
      </c>
      <c r="B1511" s="23">
        <f t="shared" si="217"/>
        <v>44568</v>
      </c>
      <c r="C1511" s="24">
        <v>24</v>
      </c>
      <c r="D1511" s="54" t="str">
        <f t="shared" si="209"/>
        <v>ASET</v>
      </c>
      <c r="E1511" s="178"/>
      <c r="F1511" s="179"/>
      <c r="G1511" s="177"/>
      <c r="H1511" s="177"/>
      <c r="I1511" s="169">
        <f t="shared" si="210"/>
        <v>0</v>
      </c>
      <c r="J1511" s="149" t="str" cm="1">
        <f t="array" ref="J1511">IF(ISERROR(INDEX('Non Compliance input'!$H$5:$H$156,MATCH(1,(A1511='Non Compliance input'!$A$5:$A$156)*(F1511&gt;='Non Compliance input'!$D$5:$D$156)*(E1511&lt;'Non Compliance input'!$E$5:$E$156)*('Non Compliance input'!$H$5:$H$156="Yes"),0))
),"","Yes")</f>
        <v/>
      </c>
      <c r="K1511" s="149">
        <f t="shared" si="211"/>
        <v>0</v>
      </c>
      <c r="L1511" s="162">
        <f t="shared" si="212"/>
        <v>0</v>
      </c>
      <c r="M1511" s="162" t="str" cm="1">
        <f t="array" ref="M1511">IF(ISERROR(INDEX('Non Compliance input'!$I$5:$I$156,MATCH(1,(A1511='Non Compliance input'!$A$5:$A$156)*(E1511&gt;='Non Compliance input'!$D$5:$D$156)*(F1511&lt;='Non Compliance input'!$E$5:$E$156)*('Non Compliance input'!$I$5:$I$156="Yes"),0))
),"","Yes")</f>
        <v/>
      </c>
      <c r="N1511" s="149" t="str">
        <f>IF(VLOOKUP($A1511,HourEndingOutage!$B$3:$F$746,5,0)="Outage","Outage","")</f>
        <v/>
      </c>
      <c r="O1511" s="18">
        <f t="shared" si="213"/>
        <v>0</v>
      </c>
      <c r="P1511" s="18" t="str">
        <f t="shared" si="214"/>
        <v/>
      </c>
      <c r="Q1511" s="18">
        <f t="shared" si="215"/>
        <v>0</v>
      </c>
      <c r="R1511" s="118"/>
    </row>
    <row r="1512" spans="1:18" x14ac:dyDescent="0.25">
      <c r="A1512" s="25">
        <f t="shared" si="216"/>
        <v>168</v>
      </c>
      <c r="B1512" s="23">
        <f t="shared" si="217"/>
        <v>44568</v>
      </c>
      <c r="C1512" s="24">
        <v>24</v>
      </c>
      <c r="D1512" s="54" t="str">
        <f t="shared" si="209"/>
        <v>ASET</v>
      </c>
      <c r="E1512" s="178"/>
      <c r="F1512" s="179"/>
      <c r="G1512" s="177"/>
      <c r="H1512" s="177"/>
      <c r="I1512" s="169">
        <f t="shared" si="210"/>
        <v>0</v>
      </c>
      <c r="J1512" s="149" t="str" cm="1">
        <f t="array" ref="J1512">IF(ISERROR(INDEX('Non Compliance input'!$H$5:$H$156,MATCH(1,(A1512='Non Compliance input'!$A$5:$A$156)*(F1512&gt;='Non Compliance input'!$D$5:$D$156)*(E1512&lt;'Non Compliance input'!$E$5:$E$156)*('Non Compliance input'!$H$5:$H$156="Yes"),0))
),"","Yes")</f>
        <v/>
      </c>
      <c r="K1512" s="149">
        <f t="shared" si="211"/>
        <v>0</v>
      </c>
      <c r="L1512" s="162">
        <f t="shared" si="212"/>
        <v>0</v>
      </c>
      <c r="M1512" s="162" t="str" cm="1">
        <f t="array" ref="M1512">IF(ISERROR(INDEX('Non Compliance input'!$I$5:$I$156,MATCH(1,(A1512='Non Compliance input'!$A$5:$A$156)*(E1512&gt;='Non Compliance input'!$D$5:$D$156)*(F1512&lt;='Non Compliance input'!$E$5:$E$156)*('Non Compliance input'!$I$5:$I$156="Yes"),0))
),"","Yes")</f>
        <v/>
      </c>
      <c r="N1512" s="149" t="str">
        <f>IF(VLOOKUP($A1512,HourEndingOutage!$B$3:$F$746,5,0)="Outage","Outage","")</f>
        <v/>
      </c>
      <c r="O1512" s="18">
        <f t="shared" si="213"/>
        <v>0</v>
      </c>
      <c r="P1512" s="18" t="str">
        <f t="shared" si="214"/>
        <v/>
      </c>
      <c r="Q1512" s="18">
        <f t="shared" si="215"/>
        <v>0</v>
      </c>
      <c r="R1512" s="118"/>
    </row>
    <row r="1513" spans="1:18" x14ac:dyDescent="0.25">
      <c r="A1513" s="25">
        <f t="shared" si="216"/>
        <v>168</v>
      </c>
      <c r="B1513" s="23">
        <f t="shared" si="217"/>
        <v>44568</v>
      </c>
      <c r="C1513" s="24">
        <v>24</v>
      </c>
      <c r="D1513" s="54" t="str">
        <f t="shared" si="209"/>
        <v>ASET</v>
      </c>
      <c r="E1513" s="178"/>
      <c r="F1513" s="179"/>
      <c r="G1513" s="177"/>
      <c r="H1513" s="177"/>
      <c r="I1513" s="169">
        <f t="shared" si="210"/>
        <v>0</v>
      </c>
      <c r="J1513" s="149" t="str" cm="1">
        <f t="array" ref="J1513">IF(ISERROR(INDEX('Non Compliance input'!$H$5:$H$156,MATCH(1,(A1513='Non Compliance input'!$A$5:$A$156)*(F1513&gt;='Non Compliance input'!$D$5:$D$156)*(E1513&lt;'Non Compliance input'!$E$5:$E$156)*('Non Compliance input'!$H$5:$H$156="Yes"),0))
),"","Yes")</f>
        <v/>
      </c>
      <c r="K1513" s="149">
        <f t="shared" si="211"/>
        <v>0</v>
      </c>
      <c r="L1513" s="162">
        <f t="shared" si="212"/>
        <v>0</v>
      </c>
      <c r="M1513" s="162" t="str" cm="1">
        <f t="array" ref="M1513">IF(ISERROR(INDEX('Non Compliance input'!$I$5:$I$156,MATCH(1,(A1513='Non Compliance input'!$A$5:$A$156)*(E1513&gt;='Non Compliance input'!$D$5:$D$156)*(F1513&lt;='Non Compliance input'!$E$5:$E$156)*('Non Compliance input'!$I$5:$I$156="Yes"),0))
),"","Yes")</f>
        <v/>
      </c>
      <c r="N1513" s="149" t="str">
        <f>IF(VLOOKUP($A1513,HourEndingOutage!$B$3:$F$746,5,0)="Outage","Outage","")</f>
        <v/>
      </c>
      <c r="O1513" s="18">
        <f t="shared" si="213"/>
        <v>0</v>
      </c>
      <c r="P1513" s="18" t="str">
        <f t="shared" si="214"/>
        <v/>
      </c>
      <c r="Q1513" s="18">
        <f t="shared" si="215"/>
        <v>0</v>
      </c>
      <c r="R1513" s="118"/>
    </row>
    <row r="1514" spans="1:18" x14ac:dyDescent="0.25">
      <c r="A1514" s="25">
        <f t="shared" si="216"/>
        <v>168</v>
      </c>
      <c r="B1514" s="23">
        <f t="shared" si="217"/>
        <v>44568</v>
      </c>
      <c r="C1514" s="24">
        <v>24</v>
      </c>
      <c r="D1514" s="54" t="str">
        <f t="shared" si="209"/>
        <v>ASET</v>
      </c>
      <c r="E1514" s="178"/>
      <c r="F1514" s="179"/>
      <c r="G1514" s="177"/>
      <c r="H1514" s="177"/>
      <c r="I1514" s="169">
        <f t="shared" si="210"/>
        <v>0</v>
      </c>
      <c r="J1514" s="149" t="str" cm="1">
        <f t="array" ref="J1514">IF(ISERROR(INDEX('Non Compliance input'!$H$5:$H$156,MATCH(1,(A1514='Non Compliance input'!$A$5:$A$156)*(F1514&gt;='Non Compliance input'!$D$5:$D$156)*(E1514&lt;'Non Compliance input'!$E$5:$E$156)*('Non Compliance input'!$H$5:$H$156="Yes"),0))
),"","Yes")</f>
        <v/>
      </c>
      <c r="K1514" s="149">
        <f t="shared" si="211"/>
        <v>0</v>
      </c>
      <c r="L1514" s="162">
        <f t="shared" si="212"/>
        <v>0</v>
      </c>
      <c r="M1514" s="162" t="str" cm="1">
        <f t="array" ref="M1514">IF(ISERROR(INDEX('Non Compliance input'!$I$5:$I$156,MATCH(1,(A1514='Non Compliance input'!$A$5:$A$156)*(E1514&gt;='Non Compliance input'!$D$5:$D$156)*(F1514&lt;='Non Compliance input'!$E$5:$E$156)*('Non Compliance input'!$I$5:$I$156="Yes"),0))
),"","Yes")</f>
        <v/>
      </c>
      <c r="N1514" s="149" t="str">
        <f>IF(VLOOKUP($A1514,HourEndingOutage!$B$3:$F$746,5,0)="Outage","Outage","")</f>
        <v/>
      </c>
      <c r="O1514" s="18">
        <f t="shared" si="213"/>
        <v>0</v>
      </c>
      <c r="P1514" s="18" t="str">
        <f t="shared" si="214"/>
        <v/>
      </c>
      <c r="Q1514" s="18">
        <f t="shared" si="215"/>
        <v>0</v>
      </c>
      <c r="R1514" s="118"/>
    </row>
    <row r="1515" spans="1:18" x14ac:dyDescent="0.25">
      <c r="A1515" s="25">
        <f t="shared" si="216"/>
        <v>169</v>
      </c>
      <c r="B1515" s="23">
        <f t="shared" si="217"/>
        <v>44569</v>
      </c>
      <c r="C1515" s="24">
        <v>1</v>
      </c>
      <c r="D1515" s="54" t="str">
        <f t="shared" si="209"/>
        <v>ASET</v>
      </c>
      <c r="E1515" s="178"/>
      <c r="F1515" s="179"/>
      <c r="G1515" s="177"/>
      <c r="H1515" s="177"/>
      <c r="I1515" s="169">
        <f t="shared" si="210"/>
        <v>0</v>
      </c>
      <c r="J1515" s="149" t="str" cm="1">
        <f t="array" ref="J1515">IF(ISERROR(INDEX('Non Compliance input'!$H$5:$H$156,MATCH(1,(A1515='Non Compliance input'!$A$5:$A$156)*(F1515&gt;='Non Compliance input'!$D$5:$D$156)*(E1515&lt;'Non Compliance input'!$E$5:$E$156)*('Non Compliance input'!$H$5:$H$156="Yes"),0))
),"","Yes")</f>
        <v/>
      </c>
      <c r="K1515" s="149">
        <f t="shared" si="211"/>
        <v>0</v>
      </c>
      <c r="L1515" s="162">
        <f t="shared" si="212"/>
        <v>0</v>
      </c>
      <c r="M1515" s="162" t="str" cm="1">
        <f t="array" ref="M1515">IF(ISERROR(INDEX('Non Compliance input'!$I$5:$I$156,MATCH(1,(A1515='Non Compliance input'!$A$5:$A$156)*(E1515&gt;='Non Compliance input'!$D$5:$D$156)*(F1515&lt;='Non Compliance input'!$E$5:$E$156)*('Non Compliance input'!$I$5:$I$156="Yes"),0))
),"","Yes")</f>
        <v/>
      </c>
      <c r="N1515" s="149" t="str">
        <f>IF(VLOOKUP($A1515,HourEndingOutage!$B$3:$F$746,5,0)="Outage","Outage","")</f>
        <v/>
      </c>
      <c r="O1515" s="18">
        <f t="shared" si="213"/>
        <v>0</v>
      </c>
      <c r="P1515" s="18" t="str">
        <f t="shared" si="214"/>
        <v/>
      </c>
      <c r="Q1515" s="18">
        <f t="shared" si="215"/>
        <v>0</v>
      </c>
      <c r="R1515" s="118"/>
    </row>
    <row r="1516" spans="1:18" x14ac:dyDescent="0.25">
      <c r="A1516" s="25">
        <f t="shared" si="216"/>
        <v>169</v>
      </c>
      <c r="B1516" s="23">
        <f t="shared" si="217"/>
        <v>44569</v>
      </c>
      <c r="C1516" s="24">
        <v>1</v>
      </c>
      <c r="D1516" s="54" t="str">
        <f t="shared" si="209"/>
        <v>ASET</v>
      </c>
      <c r="E1516" s="178"/>
      <c r="F1516" s="179"/>
      <c r="G1516" s="177"/>
      <c r="H1516" s="177"/>
      <c r="I1516" s="169">
        <f t="shared" si="210"/>
        <v>0</v>
      </c>
      <c r="J1516" s="149" t="str" cm="1">
        <f t="array" ref="J1516">IF(ISERROR(INDEX('Non Compliance input'!$H$5:$H$156,MATCH(1,(A1516='Non Compliance input'!$A$5:$A$156)*(F1516&gt;='Non Compliance input'!$D$5:$D$156)*(E1516&lt;'Non Compliance input'!$E$5:$E$156)*('Non Compliance input'!$H$5:$H$156="Yes"),0))
),"","Yes")</f>
        <v/>
      </c>
      <c r="K1516" s="149">
        <f t="shared" si="211"/>
        <v>0</v>
      </c>
      <c r="L1516" s="162">
        <f t="shared" si="212"/>
        <v>0</v>
      </c>
      <c r="M1516" s="162" t="str" cm="1">
        <f t="array" ref="M1516">IF(ISERROR(INDEX('Non Compliance input'!$I$5:$I$156,MATCH(1,(A1516='Non Compliance input'!$A$5:$A$156)*(E1516&gt;='Non Compliance input'!$D$5:$D$156)*(F1516&lt;='Non Compliance input'!$E$5:$E$156)*('Non Compliance input'!$I$5:$I$156="Yes"),0))
),"","Yes")</f>
        <v/>
      </c>
      <c r="N1516" s="149" t="str">
        <f>IF(VLOOKUP($A1516,HourEndingOutage!$B$3:$F$746,5,0)="Outage","Outage","")</f>
        <v/>
      </c>
      <c r="O1516" s="18">
        <f t="shared" si="213"/>
        <v>0</v>
      </c>
      <c r="P1516" s="18" t="str">
        <f t="shared" si="214"/>
        <v/>
      </c>
      <c r="Q1516" s="18">
        <f t="shared" si="215"/>
        <v>0</v>
      </c>
      <c r="R1516" s="118"/>
    </row>
    <row r="1517" spans="1:18" x14ac:dyDescent="0.25">
      <c r="A1517" s="25">
        <f t="shared" si="216"/>
        <v>169</v>
      </c>
      <c r="B1517" s="23">
        <f t="shared" si="217"/>
        <v>44569</v>
      </c>
      <c r="C1517" s="24">
        <v>1</v>
      </c>
      <c r="D1517" s="54" t="str">
        <f t="shared" si="209"/>
        <v>ASET</v>
      </c>
      <c r="E1517" s="178"/>
      <c r="F1517" s="179"/>
      <c r="G1517" s="177"/>
      <c r="H1517" s="177"/>
      <c r="I1517" s="169">
        <f t="shared" si="210"/>
        <v>0</v>
      </c>
      <c r="J1517" s="149" t="str" cm="1">
        <f t="array" ref="J1517">IF(ISERROR(INDEX('Non Compliance input'!$H$5:$H$156,MATCH(1,(A1517='Non Compliance input'!$A$5:$A$156)*(F1517&gt;='Non Compliance input'!$D$5:$D$156)*(E1517&lt;'Non Compliance input'!$E$5:$E$156)*('Non Compliance input'!$H$5:$H$156="Yes"),0))
),"","Yes")</f>
        <v/>
      </c>
      <c r="K1517" s="149">
        <f t="shared" si="211"/>
        <v>0</v>
      </c>
      <c r="L1517" s="162">
        <f t="shared" si="212"/>
        <v>0</v>
      </c>
      <c r="M1517" s="162" t="str" cm="1">
        <f t="array" ref="M1517">IF(ISERROR(INDEX('Non Compliance input'!$I$5:$I$156,MATCH(1,(A1517='Non Compliance input'!$A$5:$A$156)*(E1517&gt;='Non Compliance input'!$D$5:$D$156)*(F1517&lt;='Non Compliance input'!$E$5:$E$156)*('Non Compliance input'!$I$5:$I$156="Yes"),0))
),"","Yes")</f>
        <v/>
      </c>
      <c r="N1517" s="149" t="str">
        <f>IF(VLOOKUP($A1517,HourEndingOutage!$B$3:$F$746,5,0)="Outage","Outage","")</f>
        <v/>
      </c>
      <c r="O1517" s="18">
        <f t="shared" si="213"/>
        <v>0</v>
      </c>
      <c r="P1517" s="18" t="str">
        <f t="shared" si="214"/>
        <v/>
      </c>
      <c r="Q1517" s="18">
        <f t="shared" si="215"/>
        <v>0</v>
      </c>
      <c r="R1517" s="118"/>
    </row>
    <row r="1518" spans="1:18" x14ac:dyDescent="0.25">
      <c r="A1518" s="25">
        <f t="shared" si="216"/>
        <v>169</v>
      </c>
      <c r="B1518" s="23">
        <f t="shared" si="217"/>
        <v>44569</v>
      </c>
      <c r="C1518" s="24">
        <v>1</v>
      </c>
      <c r="D1518" s="54" t="str">
        <f t="shared" si="209"/>
        <v>ASET</v>
      </c>
      <c r="E1518" s="178"/>
      <c r="F1518" s="179"/>
      <c r="G1518" s="177"/>
      <c r="H1518" s="177"/>
      <c r="I1518" s="169">
        <f t="shared" si="210"/>
        <v>0</v>
      </c>
      <c r="J1518" s="149" t="str" cm="1">
        <f t="array" ref="J1518">IF(ISERROR(INDEX('Non Compliance input'!$H$5:$H$156,MATCH(1,(A1518='Non Compliance input'!$A$5:$A$156)*(F1518&gt;='Non Compliance input'!$D$5:$D$156)*(E1518&lt;'Non Compliance input'!$E$5:$E$156)*('Non Compliance input'!$H$5:$H$156="Yes"),0))
),"","Yes")</f>
        <v/>
      </c>
      <c r="K1518" s="149">
        <f t="shared" si="211"/>
        <v>0</v>
      </c>
      <c r="L1518" s="162">
        <f t="shared" si="212"/>
        <v>0</v>
      </c>
      <c r="M1518" s="162" t="str" cm="1">
        <f t="array" ref="M1518">IF(ISERROR(INDEX('Non Compliance input'!$I$5:$I$156,MATCH(1,(A1518='Non Compliance input'!$A$5:$A$156)*(E1518&gt;='Non Compliance input'!$D$5:$D$156)*(F1518&lt;='Non Compliance input'!$E$5:$E$156)*('Non Compliance input'!$I$5:$I$156="Yes"),0))
),"","Yes")</f>
        <v/>
      </c>
      <c r="N1518" s="149" t="str">
        <f>IF(VLOOKUP($A1518,HourEndingOutage!$B$3:$F$746,5,0)="Outage","Outage","")</f>
        <v/>
      </c>
      <c r="O1518" s="18">
        <f t="shared" si="213"/>
        <v>0</v>
      </c>
      <c r="P1518" s="18" t="str">
        <f t="shared" si="214"/>
        <v/>
      </c>
      <c r="Q1518" s="18">
        <f t="shared" si="215"/>
        <v>0</v>
      </c>
      <c r="R1518" s="118"/>
    </row>
    <row r="1519" spans="1:18" x14ac:dyDescent="0.25">
      <c r="A1519" s="25">
        <f t="shared" si="216"/>
        <v>169</v>
      </c>
      <c r="B1519" s="23">
        <f t="shared" si="217"/>
        <v>44569</v>
      </c>
      <c r="C1519" s="24">
        <v>1</v>
      </c>
      <c r="D1519" s="54" t="str">
        <f t="shared" si="209"/>
        <v>ASET</v>
      </c>
      <c r="E1519" s="178"/>
      <c r="F1519" s="179"/>
      <c r="G1519" s="177"/>
      <c r="H1519" s="177"/>
      <c r="I1519" s="169">
        <f t="shared" si="210"/>
        <v>0</v>
      </c>
      <c r="J1519" s="149" t="str" cm="1">
        <f t="array" ref="J1519">IF(ISERROR(INDEX('Non Compliance input'!$H$5:$H$156,MATCH(1,(A1519='Non Compliance input'!$A$5:$A$156)*(F1519&gt;='Non Compliance input'!$D$5:$D$156)*(E1519&lt;'Non Compliance input'!$E$5:$E$156)*('Non Compliance input'!$H$5:$H$156="Yes"),0))
),"","Yes")</f>
        <v/>
      </c>
      <c r="K1519" s="149">
        <f t="shared" si="211"/>
        <v>0</v>
      </c>
      <c r="L1519" s="162">
        <f t="shared" si="212"/>
        <v>0</v>
      </c>
      <c r="M1519" s="162" t="str" cm="1">
        <f t="array" ref="M1519">IF(ISERROR(INDEX('Non Compliance input'!$I$5:$I$156,MATCH(1,(A1519='Non Compliance input'!$A$5:$A$156)*(E1519&gt;='Non Compliance input'!$D$5:$D$156)*(F1519&lt;='Non Compliance input'!$E$5:$E$156)*('Non Compliance input'!$I$5:$I$156="Yes"),0))
),"","Yes")</f>
        <v/>
      </c>
      <c r="N1519" s="149" t="str">
        <f>IF(VLOOKUP($A1519,HourEndingOutage!$B$3:$F$746,5,0)="Outage","Outage","")</f>
        <v/>
      </c>
      <c r="O1519" s="18">
        <f t="shared" si="213"/>
        <v>0</v>
      </c>
      <c r="P1519" s="18" t="str">
        <f t="shared" si="214"/>
        <v/>
      </c>
      <c r="Q1519" s="18">
        <f t="shared" si="215"/>
        <v>0</v>
      </c>
      <c r="R1519" s="118"/>
    </row>
    <row r="1520" spans="1:18" x14ac:dyDescent="0.25">
      <c r="A1520" s="25">
        <f t="shared" si="216"/>
        <v>169</v>
      </c>
      <c r="B1520" s="23">
        <f t="shared" si="217"/>
        <v>44569</v>
      </c>
      <c r="C1520" s="24">
        <v>1</v>
      </c>
      <c r="D1520" s="54" t="str">
        <f t="shared" si="209"/>
        <v>ASET</v>
      </c>
      <c r="E1520" s="178"/>
      <c r="F1520" s="179"/>
      <c r="G1520" s="177"/>
      <c r="H1520" s="177"/>
      <c r="I1520" s="169">
        <f t="shared" si="210"/>
        <v>0</v>
      </c>
      <c r="J1520" s="149" t="str" cm="1">
        <f t="array" ref="J1520">IF(ISERROR(INDEX('Non Compliance input'!$H$5:$H$156,MATCH(1,(A1520='Non Compliance input'!$A$5:$A$156)*(F1520&gt;='Non Compliance input'!$D$5:$D$156)*(E1520&lt;'Non Compliance input'!$E$5:$E$156)*('Non Compliance input'!$H$5:$H$156="Yes"),0))
),"","Yes")</f>
        <v/>
      </c>
      <c r="K1520" s="149">
        <f t="shared" si="211"/>
        <v>0</v>
      </c>
      <c r="L1520" s="162">
        <f t="shared" si="212"/>
        <v>0</v>
      </c>
      <c r="M1520" s="162" t="str" cm="1">
        <f t="array" ref="M1520">IF(ISERROR(INDEX('Non Compliance input'!$I$5:$I$156,MATCH(1,(A1520='Non Compliance input'!$A$5:$A$156)*(E1520&gt;='Non Compliance input'!$D$5:$D$156)*(F1520&lt;='Non Compliance input'!$E$5:$E$156)*('Non Compliance input'!$I$5:$I$156="Yes"),0))
),"","Yes")</f>
        <v/>
      </c>
      <c r="N1520" s="149" t="str">
        <f>IF(VLOOKUP($A1520,HourEndingOutage!$B$3:$F$746,5,0)="Outage","Outage","")</f>
        <v/>
      </c>
      <c r="O1520" s="18">
        <f t="shared" si="213"/>
        <v>0</v>
      </c>
      <c r="P1520" s="18" t="str">
        <f t="shared" si="214"/>
        <v/>
      </c>
      <c r="Q1520" s="18">
        <f t="shared" si="215"/>
        <v>0</v>
      </c>
      <c r="R1520" s="118"/>
    </row>
    <row r="1521" spans="1:18" x14ac:dyDescent="0.25">
      <c r="A1521" s="25">
        <f t="shared" si="216"/>
        <v>169</v>
      </c>
      <c r="B1521" s="23">
        <f t="shared" si="217"/>
        <v>44569</v>
      </c>
      <c r="C1521" s="24">
        <v>1</v>
      </c>
      <c r="D1521" s="54" t="str">
        <f t="shared" si="209"/>
        <v>ASET</v>
      </c>
      <c r="E1521" s="178"/>
      <c r="F1521" s="179"/>
      <c r="G1521" s="177"/>
      <c r="H1521" s="177"/>
      <c r="I1521" s="169">
        <f t="shared" si="210"/>
        <v>0</v>
      </c>
      <c r="J1521" s="149" t="str" cm="1">
        <f t="array" ref="J1521">IF(ISERROR(INDEX('Non Compliance input'!$H$5:$H$156,MATCH(1,(A1521='Non Compliance input'!$A$5:$A$156)*(F1521&gt;='Non Compliance input'!$D$5:$D$156)*(E1521&lt;'Non Compliance input'!$E$5:$E$156)*('Non Compliance input'!$H$5:$H$156="Yes"),0))
),"","Yes")</f>
        <v/>
      </c>
      <c r="K1521" s="149">
        <f t="shared" si="211"/>
        <v>0</v>
      </c>
      <c r="L1521" s="162">
        <f t="shared" si="212"/>
        <v>0</v>
      </c>
      <c r="M1521" s="162" t="str" cm="1">
        <f t="array" ref="M1521">IF(ISERROR(INDEX('Non Compliance input'!$I$5:$I$156,MATCH(1,(A1521='Non Compliance input'!$A$5:$A$156)*(E1521&gt;='Non Compliance input'!$D$5:$D$156)*(F1521&lt;='Non Compliance input'!$E$5:$E$156)*('Non Compliance input'!$I$5:$I$156="Yes"),0))
),"","Yes")</f>
        <v/>
      </c>
      <c r="N1521" s="149" t="str">
        <f>IF(VLOOKUP($A1521,HourEndingOutage!$B$3:$F$746,5,0)="Outage","Outage","")</f>
        <v/>
      </c>
      <c r="O1521" s="18">
        <f t="shared" si="213"/>
        <v>0</v>
      </c>
      <c r="P1521" s="18" t="str">
        <f t="shared" si="214"/>
        <v/>
      </c>
      <c r="Q1521" s="18">
        <f t="shared" si="215"/>
        <v>0</v>
      </c>
      <c r="R1521" s="118"/>
    </row>
    <row r="1522" spans="1:18" x14ac:dyDescent="0.25">
      <c r="A1522" s="25">
        <f t="shared" si="216"/>
        <v>169</v>
      </c>
      <c r="B1522" s="23">
        <f t="shared" si="217"/>
        <v>44569</v>
      </c>
      <c r="C1522" s="24">
        <v>1</v>
      </c>
      <c r="D1522" s="54" t="str">
        <f t="shared" si="209"/>
        <v>ASET</v>
      </c>
      <c r="E1522" s="178"/>
      <c r="F1522" s="179"/>
      <c r="G1522" s="177"/>
      <c r="H1522" s="177"/>
      <c r="I1522" s="169">
        <f t="shared" si="210"/>
        <v>0</v>
      </c>
      <c r="J1522" s="149" t="str" cm="1">
        <f t="array" ref="J1522">IF(ISERROR(INDEX('Non Compliance input'!$H$5:$H$156,MATCH(1,(A1522='Non Compliance input'!$A$5:$A$156)*(F1522&gt;='Non Compliance input'!$D$5:$D$156)*(E1522&lt;'Non Compliance input'!$E$5:$E$156)*('Non Compliance input'!$H$5:$H$156="Yes"),0))
),"","Yes")</f>
        <v/>
      </c>
      <c r="K1522" s="149">
        <f t="shared" si="211"/>
        <v>0</v>
      </c>
      <c r="L1522" s="162">
        <f t="shared" si="212"/>
        <v>0</v>
      </c>
      <c r="M1522" s="162" t="str" cm="1">
        <f t="array" ref="M1522">IF(ISERROR(INDEX('Non Compliance input'!$I$5:$I$156,MATCH(1,(A1522='Non Compliance input'!$A$5:$A$156)*(E1522&gt;='Non Compliance input'!$D$5:$D$156)*(F1522&lt;='Non Compliance input'!$E$5:$E$156)*('Non Compliance input'!$I$5:$I$156="Yes"),0))
),"","Yes")</f>
        <v/>
      </c>
      <c r="N1522" s="149" t="str">
        <f>IF(VLOOKUP($A1522,HourEndingOutage!$B$3:$F$746,5,0)="Outage","Outage","")</f>
        <v/>
      </c>
      <c r="O1522" s="18">
        <f t="shared" si="213"/>
        <v>0</v>
      </c>
      <c r="P1522" s="18" t="str">
        <f t="shared" si="214"/>
        <v/>
      </c>
      <c r="Q1522" s="18">
        <f t="shared" si="215"/>
        <v>0</v>
      </c>
      <c r="R1522" s="118"/>
    </row>
    <row r="1523" spans="1:18" x14ac:dyDescent="0.25">
      <c r="A1523" s="25">
        <f t="shared" si="216"/>
        <v>169</v>
      </c>
      <c r="B1523" s="23">
        <f t="shared" si="217"/>
        <v>44569</v>
      </c>
      <c r="C1523" s="24">
        <v>1</v>
      </c>
      <c r="D1523" s="54" t="str">
        <f t="shared" si="209"/>
        <v>ASET</v>
      </c>
      <c r="E1523" s="178"/>
      <c r="F1523" s="179"/>
      <c r="G1523" s="177"/>
      <c r="H1523" s="177"/>
      <c r="I1523" s="169">
        <f t="shared" si="210"/>
        <v>0</v>
      </c>
      <c r="J1523" s="149" t="str" cm="1">
        <f t="array" ref="J1523">IF(ISERROR(INDEX('Non Compliance input'!$H$5:$H$156,MATCH(1,(A1523='Non Compliance input'!$A$5:$A$156)*(F1523&gt;='Non Compliance input'!$D$5:$D$156)*(E1523&lt;'Non Compliance input'!$E$5:$E$156)*('Non Compliance input'!$H$5:$H$156="Yes"),0))
),"","Yes")</f>
        <v/>
      </c>
      <c r="K1523" s="149">
        <f t="shared" si="211"/>
        <v>0</v>
      </c>
      <c r="L1523" s="162">
        <f t="shared" si="212"/>
        <v>0</v>
      </c>
      <c r="M1523" s="162" t="str" cm="1">
        <f t="array" ref="M1523">IF(ISERROR(INDEX('Non Compliance input'!$I$5:$I$156,MATCH(1,(A1523='Non Compliance input'!$A$5:$A$156)*(E1523&gt;='Non Compliance input'!$D$5:$D$156)*(F1523&lt;='Non Compliance input'!$E$5:$E$156)*('Non Compliance input'!$I$5:$I$156="Yes"),0))
),"","Yes")</f>
        <v/>
      </c>
      <c r="N1523" s="149" t="str">
        <f>IF(VLOOKUP($A1523,HourEndingOutage!$B$3:$F$746,5,0)="Outage","Outage","")</f>
        <v/>
      </c>
      <c r="O1523" s="18">
        <f t="shared" si="213"/>
        <v>0</v>
      </c>
      <c r="P1523" s="18" t="str">
        <f t="shared" si="214"/>
        <v/>
      </c>
      <c r="Q1523" s="18">
        <f t="shared" si="215"/>
        <v>0</v>
      </c>
      <c r="R1523" s="118"/>
    </row>
    <row r="1524" spans="1:18" x14ac:dyDescent="0.25">
      <c r="A1524" s="25">
        <f t="shared" si="216"/>
        <v>170</v>
      </c>
      <c r="B1524" s="23">
        <f t="shared" si="217"/>
        <v>44569</v>
      </c>
      <c r="C1524" s="24">
        <v>2</v>
      </c>
      <c r="D1524" s="54" t="str">
        <f t="shared" si="209"/>
        <v>ASET</v>
      </c>
      <c r="E1524" s="178"/>
      <c r="F1524" s="179"/>
      <c r="G1524" s="177"/>
      <c r="H1524" s="177"/>
      <c r="I1524" s="169">
        <f t="shared" si="210"/>
        <v>0</v>
      </c>
      <c r="J1524" s="149" t="str" cm="1">
        <f t="array" ref="J1524">IF(ISERROR(INDEX('Non Compliance input'!$H$5:$H$156,MATCH(1,(A1524='Non Compliance input'!$A$5:$A$156)*(F1524&gt;='Non Compliance input'!$D$5:$D$156)*(E1524&lt;'Non Compliance input'!$E$5:$E$156)*('Non Compliance input'!$H$5:$H$156="Yes"),0))
),"","Yes")</f>
        <v/>
      </c>
      <c r="K1524" s="149">
        <f t="shared" si="211"/>
        <v>0</v>
      </c>
      <c r="L1524" s="162">
        <f t="shared" si="212"/>
        <v>0</v>
      </c>
      <c r="M1524" s="162" t="str" cm="1">
        <f t="array" ref="M1524">IF(ISERROR(INDEX('Non Compliance input'!$I$5:$I$156,MATCH(1,(A1524='Non Compliance input'!$A$5:$A$156)*(E1524&gt;='Non Compliance input'!$D$5:$D$156)*(F1524&lt;='Non Compliance input'!$E$5:$E$156)*('Non Compliance input'!$I$5:$I$156="Yes"),0))
),"","Yes")</f>
        <v/>
      </c>
      <c r="N1524" s="149" t="str">
        <f>IF(VLOOKUP($A1524,HourEndingOutage!$B$3:$F$746,5,0)="Outage","Outage","")</f>
        <v/>
      </c>
      <c r="O1524" s="18">
        <f t="shared" si="213"/>
        <v>0</v>
      </c>
      <c r="P1524" s="18" t="str">
        <f t="shared" si="214"/>
        <v/>
      </c>
      <c r="Q1524" s="18">
        <f t="shared" si="215"/>
        <v>0</v>
      </c>
      <c r="R1524" s="118"/>
    </row>
    <row r="1525" spans="1:18" x14ac:dyDescent="0.25">
      <c r="A1525" s="25">
        <f t="shared" si="216"/>
        <v>170</v>
      </c>
      <c r="B1525" s="23">
        <f t="shared" si="217"/>
        <v>44569</v>
      </c>
      <c r="C1525" s="24">
        <v>2</v>
      </c>
      <c r="D1525" s="54" t="str">
        <f t="shared" si="209"/>
        <v>ASET</v>
      </c>
      <c r="E1525" s="178"/>
      <c r="F1525" s="179"/>
      <c r="G1525" s="177"/>
      <c r="H1525" s="177"/>
      <c r="I1525" s="169">
        <f t="shared" si="210"/>
        <v>0</v>
      </c>
      <c r="J1525" s="149" t="str" cm="1">
        <f t="array" ref="J1525">IF(ISERROR(INDEX('Non Compliance input'!$H$5:$H$156,MATCH(1,(A1525='Non Compliance input'!$A$5:$A$156)*(F1525&gt;='Non Compliance input'!$D$5:$D$156)*(E1525&lt;'Non Compliance input'!$E$5:$E$156)*('Non Compliance input'!$H$5:$H$156="Yes"),0))
),"","Yes")</f>
        <v/>
      </c>
      <c r="K1525" s="149">
        <f t="shared" si="211"/>
        <v>0</v>
      </c>
      <c r="L1525" s="162">
        <f t="shared" si="212"/>
        <v>0</v>
      </c>
      <c r="M1525" s="162" t="str" cm="1">
        <f t="array" ref="M1525">IF(ISERROR(INDEX('Non Compliance input'!$I$5:$I$156,MATCH(1,(A1525='Non Compliance input'!$A$5:$A$156)*(E1525&gt;='Non Compliance input'!$D$5:$D$156)*(F1525&lt;='Non Compliance input'!$E$5:$E$156)*('Non Compliance input'!$I$5:$I$156="Yes"),0))
),"","Yes")</f>
        <v/>
      </c>
      <c r="N1525" s="149" t="str">
        <f>IF(VLOOKUP($A1525,HourEndingOutage!$B$3:$F$746,5,0)="Outage","Outage","")</f>
        <v/>
      </c>
      <c r="O1525" s="18">
        <f t="shared" si="213"/>
        <v>0</v>
      </c>
      <c r="P1525" s="18" t="str">
        <f t="shared" si="214"/>
        <v/>
      </c>
      <c r="Q1525" s="18">
        <f t="shared" si="215"/>
        <v>0</v>
      </c>
      <c r="R1525" s="118"/>
    </row>
    <row r="1526" spans="1:18" x14ac:dyDescent="0.25">
      <c r="A1526" s="25">
        <f t="shared" si="216"/>
        <v>170</v>
      </c>
      <c r="B1526" s="23">
        <f t="shared" si="217"/>
        <v>44569</v>
      </c>
      <c r="C1526" s="24">
        <v>2</v>
      </c>
      <c r="D1526" s="54" t="str">
        <f t="shared" si="209"/>
        <v>ASET</v>
      </c>
      <c r="E1526" s="178"/>
      <c r="F1526" s="179"/>
      <c r="G1526" s="177"/>
      <c r="H1526" s="177"/>
      <c r="I1526" s="169">
        <f t="shared" si="210"/>
        <v>0</v>
      </c>
      <c r="J1526" s="149" t="str" cm="1">
        <f t="array" ref="J1526">IF(ISERROR(INDEX('Non Compliance input'!$H$5:$H$156,MATCH(1,(A1526='Non Compliance input'!$A$5:$A$156)*(F1526&gt;='Non Compliance input'!$D$5:$D$156)*(E1526&lt;'Non Compliance input'!$E$5:$E$156)*('Non Compliance input'!$H$5:$H$156="Yes"),0))
),"","Yes")</f>
        <v/>
      </c>
      <c r="K1526" s="149">
        <f t="shared" si="211"/>
        <v>0</v>
      </c>
      <c r="L1526" s="162">
        <f t="shared" si="212"/>
        <v>0</v>
      </c>
      <c r="M1526" s="162" t="str" cm="1">
        <f t="array" ref="M1526">IF(ISERROR(INDEX('Non Compliance input'!$I$5:$I$156,MATCH(1,(A1526='Non Compliance input'!$A$5:$A$156)*(E1526&gt;='Non Compliance input'!$D$5:$D$156)*(F1526&lt;='Non Compliance input'!$E$5:$E$156)*('Non Compliance input'!$I$5:$I$156="Yes"),0))
),"","Yes")</f>
        <v/>
      </c>
      <c r="N1526" s="149" t="str">
        <f>IF(VLOOKUP($A1526,HourEndingOutage!$B$3:$F$746,5,0)="Outage","Outage","")</f>
        <v/>
      </c>
      <c r="O1526" s="18">
        <f t="shared" si="213"/>
        <v>0</v>
      </c>
      <c r="P1526" s="18" t="str">
        <f t="shared" si="214"/>
        <v/>
      </c>
      <c r="Q1526" s="18">
        <f t="shared" si="215"/>
        <v>0</v>
      </c>
      <c r="R1526" s="118"/>
    </row>
    <row r="1527" spans="1:18" x14ac:dyDescent="0.25">
      <c r="A1527" s="25">
        <f t="shared" si="216"/>
        <v>170</v>
      </c>
      <c r="B1527" s="23">
        <f t="shared" si="217"/>
        <v>44569</v>
      </c>
      <c r="C1527" s="24">
        <v>2</v>
      </c>
      <c r="D1527" s="54" t="str">
        <f t="shared" si="209"/>
        <v>ASET</v>
      </c>
      <c r="E1527" s="178"/>
      <c r="F1527" s="179"/>
      <c r="G1527" s="177"/>
      <c r="H1527" s="177"/>
      <c r="I1527" s="169">
        <f t="shared" si="210"/>
        <v>0</v>
      </c>
      <c r="J1527" s="149" t="str" cm="1">
        <f t="array" ref="J1527">IF(ISERROR(INDEX('Non Compliance input'!$H$5:$H$156,MATCH(1,(A1527='Non Compliance input'!$A$5:$A$156)*(F1527&gt;='Non Compliance input'!$D$5:$D$156)*(E1527&lt;'Non Compliance input'!$E$5:$E$156)*('Non Compliance input'!$H$5:$H$156="Yes"),0))
),"","Yes")</f>
        <v/>
      </c>
      <c r="K1527" s="149">
        <f t="shared" si="211"/>
        <v>0</v>
      </c>
      <c r="L1527" s="162">
        <f t="shared" si="212"/>
        <v>0</v>
      </c>
      <c r="M1527" s="162" t="str" cm="1">
        <f t="array" ref="M1527">IF(ISERROR(INDEX('Non Compliance input'!$I$5:$I$156,MATCH(1,(A1527='Non Compliance input'!$A$5:$A$156)*(E1527&gt;='Non Compliance input'!$D$5:$D$156)*(F1527&lt;='Non Compliance input'!$E$5:$E$156)*('Non Compliance input'!$I$5:$I$156="Yes"),0))
),"","Yes")</f>
        <v/>
      </c>
      <c r="N1527" s="149" t="str">
        <f>IF(VLOOKUP($A1527,HourEndingOutage!$B$3:$F$746,5,0)="Outage","Outage","")</f>
        <v/>
      </c>
      <c r="O1527" s="18">
        <f t="shared" si="213"/>
        <v>0</v>
      </c>
      <c r="P1527" s="18" t="str">
        <f t="shared" si="214"/>
        <v/>
      </c>
      <c r="Q1527" s="18">
        <f t="shared" si="215"/>
        <v>0</v>
      </c>
      <c r="R1527" s="118"/>
    </row>
    <row r="1528" spans="1:18" x14ac:dyDescent="0.25">
      <c r="A1528" s="25">
        <f t="shared" si="216"/>
        <v>170</v>
      </c>
      <c r="B1528" s="23">
        <f t="shared" si="217"/>
        <v>44569</v>
      </c>
      <c r="C1528" s="24">
        <v>2</v>
      </c>
      <c r="D1528" s="54" t="str">
        <f t="shared" si="209"/>
        <v>ASET</v>
      </c>
      <c r="E1528" s="178"/>
      <c r="F1528" s="179"/>
      <c r="G1528" s="177"/>
      <c r="H1528" s="177"/>
      <c r="I1528" s="169">
        <f t="shared" si="210"/>
        <v>0</v>
      </c>
      <c r="J1528" s="149" t="str" cm="1">
        <f t="array" ref="J1528">IF(ISERROR(INDEX('Non Compliance input'!$H$5:$H$156,MATCH(1,(A1528='Non Compliance input'!$A$5:$A$156)*(F1528&gt;='Non Compliance input'!$D$5:$D$156)*(E1528&lt;'Non Compliance input'!$E$5:$E$156)*('Non Compliance input'!$H$5:$H$156="Yes"),0))
),"","Yes")</f>
        <v/>
      </c>
      <c r="K1528" s="149">
        <f t="shared" si="211"/>
        <v>0</v>
      </c>
      <c r="L1528" s="162">
        <f t="shared" si="212"/>
        <v>0</v>
      </c>
      <c r="M1528" s="162" t="str" cm="1">
        <f t="array" ref="M1528">IF(ISERROR(INDEX('Non Compliance input'!$I$5:$I$156,MATCH(1,(A1528='Non Compliance input'!$A$5:$A$156)*(E1528&gt;='Non Compliance input'!$D$5:$D$156)*(F1528&lt;='Non Compliance input'!$E$5:$E$156)*('Non Compliance input'!$I$5:$I$156="Yes"),0))
),"","Yes")</f>
        <v/>
      </c>
      <c r="N1528" s="149" t="str">
        <f>IF(VLOOKUP($A1528,HourEndingOutage!$B$3:$F$746,5,0)="Outage","Outage","")</f>
        <v/>
      </c>
      <c r="O1528" s="18">
        <f t="shared" si="213"/>
        <v>0</v>
      </c>
      <c r="P1528" s="18" t="str">
        <f t="shared" si="214"/>
        <v/>
      </c>
      <c r="Q1528" s="18">
        <f t="shared" si="215"/>
        <v>0</v>
      </c>
      <c r="R1528" s="118"/>
    </row>
    <row r="1529" spans="1:18" x14ac:dyDescent="0.25">
      <c r="A1529" s="25">
        <f t="shared" si="216"/>
        <v>170</v>
      </c>
      <c r="B1529" s="23">
        <f t="shared" si="217"/>
        <v>44569</v>
      </c>
      <c r="C1529" s="24">
        <v>2</v>
      </c>
      <c r="D1529" s="54" t="str">
        <f t="shared" si="209"/>
        <v>ASET</v>
      </c>
      <c r="E1529" s="178"/>
      <c r="F1529" s="179"/>
      <c r="G1529" s="177"/>
      <c r="H1529" s="177"/>
      <c r="I1529" s="169">
        <f t="shared" si="210"/>
        <v>0</v>
      </c>
      <c r="J1529" s="149" t="str" cm="1">
        <f t="array" ref="J1529">IF(ISERROR(INDEX('Non Compliance input'!$H$5:$H$156,MATCH(1,(A1529='Non Compliance input'!$A$5:$A$156)*(F1529&gt;='Non Compliance input'!$D$5:$D$156)*(E1529&lt;'Non Compliance input'!$E$5:$E$156)*('Non Compliance input'!$H$5:$H$156="Yes"),0))
),"","Yes")</f>
        <v/>
      </c>
      <c r="K1529" s="149">
        <f t="shared" si="211"/>
        <v>0</v>
      </c>
      <c r="L1529" s="162">
        <f t="shared" si="212"/>
        <v>0</v>
      </c>
      <c r="M1529" s="162" t="str" cm="1">
        <f t="array" ref="M1529">IF(ISERROR(INDEX('Non Compliance input'!$I$5:$I$156,MATCH(1,(A1529='Non Compliance input'!$A$5:$A$156)*(E1529&gt;='Non Compliance input'!$D$5:$D$156)*(F1529&lt;='Non Compliance input'!$E$5:$E$156)*('Non Compliance input'!$I$5:$I$156="Yes"),0))
),"","Yes")</f>
        <v/>
      </c>
      <c r="N1529" s="149" t="str">
        <f>IF(VLOOKUP($A1529,HourEndingOutage!$B$3:$F$746,5,0)="Outage","Outage","")</f>
        <v/>
      </c>
      <c r="O1529" s="18">
        <f t="shared" si="213"/>
        <v>0</v>
      </c>
      <c r="P1529" s="18" t="str">
        <f t="shared" si="214"/>
        <v/>
      </c>
      <c r="Q1529" s="18">
        <f t="shared" si="215"/>
        <v>0</v>
      </c>
      <c r="R1529" s="118"/>
    </row>
    <row r="1530" spans="1:18" x14ac:dyDescent="0.25">
      <c r="A1530" s="25">
        <f t="shared" si="216"/>
        <v>170</v>
      </c>
      <c r="B1530" s="23">
        <f t="shared" si="217"/>
        <v>44569</v>
      </c>
      <c r="C1530" s="24">
        <v>2</v>
      </c>
      <c r="D1530" s="54" t="str">
        <f t="shared" si="209"/>
        <v>ASET</v>
      </c>
      <c r="E1530" s="178"/>
      <c r="F1530" s="179"/>
      <c r="G1530" s="177"/>
      <c r="H1530" s="177"/>
      <c r="I1530" s="169">
        <f t="shared" si="210"/>
        <v>0</v>
      </c>
      <c r="J1530" s="149" t="str" cm="1">
        <f t="array" ref="J1530">IF(ISERROR(INDEX('Non Compliance input'!$H$5:$H$156,MATCH(1,(A1530='Non Compliance input'!$A$5:$A$156)*(F1530&gt;='Non Compliance input'!$D$5:$D$156)*(E1530&lt;'Non Compliance input'!$E$5:$E$156)*('Non Compliance input'!$H$5:$H$156="Yes"),0))
),"","Yes")</f>
        <v/>
      </c>
      <c r="K1530" s="149">
        <f t="shared" si="211"/>
        <v>0</v>
      </c>
      <c r="L1530" s="162">
        <f t="shared" si="212"/>
        <v>0</v>
      </c>
      <c r="M1530" s="162" t="str" cm="1">
        <f t="array" ref="M1530">IF(ISERROR(INDEX('Non Compliance input'!$I$5:$I$156,MATCH(1,(A1530='Non Compliance input'!$A$5:$A$156)*(E1530&gt;='Non Compliance input'!$D$5:$D$156)*(F1530&lt;='Non Compliance input'!$E$5:$E$156)*('Non Compliance input'!$I$5:$I$156="Yes"),0))
),"","Yes")</f>
        <v/>
      </c>
      <c r="N1530" s="149" t="str">
        <f>IF(VLOOKUP($A1530,HourEndingOutage!$B$3:$F$746,5,0)="Outage","Outage","")</f>
        <v/>
      </c>
      <c r="O1530" s="18">
        <f t="shared" si="213"/>
        <v>0</v>
      </c>
      <c r="P1530" s="18" t="str">
        <f t="shared" si="214"/>
        <v/>
      </c>
      <c r="Q1530" s="18">
        <f t="shared" si="215"/>
        <v>0</v>
      </c>
      <c r="R1530" s="118"/>
    </row>
    <row r="1531" spans="1:18" x14ac:dyDescent="0.25">
      <c r="A1531" s="25">
        <f t="shared" si="216"/>
        <v>170</v>
      </c>
      <c r="B1531" s="23">
        <f t="shared" si="217"/>
        <v>44569</v>
      </c>
      <c r="C1531" s="24">
        <v>2</v>
      </c>
      <c r="D1531" s="54" t="str">
        <f t="shared" si="209"/>
        <v>ASET</v>
      </c>
      <c r="E1531" s="178"/>
      <c r="F1531" s="179"/>
      <c r="G1531" s="177"/>
      <c r="H1531" s="177"/>
      <c r="I1531" s="169">
        <f t="shared" si="210"/>
        <v>0</v>
      </c>
      <c r="J1531" s="149" t="str" cm="1">
        <f t="array" ref="J1531">IF(ISERROR(INDEX('Non Compliance input'!$H$5:$H$156,MATCH(1,(A1531='Non Compliance input'!$A$5:$A$156)*(F1531&gt;='Non Compliance input'!$D$5:$D$156)*(E1531&lt;'Non Compliance input'!$E$5:$E$156)*('Non Compliance input'!$H$5:$H$156="Yes"),0))
),"","Yes")</f>
        <v/>
      </c>
      <c r="K1531" s="149">
        <f t="shared" si="211"/>
        <v>0</v>
      </c>
      <c r="L1531" s="162">
        <f t="shared" si="212"/>
        <v>0</v>
      </c>
      <c r="M1531" s="162" t="str" cm="1">
        <f t="array" ref="M1531">IF(ISERROR(INDEX('Non Compliance input'!$I$5:$I$156,MATCH(1,(A1531='Non Compliance input'!$A$5:$A$156)*(E1531&gt;='Non Compliance input'!$D$5:$D$156)*(F1531&lt;='Non Compliance input'!$E$5:$E$156)*('Non Compliance input'!$I$5:$I$156="Yes"),0))
),"","Yes")</f>
        <v/>
      </c>
      <c r="N1531" s="149" t="str">
        <f>IF(VLOOKUP($A1531,HourEndingOutage!$B$3:$F$746,5,0)="Outage","Outage","")</f>
        <v/>
      </c>
      <c r="O1531" s="18">
        <f t="shared" si="213"/>
        <v>0</v>
      </c>
      <c r="P1531" s="18" t="str">
        <f t="shared" si="214"/>
        <v/>
      </c>
      <c r="Q1531" s="18">
        <f t="shared" si="215"/>
        <v>0</v>
      </c>
      <c r="R1531" s="118"/>
    </row>
    <row r="1532" spans="1:18" x14ac:dyDescent="0.25">
      <c r="A1532" s="25">
        <f t="shared" si="216"/>
        <v>170</v>
      </c>
      <c r="B1532" s="23">
        <f t="shared" si="217"/>
        <v>44569</v>
      </c>
      <c r="C1532" s="24">
        <v>2</v>
      </c>
      <c r="D1532" s="54" t="str">
        <f t="shared" si="209"/>
        <v>ASET</v>
      </c>
      <c r="E1532" s="178"/>
      <c r="F1532" s="179"/>
      <c r="G1532" s="177"/>
      <c r="H1532" s="177"/>
      <c r="I1532" s="169">
        <f t="shared" si="210"/>
        <v>0</v>
      </c>
      <c r="J1532" s="149" t="str" cm="1">
        <f t="array" ref="J1532">IF(ISERROR(INDEX('Non Compliance input'!$H$5:$H$156,MATCH(1,(A1532='Non Compliance input'!$A$5:$A$156)*(F1532&gt;='Non Compliance input'!$D$5:$D$156)*(E1532&lt;'Non Compliance input'!$E$5:$E$156)*('Non Compliance input'!$H$5:$H$156="Yes"),0))
),"","Yes")</f>
        <v/>
      </c>
      <c r="K1532" s="149">
        <f t="shared" si="211"/>
        <v>0</v>
      </c>
      <c r="L1532" s="162">
        <f t="shared" si="212"/>
        <v>0</v>
      </c>
      <c r="M1532" s="162" t="str" cm="1">
        <f t="array" ref="M1532">IF(ISERROR(INDEX('Non Compliance input'!$I$5:$I$156,MATCH(1,(A1532='Non Compliance input'!$A$5:$A$156)*(E1532&gt;='Non Compliance input'!$D$5:$D$156)*(F1532&lt;='Non Compliance input'!$E$5:$E$156)*('Non Compliance input'!$I$5:$I$156="Yes"),0))
),"","Yes")</f>
        <v/>
      </c>
      <c r="N1532" s="149" t="str">
        <f>IF(VLOOKUP($A1532,HourEndingOutage!$B$3:$F$746,5,0)="Outage","Outage","")</f>
        <v/>
      </c>
      <c r="O1532" s="18">
        <f t="shared" si="213"/>
        <v>0</v>
      </c>
      <c r="P1532" s="18" t="str">
        <f t="shared" si="214"/>
        <v/>
      </c>
      <c r="Q1532" s="18">
        <f t="shared" si="215"/>
        <v>0</v>
      </c>
      <c r="R1532" s="118"/>
    </row>
    <row r="1533" spans="1:18" x14ac:dyDescent="0.25">
      <c r="A1533" s="25">
        <f t="shared" si="216"/>
        <v>171</v>
      </c>
      <c r="B1533" s="23">
        <f t="shared" si="217"/>
        <v>44569</v>
      </c>
      <c r="C1533" s="24">
        <v>3</v>
      </c>
      <c r="D1533" s="54" t="str">
        <f t="shared" si="209"/>
        <v>ASET</v>
      </c>
      <c r="E1533" s="178"/>
      <c r="F1533" s="179"/>
      <c r="G1533" s="177"/>
      <c r="H1533" s="177"/>
      <c r="I1533" s="169">
        <f t="shared" si="210"/>
        <v>0</v>
      </c>
      <c r="J1533" s="149" t="str" cm="1">
        <f t="array" ref="J1533">IF(ISERROR(INDEX('Non Compliance input'!$H$5:$H$156,MATCH(1,(A1533='Non Compliance input'!$A$5:$A$156)*(F1533&gt;='Non Compliance input'!$D$5:$D$156)*(E1533&lt;'Non Compliance input'!$E$5:$E$156)*('Non Compliance input'!$H$5:$H$156="Yes"),0))
),"","Yes")</f>
        <v/>
      </c>
      <c r="K1533" s="149">
        <f t="shared" si="211"/>
        <v>0</v>
      </c>
      <c r="L1533" s="162">
        <f t="shared" si="212"/>
        <v>0</v>
      </c>
      <c r="M1533" s="162" t="str" cm="1">
        <f t="array" ref="M1533">IF(ISERROR(INDEX('Non Compliance input'!$I$5:$I$156,MATCH(1,(A1533='Non Compliance input'!$A$5:$A$156)*(E1533&gt;='Non Compliance input'!$D$5:$D$156)*(F1533&lt;='Non Compliance input'!$E$5:$E$156)*('Non Compliance input'!$I$5:$I$156="Yes"),0))
),"","Yes")</f>
        <v/>
      </c>
      <c r="N1533" s="149" t="str">
        <f>IF(VLOOKUP($A1533,HourEndingOutage!$B$3:$F$746,5,0)="Outage","Outage","")</f>
        <v/>
      </c>
      <c r="O1533" s="18">
        <f t="shared" si="213"/>
        <v>0</v>
      </c>
      <c r="P1533" s="18" t="str">
        <f t="shared" si="214"/>
        <v/>
      </c>
      <c r="Q1533" s="18">
        <f t="shared" si="215"/>
        <v>0</v>
      </c>
      <c r="R1533" s="118"/>
    </row>
    <row r="1534" spans="1:18" x14ac:dyDescent="0.25">
      <c r="A1534" s="25">
        <f t="shared" si="216"/>
        <v>171</v>
      </c>
      <c r="B1534" s="23">
        <f t="shared" si="217"/>
        <v>44569</v>
      </c>
      <c r="C1534" s="24">
        <v>3</v>
      </c>
      <c r="D1534" s="54" t="str">
        <f t="shared" si="209"/>
        <v>ASET</v>
      </c>
      <c r="E1534" s="178"/>
      <c r="F1534" s="179"/>
      <c r="G1534" s="177"/>
      <c r="H1534" s="177"/>
      <c r="I1534" s="169">
        <f t="shared" si="210"/>
        <v>0</v>
      </c>
      <c r="J1534" s="149" t="str" cm="1">
        <f t="array" ref="J1534">IF(ISERROR(INDEX('Non Compliance input'!$H$5:$H$156,MATCH(1,(A1534='Non Compliance input'!$A$5:$A$156)*(F1534&gt;='Non Compliance input'!$D$5:$D$156)*(E1534&lt;'Non Compliance input'!$E$5:$E$156)*('Non Compliance input'!$H$5:$H$156="Yes"),0))
),"","Yes")</f>
        <v/>
      </c>
      <c r="K1534" s="149">
        <f t="shared" si="211"/>
        <v>0</v>
      </c>
      <c r="L1534" s="162">
        <f t="shared" si="212"/>
        <v>0</v>
      </c>
      <c r="M1534" s="162" t="str" cm="1">
        <f t="array" ref="M1534">IF(ISERROR(INDEX('Non Compliance input'!$I$5:$I$156,MATCH(1,(A1534='Non Compliance input'!$A$5:$A$156)*(E1534&gt;='Non Compliance input'!$D$5:$D$156)*(F1534&lt;='Non Compliance input'!$E$5:$E$156)*('Non Compliance input'!$I$5:$I$156="Yes"),0))
),"","Yes")</f>
        <v/>
      </c>
      <c r="N1534" s="149" t="str">
        <f>IF(VLOOKUP($A1534,HourEndingOutage!$B$3:$F$746,5,0)="Outage","Outage","")</f>
        <v/>
      </c>
      <c r="O1534" s="18">
        <f t="shared" si="213"/>
        <v>0</v>
      </c>
      <c r="P1534" s="18" t="str">
        <f t="shared" si="214"/>
        <v/>
      </c>
      <c r="Q1534" s="18">
        <f t="shared" si="215"/>
        <v>0</v>
      </c>
      <c r="R1534" s="118"/>
    </row>
    <row r="1535" spans="1:18" x14ac:dyDescent="0.25">
      <c r="A1535" s="25">
        <f t="shared" si="216"/>
        <v>171</v>
      </c>
      <c r="B1535" s="23">
        <f t="shared" si="217"/>
        <v>44569</v>
      </c>
      <c r="C1535" s="24">
        <v>3</v>
      </c>
      <c r="D1535" s="54" t="str">
        <f t="shared" si="209"/>
        <v>ASET</v>
      </c>
      <c r="E1535" s="178"/>
      <c r="F1535" s="179"/>
      <c r="G1535" s="177"/>
      <c r="H1535" s="177"/>
      <c r="I1535" s="169">
        <f t="shared" si="210"/>
        <v>0</v>
      </c>
      <c r="J1535" s="149" t="str" cm="1">
        <f t="array" ref="J1535">IF(ISERROR(INDEX('Non Compliance input'!$H$5:$H$156,MATCH(1,(A1535='Non Compliance input'!$A$5:$A$156)*(F1535&gt;='Non Compliance input'!$D$5:$D$156)*(E1535&lt;'Non Compliance input'!$E$5:$E$156)*('Non Compliance input'!$H$5:$H$156="Yes"),0))
),"","Yes")</f>
        <v/>
      </c>
      <c r="K1535" s="149">
        <f t="shared" si="211"/>
        <v>0</v>
      </c>
      <c r="L1535" s="162">
        <f t="shared" si="212"/>
        <v>0</v>
      </c>
      <c r="M1535" s="162" t="str" cm="1">
        <f t="array" ref="M1535">IF(ISERROR(INDEX('Non Compliance input'!$I$5:$I$156,MATCH(1,(A1535='Non Compliance input'!$A$5:$A$156)*(E1535&gt;='Non Compliance input'!$D$5:$D$156)*(F1535&lt;='Non Compliance input'!$E$5:$E$156)*('Non Compliance input'!$I$5:$I$156="Yes"),0))
),"","Yes")</f>
        <v/>
      </c>
      <c r="N1535" s="149" t="str">
        <f>IF(VLOOKUP($A1535,HourEndingOutage!$B$3:$F$746,5,0)="Outage","Outage","")</f>
        <v/>
      </c>
      <c r="O1535" s="18">
        <f t="shared" si="213"/>
        <v>0</v>
      </c>
      <c r="P1535" s="18" t="str">
        <f t="shared" si="214"/>
        <v/>
      </c>
      <c r="Q1535" s="18">
        <f t="shared" si="215"/>
        <v>0</v>
      </c>
      <c r="R1535" s="118"/>
    </row>
    <row r="1536" spans="1:18" x14ac:dyDescent="0.25">
      <c r="A1536" s="25">
        <f t="shared" si="216"/>
        <v>171</v>
      </c>
      <c r="B1536" s="23">
        <f t="shared" si="217"/>
        <v>44569</v>
      </c>
      <c r="C1536" s="24">
        <v>3</v>
      </c>
      <c r="D1536" s="54" t="str">
        <f t="shared" si="209"/>
        <v>ASET</v>
      </c>
      <c r="E1536" s="178"/>
      <c r="F1536" s="179"/>
      <c r="G1536" s="177"/>
      <c r="H1536" s="177"/>
      <c r="I1536" s="169">
        <f t="shared" si="210"/>
        <v>0</v>
      </c>
      <c r="J1536" s="149" t="str" cm="1">
        <f t="array" ref="J1536">IF(ISERROR(INDEX('Non Compliance input'!$H$5:$H$156,MATCH(1,(A1536='Non Compliance input'!$A$5:$A$156)*(F1536&gt;='Non Compliance input'!$D$5:$D$156)*(E1536&lt;'Non Compliance input'!$E$5:$E$156)*('Non Compliance input'!$H$5:$H$156="Yes"),0))
),"","Yes")</f>
        <v/>
      </c>
      <c r="K1536" s="149">
        <f t="shared" si="211"/>
        <v>0</v>
      </c>
      <c r="L1536" s="162">
        <f t="shared" si="212"/>
        <v>0</v>
      </c>
      <c r="M1536" s="162" t="str" cm="1">
        <f t="array" ref="M1536">IF(ISERROR(INDEX('Non Compliance input'!$I$5:$I$156,MATCH(1,(A1536='Non Compliance input'!$A$5:$A$156)*(E1536&gt;='Non Compliance input'!$D$5:$D$156)*(F1536&lt;='Non Compliance input'!$E$5:$E$156)*('Non Compliance input'!$I$5:$I$156="Yes"),0))
),"","Yes")</f>
        <v/>
      </c>
      <c r="N1536" s="149" t="str">
        <f>IF(VLOOKUP($A1536,HourEndingOutage!$B$3:$F$746,5,0)="Outage","Outage","")</f>
        <v/>
      </c>
      <c r="O1536" s="18">
        <f t="shared" si="213"/>
        <v>0</v>
      </c>
      <c r="P1536" s="18" t="str">
        <f t="shared" si="214"/>
        <v/>
      </c>
      <c r="Q1536" s="18">
        <f t="shared" si="215"/>
        <v>0</v>
      </c>
      <c r="R1536" s="118"/>
    </row>
    <row r="1537" spans="1:18" x14ac:dyDescent="0.25">
      <c r="A1537" s="25">
        <f t="shared" si="216"/>
        <v>171</v>
      </c>
      <c r="B1537" s="23">
        <f t="shared" si="217"/>
        <v>44569</v>
      </c>
      <c r="C1537" s="24">
        <v>3</v>
      </c>
      <c r="D1537" s="54" t="str">
        <f t="shared" si="209"/>
        <v>ASET</v>
      </c>
      <c r="E1537" s="178"/>
      <c r="F1537" s="179"/>
      <c r="G1537" s="177"/>
      <c r="H1537" s="177"/>
      <c r="I1537" s="169">
        <f t="shared" si="210"/>
        <v>0</v>
      </c>
      <c r="J1537" s="149" t="str" cm="1">
        <f t="array" ref="J1537">IF(ISERROR(INDEX('Non Compliance input'!$H$5:$H$156,MATCH(1,(A1537='Non Compliance input'!$A$5:$A$156)*(F1537&gt;='Non Compliance input'!$D$5:$D$156)*(E1537&lt;'Non Compliance input'!$E$5:$E$156)*('Non Compliance input'!$H$5:$H$156="Yes"),0))
),"","Yes")</f>
        <v/>
      </c>
      <c r="K1537" s="149">
        <f t="shared" si="211"/>
        <v>0</v>
      </c>
      <c r="L1537" s="162">
        <f t="shared" si="212"/>
        <v>0</v>
      </c>
      <c r="M1537" s="162" t="str" cm="1">
        <f t="array" ref="M1537">IF(ISERROR(INDEX('Non Compliance input'!$I$5:$I$156,MATCH(1,(A1537='Non Compliance input'!$A$5:$A$156)*(E1537&gt;='Non Compliance input'!$D$5:$D$156)*(F1537&lt;='Non Compliance input'!$E$5:$E$156)*('Non Compliance input'!$I$5:$I$156="Yes"),0))
),"","Yes")</f>
        <v/>
      </c>
      <c r="N1537" s="149" t="str">
        <f>IF(VLOOKUP($A1537,HourEndingOutage!$B$3:$F$746,5,0)="Outage","Outage","")</f>
        <v/>
      </c>
      <c r="O1537" s="18">
        <f t="shared" si="213"/>
        <v>0</v>
      </c>
      <c r="P1537" s="18" t="str">
        <f t="shared" si="214"/>
        <v/>
      </c>
      <c r="Q1537" s="18">
        <f t="shared" si="215"/>
        <v>0</v>
      </c>
      <c r="R1537" s="118"/>
    </row>
    <row r="1538" spans="1:18" x14ac:dyDescent="0.25">
      <c r="A1538" s="25">
        <f t="shared" si="216"/>
        <v>171</v>
      </c>
      <c r="B1538" s="23">
        <f t="shared" si="217"/>
        <v>44569</v>
      </c>
      <c r="C1538" s="24">
        <v>3</v>
      </c>
      <c r="D1538" s="54" t="str">
        <f t="shared" si="209"/>
        <v>ASET</v>
      </c>
      <c r="E1538" s="178"/>
      <c r="F1538" s="179"/>
      <c r="G1538" s="177"/>
      <c r="H1538" s="177"/>
      <c r="I1538" s="169">
        <f t="shared" si="210"/>
        <v>0</v>
      </c>
      <c r="J1538" s="149" t="str" cm="1">
        <f t="array" ref="J1538">IF(ISERROR(INDEX('Non Compliance input'!$H$5:$H$156,MATCH(1,(A1538='Non Compliance input'!$A$5:$A$156)*(F1538&gt;='Non Compliance input'!$D$5:$D$156)*(E1538&lt;'Non Compliance input'!$E$5:$E$156)*('Non Compliance input'!$H$5:$H$156="Yes"),0))
),"","Yes")</f>
        <v/>
      </c>
      <c r="K1538" s="149">
        <f t="shared" si="211"/>
        <v>0</v>
      </c>
      <c r="L1538" s="162">
        <f t="shared" si="212"/>
        <v>0</v>
      </c>
      <c r="M1538" s="162" t="str" cm="1">
        <f t="array" ref="M1538">IF(ISERROR(INDEX('Non Compliance input'!$I$5:$I$156,MATCH(1,(A1538='Non Compliance input'!$A$5:$A$156)*(E1538&gt;='Non Compliance input'!$D$5:$D$156)*(F1538&lt;='Non Compliance input'!$E$5:$E$156)*('Non Compliance input'!$I$5:$I$156="Yes"),0))
),"","Yes")</f>
        <v/>
      </c>
      <c r="N1538" s="149" t="str">
        <f>IF(VLOOKUP($A1538,HourEndingOutage!$B$3:$F$746,5,0)="Outage","Outage","")</f>
        <v/>
      </c>
      <c r="O1538" s="18">
        <f t="shared" si="213"/>
        <v>0</v>
      </c>
      <c r="P1538" s="18" t="str">
        <f t="shared" si="214"/>
        <v/>
      </c>
      <c r="Q1538" s="18">
        <f t="shared" si="215"/>
        <v>0</v>
      </c>
      <c r="R1538" s="118"/>
    </row>
    <row r="1539" spans="1:18" x14ac:dyDescent="0.25">
      <c r="A1539" s="25">
        <f t="shared" si="216"/>
        <v>171</v>
      </c>
      <c r="B1539" s="23">
        <f t="shared" si="217"/>
        <v>44569</v>
      </c>
      <c r="C1539" s="24">
        <v>3</v>
      </c>
      <c r="D1539" s="54" t="str">
        <f t="shared" ref="D1539:D1602" si="218">Unit</f>
        <v>ASET</v>
      </c>
      <c r="E1539" s="178"/>
      <c r="F1539" s="179"/>
      <c r="G1539" s="177"/>
      <c r="H1539" s="177"/>
      <c r="I1539" s="169">
        <f t="shared" ref="I1539:I1602" si="219">IF(AND(LEN(E1539)&gt;2,LEN(F1539)&gt;2)=TRUE,(ROUND((F1539-E1539)*1440,0)),0)</f>
        <v>0</v>
      </c>
      <c r="J1539" s="149" t="str" cm="1">
        <f t="array" ref="J1539">IF(ISERROR(INDEX('Non Compliance input'!$H$5:$H$156,MATCH(1,(A1539='Non Compliance input'!$A$5:$A$156)*(F1539&gt;='Non Compliance input'!$D$5:$D$156)*(E1539&lt;'Non Compliance input'!$E$5:$E$156)*('Non Compliance input'!$H$5:$H$156="Yes"),0))
),"","Yes")</f>
        <v/>
      </c>
      <c r="K1539" s="149">
        <f t="shared" ref="K1539:K1602" si="220">IF(J1539="Yes",0,MIN(H1539,G1539,IF(H1539="",0,Contract_Volume)))</f>
        <v>0</v>
      </c>
      <c r="L1539" s="162">
        <f t="shared" ref="L1539:L1602" si="221">IF(J1539="Yes",0,(MIN(H1539,G1539)*(I1539/60)))</f>
        <v>0</v>
      </c>
      <c r="M1539" s="162" t="str" cm="1">
        <f t="array" ref="M1539">IF(ISERROR(INDEX('Non Compliance input'!$I$5:$I$156,MATCH(1,(A1539='Non Compliance input'!$A$5:$A$156)*(E1539&gt;='Non Compliance input'!$D$5:$D$156)*(F1539&lt;='Non Compliance input'!$E$5:$E$156)*('Non Compliance input'!$I$5:$I$156="Yes"),0))
),"","Yes")</f>
        <v/>
      </c>
      <c r="N1539" s="149" t="str">
        <f>IF(VLOOKUP($A1539,HourEndingOutage!$B$3:$F$746,5,0)="Outage","Outage","")</f>
        <v/>
      </c>
      <c r="O1539" s="18">
        <f t="shared" ref="O1539:O1602" si="222">IF(OR(M1539="Yes",N1539="Outage"),0,(K1539*(I1539/60))*Arming)</f>
        <v>0</v>
      </c>
      <c r="P1539" s="18" t="str">
        <f t="shared" ref="P1539:P1602" si="223">IF(ISERROR(VLOOKUP($A1539,FTShour,1,0)),"","Yes")</f>
        <v/>
      </c>
      <c r="Q1539" s="18">
        <f t="shared" si="215"/>
        <v>0</v>
      </c>
      <c r="R1539" s="118"/>
    </row>
    <row r="1540" spans="1:18" x14ac:dyDescent="0.25">
      <c r="A1540" s="25">
        <f t="shared" si="216"/>
        <v>171</v>
      </c>
      <c r="B1540" s="23">
        <f t="shared" si="217"/>
        <v>44569</v>
      </c>
      <c r="C1540" s="24">
        <v>3</v>
      </c>
      <c r="D1540" s="54" t="str">
        <f t="shared" si="218"/>
        <v>ASET</v>
      </c>
      <c r="E1540" s="178"/>
      <c r="F1540" s="179"/>
      <c r="G1540" s="177"/>
      <c r="H1540" s="177"/>
      <c r="I1540" s="169">
        <f t="shared" si="219"/>
        <v>0</v>
      </c>
      <c r="J1540" s="149" t="str" cm="1">
        <f t="array" ref="J1540">IF(ISERROR(INDEX('Non Compliance input'!$H$5:$H$156,MATCH(1,(A1540='Non Compliance input'!$A$5:$A$156)*(F1540&gt;='Non Compliance input'!$D$5:$D$156)*(E1540&lt;'Non Compliance input'!$E$5:$E$156)*('Non Compliance input'!$H$5:$H$156="Yes"),0))
),"","Yes")</f>
        <v/>
      </c>
      <c r="K1540" s="149">
        <f t="shared" si="220"/>
        <v>0</v>
      </c>
      <c r="L1540" s="162">
        <f t="shared" si="221"/>
        <v>0</v>
      </c>
      <c r="M1540" s="162" t="str" cm="1">
        <f t="array" ref="M1540">IF(ISERROR(INDEX('Non Compliance input'!$I$5:$I$156,MATCH(1,(A1540='Non Compliance input'!$A$5:$A$156)*(E1540&gt;='Non Compliance input'!$D$5:$D$156)*(F1540&lt;='Non Compliance input'!$E$5:$E$156)*('Non Compliance input'!$I$5:$I$156="Yes"),0))
),"","Yes")</f>
        <v/>
      </c>
      <c r="N1540" s="149" t="str">
        <f>IF(VLOOKUP($A1540,HourEndingOutage!$B$3:$F$746,5,0)="Outage","Outage","")</f>
        <v/>
      </c>
      <c r="O1540" s="18">
        <f t="shared" si="222"/>
        <v>0</v>
      </c>
      <c r="P1540" s="18" t="str">
        <f t="shared" si="223"/>
        <v/>
      </c>
      <c r="Q1540" s="18">
        <f t="shared" ref="Q1540:Q1603" si="224">IF(P1540="Yes",-O1540,0)</f>
        <v>0</v>
      </c>
      <c r="R1540" s="118"/>
    </row>
    <row r="1541" spans="1:18" x14ac:dyDescent="0.25">
      <c r="A1541" s="25">
        <f t="shared" si="216"/>
        <v>171</v>
      </c>
      <c r="B1541" s="23">
        <f t="shared" si="217"/>
        <v>44569</v>
      </c>
      <c r="C1541" s="24">
        <v>3</v>
      </c>
      <c r="D1541" s="54" t="str">
        <f t="shared" si="218"/>
        <v>ASET</v>
      </c>
      <c r="E1541" s="178"/>
      <c r="F1541" s="179"/>
      <c r="G1541" s="177"/>
      <c r="H1541" s="177"/>
      <c r="I1541" s="169">
        <f t="shared" si="219"/>
        <v>0</v>
      </c>
      <c r="J1541" s="149" t="str" cm="1">
        <f t="array" ref="J1541">IF(ISERROR(INDEX('Non Compliance input'!$H$5:$H$156,MATCH(1,(A1541='Non Compliance input'!$A$5:$A$156)*(F1541&gt;='Non Compliance input'!$D$5:$D$156)*(E1541&lt;'Non Compliance input'!$E$5:$E$156)*('Non Compliance input'!$H$5:$H$156="Yes"),0))
),"","Yes")</f>
        <v/>
      </c>
      <c r="K1541" s="149">
        <f t="shared" si="220"/>
        <v>0</v>
      </c>
      <c r="L1541" s="162">
        <f t="shared" si="221"/>
        <v>0</v>
      </c>
      <c r="M1541" s="162" t="str" cm="1">
        <f t="array" ref="M1541">IF(ISERROR(INDEX('Non Compliance input'!$I$5:$I$156,MATCH(1,(A1541='Non Compliance input'!$A$5:$A$156)*(E1541&gt;='Non Compliance input'!$D$5:$D$156)*(F1541&lt;='Non Compliance input'!$E$5:$E$156)*('Non Compliance input'!$I$5:$I$156="Yes"),0))
),"","Yes")</f>
        <v/>
      </c>
      <c r="N1541" s="149" t="str">
        <f>IF(VLOOKUP($A1541,HourEndingOutage!$B$3:$F$746,5,0)="Outage","Outage","")</f>
        <v/>
      </c>
      <c r="O1541" s="18">
        <f t="shared" si="222"/>
        <v>0</v>
      </c>
      <c r="P1541" s="18" t="str">
        <f t="shared" si="223"/>
        <v/>
      </c>
      <c r="Q1541" s="18">
        <f t="shared" si="224"/>
        <v>0</v>
      </c>
      <c r="R1541" s="118"/>
    </row>
    <row r="1542" spans="1:18" x14ac:dyDescent="0.25">
      <c r="A1542" s="25">
        <f t="shared" si="216"/>
        <v>172</v>
      </c>
      <c r="B1542" s="23">
        <f t="shared" si="217"/>
        <v>44569</v>
      </c>
      <c r="C1542" s="24">
        <v>4</v>
      </c>
      <c r="D1542" s="54" t="str">
        <f t="shared" si="218"/>
        <v>ASET</v>
      </c>
      <c r="E1542" s="178"/>
      <c r="F1542" s="179"/>
      <c r="G1542" s="177"/>
      <c r="H1542" s="177"/>
      <c r="I1542" s="169">
        <f t="shared" si="219"/>
        <v>0</v>
      </c>
      <c r="J1542" s="149" t="str" cm="1">
        <f t="array" ref="J1542">IF(ISERROR(INDEX('Non Compliance input'!$H$5:$H$156,MATCH(1,(A1542='Non Compliance input'!$A$5:$A$156)*(F1542&gt;='Non Compliance input'!$D$5:$D$156)*(E1542&lt;'Non Compliance input'!$E$5:$E$156)*('Non Compliance input'!$H$5:$H$156="Yes"),0))
),"","Yes")</f>
        <v/>
      </c>
      <c r="K1542" s="149">
        <f t="shared" si="220"/>
        <v>0</v>
      </c>
      <c r="L1542" s="162">
        <f t="shared" si="221"/>
        <v>0</v>
      </c>
      <c r="M1542" s="162" t="str" cm="1">
        <f t="array" ref="M1542">IF(ISERROR(INDEX('Non Compliance input'!$I$5:$I$156,MATCH(1,(A1542='Non Compliance input'!$A$5:$A$156)*(E1542&gt;='Non Compliance input'!$D$5:$D$156)*(F1542&lt;='Non Compliance input'!$E$5:$E$156)*('Non Compliance input'!$I$5:$I$156="Yes"),0))
),"","Yes")</f>
        <v/>
      </c>
      <c r="N1542" s="149" t="str">
        <f>IF(VLOOKUP($A1542,HourEndingOutage!$B$3:$F$746,5,0)="Outage","Outage","")</f>
        <v/>
      </c>
      <c r="O1542" s="18">
        <f t="shared" si="222"/>
        <v>0</v>
      </c>
      <c r="P1542" s="18" t="str">
        <f t="shared" si="223"/>
        <v/>
      </c>
      <c r="Q1542" s="18">
        <f t="shared" si="224"/>
        <v>0</v>
      </c>
      <c r="R1542" s="118"/>
    </row>
    <row r="1543" spans="1:18" x14ac:dyDescent="0.25">
      <c r="A1543" s="25">
        <f t="shared" si="216"/>
        <v>172</v>
      </c>
      <c r="B1543" s="23">
        <f t="shared" si="217"/>
        <v>44569</v>
      </c>
      <c r="C1543" s="24">
        <v>4</v>
      </c>
      <c r="D1543" s="54" t="str">
        <f t="shared" si="218"/>
        <v>ASET</v>
      </c>
      <c r="E1543" s="178"/>
      <c r="F1543" s="179"/>
      <c r="G1543" s="177"/>
      <c r="H1543" s="177"/>
      <c r="I1543" s="169">
        <f t="shared" si="219"/>
        <v>0</v>
      </c>
      <c r="J1543" s="149" t="str" cm="1">
        <f t="array" ref="J1543">IF(ISERROR(INDEX('Non Compliance input'!$H$5:$H$156,MATCH(1,(A1543='Non Compliance input'!$A$5:$A$156)*(F1543&gt;='Non Compliance input'!$D$5:$D$156)*(E1543&lt;'Non Compliance input'!$E$5:$E$156)*('Non Compliance input'!$H$5:$H$156="Yes"),0))
),"","Yes")</f>
        <v/>
      </c>
      <c r="K1543" s="149">
        <f t="shared" si="220"/>
        <v>0</v>
      </c>
      <c r="L1543" s="162">
        <f t="shared" si="221"/>
        <v>0</v>
      </c>
      <c r="M1543" s="162" t="str" cm="1">
        <f t="array" ref="M1543">IF(ISERROR(INDEX('Non Compliance input'!$I$5:$I$156,MATCH(1,(A1543='Non Compliance input'!$A$5:$A$156)*(E1543&gt;='Non Compliance input'!$D$5:$D$156)*(F1543&lt;='Non Compliance input'!$E$5:$E$156)*('Non Compliance input'!$I$5:$I$156="Yes"),0))
),"","Yes")</f>
        <v/>
      </c>
      <c r="N1543" s="149" t="str">
        <f>IF(VLOOKUP($A1543,HourEndingOutage!$B$3:$F$746,5,0)="Outage","Outage","")</f>
        <v/>
      </c>
      <c r="O1543" s="18">
        <f t="shared" si="222"/>
        <v>0</v>
      </c>
      <c r="P1543" s="18" t="str">
        <f t="shared" si="223"/>
        <v/>
      </c>
      <c r="Q1543" s="18">
        <f t="shared" si="224"/>
        <v>0</v>
      </c>
      <c r="R1543" s="118"/>
    </row>
    <row r="1544" spans="1:18" x14ac:dyDescent="0.25">
      <c r="A1544" s="25">
        <f t="shared" si="216"/>
        <v>172</v>
      </c>
      <c r="B1544" s="23">
        <f t="shared" si="217"/>
        <v>44569</v>
      </c>
      <c r="C1544" s="24">
        <v>4</v>
      </c>
      <c r="D1544" s="54" t="str">
        <f t="shared" si="218"/>
        <v>ASET</v>
      </c>
      <c r="E1544" s="178"/>
      <c r="F1544" s="179"/>
      <c r="G1544" s="177"/>
      <c r="H1544" s="177"/>
      <c r="I1544" s="169">
        <f t="shared" si="219"/>
        <v>0</v>
      </c>
      <c r="J1544" s="149" t="str" cm="1">
        <f t="array" ref="J1544">IF(ISERROR(INDEX('Non Compliance input'!$H$5:$H$156,MATCH(1,(A1544='Non Compliance input'!$A$5:$A$156)*(F1544&gt;='Non Compliance input'!$D$5:$D$156)*(E1544&lt;'Non Compliance input'!$E$5:$E$156)*('Non Compliance input'!$H$5:$H$156="Yes"),0))
),"","Yes")</f>
        <v/>
      </c>
      <c r="K1544" s="149">
        <f t="shared" si="220"/>
        <v>0</v>
      </c>
      <c r="L1544" s="162">
        <f t="shared" si="221"/>
        <v>0</v>
      </c>
      <c r="M1544" s="162" t="str" cm="1">
        <f t="array" ref="M1544">IF(ISERROR(INDEX('Non Compliance input'!$I$5:$I$156,MATCH(1,(A1544='Non Compliance input'!$A$5:$A$156)*(E1544&gt;='Non Compliance input'!$D$5:$D$156)*(F1544&lt;='Non Compliance input'!$E$5:$E$156)*('Non Compliance input'!$I$5:$I$156="Yes"),0))
),"","Yes")</f>
        <v/>
      </c>
      <c r="N1544" s="149" t="str">
        <f>IF(VLOOKUP($A1544,HourEndingOutage!$B$3:$F$746,5,0)="Outage","Outage","")</f>
        <v/>
      </c>
      <c r="O1544" s="18">
        <f t="shared" si="222"/>
        <v>0</v>
      </c>
      <c r="P1544" s="18" t="str">
        <f t="shared" si="223"/>
        <v/>
      </c>
      <c r="Q1544" s="18">
        <f t="shared" si="224"/>
        <v>0</v>
      </c>
      <c r="R1544" s="118"/>
    </row>
    <row r="1545" spans="1:18" x14ac:dyDescent="0.25">
      <c r="A1545" s="25">
        <f t="shared" si="216"/>
        <v>172</v>
      </c>
      <c r="B1545" s="23">
        <f t="shared" si="217"/>
        <v>44569</v>
      </c>
      <c r="C1545" s="24">
        <v>4</v>
      </c>
      <c r="D1545" s="54" t="str">
        <f t="shared" si="218"/>
        <v>ASET</v>
      </c>
      <c r="E1545" s="178"/>
      <c r="F1545" s="179"/>
      <c r="G1545" s="177"/>
      <c r="H1545" s="177"/>
      <c r="I1545" s="169">
        <f t="shared" si="219"/>
        <v>0</v>
      </c>
      <c r="J1545" s="149" t="str" cm="1">
        <f t="array" ref="J1545">IF(ISERROR(INDEX('Non Compliance input'!$H$5:$H$156,MATCH(1,(A1545='Non Compliance input'!$A$5:$A$156)*(F1545&gt;='Non Compliance input'!$D$5:$D$156)*(E1545&lt;'Non Compliance input'!$E$5:$E$156)*('Non Compliance input'!$H$5:$H$156="Yes"),0))
),"","Yes")</f>
        <v/>
      </c>
      <c r="K1545" s="149">
        <f t="shared" si="220"/>
        <v>0</v>
      </c>
      <c r="L1545" s="162">
        <f t="shared" si="221"/>
        <v>0</v>
      </c>
      <c r="M1545" s="162" t="str" cm="1">
        <f t="array" ref="M1545">IF(ISERROR(INDEX('Non Compliance input'!$I$5:$I$156,MATCH(1,(A1545='Non Compliance input'!$A$5:$A$156)*(E1545&gt;='Non Compliance input'!$D$5:$D$156)*(F1545&lt;='Non Compliance input'!$E$5:$E$156)*('Non Compliance input'!$I$5:$I$156="Yes"),0))
),"","Yes")</f>
        <v/>
      </c>
      <c r="N1545" s="149" t="str">
        <f>IF(VLOOKUP($A1545,HourEndingOutage!$B$3:$F$746,5,0)="Outage","Outage","")</f>
        <v/>
      </c>
      <c r="O1545" s="18">
        <f t="shared" si="222"/>
        <v>0</v>
      </c>
      <c r="P1545" s="18" t="str">
        <f t="shared" si="223"/>
        <v/>
      </c>
      <c r="Q1545" s="18">
        <f t="shared" si="224"/>
        <v>0</v>
      </c>
      <c r="R1545" s="118"/>
    </row>
    <row r="1546" spans="1:18" x14ac:dyDescent="0.25">
      <c r="A1546" s="25">
        <f t="shared" si="216"/>
        <v>172</v>
      </c>
      <c r="B1546" s="23">
        <f t="shared" si="217"/>
        <v>44569</v>
      </c>
      <c r="C1546" s="24">
        <v>4</v>
      </c>
      <c r="D1546" s="54" t="str">
        <f t="shared" si="218"/>
        <v>ASET</v>
      </c>
      <c r="E1546" s="178"/>
      <c r="F1546" s="179"/>
      <c r="G1546" s="177"/>
      <c r="H1546" s="177"/>
      <c r="I1546" s="169">
        <f t="shared" si="219"/>
        <v>0</v>
      </c>
      <c r="J1546" s="149" t="str" cm="1">
        <f t="array" ref="J1546">IF(ISERROR(INDEX('Non Compliance input'!$H$5:$H$156,MATCH(1,(A1546='Non Compliance input'!$A$5:$A$156)*(F1546&gt;='Non Compliance input'!$D$5:$D$156)*(E1546&lt;'Non Compliance input'!$E$5:$E$156)*('Non Compliance input'!$H$5:$H$156="Yes"),0))
),"","Yes")</f>
        <v/>
      </c>
      <c r="K1546" s="149">
        <f t="shared" si="220"/>
        <v>0</v>
      </c>
      <c r="L1546" s="162">
        <f t="shared" si="221"/>
        <v>0</v>
      </c>
      <c r="M1546" s="162" t="str" cm="1">
        <f t="array" ref="M1546">IF(ISERROR(INDEX('Non Compliance input'!$I$5:$I$156,MATCH(1,(A1546='Non Compliance input'!$A$5:$A$156)*(E1546&gt;='Non Compliance input'!$D$5:$D$156)*(F1546&lt;='Non Compliance input'!$E$5:$E$156)*('Non Compliance input'!$I$5:$I$156="Yes"),0))
),"","Yes")</f>
        <v/>
      </c>
      <c r="N1546" s="149" t="str">
        <f>IF(VLOOKUP($A1546,HourEndingOutage!$B$3:$F$746,5,0)="Outage","Outage","")</f>
        <v/>
      </c>
      <c r="O1546" s="18">
        <f t="shared" si="222"/>
        <v>0</v>
      </c>
      <c r="P1546" s="18" t="str">
        <f t="shared" si="223"/>
        <v/>
      </c>
      <c r="Q1546" s="18">
        <f t="shared" si="224"/>
        <v>0</v>
      </c>
      <c r="R1546" s="118"/>
    </row>
    <row r="1547" spans="1:18" x14ac:dyDescent="0.25">
      <c r="A1547" s="25">
        <f t="shared" si="216"/>
        <v>172</v>
      </c>
      <c r="B1547" s="23">
        <f t="shared" si="217"/>
        <v>44569</v>
      </c>
      <c r="C1547" s="24">
        <v>4</v>
      </c>
      <c r="D1547" s="54" t="str">
        <f t="shared" si="218"/>
        <v>ASET</v>
      </c>
      <c r="E1547" s="178"/>
      <c r="F1547" s="179"/>
      <c r="G1547" s="177"/>
      <c r="H1547" s="177"/>
      <c r="I1547" s="169">
        <f t="shared" si="219"/>
        <v>0</v>
      </c>
      <c r="J1547" s="149" t="str" cm="1">
        <f t="array" ref="J1547">IF(ISERROR(INDEX('Non Compliance input'!$H$5:$H$156,MATCH(1,(A1547='Non Compliance input'!$A$5:$A$156)*(F1547&gt;='Non Compliance input'!$D$5:$D$156)*(E1547&lt;'Non Compliance input'!$E$5:$E$156)*('Non Compliance input'!$H$5:$H$156="Yes"),0))
),"","Yes")</f>
        <v/>
      </c>
      <c r="K1547" s="149">
        <f t="shared" si="220"/>
        <v>0</v>
      </c>
      <c r="L1547" s="162">
        <f t="shared" si="221"/>
        <v>0</v>
      </c>
      <c r="M1547" s="162" t="str" cm="1">
        <f t="array" ref="M1547">IF(ISERROR(INDEX('Non Compliance input'!$I$5:$I$156,MATCH(1,(A1547='Non Compliance input'!$A$5:$A$156)*(E1547&gt;='Non Compliance input'!$D$5:$D$156)*(F1547&lt;='Non Compliance input'!$E$5:$E$156)*('Non Compliance input'!$I$5:$I$156="Yes"),0))
),"","Yes")</f>
        <v/>
      </c>
      <c r="N1547" s="149" t="str">
        <f>IF(VLOOKUP($A1547,HourEndingOutage!$B$3:$F$746,5,0)="Outage","Outage","")</f>
        <v/>
      </c>
      <c r="O1547" s="18">
        <f t="shared" si="222"/>
        <v>0</v>
      </c>
      <c r="P1547" s="18" t="str">
        <f t="shared" si="223"/>
        <v/>
      </c>
      <c r="Q1547" s="18">
        <f t="shared" si="224"/>
        <v>0</v>
      </c>
      <c r="R1547" s="118"/>
    </row>
    <row r="1548" spans="1:18" x14ac:dyDescent="0.25">
      <c r="A1548" s="25">
        <f t="shared" si="216"/>
        <v>172</v>
      </c>
      <c r="B1548" s="23">
        <f t="shared" si="217"/>
        <v>44569</v>
      </c>
      <c r="C1548" s="24">
        <v>4</v>
      </c>
      <c r="D1548" s="54" t="str">
        <f t="shared" si="218"/>
        <v>ASET</v>
      </c>
      <c r="E1548" s="178"/>
      <c r="F1548" s="179"/>
      <c r="G1548" s="177"/>
      <c r="H1548" s="177"/>
      <c r="I1548" s="169">
        <f t="shared" si="219"/>
        <v>0</v>
      </c>
      <c r="J1548" s="149" t="str" cm="1">
        <f t="array" ref="J1548">IF(ISERROR(INDEX('Non Compliance input'!$H$5:$H$156,MATCH(1,(A1548='Non Compliance input'!$A$5:$A$156)*(F1548&gt;='Non Compliance input'!$D$5:$D$156)*(E1548&lt;'Non Compliance input'!$E$5:$E$156)*('Non Compliance input'!$H$5:$H$156="Yes"),0))
),"","Yes")</f>
        <v/>
      </c>
      <c r="K1548" s="149">
        <f t="shared" si="220"/>
        <v>0</v>
      </c>
      <c r="L1548" s="162">
        <f t="shared" si="221"/>
        <v>0</v>
      </c>
      <c r="M1548" s="162" t="str" cm="1">
        <f t="array" ref="M1548">IF(ISERROR(INDEX('Non Compliance input'!$I$5:$I$156,MATCH(1,(A1548='Non Compliance input'!$A$5:$A$156)*(E1548&gt;='Non Compliance input'!$D$5:$D$156)*(F1548&lt;='Non Compliance input'!$E$5:$E$156)*('Non Compliance input'!$I$5:$I$156="Yes"),0))
),"","Yes")</f>
        <v/>
      </c>
      <c r="N1548" s="149" t="str">
        <f>IF(VLOOKUP($A1548,HourEndingOutage!$B$3:$F$746,5,0)="Outage","Outage","")</f>
        <v/>
      </c>
      <c r="O1548" s="18">
        <f t="shared" si="222"/>
        <v>0</v>
      </c>
      <c r="P1548" s="18" t="str">
        <f t="shared" si="223"/>
        <v/>
      </c>
      <c r="Q1548" s="18">
        <f t="shared" si="224"/>
        <v>0</v>
      </c>
      <c r="R1548" s="118"/>
    </row>
    <row r="1549" spans="1:18" x14ac:dyDescent="0.25">
      <c r="A1549" s="25">
        <f t="shared" si="216"/>
        <v>172</v>
      </c>
      <c r="B1549" s="23">
        <f t="shared" si="217"/>
        <v>44569</v>
      </c>
      <c r="C1549" s="24">
        <v>4</v>
      </c>
      <c r="D1549" s="54" t="str">
        <f t="shared" si="218"/>
        <v>ASET</v>
      </c>
      <c r="E1549" s="178"/>
      <c r="F1549" s="179"/>
      <c r="G1549" s="177"/>
      <c r="H1549" s="177"/>
      <c r="I1549" s="169">
        <f t="shared" si="219"/>
        <v>0</v>
      </c>
      <c r="J1549" s="149" t="str" cm="1">
        <f t="array" ref="J1549">IF(ISERROR(INDEX('Non Compliance input'!$H$5:$H$156,MATCH(1,(A1549='Non Compliance input'!$A$5:$A$156)*(F1549&gt;='Non Compliance input'!$D$5:$D$156)*(E1549&lt;'Non Compliance input'!$E$5:$E$156)*('Non Compliance input'!$H$5:$H$156="Yes"),0))
),"","Yes")</f>
        <v/>
      </c>
      <c r="K1549" s="149">
        <f t="shared" si="220"/>
        <v>0</v>
      </c>
      <c r="L1549" s="162">
        <f t="shared" si="221"/>
        <v>0</v>
      </c>
      <c r="M1549" s="162" t="str" cm="1">
        <f t="array" ref="M1549">IF(ISERROR(INDEX('Non Compliance input'!$I$5:$I$156,MATCH(1,(A1549='Non Compliance input'!$A$5:$A$156)*(E1549&gt;='Non Compliance input'!$D$5:$D$156)*(F1549&lt;='Non Compliance input'!$E$5:$E$156)*('Non Compliance input'!$I$5:$I$156="Yes"),0))
),"","Yes")</f>
        <v/>
      </c>
      <c r="N1549" s="149" t="str">
        <f>IF(VLOOKUP($A1549,HourEndingOutage!$B$3:$F$746,5,0)="Outage","Outage","")</f>
        <v/>
      </c>
      <c r="O1549" s="18">
        <f t="shared" si="222"/>
        <v>0</v>
      </c>
      <c r="P1549" s="18" t="str">
        <f t="shared" si="223"/>
        <v/>
      </c>
      <c r="Q1549" s="18">
        <f t="shared" si="224"/>
        <v>0</v>
      </c>
      <c r="R1549" s="118"/>
    </row>
    <row r="1550" spans="1:18" x14ac:dyDescent="0.25">
      <c r="A1550" s="25">
        <f t="shared" si="216"/>
        <v>172</v>
      </c>
      <c r="B1550" s="23">
        <f t="shared" si="217"/>
        <v>44569</v>
      </c>
      <c r="C1550" s="24">
        <v>4</v>
      </c>
      <c r="D1550" s="54" t="str">
        <f t="shared" si="218"/>
        <v>ASET</v>
      </c>
      <c r="E1550" s="178"/>
      <c r="F1550" s="179"/>
      <c r="G1550" s="177"/>
      <c r="H1550" s="177"/>
      <c r="I1550" s="169">
        <f t="shared" si="219"/>
        <v>0</v>
      </c>
      <c r="J1550" s="149" t="str" cm="1">
        <f t="array" ref="J1550">IF(ISERROR(INDEX('Non Compliance input'!$H$5:$H$156,MATCH(1,(A1550='Non Compliance input'!$A$5:$A$156)*(F1550&gt;='Non Compliance input'!$D$5:$D$156)*(E1550&lt;'Non Compliance input'!$E$5:$E$156)*('Non Compliance input'!$H$5:$H$156="Yes"),0))
),"","Yes")</f>
        <v/>
      </c>
      <c r="K1550" s="149">
        <f t="shared" si="220"/>
        <v>0</v>
      </c>
      <c r="L1550" s="162">
        <f t="shared" si="221"/>
        <v>0</v>
      </c>
      <c r="M1550" s="162" t="str" cm="1">
        <f t="array" ref="M1550">IF(ISERROR(INDEX('Non Compliance input'!$I$5:$I$156,MATCH(1,(A1550='Non Compliance input'!$A$5:$A$156)*(E1550&gt;='Non Compliance input'!$D$5:$D$156)*(F1550&lt;='Non Compliance input'!$E$5:$E$156)*('Non Compliance input'!$I$5:$I$156="Yes"),0))
),"","Yes")</f>
        <v/>
      </c>
      <c r="N1550" s="149" t="str">
        <f>IF(VLOOKUP($A1550,HourEndingOutage!$B$3:$F$746,5,0)="Outage","Outage","")</f>
        <v/>
      </c>
      <c r="O1550" s="18">
        <f t="shared" si="222"/>
        <v>0</v>
      </c>
      <c r="P1550" s="18" t="str">
        <f t="shared" si="223"/>
        <v/>
      </c>
      <c r="Q1550" s="18">
        <f t="shared" si="224"/>
        <v>0</v>
      </c>
      <c r="R1550" s="118"/>
    </row>
    <row r="1551" spans="1:18" x14ac:dyDescent="0.25">
      <c r="A1551" s="25">
        <f t="shared" si="216"/>
        <v>173</v>
      </c>
      <c r="B1551" s="23">
        <f t="shared" si="217"/>
        <v>44569</v>
      </c>
      <c r="C1551" s="24">
        <v>5</v>
      </c>
      <c r="D1551" s="54" t="str">
        <f t="shared" si="218"/>
        <v>ASET</v>
      </c>
      <c r="E1551" s="178"/>
      <c r="F1551" s="179"/>
      <c r="G1551" s="177"/>
      <c r="H1551" s="177"/>
      <c r="I1551" s="169">
        <f t="shared" si="219"/>
        <v>0</v>
      </c>
      <c r="J1551" s="149" t="str" cm="1">
        <f t="array" ref="J1551">IF(ISERROR(INDEX('Non Compliance input'!$H$5:$H$156,MATCH(1,(A1551='Non Compliance input'!$A$5:$A$156)*(F1551&gt;='Non Compliance input'!$D$5:$D$156)*(E1551&lt;'Non Compliance input'!$E$5:$E$156)*('Non Compliance input'!$H$5:$H$156="Yes"),0))
),"","Yes")</f>
        <v/>
      </c>
      <c r="K1551" s="149">
        <f t="shared" si="220"/>
        <v>0</v>
      </c>
      <c r="L1551" s="162">
        <f t="shared" si="221"/>
        <v>0</v>
      </c>
      <c r="M1551" s="162" t="str" cm="1">
        <f t="array" ref="M1551">IF(ISERROR(INDEX('Non Compliance input'!$I$5:$I$156,MATCH(1,(A1551='Non Compliance input'!$A$5:$A$156)*(E1551&gt;='Non Compliance input'!$D$5:$D$156)*(F1551&lt;='Non Compliance input'!$E$5:$E$156)*('Non Compliance input'!$I$5:$I$156="Yes"),0))
),"","Yes")</f>
        <v/>
      </c>
      <c r="N1551" s="149" t="str">
        <f>IF(VLOOKUP($A1551,HourEndingOutage!$B$3:$F$746,5,0)="Outage","Outage","")</f>
        <v/>
      </c>
      <c r="O1551" s="18">
        <f t="shared" si="222"/>
        <v>0</v>
      </c>
      <c r="P1551" s="18" t="str">
        <f t="shared" si="223"/>
        <v/>
      </c>
      <c r="Q1551" s="18">
        <f t="shared" si="224"/>
        <v>0</v>
      </c>
      <c r="R1551" s="118"/>
    </row>
    <row r="1552" spans="1:18" x14ac:dyDescent="0.25">
      <c r="A1552" s="25">
        <f t="shared" si="216"/>
        <v>173</v>
      </c>
      <c r="B1552" s="23">
        <f t="shared" si="217"/>
        <v>44569</v>
      </c>
      <c r="C1552" s="24">
        <v>5</v>
      </c>
      <c r="D1552" s="54" t="str">
        <f t="shared" si="218"/>
        <v>ASET</v>
      </c>
      <c r="E1552" s="178"/>
      <c r="F1552" s="179"/>
      <c r="G1552" s="177"/>
      <c r="H1552" s="177"/>
      <c r="I1552" s="169">
        <f t="shared" si="219"/>
        <v>0</v>
      </c>
      <c r="J1552" s="149" t="str" cm="1">
        <f t="array" ref="J1552">IF(ISERROR(INDEX('Non Compliance input'!$H$5:$H$156,MATCH(1,(A1552='Non Compliance input'!$A$5:$A$156)*(F1552&gt;='Non Compliance input'!$D$5:$D$156)*(E1552&lt;'Non Compliance input'!$E$5:$E$156)*('Non Compliance input'!$H$5:$H$156="Yes"),0))
),"","Yes")</f>
        <v/>
      </c>
      <c r="K1552" s="149">
        <f t="shared" si="220"/>
        <v>0</v>
      </c>
      <c r="L1552" s="162">
        <f t="shared" si="221"/>
        <v>0</v>
      </c>
      <c r="M1552" s="162" t="str" cm="1">
        <f t="array" ref="M1552">IF(ISERROR(INDEX('Non Compliance input'!$I$5:$I$156,MATCH(1,(A1552='Non Compliance input'!$A$5:$A$156)*(E1552&gt;='Non Compliance input'!$D$5:$D$156)*(F1552&lt;='Non Compliance input'!$E$5:$E$156)*('Non Compliance input'!$I$5:$I$156="Yes"),0))
),"","Yes")</f>
        <v/>
      </c>
      <c r="N1552" s="149" t="str">
        <f>IF(VLOOKUP($A1552,HourEndingOutage!$B$3:$F$746,5,0)="Outage","Outage","")</f>
        <v/>
      </c>
      <c r="O1552" s="18">
        <f t="shared" si="222"/>
        <v>0</v>
      </c>
      <c r="P1552" s="18" t="str">
        <f t="shared" si="223"/>
        <v/>
      </c>
      <c r="Q1552" s="18">
        <f t="shared" si="224"/>
        <v>0</v>
      </c>
      <c r="R1552" s="118"/>
    </row>
    <row r="1553" spans="1:18" x14ac:dyDescent="0.25">
      <c r="A1553" s="25">
        <f t="shared" si="216"/>
        <v>173</v>
      </c>
      <c r="B1553" s="23">
        <f t="shared" si="217"/>
        <v>44569</v>
      </c>
      <c r="C1553" s="24">
        <v>5</v>
      </c>
      <c r="D1553" s="54" t="str">
        <f t="shared" si="218"/>
        <v>ASET</v>
      </c>
      <c r="E1553" s="178"/>
      <c r="F1553" s="179"/>
      <c r="G1553" s="177"/>
      <c r="H1553" s="177"/>
      <c r="I1553" s="169">
        <f t="shared" si="219"/>
        <v>0</v>
      </c>
      <c r="J1553" s="149" t="str" cm="1">
        <f t="array" ref="J1553">IF(ISERROR(INDEX('Non Compliance input'!$H$5:$H$156,MATCH(1,(A1553='Non Compliance input'!$A$5:$A$156)*(F1553&gt;='Non Compliance input'!$D$5:$D$156)*(E1553&lt;'Non Compliance input'!$E$5:$E$156)*('Non Compliance input'!$H$5:$H$156="Yes"),0))
),"","Yes")</f>
        <v/>
      </c>
      <c r="K1553" s="149">
        <f t="shared" si="220"/>
        <v>0</v>
      </c>
      <c r="L1553" s="162">
        <f t="shared" si="221"/>
        <v>0</v>
      </c>
      <c r="M1553" s="162" t="str" cm="1">
        <f t="array" ref="M1553">IF(ISERROR(INDEX('Non Compliance input'!$I$5:$I$156,MATCH(1,(A1553='Non Compliance input'!$A$5:$A$156)*(E1553&gt;='Non Compliance input'!$D$5:$D$156)*(F1553&lt;='Non Compliance input'!$E$5:$E$156)*('Non Compliance input'!$I$5:$I$156="Yes"),0))
),"","Yes")</f>
        <v/>
      </c>
      <c r="N1553" s="149" t="str">
        <f>IF(VLOOKUP($A1553,HourEndingOutage!$B$3:$F$746,5,0)="Outage","Outage","")</f>
        <v/>
      </c>
      <c r="O1553" s="18">
        <f t="shared" si="222"/>
        <v>0</v>
      </c>
      <c r="P1553" s="18" t="str">
        <f t="shared" si="223"/>
        <v/>
      </c>
      <c r="Q1553" s="18">
        <f t="shared" si="224"/>
        <v>0</v>
      </c>
      <c r="R1553" s="118"/>
    </row>
    <row r="1554" spans="1:18" x14ac:dyDescent="0.25">
      <c r="A1554" s="25">
        <f t="shared" si="216"/>
        <v>173</v>
      </c>
      <c r="B1554" s="23">
        <f t="shared" si="217"/>
        <v>44569</v>
      </c>
      <c r="C1554" s="24">
        <v>5</v>
      </c>
      <c r="D1554" s="54" t="str">
        <f t="shared" si="218"/>
        <v>ASET</v>
      </c>
      <c r="E1554" s="178"/>
      <c r="F1554" s="179"/>
      <c r="G1554" s="177"/>
      <c r="H1554" s="177"/>
      <c r="I1554" s="169">
        <f t="shared" si="219"/>
        <v>0</v>
      </c>
      <c r="J1554" s="149" t="str" cm="1">
        <f t="array" ref="J1554">IF(ISERROR(INDEX('Non Compliance input'!$H$5:$H$156,MATCH(1,(A1554='Non Compliance input'!$A$5:$A$156)*(F1554&gt;='Non Compliance input'!$D$5:$D$156)*(E1554&lt;'Non Compliance input'!$E$5:$E$156)*('Non Compliance input'!$H$5:$H$156="Yes"),0))
),"","Yes")</f>
        <v/>
      </c>
      <c r="K1554" s="149">
        <f t="shared" si="220"/>
        <v>0</v>
      </c>
      <c r="L1554" s="162">
        <f t="shared" si="221"/>
        <v>0</v>
      </c>
      <c r="M1554" s="162" t="str" cm="1">
        <f t="array" ref="M1554">IF(ISERROR(INDEX('Non Compliance input'!$I$5:$I$156,MATCH(1,(A1554='Non Compliance input'!$A$5:$A$156)*(E1554&gt;='Non Compliance input'!$D$5:$D$156)*(F1554&lt;='Non Compliance input'!$E$5:$E$156)*('Non Compliance input'!$I$5:$I$156="Yes"),0))
),"","Yes")</f>
        <v/>
      </c>
      <c r="N1554" s="149" t="str">
        <f>IF(VLOOKUP($A1554,HourEndingOutage!$B$3:$F$746,5,0)="Outage","Outage","")</f>
        <v/>
      </c>
      <c r="O1554" s="18">
        <f t="shared" si="222"/>
        <v>0</v>
      </c>
      <c r="P1554" s="18" t="str">
        <f t="shared" si="223"/>
        <v/>
      </c>
      <c r="Q1554" s="18">
        <f t="shared" si="224"/>
        <v>0</v>
      </c>
      <c r="R1554" s="118"/>
    </row>
    <row r="1555" spans="1:18" x14ac:dyDescent="0.25">
      <c r="A1555" s="25">
        <f t="shared" si="216"/>
        <v>173</v>
      </c>
      <c r="B1555" s="23">
        <f t="shared" si="217"/>
        <v>44569</v>
      </c>
      <c r="C1555" s="24">
        <v>5</v>
      </c>
      <c r="D1555" s="54" t="str">
        <f t="shared" si="218"/>
        <v>ASET</v>
      </c>
      <c r="E1555" s="178"/>
      <c r="F1555" s="179"/>
      <c r="G1555" s="177"/>
      <c r="H1555" s="177"/>
      <c r="I1555" s="169">
        <f t="shared" si="219"/>
        <v>0</v>
      </c>
      <c r="J1555" s="149" t="str" cm="1">
        <f t="array" ref="J1555">IF(ISERROR(INDEX('Non Compliance input'!$H$5:$H$156,MATCH(1,(A1555='Non Compliance input'!$A$5:$A$156)*(F1555&gt;='Non Compliance input'!$D$5:$D$156)*(E1555&lt;'Non Compliance input'!$E$5:$E$156)*('Non Compliance input'!$H$5:$H$156="Yes"),0))
),"","Yes")</f>
        <v/>
      </c>
      <c r="K1555" s="149">
        <f t="shared" si="220"/>
        <v>0</v>
      </c>
      <c r="L1555" s="162">
        <f t="shared" si="221"/>
        <v>0</v>
      </c>
      <c r="M1555" s="162" t="str" cm="1">
        <f t="array" ref="M1555">IF(ISERROR(INDEX('Non Compliance input'!$I$5:$I$156,MATCH(1,(A1555='Non Compliance input'!$A$5:$A$156)*(E1555&gt;='Non Compliance input'!$D$5:$D$156)*(F1555&lt;='Non Compliance input'!$E$5:$E$156)*('Non Compliance input'!$I$5:$I$156="Yes"),0))
),"","Yes")</f>
        <v/>
      </c>
      <c r="N1555" s="149" t="str">
        <f>IF(VLOOKUP($A1555,HourEndingOutage!$B$3:$F$746,5,0)="Outage","Outage","")</f>
        <v/>
      </c>
      <c r="O1555" s="18">
        <f t="shared" si="222"/>
        <v>0</v>
      </c>
      <c r="P1555" s="18" t="str">
        <f t="shared" si="223"/>
        <v/>
      </c>
      <c r="Q1555" s="18">
        <f t="shared" si="224"/>
        <v>0</v>
      </c>
      <c r="R1555" s="118"/>
    </row>
    <row r="1556" spans="1:18" x14ac:dyDescent="0.25">
      <c r="A1556" s="25">
        <f t="shared" si="216"/>
        <v>173</v>
      </c>
      <c r="B1556" s="23">
        <f t="shared" si="217"/>
        <v>44569</v>
      </c>
      <c r="C1556" s="24">
        <v>5</v>
      </c>
      <c r="D1556" s="54" t="str">
        <f t="shared" si="218"/>
        <v>ASET</v>
      </c>
      <c r="E1556" s="178"/>
      <c r="F1556" s="179"/>
      <c r="G1556" s="177"/>
      <c r="H1556" s="177"/>
      <c r="I1556" s="169">
        <f t="shared" si="219"/>
        <v>0</v>
      </c>
      <c r="J1556" s="149" t="str" cm="1">
        <f t="array" ref="J1556">IF(ISERROR(INDEX('Non Compliance input'!$H$5:$H$156,MATCH(1,(A1556='Non Compliance input'!$A$5:$A$156)*(F1556&gt;='Non Compliance input'!$D$5:$D$156)*(E1556&lt;'Non Compliance input'!$E$5:$E$156)*('Non Compliance input'!$H$5:$H$156="Yes"),0))
),"","Yes")</f>
        <v/>
      </c>
      <c r="K1556" s="149">
        <f t="shared" si="220"/>
        <v>0</v>
      </c>
      <c r="L1556" s="162">
        <f t="shared" si="221"/>
        <v>0</v>
      </c>
      <c r="M1556" s="162" t="str" cm="1">
        <f t="array" ref="M1556">IF(ISERROR(INDEX('Non Compliance input'!$I$5:$I$156,MATCH(1,(A1556='Non Compliance input'!$A$5:$A$156)*(E1556&gt;='Non Compliance input'!$D$5:$D$156)*(F1556&lt;='Non Compliance input'!$E$5:$E$156)*('Non Compliance input'!$I$5:$I$156="Yes"),0))
),"","Yes")</f>
        <v/>
      </c>
      <c r="N1556" s="149" t="str">
        <f>IF(VLOOKUP($A1556,HourEndingOutage!$B$3:$F$746,5,0)="Outage","Outage","")</f>
        <v/>
      </c>
      <c r="O1556" s="18">
        <f t="shared" si="222"/>
        <v>0</v>
      </c>
      <c r="P1556" s="18" t="str">
        <f t="shared" si="223"/>
        <v/>
      </c>
      <c r="Q1556" s="18">
        <f t="shared" si="224"/>
        <v>0</v>
      </c>
      <c r="R1556" s="118"/>
    </row>
    <row r="1557" spans="1:18" x14ac:dyDescent="0.25">
      <c r="A1557" s="25">
        <f t="shared" si="216"/>
        <v>173</v>
      </c>
      <c r="B1557" s="23">
        <f t="shared" si="217"/>
        <v>44569</v>
      </c>
      <c r="C1557" s="24">
        <v>5</v>
      </c>
      <c r="D1557" s="54" t="str">
        <f t="shared" si="218"/>
        <v>ASET</v>
      </c>
      <c r="E1557" s="178"/>
      <c r="F1557" s="179"/>
      <c r="G1557" s="177"/>
      <c r="H1557" s="177"/>
      <c r="I1557" s="169">
        <f t="shared" si="219"/>
        <v>0</v>
      </c>
      <c r="J1557" s="149" t="str" cm="1">
        <f t="array" ref="J1557">IF(ISERROR(INDEX('Non Compliance input'!$H$5:$H$156,MATCH(1,(A1557='Non Compliance input'!$A$5:$A$156)*(F1557&gt;='Non Compliance input'!$D$5:$D$156)*(E1557&lt;'Non Compliance input'!$E$5:$E$156)*('Non Compliance input'!$H$5:$H$156="Yes"),0))
),"","Yes")</f>
        <v/>
      </c>
      <c r="K1557" s="149">
        <f t="shared" si="220"/>
        <v>0</v>
      </c>
      <c r="L1557" s="162">
        <f t="shared" si="221"/>
        <v>0</v>
      </c>
      <c r="M1557" s="162" t="str" cm="1">
        <f t="array" ref="M1557">IF(ISERROR(INDEX('Non Compliance input'!$I$5:$I$156,MATCH(1,(A1557='Non Compliance input'!$A$5:$A$156)*(E1557&gt;='Non Compliance input'!$D$5:$D$156)*(F1557&lt;='Non Compliance input'!$E$5:$E$156)*('Non Compliance input'!$I$5:$I$156="Yes"),0))
),"","Yes")</f>
        <v/>
      </c>
      <c r="N1557" s="149" t="str">
        <f>IF(VLOOKUP($A1557,HourEndingOutage!$B$3:$F$746,5,0)="Outage","Outage","")</f>
        <v/>
      </c>
      <c r="O1557" s="18">
        <f t="shared" si="222"/>
        <v>0</v>
      </c>
      <c r="P1557" s="18" t="str">
        <f t="shared" si="223"/>
        <v/>
      </c>
      <c r="Q1557" s="18">
        <f t="shared" si="224"/>
        <v>0</v>
      </c>
      <c r="R1557" s="118"/>
    </row>
    <row r="1558" spans="1:18" x14ac:dyDescent="0.25">
      <c r="A1558" s="25">
        <f t="shared" si="216"/>
        <v>173</v>
      </c>
      <c r="B1558" s="23">
        <f t="shared" si="217"/>
        <v>44569</v>
      </c>
      <c r="C1558" s="24">
        <v>5</v>
      </c>
      <c r="D1558" s="54" t="str">
        <f t="shared" si="218"/>
        <v>ASET</v>
      </c>
      <c r="E1558" s="178"/>
      <c r="F1558" s="179"/>
      <c r="G1558" s="177"/>
      <c r="H1558" s="177"/>
      <c r="I1558" s="169">
        <f t="shared" si="219"/>
        <v>0</v>
      </c>
      <c r="J1558" s="149" t="str" cm="1">
        <f t="array" ref="J1558">IF(ISERROR(INDEX('Non Compliance input'!$H$5:$H$156,MATCH(1,(A1558='Non Compliance input'!$A$5:$A$156)*(F1558&gt;='Non Compliance input'!$D$5:$D$156)*(E1558&lt;'Non Compliance input'!$E$5:$E$156)*('Non Compliance input'!$H$5:$H$156="Yes"),0))
),"","Yes")</f>
        <v/>
      </c>
      <c r="K1558" s="149">
        <f t="shared" si="220"/>
        <v>0</v>
      </c>
      <c r="L1558" s="162">
        <f t="shared" si="221"/>
        <v>0</v>
      </c>
      <c r="M1558" s="162" t="str" cm="1">
        <f t="array" ref="M1558">IF(ISERROR(INDEX('Non Compliance input'!$I$5:$I$156,MATCH(1,(A1558='Non Compliance input'!$A$5:$A$156)*(E1558&gt;='Non Compliance input'!$D$5:$D$156)*(F1558&lt;='Non Compliance input'!$E$5:$E$156)*('Non Compliance input'!$I$5:$I$156="Yes"),0))
),"","Yes")</f>
        <v/>
      </c>
      <c r="N1558" s="149" t="str">
        <f>IF(VLOOKUP($A1558,HourEndingOutage!$B$3:$F$746,5,0)="Outage","Outage","")</f>
        <v/>
      </c>
      <c r="O1558" s="18">
        <f t="shared" si="222"/>
        <v>0</v>
      </c>
      <c r="P1558" s="18" t="str">
        <f t="shared" si="223"/>
        <v/>
      </c>
      <c r="Q1558" s="18">
        <f t="shared" si="224"/>
        <v>0</v>
      </c>
      <c r="R1558" s="118"/>
    </row>
    <row r="1559" spans="1:18" x14ac:dyDescent="0.25">
      <c r="A1559" s="25">
        <f t="shared" si="216"/>
        <v>173</v>
      </c>
      <c r="B1559" s="23">
        <f t="shared" si="217"/>
        <v>44569</v>
      </c>
      <c r="C1559" s="24">
        <v>5</v>
      </c>
      <c r="D1559" s="54" t="str">
        <f t="shared" si="218"/>
        <v>ASET</v>
      </c>
      <c r="E1559" s="178"/>
      <c r="F1559" s="179"/>
      <c r="G1559" s="177"/>
      <c r="H1559" s="177"/>
      <c r="I1559" s="169">
        <f t="shared" si="219"/>
        <v>0</v>
      </c>
      <c r="J1559" s="149" t="str" cm="1">
        <f t="array" ref="J1559">IF(ISERROR(INDEX('Non Compliance input'!$H$5:$H$156,MATCH(1,(A1559='Non Compliance input'!$A$5:$A$156)*(F1559&gt;='Non Compliance input'!$D$5:$D$156)*(E1559&lt;'Non Compliance input'!$E$5:$E$156)*('Non Compliance input'!$H$5:$H$156="Yes"),0))
),"","Yes")</f>
        <v/>
      </c>
      <c r="K1559" s="149">
        <f t="shared" si="220"/>
        <v>0</v>
      </c>
      <c r="L1559" s="162">
        <f t="shared" si="221"/>
        <v>0</v>
      </c>
      <c r="M1559" s="162" t="str" cm="1">
        <f t="array" ref="M1559">IF(ISERROR(INDEX('Non Compliance input'!$I$5:$I$156,MATCH(1,(A1559='Non Compliance input'!$A$5:$A$156)*(E1559&gt;='Non Compliance input'!$D$5:$D$156)*(F1559&lt;='Non Compliance input'!$E$5:$E$156)*('Non Compliance input'!$I$5:$I$156="Yes"),0))
),"","Yes")</f>
        <v/>
      </c>
      <c r="N1559" s="149" t="str">
        <f>IF(VLOOKUP($A1559,HourEndingOutage!$B$3:$F$746,5,0)="Outage","Outage","")</f>
        <v/>
      </c>
      <c r="O1559" s="18">
        <f t="shared" si="222"/>
        <v>0</v>
      </c>
      <c r="P1559" s="18" t="str">
        <f t="shared" si="223"/>
        <v/>
      </c>
      <c r="Q1559" s="18">
        <f t="shared" si="224"/>
        <v>0</v>
      </c>
      <c r="R1559" s="118"/>
    </row>
    <row r="1560" spans="1:18" x14ac:dyDescent="0.25">
      <c r="A1560" s="25">
        <f t="shared" si="216"/>
        <v>174</v>
      </c>
      <c r="B1560" s="23">
        <f t="shared" si="217"/>
        <v>44569</v>
      </c>
      <c r="C1560" s="24">
        <v>6</v>
      </c>
      <c r="D1560" s="54" t="str">
        <f t="shared" si="218"/>
        <v>ASET</v>
      </c>
      <c r="E1560" s="178"/>
      <c r="F1560" s="179"/>
      <c r="G1560" s="177"/>
      <c r="H1560" s="177"/>
      <c r="I1560" s="169">
        <f t="shared" si="219"/>
        <v>0</v>
      </c>
      <c r="J1560" s="149" t="str" cm="1">
        <f t="array" ref="J1560">IF(ISERROR(INDEX('Non Compliance input'!$H$5:$H$156,MATCH(1,(A1560='Non Compliance input'!$A$5:$A$156)*(F1560&gt;='Non Compliance input'!$D$5:$D$156)*(E1560&lt;'Non Compliance input'!$E$5:$E$156)*('Non Compliance input'!$H$5:$H$156="Yes"),0))
),"","Yes")</f>
        <v/>
      </c>
      <c r="K1560" s="149">
        <f t="shared" si="220"/>
        <v>0</v>
      </c>
      <c r="L1560" s="162">
        <f t="shared" si="221"/>
        <v>0</v>
      </c>
      <c r="M1560" s="162" t="str" cm="1">
        <f t="array" ref="M1560">IF(ISERROR(INDEX('Non Compliance input'!$I$5:$I$156,MATCH(1,(A1560='Non Compliance input'!$A$5:$A$156)*(E1560&gt;='Non Compliance input'!$D$5:$D$156)*(F1560&lt;='Non Compliance input'!$E$5:$E$156)*('Non Compliance input'!$I$5:$I$156="Yes"),0))
),"","Yes")</f>
        <v/>
      </c>
      <c r="N1560" s="149" t="str">
        <f>IF(VLOOKUP($A1560,HourEndingOutage!$B$3:$F$746,5,0)="Outage","Outage","")</f>
        <v/>
      </c>
      <c r="O1560" s="18">
        <f t="shared" si="222"/>
        <v>0</v>
      </c>
      <c r="P1560" s="18" t="str">
        <f t="shared" si="223"/>
        <v/>
      </c>
      <c r="Q1560" s="18">
        <f t="shared" si="224"/>
        <v>0</v>
      </c>
      <c r="R1560" s="118"/>
    </row>
    <row r="1561" spans="1:18" x14ac:dyDescent="0.25">
      <c r="A1561" s="25">
        <f t="shared" si="216"/>
        <v>174</v>
      </c>
      <c r="B1561" s="23">
        <f t="shared" si="217"/>
        <v>44569</v>
      </c>
      <c r="C1561" s="24">
        <v>6</v>
      </c>
      <c r="D1561" s="54" t="str">
        <f t="shared" si="218"/>
        <v>ASET</v>
      </c>
      <c r="E1561" s="178"/>
      <c r="F1561" s="179"/>
      <c r="G1561" s="177"/>
      <c r="H1561" s="177"/>
      <c r="I1561" s="169">
        <f t="shared" si="219"/>
        <v>0</v>
      </c>
      <c r="J1561" s="149" t="str" cm="1">
        <f t="array" ref="J1561">IF(ISERROR(INDEX('Non Compliance input'!$H$5:$H$156,MATCH(1,(A1561='Non Compliance input'!$A$5:$A$156)*(F1561&gt;='Non Compliance input'!$D$5:$D$156)*(E1561&lt;'Non Compliance input'!$E$5:$E$156)*('Non Compliance input'!$H$5:$H$156="Yes"),0))
),"","Yes")</f>
        <v/>
      </c>
      <c r="K1561" s="149">
        <f t="shared" si="220"/>
        <v>0</v>
      </c>
      <c r="L1561" s="162">
        <f t="shared" si="221"/>
        <v>0</v>
      </c>
      <c r="M1561" s="162" t="str" cm="1">
        <f t="array" ref="M1561">IF(ISERROR(INDEX('Non Compliance input'!$I$5:$I$156,MATCH(1,(A1561='Non Compliance input'!$A$5:$A$156)*(E1561&gt;='Non Compliance input'!$D$5:$D$156)*(F1561&lt;='Non Compliance input'!$E$5:$E$156)*('Non Compliance input'!$I$5:$I$156="Yes"),0))
),"","Yes")</f>
        <v/>
      </c>
      <c r="N1561" s="149" t="str">
        <f>IF(VLOOKUP($A1561,HourEndingOutage!$B$3:$F$746,5,0)="Outage","Outage","")</f>
        <v/>
      </c>
      <c r="O1561" s="18">
        <f t="shared" si="222"/>
        <v>0</v>
      </c>
      <c r="P1561" s="18" t="str">
        <f t="shared" si="223"/>
        <v/>
      </c>
      <c r="Q1561" s="18">
        <f t="shared" si="224"/>
        <v>0</v>
      </c>
      <c r="R1561" s="118"/>
    </row>
    <row r="1562" spans="1:18" x14ac:dyDescent="0.25">
      <c r="A1562" s="25">
        <f t="shared" si="216"/>
        <v>174</v>
      </c>
      <c r="B1562" s="23">
        <f t="shared" si="217"/>
        <v>44569</v>
      </c>
      <c r="C1562" s="24">
        <v>6</v>
      </c>
      <c r="D1562" s="54" t="str">
        <f t="shared" si="218"/>
        <v>ASET</v>
      </c>
      <c r="E1562" s="178"/>
      <c r="F1562" s="179"/>
      <c r="G1562" s="177"/>
      <c r="H1562" s="177"/>
      <c r="I1562" s="169">
        <f t="shared" si="219"/>
        <v>0</v>
      </c>
      <c r="J1562" s="149" t="str" cm="1">
        <f t="array" ref="J1562">IF(ISERROR(INDEX('Non Compliance input'!$H$5:$H$156,MATCH(1,(A1562='Non Compliance input'!$A$5:$A$156)*(F1562&gt;='Non Compliance input'!$D$5:$D$156)*(E1562&lt;'Non Compliance input'!$E$5:$E$156)*('Non Compliance input'!$H$5:$H$156="Yes"),0))
),"","Yes")</f>
        <v/>
      </c>
      <c r="K1562" s="149">
        <f t="shared" si="220"/>
        <v>0</v>
      </c>
      <c r="L1562" s="162">
        <f t="shared" si="221"/>
        <v>0</v>
      </c>
      <c r="M1562" s="162" t="str" cm="1">
        <f t="array" ref="M1562">IF(ISERROR(INDEX('Non Compliance input'!$I$5:$I$156,MATCH(1,(A1562='Non Compliance input'!$A$5:$A$156)*(E1562&gt;='Non Compliance input'!$D$5:$D$156)*(F1562&lt;='Non Compliance input'!$E$5:$E$156)*('Non Compliance input'!$I$5:$I$156="Yes"),0))
),"","Yes")</f>
        <v/>
      </c>
      <c r="N1562" s="149" t="str">
        <f>IF(VLOOKUP($A1562,HourEndingOutage!$B$3:$F$746,5,0)="Outage","Outage","")</f>
        <v/>
      </c>
      <c r="O1562" s="18">
        <f t="shared" si="222"/>
        <v>0</v>
      </c>
      <c r="P1562" s="18" t="str">
        <f t="shared" si="223"/>
        <v/>
      </c>
      <c r="Q1562" s="18">
        <f t="shared" si="224"/>
        <v>0</v>
      </c>
      <c r="R1562" s="118"/>
    </row>
    <row r="1563" spans="1:18" x14ac:dyDescent="0.25">
      <c r="A1563" s="25">
        <f t="shared" si="216"/>
        <v>174</v>
      </c>
      <c r="B1563" s="23">
        <f t="shared" si="217"/>
        <v>44569</v>
      </c>
      <c r="C1563" s="24">
        <v>6</v>
      </c>
      <c r="D1563" s="54" t="str">
        <f t="shared" si="218"/>
        <v>ASET</v>
      </c>
      <c r="E1563" s="178"/>
      <c r="F1563" s="179"/>
      <c r="G1563" s="177"/>
      <c r="H1563" s="177"/>
      <c r="I1563" s="169">
        <f t="shared" si="219"/>
        <v>0</v>
      </c>
      <c r="J1563" s="149" t="str" cm="1">
        <f t="array" ref="J1563">IF(ISERROR(INDEX('Non Compliance input'!$H$5:$H$156,MATCH(1,(A1563='Non Compliance input'!$A$5:$A$156)*(F1563&gt;='Non Compliance input'!$D$5:$D$156)*(E1563&lt;'Non Compliance input'!$E$5:$E$156)*('Non Compliance input'!$H$5:$H$156="Yes"),0))
),"","Yes")</f>
        <v/>
      </c>
      <c r="K1563" s="149">
        <f t="shared" si="220"/>
        <v>0</v>
      </c>
      <c r="L1563" s="162">
        <f t="shared" si="221"/>
        <v>0</v>
      </c>
      <c r="M1563" s="162" t="str" cm="1">
        <f t="array" ref="M1563">IF(ISERROR(INDEX('Non Compliance input'!$I$5:$I$156,MATCH(1,(A1563='Non Compliance input'!$A$5:$A$156)*(E1563&gt;='Non Compliance input'!$D$5:$D$156)*(F1563&lt;='Non Compliance input'!$E$5:$E$156)*('Non Compliance input'!$I$5:$I$156="Yes"),0))
),"","Yes")</f>
        <v/>
      </c>
      <c r="N1563" s="149" t="str">
        <f>IF(VLOOKUP($A1563,HourEndingOutage!$B$3:$F$746,5,0)="Outage","Outage","")</f>
        <v/>
      </c>
      <c r="O1563" s="18">
        <f t="shared" si="222"/>
        <v>0</v>
      </c>
      <c r="P1563" s="18" t="str">
        <f t="shared" si="223"/>
        <v/>
      </c>
      <c r="Q1563" s="18">
        <f t="shared" si="224"/>
        <v>0</v>
      </c>
      <c r="R1563" s="118"/>
    </row>
    <row r="1564" spans="1:18" x14ac:dyDescent="0.25">
      <c r="A1564" s="25">
        <f t="shared" ref="A1564:A1627" si="225">IF(C1564=C1563,A1563,A1563+1)</f>
        <v>174</v>
      </c>
      <c r="B1564" s="23">
        <f t="shared" ref="B1564:B1627" si="226">IF(C1564&lt;C1563,B1563+1,B1563)</f>
        <v>44569</v>
      </c>
      <c r="C1564" s="24">
        <v>6</v>
      </c>
      <c r="D1564" s="54" t="str">
        <f t="shared" si="218"/>
        <v>ASET</v>
      </c>
      <c r="E1564" s="178"/>
      <c r="F1564" s="179"/>
      <c r="G1564" s="177"/>
      <c r="H1564" s="177"/>
      <c r="I1564" s="169">
        <f t="shared" si="219"/>
        <v>0</v>
      </c>
      <c r="J1564" s="149" t="str" cm="1">
        <f t="array" ref="J1564">IF(ISERROR(INDEX('Non Compliance input'!$H$5:$H$156,MATCH(1,(A1564='Non Compliance input'!$A$5:$A$156)*(F1564&gt;='Non Compliance input'!$D$5:$D$156)*(E1564&lt;'Non Compliance input'!$E$5:$E$156)*('Non Compliance input'!$H$5:$H$156="Yes"),0))
),"","Yes")</f>
        <v/>
      </c>
      <c r="K1564" s="149">
        <f t="shared" si="220"/>
        <v>0</v>
      </c>
      <c r="L1564" s="162">
        <f t="shared" si="221"/>
        <v>0</v>
      </c>
      <c r="M1564" s="162" t="str" cm="1">
        <f t="array" ref="M1564">IF(ISERROR(INDEX('Non Compliance input'!$I$5:$I$156,MATCH(1,(A1564='Non Compliance input'!$A$5:$A$156)*(E1564&gt;='Non Compliance input'!$D$5:$D$156)*(F1564&lt;='Non Compliance input'!$E$5:$E$156)*('Non Compliance input'!$I$5:$I$156="Yes"),0))
),"","Yes")</f>
        <v/>
      </c>
      <c r="N1564" s="149" t="str">
        <f>IF(VLOOKUP($A1564,HourEndingOutage!$B$3:$F$746,5,0)="Outage","Outage","")</f>
        <v/>
      </c>
      <c r="O1564" s="18">
        <f t="shared" si="222"/>
        <v>0</v>
      </c>
      <c r="P1564" s="18" t="str">
        <f t="shared" si="223"/>
        <v/>
      </c>
      <c r="Q1564" s="18">
        <f t="shared" si="224"/>
        <v>0</v>
      </c>
      <c r="R1564" s="118"/>
    </row>
    <row r="1565" spans="1:18" x14ac:dyDescent="0.25">
      <c r="A1565" s="25">
        <f t="shared" si="225"/>
        <v>174</v>
      </c>
      <c r="B1565" s="23">
        <f t="shared" si="226"/>
        <v>44569</v>
      </c>
      <c r="C1565" s="24">
        <v>6</v>
      </c>
      <c r="D1565" s="54" t="str">
        <f t="shared" si="218"/>
        <v>ASET</v>
      </c>
      <c r="E1565" s="178"/>
      <c r="F1565" s="179"/>
      <c r="G1565" s="177"/>
      <c r="H1565" s="177"/>
      <c r="I1565" s="169">
        <f t="shared" si="219"/>
        <v>0</v>
      </c>
      <c r="J1565" s="149" t="str" cm="1">
        <f t="array" ref="J1565">IF(ISERROR(INDEX('Non Compliance input'!$H$5:$H$156,MATCH(1,(A1565='Non Compliance input'!$A$5:$A$156)*(F1565&gt;='Non Compliance input'!$D$5:$D$156)*(E1565&lt;'Non Compliance input'!$E$5:$E$156)*('Non Compliance input'!$H$5:$H$156="Yes"),0))
),"","Yes")</f>
        <v/>
      </c>
      <c r="K1565" s="149">
        <f t="shared" si="220"/>
        <v>0</v>
      </c>
      <c r="L1565" s="162">
        <f t="shared" si="221"/>
        <v>0</v>
      </c>
      <c r="M1565" s="162" t="str" cm="1">
        <f t="array" ref="M1565">IF(ISERROR(INDEX('Non Compliance input'!$I$5:$I$156,MATCH(1,(A1565='Non Compliance input'!$A$5:$A$156)*(E1565&gt;='Non Compliance input'!$D$5:$D$156)*(F1565&lt;='Non Compliance input'!$E$5:$E$156)*('Non Compliance input'!$I$5:$I$156="Yes"),0))
),"","Yes")</f>
        <v/>
      </c>
      <c r="N1565" s="149" t="str">
        <f>IF(VLOOKUP($A1565,HourEndingOutage!$B$3:$F$746,5,0)="Outage","Outage","")</f>
        <v/>
      </c>
      <c r="O1565" s="18">
        <f t="shared" si="222"/>
        <v>0</v>
      </c>
      <c r="P1565" s="18" t="str">
        <f t="shared" si="223"/>
        <v/>
      </c>
      <c r="Q1565" s="18">
        <f t="shared" si="224"/>
        <v>0</v>
      </c>
      <c r="R1565" s="118"/>
    </row>
    <row r="1566" spans="1:18" x14ac:dyDescent="0.25">
      <c r="A1566" s="25">
        <f t="shared" si="225"/>
        <v>174</v>
      </c>
      <c r="B1566" s="23">
        <f t="shared" si="226"/>
        <v>44569</v>
      </c>
      <c r="C1566" s="24">
        <v>6</v>
      </c>
      <c r="D1566" s="54" t="str">
        <f t="shared" si="218"/>
        <v>ASET</v>
      </c>
      <c r="E1566" s="178"/>
      <c r="F1566" s="179"/>
      <c r="G1566" s="177"/>
      <c r="H1566" s="177"/>
      <c r="I1566" s="169">
        <f t="shared" si="219"/>
        <v>0</v>
      </c>
      <c r="J1566" s="149" t="str" cm="1">
        <f t="array" ref="J1566">IF(ISERROR(INDEX('Non Compliance input'!$H$5:$H$156,MATCH(1,(A1566='Non Compliance input'!$A$5:$A$156)*(F1566&gt;='Non Compliance input'!$D$5:$D$156)*(E1566&lt;'Non Compliance input'!$E$5:$E$156)*('Non Compliance input'!$H$5:$H$156="Yes"),0))
),"","Yes")</f>
        <v/>
      </c>
      <c r="K1566" s="149">
        <f t="shared" si="220"/>
        <v>0</v>
      </c>
      <c r="L1566" s="162">
        <f t="shared" si="221"/>
        <v>0</v>
      </c>
      <c r="M1566" s="162" t="str" cm="1">
        <f t="array" ref="M1566">IF(ISERROR(INDEX('Non Compliance input'!$I$5:$I$156,MATCH(1,(A1566='Non Compliance input'!$A$5:$A$156)*(E1566&gt;='Non Compliance input'!$D$5:$D$156)*(F1566&lt;='Non Compliance input'!$E$5:$E$156)*('Non Compliance input'!$I$5:$I$156="Yes"),0))
),"","Yes")</f>
        <v/>
      </c>
      <c r="N1566" s="149" t="str">
        <f>IF(VLOOKUP($A1566,HourEndingOutage!$B$3:$F$746,5,0)="Outage","Outage","")</f>
        <v/>
      </c>
      <c r="O1566" s="18">
        <f t="shared" si="222"/>
        <v>0</v>
      </c>
      <c r="P1566" s="18" t="str">
        <f t="shared" si="223"/>
        <v/>
      </c>
      <c r="Q1566" s="18">
        <f t="shared" si="224"/>
        <v>0</v>
      </c>
      <c r="R1566" s="118"/>
    </row>
    <row r="1567" spans="1:18" x14ac:dyDescent="0.25">
      <c r="A1567" s="25">
        <f t="shared" si="225"/>
        <v>174</v>
      </c>
      <c r="B1567" s="23">
        <f t="shared" si="226"/>
        <v>44569</v>
      </c>
      <c r="C1567" s="24">
        <v>6</v>
      </c>
      <c r="D1567" s="54" t="str">
        <f t="shared" si="218"/>
        <v>ASET</v>
      </c>
      <c r="E1567" s="178"/>
      <c r="F1567" s="179"/>
      <c r="G1567" s="177"/>
      <c r="H1567" s="177"/>
      <c r="I1567" s="169">
        <f t="shared" si="219"/>
        <v>0</v>
      </c>
      <c r="J1567" s="149" t="str" cm="1">
        <f t="array" ref="J1567">IF(ISERROR(INDEX('Non Compliance input'!$H$5:$H$156,MATCH(1,(A1567='Non Compliance input'!$A$5:$A$156)*(F1567&gt;='Non Compliance input'!$D$5:$D$156)*(E1567&lt;'Non Compliance input'!$E$5:$E$156)*('Non Compliance input'!$H$5:$H$156="Yes"),0))
),"","Yes")</f>
        <v/>
      </c>
      <c r="K1567" s="149">
        <f t="shared" si="220"/>
        <v>0</v>
      </c>
      <c r="L1567" s="162">
        <f t="shared" si="221"/>
        <v>0</v>
      </c>
      <c r="M1567" s="162" t="str" cm="1">
        <f t="array" ref="M1567">IF(ISERROR(INDEX('Non Compliance input'!$I$5:$I$156,MATCH(1,(A1567='Non Compliance input'!$A$5:$A$156)*(E1567&gt;='Non Compliance input'!$D$5:$D$156)*(F1567&lt;='Non Compliance input'!$E$5:$E$156)*('Non Compliance input'!$I$5:$I$156="Yes"),0))
),"","Yes")</f>
        <v/>
      </c>
      <c r="N1567" s="149" t="str">
        <f>IF(VLOOKUP($A1567,HourEndingOutage!$B$3:$F$746,5,0)="Outage","Outage","")</f>
        <v/>
      </c>
      <c r="O1567" s="18">
        <f t="shared" si="222"/>
        <v>0</v>
      </c>
      <c r="P1567" s="18" t="str">
        <f t="shared" si="223"/>
        <v/>
      </c>
      <c r="Q1567" s="18">
        <f t="shared" si="224"/>
        <v>0</v>
      </c>
      <c r="R1567" s="118"/>
    </row>
    <row r="1568" spans="1:18" x14ac:dyDescent="0.25">
      <c r="A1568" s="25">
        <f t="shared" si="225"/>
        <v>174</v>
      </c>
      <c r="B1568" s="23">
        <f t="shared" si="226"/>
        <v>44569</v>
      </c>
      <c r="C1568" s="24">
        <v>6</v>
      </c>
      <c r="D1568" s="54" t="str">
        <f t="shared" si="218"/>
        <v>ASET</v>
      </c>
      <c r="E1568" s="178"/>
      <c r="F1568" s="179"/>
      <c r="G1568" s="177"/>
      <c r="H1568" s="177"/>
      <c r="I1568" s="169">
        <f t="shared" si="219"/>
        <v>0</v>
      </c>
      <c r="J1568" s="149" t="str" cm="1">
        <f t="array" ref="J1568">IF(ISERROR(INDEX('Non Compliance input'!$H$5:$H$156,MATCH(1,(A1568='Non Compliance input'!$A$5:$A$156)*(F1568&gt;='Non Compliance input'!$D$5:$D$156)*(E1568&lt;'Non Compliance input'!$E$5:$E$156)*('Non Compliance input'!$H$5:$H$156="Yes"),0))
),"","Yes")</f>
        <v/>
      </c>
      <c r="K1568" s="149">
        <f t="shared" si="220"/>
        <v>0</v>
      </c>
      <c r="L1568" s="162">
        <f t="shared" si="221"/>
        <v>0</v>
      </c>
      <c r="M1568" s="162" t="str" cm="1">
        <f t="array" ref="M1568">IF(ISERROR(INDEX('Non Compliance input'!$I$5:$I$156,MATCH(1,(A1568='Non Compliance input'!$A$5:$A$156)*(E1568&gt;='Non Compliance input'!$D$5:$D$156)*(F1568&lt;='Non Compliance input'!$E$5:$E$156)*('Non Compliance input'!$I$5:$I$156="Yes"),0))
),"","Yes")</f>
        <v/>
      </c>
      <c r="N1568" s="149" t="str">
        <f>IF(VLOOKUP($A1568,HourEndingOutage!$B$3:$F$746,5,0)="Outage","Outage","")</f>
        <v/>
      </c>
      <c r="O1568" s="18">
        <f t="shared" si="222"/>
        <v>0</v>
      </c>
      <c r="P1568" s="18" t="str">
        <f t="shared" si="223"/>
        <v/>
      </c>
      <c r="Q1568" s="18">
        <f t="shared" si="224"/>
        <v>0</v>
      </c>
      <c r="R1568" s="118"/>
    </row>
    <row r="1569" spans="1:18" x14ac:dyDescent="0.25">
      <c r="A1569" s="25">
        <f t="shared" si="225"/>
        <v>175</v>
      </c>
      <c r="B1569" s="23">
        <f t="shared" si="226"/>
        <v>44569</v>
      </c>
      <c r="C1569" s="24">
        <v>7</v>
      </c>
      <c r="D1569" s="54" t="str">
        <f t="shared" si="218"/>
        <v>ASET</v>
      </c>
      <c r="E1569" s="178"/>
      <c r="F1569" s="179"/>
      <c r="G1569" s="177"/>
      <c r="H1569" s="177"/>
      <c r="I1569" s="169">
        <f t="shared" si="219"/>
        <v>0</v>
      </c>
      <c r="J1569" s="149" t="str" cm="1">
        <f t="array" ref="J1569">IF(ISERROR(INDEX('Non Compliance input'!$H$5:$H$156,MATCH(1,(A1569='Non Compliance input'!$A$5:$A$156)*(F1569&gt;='Non Compliance input'!$D$5:$D$156)*(E1569&lt;'Non Compliance input'!$E$5:$E$156)*('Non Compliance input'!$H$5:$H$156="Yes"),0))
),"","Yes")</f>
        <v/>
      </c>
      <c r="K1569" s="149">
        <f t="shared" si="220"/>
        <v>0</v>
      </c>
      <c r="L1569" s="162">
        <f t="shared" si="221"/>
        <v>0</v>
      </c>
      <c r="M1569" s="162" t="str" cm="1">
        <f t="array" ref="M1569">IF(ISERROR(INDEX('Non Compliance input'!$I$5:$I$156,MATCH(1,(A1569='Non Compliance input'!$A$5:$A$156)*(E1569&gt;='Non Compliance input'!$D$5:$D$156)*(F1569&lt;='Non Compliance input'!$E$5:$E$156)*('Non Compliance input'!$I$5:$I$156="Yes"),0))
),"","Yes")</f>
        <v/>
      </c>
      <c r="N1569" s="149" t="str">
        <f>IF(VLOOKUP($A1569,HourEndingOutage!$B$3:$F$746,5,0)="Outage","Outage","")</f>
        <v/>
      </c>
      <c r="O1569" s="18">
        <f t="shared" si="222"/>
        <v>0</v>
      </c>
      <c r="P1569" s="18" t="str">
        <f t="shared" si="223"/>
        <v/>
      </c>
      <c r="Q1569" s="18">
        <f t="shared" si="224"/>
        <v>0</v>
      </c>
      <c r="R1569" s="118"/>
    </row>
    <row r="1570" spans="1:18" x14ac:dyDescent="0.25">
      <c r="A1570" s="25">
        <f t="shared" si="225"/>
        <v>175</v>
      </c>
      <c r="B1570" s="23">
        <f t="shared" si="226"/>
        <v>44569</v>
      </c>
      <c r="C1570" s="24">
        <v>7</v>
      </c>
      <c r="D1570" s="54" t="str">
        <f t="shared" si="218"/>
        <v>ASET</v>
      </c>
      <c r="E1570" s="178"/>
      <c r="F1570" s="179"/>
      <c r="G1570" s="177"/>
      <c r="H1570" s="177"/>
      <c r="I1570" s="169">
        <f t="shared" si="219"/>
        <v>0</v>
      </c>
      <c r="J1570" s="149" t="str" cm="1">
        <f t="array" ref="J1570">IF(ISERROR(INDEX('Non Compliance input'!$H$5:$H$156,MATCH(1,(A1570='Non Compliance input'!$A$5:$A$156)*(F1570&gt;='Non Compliance input'!$D$5:$D$156)*(E1570&lt;'Non Compliance input'!$E$5:$E$156)*('Non Compliance input'!$H$5:$H$156="Yes"),0))
),"","Yes")</f>
        <v/>
      </c>
      <c r="K1570" s="149">
        <f t="shared" si="220"/>
        <v>0</v>
      </c>
      <c r="L1570" s="162">
        <f t="shared" si="221"/>
        <v>0</v>
      </c>
      <c r="M1570" s="162" t="str" cm="1">
        <f t="array" ref="M1570">IF(ISERROR(INDEX('Non Compliance input'!$I$5:$I$156,MATCH(1,(A1570='Non Compliance input'!$A$5:$A$156)*(E1570&gt;='Non Compliance input'!$D$5:$D$156)*(F1570&lt;='Non Compliance input'!$E$5:$E$156)*('Non Compliance input'!$I$5:$I$156="Yes"),0))
),"","Yes")</f>
        <v/>
      </c>
      <c r="N1570" s="149" t="str">
        <f>IF(VLOOKUP($A1570,HourEndingOutage!$B$3:$F$746,5,0)="Outage","Outage","")</f>
        <v/>
      </c>
      <c r="O1570" s="18">
        <f t="shared" si="222"/>
        <v>0</v>
      </c>
      <c r="P1570" s="18" t="str">
        <f t="shared" si="223"/>
        <v/>
      </c>
      <c r="Q1570" s="18">
        <f t="shared" si="224"/>
        <v>0</v>
      </c>
      <c r="R1570" s="118"/>
    </row>
    <row r="1571" spans="1:18" x14ac:dyDescent="0.25">
      <c r="A1571" s="25">
        <f t="shared" si="225"/>
        <v>175</v>
      </c>
      <c r="B1571" s="23">
        <f t="shared" si="226"/>
        <v>44569</v>
      </c>
      <c r="C1571" s="24">
        <v>7</v>
      </c>
      <c r="D1571" s="54" t="str">
        <f t="shared" si="218"/>
        <v>ASET</v>
      </c>
      <c r="E1571" s="178"/>
      <c r="F1571" s="179"/>
      <c r="G1571" s="177"/>
      <c r="H1571" s="177"/>
      <c r="I1571" s="169">
        <f t="shared" si="219"/>
        <v>0</v>
      </c>
      <c r="J1571" s="149" t="str" cm="1">
        <f t="array" ref="J1571">IF(ISERROR(INDEX('Non Compliance input'!$H$5:$H$156,MATCH(1,(A1571='Non Compliance input'!$A$5:$A$156)*(F1571&gt;='Non Compliance input'!$D$5:$D$156)*(E1571&lt;'Non Compliance input'!$E$5:$E$156)*('Non Compliance input'!$H$5:$H$156="Yes"),0))
),"","Yes")</f>
        <v/>
      </c>
      <c r="K1571" s="149">
        <f t="shared" si="220"/>
        <v>0</v>
      </c>
      <c r="L1571" s="162">
        <f t="shared" si="221"/>
        <v>0</v>
      </c>
      <c r="M1571" s="162" t="str" cm="1">
        <f t="array" ref="M1571">IF(ISERROR(INDEX('Non Compliance input'!$I$5:$I$156,MATCH(1,(A1571='Non Compliance input'!$A$5:$A$156)*(E1571&gt;='Non Compliance input'!$D$5:$D$156)*(F1571&lt;='Non Compliance input'!$E$5:$E$156)*('Non Compliance input'!$I$5:$I$156="Yes"),0))
),"","Yes")</f>
        <v/>
      </c>
      <c r="N1571" s="149" t="str">
        <f>IF(VLOOKUP($A1571,HourEndingOutage!$B$3:$F$746,5,0)="Outage","Outage","")</f>
        <v/>
      </c>
      <c r="O1571" s="18">
        <f t="shared" si="222"/>
        <v>0</v>
      </c>
      <c r="P1571" s="18" t="str">
        <f t="shared" si="223"/>
        <v/>
      </c>
      <c r="Q1571" s="18">
        <f t="shared" si="224"/>
        <v>0</v>
      </c>
      <c r="R1571" s="118"/>
    </row>
    <row r="1572" spans="1:18" x14ac:dyDescent="0.25">
      <c r="A1572" s="25">
        <f t="shared" si="225"/>
        <v>175</v>
      </c>
      <c r="B1572" s="23">
        <f t="shared" si="226"/>
        <v>44569</v>
      </c>
      <c r="C1572" s="24">
        <v>7</v>
      </c>
      <c r="D1572" s="54" t="str">
        <f t="shared" si="218"/>
        <v>ASET</v>
      </c>
      <c r="E1572" s="178"/>
      <c r="F1572" s="179"/>
      <c r="G1572" s="177"/>
      <c r="H1572" s="177"/>
      <c r="I1572" s="169">
        <f t="shared" si="219"/>
        <v>0</v>
      </c>
      <c r="J1572" s="149" t="str" cm="1">
        <f t="array" ref="J1572">IF(ISERROR(INDEX('Non Compliance input'!$H$5:$H$156,MATCH(1,(A1572='Non Compliance input'!$A$5:$A$156)*(F1572&gt;='Non Compliance input'!$D$5:$D$156)*(E1572&lt;'Non Compliance input'!$E$5:$E$156)*('Non Compliance input'!$H$5:$H$156="Yes"),0))
),"","Yes")</f>
        <v/>
      </c>
      <c r="K1572" s="149">
        <f t="shared" si="220"/>
        <v>0</v>
      </c>
      <c r="L1572" s="162">
        <f t="shared" si="221"/>
        <v>0</v>
      </c>
      <c r="M1572" s="162" t="str" cm="1">
        <f t="array" ref="M1572">IF(ISERROR(INDEX('Non Compliance input'!$I$5:$I$156,MATCH(1,(A1572='Non Compliance input'!$A$5:$A$156)*(E1572&gt;='Non Compliance input'!$D$5:$D$156)*(F1572&lt;='Non Compliance input'!$E$5:$E$156)*('Non Compliance input'!$I$5:$I$156="Yes"),0))
),"","Yes")</f>
        <v/>
      </c>
      <c r="N1572" s="149" t="str">
        <f>IF(VLOOKUP($A1572,HourEndingOutage!$B$3:$F$746,5,0)="Outage","Outage","")</f>
        <v/>
      </c>
      <c r="O1572" s="18">
        <f t="shared" si="222"/>
        <v>0</v>
      </c>
      <c r="P1572" s="18" t="str">
        <f t="shared" si="223"/>
        <v/>
      </c>
      <c r="Q1572" s="18">
        <f t="shared" si="224"/>
        <v>0</v>
      </c>
      <c r="R1572" s="118"/>
    </row>
    <row r="1573" spans="1:18" x14ac:dyDescent="0.25">
      <c r="A1573" s="25">
        <f t="shared" si="225"/>
        <v>175</v>
      </c>
      <c r="B1573" s="23">
        <f t="shared" si="226"/>
        <v>44569</v>
      </c>
      <c r="C1573" s="24">
        <v>7</v>
      </c>
      <c r="D1573" s="54" t="str">
        <f t="shared" si="218"/>
        <v>ASET</v>
      </c>
      <c r="E1573" s="178"/>
      <c r="F1573" s="179"/>
      <c r="G1573" s="177"/>
      <c r="H1573" s="177"/>
      <c r="I1573" s="169">
        <f t="shared" si="219"/>
        <v>0</v>
      </c>
      <c r="J1573" s="149" t="str" cm="1">
        <f t="array" ref="J1573">IF(ISERROR(INDEX('Non Compliance input'!$H$5:$H$156,MATCH(1,(A1573='Non Compliance input'!$A$5:$A$156)*(F1573&gt;='Non Compliance input'!$D$5:$D$156)*(E1573&lt;'Non Compliance input'!$E$5:$E$156)*('Non Compliance input'!$H$5:$H$156="Yes"),0))
),"","Yes")</f>
        <v/>
      </c>
      <c r="K1573" s="149">
        <f t="shared" si="220"/>
        <v>0</v>
      </c>
      <c r="L1573" s="162">
        <f t="shared" si="221"/>
        <v>0</v>
      </c>
      <c r="M1573" s="162" t="str" cm="1">
        <f t="array" ref="M1573">IF(ISERROR(INDEX('Non Compliance input'!$I$5:$I$156,MATCH(1,(A1573='Non Compliance input'!$A$5:$A$156)*(E1573&gt;='Non Compliance input'!$D$5:$D$156)*(F1573&lt;='Non Compliance input'!$E$5:$E$156)*('Non Compliance input'!$I$5:$I$156="Yes"),0))
),"","Yes")</f>
        <v/>
      </c>
      <c r="N1573" s="149" t="str">
        <f>IF(VLOOKUP($A1573,HourEndingOutage!$B$3:$F$746,5,0)="Outage","Outage","")</f>
        <v/>
      </c>
      <c r="O1573" s="18">
        <f t="shared" si="222"/>
        <v>0</v>
      </c>
      <c r="P1573" s="18" t="str">
        <f t="shared" si="223"/>
        <v/>
      </c>
      <c r="Q1573" s="18">
        <f t="shared" si="224"/>
        <v>0</v>
      </c>
      <c r="R1573" s="118"/>
    </row>
    <row r="1574" spans="1:18" x14ac:dyDescent="0.25">
      <c r="A1574" s="25">
        <f t="shared" si="225"/>
        <v>175</v>
      </c>
      <c r="B1574" s="23">
        <f t="shared" si="226"/>
        <v>44569</v>
      </c>
      <c r="C1574" s="24">
        <v>7</v>
      </c>
      <c r="D1574" s="54" t="str">
        <f t="shared" si="218"/>
        <v>ASET</v>
      </c>
      <c r="E1574" s="178"/>
      <c r="F1574" s="179"/>
      <c r="G1574" s="177"/>
      <c r="H1574" s="177"/>
      <c r="I1574" s="169">
        <f t="shared" si="219"/>
        <v>0</v>
      </c>
      <c r="J1574" s="149" t="str" cm="1">
        <f t="array" ref="J1574">IF(ISERROR(INDEX('Non Compliance input'!$H$5:$H$156,MATCH(1,(A1574='Non Compliance input'!$A$5:$A$156)*(F1574&gt;='Non Compliance input'!$D$5:$D$156)*(E1574&lt;'Non Compliance input'!$E$5:$E$156)*('Non Compliance input'!$H$5:$H$156="Yes"),0))
),"","Yes")</f>
        <v/>
      </c>
      <c r="K1574" s="149">
        <f t="shared" si="220"/>
        <v>0</v>
      </c>
      <c r="L1574" s="162">
        <f t="shared" si="221"/>
        <v>0</v>
      </c>
      <c r="M1574" s="162" t="str" cm="1">
        <f t="array" ref="M1574">IF(ISERROR(INDEX('Non Compliance input'!$I$5:$I$156,MATCH(1,(A1574='Non Compliance input'!$A$5:$A$156)*(E1574&gt;='Non Compliance input'!$D$5:$D$156)*(F1574&lt;='Non Compliance input'!$E$5:$E$156)*('Non Compliance input'!$I$5:$I$156="Yes"),0))
),"","Yes")</f>
        <v/>
      </c>
      <c r="N1574" s="149" t="str">
        <f>IF(VLOOKUP($A1574,HourEndingOutage!$B$3:$F$746,5,0)="Outage","Outage","")</f>
        <v/>
      </c>
      <c r="O1574" s="18">
        <f t="shared" si="222"/>
        <v>0</v>
      </c>
      <c r="P1574" s="18" t="str">
        <f t="shared" si="223"/>
        <v/>
      </c>
      <c r="Q1574" s="18">
        <f t="shared" si="224"/>
        <v>0</v>
      </c>
      <c r="R1574" s="118"/>
    </row>
    <row r="1575" spans="1:18" x14ac:dyDescent="0.25">
      <c r="A1575" s="25">
        <f t="shared" si="225"/>
        <v>175</v>
      </c>
      <c r="B1575" s="23">
        <f t="shared" si="226"/>
        <v>44569</v>
      </c>
      <c r="C1575" s="24">
        <v>7</v>
      </c>
      <c r="D1575" s="54" t="str">
        <f t="shared" si="218"/>
        <v>ASET</v>
      </c>
      <c r="E1575" s="178"/>
      <c r="F1575" s="179"/>
      <c r="G1575" s="177"/>
      <c r="H1575" s="177"/>
      <c r="I1575" s="169">
        <f t="shared" si="219"/>
        <v>0</v>
      </c>
      <c r="J1575" s="149" t="str" cm="1">
        <f t="array" ref="J1575">IF(ISERROR(INDEX('Non Compliance input'!$H$5:$H$156,MATCH(1,(A1575='Non Compliance input'!$A$5:$A$156)*(F1575&gt;='Non Compliance input'!$D$5:$D$156)*(E1575&lt;'Non Compliance input'!$E$5:$E$156)*('Non Compliance input'!$H$5:$H$156="Yes"),0))
),"","Yes")</f>
        <v/>
      </c>
      <c r="K1575" s="149">
        <f t="shared" si="220"/>
        <v>0</v>
      </c>
      <c r="L1575" s="162">
        <f t="shared" si="221"/>
        <v>0</v>
      </c>
      <c r="M1575" s="162" t="str" cm="1">
        <f t="array" ref="M1575">IF(ISERROR(INDEX('Non Compliance input'!$I$5:$I$156,MATCH(1,(A1575='Non Compliance input'!$A$5:$A$156)*(E1575&gt;='Non Compliance input'!$D$5:$D$156)*(F1575&lt;='Non Compliance input'!$E$5:$E$156)*('Non Compliance input'!$I$5:$I$156="Yes"),0))
),"","Yes")</f>
        <v/>
      </c>
      <c r="N1575" s="149" t="str">
        <f>IF(VLOOKUP($A1575,HourEndingOutage!$B$3:$F$746,5,0)="Outage","Outage","")</f>
        <v/>
      </c>
      <c r="O1575" s="18">
        <f t="shared" si="222"/>
        <v>0</v>
      </c>
      <c r="P1575" s="18" t="str">
        <f t="shared" si="223"/>
        <v/>
      </c>
      <c r="Q1575" s="18">
        <f t="shared" si="224"/>
        <v>0</v>
      </c>
      <c r="R1575" s="118"/>
    </row>
    <row r="1576" spans="1:18" x14ac:dyDescent="0.25">
      <c r="A1576" s="25">
        <f t="shared" si="225"/>
        <v>175</v>
      </c>
      <c r="B1576" s="23">
        <f t="shared" si="226"/>
        <v>44569</v>
      </c>
      <c r="C1576" s="24">
        <v>7</v>
      </c>
      <c r="D1576" s="54" t="str">
        <f t="shared" si="218"/>
        <v>ASET</v>
      </c>
      <c r="E1576" s="178"/>
      <c r="F1576" s="179"/>
      <c r="G1576" s="177"/>
      <c r="H1576" s="177"/>
      <c r="I1576" s="169">
        <f t="shared" si="219"/>
        <v>0</v>
      </c>
      <c r="J1576" s="149" t="str" cm="1">
        <f t="array" ref="J1576">IF(ISERROR(INDEX('Non Compliance input'!$H$5:$H$156,MATCH(1,(A1576='Non Compliance input'!$A$5:$A$156)*(F1576&gt;='Non Compliance input'!$D$5:$D$156)*(E1576&lt;'Non Compliance input'!$E$5:$E$156)*('Non Compliance input'!$H$5:$H$156="Yes"),0))
),"","Yes")</f>
        <v/>
      </c>
      <c r="K1576" s="149">
        <f t="shared" si="220"/>
        <v>0</v>
      </c>
      <c r="L1576" s="162">
        <f t="shared" si="221"/>
        <v>0</v>
      </c>
      <c r="M1576" s="162" t="str" cm="1">
        <f t="array" ref="M1576">IF(ISERROR(INDEX('Non Compliance input'!$I$5:$I$156,MATCH(1,(A1576='Non Compliance input'!$A$5:$A$156)*(E1576&gt;='Non Compliance input'!$D$5:$D$156)*(F1576&lt;='Non Compliance input'!$E$5:$E$156)*('Non Compliance input'!$I$5:$I$156="Yes"),0))
),"","Yes")</f>
        <v/>
      </c>
      <c r="N1576" s="149" t="str">
        <f>IF(VLOOKUP($A1576,HourEndingOutage!$B$3:$F$746,5,0)="Outage","Outage","")</f>
        <v/>
      </c>
      <c r="O1576" s="18">
        <f t="shared" si="222"/>
        <v>0</v>
      </c>
      <c r="P1576" s="18" t="str">
        <f t="shared" si="223"/>
        <v/>
      </c>
      <c r="Q1576" s="18">
        <f t="shared" si="224"/>
        <v>0</v>
      </c>
      <c r="R1576" s="118"/>
    </row>
    <row r="1577" spans="1:18" x14ac:dyDescent="0.25">
      <c r="A1577" s="25">
        <f t="shared" si="225"/>
        <v>175</v>
      </c>
      <c r="B1577" s="23">
        <f t="shared" si="226"/>
        <v>44569</v>
      </c>
      <c r="C1577" s="24">
        <v>7</v>
      </c>
      <c r="D1577" s="54" t="str">
        <f t="shared" si="218"/>
        <v>ASET</v>
      </c>
      <c r="E1577" s="178"/>
      <c r="F1577" s="179"/>
      <c r="G1577" s="177"/>
      <c r="H1577" s="177"/>
      <c r="I1577" s="169">
        <f t="shared" si="219"/>
        <v>0</v>
      </c>
      <c r="J1577" s="149" t="str" cm="1">
        <f t="array" ref="J1577">IF(ISERROR(INDEX('Non Compliance input'!$H$5:$H$156,MATCH(1,(A1577='Non Compliance input'!$A$5:$A$156)*(F1577&gt;='Non Compliance input'!$D$5:$D$156)*(E1577&lt;'Non Compliance input'!$E$5:$E$156)*('Non Compliance input'!$H$5:$H$156="Yes"),0))
),"","Yes")</f>
        <v/>
      </c>
      <c r="K1577" s="149">
        <f t="shared" si="220"/>
        <v>0</v>
      </c>
      <c r="L1577" s="162">
        <f t="shared" si="221"/>
        <v>0</v>
      </c>
      <c r="M1577" s="162" t="str" cm="1">
        <f t="array" ref="M1577">IF(ISERROR(INDEX('Non Compliance input'!$I$5:$I$156,MATCH(1,(A1577='Non Compliance input'!$A$5:$A$156)*(E1577&gt;='Non Compliance input'!$D$5:$D$156)*(F1577&lt;='Non Compliance input'!$E$5:$E$156)*('Non Compliance input'!$I$5:$I$156="Yes"),0))
),"","Yes")</f>
        <v/>
      </c>
      <c r="N1577" s="149" t="str">
        <f>IF(VLOOKUP($A1577,HourEndingOutage!$B$3:$F$746,5,0)="Outage","Outage","")</f>
        <v/>
      </c>
      <c r="O1577" s="18">
        <f t="shared" si="222"/>
        <v>0</v>
      </c>
      <c r="P1577" s="18" t="str">
        <f t="shared" si="223"/>
        <v/>
      </c>
      <c r="Q1577" s="18">
        <f t="shared" si="224"/>
        <v>0</v>
      </c>
      <c r="R1577" s="118"/>
    </row>
    <row r="1578" spans="1:18" x14ac:dyDescent="0.25">
      <c r="A1578" s="25">
        <f t="shared" si="225"/>
        <v>176</v>
      </c>
      <c r="B1578" s="23">
        <f t="shared" si="226"/>
        <v>44569</v>
      </c>
      <c r="C1578" s="24">
        <v>8</v>
      </c>
      <c r="D1578" s="54" t="str">
        <f t="shared" si="218"/>
        <v>ASET</v>
      </c>
      <c r="E1578" s="178"/>
      <c r="F1578" s="179"/>
      <c r="G1578" s="177"/>
      <c r="H1578" s="177"/>
      <c r="I1578" s="169">
        <f t="shared" si="219"/>
        <v>0</v>
      </c>
      <c r="J1578" s="149" t="str" cm="1">
        <f t="array" ref="J1578">IF(ISERROR(INDEX('Non Compliance input'!$H$5:$H$156,MATCH(1,(A1578='Non Compliance input'!$A$5:$A$156)*(F1578&gt;='Non Compliance input'!$D$5:$D$156)*(E1578&lt;'Non Compliance input'!$E$5:$E$156)*('Non Compliance input'!$H$5:$H$156="Yes"),0))
),"","Yes")</f>
        <v/>
      </c>
      <c r="K1578" s="149">
        <f t="shared" si="220"/>
        <v>0</v>
      </c>
      <c r="L1578" s="162">
        <f t="shared" si="221"/>
        <v>0</v>
      </c>
      <c r="M1578" s="162" t="str" cm="1">
        <f t="array" ref="M1578">IF(ISERROR(INDEX('Non Compliance input'!$I$5:$I$156,MATCH(1,(A1578='Non Compliance input'!$A$5:$A$156)*(E1578&gt;='Non Compliance input'!$D$5:$D$156)*(F1578&lt;='Non Compliance input'!$E$5:$E$156)*('Non Compliance input'!$I$5:$I$156="Yes"),0))
),"","Yes")</f>
        <v/>
      </c>
      <c r="N1578" s="149" t="str">
        <f>IF(VLOOKUP($A1578,HourEndingOutage!$B$3:$F$746,5,0)="Outage","Outage","")</f>
        <v/>
      </c>
      <c r="O1578" s="18">
        <f t="shared" si="222"/>
        <v>0</v>
      </c>
      <c r="P1578" s="18" t="str">
        <f t="shared" si="223"/>
        <v/>
      </c>
      <c r="Q1578" s="18">
        <f t="shared" si="224"/>
        <v>0</v>
      </c>
      <c r="R1578" s="118"/>
    </row>
    <row r="1579" spans="1:18" x14ac:dyDescent="0.25">
      <c r="A1579" s="25">
        <f t="shared" si="225"/>
        <v>176</v>
      </c>
      <c r="B1579" s="23">
        <f t="shared" si="226"/>
        <v>44569</v>
      </c>
      <c r="C1579" s="24">
        <v>8</v>
      </c>
      <c r="D1579" s="54" t="str">
        <f t="shared" si="218"/>
        <v>ASET</v>
      </c>
      <c r="E1579" s="178"/>
      <c r="F1579" s="179"/>
      <c r="G1579" s="177"/>
      <c r="H1579" s="177"/>
      <c r="I1579" s="169">
        <f t="shared" si="219"/>
        <v>0</v>
      </c>
      <c r="J1579" s="149" t="str" cm="1">
        <f t="array" ref="J1579">IF(ISERROR(INDEX('Non Compliance input'!$H$5:$H$156,MATCH(1,(A1579='Non Compliance input'!$A$5:$A$156)*(F1579&gt;='Non Compliance input'!$D$5:$D$156)*(E1579&lt;'Non Compliance input'!$E$5:$E$156)*('Non Compliance input'!$H$5:$H$156="Yes"),0))
),"","Yes")</f>
        <v/>
      </c>
      <c r="K1579" s="149">
        <f t="shared" si="220"/>
        <v>0</v>
      </c>
      <c r="L1579" s="162">
        <f t="shared" si="221"/>
        <v>0</v>
      </c>
      <c r="M1579" s="162" t="str" cm="1">
        <f t="array" ref="M1579">IF(ISERROR(INDEX('Non Compliance input'!$I$5:$I$156,MATCH(1,(A1579='Non Compliance input'!$A$5:$A$156)*(E1579&gt;='Non Compliance input'!$D$5:$D$156)*(F1579&lt;='Non Compliance input'!$E$5:$E$156)*('Non Compliance input'!$I$5:$I$156="Yes"),0))
),"","Yes")</f>
        <v/>
      </c>
      <c r="N1579" s="149" t="str">
        <f>IF(VLOOKUP($A1579,HourEndingOutage!$B$3:$F$746,5,0)="Outage","Outage","")</f>
        <v/>
      </c>
      <c r="O1579" s="18">
        <f t="shared" si="222"/>
        <v>0</v>
      </c>
      <c r="P1579" s="18" t="str">
        <f t="shared" si="223"/>
        <v/>
      </c>
      <c r="Q1579" s="18">
        <f t="shared" si="224"/>
        <v>0</v>
      </c>
      <c r="R1579" s="118"/>
    </row>
    <row r="1580" spans="1:18" x14ac:dyDescent="0.25">
      <c r="A1580" s="25">
        <f t="shared" si="225"/>
        <v>176</v>
      </c>
      <c r="B1580" s="23">
        <f t="shared" si="226"/>
        <v>44569</v>
      </c>
      <c r="C1580" s="24">
        <v>8</v>
      </c>
      <c r="D1580" s="54" t="str">
        <f t="shared" si="218"/>
        <v>ASET</v>
      </c>
      <c r="E1580" s="178"/>
      <c r="F1580" s="179"/>
      <c r="G1580" s="177"/>
      <c r="H1580" s="177"/>
      <c r="I1580" s="169">
        <f t="shared" si="219"/>
        <v>0</v>
      </c>
      <c r="J1580" s="149" t="str" cm="1">
        <f t="array" ref="J1580">IF(ISERROR(INDEX('Non Compliance input'!$H$5:$H$156,MATCH(1,(A1580='Non Compliance input'!$A$5:$A$156)*(F1580&gt;='Non Compliance input'!$D$5:$D$156)*(E1580&lt;'Non Compliance input'!$E$5:$E$156)*('Non Compliance input'!$H$5:$H$156="Yes"),0))
),"","Yes")</f>
        <v/>
      </c>
      <c r="K1580" s="149">
        <f t="shared" si="220"/>
        <v>0</v>
      </c>
      <c r="L1580" s="162">
        <f t="shared" si="221"/>
        <v>0</v>
      </c>
      <c r="M1580" s="162" t="str" cm="1">
        <f t="array" ref="M1580">IF(ISERROR(INDEX('Non Compliance input'!$I$5:$I$156,MATCH(1,(A1580='Non Compliance input'!$A$5:$A$156)*(E1580&gt;='Non Compliance input'!$D$5:$D$156)*(F1580&lt;='Non Compliance input'!$E$5:$E$156)*('Non Compliance input'!$I$5:$I$156="Yes"),0))
),"","Yes")</f>
        <v/>
      </c>
      <c r="N1580" s="149" t="str">
        <f>IF(VLOOKUP($A1580,HourEndingOutage!$B$3:$F$746,5,0)="Outage","Outage","")</f>
        <v/>
      </c>
      <c r="O1580" s="18">
        <f t="shared" si="222"/>
        <v>0</v>
      </c>
      <c r="P1580" s="18" t="str">
        <f t="shared" si="223"/>
        <v/>
      </c>
      <c r="Q1580" s="18">
        <f t="shared" si="224"/>
        <v>0</v>
      </c>
      <c r="R1580" s="118"/>
    </row>
    <row r="1581" spans="1:18" x14ac:dyDescent="0.25">
      <c r="A1581" s="25">
        <f t="shared" si="225"/>
        <v>176</v>
      </c>
      <c r="B1581" s="23">
        <f t="shared" si="226"/>
        <v>44569</v>
      </c>
      <c r="C1581" s="24">
        <v>8</v>
      </c>
      <c r="D1581" s="54" t="str">
        <f t="shared" si="218"/>
        <v>ASET</v>
      </c>
      <c r="E1581" s="178"/>
      <c r="F1581" s="179"/>
      <c r="G1581" s="177"/>
      <c r="H1581" s="177"/>
      <c r="I1581" s="169">
        <f t="shared" si="219"/>
        <v>0</v>
      </c>
      <c r="J1581" s="149" t="str" cm="1">
        <f t="array" ref="J1581">IF(ISERROR(INDEX('Non Compliance input'!$H$5:$H$156,MATCH(1,(A1581='Non Compliance input'!$A$5:$A$156)*(F1581&gt;='Non Compliance input'!$D$5:$D$156)*(E1581&lt;'Non Compliance input'!$E$5:$E$156)*('Non Compliance input'!$H$5:$H$156="Yes"),0))
),"","Yes")</f>
        <v/>
      </c>
      <c r="K1581" s="149">
        <f t="shared" si="220"/>
        <v>0</v>
      </c>
      <c r="L1581" s="162">
        <f t="shared" si="221"/>
        <v>0</v>
      </c>
      <c r="M1581" s="162" t="str" cm="1">
        <f t="array" ref="M1581">IF(ISERROR(INDEX('Non Compliance input'!$I$5:$I$156,MATCH(1,(A1581='Non Compliance input'!$A$5:$A$156)*(E1581&gt;='Non Compliance input'!$D$5:$D$156)*(F1581&lt;='Non Compliance input'!$E$5:$E$156)*('Non Compliance input'!$I$5:$I$156="Yes"),0))
),"","Yes")</f>
        <v/>
      </c>
      <c r="N1581" s="149" t="str">
        <f>IF(VLOOKUP($A1581,HourEndingOutage!$B$3:$F$746,5,0)="Outage","Outage","")</f>
        <v/>
      </c>
      <c r="O1581" s="18">
        <f t="shared" si="222"/>
        <v>0</v>
      </c>
      <c r="P1581" s="18" t="str">
        <f t="shared" si="223"/>
        <v/>
      </c>
      <c r="Q1581" s="18">
        <f t="shared" si="224"/>
        <v>0</v>
      </c>
      <c r="R1581" s="118"/>
    </row>
    <row r="1582" spans="1:18" x14ac:dyDescent="0.25">
      <c r="A1582" s="25">
        <f t="shared" si="225"/>
        <v>176</v>
      </c>
      <c r="B1582" s="23">
        <f t="shared" si="226"/>
        <v>44569</v>
      </c>
      <c r="C1582" s="24">
        <v>8</v>
      </c>
      <c r="D1582" s="54" t="str">
        <f t="shared" si="218"/>
        <v>ASET</v>
      </c>
      <c r="E1582" s="178"/>
      <c r="F1582" s="179"/>
      <c r="G1582" s="177"/>
      <c r="H1582" s="177"/>
      <c r="I1582" s="169">
        <f t="shared" si="219"/>
        <v>0</v>
      </c>
      <c r="J1582" s="149" t="str" cm="1">
        <f t="array" ref="J1582">IF(ISERROR(INDEX('Non Compliance input'!$H$5:$H$156,MATCH(1,(A1582='Non Compliance input'!$A$5:$A$156)*(F1582&gt;='Non Compliance input'!$D$5:$D$156)*(E1582&lt;'Non Compliance input'!$E$5:$E$156)*('Non Compliance input'!$H$5:$H$156="Yes"),0))
),"","Yes")</f>
        <v/>
      </c>
      <c r="K1582" s="149">
        <f t="shared" si="220"/>
        <v>0</v>
      </c>
      <c r="L1582" s="162">
        <f t="shared" si="221"/>
        <v>0</v>
      </c>
      <c r="M1582" s="162" t="str" cm="1">
        <f t="array" ref="M1582">IF(ISERROR(INDEX('Non Compliance input'!$I$5:$I$156,MATCH(1,(A1582='Non Compliance input'!$A$5:$A$156)*(E1582&gt;='Non Compliance input'!$D$5:$D$156)*(F1582&lt;='Non Compliance input'!$E$5:$E$156)*('Non Compliance input'!$I$5:$I$156="Yes"),0))
),"","Yes")</f>
        <v/>
      </c>
      <c r="N1582" s="149" t="str">
        <f>IF(VLOOKUP($A1582,HourEndingOutage!$B$3:$F$746,5,0)="Outage","Outage","")</f>
        <v/>
      </c>
      <c r="O1582" s="18">
        <f t="shared" si="222"/>
        <v>0</v>
      </c>
      <c r="P1582" s="18" t="str">
        <f t="shared" si="223"/>
        <v/>
      </c>
      <c r="Q1582" s="18">
        <f t="shared" si="224"/>
        <v>0</v>
      </c>
      <c r="R1582" s="118"/>
    </row>
    <row r="1583" spans="1:18" x14ac:dyDescent="0.25">
      <c r="A1583" s="25">
        <f t="shared" si="225"/>
        <v>176</v>
      </c>
      <c r="B1583" s="23">
        <f t="shared" si="226"/>
        <v>44569</v>
      </c>
      <c r="C1583" s="24">
        <v>8</v>
      </c>
      <c r="D1583" s="54" t="str">
        <f t="shared" si="218"/>
        <v>ASET</v>
      </c>
      <c r="E1583" s="178"/>
      <c r="F1583" s="179"/>
      <c r="G1583" s="177"/>
      <c r="H1583" s="177"/>
      <c r="I1583" s="169">
        <f t="shared" si="219"/>
        <v>0</v>
      </c>
      <c r="J1583" s="149" t="str" cm="1">
        <f t="array" ref="J1583">IF(ISERROR(INDEX('Non Compliance input'!$H$5:$H$156,MATCH(1,(A1583='Non Compliance input'!$A$5:$A$156)*(F1583&gt;='Non Compliance input'!$D$5:$D$156)*(E1583&lt;'Non Compliance input'!$E$5:$E$156)*('Non Compliance input'!$H$5:$H$156="Yes"),0))
),"","Yes")</f>
        <v/>
      </c>
      <c r="K1583" s="149">
        <f t="shared" si="220"/>
        <v>0</v>
      </c>
      <c r="L1583" s="162">
        <f t="shared" si="221"/>
        <v>0</v>
      </c>
      <c r="M1583" s="162" t="str" cm="1">
        <f t="array" ref="M1583">IF(ISERROR(INDEX('Non Compliance input'!$I$5:$I$156,MATCH(1,(A1583='Non Compliance input'!$A$5:$A$156)*(E1583&gt;='Non Compliance input'!$D$5:$D$156)*(F1583&lt;='Non Compliance input'!$E$5:$E$156)*('Non Compliance input'!$I$5:$I$156="Yes"),0))
),"","Yes")</f>
        <v/>
      </c>
      <c r="N1583" s="149" t="str">
        <f>IF(VLOOKUP($A1583,HourEndingOutage!$B$3:$F$746,5,0)="Outage","Outage","")</f>
        <v/>
      </c>
      <c r="O1583" s="18">
        <f t="shared" si="222"/>
        <v>0</v>
      </c>
      <c r="P1583" s="18" t="str">
        <f t="shared" si="223"/>
        <v/>
      </c>
      <c r="Q1583" s="18">
        <f t="shared" si="224"/>
        <v>0</v>
      </c>
      <c r="R1583" s="118"/>
    </row>
    <row r="1584" spans="1:18" x14ac:dyDescent="0.25">
      <c r="A1584" s="25">
        <f t="shared" si="225"/>
        <v>176</v>
      </c>
      <c r="B1584" s="23">
        <f t="shared" si="226"/>
        <v>44569</v>
      </c>
      <c r="C1584" s="24">
        <v>8</v>
      </c>
      <c r="D1584" s="54" t="str">
        <f t="shared" si="218"/>
        <v>ASET</v>
      </c>
      <c r="E1584" s="178"/>
      <c r="F1584" s="179"/>
      <c r="G1584" s="177"/>
      <c r="H1584" s="177"/>
      <c r="I1584" s="169">
        <f t="shared" si="219"/>
        <v>0</v>
      </c>
      <c r="J1584" s="149" t="str" cm="1">
        <f t="array" ref="J1584">IF(ISERROR(INDEX('Non Compliance input'!$H$5:$H$156,MATCH(1,(A1584='Non Compliance input'!$A$5:$A$156)*(F1584&gt;='Non Compliance input'!$D$5:$D$156)*(E1584&lt;'Non Compliance input'!$E$5:$E$156)*('Non Compliance input'!$H$5:$H$156="Yes"),0))
),"","Yes")</f>
        <v/>
      </c>
      <c r="K1584" s="149">
        <f t="shared" si="220"/>
        <v>0</v>
      </c>
      <c r="L1584" s="162">
        <f t="shared" si="221"/>
        <v>0</v>
      </c>
      <c r="M1584" s="162" t="str" cm="1">
        <f t="array" ref="M1584">IF(ISERROR(INDEX('Non Compliance input'!$I$5:$I$156,MATCH(1,(A1584='Non Compliance input'!$A$5:$A$156)*(E1584&gt;='Non Compliance input'!$D$5:$D$156)*(F1584&lt;='Non Compliance input'!$E$5:$E$156)*('Non Compliance input'!$I$5:$I$156="Yes"),0))
),"","Yes")</f>
        <v/>
      </c>
      <c r="N1584" s="149" t="str">
        <f>IF(VLOOKUP($A1584,HourEndingOutage!$B$3:$F$746,5,0)="Outage","Outage","")</f>
        <v/>
      </c>
      <c r="O1584" s="18">
        <f t="shared" si="222"/>
        <v>0</v>
      </c>
      <c r="P1584" s="18" t="str">
        <f t="shared" si="223"/>
        <v/>
      </c>
      <c r="Q1584" s="18">
        <f t="shared" si="224"/>
        <v>0</v>
      </c>
      <c r="R1584" s="118"/>
    </row>
    <row r="1585" spans="1:18" x14ac:dyDescent="0.25">
      <c r="A1585" s="25">
        <f t="shared" si="225"/>
        <v>176</v>
      </c>
      <c r="B1585" s="23">
        <f t="shared" si="226"/>
        <v>44569</v>
      </c>
      <c r="C1585" s="24">
        <v>8</v>
      </c>
      <c r="D1585" s="54" t="str">
        <f t="shared" si="218"/>
        <v>ASET</v>
      </c>
      <c r="E1585" s="178"/>
      <c r="F1585" s="179"/>
      <c r="G1585" s="177"/>
      <c r="H1585" s="177"/>
      <c r="I1585" s="169">
        <f t="shared" si="219"/>
        <v>0</v>
      </c>
      <c r="J1585" s="149" t="str" cm="1">
        <f t="array" ref="J1585">IF(ISERROR(INDEX('Non Compliance input'!$H$5:$H$156,MATCH(1,(A1585='Non Compliance input'!$A$5:$A$156)*(F1585&gt;='Non Compliance input'!$D$5:$D$156)*(E1585&lt;'Non Compliance input'!$E$5:$E$156)*('Non Compliance input'!$H$5:$H$156="Yes"),0))
),"","Yes")</f>
        <v/>
      </c>
      <c r="K1585" s="149">
        <f t="shared" si="220"/>
        <v>0</v>
      </c>
      <c r="L1585" s="162">
        <f t="shared" si="221"/>
        <v>0</v>
      </c>
      <c r="M1585" s="162" t="str" cm="1">
        <f t="array" ref="M1585">IF(ISERROR(INDEX('Non Compliance input'!$I$5:$I$156,MATCH(1,(A1585='Non Compliance input'!$A$5:$A$156)*(E1585&gt;='Non Compliance input'!$D$5:$D$156)*(F1585&lt;='Non Compliance input'!$E$5:$E$156)*('Non Compliance input'!$I$5:$I$156="Yes"),0))
),"","Yes")</f>
        <v/>
      </c>
      <c r="N1585" s="149" t="str">
        <f>IF(VLOOKUP($A1585,HourEndingOutage!$B$3:$F$746,5,0)="Outage","Outage","")</f>
        <v/>
      </c>
      <c r="O1585" s="18">
        <f t="shared" si="222"/>
        <v>0</v>
      </c>
      <c r="P1585" s="18" t="str">
        <f t="shared" si="223"/>
        <v/>
      </c>
      <c r="Q1585" s="18">
        <f t="shared" si="224"/>
        <v>0</v>
      </c>
      <c r="R1585" s="118"/>
    </row>
    <row r="1586" spans="1:18" x14ac:dyDescent="0.25">
      <c r="A1586" s="25">
        <f t="shared" si="225"/>
        <v>176</v>
      </c>
      <c r="B1586" s="23">
        <f t="shared" si="226"/>
        <v>44569</v>
      </c>
      <c r="C1586" s="24">
        <v>8</v>
      </c>
      <c r="D1586" s="54" t="str">
        <f t="shared" si="218"/>
        <v>ASET</v>
      </c>
      <c r="E1586" s="178"/>
      <c r="F1586" s="179"/>
      <c r="G1586" s="177"/>
      <c r="H1586" s="177"/>
      <c r="I1586" s="169">
        <f t="shared" si="219"/>
        <v>0</v>
      </c>
      <c r="J1586" s="149" t="str" cm="1">
        <f t="array" ref="J1586">IF(ISERROR(INDEX('Non Compliance input'!$H$5:$H$156,MATCH(1,(A1586='Non Compliance input'!$A$5:$A$156)*(F1586&gt;='Non Compliance input'!$D$5:$D$156)*(E1586&lt;'Non Compliance input'!$E$5:$E$156)*('Non Compliance input'!$H$5:$H$156="Yes"),0))
),"","Yes")</f>
        <v/>
      </c>
      <c r="K1586" s="149">
        <f t="shared" si="220"/>
        <v>0</v>
      </c>
      <c r="L1586" s="162">
        <f t="shared" si="221"/>
        <v>0</v>
      </c>
      <c r="M1586" s="162" t="str" cm="1">
        <f t="array" ref="M1586">IF(ISERROR(INDEX('Non Compliance input'!$I$5:$I$156,MATCH(1,(A1586='Non Compliance input'!$A$5:$A$156)*(E1586&gt;='Non Compliance input'!$D$5:$D$156)*(F1586&lt;='Non Compliance input'!$E$5:$E$156)*('Non Compliance input'!$I$5:$I$156="Yes"),0))
),"","Yes")</f>
        <v/>
      </c>
      <c r="N1586" s="149" t="str">
        <f>IF(VLOOKUP($A1586,HourEndingOutage!$B$3:$F$746,5,0)="Outage","Outage","")</f>
        <v/>
      </c>
      <c r="O1586" s="18">
        <f t="shared" si="222"/>
        <v>0</v>
      </c>
      <c r="P1586" s="18" t="str">
        <f t="shared" si="223"/>
        <v/>
      </c>
      <c r="Q1586" s="18">
        <f t="shared" si="224"/>
        <v>0</v>
      </c>
      <c r="R1586" s="118"/>
    </row>
    <row r="1587" spans="1:18" x14ac:dyDescent="0.25">
      <c r="A1587" s="25">
        <f t="shared" si="225"/>
        <v>177</v>
      </c>
      <c r="B1587" s="23">
        <f t="shared" si="226"/>
        <v>44569</v>
      </c>
      <c r="C1587" s="24">
        <v>9</v>
      </c>
      <c r="D1587" s="54" t="str">
        <f t="shared" si="218"/>
        <v>ASET</v>
      </c>
      <c r="E1587" s="178"/>
      <c r="F1587" s="179"/>
      <c r="G1587" s="177"/>
      <c r="H1587" s="177"/>
      <c r="I1587" s="169">
        <f t="shared" si="219"/>
        <v>0</v>
      </c>
      <c r="J1587" s="149" t="str" cm="1">
        <f t="array" ref="J1587">IF(ISERROR(INDEX('Non Compliance input'!$H$5:$H$156,MATCH(1,(A1587='Non Compliance input'!$A$5:$A$156)*(F1587&gt;='Non Compliance input'!$D$5:$D$156)*(E1587&lt;'Non Compliance input'!$E$5:$E$156)*('Non Compliance input'!$H$5:$H$156="Yes"),0))
),"","Yes")</f>
        <v/>
      </c>
      <c r="K1587" s="149">
        <f t="shared" si="220"/>
        <v>0</v>
      </c>
      <c r="L1587" s="162">
        <f t="shared" si="221"/>
        <v>0</v>
      </c>
      <c r="M1587" s="162" t="str" cm="1">
        <f t="array" ref="M1587">IF(ISERROR(INDEX('Non Compliance input'!$I$5:$I$156,MATCH(1,(A1587='Non Compliance input'!$A$5:$A$156)*(E1587&gt;='Non Compliance input'!$D$5:$D$156)*(F1587&lt;='Non Compliance input'!$E$5:$E$156)*('Non Compliance input'!$I$5:$I$156="Yes"),0))
),"","Yes")</f>
        <v/>
      </c>
      <c r="N1587" s="149" t="str">
        <f>IF(VLOOKUP($A1587,HourEndingOutage!$B$3:$F$746,5,0)="Outage","Outage","")</f>
        <v/>
      </c>
      <c r="O1587" s="18">
        <f t="shared" si="222"/>
        <v>0</v>
      </c>
      <c r="P1587" s="18" t="str">
        <f t="shared" si="223"/>
        <v/>
      </c>
      <c r="Q1587" s="18">
        <f t="shared" si="224"/>
        <v>0</v>
      </c>
      <c r="R1587" s="118"/>
    </row>
    <row r="1588" spans="1:18" x14ac:dyDescent="0.25">
      <c r="A1588" s="25">
        <f t="shared" si="225"/>
        <v>177</v>
      </c>
      <c r="B1588" s="23">
        <f t="shared" si="226"/>
        <v>44569</v>
      </c>
      <c r="C1588" s="24">
        <v>9</v>
      </c>
      <c r="D1588" s="54" t="str">
        <f t="shared" si="218"/>
        <v>ASET</v>
      </c>
      <c r="E1588" s="178"/>
      <c r="F1588" s="179"/>
      <c r="G1588" s="177"/>
      <c r="H1588" s="177"/>
      <c r="I1588" s="169">
        <f t="shared" si="219"/>
        <v>0</v>
      </c>
      <c r="J1588" s="149" t="str" cm="1">
        <f t="array" ref="J1588">IF(ISERROR(INDEX('Non Compliance input'!$H$5:$H$156,MATCH(1,(A1588='Non Compliance input'!$A$5:$A$156)*(F1588&gt;='Non Compliance input'!$D$5:$D$156)*(E1588&lt;'Non Compliance input'!$E$5:$E$156)*('Non Compliance input'!$H$5:$H$156="Yes"),0))
),"","Yes")</f>
        <v/>
      </c>
      <c r="K1588" s="149">
        <f t="shared" si="220"/>
        <v>0</v>
      </c>
      <c r="L1588" s="162">
        <f t="shared" si="221"/>
        <v>0</v>
      </c>
      <c r="M1588" s="162" t="str" cm="1">
        <f t="array" ref="M1588">IF(ISERROR(INDEX('Non Compliance input'!$I$5:$I$156,MATCH(1,(A1588='Non Compliance input'!$A$5:$A$156)*(E1588&gt;='Non Compliance input'!$D$5:$D$156)*(F1588&lt;='Non Compliance input'!$E$5:$E$156)*('Non Compliance input'!$I$5:$I$156="Yes"),0))
),"","Yes")</f>
        <v/>
      </c>
      <c r="N1588" s="149" t="str">
        <f>IF(VLOOKUP($A1588,HourEndingOutage!$B$3:$F$746,5,0)="Outage","Outage","")</f>
        <v/>
      </c>
      <c r="O1588" s="18">
        <f t="shared" si="222"/>
        <v>0</v>
      </c>
      <c r="P1588" s="18" t="str">
        <f t="shared" si="223"/>
        <v/>
      </c>
      <c r="Q1588" s="18">
        <f t="shared" si="224"/>
        <v>0</v>
      </c>
      <c r="R1588" s="118"/>
    </row>
    <row r="1589" spans="1:18" x14ac:dyDescent="0.25">
      <c r="A1589" s="25">
        <f t="shared" si="225"/>
        <v>177</v>
      </c>
      <c r="B1589" s="23">
        <f t="shared" si="226"/>
        <v>44569</v>
      </c>
      <c r="C1589" s="24">
        <v>9</v>
      </c>
      <c r="D1589" s="54" t="str">
        <f t="shared" si="218"/>
        <v>ASET</v>
      </c>
      <c r="E1589" s="178"/>
      <c r="F1589" s="179"/>
      <c r="G1589" s="177"/>
      <c r="H1589" s="177"/>
      <c r="I1589" s="169">
        <f t="shared" si="219"/>
        <v>0</v>
      </c>
      <c r="J1589" s="149" t="str" cm="1">
        <f t="array" ref="J1589">IF(ISERROR(INDEX('Non Compliance input'!$H$5:$H$156,MATCH(1,(A1589='Non Compliance input'!$A$5:$A$156)*(F1589&gt;='Non Compliance input'!$D$5:$D$156)*(E1589&lt;'Non Compliance input'!$E$5:$E$156)*('Non Compliance input'!$H$5:$H$156="Yes"),0))
),"","Yes")</f>
        <v/>
      </c>
      <c r="K1589" s="149">
        <f t="shared" si="220"/>
        <v>0</v>
      </c>
      <c r="L1589" s="162">
        <f t="shared" si="221"/>
        <v>0</v>
      </c>
      <c r="M1589" s="162" t="str" cm="1">
        <f t="array" ref="M1589">IF(ISERROR(INDEX('Non Compliance input'!$I$5:$I$156,MATCH(1,(A1589='Non Compliance input'!$A$5:$A$156)*(E1589&gt;='Non Compliance input'!$D$5:$D$156)*(F1589&lt;='Non Compliance input'!$E$5:$E$156)*('Non Compliance input'!$I$5:$I$156="Yes"),0))
),"","Yes")</f>
        <v/>
      </c>
      <c r="N1589" s="149" t="str">
        <f>IF(VLOOKUP($A1589,HourEndingOutage!$B$3:$F$746,5,0)="Outage","Outage","")</f>
        <v/>
      </c>
      <c r="O1589" s="18">
        <f t="shared" si="222"/>
        <v>0</v>
      </c>
      <c r="P1589" s="18" t="str">
        <f t="shared" si="223"/>
        <v/>
      </c>
      <c r="Q1589" s="18">
        <f t="shared" si="224"/>
        <v>0</v>
      </c>
      <c r="R1589" s="118"/>
    </row>
    <row r="1590" spans="1:18" x14ac:dyDescent="0.25">
      <c r="A1590" s="25">
        <f t="shared" si="225"/>
        <v>177</v>
      </c>
      <c r="B1590" s="23">
        <f t="shared" si="226"/>
        <v>44569</v>
      </c>
      <c r="C1590" s="24">
        <v>9</v>
      </c>
      <c r="D1590" s="54" t="str">
        <f t="shared" si="218"/>
        <v>ASET</v>
      </c>
      <c r="E1590" s="178"/>
      <c r="F1590" s="179"/>
      <c r="G1590" s="177"/>
      <c r="H1590" s="177"/>
      <c r="I1590" s="169">
        <f t="shared" si="219"/>
        <v>0</v>
      </c>
      <c r="J1590" s="149" t="str" cm="1">
        <f t="array" ref="J1590">IF(ISERROR(INDEX('Non Compliance input'!$H$5:$H$156,MATCH(1,(A1590='Non Compliance input'!$A$5:$A$156)*(F1590&gt;='Non Compliance input'!$D$5:$D$156)*(E1590&lt;'Non Compliance input'!$E$5:$E$156)*('Non Compliance input'!$H$5:$H$156="Yes"),0))
),"","Yes")</f>
        <v/>
      </c>
      <c r="K1590" s="149">
        <f t="shared" si="220"/>
        <v>0</v>
      </c>
      <c r="L1590" s="162">
        <f t="shared" si="221"/>
        <v>0</v>
      </c>
      <c r="M1590" s="162" t="str" cm="1">
        <f t="array" ref="M1590">IF(ISERROR(INDEX('Non Compliance input'!$I$5:$I$156,MATCH(1,(A1590='Non Compliance input'!$A$5:$A$156)*(E1590&gt;='Non Compliance input'!$D$5:$D$156)*(F1590&lt;='Non Compliance input'!$E$5:$E$156)*('Non Compliance input'!$I$5:$I$156="Yes"),0))
),"","Yes")</f>
        <v/>
      </c>
      <c r="N1590" s="149" t="str">
        <f>IF(VLOOKUP($A1590,HourEndingOutage!$B$3:$F$746,5,0)="Outage","Outage","")</f>
        <v/>
      </c>
      <c r="O1590" s="18">
        <f t="shared" si="222"/>
        <v>0</v>
      </c>
      <c r="P1590" s="18" t="str">
        <f t="shared" si="223"/>
        <v/>
      </c>
      <c r="Q1590" s="18">
        <f t="shared" si="224"/>
        <v>0</v>
      </c>
      <c r="R1590" s="118"/>
    </row>
    <row r="1591" spans="1:18" x14ac:dyDescent="0.25">
      <c r="A1591" s="25">
        <f t="shared" si="225"/>
        <v>177</v>
      </c>
      <c r="B1591" s="23">
        <f t="shared" si="226"/>
        <v>44569</v>
      </c>
      <c r="C1591" s="24">
        <v>9</v>
      </c>
      <c r="D1591" s="54" t="str">
        <f t="shared" si="218"/>
        <v>ASET</v>
      </c>
      <c r="E1591" s="178"/>
      <c r="F1591" s="179"/>
      <c r="G1591" s="177"/>
      <c r="H1591" s="177"/>
      <c r="I1591" s="169">
        <f t="shared" si="219"/>
        <v>0</v>
      </c>
      <c r="J1591" s="149" t="str" cm="1">
        <f t="array" ref="J1591">IF(ISERROR(INDEX('Non Compliance input'!$H$5:$H$156,MATCH(1,(A1591='Non Compliance input'!$A$5:$A$156)*(F1591&gt;='Non Compliance input'!$D$5:$D$156)*(E1591&lt;'Non Compliance input'!$E$5:$E$156)*('Non Compliance input'!$H$5:$H$156="Yes"),0))
),"","Yes")</f>
        <v/>
      </c>
      <c r="K1591" s="149">
        <f t="shared" si="220"/>
        <v>0</v>
      </c>
      <c r="L1591" s="162">
        <f t="shared" si="221"/>
        <v>0</v>
      </c>
      <c r="M1591" s="162" t="str" cm="1">
        <f t="array" ref="M1591">IF(ISERROR(INDEX('Non Compliance input'!$I$5:$I$156,MATCH(1,(A1591='Non Compliance input'!$A$5:$A$156)*(E1591&gt;='Non Compliance input'!$D$5:$D$156)*(F1591&lt;='Non Compliance input'!$E$5:$E$156)*('Non Compliance input'!$I$5:$I$156="Yes"),0))
),"","Yes")</f>
        <v/>
      </c>
      <c r="N1591" s="149" t="str">
        <f>IF(VLOOKUP($A1591,HourEndingOutage!$B$3:$F$746,5,0)="Outage","Outage","")</f>
        <v/>
      </c>
      <c r="O1591" s="18">
        <f t="shared" si="222"/>
        <v>0</v>
      </c>
      <c r="P1591" s="18" t="str">
        <f t="shared" si="223"/>
        <v/>
      </c>
      <c r="Q1591" s="18">
        <f t="shared" si="224"/>
        <v>0</v>
      </c>
      <c r="R1591" s="118"/>
    </row>
    <row r="1592" spans="1:18" x14ac:dyDescent="0.25">
      <c r="A1592" s="25">
        <f t="shared" si="225"/>
        <v>177</v>
      </c>
      <c r="B1592" s="23">
        <f t="shared" si="226"/>
        <v>44569</v>
      </c>
      <c r="C1592" s="24">
        <v>9</v>
      </c>
      <c r="D1592" s="54" t="str">
        <f t="shared" si="218"/>
        <v>ASET</v>
      </c>
      <c r="E1592" s="178"/>
      <c r="F1592" s="179"/>
      <c r="G1592" s="177"/>
      <c r="H1592" s="177"/>
      <c r="I1592" s="169">
        <f t="shared" si="219"/>
        <v>0</v>
      </c>
      <c r="J1592" s="149" t="str" cm="1">
        <f t="array" ref="J1592">IF(ISERROR(INDEX('Non Compliance input'!$H$5:$H$156,MATCH(1,(A1592='Non Compliance input'!$A$5:$A$156)*(F1592&gt;='Non Compliance input'!$D$5:$D$156)*(E1592&lt;'Non Compliance input'!$E$5:$E$156)*('Non Compliance input'!$H$5:$H$156="Yes"),0))
),"","Yes")</f>
        <v/>
      </c>
      <c r="K1592" s="149">
        <f t="shared" si="220"/>
        <v>0</v>
      </c>
      <c r="L1592" s="162">
        <f t="shared" si="221"/>
        <v>0</v>
      </c>
      <c r="M1592" s="162" t="str" cm="1">
        <f t="array" ref="M1592">IF(ISERROR(INDEX('Non Compliance input'!$I$5:$I$156,MATCH(1,(A1592='Non Compliance input'!$A$5:$A$156)*(E1592&gt;='Non Compliance input'!$D$5:$D$156)*(F1592&lt;='Non Compliance input'!$E$5:$E$156)*('Non Compliance input'!$I$5:$I$156="Yes"),0))
),"","Yes")</f>
        <v/>
      </c>
      <c r="N1592" s="149" t="str">
        <f>IF(VLOOKUP($A1592,HourEndingOutage!$B$3:$F$746,5,0)="Outage","Outage","")</f>
        <v/>
      </c>
      <c r="O1592" s="18">
        <f t="shared" si="222"/>
        <v>0</v>
      </c>
      <c r="P1592" s="18" t="str">
        <f t="shared" si="223"/>
        <v/>
      </c>
      <c r="Q1592" s="18">
        <f t="shared" si="224"/>
        <v>0</v>
      </c>
      <c r="R1592" s="118"/>
    </row>
    <row r="1593" spans="1:18" x14ac:dyDescent="0.25">
      <c r="A1593" s="25">
        <f t="shared" si="225"/>
        <v>177</v>
      </c>
      <c r="B1593" s="23">
        <f t="shared" si="226"/>
        <v>44569</v>
      </c>
      <c r="C1593" s="24">
        <v>9</v>
      </c>
      <c r="D1593" s="54" t="str">
        <f t="shared" si="218"/>
        <v>ASET</v>
      </c>
      <c r="E1593" s="178"/>
      <c r="F1593" s="179"/>
      <c r="G1593" s="177"/>
      <c r="H1593" s="177"/>
      <c r="I1593" s="169">
        <f t="shared" si="219"/>
        <v>0</v>
      </c>
      <c r="J1593" s="149" t="str" cm="1">
        <f t="array" ref="J1593">IF(ISERROR(INDEX('Non Compliance input'!$H$5:$H$156,MATCH(1,(A1593='Non Compliance input'!$A$5:$A$156)*(F1593&gt;='Non Compliance input'!$D$5:$D$156)*(E1593&lt;'Non Compliance input'!$E$5:$E$156)*('Non Compliance input'!$H$5:$H$156="Yes"),0))
),"","Yes")</f>
        <v/>
      </c>
      <c r="K1593" s="149">
        <f t="shared" si="220"/>
        <v>0</v>
      </c>
      <c r="L1593" s="162">
        <f t="shared" si="221"/>
        <v>0</v>
      </c>
      <c r="M1593" s="162" t="str" cm="1">
        <f t="array" ref="M1593">IF(ISERROR(INDEX('Non Compliance input'!$I$5:$I$156,MATCH(1,(A1593='Non Compliance input'!$A$5:$A$156)*(E1593&gt;='Non Compliance input'!$D$5:$D$156)*(F1593&lt;='Non Compliance input'!$E$5:$E$156)*('Non Compliance input'!$I$5:$I$156="Yes"),0))
),"","Yes")</f>
        <v/>
      </c>
      <c r="N1593" s="149" t="str">
        <f>IF(VLOOKUP($A1593,HourEndingOutage!$B$3:$F$746,5,0)="Outage","Outage","")</f>
        <v/>
      </c>
      <c r="O1593" s="18">
        <f t="shared" si="222"/>
        <v>0</v>
      </c>
      <c r="P1593" s="18" t="str">
        <f t="shared" si="223"/>
        <v/>
      </c>
      <c r="Q1593" s="18">
        <f t="shared" si="224"/>
        <v>0</v>
      </c>
      <c r="R1593" s="118"/>
    </row>
    <row r="1594" spans="1:18" x14ac:dyDescent="0.25">
      <c r="A1594" s="25">
        <f t="shared" si="225"/>
        <v>177</v>
      </c>
      <c r="B1594" s="23">
        <f t="shared" si="226"/>
        <v>44569</v>
      </c>
      <c r="C1594" s="24">
        <v>9</v>
      </c>
      <c r="D1594" s="54" t="str">
        <f t="shared" si="218"/>
        <v>ASET</v>
      </c>
      <c r="E1594" s="178"/>
      <c r="F1594" s="179"/>
      <c r="G1594" s="177"/>
      <c r="H1594" s="177"/>
      <c r="I1594" s="169">
        <f t="shared" si="219"/>
        <v>0</v>
      </c>
      <c r="J1594" s="149" t="str" cm="1">
        <f t="array" ref="J1594">IF(ISERROR(INDEX('Non Compliance input'!$H$5:$H$156,MATCH(1,(A1594='Non Compliance input'!$A$5:$A$156)*(F1594&gt;='Non Compliance input'!$D$5:$D$156)*(E1594&lt;'Non Compliance input'!$E$5:$E$156)*('Non Compliance input'!$H$5:$H$156="Yes"),0))
),"","Yes")</f>
        <v/>
      </c>
      <c r="K1594" s="149">
        <f t="shared" si="220"/>
        <v>0</v>
      </c>
      <c r="L1594" s="162">
        <f t="shared" si="221"/>
        <v>0</v>
      </c>
      <c r="M1594" s="162" t="str" cm="1">
        <f t="array" ref="M1594">IF(ISERROR(INDEX('Non Compliance input'!$I$5:$I$156,MATCH(1,(A1594='Non Compliance input'!$A$5:$A$156)*(E1594&gt;='Non Compliance input'!$D$5:$D$156)*(F1594&lt;='Non Compliance input'!$E$5:$E$156)*('Non Compliance input'!$I$5:$I$156="Yes"),0))
),"","Yes")</f>
        <v/>
      </c>
      <c r="N1594" s="149" t="str">
        <f>IF(VLOOKUP($A1594,HourEndingOutage!$B$3:$F$746,5,0)="Outage","Outage","")</f>
        <v/>
      </c>
      <c r="O1594" s="18">
        <f t="shared" si="222"/>
        <v>0</v>
      </c>
      <c r="P1594" s="18" t="str">
        <f t="shared" si="223"/>
        <v/>
      </c>
      <c r="Q1594" s="18">
        <f t="shared" si="224"/>
        <v>0</v>
      </c>
      <c r="R1594" s="118"/>
    </row>
    <row r="1595" spans="1:18" x14ac:dyDescent="0.25">
      <c r="A1595" s="25">
        <f t="shared" si="225"/>
        <v>177</v>
      </c>
      <c r="B1595" s="23">
        <f t="shared" si="226"/>
        <v>44569</v>
      </c>
      <c r="C1595" s="24">
        <v>9</v>
      </c>
      <c r="D1595" s="54" t="str">
        <f t="shared" si="218"/>
        <v>ASET</v>
      </c>
      <c r="E1595" s="178"/>
      <c r="F1595" s="179"/>
      <c r="G1595" s="177"/>
      <c r="H1595" s="177"/>
      <c r="I1595" s="169">
        <f t="shared" si="219"/>
        <v>0</v>
      </c>
      <c r="J1595" s="149" t="str" cm="1">
        <f t="array" ref="J1595">IF(ISERROR(INDEX('Non Compliance input'!$H$5:$H$156,MATCH(1,(A1595='Non Compliance input'!$A$5:$A$156)*(F1595&gt;='Non Compliance input'!$D$5:$D$156)*(E1595&lt;'Non Compliance input'!$E$5:$E$156)*('Non Compliance input'!$H$5:$H$156="Yes"),0))
),"","Yes")</f>
        <v/>
      </c>
      <c r="K1595" s="149">
        <f t="shared" si="220"/>
        <v>0</v>
      </c>
      <c r="L1595" s="162">
        <f t="shared" si="221"/>
        <v>0</v>
      </c>
      <c r="M1595" s="162" t="str" cm="1">
        <f t="array" ref="M1595">IF(ISERROR(INDEX('Non Compliance input'!$I$5:$I$156,MATCH(1,(A1595='Non Compliance input'!$A$5:$A$156)*(E1595&gt;='Non Compliance input'!$D$5:$D$156)*(F1595&lt;='Non Compliance input'!$E$5:$E$156)*('Non Compliance input'!$I$5:$I$156="Yes"),0))
),"","Yes")</f>
        <v/>
      </c>
      <c r="N1595" s="149" t="str">
        <f>IF(VLOOKUP($A1595,HourEndingOutage!$B$3:$F$746,5,0)="Outage","Outage","")</f>
        <v/>
      </c>
      <c r="O1595" s="18">
        <f t="shared" si="222"/>
        <v>0</v>
      </c>
      <c r="P1595" s="18" t="str">
        <f t="shared" si="223"/>
        <v/>
      </c>
      <c r="Q1595" s="18">
        <f t="shared" si="224"/>
        <v>0</v>
      </c>
      <c r="R1595" s="118"/>
    </row>
    <row r="1596" spans="1:18" x14ac:dyDescent="0.25">
      <c r="A1596" s="25">
        <f t="shared" si="225"/>
        <v>178</v>
      </c>
      <c r="B1596" s="23">
        <f t="shared" si="226"/>
        <v>44569</v>
      </c>
      <c r="C1596" s="24">
        <v>10</v>
      </c>
      <c r="D1596" s="54" t="str">
        <f t="shared" si="218"/>
        <v>ASET</v>
      </c>
      <c r="E1596" s="178"/>
      <c r="F1596" s="179"/>
      <c r="G1596" s="177"/>
      <c r="H1596" s="177"/>
      <c r="I1596" s="169">
        <f t="shared" si="219"/>
        <v>0</v>
      </c>
      <c r="J1596" s="149" t="str" cm="1">
        <f t="array" ref="J1596">IF(ISERROR(INDEX('Non Compliance input'!$H$5:$H$156,MATCH(1,(A1596='Non Compliance input'!$A$5:$A$156)*(F1596&gt;='Non Compliance input'!$D$5:$D$156)*(E1596&lt;'Non Compliance input'!$E$5:$E$156)*('Non Compliance input'!$H$5:$H$156="Yes"),0))
),"","Yes")</f>
        <v/>
      </c>
      <c r="K1596" s="149">
        <f t="shared" si="220"/>
        <v>0</v>
      </c>
      <c r="L1596" s="162">
        <f t="shared" si="221"/>
        <v>0</v>
      </c>
      <c r="M1596" s="162" t="str" cm="1">
        <f t="array" ref="M1596">IF(ISERROR(INDEX('Non Compliance input'!$I$5:$I$156,MATCH(1,(A1596='Non Compliance input'!$A$5:$A$156)*(E1596&gt;='Non Compliance input'!$D$5:$D$156)*(F1596&lt;='Non Compliance input'!$E$5:$E$156)*('Non Compliance input'!$I$5:$I$156="Yes"),0))
),"","Yes")</f>
        <v/>
      </c>
      <c r="N1596" s="149" t="str">
        <f>IF(VLOOKUP($A1596,HourEndingOutage!$B$3:$F$746,5,0)="Outage","Outage","")</f>
        <v/>
      </c>
      <c r="O1596" s="18">
        <f t="shared" si="222"/>
        <v>0</v>
      </c>
      <c r="P1596" s="18" t="str">
        <f t="shared" si="223"/>
        <v/>
      </c>
      <c r="Q1596" s="18">
        <f t="shared" si="224"/>
        <v>0</v>
      </c>
      <c r="R1596" s="118"/>
    </row>
    <row r="1597" spans="1:18" x14ac:dyDescent="0.25">
      <c r="A1597" s="25">
        <f t="shared" si="225"/>
        <v>178</v>
      </c>
      <c r="B1597" s="23">
        <f t="shared" si="226"/>
        <v>44569</v>
      </c>
      <c r="C1597" s="24">
        <v>10</v>
      </c>
      <c r="D1597" s="54" t="str">
        <f t="shared" si="218"/>
        <v>ASET</v>
      </c>
      <c r="E1597" s="178"/>
      <c r="F1597" s="179"/>
      <c r="G1597" s="177"/>
      <c r="H1597" s="177"/>
      <c r="I1597" s="169">
        <f t="shared" si="219"/>
        <v>0</v>
      </c>
      <c r="J1597" s="149" t="str" cm="1">
        <f t="array" ref="J1597">IF(ISERROR(INDEX('Non Compliance input'!$H$5:$H$156,MATCH(1,(A1597='Non Compliance input'!$A$5:$A$156)*(F1597&gt;='Non Compliance input'!$D$5:$D$156)*(E1597&lt;'Non Compliance input'!$E$5:$E$156)*('Non Compliance input'!$H$5:$H$156="Yes"),0))
),"","Yes")</f>
        <v/>
      </c>
      <c r="K1597" s="149">
        <f t="shared" si="220"/>
        <v>0</v>
      </c>
      <c r="L1597" s="162">
        <f t="shared" si="221"/>
        <v>0</v>
      </c>
      <c r="M1597" s="162" t="str" cm="1">
        <f t="array" ref="M1597">IF(ISERROR(INDEX('Non Compliance input'!$I$5:$I$156,MATCH(1,(A1597='Non Compliance input'!$A$5:$A$156)*(E1597&gt;='Non Compliance input'!$D$5:$D$156)*(F1597&lt;='Non Compliance input'!$E$5:$E$156)*('Non Compliance input'!$I$5:$I$156="Yes"),0))
),"","Yes")</f>
        <v/>
      </c>
      <c r="N1597" s="149" t="str">
        <f>IF(VLOOKUP($A1597,HourEndingOutage!$B$3:$F$746,5,0)="Outage","Outage","")</f>
        <v/>
      </c>
      <c r="O1597" s="18">
        <f t="shared" si="222"/>
        <v>0</v>
      </c>
      <c r="P1597" s="18" t="str">
        <f t="shared" si="223"/>
        <v/>
      </c>
      <c r="Q1597" s="18">
        <f t="shared" si="224"/>
        <v>0</v>
      </c>
      <c r="R1597" s="118"/>
    </row>
    <row r="1598" spans="1:18" x14ac:dyDescent="0.25">
      <c r="A1598" s="25">
        <f t="shared" si="225"/>
        <v>178</v>
      </c>
      <c r="B1598" s="23">
        <f t="shared" si="226"/>
        <v>44569</v>
      </c>
      <c r="C1598" s="24">
        <v>10</v>
      </c>
      <c r="D1598" s="54" t="str">
        <f t="shared" si="218"/>
        <v>ASET</v>
      </c>
      <c r="E1598" s="178"/>
      <c r="F1598" s="179"/>
      <c r="G1598" s="177"/>
      <c r="H1598" s="177"/>
      <c r="I1598" s="169">
        <f t="shared" si="219"/>
        <v>0</v>
      </c>
      <c r="J1598" s="149" t="str" cm="1">
        <f t="array" ref="J1598">IF(ISERROR(INDEX('Non Compliance input'!$H$5:$H$156,MATCH(1,(A1598='Non Compliance input'!$A$5:$A$156)*(F1598&gt;='Non Compliance input'!$D$5:$D$156)*(E1598&lt;'Non Compliance input'!$E$5:$E$156)*('Non Compliance input'!$H$5:$H$156="Yes"),0))
),"","Yes")</f>
        <v/>
      </c>
      <c r="K1598" s="149">
        <f t="shared" si="220"/>
        <v>0</v>
      </c>
      <c r="L1598" s="162">
        <f t="shared" si="221"/>
        <v>0</v>
      </c>
      <c r="M1598" s="162" t="str" cm="1">
        <f t="array" ref="M1598">IF(ISERROR(INDEX('Non Compliance input'!$I$5:$I$156,MATCH(1,(A1598='Non Compliance input'!$A$5:$A$156)*(E1598&gt;='Non Compliance input'!$D$5:$D$156)*(F1598&lt;='Non Compliance input'!$E$5:$E$156)*('Non Compliance input'!$I$5:$I$156="Yes"),0))
),"","Yes")</f>
        <v/>
      </c>
      <c r="N1598" s="149" t="str">
        <f>IF(VLOOKUP($A1598,HourEndingOutage!$B$3:$F$746,5,0)="Outage","Outage","")</f>
        <v/>
      </c>
      <c r="O1598" s="18">
        <f t="shared" si="222"/>
        <v>0</v>
      </c>
      <c r="P1598" s="18" t="str">
        <f t="shared" si="223"/>
        <v/>
      </c>
      <c r="Q1598" s="18">
        <f t="shared" si="224"/>
        <v>0</v>
      </c>
      <c r="R1598" s="118"/>
    </row>
    <row r="1599" spans="1:18" x14ac:dyDescent="0.25">
      <c r="A1599" s="25">
        <f t="shared" si="225"/>
        <v>178</v>
      </c>
      <c r="B1599" s="23">
        <f t="shared" si="226"/>
        <v>44569</v>
      </c>
      <c r="C1599" s="24">
        <v>10</v>
      </c>
      <c r="D1599" s="54" t="str">
        <f t="shared" si="218"/>
        <v>ASET</v>
      </c>
      <c r="E1599" s="178"/>
      <c r="F1599" s="179"/>
      <c r="G1599" s="177"/>
      <c r="H1599" s="177"/>
      <c r="I1599" s="169">
        <f t="shared" si="219"/>
        <v>0</v>
      </c>
      <c r="J1599" s="149" t="str" cm="1">
        <f t="array" ref="J1599">IF(ISERROR(INDEX('Non Compliance input'!$H$5:$H$156,MATCH(1,(A1599='Non Compliance input'!$A$5:$A$156)*(F1599&gt;='Non Compliance input'!$D$5:$D$156)*(E1599&lt;'Non Compliance input'!$E$5:$E$156)*('Non Compliance input'!$H$5:$H$156="Yes"),0))
),"","Yes")</f>
        <v/>
      </c>
      <c r="K1599" s="149">
        <f t="shared" si="220"/>
        <v>0</v>
      </c>
      <c r="L1599" s="162">
        <f t="shared" si="221"/>
        <v>0</v>
      </c>
      <c r="M1599" s="162" t="str" cm="1">
        <f t="array" ref="M1599">IF(ISERROR(INDEX('Non Compliance input'!$I$5:$I$156,MATCH(1,(A1599='Non Compliance input'!$A$5:$A$156)*(E1599&gt;='Non Compliance input'!$D$5:$D$156)*(F1599&lt;='Non Compliance input'!$E$5:$E$156)*('Non Compliance input'!$I$5:$I$156="Yes"),0))
),"","Yes")</f>
        <v/>
      </c>
      <c r="N1599" s="149" t="str">
        <f>IF(VLOOKUP($A1599,HourEndingOutage!$B$3:$F$746,5,0)="Outage","Outage","")</f>
        <v/>
      </c>
      <c r="O1599" s="18">
        <f t="shared" si="222"/>
        <v>0</v>
      </c>
      <c r="P1599" s="18" t="str">
        <f t="shared" si="223"/>
        <v/>
      </c>
      <c r="Q1599" s="18">
        <f t="shared" si="224"/>
        <v>0</v>
      </c>
      <c r="R1599" s="118"/>
    </row>
    <row r="1600" spans="1:18" x14ac:dyDescent="0.25">
      <c r="A1600" s="25">
        <f t="shared" si="225"/>
        <v>178</v>
      </c>
      <c r="B1600" s="23">
        <f t="shared" si="226"/>
        <v>44569</v>
      </c>
      <c r="C1600" s="24">
        <v>10</v>
      </c>
      <c r="D1600" s="54" t="str">
        <f t="shared" si="218"/>
        <v>ASET</v>
      </c>
      <c r="E1600" s="178"/>
      <c r="F1600" s="179"/>
      <c r="G1600" s="177"/>
      <c r="H1600" s="177"/>
      <c r="I1600" s="169">
        <f t="shared" si="219"/>
        <v>0</v>
      </c>
      <c r="J1600" s="149" t="str" cm="1">
        <f t="array" ref="J1600">IF(ISERROR(INDEX('Non Compliance input'!$H$5:$H$156,MATCH(1,(A1600='Non Compliance input'!$A$5:$A$156)*(F1600&gt;='Non Compliance input'!$D$5:$D$156)*(E1600&lt;'Non Compliance input'!$E$5:$E$156)*('Non Compliance input'!$H$5:$H$156="Yes"),0))
),"","Yes")</f>
        <v/>
      </c>
      <c r="K1600" s="149">
        <f t="shared" si="220"/>
        <v>0</v>
      </c>
      <c r="L1600" s="162">
        <f t="shared" si="221"/>
        <v>0</v>
      </c>
      <c r="M1600" s="162" t="str" cm="1">
        <f t="array" ref="M1600">IF(ISERROR(INDEX('Non Compliance input'!$I$5:$I$156,MATCH(1,(A1600='Non Compliance input'!$A$5:$A$156)*(E1600&gt;='Non Compliance input'!$D$5:$D$156)*(F1600&lt;='Non Compliance input'!$E$5:$E$156)*('Non Compliance input'!$I$5:$I$156="Yes"),0))
),"","Yes")</f>
        <v/>
      </c>
      <c r="N1600" s="149" t="str">
        <f>IF(VLOOKUP($A1600,HourEndingOutage!$B$3:$F$746,5,0)="Outage","Outage","")</f>
        <v/>
      </c>
      <c r="O1600" s="18">
        <f t="shared" si="222"/>
        <v>0</v>
      </c>
      <c r="P1600" s="18" t="str">
        <f t="shared" si="223"/>
        <v/>
      </c>
      <c r="Q1600" s="18">
        <f t="shared" si="224"/>
        <v>0</v>
      </c>
      <c r="R1600" s="118"/>
    </row>
    <row r="1601" spans="1:18" x14ac:dyDescent="0.25">
      <c r="A1601" s="25">
        <f t="shared" si="225"/>
        <v>178</v>
      </c>
      <c r="B1601" s="23">
        <f t="shared" si="226"/>
        <v>44569</v>
      </c>
      <c r="C1601" s="24">
        <v>10</v>
      </c>
      <c r="D1601" s="54" t="str">
        <f t="shared" si="218"/>
        <v>ASET</v>
      </c>
      <c r="E1601" s="178"/>
      <c r="F1601" s="179"/>
      <c r="G1601" s="177"/>
      <c r="H1601" s="177"/>
      <c r="I1601" s="169">
        <f t="shared" si="219"/>
        <v>0</v>
      </c>
      <c r="J1601" s="149" t="str" cm="1">
        <f t="array" ref="J1601">IF(ISERROR(INDEX('Non Compliance input'!$H$5:$H$156,MATCH(1,(A1601='Non Compliance input'!$A$5:$A$156)*(F1601&gt;='Non Compliance input'!$D$5:$D$156)*(E1601&lt;'Non Compliance input'!$E$5:$E$156)*('Non Compliance input'!$H$5:$H$156="Yes"),0))
),"","Yes")</f>
        <v/>
      </c>
      <c r="K1601" s="149">
        <f t="shared" si="220"/>
        <v>0</v>
      </c>
      <c r="L1601" s="162">
        <f t="shared" si="221"/>
        <v>0</v>
      </c>
      <c r="M1601" s="162" t="str" cm="1">
        <f t="array" ref="M1601">IF(ISERROR(INDEX('Non Compliance input'!$I$5:$I$156,MATCH(1,(A1601='Non Compliance input'!$A$5:$A$156)*(E1601&gt;='Non Compliance input'!$D$5:$D$156)*(F1601&lt;='Non Compliance input'!$E$5:$E$156)*('Non Compliance input'!$I$5:$I$156="Yes"),0))
),"","Yes")</f>
        <v/>
      </c>
      <c r="N1601" s="149" t="str">
        <f>IF(VLOOKUP($A1601,HourEndingOutage!$B$3:$F$746,5,0)="Outage","Outage","")</f>
        <v/>
      </c>
      <c r="O1601" s="18">
        <f t="shared" si="222"/>
        <v>0</v>
      </c>
      <c r="P1601" s="18" t="str">
        <f t="shared" si="223"/>
        <v/>
      </c>
      <c r="Q1601" s="18">
        <f t="shared" si="224"/>
        <v>0</v>
      </c>
      <c r="R1601" s="118"/>
    </row>
    <row r="1602" spans="1:18" x14ac:dyDescent="0.25">
      <c r="A1602" s="25">
        <f t="shared" si="225"/>
        <v>178</v>
      </c>
      <c r="B1602" s="23">
        <f t="shared" si="226"/>
        <v>44569</v>
      </c>
      <c r="C1602" s="24">
        <v>10</v>
      </c>
      <c r="D1602" s="54" t="str">
        <f t="shared" si="218"/>
        <v>ASET</v>
      </c>
      <c r="E1602" s="178"/>
      <c r="F1602" s="179"/>
      <c r="G1602" s="177"/>
      <c r="H1602" s="177"/>
      <c r="I1602" s="169">
        <f t="shared" si="219"/>
        <v>0</v>
      </c>
      <c r="J1602" s="149" t="str" cm="1">
        <f t="array" ref="J1602">IF(ISERROR(INDEX('Non Compliance input'!$H$5:$H$156,MATCH(1,(A1602='Non Compliance input'!$A$5:$A$156)*(F1602&gt;='Non Compliance input'!$D$5:$D$156)*(E1602&lt;'Non Compliance input'!$E$5:$E$156)*('Non Compliance input'!$H$5:$H$156="Yes"),0))
),"","Yes")</f>
        <v/>
      </c>
      <c r="K1602" s="149">
        <f t="shared" si="220"/>
        <v>0</v>
      </c>
      <c r="L1602" s="162">
        <f t="shared" si="221"/>
        <v>0</v>
      </c>
      <c r="M1602" s="162" t="str" cm="1">
        <f t="array" ref="M1602">IF(ISERROR(INDEX('Non Compliance input'!$I$5:$I$156,MATCH(1,(A1602='Non Compliance input'!$A$5:$A$156)*(E1602&gt;='Non Compliance input'!$D$5:$D$156)*(F1602&lt;='Non Compliance input'!$E$5:$E$156)*('Non Compliance input'!$I$5:$I$156="Yes"),0))
),"","Yes")</f>
        <v/>
      </c>
      <c r="N1602" s="149" t="str">
        <f>IF(VLOOKUP($A1602,HourEndingOutage!$B$3:$F$746,5,0)="Outage","Outage","")</f>
        <v/>
      </c>
      <c r="O1602" s="18">
        <f t="shared" si="222"/>
        <v>0</v>
      </c>
      <c r="P1602" s="18" t="str">
        <f t="shared" si="223"/>
        <v/>
      </c>
      <c r="Q1602" s="18">
        <f t="shared" si="224"/>
        <v>0</v>
      </c>
      <c r="R1602" s="118"/>
    </row>
    <row r="1603" spans="1:18" x14ac:dyDescent="0.25">
      <c r="A1603" s="25">
        <f t="shared" si="225"/>
        <v>178</v>
      </c>
      <c r="B1603" s="23">
        <f t="shared" si="226"/>
        <v>44569</v>
      </c>
      <c r="C1603" s="24">
        <v>10</v>
      </c>
      <c r="D1603" s="54" t="str">
        <f t="shared" ref="D1603:D1666" si="227">Unit</f>
        <v>ASET</v>
      </c>
      <c r="E1603" s="178"/>
      <c r="F1603" s="179"/>
      <c r="G1603" s="177"/>
      <c r="H1603" s="177"/>
      <c r="I1603" s="169">
        <f t="shared" ref="I1603:I1666" si="228">IF(AND(LEN(E1603)&gt;2,LEN(F1603)&gt;2)=TRUE,(ROUND((F1603-E1603)*1440,0)),0)</f>
        <v>0</v>
      </c>
      <c r="J1603" s="149" t="str" cm="1">
        <f t="array" ref="J1603">IF(ISERROR(INDEX('Non Compliance input'!$H$5:$H$156,MATCH(1,(A1603='Non Compliance input'!$A$5:$A$156)*(F1603&gt;='Non Compliance input'!$D$5:$D$156)*(E1603&lt;'Non Compliance input'!$E$5:$E$156)*('Non Compliance input'!$H$5:$H$156="Yes"),0))
),"","Yes")</f>
        <v/>
      </c>
      <c r="K1603" s="149">
        <f t="shared" ref="K1603:K1666" si="229">IF(J1603="Yes",0,MIN(H1603,G1603,IF(H1603="",0,Contract_Volume)))</f>
        <v>0</v>
      </c>
      <c r="L1603" s="162">
        <f t="shared" ref="L1603:L1666" si="230">IF(J1603="Yes",0,(MIN(H1603,G1603)*(I1603/60)))</f>
        <v>0</v>
      </c>
      <c r="M1603" s="162" t="str" cm="1">
        <f t="array" ref="M1603">IF(ISERROR(INDEX('Non Compliance input'!$I$5:$I$156,MATCH(1,(A1603='Non Compliance input'!$A$5:$A$156)*(E1603&gt;='Non Compliance input'!$D$5:$D$156)*(F1603&lt;='Non Compliance input'!$E$5:$E$156)*('Non Compliance input'!$I$5:$I$156="Yes"),0))
),"","Yes")</f>
        <v/>
      </c>
      <c r="N1603" s="149" t="str">
        <f>IF(VLOOKUP($A1603,HourEndingOutage!$B$3:$F$746,5,0)="Outage","Outage","")</f>
        <v/>
      </c>
      <c r="O1603" s="18">
        <f t="shared" ref="O1603:O1666" si="231">IF(OR(M1603="Yes",N1603="Outage"),0,(K1603*(I1603/60))*Arming)</f>
        <v>0</v>
      </c>
      <c r="P1603" s="18" t="str">
        <f t="shared" ref="P1603:P1666" si="232">IF(ISERROR(VLOOKUP($A1603,FTShour,1,0)),"","Yes")</f>
        <v/>
      </c>
      <c r="Q1603" s="18">
        <f t="shared" si="224"/>
        <v>0</v>
      </c>
      <c r="R1603" s="118"/>
    </row>
    <row r="1604" spans="1:18" x14ac:dyDescent="0.25">
      <c r="A1604" s="25">
        <f t="shared" si="225"/>
        <v>178</v>
      </c>
      <c r="B1604" s="23">
        <f t="shared" si="226"/>
        <v>44569</v>
      </c>
      <c r="C1604" s="24">
        <v>10</v>
      </c>
      <c r="D1604" s="54" t="str">
        <f t="shared" si="227"/>
        <v>ASET</v>
      </c>
      <c r="E1604" s="178"/>
      <c r="F1604" s="179"/>
      <c r="G1604" s="177"/>
      <c r="H1604" s="177"/>
      <c r="I1604" s="169">
        <f t="shared" si="228"/>
        <v>0</v>
      </c>
      <c r="J1604" s="149" t="str" cm="1">
        <f t="array" ref="J1604">IF(ISERROR(INDEX('Non Compliance input'!$H$5:$H$156,MATCH(1,(A1604='Non Compliance input'!$A$5:$A$156)*(F1604&gt;='Non Compliance input'!$D$5:$D$156)*(E1604&lt;'Non Compliance input'!$E$5:$E$156)*('Non Compliance input'!$H$5:$H$156="Yes"),0))
),"","Yes")</f>
        <v/>
      </c>
      <c r="K1604" s="149">
        <f t="shared" si="229"/>
        <v>0</v>
      </c>
      <c r="L1604" s="162">
        <f t="shared" si="230"/>
        <v>0</v>
      </c>
      <c r="M1604" s="162" t="str" cm="1">
        <f t="array" ref="M1604">IF(ISERROR(INDEX('Non Compliance input'!$I$5:$I$156,MATCH(1,(A1604='Non Compliance input'!$A$5:$A$156)*(E1604&gt;='Non Compliance input'!$D$5:$D$156)*(F1604&lt;='Non Compliance input'!$E$5:$E$156)*('Non Compliance input'!$I$5:$I$156="Yes"),0))
),"","Yes")</f>
        <v/>
      </c>
      <c r="N1604" s="149" t="str">
        <f>IF(VLOOKUP($A1604,HourEndingOutage!$B$3:$F$746,5,0)="Outage","Outage","")</f>
        <v/>
      </c>
      <c r="O1604" s="18">
        <f t="shared" si="231"/>
        <v>0</v>
      </c>
      <c r="P1604" s="18" t="str">
        <f t="shared" si="232"/>
        <v/>
      </c>
      <c r="Q1604" s="18">
        <f t="shared" ref="Q1604:Q1667" si="233">IF(P1604="Yes",-O1604,0)</f>
        <v>0</v>
      </c>
      <c r="R1604" s="118"/>
    </row>
    <row r="1605" spans="1:18" x14ac:dyDescent="0.25">
      <c r="A1605" s="25">
        <f t="shared" si="225"/>
        <v>179</v>
      </c>
      <c r="B1605" s="23">
        <f t="shared" si="226"/>
        <v>44569</v>
      </c>
      <c r="C1605" s="24">
        <v>11</v>
      </c>
      <c r="D1605" s="54" t="str">
        <f t="shared" si="227"/>
        <v>ASET</v>
      </c>
      <c r="E1605" s="178"/>
      <c r="F1605" s="179"/>
      <c r="G1605" s="177"/>
      <c r="H1605" s="177"/>
      <c r="I1605" s="169">
        <f t="shared" si="228"/>
        <v>0</v>
      </c>
      <c r="J1605" s="149" t="str" cm="1">
        <f t="array" ref="J1605">IF(ISERROR(INDEX('Non Compliance input'!$H$5:$H$156,MATCH(1,(A1605='Non Compliance input'!$A$5:$A$156)*(F1605&gt;='Non Compliance input'!$D$5:$D$156)*(E1605&lt;'Non Compliance input'!$E$5:$E$156)*('Non Compliance input'!$H$5:$H$156="Yes"),0))
),"","Yes")</f>
        <v/>
      </c>
      <c r="K1605" s="149">
        <f t="shared" si="229"/>
        <v>0</v>
      </c>
      <c r="L1605" s="162">
        <f t="shared" si="230"/>
        <v>0</v>
      </c>
      <c r="M1605" s="162" t="str" cm="1">
        <f t="array" ref="M1605">IF(ISERROR(INDEX('Non Compliance input'!$I$5:$I$156,MATCH(1,(A1605='Non Compliance input'!$A$5:$A$156)*(E1605&gt;='Non Compliance input'!$D$5:$D$156)*(F1605&lt;='Non Compliance input'!$E$5:$E$156)*('Non Compliance input'!$I$5:$I$156="Yes"),0))
),"","Yes")</f>
        <v/>
      </c>
      <c r="N1605" s="149" t="str">
        <f>IF(VLOOKUP($A1605,HourEndingOutage!$B$3:$F$746,5,0)="Outage","Outage","")</f>
        <v/>
      </c>
      <c r="O1605" s="18">
        <f t="shared" si="231"/>
        <v>0</v>
      </c>
      <c r="P1605" s="18" t="str">
        <f t="shared" si="232"/>
        <v/>
      </c>
      <c r="Q1605" s="18">
        <f t="shared" si="233"/>
        <v>0</v>
      </c>
      <c r="R1605" s="118"/>
    </row>
    <row r="1606" spans="1:18" x14ac:dyDescent="0.25">
      <c r="A1606" s="25">
        <f t="shared" si="225"/>
        <v>179</v>
      </c>
      <c r="B1606" s="23">
        <f t="shared" si="226"/>
        <v>44569</v>
      </c>
      <c r="C1606" s="24">
        <v>11</v>
      </c>
      <c r="D1606" s="54" t="str">
        <f t="shared" si="227"/>
        <v>ASET</v>
      </c>
      <c r="E1606" s="178"/>
      <c r="F1606" s="179"/>
      <c r="G1606" s="177"/>
      <c r="H1606" s="177"/>
      <c r="I1606" s="169">
        <f t="shared" si="228"/>
        <v>0</v>
      </c>
      <c r="J1606" s="149" t="str" cm="1">
        <f t="array" ref="J1606">IF(ISERROR(INDEX('Non Compliance input'!$H$5:$H$156,MATCH(1,(A1606='Non Compliance input'!$A$5:$A$156)*(F1606&gt;='Non Compliance input'!$D$5:$D$156)*(E1606&lt;'Non Compliance input'!$E$5:$E$156)*('Non Compliance input'!$H$5:$H$156="Yes"),0))
),"","Yes")</f>
        <v/>
      </c>
      <c r="K1606" s="149">
        <f t="shared" si="229"/>
        <v>0</v>
      </c>
      <c r="L1606" s="162">
        <f t="shared" si="230"/>
        <v>0</v>
      </c>
      <c r="M1606" s="162" t="str" cm="1">
        <f t="array" ref="M1606">IF(ISERROR(INDEX('Non Compliance input'!$I$5:$I$156,MATCH(1,(A1606='Non Compliance input'!$A$5:$A$156)*(E1606&gt;='Non Compliance input'!$D$5:$D$156)*(F1606&lt;='Non Compliance input'!$E$5:$E$156)*('Non Compliance input'!$I$5:$I$156="Yes"),0))
),"","Yes")</f>
        <v/>
      </c>
      <c r="N1606" s="149" t="str">
        <f>IF(VLOOKUP($A1606,HourEndingOutage!$B$3:$F$746,5,0)="Outage","Outage","")</f>
        <v/>
      </c>
      <c r="O1606" s="18">
        <f t="shared" si="231"/>
        <v>0</v>
      </c>
      <c r="P1606" s="18" t="str">
        <f t="shared" si="232"/>
        <v/>
      </c>
      <c r="Q1606" s="18">
        <f t="shared" si="233"/>
        <v>0</v>
      </c>
      <c r="R1606" s="118"/>
    </row>
    <row r="1607" spans="1:18" x14ac:dyDescent="0.25">
      <c r="A1607" s="25">
        <f t="shared" si="225"/>
        <v>179</v>
      </c>
      <c r="B1607" s="23">
        <f t="shared" si="226"/>
        <v>44569</v>
      </c>
      <c r="C1607" s="24">
        <v>11</v>
      </c>
      <c r="D1607" s="54" t="str">
        <f t="shared" si="227"/>
        <v>ASET</v>
      </c>
      <c r="E1607" s="178"/>
      <c r="F1607" s="179"/>
      <c r="G1607" s="177"/>
      <c r="H1607" s="177"/>
      <c r="I1607" s="169">
        <f t="shared" si="228"/>
        <v>0</v>
      </c>
      <c r="J1607" s="149" t="str" cm="1">
        <f t="array" ref="J1607">IF(ISERROR(INDEX('Non Compliance input'!$H$5:$H$156,MATCH(1,(A1607='Non Compliance input'!$A$5:$A$156)*(F1607&gt;='Non Compliance input'!$D$5:$D$156)*(E1607&lt;'Non Compliance input'!$E$5:$E$156)*('Non Compliance input'!$H$5:$H$156="Yes"),0))
),"","Yes")</f>
        <v/>
      </c>
      <c r="K1607" s="149">
        <f t="shared" si="229"/>
        <v>0</v>
      </c>
      <c r="L1607" s="162">
        <f t="shared" si="230"/>
        <v>0</v>
      </c>
      <c r="M1607" s="162" t="str" cm="1">
        <f t="array" ref="M1607">IF(ISERROR(INDEX('Non Compliance input'!$I$5:$I$156,MATCH(1,(A1607='Non Compliance input'!$A$5:$A$156)*(E1607&gt;='Non Compliance input'!$D$5:$D$156)*(F1607&lt;='Non Compliance input'!$E$5:$E$156)*('Non Compliance input'!$I$5:$I$156="Yes"),0))
),"","Yes")</f>
        <v/>
      </c>
      <c r="N1607" s="149" t="str">
        <f>IF(VLOOKUP($A1607,HourEndingOutage!$B$3:$F$746,5,0)="Outage","Outage","")</f>
        <v/>
      </c>
      <c r="O1607" s="18">
        <f t="shared" si="231"/>
        <v>0</v>
      </c>
      <c r="P1607" s="18" t="str">
        <f t="shared" si="232"/>
        <v/>
      </c>
      <c r="Q1607" s="18">
        <f t="shared" si="233"/>
        <v>0</v>
      </c>
      <c r="R1607" s="118"/>
    </row>
    <row r="1608" spans="1:18" x14ac:dyDescent="0.25">
      <c r="A1608" s="25">
        <f t="shared" si="225"/>
        <v>179</v>
      </c>
      <c r="B1608" s="23">
        <f t="shared" si="226"/>
        <v>44569</v>
      </c>
      <c r="C1608" s="24">
        <v>11</v>
      </c>
      <c r="D1608" s="54" t="str">
        <f t="shared" si="227"/>
        <v>ASET</v>
      </c>
      <c r="E1608" s="178"/>
      <c r="F1608" s="179"/>
      <c r="G1608" s="177"/>
      <c r="H1608" s="177"/>
      <c r="I1608" s="169">
        <f t="shared" si="228"/>
        <v>0</v>
      </c>
      <c r="J1608" s="149" t="str" cm="1">
        <f t="array" ref="J1608">IF(ISERROR(INDEX('Non Compliance input'!$H$5:$H$156,MATCH(1,(A1608='Non Compliance input'!$A$5:$A$156)*(F1608&gt;='Non Compliance input'!$D$5:$D$156)*(E1608&lt;'Non Compliance input'!$E$5:$E$156)*('Non Compliance input'!$H$5:$H$156="Yes"),0))
),"","Yes")</f>
        <v/>
      </c>
      <c r="K1608" s="149">
        <f t="shared" si="229"/>
        <v>0</v>
      </c>
      <c r="L1608" s="162">
        <f t="shared" si="230"/>
        <v>0</v>
      </c>
      <c r="M1608" s="162" t="str" cm="1">
        <f t="array" ref="M1608">IF(ISERROR(INDEX('Non Compliance input'!$I$5:$I$156,MATCH(1,(A1608='Non Compliance input'!$A$5:$A$156)*(E1608&gt;='Non Compliance input'!$D$5:$D$156)*(F1608&lt;='Non Compliance input'!$E$5:$E$156)*('Non Compliance input'!$I$5:$I$156="Yes"),0))
),"","Yes")</f>
        <v/>
      </c>
      <c r="N1608" s="149" t="str">
        <f>IF(VLOOKUP($A1608,HourEndingOutage!$B$3:$F$746,5,0)="Outage","Outage","")</f>
        <v/>
      </c>
      <c r="O1608" s="18">
        <f t="shared" si="231"/>
        <v>0</v>
      </c>
      <c r="P1608" s="18" t="str">
        <f t="shared" si="232"/>
        <v/>
      </c>
      <c r="Q1608" s="18">
        <f t="shared" si="233"/>
        <v>0</v>
      </c>
      <c r="R1608" s="118"/>
    </row>
    <row r="1609" spans="1:18" x14ac:dyDescent="0.25">
      <c r="A1609" s="25">
        <f t="shared" si="225"/>
        <v>179</v>
      </c>
      <c r="B1609" s="23">
        <f t="shared" si="226"/>
        <v>44569</v>
      </c>
      <c r="C1609" s="24">
        <v>11</v>
      </c>
      <c r="D1609" s="54" t="str">
        <f t="shared" si="227"/>
        <v>ASET</v>
      </c>
      <c r="E1609" s="178"/>
      <c r="F1609" s="179"/>
      <c r="G1609" s="177"/>
      <c r="H1609" s="177"/>
      <c r="I1609" s="169">
        <f t="shared" si="228"/>
        <v>0</v>
      </c>
      <c r="J1609" s="149" t="str" cm="1">
        <f t="array" ref="J1609">IF(ISERROR(INDEX('Non Compliance input'!$H$5:$H$156,MATCH(1,(A1609='Non Compliance input'!$A$5:$A$156)*(F1609&gt;='Non Compliance input'!$D$5:$D$156)*(E1609&lt;'Non Compliance input'!$E$5:$E$156)*('Non Compliance input'!$H$5:$H$156="Yes"),0))
),"","Yes")</f>
        <v/>
      </c>
      <c r="K1609" s="149">
        <f t="shared" si="229"/>
        <v>0</v>
      </c>
      <c r="L1609" s="162">
        <f t="shared" si="230"/>
        <v>0</v>
      </c>
      <c r="M1609" s="162" t="str" cm="1">
        <f t="array" ref="M1609">IF(ISERROR(INDEX('Non Compliance input'!$I$5:$I$156,MATCH(1,(A1609='Non Compliance input'!$A$5:$A$156)*(E1609&gt;='Non Compliance input'!$D$5:$D$156)*(F1609&lt;='Non Compliance input'!$E$5:$E$156)*('Non Compliance input'!$I$5:$I$156="Yes"),0))
),"","Yes")</f>
        <v/>
      </c>
      <c r="N1609" s="149" t="str">
        <f>IF(VLOOKUP($A1609,HourEndingOutage!$B$3:$F$746,5,0)="Outage","Outage","")</f>
        <v/>
      </c>
      <c r="O1609" s="18">
        <f t="shared" si="231"/>
        <v>0</v>
      </c>
      <c r="P1609" s="18" t="str">
        <f t="shared" si="232"/>
        <v/>
      </c>
      <c r="Q1609" s="18">
        <f t="shared" si="233"/>
        <v>0</v>
      </c>
      <c r="R1609" s="118"/>
    </row>
    <row r="1610" spans="1:18" x14ac:dyDescent="0.25">
      <c r="A1610" s="25">
        <f t="shared" si="225"/>
        <v>179</v>
      </c>
      <c r="B1610" s="23">
        <f t="shared" si="226"/>
        <v>44569</v>
      </c>
      <c r="C1610" s="24">
        <v>11</v>
      </c>
      <c r="D1610" s="54" t="str">
        <f t="shared" si="227"/>
        <v>ASET</v>
      </c>
      <c r="E1610" s="178"/>
      <c r="F1610" s="179"/>
      <c r="G1610" s="177"/>
      <c r="H1610" s="177"/>
      <c r="I1610" s="169">
        <f t="shared" si="228"/>
        <v>0</v>
      </c>
      <c r="J1610" s="149" t="str" cm="1">
        <f t="array" ref="J1610">IF(ISERROR(INDEX('Non Compliance input'!$H$5:$H$156,MATCH(1,(A1610='Non Compliance input'!$A$5:$A$156)*(F1610&gt;='Non Compliance input'!$D$5:$D$156)*(E1610&lt;'Non Compliance input'!$E$5:$E$156)*('Non Compliance input'!$H$5:$H$156="Yes"),0))
),"","Yes")</f>
        <v/>
      </c>
      <c r="K1610" s="149">
        <f t="shared" si="229"/>
        <v>0</v>
      </c>
      <c r="L1610" s="162">
        <f t="shared" si="230"/>
        <v>0</v>
      </c>
      <c r="M1610" s="162" t="str" cm="1">
        <f t="array" ref="M1610">IF(ISERROR(INDEX('Non Compliance input'!$I$5:$I$156,MATCH(1,(A1610='Non Compliance input'!$A$5:$A$156)*(E1610&gt;='Non Compliance input'!$D$5:$D$156)*(F1610&lt;='Non Compliance input'!$E$5:$E$156)*('Non Compliance input'!$I$5:$I$156="Yes"),0))
),"","Yes")</f>
        <v/>
      </c>
      <c r="N1610" s="149" t="str">
        <f>IF(VLOOKUP($A1610,HourEndingOutage!$B$3:$F$746,5,0)="Outage","Outage","")</f>
        <v/>
      </c>
      <c r="O1610" s="18">
        <f t="shared" si="231"/>
        <v>0</v>
      </c>
      <c r="P1610" s="18" t="str">
        <f t="shared" si="232"/>
        <v/>
      </c>
      <c r="Q1610" s="18">
        <f t="shared" si="233"/>
        <v>0</v>
      </c>
      <c r="R1610" s="118"/>
    </row>
    <row r="1611" spans="1:18" x14ac:dyDescent="0.25">
      <c r="A1611" s="25">
        <f t="shared" si="225"/>
        <v>179</v>
      </c>
      <c r="B1611" s="23">
        <f t="shared" si="226"/>
        <v>44569</v>
      </c>
      <c r="C1611" s="24">
        <v>11</v>
      </c>
      <c r="D1611" s="54" t="str">
        <f t="shared" si="227"/>
        <v>ASET</v>
      </c>
      <c r="E1611" s="178"/>
      <c r="F1611" s="179"/>
      <c r="G1611" s="177"/>
      <c r="H1611" s="177"/>
      <c r="I1611" s="169">
        <f t="shared" si="228"/>
        <v>0</v>
      </c>
      <c r="J1611" s="149" t="str" cm="1">
        <f t="array" ref="J1611">IF(ISERROR(INDEX('Non Compliance input'!$H$5:$H$156,MATCH(1,(A1611='Non Compliance input'!$A$5:$A$156)*(F1611&gt;='Non Compliance input'!$D$5:$D$156)*(E1611&lt;'Non Compliance input'!$E$5:$E$156)*('Non Compliance input'!$H$5:$H$156="Yes"),0))
),"","Yes")</f>
        <v/>
      </c>
      <c r="K1611" s="149">
        <f t="shared" si="229"/>
        <v>0</v>
      </c>
      <c r="L1611" s="162">
        <f t="shared" si="230"/>
        <v>0</v>
      </c>
      <c r="M1611" s="162" t="str" cm="1">
        <f t="array" ref="M1611">IF(ISERROR(INDEX('Non Compliance input'!$I$5:$I$156,MATCH(1,(A1611='Non Compliance input'!$A$5:$A$156)*(E1611&gt;='Non Compliance input'!$D$5:$D$156)*(F1611&lt;='Non Compliance input'!$E$5:$E$156)*('Non Compliance input'!$I$5:$I$156="Yes"),0))
),"","Yes")</f>
        <v/>
      </c>
      <c r="N1611" s="149" t="str">
        <f>IF(VLOOKUP($A1611,HourEndingOutage!$B$3:$F$746,5,0)="Outage","Outage","")</f>
        <v/>
      </c>
      <c r="O1611" s="18">
        <f t="shared" si="231"/>
        <v>0</v>
      </c>
      <c r="P1611" s="18" t="str">
        <f t="shared" si="232"/>
        <v/>
      </c>
      <c r="Q1611" s="18">
        <f t="shared" si="233"/>
        <v>0</v>
      </c>
      <c r="R1611" s="118"/>
    </row>
    <row r="1612" spans="1:18" x14ac:dyDescent="0.25">
      <c r="A1612" s="25">
        <f t="shared" si="225"/>
        <v>179</v>
      </c>
      <c r="B1612" s="23">
        <f t="shared" si="226"/>
        <v>44569</v>
      </c>
      <c r="C1612" s="24">
        <v>11</v>
      </c>
      <c r="D1612" s="54" t="str">
        <f t="shared" si="227"/>
        <v>ASET</v>
      </c>
      <c r="E1612" s="178"/>
      <c r="F1612" s="179"/>
      <c r="G1612" s="177"/>
      <c r="H1612" s="177"/>
      <c r="I1612" s="169">
        <f t="shared" si="228"/>
        <v>0</v>
      </c>
      <c r="J1612" s="149" t="str" cm="1">
        <f t="array" ref="J1612">IF(ISERROR(INDEX('Non Compliance input'!$H$5:$H$156,MATCH(1,(A1612='Non Compliance input'!$A$5:$A$156)*(F1612&gt;='Non Compliance input'!$D$5:$D$156)*(E1612&lt;'Non Compliance input'!$E$5:$E$156)*('Non Compliance input'!$H$5:$H$156="Yes"),0))
),"","Yes")</f>
        <v/>
      </c>
      <c r="K1612" s="149">
        <f t="shared" si="229"/>
        <v>0</v>
      </c>
      <c r="L1612" s="162">
        <f t="shared" si="230"/>
        <v>0</v>
      </c>
      <c r="M1612" s="162" t="str" cm="1">
        <f t="array" ref="M1612">IF(ISERROR(INDEX('Non Compliance input'!$I$5:$I$156,MATCH(1,(A1612='Non Compliance input'!$A$5:$A$156)*(E1612&gt;='Non Compliance input'!$D$5:$D$156)*(F1612&lt;='Non Compliance input'!$E$5:$E$156)*('Non Compliance input'!$I$5:$I$156="Yes"),0))
),"","Yes")</f>
        <v/>
      </c>
      <c r="N1612" s="149" t="str">
        <f>IF(VLOOKUP($A1612,HourEndingOutage!$B$3:$F$746,5,0)="Outage","Outage","")</f>
        <v/>
      </c>
      <c r="O1612" s="18">
        <f t="shared" si="231"/>
        <v>0</v>
      </c>
      <c r="P1612" s="18" t="str">
        <f t="shared" si="232"/>
        <v/>
      </c>
      <c r="Q1612" s="18">
        <f t="shared" si="233"/>
        <v>0</v>
      </c>
      <c r="R1612" s="118"/>
    </row>
    <row r="1613" spans="1:18" x14ac:dyDescent="0.25">
      <c r="A1613" s="25">
        <f t="shared" si="225"/>
        <v>179</v>
      </c>
      <c r="B1613" s="23">
        <f t="shared" si="226"/>
        <v>44569</v>
      </c>
      <c r="C1613" s="24">
        <v>11</v>
      </c>
      <c r="D1613" s="54" t="str">
        <f t="shared" si="227"/>
        <v>ASET</v>
      </c>
      <c r="E1613" s="178"/>
      <c r="F1613" s="179"/>
      <c r="G1613" s="177"/>
      <c r="H1613" s="177"/>
      <c r="I1613" s="169">
        <f t="shared" si="228"/>
        <v>0</v>
      </c>
      <c r="J1613" s="149" t="str" cm="1">
        <f t="array" ref="J1613">IF(ISERROR(INDEX('Non Compliance input'!$H$5:$H$156,MATCH(1,(A1613='Non Compliance input'!$A$5:$A$156)*(F1613&gt;='Non Compliance input'!$D$5:$D$156)*(E1613&lt;'Non Compliance input'!$E$5:$E$156)*('Non Compliance input'!$H$5:$H$156="Yes"),0))
),"","Yes")</f>
        <v/>
      </c>
      <c r="K1613" s="149">
        <f t="shared" si="229"/>
        <v>0</v>
      </c>
      <c r="L1613" s="162">
        <f t="shared" si="230"/>
        <v>0</v>
      </c>
      <c r="M1613" s="162" t="str" cm="1">
        <f t="array" ref="M1613">IF(ISERROR(INDEX('Non Compliance input'!$I$5:$I$156,MATCH(1,(A1613='Non Compliance input'!$A$5:$A$156)*(E1613&gt;='Non Compliance input'!$D$5:$D$156)*(F1613&lt;='Non Compliance input'!$E$5:$E$156)*('Non Compliance input'!$I$5:$I$156="Yes"),0))
),"","Yes")</f>
        <v/>
      </c>
      <c r="N1613" s="149" t="str">
        <f>IF(VLOOKUP($A1613,HourEndingOutage!$B$3:$F$746,5,0)="Outage","Outage","")</f>
        <v/>
      </c>
      <c r="O1613" s="18">
        <f t="shared" si="231"/>
        <v>0</v>
      </c>
      <c r="P1613" s="18" t="str">
        <f t="shared" si="232"/>
        <v/>
      </c>
      <c r="Q1613" s="18">
        <f t="shared" si="233"/>
        <v>0</v>
      </c>
      <c r="R1613" s="118"/>
    </row>
    <row r="1614" spans="1:18" x14ac:dyDescent="0.25">
      <c r="A1614" s="25">
        <f t="shared" si="225"/>
        <v>180</v>
      </c>
      <c r="B1614" s="23">
        <f t="shared" si="226"/>
        <v>44569</v>
      </c>
      <c r="C1614" s="24">
        <v>12</v>
      </c>
      <c r="D1614" s="54" t="str">
        <f t="shared" si="227"/>
        <v>ASET</v>
      </c>
      <c r="E1614" s="178"/>
      <c r="F1614" s="179"/>
      <c r="G1614" s="177"/>
      <c r="H1614" s="177"/>
      <c r="I1614" s="169">
        <f t="shared" si="228"/>
        <v>0</v>
      </c>
      <c r="J1614" s="149" t="str" cm="1">
        <f t="array" ref="J1614">IF(ISERROR(INDEX('Non Compliance input'!$H$5:$H$156,MATCH(1,(A1614='Non Compliance input'!$A$5:$A$156)*(F1614&gt;='Non Compliance input'!$D$5:$D$156)*(E1614&lt;'Non Compliance input'!$E$5:$E$156)*('Non Compliance input'!$H$5:$H$156="Yes"),0))
),"","Yes")</f>
        <v/>
      </c>
      <c r="K1614" s="149">
        <f t="shared" si="229"/>
        <v>0</v>
      </c>
      <c r="L1614" s="162">
        <f t="shared" si="230"/>
        <v>0</v>
      </c>
      <c r="M1614" s="162" t="str" cm="1">
        <f t="array" ref="M1614">IF(ISERROR(INDEX('Non Compliance input'!$I$5:$I$156,MATCH(1,(A1614='Non Compliance input'!$A$5:$A$156)*(E1614&gt;='Non Compliance input'!$D$5:$D$156)*(F1614&lt;='Non Compliance input'!$E$5:$E$156)*('Non Compliance input'!$I$5:$I$156="Yes"),0))
),"","Yes")</f>
        <v/>
      </c>
      <c r="N1614" s="149" t="str">
        <f>IF(VLOOKUP($A1614,HourEndingOutage!$B$3:$F$746,5,0)="Outage","Outage","")</f>
        <v/>
      </c>
      <c r="O1614" s="18">
        <f t="shared" si="231"/>
        <v>0</v>
      </c>
      <c r="P1614" s="18" t="str">
        <f t="shared" si="232"/>
        <v/>
      </c>
      <c r="Q1614" s="18">
        <f t="shared" si="233"/>
        <v>0</v>
      </c>
      <c r="R1614" s="118"/>
    </row>
    <row r="1615" spans="1:18" x14ac:dyDescent="0.25">
      <c r="A1615" s="25">
        <f t="shared" si="225"/>
        <v>180</v>
      </c>
      <c r="B1615" s="23">
        <f t="shared" si="226"/>
        <v>44569</v>
      </c>
      <c r="C1615" s="24">
        <v>12</v>
      </c>
      <c r="D1615" s="54" t="str">
        <f t="shared" si="227"/>
        <v>ASET</v>
      </c>
      <c r="E1615" s="178"/>
      <c r="F1615" s="179"/>
      <c r="G1615" s="177"/>
      <c r="H1615" s="177"/>
      <c r="I1615" s="169">
        <f t="shared" si="228"/>
        <v>0</v>
      </c>
      <c r="J1615" s="149" t="str" cm="1">
        <f t="array" ref="J1615">IF(ISERROR(INDEX('Non Compliance input'!$H$5:$H$156,MATCH(1,(A1615='Non Compliance input'!$A$5:$A$156)*(F1615&gt;='Non Compliance input'!$D$5:$D$156)*(E1615&lt;'Non Compliance input'!$E$5:$E$156)*('Non Compliance input'!$H$5:$H$156="Yes"),0))
),"","Yes")</f>
        <v/>
      </c>
      <c r="K1615" s="149">
        <f t="shared" si="229"/>
        <v>0</v>
      </c>
      <c r="L1615" s="162">
        <f t="shared" si="230"/>
        <v>0</v>
      </c>
      <c r="M1615" s="162" t="str" cm="1">
        <f t="array" ref="M1615">IF(ISERROR(INDEX('Non Compliance input'!$I$5:$I$156,MATCH(1,(A1615='Non Compliance input'!$A$5:$A$156)*(E1615&gt;='Non Compliance input'!$D$5:$D$156)*(F1615&lt;='Non Compliance input'!$E$5:$E$156)*('Non Compliance input'!$I$5:$I$156="Yes"),0))
),"","Yes")</f>
        <v/>
      </c>
      <c r="N1615" s="149" t="str">
        <f>IF(VLOOKUP($A1615,HourEndingOutage!$B$3:$F$746,5,0)="Outage","Outage","")</f>
        <v/>
      </c>
      <c r="O1615" s="18">
        <f t="shared" si="231"/>
        <v>0</v>
      </c>
      <c r="P1615" s="18" t="str">
        <f t="shared" si="232"/>
        <v/>
      </c>
      <c r="Q1615" s="18">
        <f t="shared" si="233"/>
        <v>0</v>
      </c>
      <c r="R1615" s="118"/>
    </row>
    <row r="1616" spans="1:18" x14ac:dyDescent="0.25">
      <c r="A1616" s="25">
        <f t="shared" si="225"/>
        <v>180</v>
      </c>
      <c r="B1616" s="23">
        <f t="shared" si="226"/>
        <v>44569</v>
      </c>
      <c r="C1616" s="24">
        <v>12</v>
      </c>
      <c r="D1616" s="54" t="str">
        <f t="shared" si="227"/>
        <v>ASET</v>
      </c>
      <c r="E1616" s="178"/>
      <c r="F1616" s="179"/>
      <c r="G1616" s="177"/>
      <c r="H1616" s="177"/>
      <c r="I1616" s="169">
        <f t="shared" si="228"/>
        <v>0</v>
      </c>
      <c r="J1616" s="149" t="str" cm="1">
        <f t="array" ref="J1616">IF(ISERROR(INDEX('Non Compliance input'!$H$5:$H$156,MATCH(1,(A1616='Non Compliance input'!$A$5:$A$156)*(F1616&gt;='Non Compliance input'!$D$5:$D$156)*(E1616&lt;'Non Compliance input'!$E$5:$E$156)*('Non Compliance input'!$H$5:$H$156="Yes"),0))
),"","Yes")</f>
        <v/>
      </c>
      <c r="K1616" s="149">
        <f t="shared" si="229"/>
        <v>0</v>
      </c>
      <c r="L1616" s="162">
        <f t="shared" si="230"/>
        <v>0</v>
      </c>
      <c r="M1616" s="162" t="str" cm="1">
        <f t="array" ref="M1616">IF(ISERROR(INDEX('Non Compliance input'!$I$5:$I$156,MATCH(1,(A1616='Non Compliance input'!$A$5:$A$156)*(E1616&gt;='Non Compliance input'!$D$5:$D$156)*(F1616&lt;='Non Compliance input'!$E$5:$E$156)*('Non Compliance input'!$I$5:$I$156="Yes"),0))
),"","Yes")</f>
        <v/>
      </c>
      <c r="N1616" s="149" t="str">
        <f>IF(VLOOKUP($A1616,HourEndingOutage!$B$3:$F$746,5,0)="Outage","Outage","")</f>
        <v/>
      </c>
      <c r="O1616" s="18">
        <f t="shared" si="231"/>
        <v>0</v>
      </c>
      <c r="P1616" s="18" t="str">
        <f t="shared" si="232"/>
        <v/>
      </c>
      <c r="Q1616" s="18">
        <f t="shared" si="233"/>
        <v>0</v>
      </c>
      <c r="R1616" s="118"/>
    </row>
    <row r="1617" spans="1:18" x14ac:dyDescent="0.25">
      <c r="A1617" s="25">
        <f t="shared" si="225"/>
        <v>180</v>
      </c>
      <c r="B1617" s="23">
        <f t="shared" si="226"/>
        <v>44569</v>
      </c>
      <c r="C1617" s="24">
        <v>12</v>
      </c>
      <c r="D1617" s="54" t="str">
        <f t="shared" si="227"/>
        <v>ASET</v>
      </c>
      <c r="E1617" s="178"/>
      <c r="F1617" s="179"/>
      <c r="G1617" s="177"/>
      <c r="H1617" s="177"/>
      <c r="I1617" s="169">
        <f t="shared" si="228"/>
        <v>0</v>
      </c>
      <c r="J1617" s="149" t="str" cm="1">
        <f t="array" ref="J1617">IF(ISERROR(INDEX('Non Compliance input'!$H$5:$H$156,MATCH(1,(A1617='Non Compliance input'!$A$5:$A$156)*(F1617&gt;='Non Compliance input'!$D$5:$D$156)*(E1617&lt;'Non Compliance input'!$E$5:$E$156)*('Non Compliance input'!$H$5:$H$156="Yes"),0))
),"","Yes")</f>
        <v/>
      </c>
      <c r="K1617" s="149">
        <f t="shared" si="229"/>
        <v>0</v>
      </c>
      <c r="L1617" s="162">
        <f t="shared" si="230"/>
        <v>0</v>
      </c>
      <c r="M1617" s="162" t="str" cm="1">
        <f t="array" ref="M1617">IF(ISERROR(INDEX('Non Compliance input'!$I$5:$I$156,MATCH(1,(A1617='Non Compliance input'!$A$5:$A$156)*(E1617&gt;='Non Compliance input'!$D$5:$D$156)*(F1617&lt;='Non Compliance input'!$E$5:$E$156)*('Non Compliance input'!$I$5:$I$156="Yes"),0))
),"","Yes")</f>
        <v/>
      </c>
      <c r="N1617" s="149" t="str">
        <f>IF(VLOOKUP($A1617,HourEndingOutage!$B$3:$F$746,5,0)="Outage","Outage","")</f>
        <v/>
      </c>
      <c r="O1617" s="18">
        <f t="shared" si="231"/>
        <v>0</v>
      </c>
      <c r="P1617" s="18" t="str">
        <f t="shared" si="232"/>
        <v/>
      </c>
      <c r="Q1617" s="18">
        <f t="shared" si="233"/>
        <v>0</v>
      </c>
      <c r="R1617" s="118"/>
    </row>
    <row r="1618" spans="1:18" x14ac:dyDescent="0.25">
      <c r="A1618" s="25">
        <f t="shared" si="225"/>
        <v>180</v>
      </c>
      <c r="B1618" s="23">
        <f t="shared" si="226"/>
        <v>44569</v>
      </c>
      <c r="C1618" s="24">
        <v>12</v>
      </c>
      <c r="D1618" s="54" t="str">
        <f t="shared" si="227"/>
        <v>ASET</v>
      </c>
      <c r="E1618" s="178"/>
      <c r="F1618" s="179"/>
      <c r="G1618" s="177"/>
      <c r="H1618" s="177"/>
      <c r="I1618" s="169">
        <f t="shared" si="228"/>
        <v>0</v>
      </c>
      <c r="J1618" s="149" t="str" cm="1">
        <f t="array" ref="J1618">IF(ISERROR(INDEX('Non Compliance input'!$H$5:$H$156,MATCH(1,(A1618='Non Compliance input'!$A$5:$A$156)*(F1618&gt;='Non Compliance input'!$D$5:$D$156)*(E1618&lt;'Non Compliance input'!$E$5:$E$156)*('Non Compliance input'!$H$5:$H$156="Yes"),0))
),"","Yes")</f>
        <v/>
      </c>
      <c r="K1618" s="149">
        <f t="shared" si="229"/>
        <v>0</v>
      </c>
      <c r="L1618" s="162">
        <f t="shared" si="230"/>
        <v>0</v>
      </c>
      <c r="M1618" s="162" t="str" cm="1">
        <f t="array" ref="M1618">IF(ISERROR(INDEX('Non Compliance input'!$I$5:$I$156,MATCH(1,(A1618='Non Compliance input'!$A$5:$A$156)*(E1618&gt;='Non Compliance input'!$D$5:$D$156)*(F1618&lt;='Non Compliance input'!$E$5:$E$156)*('Non Compliance input'!$I$5:$I$156="Yes"),0))
),"","Yes")</f>
        <v/>
      </c>
      <c r="N1618" s="149" t="str">
        <f>IF(VLOOKUP($A1618,HourEndingOutage!$B$3:$F$746,5,0)="Outage","Outage","")</f>
        <v/>
      </c>
      <c r="O1618" s="18">
        <f t="shared" si="231"/>
        <v>0</v>
      </c>
      <c r="P1618" s="18" t="str">
        <f t="shared" si="232"/>
        <v/>
      </c>
      <c r="Q1618" s="18">
        <f t="shared" si="233"/>
        <v>0</v>
      </c>
      <c r="R1618" s="118"/>
    </row>
    <row r="1619" spans="1:18" x14ac:dyDescent="0.25">
      <c r="A1619" s="25">
        <f t="shared" si="225"/>
        <v>180</v>
      </c>
      <c r="B1619" s="23">
        <f t="shared" si="226"/>
        <v>44569</v>
      </c>
      <c r="C1619" s="24">
        <v>12</v>
      </c>
      <c r="D1619" s="54" t="str">
        <f t="shared" si="227"/>
        <v>ASET</v>
      </c>
      <c r="E1619" s="178"/>
      <c r="F1619" s="179"/>
      <c r="G1619" s="177"/>
      <c r="H1619" s="177"/>
      <c r="I1619" s="169">
        <f t="shared" si="228"/>
        <v>0</v>
      </c>
      <c r="J1619" s="149" t="str" cm="1">
        <f t="array" ref="J1619">IF(ISERROR(INDEX('Non Compliance input'!$H$5:$H$156,MATCH(1,(A1619='Non Compliance input'!$A$5:$A$156)*(F1619&gt;='Non Compliance input'!$D$5:$D$156)*(E1619&lt;'Non Compliance input'!$E$5:$E$156)*('Non Compliance input'!$H$5:$H$156="Yes"),0))
),"","Yes")</f>
        <v/>
      </c>
      <c r="K1619" s="149">
        <f t="shared" si="229"/>
        <v>0</v>
      </c>
      <c r="L1619" s="162">
        <f t="shared" si="230"/>
        <v>0</v>
      </c>
      <c r="M1619" s="162" t="str" cm="1">
        <f t="array" ref="M1619">IF(ISERROR(INDEX('Non Compliance input'!$I$5:$I$156,MATCH(1,(A1619='Non Compliance input'!$A$5:$A$156)*(E1619&gt;='Non Compliance input'!$D$5:$D$156)*(F1619&lt;='Non Compliance input'!$E$5:$E$156)*('Non Compliance input'!$I$5:$I$156="Yes"),0))
),"","Yes")</f>
        <v/>
      </c>
      <c r="N1619" s="149" t="str">
        <f>IF(VLOOKUP($A1619,HourEndingOutage!$B$3:$F$746,5,0)="Outage","Outage","")</f>
        <v/>
      </c>
      <c r="O1619" s="18">
        <f t="shared" si="231"/>
        <v>0</v>
      </c>
      <c r="P1619" s="18" t="str">
        <f t="shared" si="232"/>
        <v/>
      </c>
      <c r="Q1619" s="18">
        <f t="shared" si="233"/>
        <v>0</v>
      </c>
      <c r="R1619" s="118"/>
    </row>
    <row r="1620" spans="1:18" x14ac:dyDescent="0.25">
      <c r="A1620" s="25">
        <f t="shared" si="225"/>
        <v>180</v>
      </c>
      <c r="B1620" s="23">
        <f t="shared" si="226"/>
        <v>44569</v>
      </c>
      <c r="C1620" s="24">
        <v>12</v>
      </c>
      <c r="D1620" s="54" t="str">
        <f t="shared" si="227"/>
        <v>ASET</v>
      </c>
      <c r="E1620" s="178"/>
      <c r="F1620" s="179"/>
      <c r="G1620" s="177"/>
      <c r="H1620" s="177"/>
      <c r="I1620" s="169">
        <f t="shared" si="228"/>
        <v>0</v>
      </c>
      <c r="J1620" s="149" t="str" cm="1">
        <f t="array" ref="J1620">IF(ISERROR(INDEX('Non Compliance input'!$H$5:$H$156,MATCH(1,(A1620='Non Compliance input'!$A$5:$A$156)*(F1620&gt;='Non Compliance input'!$D$5:$D$156)*(E1620&lt;'Non Compliance input'!$E$5:$E$156)*('Non Compliance input'!$H$5:$H$156="Yes"),0))
),"","Yes")</f>
        <v/>
      </c>
      <c r="K1620" s="149">
        <f t="shared" si="229"/>
        <v>0</v>
      </c>
      <c r="L1620" s="162">
        <f t="shared" si="230"/>
        <v>0</v>
      </c>
      <c r="M1620" s="162" t="str" cm="1">
        <f t="array" ref="M1620">IF(ISERROR(INDEX('Non Compliance input'!$I$5:$I$156,MATCH(1,(A1620='Non Compliance input'!$A$5:$A$156)*(E1620&gt;='Non Compliance input'!$D$5:$D$156)*(F1620&lt;='Non Compliance input'!$E$5:$E$156)*('Non Compliance input'!$I$5:$I$156="Yes"),0))
),"","Yes")</f>
        <v/>
      </c>
      <c r="N1620" s="149" t="str">
        <f>IF(VLOOKUP($A1620,HourEndingOutage!$B$3:$F$746,5,0)="Outage","Outage","")</f>
        <v/>
      </c>
      <c r="O1620" s="18">
        <f t="shared" si="231"/>
        <v>0</v>
      </c>
      <c r="P1620" s="18" t="str">
        <f t="shared" si="232"/>
        <v/>
      </c>
      <c r="Q1620" s="18">
        <f t="shared" si="233"/>
        <v>0</v>
      </c>
      <c r="R1620" s="118"/>
    </row>
    <row r="1621" spans="1:18" x14ac:dyDescent="0.25">
      <c r="A1621" s="25">
        <f t="shared" si="225"/>
        <v>180</v>
      </c>
      <c r="B1621" s="23">
        <f t="shared" si="226"/>
        <v>44569</v>
      </c>
      <c r="C1621" s="24">
        <v>12</v>
      </c>
      <c r="D1621" s="54" t="str">
        <f t="shared" si="227"/>
        <v>ASET</v>
      </c>
      <c r="E1621" s="178"/>
      <c r="F1621" s="179"/>
      <c r="G1621" s="177"/>
      <c r="H1621" s="177"/>
      <c r="I1621" s="169">
        <f t="shared" si="228"/>
        <v>0</v>
      </c>
      <c r="J1621" s="149" t="str" cm="1">
        <f t="array" ref="J1621">IF(ISERROR(INDEX('Non Compliance input'!$H$5:$H$156,MATCH(1,(A1621='Non Compliance input'!$A$5:$A$156)*(F1621&gt;='Non Compliance input'!$D$5:$D$156)*(E1621&lt;'Non Compliance input'!$E$5:$E$156)*('Non Compliance input'!$H$5:$H$156="Yes"),0))
),"","Yes")</f>
        <v/>
      </c>
      <c r="K1621" s="149">
        <f t="shared" si="229"/>
        <v>0</v>
      </c>
      <c r="L1621" s="162">
        <f t="shared" si="230"/>
        <v>0</v>
      </c>
      <c r="M1621" s="162" t="str" cm="1">
        <f t="array" ref="M1621">IF(ISERROR(INDEX('Non Compliance input'!$I$5:$I$156,MATCH(1,(A1621='Non Compliance input'!$A$5:$A$156)*(E1621&gt;='Non Compliance input'!$D$5:$D$156)*(F1621&lt;='Non Compliance input'!$E$5:$E$156)*('Non Compliance input'!$I$5:$I$156="Yes"),0))
),"","Yes")</f>
        <v/>
      </c>
      <c r="N1621" s="149" t="str">
        <f>IF(VLOOKUP($A1621,HourEndingOutage!$B$3:$F$746,5,0)="Outage","Outage","")</f>
        <v/>
      </c>
      <c r="O1621" s="18">
        <f t="shared" si="231"/>
        <v>0</v>
      </c>
      <c r="P1621" s="18" t="str">
        <f t="shared" si="232"/>
        <v/>
      </c>
      <c r="Q1621" s="18">
        <f t="shared" si="233"/>
        <v>0</v>
      </c>
      <c r="R1621" s="118"/>
    </row>
    <row r="1622" spans="1:18" x14ac:dyDescent="0.25">
      <c r="A1622" s="25">
        <f t="shared" si="225"/>
        <v>180</v>
      </c>
      <c r="B1622" s="23">
        <f t="shared" si="226"/>
        <v>44569</v>
      </c>
      <c r="C1622" s="24">
        <v>12</v>
      </c>
      <c r="D1622" s="54" t="str">
        <f t="shared" si="227"/>
        <v>ASET</v>
      </c>
      <c r="E1622" s="178"/>
      <c r="F1622" s="179"/>
      <c r="G1622" s="177"/>
      <c r="H1622" s="177"/>
      <c r="I1622" s="169">
        <f t="shared" si="228"/>
        <v>0</v>
      </c>
      <c r="J1622" s="149" t="str" cm="1">
        <f t="array" ref="J1622">IF(ISERROR(INDEX('Non Compliance input'!$H$5:$H$156,MATCH(1,(A1622='Non Compliance input'!$A$5:$A$156)*(F1622&gt;='Non Compliance input'!$D$5:$D$156)*(E1622&lt;'Non Compliance input'!$E$5:$E$156)*('Non Compliance input'!$H$5:$H$156="Yes"),0))
),"","Yes")</f>
        <v/>
      </c>
      <c r="K1622" s="149">
        <f t="shared" si="229"/>
        <v>0</v>
      </c>
      <c r="L1622" s="162">
        <f t="shared" si="230"/>
        <v>0</v>
      </c>
      <c r="M1622" s="162" t="str" cm="1">
        <f t="array" ref="M1622">IF(ISERROR(INDEX('Non Compliance input'!$I$5:$I$156,MATCH(1,(A1622='Non Compliance input'!$A$5:$A$156)*(E1622&gt;='Non Compliance input'!$D$5:$D$156)*(F1622&lt;='Non Compliance input'!$E$5:$E$156)*('Non Compliance input'!$I$5:$I$156="Yes"),0))
),"","Yes")</f>
        <v/>
      </c>
      <c r="N1622" s="149" t="str">
        <f>IF(VLOOKUP($A1622,HourEndingOutage!$B$3:$F$746,5,0)="Outage","Outage","")</f>
        <v/>
      </c>
      <c r="O1622" s="18">
        <f t="shared" si="231"/>
        <v>0</v>
      </c>
      <c r="P1622" s="18" t="str">
        <f t="shared" si="232"/>
        <v/>
      </c>
      <c r="Q1622" s="18">
        <f t="shared" si="233"/>
        <v>0</v>
      </c>
      <c r="R1622" s="118"/>
    </row>
    <row r="1623" spans="1:18" x14ac:dyDescent="0.25">
      <c r="A1623" s="25">
        <f t="shared" si="225"/>
        <v>181</v>
      </c>
      <c r="B1623" s="23">
        <f t="shared" si="226"/>
        <v>44569</v>
      </c>
      <c r="C1623" s="24">
        <v>13</v>
      </c>
      <c r="D1623" s="54" t="str">
        <f t="shared" si="227"/>
        <v>ASET</v>
      </c>
      <c r="E1623" s="178"/>
      <c r="F1623" s="179"/>
      <c r="G1623" s="177"/>
      <c r="H1623" s="177"/>
      <c r="I1623" s="169">
        <f t="shared" si="228"/>
        <v>0</v>
      </c>
      <c r="J1623" s="149" t="str" cm="1">
        <f t="array" ref="J1623">IF(ISERROR(INDEX('Non Compliance input'!$H$5:$H$156,MATCH(1,(A1623='Non Compliance input'!$A$5:$A$156)*(F1623&gt;='Non Compliance input'!$D$5:$D$156)*(E1623&lt;'Non Compliance input'!$E$5:$E$156)*('Non Compliance input'!$H$5:$H$156="Yes"),0))
),"","Yes")</f>
        <v/>
      </c>
      <c r="K1623" s="149">
        <f t="shared" si="229"/>
        <v>0</v>
      </c>
      <c r="L1623" s="162">
        <f t="shared" si="230"/>
        <v>0</v>
      </c>
      <c r="M1623" s="162" t="str" cm="1">
        <f t="array" ref="M1623">IF(ISERROR(INDEX('Non Compliance input'!$I$5:$I$156,MATCH(1,(A1623='Non Compliance input'!$A$5:$A$156)*(E1623&gt;='Non Compliance input'!$D$5:$D$156)*(F1623&lt;='Non Compliance input'!$E$5:$E$156)*('Non Compliance input'!$I$5:$I$156="Yes"),0))
),"","Yes")</f>
        <v/>
      </c>
      <c r="N1623" s="149" t="str">
        <f>IF(VLOOKUP($A1623,HourEndingOutage!$B$3:$F$746,5,0)="Outage","Outage","")</f>
        <v/>
      </c>
      <c r="O1623" s="18">
        <f t="shared" si="231"/>
        <v>0</v>
      </c>
      <c r="P1623" s="18" t="str">
        <f t="shared" si="232"/>
        <v/>
      </c>
      <c r="Q1623" s="18">
        <f t="shared" si="233"/>
        <v>0</v>
      </c>
      <c r="R1623" s="118"/>
    </row>
    <row r="1624" spans="1:18" x14ac:dyDescent="0.25">
      <c r="A1624" s="25">
        <f t="shared" si="225"/>
        <v>181</v>
      </c>
      <c r="B1624" s="23">
        <f t="shared" si="226"/>
        <v>44569</v>
      </c>
      <c r="C1624" s="24">
        <v>13</v>
      </c>
      <c r="D1624" s="54" t="str">
        <f t="shared" si="227"/>
        <v>ASET</v>
      </c>
      <c r="E1624" s="178"/>
      <c r="F1624" s="179"/>
      <c r="G1624" s="177"/>
      <c r="H1624" s="177"/>
      <c r="I1624" s="169">
        <f t="shared" si="228"/>
        <v>0</v>
      </c>
      <c r="J1624" s="149" t="str" cm="1">
        <f t="array" ref="J1624">IF(ISERROR(INDEX('Non Compliance input'!$H$5:$H$156,MATCH(1,(A1624='Non Compliance input'!$A$5:$A$156)*(F1624&gt;='Non Compliance input'!$D$5:$D$156)*(E1624&lt;'Non Compliance input'!$E$5:$E$156)*('Non Compliance input'!$H$5:$H$156="Yes"),0))
),"","Yes")</f>
        <v/>
      </c>
      <c r="K1624" s="149">
        <f t="shared" si="229"/>
        <v>0</v>
      </c>
      <c r="L1624" s="162">
        <f t="shared" si="230"/>
        <v>0</v>
      </c>
      <c r="M1624" s="162" t="str" cm="1">
        <f t="array" ref="M1624">IF(ISERROR(INDEX('Non Compliance input'!$I$5:$I$156,MATCH(1,(A1624='Non Compliance input'!$A$5:$A$156)*(E1624&gt;='Non Compliance input'!$D$5:$D$156)*(F1624&lt;='Non Compliance input'!$E$5:$E$156)*('Non Compliance input'!$I$5:$I$156="Yes"),0))
),"","Yes")</f>
        <v/>
      </c>
      <c r="N1624" s="149" t="str">
        <f>IF(VLOOKUP($A1624,HourEndingOutage!$B$3:$F$746,5,0)="Outage","Outage","")</f>
        <v/>
      </c>
      <c r="O1624" s="18">
        <f t="shared" si="231"/>
        <v>0</v>
      </c>
      <c r="P1624" s="18" t="str">
        <f t="shared" si="232"/>
        <v/>
      </c>
      <c r="Q1624" s="18">
        <f t="shared" si="233"/>
        <v>0</v>
      </c>
      <c r="R1624" s="118"/>
    </row>
    <row r="1625" spans="1:18" x14ac:dyDescent="0.25">
      <c r="A1625" s="25">
        <f t="shared" si="225"/>
        <v>181</v>
      </c>
      <c r="B1625" s="23">
        <f t="shared" si="226"/>
        <v>44569</v>
      </c>
      <c r="C1625" s="24">
        <v>13</v>
      </c>
      <c r="D1625" s="54" t="str">
        <f t="shared" si="227"/>
        <v>ASET</v>
      </c>
      <c r="E1625" s="178"/>
      <c r="F1625" s="179"/>
      <c r="G1625" s="177"/>
      <c r="H1625" s="177"/>
      <c r="I1625" s="169">
        <f t="shared" si="228"/>
        <v>0</v>
      </c>
      <c r="J1625" s="149" t="str" cm="1">
        <f t="array" ref="J1625">IF(ISERROR(INDEX('Non Compliance input'!$H$5:$H$156,MATCH(1,(A1625='Non Compliance input'!$A$5:$A$156)*(F1625&gt;='Non Compliance input'!$D$5:$D$156)*(E1625&lt;'Non Compliance input'!$E$5:$E$156)*('Non Compliance input'!$H$5:$H$156="Yes"),0))
),"","Yes")</f>
        <v/>
      </c>
      <c r="K1625" s="149">
        <f t="shared" si="229"/>
        <v>0</v>
      </c>
      <c r="L1625" s="162">
        <f t="shared" si="230"/>
        <v>0</v>
      </c>
      <c r="M1625" s="162" t="str" cm="1">
        <f t="array" ref="M1625">IF(ISERROR(INDEX('Non Compliance input'!$I$5:$I$156,MATCH(1,(A1625='Non Compliance input'!$A$5:$A$156)*(E1625&gt;='Non Compliance input'!$D$5:$D$156)*(F1625&lt;='Non Compliance input'!$E$5:$E$156)*('Non Compliance input'!$I$5:$I$156="Yes"),0))
),"","Yes")</f>
        <v/>
      </c>
      <c r="N1625" s="149" t="str">
        <f>IF(VLOOKUP($A1625,HourEndingOutage!$B$3:$F$746,5,0)="Outage","Outage","")</f>
        <v/>
      </c>
      <c r="O1625" s="18">
        <f t="shared" si="231"/>
        <v>0</v>
      </c>
      <c r="P1625" s="18" t="str">
        <f t="shared" si="232"/>
        <v/>
      </c>
      <c r="Q1625" s="18">
        <f t="shared" si="233"/>
        <v>0</v>
      </c>
      <c r="R1625" s="118"/>
    </row>
    <row r="1626" spans="1:18" x14ac:dyDescent="0.25">
      <c r="A1626" s="25">
        <f t="shared" si="225"/>
        <v>181</v>
      </c>
      <c r="B1626" s="23">
        <f t="shared" si="226"/>
        <v>44569</v>
      </c>
      <c r="C1626" s="24">
        <v>13</v>
      </c>
      <c r="D1626" s="54" t="str">
        <f t="shared" si="227"/>
        <v>ASET</v>
      </c>
      <c r="E1626" s="178"/>
      <c r="F1626" s="179"/>
      <c r="G1626" s="177"/>
      <c r="H1626" s="177"/>
      <c r="I1626" s="169">
        <f t="shared" si="228"/>
        <v>0</v>
      </c>
      <c r="J1626" s="149" t="str" cm="1">
        <f t="array" ref="J1626">IF(ISERROR(INDEX('Non Compliance input'!$H$5:$H$156,MATCH(1,(A1626='Non Compliance input'!$A$5:$A$156)*(F1626&gt;='Non Compliance input'!$D$5:$D$156)*(E1626&lt;'Non Compliance input'!$E$5:$E$156)*('Non Compliance input'!$H$5:$H$156="Yes"),0))
),"","Yes")</f>
        <v/>
      </c>
      <c r="K1626" s="149">
        <f t="shared" si="229"/>
        <v>0</v>
      </c>
      <c r="L1626" s="162">
        <f t="shared" si="230"/>
        <v>0</v>
      </c>
      <c r="M1626" s="162" t="str" cm="1">
        <f t="array" ref="M1626">IF(ISERROR(INDEX('Non Compliance input'!$I$5:$I$156,MATCH(1,(A1626='Non Compliance input'!$A$5:$A$156)*(E1626&gt;='Non Compliance input'!$D$5:$D$156)*(F1626&lt;='Non Compliance input'!$E$5:$E$156)*('Non Compliance input'!$I$5:$I$156="Yes"),0))
),"","Yes")</f>
        <v/>
      </c>
      <c r="N1626" s="149" t="str">
        <f>IF(VLOOKUP($A1626,HourEndingOutage!$B$3:$F$746,5,0)="Outage","Outage","")</f>
        <v/>
      </c>
      <c r="O1626" s="18">
        <f t="shared" si="231"/>
        <v>0</v>
      </c>
      <c r="P1626" s="18" t="str">
        <f t="shared" si="232"/>
        <v/>
      </c>
      <c r="Q1626" s="18">
        <f t="shared" si="233"/>
        <v>0</v>
      </c>
      <c r="R1626" s="118"/>
    </row>
    <row r="1627" spans="1:18" x14ac:dyDescent="0.25">
      <c r="A1627" s="25">
        <f t="shared" si="225"/>
        <v>181</v>
      </c>
      <c r="B1627" s="23">
        <f t="shared" si="226"/>
        <v>44569</v>
      </c>
      <c r="C1627" s="24">
        <v>13</v>
      </c>
      <c r="D1627" s="54" t="str">
        <f t="shared" si="227"/>
        <v>ASET</v>
      </c>
      <c r="E1627" s="178"/>
      <c r="F1627" s="179"/>
      <c r="G1627" s="177"/>
      <c r="H1627" s="177"/>
      <c r="I1627" s="169">
        <f t="shared" si="228"/>
        <v>0</v>
      </c>
      <c r="J1627" s="149" t="str" cm="1">
        <f t="array" ref="J1627">IF(ISERROR(INDEX('Non Compliance input'!$H$5:$H$156,MATCH(1,(A1627='Non Compliance input'!$A$5:$A$156)*(F1627&gt;='Non Compliance input'!$D$5:$D$156)*(E1627&lt;'Non Compliance input'!$E$5:$E$156)*('Non Compliance input'!$H$5:$H$156="Yes"),0))
),"","Yes")</f>
        <v/>
      </c>
      <c r="K1627" s="149">
        <f t="shared" si="229"/>
        <v>0</v>
      </c>
      <c r="L1627" s="162">
        <f t="shared" si="230"/>
        <v>0</v>
      </c>
      <c r="M1627" s="162" t="str" cm="1">
        <f t="array" ref="M1627">IF(ISERROR(INDEX('Non Compliance input'!$I$5:$I$156,MATCH(1,(A1627='Non Compliance input'!$A$5:$A$156)*(E1627&gt;='Non Compliance input'!$D$5:$D$156)*(F1627&lt;='Non Compliance input'!$E$5:$E$156)*('Non Compliance input'!$I$5:$I$156="Yes"),0))
),"","Yes")</f>
        <v/>
      </c>
      <c r="N1627" s="149" t="str">
        <f>IF(VLOOKUP($A1627,HourEndingOutage!$B$3:$F$746,5,0)="Outage","Outage","")</f>
        <v/>
      </c>
      <c r="O1627" s="18">
        <f t="shared" si="231"/>
        <v>0</v>
      </c>
      <c r="P1627" s="18" t="str">
        <f t="shared" si="232"/>
        <v/>
      </c>
      <c r="Q1627" s="18">
        <f t="shared" si="233"/>
        <v>0</v>
      </c>
      <c r="R1627" s="118"/>
    </row>
    <row r="1628" spans="1:18" x14ac:dyDescent="0.25">
      <c r="A1628" s="25">
        <f t="shared" ref="A1628:A1691" si="234">IF(C1628=C1627,A1627,A1627+1)</f>
        <v>181</v>
      </c>
      <c r="B1628" s="23">
        <f t="shared" ref="B1628:B1691" si="235">IF(C1628&lt;C1627,B1627+1,B1627)</f>
        <v>44569</v>
      </c>
      <c r="C1628" s="24">
        <v>13</v>
      </c>
      <c r="D1628" s="54" t="str">
        <f t="shared" si="227"/>
        <v>ASET</v>
      </c>
      <c r="E1628" s="178"/>
      <c r="F1628" s="179"/>
      <c r="G1628" s="177"/>
      <c r="H1628" s="177"/>
      <c r="I1628" s="169">
        <f t="shared" si="228"/>
        <v>0</v>
      </c>
      <c r="J1628" s="149" t="str" cm="1">
        <f t="array" ref="J1628">IF(ISERROR(INDEX('Non Compliance input'!$H$5:$H$156,MATCH(1,(A1628='Non Compliance input'!$A$5:$A$156)*(F1628&gt;='Non Compliance input'!$D$5:$D$156)*(E1628&lt;'Non Compliance input'!$E$5:$E$156)*('Non Compliance input'!$H$5:$H$156="Yes"),0))
),"","Yes")</f>
        <v/>
      </c>
      <c r="K1628" s="149">
        <f t="shared" si="229"/>
        <v>0</v>
      </c>
      <c r="L1628" s="162">
        <f t="shared" si="230"/>
        <v>0</v>
      </c>
      <c r="M1628" s="162" t="str" cm="1">
        <f t="array" ref="M1628">IF(ISERROR(INDEX('Non Compliance input'!$I$5:$I$156,MATCH(1,(A1628='Non Compliance input'!$A$5:$A$156)*(E1628&gt;='Non Compliance input'!$D$5:$D$156)*(F1628&lt;='Non Compliance input'!$E$5:$E$156)*('Non Compliance input'!$I$5:$I$156="Yes"),0))
),"","Yes")</f>
        <v/>
      </c>
      <c r="N1628" s="149" t="str">
        <f>IF(VLOOKUP($A1628,HourEndingOutage!$B$3:$F$746,5,0)="Outage","Outage","")</f>
        <v/>
      </c>
      <c r="O1628" s="18">
        <f t="shared" si="231"/>
        <v>0</v>
      </c>
      <c r="P1628" s="18" t="str">
        <f t="shared" si="232"/>
        <v/>
      </c>
      <c r="Q1628" s="18">
        <f t="shared" si="233"/>
        <v>0</v>
      </c>
      <c r="R1628" s="118"/>
    </row>
    <row r="1629" spans="1:18" x14ac:dyDescent="0.25">
      <c r="A1629" s="25">
        <f t="shared" si="234"/>
        <v>181</v>
      </c>
      <c r="B1629" s="23">
        <f t="shared" si="235"/>
        <v>44569</v>
      </c>
      <c r="C1629" s="24">
        <v>13</v>
      </c>
      <c r="D1629" s="54" t="str">
        <f t="shared" si="227"/>
        <v>ASET</v>
      </c>
      <c r="E1629" s="178"/>
      <c r="F1629" s="179"/>
      <c r="G1629" s="177"/>
      <c r="H1629" s="177"/>
      <c r="I1629" s="169">
        <f t="shared" si="228"/>
        <v>0</v>
      </c>
      <c r="J1629" s="149" t="str" cm="1">
        <f t="array" ref="J1629">IF(ISERROR(INDEX('Non Compliance input'!$H$5:$H$156,MATCH(1,(A1629='Non Compliance input'!$A$5:$A$156)*(F1629&gt;='Non Compliance input'!$D$5:$D$156)*(E1629&lt;'Non Compliance input'!$E$5:$E$156)*('Non Compliance input'!$H$5:$H$156="Yes"),0))
),"","Yes")</f>
        <v/>
      </c>
      <c r="K1629" s="149">
        <f t="shared" si="229"/>
        <v>0</v>
      </c>
      <c r="L1629" s="162">
        <f t="shared" si="230"/>
        <v>0</v>
      </c>
      <c r="M1629" s="162" t="str" cm="1">
        <f t="array" ref="M1629">IF(ISERROR(INDEX('Non Compliance input'!$I$5:$I$156,MATCH(1,(A1629='Non Compliance input'!$A$5:$A$156)*(E1629&gt;='Non Compliance input'!$D$5:$D$156)*(F1629&lt;='Non Compliance input'!$E$5:$E$156)*('Non Compliance input'!$I$5:$I$156="Yes"),0))
),"","Yes")</f>
        <v/>
      </c>
      <c r="N1629" s="149" t="str">
        <f>IF(VLOOKUP($A1629,HourEndingOutage!$B$3:$F$746,5,0)="Outage","Outage","")</f>
        <v/>
      </c>
      <c r="O1629" s="18">
        <f t="shared" si="231"/>
        <v>0</v>
      </c>
      <c r="P1629" s="18" t="str">
        <f t="shared" si="232"/>
        <v/>
      </c>
      <c r="Q1629" s="18">
        <f t="shared" si="233"/>
        <v>0</v>
      </c>
      <c r="R1629" s="118"/>
    </row>
    <row r="1630" spans="1:18" x14ac:dyDescent="0.25">
      <c r="A1630" s="25">
        <f t="shared" si="234"/>
        <v>181</v>
      </c>
      <c r="B1630" s="23">
        <f t="shared" si="235"/>
        <v>44569</v>
      </c>
      <c r="C1630" s="24">
        <v>13</v>
      </c>
      <c r="D1630" s="54" t="str">
        <f t="shared" si="227"/>
        <v>ASET</v>
      </c>
      <c r="E1630" s="178"/>
      <c r="F1630" s="179"/>
      <c r="G1630" s="177"/>
      <c r="H1630" s="177"/>
      <c r="I1630" s="169">
        <f t="shared" si="228"/>
        <v>0</v>
      </c>
      <c r="J1630" s="149" t="str" cm="1">
        <f t="array" ref="J1630">IF(ISERROR(INDEX('Non Compliance input'!$H$5:$H$156,MATCH(1,(A1630='Non Compliance input'!$A$5:$A$156)*(F1630&gt;='Non Compliance input'!$D$5:$D$156)*(E1630&lt;'Non Compliance input'!$E$5:$E$156)*('Non Compliance input'!$H$5:$H$156="Yes"),0))
),"","Yes")</f>
        <v/>
      </c>
      <c r="K1630" s="149">
        <f t="shared" si="229"/>
        <v>0</v>
      </c>
      <c r="L1630" s="162">
        <f t="shared" si="230"/>
        <v>0</v>
      </c>
      <c r="M1630" s="162" t="str" cm="1">
        <f t="array" ref="M1630">IF(ISERROR(INDEX('Non Compliance input'!$I$5:$I$156,MATCH(1,(A1630='Non Compliance input'!$A$5:$A$156)*(E1630&gt;='Non Compliance input'!$D$5:$D$156)*(F1630&lt;='Non Compliance input'!$E$5:$E$156)*('Non Compliance input'!$I$5:$I$156="Yes"),0))
),"","Yes")</f>
        <v/>
      </c>
      <c r="N1630" s="149" t="str">
        <f>IF(VLOOKUP($A1630,HourEndingOutage!$B$3:$F$746,5,0)="Outage","Outage","")</f>
        <v/>
      </c>
      <c r="O1630" s="18">
        <f t="shared" si="231"/>
        <v>0</v>
      </c>
      <c r="P1630" s="18" t="str">
        <f t="shared" si="232"/>
        <v/>
      </c>
      <c r="Q1630" s="18">
        <f t="shared" si="233"/>
        <v>0</v>
      </c>
      <c r="R1630" s="118"/>
    </row>
    <row r="1631" spans="1:18" x14ac:dyDescent="0.25">
      <c r="A1631" s="25">
        <f t="shared" si="234"/>
        <v>181</v>
      </c>
      <c r="B1631" s="23">
        <f t="shared" si="235"/>
        <v>44569</v>
      </c>
      <c r="C1631" s="24">
        <v>13</v>
      </c>
      <c r="D1631" s="54" t="str">
        <f t="shared" si="227"/>
        <v>ASET</v>
      </c>
      <c r="E1631" s="178"/>
      <c r="F1631" s="179"/>
      <c r="G1631" s="177"/>
      <c r="H1631" s="177"/>
      <c r="I1631" s="169">
        <f t="shared" si="228"/>
        <v>0</v>
      </c>
      <c r="J1631" s="149" t="str" cm="1">
        <f t="array" ref="J1631">IF(ISERROR(INDEX('Non Compliance input'!$H$5:$H$156,MATCH(1,(A1631='Non Compliance input'!$A$5:$A$156)*(F1631&gt;='Non Compliance input'!$D$5:$D$156)*(E1631&lt;'Non Compliance input'!$E$5:$E$156)*('Non Compliance input'!$H$5:$H$156="Yes"),0))
),"","Yes")</f>
        <v/>
      </c>
      <c r="K1631" s="149">
        <f t="shared" si="229"/>
        <v>0</v>
      </c>
      <c r="L1631" s="162">
        <f t="shared" si="230"/>
        <v>0</v>
      </c>
      <c r="M1631" s="162" t="str" cm="1">
        <f t="array" ref="M1631">IF(ISERROR(INDEX('Non Compliance input'!$I$5:$I$156,MATCH(1,(A1631='Non Compliance input'!$A$5:$A$156)*(E1631&gt;='Non Compliance input'!$D$5:$D$156)*(F1631&lt;='Non Compliance input'!$E$5:$E$156)*('Non Compliance input'!$I$5:$I$156="Yes"),0))
),"","Yes")</f>
        <v/>
      </c>
      <c r="N1631" s="149" t="str">
        <f>IF(VLOOKUP($A1631,HourEndingOutage!$B$3:$F$746,5,0)="Outage","Outage","")</f>
        <v/>
      </c>
      <c r="O1631" s="18">
        <f t="shared" si="231"/>
        <v>0</v>
      </c>
      <c r="P1631" s="18" t="str">
        <f t="shared" si="232"/>
        <v/>
      </c>
      <c r="Q1631" s="18">
        <f t="shared" si="233"/>
        <v>0</v>
      </c>
      <c r="R1631" s="118"/>
    </row>
    <row r="1632" spans="1:18" x14ac:dyDescent="0.25">
      <c r="A1632" s="25">
        <f t="shared" si="234"/>
        <v>182</v>
      </c>
      <c r="B1632" s="23">
        <f t="shared" si="235"/>
        <v>44569</v>
      </c>
      <c r="C1632" s="24">
        <v>14</v>
      </c>
      <c r="D1632" s="54" t="str">
        <f t="shared" si="227"/>
        <v>ASET</v>
      </c>
      <c r="E1632" s="178"/>
      <c r="F1632" s="179"/>
      <c r="G1632" s="177"/>
      <c r="H1632" s="177"/>
      <c r="I1632" s="169">
        <f t="shared" si="228"/>
        <v>0</v>
      </c>
      <c r="J1632" s="149" t="str" cm="1">
        <f t="array" ref="J1632">IF(ISERROR(INDEX('Non Compliance input'!$H$5:$H$156,MATCH(1,(A1632='Non Compliance input'!$A$5:$A$156)*(F1632&gt;='Non Compliance input'!$D$5:$D$156)*(E1632&lt;'Non Compliance input'!$E$5:$E$156)*('Non Compliance input'!$H$5:$H$156="Yes"),0))
),"","Yes")</f>
        <v/>
      </c>
      <c r="K1632" s="149">
        <f t="shared" si="229"/>
        <v>0</v>
      </c>
      <c r="L1632" s="162">
        <f t="shared" si="230"/>
        <v>0</v>
      </c>
      <c r="M1632" s="162" t="str" cm="1">
        <f t="array" ref="M1632">IF(ISERROR(INDEX('Non Compliance input'!$I$5:$I$156,MATCH(1,(A1632='Non Compliance input'!$A$5:$A$156)*(E1632&gt;='Non Compliance input'!$D$5:$D$156)*(F1632&lt;='Non Compliance input'!$E$5:$E$156)*('Non Compliance input'!$I$5:$I$156="Yes"),0))
),"","Yes")</f>
        <v/>
      </c>
      <c r="N1632" s="149" t="str">
        <f>IF(VLOOKUP($A1632,HourEndingOutage!$B$3:$F$746,5,0)="Outage","Outage","")</f>
        <v/>
      </c>
      <c r="O1632" s="18">
        <f t="shared" si="231"/>
        <v>0</v>
      </c>
      <c r="P1632" s="18" t="str">
        <f t="shared" si="232"/>
        <v/>
      </c>
      <c r="Q1632" s="18">
        <f t="shared" si="233"/>
        <v>0</v>
      </c>
      <c r="R1632" s="118"/>
    </row>
    <row r="1633" spans="1:18" x14ac:dyDescent="0.25">
      <c r="A1633" s="25">
        <f t="shared" si="234"/>
        <v>182</v>
      </c>
      <c r="B1633" s="23">
        <f t="shared" si="235"/>
        <v>44569</v>
      </c>
      <c r="C1633" s="24">
        <v>14</v>
      </c>
      <c r="D1633" s="54" t="str">
        <f t="shared" si="227"/>
        <v>ASET</v>
      </c>
      <c r="E1633" s="178"/>
      <c r="F1633" s="179"/>
      <c r="G1633" s="177"/>
      <c r="H1633" s="177"/>
      <c r="I1633" s="169">
        <f t="shared" si="228"/>
        <v>0</v>
      </c>
      <c r="J1633" s="149" t="str" cm="1">
        <f t="array" ref="J1633">IF(ISERROR(INDEX('Non Compliance input'!$H$5:$H$156,MATCH(1,(A1633='Non Compliance input'!$A$5:$A$156)*(F1633&gt;='Non Compliance input'!$D$5:$D$156)*(E1633&lt;'Non Compliance input'!$E$5:$E$156)*('Non Compliance input'!$H$5:$H$156="Yes"),0))
),"","Yes")</f>
        <v/>
      </c>
      <c r="K1633" s="149">
        <f t="shared" si="229"/>
        <v>0</v>
      </c>
      <c r="L1633" s="162">
        <f t="shared" si="230"/>
        <v>0</v>
      </c>
      <c r="M1633" s="162" t="str" cm="1">
        <f t="array" ref="M1633">IF(ISERROR(INDEX('Non Compliance input'!$I$5:$I$156,MATCH(1,(A1633='Non Compliance input'!$A$5:$A$156)*(E1633&gt;='Non Compliance input'!$D$5:$D$156)*(F1633&lt;='Non Compliance input'!$E$5:$E$156)*('Non Compliance input'!$I$5:$I$156="Yes"),0))
),"","Yes")</f>
        <v/>
      </c>
      <c r="N1633" s="149" t="str">
        <f>IF(VLOOKUP($A1633,HourEndingOutage!$B$3:$F$746,5,0)="Outage","Outage","")</f>
        <v/>
      </c>
      <c r="O1633" s="18">
        <f t="shared" si="231"/>
        <v>0</v>
      </c>
      <c r="P1633" s="18" t="str">
        <f t="shared" si="232"/>
        <v/>
      </c>
      <c r="Q1633" s="18">
        <f t="shared" si="233"/>
        <v>0</v>
      </c>
      <c r="R1633" s="118"/>
    </row>
    <row r="1634" spans="1:18" x14ac:dyDescent="0.25">
      <c r="A1634" s="25">
        <f t="shared" si="234"/>
        <v>182</v>
      </c>
      <c r="B1634" s="23">
        <f t="shared" si="235"/>
        <v>44569</v>
      </c>
      <c r="C1634" s="24">
        <v>14</v>
      </c>
      <c r="D1634" s="54" t="str">
        <f t="shared" si="227"/>
        <v>ASET</v>
      </c>
      <c r="E1634" s="178"/>
      <c r="F1634" s="179"/>
      <c r="G1634" s="177"/>
      <c r="H1634" s="177"/>
      <c r="I1634" s="169">
        <f t="shared" si="228"/>
        <v>0</v>
      </c>
      <c r="J1634" s="149" t="str" cm="1">
        <f t="array" ref="J1634">IF(ISERROR(INDEX('Non Compliance input'!$H$5:$H$156,MATCH(1,(A1634='Non Compliance input'!$A$5:$A$156)*(F1634&gt;='Non Compliance input'!$D$5:$D$156)*(E1634&lt;'Non Compliance input'!$E$5:$E$156)*('Non Compliance input'!$H$5:$H$156="Yes"),0))
),"","Yes")</f>
        <v/>
      </c>
      <c r="K1634" s="149">
        <f t="shared" si="229"/>
        <v>0</v>
      </c>
      <c r="L1634" s="162">
        <f t="shared" si="230"/>
        <v>0</v>
      </c>
      <c r="M1634" s="162" t="str" cm="1">
        <f t="array" ref="M1634">IF(ISERROR(INDEX('Non Compliance input'!$I$5:$I$156,MATCH(1,(A1634='Non Compliance input'!$A$5:$A$156)*(E1634&gt;='Non Compliance input'!$D$5:$D$156)*(F1634&lt;='Non Compliance input'!$E$5:$E$156)*('Non Compliance input'!$I$5:$I$156="Yes"),0))
),"","Yes")</f>
        <v/>
      </c>
      <c r="N1634" s="149" t="str">
        <f>IF(VLOOKUP($A1634,HourEndingOutage!$B$3:$F$746,5,0)="Outage","Outage","")</f>
        <v/>
      </c>
      <c r="O1634" s="18">
        <f t="shared" si="231"/>
        <v>0</v>
      </c>
      <c r="P1634" s="18" t="str">
        <f t="shared" si="232"/>
        <v/>
      </c>
      <c r="Q1634" s="18">
        <f t="shared" si="233"/>
        <v>0</v>
      </c>
      <c r="R1634" s="118"/>
    </row>
    <row r="1635" spans="1:18" x14ac:dyDescent="0.25">
      <c r="A1635" s="25">
        <f t="shared" si="234"/>
        <v>182</v>
      </c>
      <c r="B1635" s="23">
        <f t="shared" si="235"/>
        <v>44569</v>
      </c>
      <c r="C1635" s="24">
        <v>14</v>
      </c>
      <c r="D1635" s="54" t="str">
        <f t="shared" si="227"/>
        <v>ASET</v>
      </c>
      <c r="E1635" s="178"/>
      <c r="F1635" s="179"/>
      <c r="G1635" s="177"/>
      <c r="H1635" s="177"/>
      <c r="I1635" s="169">
        <f t="shared" si="228"/>
        <v>0</v>
      </c>
      <c r="J1635" s="149" t="str" cm="1">
        <f t="array" ref="J1635">IF(ISERROR(INDEX('Non Compliance input'!$H$5:$H$156,MATCH(1,(A1635='Non Compliance input'!$A$5:$A$156)*(F1635&gt;='Non Compliance input'!$D$5:$D$156)*(E1635&lt;'Non Compliance input'!$E$5:$E$156)*('Non Compliance input'!$H$5:$H$156="Yes"),0))
),"","Yes")</f>
        <v/>
      </c>
      <c r="K1635" s="149">
        <f t="shared" si="229"/>
        <v>0</v>
      </c>
      <c r="L1635" s="162">
        <f t="shared" si="230"/>
        <v>0</v>
      </c>
      <c r="M1635" s="162" t="str" cm="1">
        <f t="array" ref="M1635">IF(ISERROR(INDEX('Non Compliance input'!$I$5:$I$156,MATCH(1,(A1635='Non Compliance input'!$A$5:$A$156)*(E1635&gt;='Non Compliance input'!$D$5:$D$156)*(F1635&lt;='Non Compliance input'!$E$5:$E$156)*('Non Compliance input'!$I$5:$I$156="Yes"),0))
),"","Yes")</f>
        <v/>
      </c>
      <c r="N1635" s="149" t="str">
        <f>IF(VLOOKUP($A1635,HourEndingOutage!$B$3:$F$746,5,0)="Outage","Outage","")</f>
        <v/>
      </c>
      <c r="O1635" s="18">
        <f t="shared" si="231"/>
        <v>0</v>
      </c>
      <c r="P1635" s="18" t="str">
        <f t="shared" si="232"/>
        <v/>
      </c>
      <c r="Q1635" s="18">
        <f t="shared" si="233"/>
        <v>0</v>
      </c>
      <c r="R1635" s="118"/>
    </row>
    <row r="1636" spans="1:18" x14ac:dyDescent="0.25">
      <c r="A1636" s="25">
        <f t="shared" si="234"/>
        <v>182</v>
      </c>
      <c r="B1636" s="23">
        <f t="shared" si="235"/>
        <v>44569</v>
      </c>
      <c r="C1636" s="24">
        <v>14</v>
      </c>
      <c r="D1636" s="54" t="str">
        <f t="shared" si="227"/>
        <v>ASET</v>
      </c>
      <c r="E1636" s="178"/>
      <c r="F1636" s="179"/>
      <c r="G1636" s="177"/>
      <c r="H1636" s="177"/>
      <c r="I1636" s="169">
        <f t="shared" si="228"/>
        <v>0</v>
      </c>
      <c r="J1636" s="149" t="str" cm="1">
        <f t="array" ref="J1636">IF(ISERROR(INDEX('Non Compliance input'!$H$5:$H$156,MATCH(1,(A1636='Non Compliance input'!$A$5:$A$156)*(F1636&gt;='Non Compliance input'!$D$5:$D$156)*(E1636&lt;'Non Compliance input'!$E$5:$E$156)*('Non Compliance input'!$H$5:$H$156="Yes"),0))
),"","Yes")</f>
        <v/>
      </c>
      <c r="K1636" s="149">
        <f t="shared" si="229"/>
        <v>0</v>
      </c>
      <c r="L1636" s="162">
        <f t="shared" si="230"/>
        <v>0</v>
      </c>
      <c r="M1636" s="162" t="str" cm="1">
        <f t="array" ref="M1636">IF(ISERROR(INDEX('Non Compliance input'!$I$5:$I$156,MATCH(1,(A1636='Non Compliance input'!$A$5:$A$156)*(E1636&gt;='Non Compliance input'!$D$5:$D$156)*(F1636&lt;='Non Compliance input'!$E$5:$E$156)*('Non Compliance input'!$I$5:$I$156="Yes"),0))
),"","Yes")</f>
        <v/>
      </c>
      <c r="N1636" s="149" t="str">
        <f>IF(VLOOKUP($A1636,HourEndingOutage!$B$3:$F$746,5,0)="Outage","Outage","")</f>
        <v/>
      </c>
      <c r="O1636" s="18">
        <f t="shared" si="231"/>
        <v>0</v>
      </c>
      <c r="P1636" s="18" t="str">
        <f t="shared" si="232"/>
        <v/>
      </c>
      <c r="Q1636" s="18">
        <f t="shared" si="233"/>
        <v>0</v>
      </c>
      <c r="R1636" s="118"/>
    </row>
    <row r="1637" spans="1:18" x14ac:dyDescent="0.25">
      <c r="A1637" s="25">
        <f t="shared" si="234"/>
        <v>182</v>
      </c>
      <c r="B1637" s="23">
        <f t="shared" si="235"/>
        <v>44569</v>
      </c>
      <c r="C1637" s="24">
        <v>14</v>
      </c>
      <c r="D1637" s="54" t="str">
        <f t="shared" si="227"/>
        <v>ASET</v>
      </c>
      <c r="E1637" s="178"/>
      <c r="F1637" s="179"/>
      <c r="G1637" s="177"/>
      <c r="H1637" s="177"/>
      <c r="I1637" s="169">
        <f t="shared" si="228"/>
        <v>0</v>
      </c>
      <c r="J1637" s="149" t="str" cm="1">
        <f t="array" ref="J1637">IF(ISERROR(INDEX('Non Compliance input'!$H$5:$H$156,MATCH(1,(A1637='Non Compliance input'!$A$5:$A$156)*(F1637&gt;='Non Compliance input'!$D$5:$D$156)*(E1637&lt;'Non Compliance input'!$E$5:$E$156)*('Non Compliance input'!$H$5:$H$156="Yes"),0))
),"","Yes")</f>
        <v/>
      </c>
      <c r="K1637" s="149">
        <f t="shared" si="229"/>
        <v>0</v>
      </c>
      <c r="L1637" s="162">
        <f t="shared" si="230"/>
        <v>0</v>
      </c>
      <c r="M1637" s="162" t="str" cm="1">
        <f t="array" ref="M1637">IF(ISERROR(INDEX('Non Compliance input'!$I$5:$I$156,MATCH(1,(A1637='Non Compliance input'!$A$5:$A$156)*(E1637&gt;='Non Compliance input'!$D$5:$D$156)*(F1637&lt;='Non Compliance input'!$E$5:$E$156)*('Non Compliance input'!$I$5:$I$156="Yes"),0))
),"","Yes")</f>
        <v/>
      </c>
      <c r="N1637" s="149" t="str">
        <f>IF(VLOOKUP($A1637,HourEndingOutage!$B$3:$F$746,5,0)="Outage","Outage","")</f>
        <v/>
      </c>
      <c r="O1637" s="18">
        <f t="shared" si="231"/>
        <v>0</v>
      </c>
      <c r="P1637" s="18" t="str">
        <f t="shared" si="232"/>
        <v/>
      </c>
      <c r="Q1637" s="18">
        <f t="shared" si="233"/>
        <v>0</v>
      </c>
      <c r="R1637" s="118"/>
    </row>
    <row r="1638" spans="1:18" x14ac:dyDescent="0.25">
      <c r="A1638" s="25">
        <f t="shared" si="234"/>
        <v>182</v>
      </c>
      <c r="B1638" s="23">
        <f t="shared" si="235"/>
        <v>44569</v>
      </c>
      <c r="C1638" s="24">
        <v>14</v>
      </c>
      <c r="D1638" s="54" t="str">
        <f t="shared" si="227"/>
        <v>ASET</v>
      </c>
      <c r="E1638" s="178"/>
      <c r="F1638" s="179"/>
      <c r="G1638" s="177"/>
      <c r="H1638" s="177"/>
      <c r="I1638" s="169">
        <f t="shared" si="228"/>
        <v>0</v>
      </c>
      <c r="J1638" s="149" t="str" cm="1">
        <f t="array" ref="J1638">IF(ISERROR(INDEX('Non Compliance input'!$H$5:$H$156,MATCH(1,(A1638='Non Compliance input'!$A$5:$A$156)*(F1638&gt;='Non Compliance input'!$D$5:$D$156)*(E1638&lt;'Non Compliance input'!$E$5:$E$156)*('Non Compliance input'!$H$5:$H$156="Yes"),0))
),"","Yes")</f>
        <v/>
      </c>
      <c r="K1638" s="149">
        <f t="shared" si="229"/>
        <v>0</v>
      </c>
      <c r="L1638" s="162">
        <f t="shared" si="230"/>
        <v>0</v>
      </c>
      <c r="M1638" s="162" t="str" cm="1">
        <f t="array" ref="M1638">IF(ISERROR(INDEX('Non Compliance input'!$I$5:$I$156,MATCH(1,(A1638='Non Compliance input'!$A$5:$A$156)*(E1638&gt;='Non Compliance input'!$D$5:$D$156)*(F1638&lt;='Non Compliance input'!$E$5:$E$156)*('Non Compliance input'!$I$5:$I$156="Yes"),0))
),"","Yes")</f>
        <v/>
      </c>
      <c r="N1638" s="149" t="str">
        <f>IF(VLOOKUP($A1638,HourEndingOutage!$B$3:$F$746,5,0)="Outage","Outage","")</f>
        <v/>
      </c>
      <c r="O1638" s="18">
        <f t="shared" si="231"/>
        <v>0</v>
      </c>
      <c r="P1638" s="18" t="str">
        <f t="shared" si="232"/>
        <v/>
      </c>
      <c r="Q1638" s="18">
        <f t="shared" si="233"/>
        <v>0</v>
      </c>
      <c r="R1638" s="118"/>
    </row>
    <row r="1639" spans="1:18" x14ac:dyDescent="0.25">
      <c r="A1639" s="25">
        <f t="shared" si="234"/>
        <v>182</v>
      </c>
      <c r="B1639" s="23">
        <f t="shared" si="235"/>
        <v>44569</v>
      </c>
      <c r="C1639" s="24">
        <v>14</v>
      </c>
      <c r="D1639" s="54" t="str">
        <f t="shared" si="227"/>
        <v>ASET</v>
      </c>
      <c r="E1639" s="178"/>
      <c r="F1639" s="179"/>
      <c r="G1639" s="177"/>
      <c r="H1639" s="177"/>
      <c r="I1639" s="169">
        <f t="shared" si="228"/>
        <v>0</v>
      </c>
      <c r="J1639" s="149" t="str" cm="1">
        <f t="array" ref="J1639">IF(ISERROR(INDEX('Non Compliance input'!$H$5:$H$156,MATCH(1,(A1639='Non Compliance input'!$A$5:$A$156)*(F1639&gt;='Non Compliance input'!$D$5:$D$156)*(E1639&lt;'Non Compliance input'!$E$5:$E$156)*('Non Compliance input'!$H$5:$H$156="Yes"),0))
),"","Yes")</f>
        <v/>
      </c>
      <c r="K1639" s="149">
        <f t="shared" si="229"/>
        <v>0</v>
      </c>
      <c r="L1639" s="162">
        <f t="shared" si="230"/>
        <v>0</v>
      </c>
      <c r="M1639" s="162" t="str" cm="1">
        <f t="array" ref="M1639">IF(ISERROR(INDEX('Non Compliance input'!$I$5:$I$156,MATCH(1,(A1639='Non Compliance input'!$A$5:$A$156)*(E1639&gt;='Non Compliance input'!$D$5:$D$156)*(F1639&lt;='Non Compliance input'!$E$5:$E$156)*('Non Compliance input'!$I$5:$I$156="Yes"),0))
),"","Yes")</f>
        <v/>
      </c>
      <c r="N1639" s="149" t="str">
        <f>IF(VLOOKUP($A1639,HourEndingOutage!$B$3:$F$746,5,0)="Outage","Outage","")</f>
        <v/>
      </c>
      <c r="O1639" s="18">
        <f t="shared" si="231"/>
        <v>0</v>
      </c>
      <c r="P1639" s="18" t="str">
        <f t="shared" si="232"/>
        <v/>
      </c>
      <c r="Q1639" s="18">
        <f t="shared" si="233"/>
        <v>0</v>
      </c>
      <c r="R1639" s="118"/>
    </row>
    <row r="1640" spans="1:18" x14ac:dyDescent="0.25">
      <c r="A1640" s="25">
        <f t="shared" si="234"/>
        <v>182</v>
      </c>
      <c r="B1640" s="23">
        <f t="shared" si="235"/>
        <v>44569</v>
      </c>
      <c r="C1640" s="24">
        <v>14</v>
      </c>
      <c r="D1640" s="54" t="str">
        <f t="shared" si="227"/>
        <v>ASET</v>
      </c>
      <c r="E1640" s="178"/>
      <c r="F1640" s="179"/>
      <c r="G1640" s="177"/>
      <c r="H1640" s="177"/>
      <c r="I1640" s="169">
        <f t="shared" si="228"/>
        <v>0</v>
      </c>
      <c r="J1640" s="149" t="str" cm="1">
        <f t="array" ref="J1640">IF(ISERROR(INDEX('Non Compliance input'!$H$5:$H$156,MATCH(1,(A1640='Non Compliance input'!$A$5:$A$156)*(F1640&gt;='Non Compliance input'!$D$5:$D$156)*(E1640&lt;'Non Compliance input'!$E$5:$E$156)*('Non Compliance input'!$H$5:$H$156="Yes"),0))
),"","Yes")</f>
        <v/>
      </c>
      <c r="K1640" s="149">
        <f t="shared" si="229"/>
        <v>0</v>
      </c>
      <c r="L1640" s="162">
        <f t="shared" si="230"/>
        <v>0</v>
      </c>
      <c r="M1640" s="162" t="str" cm="1">
        <f t="array" ref="M1640">IF(ISERROR(INDEX('Non Compliance input'!$I$5:$I$156,MATCH(1,(A1640='Non Compliance input'!$A$5:$A$156)*(E1640&gt;='Non Compliance input'!$D$5:$D$156)*(F1640&lt;='Non Compliance input'!$E$5:$E$156)*('Non Compliance input'!$I$5:$I$156="Yes"),0))
),"","Yes")</f>
        <v/>
      </c>
      <c r="N1640" s="149" t="str">
        <f>IF(VLOOKUP($A1640,HourEndingOutage!$B$3:$F$746,5,0)="Outage","Outage","")</f>
        <v/>
      </c>
      <c r="O1640" s="18">
        <f t="shared" si="231"/>
        <v>0</v>
      </c>
      <c r="P1640" s="18" t="str">
        <f t="shared" si="232"/>
        <v/>
      </c>
      <c r="Q1640" s="18">
        <f t="shared" si="233"/>
        <v>0</v>
      </c>
      <c r="R1640" s="118"/>
    </row>
    <row r="1641" spans="1:18" x14ac:dyDescent="0.25">
      <c r="A1641" s="25">
        <f t="shared" si="234"/>
        <v>183</v>
      </c>
      <c r="B1641" s="23">
        <f t="shared" si="235"/>
        <v>44569</v>
      </c>
      <c r="C1641" s="24">
        <v>15</v>
      </c>
      <c r="D1641" s="54" t="str">
        <f t="shared" si="227"/>
        <v>ASET</v>
      </c>
      <c r="E1641" s="178"/>
      <c r="F1641" s="179"/>
      <c r="G1641" s="177"/>
      <c r="H1641" s="177"/>
      <c r="I1641" s="169">
        <f t="shared" si="228"/>
        <v>0</v>
      </c>
      <c r="J1641" s="149" t="str" cm="1">
        <f t="array" ref="J1641">IF(ISERROR(INDEX('Non Compliance input'!$H$5:$H$156,MATCH(1,(A1641='Non Compliance input'!$A$5:$A$156)*(F1641&gt;='Non Compliance input'!$D$5:$D$156)*(E1641&lt;'Non Compliance input'!$E$5:$E$156)*('Non Compliance input'!$H$5:$H$156="Yes"),0))
),"","Yes")</f>
        <v/>
      </c>
      <c r="K1641" s="149">
        <f t="shared" si="229"/>
        <v>0</v>
      </c>
      <c r="L1641" s="162">
        <f t="shared" si="230"/>
        <v>0</v>
      </c>
      <c r="M1641" s="162" t="str" cm="1">
        <f t="array" ref="M1641">IF(ISERROR(INDEX('Non Compliance input'!$I$5:$I$156,MATCH(1,(A1641='Non Compliance input'!$A$5:$A$156)*(E1641&gt;='Non Compliance input'!$D$5:$D$156)*(F1641&lt;='Non Compliance input'!$E$5:$E$156)*('Non Compliance input'!$I$5:$I$156="Yes"),0))
),"","Yes")</f>
        <v/>
      </c>
      <c r="N1641" s="149" t="str">
        <f>IF(VLOOKUP($A1641,HourEndingOutage!$B$3:$F$746,5,0)="Outage","Outage","")</f>
        <v/>
      </c>
      <c r="O1641" s="18">
        <f t="shared" si="231"/>
        <v>0</v>
      </c>
      <c r="P1641" s="18" t="str">
        <f t="shared" si="232"/>
        <v/>
      </c>
      <c r="Q1641" s="18">
        <f t="shared" si="233"/>
        <v>0</v>
      </c>
      <c r="R1641" s="118"/>
    </row>
    <row r="1642" spans="1:18" x14ac:dyDescent="0.25">
      <c r="A1642" s="25">
        <f t="shared" si="234"/>
        <v>183</v>
      </c>
      <c r="B1642" s="23">
        <f t="shared" si="235"/>
        <v>44569</v>
      </c>
      <c r="C1642" s="24">
        <v>15</v>
      </c>
      <c r="D1642" s="54" t="str">
        <f t="shared" si="227"/>
        <v>ASET</v>
      </c>
      <c r="E1642" s="178"/>
      <c r="F1642" s="179"/>
      <c r="G1642" s="177"/>
      <c r="H1642" s="177"/>
      <c r="I1642" s="169">
        <f t="shared" si="228"/>
        <v>0</v>
      </c>
      <c r="J1642" s="149" t="str" cm="1">
        <f t="array" ref="J1642">IF(ISERROR(INDEX('Non Compliance input'!$H$5:$H$156,MATCH(1,(A1642='Non Compliance input'!$A$5:$A$156)*(F1642&gt;='Non Compliance input'!$D$5:$D$156)*(E1642&lt;'Non Compliance input'!$E$5:$E$156)*('Non Compliance input'!$H$5:$H$156="Yes"),0))
),"","Yes")</f>
        <v/>
      </c>
      <c r="K1642" s="149">
        <f t="shared" si="229"/>
        <v>0</v>
      </c>
      <c r="L1642" s="162">
        <f t="shared" si="230"/>
        <v>0</v>
      </c>
      <c r="M1642" s="162" t="str" cm="1">
        <f t="array" ref="M1642">IF(ISERROR(INDEX('Non Compliance input'!$I$5:$I$156,MATCH(1,(A1642='Non Compliance input'!$A$5:$A$156)*(E1642&gt;='Non Compliance input'!$D$5:$D$156)*(F1642&lt;='Non Compliance input'!$E$5:$E$156)*('Non Compliance input'!$I$5:$I$156="Yes"),0))
),"","Yes")</f>
        <v/>
      </c>
      <c r="N1642" s="149" t="str">
        <f>IF(VLOOKUP($A1642,HourEndingOutage!$B$3:$F$746,5,0)="Outage","Outage","")</f>
        <v/>
      </c>
      <c r="O1642" s="18">
        <f t="shared" si="231"/>
        <v>0</v>
      </c>
      <c r="P1642" s="18" t="str">
        <f t="shared" si="232"/>
        <v/>
      </c>
      <c r="Q1642" s="18">
        <f t="shared" si="233"/>
        <v>0</v>
      </c>
      <c r="R1642" s="118"/>
    </row>
    <row r="1643" spans="1:18" x14ac:dyDescent="0.25">
      <c r="A1643" s="25">
        <f t="shared" si="234"/>
        <v>183</v>
      </c>
      <c r="B1643" s="23">
        <f t="shared" si="235"/>
        <v>44569</v>
      </c>
      <c r="C1643" s="24">
        <v>15</v>
      </c>
      <c r="D1643" s="54" t="str">
        <f t="shared" si="227"/>
        <v>ASET</v>
      </c>
      <c r="E1643" s="178"/>
      <c r="F1643" s="179"/>
      <c r="G1643" s="177"/>
      <c r="H1643" s="177"/>
      <c r="I1643" s="169">
        <f t="shared" si="228"/>
        <v>0</v>
      </c>
      <c r="J1643" s="149" t="str" cm="1">
        <f t="array" ref="J1643">IF(ISERROR(INDEX('Non Compliance input'!$H$5:$H$156,MATCH(1,(A1643='Non Compliance input'!$A$5:$A$156)*(F1643&gt;='Non Compliance input'!$D$5:$D$156)*(E1643&lt;'Non Compliance input'!$E$5:$E$156)*('Non Compliance input'!$H$5:$H$156="Yes"),0))
),"","Yes")</f>
        <v/>
      </c>
      <c r="K1643" s="149">
        <f t="shared" si="229"/>
        <v>0</v>
      </c>
      <c r="L1643" s="162">
        <f t="shared" si="230"/>
        <v>0</v>
      </c>
      <c r="M1643" s="162" t="str" cm="1">
        <f t="array" ref="M1643">IF(ISERROR(INDEX('Non Compliance input'!$I$5:$I$156,MATCH(1,(A1643='Non Compliance input'!$A$5:$A$156)*(E1643&gt;='Non Compliance input'!$D$5:$D$156)*(F1643&lt;='Non Compliance input'!$E$5:$E$156)*('Non Compliance input'!$I$5:$I$156="Yes"),0))
),"","Yes")</f>
        <v/>
      </c>
      <c r="N1643" s="149" t="str">
        <f>IF(VLOOKUP($A1643,HourEndingOutage!$B$3:$F$746,5,0)="Outage","Outage","")</f>
        <v/>
      </c>
      <c r="O1643" s="18">
        <f t="shared" si="231"/>
        <v>0</v>
      </c>
      <c r="P1643" s="18" t="str">
        <f t="shared" si="232"/>
        <v/>
      </c>
      <c r="Q1643" s="18">
        <f t="shared" si="233"/>
        <v>0</v>
      </c>
      <c r="R1643" s="118"/>
    </row>
    <row r="1644" spans="1:18" x14ac:dyDescent="0.25">
      <c r="A1644" s="25">
        <f t="shared" si="234"/>
        <v>183</v>
      </c>
      <c r="B1644" s="23">
        <f t="shared" si="235"/>
        <v>44569</v>
      </c>
      <c r="C1644" s="24">
        <v>15</v>
      </c>
      <c r="D1644" s="54" t="str">
        <f t="shared" si="227"/>
        <v>ASET</v>
      </c>
      <c r="E1644" s="178"/>
      <c r="F1644" s="179"/>
      <c r="G1644" s="177"/>
      <c r="H1644" s="177"/>
      <c r="I1644" s="169">
        <f t="shared" si="228"/>
        <v>0</v>
      </c>
      <c r="J1644" s="149" t="str" cm="1">
        <f t="array" ref="J1644">IF(ISERROR(INDEX('Non Compliance input'!$H$5:$H$156,MATCH(1,(A1644='Non Compliance input'!$A$5:$A$156)*(F1644&gt;='Non Compliance input'!$D$5:$D$156)*(E1644&lt;'Non Compliance input'!$E$5:$E$156)*('Non Compliance input'!$H$5:$H$156="Yes"),0))
),"","Yes")</f>
        <v/>
      </c>
      <c r="K1644" s="149">
        <f t="shared" si="229"/>
        <v>0</v>
      </c>
      <c r="L1644" s="162">
        <f t="shared" si="230"/>
        <v>0</v>
      </c>
      <c r="M1644" s="162" t="str" cm="1">
        <f t="array" ref="M1644">IF(ISERROR(INDEX('Non Compliance input'!$I$5:$I$156,MATCH(1,(A1644='Non Compliance input'!$A$5:$A$156)*(E1644&gt;='Non Compliance input'!$D$5:$D$156)*(F1644&lt;='Non Compliance input'!$E$5:$E$156)*('Non Compliance input'!$I$5:$I$156="Yes"),0))
),"","Yes")</f>
        <v/>
      </c>
      <c r="N1644" s="149" t="str">
        <f>IF(VLOOKUP($A1644,HourEndingOutage!$B$3:$F$746,5,0)="Outage","Outage","")</f>
        <v/>
      </c>
      <c r="O1644" s="18">
        <f t="shared" si="231"/>
        <v>0</v>
      </c>
      <c r="P1644" s="18" t="str">
        <f t="shared" si="232"/>
        <v/>
      </c>
      <c r="Q1644" s="18">
        <f t="shared" si="233"/>
        <v>0</v>
      </c>
      <c r="R1644" s="118"/>
    </row>
    <row r="1645" spans="1:18" x14ac:dyDescent="0.25">
      <c r="A1645" s="25">
        <f t="shared" si="234"/>
        <v>183</v>
      </c>
      <c r="B1645" s="23">
        <f t="shared" si="235"/>
        <v>44569</v>
      </c>
      <c r="C1645" s="24">
        <v>15</v>
      </c>
      <c r="D1645" s="54" t="str">
        <f t="shared" si="227"/>
        <v>ASET</v>
      </c>
      <c r="E1645" s="178"/>
      <c r="F1645" s="179"/>
      <c r="G1645" s="177"/>
      <c r="H1645" s="177"/>
      <c r="I1645" s="169">
        <f t="shared" si="228"/>
        <v>0</v>
      </c>
      <c r="J1645" s="149" t="str" cm="1">
        <f t="array" ref="J1645">IF(ISERROR(INDEX('Non Compliance input'!$H$5:$H$156,MATCH(1,(A1645='Non Compliance input'!$A$5:$A$156)*(F1645&gt;='Non Compliance input'!$D$5:$D$156)*(E1645&lt;'Non Compliance input'!$E$5:$E$156)*('Non Compliance input'!$H$5:$H$156="Yes"),0))
),"","Yes")</f>
        <v/>
      </c>
      <c r="K1645" s="149">
        <f t="shared" si="229"/>
        <v>0</v>
      </c>
      <c r="L1645" s="162">
        <f t="shared" si="230"/>
        <v>0</v>
      </c>
      <c r="M1645" s="162" t="str" cm="1">
        <f t="array" ref="M1645">IF(ISERROR(INDEX('Non Compliance input'!$I$5:$I$156,MATCH(1,(A1645='Non Compliance input'!$A$5:$A$156)*(E1645&gt;='Non Compliance input'!$D$5:$D$156)*(F1645&lt;='Non Compliance input'!$E$5:$E$156)*('Non Compliance input'!$I$5:$I$156="Yes"),0))
),"","Yes")</f>
        <v/>
      </c>
      <c r="N1645" s="149" t="str">
        <f>IF(VLOOKUP($A1645,HourEndingOutage!$B$3:$F$746,5,0)="Outage","Outage","")</f>
        <v/>
      </c>
      <c r="O1645" s="18">
        <f t="shared" si="231"/>
        <v>0</v>
      </c>
      <c r="P1645" s="18" t="str">
        <f t="shared" si="232"/>
        <v/>
      </c>
      <c r="Q1645" s="18">
        <f t="shared" si="233"/>
        <v>0</v>
      </c>
      <c r="R1645" s="118"/>
    </row>
    <row r="1646" spans="1:18" x14ac:dyDescent="0.25">
      <c r="A1646" s="25">
        <f t="shared" si="234"/>
        <v>183</v>
      </c>
      <c r="B1646" s="23">
        <f t="shared" si="235"/>
        <v>44569</v>
      </c>
      <c r="C1646" s="24">
        <v>15</v>
      </c>
      <c r="D1646" s="54" t="str">
        <f t="shared" si="227"/>
        <v>ASET</v>
      </c>
      <c r="E1646" s="178"/>
      <c r="F1646" s="179"/>
      <c r="G1646" s="177"/>
      <c r="H1646" s="177"/>
      <c r="I1646" s="169">
        <f t="shared" si="228"/>
        <v>0</v>
      </c>
      <c r="J1646" s="149" t="str" cm="1">
        <f t="array" ref="J1646">IF(ISERROR(INDEX('Non Compliance input'!$H$5:$H$156,MATCH(1,(A1646='Non Compliance input'!$A$5:$A$156)*(F1646&gt;='Non Compliance input'!$D$5:$D$156)*(E1646&lt;'Non Compliance input'!$E$5:$E$156)*('Non Compliance input'!$H$5:$H$156="Yes"),0))
),"","Yes")</f>
        <v/>
      </c>
      <c r="K1646" s="149">
        <f t="shared" si="229"/>
        <v>0</v>
      </c>
      <c r="L1646" s="162">
        <f t="shared" si="230"/>
        <v>0</v>
      </c>
      <c r="M1646" s="162" t="str" cm="1">
        <f t="array" ref="M1646">IF(ISERROR(INDEX('Non Compliance input'!$I$5:$I$156,MATCH(1,(A1646='Non Compliance input'!$A$5:$A$156)*(E1646&gt;='Non Compliance input'!$D$5:$D$156)*(F1646&lt;='Non Compliance input'!$E$5:$E$156)*('Non Compliance input'!$I$5:$I$156="Yes"),0))
),"","Yes")</f>
        <v/>
      </c>
      <c r="N1646" s="149" t="str">
        <f>IF(VLOOKUP($A1646,HourEndingOutage!$B$3:$F$746,5,0)="Outage","Outage","")</f>
        <v/>
      </c>
      <c r="O1646" s="18">
        <f t="shared" si="231"/>
        <v>0</v>
      </c>
      <c r="P1646" s="18" t="str">
        <f t="shared" si="232"/>
        <v/>
      </c>
      <c r="Q1646" s="18">
        <f t="shared" si="233"/>
        <v>0</v>
      </c>
      <c r="R1646" s="118"/>
    </row>
    <row r="1647" spans="1:18" x14ac:dyDescent="0.25">
      <c r="A1647" s="25">
        <f t="shared" si="234"/>
        <v>183</v>
      </c>
      <c r="B1647" s="23">
        <f t="shared" si="235"/>
        <v>44569</v>
      </c>
      <c r="C1647" s="24">
        <v>15</v>
      </c>
      <c r="D1647" s="54" t="str">
        <f t="shared" si="227"/>
        <v>ASET</v>
      </c>
      <c r="E1647" s="178"/>
      <c r="F1647" s="179"/>
      <c r="G1647" s="177"/>
      <c r="H1647" s="177"/>
      <c r="I1647" s="169">
        <f t="shared" si="228"/>
        <v>0</v>
      </c>
      <c r="J1647" s="149" t="str" cm="1">
        <f t="array" ref="J1647">IF(ISERROR(INDEX('Non Compliance input'!$H$5:$H$156,MATCH(1,(A1647='Non Compliance input'!$A$5:$A$156)*(F1647&gt;='Non Compliance input'!$D$5:$D$156)*(E1647&lt;'Non Compliance input'!$E$5:$E$156)*('Non Compliance input'!$H$5:$H$156="Yes"),0))
),"","Yes")</f>
        <v/>
      </c>
      <c r="K1647" s="149">
        <f t="shared" si="229"/>
        <v>0</v>
      </c>
      <c r="L1647" s="162">
        <f t="shared" si="230"/>
        <v>0</v>
      </c>
      <c r="M1647" s="162" t="str" cm="1">
        <f t="array" ref="M1647">IF(ISERROR(INDEX('Non Compliance input'!$I$5:$I$156,MATCH(1,(A1647='Non Compliance input'!$A$5:$A$156)*(E1647&gt;='Non Compliance input'!$D$5:$D$156)*(F1647&lt;='Non Compliance input'!$E$5:$E$156)*('Non Compliance input'!$I$5:$I$156="Yes"),0))
),"","Yes")</f>
        <v/>
      </c>
      <c r="N1647" s="149" t="str">
        <f>IF(VLOOKUP($A1647,HourEndingOutage!$B$3:$F$746,5,0)="Outage","Outage","")</f>
        <v/>
      </c>
      <c r="O1647" s="18">
        <f t="shared" si="231"/>
        <v>0</v>
      </c>
      <c r="P1647" s="18" t="str">
        <f t="shared" si="232"/>
        <v/>
      </c>
      <c r="Q1647" s="18">
        <f t="shared" si="233"/>
        <v>0</v>
      </c>
      <c r="R1647" s="118"/>
    </row>
    <row r="1648" spans="1:18" x14ac:dyDescent="0.25">
      <c r="A1648" s="25">
        <f t="shared" si="234"/>
        <v>183</v>
      </c>
      <c r="B1648" s="23">
        <f t="shared" si="235"/>
        <v>44569</v>
      </c>
      <c r="C1648" s="24">
        <v>15</v>
      </c>
      <c r="D1648" s="54" t="str">
        <f t="shared" si="227"/>
        <v>ASET</v>
      </c>
      <c r="E1648" s="178"/>
      <c r="F1648" s="179"/>
      <c r="G1648" s="177"/>
      <c r="H1648" s="177"/>
      <c r="I1648" s="169">
        <f t="shared" si="228"/>
        <v>0</v>
      </c>
      <c r="J1648" s="149" t="str" cm="1">
        <f t="array" ref="J1648">IF(ISERROR(INDEX('Non Compliance input'!$H$5:$H$156,MATCH(1,(A1648='Non Compliance input'!$A$5:$A$156)*(F1648&gt;='Non Compliance input'!$D$5:$D$156)*(E1648&lt;'Non Compliance input'!$E$5:$E$156)*('Non Compliance input'!$H$5:$H$156="Yes"),0))
),"","Yes")</f>
        <v/>
      </c>
      <c r="K1648" s="149">
        <f t="shared" si="229"/>
        <v>0</v>
      </c>
      <c r="L1648" s="162">
        <f t="shared" si="230"/>
        <v>0</v>
      </c>
      <c r="M1648" s="162" t="str" cm="1">
        <f t="array" ref="M1648">IF(ISERROR(INDEX('Non Compliance input'!$I$5:$I$156,MATCH(1,(A1648='Non Compliance input'!$A$5:$A$156)*(E1648&gt;='Non Compliance input'!$D$5:$D$156)*(F1648&lt;='Non Compliance input'!$E$5:$E$156)*('Non Compliance input'!$I$5:$I$156="Yes"),0))
),"","Yes")</f>
        <v/>
      </c>
      <c r="N1648" s="149" t="str">
        <f>IF(VLOOKUP($A1648,HourEndingOutage!$B$3:$F$746,5,0)="Outage","Outage","")</f>
        <v/>
      </c>
      <c r="O1648" s="18">
        <f t="shared" si="231"/>
        <v>0</v>
      </c>
      <c r="P1648" s="18" t="str">
        <f t="shared" si="232"/>
        <v/>
      </c>
      <c r="Q1648" s="18">
        <f t="shared" si="233"/>
        <v>0</v>
      </c>
      <c r="R1648" s="118"/>
    </row>
    <row r="1649" spans="1:18" x14ac:dyDescent="0.25">
      <c r="A1649" s="25">
        <f t="shared" si="234"/>
        <v>183</v>
      </c>
      <c r="B1649" s="23">
        <f t="shared" si="235"/>
        <v>44569</v>
      </c>
      <c r="C1649" s="24">
        <v>15</v>
      </c>
      <c r="D1649" s="54" t="str">
        <f t="shared" si="227"/>
        <v>ASET</v>
      </c>
      <c r="E1649" s="178"/>
      <c r="F1649" s="179"/>
      <c r="G1649" s="177"/>
      <c r="H1649" s="177"/>
      <c r="I1649" s="169">
        <f t="shared" si="228"/>
        <v>0</v>
      </c>
      <c r="J1649" s="149" t="str" cm="1">
        <f t="array" ref="J1649">IF(ISERROR(INDEX('Non Compliance input'!$H$5:$H$156,MATCH(1,(A1649='Non Compliance input'!$A$5:$A$156)*(F1649&gt;='Non Compliance input'!$D$5:$D$156)*(E1649&lt;'Non Compliance input'!$E$5:$E$156)*('Non Compliance input'!$H$5:$H$156="Yes"),0))
),"","Yes")</f>
        <v/>
      </c>
      <c r="K1649" s="149">
        <f t="shared" si="229"/>
        <v>0</v>
      </c>
      <c r="L1649" s="162">
        <f t="shared" si="230"/>
        <v>0</v>
      </c>
      <c r="M1649" s="162" t="str" cm="1">
        <f t="array" ref="M1649">IF(ISERROR(INDEX('Non Compliance input'!$I$5:$I$156,MATCH(1,(A1649='Non Compliance input'!$A$5:$A$156)*(E1649&gt;='Non Compliance input'!$D$5:$D$156)*(F1649&lt;='Non Compliance input'!$E$5:$E$156)*('Non Compliance input'!$I$5:$I$156="Yes"),0))
),"","Yes")</f>
        <v/>
      </c>
      <c r="N1649" s="149" t="str">
        <f>IF(VLOOKUP($A1649,HourEndingOutage!$B$3:$F$746,5,0)="Outage","Outage","")</f>
        <v/>
      </c>
      <c r="O1649" s="18">
        <f t="shared" si="231"/>
        <v>0</v>
      </c>
      <c r="P1649" s="18" t="str">
        <f t="shared" si="232"/>
        <v/>
      </c>
      <c r="Q1649" s="18">
        <f t="shared" si="233"/>
        <v>0</v>
      </c>
      <c r="R1649" s="118"/>
    </row>
    <row r="1650" spans="1:18" x14ac:dyDescent="0.25">
      <c r="A1650" s="25">
        <f t="shared" si="234"/>
        <v>184</v>
      </c>
      <c r="B1650" s="23">
        <f t="shared" si="235"/>
        <v>44569</v>
      </c>
      <c r="C1650" s="24">
        <v>16</v>
      </c>
      <c r="D1650" s="54" t="str">
        <f t="shared" si="227"/>
        <v>ASET</v>
      </c>
      <c r="E1650" s="178"/>
      <c r="F1650" s="179"/>
      <c r="G1650" s="177"/>
      <c r="H1650" s="177"/>
      <c r="I1650" s="169">
        <f t="shared" si="228"/>
        <v>0</v>
      </c>
      <c r="J1650" s="149" t="str" cm="1">
        <f t="array" ref="J1650">IF(ISERROR(INDEX('Non Compliance input'!$H$5:$H$156,MATCH(1,(A1650='Non Compliance input'!$A$5:$A$156)*(F1650&gt;='Non Compliance input'!$D$5:$D$156)*(E1650&lt;'Non Compliance input'!$E$5:$E$156)*('Non Compliance input'!$H$5:$H$156="Yes"),0))
),"","Yes")</f>
        <v/>
      </c>
      <c r="K1650" s="149">
        <f t="shared" si="229"/>
        <v>0</v>
      </c>
      <c r="L1650" s="162">
        <f t="shared" si="230"/>
        <v>0</v>
      </c>
      <c r="M1650" s="162" t="str" cm="1">
        <f t="array" ref="M1650">IF(ISERROR(INDEX('Non Compliance input'!$I$5:$I$156,MATCH(1,(A1650='Non Compliance input'!$A$5:$A$156)*(E1650&gt;='Non Compliance input'!$D$5:$D$156)*(F1650&lt;='Non Compliance input'!$E$5:$E$156)*('Non Compliance input'!$I$5:$I$156="Yes"),0))
),"","Yes")</f>
        <v/>
      </c>
      <c r="N1650" s="149" t="str">
        <f>IF(VLOOKUP($A1650,HourEndingOutage!$B$3:$F$746,5,0)="Outage","Outage","")</f>
        <v/>
      </c>
      <c r="O1650" s="18">
        <f t="shared" si="231"/>
        <v>0</v>
      </c>
      <c r="P1650" s="18" t="str">
        <f t="shared" si="232"/>
        <v/>
      </c>
      <c r="Q1650" s="18">
        <f t="shared" si="233"/>
        <v>0</v>
      </c>
      <c r="R1650" s="118"/>
    </row>
    <row r="1651" spans="1:18" x14ac:dyDescent="0.25">
      <c r="A1651" s="25">
        <f t="shared" si="234"/>
        <v>184</v>
      </c>
      <c r="B1651" s="23">
        <f t="shared" si="235"/>
        <v>44569</v>
      </c>
      <c r="C1651" s="24">
        <v>16</v>
      </c>
      <c r="D1651" s="54" t="str">
        <f t="shared" si="227"/>
        <v>ASET</v>
      </c>
      <c r="E1651" s="178"/>
      <c r="F1651" s="179"/>
      <c r="G1651" s="177"/>
      <c r="H1651" s="177"/>
      <c r="I1651" s="169">
        <f t="shared" si="228"/>
        <v>0</v>
      </c>
      <c r="J1651" s="149" t="str" cm="1">
        <f t="array" ref="J1651">IF(ISERROR(INDEX('Non Compliance input'!$H$5:$H$156,MATCH(1,(A1651='Non Compliance input'!$A$5:$A$156)*(F1651&gt;='Non Compliance input'!$D$5:$D$156)*(E1651&lt;'Non Compliance input'!$E$5:$E$156)*('Non Compliance input'!$H$5:$H$156="Yes"),0))
),"","Yes")</f>
        <v/>
      </c>
      <c r="K1651" s="149">
        <f t="shared" si="229"/>
        <v>0</v>
      </c>
      <c r="L1651" s="162">
        <f t="shared" si="230"/>
        <v>0</v>
      </c>
      <c r="M1651" s="162" t="str" cm="1">
        <f t="array" ref="M1651">IF(ISERROR(INDEX('Non Compliance input'!$I$5:$I$156,MATCH(1,(A1651='Non Compliance input'!$A$5:$A$156)*(E1651&gt;='Non Compliance input'!$D$5:$D$156)*(F1651&lt;='Non Compliance input'!$E$5:$E$156)*('Non Compliance input'!$I$5:$I$156="Yes"),0))
),"","Yes")</f>
        <v/>
      </c>
      <c r="N1651" s="149" t="str">
        <f>IF(VLOOKUP($A1651,HourEndingOutage!$B$3:$F$746,5,0)="Outage","Outage","")</f>
        <v/>
      </c>
      <c r="O1651" s="18">
        <f t="shared" si="231"/>
        <v>0</v>
      </c>
      <c r="P1651" s="18" t="str">
        <f t="shared" si="232"/>
        <v/>
      </c>
      <c r="Q1651" s="18">
        <f t="shared" si="233"/>
        <v>0</v>
      </c>
      <c r="R1651" s="118"/>
    </row>
    <row r="1652" spans="1:18" x14ac:dyDescent="0.25">
      <c r="A1652" s="25">
        <f t="shared" si="234"/>
        <v>184</v>
      </c>
      <c r="B1652" s="23">
        <f t="shared" si="235"/>
        <v>44569</v>
      </c>
      <c r="C1652" s="24">
        <v>16</v>
      </c>
      <c r="D1652" s="54" t="str">
        <f t="shared" si="227"/>
        <v>ASET</v>
      </c>
      <c r="E1652" s="178"/>
      <c r="F1652" s="179"/>
      <c r="G1652" s="177"/>
      <c r="H1652" s="177"/>
      <c r="I1652" s="169">
        <f t="shared" si="228"/>
        <v>0</v>
      </c>
      <c r="J1652" s="149" t="str" cm="1">
        <f t="array" ref="J1652">IF(ISERROR(INDEX('Non Compliance input'!$H$5:$H$156,MATCH(1,(A1652='Non Compliance input'!$A$5:$A$156)*(F1652&gt;='Non Compliance input'!$D$5:$D$156)*(E1652&lt;'Non Compliance input'!$E$5:$E$156)*('Non Compliance input'!$H$5:$H$156="Yes"),0))
),"","Yes")</f>
        <v/>
      </c>
      <c r="K1652" s="149">
        <f t="shared" si="229"/>
        <v>0</v>
      </c>
      <c r="L1652" s="162">
        <f t="shared" si="230"/>
        <v>0</v>
      </c>
      <c r="M1652" s="162" t="str" cm="1">
        <f t="array" ref="M1652">IF(ISERROR(INDEX('Non Compliance input'!$I$5:$I$156,MATCH(1,(A1652='Non Compliance input'!$A$5:$A$156)*(E1652&gt;='Non Compliance input'!$D$5:$D$156)*(F1652&lt;='Non Compliance input'!$E$5:$E$156)*('Non Compliance input'!$I$5:$I$156="Yes"),0))
),"","Yes")</f>
        <v/>
      </c>
      <c r="N1652" s="149" t="str">
        <f>IF(VLOOKUP($A1652,HourEndingOutage!$B$3:$F$746,5,0)="Outage","Outage","")</f>
        <v/>
      </c>
      <c r="O1652" s="18">
        <f t="shared" si="231"/>
        <v>0</v>
      </c>
      <c r="P1652" s="18" t="str">
        <f t="shared" si="232"/>
        <v/>
      </c>
      <c r="Q1652" s="18">
        <f t="shared" si="233"/>
        <v>0</v>
      </c>
      <c r="R1652" s="118"/>
    </row>
    <row r="1653" spans="1:18" x14ac:dyDescent="0.25">
      <c r="A1653" s="25">
        <f t="shared" si="234"/>
        <v>184</v>
      </c>
      <c r="B1653" s="23">
        <f t="shared" si="235"/>
        <v>44569</v>
      </c>
      <c r="C1653" s="24">
        <v>16</v>
      </c>
      <c r="D1653" s="54" t="str">
        <f t="shared" si="227"/>
        <v>ASET</v>
      </c>
      <c r="E1653" s="178"/>
      <c r="F1653" s="179"/>
      <c r="G1653" s="177"/>
      <c r="H1653" s="177"/>
      <c r="I1653" s="169">
        <f t="shared" si="228"/>
        <v>0</v>
      </c>
      <c r="J1653" s="149" t="str" cm="1">
        <f t="array" ref="J1653">IF(ISERROR(INDEX('Non Compliance input'!$H$5:$H$156,MATCH(1,(A1653='Non Compliance input'!$A$5:$A$156)*(F1653&gt;='Non Compliance input'!$D$5:$D$156)*(E1653&lt;'Non Compliance input'!$E$5:$E$156)*('Non Compliance input'!$H$5:$H$156="Yes"),0))
),"","Yes")</f>
        <v/>
      </c>
      <c r="K1653" s="149">
        <f t="shared" si="229"/>
        <v>0</v>
      </c>
      <c r="L1653" s="162">
        <f t="shared" si="230"/>
        <v>0</v>
      </c>
      <c r="M1653" s="162" t="str" cm="1">
        <f t="array" ref="M1653">IF(ISERROR(INDEX('Non Compliance input'!$I$5:$I$156,MATCH(1,(A1653='Non Compliance input'!$A$5:$A$156)*(E1653&gt;='Non Compliance input'!$D$5:$D$156)*(F1653&lt;='Non Compliance input'!$E$5:$E$156)*('Non Compliance input'!$I$5:$I$156="Yes"),0))
),"","Yes")</f>
        <v/>
      </c>
      <c r="N1653" s="149" t="str">
        <f>IF(VLOOKUP($A1653,HourEndingOutage!$B$3:$F$746,5,0)="Outage","Outage","")</f>
        <v/>
      </c>
      <c r="O1653" s="18">
        <f t="shared" si="231"/>
        <v>0</v>
      </c>
      <c r="P1653" s="18" t="str">
        <f t="shared" si="232"/>
        <v/>
      </c>
      <c r="Q1653" s="18">
        <f t="shared" si="233"/>
        <v>0</v>
      </c>
      <c r="R1653" s="118"/>
    </row>
    <row r="1654" spans="1:18" x14ac:dyDescent="0.25">
      <c r="A1654" s="25">
        <f t="shared" si="234"/>
        <v>184</v>
      </c>
      <c r="B1654" s="23">
        <f t="shared" si="235"/>
        <v>44569</v>
      </c>
      <c r="C1654" s="24">
        <v>16</v>
      </c>
      <c r="D1654" s="54" t="str">
        <f t="shared" si="227"/>
        <v>ASET</v>
      </c>
      <c r="E1654" s="178"/>
      <c r="F1654" s="179"/>
      <c r="G1654" s="177"/>
      <c r="H1654" s="177"/>
      <c r="I1654" s="169">
        <f t="shared" si="228"/>
        <v>0</v>
      </c>
      <c r="J1654" s="149" t="str" cm="1">
        <f t="array" ref="J1654">IF(ISERROR(INDEX('Non Compliance input'!$H$5:$H$156,MATCH(1,(A1654='Non Compliance input'!$A$5:$A$156)*(F1654&gt;='Non Compliance input'!$D$5:$D$156)*(E1654&lt;'Non Compliance input'!$E$5:$E$156)*('Non Compliance input'!$H$5:$H$156="Yes"),0))
),"","Yes")</f>
        <v/>
      </c>
      <c r="K1654" s="149">
        <f t="shared" si="229"/>
        <v>0</v>
      </c>
      <c r="L1654" s="162">
        <f t="shared" si="230"/>
        <v>0</v>
      </c>
      <c r="M1654" s="162" t="str" cm="1">
        <f t="array" ref="M1654">IF(ISERROR(INDEX('Non Compliance input'!$I$5:$I$156,MATCH(1,(A1654='Non Compliance input'!$A$5:$A$156)*(E1654&gt;='Non Compliance input'!$D$5:$D$156)*(F1654&lt;='Non Compliance input'!$E$5:$E$156)*('Non Compliance input'!$I$5:$I$156="Yes"),0))
),"","Yes")</f>
        <v/>
      </c>
      <c r="N1654" s="149" t="str">
        <f>IF(VLOOKUP($A1654,HourEndingOutage!$B$3:$F$746,5,0)="Outage","Outage","")</f>
        <v/>
      </c>
      <c r="O1654" s="18">
        <f t="shared" si="231"/>
        <v>0</v>
      </c>
      <c r="P1654" s="18" t="str">
        <f t="shared" si="232"/>
        <v/>
      </c>
      <c r="Q1654" s="18">
        <f t="shared" si="233"/>
        <v>0</v>
      </c>
      <c r="R1654" s="118"/>
    </row>
    <row r="1655" spans="1:18" x14ac:dyDescent="0.25">
      <c r="A1655" s="25">
        <f t="shared" si="234"/>
        <v>184</v>
      </c>
      <c r="B1655" s="23">
        <f t="shared" si="235"/>
        <v>44569</v>
      </c>
      <c r="C1655" s="24">
        <v>16</v>
      </c>
      <c r="D1655" s="54" t="str">
        <f t="shared" si="227"/>
        <v>ASET</v>
      </c>
      <c r="E1655" s="178"/>
      <c r="F1655" s="179"/>
      <c r="G1655" s="177"/>
      <c r="H1655" s="177"/>
      <c r="I1655" s="169">
        <f t="shared" si="228"/>
        <v>0</v>
      </c>
      <c r="J1655" s="149" t="str" cm="1">
        <f t="array" ref="J1655">IF(ISERROR(INDEX('Non Compliance input'!$H$5:$H$156,MATCH(1,(A1655='Non Compliance input'!$A$5:$A$156)*(F1655&gt;='Non Compliance input'!$D$5:$D$156)*(E1655&lt;'Non Compliance input'!$E$5:$E$156)*('Non Compliance input'!$H$5:$H$156="Yes"),0))
),"","Yes")</f>
        <v/>
      </c>
      <c r="K1655" s="149">
        <f t="shared" si="229"/>
        <v>0</v>
      </c>
      <c r="L1655" s="162">
        <f t="shared" si="230"/>
        <v>0</v>
      </c>
      <c r="M1655" s="162" t="str" cm="1">
        <f t="array" ref="M1655">IF(ISERROR(INDEX('Non Compliance input'!$I$5:$I$156,MATCH(1,(A1655='Non Compliance input'!$A$5:$A$156)*(E1655&gt;='Non Compliance input'!$D$5:$D$156)*(F1655&lt;='Non Compliance input'!$E$5:$E$156)*('Non Compliance input'!$I$5:$I$156="Yes"),0))
),"","Yes")</f>
        <v/>
      </c>
      <c r="N1655" s="149" t="str">
        <f>IF(VLOOKUP($A1655,HourEndingOutage!$B$3:$F$746,5,0)="Outage","Outage","")</f>
        <v/>
      </c>
      <c r="O1655" s="18">
        <f t="shared" si="231"/>
        <v>0</v>
      </c>
      <c r="P1655" s="18" t="str">
        <f t="shared" si="232"/>
        <v/>
      </c>
      <c r="Q1655" s="18">
        <f t="shared" si="233"/>
        <v>0</v>
      </c>
      <c r="R1655" s="118"/>
    </row>
    <row r="1656" spans="1:18" x14ac:dyDescent="0.25">
      <c r="A1656" s="25">
        <f t="shared" si="234"/>
        <v>184</v>
      </c>
      <c r="B1656" s="23">
        <f t="shared" si="235"/>
        <v>44569</v>
      </c>
      <c r="C1656" s="24">
        <v>16</v>
      </c>
      <c r="D1656" s="54" t="str">
        <f t="shared" si="227"/>
        <v>ASET</v>
      </c>
      <c r="E1656" s="178"/>
      <c r="F1656" s="179"/>
      <c r="G1656" s="177"/>
      <c r="H1656" s="177"/>
      <c r="I1656" s="169">
        <f t="shared" si="228"/>
        <v>0</v>
      </c>
      <c r="J1656" s="149" t="str" cm="1">
        <f t="array" ref="J1656">IF(ISERROR(INDEX('Non Compliance input'!$H$5:$H$156,MATCH(1,(A1656='Non Compliance input'!$A$5:$A$156)*(F1656&gt;='Non Compliance input'!$D$5:$D$156)*(E1656&lt;'Non Compliance input'!$E$5:$E$156)*('Non Compliance input'!$H$5:$H$156="Yes"),0))
),"","Yes")</f>
        <v/>
      </c>
      <c r="K1656" s="149">
        <f t="shared" si="229"/>
        <v>0</v>
      </c>
      <c r="L1656" s="162">
        <f t="shared" si="230"/>
        <v>0</v>
      </c>
      <c r="M1656" s="162" t="str" cm="1">
        <f t="array" ref="M1656">IF(ISERROR(INDEX('Non Compliance input'!$I$5:$I$156,MATCH(1,(A1656='Non Compliance input'!$A$5:$A$156)*(E1656&gt;='Non Compliance input'!$D$5:$D$156)*(F1656&lt;='Non Compliance input'!$E$5:$E$156)*('Non Compliance input'!$I$5:$I$156="Yes"),0))
),"","Yes")</f>
        <v/>
      </c>
      <c r="N1656" s="149" t="str">
        <f>IF(VLOOKUP($A1656,HourEndingOutage!$B$3:$F$746,5,0)="Outage","Outage","")</f>
        <v/>
      </c>
      <c r="O1656" s="18">
        <f t="shared" si="231"/>
        <v>0</v>
      </c>
      <c r="P1656" s="18" t="str">
        <f t="shared" si="232"/>
        <v/>
      </c>
      <c r="Q1656" s="18">
        <f t="shared" si="233"/>
        <v>0</v>
      </c>
      <c r="R1656" s="118"/>
    </row>
    <row r="1657" spans="1:18" x14ac:dyDescent="0.25">
      <c r="A1657" s="25">
        <f t="shared" si="234"/>
        <v>184</v>
      </c>
      <c r="B1657" s="23">
        <f t="shared" si="235"/>
        <v>44569</v>
      </c>
      <c r="C1657" s="24">
        <v>16</v>
      </c>
      <c r="D1657" s="54" t="str">
        <f t="shared" si="227"/>
        <v>ASET</v>
      </c>
      <c r="E1657" s="178"/>
      <c r="F1657" s="179"/>
      <c r="G1657" s="177"/>
      <c r="H1657" s="177"/>
      <c r="I1657" s="169">
        <f t="shared" si="228"/>
        <v>0</v>
      </c>
      <c r="J1657" s="149" t="str" cm="1">
        <f t="array" ref="J1657">IF(ISERROR(INDEX('Non Compliance input'!$H$5:$H$156,MATCH(1,(A1657='Non Compliance input'!$A$5:$A$156)*(F1657&gt;='Non Compliance input'!$D$5:$D$156)*(E1657&lt;'Non Compliance input'!$E$5:$E$156)*('Non Compliance input'!$H$5:$H$156="Yes"),0))
),"","Yes")</f>
        <v/>
      </c>
      <c r="K1657" s="149">
        <f t="shared" si="229"/>
        <v>0</v>
      </c>
      <c r="L1657" s="162">
        <f t="shared" si="230"/>
        <v>0</v>
      </c>
      <c r="M1657" s="162" t="str" cm="1">
        <f t="array" ref="M1657">IF(ISERROR(INDEX('Non Compliance input'!$I$5:$I$156,MATCH(1,(A1657='Non Compliance input'!$A$5:$A$156)*(E1657&gt;='Non Compliance input'!$D$5:$D$156)*(F1657&lt;='Non Compliance input'!$E$5:$E$156)*('Non Compliance input'!$I$5:$I$156="Yes"),0))
),"","Yes")</f>
        <v/>
      </c>
      <c r="N1657" s="149" t="str">
        <f>IF(VLOOKUP($A1657,HourEndingOutage!$B$3:$F$746,5,0)="Outage","Outage","")</f>
        <v/>
      </c>
      <c r="O1657" s="18">
        <f t="shared" si="231"/>
        <v>0</v>
      </c>
      <c r="P1657" s="18" t="str">
        <f t="shared" si="232"/>
        <v/>
      </c>
      <c r="Q1657" s="18">
        <f t="shared" si="233"/>
        <v>0</v>
      </c>
      <c r="R1657" s="118"/>
    </row>
    <row r="1658" spans="1:18" x14ac:dyDescent="0.25">
      <c r="A1658" s="25">
        <f t="shared" si="234"/>
        <v>184</v>
      </c>
      <c r="B1658" s="23">
        <f t="shared" si="235"/>
        <v>44569</v>
      </c>
      <c r="C1658" s="24">
        <v>16</v>
      </c>
      <c r="D1658" s="54" t="str">
        <f t="shared" si="227"/>
        <v>ASET</v>
      </c>
      <c r="E1658" s="178"/>
      <c r="F1658" s="179"/>
      <c r="G1658" s="177"/>
      <c r="H1658" s="177"/>
      <c r="I1658" s="169">
        <f t="shared" si="228"/>
        <v>0</v>
      </c>
      <c r="J1658" s="149" t="str" cm="1">
        <f t="array" ref="J1658">IF(ISERROR(INDEX('Non Compliance input'!$H$5:$H$156,MATCH(1,(A1658='Non Compliance input'!$A$5:$A$156)*(F1658&gt;='Non Compliance input'!$D$5:$D$156)*(E1658&lt;'Non Compliance input'!$E$5:$E$156)*('Non Compliance input'!$H$5:$H$156="Yes"),0))
),"","Yes")</f>
        <v/>
      </c>
      <c r="K1658" s="149">
        <f t="shared" si="229"/>
        <v>0</v>
      </c>
      <c r="L1658" s="162">
        <f t="shared" si="230"/>
        <v>0</v>
      </c>
      <c r="M1658" s="162" t="str" cm="1">
        <f t="array" ref="M1658">IF(ISERROR(INDEX('Non Compliance input'!$I$5:$I$156,MATCH(1,(A1658='Non Compliance input'!$A$5:$A$156)*(E1658&gt;='Non Compliance input'!$D$5:$D$156)*(F1658&lt;='Non Compliance input'!$E$5:$E$156)*('Non Compliance input'!$I$5:$I$156="Yes"),0))
),"","Yes")</f>
        <v/>
      </c>
      <c r="N1658" s="149" t="str">
        <f>IF(VLOOKUP($A1658,HourEndingOutage!$B$3:$F$746,5,0)="Outage","Outage","")</f>
        <v/>
      </c>
      <c r="O1658" s="18">
        <f t="shared" si="231"/>
        <v>0</v>
      </c>
      <c r="P1658" s="18" t="str">
        <f t="shared" si="232"/>
        <v/>
      </c>
      <c r="Q1658" s="18">
        <f t="shared" si="233"/>
        <v>0</v>
      </c>
      <c r="R1658" s="118"/>
    </row>
    <row r="1659" spans="1:18" x14ac:dyDescent="0.25">
      <c r="A1659" s="25">
        <f t="shared" si="234"/>
        <v>185</v>
      </c>
      <c r="B1659" s="23">
        <f t="shared" si="235"/>
        <v>44569</v>
      </c>
      <c r="C1659" s="24">
        <v>17</v>
      </c>
      <c r="D1659" s="54" t="str">
        <f t="shared" si="227"/>
        <v>ASET</v>
      </c>
      <c r="E1659" s="178"/>
      <c r="F1659" s="179"/>
      <c r="G1659" s="177"/>
      <c r="H1659" s="177"/>
      <c r="I1659" s="169">
        <f t="shared" si="228"/>
        <v>0</v>
      </c>
      <c r="J1659" s="149" t="str" cm="1">
        <f t="array" ref="J1659">IF(ISERROR(INDEX('Non Compliance input'!$H$5:$H$156,MATCH(1,(A1659='Non Compliance input'!$A$5:$A$156)*(F1659&gt;='Non Compliance input'!$D$5:$D$156)*(E1659&lt;'Non Compliance input'!$E$5:$E$156)*('Non Compliance input'!$H$5:$H$156="Yes"),0))
),"","Yes")</f>
        <v/>
      </c>
      <c r="K1659" s="149">
        <f t="shared" si="229"/>
        <v>0</v>
      </c>
      <c r="L1659" s="162">
        <f t="shared" si="230"/>
        <v>0</v>
      </c>
      <c r="M1659" s="162" t="str" cm="1">
        <f t="array" ref="M1659">IF(ISERROR(INDEX('Non Compliance input'!$I$5:$I$156,MATCH(1,(A1659='Non Compliance input'!$A$5:$A$156)*(E1659&gt;='Non Compliance input'!$D$5:$D$156)*(F1659&lt;='Non Compliance input'!$E$5:$E$156)*('Non Compliance input'!$I$5:$I$156="Yes"),0))
),"","Yes")</f>
        <v/>
      </c>
      <c r="N1659" s="149" t="str">
        <f>IF(VLOOKUP($A1659,HourEndingOutage!$B$3:$F$746,5,0)="Outage","Outage","")</f>
        <v/>
      </c>
      <c r="O1659" s="18">
        <f t="shared" si="231"/>
        <v>0</v>
      </c>
      <c r="P1659" s="18" t="str">
        <f t="shared" si="232"/>
        <v/>
      </c>
      <c r="Q1659" s="18">
        <f t="shared" si="233"/>
        <v>0</v>
      </c>
      <c r="R1659" s="118"/>
    </row>
    <row r="1660" spans="1:18" x14ac:dyDescent="0.25">
      <c r="A1660" s="25">
        <f t="shared" si="234"/>
        <v>185</v>
      </c>
      <c r="B1660" s="23">
        <f t="shared" si="235"/>
        <v>44569</v>
      </c>
      <c r="C1660" s="24">
        <v>17</v>
      </c>
      <c r="D1660" s="54" t="str">
        <f t="shared" si="227"/>
        <v>ASET</v>
      </c>
      <c r="E1660" s="178"/>
      <c r="F1660" s="179"/>
      <c r="G1660" s="177"/>
      <c r="H1660" s="177"/>
      <c r="I1660" s="169">
        <f t="shared" si="228"/>
        <v>0</v>
      </c>
      <c r="J1660" s="149" t="str" cm="1">
        <f t="array" ref="J1660">IF(ISERROR(INDEX('Non Compliance input'!$H$5:$H$156,MATCH(1,(A1660='Non Compliance input'!$A$5:$A$156)*(F1660&gt;='Non Compliance input'!$D$5:$D$156)*(E1660&lt;'Non Compliance input'!$E$5:$E$156)*('Non Compliance input'!$H$5:$H$156="Yes"),0))
),"","Yes")</f>
        <v/>
      </c>
      <c r="K1660" s="149">
        <f t="shared" si="229"/>
        <v>0</v>
      </c>
      <c r="L1660" s="162">
        <f t="shared" si="230"/>
        <v>0</v>
      </c>
      <c r="M1660" s="162" t="str" cm="1">
        <f t="array" ref="M1660">IF(ISERROR(INDEX('Non Compliance input'!$I$5:$I$156,MATCH(1,(A1660='Non Compliance input'!$A$5:$A$156)*(E1660&gt;='Non Compliance input'!$D$5:$D$156)*(F1660&lt;='Non Compliance input'!$E$5:$E$156)*('Non Compliance input'!$I$5:$I$156="Yes"),0))
),"","Yes")</f>
        <v/>
      </c>
      <c r="N1660" s="149" t="str">
        <f>IF(VLOOKUP($A1660,HourEndingOutage!$B$3:$F$746,5,0)="Outage","Outage","")</f>
        <v/>
      </c>
      <c r="O1660" s="18">
        <f t="shared" si="231"/>
        <v>0</v>
      </c>
      <c r="P1660" s="18" t="str">
        <f t="shared" si="232"/>
        <v/>
      </c>
      <c r="Q1660" s="18">
        <f t="shared" si="233"/>
        <v>0</v>
      </c>
      <c r="R1660" s="118"/>
    </row>
    <row r="1661" spans="1:18" x14ac:dyDescent="0.25">
      <c r="A1661" s="25">
        <f t="shared" si="234"/>
        <v>185</v>
      </c>
      <c r="B1661" s="23">
        <f t="shared" si="235"/>
        <v>44569</v>
      </c>
      <c r="C1661" s="24">
        <v>17</v>
      </c>
      <c r="D1661" s="54" t="str">
        <f t="shared" si="227"/>
        <v>ASET</v>
      </c>
      <c r="E1661" s="178"/>
      <c r="F1661" s="179"/>
      <c r="G1661" s="177"/>
      <c r="H1661" s="177"/>
      <c r="I1661" s="169">
        <f t="shared" si="228"/>
        <v>0</v>
      </c>
      <c r="J1661" s="149" t="str" cm="1">
        <f t="array" ref="J1661">IF(ISERROR(INDEX('Non Compliance input'!$H$5:$H$156,MATCH(1,(A1661='Non Compliance input'!$A$5:$A$156)*(F1661&gt;='Non Compliance input'!$D$5:$D$156)*(E1661&lt;'Non Compliance input'!$E$5:$E$156)*('Non Compliance input'!$H$5:$H$156="Yes"),0))
),"","Yes")</f>
        <v/>
      </c>
      <c r="K1661" s="149">
        <f t="shared" si="229"/>
        <v>0</v>
      </c>
      <c r="L1661" s="162">
        <f t="shared" si="230"/>
        <v>0</v>
      </c>
      <c r="M1661" s="162" t="str" cm="1">
        <f t="array" ref="M1661">IF(ISERROR(INDEX('Non Compliance input'!$I$5:$I$156,MATCH(1,(A1661='Non Compliance input'!$A$5:$A$156)*(E1661&gt;='Non Compliance input'!$D$5:$D$156)*(F1661&lt;='Non Compliance input'!$E$5:$E$156)*('Non Compliance input'!$I$5:$I$156="Yes"),0))
),"","Yes")</f>
        <v/>
      </c>
      <c r="N1661" s="149" t="str">
        <f>IF(VLOOKUP($A1661,HourEndingOutage!$B$3:$F$746,5,0)="Outage","Outage","")</f>
        <v/>
      </c>
      <c r="O1661" s="18">
        <f t="shared" si="231"/>
        <v>0</v>
      </c>
      <c r="P1661" s="18" t="str">
        <f t="shared" si="232"/>
        <v/>
      </c>
      <c r="Q1661" s="18">
        <f t="shared" si="233"/>
        <v>0</v>
      </c>
      <c r="R1661" s="118"/>
    </row>
    <row r="1662" spans="1:18" x14ac:dyDescent="0.25">
      <c r="A1662" s="25">
        <f t="shared" si="234"/>
        <v>185</v>
      </c>
      <c r="B1662" s="23">
        <f t="shared" si="235"/>
        <v>44569</v>
      </c>
      <c r="C1662" s="24">
        <v>17</v>
      </c>
      <c r="D1662" s="54" t="str">
        <f t="shared" si="227"/>
        <v>ASET</v>
      </c>
      <c r="E1662" s="178"/>
      <c r="F1662" s="179"/>
      <c r="G1662" s="177"/>
      <c r="H1662" s="177"/>
      <c r="I1662" s="169">
        <f t="shared" si="228"/>
        <v>0</v>
      </c>
      <c r="J1662" s="149" t="str" cm="1">
        <f t="array" ref="J1662">IF(ISERROR(INDEX('Non Compliance input'!$H$5:$H$156,MATCH(1,(A1662='Non Compliance input'!$A$5:$A$156)*(F1662&gt;='Non Compliance input'!$D$5:$D$156)*(E1662&lt;'Non Compliance input'!$E$5:$E$156)*('Non Compliance input'!$H$5:$H$156="Yes"),0))
),"","Yes")</f>
        <v/>
      </c>
      <c r="K1662" s="149">
        <f t="shared" si="229"/>
        <v>0</v>
      </c>
      <c r="L1662" s="162">
        <f t="shared" si="230"/>
        <v>0</v>
      </c>
      <c r="M1662" s="162" t="str" cm="1">
        <f t="array" ref="M1662">IF(ISERROR(INDEX('Non Compliance input'!$I$5:$I$156,MATCH(1,(A1662='Non Compliance input'!$A$5:$A$156)*(E1662&gt;='Non Compliance input'!$D$5:$D$156)*(F1662&lt;='Non Compliance input'!$E$5:$E$156)*('Non Compliance input'!$I$5:$I$156="Yes"),0))
),"","Yes")</f>
        <v/>
      </c>
      <c r="N1662" s="149" t="str">
        <f>IF(VLOOKUP($A1662,HourEndingOutage!$B$3:$F$746,5,0)="Outage","Outage","")</f>
        <v/>
      </c>
      <c r="O1662" s="18">
        <f t="shared" si="231"/>
        <v>0</v>
      </c>
      <c r="P1662" s="18" t="str">
        <f t="shared" si="232"/>
        <v/>
      </c>
      <c r="Q1662" s="18">
        <f t="shared" si="233"/>
        <v>0</v>
      </c>
      <c r="R1662" s="118"/>
    </row>
    <row r="1663" spans="1:18" x14ac:dyDescent="0.25">
      <c r="A1663" s="25">
        <f t="shared" si="234"/>
        <v>185</v>
      </c>
      <c r="B1663" s="23">
        <f t="shared" si="235"/>
        <v>44569</v>
      </c>
      <c r="C1663" s="24">
        <v>17</v>
      </c>
      <c r="D1663" s="54" t="str">
        <f t="shared" si="227"/>
        <v>ASET</v>
      </c>
      <c r="E1663" s="178"/>
      <c r="F1663" s="179"/>
      <c r="G1663" s="177"/>
      <c r="H1663" s="177"/>
      <c r="I1663" s="169">
        <f t="shared" si="228"/>
        <v>0</v>
      </c>
      <c r="J1663" s="149" t="str" cm="1">
        <f t="array" ref="J1663">IF(ISERROR(INDEX('Non Compliance input'!$H$5:$H$156,MATCH(1,(A1663='Non Compliance input'!$A$5:$A$156)*(F1663&gt;='Non Compliance input'!$D$5:$D$156)*(E1663&lt;'Non Compliance input'!$E$5:$E$156)*('Non Compliance input'!$H$5:$H$156="Yes"),0))
),"","Yes")</f>
        <v/>
      </c>
      <c r="K1663" s="149">
        <f t="shared" si="229"/>
        <v>0</v>
      </c>
      <c r="L1663" s="162">
        <f t="shared" si="230"/>
        <v>0</v>
      </c>
      <c r="M1663" s="162" t="str" cm="1">
        <f t="array" ref="M1663">IF(ISERROR(INDEX('Non Compliance input'!$I$5:$I$156,MATCH(1,(A1663='Non Compliance input'!$A$5:$A$156)*(E1663&gt;='Non Compliance input'!$D$5:$D$156)*(F1663&lt;='Non Compliance input'!$E$5:$E$156)*('Non Compliance input'!$I$5:$I$156="Yes"),0))
),"","Yes")</f>
        <v/>
      </c>
      <c r="N1663" s="149" t="str">
        <f>IF(VLOOKUP($A1663,HourEndingOutage!$B$3:$F$746,5,0)="Outage","Outage","")</f>
        <v/>
      </c>
      <c r="O1663" s="18">
        <f t="shared" si="231"/>
        <v>0</v>
      </c>
      <c r="P1663" s="18" t="str">
        <f t="shared" si="232"/>
        <v/>
      </c>
      <c r="Q1663" s="18">
        <f t="shared" si="233"/>
        <v>0</v>
      </c>
      <c r="R1663" s="118"/>
    </row>
    <row r="1664" spans="1:18" x14ac:dyDescent="0.25">
      <c r="A1664" s="25">
        <f t="shared" si="234"/>
        <v>185</v>
      </c>
      <c r="B1664" s="23">
        <f t="shared" si="235"/>
        <v>44569</v>
      </c>
      <c r="C1664" s="24">
        <v>17</v>
      </c>
      <c r="D1664" s="54" t="str">
        <f t="shared" si="227"/>
        <v>ASET</v>
      </c>
      <c r="E1664" s="178"/>
      <c r="F1664" s="179"/>
      <c r="G1664" s="177"/>
      <c r="H1664" s="177"/>
      <c r="I1664" s="169">
        <f t="shared" si="228"/>
        <v>0</v>
      </c>
      <c r="J1664" s="149" t="str" cm="1">
        <f t="array" ref="J1664">IF(ISERROR(INDEX('Non Compliance input'!$H$5:$H$156,MATCH(1,(A1664='Non Compliance input'!$A$5:$A$156)*(F1664&gt;='Non Compliance input'!$D$5:$D$156)*(E1664&lt;'Non Compliance input'!$E$5:$E$156)*('Non Compliance input'!$H$5:$H$156="Yes"),0))
),"","Yes")</f>
        <v/>
      </c>
      <c r="K1664" s="149">
        <f t="shared" si="229"/>
        <v>0</v>
      </c>
      <c r="L1664" s="162">
        <f t="shared" si="230"/>
        <v>0</v>
      </c>
      <c r="M1664" s="162" t="str" cm="1">
        <f t="array" ref="M1664">IF(ISERROR(INDEX('Non Compliance input'!$I$5:$I$156,MATCH(1,(A1664='Non Compliance input'!$A$5:$A$156)*(E1664&gt;='Non Compliance input'!$D$5:$D$156)*(F1664&lt;='Non Compliance input'!$E$5:$E$156)*('Non Compliance input'!$I$5:$I$156="Yes"),0))
),"","Yes")</f>
        <v/>
      </c>
      <c r="N1664" s="149" t="str">
        <f>IF(VLOOKUP($A1664,HourEndingOutage!$B$3:$F$746,5,0)="Outage","Outage","")</f>
        <v/>
      </c>
      <c r="O1664" s="18">
        <f t="shared" si="231"/>
        <v>0</v>
      </c>
      <c r="P1664" s="18" t="str">
        <f t="shared" si="232"/>
        <v/>
      </c>
      <c r="Q1664" s="18">
        <f t="shared" si="233"/>
        <v>0</v>
      </c>
      <c r="R1664" s="118"/>
    </row>
    <row r="1665" spans="1:18" x14ac:dyDescent="0.25">
      <c r="A1665" s="25">
        <f t="shared" si="234"/>
        <v>185</v>
      </c>
      <c r="B1665" s="23">
        <f t="shared" si="235"/>
        <v>44569</v>
      </c>
      <c r="C1665" s="24">
        <v>17</v>
      </c>
      <c r="D1665" s="54" t="str">
        <f t="shared" si="227"/>
        <v>ASET</v>
      </c>
      <c r="E1665" s="178"/>
      <c r="F1665" s="179"/>
      <c r="G1665" s="177"/>
      <c r="H1665" s="177"/>
      <c r="I1665" s="169">
        <f t="shared" si="228"/>
        <v>0</v>
      </c>
      <c r="J1665" s="149" t="str" cm="1">
        <f t="array" ref="J1665">IF(ISERROR(INDEX('Non Compliance input'!$H$5:$H$156,MATCH(1,(A1665='Non Compliance input'!$A$5:$A$156)*(F1665&gt;='Non Compliance input'!$D$5:$D$156)*(E1665&lt;'Non Compliance input'!$E$5:$E$156)*('Non Compliance input'!$H$5:$H$156="Yes"),0))
),"","Yes")</f>
        <v/>
      </c>
      <c r="K1665" s="149">
        <f t="shared" si="229"/>
        <v>0</v>
      </c>
      <c r="L1665" s="162">
        <f t="shared" si="230"/>
        <v>0</v>
      </c>
      <c r="M1665" s="162" t="str" cm="1">
        <f t="array" ref="M1665">IF(ISERROR(INDEX('Non Compliance input'!$I$5:$I$156,MATCH(1,(A1665='Non Compliance input'!$A$5:$A$156)*(E1665&gt;='Non Compliance input'!$D$5:$D$156)*(F1665&lt;='Non Compliance input'!$E$5:$E$156)*('Non Compliance input'!$I$5:$I$156="Yes"),0))
),"","Yes")</f>
        <v/>
      </c>
      <c r="N1665" s="149" t="str">
        <f>IF(VLOOKUP($A1665,HourEndingOutage!$B$3:$F$746,5,0)="Outage","Outage","")</f>
        <v/>
      </c>
      <c r="O1665" s="18">
        <f t="shared" si="231"/>
        <v>0</v>
      </c>
      <c r="P1665" s="18" t="str">
        <f t="shared" si="232"/>
        <v/>
      </c>
      <c r="Q1665" s="18">
        <f t="shared" si="233"/>
        <v>0</v>
      </c>
      <c r="R1665" s="118"/>
    </row>
    <row r="1666" spans="1:18" x14ac:dyDescent="0.25">
      <c r="A1666" s="25">
        <f t="shared" si="234"/>
        <v>185</v>
      </c>
      <c r="B1666" s="23">
        <f t="shared" si="235"/>
        <v>44569</v>
      </c>
      <c r="C1666" s="24">
        <v>17</v>
      </c>
      <c r="D1666" s="54" t="str">
        <f t="shared" si="227"/>
        <v>ASET</v>
      </c>
      <c r="E1666" s="178"/>
      <c r="F1666" s="179"/>
      <c r="G1666" s="177"/>
      <c r="H1666" s="177"/>
      <c r="I1666" s="169">
        <f t="shared" si="228"/>
        <v>0</v>
      </c>
      <c r="J1666" s="149" t="str" cm="1">
        <f t="array" ref="J1666">IF(ISERROR(INDEX('Non Compliance input'!$H$5:$H$156,MATCH(1,(A1666='Non Compliance input'!$A$5:$A$156)*(F1666&gt;='Non Compliance input'!$D$5:$D$156)*(E1666&lt;'Non Compliance input'!$E$5:$E$156)*('Non Compliance input'!$H$5:$H$156="Yes"),0))
),"","Yes")</f>
        <v/>
      </c>
      <c r="K1666" s="149">
        <f t="shared" si="229"/>
        <v>0</v>
      </c>
      <c r="L1666" s="162">
        <f t="shared" si="230"/>
        <v>0</v>
      </c>
      <c r="M1666" s="162" t="str" cm="1">
        <f t="array" ref="M1666">IF(ISERROR(INDEX('Non Compliance input'!$I$5:$I$156,MATCH(1,(A1666='Non Compliance input'!$A$5:$A$156)*(E1666&gt;='Non Compliance input'!$D$5:$D$156)*(F1666&lt;='Non Compliance input'!$E$5:$E$156)*('Non Compliance input'!$I$5:$I$156="Yes"),0))
),"","Yes")</f>
        <v/>
      </c>
      <c r="N1666" s="149" t="str">
        <f>IF(VLOOKUP($A1666,HourEndingOutage!$B$3:$F$746,5,0)="Outage","Outage","")</f>
        <v/>
      </c>
      <c r="O1666" s="18">
        <f t="shared" si="231"/>
        <v>0</v>
      </c>
      <c r="P1666" s="18" t="str">
        <f t="shared" si="232"/>
        <v/>
      </c>
      <c r="Q1666" s="18">
        <f t="shared" si="233"/>
        <v>0</v>
      </c>
      <c r="R1666" s="118"/>
    </row>
    <row r="1667" spans="1:18" x14ac:dyDescent="0.25">
      <c r="A1667" s="25">
        <f t="shared" si="234"/>
        <v>185</v>
      </c>
      <c r="B1667" s="23">
        <f t="shared" si="235"/>
        <v>44569</v>
      </c>
      <c r="C1667" s="24">
        <v>17</v>
      </c>
      <c r="D1667" s="54" t="str">
        <f t="shared" ref="D1667:D1730" si="236">Unit</f>
        <v>ASET</v>
      </c>
      <c r="E1667" s="178"/>
      <c r="F1667" s="179"/>
      <c r="G1667" s="177"/>
      <c r="H1667" s="177"/>
      <c r="I1667" s="169">
        <f t="shared" ref="I1667:I1730" si="237">IF(AND(LEN(E1667)&gt;2,LEN(F1667)&gt;2)=TRUE,(ROUND((F1667-E1667)*1440,0)),0)</f>
        <v>0</v>
      </c>
      <c r="J1667" s="149" t="str" cm="1">
        <f t="array" ref="J1667">IF(ISERROR(INDEX('Non Compliance input'!$H$5:$H$156,MATCH(1,(A1667='Non Compliance input'!$A$5:$A$156)*(F1667&gt;='Non Compliance input'!$D$5:$D$156)*(E1667&lt;'Non Compliance input'!$E$5:$E$156)*('Non Compliance input'!$H$5:$H$156="Yes"),0))
),"","Yes")</f>
        <v/>
      </c>
      <c r="K1667" s="149">
        <f t="shared" ref="K1667:K1730" si="238">IF(J1667="Yes",0,MIN(H1667,G1667,IF(H1667="",0,Contract_Volume)))</f>
        <v>0</v>
      </c>
      <c r="L1667" s="162">
        <f t="shared" ref="L1667:L1730" si="239">IF(J1667="Yes",0,(MIN(H1667,G1667)*(I1667/60)))</f>
        <v>0</v>
      </c>
      <c r="M1667" s="162" t="str" cm="1">
        <f t="array" ref="M1667">IF(ISERROR(INDEX('Non Compliance input'!$I$5:$I$156,MATCH(1,(A1667='Non Compliance input'!$A$5:$A$156)*(E1667&gt;='Non Compliance input'!$D$5:$D$156)*(F1667&lt;='Non Compliance input'!$E$5:$E$156)*('Non Compliance input'!$I$5:$I$156="Yes"),0))
),"","Yes")</f>
        <v/>
      </c>
      <c r="N1667" s="149" t="str">
        <f>IF(VLOOKUP($A1667,HourEndingOutage!$B$3:$F$746,5,0)="Outage","Outage","")</f>
        <v/>
      </c>
      <c r="O1667" s="18">
        <f t="shared" ref="O1667:O1730" si="240">IF(OR(M1667="Yes",N1667="Outage"),0,(K1667*(I1667/60))*Arming)</f>
        <v>0</v>
      </c>
      <c r="P1667" s="18" t="str">
        <f t="shared" ref="P1667:P1730" si="241">IF(ISERROR(VLOOKUP($A1667,FTShour,1,0)),"","Yes")</f>
        <v/>
      </c>
      <c r="Q1667" s="18">
        <f t="shared" si="233"/>
        <v>0</v>
      </c>
      <c r="R1667" s="118"/>
    </row>
    <row r="1668" spans="1:18" x14ac:dyDescent="0.25">
      <c r="A1668" s="25">
        <f t="shared" si="234"/>
        <v>186</v>
      </c>
      <c r="B1668" s="23">
        <f t="shared" si="235"/>
        <v>44569</v>
      </c>
      <c r="C1668" s="24">
        <v>18</v>
      </c>
      <c r="D1668" s="54" t="str">
        <f t="shared" si="236"/>
        <v>ASET</v>
      </c>
      <c r="E1668" s="178"/>
      <c r="F1668" s="179"/>
      <c r="G1668" s="177"/>
      <c r="H1668" s="177"/>
      <c r="I1668" s="169">
        <f t="shared" si="237"/>
        <v>0</v>
      </c>
      <c r="J1668" s="149" t="str" cm="1">
        <f t="array" ref="J1668">IF(ISERROR(INDEX('Non Compliance input'!$H$5:$H$156,MATCH(1,(A1668='Non Compliance input'!$A$5:$A$156)*(F1668&gt;='Non Compliance input'!$D$5:$D$156)*(E1668&lt;'Non Compliance input'!$E$5:$E$156)*('Non Compliance input'!$H$5:$H$156="Yes"),0))
),"","Yes")</f>
        <v/>
      </c>
      <c r="K1668" s="149">
        <f t="shared" si="238"/>
        <v>0</v>
      </c>
      <c r="L1668" s="162">
        <f t="shared" si="239"/>
        <v>0</v>
      </c>
      <c r="M1668" s="162" t="str" cm="1">
        <f t="array" ref="M1668">IF(ISERROR(INDEX('Non Compliance input'!$I$5:$I$156,MATCH(1,(A1668='Non Compliance input'!$A$5:$A$156)*(E1668&gt;='Non Compliance input'!$D$5:$D$156)*(F1668&lt;='Non Compliance input'!$E$5:$E$156)*('Non Compliance input'!$I$5:$I$156="Yes"),0))
),"","Yes")</f>
        <v/>
      </c>
      <c r="N1668" s="149" t="str">
        <f>IF(VLOOKUP($A1668,HourEndingOutage!$B$3:$F$746,5,0)="Outage","Outage","")</f>
        <v/>
      </c>
      <c r="O1668" s="18">
        <f t="shared" si="240"/>
        <v>0</v>
      </c>
      <c r="P1668" s="18" t="str">
        <f t="shared" si="241"/>
        <v/>
      </c>
      <c r="Q1668" s="18">
        <f t="shared" ref="Q1668:Q1731" si="242">IF(P1668="Yes",-O1668,0)</f>
        <v>0</v>
      </c>
      <c r="R1668" s="118"/>
    </row>
    <row r="1669" spans="1:18" x14ac:dyDescent="0.25">
      <c r="A1669" s="25">
        <f t="shared" si="234"/>
        <v>186</v>
      </c>
      <c r="B1669" s="23">
        <f t="shared" si="235"/>
        <v>44569</v>
      </c>
      <c r="C1669" s="24">
        <v>18</v>
      </c>
      <c r="D1669" s="54" t="str">
        <f t="shared" si="236"/>
        <v>ASET</v>
      </c>
      <c r="E1669" s="178"/>
      <c r="F1669" s="179"/>
      <c r="G1669" s="177"/>
      <c r="H1669" s="177"/>
      <c r="I1669" s="169">
        <f t="shared" si="237"/>
        <v>0</v>
      </c>
      <c r="J1669" s="149" t="str" cm="1">
        <f t="array" ref="J1669">IF(ISERROR(INDEX('Non Compliance input'!$H$5:$H$156,MATCH(1,(A1669='Non Compliance input'!$A$5:$A$156)*(F1669&gt;='Non Compliance input'!$D$5:$D$156)*(E1669&lt;'Non Compliance input'!$E$5:$E$156)*('Non Compliance input'!$H$5:$H$156="Yes"),0))
),"","Yes")</f>
        <v/>
      </c>
      <c r="K1669" s="149">
        <f t="shared" si="238"/>
        <v>0</v>
      </c>
      <c r="L1669" s="162">
        <f t="shared" si="239"/>
        <v>0</v>
      </c>
      <c r="M1669" s="162" t="str" cm="1">
        <f t="array" ref="M1669">IF(ISERROR(INDEX('Non Compliance input'!$I$5:$I$156,MATCH(1,(A1669='Non Compliance input'!$A$5:$A$156)*(E1669&gt;='Non Compliance input'!$D$5:$D$156)*(F1669&lt;='Non Compliance input'!$E$5:$E$156)*('Non Compliance input'!$I$5:$I$156="Yes"),0))
),"","Yes")</f>
        <v/>
      </c>
      <c r="N1669" s="149" t="str">
        <f>IF(VLOOKUP($A1669,HourEndingOutage!$B$3:$F$746,5,0)="Outage","Outage","")</f>
        <v/>
      </c>
      <c r="O1669" s="18">
        <f t="shared" si="240"/>
        <v>0</v>
      </c>
      <c r="P1669" s="18" t="str">
        <f t="shared" si="241"/>
        <v/>
      </c>
      <c r="Q1669" s="18">
        <f t="shared" si="242"/>
        <v>0</v>
      </c>
      <c r="R1669" s="118"/>
    </row>
    <row r="1670" spans="1:18" x14ac:dyDescent="0.25">
      <c r="A1670" s="25">
        <f t="shared" si="234"/>
        <v>186</v>
      </c>
      <c r="B1670" s="23">
        <f t="shared" si="235"/>
        <v>44569</v>
      </c>
      <c r="C1670" s="24">
        <v>18</v>
      </c>
      <c r="D1670" s="54" t="str">
        <f t="shared" si="236"/>
        <v>ASET</v>
      </c>
      <c r="E1670" s="178"/>
      <c r="F1670" s="179"/>
      <c r="G1670" s="177"/>
      <c r="H1670" s="177"/>
      <c r="I1670" s="169">
        <f t="shared" si="237"/>
        <v>0</v>
      </c>
      <c r="J1670" s="149" t="str" cm="1">
        <f t="array" ref="J1670">IF(ISERROR(INDEX('Non Compliance input'!$H$5:$H$156,MATCH(1,(A1670='Non Compliance input'!$A$5:$A$156)*(F1670&gt;='Non Compliance input'!$D$5:$D$156)*(E1670&lt;'Non Compliance input'!$E$5:$E$156)*('Non Compliance input'!$H$5:$H$156="Yes"),0))
),"","Yes")</f>
        <v/>
      </c>
      <c r="K1670" s="149">
        <f t="shared" si="238"/>
        <v>0</v>
      </c>
      <c r="L1670" s="162">
        <f t="shared" si="239"/>
        <v>0</v>
      </c>
      <c r="M1670" s="162" t="str" cm="1">
        <f t="array" ref="M1670">IF(ISERROR(INDEX('Non Compliance input'!$I$5:$I$156,MATCH(1,(A1670='Non Compliance input'!$A$5:$A$156)*(E1670&gt;='Non Compliance input'!$D$5:$D$156)*(F1670&lt;='Non Compliance input'!$E$5:$E$156)*('Non Compliance input'!$I$5:$I$156="Yes"),0))
),"","Yes")</f>
        <v/>
      </c>
      <c r="N1670" s="149" t="str">
        <f>IF(VLOOKUP($A1670,HourEndingOutage!$B$3:$F$746,5,0)="Outage","Outage","")</f>
        <v/>
      </c>
      <c r="O1670" s="18">
        <f t="shared" si="240"/>
        <v>0</v>
      </c>
      <c r="P1670" s="18" t="str">
        <f t="shared" si="241"/>
        <v/>
      </c>
      <c r="Q1670" s="18">
        <f t="shared" si="242"/>
        <v>0</v>
      </c>
      <c r="R1670" s="118"/>
    </row>
    <row r="1671" spans="1:18" x14ac:dyDescent="0.25">
      <c r="A1671" s="25">
        <f t="shared" si="234"/>
        <v>186</v>
      </c>
      <c r="B1671" s="23">
        <f t="shared" si="235"/>
        <v>44569</v>
      </c>
      <c r="C1671" s="24">
        <v>18</v>
      </c>
      <c r="D1671" s="54" t="str">
        <f t="shared" si="236"/>
        <v>ASET</v>
      </c>
      <c r="E1671" s="178"/>
      <c r="F1671" s="179"/>
      <c r="G1671" s="177"/>
      <c r="H1671" s="177"/>
      <c r="I1671" s="169">
        <f t="shared" si="237"/>
        <v>0</v>
      </c>
      <c r="J1671" s="149" t="str" cm="1">
        <f t="array" ref="J1671">IF(ISERROR(INDEX('Non Compliance input'!$H$5:$H$156,MATCH(1,(A1671='Non Compliance input'!$A$5:$A$156)*(F1671&gt;='Non Compliance input'!$D$5:$D$156)*(E1671&lt;'Non Compliance input'!$E$5:$E$156)*('Non Compliance input'!$H$5:$H$156="Yes"),0))
),"","Yes")</f>
        <v/>
      </c>
      <c r="K1671" s="149">
        <f t="shared" si="238"/>
        <v>0</v>
      </c>
      <c r="L1671" s="162">
        <f t="shared" si="239"/>
        <v>0</v>
      </c>
      <c r="M1671" s="162" t="str" cm="1">
        <f t="array" ref="M1671">IF(ISERROR(INDEX('Non Compliance input'!$I$5:$I$156,MATCH(1,(A1671='Non Compliance input'!$A$5:$A$156)*(E1671&gt;='Non Compliance input'!$D$5:$D$156)*(F1671&lt;='Non Compliance input'!$E$5:$E$156)*('Non Compliance input'!$I$5:$I$156="Yes"),0))
),"","Yes")</f>
        <v/>
      </c>
      <c r="N1671" s="149" t="str">
        <f>IF(VLOOKUP($A1671,HourEndingOutage!$B$3:$F$746,5,0)="Outage","Outage","")</f>
        <v/>
      </c>
      <c r="O1671" s="18">
        <f t="shared" si="240"/>
        <v>0</v>
      </c>
      <c r="P1671" s="18" t="str">
        <f t="shared" si="241"/>
        <v/>
      </c>
      <c r="Q1671" s="18">
        <f t="shared" si="242"/>
        <v>0</v>
      </c>
      <c r="R1671" s="118"/>
    </row>
    <row r="1672" spans="1:18" x14ac:dyDescent="0.25">
      <c r="A1672" s="25">
        <f t="shared" si="234"/>
        <v>186</v>
      </c>
      <c r="B1672" s="23">
        <f t="shared" si="235"/>
        <v>44569</v>
      </c>
      <c r="C1672" s="24">
        <v>18</v>
      </c>
      <c r="D1672" s="54" t="str">
        <f t="shared" si="236"/>
        <v>ASET</v>
      </c>
      <c r="E1672" s="178"/>
      <c r="F1672" s="179"/>
      <c r="G1672" s="177"/>
      <c r="H1672" s="177"/>
      <c r="I1672" s="169">
        <f t="shared" si="237"/>
        <v>0</v>
      </c>
      <c r="J1672" s="149" t="str" cm="1">
        <f t="array" ref="J1672">IF(ISERROR(INDEX('Non Compliance input'!$H$5:$H$156,MATCH(1,(A1672='Non Compliance input'!$A$5:$A$156)*(F1672&gt;='Non Compliance input'!$D$5:$D$156)*(E1672&lt;'Non Compliance input'!$E$5:$E$156)*('Non Compliance input'!$H$5:$H$156="Yes"),0))
),"","Yes")</f>
        <v/>
      </c>
      <c r="K1672" s="149">
        <f t="shared" si="238"/>
        <v>0</v>
      </c>
      <c r="L1672" s="162">
        <f t="shared" si="239"/>
        <v>0</v>
      </c>
      <c r="M1672" s="162" t="str" cm="1">
        <f t="array" ref="M1672">IF(ISERROR(INDEX('Non Compliance input'!$I$5:$I$156,MATCH(1,(A1672='Non Compliance input'!$A$5:$A$156)*(E1672&gt;='Non Compliance input'!$D$5:$D$156)*(F1672&lt;='Non Compliance input'!$E$5:$E$156)*('Non Compliance input'!$I$5:$I$156="Yes"),0))
),"","Yes")</f>
        <v/>
      </c>
      <c r="N1672" s="149" t="str">
        <f>IF(VLOOKUP($A1672,HourEndingOutage!$B$3:$F$746,5,0)="Outage","Outage","")</f>
        <v/>
      </c>
      <c r="O1672" s="18">
        <f t="shared" si="240"/>
        <v>0</v>
      </c>
      <c r="P1672" s="18" t="str">
        <f t="shared" si="241"/>
        <v/>
      </c>
      <c r="Q1672" s="18">
        <f t="shared" si="242"/>
        <v>0</v>
      </c>
      <c r="R1672" s="118"/>
    </row>
    <row r="1673" spans="1:18" x14ac:dyDescent="0.25">
      <c r="A1673" s="25">
        <f t="shared" si="234"/>
        <v>186</v>
      </c>
      <c r="B1673" s="23">
        <f t="shared" si="235"/>
        <v>44569</v>
      </c>
      <c r="C1673" s="24">
        <v>18</v>
      </c>
      <c r="D1673" s="54" t="str">
        <f t="shared" si="236"/>
        <v>ASET</v>
      </c>
      <c r="E1673" s="178"/>
      <c r="F1673" s="179"/>
      <c r="G1673" s="177"/>
      <c r="H1673" s="177"/>
      <c r="I1673" s="169">
        <f t="shared" si="237"/>
        <v>0</v>
      </c>
      <c r="J1673" s="149" t="str" cm="1">
        <f t="array" ref="J1673">IF(ISERROR(INDEX('Non Compliance input'!$H$5:$H$156,MATCH(1,(A1673='Non Compliance input'!$A$5:$A$156)*(F1673&gt;='Non Compliance input'!$D$5:$D$156)*(E1673&lt;'Non Compliance input'!$E$5:$E$156)*('Non Compliance input'!$H$5:$H$156="Yes"),0))
),"","Yes")</f>
        <v/>
      </c>
      <c r="K1673" s="149">
        <f t="shared" si="238"/>
        <v>0</v>
      </c>
      <c r="L1673" s="162">
        <f t="shared" si="239"/>
        <v>0</v>
      </c>
      <c r="M1673" s="162" t="str" cm="1">
        <f t="array" ref="M1673">IF(ISERROR(INDEX('Non Compliance input'!$I$5:$I$156,MATCH(1,(A1673='Non Compliance input'!$A$5:$A$156)*(E1673&gt;='Non Compliance input'!$D$5:$D$156)*(F1673&lt;='Non Compliance input'!$E$5:$E$156)*('Non Compliance input'!$I$5:$I$156="Yes"),0))
),"","Yes")</f>
        <v/>
      </c>
      <c r="N1673" s="149" t="str">
        <f>IF(VLOOKUP($A1673,HourEndingOutage!$B$3:$F$746,5,0)="Outage","Outage","")</f>
        <v/>
      </c>
      <c r="O1673" s="18">
        <f t="shared" si="240"/>
        <v>0</v>
      </c>
      <c r="P1673" s="18" t="str">
        <f t="shared" si="241"/>
        <v/>
      </c>
      <c r="Q1673" s="18">
        <f t="shared" si="242"/>
        <v>0</v>
      </c>
      <c r="R1673" s="118"/>
    </row>
    <row r="1674" spans="1:18" x14ac:dyDescent="0.25">
      <c r="A1674" s="25">
        <f t="shared" si="234"/>
        <v>186</v>
      </c>
      <c r="B1674" s="23">
        <f t="shared" si="235"/>
        <v>44569</v>
      </c>
      <c r="C1674" s="24">
        <v>18</v>
      </c>
      <c r="D1674" s="54" t="str">
        <f t="shared" si="236"/>
        <v>ASET</v>
      </c>
      <c r="E1674" s="178"/>
      <c r="F1674" s="179"/>
      <c r="G1674" s="177"/>
      <c r="H1674" s="177"/>
      <c r="I1674" s="169">
        <f t="shared" si="237"/>
        <v>0</v>
      </c>
      <c r="J1674" s="149" t="str" cm="1">
        <f t="array" ref="J1674">IF(ISERROR(INDEX('Non Compliance input'!$H$5:$H$156,MATCH(1,(A1674='Non Compliance input'!$A$5:$A$156)*(F1674&gt;='Non Compliance input'!$D$5:$D$156)*(E1674&lt;'Non Compliance input'!$E$5:$E$156)*('Non Compliance input'!$H$5:$H$156="Yes"),0))
),"","Yes")</f>
        <v/>
      </c>
      <c r="K1674" s="149">
        <f t="shared" si="238"/>
        <v>0</v>
      </c>
      <c r="L1674" s="162">
        <f t="shared" si="239"/>
        <v>0</v>
      </c>
      <c r="M1674" s="162" t="str" cm="1">
        <f t="array" ref="M1674">IF(ISERROR(INDEX('Non Compliance input'!$I$5:$I$156,MATCH(1,(A1674='Non Compliance input'!$A$5:$A$156)*(E1674&gt;='Non Compliance input'!$D$5:$D$156)*(F1674&lt;='Non Compliance input'!$E$5:$E$156)*('Non Compliance input'!$I$5:$I$156="Yes"),0))
),"","Yes")</f>
        <v/>
      </c>
      <c r="N1674" s="149" t="str">
        <f>IF(VLOOKUP($A1674,HourEndingOutage!$B$3:$F$746,5,0)="Outage","Outage","")</f>
        <v/>
      </c>
      <c r="O1674" s="18">
        <f t="shared" si="240"/>
        <v>0</v>
      </c>
      <c r="P1674" s="18" t="str">
        <f t="shared" si="241"/>
        <v/>
      </c>
      <c r="Q1674" s="18">
        <f t="shared" si="242"/>
        <v>0</v>
      </c>
      <c r="R1674" s="118"/>
    </row>
    <row r="1675" spans="1:18" x14ac:dyDescent="0.25">
      <c r="A1675" s="25">
        <f t="shared" si="234"/>
        <v>186</v>
      </c>
      <c r="B1675" s="23">
        <f t="shared" si="235"/>
        <v>44569</v>
      </c>
      <c r="C1675" s="24">
        <v>18</v>
      </c>
      <c r="D1675" s="54" t="str">
        <f t="shared" si="236"/>
        <v>ASET</v>
      </c>
      <c r="E1675" s="178"/>
      <c r="F1675" s="179"/>
      <c r="G1675" s="177"/>
      <c r="H1675" s="177"/>
      <c r="I1675" s="169">
        <f t="shared" si="237"/>
        <v>0</v>
      </c>
      <c r="J1675" s="149" t="str" cm="1">
        <f t="array" ref="J1675">IF(ISERROR(INDEX('Non Compliance input'!$H$5:$H$156,MATCH(1,(A1675='Non Compliance input'!$A$5:$A$156)*(F1675&gt;='Non Compliance input'!$D$5:$D$156)*(E1675&lt;'Non Compliance input'!$E$5:$E$156)*('Non Compliance input'!$H$5:$H$156="Yes"),0))
),"","Yes")</f>
        <v/>
      </c>
      <c r="K1675" s="149">
        <f t="shared" si="238"/>
        <v>0</v>
      </c>
      <c r="L1675" s="162">
        <f t="shared" si="239"/>
        <v>0</v>
      </c>
      <c r="M1675" s="162" t="str" cm="1">
        <f t="array" ref="M1675">IF(ISERROR(INDEX('Non Compliance input'!$I$5:$I$156,MATCH(1,(A1675='Non Compliance input'!$A$5:$A$156)*(E1675&gt;='Non Compliance input'!$D$5:$D$156)*(F1675&lt;='Non Compliance input'!$E$5:$E$156)*('Non Compliance input'!$I$5:$I$156="Yes"),0))
),"","Yes")</f>
        <v/>
      </c>
      <c r="N1675" s="149" t="str">
        <f>IF(VLOOKUP($A1675,HourEndingOutage!$B$3:$F$746,5,0)="Outage","Outage","")</f>
        <v/>
      </c>
      <c r="O1675" s="18">
        <f t="shared" si="240"/>
        <v>0</v>
      </c>
      <c r="P1675" s="18" t="str">
        <f t="shared" si="241"/>
        <v/>
      </c>
      <c r="Q1675" s="18">
        <f t="shared" si="242"/>
        <v>0</v>
      </c>
      <c r="R1675" s="118"/>
    </row>
    <row r="1676" spans="1:18" x14ac:dyDescent="0.25">
      <c r="A1676" s="25">
        <f t="shared" si="234"/>
        <v>186</v>
      </c>
      <c r="B1676" s="23">
        <f t="shared" si="235"/>
        <v>44569</v>
      </c>
      <c r="C1676" s="24">
        <v>18</v>
      </c>
      <c r="D1676" s="54" t="str">
        <f t="shared" si="236"/>
        <v>ASET</v>
      </c>
      <c r="E1676" s="178"/>
      <c r="F1676" s="179"/>
      <c r="G1676" s="177"/>
      <c r="H1676" s="177"/>
      <c r="I1676" s="169">
        <f t="shared" si="237"/>
        <v>0</v>
      </c>
      <c r="J1676" s="149" t="str" cm="1">
        <f t="array" ref="J1676">IF(ISERROR(INDEX('Non Compliance input'!$H$5:$H$156,MATCH(1,(A1676='Non Compliance input'!$A$5:$A$156)*(F1676&gt;='Non Compliance input'!$D$5:$D$156)*(E1676&lt;'Non Compliance input'!$E$5:$E$156)*('Non Compliance input'!$H$5:$H$156="Yes"),0))
),"","Yes")</f>
        <v/>
      </c>
      <c r="K1676" s="149">
        <f t="shared" si="238"/>
        <v>0</v>
      </c>
      <c r="L1676" s="162">
        <f t="shared" si="239"/>
        <v>0</v>
      </c>
      <c r="M1676" s="162" t="str" cm="1">
        <f t="array" ref="M1676">IF(ISERROR(INDEX('Non Compliance input'!$I$5:$I$156,MATCH(1,(A1676='Non Compliance input'!$A$5:$A$156)*(E1676&gt;='Non Compliance input'!$D$5:$D$156)*(F1676&lt;='Non Compliance input'!$E$5:$E$156)*('Non Compliance input'!$I$5:$I$156="Yes"),0))
),"","Yes")</f>
        <v/>
      </c>
      <c r="N1676" s="149" t="str">
        <f>IF(VLOOKUP($A1676,HourEndingOutage!$B$3:$F$746,5,0)="Outage","Outage","")</f>
        <v/>
      </c>
      <c r="O1676" s="18">
        <f t="shared" si="240"/>
        <v>0</v>
      </c>
      <c r="P1676" s="18" t="str">
        <f t="shared" si="241"/>
        <v/>
      </c>
      <c r="Q1676" s="18">
        <f t="shared" si="242"/>
        <v>0</v>
      </c>
      <c r="R1676" s="118"/>
    </row>
    <row r="1677" spans="1:18" x14ac:dyDescent="0.25">
      <c r="A1677" s="25">
        <f t="shared" si="234"/>
        <v>187</v>
      </c>
      <c r="B1677" s="23">
        <f t="shared" si="235"/>
        <v>44569</v>
      </c>
      <c r="C1677" s="24">
        <v>19</v>
      </c>
      <c r="D1677" s="54" t="str">
        <f t="shared" si="236"/>
        <v>ASET</v>
      </c>
      <c r="E1677" s="178"/>
      <c r="F1677" s="179"/>
      <c r="G1677" s="177"/>
      <c r="H1677" s="177"/>
      <c r="I1677" s="169">
        <f t="shared" si="237"/>
        <v>0</v>
      </c>
      <c r="J1677" s="149" t="str" cm="1">
        <f t="array" ref="J1677">IF(ISERROR(INDEX('Non Compliance input'!$H$5:$H$156,MATCH(1,(A1677='Non Compliance input'!$A$5:$A$156)*(F1677&gt;='Non Compliance input'!$D$5:$D$156)*(E1677&lt;'Non Compliance input'!$E$5:$E$156)*('Non Compliance input'!$H$5:$H$156="Yes"),0))
),"","Yes")</f>
        <v/>
      </c>
      <c r="K1677" s="149">
        <f t="shared" si="238"/>
        <v>0</v>
      </c>
      <c r="L1677" s="162">
        <f t="shared" si="239"/>
        <v>0</v>
      </c>
      <c r="M1677" s="162" t="str" cm="1">
        <f t="array" ref="M1677">IF(ISERROR(INDEX('Non Compliance input'!$I$5:$I$156,MATCH(1,(A1677='Non Compliance input'!$A$5:$A$156)*(E1677&gt;='Non Compliance input'!$D$5:$D$156)*(F1677&lt;='Non Compliance input'!$E$5:$E$156)*('Non Compliance input'!$I$5:$I$156="Yes"),0))
),"","Yes")</f>
        <v/>
      </c>
      <c r="N1677" s="149" t="str">
        <f>IF(VLOOKUP($A1677,HourEndingOutage!$B$3:$F$746,5,0)="Outage","Outage","")</f>
        <v/>
      </c>
      <c r="O1677" s="18">
        <f t="shared" si="240"/>
        <v>0</v>
      </c>
      <c r="P1677" s="18" t="str">
        <f t="shared" si="241"/>
        <v/>
      </c>
      <c r="Q1677" s="18">
        <f t="shared" si="242"/>
        <v>0</v>
      </c>
      <c r="R1677" s="118"/>
    </row>
    <row r="1678" spans="1:18" x14ac:dyDescent="0.25">
      <c r="A1678" s="25">
        <f t="shared" si="234"/>
        <v>187</v>
      </c>
      <c r="B1678" s="23">
        <f t="shared" si="235"/>
        <v>44569</v>
      </c>
      <c r="C1678" s="24">
        <v>19</v>
      </c>
      <c r="D1678" s="54" t="str">
        <f t="shared" si="236"/>
        <v>ASET</v>
      </c>
      <c r="E1678" s="178"/>
      <c r="F1678" s="179"/>
      <c r="G1678" s="177"/>
      <c r="H1678" s="177"/>
      <c r="I1678" s="169">
        <f t="shared" si="237"/>
        <v>0</v>
      </c>
      <c r="J1678" s="149" t="str" cm="1">
        <f t="array" ref="J1678">IF(ISERROR(INDEX('Non Compliance input'!$H$5:$H$156,MATCH(1,(A1678='Non Compliance input'!$A$5:$A$156)*(F1678&gt;='Non Compliance input'!$D$5:$D$156)*(E1678&lt;'Non Compliance input'!$E$5:$E$156)*('Non Compliance input'!$H$5:$H$156="Yes"),0))
),"","Yes")</f>
        <v/>
      </c>
      <c r="K1678" s="149">
        <f t="shared" si="238"/>
        <v>0</v>
      </c>
      <c r="L1678" s="162">
        <f t="shared" si="239"/>
        <v>0</v>
      </c>
      <c r="M1678" s="162" t="str" cm="1">
        <f t="array" ref="M1678">IF(ISERROR(INDEX('Non Compliance input'!$I$5:$I$156,MATCH(1,(A1678='Non Compliance input'!$A$5:$A$156)*(E1678&gt;='Non Compliance input'!$D$5:$D$156)*(F1678&lt;='Non Compliance input'!$E$5:$E$156)*('Non Compliance input'!$I$5:$I$156="Yes"),0))
),"","Yes")</f>
        <v/>
      </c>
      <c r="N1678" s="149" t="str">
        <f>IF(VLOOKUP($A1678,HourEndingOutage!$B$3:$F$746,5,0)="Outage","Outage","")</f>
        <v/>
      </c>
      <c r="O1678" s="18">
        <f t="shared" si="240"/>
        <v>0</v>
      </c>
      <c r="P1678" s="18" t="str">
        <f t="shared" si="241"/>
        <v/>
      </c>
      <c r="Q1678" s="18">
        <f t="shared" si="242"/>
        <v>0</v>
      </c>
      <c r="R1678" s="118"/>
    </row>
    <row r="1679" spans="1:18" x14ac:dyDescent="0.25">
      <c r="A1679" s="25">
        <f t="shared" si="234"/>
        <v>187</v>
      </c>
      <c r="B1679" s="23">
        <f t="shared" si="235"/>
        <v>44569</v>
      </c>
      <c r="C1679" s="24">
        <v>19</v>
      </c>
      <c r="D1679" s="54" t="str">
        <f t="shared" si="236"/>
        <v>ASET</v>
      </c>
      <c r="E1679" s="178"/>
      <c r="F1679" s="179"/>
      <c r="G1679" s="177"/>
      <c r="H1679" s="177"/>
      <c r="I1679" s="169">
        <f t="shared" si="237"/>
        <v>0</v>
      </c>
      <c r="J1679" s="149" t="str" cm="1">
        <f t="array" ref="J1679">IF(ISERROR(INDEX('Non Compliance input'!$H$5:$H$156,MATCH(1,(A1679='Non Compliance input'!$A$5:$A$156)*(F1679&gt;='Non Compliance input'!$D$5:$D$156)*(E1679&lt;'Non Compliance input'!$E$5:$E$156)*('Non Compliance input'!$H$5:$H$156="Yes"),0))
),"","Yes")</f>
        <v/>
      </c>
      <c r="K1679" s="149">
        <f t="shared" si="238"/>
        <v>0</v>
      </c>
      <c r="L1679" s="162">
        <f t="shared" si="239"/>
        <v>0</v>
      </c>
      <c r="M1679" s="162" t="str" cm="1">
        <f t="array" ref="M1679">IF(ISERROR(INDEX('Non Compliance input'!$I$5:$I$156,MATCH(1,(A1679='Non Compliance input'!$A$5:$A$156)*(E1679&gt;='Non Compliance input'!$D$5:$D$156)*(F1679&lt;='Non Compliance input'!$E$5:$E$156)*('Non Compliance input'!$I$5:$I$156="Yes"),0))
),"","Yes")</f>
        <v/>
      </c>
      <c r="N1679" s="149" t="str">
        <f>IF(VLOOKUP($A1679,HourEndingOutage!$B$3:$F$746,5,0)="Outage","Outage","")</f>
        <v/>
      </c>
      <c r="O1679" s="18">
        <f t="shared" si="240"/>
        <v>0</v>
      </c>
      <c r="P1679" s="18" t="str">
        <f t="shared" si="241"/>
        <v/>
      </c>
      <c r="Q1679" s="18">
        <f t="shared" si="242"/>
        <v>0</v>
      </c>
      <c r="R1679" s="118"/>
    </row>
    <row r="1680" spans="1:18" x14ac:dyDescent="0.25">
      <c r="A1680" s="25">
        <f t="shared" si="234"/>
        <v>187</v>
      </c>
      <c r="B1680" s="23">
        <f t="shared" si="235"/>
        <v>44569</v>
      </c>
      <c r="C1680" s="24">
        <v>19</v>
      </c>
      <c r="D1680" s="54" t="str">
        <f t="shared" si="236"/>
        <v>ASET</v>
      </c>
      <c r="E1680" s="178"/>
      <c r="F1680" s="179"/>
      <c r="G1680" s="177"/>
      <c r="H1680" s="177"/>
      <c r="I1680" s="169">
        <f t="shared" si="237"/>
        <v>0</v>
      </c>
      <c r="J1680" s="149" t="str" cm="1">
        <f t="array" ref="J1680">IF(ISERROR(INDEX('Non Compliance input'!$H$5:$H$156,MATCH(1,(A1680='Non Compliance input'!$A$5:$A$156)*(F1680&gt;='Non Compliance input'!$D$5:$D$156)*(E1680&lt;'Non Compliance input'!$E$5:$E$156)*('Non Compliance input'!$H$5:$H$156="Yes"),0))
),"","Yes")</f>
        <v/>
      </c>
      <c r="K1680" s="149">
        <f t="shared" si="238"/>
        <v>0</v>
      </c>
      <c r="L1680" s="162">
        <f t="shared" si="239"/>
        <v>0</v>
      </c>
      <c r="M1680" s="162" t="str" cm="1">
        <f t="array" ref="M1680">IF(ISERROR(INDEX('Non Compliance input'!$I$5:$I$156,MATCH(1,(A1680='Non Compliance input'!$A$5:$A$156)*(E1680&gt;='Non Compliance input'!$D$5:$D$156)*(F1680&lt;='Non Compliance input'!$E$5:$E$156)*('Non Compliance input'!$I$5:$I$156="Yes"),0))
),"","Yes")</f>
        <v/>
      </c>
      <c r="N1680" s="149" t="str">
        <f>IF(VLOOKUP($A1680,HourEndingOutage!$B$3:$F$746,5,0)="Outage","Outage","")</f>
        <v/>
      </c>
      <c r="O1680" s="18">
        <f t="shared" si="240"/>
        <v>0</v>
      </c>
      <c r="P1680" s="18" t="str">
        <f t="shared" si="241"/>
        <v/>
      </c>
      <c r="Q1680" s="18">
        <f t="shared" si="242"/>
        <v>0</v>
      </c>
      <c r="R1680" s="118"/>
    </row>
    <row r="1681" spans="1:18" x14ac:dyDescent="0.25">
      <c r="A1681" s="25">
        <f t="shared" si="234"/>
        <v>187</v>
      </c>
      <c r="B1681" s="23">
        <f t="shared" si="235"/>
        <v>44569</v>
      </c>
      <c r="C1681" s="24">
        <v>19</v>
      </c>
      <c r="D1681" s="54" t="str">
        <f t="shared" si="236"/>
        <v>ASET</v>
      </c>
      <c r="E1681" s="178"/>
      <c r="F1681" s="179"/>
      <c r="G1681" s="177"/>
      <c r="H1681" s="177"/>
      <c r="I1681" s="169">
        <f t="shared" si="237"/>
        <v>0</v>
      </c>
      <c r="J1681" s="149" t="str" cm="1">
        <f t="array" ref="J1681">IF(ISERROR(INDEX('Non Compliance input'!$H$5:$H$156,MATCH(1,(A1681='Non Compliance input'!$A$5:$A$156)*(F1681&gt;='Non Compliance input'!$D$5:$D$156)*(E1681&lt;'Non Compliance input'!$E$5:$E$156)*('Non Compliance input'!$H$5:$H$156="Yes"),0))
),"","Yes")</f>
        <v/>
      </c>
      <c r="K1681" s="149">
        <f t="shared" si="238"/>
        <v>0</v>
      </c>
      <c r="L1681" s="162">
        <f t="shared" si="239"/>
        <v>0</v>
      </c>
      <c r="M1681" s="162" t="str" cm="1">
        <f t="array" ref="M1681">IF(ISERROR(INDEX('Non Compliance input'!$I$5:$I$156,MATCH(1,(A1681='Non Compliance input'!$A$5:$A$156)*(E1681&gt;='Non Compliance input'!$D$5:$D$156)*(F1681&lt;='Non Compliance input'!$E$5:$E$156)*('Non Compliance input'!$I$5:$I$156="Yes"),0))
),"","Yes")</f>
        <v/>
      </c>
      <c r="N1681" s="149" t="str">
        <f>IF(VLOOKUP($A1681,HourEndingOutage!$B$3:$F$746,5,0)="Outage","Outage","")</f>
        <v/>
      </c>
      <c r="O1681" s="18">
        <f t="shared" si="240"/>
        <v>0</v>
      </c>
      <c r="P1681" s="18" t="str">
        <f t="shared" si="241"/>
        <v/>
      </c>
      <c r="Q1681" s="18">
        <f t="shared" si="242"/>
        <v>0</v>
      </c>
      <c r="R1681" s="118"/>
    </row>
    <row r="1682" spans="1:18" x14ac:dyDescent="0.25">
      <c r="A1682" s="25">
        <f t="shared" si="234"/>
        <v>187</v>
      </c>
      <c r="B1682" s="23">
        <f t="shared" si="235"/>
        <v>44569</v>
      </c>
      <c r="C1682" s="24">
        <v>19</v>
      </c>
      <c r="D1682" s="54" t="str">
        <f t="shared" si="236"/>
        <v>ASET</v>
      </c>
      <c r="E1682" s="178"/>
      <c r="F1682" s="179"/>
      <c r="G1682" s="177"/>
      <c r="H1682" s="177"/>
      <c r="I1682" s="169">
        <f t="shared" si="237"/>
        <v>0</v>
      </c>
      <c r="J1682" s="149" t="str" cm="1">
        <f t="array" ref="J1682">IF(ISERROR(INDEX('Non Compliance input'!$H$5:$H$156,MATCH(1,(A1682='Non Compliance input'!$A$5:$A$156)*(F1682&gt;='Non Compliance input'!$D$5:$D$156)*(E1682&lt;'Non Compliance input'!$E$5:$E$156)*('Non Compliance input'!$H$5:$H$156="Yes"),0))
),"","Yes")</f>
        <v/>
      </c>
      <c r="K1682" s="149">
        <f t="shared" si="238"/>
        <v>0</v>
      </c>
      <c r="L1682" s="162">
        <f t="shared" si="239"/>
        <v>0</v>
      </c>
      <c r="M1682" s="162" t="str" cm="1">
        <f t="array" ref="M1682">IF(ISERROR(INDEX('Non Compliance input'!$I$5:$I$156,MATCH(1,(A1682='Non Compliance input'!$A$5:$A$156)*(E1682&gt;='Non Compliance input'!$D$5:$D$156)*(F1682&lt;='Non Compliance input'!$E$5:$E$156)*('Non Compliance input'!$I$5:$I$156="Yes"),0))
),"","Yes")</f>
        <v/>
      </c>
      <c r="N1682" s="149" t="str">
        <f>IF(VLOOKUP($A1682,HourEndingOutage!$B$3:$F$746,5,0)="Outage","Outage","")</f>
        <v/>
      </c>
      <c r="O1682" s="18">
        <f t="shared" si="240"/>
        <v>0</v>
      </c>
      <c r="P1682" s="18" t="str">
        <f t="shared" si="241"/>
        <v/>
      </c>
      <c r="Q1682" s="18">
        <f t="shared" si="242"/>
        <v>0</v>
      </c>
      <c r="R1682" s="118"/>
    </row>
    <row r="1683" spans="1:18" x14ac:dyDescent="0.25">
      <c r="A1683" s="25">
        <f t="shared" si="234"/>
        <v>187</v>
      </c>
      <c r="B1683" s="23">
        <f t="shared" si="235"/>
        <v>44569</v>
      </c>
      <c r="C1683" s="24">
        <v>19</v>
      </c>
      <c r="D1683" s="54" t="str">
        <f t="shared" si="236"/>
        <v>ASET</v>
      </c>
      <c r="E1683" s="178"/>
      <c r="F1683" s="179"/>
      <c r="G1683" s="177"/>
      <c r="H1683" s="177"/>
      <c r="I1683" s="169">
        <f t="shared" si="237"/>
        <v>0</v>
      </c>
      <c r="J1683" s="149" t="str" cm="1">
        <f t="array" ref="J1683">IF(ISERROR(INDEX('Non Compliance input'!$H$5:$H$156,MATCH(1,(A1683='Non Compliance input'!$A$5:$A$156)*(F1683&gt;='Non Compliance input'!$D$5:$D$156)*(E1683&lt;'Non Compliance input'!$E$5:$E$156)*('Non Compliance input'!$H$5:$H$156="Yes"),0))
),"","Yes")</f>
        <v/>
      </c>
      <c r="K1683" s="149">
        <f t="shared" si="238"/>
        <v>0</v>
      </c>
      <c r="L1683" s="162">
        <f t="shared" si="239"/>
        <v>0</v>
      </c>
      <c r="M1683" s="162" t="str" cm="1">
        <f t="array" ref="M1683">IF(ISERROR(INDEX('Non Compliance input'!$I$5:$I$156,MATCH(1,(A1683='Non Compliance input'!$A$5:$A$156)*(E1683&gt;='Non Compliance input'!$D$5:$D$156)*(F1683&lt;='Non Compliance input'!$E$5:$E$156)*('Non Compliance input'!$I$5:$I$156="Yes"),0))
),"","Yes")</f>
        <v/>
      </c>
      <c r="N1683" s="149" t="str">
        <f>IF(VLOOKUP($A1683,HourEndingOutage!$B$3:$F$746,5,0)="Outage","Outage","")</f>
        <v/>
      </c>
      <c r="O1683" s="18">
        <f t="shared" si="240"/>
        <v>0</v>
      </c>
      <c r="P1683" s="18" t="str">
        <f t="shared" si="241"/>
        <v/>
      </c>
      <c r="Q1683" s="18">
        <f t="shared" si="242"/>
        <v>0</v>
      </c>
      <c r="R1683" s="118"/>
    </row>
    <row r="1684" spans="1:18" x14ac:dyDescent="0.25">
      <c r="A1684" s="25">
        <f t="shared" si="234"/>
        <v>187</v>
      </c>
      <c r="B1684" s="23">
        <f t="shared" si="235"/>
        <v>44569</v>
      </c>
      <c r="C1684" s="24">
        <v>19</v>
      </c>
      <c r="D1684" s="54" t="str">
        <f t="shared" si="236"/>
        <v>ASET</v>
      </c>
      <c r="E1684" s="178"/>
      <c r="F1684" s="179"/>
      <c r="G1684" s="177"/>
      <c r="H1684" s="177"/>
      <c r="I1684" s="169">
        <f t="shared" si="237"/>
        <v>0</v>
      </c>
      <c r="J1684" s="149" t="str" cm="1">
        <f t="array" ref="J1684">IF(ISERROR(INDEX('Non Compliance input'!$H$5:$H$156,MATCH(1,(A1684='Non Compliance input'!$A$5:$A$156)*(F1684&gt;='Non Compliance input'!$D$5:$D$156)*(E1684&lt;'Non Compliance input'!$E$5:$E$156)*('Non Compliance input'!$H$5:$H$156="Yes"),0))
),"","Yes")</f>
        <v/>
      </c>
      <c r="K1684" s="149">
        <f t="shared" si="238"/>
        <v>0</v>
      </c>
      <c r="L1684" s="162">
        <f t="shared" si="239"/>
        <v>0</v>
      </c>
      <c r="M1684" s="162" t="str" cm="1">
        <f t="array" ref="M1684">IF(ISERROR(INDEX('Non Compliance input'!$I$5:$I$156,MATCH(1,(A1684='Non Compliance input'!$A$5:$A$156)*(E1684&gt;='Non Compliance input'!$D$5:$D$156)*(F1684&lt;='Non Compliance input'!$E$5:$E$156)*('Non Compliance input'!$I$5:$I$156="Yes"),0))
),"","Yes")</f>
        <v/>
      </c>
      <c r="N1684" s="149" t="str">
        <f>IF(VLOOKUP($A1684,HourEndingOutage!$B$3:$F$746,5,0)="Outage","Outage","")</f>
        <v/>
      </c>
      <c r="O1684" s="18">
        <f t="shared" si="240"/>
        <v>0</v>
      </c>
      <c r="P1684" s="18" t="str">
        <f t="shared" si="241"/>
        <v/>
      </c>
      <c r="Q1684" s="18">
        <f t="shared" si="242"/>
        <v>0</v>
      </c>
      <c r="R1684" s="118"/>
    </row>
    <row r="1685" spans="1:18" x14ac:dyDescent="0.25">
      <c r="A1685" s="25">
        <f t="shared" si="234"/>
        <v>187</v>
      </c>
      <c r="B1685" s="23">
        <f t="shared" si="235"/>
        <v>44569</v>
      </c>
      <c r="C1685" s="24">
        <v>19</v>
      </c>
      <c r="D1685" s="54" t="str">
        <f t="shared" si="236"/>
        <v>ASET</v>
      </c>
      <c r="E1685" s="178"/>
      <c r="F1685" s="179"/>
      <c r="G1685" s="177"/>
      <c r="H1685" s="177"/>
      <c r="I1685" s="169">
        <f t="shared" si="237"/>
        <v>0</v>
      </c>
      <c r="J1685" s="149" t="str" cm="1">
        <f t="array" ref="J1685">IF(ISERROR(INDEX('Non Compliance input'!$H$5:$H$156,MATCH(1,(A1685='Non Compliance input'!$A$5:$A$156)*(F1685&gt;='Non Compliance input'!$D$5:$D$156)*(E1685&lt;'Non Compliance input'!$E$5:$E$156)*('Non Compliance input'!$H$5:$H$156="Yes"),0))
),"","Yes")</f>
        <v/>
      </c>
      <c r="K1685" s="149">
        <f t="shared" si="238"/>
        <v>0</v>
      </c>
      <c r="L1685" s="162">
        <f t="shared" si="239"/>
        <v>0</v>
      </c>
      <c r="M1685" s="162" t="str" cm="1">
        <f t="array" ref="M1685">IF(ISERROR(INDEX('Non Compliance input'!$I$5:$I$156,MATCH(1,(A1685='Non Compliance input'!$A$5:$A$156)*(E1685&gt;='Non Compliance input'!$D$5:$D$156)*(F1685&lt;='Non Compliance input'!$E$5:$E$156)*('Non Compliance input'!$I$5:$I$156="Yes"),0))
),"","Yes")</f>
        <v/>
      </c>
      <c r="N1685" s="149" t="str">
        <f>IF(VLOOKUP($A1685,HourEndingOutage!$B$3:$F$746,5,0)="Outage","Outage","")</f>
        <v/>
      </c>
      <c r="O1685" s="18">
        <f t="shared" si="240"/>
        <v>0</v>
      </c>
      <c r="P1685" s="18" t="str">
        <f t="shared" si="241"/>
        <v/>
      </c>
      <c r="Q1685" s="18">
        <f t="shared" si="242"/>
        <v>0</v>
      </c>
      <c r="R1685" s="118"/>
    </row>
    <row r="1686" spans="1:18" x14ac:dyDescent="0.25">
      <c r="A1686" s="25">
        <f t="shared" si="234"/>
        <v>188</v>
      </c>
      <c r="B1686" s="23">
        <f t="shared" si="235"/>
        <v>44569</v>
      </c>
      <c r="C1686" s="24">
        <v>20</v>
      </c>
      <c r="D1686" s="54" t="str">
        <f t="shared" si="236"/>
        <v>ASET</v>
      </c>
      <c r="E1686" s="178"/>
      <c r="F1686" s="179"/>
      <c r="G1686" s="177"/>
      <c r="H1686" s="177"/>
      <c r="I1686" s="169">
        <f t="shared" si="237"/>
        <v>0</v>
      </c>
      <c r="J1686" s="149" t="str" cm="1">
        <f t="array" ref="J1686">IF(ISERROR(INDEX('Non Compliance input'!$H$5:$H$156,MATCH(1,(A1686='Non Compliance input'!$A$5:$A$156)*(F1686&gt;='Non Compliance input'!$D$5:$D$156)*(E1686&lt;'Non Compliance input'!$E$5:$E$156)*('Non Compliance input'!$H$5:$H$156="Yes"),0))
),"","Yes")</f>
        <v/>
      </c>
      <c r="K1686" s="149">
        <f t="shared" si="238"/>
        <v>0</v>
      </c>
      <c r="L1686" s="162">
        <f t="shared" si="239"/>
        <v>0</v>
      </c>
      <c r="M1686" s="162" t="str" cm="1">
        <f t="array" ref="M1686">IF(ISERROR(INDEX('Non Compliance input'!$I$5:$I$156,MATCH(1,(A1686='Non Compliance input'!$A$5:$A$156)*(E1686&gt;='Non Compliance input'!$D$5:$D$156)*(F1686&lt;='Non Compliance input'!$E$5:$E$156)*('Non Compliance input'!$I$5:$I$156="Yes"),0))
),"","Yes")</f>
        <v/>
      </c>
      <c r="N1686" s="149" t="str">
        <f>IF(VLOOKUP($A1686,HourEndingOutage!$B$3:$F$746,5,0)="Outage","Outage","")</f>
        <v/>
      </c>
      <c r="O1686" s="18">
        <f t="shared" si="240"/>
        <v>0</v>
      </c>
      <c r="P1686" s="18" t="str">
        <f t="shared" si="241"/>
        <v/>
      </c>
      <c r="Q1686" s="18">
        <f t="shared" si="242"/>
        <v>0</v>
      </c>
      <c r="R1686" s="118"/>
    </row>
    <row r="1687" spans="1:18" x14ac:dyDescent="0.25">
      <c r="A1687" s="25">
        <f t="shared" si="234"/>
        <v>188</v>
      </c>
      <c r="B1687" s="23">
        <f t="shared" si="235"/>
        <v>44569</v>
      </c>
      <c r="C1687" s="24">
        <v>20</v>
      </c>
      <c r="D1687" s="54" t="str">
        <f t="shared" si="236"/>
        <v>ASET</v>
      </c>
      <c r="E1687" s="178"/>
      <c r="F1687" s="179"/>
      <c r="G1687" s="177"/>
      <c r="H1687" s="177"/>
      <c r="I1687" s="169">
        <f t="shared" si="237"/>
        <v>0</v>
      </c>
      <c r="J1687" s="149" t="str" cm="1">
        <f t="array" ref="J1687">IF(ISERROR(INDEX('Non Compliance input'!$H$5:$H$156,MATCH(1,(A1687='Non Compliance input'!$A$5:$A$156)*(F1687&gt;='Non Compliance input'!$D$5:$D$156)*(E1687&lt;'Non Compliance input'!$E$5:$E$156)*('Non Compliance input'!$H$5:$H$156="Yes"),0))
),"","Yes")</f>
        <v/>
      </c>
      <c r="K1687" s="149">
        <f t="shared" si="238"/>
        <v>0</v>
      </c>
      <c r="L1687" s="162">
        <f t="shared" si="239"/>
        <v>0</v>
      </c>
      <c r="M1687" s="162" t="str" cm="1">
        <f t="array" ref="M1687">IF(ISERROR(INDEX('Non Compliance input'!$I$5:$I$156,MATCH(1,(A1687='Non Compliance input'!$A$5:$A$156)*(E1687&gt;='Non Compliance input'!$D$5:$D$156)*(F1687&lt;='Non Compliance input'!$E$5:$E$156)*('Non Compliance input'!$I$5:$I$156="Yes"),0))
),"","Yes")</f>
        <v/>
      </c>
      <c r="N1687" s="149" t="str">
        <f>IF(VLOOKUP($A1687,HourEndingOutage!$B$3:$F$746,5,0)="Outage","Outage","")</f>
        <v/>
      </c>
      <c r="O1687" s="18">
        <f t="shared" si="240"/>
        <v>0</v>
      </c>
      <c r="P1687" s="18" t="str">
        <f t="shared" si="241"/>
        <v/>
      </c>
      <c r="Q1687" s="18">
        <f t="shared" si="242"/>
        <v>0</v>
      </c>
      <c r="R1687" s="118"/>
    </row>
    <row r="1688" spans="1:18" x14ac:dyDescent="0.25">
      <c r="A1688" s="25">
        <f t="shared" si="234"/>
        <v>188</v>
      </c>
      <c r="B1688" s="23">
        <f t="shared" si="235"/>
        <v>44569</v>
      </c>
      <c r="C1688" s="24">
        <v>20</v>
      </c>
      <c r="D1688" s="54" t="str">
        <f t="shared" si="236"/>
        <v>ASET</v>
      </c>
      <c r="E1688" s="178"/>
      <c r="F1688" s="179"/>
      <c r="G1688" s="177"/>
      <c r="H1688" s="177"/>
      <c r="I1688" s="169">
        <f t="shared" si="237"/>
        <v>0</v>
      </c>
      <c r="J1688" s="149" t="str" cm="1">
        <f t="array" ref="J1688">IF(ISERROR(INDEX('Non Compliance input'!$H$5:$H$156,MATCH(1,(A1688='Non Compliance input'!$A$5:$A$156)*(F1688&gt;='Non Compliance input'!$D$5:$D$156)*(E1688&lt;'Non Compliance input'!$E$5:$E$156)*('Non Compliance input'!$H$5:$H$156="Yes"),0))
),"","Yes")</f>
        <v/>
      </c>
      <c r="K1688" s="149">
        <f t="shared" si="238"/>
        <v>0</v>
      </c>
      <c r="L1688" s="162">
        <f t="shared" si="239"/>
        <v>0</v>
      </c>
      <c r="M1688" s="162" t="str" cm="1">
        <f t="array" ref="M1688">IF(ISERROR(INDEX('Non Compliance input'!$I$5:$I$156,MATCH(1,(A1688='Non Compliance input'!$A$5:$A$156)*(E1688&gt;='Non Compliance input'!$D$5:$D$156)*(F1688&lt;='Non Compliance input'!$E$5:$E$156)*('Non Compliance input'!$I$5:$I$156="Yes"),0))
),"","Yes")</f>
        <v/>
      </c>
      <c r="N1688" s="149" t="str">
        <f>IF(VLOOKUP($A1688,HourEndingOutage!$B$3:$F$746,5,0)="Outage","Outage","")</f>
        <v/>
      </c>
      <c r="O1688" s="18">
        <f t="shared" si="240"/>
        <v>0</v>
      </c>
      <c r="P1688" s="18" t="str">
        <f t="shared" si="241"/>
        <v/>
      </c>
      <c r="Q1688" s="18">
        <f t="shared" si="242"/>
        <v>0</v>
      </c>
      <c r="R1688" s="118"/>
    </row>
    <row r="1689" spans="1:18" x14ac:dyDescent="0.25">
      <c r="A1689" s="25">
        <f t="shared" si="234"/>
        <v>188</v>
      </c>
      <c r="B1689" s="23">
        <f t="shared" si="235"/>
        <v>44569</v>
      </c>
      <c r="C1689" s="24">
        <v>20</v>
      </c>
      <c r="D1689" s="54" t="str">
        <f t="shared" si="236"/>
        <v>ASET</v>
      </c>
      <c r="E1689" s="178"/>
      <c r="F1689" s="179"/>
      <c r="G1689" s="177"/>
      <c r="H1689" s="177"/>
      <c r="I1689" s="169">
        <f t="shared" si="237"/>
        <v>0</v>
      </c>
      <c r="J1689" s="149" t="str" cm="1">
        <f t="array" ref="J1689">IF(ISERROR(INDEX('Non Compliance input'!$H$5:$H$156,MATCH(1,(A1689='Non Compliance input'!$A$5:$A$156)*(F1689&gt;='Non Compliance input'!$D$5:$D$156)*(E1689&lt;'Non Compliance input'!$E$5:$E$156)*('Non Compliance input'!$H$5:$H$156="Yes"),0))
),"","Yes")</f>
        <v/>
      </c>
      <c r="K1689" s="149">
        <f t="shared" si="238"/>
        <v>0</v>
      </c>
      <c r="L1689" s="162">
        <f t="shared" si="239"/>
        <v>0</v>
      </c>
      <c r="M1689" s="162" t="str" cm="1">
        <f t="array" ref="M1689">IF(ISERROR(INDEX('Non Compliance input'!$I$5:$I$156,MATCH(1,(A1689='Non Compliance input'!$A$5:$A$156)*(E1689&gt;='Non Compliance input'!$D$5:$D$156)*(F1689&lt;='Non Compliance input'!$E$5:$E$156)*('Non Compliance input'!$I$5:$I$156="Yes"),0))
),"","Yes")</f>
        <v/>
      </c>
      <c r="N1689" s="149" t="str">
        <f>IF(VLOOKUP($A1689,HourEndingOutage!$B$3:$F$746,5,0)="Outage","Outage","")</f>
        <v/>
      </c>
      <c r="O1689" s="18">
        <f t="shared" si="240"/>
        <v>0</v>
      </c>
      <c r="P1689" s="18" t="str">
        <f t="shared" si="241"/>
        <v/>
      </c>
      <c r="Q1689" s="18">
        <f t="shared" si="242"/>
        <v>0</v>
      </c>
      <c r="R1689" s="118"/>
    </row>
    <row r="1690" spans="1:18" x14ac:dyDescent="0.25">
      <c r="A1690" s="25">
        <f t="shared" si="234"/>
        <v>188</v>
      </c>
      <c r="B1690" s="23">
        <f t="shared" si="235"/>
        <v>44569</v>
      </c>
      <c r="C1690" s="24">
        <v>20</v>
      </c>
      <c r="D1690" s="54" t="str">
        <f t="shared" si="236"/>
        <v>ASET</v>
      </c>
      <c r="E1690" s="178"/>
      <c r="F1690" s="179"/>
      <c r="G1690" s="177"/>
      <c r="H1690" s="177"/>
      <c r="I1690" s="169">
        <f t="shared" si="237"/>
        <v>0</v>
      </c>
      <c r="J1690" s="149" t="str" cm="1">
        <f t="array" ref="J1690">IF(ISERROR(INDEX('Non Compliance input'!$H$5:$H$156,MATCH(1,(A1690='Non Compliance input'!$A$5:$A$156)*(F1690&gt;='Non Compliance input'!$D$5:$D$156)*(E1690&lt;'Non Compliance input'!$E$5:$E$156)*('Non Compliance input'!$H$5:$H$156="Yes"),0))
),"","Yes")</f>
        <v/>
      </c>
      <c r="K1690" s="149">
        <f t="shared" si="238"/>
        <v>0</v>
      </c>
      <c r="L1690" s="162">
        <f t="shared" si="239"/>
        <v>0</v>
      </c>
      <c r="M1690" s="162" t="str" cm="1">
        <f t="array" ref="M1690">IF(ISERROR(INDEX('Non Compliance input'!$I$5:$I$156,MATCH(1,(A1690='Non Compliance input'!$A$5:$A$156)*(E1690&gt;='Non Compliance input'!$D$5:$D$156)*(F1690&lt;='Non Compliance input'!$E$5:$E$156)*('Non Compliance input'!$I$5:$I$156="Yes"),0))
),"","Yes")</f>
        <v/>
      </c>
      <c r="N1690" s="149" t="str">
        <f>IF(VLOOKUP($A1690,HourEndingOutage!$B$3:$F$746,5,0)="Outage","Outage","")</f>
        <v/>
      </c>
      <c r="O1690" s="18">
        <f t="shared" si="240"/>
        <v>0</v>
      </c>
      <c r="P1690" s="18" t="str">
        <f t="shared" si="241"/>
        <v/>
      </c>
      <c r="Q1690" s="18">
        <f t="shared" si="242"/>
        <v>0</v>
      </c>
      <c r="R1690" s="118"/>
    </row>
    <row r="1691" spans="1:18" x14ac:dyDescent="0.25">
      <c r="A1691" s="25">
        <f t="shared" si="234"/>
        <v>188</v>
      </c>
      <c r="B1691" s="23">
        <f t="shared" si="235"/>
        <v>44569</v>
      </c>
      <c r="C1691" s="24">
        <v>20</v>
      </c>
      <c r="D1691" s="54" t="str">
        <f t="shared" si="236"/>
        <v>ASET</v>
      </c>
      <c r="E1691" s="178"/>
      <c r="F1691" s="179"/>
      <c r="G1691" s="177"/>
      <c r="H1691" s="177"/>
      <c r="I1691" s="169">
        <f t="shared" si="237"/>
        <v>0</v>
      </c>
      <c r="J1691" s="149" t="str" cm="1">
        <f t="array" ref="J1691">IF(ISERROR(INDEX('Non Compliance input'!$H$5:$H$156,MATCH(1,(A1691='Non Compliance input'!$A$5:$A$156)*(F1691&gt;='Non Compliance input'!$D$5:$D$156)*(E1691&lt;'Non Compliance input'!$E$5:$E$156)*('Non Compliance input'!$H$5:$H$156="Yes"),0))
),"","Yes")</f>
        <v/>
      </c>
      <c r="K1691" s="149">
        <f t="shared" si="238"/>
        <v>0</v>
      </c>
      <c r="L1691" s="162">
        <f t="shared" si="239"/>
        <v>0</v>
      </c>
      <c r="M1691" s="162" t="str" cm="1">
        <f t="array" ref="M1691">IF(ISERROR(INDEX('Non Compliance input'!$I$5:$I$156,MATCH(1,(A1691='Non Compliance input'!$A$5:$A$156)*(E1691&gt;='Non Compliance input'!$D$5:$D$156)*(F1691&lt;='Non Compliance input'!$E$5:$E$156)*('Non Compliance input'!$I$5:$I$156="Yes"),0))
),"","Yes")</f>
        <v/>
      </c>
      <c r="N1691" s="149" t="str">
        <f>IF(VLOOKUP($A1691,HourEndingOutage!$B$3:$F$746,5,0)="Outage","Outage","")</f>
        <v/>
      </c>
      <c r="O1691" s="18">
        <f t="shared" si="240"/>
        <v>0</v>
      </c>
      <c r="P1691" s="18" t="str">
        <f t="shared" si="241"/>
        <v/>
      </c>
      <c r="Q1691" s="18">
        <f t="shared" si="242"/>
        <v>0</v>
      </c>
      <c r="R1691" s="118"/>
    </row>
    <row r="1692" spans="1:18" x14ac:dyDescent="0.25">
      <c r="A1692" s="25">
        <f t="shared" ref="A1692:A1755" si="243">IF(C1692=C1691,A1691,A1691+1)</f>
        <v>188</v>
      </c>
      <c r="B1692" s="23">
        <f t="shared" ref="B1692:B1755" si="244">IF(C1692&lt;C1691,B1691+1,B1691)</f>
        <v>44569</v>
      </c>
      <c r="C1692" s="24">
        <v>20</v>
      </c>
      <c r="D1692" s="54" t="str">
        <f t="shared" si="236"/>
        <v>ASET</v>
      </c>
      <c r="E1692" s="178"/>
      <c r="F1692" s="179"/>
      <c r="G1692" s="177"/>
      <c r="H1692" s="177"/>
      <c r="I1692" s="169">
        <f t="shared" si="237"/>
        <v>0</v>
      </c>
      <c r="J1692" s="149" t="str" cm="1">
        <f t="array" ref="J1692">IF(ISERROR(INDEX('Non Compliance input'!$H$5:$H$156,MATCH(1,(A1692='Non Compliance input'!$A$5:$A$156)*(F1692&gt;='Non Compliance input'!$D$5:$D$156)*(E1692&lt;'Non Compliance input'!$E$5:$E$156)*('Non Compliance input'!$H$5:$H$156="Yes"),0))
),"","Yes")</f>
        <v/>
      </c>
      <c r="K1692" s="149">
        <f t="shared" si="238"/>
        <v>0</v>
      </c>
      <c r="L1692" s="162">
        <f t="shared" si="239"/>
        <v>0</v>
      </c>
      <c r="M1692" s="162" t="str" cm="1">
        <f t="array" ref="M1692">IF(ISERROR(INDEX('Non Compliance input'!$I$5:$I$156,MATCH(1,(A1692='Non Compliance input'!$A$5:$A$156)*(E1692&gt;='Non Compliance input'!$D$5:$D$156)*(F1692&lt;='Non Compliance input'!$E$5:$E$156)*('Non Compliance input'!$I$5:$I$156="Yes"),0))
),"","Yes")</f>
        <v/>
      </c>
      <c r="N1692" s="149" t="str">
        <f>IF(VLOOKUP($A1692,HourEndingOutage!$B$3:$F$746,5,0)="Outage","Outage","")</f>
        <v/>
      </c>
      <c r="O1692" s="18">
        <f t="shared" si="240"/>
        <v>0</v>
      </c>
      <c r="P1692" s="18" t="str">
        <f t="shared" si="241"/>
        <v/>
      </c>
      <c r="Q1692" s="18">
        <f t="shared" si="242"/>
        <v>0</v>
      </c>
      <c r="R1692" s="118"/>
    </row>
    <row r="1693" spans="1:18" x14ac:dyDescent="0.25">
      <c r="A1693" s="25">
        <f t="shared" si="243"/>
        <v>188</v>
      </c>
      <c r="B1693" s="23">
        <f t="shared" si="244"/>
        <v>44569</v>
      </c>
      <c r="C1693" s="24">
        <v>20</v>
      </c>
      <c r="D1693" s="54" t="str">
        <f t="shared" si="236"/>
        <v>ASET</v>
      </c>
      <c r="E1693" s="178"/>
      <c r="F1693" s="179"/>
      <c r="G1693" s="177"/>
      <c r="H1693" s="177"/>
      <c r="I1693" s="169">
        <f t="shared" si="237"/>
        <v>0</v>
      </c>
      <c r="J1693" s="149" t="str" cm="1">
        <f t="array" ref="J1693">IF(ISERROR(INDEX('Non Compliance input'!$H$5:$H$156,MATCH(1,(A1693='Non Compliance input'!$A$5:$A$156)*(F1693&gt;='Non Compliance input'!$D$5:$D$156)*(E1693&lt;'Non Compliance input'!$E$5:$E$156)*('Non Compliance input'!$H$5:$H$156="Yes"),0))
),"","Yes")</f>
        <v/>
      </c>
      <c r="K1693" s="149">
        <f t="shared" si="238"/>
        <v>0</v>
      </c>
      <c r="L1693" s="162">
        <f t="shared" si="239"/>
        <v>0</v>
      </c>
      <c r="M1693" s="162" t="str" cm="1">
        <f t="array" ref="M1693">IF(ISERROR(INDEX('Non Compliance input'!$I$5:$I$156,MATCH(1,(A1693='Non Compliance input'!$A$5:$A$156)*(E1693&gt;='Non Compliance input'!$D$5:$D$156)*(F1693&lt;='Non Compliance input'!$E$5:$E$156)*('Non Compliance input'!$I$5:$I$156="Yes"),0))
),"","Yes")</f>
        <v/>
      </c>
      <c r="N1693" s="149" t="str">
        <f>IF(VLOOKUP($A1693,HourEndingOutage!$B$3:$F$746,5,0)="Outage","Outage","")</f>
        <v/>
      </c>
      <c r="O1693" s="18">
        <f t="shared" si="240"/>
        <v>0</v>
      </c>
      <c r="P1693" s="18" t="str">
        <f t="shared" si="241"/>
        <v/>
      </c>
      <c r="Q1693" s="18">
        <f t="shared" si="242"/>
        <v>0</v>
      </c>
      <c r="R1693" s="118"/>
    </row>
    <row r="1694" spans="1:18" x14ac:dyDescent="0.25">
      <c r="A1694" s="25">
        <f t="shared" si="243"/>
        <v>188</v>
      </c>
      <c r="B1694" s="23">
        <f t="shared" si="244"/>
        <v>44569</v>
      </c>
      <c r="C1694" s="24">
        <v>20</v>
      </c>
      <c r="D1694" s="54" t="str">
        <f t="shared" si="236"/>
        <v>ASET</v>
      </c>
      <c r="E1694" s="178"/>
      <c r="F1694" s="179"/>
      <c r="G1694" s="177"/>
      <c r="H1694" s="177"/>
      <c r="I1694" s="169">
        <f t="shared" si="237"/>
        <v>0</v>
      </c>
      <c r="J1694" s="149" t="str" cm="1">
        <f t="array" ref="J1694">IF(ISERROR(INDEX('Non Compliance input'!$H$5:$H$156,MATCH(1,(A1694='Non Compliance input'!$A$5:$A$156)*(F1694&gt;='Non Compliance input'!$D$5:$D$156)*(E1694&lt;'Non Compliance input'!$E$5:$E$156)*('Non Compliance input'!$H$5:$H$156="Yes"),0))
),"","Yes")</f>
        <v/>
      </c>
      <c r="K1694" s="149">
        <f t="shared" si="238"/>
        <v>0</v>
      </c>
      <c r="L1694" s="162">
        <f t="shared" si="239"/>
        <v>0</v>
      </c>
      <c r="M1694" s="162" t="str" cm="1">
        <f t="array" ref="M1694">IF(ISERROR(INDEX('Non Compliance input'!$I$5:$I$156,MATCH(1,(A1694='Non Compliance input'!$A$5:$A$156)*(E1694&gt;='Non Compliance input'!$D$5:$D$156)*(F1694&lt;='Non Compliance input'!$E$5:$E$156)*('Non Compliance input'!$I$5:$I$156="Yes"),0))
),"","Yes")</f>
        <v/>
      </c>
      <c r="N1694" s="149" t="str">
        <f>IF(VLOOKUP($A1694,HourEndingOutage!$B$3:$F$746,5,0)="Outage","Outage","")</f>
        <v/>
      </c>
      <c r="O1694" s="18">
        <f t="shared" si="240"/>
        <v>0</v>
      </c>
      <c r="P1694" s="18" t="str">
        <f t="shared" si="241"/>
        <v/>
      </c>
      <c r="Q1694" s="18">
        <f t="shared" si="242"/>
        <v>0</v>
      </c>
      <c r="R1694" s="118"/>
    </row>
    <row r="1695" spans="1:18" x14ac:dyDescent="0.25">
      <c r="A1695" s="25">
        <f t="shared" si="243"/>
        <v>189</v>
      </c>
      <c r="B1695" s="23">
        <f t="shared" si="244"/>
        <v>44569</v>
      </c>
      <c r="C1695" s="24">
        <v>21</v>
      </c>
      <c r="D1695" s="54" t="str">
        <f t="shared" si="236"/>
        <v>ASET</v>
      </c>
      <c r="E1695" s="178"/>
      <c r="F1695" s="179"/>
      <c r="G1695" s="177"/>
      <c r="H1695" s="177"/>
      <c r="I1695" s="169">
        <f t="shared" si="237"/>
        <v>0</v>
      </c>
      <c r="J1695" s="149" t="str" cm="1">
        <f t="array" ref="J1695">IF(ISERROR(INDEX('Non Compliance input'!$H$5:$H$156,MATCH(1,(A1695='Non Compliance input'!$A$5:$A$156)*(F1695&gt;='Non Compliance input'!$D$5:$D$156)*(E1695&lt;'Non Compliance input'!$E$5:$E$156)*('Non Compliance input'!$H$5:$H$156="Yes"),0))
),"","Yes")</f>
        <v/>
      </c>
      <c r="K1695" s="149">
        <f t="shared" si="238"/>
        <v>0</v>
      </c>
      <c r="L1695" s="162">
        <f t="shared" si="239"/>
        <v>0</v>
      </c>
      <c r="M1695" s="162" t="str" cm="1">
        <f t="array" ref="M1695">IF(ISERROR(INDEX('Non Compliance input'!$I$5:$I$156,MATCH(1,(A1695='Non Compliance input'!$A$5:$A$156)*(E1695&gt;='Non Compliance input'!$D$5:$D$156)*(F1695&lt;='Non Compliance input'!$E$5:$E$156)*('Non Compliance input'!$I$5:$I$156="Yes"),0))
),"","Yes")</f>
        <v/>
      </c>
      <c r="N1695" s="149" t="str">
        <f>IF(VLOOKUP($A1695,HourEndingOutage!$B$3:$F$746,5,0)="Outage","Outage","")</f>
        <v/>
      </c>
      <c r="O1695" s="18">
        <f t="shared" si="240"/>
        <v>0</v>
      </c>
      <c r="P1695" s="18" t="str">
        <f t="shared" si="241"/>
        <v/>
      </c>
      <c r="Q1695" s="18">
        <f t="shared" si="242"/>
        <v>0</v>
      </c>
      <c r="R1695" s="118"/>
    </row>
    <row r="1696" spans="1:18" x14ac:dyDescent="0.25">
      <c r="A1696" s="25">
        <f t="shared" si="243"/>
        <v>189</v>
      </c>
      <c r="B1696" s="23">
        <f t="shared" si="244"/>
        <v>44569</v>
      </c>
      <c r="C1696" s="24">
        <v>21</v>
      </c>
      <c r="D1696" s="54" t="str">
        <f t="shared" si="236"/>
        <v>ASET</v>
      </c>
      <c r="E1696" s="178"/>
      <c r="F1696" s="179"/>
      <c r="G1696" s="177"/>
      <c r="H1696" s="177"/>
      <c r="I1696" s="169">
        <f t="shared" si="237"/>
        <v>0</v>
      </c>
      <c r="J1696" s="149" t="str" cm="1">
        <f t="array" ref="J1696">IF(ISERROR(INDEX('Non Compliance input'!$H$5:$H$156,MATCH(1,(A1696='Non Compliance input'!$A$5:$A$156)*(F1696&gt;='Non Compliance input'!$D$5:$D$156)*(E1696&lt;'Non Compliance input'!$E$5:$E$156)*('Non Compliance input'!$H$5:$H$156="Yes"),0))
),"","Yes")</f>
        <v/>
      </c>
      <c r="K1696" s="149">
        <f t="shared" si="238"/>
        <v>0</v>
      </c>
      <c r="L1696" s="162">
        <f t="shared" si="239"/>
        <v>0</v>
      </c>
      <c r="M1696" s="162" t="str" cm="1">
        <f t="array" ref="M1696">IF(ISERROR(INDEX('Non Compliance input'!$I$5:$I$156,MATCH(1,(A1696='Non Compliance input'!$A$5:$A$156)*(E1696&gt;='Non Compliance input'!$D$5:$D$156)*(F1696&lt;='Non Compliance input'!$E$5:$E$156)*('Non Compliance input'!$I$5:$I$156="Yes"),0))
),"","Yes")</f>
        <v/>
      </c>
      <c r="N1696" s="149" t="str">
        <f>IF(VLOOKUP($A1696,HourEndingOutage!$B$3:$F$746,5,0)="Outage","Outage","")</f>
        <v/>
      </c>
      <c r="O1696" s="18">
        <f t="shared" si="240"/>
        <v>0</v>
      </c>
      <c r="P1696" s="18" t="str">
        <f t="shared" si="241"/>
        <v/>
      </c>
      <c r="Q1696" s="18">
        <f t="shared" si="242"/>
        <v>0</v>
      </c>
      <c r="R1696" s="118"/>
    </row>
    <row r="1697" spans="1:18" x14ac:dyDescent="0.25">
      <c r="A1697" s="25">
        <f t="shared" si="243"/>
        <v>189</v>
      </c>
      <c r="B1697" s="23">
        <f t="shared" si="244"/>
        <v>44569</v>
      </c>
      <c r="C1697" s="24">
        <v>21</v>
      </c>
      <c r="D1697" s="54" t="str">
        <f t="shared" si="236"/>
        <v>ASET</v>
      </c>
      <c r="E1697" s="178"/>
      <c r="F1697" s="179"/>
      <c r="G1697" s="177"/>
      <c r="H1697" s="177"/>
      <c r="I1697" s="169">
        <f t="shared" si="237"/>
        <v>0</v>
      </c>
      <c r="J1697" s="149" t="str" cm="1">
        <f t="array" ref="J1697">IF(ISERROR(INDEX('Non Compliance input'!$H$5:$H$156,MATCH(1,(A1697='Non Compliance input'!$A$5:$A$156)*(F1697&gt;='Non Compliance input'!$D$5:$D$156)*(E1697&lt;'Non Compliance input'!$E$5:$E$156)*('Non Compliance input'!$H$5:$H$156="Yes"),0))
),"","Yes")</f>
        <v/>
      </c>
      <c r="K1697" s="149">
        <f t="shared" si="238"/>
        <v>0</v>
      </c>
      <c r="L1697" s="162">
        <f t="shared" si="239"/>
        <v>0</v>
      </c>
      <c r="M1697" s="162" t="str" cm="1">
        <f t="array" ref="M1697">IF(ISERROR(INDEX('Non Compliance input'!$I$5:$I$156,MATCH(1,(A1697='Non Compliance input'!$A$5:$A$156)*(E1697&gt;='Non Compliance input'!$D$5:$D$156)*(F1697&lt;='Non Compliance input'!$E$5:$E$156)*('Non Compliance input'!$I$5:$I$156="Yes"),0))
),"","Yes")</f>
        <v/>
      </c>
      <c r="N1697" s="149" t="str">
        <f>IF(VLOOKUP($A1697,HourEndingOutage!$B$3:$F$746,5,0)="Outage","Outage","")</f>
        <v/>
      </c>
      <c r="O1697" s="18">
        <f t="shared" si="240"/>
        <v>0</v>
      </c>
      <c r="P1697" s="18" t="str">
        <f t="shared" si="241"/>
        <v/>
      </c>
      <c r="Q1697" s="18">
        <f t="shared" si="242"/>
        <v>0</v>
      </c>
      <c r="R1697" s="118"/>
    </row>
    <row r="1698" spans="1:18" x14ac:dyDescent="0.25">
      <c r="A1698" s="25">
        <f t="shared" si="243"/>
        <v>189</v>
      </c>
      <c r="B1698" s="23">
        <f t="shared" si="244"/>
        <v>44569</v>
      </c>
      <c r="C1698" s="24">
        <v>21</v>
      </c>
      <c r="D1698" s="54" t="str">
        <f t="shared" si="236"/>
        <v>ASET</v>
      </c>
      <c r="E1698" s="178"/>
      <c r="F1698" s="179"/>
      <c r="G1698" s="177"/>
      <c r="H1698" s="177"/>
      <c r="I1698" s="169">
        <f t="shared" si="237"/>
        <v>0</v>
      </c>
      <c r="J1698" s="149" t="str" cm="1">
        <f t="array" ref="J1698">IF(ISERROR(INDEX('Non Compliance input'!$H$5:$H$156,MATCH(1,(A1698='Non Compliance input'!$A$5:$A$156)*(F1698&gt;='Non Compliance input'!$D$5:$D$156)*(E1698&lt;'Non Compliance input'!$E$5:$E$156)*('Non Compliance input'!$H$5:$H$156="Yes"),0))
),"","Yes")</f>
        <v/>
      </c>
      <c r="K1698" s="149">
        <f t="shared" si="238"/>
        <v>0</v>
      </c>
      <c r="L1698" s="162">
        <f t="shared" si="239"/>
        <v>0</v>
      </c>
      <c r="M1698" s="162" t="str" cm="1">
        <f t="array" ref="M1698">IF(ISERROR(INDEX('Non Compliance input'!$I$5:$I$156,MATCH(1,(A1698='Non Compliance input'!$A$5:$A$156)*(E1698&gt;='Non Compliance input'!$D$5:$D$156)*(F1698&lt;='Non Compliance input'!$E$5:$E$156)*('Non Compliance input'!$I$5:$I$156="Yes"),0))
),"","Yes")</f>
        <v/>
      </c>
      <c r="N1698" s="149" t="str">
        <f>IF(VLOOKUP($A1698,HourEndingOutage!$B$3:$F$746,5,0)="Outage","Outage","")</f>
        <v/>
      </c>
      <c r="O1698" s="18">
        <f t="shared" si="240"/>
        <v>0</v>
      </c>
      <c r="P1698" s="18" t="str">
        <f t="shared" si="241"/>
        <v/>
      </c>
      <c r="Q1698" s="18">
        <f t="shared" si="242"/>
        <v>0</v>
      </c>
      <c r="R1698" s="118"/>
    </row>
    <row r="1699" spans="1:18" x14ac:dyDescent="0.25">
      <c r="A1699" s="25">
        <f t="shared" si="243"/>
        <v>189</v>
      </c>
      <c r="B1699" s="23">
        <f t="shared" si="244"/>
        <v>44569</v>
      </c>
      <c r="C1699" s="24">
        <v>21</v>
      </c>
      <c r="D1699" s="54" t="str">
        <f t="shared" si="236"/>
        <v>ASET</v>
      </c>
      <c r="E1699" s="178"/>
      <c r="F1699" s="179"/>
      <c r="G1699" s="177"/>
      <c r="H1699" s="177"/>
      <c r="I1699" s="169">
        <f t="shared" si="237"/>
        <v>0</v>
      </c>
      <c r="J1699" s="149" t="str" cm="1">
        <f t="array" ref="J1699">IF(ISERROR(INDEX('Non Compliance input'!$H$5:$H$156,MATCH(1,(A1699='Non Compliance input'!$A$5:$A$156)*(F1699&gt;='Non Compliance input'!$D$5:$D$156)*(E1699&lt;'Non Compliance input'!$E$5:$E$156)*('Non Compliance input'!$H$5:$H$156="Yes"),0))
),"","Yes")</f>
        <v/>
      </c>
      <c r="K1699" s="149">
        <f t="shared" si="238"/>
        <v>0</v>
      </c>
      <c r="L1699" s="162">
        <f t="shared" si="239"/>
        <v>0</v>
      </c>
      <c r="M1699" s="162" t="str" cm="1">
        <f t="array" ref="M1699">IF(ISERROR(INDEX('Non Compliance input'!$I$5:$I$156,MATCH(1,(A1699='Non Compliance input'!$A$5:$A$156)*(E1699&gt;='Non Compliance input'!$D$5:$D$156)*(F1699&lt;='Non Compliance input'!$E$5:$E$156)*('Non Compliance input'!$I$5:$I$156="Yes"),0))
),"","Yes")</f>
        <v/>
      </c>
      <c r="N1699" s="149" t="str">
        <f>IF(VLOOKUP($A1699,HourEndingOutage!$B$3:$F$746,5,0)="Outage","Outage","")</f>
        <v/>
      </c>
      <c r="O1699" s="18">
        <f t="shared" si="240"/>
        <v>0</v>
      </c>
      <c r="P1699" s="18" t="str">
        <f t="shared" si="241"/>
        <v/>
      </c>
      <c r="Q1699" s="18">
        <f t="shared" si="242"/>
        <v>0</v>
      </c>
      <c r="R1699" s="118"/>
    </row>
    <row r="1700" spans="1:18" x14ac:dyDescent="0.25">
      <c r="A1700" s="25">
        <f t="shared" si="243"/>
        <v>189</v>
      </c>
      <c r="B1700" s="23">
        <f t="shared" si="244"/>
        <v>44569</v>
      </c>
      <c r="C1700" s="24">
        <v>21</v>
      </c>
      <c r="D1700" s="54" t="str">
        <f t="shared" si="236"/>
        <v>ASET</v>
      </c>
      <c r="E1700" s="178"/>
      <c r="F1700" s="179"/>
      <c r="G1700" s="177"/>
      <c r="H1700" s="177"/>
      <c r="I1700" s="169">
        <f t="shared" si="237"/>
        <v>0</v>
      </c>
      <c r="J1700" s="149" t="str" cm="1">
        <f t="array" ref="J1700">IF(ISERROR(INDEX('Non Compliance input'!$H$5:$H$156,MATCH(1,(A1700='Non Compliance input'!$A$5:$A$156)*(F1700&gt;='Non Compliance input'!$D$5:$D$156)*(E1700&lt;'Non Compliance input'!$E$5:$E$156)*('Non Compliance input'!$H$5:$H$156="Yes"),0))
),"","Yes")</f>
        <v/>
      </c>
      <c r="K1700" s="149">
        <f t="shared" si="238"/>
        <v>0</v>
      </c>
      <c r="L1700" s="162">
        <f t="shared" si="239"/>
        <v>0</v>
      </c>
      <c r="M1700" s="162" t="str" cm="1">
        <f t="array" ref="M1700">IF(ISERROR(INDEX('Non Compliance input'!$I$5:$I$156,MATCH(1,(A1700='Non Compliance input'!$A$5:$A$156)*(E1700&gt;='Non Compliance input'!$D$5:$D$156)*(F1700&lt;='Non Compliance input'!$E$5:$E$156)*('Non Compliance input'!$I$5:$I$156="Yes"),0))
),"","Yes")</f>
        <v/>
      </c>
      <c r="N1700" s="149" t="str">
        <f>IF(VLOOKUP($A1700,HourEndingOutage!$B$3:$F$746,5,0)="Outage","Outage","")</f>
        <v/>
      </c>
      <c r="O1700" s="18">
        <f t="shared" si="240"/>
        <v>0</v>
      </c>
      <c r="P1700" s="18" t="str">
        <f t="shared" si="241"/>
        <v/>
      </c>
      <c r="Q1700" s="18">
        <f t="shared" si="242"/>
        <v>0</v>
      </c>
      <c r="R1700" s="118"/>
    </row>
    <row r="1701" spans="1:18" x14ac:dyDescent="0.25">
      <c r="A1701" s="25">
        <f t="shared" si="243"/>
        <v>189</v>
      </c>
      <c r="B1701" s="23">
        <f t="shared" si="244"/>
        <v>44569</v>
      </c>
      <c r="C1701" s="24">
        <v>21</v>
      </c>
      <c r="D1701" s="54" t="str">
        <f t="shared" si="236"/>
        <v>ASET</v>
      </c>
      <c r="E1701" s="178"/>
      <c r="F1701" s="179"/>
      <c r="G1701" s="177"/>
      <c r="H1701" s="177"/>
      <c r="I1701" s="169">
        <f t="shared" si="237"/>
        <v>0</v>
      </c>
      <c r="J1701" s="149" t="str" cm="1">
        <f t="array" ref="J1701">IF(ISERROR(INDEX('Non Compliance input'!$H$5:$H$156,MATCH(1,(A1701='Non Compliance input'!$A$5:$A$156)*(F1701&gt;='Non Compliance input'!$D$5:$D$156)*(E1701&lt;'Non Compliance input'!$E$5:$E$156)*('Non Compliance input'!$H$5:$H$156="Yes"),0))
),"","Yes")</f>
        <v/>
      </c>
      <c r="K1701" s="149">
        <f t="shared" si="238"/>
        <v>0</v>
      </c>
      <c r="L1701" s="162">
        <f t="shared" si="239"/>
        <v>0</v>
      </c>
      <c r="M1701" s="162" t="str" cm="1">
        <f t="array" ref="M1701">IF(ISERROR(INDEX('Non Compliance input'!$I$5:$I$156,MATCH(1,(A1701='Non Compliance input'!$A$5:$A$156)*(E1701&gt;='Non Compliance input'!$D$5:$D$156)*(F1701&lt;='Non Compliance input'!$E$5:$E$156)*('Non Compliance input'!$I$5:$I$156="Yes"),0))
),"","Yes")</f>
        <v/>
      </c>
      <c r="N1701" s="149" t="str">
        <f>IF(VLOOKUP($A1701,HourEndingOutage!$B$3:$F$746,5,0)="Outage","Outage","")</f>
        <v/>
      </c>
      <c r="O1701" s="18">
        <f t="shared" si="240"/>
        <v>0</v>
      </c>
      <c r="P1701" s="18" t="str">
        <f t="shared" si="241"/>
        <v/>
      </c>
      <c r="Q1701" s="18">
        <f t="shared" si="242"/>
        <v>0</v>
      </c>
      <c r="R1701" s="118"/>
    </row>
    <row r="1702" spans="1:18" x14ac:dyDescent="0.25">
      <c r="A1702" s="25">
        <f t="shared" si="243"/>
        <v>189</v>
      </c>
      <c r="B1702" s="23">
        <f t="shared" si="244"/>
        <v>44569</v>
      </c>
      <c r="C1702" s="24">
        <v>21</v>
      </c>
      <c r="D1702" s="54" t="str">
        <f t="shared" si="236"/>
        <v>ASET</v>
      </c>
      <c r="E1702" s="178"/>
      <c r="F1702" s="179"/>
      <c r="G1702" s="177"/>
      <c r="H1702" s="177"/>
      <c r="I1702" s="169">
        <f t="shared" si="237"/>
        <v>0</v>
      </c>
      <c r="J1702" s="149" t="str" cm="1">
        <f t="array" ref="J1702">IF(ISERROR(INDEX('Non Compliance input'!$H$5:$H$156,MATCH(1,(A1702='Non Compliance input'!$A$5:$A$156)*(F1702&gt;='Non Compliance input'!$D$5:$D$156)*(E1702&lt;'Non Compliance input'!$E$5:$E$156)*('Non Compliance input'!$H$5:$H$156="Yes"),0))
),"","Yes")</f>
        <v/>
      </c>
      <c r="K1702" s="149">
        <f t="shared" si="238"/>
        <v>0</v>
      </c>
      <c r="L1702" s="162">
        <f t="shared" si="239"/>
        <v>0</v>
      </c>
      <c r="M1702" s="162" t="str" cm="1">
        <f t="array" ref="M1702">IF(ISERROR(INDEX('Non Compliance input'!$I$5:$I$156,MATCH(1,(A1702='Non Compliance input'!$A$5:$A$156)*(E1702&gt;='Non Compliance input'!$D$5:$D$156)*(F1702&lt;='Non Compliance input'!$E$5:$E$156)*('Non Compliance input'!$I$5:$I$156="Yes"),0))
),"","Yes")</f>
        <v/>
      </c>
      <c r="N1702" s="149" t="str">
        <f>IF(VLOOKUP($A1702,HourEndingOutage!$B$3:$F$746,5,0)="Outage","Outage","")</f>
        <v/>
      </c>
      <c r="O1702" s="18">
        <f t="shared" si="240"/>
        <v>0</v>
      </c>
      <c r="P1702" s="18" t="str">
        <f t="shared" si="241"/>
        <v/>
      </c>
      <c r="Q1702" s="18">
        <f t="shared" si="242"/>
        <v>0</v>
      </c>
      <c r="R1702" s="118"/>
    </row>
    <row r="1703" spans="1:18" x14ac:dyDescent="0.25">
      <c r="A1703" s="25">
        <f t="shared" si="243"/>
        <v>189</v>
      </c>
      <c r="B1703" s="23">
        <f t="shared" si="244"/>
        <v>44569</v>
      </c>
      <c r="C1703" s="24">
        <v>21</v>
      </c>
      <c r="D1703" s="54" t="str">
        <f t="shared" si="236"/>
        <v>ASET</v>
      </c>
      <c r="E1703" s="178"/>
      <c r="F1703" s="179"/>
      <c r="G1703" s="177"/>
      <c r="H1703" s="177"/>
      <c r="I1703" s="169">
        <f t="shared" si="237"/>
        <v>0</v>
      </c>
      <c r="J1703" s="149" t="str" cm="1">
        <f t="array" ref="J1703">IF(ISERROR(INDEX('Non Compliance input'!$H$5:$H$156,MATCH(1,(A1703='Non Compliance input'!$A$5:$A$156)*(F1703&gt;='Non Compliance input'!$D$5:$D$156)*(E1703&lt;'Non Compliance input'!$E$5:$E$156)*('Non Compliance input'!$H$5:$H$156="Yes"),0))
),"","Yes")</f>
        <v/>
      </c>
      <c r="K1703" s="149">
        <f t="shared" si="238"/>
        <v>0</v>
      </c>
      <c r="L1703" s="162">
        <f t="shared" si="239"/>
        <v>0</v>
      </c>
      <c r="M1703" s="162" t="str" cm="1">
        <f t="array" ref="M1703">IF(ISERROR(INDEX('Non Compliance input'!$I$5:$I$156,MATCH(1,(A1703='Non Compliance input'!$A$5:$A$156)*(E1703&gt;='Non Compliance input'!$D$5:$D$156)*(F1703&lt;='Non Compliance input'!$E$5:$E$156)*('Non Compliance input'!$I$5:$I$156="Yes"),0))
),"","Yes")</f>
        <v/>
      </c>
      <c r="N1703" s="149" t="str">
        <f>IF(VLOOKUP($A1703,HourEndingOutage!$B$3:$F$746,5,0)="Outage","Outage","")</f>
        <v/>
      </c>
      <c r="O1703" s="18">
        <f t="shared" si="240"/>
        <v>0</v>
      </c>
      <c r="P1703" s="18" t="str">
        <f t="shared" si="241"/>
        <v/>
      </c>
      <c r="Q1703" s="18">
        <f t="shared" si="242"/>
        <v>0</v>
      </c>
      <c r="R1703" s="118"/>
    </row>
    <row r="1704" spans="1:18" x14ac:dyDescent="0.25">
      <c r="A1704" s="25">
        <f t="shared" si="243"/>
        <v>190</v>
      </c>
      <c r="B1704" s="23">
        <f t="shared" si="244"/>
        <v>44569</v>
      </c>
      <c r="C1704" s="24">
        <v>22</v>
      </c>
      <c r="D1704" s="54" t="str">
        <f t="shared" si="236"/>
        <v>ASET</v>
      </c>
      <c r="E1704" s="178"/>
      <c r="F1704" s="179"/>
      <c r="G1704" s="177"/>
      <c r="H1704" s="177"/>
      <c r="I1704" s="169">
        <f t="shared" si="237"/>
        <v>0</v>
      </c>
      <c r="J1704" s="149" t="str" cm="1">
        <f t="array" ref="J1704">IF(ISERROR(INDEX('Non Compliance input'!$H$5:$H$156,MATCH(1,(A1704='Non Compliance input'!$A$5:$A$156)*(F1704&gt;='Non Compliance input'!$D$5:$D$156)*(E1704&lt;'Non Compliance input'!$E$5:$E$156)*('Non Compliance input'!$H$5:$H$156="Yes"),0))
),"","Yes")</f>
        <v/>
      </c>
      <c r="K1704" s="149">
        <f t="shared" si="238"/>
        <v>0</v>
      </c>
      <c r="L1704" s="162">
        <f t="shared" si="239"/>
        <v>0</v>
      </c>
      <c r="M1704" s="162" t="str" cm="1">
        <f t="array" ref="M1704">IF(ISERROR(INDEX('Non Compliance input'!$I$5:$I$156,MATCH(1,(A1704='Non Compliance input'!$A$5:$A$156)*(E1704&gt;='Non Compliance input'!$D$5:$D$156)*(F1704&lt;='Non Compliance input'!$E$5:$E$156)*('Non Compliance input'!$I$5:$I$156="Yes"),0))
),"","Yes")</f>
        <v/>
      </c>
      <c r="N1704" s="149" t="str">
        <f>IF(VLOOKUP($A1704,HourEndingOutage!$B$3:$F$746,5,0)="Outage","Outage","")</f>
        <v/>
      </c>
      <c r="O1704" s="18">
        <f t="shared" si="240"/>
        <v>0</v>
      </c>
      <c r="P1704" s="18" t="str">
        <f t="shared" si="241"/>
        <v/>
      </c>
      <c r="Q1704" s="18">
        <f t="shared" si="242"/>
        <v>0</v>
      </c>
      <c r="R1704" s="118"/>
    </row>
    <row r="1705" spans="1:18" x14ac:dyDescent="0.25">
      <c r="A1705" s="25">
        <f t="shared" si="243"/>
        <v>190</v>
      </c>
      <c r="B1705" s="23">
        <f t="shared" si="244"/>
        <v>44569</v>
      </c>
      <c r="C1705" s="24">
        <v>22</v>
      </c>
      <c r="D1705" s="54" t="str">
        <f t="shared" si="236"/>
        <v>ASET</v>
      </c>
      <c r="E1705" s="178"/>
      <c r="F1705" s="179"/>
      <c r="G1705" s="177"/>
      <c r="H1705" s="177"/>
      <c r="I1705" s="169">
        <f t="shared" si="237"/>
        <v>0</v>
      </c>
      <c r="J1705" s="149" t="str" cm="1">
        <f t="array" ref="J1705">IF(ISERROR(INDEX('Non Compliance input'!$H$5:$H$156,MATCH(1,(A1705='Non Compliance input'!$A$5:$A$156)*(F1705&gt;='Non Compliance input'!$D$5:$D$156)*(E1705&lt;'Non Compliance input'!$E$5:$E$156)*('Non Compliance input'!$H$5:$H$156="Yes"),0))
),"","Yes")</f>
        <v/>
      </c>
      <c r="K1705" s="149">
        <f t="shared" si="238"/>
        <v>0</v>
      </c>
      <c r="L1705" s="162">
        <f t="shared" si="239"/>
        <v>0</v>
      </c>
      <c r="M1705" s="162" t="str" cm="1">
        <f t="array" ref="M1705">IF(ISERROR(INDEX('Non Compliance input'!$I$5:$I$156,MATCH(1,(A1705='Non Compliance input'!$A$5:$A$156)*(E1705&gt;='Non Compliance input'!$D$5:$D$156)*(F1705&lt;='Non Compliance input'!$E$5:$E$156)*('Non Compliance input'!$I$5:$I$156="Yes"),0))
),"","Yes")</f>
        <v/>
      </c>
      <c r="N1705" s="149" t="str">
        <f>IF(VLOOKUP($A1705,HourEndingOutage!$B$3:$F$746,5,0)="Outage","Outage","")</f>
        <v/>
      </c>
      <c r="O1705" s="18">
        <f t="shared" si="240"/>
        <v>0</v>
      </c>
      <c r="P1705" s="18" t="str">
        <f t="shared" si="241"/>
        <v/>
      </c>
      <c r="Q1705" s="18">
        <f t="shared" si="242"/>
        <v>0</v>
      </c>
      <c r="R1705" s="118"/>
    </row>
    <row r="1706" spans="1:18" x14ac:dyDescent="0.25">
      <c r="A1706" s="25">
        <f t="shared" si="243"/>
        <v>190</v>
      </c>
      <c r="B1706" s="23">
        <f t="shared" si="244"/>
        <v>44569</v>
      </c>
      <c r="C1706" s="24">
        <v>22</v>
      </c>
      <c r="D1706" s="54" t="str">
        <f t="shared" si="236"/>
        <v>ASET</v>
      </c>
      <c r="E1706" s="178"/>
      <c r="F1706" s="179"/>
      <c r="G1706" s="177"/>
      <c r="H1706" s="177"/>
      <c r="I1706" s="169">
        <f t="shared" si="237"/>
        <v>0</v>
      </c>
      <c r="J1706" s="149" t="str" cm="1">
        <f t="array" ref="J1706">IF(ISERROR(INDEX('Non Compliance input'!$H$5:$H$156,MATCH(1,(A1706='Non Compliance input'!$A$5:$A$156)*(F1706&gt;='Non Compliance input'!$D$5:$D$156)*(E1706&lt;'Non Compliance input'!$E$5:$E$156)*('Non Compliance input'!$H$5:$H$156="Yes"),0))
),"","Yes")</f>
        <v/>
      </c>
      <c r="K1706" s="149">
        <f t="shared" si="238"/>
        <v>0</v>
      </c>
      <c r="L1706" s="162">
        <f t="shared" si="239"/>
        <v>0</v>
      </c>
      <c r="M1706" s="162" t="str" cm="1">
        <f t="array" ref="M1706">IF(ISERROR(INDEX('Non Compliance input'!$I$5:$I$156,MATCH(1,(A1706='Non Compliance input'!$A$5:$A$156)*(E1706&gt;='Non Compliance input'!$D$5:$D$156)*(F1706&lt;='Non Compliance input'!$E$5:$E$156)*('Non Compliance input'!$I$5:$I$156="Yes"),0))
),"","Yes")</f>
        <v/>
      </c>
      <c r="N1706" s="149" t="str">
        <f>IF(VLOOKUP($A1706,HourEndingOutage!$B$3:$F$746,5,0)="Outage","Outage","")</f>
        <v/>
      </c>
      <c r="O1706" s="18">
        <f t="shared" si="240"/>
        <v>0</v>
      </c>
      <c r="P1706" s="18" t="str">
        <f t="shared" si="241"/>
        <v/>
      </c>
      <c r="Q1706" s="18">
        <f t="shared" si="242"/>
        <v>0</v>
      </c>
      <c r="R1706" s="118"/>
    </row>
    <row r="1707" spans="1:18" x14ac:dyDescent="0.25">
      <c r="A1707" s="25">
        <f t="shared" si="243"/>
        <v>190</v>
      </c>
      <c r="B1707" s="23">
        <f t="shared" si="244"/>
        <v>44569</v>
      </c>
      <c r="C1707" s="24">
        <v>22</v>
      </c>
      <c r="D1707" s="54" t="str">
        <f t="shared" si="236"/>
        <v>ASET</v>
      </c>
      <c r="E1707" s="178"/>
      <c r="F1707" s="179"/>
      <c r="G1707" s="177"/>
      <c r="H1707" s="177"/>
      <c r="I1707" s="169">
        <f t="shared" si="237"/>
        <v>0</v>
      </c>
      <c r="J1707" s="149" t="str" cm="1">
        <f t="array" ref="J1707">IF(ISERROR(INDEX('Non Compliance input'!$H$5:$H$156,MATCH(1,(A1707='Non Compliance input'!$A$5:$A$156)*(F1707&gt;='Non Compliance input'!$D$5:$D$156)*(E1707&lt;'Non Compliance input'!$E$5:$E$156)*('Non Compliance input'!$H$5:$H$156="Yes"),0))
),"","Yes")</f>
        <v/>
      </c>
      <c r="K1707" s="149">
        <f t="shared" si="238"/>
        <v>0</v>
      </c>
      <c r="L1707" s="162">
        <f t="shared" si="239"/>
        <v>0</v>
      </c>
      <c r="M1707" s="162" t="str" cm="1">
        <f t="array" ref="M1707">IF(ISERROR(INDEX('Non Compliance input'!$I$5:$I$156,MATCH(1,(A1707='Non Compliance input'!$A$5:$A$156)*(E1707&gt;='Non Compliance input'!$D$5:$D$156)*(F1707&lt;='Non Compliance input'!$E$5:$E$156)*('Non Compliance input'!$I$5:$I$156="Yes"),0))
),"","Yes")</f>
        <v/>
      </c>
      <c r="N1707" s="149" t="str">
        <f>IF(VLOOKUP($A1707,HourEndingOutage!$B$3:$F$746,5,0)="Outage","Outage","")</f>
        <v/>
      </c>
      <c r="O1707" s="18">
        <f t="shared" si="240"/>
        <v>0</v>
      </c>
      <c r="P1707" s="18" t="str">
        <f t="shared" si="241"/>
        <v/>
      </c>
      <c r="Q1707" s="18">
        <f t="shared" si="242"/>
        <v>0</v>
      </c>
      <c r="R1707" s="118"/>
    </row>
    <row r="1708" spans="1:18" x14ac:dyDescent="0.25">
      <c r="A1708" s="25">
        <f t="shared" si="243"/>
        <v>190</v>
      </c>
      <c r="B1708" s="23">
        <f t="shared" si="244"/>
        <v>44569</v>
      </c>
      <c r="C1708" s="24">
        <v>22</v>
      </c>
      <c r="D1708" s="54" t="str">
        <f t="shared" si="236"/>
        <v>ASET</v>
      </c>
      <c r="E1708" s="178"/>
      <c r="F1708" s="179"/>
      <c r="G1708" s="177"/>
      <c r="H1708" s="177"/>
      <c r="I1708" s="169">
        <f t="shared" si="237"/>
        <v>0</v>
      </c>
      <c r="J1708" s="149" t="str" cm="1">
        <f t="array" ref="J1708">IF(ISERROR(INDEX('Non Compliance input'!$H$5:$H$156,MATCH(1,(A1708='Non Compliance input'!$A$5:$A$156)*(F1708&gt;='Non Compliance input'!$D$5:$D$156)*(E1708&lt;'Non Compliance input'!$E$5:$E$156)*('Non Compliance input'!$H$5:$H$156="Yes"),0))
),"","Yes")</f>
        <v/>
      </c>
      <c r="K1708" s="149">
        <f t="shared" si="238"/>
        <v>0</v>
      </c>
      <c r="L1708" s="162">
        <f t="shared" si="239"/>
        <v>0</v>
      </c>
      <c r="M1708" s="162" t="str" cm="1">
        <f t="array" ref="M1708">IF(ISERROR(INDEX('Non Compliance input'!$I$5:$I$156,MATCH(1,(A1708='Non Compliance input'!$A$5:$A$156)*(E1708&gt;='Non Compliance input'!$D$5:$D$156)*(F1708&lt;='Non Compliance input'!$E$5:$E$156)*('Non Compliance input'!$I$5:$I$156="Yes"),0))
),"","Yes")</f>
        <v/>
      </c>
      <c r="N1708" s="149" t="str">
        <f>IF(VLOOKUP($A1708,HourEndingOutage!$B$3:$F$746,5,0)="Outage","Outage","")</f>
        <v/>
      </c>
      <c r="O1708" s="18">
        <f t="shared" si="240"/>
        <v>0</v>
      </c>
      <c r="P1708" s="18" t="str">
        <f t="shared" si="241"/>
        <v/>
      </c>
      <c r="Q1708" s="18">
        <f t="shared" si="242"/>
        <v>0</v>
      </c>
      <c r="R1708" s="118"/>
    </row>
    <row r="1709" spans="1:18" x14ac:dyDescent="0.25">
      <c r="A1709" s="25">
        <f t="shared" si="243"/>
        <v>190</v>
      </c>
      <c r="B1709" s="23">
        <f t="shared" si="244"/>
        <v>44569</v>
      </c>
      <c r="C1709" s="24">
        <v>22</v>
      </c>
      <c r="D1709" s="54" t="str">
        <f t="shared" si="236"/>
        <v>ASET</v>
      </c>
      <c r="E1709" s="178"/>
      <c r="F1709" s="179"/>
      <c r="G1709" s="177"/>
      <c r="H1709" s="177"/>
      <c r="I1709" s="169">
        <f t="shared" si="237"/>
        <v>0</v>
      </c>
      <c r="J1709" s="149" t="str" cm="1">
        <f t="array" ref="J1709">IF(ISERROR(INDEX('Non Compliance input'!$H$5:$H$156,MATCH(1,(A1709='Non Compliance input'!$A$5:$A$156)*(F1709&gt;='Non Compliance input'!$D$5:$D$156)*(E1709&lt;'Non Compliance input'!$E$5:$E$156)*('Non Compliance input'!$H$5:$H$156="Yes"),0))
),"","Yes")</f>
        <v/>
      </c>
      <c r="K1709" s="149">
        <f t="shared" si="238"/>
        <v>0</v>
      </c>
      <c r="L1709" s="162">
        <f t="shared" si="239"/>
        <v>0</v>
      </c>
      <c r="M1709" s="162" t="str" cm="1">
        <f t="array" ref="M1709">IF(ISERROR(INDEX('Non Compliance input'!$I$5:$I$156,MATCH(1,(A1709='Non Compliance input'!$A$5:$A$156)*(E1709&gt;='Non Compliance input'!$D$5:$D$156)*(F1709&lt;='Non Compliance input'!$E$5:$E$156)*('Non Compliance input'!$I$5:$I$156="Yes"),0))
),"","Yes")</f>
        <v/>
      </c>
      <c r="N1709" s="149" t="str">
        <f>IF(VLOOKUP($A1709,HourEndingOutage!$B$3:$F$746,5,0)="Outage","Outage","")</f>
        <v/>
      </c>
      <c r="O1709" s="18">
        <f t="shared" si="240"/>
        <v>0</v>
      </c>
      <c r="P1709" s="18" t="str">
        <f t="shared" si="241"/>
        <v/>
      </c>
      <c r="Q1709" s="18">
        <f t="shared" si="242"/>
        <v>0</v>
      </c>
      <c r="R1709" s="118"/>
    </row>
    <row r="1710" spans="1:18" x14ac:dyDescent="0.25">
      <c r="A1710" s="25">
        <f t="shared" si="243"/>
        <v>190</v>
      </c>
      <c r="B1710" s="23">
        <f t="shared" si="244"/>
        <v>44569</v>
      </c>
      <c r="C1710" s="24">
        <v>22</v>
      </c>
      <c r="D1710" s="54" t="str">
        <f t="shared" si="236"/>
        <v>ASET</v>
      </c>
      <c r="E1710" s="178"/>
      <c r="F1710" s="179"/>
      <c r="G1710" s="177"/>
      <c r="H1710" s="177"/>
      <c r="I1710" s="169">
        <f t="shared" si="237"/>
        <v>0</v>
      </c>
      <c r="J1710" s="149" t="str" cm="1">
        <f t="array" ref="J1710">IF(ISERROR(INDEX('Non Compliance input'!$H$5:$H$156,MATCH(1,(A1710='Non Compliance input'!$A$5:$A$156)*(F1710&gt;='Non Compliance input'!$D$5:$D$156)*(E1710&lt;'Non Compliance input'!$E$5:$E$156)*('Non Compliance input'!$H$5:$H$156="Yes"),0))
),"","Yes")</f>
        <v/>
      </c>
      <c r="K1710" s="149">
        <f t="shared" si="238"/>
        <v>0</v>
      </c>
      <c r="L1710" s="162">
        <f t="shared" si="239"/>
        <v>0</v>
      </c>
      <c r="M1710" s="162" t="str" cm="1">
        <f t="array" ref="M1710">IF(ISERROR(INDEX('Non Compliance input'!$I$5:$I$156,MATCH(1,(A1710='Non Compliance input'!$A$5:$A$156)*(E1710&gt;='Non Compliance input'!$D$5:$D$156)*(F1710&lt;='Non Compliance input'!$E$5:$E$156)*('Non Compliance input'!$I$5:$I$156="Yes"),0))
),"","Yes")</f>
        <v/>
      </c>
      <c r="N1710" s="149" t="str">
        <f>IF(VLOOKUP($A1710,HourEndingOutage!$B$3:$F$746,5,0)="Outage","Outage","")</f>
        <v/>
      </c>
      <c r="O1710" s="18">
        <f t="shared" si="240"/>
        <v>0</v>
      </c>
      <c r="P1710" s="18" t="str">
        <f t="shared" si="241"/>
        <v/>
      </c>
      <c r="Q1710" s="18">
        <f t="shared" si="242"/>
        <v>0</v>
      </c>
      <c r="R1710" s="118"/>
    </row>
    <row r="1711" spans="1:18" x14ac:dyDescent="0.25">
      <c r="A1711" s="25">
        <f t="shared" si="243"/>
        <v>190</v>
      </c>
      <c r="B1711" s="23">
        <f t="shared" si="244"/>
        <v>44569</v>
      </c>
      <c r="C1711" s="24">
        <v>22</v>
      </c>
      <c r="D1711" s="54" t="str">
        <f t="shared" si="236"/>
        <v>ASET</v>
      </c>
      <c r="E1711" s="178"/>
      <c r="F1711" s="179"/>
      <c r="G1711" s="177"/>
      <c r="H1711" s="177"/>
      <c r="I1711" s="169">
        <f t="shared" si="237"/>
        <v>0</v>
      </c>
      <c r="J1711" s="149" t="str" cm="1">
        <f t="array" ref="J1711">IF(ISERROR(INDEX('Non Compliance input'!$H$5:$H$156,MATCH(1,(A1711='Non Compliance input'!$A$5:$A$156)*(F1711&gt;='Non Compliance input'!$D$5:$D$156)*(E1711&lt;'Non Compliance input'!$E$5:$E$156)*('Non Compliance input'!$H$5:$H$156="Yes"),0))
),"","Yes")</f>
        <v/>
      </c>
      <c r="K1711" s="149">
        <f t="shared" si="238"/>
        <v>0</v>
      </c>
      <c r="L1711" s="162">
        <f t="shared" si="239"/>
        <v>0</v>
      </c>
      <c r="M1711" s="162" t="str" cm="1">
        <f t="array" ref="M1711">IF(ISERROR(INDEX('Non Compliance input'!$I$5:$I$156,MATCH(1,(A1711='Non Compliance input'!$A$5:$A$156)*(E1711&gt;='Non Compliance input'!$D$5:$D$156)*(F1711&lt;='Non Compliance input'!$E$5:$E$156)*('Non Compliance input'!$I$5:$I$156="Yes"),0))
),"","Yes")</f>
        <v/>
      </c>
      <c r="N1711" s="149" t="str">
        <f>IF(VLOOKUP($A1711,HourEndingOutage!$B$3:$F$746,5,0)="Outage","Outage","")</f>
        <v/>
      </c>
      <c r="O1711" s="18">
        <f t="shared" si="240"/>
        <v>0</v>
      </c>
      <c r="P1711" s="18" t="str">
        <f t="shared" si="241"/>
        <v/>
      </c>
      <c r="Q1711" s="18">
        <f t="shared" si="242"/>
        <v>0</v>
      </c>
      <c r="R1711" s="118"/>
    </row>
    <row r="1712" spans="1:18" x14ac:dyDescent="0.25">
      <c r="A1712" s="25">
        <f t="shared" si="243"/>
        <v>190</v>
      </c>
      <c r="B1712" s="23">
        <f t="shared" si="244"/>
        <v>44569</v>
      </c>
      <c r="C1712" s="24">
        <v>22</v>
      </c>
      <c r="D1712" s="54" t="str">
        <f t="shared" si="236"/>
        <v>ASET</v>
      </c>
      <c r="E1712" s="178"/>
      <c r="F1712" s="179"/>
      <c r="G1712" s="177"/>
      <c r="H1712" s="177"/>
      <c r="I1712" s="169">
        <f t="shared" si="237"/>
        <v>0</v>
      </c>
      <c r="J1712" s="149" t="str" cm="1">
        <f t="array" ref="J1712">IF(ISERROR(INDEX('Non Compliance input'!$H$5:$H$156,MATCH(1,(A1712='Non Compliance input'!$A$5:$A$156)*(F1712&gt;='Non Compliance input'!$D$5:$D$156)*(E1712&lt;'Non Compliance input'!$E$5:$E$156)*('Non Compliance input'!$H$5:$H$156="Yes"),0))
),"","Yes")</f>
        <v/>
      </c>
      <c r="K1712" s="149">
        <f t="shared" si="238"/>
        <v>0</v>
      </c>
      <c r="L1712" s="162">
        <f t="shared" si="239"/>
        <v>0</v>
      </c>
      <c r="M1712" s="162" t="str" cm="1">
        <f t="array" ref="M1712">IF(ISERROR(INDEX('Non Compliance input'!$I$5:$I$156,MATCH(1,(A1712='Non Compliance input'!$A$5:$A$156)*(E1712&gt;='Non Compliance input'!$D$5:$D$156)*(F1712&lt;='Non Compliance input'!$E$5:$E$156)*('Non Compliance input'!$I$5:$I$156="Yes"),0))
),"","Yes")</f>
        <v/>
      </c>
      <c r="N1712" s="149" t="str">
        <f>IF(VLOOKUP($A1712,HourEndingOutage!$B$3:$F$746,5,0)="Outage","Outage","")</f>
        <v/>
      </c>
      <c r="O1712" s="18">
        <f t="shared" si="240"/>
        <v>0</v>
      </c>
      <c r="P1712" s="18" t="str">
        <f t="shared" si="241"/>
        <v/>
      </c>
      <c r="Q1712" s="18">
        <f t="shared" si="242"/>
        <v>0</v>
      </c>
      <c r="R1712" s="118"/>
    </row>
    <row r="1713" spans="1:18" x14ac:dyDescent="0.25">
      <c r="A1713" s="25">
        <f t="shared" si="243"/>
        <v>191</v>
      </c>
      <c r="B1713" s="23">
        <f t="shared" si="244"/>
        <v>44569</v>
      </c>
      <c r="C1713" s="24">
        <v>23</v>
      </c>
      <c r="D1713" s="54" t="str">
        <f t="shared" si="236"/>
        <v>ASET</v>
      </c>
      <c r="E1713" s="178"/>
      <c r="F1713" s="179"/>
      <c r="G1713" s="177"/>
      <c r="H1713" s="177"/>
      <c r="I1713" s="169">
        <f t="shared" si="237"/>
        <v>0</v>
      </c>
      <c r="J1713" s="149" t="str" cm="1">
        <f t="array" ref="J1713">IF(ISERROR(INDEX('Non Compliance input'!$H$5:$H$156,MATCH(1,(A1713='Non Compliance input'!$A$5:$A$156)*(F1713&gt;='Non Compliance input'!$D$5:$D$156)*(E1713&lt;'Non Compliance input'!$E$5:$E$156)*('Non Compliance input'!$H$5:$H$156="Yes"),0))
),"","Yes")</f>
        <v/>
      </c>
      <c r="K1713" s="149">
        <f t="shared" si="238"/>
        <v>0</v>
      </c>
      <c r="L1713" s="162">
        <f t="shared" si="239"/>
        <v>0</v>
      </c>
      <c r="M1713" s="162" t="str" cm="1">
        <f t="array" ref="M1713">IF(ISERROR(INDEX('Non Compliance input'!$I$5:$I$156,MATCH(1,(A1713='Non Compliance input'!$A$5:$A$156)*(E1713&gt;='Non Compliance input'!$D$5:$D$156)*(F1713&lt;='Non Compliance input'!$E$5:$E$156)*('Non Compliance input'!$I$5:$I$156="Yes"),0))
),"","Yes")</f>
        <v/>
      </c>
      <c r="N1713" s="149" t="str">
        <f>IF(VLOOKUP($A1713,HourEndingOutage!$B$3:$F$746,5,0)="Outage","Outage","")</f>
        <v/>
      </c>
      <c r="O1713" s="18">
        <f t="shared" si="240"/>
        <v>0</v>
      </c>
      <c r="P1713" s="18" t="str">
        <f t="shared" si="241"/>
        <v/>
      </c>
      <c r="Q1713" s="18">
        <f t="shared" si="242"/>
        <v>0</v>
      </c>
      <c r="R1713" s="118"/>
    </row>
    <row r="1714" spans="1:18" x14ac:dyDescent="0.25">
      <c r="A1714" s="25">
        <f t="shared" si="243"/>
        <v>191</v>
      </c>
      <c r="B1714" s="23">
        <f t="shared" si="244"/>
        <v>44569</v>
      </c>
      <c r="C1714" s="24">
        <v>23</v>
      </c>
      <c r="D1714" s="54" t="str">
        <f t="shared" si="236"/>
        <v>ASET</v>
      </c>
      <c r="E1714" s="178"/>
      <c r="F1714" s="179"/>
      <c r="G1714" s="177"/>
      <c r="H1714" s="177"/>
      <c r="I1714" s="169">
        <f t="shared" si="237"/>
        <v>0</v>
      </c>
      <c r="J1714" s="149" t="str" cm="1">
        <f t="array" ref="J1714">IF(ISERROR(INDEX('Non Compliance input'!$H$5:$H$156,MATCH(1,(A1714='Non Compliance input'!$A$5:$A$156)*(F1714&gt;='Non Compliance input'!$D$5:$D$156)*(E1714&lt;'Non Compliance input'!$E$5:$E$156)*('Non Compliance input'!$H$5:$H$156="Yes"),0))
),"","Yes")</f>
        <v/>
      </c>
      <c r="K1714" s="149">
        <f t="shared" si="238"/>
        <v>0</v>
      </c>
      <c r="L1714" s="162">
        <f t="shared" si="239"/>
        <v>0</v>
      </c>
      <c r="M1714" s="162" t="str" cm="1">
        <f t="array" ref="M1714">IF(ISERROR(INDEX('Non Compliance input'!$I$5:$I$156,MATCH(1,(A1714='Non Compliance input'!$A$5:$A$156)*(E1714&gt;='Non Compliance input'!$D$5:$D$156)*(F1714&lt;='Non Compliance input'!$E$5:$E$156)*('Non Compliance input'!$I$5:$I$156="Yes"),0))
),"","Yes")</f>
        <v/>
      </c>
      <c r="N1714" s="149" t="str">
        <f>IF(VLOOKUP($A1714,HourEndingOutage!$B$3:$F$746,5,0)="Outage","Outage","")</f>
        <v/>
      </c>
      <c r="O1714" s="18">
        <f t="shared" si="240"/>
        <v>0</v>
      </c>
      <c r="P1714" s="18" t="str">
        <f t="shared" si="241"/>
        <v/>
      </c>
      <c r="Q1714" s="18">
        <f t="shared" si="242"/>
        <v>0</v>
      </c>
      <c r="R1714" s="118"/>
    </row>
    <row r="1715" spans="1:18" x14ac:dyDescent="0.25">
      <c r="A1715" s="25">
        <f t="shared" si="243"/>
        <v>191</v>
      </c>
      <c r="B1715" s="23">
        <f t="shared" si="244"/>
        <v>44569</v>
      </c>
      <c r="C1715" s="24">
        <v>23</v>
      </c>
      <c r="D1715" s="54" t="str">
        <f t="shared" si="236"/>
        <v>ASET</v>
      </c>
      <c r="E1715" s="178"/>
      <c r="F1715" s="179"/>
      <c r="G1715" s="177"/>
      <c r="H1715" s="177"/>
      <c r="I1715" s="169">
        <f t="shared" si="237"/>
        <v>0</v>
      </c>
      <c r="J1715" s="149" t="str" cm="1">
        <f t="array" ref="J1715">IF(ISERROR(INDEX('Non Compliance input'!$H$5:$H$156,MATCH(1,(A1715='Non Compliance input'!$A$5:$A$156)*(F1715&gt;='Non Compliance input'!$D$5:$D$156)*(E1715&lt;'Non Compliance input'!$E$5:$E$156)*('Non Compliance input'!$H$5:$H$156="Yes"),0))
),"","Yes")</f>
        <v/>
      </c>
      <c r="K1715" s="149">
        <f t="shared" si="238"/>
        <v>0</v>
      </c>
      <c r="L1715" s="162">
        <f t="shared" si="239"/>
        <v>0</v>
      </c>
      <c r="M1715" s="162" t="str" cm="1">
        <f t="array" ref="M1715">IF(ISERROR(INDEX('Non Compliance input'!$I$5:$I$156,MATCH(1,(A1715='Non Compliance input'!$A$5:$A$156)*(E1715&gt;='Non Compliance input'!$D$5:$D$156)*(F1715&lt;='Non Compliance input'!$E$5:$E$156)*('Non Compliance input'!$I$5:$I$156="Yes"),0))
),"","Yes")</f>
        <v/>
      </c>
      <c r="N1715" s="149" t="str">
        <f>IF(VLOOKUP($A1715,HourEndingOutage!$B$3:$F$746,5,0)="Outage","Outage","")</f>
        <v/>
      </c>
      <c r="O1715" s="18">
        <f t="shared" si="240"/>
        <v>0</v>
      </c>
      <c r="P1715" s="18" t="str">
        <f t="shared" si="241"/>
        <v/>
      </c>
      <c r="Q1715" s="18">
        <f t="shared" si="242"/>
        <v>0</v>
      </c>
      <c r="R1715" s="118"/>
    </row>
    <row r="1716" spans="1:18" x14ac:dyDescent="0.25">
      <c r="A1716" s="25">
        <f t="shared" si="243"/>
        <v>191</v>
      </c>
      <c r="B1716" s="23">
        <f t="shared" si="244"/>
        <v>44569</v>
      </c>
      <c r="C1716" s="24">
        <v>23</v>
      </c>
      <c r="D1716" s="54" t="str">
        <f t="shared" si="236"/>
        <v>ASET</v>
      </c>
      <c r="E1716" s="178"/>
      <c r="F1716" s="179"/>
      <c r="G1716" s="177"/>
      <c r="H1716" s="177"/>
      <c r="I1716" s="169">
        <f t="shared" si="237"/>
        <v>0</v>
      </c>
      <c r="J1716" s="149" t="str" cm="1">
        <f t="array" ref="J1716">IF(ISERROR(INDEX('Non Compliance input'!$H$5:$H$156,MATCH(1,(A1716='Non Compliance input'!$A$5:$A$156)*(F1716&gt;='Non Compliance input'!$D$5:$D$156)*(E1716&lt;'Non Compliance input'!$E$5:$E$156)*('Non Compliance input'!$H$5:$H$156="Yes"),0))
),"","Yes")</f>
        <v/>
      </c>
      <c r="K1716" s="149">
        <f t="shared" si="238"/>
        <v>0</v>
      </c>
      <c r="L1716" s="162">
        <f t="shared" si="239"/>
        <v>0</v>
      </c>
      <c r="M1716" s="162" t="str" cm="1">
        <f t="array" ref="M1716">IF(ISERROR(INDEX('Non Compliance input'!$I$5:$I$156,MATCH(1,(A1716='Non Compliance input'!$A$5:$A$156)*(E1716&gt;='Non Compliance input'!$D$5:$D$156)*(F1716&lt;='Non Compliance input'!$E$5:$E$156)*('Non Compliance input'!$I$5:$I$156="Yes"),0))
),"","Yes")</f>
        <v/>
      </c>
      <c r="N1716" s="149" t="str">
        <f>IF(VLOOKUP($A1716,HourEndingOutage!$B$3:$F$746,5,0)="Outage","Outage","")</f>
        <v/>
      </c>
      <c r="O1716" s="18">
        <f t="shared" si="240"/>
        <v>0</v>
      </c>
      <c r="P1716" s="18" t="str">
        <f t="shared" si="241"/>
        <v/>
      </c>
      <c r="Q1716" s="18">
        <f t="shared" si="242"/>
        <v>0</v>
      </c>
      <c r="R1716" s="118"/>
    </row>
    <row r="1717" spans="1:18" x14ac:dyDescent="0.25">
      <c r="A1717" s="25">
        <f t="shared" si="243"/>
        <v>191</v>
      </c>
      <c r="B1717" s="23">
        <f t="shared" si="244"/>
        <v>44569</v>
      </c>
      <c r="C1717" s="24">
        <v>23</v>
      </c>
      <c r="D1717" s="54" t="str">
        <f t="shared" si="236"/>
        <v>ASET</v>
      </c>
      <c r="E1717" s="178"/>
      <c r="F1717" s="179"/>
      <c r="G1717" s="177"/>
      <c r="H1717" s="177"/>
      <c r="I1717" s="169">
        <f t="shared" si="237"/>
        <v>0</v>
      </c>
      <c r="J1717" s="149" t="str" cm="1">
        <f t="array" ref="J1717">IF(ISERROR(INDEX('Non Compliance input'!$H$5:$H$156,MATCH(1,(A1717='Non Compliance input'!$A$5:$A$156)*(F1717&gt;='Non Compliance input'!$D$5:$D$156)*(E1717&lt;'Non Compliance input'!$E$5:$E$156)*('Non Compliance input'!$H$5:$H$156="Yes"),0))
),"","Yes")</f>
        <v/>
      </c>
      <c r="K1717" s="149">
        <f t="shared" si="238"/>
        <v>0</v>
      </c>
      <c r="L1717" s="162">
        <f t="shared" si="239"/>
        <v>0</v>
      </c>
      <c r="M1717" s="162" t="str" cm="1">
        <f t="array" ref="M1717">IF(ISERROR(INDEX('Non Compliance input'!$I$5:$I$156,MATCH(1,(A1717='Non Compliance input'!$A$5:$A$156)*(E1717&gt;='Non Compliance input'!$D$5:$D$156)*(F1717&lt;='Non Compliance input'!$E$5:$E$156)*('Non Compliance input'!$I$5:$I$156="Yes"),0))
),"","Yes")</f>
        <v/>
      </c>
      <c r="N1717" s="149" t="str">
        <f>IF(VLOOKUP($A1717,HourEndingOutage!$B$3:$F$746,5,0)="Outage","Outage","")</f>
        <v/>
      </c>
      <c r="O1717" s="18">
        <f t="shared" si="240"/>
        <v>0</v>
      </c>
      <c r="P1717" s="18" t="str">
        <f t="shared" si="241"/>
        <v/>
      </c>
      <c r="Q1717" s="18">
        <f t="shared" si="242"/>
        <v>0</v>
      </c>
      <c r="R1717" s="118"/>
    </row>
    <row r="1718" spans="1:18" x14ac:dyDescent="0.25">
      <c r="A1718" s="25">
        <f t="shared" si="243"/>
        <v>191</v>
      </c>
      <c r="B1718" s="23">
        <f t="shared" si="244"/>
        <v>44569</v>
      </c>
      <c r="C1718" s="24">
        <v>23</v>
      </c>
      <c r="D1718" s="54" t="str">
        <f t="shared" si="236"/>
        <v>ASET</v>
      </c>
      <c r="E1718" s="178"/>
      <c r="F1718" s="179"/>
      <c r="G1718" s="177"/>
      <c r="H1718" s="177"/>
      <c r="I1718" s="169">
        <f t="shared" si="237"/>
        <v>0</v>
      </c>
      <c r="J1718" s="149" t="str" cm="1">
        <f t="array" ref="J1718">IF(ISERROR(INDEX('Non Compliance input'!$H$5:$H$156,MATCH(1,(A1718='Non Compliance input'!$A$5:$A$156)*(F1718&gt;='Non Compliance input'!$D$5:$D$156)*(E1718&lt;'Non Compliance input'!$E$5:$E$156)*('Non Compliance input'!$H$5:$H$156="Yes"),0))
),"","Yes")</f>
        <v/>
      </c>
      <c r="K1718" s="149">
        <f t="shared" si="238"/>
        <v>0</v>
      </c>
      <c r="L1718" s="162">
        <f t="shared" si="239"/>
        <v>0</v>
      </c>
      <c r="M1718" s="162" t="str" cm="1">
        <f t="array" ref="M1718">IF(ISERROR(INDEX('Non Compliance input'!$I$5:$I$156,MATCH(1,(A1718='Non Compliance input'!$A$5:$A$156)*(E1718&gt;='Non Compliance input'!$D$5:$D$156)*(F1718&lt;='Non Compliance input'!$E$5:$E$156)*('Non Compliance input'!$I$5:$I$156="Yes"),0))
),"","Yes")</f>
        <v/>
      </c>
      <c r="N1718" s="149" t="str">
        <f>IF(VLOOKUP($A1718,HourEndingOutage!$B$3:$F$746,5,0)="Outage","Outage","")</f>
        <v/>
      </c>
      <c r="O1718" s="18">
        <f t="shared" si="240"/>
        <v>0</v>
      </c>
      <c r="P1718" s="18" t="str">
        <f t="shared" si="241"/>
        <v/>
      </c>
      <c r="Q1718" s="18">
        <f t="shared" si="242"/>
        <v>0</v>
      </c>
      <c r="R1718" s="118"/>
    </row>
    <row r="1719" spans="1:18" x14ac:dyDescent="0.25">
      <c r="A1719" s="25">
        <f t="shared" si="243"/>
        <v>191</v>
      </c>
      <c r="B1719" s="23">
        <f t="shared" si="244"/>
        <v>44569</v>
      </c>
      <c r="C1719" s="24">
        <v>23</v>
      </c>
      <c r="D1719" s="54" t="str">
        <f t="shared" si="236"/>
        <v>ASET</v>
      </c>
      <c r="E1719" s="178"/>
      <c r="F1719" s="179"/>
      <c r="G1719" s="177"/>
      <c r="H1719" s="177"/>
      <c r="I1719" s="169">
        <f t="shared" si="237"/>
        <v>0</v>
      </c>
      <c r="J1719" s="149" t="str" cm="1">
        <f t="array" ref="J1719">IF(ISERROR(INDEX('Non Compliance input'!$H$5:$H$156,MATCH(1,(A1719='Non Compliance input'!$A$5:$A$156)*(F1719&gt;='Non Compliance input'!$D$5:$D$156)*(E1719&lt;'Non Compliance input'!$E$5:$E$156)*('Non Compliance input'!$H$5:$H$156="Yes"),0))
),"","Yes")</f>
        <v/>
      </c>
      <c r="K1719" s="149">
        <f t="shared" si="238"/>
        <v>0</v>
      </c>
      <c r="L1719" s="162">
        <f t="shared" si="239"/>
        <v>0</v>
      </c>
      <c r="M1719" s="162" t="str" cm="1">
        <f t="array" ref="M1719">IF(ISERROR(INDEX('Non Compliance input'!$I$5:$I$156,MATCH(1,(A1719='Non Compliance input'!$A$5:$A$156)*(E1719&gt;='Non Compliance input'!$D$5:$D$156)*(F1719&lt;='Non Compliance input'!$E$5:$E$156)*('Non Compliance input'!$I$5:$I$156="Yes"),0))
),"","Yes")</f>
        <v/>
      </c>
      <c r="N1719" s="149" t="str">
        <f>IF(VLOOKUP($A1719,HourEndingOutage!$B$3:$F$746,5,0)="Outage","Outage","")</f>
        <v/>
      </c>
      <c r="O1719" s="18">
        <f t="shared" si="240"/>
        <v>0</v>
      </c>
      <c r="P1719" s="18" t="str">
        <f t="shared" si="241"/>
        <v/>
      </c>
      <c r="Q1719" s="18">
        <f t="shared" si="242"/>
        <v>0</v>
      </c>
      <c r="R1719" s="118"/>
    </row>
    <row r="1720" spans="1:18" x14ac:dyDescent="0.25">
      <c r="A1720" s="25">
        <f t="shared" si="243"/>
        <v>191</v>
      </c>
      <c r="B1720" s="23">
        <f t="shared" si="244"/>
        <v>44569</v>
      </c>
      <c r="C1720" s="24">
        <v>23</v>
      </c>
      <c r="D1720" s="54" t="str">
        <f t="shared" si="236"/>
        <v>ASET</v>
      </c>
      <c r="E1720" s="178"/>
      <c r="F1720" s="179"/>
      <c r="G1720" s="177"/>
      <c r="H1720" s="177"/>
      <c r="I1720" s="169">
        <f t="shared" si="237"/>
        <v>0</v>
      </c>
      <c r="J1720" s="149" t="str" cm="1">
        <f t="array" ref="J1720">IF(ISERROR(INDEX('Non Compliance input'!$H$5:$H$156,MATCH(1,(A1720='Non Compliance input'!$A$5:$A$156)*(F1720&gt;='Non Compliance input'!$D$5:$D$156)*(E1720&lt;'Non Compliance input'!$E$5:$E$156)*('Non Compliance input'!$H$5:$H$156="Yes"),0))
),"","Yes")</f>
        <v/>
      </c>
      <c r="K1720" s="149">
        <f t="shared" si="238"/>
        <v>0</v>
      </c>
      <c r="L1720" s="162">
        <f t="shared" si="239"/>
        <v>0</v>
      </c>
      <c r="M1720" s="162" t="str" cm="1">
        <f t="array" ref="M1720">IF(ISERROR(INDEX('Non Compliance input'!$I$5:$I$156,MATCH(1,(A1720='Non Compliance input'!$A$5:$A$156)*(E1720&gt;='Non Compliance input'!$D$5:$D$156)*(F1720&lt;='Non Compliance input'!$E$5:$E$156)*('Non Compliance input'!$I$5:$I$156="Yes"),0))
),"","Yes")</f>
        <v/>
      </c>
      <c r="N1720" s="149" t="str">
        <f>IF(VLOOKUP($A1720,HourEndingOutage!$B$3:$F$746,5,0)="Outage","Outage","")</f>
        <v/>
      </c>
      <c r="O1720" s="18">
        <f t="shared" si="240"/>
        <v>0</v>
      </c>
      <c r="P1720" s="18" t="str">
        <f t="shared" si="241"/>
        <v/>
      </c>
      <c r="Q1720" s="18">
        <f t="shared" si="242"/>
        <v>0</v>
      </c>
      <c r="R1720" s="118"/>
    </row>
    <row r="1721" spans="1:18" x14ac:dyDescent="0.25">
      <c r="A1721" s="25">
        <f t="shared" si="243"/>
        <v>191</v>
      </c>
      <c r="B1721" s="23">
        <f t="shared" si="244"/>
        <v>44569</v>
      </c>
      <c r="C1721" s="24">
        <v>23</v>
      </c>
      <c r="D1721" s="54" t="str">
        <f t="shared" si="236"/>
        <v>ASET</v>
      </c>
      <c r="E1721" s="178"/>
      <c r="F1721" s="179"/>
      <c r="G1721" s="177"/>
      <c r="H1721" s="177"/>
      <c r="I1721" s="169">
        <f t="shared" si="237"/>
        <v>0</v>
      </c>
      <c r="J1721" s="149" t="str" cm="1">
        <f t="array" ref="J1721">IF(ISERROR(INDEX('Non Compliance input'!$H$5:$H$156,MATCH(1,(A1721='Non Compliance input'!$A$5:$A$156)*(F1721&gt;='Non Compliance input'!$D$5:$D$156)*(E1721&lt;'Non Compliance input'!$E$5:$E$156)*('Non Compliance input'!$H$5:$H$156="Yes"),0))
),"","Yes")</f>
        <v/>
      </c>
      <c r="K1721" s="149">
        <f t="shared" si="238"/>
        <v>0</v>
      </c>
      <c r="L1721" s="162">
        <f t="shared" si="239"/>
        <v>0</v>
      </c>
      <c r="M1721" s="162" t="str" cm="1">
        <f t="array" ref="M1721">IF(ISERROR(INDEX('Non Compliance input'!$I$5:$I$156,MATCH(1,(A1721='Non Compliance input'!$A$5:$A$156)*(E1721&gt;='Non Compliance input'!$D$5:$D$156)*(F1721&lt;='Non Compliance input'!$E$5:$E$156)*('Non Compliance input'!$I$5:$I$156="Yes"),0))
),"","Yes")</f>
        <v/>
      </c>
      <c r="N1721" s="149" t="str">
        <f>IF(VLOOKUP($A1721,HourEndingOutage!$B$3:$F$746,5,0)="Outage","Outage","")</f>
        <v/>
      </c>
      <c r="O1721" s="18">
        <f t="shared" si="240"/>
        <v>0</v>
      </c>
      <c r="P1721" s="18" t="str">
        <f t="shared" si="241"/>
        <v/>
      </c>
      <c r="Q1721" s="18">
        <f t="shared" si="242"/>
        <v>0</v>
      </c>
      <c r="R1721" s="118"/>
    </row>
    <row r="1722" spans="1:18" x14ac:dyDescent="0.25">
      <c r="A1722" s="25">
        <f t="shared" si="243"/>
        <v>192</v>
      </c>
      <c r="B1722" s="23">
        <f t="shared" si="244"/>
        <v>44569</v>
      </c>
      <c r="C1722" s="24">
        <v>24</v>
      </c>
      <c r="D1722" s="54" t="str">
        <f t="shared" si="236"/>
        <v>ASET</v>
      </c>
      <c r="E1722" s="178"/>
      <c r="F1722" s="179"/>
      <c r="G1722" s="177"/>
      <c r="H1722" s="177"/>
      <c r="I1722" s="169">
        <f t="shared" si="237"/>
        <v>0</v>
      </c>
      <c r="J1722" s="149" t="str" cm="1">
        <f t="array" ref="J1722">IF(ISERROR(INDEX('Non Compliance input'!$H$5:$H$156,MATCH(1,(A1722='Non Compliance input'!$A$5:$A$156)*(F1722&gt;='Non Compliance input'!$D$5:$D$156)*(E1722&lt;'Non Compliance input'!$E$5:$E$156)*('Non Compliance input'!$H$5:$H$156="Yes"),0))
),"","Yes")</f>
        <v/>
      </c>
      <c r="K1722" s="149">
        <f t="shared" si="238"/>
        <v>0</v>
      </c>
      <c r="L1722" s="162">
        <f t="shared" si="239"/>
        <v>0</v>
      </c>
      <c r="M1722" s="162" t="str" cm="1">
        <f t="array" ref="M1722">IF(ISERROR(INDEX('Non Compliance input'!$I$5:$I$156,MATCH(1,(A1722='Non Compliance input'!$A$5:$A$156)*(E1722&gt;='Non Compliance input'!$D$5:$D$156)*(F1722&lt;='Non Compliance input'!$E$5:$E$156)*('Non Compliance input'!$I$5:$I$156="Yes"),0))
),"","Yes")</f>
        <v/>
      </c>
      <c r="N1722" s="149" t="str">
        <f>IF(VLOOKUP($A1722,HourEndingOutage!$B$3:$F$746,5,0)="Outage","Outage","")</f>
        <v/>
      </c>
      <c r="O1722" s="18">
        <f t="shared" si="240"/>
        <v>0</v>
      </c>
      <c r="P1722" s="18" t="str">
        <f t="shared" si="241"/>
        <v/>
      </c>
      <c r="Q1722" s="18">
        <f t="shared" si="242"/>
        <v>0</v>
      </c>
      <c r="R1722" s="118"/>
    </row>
    <row r="1723" spans="1:18" x14ac:dyDescent="0.25">
      <c r="A1723" s="25">
        <f t="shared" si="243"/>
        <v>192</v>
      </c>
      <c r="B1723" s="23">
        <f t="shared" si="244"/>
        <v>44569</v>
      </c>
      <c r="C1723" s="24">
        <v>24</v>
      </c>
      <c r="D1723" s="54" t="str">
        <f t="shared" si="236"/>
        <v>ASET</v>
      </c>
      <c r="E1723" s="178"/>
      <c r="F1723" s="179"/>
      <c r="G1723" s="177"/>
      <c r="H1723" s="177"/>
      <c r="I1723" s="169">
        <f t="shared" si="237"/>
        <v>0</v>
      </c>
      <c r="J1723" s="149" t="str" cm="1">
        <f t="array" ref="J1723">IF(ISERROR(INDEX('Non Compliance input'!$H$5:$H$156,MATCH(1,(A1723='Non Compliance input'!$A$5:$A$156)*(F1723&gt;='Non Compliance input'!$D$5:$D$156)*(E1723&lt;'Non Compliance input'!$E$5:$E$156)*('Non Compliance input'!$H$5:$H$156="Yes"),0))
),"","Yes")</f>
        <v/>
      </c>
      <c r="K1723" s="149">
        <f t="shared" si="238"/>
        <v>0</v>
      </c>
      <c r="L1723" s="162">
        <f t="shared" si="239"/>
        <v>0</v>
      </c>
      <c r="M1723" s="162" t="str" cm="1">
        <f t="array" ref="M1723">IF(ISERROR(INDEX('Non Compliance input'!$I$5:$I$156,MATCH(1,(A1723='Non Compliance input'!$A$5:$A$156)*(E1723&gt;='Non Compliance input'!$D$5:$D$156)*(F1723&lt;='Non Compliance input'!$E$5:$E$156)*('Non Compliance input'!$I$5:$I$156="Yes"),0))
),"","Yes")</f>
        <v/>
      </c>
      <c r="N1723" s="149" t="str">
        <f>IF(VLOOKUP($A1723,HourEndingOutage!$B$3:$F$746,5,0)="Outage","Outage","")</f>
        <v/>
      </c>
      <c r="O1723" s="18">
        <f t="shared" si="240"/>
        <v>0</v>
      </c>
      <c r="P1723" s="18" t="str">
        <f t="shared" si="241"/>
        <v/>
      </c>
      <c r="Q1723" s="18">
        <f t="shared" si="242"/>
        <v>0</v>
      </c>
      <c r="R1723" s="118"/>
    </row>
    <row r="1724" spans="1:18" x14ac:dyDescent="0.25">
      <c r="A1724" s="25">
        <f t="shared" si="243"/>
        <v>192</v>
      </c>
      <c r="B1724" s="23">
        <f t="shared" si="244"/>
        <v>44569</v>
      </c>
      <c r="C1724" s="24">
        <v>24</v>
      </c>
      <c r="D1724" s="54" t="str">
        <f t="shared" si="236"/>
        <v>ASET</v>
      </c>
      <c r="E1724" s="178"/>
      <c r="F1724" s="179"/>
      <c r="G1724" s="177"/>
      <c r="H1724" s="177"/>
      <c r="I1724" s="169">
        <f t="shared" si="237"/>
        <v>0</v>
      </c>
      <c r="J1724" s="149" t="str" cm="1">
        <f t="array" ref="J1724">IF(ISERROR(INDEX('Non Compliance input'!$H$5:$H$156,MATCH(1,(A1724='Non Compliance input'!$A$5:$A$156)*(F1724&gt;='Non Compliance input'!$D$5:$D$156)*(E1724&lt;'Non Compliance input'!$E$5:$E$156)*('Non Compliance input'!$H$5:$H$156="Yes"),0))
),"","Yes")</f>
        <v/>
      </c>
      <c r="K1724" s="149">
        <f t="shared" si="238"/>
        <v>0</v>
      </c>
      <c r="L1724" s="162">
        <f t="shared" si="239"/>
        <v>0</v>
      </c>
      <c r="M1724" s="162" t="str" cm="1">
        <f t="array" ref="M1724">IF(ISERROR(INDEX('Non Compliance input'!$I$5:$I$156,MATCH(1,(A1724='Non Compliance input'!$A$5:$A$156)*(E1724&gt;='Non Compliance input'!$D$5:$D$156)*(F1724&lt;='Non Compliance input'!$E$5:$E$156)*('Non Compliance input'!$I$5:$I$156="Yes"),0))
),"","Yes")</f>
        <v/>
      </c>
      <c r="N1724" s="149" t="str">
        <f>IF(VLOOKUP($A1724,HourEndingOutage!$B$3:$F$746,5,0)="Outage","Outage","")</f>
        <v/>
      </c>
      <c r="O1724" s="18">
        <f t="shared" si="240"/>
        <v>0</v>
      </c>
      <c r="P1724" s="18" t="str">
        <f t="shared" si="241"/>
        <v/>
      </c>
      <c r="Q1724" s="18">
        <f t="shared" si="242"/>
        <v>0</v>
      </c>
      <c r="R1724" s="118"/>
    </row>
    <row r="1725" spans="1:18" x14ac:dyDescent="0.25">
      <c r="A1725" s="25">
        <f t="shared" si="243"/>
        <v>192</v>
      </c>
      <c r="B1725" s="23">
        <f t="shared" si="244"/>
        <v>44569</v>
      </c>
      <c r="C1725" s="24">
        <v>24</v>
      </c>
      <c r="D1725" s="54" t="str">
        <f t="shared" si="236"/>
        <v>ASET</v>
      </c>
      <c r="E1725" s="178"/>
      <c r="F1725" s="179"/>
      <c r="G1725" s="177"/>
      <c r="H1725" s="177"/>
      <c r="I1725" s="169">
        <f t="shared" si="237"/>
        <v>0</v>
      </c>
      <c r="J1725" s="149" t="str" cm="1">
        <f t="array" ref="J1725">IF(ISERROR(INDEX('Non Compliance input'!$H$5:$H$156,MATCH(1,(A1725='Non Compliance input'!$A$5:$A$156)*(F1725&gt;='Non Compliance input'!$D$5:$D$156)*(E1725&lt;'Non Compliance input'!$E$5:$E$156)*('Non Compliance input'!$H$5:$H$156="Yes"),0))
),"","Yes")</f>
        <v/>
      </c>
      <c r="K1725" s="149">
        <f t="shared" si="238"/>
        <v>0</v>
      </c>
      <c r="L1725" s="162">
        <f t="shared" si="239"/>
        <v>0</v>
      </c>
      <c r="M1725" s="162" t="str" cm="1">
        <f t="array" ref="M1725">IF(ISERROR(INDEX('Non Compliance input'!$I$5:$I$156,MATCH(1,(A1725='Non Compliance input'!$A$5:$A$156)*(E1725&gt;='Non Compliance input'!$D$5:$D$156)*(F1725&lt;='Non Compliance input'!$E$5:$E$156)*('Non Compliance input'!$I$5:$I$156="Yes"),0))
),"","Yes")</f>
        <v/>
      </c>
      <c r="N1725" s="149" t="str">
        <f>IF(VLOOKUP($A1725,HourEndingOutage!$B$3:$F$746,5,0)="Outage","Outage","")</f>
        <v/>
      </c>
      <c r="O1725" s="18">
        <f t="shared" si="240"/>
        <v>0</v>
      </c>
      <c r="P1725" s="18" t="str">
        <f t="shared" si="241"/>
        <v/>
      </c>
      <c r="Q1725" s="18">
        <f t="shared" si="242"/>
        <v>0</v>
      </c>
      <c r="R1725" s="118"/>
    </row>
    <row r="1726" spans="1:18" x14ac:dyDescent="0.25">
      <c r="A1726" s="25">
        <f t="shared" si="243"/>
        <v>192</v>
      </c>
      <c r="B1726" s="23">
        <f t="shared" si="244"/>
        <v>44569</v>
      </c>
      <c r="C1726" s="24">
        <v>24</v>
      </c>
      <c r="D1726" s="54" t="str">
        <f t="shared" si="236"/>
        <v>ASET</v>
      </c>
      <c r="E1726" s="178"/>
      <c r="F1726" s="179"/>
      <c r="G1726" s="177"/>
      <c r="H1726" s="177"/>
      <c r="I1726" s="169">
        <f t="shared" si="237"/>
        <v>0</v>
      </c>
      <c r="J1726" s="149" t="str" cm="1">
        <f t="array" ref="J1726">IF(ISERROR(INDEX('Non Compliance input'!$H$5:$H$156,MATCH(1,(A1726='Non Compliance input'!$A$5:$A$156)*(F1726&gt;='Non Compliance input'!$D$5:$D$156)*(E1726&lt;'Non Compliance input'!$E$5:$E$156)*('Non Compliance input'!$H$5:$H$156="Yes"),0))
),"","Yes")</f>
        <v/>
      </c>
      <c r="K1726" s="149">
        <f t="shared" si="238"/>
        <v>0</v>
      </c>
      <c r="L1726" s="162">
        <f t="shared" si="239"/>
        <v>0</v>
      </c>
      <c r="M1726" s="162" t="str" cm="1">
        <f t="array" ref="M1726">IF(ISERROR(INDEX('Non Compliance input'!$I$5:$I$156,MATCH(1,(A1726='Non Compliance input'!$A$5:$A$156)*(E1726&gt;='Non Compliance input'!$D$5:$D$156)*(F1726&lt;='Non Compliance input'!$E$5:$E$156)*('Non Compliance input'!$I$5:$I$156="Yes"),0))
),"","Yes")</f>
        <v/>
      </c>
      <c r="N1726" s="149" t="str">
        <f>IF(VLOOKUP($A1726,HourEndingOutage!$B$3:$F$746,5,0)="Outage","Outage","")</f>
        <v/>
      </c>
      <c r="O1726" s="18">
        <f t="shared" si="240"/>
        <v>0</v>
      </c>
      <c r="P1726" s="18" t="str">
        <f t="shared" si="241"/>
        <v/>
      </c>
      <c r="Q1726" s="18">
        <f t="shared" si="242"/>
        <v>0</v>
      </c>
      <c r="R1726" s="118"/>
    </row>
    <row r="1727" spans="1:18" x14ac:dyDescent="0.25">
      <c r="A1727" s="25">
        <f t="shared" si="243"/>
        <v>192</v>
      </c>
      <c r="B1727" s="23">
        <f t="shared" si="244"/>
        <v>44569</v>
      </c>
      <c r="C1727" s="24">
        <v>24</v>
      </c>
      <c r="D1727" s="54" t="str">
        <f t="shared" si="236"/>
        <v>ASET</v>
      </c>
      <c r="E1727" s="178"/>
      <c r="F1727" s="179"/>
      <c r="G1727" s="177"/>
      <c r="H1727" s="177"/>
      <c r="I1727" s="169">
        <f t="shared" si="237"/>
        <v>0</v>
      </c>
      <c r="J1727" s="149" t="str" cm="1">
        <f t="array" ref="J1727">IF(ISERROR(INDEX('Non Compliance input'!$H$5:$H$156,MATCH(1,(A1727='Non Compliance input'!$A$5:$A$156)*(F1727&gt;='Non Compliance input'!$D$5:$D$156)*(E1727&lt;'Non Compliance input'!$E$5:$E$156)*('Non Compliance input'!$H$5:$H$156="Yes"),0))
),"","Yes")</f>
        <v/>
      </c>
      <c r="K1727" s="149">
        <f t="shared" si="238"/>
        <v>0</v>
      </c>
      <c r="L1727" s="162">
        <f t="shared" si="239"/>
        <v>0</v>
      </c>
      <c r="M1727" s="162" t="str" cm="1">
        <f t="array" ref="M1727">IF(ISERROR(INDEX('Non Compliance input'!$I$5:$I$156,MATCH(1,(A1727='Non Compliance input'!$A$5:$A$156)*(E1727&gt;='Non Compliance input'!$D$5:$D$156)*(F1727&lt;='Non Compliance input'!$E$5:$E$156)*('Non Compliance input'!$I$5:$I$156="Yes"),0))
),"","Yes")</f>
        <v/>
      </c>
      <c r="N1727" s="149" t="str">
        <f>IF(VLOOKUP($A1727,HourEndingOutage!$B$3:$F$746,5,0)="Outage","Outage","")</f>
        <v/>
      </c>
      <c r="O1727" s="18">
        <f t="shared" si="240"/>
        <v>0</v>
      </c>
      <c r="P1727" s="18" t="str">
        <f t="shared" si="241"/>
        <v/>
      </c>
      <c r="Q1727" s="18">
        <f t="shared" si="242"/>
        <v>0</v>
      </c>
      <c r="R1727" s="118"/>
    </row>
    <row r="1728" spans="1:18" x14ac:dyDescent="0.25">
      <c r="A1728" s="25">
        <f t="shared" si="243"/>
        <v>192</v>
      </c>
      <c r="B1728" s="23">
        <f t="shared" si="244"/>
        <v>44569</v>
      </c>
      <c r="C1728" s="24">
        <v>24</v>
      </c>
      <c r="D1728" s="54" t="str">
        <f t="shared" si="236"/>
        <v>ASET</v>
      </c>
      <c r="E1728" s="178"/>
      <c r="F1728" s="179"/>
      <c r="G1728" s="177"/>
      <c r="H1728" s="177"/>
      <c r="I1728" s="169">
        <f t="shared" si="237"/>
        <v>0</v>
      </c>
      <c r="J1728" s="149" t="str" cm="1">
        <f t="array" ref="J1728">IF(ISERROR(INDEX('Non Compliance input'!$H$5:$H$156,MATCH(1,(A1728='Non Compliance input'!$A$5:$A$156)*(F1728&gt;='Non Compliance input'!$D$5:$D$156)*(E1728&lt;'Non Compliance input'!$E$5:$E$156)*('Non Compliance input'!$H$5:$H$156="Yes"),0))
),"","Yes")</f>
        <v/>
      </c>
      <c r="K1728" s="149">
        <f t="shared" si="238"/>
        <v>0</v>
      </c>
      <c r="L1728" s="162">
        <f t="shared" si="239"/>
        <v>0</v>
      </c>
      <c r="M1728" s="162" t="str" cm="1">
        <f t="array" ref="M1728">IF(ISERROR(INDEX('Non Compliance input'!$I$5:$I$156,MATCH(1,(A1728='Non Compliance input'!$A$5:$A$156)*(E1728&gt;='Non Compliance input'!$D$5:$D$156)*(F1728&lt;='Non Compliance input'!$E$5:$E$156)*('Non Compliance input'!$I$5:$I$156="Yes"),0))
),"","Yes")</f>
        <v/>
      </c>
      <c r="N1728" s="149" t="str">
        <f>IF(VLOOKUP($A1728,HourEndingOutage!$B$3:$F$746,5,0)="Outage","Outage","")</f>
        <v/>
      </c>
      <c r="O1728" s="18">
        <f t="shared" si="240"/>
        <v>0</v>
      </c>
      <c r="P1728" s="18" t="str">
        <f t="shared" si="241"/>
        <v/>
      </c>
      <c r="Q1728" s="18">
        <f t="shared" si="242"/>
        <v>0</v>
      </c>
      <c r="R1728" s="118"/>
    </row>
    <row r="1729" spans="1:18" x14ac:dyDescent="0.25">
      <c r="A1729" s="25">
        <f t="shared" si="243"/>
        <v>192</v>
      </c>
      <c r="B1729" s="23">
        <f t="shared" si="244"/>
        <v>44569</v>
      </c>
      <c r="C1729" s="24">
        <v>24</v>
      </c>
      <c r="D1729" s="54" t="str">
        <f t="shared" si="236"/>
        <v>ASET</v>
      </c>
      <c r="E1729" s="178"/>
      <c r="F1729" s="179"/>
      <c r="G1729" s="177"/>
      <c r="H1729" s="177"/>
      <c r="I1729" s="169">
        <f t="shared" si="237"/>
        <v>0</v>
      </c>
      <c r="J1729" s="149" t="str" cm="1">
        <f t="array" ref="J1729">IF(ISERROR(INDEX('Non Compliance input'!$H$5:$H$156,MATCH(1,(A1729='Non Compliance input'!$A$5:$A$156)*(F1729&gt;='Non Compliance input'!$D$5:$D$156)*(E1729&lt;'Non Compliance input'!$E$5:$E$156)*('Non Compliance input'!$H$5:$H$156="Yes"),0))
),"","Yes")</f>
        <v/>
      </c>
      <c r="K1729" s="149">
        <f t="shared" si="238"/>
        <v>0</v>
      </c>
      <c r="L1729" s="162">
        <f t="shared" si="239"/>
        <v>0</v>
      </c>
      <c r="M1729" s="162" t="str" cm="1">
        <f t="array" ref="M1729">IF(ISERROR(INDEX('Non Compliance input'!$I$5:$I$156,MATCH(1,(A1729='Non Compliance input'!$A$5:$A$156)*(E1729&gt;='Non Compliance input'!$D$5:$D$156)*(F1729&lt;='Non Compliance input'!$E$5:$E$156)*('Non Compliance input'!$I$5:$I$156="Yes"),0))
),"","Yes")</f>
        <v/>
      </c>
      <c r="N1729" s="149" t="str">
        <f>IF(VLOOKUP($A1729,HourEndingOutage!$B$3:$F$746,5,0)="Outage","Outage","")</f>
        <v/>
      </c>
      <c r="O1729" s="18">
        <f t="shared" si="240"/>
        <v>0</v>
      </c>
      <c r="P1729" s="18" t="str">
        <f t="shared" si="241"/>
        <v/>
      </c>
      <c r="Q1729" s="18">
        <f t="shared" si="242"/>
        <v>0</v>
      </c>
      <c r="R1729" s="118"/>
    </row>
    <row r="1730" spans="1:18" x14ac:dyDescent="0.25">
      <c r="A1730" s="25">
        <f t="shared" si="243"/>
        <v>192</v>
      </c>
      <c r="B1730" s="23">
        <f t="shared" si="244"/>
        <v>44569</v>
      </c>
      <c r="C1730" s="24">
        <v>24</v>
      </c>
      <c r="D1730" s="54" t="str">
        <f t="shared" si="236"/>
        <v>ASET</v>
      </c>
      <c r="E1730" s="178"/>
      <c r="F1730" s="179"/>
      <c r="G1730" s="177"/>
      <c r="H1730" s="177"/>
      <c r="I1730" s="169">
        <f t="shared" si="237"/>
        <v>0</v>
      </c>
      <c r="J1730" s="149" t="str" cm="1">
        <f t="array" ref="J1730">IF(ISERROR(INDEX('Non Compliance input'!$H$5:$H$156,MATCH(1,(A1730='Non Compliance input'!$A$5:$A$156)*(F1730&gt;='Non Compliance input'!$D$5:$D$156)*(E1730&lt;'Non Compliance input'!$E$5:$E$156)*('Non Compliance input'!$H$5:$H$156="Yes"),0))
),"","Yes")</f>
        <v/>
      </c>
      <c r="K1730" s="149">
        <f t="shared" si="238"/>
        <v>0</v>
      </c>
      <c r="L1730" s="162">
        <f t="shared" si="239"/>
        <v>0</v>
      </c>
      <c r="M1730" s="162" t="str" cm="1">
        <f t="array" ref="M1730">IF(ISERROR(INDEX('Non Compliance input'!$I$5:$I$156,MATCH(1,(A1730='Non Compliance input'!$A$5:$A$156)*(E1730&gt;='Non Compliance input'!$D$5:$D$156)*(F1730&lt;='Non Compliance input'!$E$5:$E$156)*('Non Compliance input'!$I$5:$I$156="Yes"),0))
),"","Yes")</f>
        <v/>
      </c>
      <c r="N1730" s="149" t="str">
        <f>IF(VLOOKUP($A1730,HourEndingOutage!$B$3:$F$746,5,0)="Outage","Outage","")</f>
        <v/>
      </c>
      <c r="O1730" s="18">
        <f t="shared" si="240"/>
        <v>0</v>
      </c>
      <c r="P1730" s="18" t="str">
        <f t="shared" si="241"/>
        <v/>
      </c>
      <c r="Q1730" s="18">
        <f t="shared" si="242"/>
        <v>0</v>
      </c>
      <c r="R1730" s="118"/>
    </row>
    <row r="1731" spans="1:18" x14ac:dyDescent="0.25">
      <c r="A1731" s="25">
        <f t="shared" si="243"/>
        <v>193</v>
      </c>
      <c r="B1731" s="23">
        <f t="shared" si="244"/>
        <v>44570</v>
      </c>
      <c r="C1731" s="24">
        <v>1</v>
      </c>
      <c r="D1731" s="54" t="str">
        <f t="shared" ref="D1731:D1794" si="245">Unit</f>
        <v>ASET</v>
      </c>
      <c r="E1731" s="178"/>
      <c r="F1731" s="179"/>
      <c r="G1731" s="177"/>
      <c r="H1731" s="177"/>
      <c r="I1731" s="169">
        <f t="shared" ref="I1731:I1794" si="246">IF(AND(LEN(E1731)&gt;2,LEN(F1731)&gt;2)=TRUE,(ROUND((F1731-E1731)*1440,0)),0)</f>
        <v>0</v>
      </c>
      <c r="J1731" s="149" t="str" cm="1">
        <f t="array" ref="J1731">IF(ISERROR(INDEX('Non Compliance input'!$H$5:$H$156,MATCH(1,(A1731='Non Compliance input'!$A$5:$A$156)*(F1731&gt;='Non Compliance input'!$D$5:$D$156)*(E1731&lt;'Non Compliance input'!$E$5:$E$156)*('Non Compliance input'!$H$5:$H$156="Yes"),0))
),"","Yes")</f>
        <v/>
      </c>
      <c r="K1731" s="149">
        <f t="shared" ref="K1731:K1794" si="247">IF(J1731="Yes",0,MIN(H1731,G1731,IF(H1731="",0,Contract_Volume)))</f>
        <v>0</v>
      </c>
      <c r="L1731" s="162">
        <f t="shared" ref="L1731:L1794" si="248">IF(J1731="Yes",0,(MIN(H1731,G1731)*(I1731/60)))</f>
        <v>0</v>
      </c>
      <c r="M1731" s="162" t="str" cm="1">
        <f t="array" ref="M1731">IF(ISERROR(INDEX('Non Compliance input'!$I$5:$I$156,MATCH(1,(A1731='Non Compliance input'!$A$5:$A$156)*(E1731&gt;='Non Compliance input'!$D$5:$D$156)*(F1731&lt;='Non Compliance input'!$E$5:$E$156)*('Non Compliance input'!$I$5:$I$156="Yes"),0))
),"","Yes")</f>
        <v/>
      </c>
      <c r="N1731" s="149" t="str">
        <f>IF(VLOOKUP($A1731,HourEndingOutage!$B$3:$F$746,5,0)="Outage","Outage","")</f>
        <v/>
      </c>
      <c r="O1731" s="18">
        <f t="shared" ref="O1731:O1794" si="249">IF(OR(M1731="Yes",N1731="Outage"),0,(K1731*(I1731/60))*Arming)</f>
        <v>0</v>
      </c>
      <c r="P1731" s="18" t="str">
        <f t="shared" ref="P1731:P1794" si="250">IF(ISERROR(VLOOKUP($A1731,FTShour,1,0)),"","Yes")</f>
        <v/>
      </c>
      <c r="Q1731" s="18">
        <f t="shared" si="242"/>
        <v>0</v>
      </c>
      <c r="R1731" s="118"/>
    </row>
    <row r="1732" spans="1:18" x14ac:dyDescent="0.25">
      <c r="A1732" s="25">
        <f t="shared" si="243"/>
        <v>193</v>
      </c>
      <c r="B1732" s="23">
        <f t="shared" si="244"/>
        <v>44570</v>
      </c>
      <c r="C1732" s="24">
        <v>1</v>
      </c>
      <c r="D1732" s="54" t="str">
        <f t="shared" si="245"/>
        <v>ASET</v>
      </c>
      <c r="E1732" s="178"/>
      <c r="F1732" s="179"/>
      <c r="G1732" s="177"/>
      <c r="H1732" s="177"/>
      <c r="I1732" s="169">
        <f t="shared" si="246"/>
        <v>0</v>
      </c>
      <c r="J1732" s="149" t="str" cm="1">
        <f t="array" ref="J1732">IF(ISERROR(INDEX('Non Compliance input'!$H$5:$H$156,MATCH(1,(A1732='Non Compliance input'!$A$5:$A$156)*(F1732&gt;='Non Compliance input'!$D$5:$D$156)*(E1732&lt;'Non Compliance input'!$E$5:$E$156)*('Non Compliance input'!$H$5:$H$156="Yes"),0))
),"","Yes")</f>
        <v/>
      </c>
      <c r="K1732" s="149">
        <f t="shared" si="247"/>
        <v>0</v>
      </c>
      <c r="L1732" s="162">
        <f t="shared" si="248"/>
        <v>0</v>
      </c>
      <c r="M1732" s="162" t="str" cm="1">
        <f t="array" ref="M1732">IF(ISERROR(INDEX('Non Compliance input'!$I$5:$I$156,MATCH(1,(A1732='Non Compliance input'!$A$5:$A$156)*(E1732&gt;='Non Compliance input'!$D$5:$D$156)*(F1732&lt;='Non Compliance input'!$E$5:$E$156)*('Non Compliance input'!$I$5:$I$156="Yes"),0))
),"","Yes")</f>
        <v/>
      </c>
      <c r="N1732" s="149" t="str">
        <f>IF(VLOOKUP($A1732,HourEndingOutage!$B$3:$F$746,5,0)="Outage","Outage","")</f>
        <v/>
      </c>
      <c r="O1732" s="18">
        <f t="shared" si="249"/>
        <v>0</v>
      </c>
      <c r="P1732" s="18" t="str">
        <f t="shared" si="250"/>
        <v/>
      </c>
      <c r="Q1732" s="18">
        <f t="shared" ref="Q1732:Q1795" si="251">IF(P1732="Yes",-O1732,0)</f>
        <v>0</v>
      </c>
      <c r="R1732" s="118"/>
    </row>
    <row r="1733" spans="1:18" x14ac:dyDescent="0.25">
      <c r="A1733" s="25">
        <f t="shared" si="243"/>
        <v>193</v>
      </c>
      <c r="B1733" s="23">
        <f t="shared" si="244"/>
        <v>44570</v>
      </c>
      <c r="C1733" s="24">
        <v>1</v>
      </c>
      <c r="D1733" s="54" t="str">
        <f t="shared" si="245"/>
        <v>ASET</v>
      </c>
      <c r="E1733" s="178"/>
      <c r="F1733" s="179"/>
      <c r="G1733" s="177"/>
      <c r="H1733" s="177"/>
      <c r="I1733" s="169">
        <f t="shared" si="246"/>
        <v>0</v>
      </c>
      <c r="J1733" s="149" t="str" cm="1">
        <f t="array" ref="J1733">IF(ISERROR(INDEX('Non Compliance input'!$H$5:$H$156,MATCH(1,(A1733='Non Compliance input'!$A$5:$A$156)*(F1733&gt;='Non Compliance input'!$D$5:$D$156)*(E1733&lt;'Non Compliance input'!$E$5:$E$156)*('Non Compliance input'!$H$5:$H$156="Yes"),0))
),"","Yes")</f>
        <v/>
      </c>
      <c r="K1733" s="149">
        <f t="shared" si="247"/>
        <v>0</v>
      </c>
      <c r="L1733" s="162">
        <f t="shared" si="248"/>
        <v>0</v>
      </c>
      <c r="M1733" s="162" t="str" cm="1">
        <f t="array" ref="M1733">IF(ISERROR(INDEX('Non Compliance input'!$I$5:$I$156,MATCH(1,(A1733='Non Compliance input'!$A$5:$A$156)*(E1733&gt;='Non Compliance input'!$D$5:$D$156)*(F1733&lt;='Non Compliance input'!$E$5:$E$156)*('Non Compliance input'!$I$5:$I$156="Yes"),0))
),"","Yes")</f>
        <v/>
      </c>
      <c r="N1733" s="149" t="str">
        <f>IF(VLOOKUP($A1733,HourEndingOutage!$B$3:$F$746,5,0)="Outage","Outage","")</f>
        <v/>
      </c>
      <c r="O1733" s="18">
        <f t="shared" si="249"/>
        <v>0</v>
      </c>
      <c r="P1733" s="18" t="str">
        <f t="shared" si="250"/>
        <v/>
      </c>
      <c r="Q1733" s="18">
        <f t="shared" si="251"/>
        <v>0</v>
      </c>
      <c r="R1733" s="118"/>
    </row>
    <row r="1734" spans="1:18" x14ac:dyDescent="0.25">
      <c r="A1734" s="25">
        <f t="shared" si="243"/>
        <v>193</v>
      </c>
      <c r="B1734" s="23">
        <f t="shared" si="244"/>
        <v>44570</v>
      </c>
      <c r="C1734" s="24">
        <v>1</v>
      </c>
      <c r="D1734" s="54" t="str">
        <f t="shared" si="245"/>
        <v>ASET</v>
      </c>
      <c r="E1734" s="178"/>
      <c r="F1734" s="179"/>
      <c r="G1734" s="177"/>
      <c r="H1734" s="177"/>
      <c r="I1734" s="169">
        <f t="shared" si="246"/>
        <v>0</v>
      </c>
      <c r="J1734" s="149" t="str" cm="1">
        <f t="array" ref="J1734">IF(ISERROR(INDEX('Non Compliance input'!$H$5:$H$156,MATCH(1,(A1734='Non Compliance input'!$A$5:$A$156)*(F1734&gt;='Non Compliance input'!$D$5:$D$156)*(E1734&lt;'Non Compliance input'!$E$5:$E$156)*('Non Compliance input'!$H$5:$H$156="Yes"),0))
),"","Yes")</f>
        <v/>
      </c>
      <c r="K1734" s="149">
        <f t="shared" si="247"/>
        <v>0</v>
      </c>
      <c r="L1734" s="162">
        <f t="shared" si="248"/>
        <v>0</v>
      </c>
      <c r="M1734" s="162" t="str" cm="1">
        <f t="array" ref="M1734">IF(ISERROR(INDEX('Non Compliance input'!$I$5:$I$156,MATCH(1,(A1734='Non Compliance input'!$A$5:$A$156)*(E1734&gt;='Non Compliance input'!$D$5:$D$156)*(F1734&lt;='Non Compliance input'!$E$5:$E$156)*('Non Compliance input'!$I$5:$I$156="Yes"),0))
),"","Yes")</f>
        <v/>
      </c>
      <c r="N1734" s="149" t="str">
        <f>IF(VLOOKUP($A1734,HourEndingOutage!$B$3:$F$746,5,0)="Outage","Outage","")</f>
        <v/>
      </c>
      <c r="O1734" s="18">
        <f t="shared" si="249"/>
        <v>0</v>
      </c>
      <c r="P1734" s="18" t="str">
        <f t="shared" si="250"/>
        <v/>
      </c>
      <c r="Q1734" s="18">
        <f t="shared" si="251"/>
        <v>0</v>
      </c>
      <c r="R1734" s="118"/>
    </row>
    <row r="1735" spans="1:18" x14ac:dyDescent="0.25">
      <c r="A1735" s="25">
        <f t="shared" si="243"/>
        <v>193</v>
      </c>
      <c r="B1735" s="23">
        <f t="shared" si="244"/>
        <v>44570</v>
      </c>
      <c r="C1735" s="24">
        <v>1</v>
      </c>
      <c r="D1735" s="54" t="str">
        <f t="shared" si="245"/>
        <v>ASET</v>
      </c>
      <c r="E1735" s="178"/>
      <c r="F1735" s="179"/>
      <c r="G1735" s="177"/>
      <c r="H1735" s="177"/>
      <c r="I1735" s="169">
        <f t="shared" si="246"/>
        <v>0</v>
      </c>
      <c r="J1735" s="149" t="str" cm="1">
        <f t="array" ref="J1735">IF(ISERROR(INDEX('Non Compliance input'!$H$5:$H$156,MATCH(1,(A1735='Non Compliance input'!$A$5:$A$156)*(F1735&gt;='Non Compliance input'!$D$5:$D$156)*(E1735&lt;'Non Compliance input'!$E$5:$E$156)*('Non Compliance input'!$H$5:$H$156="Yes"),0))
),"","Yes")</f>
        <v/>
      </c>
      <c r="K1735" s="149">
        <f t="shared" si="247"/>
        <v>0</v>
      </c>
      <c r="L1735" s="162">
        <f t="shared" si="248"/>
        <v>0</v>
      </c>
      <c r="M1735" s="162" t="str" cm="1">
        <f t="array" ref="M1735">IF(ISERROR(INDEX('Non Compliance input'!$I$5:$I$156,MATCH(1,(A1735='Non Compliance input'!$A$5:$A$156)*(E1735&gt;='Non Compliance input'!$D$5:$D$156)*(F1735&lt;='Non Compliance input'!$E$5:$E$156)*('Non Compliance input'!$I$5:$I$156="Yes"),0))
),"","Yes")</f>
        <v/>
      </c>
      <c r="N1735" s="149" t="str">
        <f>IF(VLOOKUP($A1735,HourEndingOutage!$B$3:$F$746,5,0)="Outage","Outage","")</f>
        <v/>
      </c>
      <c r="O1735" s="18">
        <f t="shared" si="249"/>
        <v>0</v>
      </c>
      <c r="P1735" s="18" t="str">
        <f t="shared" si="250"/>
        <v/>
      </c>
      <c r="Q1735" s="18">
        <f t="shared" si="251"/>
        <v>0</v>
      </c>
      <c r="R1735" s="118"/>
    </row>
    <row r="1736" spans="1:18" x14ac:dyDescent="0.25">
      <c r="A1736" s="25">
        <f t="shared" si="243"/>
        <v>193</v>
      </c>
      <c r="B1736" s="23">
        <f t="shared" si="244"/>
        <v>44570</v>
      </c>
      <c r="C1736" s="24">
        <v>1</v>
      </c>
      <c r="D1736" s="54" t="str">
        <f t="shared" si="245"/>
        <v>ASET</v>
      </c>
      <c r="E1736" s="178"/>
      <c r="F1736" s="179"/>
      <c r="G1736" s="177"/>
      <c r="H1736" s="177"/>
      <c r="I1736" s="169">
        <f t="shared" si="246"/>
        <v>0</v>
      </c>
      <c r="J1736" s="149" t="str" cm="1">
        <f t="array" ref="J1736">IF(ISERROR(INDEX('Non Compliance input'!$H$5:$H$156,MATCH(1,(A1736='Non Compliance input'!$A$5:$A$156)*(F1736&gt;='Non Compliance input'!$D$5:$D$156)*(E1736&lt;'Non Compliance input'!$E$5:$E$156)*('Non Compliance input'!$H$5:$H$156="Yes"),0))
),"","Yes")</f>
        <v/>
      </c>
      <c r="K1736" s="149">
        <f t="shared" si="247"/>
        <v>0</v>
      </c>
      <c r="L1736" s="162">
        <f t="shared" si="248"/>
        <v>0</v>
      </c>
      <c r="M1736" s="162" t="str" cm="1">
        <f t="array" ref="M1736">IF(ISERROR(INDEX('Non Compliance input'!$I$5:$I$156,MATCH(1,(A1736='Non Compliance input'!$A$5:$A$156)*(E1736&gt;='Non Compliance input'!$D$5:$D$156)*(F1736&lt;='Non Compliance input'!$E$5:$E$156)*('Non Compliance input'!$I$5:$I$156="Yes"),0))
),"","Yes")</f>
        <v/>
      </c>
      <c r="N1736" s="149" t="str">
        <f>IF(VLOOKUP($A1736,HourEndingOutage!$B$3:$F$746,5,0)="Outage","Outage","")</f>
        <v/>
      </c>
      <c r="O1736" s="18">
        <f t="shared" si="249"/>
        <v>0</v>
      </c>
      <c r="P1736" s="18" t="str">
        <f t="shared" si="250"/>
        <v/>
      </c>
      <c r="Q1736" s="18">
        <f t="shared" si="251"/>
        <v>0</v>
      </c>
      <c r="R1736" s="118"/>
    </row>
    <row r="1737" spans="1:18" x14ac:dyDescent="0.25">
      <c r="A1737" s="25">
        <f t="shared" si="243"/>
        <v>193</v>
      </c>
      <c r="B1737" s="23">
        <f t="shared" si="244"/>
        <v>44570</v>
      </c>
      <c r="C1737" s="24">
        <v>1</v>
      </c>
      <c r="D1737" s="54" t="str">
        <f t="shared" si="245"/>
        <v>ASET</v>
      </c>
      <c r="E1737" s="178"/>
      <c r="F1737" s="179"/>
      <c r="G1737" s="177"/>
      <c r="H1737" s="177"/>
      <c r="I1737" s="169">
        <f t="shared" si="246"/>
        <v>0</v>
      </c>
      <c r="J1737" s="149" t="str" cm="1">
        <f t="array" ref="J1737">IF(ISERROR(INDEX('Non Compliance input'!$H$5:$H$156,MATCH(1,(A1737='Non Compliance input'!$A$5:$A$156)*(F1737&gt;='Non Compliance input'!$D$5:$D$156)*(E1737&lt;'Non Compliance input'!$E$5:$E$156)*('Non Compliance input'!$H$5:$H$156="Yes"),0))
),"","Yes")</f>
        <v/>
      </c>
      <c r="K1737" s="149">
        <f t="shared" si="247"/>
        <v>0</v>
      </c>
      <c r="L1737" s="162">
        <f t="shared" si="248"/>
        <v>0</v>
      </c>
      <c r="M1737" s="162" t="str" cm="1">
        <f t="array" ref="M1737">IF(ISERROR(INDEX('Non Compliance input'!$I$5:$I$156,MATCH(1,(A1737='Non Compliance input'!$A$5:$A$156)*(E1737&gt;='Non Compliance input'!$D$5:$D$156)*(F1737&lt;='Non Compliance input'!$E$5:$E$156)*('Non Compliance input'!$I$5:$I$156="Yes"),0))
),"","Yes")</f>
        <v/>
      </c>
      <c r="N1737" s="149" t="str">
        <f>IF(VLOOKUP($A1737,HourEndingOutage!$B$3:$F$746,5,0)="Outage","Outage","")</f>
        <v/>
      </c>
      <c r="O1737" s="18">
        <f t="shared" si="249"/>
        <v>0</v>
      </c>
      <c r="P1737" s="18" t="str">
        <f t="shared" si="250"/>
        <v/>
      </c>
      <c r="Q1737" s="18">
        <f t="shared" si="251"/>
        <v>0</v>
      </c>
      <c r="R1737" s="118"/>
    </row>
    <row r="1738" spans="1:18" x14ac:dyDescent="0.25">
      <c r="A1738" s="25">
        <f t="shared" si="243"/>
        <v>193</v>
      </c>
      <c r="B1738" s="23">
        <f t="shared" si="244"/>
        <v>44570</v>
      </c>
      <c r="C1738" s="24">
        <v>1</v>
      </c>
      <c r="D1738" s="54" t="str">
        <f t="shared" si="245"/>
        <v>ASET</v>
      </c>
      <c r="E1738" s="178"/>
      <c r="F1738" s="179"/>
      <c r="G1738" s="177"/>
      <c r="H1738" s="177"/>
      <c r="I1738" s="169">
        <f t="shared" si="246"/>
        <v>0</v>
      </c>
      <c r="J1738" s="149" t="str" cm="1">
        <f t="array" ref="J1738">IF(ISERROR(INDEX('Non Compliance input'!$H$5:$H$156,MATCH(1,(A1738='Non Compliance input'!$A$5:$A$156)*(F1738&gt;='Non Compliance input'!$D$5:$D$156)*(E1738&lt;'Non Compliance input'!$E$5:$E$156)*('Non Compliance input'!$H$5:$H$156="Yes"),0))
),"","Yes")</f>
        <v/>
      </c>
      <c r="K1738" s="149">
        <f t="shared" si="247"/>
        <v>0</v>
      </c>
      <c r="L1738" s="162">
        <f t="shared" si="248"/>
        <v>0</v>
      </c>
      <c r="M1738" s="162" t="str" cm="1">
        <f t="array" ref="M1738">IF(ISERROR(INDEX('Non Compliance input'!$I$5:$I$156,MATCH(1,(A1738='Non Compliance input'!$A$5:$A$156)*(E1738&gt;='Non Compliance input'!$D$5:$D$156)*(F1738&lt;='Non Compliance input'!$E$5:$E$156)*('Non Compliance input'!$I$5:$I$156="Yes"),0))
),"","Yes")</f>
        <v/>
      </c>
      <c r="N1738" s="149" t="str">
        <f>IF(VLOOKUP($A1738,HourEndingOutage!$B$3:$F$746,5,0)="Outage","Outage","")</f>
        <v/>
      </c>
      <c r="O1738" s="18">
        <f t="shared" si="249"/>
        <v>0</v>
      </c>
      <c r="P1738" s="18" t="str">
        <f t="shared" si="250"/>
        <v/>
      </c>
      <c r="Q1738" s="18">
        <f t="shared" si="251"/>
        <v>0</v>
      </c>
      <c r="R1738" s="118"/>
    </row>
    <row r="1739" spans="1:18" x14ac:dyDescent="0.25">
      <c r="A1739" s="25">
        <f t="shared" si="243"/>
        <v>193</v>
      </c>
      <c r="B1739" s="23">
        <f t="shared" si="244"/>
        <v>44570</v>
      </c>
      <c r="C1739" s="24">
        <v>1</v>
      </c>
      <c r="D1739" s="54" t="str">
        <f t="shared" si="245"/>
        <v>ASET</v>
      </c>
      <c r="E1739" s="178"/>
      <c r="F1739" s="179"/>
      <c r="G1739" s="177"/>
      <c r="H1739" s="177"/>
      <c r="I1739" s="169">
        <f t="shared" si="246"/>
        <v>0</v>
      </c>
      <c r="J1739" s="149" t="str" cm="1">
        <f t="array" ref="J1739">IF(ISERROR(INDEX('Non Compliance input'!$H$5:$H$156,MATCH(1,(A1739='Non Compliance input'!$A$5:$A$156)*(F1739&gt;='Non Compliance input'!$D$5:$D$156)*(E1739&lt;'Non Compliance input'!$E$5:$E$156)*('Non Compliance input'!$H$5:$H$156="Yes"),0))
),"","Yes")</f>
        <v/>
      </c>
      <c r="K1739" s="149">
        <f t="shared" si="247"/>
        <v>0</v>
      </c>
      <c r="L1739" s="162">
        <f t="shared" si="248"/>
        <v>0</v>
      </c>
      <c r="M1739" s="162" t="str" cm="1">
        <f t="array" ref="M1739">IF(ISERROR(INDEX('Non Compliance input'!$I$5:$I$156,MATCH(1,(A1739='Non Compliance input'!$A$5:$A$156)*(E1739&gt;='Non Compliance input'!$D$5:$D$156)*(F1739&lt;='Non Compliance input'!$E$5:$E$156)*('Non Compliance input'!$I$5:$I$156="Yes"),0))
),"","Yes")</f>
        <v/>
      </c>
      <c r="N1739" s="149" t="str">
        <f>IF(VLOOKUP($A1739,HourEndingOutage!$B$3:$F$746,5,0)="Outage","Outage","")</f>
        <v/>
      </c>
      <c r="O1739" s="18">
        <f t="shared" si="249"/>
        <v>0</v>
      </c>
      <c r="P1739" s="18" t="str">
        <f t="shared" si="250"/>
        <v/>
      </c>
      <c r="Q1739" s="18">
        <f t="shared" si="251"/>
        <v>0</v>
      </c>
      <c r="R1739" s="118"/>
    </row>
    <row r="1740" spans="1:18" x14ac:dyDescent="0.25">
      <c r="A1740" s="25">
        <f t="shared" si="243"/>
        <v>194</v>
      </c>
      <c r="B1740" s="23">
        <f t="shared" si="244"/>
        <v>44570</v>
      </c>
      <c r="C1740" s="24">
        <v>2</v>
      </c>
      <c r="D1740" s="54" t="str">
        <f t="shared" si="245"/>
        <v>ASET</v>
      </c>
      <c r="E1740" s="178"/>
      <c r="F1740" s="179"/>
      <c r="G1740" s="177"/>
      <c r="H1740" s="177"/>
      <c r="I1740" s="169">
        <f t="shared" si="246"/>
        <v>0</v>
      </c>
      <c r="J1740" s="149" t="str" cm="1">
        <f t="array" ref="J1740">IF(ISERROR(INDEX('Non Compliance input'!$H$5:$H$156,MATCH(1,(A1740='Non Compliance input'!$A$5:$A$156)*(F1740&gt;='Non Compliance input'!$D$5:$D$156)*(E1740&lt;'Non Compliance input'!$E$5:$E$156)*('Non Compliance input'!$H$5:$H$156="Yes"),0))
),"","Yes")</f>
        <v/>
      </c>
      <c r="K1740" s="149">
        <f t="shared" si="247"/>
        <v>0</v>
      </c>
      <c r="L1740" s="162">
        <f t="shared" si="248"/>
        <v>0</v>
      </c>
      <c r="M1740" s="162" t="str" cm="1">
        <f t="array" ref="M1740">IF(ISERROR(INDEX('Non Compliance input'!$I$5:$I$156,MATCH(1,(A1740='Non Compliance input'!$A$5:$A$156)*(E1740&gt;='Non Compliance input'!$D$5:$D$156)*(F1740&lt;='Non Compliance input'!$E$5:$E$156)*('Non Compliance input'!$I$5:$I$156="Yes"),0))
),"","Yes")</f>
        <v/>
      </c>
      <c r="N1740" s="149" t="str">
        <f>IF(VLOOKUP($A1740,HourEndingOutage!$B$3:$F$746,5,0)="Outage","Outage","")</f>
        <v/>
      </c>
      <c r="O1740" s="18">
        <f t="shared" si="249"/>
        <v>0</v>
      </c>
      <c r="P1740" s="18" t="str">
        <f t="shared" si="250"/>
        <v/>
      </c>
      <c r="Q1740" s="18">
        <f t="shared" si="251"/>
        <v>0</v>
      </c>
      <c r="R1740" s="118"/>
    </row>
    <row r="1741" spans="1:18" x14ac:dyDescent="0.25">
      <c r="A1741" s="25">
        <f t="shared" si="243"/>
        <v>194</v>
      </c>
      <c r="B1741" s="23">
        <f t="shared" si="244"/>
        <v>44570</v>
      </c>
      <c r="C1741" s="24">
        <v>2</v>
      </c>
      <c r="D1741" s="54" t="str">
        <f t="shared" si="245"/>
        <v>ASET</v>
      </c>
      <c r="E1741" s="178"/>
      <c r="F1741" s="179"/>
      <c r="G1741" s="177"/>
      <c r="H1741" s="177"/>
      <c r="I1741" s="169">
        <f t="shared" si="246"/>
        <v>0</v>
      </c>
      <c r="J1741" s="149" t="str" cm="1">
        <f t="array" ref="J1741">IF(ISERROR(INDEX('Non Compliance input'!$H$5:$H$156,MATCH(1,(A1741='Non Compliance input'!$A$5:$A$156)*(F1741&gt;='Non Compliance input'!$D$5:$D$156)*(E1741&lt;'Non Compliance input'!$E$5:$E$156)*('Non Compliance input'!$H$5:$H$156="Yes"),0))
),"","Yes")</f>
        <v/>
      </c>
      <c r="K1741" s="149">
        <f t="shared" si="247"/>
        <v>0</v>
      </c>
      <c r="L1741" s="162">
        <f t="shared" si="248"/>
        <v>0</v>
      </c>
      <c r="M1741" s="162" t="str" cm="1">
        <f t="array" ref="M1741">IF(ISERROR(INDEX('Non Compliance input'!$I$5:$I$156,MATCH(1,(A1741='Non Compliance input'!$A$5:$A$156)*(E1741&gt;='Non Compliance input'!$D$5:$D$156)*(F1741&lt;='Non Compliance input'!$E$5:$E$156)*('Non Compliance input'!$I$5:$I$156="Yes"),0))
),"","Yes")</f>
        <v/>
      </c>
      <c r="N1741" s="149" t="str">
        <f>IF(VLOOKUP($A1741,HourEndingOutage!$B$3:$F$746,5,0)="Outage","Outage","")</f>
        <v/>
      </c>
      <c r="O1741" s="18">
        <f t="shared" si="249"/>
        <v>0</v>
      </c>
      <c r="P1741" s="18" t="str">
        <f t="shared" si="250"/>
        <v/>
      </c>
      <c r="Q1741" s="18">
        <f t="shared" si="251"/>
        <v>0</v>
      </c>
      <c r="R1741" s="118"/>
    </row>
    <row r="1742" spans="1:18" x14ac:dyDescent="0.25">
      <c r="A1742" s="25">
        <f t="shared" si="243"/>
        <v>194</v>
      </c>
      <c r="B1742" s="23">
        <f t="shared" si="244"/>
        <v>44570</v>
      </c>
      <c r="C1742" s="24">
        <v>2</v>
      </c>
      <c r="D1742" s="54" t="str">
        <f t="shared" si="245"/>
        <v>ASET</v>
      </c>
      <c r="E1742" s="178"/>
      <c r="F1742" s="179"/>
      <c r="G1742" s="177"/>
      <c r="H1742" s="177"/>
      <c r="I1742" s="169">
        <f t="shared" si="246"/>
        <v>0</v>
      </c>
      <c r="J1742" s="149" t="str" cm="1">
        <f t="array" ref="J1742">IF(ISERROR(INDEX('Non Compliance input'!$H$5:$H$156,MATCH(1,(A1742='Non Compliance input'!$A$5:$A$156)*(F1742&gt;='Non Compliance input'!$D$5:$D$156)*(E1742&lt;'Non Compliance input'!$E$5:$E$156)*('Non Compliance input'!$H$5:$H$156="Yes"),0))
),"","Yes")</f>
        <v/>
      </c>
      <c r="K1742" s="149">
        <f t="shared" si="247"/>
        <v>0</v>
      </c>
      <c r="L1742" s="162">
        <f t="shared" si="248"/>
        <v>0</v>
      </c>
      <c r="M1742" s="162" t="str" cm="1">
        <f t="array" ref="M1742">IF(ISERROR(INDEX('Non Compliance input'!$I$5:$I$156,MATCH(1,(A1742='Non Compliance input'!$A$5:$A$156)*(E1742&gt;='Non Compliance input'!$D$5:$D$156)*(F1742&lt;='Non Compliance input'!$E$5:$E$156)*('Non Compliance input'!$I$5:$I$156="Yes"),0))
),"","Yes")</f>
        <v/>
      </c>
      <c r="N1742" s="149" t="str">
        <f>IF(VLOOKUP($A1742,HourEndingOutage!$B$3:$F$746,5,0)="Outage","Outage","")</f>
        <v/>
      </c>
      <c r="O1742" s="18">
        <f t="shared" si="249"/>
        <v>0</v>
      </c>
      <c r="P1742" s="18" t="str">
        <f t="shared" si="250"/>
        <v/>
      </c>
      <c r="Q1742" s="18">
        <f t="shared" si="251"/>
        <v>0</v>
      </c>
      <c r="R1742" s="118"/>
    </row>
    <row r="1743" spans="1:18" x14ac:dyDescent="0.25">
      <c r="A1743" s="25">
        <f t="shared" si="243"/>
        <v>194</v>
      </c>
      <c r="B1743" s="23">
        <f t="shared" si="244"/>
        <v>44570</v>
      </c>
      <c r="C1743" s="24">
        <v>2</v>
      </c>
      <c r="D1743" s="54" t="str">
        <f t="shared" si="245"/>
        <v>ASET</v>
      </c>
      <c r="E1743" s="178"/>
      <c r="F1743" s="179"/>
      <c r="G1743" s="177"/>
      <c r="H1743" s="177"/>
      <c r="I1743" s="169">
        <f t="shared" si="246"/>
        <v>0</v>
      </c>
      <c r="J1743" s="149" t="str" cm="1">
        <f t="array" ref="J1743">IF(ISERROR(INDEX('Non Compliance input'!$H$5:$H$156,MATCH(1,(A1743='Non Compliance input'!$A$5:$A$156)*(F1743&gt;='Non Compliance input'!$D$5:$D$156)*(E1743&lt;'Non Compliance input'!$E$5:$E$156)*('Non Compliance input'!$H$5:$H$156="Yes"),0))
),"","Yes")</f>
        <v/>
      </c>
      <c r="K1743" s="149">
        <f t="shared" si="247"/>
        <v>0</v>
      </c>
      <c r="L1743" s="162">
        <f t="shared" si="248"/>
        <v>0</v>
      </c>
      <c r="M1743" s="162" t="str" cm="1">
        <f t="array" ref="M1743">IF(ISERROR(INDEX('Non Compliance input'!$I$5:$I$156,MATCH(1,(A1743='Non Compliance input'!$A$5:$A$156)*(E1743&gt;='Non Compliance input'!$D$5:$D$156)*(F1743&lt;='Non Compliance input'!$E$5:$E$156)*('Non Compliance input'!$I$5:$I$156="Yes"),0))
),"","Yes")</f>
        <v/>
      </c>
      <c r="N1743" s="149" t="str">
        <f>IF(VLOOKUP($A1743,HourEndingOutage!$B$3:$F$746,5,0)="Outage","Outage","")</f>
        <v/>
      </c>
      <c r="O1743" s="18">
        <f t="shared" si="249"/>
        <v>0</v>
      </c>
      <c r="P1743" s="18" t="str">
        <f t="shared" si="250"/>
        <v/>
      </c>
      <c r="Q1743" s="18">
        <f t="shared" si="251"/>
        <v>0</v>
      </c>
      <c r="R1743" s="118"/>
    </row>
    <row r="1744" spans="1:18" x14ac:dyDescent="0.25">
      <c r="A1744" s="25">
        <f t="shared" si="243"/>
        <v>194</v>
      </c>
      <c r="B1744" s="23">
        <f t="shared" si="244"/>
        <v>44570</v>
      </c>
      <c r="C1744" s="24">
        <v>2</v>
      </c>
      <c r="D1744" s="54" t="str">
        <f t="shared" si="245"/>
        <v>ASET</v>
      </c>
      <c r="E1744" s="178"/>
      <c r="F1744" s="179"/>
      <c r="G1744" s="177"/>
      <c r="H1744" s="177"/>
      <c r="I1744" s="169">
        <f t="shared" si="246"/>
        <v>0</v>
      </c>
      <c r="J1744" s="149" t="str" cm="1">
        <f t="array" ref="J1744">IF(ISERROR(INDEX('Non Compliance input'!$H$5:$H$156,MATCH(1,(A1744='Non Compliance input'!$A$5:$A$156)*(F1744&gt;='Non Compliance input'!$D$5:$D$156)*(E1744&lt;'Non Compliance input'!$E$5:$E$156)*('Non Compliance input'!$H$5:$H$156="Yes"),0))
),"","Yes")</f>
        <v/>
      </c>
      <c r="K1744" s="149">
        <f t="shared" si="247"/>
        <v>0</v>
      </c>
      <c r="L1744" s="162">
        <f t="shared" si="248"/>
        <v>0</v>
      </c>
      <c r="M1744" s="162" t="str" cm="1">
        <f t="array" ref="M1744">IF(ISERROR(INDEX('Non Compliance input'!$I$5:$I$156,MATCH(1,(A1744='Non Compliance input'!$A$5:$A$156)*(E1744&gt;='Non Compliance input'!$D$5:$D$156)*(F1744&lt;='Non Compliance input'!$E$5:$E$156)*('Non Compliance input'!$I$5:$I$156="Yes"),0))
),"","Yes")</f>
        <v/>
      </c>
      <c r="N1744" s="149" t="str">
        <f>IF(VLOOKUP($A1744,HourEndingOutage!$B$3:$F$746,5,0)="Outage","Outage","")</f>
        <v/>
      </c>
      <c r="O1744" s="18">
        <f t="shared" si="249"/>
        <v>0</v>
      </c>
      <c r="P1744" s="18" t="str">
        <f t="shared" si="250"/>
        <v/>
      </c>
      <c r="Q1744" s="18">
        <f t="shared" si="251"/>
        <v>0</v>
      </c>
      <c r="R1744" s="118"/>
    </row>
    <row r="1745" spans="1:18" x14ac:dyDescent="0.25">
      <c r="A1745" s="25">
        <f t="shared" si="243"/>
        <v>194</v>
      </c>
      <c r="B1745" s="23">
        <f t="shared" si="244"/>
        <v>44570</v>
      </c>
      <c r="C1745" s="24">
        <v>2</v>
      </c>
      <c r="D1745" s="54" t="str">
        <f t="shared" si="245"/>
        <v>ASET</v>
      </c>
      <c r="E1745" s="178"/>
      <c r="F1745" s="179"/>
      <c r="G1745" s="177"/>
      <c r="H1745" s="177"/>
      <c r="I1745" s="169">
        <f t="shared" si="246"/>
        <v>0</v>
      </c>
      <c r="J1745" s="149" t="str" cm="1">
        <f t="array" ref="J1745">IF(ISERROR(INDEX('Non Compliance input'!$H$5:$H$156,MATCH(1,(A1745='Non Compliance input'!$A$5:$A$156)*(F1745&gt;='Non Compliance input'!$D$5:$D$156)*(E1745&lt;'Non Compliance input'!$E$5:$E$156)*('Non Compliance input'!$H$5:$H$156="Yes"),0))
),"","Yes")</f>
        <v/>
      </c>
      <c r="K1745" s="149">
        <f t="shared" si="247"/>
        <v>0</v>
      </c>
      <c r="L1745" s="162">
        <f t="shared" si="248"/>
        <v>0</v>
      </c>
      <c r="M1745" s="162" t="str" cm="1">
        <f t="array" ref="M1745">IF(ISERROR(INDEX('Non Compliance input'!$I$5:$I$156,MATCH(1,(A1745='Non Compliance input'!$A$5:$A$156)*(E1745&gt;='Non Compliance input'!$D$5:$D$156)*(F1745&lt;='Non Compliance input'!$E$5:$E$156)*('Non Compliance input'!$I$5:$I$156="Yes"),0))
),"","Yes")</f>
        <v/>
      </c>
      <c r="N1745" s="149" t="str">
        <f>IF(VLOOKUP($A1745,HourEndingOutage!$B$3:$F$746,5,0)="Outage","Outage","")</f>
        <v/>
      </c>
      <c r="O1745" s="18">
        <f t="shared" si="249"/>
        <v>0</v>
      </c>
      <c r="P1745" s="18" t="str">
        <f t="shared" si="250"/>
        <v/>
      </c>
      <c r="Q1745" s="18">
        <f t="shared" si="251"/>
        <v>0</v>
      </c>
      <c r="R1745" s="118"/>
    </row>
    <row r="1746" spans="1:18" x14ac:dyDescent="0.25">
      <c r="A1746" s="25">
        <f t="shared" si="243"/>
        <v>194</v>
      </c>
      <c r="B1746" s="23">
        <f t="shared" si="244"/>
        <v>44570</v>
      </c>
      <c r="C1746" s="24">
        <v>2</v>
      </c>
      <c r="D1746" s="54" t="str">
        <f t="shared" si="245"/>
        <v>ASET</v>
      </c>
      <c r="E1746" s="178"/>
      <c r="F1746" s="179"/>
      <c r="G1746" s="177"/>
      <c r="H1746" s="177"/>
      <c r="I1746" s="169">
        <f t="shared" si="246"/>
        <v>0</v>
      </c>
      <c r="J1746" s="149" t="str" cm="1">
        <f t="array" ref="J1746">IF(ISERROR(INDEX('Non Compliance input'!$H$5:$H$156,MATCH(1,(A1746='Non Compliance input'!$A$5:$A$156)*(F1746&gt;='Non Compliance input'!$D$5:$D$156)*(E1746&lt;'Non Compliance input'!$E$5:$E$156)*('Non Compliance input'!$H$5:$H$156="Yes"),0))
),"","Yes")</f>
        <v/>
      </c>
      <c r="K1746" s="149">
        <f t="shared" si="247"/>
        <v>0</v>
      </c>
      <c r="L1746" s="162">
        <f t="shared" si="248"/>
        <v>0</v>
      </c>
      <c r="M1746" s="162" t="str" cm="1">
        <f t="array" ref="M1746">IF(ISERROR(INDEX('Non Compliance input'!$I$5:$I$156,MATCH(1,(A1746='Non Compliance input'!$A$5:$A$156)*(E1746&gt;='Non Compliance input'!$D$5:$D$156)*(F1746&lt;='Non Compliance input'!$E$5:$E$156)*('Non Compliance input'!$I$5:$I$156="Yes"),0))
),"","Yes")</f>
        <v/>
      </c>
      <c r="N1746" s="149" t="str">
        <f>IF(VLOOKUP($A1746,HourEndingOutage!$B$3:$F$746,5,0)="Outage","Outage","")</f>
        <v/>
      </c>
      <c r="O1746" s="18">
        <f t="shared" si="249"/>
        <v>0</v>
      </c>
      <c r="P1746" s="18" t="str">
        <f t="shared" si="250"/>
        <v/>
      </c>
      <c r="Q1746" s="18">
        <f t="shared" si="251"/>
        <v>0</v>
      </c>
      <c r="R1746" s="118"/>
    </row>
    <row r="1747" spans="1:18" x14ac:dyDescent="0.25">
      <c r="A1747" s="25">
        <f t="shared" si="243"/>
        <v>194</v>
      </c>
      <c r="B1747" s="23">
        <f t="shared" si="244"/>
        <v>44570</v>
      </c>
      <c r="C1747" s="24">
        <v>2</v>
      </c>
      <c r="D1747" s="54" t="str">
        <f t="shared" si="245"/>
        <v>ASET</v>
      </c>
      <c r="E1747" s="178"/>
      <c r="F1747" s="179"/>
      <c r="G1747" s="177"/>
      <c r="H1747" s="177"/>
      <c r="I1747" s="169">
        <f t="shared" si="246"/>
        <v>0</v>
      </c>
      <c r="J1747" s="149" t="str" cm="1">
        <f t="array" ref="J1747">IF(ISERROR(INDEX('Non Compliance input'!$H$5:$H$156,MATCH(1,(A1747='Non Compliance input'!$A$5:$A$156)*(F1747&gt;='Non Compliance input'!$D$5:$D$156)*(E1747&lt;'Non Compliance input'!$E$5:$E$156)*('Non Compliance input'!$H$5:$H$156="Yes"),0))
),"","Yes")</f>
        <v/>
      </c>
      <c r="K1747" s="149">
        <f t="shared" si="247"/>
        <v>0</v>
      </c>
      <c r="L1747" s="162">
        <f t="shared" si="248"/>
        <v>0</v>
      </c>
      <c r="M1747" s="162" t="str" cm="1">
        <f t="array" ref="M1747">IF(ISERROR(INDEX('Non Compliance input'!$I$5:$I$156,MATCH(1,(A1747='Non Compliance input'!$A$5:$A$156)*(E1747&gt;='Non Compliance input'!$D$5:$D$156)*(F1747&lt;='Non Compliance input'!$E$5:$E$156)*('Non Compliance input'!$I$5:$I$156="Yes"),0))
),"","Yes")</f>
        <v/>
      </c>
      <c r="N1747" s="149" t="str">
        <f>IF(VLOOKUP($A1747,HourEndingOutage!$B$3:$F$746,5,0)="Outage","Outage","")</f>
        <v/>
      </c>
      <c r="O1747" s="18">
        <f t="shared" si="249"/>
        <v>0</v>
      </c>
      <c r="P1747" s="18" t="str">
        <f t="shared" si="250"/>
        <v/>
      </c>
      <c r="Q1747" s="18">
        <f t="shared" si="251"/>
        <v>0</v>
      </c>
      <c r="R1747" s="118"/>
    </row>
    <row r="1748" spans="1:18" x14ac:dyDescent="0.25">
      <c r="A1748" s="25">
        <f t="shared" si="243"/>
        <v>194</v>
      </c>
      <c r="B1748" s="23">
        <f t="shared" si="244"/>
        <v>44570</v>
      </c>
      <c r="C1748" s="24">
        <v>2</v>
      </c>
      <c r="D1748" s="54" t="str">
        <f t="shared" si="245"/>
        <v>ASET</v>
      </c>
      <c r="E1748" s="178"/>
      <c r="F1748" s="179"/>
      <c r="G1748" s="177"/>
      <c r="H1748" s="177"/>
      <c r="I1748" s="169">
        <f t="shared" si="246"/>
        <v>0</v>
      </c>
      <c r="J1748" s="149" t="str" cm="1">
        <f t="array" ref="J1748">IF(ISERROR(INDEX('Non Compliance input'!$H$5:$H$156,MATCH(1,(A1748='Non Compliance input'!$A$5:$A$156)*(F1748&gt;='Non Compliance input'!$D$5:$D$156)*(E1748&lt;'Non Compliance input'!$E$5:$E$156)*('Non Compliance input'!$H$5:$H$156="Yes"),0))
),"","Yes")</f>
        <v/>
      </c>
      <c r="K1748" s="149">
        <f t="shared" si="247"/>
        <v>0</v>
      </c>
      <c r="L1748" s="162">
        <f t="shared" si="248"/>
        <v>0</v>
      </c>
      <c r="M1748" s="162" t="str" cm="1">
        <f t="array" ref="M1748">IF(ISERROR(INDEX('Non Compliance input'!$I$5:$I$156,MATCH(1,(A1748='Non Compliance input'!$A$5:$A$156)*(E1748&gt;='Non Compliance input'!$D$5:$D$156)*(F1748&lt;='Non Compliance input'!$E$5:$E$156)*('Non Compliance input'!$I$5:$I$156="Yes"),0))
),"","Yes")</f>
        <v/>
      </c>
      <c r="N1748" s="149" t="str">
        <f>IF(VLOOKUP($A1748,HourEndingOutage!$B$3:$F$746,5,0)="Outage","Outage","")</f>
        <v/>
      </c>
      <c r="O1748" s="18">
        <f t="shared" si="249"/>
        <v>0</v>
      </c>
      <c r="P1748" s="18" t="str">
        <f t="shared" si="250"/>
        <v/>
      </c>
      <c r="Q1748" s="18">
        <f t="shared" si="251"/>
        <v>0</v>
      </c>
      <c r="R1748" s="118"/>
    </row>
    <row r="1749" spans="1:18" x14ac:dyDescent="0.25">
      <c r="A1749" s="25">
        <f t="shared" si="243"/>
        <v>195</v>
      </c>
      <c r="B1749" s="23">
        <f t="shared" si="244"/>
        <v>44570</v>
      </c>
      <c r="C1749" s="24">
        <v>3</v>
      </c>
      <c r="D1749" s="54" t="str">
        <f t="shared" si="245"/>
        <v>ASET</v>
      </c>
      <c r="E1749" s="178"/>
      <c r="F1749" s="179"/>
      <c r="G1749" s="177"/>
      <c r="H1749" s="177"/>
      <c r="I1749" s="169">
        <f t="shared" si="246"/>
        <v>0</v>
      </c>
      <c r="J1749" s="149" t="str" cm="1">
        <f t="array" ref="J1749">IF(ISERROR(INDEX('Non Compliance input'!$H$5:$H$156,MATCH(1,(A1749='Non Compliance input'!$A$5:$A$156)*(F1749&gt;='Non Compliance input'!$D$5:$D$156)*(E1749&lt;'Non Compliance input'!$E$5:$E$156)*('Non Compliance input'!$H$5:$H$156="Yes"),0))
),"","Yes")</f>
        <v/>
      </c>
      <c r="K1749" s="149">
        <f t="shared" si="247"/>
        <v>0</v>
      </c>
      <c r="L1749" s="162">
        <f t="shared" si="248"/>
        <v>0</v>
      </c>
      <c r="M1749" s="162" t="str" cm="1">
        <f t="array" ref="M1749">IF(ISERROR(INDEX('Non Compliance input'!$I$5:$I$156,MATCH(1,(A1749='Non Compliance input'!$A$5:$A$156)*(E1749&gt;='Non Compliance input'!$D$5:$D$156)*(F1749&lt;='Non Compliance input'!$E$5:$E$156)*('Non Compliance input'!$I$5:$I$156="Yes"),0))
),"","Yes")</f>
        <v/>
      </c>
      <c r="N1749" s="149" t="str">
        <f>IF(VLOOKUP($A1749,HourEndingOutage!$B$3:$F$746,5,0)="Outage","Outage","")</f>
        <v/>
      </c>
      <c r="O1749" s="18">
        <f t="shared" si="249"/>
        <v>0</v>
      </c>
      <c r="P1749" s="18" t="str">
        <f t="shared" si="250"/>
        <v/>
      </c>
      <c r="Q1749" s="18">
        <f t="shared" si="251"/>
        <v>0</v>
      </c>
      <c r="R1749" s="118"/>
    </row>
    <row r="1750" spans="1:18" x14ac:dyDescent="0.25">
      <c r="A1750" s="25">
        <f t="shared" si="243"/>
        <v>195</v>
      </c>
      <c r="B1750" s="23">
        <f t="shared" si="244"/>
        <v>44570</v>
      </c>
      <c r="C1750" s="24">
        <v>3</v>
      </c>
      <c r="D1750" s="54" t="str">
        <f t="shared" si="245"/>
        <v>ASET</v>
      </c>
      <c r="E1750" s="178"/>
      <c r="F1750" s="179"/>
      <c r="G1750" s="177"/>
      <c r="H1750" s="177"/>
      <c r="I1750" s="169">
        <f t="shared" si="246"/>
        <v>0</v>
      </c>
      <c r="J1750" s="149" t="str" cm="1">
        <f t="array" ref="J1750">IF(ISERROR(INDEX('Non Compliance input'!$H$5:$H$156,MATCH(1,(A1750='Non Compliance input'!$A$5:$A$156)*(F1750&gt;='Non Compliance input'!$D$5:$D$156)*(E1750&lt;'Non Compliance input'!$E$5:$E$156)*('Non Compliance input'!$H$5:$H$156="Yes"),0))
),"","Yes")</f>
        <v/>
      </c>
      <c r="K1750" s="149">
        <f t="shared" si="247"/>
        <v>0</v>
      </c>
      <c r="L1750" s="162">
        <f t="shared" si="248"/>
        <v>0</v>
      </c>
      <c r="M1750" s="162" t="str" cm="1">
        <f t="array" ref="M1750">IF(ISERROR(INDEX('Non Compliance input'!$I$5:$I$156,MATCH(1,(A1750='Non Compliance input'!$A$5:$A$156)*(E1750&gt;='Non Compliance input'!$D$5:$D$156)*(F1750&lt;='Non Compliance input'!$E$5:$E$156)*('Non Compliance input'!$I$5:$I$156="Yes"),0))
),"","Yes")</f>
        <v/>
      </c>
      <c r="N1750" s="149" t="str">
        <f>IF(VLOOKUP($A1750,HourEndingOutage!$B$3:$F$746,5,0)="Outage","Outage","")</f>
        <v/>
      </c>
      <c r="O1750" s="18">
        <f t="shared" si="249"/>
        <v>0</v>
      </c>
      <c r="P1750" s="18" t="str">
        <f t="shared" si="250"/>
        <v/>
      </c>
      <c r="Q1750" s="18">
        <f t="shared" si="251"/>
        <v>0</v>
      </c>
      <c r="R1750" s="118"/>
    </row>
    <row r="1751" spans="1:18" x14ac:dyDescent="0.25">
      <c r="A1751" s="25">
        <f t="shared" si="243"/>
        <v>195</v>
      </c>
      <c r="B1751" s="23">
        <f t="shared" si="244"/>
        <v>44570</v>
      </c>
      <c r="C1751" s="24">
        <v>3</v>
      </c>
      <c r="D1751" s="54" t="str">
        <f t="shared" si="245"/>
        <v>ASET</v>
      </c>
      <c r="E1751" s="178"/>
      <c r="F1751" s="179"/>
      <c r="G1751" s="177"/>
      <c r="H1751" s="177"/>
      <c r="I1751" s="169">
        <f t="shared" si="246"/>
        <v>0</v>
      </c>
      <c r="J1751" s="149" t="str" cm="1">
        <f t="array" ref="J1751">IF(ISERROR(INDEX('Non Compliance input'!$H$5:$H$156,MATCH(1,(A1751='Non Compliance input'!$A$5:$A$156)*(F1751&gt;='Non Compliance input'!$D$5:$D$156)*(E1751&lt;'Non Compliance input'!$E$5:$E$156)*('Non Compliance input'!$H$5:$H$156="Yes"),0))
),"","Yes")</f>
        <v/>
      </c>
      <c r="K1751" s="149">
        <f t="shared" si="247"/>
        <v>0</v>
      </c>
      <c r="L1751" s="162">
        <f t="shared" si="248"/>
        <v>0</v>
      </c>
      <c r="M1751" s="162" t="str" cm="1">
        <f t="array" ref="M1751">IF(ISERROR(INDEX('Non Compliance input'!$I$5:$I$156,MATCH(1,(A1751='Non Compliance input'!$A$5:$A$156)*(E1751&gt;='Non Compliance input'!$D$5:$D$156)*(F1751&lt;='Non Compliance input'!$E$5:$E$156)*('Non Compliance input'!$I$5:$I$156="Yes"),0))
),"","Yes")</f>
        <v/>
      </c>
      <c r="N1751" s="149" t="str">
        <f>IF(VLOOKUP($A1751,HourEndingOutage!$B$3:$F$746,5,0)="Outage","Outage","")</f>
        <v/>
      </c>
      <c r="O1751" s="18">
        <f t="shared" si="249"/>
        <v>0</v>
      </c>
      <c r="P1751" s="18" t="str">
        <f t="shared" si="250"/>
        <v/>
      </c>
      <c r="Q1751" s="18">
        <f t="shared" si="251"/>
        <v>0</v>
      </c>
      <c r="R1751" s="118"/>
    </row>
    <row r="1752" spans="1:18" x14ac:dyDescent="0.25">
      <c r="A1752" s="25">
        <f t="shared" si="243"/>
        <v>195</v>
      </c>
      <c r="B1752" s="23">
        <f t="shared" si="244"/>
        <v>44570</v>
      </c>
      <c r="C1752" s="24">
        <v>3</v>
      </c>
      <c r="D1752" s="54" t="str">
        <f t="shared" si="245"/>
        <v>ASET</v>
      </c>
      <c r="E1752" s="178"/>
      <c r="F1752" s="179"/>
      <c r="G1752" s="177"/>
      <c r="H1752" s="177"/>
      <c r="I1752" s="169">
        <f t="shared" si="246"/>
        <v>0</v>
      </c>
      <c r="J1752" s="149" t="str" cm="1">
        <f t="array" ref="J1752">IF(ISERROR(INDEX('Non Compliance input'!$H$5:$H$156,MATCH(1,(A1752='Non Compliance input'!$A$5:$A$156)*(F1752&gt;='Non Compliance input'!$D$5:$D$156)*(E1752&lt;'Non Compliance input'!$E$5:$E$156)*('Non Compliance input'!$H$5:$H$156="Yes"),0))
),"","Yes")</f>
        <v/>
      </c>
      <c r="K1752" s="149">
        <f t="shared" si="247"/>
        <v>0</v>
      </c>
      <c r="L1752" s="162">
        <f t="shared" si="248"/>
        <v>0</v>
      </c>
      <c r="M1752" s="162" t="str" cm="1">
        <f t="array" ref="M1752">IF(ISERROR(INDEX('Non Compliance input'!$I$5:$I$156,MATCH(1,(A1752='Non Compliance input'!$A$5:$A$156)*(E1752&gt;='Non Compliance input'!$D$5:$D$156)*(F1752&lt;='Non Compliance input'!$E$5:$E$156)*('Non Compliance input'!$I$5:$I$156="Yes"),0))
),"","Yes")</f>
        <v/>
      </c>
      <c r="N1752" s="149" t="str">
        <f>IF(VLOOKUP($A1752,HourEndingOutage!$B$3:$F$746,5,0)="Outage","Outage","")</f>
        <v/>
      </c>
      <c r="O1752" s="18">
        <f t="shared" si="249"/>
        <v>0</v>
      </c>
      <c r="P1752" s="18" t="str">
        <f t="shared" si="250"/>
        <v/>
      </c>
      <c r="Q1752" s="18">
        <f t="shared" si="251"/>
        <v>0</v>
      </c>
      <c r="R1752" s="118"/>
    </row>
    <row r="1753" spans="1:18" x14ac:dyDescent="0.25">
      <c r="A1753" s="25">
        <f t="shared" si="243"/>
        <v>195</v>
      </c>
      <c r="B1753" s="23">
        <f t="shared" si="244"/>
        <v>44570</v>
      </c>
      <c r="C1753" s="24">
        <v>3</v>
      </c>
      <c r="D1753" s="54" t="str">
        <f t="shared" si="245"/>
        <v>ASET</v>
      </c>
      <c r="E1753" s="178"/>
      <c r="F1753" s="179"/>
      <c r="G1753" s="177"/>
      <c r="H1753" s="177"/>
      <c r="I1753" s="169">
        <f t="shared" si="246"/>
        <v>0</v>
      </c>
      <c r="J1753" s="149" t="str" cm="1">
        <f t="array" ref="J1753">IF(ISERROR(INDEX('Non Compliance input'!$H$5:$H$156,MATCH(1,(A1753='Non Compliance input'!$A$5:$A$156)*(F1753&gt;='Non Compliance input'!$D$5:$D$156)*(E1753&lt;'Non Compliance input'!$E$5:$E$156)*('Non Compliance input'!$H$5:$H$156="Yes"),0))
),"","Yes")</f>
        <v/>
      </c>
      <c r="K1753" s="149">
        <f t="shared" si="247"/>
        <v>0</v>
      </c>
      <c r="L1753" s="162">
        <f t="shared" si="248"/>
        <v>0</v>
      </c>
      <c r="M1753" s="162" t="str" cm="1">
        <f t="array" ref="M1753">IF(ISERROR(INDEX('Non Compliance input'!$I$5:$I$156,MATCH(1,(A1753='Non Compliance input'!$A$5:$A$156)*(E1753&gt;='Non Compliance input'!$D$5:$D$156)*(F1753&lt;='Non Compliance input'!$E$5:$E$156)*('Non Compliance input'!$I$5:$I$156="Yes"),0))
),"","Yes")</f>
        <v/>
      </c>
      <c r="N1753" s="149" t="str">
        <f>IF(VLOOKUP($A1753,HourEndingOutage!$B$3:$F$746,5,0)="Outage","Outage","")</f>
        <v/>
      </c>
      <c r="O1753" s="18">
        <f t="shared" si="249"/>
        <v>0</v>
      </c>
      <c r="P1753" s="18" t="str">
        <f t="shared" si="250"/>
        <v/>
      </c>
      <c r="Q1753" s="18">
        <f t="shared" si="251"/>
        <v>0</v>
      </c>
      <c r="R1753" s="118"/>
    </row>
    <row r="1754" spans="1:18" x14ac:dyDescent="0.25">
      <c r="A1754" s="25">
        <f t="shared" si="243"/>
        <v>195</v>
      </c>
      <c r="B1754" s="23">
        <f t="shared" si="244"/>
        <v>44570</v>
      </c>
      <c r="C1754" s="24">
        <v>3</v>
      </c>
      <c r="D1754" s="54" t="str">
        <f t="shared" si="245"/>
        <v>ASET</v>
      </c>
      <c r="E1754" s="178"/>
      <c r="F1754" s="179"/>
      <c r="G1754" s="177"/>
      <c r="H1754" s="177"/>
      <c r="I1754" s="169">
        <f t="shared" si="246"/>
        <v>0</v>
      </c>
      <c r="J1754" s="149" t="str" cm="1">
        <f t="array" ref="J1754">IF(ISERROR(INDEX('Non Compliance input'!$H$5:$H$156,MATCH(1,(A1754='Non Compliance input'!$A$5:$A$156)*(F1754&gt;='Non Compliance input'!$D$5:$D$156)*(E1754&lt;'Non Compliance input'!$E$5:$E$156)*('Non Compliance input'!$H$5:$H$156="Yes"),0))
),"","Yes")</f>
        <v/>
      </c>
      <c r="K1754" s="149">
        <f t="shared" si="247"/>
        <v>0</v>
      </c>
      <c r="L1754" s="162">
        <f t="shared" si="248"/>
        <v>0</v>
      </c>
      <c r="M1754" s="162" t="str" cm="1">
        <f t="array" ref="M1754">IF(ISERROR(INDEX('Non Compliance input'!$I$5:$I$156,MATCH(1,(A1754='Non Compliance input'!$A$5:$A$156)*(E1754&gt;='Non Compliance input'!$D$5:$D$156)*(F1754&lt;='Non Compliance input'!$E$5:$E$156)*('Non Compliance input'!$I$5:$I$156="Yes"),0))
),"","Yes")</f>
        <v/>
      </c>
      <c r="N1754" s="149" t="str">
        <f>IF(VLOOKUP($A1754,HourEndingOutage!$B$3:$F$746,5,0)="Outage","Outage","")</f>
        <v/>
      </c>
      <c r="O1754" s="18">
        <f t="shared" si="249"/>
        <v>0</v>
      </c>
      <c r="P1754" s="18" t="str">
        <f t="shared" si="250"/>
        <v/>
      </c>
      <c r="Q1754" s="18">
        <f t="shared" si="251"/>
        <v>0</v>
      </c>
      <c r="R1754" s="118"/>
    </row>
    <row r="1755" spans="1:18" x14ac:dyDescent="0.25">
      <c r="A1755" s="25">
        <f t="shared" si="243"/>
        <v>195</v>
      </c>
      <c r="B1755" s="23">
        <f t="shared" si="244"/>
        <v>44570</v>
      </c>
      <c r="C1755" s="24">
        <v>3</v>
      </c>
      <c r="D1755" s="54" t="str">
        <f t="shared" si="245"/>
        <v>ASET</v>
      </c>
      <c r="E1755" s="178"/>
      <c r="F1755" s="179"/>
      <c r="G1755" s="177"/>
      <c r="H1755" s="177"/>
      <c r="I1755" s="169">
        <f t="shared" si="246"/>
        <v>0</v>
      </c>
      <c r="J1755" s="149" t="str" cm="1">
        <f t="array" ref="J1755">IF(ISERROR(INDEX('Non Compliance input'!$H$5:$H$156,MATCH(1,(A1755='Non Compliance input'!$A$5:$A$156)*(F1755&gt;='Non Compliance input'!$D$5:$D$156)*(E1755&lt;'Non Compliance input'!$E$5:$E$156)*('Non Compliance input'!$H$5:$H$156="Yes"),0))
),"","Yes")</f>
        <v/>
      </c>
      <c r="K1755" s="149">
        <f t="shared" si="247"/>
        <v>0</v>
      </c>
      <c r="L1755" s="162">
        <f t="shared" si="248"/>
        <v>0</v>
      </c>
      <c r="M1755" s="162" t="str" cm="1">
        <f t="array" ref="M1755">IF(ISERROR(INDEX('Non Compliance input'!$I$5:$I$156,MATCH(1,(A1755='Non Compliance input'!$A$5:$A$156)*(E1755&gt;='Non Compliance input'!$D$5:$D$156)*(F1755&lt;='Non Compliance input'!$E$5:$E$156)*('Non Compliance input'!$I$5:$I$156="Yes"),0))
),"","Yes")</f>
        <v/>
      </c>
      <c r="N1755" s="149" t="str">
        <f>IF(VLOOKUP($A1755,HourEndingOutage!$B$3:$F$746,5,0)="Outage","Outage","")</f>
        <v/>
      </c>
      <c r="O1755" s="18">
        <f t="shared" si="249"/>
        <v>0</v>
      </c>
      <c r="P1755" s="18" t="str">
        <f t="shared" si="250"/>
        <v/>
      </c>
      <c r="Q1755" s="18">
        <f t="shared" si="251"/>
        <v>0</v>
      </c>
      <c r="R1755" s="118"/>
    </row>
    <row r="1756" spans="1:18" x14ac:dyDescent="0.25">
      <c r="A1756" s="25">
        <f t="shared" ref="A1756:A1819" si="252">IF(C1756=C1755,A1755,A1755+1)</f>
        <v>195</v>
      </c>
      <c r="B1756" s="23">
        <f t="shared" ref="B1756:B1819" si="253">IF(C1756&lt;C1755,B1755+1,B1755)</f>
        <v>44570</v>
      </c>
      <c r="C1756" s="24">
        <v>3</v>
      </c>
      <c r="D1756" s="54" t="str">
        <f t="shared" si="245"/>
        <v>ASET</v>
      </c>
      <c r="E1756" s="178"/>
      <c r="F1756" s="179"/>
      <c r="G1756" s="177"/>
      <c r="H1756" s="177"/>
      <c r="I1756" s="169">
        <f t="shared" si="246"/>
        <v>0</v>
      </c>
      <c r="J1756" s="149" t="str" cm="1">
        <f t="array" ref="J1756">IF(ISERROR(INDEX('Non Compliance input'!$H$5:$H$156,MATCH(1,(A1756='Non Compliance input'!$A$5:$A$156)*(F1756&gt;='Non Compliance input'!$D$5:$D$156)*(E1756&lt;'Non Compliance input'!$E$5:$E$156)*('Non Compliance input'!$H$5:$H$156="Yes"),0))
),"","Yes")</f>
        <v/>
      </c>
      <c r="K1756" s="149">
        <f t="shared" si="247"/>
        <v>0</v>
      </c>
      <c r="L1756" s="162">
        <f t="shared" si="248"/>
        <v>0</v>
      </c>
      <c r="M1756" s="162" t="str" cm="1">
        <f t="array" ref="M1756">IF(ISERROR(INDEX('Non Compliance input'!$I$5:$I$156,MATCH(1,(A1756='Non Compliance input'!$A$5:$A$156)*(E1756&gt;='Non Compliance input'!$D$5:$D$156)*(F1756&lt;='Non Compliance input'!$E$5:$E$156)*('Non Compliance input'!$I$5:$I$156="Yes"),0))
),"","Yes")</f>
        <v/>
      </c>
      <c r="N1756" s="149" t="str">
        <f>IF(VLOOKUP($A1756,HourEndingOutage!$B$3:$F$746,5,0)="Outage","Outage","")</f>
        <v/>
      </c>
      <c r="O1756" s="18">
        <f t="shared" si="249"/>
        <v>0</v>
      </c>
      <c r="P1756" s="18" t="str">
        <f t="shared" si="250"/>
        <v/>
      </c>
      <c r="Q1756" s="18">
        <f t="shared" si="251"/>
        <v>0</v>
      </c>
      <c r="R1756" s="118"/>
    </row>
    <row r="1757" spans="1:18" x14ac:dyDescent="0.25">
      <c r="A1757" s="25">
        <f t="shared" si="252"/>
        <v>195</v>
      </c>
      <c r="B1757" s="23">
        <f t="shared" si="253"/>
        <v>44570</v>
      </c>
      <c r="C1757" s="24">
        <v>3</v>
      </c>
      <c r="D1757" s="54" t="str">
        <f t="shared" si="245"/>
        <v>ASET</v>
      </c>
      <c r="E1757" s="178"/>
      <c r="F1757" s="179"/>
      <c r="G1757" s="177"/>
      <c r="H1757" s="177"/>
      <c r="I1757" s="169">
        <f t="shared" si="246"/>
        <v>0</v>
      </c>
      <c r="J1757" s="149" t="str" cm="1">
        <f t="array" ref="J1757">IF(ISERROR(INDEX('Non Compliance input'!$H$5:$H$156,MATCH(1,(A1757='Non Compliance input'!$A$5:$A$156)*(F1757&gt;='Non Compliance input'!$D$5:$D$156)*(E1757&lt;'Non Compliance input'!$E$5:$E$156)*('Non Compliance input'!$H$5:$H$156="Yes"),0))
),"","Yes")</f>
        <v/>
      </c>
      <c r="K1757" s="149">
        <f t="shared" si="247"/>
        <v>0</v>
      </c>
      <c r="L1757" s="162">
        <f t="shared" si="248"/>
        <v>0</v>
      </c>
      <c r="M1757" s="162" t="str" cm="1">
        <f t="array" ref="M1757">IF(ISERROR(INDEX('Non Compliance input'!$I$5:$I$156,MATCH(1,(A1757='Non Compliance input'!$A$5:$A$156)*(E1757&gt;='Non Compliance input'!$D$5:$D$156)*(F1757&lt;='Non Compliance input'!$E$5:$E$156)*('Non Compliance input'!$I$5:$I$156="Yes"),0))
),"","Yes")</f>
        <v/>
      </c>
      <c r="N1757" s="149" t="str">
        <f>IF(VLOOKUP($A1757,HourEndingOutage!$B$3:$F$746,5,0)="Outage","Outage","")</f>
        <v/>
      </c>
      <c r="O1757" s="18">
        <f t="shared" si="249"/>
        <v>0</v>
      </c>
      <c r="P1757" s="18" t="str">
        <f t="shared" si="250"/>
        <v/>
      </c>
      <c r="Q1757" s="18">
        <f t="shared" si="251"/>
        <v>0</v>
      </c>
      <c r="R1757" s="118"/>
    </row>
    <row r="1758" spans="1:18" x14ac:dyDescent="0.25">
      <c r="A1758" s="25">
        <f t="shared" si="252"/>
        <v>196</v>
      </c>
      <c r="B1758" s="23">
        <f t="shared" si="253"/>
        <v>44570</v>
      </c>
      <c r="C1758" s="24">
        <v>4</v>
      </c>
      <c r="D1758" s="54" t="str">
        <f t="shared" si="245"/>
        <v>ASET</v>
      </c>
      <c r="E1758" s="178"/>
      <c r="F1758" s="179"/>
      <c r="G1758" s="177"/>
      <c r="H1758" s="177"/>
      <c r="I1758" s="169">
        <f t="shared" si="246"/>
        <v>0</v>
      </c>
      <c r="J1758" s="149" t="str" cm="1">
        <f t="array" ref="J1758">IF(ISERROR(INDEX('Non Compliance input'!$H$5:$H$156,MATCH(1,(A1758='Non Compliance input'!$A$5:$A$156)*(F1758&gt;='Non Compliance input'!$D$5:$D$156)*(E1758&lt;'Non Compliance input'!$E$5:$E$156)*('Non Compliance input'!$H$5:$H$156="Yes"),0))
),"","Yes")</f>
        <v/>
      </c>
      <c r="K1758" s="149">
        <f t="shared" si="247"/>
        <v>0</v>
      </c>
      <c r="L1758" s="162">
        <f t="shared" si="248"/>
        <v>0</v>
      </c>
      <c r="M1758" s="162" t="str" cm="1">
        <f t="array" ref="M1758">IF(ISERROR(INDEX('Non Compliance input'!$I$5:$I$156,MATCH(1,(A1758='Non Compliance input'!$A$5:$A$156)*(E1758&gt;='Non Compliance input'!$D$5:$D$156)*(F1758&lt;='Non Compliance input'!$E$5:$E$156)*('Non Compliance input'!$I$5:$I$156="Yes"),0))
),"","Yes")</f>
        <v/>
      </c>
      <c r="N1758" s="149" t="str">
        <f>IF(VLOOKUP($A1758,HourEndingOutage!$B$3:$F$746,5,0)="Outage","Outage","")</f>
        <v/>
      </c>
      <c r="O1758" s="18">
        <f t="shared" si="249"/>
        <v>0</v>
      </c>
      <c r="P1758" s="18" t="str">
        <f t="shared" si="250"/>
        <v/>
      </c>
      <c r="Q1758" s="18">
        <f t="shared" si="251"/>
        <v>0</v>
      </c>
      <c r="R1758" s="118"/>
    </row>
    <row r="1759" spans="1:18" x14ac:dyDescent="0.25">
      <c r="A1759" s="25">
        <f t="shared" si="252"/>
        <v>196</v>
      </c>
      <c r="B1759" s="23">
        <f t="shared" si="253"/>
        <v>44570</v>
      </c>
      <c r="C1759" s="24">
        <v>4</v>
      </c>
      <c r="D1759" s="54" t="str">
        <f t="shared" si="245"/>
        <v>ASET</v>
      </c>
      <c r="E1759" s="178"/>
      <c r="F1759" s="179"/>
      <c r="G1759" s="177"/>
      <c r="H1759" s="177"/>
      <c r="I1759" s="169">
        <f t="shared" si="246"/>
        <v>0</v>
      </c>
      <c r="J1759" s="149" t="str" cm="1">
        <f t="array" ref="J1759">IF(ISERROR(INDEX('Non Compliance input'!$H$5:$H$156,MATCH(1,(A1759='Non Compliance input'!$A$5:$A$156)*(F1759&gt;='Non Compliance input'!$D$5:$D$156)*(E1759&lt;'Non Compliance input'!$E$5:$E$156)*('Non Compliance input'!$H$5:$H$156="Yes"),0))
),"","Yes")</f>
        <v/>
      </c>
      <c r="K1759" s="149">
        <f t="shared" si="247"/>
        <v>0</v>
      </c>
      <c r="L1759" s="162">
        <f t="shared" si="248"/>
        <v>0</v>
      </c>
      <c r="M1759" s="162" t="str" cm="1">
        <f t="array" ref="M1759">IF(ISERROR(INDEX('Non Compliance input'!$I$5:$I$156,MATCH(1,(A1759='Non Compliance input'!$A$5:$A$156)*(E1759&gt;='Non Compliance input'!$D$5:$D$156)*(F1759&lt;='Non Compliance input'!$E$5:$E$156)*('Non Compliance input'!$I$5:$I$156="Yes"),0))
),"","Yes")</f>
        <v/>
      </c>
      <c r="N1759" s="149" t="str">
        <f>IF(VLOOKUP($A1759,HourEndingOutage!$B$3:$F$746,5,0)="Outage","Outage","")</f>
        <v/>
      </c>
      <c r="O1759" s="18">
        <f t="shared" si="249"/>
        <v>0</v>
      </c>
      <c r="P1759" s="18" t="str">
        <f t="shared" si="250"/>
        <v/>
      </c>
      <c r="Q1759" s="18">
        <f t="shared" si="251"/>
        <v>0</v>
      </c>
      <c r="R1759" s="118"/>
    </row>
    <row r="1760" spans="1:18" x14ac:dyDescent="0.25">
      <c r="A1760" s="25">
        <f t="shared" si="252"/>
        <v>196</v>
      </c>
      <c r="B1760" s="23">
        <f t="shared" si="253"/>
        <v>44570</v>
      </c>
      <c r="C1760" s="24">
        <v>4</v>
      </c>
      <c r="D1760" s="54" t="str">
        <f t="shared" si="245"/>
        <v>ASET</v>
      </c>
      <c r="E1760" s="178"/>
      <c r="F1760" s="179"/>
      <c r="G1760" s="177"/>
      <c r="H1760" s="177"/>
      <c r="I1760" s="169">
        <f t="shared" si="246"/>
        <v>0</v>
      </c>
      <c r="J1760" s="149" t="str" cm="1">
        <f t="array" ref="J1760">IF(ISERROR(INDEX('Non Compliance input'!$H$5:$H$156,MATCH(1,(A1760='Non Compliance input'!$A$5:$A$156)*(F1760&gt;='Non Compliance input'!$D$5:$D$156)*(E1760&lt;'Non Compliance input'!$E$5:$E$156)*('Non Compliance input'!$H$5:$H$156="Yes"),0))
),"","Yes")</f>
        <v/>
      </c>
      <c r="K1760" s="149">
        <f t="shared" si="247"/>
        <v>0</v>
      </c>
      <c r="L1760" s="162">
        <f t="shared" si="248"/>
        <v>0</v>
      </c>
      <c r="M1760" s="162" t="str" cm="1">
        <f t="array" ref="M1760">IF(ISERROR(INDEX('Non Compliance input'!$I$5:$I$156,MATCH(1,(A1760='Non Compliance input'!$A$5:$A$156)*(E1760&gt;='Non Compliance input'!$D$5:$D$156)*(F1760&lt;='Non Compliance input'!$E$5:$E$156)*('Non Compliance input'!$I$5:$I$156="Yes"),0))
),"","Yes")</f>
        <v/>
      </c>
      <c r="N1760" s="149" t="str">
        <f>IF(VLOOKUP($A1760,HourEndingOutage!$B$3:$F$746,5,0)="Outage","Outage","")</f>
        <v/>
      </c>
      <c r="O1760" s="18">
        <f t="shared" si="249"/>
        <v>0</v>
      </c>
      <c r="P1760" s="18" t="str">
        <f t="shared" si="250"/>
        <v/>
      </c>
      <c r="Q1760" s="18">
        <f t="shared" si="251"/>
        <v>0</v>
      </c>
      <c r="R1760" s="118"/>
    </row>
    <row r="1761" spans="1:18" x14ac:dyDescent="0.25">
      <c r="A1761" s="25">
        <f t="shared" si="252"/>
        <v>196</v>
      </c>
      <c r="B1761" s="23">
        <f t="shared" si="253"/>
        <v>44570</v>
      </c>
      <c r="C1761" s="24">
        <v>4</v>
      </c>
      <c r="D1761" s="54" t="str">
        <f t="shared" si="245"/>
        <v>ASET</v>
      </c>
      <c r="E1761" s="178"/>
      <c r="F1761" s="179"/>
      <c r="G1761" s="177"/>
      <c r="H1761" s="177"/>
      <c r="I1761" s="169">
        <f t="shared" si="246"/>
        <v>0</v>
      </c>
      <c r="J1761" s="149" t="str" cm="1">
        <f t="array" ref="J1761">IF(ISERROR(INDEX('Non Compliance input'!$H$5:$H$156,MATCH(1,(A1761='Non Compliance input'!$A$5:$A$156)*(F1761&gt;='Non Compliance input'!$D$5:$D$156)*(E1761&lt;'Non Compliance input'!$E$5:$E$156)*('Non Compliance input'!$H$5:$H$156="Yes"),0))
),"","Yes")</f>
        <v/>
      </c>
      <c r="K1761" s="149">
        <f t="shared" si="247"/>
        <v>0</v>
      </c>
      <c r="L1761" s="162">
        <f t="shared" si="248"/>
        <v>0</v>
      </c>
      <c r="M1761" s="162" t="str" cm="1">
        <f t="array" ref="M1761">IF(ISERROR(INDEX('Non Compliance input'!$I$5:$I$156,MATCH(1,(A1761='Non Compliance input'!$A$5:$A$156)*(E1761&gt;='Non Compliance input'!$D$5:$D$156)*(F1761&lt;='Non Compliance input'!$E$5:$E$156)*('Non Compliance input'!$I$5:$I$156="Yes"),0))
),"","Yes")</f>
        <v/>
      </c>
      <c r="N1761" s="149" t="str">
        <f>IF(VLOOKUP($A1761,HourEndingOutage!$B$3:$F$746,5,0)="Outage","Outage","")</f>
        <v/>
      </c>
      <c r="O1761" s="18">
        <f t="shared" si="249"/>
        <v>0</v>
      </c>
      <c r="P1761" s="18" t="str">
        <f t="shared" si="250"/>
        <v/>
      </c>
      <c r="Q1761" s="18">
        <f t="shared" si="251"/>
        <v>0</v>
      </c>
      <c r="R1761" s="118"/>
    </row>
    <row r="1762" spans="1:18" x14ac:dyDescent="0.25">
      <c r="A1762" s="25">
        <f t="shared" si="252"/>
        <v>196</v>
      </c>
      <c r="B1762" s="23">
        <f t="shared" si="253"/>
        <v>44570</v>
      </c>
      <c r="C1762" s="24">
        <v>4</v>
      </c>
      <c r="D1762" s="54" t="str">
        <f t="shared" si="245"/>
        <v>ASET</v>
      </c>
      <c r="E1762" s="178"/>
      <c r="F1762" s="179"/>
      <c r="G1762" s="177"/>
      <c r="H1762" s="177"/>
      <c r="I1762" s="169">
        <f t="shared" si="246"/>
        <v>0</v>
      </c>
      <c r="J1762" s="149" t="str" cm="1">
        <f t="array" ref="J1762">IF(ISERROR(INDEX('Non Compliance input'!$H$5:$H$156,MATCH(1,(A1762='Non Compliance input'!$A$5:$A$156)*(F1762&gt;='Non Compliance input'!$D$5:$D$156)*(E1762&lt;'Non Compliance input'!$E$5:$E$156)*('Non Compliance input'!$H$5:$H$156="Yes"),0))
),"","Yes")</f>
        <v/>
      </c>
      <c r="K1762" s="149">
        <f t="shared" si="247"/>
        <v>0</v>
      </c>
      <c r="L1762" s="162">
        <f t="shared" si="248"/>
        <v>0</v>
      </c>
      <c r="M1762" s="162" t="str" cm="1">
        <f t="array" ref="M1762">IF(ISERROR(INDEX('Non Compliance input'!$I$5:$I$156,MATCH(1,(A1762='Non Compliance input'!$A$5:$A$156)*(E1762&gt;='Non Compliance input'!$D$5:$D$156)*(F1762&lt;='Non Compliance input'!$E$5:$E$156)*('Non Compliance input'!$I$5:$I$156="Yes"),0))
),"","Yes")</f>
        <v/>
      </c>
      <c r="N1762" s="149" t="str">
        <f>IF(VLOOKUP($A1762,HourEndingOutage!$B$3:$F$746,5,0)="Outage","Outage","")</f>
        <v/>
      </c>
      <c r="O1762" s="18">
        <f t="shared" si="249"/>
        <v>0</v>
      </c>
      <c r="P1762" s="18" t="str">
        <f t="shared" si="250"/>
        <v/>
      </c>
      <c r="Q1762" s="18">
        <f t="shared" si="251"/>
        <v>0</v>
      </c>
      <c r="R1762" s="118"/>
    </row>
    <row r="1763" spans="1:18" x14ac:dyDescent="0.25">
      <c r="A1763" s="25">
        <f t="shared" si="252"/>
        <v>196</v>
      </c>
      <c r="B1763" s="23">
        <f t="shared" si="253"/>
        <v>44570</v>
      </c>
      <c r="C1763" s="24">
        <v>4</v>
      </c>
      <c r="D1763" s="54" t="str">
        <f t="shared" si="245"/>
        <v>ASET</v>
      </c>
      <c r="E1763" s="178"/>
      <c r="F1763" s="179"/>
      <c r="G1763" s="177"/>
      <c r="H1763" s="177"/>
      <c r="I1763" s="169">
        <f t="shared" si="246"/>
        <v>0</v>
      </c>
      <c r="J1763" s="149" t="str" cm="1">
        <f t="array" ref="J1763">IF(ISERROR(INDEX('Non Compliance input'!$H$5:$H$156,MATCH(1,(A1763='Non Compliance input'!$A$5:$A$156)*(F1763&gt;='Non Compliance input'!$D$5:$D$156)*(E1763&lt;'Non Compliance input'!$E$5:$E$156)*('Non Compliance input'!$H$5:$H$156="Yes"),0))
),"","Yes")</f>
        <v/>
      </c>
      <c r="K1763" s="149">
        <f t="shared" si="247"/>
        <v>0</v>
      </c>
      <c r="L1763" s="162">
        <f t="shared" si="248"/>
        <v>0</v>
      </c>
      <c r="M1763" s="162" t="str" cm="1">
        <f t="array" ref="M1763">IF(ISERROR(INDEX('Non Compliance input'!$I$5:$I$156,MATCH(1,(A1763='Non Compliance input'!$A$5:$A$156)*(E1763&gt;='Non Compliance input'!$D$5:$D$156)*(F1763&lt;='Non Compliance input'!$E$5:$E$156)*('Non Compliance input'!$I$5:$I$156="Yes"),0))
),"","Yes")</f>
        <v/>
      </c>
      <c r="N1763" s="149" t="str">
        <f>IF(VLOOKUP($A1763,HourEndingOutage!$B$3:$F$746,5,0)="Outage","Outage","")</f>
        <v/>
      </c>
      <c r="O1763" s="18">
        <f t="shared" si="249"/>
        <v>0</v>
      </c>
      <c r="P1763" s="18" t="str">
        <f t="shared" si="250"/>
        <v/>
      </c>
      <c r="Q1763" s="18">
        <f t="shared" si="251"/>
        <v>0</v>
      </c>
      <c r="R1763" s="118"/>
    </row>
    <row r="1764" spans="1:18" x14ac:dyDescent="0.25">
      <c r="A1764" s="25">
        <f t="shared" si="252"/>
        <v>196</v>
      </c>
      <c r="B1764" s="23">
        <f t="shared" si="253"/>
        <v>44570</v>
      </c>
      <c r="C1764" s="24">
        <v>4</v>
      </c>
      <c r="D1764" s="54" t="str">
        <f t="shared" si="245"/>
        <v>ASET</v>
      </c>
      <c r="E1764" s="178"/>
      <c r="F1764" s="179"/>
      <c r="G1764" s="177"/>
      <c r="H1764" s="177"/>
      <c r="I1764" s="169">
        <f t="shared" si="246"/>
        <v>0</v>
      </c>
      <c r="J1764" s="149" t="str" cm="1">
        <f t="array" ref="J1764">IF(ISERROR(INDEX('Non Compliance input'!$H$5:$H$156,MATCH(1,(A1764='Non Compliance input'!$A$5:$A$156)*(F1764&gt;='Non Compliance input'!$D$5:$D$156)*(E1764&lt;'Non Compliance input'!$E$5:$E$156)*('Non Compliance input'!$H$5:$H$156="Yes"),0))
),"","Yes")</f>
        <v/>
      </c>
      <c r="K1764" s="149">
        <f t="shared" si="247"/>
        <v>0</v>
      </c>
      <c r="L1764" s="162">
        <f t="shared" si="248"/>
        <v>0</v>
      </c>
      <c r="M1764" s="162" t="str" cm="1">
        <f t="array" ref="M1764">IF(ISERROR(INDEX('Non Compliance input'!$I$5:$I$156,MATCH(1,(A1764='Non Compliance input'!$A$5:$A$156)*(E1764&gt;='Non Compliance input'!$D$5:$D$156)*(F1764&lt;='Non Compliance input'!$E$5:$E$156)*('Non Compliance input'!$I$5:$I$156="Yes"),0))
),"","Yes")</f>
        <v/>
      </c>
      <c r="N1764" s="149" t="str">
        <f>IF(VLOOKUP($A1764,HourEndingOutage!$B$3:$F$746,5,0)="Outage","Outage","")</f>
        <v/>
      </c>
      <c r="O1764" s="18">
        <f t="shared" si="249"/>
        <v>0</v>
      </c>
      <c r="P1764" s="18" t="str">
        <f t="shared" si="250"/>
        <v/>
      </c>
      <c r="Q1764" s="18">
        <f t="shared" si="251"/>
        <v>0</v>
      </c>
      <c r="R1764" s="118"/>
    </row>
    <row r="1765" spans="1:18" x14ac:dyDescent="0.25">
      <c r="A1765" s="25">
        <f t="shared" si="252"/>
        <v>196</v>
      </c>
      <c r="B1765" s="23">
        <f t="shared" si="253"/>
        <v>44570</v>
      </c>
      <c r="C1765" s="24">
        <v>4</v>
      </c>
      <c r="D1765" s="54" t="str">
        <f t="shared" si="245"/>
        <v>ASET</v>
      </c>
      <c r="E1765" s="178"/>
      <c r="F1765" s="179"/>
      <c r="G1765" s="177"/>
      <c r="H1765" s="177"/>
      <c r="I1765" s="169">
        <f t="shared" si="246"/>
        <v>0</v>
      </c>
      <c r="J1765" s="149" t="str" cm="1">
        <f t="array" ref="J1765">IF(ISERROR(INDEX('Non Compliance input'!$H$5:$H$156,MATCH(1,(A1765='Non Compliance input'!$A$5:$A$156)*(F1765&gt;='Non Compliance input'!$D$5:$D$156)*(E1765&lt;'Non Compliance input'!$E$5:$E$156)*('Non Compliance input'!$H$5:$H$156="Yes"),0))
),"","Yes")</f>
        <v/>
      </c>
      <c r="K1765" s="149">
        <f t="shared" si="247"/>
        <v>0</v>
      </c>
      <c r="L1765" s="162">
        <f t="shared" si="248"/>
        <v>0</v>
      </c>
      <c r="M1765" s="162" t="str" cm="1">
        <f t="array" ref="M1765">IF(ISERROR(INDEX('Non Compliance input'!$I$5:$I$156,MATCH(1,(A1765='Non Compliance input'!$A$5:$A$156)*(E1765&gt;='Non Compliance input'!$D$5:$D$156)*(F1765&lt;='Non Compliance input'!$E$5:$E$156)*('Non Compliance input'!$I$5:$I$156="Yes"),0))
),"","Yes")</f>
        <v/>
      </c>
      <c r="N1765" s="149" t="str">
        <f>IF(VLOOKUP($A1765,HourEndingOutage!$B$3:$F$746,5,0)="Outage","Outage","")</f>
        <v/>
      </c>
      <c r="O1765" s="18">
        <f t="shared" si="249"/>
        <v>0</v>
      </c>
      <c r="P1765" s="18" t="str">
        <f t="shared" si="250"/>
        <v/>
      </c>
      <c r="Q1765" s="18">
        <f t="shared" si="251"/>
        <v>0</v>
      </c>
      <c r="R1765" s="118"/>
    </row>
    <row r="1766" spans="1:18" x14ac:dyDescent="0.25">
      <c r="A1766" s="25">
        <f t="shared" si="252"/>
        <v>196</v>
      </c>
      <c r="B1766" s="23">
        <f t="shared" si="253"/>
        <v>44570</v>
      </c>
      <c r="C1766" s="24">
        <v>4</v>
      </c>
      <c r="D1766" s="54" t="str">
        <f t="shared" si="245"/>
        <v>ASET</v>
      </c>
      <c r="E1766" s="178"/>
      <c r="F1766" s="179"/>
      <c r="G1766" s="177"/>
      <c r="H1766" s="177"/>
      <c r="I1766" s="169">
        <f t="shared" si="246"/>
        <v>0</v>
      </c>
      <c r="J1766" s="149" t="str" cm="1">
        <f t="array" ref="J1766">IF(ISERROR(INDEX('Non Compliance input'!$H$5:$H$156,MATCH(1,(A1766='Non Compliance input'!$A$5:$A$156)*(F1766&gt;='Non Compliance input'!$D$5:$D$156)*(E1766&lt;'Non Compliance input'!$E$5:$E$156)*('Non Compliance input'!$H$5:$H$156="Yes"),0))
),"","Yes")</f>
        <v/>
      </c>
      <c r="K1766" s="149">
        <f t="shared" si="247"/>
        <v>0</v>
      </c>
      <c r="L1766" s="162">
        <f t="shared" si="248"/>
        <v>0</v>
      </c>
      <c r="M1766" s="162" t="str" cm="1">
        <f t="array" ref="M1766">IF(ISERROR(INDEX('Non Compliance input'!$I$5:$I$156,MATCH(1,(A1766='Non Compliance input'!$A$5:$A$156)*(E1766&gt;='Non Compliance input'!$D$5:$D$156)*(F1766&lt;='Non Compliance input'!$E$5:$E$156)*('Non Compliance input'!$I$5:$I$156="Yes"),0))
),"","Yes")</f>
        <v/>
      </c>
      <c r="N1766" s="149" t="str">
        <f>IF(VLOOKUP($A1766,HourEndingOutage!$B$3:$F$746,5,0)="Outage","Outage","")</f>
        <v/>
      </c>
      <c r="O1766" s="18">
        <f t="shared" si="249"/>
        <v>0</v>
      </c>
      <c r="P1766" s="18" t="str">
        <f t="shared" si="250"/>
        <v/>
      </c>
      <c r="Q1766" s="18">
        <f t="shared" si="251"/>
        <v>0</v>
      </c>
      <c r="R1766" s="118"/>
    </row>
    <row r="1767" spans="1:18" x14ac:dyDescent="0.25">
      <c r="A1767" s="25">
        <f t="shared" si="252"/>
        <v>197</v>
      </c>
      <c r="B1767" s="23">
        <f t="shared" si="253"/>
        <v>44570</v>
      </c>
      <c r="C1767" s="24">
        <v>5</v>
      </c>
      <c r="D1767" s="54" t="str">
        <f t="shared" si="245"/>
        <v>ASET</v>
      </c>
      <c r="E1767" s="178"/>
      <c r="F1767" s="179"/>
      <c r="G1767" s="177"/>
      <c r="H1767" s="177"/>
      <c r="I1767" s="169">
        <f t="shared" si="246"/>
        <v>0</v>
      </c>
      <c r="J1767" s="149" t="str" cm="1">
        <f t="array" ref="J1767">IF(ISERROR(INDEX('Non Compliance input'!$H$5:$H$156,MATCH(1,(A1767='Non Compliance input'!$A$5:$A$156)*(F1767&gt;='Non Compliance input'!$D$5:$D$156)*(E1767&lt;'Non Compliance input'!$E$5:$E$156)*('Non Compliance input'!$H$5:$H$156="Yes"),0))
),"","Yes")</f>
        <v/>
      </c>
      <c r="K1767" s="149">
        <f t="shared" si="247"/>
        <v>0</v>
      </c>
      <c r="L1767" s="162">
        <f t="shared" si="248"/>
        <v>0</v>
      </c>
      <c r="M1767" s="162" t="str" cm="1">
        <f t="array" ref="M1767">IF(ISERROR(INDEX('Non Compliance input'!$I$5:$I$156,MATCH(1,(A1767='Non Compliance input'!$A$5:$A$156)*(E1767&gt;='Non Compliance input'!$D$5:$D$156)*(F1767&lt;='Non Compliance input'!$E$5:$E$156)*('Non Compliance input'!$I$5:$I$156="Yes"),0))
),"","Yes")</f>
        <v/>
      </c>
      <c r="N1767" s="149" t="str">
        <f>IF(VLOOKUP($A1767,HourEndingOutage!$B$3:$F$746,5,0)="Outage","Outage","")</f>
        <v/>
      </c>
      <c r="O1767" s="18">
        <f t="shared" si="249"/>
        <v>0</v>
      </c>
      <c r="P1767" s="18" t="str">
        <f t="shared" si="250"/>
        <v/>
      </c>
      <c r="Q1767" s="18">
        <f t="shared" si="251"/>
        <v>0</v>
      </c>
      <c r="R1767" s="118"/>
    </row>
    <row r="1768" spans="1:18" x14ac:dyDescent="0.25">
      <c r="A1768" s="25">
        <f t="shared" si="252"/>
        <v>197</v>
      </c>
      <c r="B1768" s="23">
        <f t="shared" si="253"/>
        <v>44570</v>
      </c>
      <c r="C1768" s="24">
        <v>5</v>
      </c>
      <c r="D1768" s="54" t="str">
        <f t="shared" si="245"/>
        <v>ASET</v>
      </c>
      <c r="E1768" s="178"/>
      <c r="F1768" s="179"/>
      <c r="G1768" s="177"/>
      <c r="H1768" s="177"/>
      <c r="I1768" s="169">
        <f t="shared" si="246"/>
        <v>0</v>
      </c>
      <c r="J1768" s="149" t="str" cm="1">
        <f t="array" ref="J1768">IF(ISERROR(INDEX('Non Compliance input'!$H$5:$H$156,MATCH(1,(A1768='Non Compliance input'!$A$5:$A$156)*(F1768&gt;='Non Compliance input'!$D$5:$D$156)*(E1768&lt;'Non Compliance input'!$E$5:$E$156)*('Non Compliance input'!$H$5:$H$156="Yes"),0))
),"","Yes")</f>
        <v/>
      </c>
      <c r="K1768" s="149">
        <f t="shared" si="247"/>
        <v>0</v>
      </c>
      <c r="L1768" s="162">
        <f t="shared" si="248"/>
        <v>0</v>
      </c>
      <c r="M1768" s="162" t="str" cm="1">
        <f t="array" ref="M1768">IF(ISERROR(INDEX('Non Compliance input'!$I$5:$I$156,MATCH(1,(A1768='Non Compliance input'!$A$5:$A$156)*(E1768&gt;='Non Compliance input'!$D$5:$D$156)*(F1768&lt;='Non Compliance input'!$E$5:$E$156)*('Non Compliance input'!$I$5:$I$156="Yes"),0))
),"","Yes")</f>
        <v/>
      </c>
      <c r="N1768" s="149" t="str">
        <f>IF(VLOOKUP($A1768,HourEndingOutage!$B$3:$F$746,5,0)="Outage","Outage","")</f>
        <v/>
      </c>
      <c r="O1768" s="18">
        <f t="shared" si="249"/>
        <v>0</v>
      </c>
      <c r="P1768" s="18" t="str">
        <f t="shared" si="250"/>
        <v/>
      </c>
      <c r="Q1768" s="18">
        <f t="shared" si="251"/>
        <v>0</v>
      </c>
      <c r="R1768" s="118"/>
    </row>
    <row r="1769" spans="1:18" x14ac:dyDescent="0.25">
      <c r="A1769" s="25">
        <f t="shared" si="252"/>
        <v>197</v>
      </c>
      <c r="B1769" s="23">
        <f t="shared" si="253"/>
        <v>44570</v>
      </c>
      <c r="C1769" s="24">
        <v>5</v>
      </c>
      <c r="D1769" s="54" t="str">
        <f t="shared" si="245"/>
        <v>ASET</v>
      </c>
      <c r="E1769" s="178"/>
      <c r="F1769" s="179"/>
      <c r="G1769" s="177"/>
      <c r="H1769" s="177"/>
      <c r="I1769" s="169">
        <f t="shared" si="246"/>
        <v>0</v>
      </c>
      <c r="J1769" s="149" t="str" cm="1">
        <f t="array" ref="J1769">IF(ISERROR(INDEX('Non Compliance input'!$H$5:$H$156,MATCH(1,(A1769='Non Compliance input'!$A$5:$A$156)*(F1769&gt;='Non Compliance input'!$D$5:$D$156)*(E1769&lt;'Non Compliance input'!$E$5:$E$156)*('Non Compliance input'!$H$5:$H$156="Yes"),0))
),"","Yes")</f>
        <v/>
      </c>
      <c r="K1769" s="149">
        <f t="shared" si="247"/>
        <v>0</v>
      </c>
      <c r="L1769" s="162">
        <f t="shared" si="248"/>
        <v>0</v>
      </c>
      <c r="M1769" s="162" t="str" cm="1">
        <f t="array" ref="M1769">IF(ISERROR(INDEX('Non Compliance input'!$I$5:$I$156,MATCH(1,(A1769='Non Compliance input'!$A$5:$A$156)*(E1769&gt;='Non Compliance input'!$D$5:$D$156)*(F1769&lt;='Non Compliance input'!$E$5:$E$156)*('Non Compliance input'!$I$5:$I$156="Yes"),0))
),"","Yes")</f>
        <v/>
      </c>
      <c r="N1769" s="149" t="str">
        <f>IF(VLOOKUP($A1769,HourEndingOutage!$B$3:$F$746,5,0)="Outage","Outage","")</f>
        <v/>
      </c>
      <c r="O1769" s="18">
        <f t="shared" si="249"/>
        <v>0</v>
      </c>
      <c r="P1769" s="18" t="str">
        <f t="shared" si="250"/>
        <v/>
      </c>
      <c r="Q1769" s="18">
        <f t="shared" si="251"/>
        <v>0</v>
      </c>
      <c r="R1769" s="118"/>
    </row>
    <row r="1770" spans="1:18" x14ac:dyDescent="0.25">
      <c r="A1770" s="25">
        <f t="shared" si="252"/>
        <v>197</v>
      </c>
      <c r="B1770" s="23">
        <f t="shared" si="253"/>
        <v>44570</v>
      </c>
      <c r="C1770" s="24">
        <v>5</v>
      </c>
      <c r="D1770" s="54" t="str">
        <f t="shared" si="245"/>
        <v>ASET</v>
      </c>
      <c r="E1770" s="178"/>
      <c r="F1770" s="179"/>
      <c r="G1770" s="177"/>
      <c r="H1770" s="177"/>
      <c r="I1770" s="169">
        <f t="shared" si="246"/>
        <v>0</v>
      </c>
      <c r="J1770" s="149" t="str" cm="1">
        <f t="array" ref="J1770">IF(ISERROR(INDEX('Non Compliance input'!$H$5:$H$156,MATCH(1,(A1770='Non Compliance input'!$A$5:$A$156)*(F1770&gt;='Non Compliance input'!$D$5:$D$156)*(E1770&lt;'Non Compliance input'!$E$5:$E$156)*('Non Compliance input'!$H$5:$H$156="Yes"),0))
),"","Yes")</f>
        <v/>
      </c>
      <c r="K1770" s="149">
        <f t="shared" si="247"/>
        <v>0</v>
      </c>
      <c r="L1770" s="162">
        <f t="shared" si="248"/>
        <v>0</v>
      </c>
      <c r="M1770" s="162" t="str" cm="1">
        <f t="array" ref="M1770">IF(ISERROR(INDEX('Non Compliance input'!$I$5:$I$156,MATCH(1,(A1770='Non Compliance input'!$A$5:$A$156)*(E1770&gt;='Non Compliance input'!$D$5:$D$156)*(F1770&lt;='Non Compliance input'!$E$5:$E$156)*('Non Compliance input'!$I$5:$I$156="Yes"),0))
),"","Yes")</f>
        <v/>
      </c>
      <c r="N1770" s="149" t="str">
        <f>IF(VLOOKUP($A1770,HourEndingOutage!$B$3:$F$746,5,0)="Outage","Outage","")</f>
        <v/>
      </c>
      <c r="O1770" s="18">
        <f t="shared" si="249"/>
        <v>0</v>
      </c>
      <c r="P1770" s="18" t="str">
        <f t="shared" si="250"/>
        <v/>
      </c>
      <c r="Q1770" s="18">
        <f t="shared" si="251"/>
        <v>0</v>
      </c>
      <c r="R1770" s="118"/>
    </row>
    <row r="1771" spans="1:18" x14ac:dyDescent="0.25">
      <c r="A1771" s="25">
        <f t="shared" si="252"/>
        <v>197</v>
      </c>
      <c r="B1771" s="23">
        <f t="shared" si="253"/>
        <v>44570</v>
      </c>
      <c r="C1771" s="24">
        <v>5</v>
      </c>
      <c r="D1771" s="54" t="str">
        <f t="shared" si="245"/>
        <v>ASET</v>
      </c>
      <c r="E1771" s="178"/>
      <c r="F1771" s="179"/>
      <c r="G1771" s="177"/>
      <c r="H1771" s="177"/>
      <c r="I1771" s="169">
        <f t="shared" si="246"/>
        <v>0</v>
      </c>
      <c r="J1771" s="149" t="str" cm="1">
        <f t="array" ref="J1771">IF(ISERROR(INDEX('Non Compliance input'!$H$5:$H$156,MATCH(1,(A1771='Non Compliance input'!$A$5:$A$156)*(F1771&gt;='Non Compliance input'!$D$5:$D$156)*(E1771&lt;'Non Compliance input'!$E$5:$E$156)*('Non Compliance input'!$H$5:$H$156="Yes"),0))
),"","Yes")</f>
        <v/>
      </c>
      <c r="K1771" s="149">
        <f t="shared" si="247"/>
        <v>0</v>
      </c>
      <c r="L1771" s="162">
        <f t="shared" si="248"/>
        <v>0</v>
      </c>
      <c r="M1771" s="162" t="str" cm="1">
        <f t="array" ref="M1771">IF(ISERROR(INDEX('Non Compliance input'!$I$5:$I$156,MATCH(1,(A1771='Non Compliance input'!$A$5:$A$156)*(E1771&gt;='Non Compliance input'!$D$5:$D$156)*(F1771&lt;='Non Compliance input'!$E$5:$E$156)*('Non Compliance input'!$I$5:$I$156="Yes"),0))
),"","Yes")</f>
        <v/>
      </c>
      <c r="N1771" s="149" t="str">
        <f>IF(VLOOKUP($A1771,HourEndingOutage!$B$3:$F$746,5,0)="Outage","Outage","")</f>
        <v/>
      </c>
      <c r="O1771" s="18">
        <f t="shared" si="249"/>
        <v>0</v>
      </c>
      <c r="P1771" s="18" t="str">
        <f t="shared" si="250"/>
        <v/>
      </c>
      <c r="Q1771" s="18">
        <f t="shared" si="251"/>
        <v>0</v>
      </c>
      <c r="R1771" s="118"/>
    </row>
    <row r="1772" spans="1:18" x14ac:dyDescent="0.25">
      <c r="A1772" s="25">
        <f t="shared" si="252"/>
        <v>197</v>
      </c>
      <c r="B1772" s="23">
        <f t="shared" si="253"/>
        <v>44570</v>
      </c>
      <c r="C1772" s="24">
        <v>5</v>
      </c>
      <c r="D1772" s="54" t="str">
        <f t="shared" si="245"/>
        <v>ASET</v>
      </c>
      <c r="E1772" s="178"/>
      <c r="F1772" s="179"/>
      <c r="G1772" s="177"/>
      <c r="H1772" s="177"/>
      <c r="I1772" s="169">
        <f t="shared" si="246"/>
        <v>0</v>
      </c>
      <c r="J1772" s="149" t="str" cm="1">
        <f t="array" ref="J1772">IF(ISERROR(INDEX('Non Compliance input'!$H$5:$H$156,MATCH(1,(A1772='Non Compliance input'!$A$5:$A$156)*(F1772&gt;='Non Compliance input'!$D$5:$D$156)*(E1772&lt;'Non Compliance input'!$E$5:$E$156)*('Non Compliance input'!$H$5:$H$156="Yes"),0))
),"","Yes")</f>
        <v/>
      </c>
      <c r="K1772" s="149">
        <f t="shared" si="247"/>
        <v>0</v>
      </c>
      <c r="L1772" s="162">
        <f t="shared" si="248"/>
        <v>0</v>
      </c>
      <c r="M1772" s="162" t="str" cm="1">
        <f t="array" ref="M1772">IF(ISERROR(INDEX('Non Compliance input'!$I$5:$I$156,MATCH(1,(A1772='Non Compliance input'!$A$5:$A$156)*(E1772&gt;='Non Compliance input'!$D$5:$D$156)*(F1772&lt;='Non Compliance input'!$E$5:$E$156)*('Non Compliance input'!$I$5:$I$156="Yes"),0))
),"","Yes")</f>
        <v/>
      </c>
      <c r="N1772" s="149" t="str">
        <f>IF(VLOOKUP($A1772,HourEndingOutage!$B$3:$F$746,5,0)="Outage","Outage","")</f>
        <v/>
      </c>
      <c r="O1772" s="18">
        <f t="shared" si="249"/>
        <v>0</v>
      </c>
      <c r="P1772" s="18" t="str">
        <f t="shared" si="250"/>
        <v/>
      </c>
      <c r="Q1772" s="18">
        <f t="shared" si="251"/>
        <v>0</v>
      </c>
      <c r="R1772" s="118"/>
    </row>
    <row r="1773" spans="1:18" x14ac:dyDescent="0.25">
      <c r="A1773" s="25">
        <f t="shared" si="252"/>
        <v>197</v>
      </c>
      <c r="B1773" s="23">
        <f t="shared" si="253"/>
        <v>44570</v>
      </c>
      <c r="C1773" s="24">
        <v>5</v>
      </c>
      <c r="D1773" s="54" t="str">
        <f t="shared" si="245"/>
        <v>ASET</v>
      </c>
      <c r="E1773" s="178"/>
      <c r="F1773" s="179"/>
      <c r="G1773" s="177"/>
      <c r="H1773" s="177"/>
      <c r="I1773" s="169">
        <f t="shared" si="246"/>
        <v>0</v>
      </c>
      <c r="J1773" s="149" t="str" cm="1">
        <f t="array" ref="J1773">IF(ISERROR(INDEX('Non Compliance input'!$H$5:$H$156,MATCH(1,(A1773='Non Compliance input'!$A$5:$A$156)*(F1773&gt;='Non Compliance input'!$D$5:$D$156)*(E1773&lt;'Non Compliance input'!$E$5:$E$156)*('Non Compliance input'!$H$5:$H$156="Yes"),0))
),"","Yes")</f>
        <v/>
      </c>
      <c r="K1773" s="149">
        <f t="shared" si="247"/>
        <v>0</v>
      </c>
      <c r="L1773" s="162">
        <f t="shared" si="248"/>
        <v>0</v>
      </c>
      <c r="M1773" s="162" t="str" cm="1">
        <f t="array" ref="M1773">IF(ISERROR(INDEX('Non Compliance input'!$I$5:$I$156,MATCH(1,(A1773='Non Compliance input'!$A$5:$A$156)*(E1773&gt;='Non Compliance input'!$D$5:$D$156)*(F1773&lt;='Non Compliance input'!$E$5:$E$156)*('Non Compliance input'!$I$5:$I$156="Yes"),0))
),"","Yes")</f>
        <v/>
      </c>
      <c r="N1773" s="149" t="str">
        <f>IF(VLOOKUP($A1773,HourEndingOutage!$B$3:$F$746,5,0)="Outage","Outage","")</f>
        <v/>
      </c>
      <c r="O1773" s="18">
        <f t="shared" si="249"/>
        <v>0</v>
      </c>
      <c r="P1773" s="18" t="str">
        <f t="shared" si="250"/>
        <v/>
      </c>
      <c r="Q1773" s="18">
        <f t="shared" si="251"/>
        <v>0</v>
      </c>
      <c r="R1773" s="118"/>
    </row>
    <row r="1774" spans="1:18" x14ac:dyDescent="0.25">
      <c r="A1774" s="25">
        <f t="shared" si="252"/>
        <v>197</v>
      </c>
      <c r="B1774" s="23">
        <f t="shared" si="253"/>
        <v>44570</v>
      </c>
      <c r="C1774" s="24">
        <v>5</v>
      </c>
      <c r="D1774" s="54" t="str">
        <f t="shared" si="245"/>
        <v>ASET</v>
      </c>
      <c r="E1774" s="178"/>
      <c r="F1774" s="179"/>
      <c r="G1774" s="177"/>
      <c r="H1774" s="177"/>
      <c r="I1774" s="169">
        <f t="shared" si="246"/>
        <v>0</v>
      </c>
      <c r="J1774" s="149" t="str" cm="1">
        <f t="array" ref="J1774">IF(ISERROR(INDEX('Non Compliance input'!$H$5:$H$156,MATCH(1,(A1774='Non Compliance input'!$A$5:$A$156)*(F1774&gt;='Non Compliance input'!$D$5:$D$156)*(E1774&lt;'Non Compliance input'!$E$5:$E$156)*('Non Compliance input'!$H$5:$H$156="Yes"),0))
),"","Yes")</f>
        <v/>
      </c>
      <c r="K1774" s="149">
        <f t="shared" si="247"/>
        <v>0</v>
      </c>
      <c r="L1774" s="162">
        <f t="shared" si="248"/>
        <v>0</v>
      </c>
      <c r="M1774" s="162" t="str" cm="1">
        <f t="array" ref="M1774">IF(ISERROR(INDEX('Non Compliance input'!$I$5:$I$156,MATCH(1,(A1774='Non Compliance input'!$A$5:$A$156)*(E1774&gt;='Non Compliance input'!$D$5:$D$156)*(F1774&lt;='Non Compliance input'!$E$5:$E$156)*('Non Compliance input'!$I$5:$I$156="Yes"),0))
),"","Yes")</f>
        <v/>
      </c>
      <c r="N1774" s="149" t="str">
        <f>IF(VLOOKUP($A1774,HourEndingOutage!$B$3:$F$746,5,0)="Outage","Outage","")</f>
        <v/>
      </c>
      <c r="O1774" s="18">
        <f t="shared" si="249"/>
        <v>0</v>
      </c>
      <c r="P1774" s="18" t="str">
        <f t="shared" si="250"/>
        <v/>
      </c>
      <c r="Q1774" s="18">
        <f t="shared" si="251"/>
        <v>0</v>
      </c>
      <c r="R1774" s="118"/>
    </row>
    <row r="1775" spans="1:18" x14ac:dyDescent="0.25">
      <c r="A1775" s="25">
        <f t="shared" si="252"/>
        <v>197</v>
      </c>
      <c r="B1775" s="23">
        <f t="shared" si="253"/>
        <v>44570</v>
      </c>
      <c r="C1775" s="24">
        <v>5</v>
      </c>
      <c r="D1775" s="54" t="str">
        <f t="shared" si="245"/>
        <v>ASET</v>
      </c>
      <c r="E1775" s="178"/>
      <c r="F1775" s="179"/>
      <c r="G1775" s="177"/>
      <c r="H1775" s="177"/>
      <c r="I1775" s="169">
        <f t="shared" si="246"/>
        <v>0</v>
      </c>
      <c r="J1775" s="149" t="str" cm="1">
        <f t="array" ref="J1775">IF(ISERROR(INDEX('Non Compliance input'!$H$5:$H$156,MATCH(1,(A1775='Non Compliance input'!$A$5:$A$156)*(F1775&gt;='Non Compliance input'!$D$5:$D$156)*(E1775&lt;'Non Compliance input'!$E$5:$E$156)*('Non Compliance input'!$H$5:$H$156="Yes"),0))
),"","Yes")</f>
        <v/>
      </c>
      <c r="K1775" s="149">
        <f t="shared" si="247"/>
        <v>0</v>
      </c>
      <c r="L1775" s="162">
        <f t="shared" si="248"/>
        <v>0</v>
      </c>
      <c r="M1775" s="162" t="str" cm="1">
        <f t="array" ref="M1775">IF(ISERROR(INDEX('Non Compliance input'!$I$5:$I$156,MATCH(1,(A1775='Non Compliance input'!$A$5:$A$156)*(E1775&gt;='Non Compliance input'!$D$5:$D$156)*(F1775&lt;='Non Compliance input'!$E$5:$E$156)*('Non Compliance input'!$I$5:$I$156="Yes"),0))
),"","Yes")</f>
        <v/>
      </c>
      <c r="N1775" s="149" t="str">
        <f>IF(VLOOKUP($A1775,HourEndingOutage!$B$3:$F$746,5,0)="Outage","Outage","")</f>
        <v/>
      </c>
      <c r="O1775" s="18">
        <f t="shared" si="249"/>
        <v>0</v>
      </c>
      <c r="P1775" s="18" t="str">
        <f t="shared" si="250"/>
        <v/>
      </c>
      <c r="Q1775" s="18">
        <f t="shared" si="251"/>
        <v>0</v>
      </c>
      <c r="R1775" s="118"/>
    </row>
    <row r="1776" spans="1:18" x14ac:dyDescent="0.25">
      <c r="A1776" s="25">
        <f t="shared" si="252"/>
        <v>198</v>
      </c>
      <c r="B1776" s="23">
        <f t="shared" si="253"/>
        <v>44570</v>
      </c>
      <c r="C1776" s="24">
        <v>6</v>
      </c>
      <c r="D1776" s="54" t="str">
        <f t="shared" si="245"/>
        <v>ASET</v>
      </c>
      <c r="E1776" s="178"/>
      <c r="F1776" s="179"/>
      <c r="G1776" s="177"/>
      <c r="H1776" s="177"/>
      <c r="I1776" s="169">
        <f t="shared" si="246"/>
        <v>0</v>
      </c>
      <c r="J1776" s="149" t="str" cm="1">
        <f t="array" ref="J1776">IF(ISERROR(INDEX('Non Compliance input'!$H$5:$H$156,MATCH(1,(A1776='Non Compliance input'!$A$5:$A$156)*(F1776&gt;='Non Compliance input'!$D$5:$D$156)*(E1776&lt;'Non Compliance input'!$E$5:$E$156)*('Non Compliance input'!$H$5:$H$156="Yes"),0))
),"","Yes")</f>
        <v/>
      </c>
      <c r="K1776" s="149">
        <f t="shared" si="247"/>
        <v>0</v>
      </c>
      <c r="L1776" s="162">
        <f t="shared" si="248"/>
        <v>0</v>
      </c>
      <c r="M1776" s="162" t="str" cm="1">
        <f t="array" ref="M1776">IF(ISERROR(INDEX('Non Compliance input'!$I$5:$I$156,MATCH(1,(A1776='Non Compliance input'!$A$5:$A$156)*(E1776&gt;='Non Compliance input'!$D$5:$D$156)*(F1776&lt;='Non Compliance input'!$E$5:$E$156)*('Non Compliance input'!$I$5:$I$156="Yes"),0))
),"","Yes")</f>
        <v/>
      </c>
      <c r="N1776" s="149" t="str">
        <f>IF(VLOOKUP($A1776,HourEndingOutage!$B$3:$F$746,5,0)="Outage","Outage","")</f>
        <v/>
      </c>
      <c r="O1776" s="18">
        <f t="shared" si="249"/>
        <v>0</v>
      </c>
      <c r="P1776" s="18" t="str">
        <f t="shared" si="250"/>
        <v/>
      </c>
      <c r="Q1776" s="18">
        <f t="shared" si="251"/>
        <v>0</v>
      </c>
      <c r="R1776" s="118"/>
    </row>
    <row r="1777" spans="1:18" x14ac:dyDescent="0.25">
      <c r="A1777" s="25">
        <f t="shared" si="252"/>
        <v>198</v>
      </c>
      <c r="B1777" s="23">
        <f t="shared" si="253"/>
        <v>44570</v>
      </c>
      <c r="C1777" s="24">
        <v>6</v>
      </c>
      <c r="D1777" s="54" t="str">
        <f t="shared" si="245"/>
        <v>ASET</v>
      </c>
      <c r="E1777" s="178"/>
      <c r="F1777" s="179"/>
      <c r="G1777" s="177"/>
      <c r="H1777" s="177"/>
      <c r="I1777" s="169">
        <f t="shared" si="246"/>
        <v>0</v>
      </c>
      <c r="J1777" s="149" t="str" cm="1">
        <f t="array" ref="J1777">IF(ISERROR(INDEX('Non Compliance input'!$H$5:$H$156,MATCH(1,(A1777='Non Compliance input'!$A$5:$A$156)*(F1777&gt;='Non Compliance input'!$D$5:$D$156)*(E1777&lt;'Non Compliance input'!$E$5:$E$156)*('Non Compliance input'!$H$5:$H$156="Yes"),0))
),"","Yes")</f>
        <v/>
      </c>
      <c r="K1777" s="149">
        <f t="shared" si="247"/>
        <v>0</v>
      </c>
      <c r="L1777" s="162">
        <f t="shared" si="248"/>
        <v>0</v>
      </c>
      <c r="M1777" s="162" t="str" cm="1">
        <f t="array" ref="M1777">IF(ISERROR(INDEX('Non Compliance input'!$I$5:$I$156,MATCH(1,(A1777='Non Compliance input'!$A$5:$A$156)*(E1777&gt;='Non Compliance input'!$D$5:$D$156)*(F1777&lt;='Non Compliance input'!$E$5:$E$156)*('Non Compliance input'!$I$5:$I$156="Yes"),0))
),"","Yes")</f>
        <v/>
      </c>
      <c r="N1777" s="149" t="str">
        <f>IF(VLOOKUP($A1777,HourEndingOutage!$B$3:$F$746,5,0)="Outage","Outage","")</f>
        <v/>
      </c>
      <c r="O1777" s="18">
        <f t="shared" si="249"/>
        <v>0</v>
      </c>
      <c r="P1777" s="18" t="str">
        <f t="shared" si="250"/>
        <v/>
      </c>
      <c r="Q1777" s="18">
        <f t="shared" si="251"/>
        <v>0</v>
      </c>
      <c r="R1777" s="118"/>
    </row>
    <row r="1778" spans="1:18" x14ac:dyDescent="0.25">
      <c r="A1778" s="25">
        <f t="shared" si="252"/>
        <v>198</v>
      </c>
      <c r="B1778" s="23">
        <f t="shared" si="253"/>
        <v>44570</v>
      </c>
      <c r="C1778" s="24">
        <v>6</v>
      </c>
      <c r="D1778" s="54" t="str">
        <f t="shared" si="245"/>
        <v>ASET</v>
      </c>
      <c r="E1778" s="178"/>
      <c r="F1778" s="179"/>
      <c r="G1778" s="177"/>
      <c r="H1778" s="177"/>
      <c r="I1778" s="169">
        <f t="shared" si="246"/>
        <v>0</v>
      </c>
      <c r="J1778" s="149" t="str" cm="1">
        <f t="array" ref="J1778">IF(ISERROR(INDEX('Non Compliance input'!$H$5:$H$156,MATCH(1,(A1778='Non Compliance input'!$A$5:$A$156)*(F1778&gt;='Non Compliance input'!$D$5:$D$156)*(E1778&lt;'Non Compliance input'!$E$5:$E$156)*('Non Compliance input'!$H$5:$H$156="Yes"),0))
),"","Yes")</f>
        <v/>
      </c>
      <c r="K1778" s="149">
        <f t="shared" si="247"/>
        <v>0</v>
      </c>
      <c r="L1778" s="162">
        <f t="shared" si="248"/>
        <v>0</v>
      </c>
      <c r="M1778" s="162" t="str" cm="1">
        <f t="array" ref="M1778">IF(ISERROR(INDEX('Non Compliance input'!$I$5:$I$156,MATCH(1,(A1778='Non Compliance input'!$A$5:$A$156)*(E1778&gt;='Non Compliance input'!$D$5:$D$156)*(F1778&lt;='Non Compliance input'!$E$5:$E$156)*('Non Compliance input'!$I$5:$I$156="Yes"),0))
),"","Yes")</f>
        <v/>
      </c>
      <c r="N1778" s="149" t="str">
        <f>IF(VLOOKUP($A1778,HourEndingOutage!$B$3:$F$746,5,0)="Outage","Outage","")</f>
        <v/>
      </c>
      <c r="O1778" s="18">
        <f t="shared" si="249"/>
        <v>0</v>
      </c>
      <c r="P1778" s="18" t="str">
        <f t="shared" si="250"/>
        <v/>
      </c>
      <c r="Q1778" s="18">
        <f t="shared" si="251"/>
        <v>0</v>
      </c>
      <c r="R1778" s="118"/>
    </row>
    <row r="1779" spans="1:18" x14ac:dyDescent="0.25">
      <c r="A1779" s="25">
        <f t="shared" si="252"/>
        <v>198</v>
      </c>
      <c r="B1779" s="23">
        <f t="shared" si="253"/>
        <v>44570</v>
      </c>
      <c r="C1779" s="24">
        <v>6</v>
      </c>
      <c r="D1779" s="54" t="str">
        <f t="shared" si="245"/>
        <v>ASET</v>
      </c>
      <c r="E1779" s="178"/>
      <c r="F1779" s="179"/>
      <c r="G1779" s="177"/>
      <c r="H1779" s="177"/>
      <c r="I1779" s="169">
        <f t="shared" si="246"/>
        <v>0</v>
      </c>
      <c r="J1779" s="149" t="str" cm="1">
        <f t="array" ref="J1779">IF(ISERROR(INDEX('Non Compliance input'!$H$5:$H$156,MATCH(1,(A1779='Non Compliance input'!$A$5:$A$156)*(F1779&gt;='Non Compliance input'!$D$5:$D$156)*(E1779&lt;'Non Compliance input'!$E$5:$E$156)*('Non Compliance input'!$H$5:$H$156="Yes"),0))
),"","Yes")</f>
        <v/>
      </c>
      <c r="K1779" s="149">
        <f t="shared" si="247"/>
        <v>0</v>
      </c>
      <c r="L1779" s="162">
        <f t="shared" si="248"/>
        <v>0</v>
      </c>
      <c r="M1779" s="162" t="str" cm="1">
        <f t="array" ref="M1779">IF(ISERROR(INDEX('Non Compliance input'!$I$5:$I$156,MATCH(1,(A1779='Non Compliance input'!$A$5:$A$156)*(E1779&gt;='Non Compliance input'!$D$5:$D$156)*(F1779&lt;='Non Compliance input'!$E$5:$E$156)*('Non Compliance input'!$I$5:$I$156="Yes"),0))
),"","Yes")</f>
        <v/>
      </c>
      <c r="N1779" s="149" t="str">
        <f>IF(VLOOKUP($A1779,HourEndingOutage!$B$3:$F$746,5,0)="Outage","Outage","")</f>
        <v/>
      </c>
      <c r="O1779" s="18">
        <f t="shared" si="249"/>
        <v>0</v>
      </c>
      <c r="P1779" s="18" t="str">
        <f t="shared" si="250"/>
        <v/>
      </c>
      <c r="Q1779" s="18">
        <f t="shared" si="251"/>
        <v>0</v>
      </c>
      <c r="R1779" s="118"/>
    </row>
    <row r="1780" spans="1:18" x14ac:dyDescent="0.25">
      <c r="A1780" s="25">
        <f t="shared" si="252"/>
        <v>198</v>
      </c>
      <c r="B1780" s="23">
        <f t="shared" si="253"/>
        <v>44570</v>
      </c>
      <c r="C1780" s="24">
        <v>6</v>
      </c>
      <c r="D1780" s="54" t="str">
        <f t="shared" si="245"/>
        <v>ASET</v>
      </c>
      <c r="E1780" s="178"/>
      <c r="F1780" s="179"/>
      <c r="G1780" s="177"/>
      <c r="H1780" s="177"/>
      <c r="I1780" s="169">
        <f t="shared" si="246"/>
        <v>0</v>
      </c>
      <c r="J1780" s="149" t="str" cm="1">
        <f t="array" ref="J1780">IF(ISERROR(INDEX('Non Compliance input'!$H$5:$H$156,MATCH(1,(A1780='Non Compliance input'!$A$5:$A$156)*(F1780&gt;='Non Compliance input'!$D$5:$D$156)*(E1780&lt;'Non Compliance input'!$E$5:$E$156)*('Non Compliance input'!$H$5:$H$156="Yes"),0))
),"","Yes")</f>
        <v/>
      </c>
      <c r="K1780" s="149">
        <f t="shared" si="247"/>
        <v>0</v>
      </c>
      <c r="L1780" s="162">
        <f t="shared" si="248"/>
        <v>0</v>
      </c>
      <c r="M1780" s="162" t="str" cm="1">
        <f t="array" ref="M1780">IF(ISERROR(INDEX('Non Compliance input'!$I$5:$I$156,MATCH(1,(A1780='Non Compliance input'!$A$5:$A$156)*(E1780&gt;='Non Compliance input'!$D$5:$D$156)*(F1780&lt;='Non Compliance input'!$E$5:$E$156)*('Non Compliance input'!$I$5:$I$156="Yes"),0))
),"","Yes")</f>
        <v/>
      </c>
      <c r="N1780" s="149" t="str">
        <f>IF(VLOOKUP($A1780,HourEndingOutage!$B$3:$F$746,5,0)="Outage","Outage","")</f>
        <v/>
      </c>
      <c r="O1780" s="18">
        <f t="shared" si="249"/>
        <v>0</v>
      </c>
      <c r="P1780" s="18" t="str">
        <f t="shared" si="250"/>
        <v/>
      </c>
      <c r="Q1780" s="18">
        <f t="shared" si="251"/>
        <v>0</v>
      </c>
      <c r="R1780" s="118"/>
    </row>
    <row r="1781" spans="1:18" x14ac:dyDescent="0.25">
      <c r="A1781" s="25">
        <f t="shared" si="252"/>
        <v>198</v>
      </c>
      <c r="B1781" s="23">
        <f t="shared" si="253"/>
        <v>44570</v>
      </c>
      <c r="C1781" s="24">
        <v>6</v>
      </c>
      <c r="D1781" s="54" t="str">
        <f t="shared" si="245"/>
        <v>ASET</v>
      </c>
      <c r="E1781" s="178"/>
      <c r="F1781" s="179"/>
      <c r="G1781" s="177"/>
      <c r="H1781" s="177"/>
      <c r="I1781" s="169">
        <f t="shared" si="246"/>
        <v>0</v>
      </c>
      <c r="J1781" s="149" t="str" cm="1">
        <f t="array" ref="J1781">IF(ISERROR(INDEX('Non Compliance input'!$H$5:$H$156,MATCH(1,(A1781='Non Compliance input'!$A$5:$A$156)*(F1781&gt;='Non Compliance input'!$D$5:$D$156)*(E1781&lt;'Non Compliance input'!$E$5:$E$156)*('Non Compliance input'!$H$5:$H$156="Yes"),0))
),"","Yes")</f>
        <v/>
      </c>
      <c r="K1781" s="149">
        <f t="shared" si="247"/>
        <v>0</v>
      </c>
      <c r="L1781" s="162">
        <f t="shared" si="248"/>
        <v>0</v>
      </c>
      <c r="M1781" s="162" t="str" cm="1">
        <f t="array" ref="M1781">IF(ISERROR(INDEX('Non Compliance input'!$I$5:$I$156,MATCH(1,(A1781='Non Compliance input'!$A$5:$A$156)*(E1781&gt;='Non Compliance input'!$D$5:$D$156)*(F1781&lt;='Non Compliance input'!$E$5:$E$156)*('Non Compliance input'!$I$5:$I$156="Yes"),0))
),"","Yes")</f>
        <v/>
      </c>
      <c r="N1781" s="149" t="str">
        <f>IF(VLOOKUP($A1781,HourEndingOutage!$B$3:$F$746,5,0)="Outage","Outage","")</f>
        <v/>
      </c>
      <c r="O1781" s="18">
        <f t="shared" si="249"/>
        <v>0</v>
      </c>
      <c r="P1781" s="18" t="str">
        <f t="shared" si="250"/>
        <v/>
      </c>
      <c r="Q1781" s="18">
        <f t="shared" si="251"/>
        <v>0</v>
      </c>
      <c r="R1781" s="118"/>
    </row>
    <row r="1782" spans="1:18" x14ac:dyDescent="0.25">
      <c r="A1782" s="25">
        <f t="shared" si="252"/>
        <v>198</v>
      </c>
      <c r="B1782" s="23">
        <f t="shared" si="253"/>
        <v>44570</v>
      </c>
      <c r="C1782" s="24">
        <v>6</v>
      </c>
      <c r="D1782" s="54" t="str">
        <f t="shared" si="245"/>
        <v>ASET</v>
      </c>
      <c r="E1782" s="178"/>
      <c r="F1782" s="179"/>
      <c r="G1782" s="177"/>
      <c r="H1782" s="177"/>
      <c r="I1782" s="169">
        <f t="shared" si="246"/>
        <v>0</v>
      </c>
      <c r="J1782" s="149" t="str" cm="1">
        <f t="array" ref="J1782">IF(ISERROR(INDEX('Non Compliance input'!$H$5:$H$156,MATCH(1,(A1782='Non Compliance input'!$A$5:$A$156)*(F1782&gt;='Non Compliance input'!$D$5:$D$156)*(E1782&lt;'Non Compliance input'!$E$5:$E$156)*('Non Compliance input'!$H$5:$H$156="Yes"),0))
),"","Yes")</f>
        <v/>
      </c>
      <c r="K1782" s="149">
        <f t="shared" si="247"/>
        <v>0</v>
      </c>
      <c r="L1782" s="162">
        <f t="shared" si="248"/>
        <v>0</v>
      </c>
      <c r="M1782" s="162" t="str" cm="1">
        <f t="array" ref="M1782">IF(ISERROR(INDEX('Non Compliance input'!$I$5:$I$156,MATCH(1,(A1782='Non Compliance input'!$A$5:$A$156)*(E1782&gt;='Non Compliance input'!$D$5:$D$156)*(F1782&lt;='Non Compliance input'!$E$5:$E$156)*('Non Compliance input'!$I$5:$I$156="Yes"),0))
),"","Yes")</f>
        <v/>
      </c>
      <c r="N1782" s="149" t="str">
        <f>IF(VLOOKUP($A1782,HourEndingOutage!$B$3:$F$746,5,0)="Outage","Outage","")</f>
        <v/>
      </c>
      <c r="O1782" s="18">
        <f t="shared" si="249"/>
        <v>0</v>
      </c>
      <c r="P1782" s="18" t="str">
        <f t="shared" si="250"/>
        <v/>
      </c>
      <c r="Q1782" s="18">
        <f t="shared" si="251"/>
        <v>0</v>
      </c>
      <c r="R1782" s="118"/>
    </row>
    <row r="1783" spans="1:18" x14ac:dyDescent="0.25">
      <c r="A1783" s="25">
        <f t="shared" si="252"/>
        <v>198</v>
      </c>
      <c r="B1783" s="23">
        <f t="shared" si="253"/>
        <v>44570</v>
      </c>
      <c r="C1783" s="24">
        <v>6</v>
      </c>
      <c r="D1783" s="54" t="str">
        <f t="shared" si="245"/>
        <v>ASET</v>
      </c>
      <c r="E1783" s="178"/>
      <c r="F1783" s="179"/>
      <c r="G1783" s="177"/>
      <c r="H1783" s="177"/>
      <c r="I1783" s="169">
        <f t="shared" si="246"/>
        <v>0</v>
      </c>
      <c r="J1783" s="149" t="str" cm="1">
        <f t="array" ref="J1783">IF(ISERROR(INDEX('Non Compliance input'!$H$5:$H$156,MATCH(1,(A1783='Non Compliance input'!$A$5:$A$156)*(F1783&gt;='Non Compliance input'!$D$5:$D$156)*(E1783&lt;'Non Compliance input'!$E$5:$E$156)*('Non Compliance input'!$H$5:$H$156="Yes"),0))
),"","Yes")</f>
        <v/>
      </c>
      <c r="K1783" s="149">
        <f t="shared" si="247"/>
        <v>0</v>
      </c>
      <c r="L1783" s="162">
        <f t="shared" si="248"/>
        <v>0</v>
      </c>
      <c r="M1783" s="162" t="str" cm="1">
        <f t="array" ref="M1783">IF(ISERROR(INDEX('Non Compliance input'!$I$5:$I$156,MATCH(1,(A1783='Non Compliance input'!$A$5:$A$156)*(E1783&gt;='Non Compliance input'!$D$5:$D$156)*(F1783&lt;='Non Compliance input'!$E$5:$E$156)*('Non Compliance input'!$I$5:$I$156="Yes"),0))
),"","Yes")</f>
        <v/>
      </c>
      <c r="N1783" s="149" t="str">
        <f>IF(VLOOKUP($A1783,HourEndingOutage!$B$3:$F$746,5,0)="Outage","Outage","")</f>
        <v/>
      </c>
      <c r="O1783" s="18">
        <f t="shared" si="249"/>
        <v>0</v>
      </c>
      <c r="P1783" s="18" t="str">
        <f t="shared" si="250"/>
        <v/>
      </c>
      <c r="Q1783" s="18">
        <f t="shared" si="251"/>
        <v>0</v>
      </c>
      <c r="R1783" s="118"/>
    </row>
    <row r="1784" spans="1:18" x14ac:dyDescent="0.25">
      <c r="A1784" s="25">
        <f t="shared" si="252"/>
        <v>198</v>
      </c>
      <c r="B1784" s="23">
        <f t="shared" si="253"/>
        <v>44570</v>
      </c>
      <c r="C1784" s="24">
        <v>6</v>
      </c>
      <c r="D1784" s="54" t="str">
        <f t="shared" si="245"/>
        <v>ASET</v>
      </c>
      <c r="E1784" s="178"/>
      <c r="F1784" s="179"/>
      <c r="G1784" s="177"/>
      <c r="H1784" s="177"/>
      <c r="I1784" s="169">
        <f t="shared" si="246"/>
        <v>0</v>
      </c>
      <c r="J1784" s="149" t="str" cm="1">
        <f t="array" ref="J1784">IF(ISERROR(INDEX('Non Compliance input'!$H$5:$H$156,MATCH(1,(A1784='Non Compliance input'!$A$5:$A$156)*(F1784&gt;='Non Compliance input'!$D$5:$D$156)*(E1784&lt;'Non Compliance input'!$E$5:$E$156)*('Non Compliance input'!$H$5:$H$156="Yes"),0))
),"","Yes")</f>
        <v/>
      </c>
      <c r="K1784" s="149">
        <f t="shared" si="247"/>
        <v>0</v>
      </c>
      <c r="L1784" s="162">
        <f t="shared" si="248"/>
        <v>0</v>
      </c>
      <c r="M1784" s="162" t="str" cm="1">
        <f t="array" ref="M1784">IF(ISERROR(INDEX('Non Compliance input'!$I$5:$I$156,MATCH(1,(A1784='Non Compliance input'!$A$5:$A$156)*(E1784&gt;='Non Compliance input'!$D$5:$D$156)*(F1784&lt;='Non Compliance input'!$E$5:$E$156)*('Non Compliance input'!$I$5:$I$156="Yes"),0))
),"","Yes")</f>
        <v/>
      </c>
      <c r="N1784" s="149" t="str">
        <f>IF(VLOOKUP($A1784,HourEndingOutage!$B$3:$F$746,5,0)="Outage","Outage","")</f>
        <v/>
      </c>
      <c r="O1784" s="18">
        <f t="shared" si="249"/>
        <v>0</v>
      </c>
      <c r="P1784" s="18" t="str">
        <f t="shared" si="250"/>
        <v/>
      </c>
      <c r="Q1784" s="18">
        <f t="shared" si="251"/>
        <v>0</v>
      </c>
      <c r="R1784" s="118"/>
    </row>
    <row r="1785" spans="1:18" x14ac:dyDescent="0.25">
      <c r="A1785" s="25">
        <f t="shared" si="252"/>
        <v>199</v>
      </c>
      <c r="B1785" s="23">
        <f t="shared" si="253"/>
        <v>44570</v>
      </c>
      <c r="C1785" s="24">
        <v>7</v>
      </c>
      <c r="D1785" s="54" t="str">
        <f t="shared" si="245"/>
        <v>ASET</v>
      </c>
      <c r="E1785" s="178"/>
      <c r="F1785" s="179"/>
      <c r="G1785" s="177"/>
      <c r="H1785" s="177"/>
      <c r="I1785" s="169">
        <f t="shared" si="246"/>
        <v>0</v>
      </c>
      <c r="J1785" s="149" t="str" cm="1">
        <f t="array" ref="J1785">IF(ISERROR(INDEX('Non Compliance input'!$H$5:$H$156,MATCH(1,(A1785='Non Compliance input'!$A$5:$A$156)*(F1785&gt;='Non Compliance input'!$D$5:$D$156)*(E1785&lt;'Non Compliance input'!$E$5:$E$156)*('Non Compliance input'!$H$5:$H$156="Yes"),0))
),"","Yes")</f>
        <v/>
      </c>
      <c r="K1785" s="149">
        <f t="shared" si="247"/>
        <v>0</v>
      </c>
      <c r="L1785" s="162">
        <f t="shared" si="248"/>
        <v>0</v>
      </c>
      <c r="M1785" s="162" t="str" cm="1">
        <f t="array" ref="M1785">IF(ISERROR(INDEX('Non Compliance input'!$I$5:$I$156,MATCH(1,(A1785='Non Compliance input'!$A$5:$A$156)*(E1785&gt;='Non Compliance input'!$D$5:$D$156)*(F1785&lt;='Non Compliance input'!$E$5:$E$156)*('Non Compliance input'!$I$5:$I$156="Yes"),0))
),"","Yes")</f>
        <v/>
      </c>
      <c r="N1785" s="149" t="str">
        <f>IF(VLOOKUP($A1785,HourEndingOutage!$B$3:$F$746,5,0)="Outage","Outage","")</f>
        <v/>
      </c>
      <c r="O1785" s="18">
        <f t="shared" si="249"/>
        <v>0</v>
      </c>
      <c r="P1785" s="18" t="str">
        <f t="shared" si="250"/>
        <v/>
      </c>
      <c r="Q1785" s="18">
        <f t="shared" si="251"/>
        <v>0</v>
      </c>
      <c r="R1785" s="118"/>
    </row>
    <row r="1786" spans="1:18" x14ac:dyDescent="0.25">
      <c r="A1786" s="25">
        <f t="shared" si="252"/>
        <v>199</v>
      </c>
      <c r="B1786" s="23">
        <f t="shared" si="253"/>
        <v>44570</v>
      </c>
      <c r="C1786" s="24">
        <v>7</v>
      </c>
      <c r="D1786" s="54" t="str">
        <f t="shared" si="245"/>
        <v>ASET</v>
      </c>
      <c r="E1786" s="178"/>
      <c r="F1786" s="179"/>
      <c r="G1786" s="177"/>
      <c r="H1786" s="177"/>
      <c r="I1786" s="169">
        <f t="shared" si="246"/>
        <v>0</v>
      </c>
      <c r="J1786" s="149" t="str" cm="1">
        <f t="array" ref="J1786">IF(ISERROR(INDEX('Non Compliance input'!$H$5:$H$156,MATCH(1,(A1786='Non Compliance input'!$A$5:$A$156)*(F1786&gt;='Non Compliance input'!$D$5:$D$156)*(E1786&lt;'Non Compliance input'!$E$5:$E$156)*('Non Compliance input'!$H$5:$H$156="Yes"),0))
),"","Yes")</f>
        <v/>
      </c>
      <c r="K1786" s="149">
        <f t="shared" si="247"/>
        <v>0</v>
      </c>
      <c r="L1786" s="162">
        <f t="shared" si="248"/>
        <v>0</v>
      </c>
      <c r="M1786" s="162" t="str" cm="1">
        <f t="array" ref="M1786">IF(ISERROR(INDEX('Non Compliance input'!$I$5:$I$156,MATCH(1,(A1786='Non Compliance input'!$A$5:$A$156)*(E1786&gt;='Non Compliance input'!$D$5:$D$156)*(F1786&lt;='Non Compliance input'!$E$5:$E$156)*('Non Compliance input'!$I$5:$I$156="Yes"),0))
),"","Yes")</f>
        <v/>
      </c>
      <c r="N1786" s="149" t="str">
        <f>IF(VLOOKUP($A1786,HourEndingOutage!$B$3:$F$746,5,0)="Outage","Outage","")</f>
        <v/>
      </c>
      <c r="O1786" s="18">
        <f t="shared" si="249"/>
        <v>0</v>
      </c>
      <c r="P1786" s="18" t="str">
        <f t="shared" si="250"/>
        <v/>
      </c>
      <c r="Q1786" s="18">
        <f t="shared" si="251"/>
        <v>0</v>
      </c>
      <c r="R1786" s="118"/>
    </row>
    <row r="1787" spans="1:18" x14ac:dyDescent="0.25">
      <c r="A1787" s="25">
        <f t="shared" si="252"/>
        <v>199</v>
      </c>
      <c r="B1787" s="23">
        <f t="shared" si="253"/>
        <v>44570</v>
      </c>
      <c r="C1787" s="24">
        <v>7</v>
      </c>
      <c r="D1787" s="54" t="str">
        <f t="shared" si="245"/>
        <v>ASET</v>
      </c>
      <c r="E1787" s="178"/>
      <c r="F1787" s="179"/>
      <c r="G1787" s="177"/>
      <c r="H1787" s="177"/>
      <c r="I1787" s="169">
        <f t="shared" si="246"/>
        <v>0</v>
      </c>
      <c r="J1787" s="149" t="str" cm="1">
        <f t="array" ref="J1787">IF(ISERROR(INDEX('Non Compliance input'!$H$5:$H$156,MATCH(1,(A1787='Non Compliance input'!$A$5:$A$156)*(F1787&gt;='Non Compliance input'!$D$5:$D$156)*(E1787&lt;'Non Compliance input'!$E$5:$E$156)*('Non Compliance input'!$H$5:$H$156="Yes"),0))
),"","Yes")</f>
        <v/>
      </c>
      <c r="K1787" s="149">
        <f t="shared" si="247"/>
        <v>0</v>
      </c>
      <c r="L1787" s="162">
        <f t="shared" si="248"/>
        <v>0</v>
      </c>
      <c r="M1787" s="162" t="str" cm="1">
        <f t="array" ref="M1787">IF(ISERROR(INDEX('Non Compliance input'!$I$5:$I$156,MATCH(1,(A1787='Non Compliance input'!$A$5:$A$156)*(E1787&gt;='Non Compliance input'!$D$5:$D$156)*(F1787&lt;='Non Compliance input'!$E$5:$E$156)*('Non Compliance input'!$I$5:$I$156="Yes"),0))
),"","Yes")</f>
        <v/>
      </c>
      <c r="N1787" s="149" t="str">
        <f>IF(VLOOKUP($A1787,HourEndingOutage!$B$3:$F$746,5,0)="Outage","Outage","")</f>
        <v/>
      </c>
      <c r="O1787" s="18">
        <f t="shared" si="249"/>
        <v>0</v>
      </c>
      <c r="P1787" s="18" t="str">
        <f t="shared" si="250"/>
        <v/>
      </c>
      <c r="Q1787" s="18">
        <f t="shared" si="251"/>
        <v>0</v>
      </c>
      <c r="R1787" s="118"/>
    </row>
    <row r="1788" spans="1:18" x14ac:dyDescent="0.25">
      <c r="A1788" s="25">
        <f t="shared" si="252"/>
        <v>199</v>
      </c>
      <c r="B1788" s="23">
        <f t="shared" si="253"/>
        <v>44570</v>
      </c>
      <c r="C1788" s="24">
        <v>7</v>
      </c>
      <c r="D1788" s="54" t="str">
        <f t="shared" si="245"/>
        <v>ASET</v>
      </c>
      <c r="E1788" s="178"/>
      <c r="F1788" s="179"/>
      <c r="G1788" s="177"/>
      <c r="H1788" s="177"/>
      <c r="I1788" s="169">
        <f t="shared" si="246"/>
        <v>0</v>
      </c>
      <c r="J1788" s="149" t="str" cm="1">
        <f t="array" ref="J1788">IF(ISERROR(INDEX('Non Compliance input'!$H$5:$H$156,MATCH(1,(A1788='Non Compliance input'!$A$5:$A$156)*(F1788&gt;='Non Compliance input'!$D$5:$D$156)*(E1788&lt;'Non Compliance input'!$E$5:$E$156)*('Non Compliance input'!$H$5:$H$156="Yes"),0))
),"","Yes")</f>
        <v/>
      </c>
      <c r="K1788" s="149">
        <f t="shared" si="247"/>
        <v>0</v>
      </c>
      <c r="L1788" s="162">
        <f t="shared" si="248"/>
        <v>0</v>
      </c>
      <c r="M1788" s="162" t="str" cm="1">
        <f t="array" ref="M1788">IF(ISERROR(INDEX('Non Compliance input'!$I$5:$I$156,MATCH(1,(A1788='Non Compliance input'!$A$5:$A$156)*(E1788&gt;='Non Compliance input'!$D$5:$D$156)*(F1788&lt;='Non Compliance input'!$E$5:$E$156)*('Non Compliance input'!$I$5:$I$156="Yes"),0))
),"","Yes")</f>
        <v/>
      </c>
      <c r="N1788" s="149" t="str">
        <f>IF(VLOOKUP($A1788,HourEndingOutage!$B$3:$F$746,5,0)="Outage","Outage","")</f>
        <v/>
      </c>
      <c r="O1788" s="18">
        <f t="shared" si="249"/>
        <v>0</v>
      </c>
      <c r="P1788" s="18" t="str">
        <f t="shared" si="250"/>
        <v/>
      </c>
      <c r="Q1788" s="18">
        <f t="shared" si="251"/>
        <v>0</v>
      </c>
      <c r="R1788" s="118"/>
    </row>
    <row r="1789" spans="1:18" x14ac:dyDescent="0.25">
      <c r="A1789" s="25">
        <f t="shared" si="252"/>
        <v>199</v>
      </c>
      <c r="B1789" s="23">
        <f t="shared" si="253"/>
        <v>44570</v>
      </c>
      <c r="C1789" s="24">
        <v>7</v>
      </c>
      <c r="D1789" s="54" t="str">
        <f t="shared" si="245"/>
        <v>ASET</v>
      </c>
      <c r="E1789" s="178"/>
      <c r="F1789" s="179"/>
      <c r="G1789" s="177"/>
      <c r="H1789" s="177"/>
      <c r="I1789" s="169">
        <f t="shared" si="246"/>
        <v>0</v>
      </c>
      <c r="J1789" s="149" t="str" cm="1">
        <f t="array" ref="J1789">IF(ISERROR(INDEX('Non Compliance input'!$H$5:$H$156,MATCH(1,(A1789='Non Compliance input'!$A$5:$A$156)*(F1789&gt;='Non Compliance input'!$D$5:$D$156)*(E1789&lt;'Non Compliance input'!$E$5:$E$156)*('Non Compliance input'!$H$5:$H$156="Yes"),0))
),"","Yes")</f>
        <v/>
      </c>
      <c r="K1789" s="149">
        <f t="shared" si="247"/>
        <v>0</v>
      </c>
      <c r="L1789" s="162">
        <f t="shared" si="248"/>
        <v>0</v>
      </c>
      <c r="M1789" s="162" t="str" cm="1">
        <f t="array" ref="M1789">IF(ISERROR(INDEX('Non Compliance input'!$I$5:$I$156,MATCH(1,(A1789='Non Compliance input'!$A$5:$A$156)*(E1789&gt;='Non Compliance input'!$D$5:$D$156)*(F1789&lt;='Non Compliance input'!$E$5:$E$156)*('Non Compliance input'!$I$5:$I$156="Yes"),0))
),"","Yes")</f>
        <v/>
      </c>
      <c r="N1789" s="149" t="str">
        <f>IF(VLOOKUP($A1789,HourEndingOutage!$B$3:$F$746,5,0)="Outage","Outage","")</f>
        <v/>
      </c>
      <c r="O1789" s="18">
        <f t="shared" si="249"/>
        <v>0</v>
      </c>
      <c r="P1789" s="18" t="str">
        <f t="shared" si="250"/>
        <v/>
      </c>
      <c r="Q1789" s="18">
        <f t="shared" si="251"/>
        <v>0</v>
      </c>
      <c r="R1789" s="118"/>
    </row>
    <row r="1790" spans="1:18" x14ac:dyDescent="0.25">
      <c r="A1790" s="25">
        <f t="shared" si="252"/>
        <v>199</v>
      </c>
      <c r="B1790" s="23">
        <f t="shared" si="253"/>
        <v>44570</v>
      </c>
      <c r="C1790" s="24">
        <v>7</v>
      </c>
      <c r="D1790" s="54" t="str">
        <f t="shared" si="245"/>
        <v>ASET</v>
      </c>
      <c r="E1790" s="178"/>
      <c r="F1790" s="179"/>
      <c r="G1790" s="177"/>
      <c r="H1790" s="177"/>
      <c r="I1790" s="169">
        <f t="shared" si="246"/>
        <v>0</v>
      </c>
      <c r="J1790" s="149" t="str" cm="1">
        <f t="array" ref="J1790">IF(ISERROR(INDEX('Non Compliance input'!$H$5:$H$156,MATCH(1,(A1790='Non Compliance input'!$A$5:$A$156)*(F1790&gt;='Non Compliance input'!$D$5:$D$156)*(E1790&lt;'Non Compliance input'!$E$5:$E$156)*('Non Compliance input'!$H$5:$H$156="Yes"),0))
),"","Yes")</f>
        <v/>
      </c>
      <c r="K1790" s="149">
        <f t="shared" si="247"/>
        <v>0</v>
      </c>
      <c r="L1790" s="162">
        <f t="shared" si="248"/>
        <v>0</v>
      </c>
      <c r="M1790" s="162" t="str" cm="1">
        <f t="array" ref="M1790">IF(ISERROR(INDEX('Non Compliance input'!$I$5:$I$156,MATCH(1,(A1790='Non Compliance input'!$A$5:$A$156)*(E1790&gt;='Non Compliance input'!$D$5:$D$156)*(F1790&lt;='Non Compliance input'!$E$5:$E$156)*('Non Compliance input'!$I$5:$I$156="Yes"),0))
),"","Yes")</f>
        <v/>
      </c>
      <c r="N1790" s="149" t="str">
        <f>IF(VLOOKUP($A1790,HourEndingOutage!$B$3:$F$746,5,0)="Outage","Outage","")</f>
        <v/>
      </c>
      <c r="O1790" s="18">
        <f t="shared" si="249"/>
        <v>0</v>
      </c>
      <c r="P1790" s="18" t="str">
        <f t="shared" si="250"/>
        <v/>
      </c>
      <c r="Q1790" s="18">
        <f t="shared" si="251"/>
        <v>0</v>
      </c>
      <c r="R1790" s="118"/>
    </row>
    <row r="1791" spans="1:18" x14ac:dyDescent="0.25">
      <c r="A1791" s="25">
        <f t="shared" si="252"/>
        <v>199</v>
      </c>
      <c r="B1791" s="23">
        <f t="shared" si="253"/>
        <v>44570</v>
      </c>
      <c r="C1791" s="24">
        <v>7</v>
      </c>
      <c r="D1791" s="54" t="str">
        <f t="shared" si="245"/>
        <v>ASET</v>
      </c>
      <c r="E1791" s="178"/>
      <c r="F1791" s="179"/>
      <c r="G1791" s="177"/>
      <c r="H1791" s="177"/>
      <c r="I1791" s="169">
        <f t="shared" si="246"/>
        <v>0</v>
      </c>
      <c r="J1791" s="149" t="str" cm="1">
        <f t="array" ref="J1791">IF(ISERROR(INDEX('Non Compliance input'!$H$5:$H$156,MATCH(1,(A1791='Non Compliance input'!$A$5:$A$156)*(F1791&gt;='Non Compliance input'!$D$5:$D$156)*(E1791&lt;'Non Compliance input'!$E$5:$E$156)*('Non Compliance input'!$H$5:$H$156="Yes"),0))
),"","Yes")</f>
        <v/>
      </c>
      <c r="K1791" s="149">
        <f t="shared" si="247"/>
        <v>0</v>
      </c>
      <c r="L1791" s="162">
        <f t="shared" si="248"/>
        <v>0</v>
      </c>
      <c r="M1791" s="162" t="str" cm="1">
        <f t="array" ref="M1791">IF(ISERROR(INDEX('Non Compliance input'!$I$5:$I$156,MATCH(1,(A1791='Non Compliance input'!$A$5:$A$156)*(E1791&gt;='Non Compliance input'!$D$5:$D$156)*(F1791&lt;='Non Compliance input'!$E$5:$E$156)*('Non Compliance input'!$I$5:$I$156="Yes"),0))
),"","Yes")</f>
        <v/>
      </c>
      <c r="N1791" s="149" t="str">
        <f>IF(VLOOKUP($A1791,HourEndingOutage!$B$3:$F$746,5,0)="Outage","Outage","")</f>
        <v/>
      </c>
      <c r="O1791" s="18">
        <f t="shared" si="249"/>
        <v>0</v>
      </c>
      <c r="P1791" s="18" t="str">
        <f t="shared" si="250"/>
        <v/>
      </c>
      <c r="Q1791" s="18">
        <f t="shared" si="251"/>
        <v>0</v>
      </c>
      <c r="R1791" s="118"/>
    </row>
    <row r="1792" spans="1:18" x14ac:dyDescent="0.25">
      <c r="A1792" s="25">
        <f t="shared" si="252"/>
        <v>199</v>
      </c>
      <c r="B1792" s="23">
        <f t="shared" si="253"/>
        <v>44570</v>
      </c>
      <c r="C1792" s="24">
        <v>7</v>
      </c>
      <c r="D1792" s="54" t="str">
        <f t="shared" si="245"/>
        <v>ASET</v>
      </c>
      <c r="E1792" s="178"/>
      <c r="F1792" s="179"/>
      <c r="G1792" s="177"/>
      <c r="H1792" s="177"/>
      <c r="I1792" s="169">
        <f t="shared" si="246"/>
        <v>0</v>
      </c>
      <c r="J1792" s="149" t="str" cm="1">
        <f t="array" ref="J1792">IF(ISERROR(INDEX('Non Compliance input'!$H$5:$H$156,MATCH(1,(A1792='Non Compliance input'!$A$5:$A$156)*(F1792&gt;='Non Compliance input'!$D$5:$D$156)*(E1792&lt;'Non Compliance input'!$E$5:$E$156)*('Non Compliance input'!$H$5:$H$156="Yes"),0))
),"","Yes")</f>
        <v/>
      </c>
      <c r="K1792" s="149">
        <f t="shared" si="247"/>
        <v>0</v>
      </c>
      <c r="L1792" s="162">
        <f t="shared" si="248"/>
        <v>0</v>
      </c>
      <c r="M1792" s="162" t="str" cm="1">
        <f t="array" ref="M1792">IF(ISERROR(INDEX('Non Compliance input'!$I$5:$I$156,MATCH(1,(A1792='Non Compliance input'!$A$5:$A$156)*(E1792&gt;='Non Compliance input'!$D$5:$D$156)*(F1792&lt;='Non Compliance input'!$E$5:$E$156)*('Non Compliance input'!$I$5:$I$156="Yes"),0))
),"","Yes")</f>
        <v/>
      </c>
      <c r="N1792" s="149" t="str">
        <f>IF(VLOOKUP($A1792,HourEndingOutage!$B$3:$F$746,5,0)="Outage","Outage","")</f>
        <v/>
      </c>
      <c r="O1792" s="18">
        <f t="shared" si="249"/>
        <v>0</v>
      </c>
      <c r="P1792" s="18" t="str">
        <f t="shared" si="250"/>
        <v/>
      </c>
      <c r="Q1792" s="18">
        <f t="shared" si="251"/>
        <v>0</v>
      </c>
      <c r="R1792" s="118"/>
    </row>
    <row r="1793" spans="1:18" x14ac:dyDescent="0.25">
      <c r="A1793" s="25">
        <f t="shared" si="252"/>
        <v>199</v>
      </c>
      <c r="B1793" s="23">
        <f t="shared" si="253"/>
        <v>44570</v>
      </c>
      <c r="C1793" s="24">
        <v>7</v>
      </c>
      <c r="D1793" s="54" t="str">
        <f t="shared" si="245"/>
        <v>ASET</v>
      </c>
      <c r="E1793" s="178"/>
      <c r="F1793" s="179"/>
      <c r="G1793" s="177"/>
      <c r="H1793" s="177"/>
      <c r="I1793" s="169">
        <f t="shared" si="246"/>
        <v>0</v>
      </c>
      <c r="J1793" s="149" t="str" cm="1">
        <f t="array" ref="J1793">IF(ISERROR(INDEX('Non Compliance input'!$H$5:$H$156,MATCH(1,(A1793='Non Compliance input'!$A$5:$A$156)*(F1793&gt;='Non Compliance input'!$D$5:$D$156)*(E1793&lt;'Non Compliance input'!$E$5:$E$156)*('Non Compliance input'!$H$5:$H$156="Yes"),0))
),"","Yes")</f>
        <v/>
      </c>
      <c r="K1793" s="149">
        <f t="shared" si="247"/>
        <v>0</v>
      </c>
      <c r="L1793" s="162">
        <f t="shared" si="248"/>
        <v>0</v>
      </c>
      <c r="M1793" s="162" t="str" cm="1">
        <f t="array" ref="M1793">IF(ISERROR(INDEX('Non Compliance input'!$I$5:$I$156,MATCH(1,(A1793='Non Compliance input'!$A$5:$A$156)*(E1793&gt;='Non Compliance input'!$D$5:$D$156)*(F1793&lt;='Non Compliance input'!$E$5:$E$156)*('Non Compliance input'!$I$5:$I$156="Yes"),0))
),"","Yes")</f>
        <v/>
      </c>
      <c r="N1793" s="149" t="str">
        <f>IF(VLOOKUP($A1793,HourEndingOutage!$B$3:$F$746,5,0)="Outage","Outage","")</f>
        <v/>
      </c>
      <c r="O1793" s="18">
        <f t="shared" si="249"/>
        <v>0</v>
      </c>
      <c r="P1793" s="18" t="str">
        <f t="shared" si="250"/>
        <v/>
      </c>
      <c r="Q1793" s="18">
        <f t="shared" si="251"/>
        <v>0</v>
      </c>
      <c r="R1793" s="118"/>
    </row>
    <row r="1794" spans="1:18" x14ac:dyDescent="0.25">
      <c r="A1794" s="25">
        <f t="shared" si="252"/>
        <v>200</v>
      </c>
      <c r="B1794" s="23">
        <f t="shared" si="253"/>
        <v>44570</v>
      </c>
      <c r="C1794" s="24">
        <v>8</v>
      </c>
      <c r="D1794" s="54" t="str">
        <f t="shared" si="245"/>
        <v>ASET</v>
      </c>
      <c r="E1794" s="178"/>
      <c r="F1794" s="179"/>
      <c r="G1794" s="177"/>
      <c r="H1794" s="177"/>
      <c r="I1794" s="169">
        <f t="shared" si="246"/>
        <v>0</v>
      </c>
      <c r="J1794" s="149" t="str" cm="1">
        <f t="array" ref="J1794">IF(ISERROR(INDEX('Non Compliance input'!$H$5:$H$156,MATCH(1,(A1794='Non Compliance input'!$A$5:$A$156)*(F1794&gt;='Non Compliance input'!$D$5:$D$156)*(E1794&lt;'Non Compliance input'!$E$5:$E$156)*('Non Compliance input'!$H$5:$H$156="Yes"),0))
),"","Yes")</f>
        <v/>
      </c>
      <c r="K1794" s="149">
        <f t="shared" si="247"/>
        <v>0</v>
      </c>
      <c r="L1794" s="162">
        <f t="shared" si="248"/>
        <v>0</v>
      </c>
      <c r="M1794" s="162" t="str" cm="1">
        <f t="array" ref="M1794">IF(ISERROR(INDEX('Non Compliance input'!$I$5:$I$156,MATCH(1,(A1794='Non Compliance input'!$A$5:$A$156)*(E1794&gt;='Non Compliance input'!$D$5:$D$156)*(F1794&lt;='Non Compliance input'!$E$5:$E$156)*('Non Compliance input'!$I$5:$I$156="Yes"),0))
),"","Yes")</f>
        <v/>
      </c>
      <c r="N1794" s="149" t="str">
        <f>IF(VLOOKUP($A1794,HourEndingOutage!$B$3:$F$746,5,0)="Outage","Outage","")</f>
        <v/>
      </c>
      <c r="O1794" s="18">
        <f t="shared" si="249"/>
        <v>0</v>
      </c>
      <c r="P1794" s="18" t="str">
        <f t="shared" si="250"/>
        <v/>
      </c>
      <c r="Q1794" s="18">
        <f t="shared" si="251"/>
        <v>0</v>
      </c>
      <c r="R1794" s="118"/>
    </row>
    <row r="1795" spans="1:18" x14ac:dyDescent="0.25">
      <c r="A1795" s="25">
        <f t="shared" si="252"/>
        <v>200</v>
      </c>
      <c r="B1795" s="23">
        <f t="shared" si="253"/>
        <v>44570</v>
      </c>
      <c r="C1795" s="24">
        <v>8</v>
      </c>
      <c r="D1795" s="54" t="str">
        <f t="shared" ref="D1795:D1858" si="254">Unit</f>
        <v>ASET</v>
      </c>
      <c r="E1795" s="178"/>
      <c r="F1795" s="179"/>
      <c r="G1795" s="177"/>
      <c r="H1795" s="177"/>
      <c r="I1795" s="169">
        <f t="shared" ref="I1795:I1858" si="255">IF(AND(LEN(E1795)&gt;2,LEN(F1795)&gt;2)=TRUE,(ROUND((F1795-E1795)*1440,0)),0)</f>
        <v>0</v>
      </c>
      <c r="J1795" s="149" t="str" cm="1">
        <f t="array" ref="J1795">IF(ISERROR(INDEX('Non Compliance input'!$H$5:$H$156,MATCH(1,(A1795='Non Compliance input'!$A$5:$A$156)*(F1795&gt;='Non Compliance input'!$D$5:$D$156)*(E1795&lt;'Non Compliance input'!$E$5:$E$156)*('Non Compliance input'!$H$5:$H$156="Yes"),0))
),"","Yes")</f>
        <v/>
      </c>
      <c r="K1795" s="149">
        <f t="shared" ref="K1795:K1858" si="256">IF(J1795="Yes",0,MIN(H1795,G1795,IF(H1795="",0,Contract_Volume)))</f>
        <v>0</v>
      </c>
      <c r="L1795" s="162">
        <f t="shared" ref="L1795:L1858" si="257">IF(J1795="Yes",0,(MIN(H1795,G1795)*(I1795/60)))</f>
        <v>0</v>
      </c>
      <c r="M1795" s="162" t="str" cm="1">
        <f t="array" ref="M1795">IF(ISERROR(INDEX('Non Compliance input'!$I$5:$I$156,MATCH(1,(A1795='Non Compliance input'!$A$5:$A$156)*(E1795&gt;='Non Compliance input'!$D$5:$D$156)*(F1795&lt;='Non Compliance input'!$E$5:$E$156)*('Non Compliance input'!$I$5:$I$156="Yes"),0))
),"","Yes")</f>
        <v/>
      </c>
      <c r="N1795" s="149" t="str">
        <f>IF(VLOOKUP($A1795,HourEndingOutage!$B$3:$F$746,5,0)="Outage","Outage","")</f>
        <v/>
      </c>
      <c r="O1795" s="18">
        <f t="shared" ref="O1795:O1858" si="258">IF(OR(M1795="Yes",N1795="Outage"),0,(K1795*(I1795/60))*Arming)</f>
        <v>0</v>
      </c>
      <c r="P1795" s="18" t="str">
        <f t="shared" ref="P1795:P1858" si="259">IF(ISERROR(VLOOKUP($A1795,FTShour,1,0)),"","Yes")</f>
        <v/>
      </c>
      <c r="Q1795" s="18">
        <f t="shared" si="251"/>
        <v>0</v>
      </c>
      <c r="R1795" s="118"/>
    </row>
    <row r="1796" spans="1:18" x14ac:dyDescent="0.25">
      <c r="A1796" s="25">
        <f t="shared" si="252"/>
        <v>200</v>
      </c>
      <c r="B1796" s="23">
        <f t="shared" si="253"/>
        <v>44570</v>
      </c>
      <c r="C1796" s="24">
        <v>8</v>
      </c>
      <c r="D1796" s="54" t="str">
        <f t="shared" si="254"/>
        <v>ASET</v>
      </c>
      <c r="E1796" s="178"/>
      <c r="F1796" s="179"/>
      <c r="G1796" s="177"/>
      <c r="H1796" s="177"/>
      <c r="I1796" s="169">
        <f t="shared" si="255"/>
        <v>0</v>
      </c>
      <c r="J1796" s="149" t="str" cm="1">
        <f t="array" ref="J1796">IF(ISERROR(INDEX('Non Compliance input'!$H$5:$H$156,MATCH(1,(A1796='Non Compliance input'!$A$5:$A$156)*(F1796&gt;='Non Compliance input'!$D$5:$D$156)*(E1796&lt;'Non Compliance input'!$E$5:$E$156)*('Non Compliance input'!$H$5:$H$156="Yes"),0))
),"","Yes")</f>
        <v/>
      </c>
      <c r="K1796" s="149">
        <f t="shared" si="256"/>
        <v>0</v>
      </c>
      <c r="L1796" s="162">
        <f t="shared" si="257"/>
        <v>0</v>
      </c>
      <c r="M1796" s="162" t="str" cm="1">
        <f t="array" ref="M1796">IF(ISERROR(INDEX('Non Compliance input'!$I$5:$I$156,MATCH(1,(A1796='Non Compliance input'!$A$5:$A$156)*(E1796&gt;='Non Compliance input'!$D$5:$D$156)*(F1796&lt;='Non Compliance input'!$E$5:$E$156)*('Non Compliance input'!$I$5:$I$156="Yes"),0))
),"","Yes")</f>
        <v/>
      </c>
      <c r="N1796" s="149" t="str">
        <f>IF(VLOOKUP($A1796,HourEndingOutage!$B$3:$F$746,5,0)="Outage","Outage","")</f>
        <v/>
      </c>
      <c r="O1796" s="18">
        <f t="shared" si="258"/>
        <v>0</v>
      </c>
      <c r="P1796" s="18" t="str">
        <f t="shared" si="259"/>
        <v/>
      </c>
      <c r="Q1796" s="18">
        <f t="shared" ref="Q1796:Q1859" si="260">IF(P1796="Yes",-O1796,0)</f>
        <v>0</v>
      </c>
      <c r="R1796" s="118"/>
    </row>
    <row r="1797" spans="1:18" x14ac:dyDescent="0.25">
      <c r="A1797" s="25">
        <f t="shared" si="252"/>
        <v>200</v>
      </c>
      <c r="B1797" s="23">
        <f t="shared" si="253"/>
        <v>44570</v>
      </c>
      <c r="C1797" s="24">
        <v>8</v>
      </c>
      <c r="D1797" s="54" t="str">
        <f t="shared" si="254"/>
        <v>ASET</v>
      </c>
      <c r="E1797" s="178"/>
      <c r="F1797" s="179"/>
      <c r="G1797" s="177"/>
      <c r="H1797" s="177"/>
      <c r="I1797" s="169">
        <f t="shared" si="255"/>
        <v>0</v>
      </c>
      <c r="J1797" s="149" t="str" cm="1">
        <f t="array" ref="J1797">IF(ISERROR(INDEX('Non Compliance input'!$H$5:$H$156,MATCH(1,(A1797='Non Compliance input'!$A$5:$A$156)*(F1797&gt;='Non Compliance input'!$D$5:$D$156)*(E1797&lt;'Non Compliance input'!$E$5:$E$156)*('Non Compliance input'!$H$5:$H$156="Yes"),0))
),"","Yes")</f>
        <v/>
      </c>
      <c r="K1797" s="149">
        <f t="shared" si="256"/>
        <v>0</v>
      </c>
      <c r="L1797" s="162">
        <f t="shared" si="257"/>
        <v>0</v>
      </c>
      <c r="M1797" s="162" t="str" cm="1">
        <f t="array" ref="M1797">IF(ISERROR(INDEX('Non Compliance input'!$I$5:$I$156,MATCH(1,(A1797='Non Compliance input'!$A$5:$A$156)*(E1797&gt;='Non Compliance input'!$D$5:$D$156)*(F1797&lt;='Non Compliance input'!$E$5:$E$156)*('Non Compliance input'!$I$5:$I$156="Yes"),0))
),"","Yes")</f>
        <v/>
      </c>
      <c r="N1797" s="149" t="str">
        <f>IF(VLOOKUP($A1797,HourEndingOutage!$B$3:$F$746,5,0)="Outage","Outage","")</f>
        <v/>
      </c>
      <c r="O1797" s="18">
        <f t="shared" si="258"/>
        <v>0</v>
      </c>
      <c r="P1797" s="18" t="str">
        <f t="shared" si="259"/>
        <v/>
      </c>
      <c r="Q1797" s="18">
        <f t="shared" si="260"/>
        <v>0</v>
      </c>
      <c r="R1797" s="118"/>
    </row>
    <row r="1798" spans="1:18" x14ac:dyDescent="0.25">
      <c r="A1798" s="25">
        <f t="shared" si="252"/>
        <v>200</v>
      </c>
      <c r="B1798" s="23">
        <f t="shared" si="253"/>
        <v>44570</v>
      </c>
      <c r="C1798" s="24">
        <v>8</v>
      </c>
      <c r="D1798" s="54" t="str">
        <f t="shared" si="254"/>
        <v>ASET</v>
      </c>
      <c r="E1798" s="178"/>
      <c r="F1798" s="179"/>
      <c r="G1798" s="177"/>
      <c r="H1798" s="177"/>
      <c r="I1798" s="169">
        <f t="shared" si="255"/>
        <v>0</v>
      </c>
      <c r="J1798" s="149" t="str" cm="1">
        <f t="array" ref="J1798">IF(ISERROR(INDEX('Non Compliance input'!$H$5:$H$156,MATCH(1,(A1798='Non Compliance input'!$A$5:$A$156)*(F1798&gt;='Non Compliance input'!$D$5:$D$156)*(E1798&lt;'Non Compliance input'!$E$5:$E$156)*('Non Compliance input'!$H$5:$H$156="Yes"),0))
),"","Yes")</f>
        <v/>
      </c>
      <c r="K1798" s="149">
        <f t="shared" si="256"/>
        <v>0</v>
      </c>
      <c r="L1798" s="162">
        <f t="shared" si="257"/>
        <v>0</v>
      </c>
      <c r="M1798" s="162" t="str" cm="1">
        <f t="array" ref="M1798">IF(ISERROR(INDEX('Non Compliance input'!$I$5:$I$156,MATCH(1,(A1798='Non Compliance input'!$A$5:$A$156)*(E1798&gt;='Non Compliance input'!$D$5:$D$156)*(F1798&lt;='Non Compliance input'!$E$5:$E$156)*('Non Compliance input'!$I$5:$I$156="Yes"),0))
),"","Yes")</f>
        <v/>
      </c>
      <c r="N1798" s="149" t="str">
        <f>IF(VLOOKUP($A1798,HourEndingOutage!$B$3:$F$746,5,0)="Outage","Outage","")</f>
        <v/>
      </c>
      <c r="O1798" s="18">
        <f t="shared" si="258"/>
        <v>0</v>
      </c>
      <c r="P1798" s="18" t="str">
        <f t="shared" si="259"/>
        <v/>
      </c>
      <c r="Q1798" s="18">
        <f t="shared" si="260"/>
        <v>0</v>
      </c>
      <c r="R1798" s="118"/>
    </row>
    <row r="1799" spans="1:18" x14ac:dyDescent="0.25">
      <c r="A1799" s="25">
        <f t="shared" si="252"/>
        <v>200</v>
      </c>
      <c r="B1799" s="23">
        <f t="shared" si="253"/>
        <v>44570</v>
      </c>
      <c r="C1799" s="24">
        <v>8</v>
      </c>
      <c r="D1799" s="54" t="str">
        <f t="shared" si="254"/>
        <v>ASET</v>
      </c>
      <c r="E1799" s="178"/>
      <c r="F1799" s="179"/>
      <c r="G1799" s="177"/>
      <c r="H1799" s="177"/>
      <c r="I1799" s="169">
        <f t="shared" si="255"/>
        <v>0</v>
      </c>
      <c r="J1799" s="149" t="str" cm="1">
        <f t="array" ref="J1799">IF(ISERROR(INDEX('Non Compliance input'!$H$5:$H$156,MATCH(1,(A1799='Non Compliance input'!$A$5:$A$156)*(F1799&gt;='Non Compliance input'!$D$5:$D$156)*(E1799&lt;'Non Compliance input'!$E$5:$E$156)*('Non Compliance input'!$H$5:$H$156="Yes"),0))
),"","Yes")</f>
        <v/>
      </c>
      <c r="K1799" s="149">
        <f t="shared" si="256"/>
        <v>0</v>
      </c>
      <c r="L1799" s="162">
        <f t="shared" si="257"/>
        <v>0</v>
      </c>
      <c r="M1799" s="162" t="str" cm="1">
        <f t="array" ref="M1799">IF(ISERROR(INDEX('Non Compliance input'!$I$5:$I$156,MATCH(1,(A1799='Non Compliance input'!$A$5:$A$156)*(E1799&gt;='Non Compliance input'!$D$5:$D$156)*(F1799&lt;='Non Compliance input'!$E$5:$E$156)*('Non Compliance input'!$I$5:$I$156="Yes"),0))
),"","Yes")</f>
        <v/>
      </c>
      <c r="N1799" s="149" t="str">
        <f>IF(VLOOKUP($A1799,HourEndingOutage!$B$3:$F$746,5,0)="Outage","Outage","")</f>
        <v/>
      </c>
      <c r="O1799" s="18">
        <f t="shared" si="258"/>
        <v>0</v>
      </c>
      <c r="P1799" s="18" t="str">
        <f t="shared" si="259"/>
        <v/>
      </c>
      <c r="Q1799" s="18">
        <f t="shared" si="260"/>
        <v>0</v>
      </c>
      <c r="R1799" s="118"/>
    </row>
    <row r="1800" spans="1:18" x14ac:dyDescent="0.25">
      <c r="A1800" s="25">
        <f t="shared" si="252"/>
        <v>200</v>
      </c>
      <c r="B1800" s="23">
        <f t="shared" si="253"/>
        <v>44570</v>
      </c>
      <c r="C1800" s="24">
        <v>8</v>
      </c>
      <c r="D1800" s="54" t="str">
        <f t="shared" si="254"/>
        <v>ASET</v>
      </c>
      <c r="E1800" s="178"/>
      <c r="F1800" s="179"/>
      <c r="G1800" s="177"/>
      <c r="H1800" s="177"/>
      <c r="I1800" s="169">
        <f t="shared" si="255"/>
        <v>0</v>
      </c>
      <c r="J1800" s="149" t="str" cm="1">
        <f t="array" ref="J1800">IF(ISERROR(INDEX('Non Compliance input'!$H$5:$H$156,MATCH(1,(A1800='Non Compliance input'!$A$5:$A$156)*(F1800&gt;='Non Compliance input'!$D$5:$D$156)*(E1800&lt;'Non Compliance input'!$E$5:$E$156)*('Non Compliance input'!$H$5:$H$156="Yes"),0))
),"","Yes")</f>
        <v/>
      </c>
      <c r="K1800" s="149">
        <f t="shared" si="256"/>
        <v>0</v>
      </c>
      <c r="L1800" s="162">
        <f t="shared" si="257"/>
        <v>0</v>
      </c>
      <c r="M1800" s="162" t="str" cm="1">
        <f t="array" ref="M1800">IF(ISERROR(INDEX('Non Compliance input'!$I$5:$I$156,MATCH(1,(A1800='Non Compliance input'!$A$5:$A$156)*(E1800&gt;='Non Compliance input'!$D$5:$D$156)*(F1800&lt;='Non Compliance input'!$E$5:$E$156)*('Non Compliance input'!$I$5:$I$156="Yes"),0))
),"","Yes")</f>
        <v/>
      </c>
      <c r="N1800" s="149" t="str">
        <f>IF(VLOOKUP($A1800,HourEndingOutage!$B$3:$F$746,5,0)="Outage","Outage","")</f>
        <v/>
      </c>
      <c r="O1800" s="18">
        <f t="shared" si="258"/>
        <v>0</v>
      </c>
      <c r="P1800" s="18" t="str">
        <f t="shared" si="259"/>
        <v/>
      </c>
      <c r="Q1800" s="18">
        <f t="shared" si="260"/>
        <v>0</v>
      </c>
      <c r="R1800" s="118"/>
    </row>
    <row r="1801" spans="1:18" x14ac:dyDescent="0.25">
      <c r="A1801" s="25">
        <f t="shared" si="252"/>
        <v>200</v>
      </c>
      <c r="B1801" s="23">
        <f t="shared" si="253"/>
        <v>44570</v>
      </c>
      <c r="C1801" s="24">
        <v>8</v>
      </c>
      <c r="D1801" s="54" t="str">
        <f t="shared" si="254"/>
        <v>ASET</v>
      </c>
      <c r="E1801" s="178"/>
      <c r="F1801" s="179"/>
      <c r="G1801" s="177"/>
      <c r="H1801" s="177"/>
      <c r="I1801" s="169">
        <f t="shared" si="255"/>
        <v>0</v>
      </c>
      <c r="J1801" s="149" t="str" cm="1">
        <f t="array" ref="J1801">IF(ISERROR(INDEX('Non Compliance input'!$H$5:$H$156,MATCH(1,(A1801='Non Compliance input'!$A$5:$A$156)*(F1801&gt;='Non Compliance input'!$D$5:$D$156)*(E1801&lt;'Non Compliance input'!$E$5:$E$156)*('Non Compliance input'!$H$5:$H$156="Yes"),0))
),"","Yes")</f>
        <v/>
      </c>
      <c r="K1801" s="149">
        <f t="shared" si="256"/>
        <v>0</v>
      </c>
      <c r="L1801" s="162">
        <f t="shared" si="257"/>
        <v>0</v>
      </c>
      <c r="M1801" s="162" t="str" cm="1">
        <f t="array" ref="M1801">IF(ISERROR(INDEX('Non Compliance input'!$I$5:$I$156,MATCH(1,(A1801='Non Compliance input'!$A$5:$A$156)*(E1801&gt;='Non Compliance input'!$D$5:$D$156)*(F1801&lt;='Non Compliance input'!$E$5:$E$156)*('Non Compliance input'!$I$5:$I$156="Yes"),0))
),"","Yes")</f>
        <v/>
      </c>
      <c r="N1801" s="149" t="str">
        <f>IF(VLOOKUP($A1801,HourEndingOutage!$B$3:$F$746,5,0)="Outage","Outage","")</f>
        <v/>
      </c>
      <c r="O1801" s="18">
        <f t="shared" si="258"/>
        <v>0</v>
      </c>
      <c r="P1801" s="18" t="str">
        <f t="shared" si="259"/>
        <v/>
      </c>
      <c r="Q1801" s="18">
        <f t="shared" si="260"/>
        <v>0</v>
      </c>
      <c r="R1801" s="118"/>
    </row>
    <row r="1802" spans="1:18" x14ac:dyDescent="0.25">
      <c r="A1802" s="25">
        <f t="shared" si="252"/>
        <v>200</v>
      </c>
      <c r="B1802" s="23">
        <f t="shared" si="253"/>
        <v>44570</v>
      </c>
      <c r="C1802" s="24">
        <v>8</v>
      </c>
      <c r="D1802" s="54" t="str">
        <f t="shared" si="254"/>
        <v>ASET</v>
      </c>
      <c r="E1802" s="178"/>
      <c r="F1802" s="179"/>
      <c r="G1802" s="177"/>
      <c r="H1802" s="177"/>
      <c r="I1802" s="169">
        <f t="shared" si="255"/>
        <v>0</v>
      </c>
      <c r="J1802" s="149" t="str" cm="1">
        <f t="array" ref="J1802">IF(ISERROR(INDEX('Non Compliance input'!$H$5:$H$156,MATCH(1,(A1802='Non Compliance input'!$A$5:$A$156)*(F1802&gt;='Non Compliance input'!$D$5:$D$156)*(E1802&lt;'Non Compliance input'!$E$5:$E$156)*('Non Compliance input'!$H$5:$H$156="Yes"),0))
),"","Yes")</f>
        <v/>
      </c>
      <c r="K1802" s="149">
        <f t="shared" si="256"/>
        <v>0</v>
      </c>
      <c r="L1802" s="162">
        <f t="shared" si="257"/>
        <v>0</v>
      </c>
      <c r="M1802" s="162" t="str" cm="1">
        <f t="array" ref="M1802">IF(ISERROR(INDEX('Non Compliance input'!$I$5:$I$156,MATCH(1,(A1802='Non Compliance input'!$A$5:$A$156)*(E1802&gt;='Non Compliance input'!$D$5:$D$156)*(F1802&lt;='Non Compliance input'!$E$5:$E$156)*('Non Compliance input'!$I$5:$I$156="Yes"),0))
),"","Yes")</f>
        <v/>
      </c>
      <c r="N1802" s="149" t="str">
        <f>IF(VLOOKUP($A1802,HourEndingOutage!$B$3:$F$746,5,0)="Outage","Outage","")</f>
        <v/>
      </c>
      <c r="O1802" s="18">
        <f t="shared" si="258"/>
        <v>0</v>
      </c>
      <c r="P1802" s="18" t="str">
        <f t="shared" si="259"/>
        <v/>
      </c>
      <c r="Q1802" s="18">
        <f t="shared" si="260"/>
        <v>0</v>
      </c>
      <c r="R1802" s="118"/>
    </row>
    <row r="1803" spans="1:18" x14ac:dyDescent="0.25">
      <c r="A1803" s="25">
        <f t="shared" si="252"/>
        <v>201</v>
      </c>
      <c r="B1803" s="23">
        <f t="shared" si="253"/>
        <v>44570</v>
      </c>
      <c r="C1803" s="24">
        <v>9</v>
      </c>
      <c r="D1803" s="54" t="str">
        <f t="shared" si="254"/>
        <v>ASET</v>
      </c>
      <c r="E1803" s="178"/>
      <c r="F1803" s="179"/>
      <c r="G1803" s="177"/>
      <c r="H1803" s="177"/>
      <c r="I1803" s="169">
        <f t="shared" si="255"/>
        <v>0</v>
      </c>
      <c r="J1803" s="149" t="str" cm="1">
        <f t="array" ref="J1803">IF(ISERROR(INDEX('Non Compliance input'!$H$5:$H$156,MATCH(1,(A1803='Non Compliance input'!$A$5:$A$156)*(F1803&gt;='Non Compliance input'!$D$5:$D$156)*(E1803&lt;'Non Compliance input'!$E$5:$E$156)*('Non Compliance input'!$H$5:$H$156="Yes"),0))
),"","Yes")</f>
        <v/>
      </c>
      <c r="K1803" s="149">
        <f t="shared" si="256"/>
        <v>0</v>
      </c>
      <c r="L1803" s="162">
        <f t="shared" si="257"/>
        <v>0</v>
      </c>
      <c r="M1803" s="162" t="str" cm="1">
        <f t="array" ref="M1803">IF(ISERROR(INDEX('Non Compliance input'!$I$5:$I$156,MATCH(1,(A1803='Non Compliance input'!$A$5:$A$156)*(E1803&gt;='Non Compliance input'!$D$5:$D$156)*(F1803&lt;='Non Compliance input'!$E$5:$E$156)*('Non Compliance input'!$I$5:$I$156="Yes"),0))
),"","Yes")</f>
        <v/>
      </c>
      <c r="N1803" s="149" t="str">
        <f>IF(VLOOKUP($A1803,HourEndingOutage!$B$3:$F$746,5,0)="Outage","Outage","")</f>
        <v/>
      </c>
      <c r="O1803" s="18">
        <f t="shared" si="258"/>
        <v>0</v>
      </c>
      <c r="P1803" s="18" t="str">
        <f t="shared" si="259"/>
        <v/>
      </c>
      <c r="Q1803" s="18">
        <f t="shared" si="260"/>
        <v>0</v>
      </c>
      <c r="R1803" s="118"/>
    </row>
    <row r="1804" spans="1:18" x14ac:dyDescent="0.25">
      <c r="A1804" s="25">
        <f t="shared" si="252"/>
        <v>201</v>
      </c>
      <c r="B1804" s="23">
        <f t="shared" si="253"/>
        <v>44570</v>
      </c>
      <c r="C1804" s="24">
        <v>9</v>
      </c>
      <c r="D1804" s="54" t="str">
        <f t="shared" si="254"/>
        <v>ASET</v>
      </c>
      <c r="E1804" s="178"/>
      <c r="F1804" s="179"/>
      <c r="G1804" s="177"/>
      <c r="H1804" s="177"/>
      <c r="I1804" s="169">
        <f t="shared" si="255"/>
        <v>0</v>
      </c>
      <c r="J1804" s="149" t="str" cm="1">
        <f t="array" ref="J1804">IF(ISERROR(INDEX('Non Compliance input'!$H$5:$H$156,MATCH(1,(A1804='Non Compliance input'!$A$5:$A$156)*(F1804&gt;='Non Compliance input'!$D$5:$D$156)*(E1804&lt;'Non Compliance input'!$E$5:$E$156)*('Non Compliance input'!$H$5:$H$156="Yes"),0))
),"","Yes")</f>
        <v/>
      </c>
      <c r="K1804" s="149">
        <f t="shared" si="256"/>
        <v>0</v>
      </c>
      <c r="L1804" s="162">
        <f t="shared" si="257"/>
        <v>0</v>
      </c>
      <c r="M1804" s="162" t="str" cm="1">
        <f t="array" ref="M1804">IF(ISERROR(INDEX('Non Compliance input'!$I$5:$I$156,MATCH(1,(A1804='Non Compliance input'!$A$5:$A$156)*(E1804&gt;='Non Compliance input'!$D$5:$D$156)*(F1804&lt;='Non Compliance input'!$E$5:$E$156)*('Non Compliance input'!$I$5:$I$156="Yes"),0))
),"","Yes")</f>
        <v/>
      </c>
      <c r="N1804" s="149" t="str">
        <f>IF(VLOOKUP($A1804,HourEndingOutage!$B$3:$F$746,5,0)="Outage","Outage","")</f>
        <v/>
      </c>
      <c r="O1804" s="18">
        <f t="shared" si="258"/>
        <v>0</v>
      </c>
      <c r="P1804" s="18" t="str">
        <f t="shared" si="259"/>
        <v/>
      </c>
      <c r="Q1804" s="18">
        <f t="shared" si="260"/>
        <v>0</v>
      </c>
      <c r="R1804" s="118"/>
    </row>
    <row r="1805" spans="1:18" x14ac:dyDescent="0.25">
      <c r="A1805" s="25">
        <f t="shared" si="252"/>
        <v>201</v>
      </c>
      <c r="B1805" s="23">
        <f t="shared" si="253"/>
        <v>44570</v>
      </c>
      <c r="C1805" s="24">
        <v>9</v>
      </c>
      <c r="D1805" s="54" t="str">
        <f t="shared" si="254"/>
        <v>ASET</v>
      </c>
      <c r="E1805" s="178"/>
      <c r="F1805" s="179"/>
      <c r="G1805" s="177"/>
      <c r="H1805" s="177"/>
      <c r="I1805" s="169">
        <f t="shared" si="255"/>
        <v>0</v>
      </c>
      <c r="J1805" s="149" t="str" cm="1">
        <f t="array" ref="J1805">IF(ISERROR(INDEX('Non Compliance input'!$H$5:$H$156,MATCH(1,(A1805='Non Compliance input'!$A$5:$A$156)*(F1805&gt;='Non Compliance input'!$D$5:$D$156)*(E1805&lt;'Non Compliance input'!$E$5:$E$156)*('Non Compliance input'!$H$5:$H$156="Yes"),0))
),"","Yes")</f>
        <v/>
      </c>
      <c r="K1805" s="149">
        <f t="shared" si="256"/>
        <v>0</v>
      </c>
      <c r="L1805" s="162">
        <f t="shared" si="257"/>
        <v>0</v>
      </c>
      <c r="M1805" s="162" t="str" cm="1">
        <f t="array" ref="M1805">IF(ISERROR(INDEX('Non Compliance input'!$I$5:$I$156,MATCH(1,(A1805='Non Compliance input'!$A$5:$A$156)*(E1805&gt;='Non Compliance input'!$D$5:$D$156)*(F1805&lt;='Non Compliance input'!$E$5:$E$156)*('Non Compliance input'!$I$5:$I$156="Yes"),0))
),"","Yes")</f>
        <v/>
      </c>
      <c r="N1805" s="149" t="str">
        <f>IF(VLOOKUP($A1805,HourEndingOutage!$B$3:$F$746,5,0)="Outage","Outage","")</f>
        <v/>
      </c>
      <c r="O1805" s="18">
        <f t="shared" si="258"/>
        <v>0</v>
      </c>
      <c r="P1805" s="18" t="str">
        <f t="shared" si="259"/>
        <v/>
      </c>
      <c r="Q1805" s="18">
        <f t="shared" si="260"/>
        <v>0</v>
      </c>
      <c r="R1805" s="118"/>
    </row>
    <row r="1806" spans="1:18" x14ac:dyDescent="0.25">
      <c r="A1806" s="25">
        <f t="shared" si="252"/>
        <v>201</v>
      </c>
      <c r="B1806" s="23">
        <f t="shared" si="253"/>
        <v>44570</v>
      </c>
      <c r="C1806" s="24">
        <v>9</v>
      </c>
      <c r="D1806" s="54" t="str">
        <f t="shared" si="254"/>
        <v>ASET</v>
      </c>
      <c r="E1806" s="178"/>
      <c r="F1806" s="179"/>
      <c r="G1806" s="177"/>
      <c r="H1806" s="177"/>
      <c r="I1806" s="169">
        <f t="shared" si="255"/>
        <v>0</v>
      </c>
      <c r="J1806" s="149" t="str" cm="1">
        <f t="array" ref="J1806">IF(ISERROR(INDEX('Non Compliance input'!$H$5:$H$156,MATCH(1,(A1806='Non Compliance input'!$A$5:$A$156)*(F1806&gt;='Non Compliance input'!$D$5:$D$156)*(E1806&lt;'Non Compliance input'!$E$5:$E$156)*('Non Compliance input'!$H$5:$H$156="Yes"),0))
),"","Yes")</f>
        <v/>
      </c>
      <c r="K1806" s="149">
        <f t="shared" si="256"/>
        <v>0</v>
      </c>
      <c r="L1806" s="162">
        <f t="shared" si="257"/>
        <v>0</v>
      </c>
      <c r="M1806" s="162" t="str" cm="1">
        <f t="array" ref="M1806">IF(ISERROR(INDEX('Non Compliance input'!$I$5:$I$156,MATCH(1,(A1806='Non Compliance input'!$A$5:$A$156)*(E1806&gt;='Non Compliance input'!$D$5:$D$156)*(F1806&lt;='Non Compliance input'!$E$5:$E$156)*('Non Compliance input'!$I$5:$I$156="Yes"),0))
),"","Yes")</f>
        <v/>
      </c>
      <c r="N1806" s="149" t="str">
        <f>IF(VLOOKUP($A1806,HourEndingOutage!$B$3:$F$746,5,0)="Outage","Outage","")</f>
        <v/>
      </c>
      <c r="O1806" s="18">
        <f t="shared" si="258"/>
        <v>0</v>
      </c>
      <c r="P1806" s="18" t="str">
        <f t="shared" si="259"/>
        <v/>
      </c>
      <c r="Q1806" s="18">
        <f t="shared" si="260"/>
        <v>0</v>
      </c>
      <c r="R1806" s="118"/>
    </row>
    <row r="1807" spans="1:18" x14ac:dyDescent="0.25">
      <c r="A1807" s="25">
        <f t="shared" si="252"/>
        <v>201</v>
      </c>
      <c r="B1807" s="23">
        <f t="shared" si="253"/>
        <v>44570</v>
      </c>
      <c r="C1807" s="24">
        <v>9</v>
      </c>
      <c r="D1807" s="54" t="str">
        <f t="shared" si="254"/>
        <v>ASET</v>
      </c>
      <c r="E1807" s="178"/>
      <c r="F1807" s="179"/>
      <c r="G1807" s="177"/>
      <c r="H1807" s="177"/>
      <c r="I1807" s="169">
        <f t="shared" si="255"/>
        <v>0</v>
      </c>
      <c r="J1807" s="149" t="str" cm="1">
        <f t="array" ref="J1807">IF(ISERROR(INDEX('Non Compliance input'!$H$5:$H$156,MATCH(1,(A1807='Non Compliance input'!$A$5:$A$156)*(F1807&gt;='Non Compliance input'!$D$5:$D$156)*(E1807&lt;'Non Compliance input'!$E$5:$E$156)*('Non Compliance input'!$H$5:$H$156="Yes"),0))
),"","Yes")</f>
        <v/>
      </c>
      <c r="K1807" s="149">
        <f t="shared" si="256"/>
        <v>0</v>
      </c>
      <c r="L1807" s="162">
        <f t="shared" si="257"/>
        <v>0</v>
      </c>
      <c r="M1807" s="162" t="str" cm="1">
        <f t="array" ref="M1807">IF(ISERROR(INDEX('Non Compliance input'!$I$5:$I$156,MATCH(1,(A1807='Non Compliance input'!$A$5:$A$156)*(E1807&gt;='Non Compliance input'!$D$5:$D$156)*(F1807&lt;='Non Compliance input'!$E$5:$E$156)*('Non Compliance input'!$I$5:$I$156="Yes"),0))
),"","Yes")</f>
        <v/>
      </c>
      <c r="N1807" s="149" t="str">
        <f>IF(VLOOKUP($A1807,HourEndingOutage!$B$3:$F$746,5,0)="Outage","Outage","")</f>
        <v/>
      </c>
      <c r="O1807" s="18">
        <f t="shared" si="258"/>
        <v>0</v>
      </c>
      <c r="P1807" s="18" t="str">
        <f t="shared" si="259"/>
        <v/>
      </c>
      <c r="Q1807" s="18">
        <f t="shared" si="260"/>
        <v>0</v>
      </c>
      <c r="R1807" s="118"/>
    </row>
    <row r="1808" spans="1:18" x14ac:dyDescent="0.25">
      <c r="A1808" s="25">
        <f t="shared" si="252"/>
        <v>201</v>
      </c>
      <c r="B1808" s="23">
        <f t="shared" si="253"/>
        <v>44570</v>
      </c>
      <c r="C1808" s="24">
        <v>9</v>
      </c>
      <c r="D1808" s="54" t="str">
        <f t="shared" si="254"/>
        <v>ASET</v>
      </c>
      <c r="E1808" s="178"/>
      <c r="F1808" s="179"/>
      <c r="G1808" s="177"/>
      <c r="H1808" s="177"/>
      <c r="I1808" s="169">
        <f t="shared" si="255"/>
        <v>0</v>
      </c>
      <c r="J1808" s="149" t="str" cm="1">
        <f t="array" ref="J1808">IF(ISERROR(INDEX('Non Compliance input'!$H$5:$H$156,MATCH(1,(A1808='Non Compliance input'!$A$5:$A$156)*(F1808&gt;='Non Compliance input'!$D$5:$D$156)*(E1808&lt;'Non Compliance input'!$E$5:$E$156)*('Non Compliance input'!$H$5:$H$156="Yes"),0))
),"","Yes")</f>
        <v/>
      </c>
      <c r="K1808" s="149">
        <f t="shared" si="256"/>
        <v>0</v>
      </c>
      <c r="L1808" s="162">
        <f t="shared" si="257"/>
        <v>0</v>
      </c>
      <c r="M1808" s="162" t="str" cm="1">
        <f t="array" ref="M1808">IF(ISERROR(INDEX('Non Compliance input'!$I$5:$I$156,MATCH(1,(A1808='Non Compliance input'!$A$5:$A$156)*(E1808&gt;='Non Compliance input'!$D$5:$D$156)*(F1808&lt;='Non Compliance input'!$E$5:$E$156)*('Non Compliance input'!$I$5:$I$156="Yes"),0))
),"","Yes")</f>
        <v/>
      </c>
      <c r="N1808" s="149" t="str">
        <f>IF(VLOOKUP($A1808,HourEndingOutage!$B$3:$F$746,5,0)="Outage","Outage","")</f>
        <v/>
      </c>
      <c r="O1808" s="18">
        <f t="shared" si="258"/>
        <v>0</v>
      </c>
      <c r="P1808" s="18" t="str">
        <f t="shared" si="259"/>
        <v/>
      </c>
      <c r="Q1808" s="18">
        <f t="shared" si="260"/>
        <v>0</v>
      </c>
      <c r="R1808" s="118"/>
    </row>
    <row r="1809" spans="1:18" x14ac:dyDescent="0.25">
      <c r="A1809" s="25">
        <f t="shared" si="252"/>
        <v>201</v>
      </c>
      <c r="B1809" s="23">
        <f t="shared" si="253"/>
        <v>44570</v>
      </c>
      <c r="C1809" s="24">
        <v>9</v>
      </c>
      <c r="D1809" s="54" t="str">
        <f t="shared" si="254"/>
        <v>ASET</v>
      </c>
      <c r="E1809" s="178"/>
      <c r="F1809" s="179"/>
      <c r="G1809" s="177"/>
      <c r="H1809" s="177"/>
      <c r="I1809" s="169">
        <f t="shared" si="255"/>
        <v>0</v>
      </c>
      <c r="J1809" s="149" t="str" cm="1">
        <f t="array" ref="J1809">IF(ISERROR(INDEX('Non Compliance input'!$H$5:$H$156,MATCH(1,(A1809='Non Compliance input'!$A$5:$A$156)*(F1809&gt;='Non Compliance input'!$D$5:$D$156)*(E1809&lt;'Non Compliance input'!$E$5:$E$156)*('Non Compliance input'!$H$5:$H$156="Yes"),0))
),"","Yes")</f>
        <v/>
      </c>
      <c r="K1809" s="149">
        <f t="shared" si="256"/>
        <v>0</v>
      </c>
      <c r="L1809" s="162">
        <f t="shared" si="257"/>
        <v>0</v>
      </c>
      <c r="M1809" s="162" t="str" cm="1">
        <f t="array" ref="M1809">IF(ISERROR(INDEX('Non Compliance input'!$I$5:$I$156,MATCH(1,(A1809='Non Compliance input'!$A$5:$A$156)*(E1809&gt;='Non Compliance input'!$D$5:$D$156)*(F1809&lt;='Non Compliance input'!$E$5:$E$156)*('Non Compliance input'!$I$5:$I$156="Yes"),0))
),"","Yes")</f>
        <v/>
      </c>
      <c r="N1809" s="149" t="str">
        <f>IF(VLOOKUP($A1809,HourEndingOutage!$B$3:$F$746,5,0)="Outage","Outage","")</f>
        <v/>
      </c>
      <c r="O1809" s="18">
        <f t="shared" si="258"/>
        <v>0</v>
      </c>
      <c r="P1809" s="18" t="str">
        <f t="shared" si="259"/>
        <v/>
      </c>
      <c r="Q1809" s="18">
        <f t="shared" si="260"/>
        <v>0</v>
      </c>
      <c r="R1809" s="118"/>
    </row>
    <row r="1810" spans="1:18" x14ac:dyDescent="0.25">
      <c r="A1810" s="25">
        <f t="shared" si="252"/>
        <v>201</v>
      </c>
      <c r="B1810" s="23">
        <f t="shared" si="253"/>
        <v>44570</v>
      </c>
      <c r="C1810" s="24">
        <v>9</v>
      </c>
      <c r="D1810" s="54" t="str">
        <f t="shared" si="254"/>
        <v>ASET</v>
      </c>
      <c r="E1810" s="178"/>
      <c r="F1810" s="179"/>
      <c r="G1810" s="177"/>
      <c r="H1810" s="177"/>
      <c r="I1810" s="169">
        <f t="shared" si="255"/>
        <v>0</v>
      </c>
      <c r="J1810" s="149" t="str" cm="1">
        <f t="array" ref="J1810">IF(ISERROR(INDEX('Non Compliance input'!$H$5:$H$156,MATCH(1,(A1810='Non Compliance input'!$A$5:$A$156)*(F1810&gt;='Non Compliance input'!$D$5:$D$156)*(E1810&lt;'Non Compliance input'!$E$5:$E$156)*('Non Compliance input'!$H$5:$H$156="Yes"),0))
),"","Yes")</f>
        <v/>
      </c>
      <c r="K1810" s="149">
        <f t="shared" si="256"/>
        <v>0</v>
      </c>
      <c r="L1810" s="162">
        <f t="shared" si="257"/>
        <v>0</v>
      </c>
      <c r="M1810" s="162" t="str" cm="1">
        <f t="array" ref="M1810">IF(ISERROR(INDEX('Non Compliance input'!$I$5:$I$156,MATCH(1,(A1810='Non Compliance input'!$A$5:$A$156)*(E1810&gt;='Non Compliance input'!$D$5:$D$156)*(F1810&lt;='Non Compliance input'!$E$5:$E$156)*('Non Compliance input'!$I$5:$I$156="Yes"),0))
),"","Yes")</f>
        <v/>
      </c>
      <c r="N1810" s="149" t="str">
        <f>IF(VLOOKUP($A1810,HourEndingOutage!$B$3:$F$746,5,0)="Outage","Outage","")</f>
        <v/>
      </c>
      <c r="O1810" s="18">
        <f t="shared" si="258"/>
        <v>0</v>
      </c>
      <c r="P1810" s="18" t="str">
        <f t="shared" si="259"/>
        <v/>
      </c>
      <c r="Q1810" s="18">
        <f t="shared" si="260"/>
        <v>0</v>
      </c>
      <c r="R1810" s="118"/>
    </row>
    <row r="1811" spans="1:18" x14ac:dyDescent="0.25">
      <c r="A1811" s="25">
        <f t="shared" si="252"/>
        <v>201</v>
      </c>
      <c r="B1811" s="23">
        <f t="shared" si="253"/>
        <v>44570</v>
      </c>
      <c r="C1811" s="24">
        <v>9</v>
      </c>
      <c r="D1811" s="54" t="str">
        <f t="shared" si="254"/>
        <v>ASET</v>
      </c>
      <c r="E1811" s="178"/>
      <c r="F1811" s="179"/>
      <c r="G1811" s="177"/>
      <c r="H1811" s="177"/>
      <c r="I1811" s="169">
        <f t="shared" si="255"/>
        <v>0</v>
      </c>
      <c r="J1811" s="149" t="str" cm="1">
        <f t="array" ref="J1811">IF(ISERROR(INDEX('Non Compliance input'!$H$5:$H$156,MATCH(1,(A1811='Non Compliance input'!$A$5:$A$156)*(F1811&gt;='Non Compliance input'!$D$5:$D$156)*(E1811&lt;'Non Compliance input'!$E$5:$E$156)*('Non Compliance input'!$H$5:$H$156="Yes"),0))
),"","Yes")</f>
        <v/>
      </c>
      <c r="K1811" s="149">
        <f t="shared" si="256"/>
        <v>0</v>
      </c>
      <c r="L1811" s="162">
        <f t="shared" si="257"/>
        <v>0</v>
      </c>
      <c r="M1811" s="162" t="str" cm="1">
        <f t="array" ref="M1811">IF(ISERROR(INDEX('Non Compliance input'!$I$5:$I$156,MATCH(1,(A1811='Non Compliance input'!$A$5:$A$156)*(E1811&gt;='Non Compliance input'!$D$5:$D$156)*(F1811&lt;='Non Compliance input'!$E$5:$E$156)*('Non Compliance input'!$I$5:$I$156="Yes"),0))
),"","Yes")</f>
        <v/>
      </c>
      <c r="N1811" s="149" t="str">
        <f>IF(VLOOKUP($A1811,HourEndingOutage!$B$3:$F$746,5,0)="Outage","Outage","")</f>
        <v/>
      </c>
      <c r="O1811" s="18">
        <f t="shared" si="258"/>
        <v>0</v>
      </c>
      <c r="P1811" s="18" t="str">
        <f t="shared" si="259"/>
        <v/>
      </c>
      <c r="Q1811" s="18">
        <f t="shared" si="260"/>
        <v>0</v>
      </c>
      <c r="R1811" s="118"/>
    </row>
    <row r="1812" spans="1:18" x14ac:dyDescent="0.25">
      <c r="A1812" s="25">
        <f t="shared" si="252"/>
        <v>202</v>
      </c>
      <c r="B1812" s="23">
        <f t="shared" si="253"/>
        <v>44570</v>
      </c>
      <c r="C1812" s="24">
        <v>10</v>
      </c>
      <c r="D1812" s="54" t="str">
        <f t="shared" si="254"/>
        <v>ASET</v>
      </c>
      <c r="E1812" s="178"/>
      <c r="F1812" s="179"/>
      <c r="G1812" s="177"/>
      <c r="H1812" s="177"/>
      <c r="I1812" s="169">
        <f t="shared" si="255"/>
        <v>0</v>
      </c>
      <c r="J1812" s="149" t="str" cm="1">
        <f t="array" ref="J1812">IF(ISERROR(INDEX('Non Compliance input'!$H$5:$H$156,MATCH(1,(A1812='Non Compliance input'!$A$5:$A$156)*(F1812&gt;='Non Compliance input'!$D$5:$D$156)*(E1812&lt;'Non Compliance input'!$E$5:$E$156)*('Non Compliance input'!$H$5:$H$156="Yes"),0))
),"","Yes")</f>
        <v/>
      </c>
      <c r="K1812" s="149">
        <f t="shared" si="256"/>
        <v>0</v>
      </c>
      <c r="L1812" s="162">
        <f t="shared" si="257"/>
        <v>0</v>
      </c>
      <c r="M1812" s="162" t="str" cm="1">
        <f t="array" ref="M1812">IF(ISERROR(INDEX('Non Compliance input'!$I$5:$I$156,MATCH(1,(A1812='Non Compliance input'!$A$5:$A$156)*(E1812&gt;='Non Compliance input'!$D$5:$D$156)*(F1812&lt;='Non Compliance input'!$E$5:$E$156)*('Non Compliance input'!$I$5:$I$156="Yes"),0))
),"","Yes")</f>
        <v/>
      </c>
      <c r="N1812" s="149" t="str">
        <f>IF(VLOOKUP($A1812,HourEndingOutage!$B$3:$F$746,5,0)="Outage","Outage","")</f>
        <v/>
      </c>
      <c r="O1812" s="18">
        <f t="shared" si="258"/>
        <v>0</v>
      </c>
      <c r="P1812" s="18" t="str">
        <f t="shared" si="259"/>
        <v/>
      </c>
      <c r="Q1812" s="18">
        <f t="shared" si="260"/>
        <v>0</v>
      </c>
      <c r="R1812" s="118"/>
    </row>
    <row r="1813" spans="1:18" x14ac:dyDescent="0.25">
      <c r="A1813" s="25">
        <f t="shared" si="252"/>
        <v>202</v>
      </c>
      <c r="B1813" s="23">
        <f t="shared" si="253"/>
        <v>44570</v>
      </c>
      <c r="C1813" s="24">
        <v>10</v>
      </c>
      <c r="D1813" s="54" t="str">
        <f t="shared" si="254"/>
        <v>ASET</v>
      </c>
      <c r="E1813" s="178"/>
      <c r="F1813" s="179"/>
      <c r="G1813" s="177"/>
      <c r="H1813" s="177"/>
      <c r="I1813" s="169">
        <f t="shared" si="255"/>
        <v>0</v>
      </c>
      <c r="J1813" s="149" t="str" cm="1">
        <f t="array" ref="J1813">IF(ISERROR(INDEX('Non Compliance input'!$H$5:$H$156,MATCH(1,(A1813='Non Compliance input'!$A$5:$A$156)*(F1813&gt;='Non Compliance input'!$D$5:$D$156)*(E1813&lt;'Non Compliance input'!$E$5:$E$156)*('Non Compliance input'!$H$5:$H$156="Yes"),0))
),"","Yes")</f>
        <v/>
      </c>
      <c r="K1813" s="149">
        <f t="shared" si="256"/>
        <v>0</v>
      </c>
      <c r="L1813" s="162">
        <f t="shared" si="257"/>
        <v>0</v>
      </c>
      <c r="M1813" s="162" t="str" cm="1">
        <f t="array" ref="M1813">IF(ISERROR(INDEX('Non Compliance input'!$I$5:$I$156,MATCH(1,(A1813='Non Compliance input'!$A$5:$A$156)*(E1813&gt;='Non Compliance input'!$D$5:$D$156)*(F1813&lt;='Non Compliance input'!$E$5:$E$156)*('Non Compliance input'!$I$5:$I$156="Yes"),0))
),"","Yes")</f>
        <v/>
      </c>
      <c r="N1813" s="149" t="str">
        <f>IF(VLOOKUP($A1813,HourEndingOutage!$B$3:$F$746,5,0)="Outage","Outage","")</f>
        <v/>
      </c>
      <c r="O1813" s="18">
        <f t="shared" si="258"/>
        <v>0</v>
      </c>
      <c r="P1813" s="18" t="str">
        <f t="shared" si="259"/>
        <v/>
      </c>
      <c r="Q1813" s="18">
        <f t="shared" si="260"/>
        <v>0</v>
      </c>
      <c r="R1813" s="118"/>
    </row>
    <row r="1814" spans="1:18" x14ac:dyDescent="0.25">
      <c r="A1814" s="25">
        <f t="shared" si="252"/>
        <v>202</v>
      </c>
      <c r="B1814" s="23">
        <f t="shared" si="253"/>
        <v>44570</v>
      </c>
      <c r="C1814" s="24">
        <v>10</v>
      </c>
      <c r="D1814" s="54" t="str">
        <f t="shared" si="254"/>
        <v>ASET</v>
      </c>
      <c r="E1814" s="178"/>
      <c r="F1814" s="179"/>
      <c r="G1814" s="177"/>
      <c r="H1814" s="177"/>
      <c r="I1814" s="169">
        <f t="shared" si="255"/>
        <v>0</v>
      </c>
      <c r="J1814" s="149" t="str" cm="1">
        <f t="array" ref="J1814">IF(ISERROR(INDEX('Non Compliance input'!$H$5:$H$156,MATCH(1,(A1814='Non Compliance input'!$A$5:$A$156)*(F1814&gt;='Non Compliance input'!$D$5:$D$156)*(E1814&lt;'Non Compliance input'!$E$5:$E$156)*('Non Compliance input'!$H$5:$H$156="Yes"),0))
),"","Yes")</f>
        <v/>
      </c>
      <c r="K1814" s="149">
        <f t="shared" si="256"/>
        <v>0</v>
      </c>
      <c r="L1814" s="162">
        <f t="shared" si="257"/>
        <v>0</v>
      </c>
      <c r="M1814" s="162" t="str" cm="1">
        <f t="array" ref="M1814">IF(ISERROR(INDEX('Non Compliance input'!$I$5:$I$156,MATCH(1,(A1814='Non Compliance input'!$A$5:$A$156)*(E1814&gt;='Non Compliance input'!$D$5:$D$156)*(F1814&lt;='Non Compliance input'!$E$5:$E$156)*('Non Compliance input'!$I$5:$I$156="Yes"),0))
),"","Yes")</f>
        <v/>
      </c>
      <c r="N1814" s="149" t="str">
        <f>IF(VLOOKUP($A1814,HourEndingOutage!$B$3:$F$746,5,0)="Outage","Outage","")</f>
        <v/>
      </c>
      <c r="O1814" s="18">
        <f t="shared" si="258"/>
        <v>0</v>
      </c>
      <c r="P1814" s="18" t="str">
        <f t="shared" si="259"/>
        <v/>
      </c>
      <c r="Q1814" s="18">
        <f t="shared" si="260"/>
        <v>0</v>
      </c>
      <c r="R1814" s="118"/>
    </row>
    <row r="1815" spans="1:18" x14ac:dyDescent="0.25">
      <c r="A1815" s="25">
        <f t="shared" si="252"/>
        <v>202</v>
      </c>
      <c r="B1815" s="23">
        <f t="shared" si="253"/>
        <v>44570</v>
      </c>
      <c r="C1815" s="24">
        <v>10</v>
      </c>
      <c r="D1815" s="54" t="str">
        <f t="shared" si="254"/>
        <v>ASET</v>
      </c>
      <c r="E1815" s="178"/>
      <c r="F1815" s="179"/>
      <c r="G1815" s="177"/>
      <c r="H1815" s="177"/>
      <c r="I1815" s="169">
        <f t="shared" si="255"/>
        <v>0</v>
      </c>
      <c r="J1815" s="149" t="str" cm="1">
        <f t="array" ref="J1815">IF(ISERROR(INDEX('Non Compliance input'!$H$5:$H$156,MATCH(1,(A1815='Non Compliance input'!$A$5:$A$156)*(F1815&gt;='Non Compliance input'!$D$5:$D$156)*(E1815&lt;'Non Compliance input'!$E$5:$E$156)*('Non Compliance input'!$H$5:$H$156="Yes"),0))
),"","Yes")</f>
        <v/>
      </c>
      <c r="K1815" s="149">
        <f t="shared" si="256"/>
        <v>0</v>
      </c>
      <c r="L1815" s="162">
        <f t="shared" si="257"/>
        <v>0</v>
      </c>
      <c r="M1815" s="162" t="str" cm="1">
        <f t="array" ref="M1815">IF(ISERROR(INDEX('Non Compliance input'!$I$5:$I$156,MATCH(1,(A1815='Non Compliance input'!$A$5:$A$156)*(E1815&gt;='Non Compliance input'!$D$5:$D$156)*(F1815&lt;='Non Compliance input'!$E$5:$E$156)*('Non Compliance input'!$I$5:$I$156="Yes"),0))
),"","Yes")</f>
        <v/>
      </c>
      <c r="N1815" s="149" t="str">
        <f>IF(VLOOKUP($A1815,HourEndingOutage!$B$3:$F$746,5,0)="Outage","Outage","")</f>
        <v/>
      </c>
      <c r="O1815" s="18">
        <f t="shared" si="258"/>
        <v>0</v>
      </c>
      <c r="P1815" s="18" t="str">
        <f t="shared" si="259"/>
        <v/>
      </c>
      <c r="Q1815" s="18">
        <f t="shared" si="260"/>
        <v>0</v>
      </c>
      <c r="R1815" s="118"/>
    </row>
    <row r="1816" spans="1:18" x14ac:dyDescent="0.25">
      <c r="A1816" s="25">
        <f t="shared" si="252"/>
        <v>202</v>
      </c>
      <c r="B1816" s="23">
        <f t="shared" si="253"/>
        <v>44570</v>
      </c>
      <c r="C1816" s="24">
        <v>10</v>
      </c>
      <c r="D1816" s="54" t="str">
        <f t="shared" si="254"/>
        <v>ASET</v>
      </c>
      <c r="E1816" s="178"/>
      <c r="F1816" s="179"/>
      <c r="G1816" s="177"/>
      <c r="H1816" s="177"/>
      <c r="I1816" s="169">
        <f t="shared" si="255"/>
        <v>0</v>
      </c>
      <c r="J1816" s="149" t="str" cm="1">
        <f t="array" ref="J1816">IF(ISERROR(INDEX('Non Compliance input'!$H$5:$H$156,MATCH(1,(A1816='Non Compliance input'!$A$5:$A$156)*(F1816&gt;='Non Compliance input'!$D$5:$D$156)*(E1816&lt;'Non Compliance input'!$E$5:$E$156)*('Non Compliance input'!$H$5:$H$156="Yes"),0))
),"","Yes")</f>
        <v/>
      </c>
      <c r="K1816" s="149">
        <f t="shared" si="256"/>
        <v>0</v>
      </c>
      <c r="L1816" s="162">
        <f t="shared" si="257"/>
        <v>0</v>
      </c>
      <c r="M1816" s="162" t="str" cm="1">
        <f t="array" ref="M1816">IF(ISERROR(INDEX('Non Compliance input'!$I$5:$I$156,MATCH(1,(A1816='Non Compliance input'!$A$5:$A$156)*(E1816&gt;='Non Compliance input'!$D$5:$D$156)*(F1816&lt;='Non Compliance input'!$E$5:$E$156)*('Non Compliance input'!$I$5:$I$156="Yes"),0))
),"","Yes")</f>
        <v/>
      </c>
      <c r="N1816" s="149" t="str">
        <f>IF(VLOOKUP($A1816,HourEndingOutage!$B$3:$F$746,5,0)="Outage","Outage","")</f>
        <v/>
      </c>
      <c r="O1816" s="18">
        <f t="shared" si="258"/>
        <v>0</v>
      </c>
      <c r="P1816" s="18" t="str">
        <f t="shared" si="259"/>
        <v/>
      </c>
      <c r="Q1816" s="18">
        <f t="shared" si="260"/>
        <v>0</v>
      </c>
      <c r="R1816" s="118"/>
    </row>
    <row r="1817" spans="1:18" x14ac:dyDescent="0.25">
      <c r="A1817" s="25">
        <f t="shared" si="252"/>
        <v>202</v>
      </c>
      <c r="B1817" s="23">
        <f t="shared" si="253"/>
        <v>44570</v>
      </c>
      <c r="C1817" s="24">
        <v>10</v>
      </c>
      <c r="D1817" s="54" t="str">
        <f t="shared" si="254"/>
        <v>ASET</v>
      </c>
      <c r="E1817" s="178"/>
      <c r="F1817" s="179"/>
      <c r="G1817" s="177"/>
      <c r="H1817" s="177"/>
      <c r="I1817" s="169">
        <f t="shared" si="255"/>
        <v>0</v>
      </c>
      <c r="J1817" s="149" t="str" cm="1">
        <f t="array" ref="J1817">IF(ISERROR(INDEX('Non Compliance input'!$H$5:$H$156,MATCH(1,(A1817='Non Compliance input'!$A$5:$A$156)*(F1817&gt;='Non Compliance input'!$D$5:$D$156)*(E1817&lt;'Non Compliance input'!$E$5:$E$156)*('Non Compliance input'!$H$5:$H$156="Yes"),0))
),"","Yes")</f>
        <v/>
      </c>
      <c r="K1817" s="149">
        <f t="shared" si="256"/>
        <v>0</v>
      </c>
      <c r="L1817" s="162">
        <f t="shared" si="257"/>
        <v>0</v>
      </c>
      <c r="M1817" s="162" t="str" cm="1">
        <f t="array" ref="M1817">IF(ISERROR(INDEX('Non Compliance input'!$I$5:$I$156,MATCH(1,(A1817='Non Compliance input'!$A$5:$A$156)*(E1817&gt;='Non Compliance input'!$D$5:$D$156)*(F1817&lt;='Non Compliance input'!$E$5:$E$156)*('Non Compliance input'!$I$5:$I$156="Yes"),0))
),"","Yes")</f>
        <v/>
      </c>
      <c r="N1817" s="149" t="str">
        <f>IF(VLOOKUP($A1817,HourEndingOutage!$B$3:$F$746,5,0)="Outage","Outage","")</f>
        <v/>
      </c>
      <c r="O1817" s="18">
        <f t="shared" si="258"/>
        <v>0</v>
      </c>
      <c r="P1817" s="18" t="str">
        <f t="shared" si="259"/>
        <v/>
      </c>
      <c r="Q1817" s="18">
        <f t="shared" si="260"/>
        <v>0</v>
      </c>
      <c r="R1817" s="118"/>
    </row>
    <row r="1818" spans="1:18" x14ac:dyDescent="0.25">
      <c r="A1818" s="25">
        <f t="shared" si="252"/>
        <v>202</v>
      </c>
      <c r="B1818" s="23">
        <f t="shared" si="253"/>
        <v>44570</v>
      </c>
      <c r="C1818" s="24">
        <v>10</v>
      </c>
      <c r="D1818" s="54" t="str">
        <f t="shared" si="254"/>
        <v>ASET</v>
      </c>
      <c r="E1818" s="178"/>
      <c r="F1818" s="179"/>
      <c r="G1818" s="177"/>
      <c r="H1818" s="177"/>
      <c r="I1818" s="169">
        <f t="shared" si="255"/>
        <v>0</v>
      </c>
      <c r="J1818" s="149" t="str" cm="1">
        <f t="array" ref="J1818">IF(ISERROR(INDEX('Non Compliance input'!$H$5:$H$156,MATCH(1,(A1818='Non Compliance input'!$A$5:$A$156)*(F1818&gt;='Non Compliance input'!$D$5:$D$156)*(E1818&lt;'Non Compliance input'!$E$5:$E$156)*('Non Compliance input'!$H$5:$H$156="Yes"),0))
),"","Yes")</f>
        <v/>
      </c>
      <c r="K1818" s="149">
        <f t="shared" si="256"/>
        <v>0</v>
      </c>
      <c r="L1818" s="162">
        <f t="shared" si="257"/>
        <v>0</v>
      </c>
      <c r="M1818" s="162" t="str" cm="1">
        <f t="array" ref="M1818">IF(ISERROR(INDEX('Non Compliance input'!$I$5:$I$156,MATCH(1,(A1818='Non Compliance input'!$A$5:$A$156)*(E1818&gt;='Non Compliance input'!$D$5:$D$156)*(F1818&lt;='Non Compliance input'!$E$5:$E$156)*('Non Compliance input'!$I$5:$I$156="Yes"),0))
),"","Yes")</f>
        <v/>
      </c>
      <c r="N1818" s="149" t="str">
        <f>IF(VLOOKUP($A1818,HourEndingOutage!$B$3:$F$746,5,0)="Outage","Outage","")</f>
        <v/>
      </c>
      <c r="O1818" s="18">
        <f t="shared" si="258"/>
        <v>0</v>
      </c>
      <c r="P1818" s="18" t="str">
        <f t="shared" si="259"/>
        <v/>
      </c>
      <c r="Q1818" s="18">
        <f t="shared" si="260"/>
        <v>0</v>
      </c>
      <c r="R1818" s="118"/>
    </row>
    <row r="1819" spans="1:18" x14ac:dyDescent="0.25">
      <c r="A1819" s="25">
        <f t="shared" si="252"/>
        <v>202</v>
      </c>
      <c r="B1819" s="23">
        <f t="shared" si="253"/>
        <v>44570</v>
      </c>
      <c r="C1819" s="24">
        <v>10</v>
      </c>
      <c r="D1819" s="54" t="str">
        <f t="shared" si="254"/>
        <v>ASET</v>
      </c>
      <c r="E1819" s="178"/>
      <c r="F1819" s="179"/>
      <c r="G1819" s="177"/>
      <c r="H1819" s="177"/>
      <c r="I1819" s="169">
        <f t="shared" si="255"/>
        <v>0</v>
      </c>
      <c r="J1819" s="149" t="str" cm="1">
        <f t="array" ref="J1819">IF(ISERROR(INDEX('Non Compliance input'!$H$5:$H$156,MATCH(1,(A1819='Non Compliance input'!$A$5:$A$156)*(F1819&gt;='Non Compliance input'!$D$5:$D$156)*(E1819&lt;'Non Compliance input'!$E$5:$E$156)*('Non Compliance input'!$H$5:$H$156="Yes"),0))
),"","Yes")</f>
        <v/>
      </c>
      <c r="K1819" s="149">
        <f t="shared" si="256"/>
        <v>0</v>
      </c>
      <c r="L1819" s="162">
        <f t="shared" si="257"/>
        <v>0</v>
      </c>
      <c r="M1819" s="162" t="str" cm="1">
        <f t="array" ref="M1819">IF(ISERROR(INDEX('Non Compliance input'!$I$5:$I$156,MATCH(1,(A1819='Non Compliance input'!$A$5:$A$156)*(E1819&gt;='Non Compliance input'!$D$5:$D$156)*(F1819&lt;='Non Compliance input'!$E$5:$E$156)*('Non Compliance input'!$I$5:$I$156="Yes"),0))
),"","Yes")</f>
        <v/>
      </c>
      <c r="N1819" s="149" t="str">
        <f>IF(VLOOKUP($A1819,HourEndingOutage!$B$3:$F$746,5,0)="Outage","Outage","")</f>
        <v/>
      </c>
      <c r="O1819" s="18">
        <f t="shared" si="258"/>
        <v>0</v>
      </c>
      <c r="P1819" s="18" t="str">
        <f t="shared" si="259"/>
        <v/>
      </c>
      <c r="Q1819" s="18">
        <f t="shared" si="260"/>
        <v>0</v>
      </c>
      <c r="R1819" s="118"/>
    </row>
    <row r="1820" spans="1:18" x14ac:dyDescent="0.25">
      <c r="A1820" s="25">
        <f t="shared" ref="A1820:A1883" si="261">IF(C1820=C1819,A1819,A1819+1)</f>
        <v>202</v>
      </c>
      <c r="B1820" s="23">
        <f t="shared" ref="B1820:B1883" si="262">IF(C1820&lt;C1819,B1819+1,B1819)</f>
        <v>44570</v>
      </c>
      <c r="C1820" s="24">
        <v>10</v>
      </c>
      <c r="D1820" s="54" t="str">
        <f t="shared" si="254"/>
        <v>ASET</v>
      </c>
      <c r="E1820" s="178"/>
      <c r="F1820" s="179"/>
      <c r="G1820" s="177"/>
      <c r="H1820" s="177"/>
      <c r="I1820" s="169">
        <f t="shared" si="255"/>
        <v>0</v>
      </c>
      <c r="J1820" s="149" t="str" cm="1">
        <f t="array" ref="J1820">IF(ISERROR(INDEX('Non Compliance input'!$H$5:$H$156,MATCH(1,(A1820='Non Compliance input'!$A$5:$A$156)*(F1820&gt;='Non Compliance input'!$D$5:$D$156)*(E1820&lt;'Non Compliance input'!$E$5:$E$156)*('Non Compliance input'!$H$5:$H$156="Yes"),0))
),"","Yes")</f>
        <v/>
      </c>
      <c r="K1820" s="149">
        <f t="shared" si="256"/>
        <v>0</v>
      </c>
      <c r="L1820" s="162">
        <f t="shared" si="257"/>
        <v>0</v>
      </c>
      <c r="M1820" s="162" t="str" cm="1">
        <f t="array" ref="M1820">IF(ISERROR(INDEX('Non Compliance input'!$I$5:$I$156,MATCH(1,(A1820='Non Compliance input'!$A$5:$A$156)*(E1820&gt;='Non Compliance input'!$D$5:$D$156)*(F1820&lt;='Non Compliance input'!$E$5:$E$156)*('Non Compliance input'!$I$5:$I$156="Yes"),0))
),"","Yes")</f>
        <v/>
      </c>
      <c r="N1820" s="149" t="str">
        <f>IF(VLOOKUP($A1820,HourEndingOutage!$B$3:$F$746,5,0)="Outage","Outage","")</f>
        <v/>
      </c>
      <c r="O1820" s="18">
        <f t="shared" si="258"/>
        <v>0</v>
      </c>
      <c r="P1820" s="18" t="str">
        <f t="shared" si="259"/>
        <v/>
      </c>
      <c r="Q1820" s="18">
        <f t="shared" si="260"/>
        <v>0</v>
      </c>
      <c r="R1820" s="118"/>
    </row>
    <row r="1821" spans="1:18" x14ac:dyDescent="0.25">
      <c r="A1821" s="25">
        <f t="shared" si="261"/>
        <v>203</v>
      </c>
      <c r="B1821" s="23">
        <f t="shared" si="262"/>
        <v>44570</v>
      </c>
      <c r="C1821" s="24">
        <v>11</v>
      </c>
      <c r="D1821" s="54" t="str">
        <f t="shared" si="254"/>
        <v>ASET</v>
      </c>
      <c r="E1821" s="178"/>
      <c r="F1821" s="179"/>
      <c r="G1821" s="177"/>
      <c r="H1821" s="177"/>
      <c r="I1821" s="169">
        <f t="shared" si="255"/>
        <v>0</v>
      </c>
      <c r="J1821" s="149" t="str" cm="1">
        <f t="array" ref="J1821">IF(ISERROR(INDEX('Non Compliance input'!$H$5:$H$156,MATCH(1,(A1821='Non Compliance input'!$A$5:$A$156)*(F1821&gt;='Non Compliance input'!$D$5:$D$156)*(E1821&lt;'Non Compliance input'!$E$5:$E$156)*('Non Compliance input'!$H$5:$H$156="Yes"),0))
),"","Yes")</f>
        <v/>
      </c>
      <c r="K1821" s="149">
        <f t="shared" si="256"/>
        <v>0</v>
      </c>
      <c r="L1821" s="162">
        <f t="shared" si="257"/>
        <v>0</v>
      </c>
      <c r="M1821" s="162" t="str" cm="1">
        <f t="array" ref="M1821">IF(ISERROR(INDEX('Non Compliance input'!$I$5:$I$156,MATCH(1,(A1821='Non Compliance input'!$A$5:$A$156)*(E1821&gt;='Non Compliance input'!$D$5:$D$156)*(F1821&lt;='Non Compliance input'!$E$5:$E$156)*('Non Compliance input'!$I$5:$I$156="Yes"),0))
),"","Yes")</f>
        <v/>
      </c>
      <c r="N1821" s="149" t="str">
        <f>IF(VLOOKUP($A1821,HourEndingOutage!$B$3:$F$746,5,0)="Outage","Outage","")</f>
        <v/>
      </c>
      <c r="O1821" s="18">
        <f t="shared" si="258"/>
        <v>0</v>
      </c>
      <c r="P1821" s="18" t="str">
        <f t="shared" si="259"/>
        <v/>
      </c>
      <c r="Q1821" s="18">
        <f t="shared" si="260"/>
        <v>0</v>
      </c>
      <c r="R1821" s="118"/>
    </row>
    <row r="1822" spans="1:18" x14ac:dyDescent="0.25">
      <c r="A1822" s="25">
        <f t="shared" si="261"/>
        <v>203</v>
      </c>
      <c r="B1822" s="23">
        <f t="shared" si="262"/>
        <v>44570</v>
      </c>
      <c r="C1822" s="24">
        <v>11</v>
      </c>
      <c r="D1822" s="54" t="str">
        <f t="shared" si="254"/>
        <v>ASET</v>
      </c>
      <c r="E1822" s="178"/>
      <c r="F1822" s="179"/>
      <c r="G1822" s="177"/>
      <c r="H1822" s="177"/>
      <c r="I1822" s="169">
        <f t="shared" si="255"/>
        <v>0</v>
      </c>
      <c r="J1822" s="149" t="str" cm="1">
        <f t="array" ref="J1822">IF(ISERROR(INDEX('Non Compliance input'!$H$5:$H$156,MATCH(1,(A1822='Non Compliance input'!$A$5:$A$156)*(F1822&gt;='Non Compliance input'!$D$5:$D$156)*(E1822&lt;'Non Compliance input'!$E$5:$E$156)*('Non Compliance input'!$H$5:$H$156="Yes"),0))
),"","Yes")</f>
        <v/>
      </c>
      <c r="K1822" s="149">
        <f t="shared" si="256"/>
        <v>0</v>
      </c>
      <c r="L1822" s="162">
        <f t="shared" si="257"/>
        <v>0</v>
      </c>
      <c r="M1822" s="162" t="str" cm="1">
        <f t="array" ref="M1822">IF(ISERROR(INDEX('Non Compliance input'!$I$5:$I$156,MATCH(1,(A1822='Non Compliance input'!$A$5:$A$156)*(E1822&gt;='Non Compliance input'!$D$5:$D$156)*(F1822&lt;='Non Compliance input'!$E$5:$E$156)*('Non Compliance input'!$I$5:$I$156="Yes"),0))
),"","Yes")</f>
        <v/>
      </c>
      <c r="N1822" s="149" t="str">
        <f>IF(VLOOKUP($A1822,HourEndingOutage!$B$3:$F$746,5,0)="Outage","Outage","")</f>
        <v/>
      </c>
      <c r="O1822" s="18">
        <f t="shared" si="258"/>
        <v>0</v>
      </c>
      <c r="P1822" s="18" t="str">
        <f t="shared" si="259"/>
        <v/>
      </c>
      <c r="Q1822" s="18">
        <f t="shared" si="260"/>
        <v>0</v>
      </c>
      <c r="R1822" s="118"/>
    </row>
    <row r="1823" spans="1:18" x14ac:dyDescent="0.25">
      <c r="A1823" s="25">
        <f t="shared" si="261"/>
        <v>203</v>
      </c>
      <c r="B1823" s="23">
        <f t="shared" si="262"/>
        <v>44570</v>
      </c>
      <c r="C1823" s="24">
        <v>11</v>
      </c>
      <c r="D1823" s="54" t="str">
        <f t="shared" si="254"/>
        <v>ASET</v>
      </c>
      <c r="E1823" s="178"/>
      <c r="F1823" s="179"/>
      <c r="G1823" s="177"/>
      <c r="H1823" s="177"/>
      <c r="I1823" s="169">
        <f t="shared" si="255"/>
        <v>0</v>
      </c>
      <c r="J1823" s="149" t="str" cm="1">
        <f t="array" ref="J1823">IF(ISERROR(INDEX('Non Compliance input'!$H$5:$H$156,MATCH(1,(A1823='Non Compliance input'!$A$5:$A$156)*(F1823&gt;='Non Compliance input'!$D$5:$D$156)*(E1823&lt;'Non Compliance input'!$E$5:$E$156)*('Non Compliance input'!$H$5:$H$156="Yes"),0))
),"","Yes")</f>
        <v/>
      </c>
      <c r="K1823" s="149">
        <f t="shared" si="256"/>
        <v>0</v>
      </c>
      <c r="L1823" s="162">
        <f t="shared" si="257"/>
        <v>0</v>
      </c>
      <c r="M1823" s="162" t="str" cm="1">
        <f t="array" ref="M1823">IF(ISERROR(INDEX('Non Compliance input'!$I$5:$I$156,MATCH(1,(A1823='Non Compliance input'!$A$5:$A$156)*(E1823&gt;='Non Compliance input'!$D$5:$D$156)*(F1823&lt;='Non Compliance input'!$E$5:$E$156)*('Non Compliance input'!$I$5:$I$156="Yes"),0))
),"","Yes")</f>
        <v/>
      </c>
      <c r="N1823" s="149" t="str">
        <f>IF(VLOOKUP($A1823,HourEndingOutage!$B$3:$F$746,5,0)="Outage","Outage","")</f>
        <v/>
      </c>
      <c r="O1823" s="18">
        <f t="shared" si="258"/>
        <v>0</v>
      </c>
      <c r="P1823" s="18" t="str">
        <f t="shared" si="259"/>
        <v/>
      </c>
      <c r="Q1823" s="18">
        <f t="shared" si="260"/>
        <v>0</v>
      </c>
      <c r="R1823" s="118"/>
    </row>
    <row r="1824" spans="1:18" x14ac:dyDescent="0.25">
      <c r="A1824" s="25">
        <f t="shared" si="261"/>
        <v>203</v>
      </c>
      <c r="B1824" s="23">
        <f t="shared" si="262"/>
        <v>44570</v>
      </c>
      <c r="C1824" s="24">
        <v>11</v>
      </c>
      <c r="D1824" s="54" t="str">
        <f t="shared" si="254"/>
        <v>ASET</v>
      </c>
      <c r="E1824" s="178"/>
      <c r="F1824" s="179"/>
      <c r="G1824" s="177"/>
      <c r="H1824" s="177"/>
      <c r="I1824" s="169">
        <f t="shared" si="255"/>
        <v>0</v>
      </c>
      <c r="J1824" s="149" t="str" cm="1">
        <f t="array" ref="J1824">IF(ISERROR(INDEX('Non Compliance input'!$H$5:$H$156,MATCH(1,(A1824='Non Compliance input'!$A$5:$A$156)*(F1824&gt;='Non Compliance input'!$D$5:$D$156)*(E1824&lt;'Non Compliance input'!$E$5:$E$156)*('Non Compliance input'!$H$5:$H$156="Yes"),0))
),"","Yes")</f>
        <v/>
      </c>
      <c r="K1824" s="149">
        <f t="shared" si="256"/>
        <v>0</v>
      </c>
      <c r="L1824" s="162">
        <f t="shared" si="257"/>
        <v>0</v>
      </c>
      <c r="M1824" s="162" t="str" cm="1">
        <f t="array" ref="M1824">IF(ISERROR(INDEX('Non Compliance input'!$I$5:$I$156,MATCH(1,(A1824='Non Compliance input'!$A$5:$A$156)*(E1824&gt;='Non Compliance input'!$D$5:$D$156)*(F1824&lt;='Non Compliance input'!$E$5:$E$156)*('Non Compliance input'!$I$5:$I$156="Yes"),0))
),"","Yes")</f>
        <v/>
      </c>
      <c r="N1824" s="149" t="str">
        <f>IF(VLOOKUP($A1824,HourEndingOutage!$B$3:$F$746,5,0)="Outage","Outage","")</f>
        <v/>
      </c>
      <c r="O1824" s="18">
        <f t="shared" si="258"/>
        <v>0</v>
      </c>
      <c r="P1824" s="18" t="str">
        <f t="shared" si="259"/>
        <v/>
      </c>
      <c r="Q1824" s="18">
        <f t="shared" si="260"/>
        <v>0</v>
      </c>
      <c r="R1824" s="118"/>
    </row>
    <row r="1825" spans="1:18" x14ac:dyDescent="0.25">
      <c r="A1825" s="25">
        <f t="shared" si="261"/>
        <v>203</v>
      </c>
      <c r="B1825" s="23">
        <f t="shared" si="262"/>
        <v>44570</v>
      </c>
      <c r="C1825" s="24">
        <v>11</v>
      </c>
      <c r="D1825" s="54" t="str">
        <f t="shared" si="254"/>
        <v>ASET</v>
      </c>
      <c r="E1825" s="178"/>
      <c r="F1825" s="179"/>
      <c r="G1825" s="177"/>
      <c r="H1825" s="177"/>
      <c r="I1825" s="169">
        <f t="shared" si="255"/>
        <v>0</v>
      </c>
      <c r="J1825" s="149" t="str" cm="1">
        <f t="array" ref="J1825">IF(ISERROR(INDEX('Non Compliance input'!$H$5:$H$156,MATCH(1,(A1825='Non Compliance input'!$A$5:$A$156)*(F1825&gt;='Non Compliance input'!$D$5:$D$156)*(E1825&lt;'Non Compliance input'!$E$5:$E$156)*('Non Compliance input'!$H$5:$H$156="Yes"),0))
),"","Yes")</f>
        <v/>
      </c>
      <c r="K1825" s="149">
        <f t="shared" si="256"/>
        <v>0</v>
      </c>
      <c r="L1825" s="162">
        <f t="shared" si="257"/>
        <v>0</v>
      </c>
      <c r="M1825" s="162" t="str" cm="1">
        <f t="array" ref="M1825">IF(ISERROR(INDEX('Non Compliance input'!$I$5:$I$156,MATCH(1,(A1825='Non Compliance input'!$A$5:$A$156)*(E1825&gt;='Non Compliance input'!$D$5:$D$156)*(F1825&lt;='Non Compliance input'!$E$5:$E$156)*('Non Compliance input'!$I$5:$I$156="Yes"),0))
),"","Yes")</f>
        <v/>
      </c>
      <c r="N1825" s="149" t="str">
        <f>IF(VLOOKUP($A1825,HourEndingOutage!$B$3:$F$746,5,0)="Outage","Outage","")</f>
        <v/>
      </c>
      <c r="O1825" s="18">
        <f t="shared" si="258"/>
        <v>0</v>
      </c>
      <c r="P1825" s="18" t="str">
        <f t="shared" si="259"/>
        <v/>
      </c>
      <c r="Q1825" s="18">
        <f t="shared" si="260"/>
        <v>0</v>
      </c>
      <c r="R1825" s="118"/>
    </row>
    <row r="1826" spans="1:18" x14ac:dyDescent="0.25">
      <c r="A1826" s="25">
        <f t="shared" si="261"/>
        <v>203</v>
      </c>
      <c r="B1826" s="23">
        <f t="shared" si="262"/>
        <v>44570</v>
      </c>
      <c r="C1826" s="24">
        <v>11</v>
      </c>
      <c r="D1826" s="54" t="str">
        <f t="shared" si="254"/>
        <v>ASET</v>
      </c>
      <c r="E1826" s="178"/>
      <c r="F1826" s="179"/>
      <c r="G1826" s="177"/>
      <c r="H1826" s="177"/>
      <c r="I1826" s="169">
        <f t="shared" si="255"/>
        <v>0</v>
      </c>
      <c r="J1826" s="149" t="str" cm="1">
        <f t="array" ref="J1826">IF(ISERROR(INDEX('Non Compliance input'!$H$5:$H$156,MATCH(1,(A1826='Non Compliance input'!$A$5:$A$156)*(F1826&gt;='Non Compliance input'!$D$5:$D$156)*(E1826&lt;'Non Compliance input'!$E$5:$E$156)*('Non Compliance input'!$H$5:$H$156="Yes"),0))
),"","Yes")</f>
        <v/>
      </c>
      <c r="K1826" s="149">
        <f t="shared" si="256"/>
        <v>0</v>
      </c>
      <c r="L1826" s="162">
        <f t="shared" si="257"/>
        <v>0</v>
      </c>
      <c r="M1826" s="162" t="str" cm="1">
        <f t="array" ref="M1826">IF(ISERROR(INDEX('Non Compliance input'!$I$5:$I$156,MATCH(1,(A1826='Non Compliance input'!$A$5:$A$156)*(E1826&gt;='Non Compliance input'!$D$5:$D$156)*(F1826&lt;='Non Compliance input'!$E$5:$E$156)*('Non Compliance input'!$I$5:$I$156="Yes"),0))
),"","Yes")</f>
        <v/>
      </c>
      <c r="N1826" s="149" t="str">
        <f>IF(VLOOKUP($A1826,HourEndingOutage!$B$3:$F$746,5,0)="Outage","Outage","")</f>
        <v/>
      </c>
      <c r="O1826" s="18">
        <f t="shared" si="258"/>
        <v>0</v>
      </c>
      <c r="P1826" s="18" t="str">
        <f t="shared" si="259"/>
        <v/>
      </c>
      <c r="Q1826" s="18">
        <f t="shared" si="260"/>
        <v>0</v>
      </c>
      <c r="R1826" s="118"/>
    </row>
    <row r="1827" spans="1:18" x14ac:dyDescent="0.25">
      <c r="A1827" s="25">
        <f t="shared" si="261"/>
        <v>203</v>
      </c>
      <c r="B1827" s="23">
        <f t="shared" si="262"/>
        <v>44570</v>
      </c>
      <c r="C1827" s="24">
        <v>11</v>
      </c>
      <c r="D1827" s="54" t="str">
        <f t="shared" si="254"/>
        <v>ASET</v>
      </c>
      <c r="E1827" s="178"/>
      <c r="F1827" s="179"/>
      <c r="G1827" s="177"/>
      <c r="H1827" s="177"/>
      <c r="I1827" s="169">
        <f t="shared" si="255"/>
        <v>0</v>
      </c>
      <c r="J1827" s="149" t="str" cm="1">
        <f t="array" ref="J1827">IF(ISERROR(INDEX('Non Compliance input'!$H$5:$H$156,MATCH(1,(A1827='Non Compliance input'!$A$5:$A$156)*(F1827&gt;='Non Compliance input'!$D$5:$D$156)*(E1827&lt;'Non Compliance input'!$E$5:$E$156)*('Non Compliance input'!$H$5:$H$156="Yes"),0))
),"","Yes")</f>
        <v/>
      </c>
      <c r="K1827" s="149">
        <f t="shared" si="256"/>
        <v>0</v>
      </c>
      <c r="L1827" s="162">
        <f t="shared" si="257"/>
        <v>0</v>
      </c>
      <c r="M1827" s="162" t="str" cm="1">
        <f t="array" ref="M1827">IF(ISERROR(INDEX('Non Compliance input'!$I$5:$I$156,MATCH(1,(A1827='Non Compliance input'!$A$5:$A$156)*(E1827&gt;='Non Compliance input'!$D$5:$D$156)*(F1827&lt;='Non Compliance input'!$E$5:$E$156)*('Non Compliance input'!$I$5:$I$156="Yes"),0))
),"","Yes")</f>
        <v/>
      </c>
      <c r="N1827" s="149" t="str">
        <f>IF(VLOOKUP($A1827,HourEndingOutage!$B$3:$F$746,5,0)="Outage","Outage","")</f>
        <v/>
      </c>
      <c r="O1827" s="18">
        <f t="shared" si="258"/>
        <v>0</v>
      </c>
      <c r="P1827" s="18" t="str">
        <f t="shared" si="259"/>
        <v/>
      </c>
      <c r="Q1827" s="18">
        <f t="shared" si="260"/>
        <v>0</v>
      </c>
      <c r="R1827" s="118"/>
    </row>
    <row r="1828" spans="1:18" x14ac:dyDescent="0.25">
      <c r="A1828" s="25">
        <f t="shared" si="261"/>
        <v>203</v>
      </c>
      <c r="B1828" s="23">
        <f t="shared" si="262"/>
        <v>44570</v>
      </c>
      <c r="C1828" s="24">
        <v>11</v>
      </c>
      <c r="D1828" s="54" t="str">
        <f t="shared" si="254"/>
        <v>ASET</v>
      </c>
      <c r="E1828" s="178"/>
      <c r="F1828" s="179"/>
      <c r="G1828" s="177"/>
      <c r="H1828" s="177"/>
      <c r="I1828" s="169">
        <f t="shared" si="255"/>
        <v>0</v>
      </c>
      <c r="J1828" s="149" t="str" cm="1">
        <f t="array" ref="J1828">IF(ISERROR(INDEX('Non Compliance input'!$H$5:$H$156,MATCH(1,(A1828='Non Compliance input'!$A$5:$A$156)*(F1828&gt;='Non Compliance input'!$D$5:$D$156)*(E1828&lt;'Non Compliance input'!$E$5:$E$156)*('Non Compliance input'!$H$5:$H$156="Yes"),0))
),"","Yes")</f>
        <v/>
      </c>
      <c r="K1828" s="149">
        <f t="shared" si="256"/>
        <v>0</v>
      </c>
      <c r="L1828" s="162">
        <f t="shared" si="257"/>
        <v>0</v>
      </c>
      <c r="M1828" s="162" t="str" cm="1">
        <f t="array" ref="M1828">IF(ISERROR(INDEX('Non Compliance input'!$I$5:$I$156,MATCH(1,(A1828='Non Compliance input'!$A$5:$A$156)*(E1828&gt;='Non Compliance input'!$D$5:$D$156)*(F1828&lt;='Non Compliance input'!$E$5:$E$156)*('Non Compliance input'!$I$5:$I$156="Yes"),0))
),"","Yes")</f>
        <v/>
      </c>
      <c r="N1828" s="149" t="str">
        <f>IF(VLOOKUP($A1828,HourEndingOutage!$B$3:$F$746,5,0)="Outage","Outage","")</f>
        <v/>
      </c>
      <c r="O1828" s="18">
        <f t="shared" si="258"/>
        <v>0</v>
      </c>
      <c r="P1828" s="18" t="str">
        <f t="shared" si="259"/>
        <v/>
      </c>
      <c r="Q1828" s="18">
        <f t="shared" si="260"/>
        <v>0</v>
      </c>
      <c r="R1828" s="118"/>
    </row>
    <row r="1829" spans="1:18" x14ac:dyDescent="0.25">
      <c r="A1829" s="25">
        <f t="shared" si="261"/>
        <v>203</v>
      </c>
      <c r="B1829" s="23">
        <f t="shared" si="262"/>
        <v>44570</v>
      </c>
      <c r="C1829" s="24">
        <v>11</v>
      </c>
      <c r="D1829" s="54" t="str">
        <f t="shared" si="254"/>
        <v>ASET</v>
      </c>
      <c r="E1829" s="178"/>
      <c r="F1829" s="179"/>
      <c r="G1829" s="177"/>
      <c r="H1829" s="177"/>
      <c r="I1829" s="169">
        <f t="shared" si="255"/>
        <v>0</v>
      </c>
      <c r="J1829" s="149" t="str" cm="1">
        <f t="array" ref="J1829">IF(ISERROR(INDEX('Non Compliance input'!$H$5:$H$156,MATCH(1,(A1829='Non Compliance input'!$A$5:$A$156)*(F1829&gt;='Non Compliance input'!$D$5:$D$156)*(E1829&lt;'Non Compliance input'!$E$5:$E$156)*('Non Compliance input'!$H$5:$H$156="Yes"),0))
),"","Yes")</f>
        <v/>
      </c>
      <c r="K1829" s="149">
        <f t="shared" si="256"/>
        <v>0</v>
      </c>
      <c r="L1829" s="162">
        <f t="shared" si="257"/>
        <v>0</v>
      </c>
      <c r="M1829" s="162" t="str" cm="1">
        <f t="array" ref="M1829">IF(ISERROR(INDEX('Non Compliance input'!$I$5:$I$156,MATCH(1,(A1829='Non Compliance input'!$A$5:$A$156)*(E1829&gt;='Non Compliance input'!$D$5:$D$156)*(F1829&lt;='Non Compliance input'!$E$5:$E$156)*('Non Compliance input'!$I$5:$I$156="Yes"),0))
),"","Yes")</f>
        <v/>
      </c>
      <c r="N1829" s="149" t="str">
        <f>IF(VLOOKUP($A1829,HourEndingOutage!$B$3:$F$746,5,0)="Outage","Outage","")</f>
        <v/>
      </c>
      <c r="O1829" s="18">
        <f t="shared" si="258"/>
        <v>0</v>
      </c>
      <c r="P1829" s="18" t="str">
        <f t="shared" si="259"/>
        <v/>
      </c>
      <c r="Q1829" s="18">
        <f t="shared" si="260"/>
        <v>0</v>
      </c>
      <c r="R1829" s="118"/>
    </row>
    <row r="1830" spans="1:18" x14ac:dyDescent="0.25">
      <c r="A1830" s="25">
        <f t="shared" si="261"/>
        <v>204</v>
      </c>
      <c r="B1830" s="23">
        <f t="shared" si="262"/>
        <v>44570</v>
      </c>
      <c r="C1830" s="24">
        <v>12</v>
      </c>
      <c r="D1830" s="54" t="str">
        <f t="shared" si="254"/>
        <v>ASET</v>
      </c>
      <c r="E1830" s="178"/>
      <c r="F1830" s="179"/>
      <c r="G1830" s="177"/>
      <c r="H1830" s="177"/>
      <c r="I1830" s="169">
        <f t="shared" si="255"/>
        <v>0</v>
      </c>
      <c r="J1830" s="149" t="str" cm="1">
        <f t="array" ref="J1830">IF(ISERROR(INDEX('Non Compliance input'!$H$5:$H$156,MATCH(1,(A1830='Non Compliance input'!$A$5:$A$156)*(F1830&gt;='Non Compliance input'!$D$5:$D$156)*(E1830&lt;'Non Compliance input'!$E$5:$E$156)*('Non Compliance input'!$H$5:$H$156="Yes"),0))
),"","Yes")</f>
        <v/>
      </c>
      <c r="K1830" s="149">
        <f t="shared" si="256"/>
        <v>0</v>
      </c>
      <c r="L1830" s="162">
        <f t="shared" si="257"/>
        <v>0</v>
      </c>
      <c r="M1830" s="162" t="str" cm="1">
        <f t="array" ref="M1830">IF(ISERROR(INDEX('Non Compliance input'!$I$5:$I$156,MATCH(1,(A1830='Non Compliance input'!$A$5:$A$156)*(E1830&gt;='Non Compliance input'!$D$5:$D$156)*(F1830&lt;='Non Compliance input'!$E$5:$E$156)*('Non Compliance input'!$I$5:$I$156="Yes"),0))
),"","Yes")</f>
        <v/>
      </c>
      <c r="N1830" s="149" t="str">
        <f>IF(VLOOKUP($A1830,HourEndingOutage!$B$3:$F$746,5,0)="Outage","Outage","")</f>
        <v/>
      </c>
      <c r="O1830" s="18">
        <f t="shared" si="258"/>
        <v>0</v>
      </c>
      <c r="P1830" s="18" t="str">
        <f t="shared" si="259"/>
        <v/>
      </c>
      <c r="Q1830" s="18">
        <f t="shared" si="260"/>
        <v>0</v>
      </c>
      <c r="R1830" s="118"/>
    </row>
    <row r="1831" spans="1:18" x14ac:dyDescent="0.25">
      <c r="A1831" s="25">
        <f t="shared" si="261"/>
        <v>204</v>
      </c>
      <c r="B1831" s="23">
        <f t="shared" si="262"/>
        <v>44570</v>
      </c>
      <c r="C1831" s="24">
        <v>12</v>
      </c>
      <c r="D1831" s="54" t="str">
        <f t="shared" si="254"/>
        <v>ASET</v>
      </c>
      <c r="E1831" s="178"/>
      <c r="F1831" s="179"/>
      <c r="G1831" s="177"/>
      <c r="H1831" s="177"/>
      <c r="I1831" s="169">
        <f t="shared" si="255"/>
        <v>0</v>
      </c>
      <c r="J1831" s="149" t="str" cm="1">
        <f t="array" ref="J1831">IF(ISERROR(INDEX('Non Compliance input'!$H$5:$H$156,MATCH(1,(A1831='Non Compliance input'!$A$5:$A$156)*(F1831&gt;='Non Compliance input'!$D$5:$D$156)*(E1831&lt;'Non Compliance input'!$E$5:$E$156)*('Non Compliance input'!$H$5:$H$156="Yes"),0))
),"","Yes")</f>
        <v/>
      </c>
      <c r="K1831" s="149">
        <f t="shared" si="256"/>
        <v>0</v>
      </c>
      <c r="L1831" s="162">
        <f t="shared" si="257"/>
        <v>0</v>
      </c>
      <c r="M1831" s="162" t="str" cm="1">
        <f t="array" ref="M1831">IF(ISERROR(INDEX('Non Compliance input'!$I$5:$I$156,MATCH(1,(A1831='Non Compliance input'!$A$5:$A$156)*(E1831&gt;='Non Compliance input'!$D$5:$D$156)*(F1831&lt;='Non Compliance input'!$E$5:$E$156)*('Non Compliance input'!$I$5:$I$156="Yes"),0))
),"","Yes")</f>
        <v/>
      </c>
      <c r="N1831" s="149" t="str">
        <f>IF(VLOOKUP($A1831,HourEndingOutage!$B$3:$F$746,5,0)="Outage","Outage","")</f>
        <v/>
      </c>
      <c r="O1831" s="18">
        <f t="shared" si="258"/>
        <v>0</v>
      </c>
      <c r="P1831" s="18" t="str">
        <f t="shared" si="259"/>
        <v/>
      </c>
      <c r="Q1831" s="18">
        <f t="shared" si="260"/>
        <v>0</v>
      </c>
      <c r="R1831" s="118"/>
    </row>
    <row r="1832" spans="1:18" x14ac:dyDescent="0.25">
      <c r="A1832" s="25">
        <f t="shared" si="261"/>
        <v>204</v>
      </c>
      <c r="B1832" s="23">
        <f t="shared" si="262"/>
        <v>44570</v>
      </c>
      <c r="C1832" s="24">
        <v>12</v>
      </c>
      <c r="D1832" s="54" t="str">
        <f t="shared" si="254"/>
        <v>ASET</v>
      </c>
      <c r="E1832" s="178"/>
      <c r="F1832" s="179"/>
      <c r="G1832" s="177"/>
      <c r="H1832" s="177"/>
      <c r="I1832" s="169">
        <f t="shared" si="255"/>
        <v>0</v>
      </c>
      <c r="J1832" s="149" t="str" cm="1">
        <f t="array" ref="J1832">IF(ISERROR(INDEX('Non Compliance input'!$H$5:$H$156,MATCH(1,(A1832='Non Compliance input'!$A$5:$A$156)*(F1832&gt;='Non Compliance input'!$D$5:$D$156)*(E1832&lt;'Non Compliance input'!$E$5:$E$156)*('Non Compliance input'!$H$5:$H$156="Yes"),0))
),"","Yes")</f>
        <v/>
      </c>
      <c r="K1832" s="149">
        <f t="shared" si="256"/>
        <v>0</v>
      </c>
      <c r="L1832" s="162">
        <f t="shared" si="257"/>
        <v>0</v>
      </c>
      <c r="M1832" s="162" t="str" cm="1">
        <f t="array" ref="M1832">IF(ISERROR(INDEX('Non Compliance input'!$I$5:$I$156,MATCH(1,(A1832='Non Compliance input'!$A$5:$A$156)*(E1832&gt;='Non Compliance input'!$D$5:$D$156)*(F1832&lt;='Non Compliance input'!$E$5:$E$156)*('Non Compliance input'!$I$5:$I$156="Yes"),0))
),"","Yes")</f>
        <v/>
      </c>
      <c r="N1832" s="149" t="str">
        <f>IF(VLOOKUP($A1832,HourEndingOutage!$B$3:$F$746,5,0)="Outage","Outage","")</f>
        <v/>
      </c>
      <c r="O1832" s="18">
        <f t="shared" si="258"/>
        <v>0</v>
      </c>
      <c r="P1832" s="18" t="str">
        <f t="shared" si="259"/>
        <v/>
      </c>
      <c r="Q1832" s="18">
        <f t="shared" si="260"/>
        <v>0</v>
      </c>
      <c r="R1832" s="118"/>
    </row>
    <row r="1833" spans="1:18" x14ac:dyDescent="0.25">
      <c r="A1833" s="25">
        <f t="shared" si="261"/>
        <v>204</v>
      </c>
      <c r="B1833" s="23">
        <f t="shared" si="262"/>
        <v>44570</v>
      </c>
      <c r="C1833" s="24">
        <v>12</v>
      </c>
      <c r="D1833" s="54" t="str">
        <f t="shared" si="254"/>
        <v>ASET</v>
      </c>
      <c r="E1833" s="178"/>
      <c r="F1833" s="179"/>
      <c r="G1833" s="177"/>
      <c r="H1833" s="177"/>
      <c r="I1833" s="169">
        <f t="shared" si="255"/>
        <v>0</v>
      </c>
      <c r="J1833" s="149" t="str" cm="1">
        <f t="array" ref="J1833">IF(ISERROR(INDEX('Non Compliance input'!$H$5:$H$156,MATCH(1,(A1833='Non Compliance input'!$A$5:$A$156)*(F1833&gt;='Non Compliance input'!$D$5:$D$156)*(E1833&lt;'Non Compliance input'!$E$5:$E$156)*('Non Compliance input'!$H$5:$H$156="Yes"),0))
),"","Yes")</f>
        <v/>
      </c>
      <c r="K1833" s="149">
        <f t="shared" si="256"/>
        <v>0</v>
      </c>
      <c r="L1833" s="162">
        <f t="shared" si="257"/>
        <v>0</v>
      </c>
      <c r="M1833" s="162" t="str" cm="1">
        <f t="array" ref="M1833">IF(ISERROR(INDEX('Non Compliance input'!$I$5:$I$156,MATCH(1,(A1833='Non Compliance input'!$A$5:$A$156)*(E1833&gt;='Non Compliance input'!$D$5:$D$156)*(F1833&lt;='Non Compliance input'!$E$5:$E$156)*('Non Compliance input'!$I$5:$I$156="Yes"),0))
),"","Yes")</f>
        <v/>
      </c>
      <c r="N1833" s="149" t="str">
        <f>IF(VLOOKUP($A1833,HourEndingOutage!$B$3:$F$746,5,0)="Outage","Outage","")</f>
        <v/>
      </c>
      <c r="O1833" s="18">
        <f t="shared" si="258"/>
        <v>0</v>
      </c>
      <c r="P1833" s="18" t="str">
        <f t="shared" si="259"/>
        <v/>
      </c>
      <c r="Q1833" s="18">
        <f t="shared" si="260"/>
        <v>0</v>
      </c>
      <c r="R1833" s="118"/>
    </row>
    <row r="1834" spans="1:18" x14ac:dyDescent="0.25">
      <c r="A1834" s="25">
        <f t="shared" si="261"/>
        <v>204</v>
      </c>
      <c r="B1834" s="23">
        <f t="shared" si="262"/>
        <v>44570</v>
      </c>
      <c r="C1834" s="24">
        <v>12</v>
      </c>
      <c r="D1834" s="54" t="str">
        <f t="shared" si="254"/>
        <v>ASET</v>
      </c>
      <c r="E1834" s="178"/>
      <c r="F1834" s="179"/>
      <c r="G1834" s="177"/>
      <c r="H1834" s="177"/>
      <c r="I1834" s="169">
        <f t="shared" si="255"/>
        <v>0</v>
      </c>
      <c r="J1834" s="149" t="str" cm="1">
        <f t="array" ref="J1834">IF(ISERROR(INDEX('Non Compliance input'!$H$5:$H$156,MATCH(1,(A1834='Non Compliance input'!$A$5:$A$156)*(F1834&gt;='Non Compliance input'!$D$5:$D$156)*(E1834&lt;'Non Compliance input'!$E$5:$E$156)*('Non Compliance input'!$H$5:$H$156="Yes"),0))
),"","Yes")</f>
        <v/>
      </c>
      <c r="K1834" s="149">
        <f t="shared" si="256"/>
        <v>0</v>
      </c>
      <c r="L1834" s="162">
        <f t="shared" si="257"/>
        <v>0</v>
      </c>
      <c r="M1834" s="162" t="str" cm="1">
        <f t="array" ref="M1834">IF(ISERROR(INDEX('Non Compliance input'!$I$5:$I$156,MATCH(1,(A1834='Non Compliance input'!$A$5:$A$156)*(E1834&gt;='Non Compliance input'!$D$5:$D$156)*(F1834&lt;='Non Compliance input'!$E$5:$E$156)*('Non Compliance input'!$I$5:$I$156="Yes"),0))
),"","Yes")</f>
        <v/>
      </c>
      <c r="N1834" s="149" t="str">
        <f>IF(VLOOKUP($A1834,HourEndingOutage!$B$3:$F$746,5,0)="Outage","Outage","")</f>
        <v/>
      </c>
      <c r="O1834" s="18">
        <f t="shared" si="258"/>
        <v>0</v>
      </c>
      <c r="P1834" s="18" t="str">
        <f t="shared" si="259"/>
        <v/>
      </c>
      <c r="Q1834" s="18">
        <f t="shared" si="260"/>
        <v>0</v>
      </c>
      <c r="R1834" s="118"/>
    </row>
    <row r="1835" spans="1:18" x14ac:dyDescent="0.25">
      <c r="A1835" s="25">
        <f t="shared" si="261"/>
        <v>204</v>
      </c>
      <c r="B1835" s="23">
        <f t="shared" si="262"/>
        <v>44570</v>
      </c>
      <c r="C1835" s="24">
        <v>12</v>
      </c>
      <c r="D1835" s="54" t="str">
        <f t="shared" si="254"/>
        <v>ASET</v>
      </c>
      <c r="E1835" s="178"/>
      <c r="F1835" s="179"/>
      <c r="G1835" s="177"/>
      <c r="H1835" s="177"/>
      <c r="I1835" s="169">
        <f t="shared" si="255"/>
        <v>0</v>
      </c>
      <c r="J1835" s="149" t="str" cm="1">
        <f t="array" ref="J1835">IF(ISERROR(INDEX('Non Compliance input'!$H$5:$H$156,MATCH(1,(A1835='Non Compliance input'!$A$5:$A$156)*(F1835&gt;='Non Compliance input'!$D$5:$D$156)*(E1835&lt;'Non Compliance input'!$E$5:$E$156)*('Non Compliance input'!$H$5:$H$156="Yes"),0))
),"","Yes")</f>
        <v/>
      </c>
      <c r="K1835" s="149">
        <f t="shared" si="256"/>
        <v>0</v>
      </c>
      <c r="L1835" s="162">
        <f t="shared" si="257"/>
        <v>0</v>
      </c>
      <c r="M1835" s="162" t="str" cm="1">
        <f t="array" ref="M1835">IF(ISERROR(INDEX('Non Compliance input'!$I$5:$I$156,MATCH(1,(A1835='Non Compliance input'!$A$5:$A$156)*(E1835&gt;='Non Compliance input'!$D$5:$D$156)*(F1835&lt;='Non Compliance input'!$E$5:$E$156)*('Non Compliance input'!$I$5:$I$156="Yes"),0))
),"","Yes")</f>
        <v/>
      </c>
      <c r="N1835" s="149" t="str">
        <f>IF(VLOOKUP($A1835,HourEndingOutage!$B$3:$F$746,5,0)="Outage","Outage","")</f>
        <v/>
      </c>
      <c r="O1835" s="18">
        <f t="shared" si="258"/>
        <v>0</v>
      </c>
      <c r="P1835" s="18" t="str">
        <f t="shared" si="259"/>
        <v/>
      </c>
      <c r="Q1835" s="18">
        <f t="shared" si="260"/>
        <v>0</v>
      </c>
      <c r="R1835" s="118"/>
    </row>
    <row r="1836" spans="1:18" x14ac:dyDescent="0.25">
      <c r="A1836" s="25">
        <f t="shared" si="261"/>
        <v>204</v>
      </c>
      <c r="B1836" s="23">
        <f t="shared" si="262"/>
        <v>44570</v>
      </c>
      <c r="C1836" s="24">
        <v>12</v>
      </c>
      <c r="D1836" s="54" t="str">
        <f t="shared" si="254"/>
        <v>ASET</v>
      </c>
      <c r="E1836" s="178"/>
      <c r="F1836" s="179"/>
      <c r="G1836" s="177"/>
      <c r="H1836" s="177"/>
      <c r="I1836" s="169">
        <f t="shared" si="255"/>
        <v>0</v>
      </c>
      <c r="J1836" s="149" t="str" cm="1">
        <f t="array" ref="J1836">IF(ISERROR(INDEX('Non Compliance input'!$H$5:$H$156,MATCH(1,(A1836='Non Compliance input'!$A$5:$A$156)*(F1836&gt;='Non Compliance input'!$D$5:$D$156)*(E1836&lt;'Non Compliance input'!$E$5:$E$156)*('Non Compliance input'!$H$5:$H$156="Yes"),0))
),"","Yes")</f>
        <v/>
      </c>
      <c r="K1836" s="149">
        <f t="shared" si="256"/>
        <v>0</v>
      </c>
      <c r="L1836" s="162">
        <f t="shared" si="257"/>
        <v>0</v>
      </c>
      <c r="M1836" s="162" t="str" cm="1">
        <f t="array" ref="M1836">IF(ISERROR(INDEX('Non Compliance input'!$I$5:$I$156,MATCH(1,(A1836='Non Compliance input'!$A$5:$A$156)*(E1836&gt;='Non Compliance input'!$D$5:$D$156)*(F1836&lt;='Non Compliance input'!$E$5:$E$156)*('Non Compliance input'!$I$5:$I$156="Yes"),0))
),"","Yes")</f>
        <v/>
      </c>
      <c r="N1836" s="149" t="str">
        <f>IF(VLOOKUP($A1836,HourEndingOutage!$B$3:$F$746,5,0)="Outage","Outage","")</f>
        <v/>
      </c>
      <c r="O1836" s="18">
        <f t="shared" si="258"/>
        <v>0</v>
      </c>
      <c r="P1836" s="18" t="str">
        <f t="shared" si="259"/>
        <v/>
      </c>
      <c r="Q1836" s="18">
        <f t="shared" si="260"/>
        <v>0</v>
      </c>
      <c r="R1836" s="118"/>
    </row>
    <row r="1837" spans="1:18" x14ac:dyDescent="0.25">
      <c r="A1837" s="25">
        <f t="shared" si="261"/>
        <v>204</v>
      </c>
      <c r="B1837" s="23">
        <f t="shared" si="262"/>
        <v>44570</v>
      </c>
      <c r="C1837" s="24">
        <v>12</v>
      </c>
      <c r="D1837" s="54" t="str">
        <f t="shared" si="254"/>
        <v>ASET</v>
      </c>
      <c r="E1837" s="178"/>
      <c r="F1837" s="179"/>
      <c r="G1837" s="177"/>
      <c r="H1837" s="177"/>
      <c r="I1837" s="169">
        <f t="shared" si="255"/>
        <v>0</v>
      </c>
      <c r="J1837" s="149" t="str" cm="1">
        <f t="array" ref="J1837">IF(ISERROR(INDEX('Non Compliance input'!$H$5:$H$156,MATCH(1,(A1837='Non Compliance input'!$A$5:$A$156)*(F1837&gt;='Non Compliance input'!$D$5:$D$156)*(E1837&lt;'Non Compliance input'!$E$5:$E$156)*('Non Compliance input'!$H$5:$H$156="Yes"),0))
),"","Yes")</f>
        <v/>
      </c>
      <c r="K1837" s="149">
        <f t="shared" si="256"/>
        <v>0</v>
      </c>
      <c r="L1837" s="162">
        <f t="shared" si="257"/>
        <v>0</v>
      </c>
      <c r="M1837" s="162" t="str" cm="1">
        <f t="array" ref="M1837">IF(ISERROR(INDEX('Non Compliance input'!$I$5:$I$156,MATCH(1,(A1837='Non Compliance input'!$A$5:$A$156)*(E1837&gt;='Non Compliance input'!$D$5:$D$156)*(F1837&lt;='Non Compliance input'!$E$5:$E$156)*('Non Compliance input'!$I$5:$I$156="Yes"),0))
),"","Yes")</f>
        <v/>
      </c>
      <c r="N1837" s="149" t="str">
        <f>IF(VLOOKUP($A1837,HourEndingOutage!$B$3:$F$746,5,0)="Outage","Outage","")</f>
        <v/>
      </c>
      <c r="O1837" s="18">
        <f t="shared" si="258"/>
        <v>0</v>
      </c>
      <c r="P1837" s="18" t="str">
        <f t="shared" si="259"/>
        <v/>
      </c>
      <c r="Q1837" s="18">
        <f t="shared" si="260"/>
        <v>0</v>
      </c>
      <c r="R1837" s="118"/>
    </row>
    <row r="1838" spans="1:18" x14ac:dyDescent="0.25">
      <c r="A1838" s="25">
        <f t="shared" si="261"/>
        <v>204</v>
      </c>
      <c r="B1838" s="23">
        <f t="shared" si="262"/>
        <v>44570</v>
      </c>
      <c r="C1838" s="24">
        <v>12</v>
      </c>
      <c r="D1838" s="54" t="str">
        <f t="shared" si="254"/>
        <v>ASET</v>
      </c>
      <c r="E1838" s="178"/>
      <c r="F1838" s="179"/>
      <c r="G1838" s="177"/>
      <c r="H1838" s="177"/>
      <c r="I1838" s="169">
        <f t="shared" si="255"/>
        <v>0</v>
      </c>
      <c r="J1838" s="149" t="str" cm="1">
        <f t="array" ref="J1838">IF(ISERROR(INDEX('Non Compliance input'!$H$5:$H$156,MATCH(1,(A1838='Non Compliance input'!$A$5:$A$156)*(F1838&gt;='Non Compliance input'!$D$5:$D$156)*(E1838&lt;'Non Compliance input'!$E$5:$E$156)*('Non Compliance input'!$H$5:$H$156="Yes"),0))
),"","Yes")</f>
        <v/>
      </c>
      <c r="K1838" s="149">
        <f t="shared" si="256"/>
        <v>0</v>
      </c>
      <c r="L1838" s="162">
        <f t="shared" si="257"/>
        <v>0</v>
      </c>
      <c r="M1838" s="162" t="str" cm="1">
        <f t="array" ref="M1838">IF(ISERROR(INDEX('Non Compliance input'!$I$5:$I$156,MATCH(1,(A1838='Non Compliance input'!$A$5:$A$156)*(E1838&gt;='Non Compliance input'!$D$5:$D$156)*(F1838&lt;='Non Compliance input'!$E$5:$E$156)*('Non Compliance input'!$I$5:$I$156="Yes"),0))
),"","Yes")</f>
        <v/>
      </c>
      <c r="N1838" s="149" t="str">
        <f>IF(VLOOKUP($A1838,HourEndingOutage!$B$3:$F$746,5,0)="Outage","Outage","")</f>
        <v/>
      </c>
      <c r="O1838" s="18">
        <f t="shared" si="258"/>
        <v>0</v>
      </c>
      <c r="P1838" s="18" t="str">
        <f t="shared" si="259"/>
        <v/>
      </c>
      <c r="Q1838" s="18">
        <f t="shared" si="260"/>
        <v>0</v>
      </c>
      <c r="R1838" s="118"/>
    </row>
    <row r="1839" spans="1:18" x14ac:dyDescent="0.25">
      <c r="A1839" s="25">
        <f t="shared" si="261"/>
        <v>205</v>
      </c>
      <c r="B1839" s="23">
        <f t="shared" si="262"/>
        <v>44570</v>
      </c>
      <c r="C1839" s="24">
        <v>13</v>
      </c>
      <c r="D1839" s="54" t="str">
        <f t="shared" si="254"/>
        <v>ASET</v>
      </c>
      <c r="E1839" s="178"/>
      <c r="F1839" s="179"/>
      <c r="G1839" s="177"/>
      <c r="H1839" s="177"/>
      <c r="I1839" s="169">
        <f t="shared" si="255"/>
        <v>0</v>
      </c>
      <c r="J1839" s="149" t="str" cm="1">
        <f t="array" ref="J1839">IF(ISERROR(INDEX('Non Compliance input'!$H$5:$H$156,MATCH(1,(A1839='Non Compliance input'!$A$5:$A$156)*(F1839&gt;='Non Compliance input'!$D$5:$D$156)*(E1839&lt;'Non Compliance input'!$E$5:$E$156)*('Non Compliance input'!$H$5:$H$156="Yes"),0))
),"","Yes")</f>
        <v/>
      </c>
      <c r="K1839" s="149">
        <f t="shared" si="256"/>
        <v>0</v>
      </c>
      <c r="L1839" s="162">
        <f t="shared" si="257"/>
        <v>0</v>
      </c>
      <c r="M1839" s="162" t="str" cm="1">
        <f t="array" ref="M1839">IF(ISERROR(INDEX('Non Compliance input'!$I$5:$I$156,MATCH(1,(A1839='Non Compliance input'!$A$5:$A$156)*(E1839&gt;='Non Compliance input'!$D$5:$D$156)*(F1839&lt;='Non Compliance input'!$E$5:$E$156)*('Non Compliance input'!$I$5:$I$156="Yes"),0))
),"","Yes")</f>
        <v/>
      </c>
      <c r="N1839" s="149" t="str">
        <f>IF(VLOOKUP($A1839,HourEndingOutage!$B$3:$F$746,5,0)="Outage","Outage","")</f>
        <v/>
      </c>
      <c r="O1839" s="18">
        <f t="shared" si="258"/>
        <v>0</v>
      </c>
      <c r="P1839" s="18" t="str">
        <f t="shared" si="259"/>
        <v/>
      </c>
      <c r="Q1839" s="18">
        <f t="shared" si="260"/>
        <v>0</v>
      </c>
      <c r="R1839" s="118"/>
    </row>
    <row r="1840" spans="1:18" x14ac:dyDescent="0.25">
      <c r="A1840" s="25">
        <f t="shared" si="261"/>
        <v>205</v>
      </c>
      <c r="B1840" s="23">
        <f t="shared" si="262"/>
        <v>44570</v>
      </c>
      <c r="C1840" s="24">
        <v>13</v>
      </c>
      <c r="D1840" s="54" t="str">
        <f t="shared" si="254"/>
        <v>ASET</v>
      </c>
      <c r="E1840" s="178"/>
      <c r="F1840" s="179"/>
      <c r="G1840" s="177"/>
      <c r="H1840" s="177"/>
      <c r="I1840" s="169">
        <f t="shared" si="255"/>
        <v>0</v>
      </c>
      <c r="J1840" s="149" t="str" cm="1">
        <f t="array" ref="J1840">IF(ISERROR(INDEX('Non Compliance input'!$H$5:$H$156,MATCH(1,(A1840='Non Compliance input'!$A$5:$A$156)*(F1840&gt;='Non Compliance input'!$D$5:$D$156)*(E1840&lt;'Non Compliance input'!$E$5:$E$156)*('Non Compliance input'!$H$5:$H$156="Yes"),0))
),"","Yes")</f>
        <v/>
      </c>
      <c r="K1840" s="149">
        <f t="shared" si="256"/>
        <v>0</v>
      </c>
      <c r="L1840" s="162">
        <f t="shared" si="257"/>
        <v>0</v>
      </c>
      <c r="M1840" s="162" t="str" cm="1">
        <f t="array" ref="M1840">IF(ISERROR(INDEX('Non Compliance input'!$I$5:$I$156,MATCH(1,(A1840='Non Compliance input'!$A$5:$A$156)*(E1840&gt;='Non Compliance input'!$D$5:$D$156)*(F1840&lt;='Non Compliance input'!$E$5:$E$156)*('Non Compliance input'!$I$5:$I$156="Yes"),0))
),"","Yes")</f>
        <v/>
      </c>
      <c r="N1840" s="149" t="str">
        <f>IF(VLOOKUP($A1840,HourEndingOutage!$B$3:$F$746,5,0)="Outage","Outage","")</f>
        <v/>
      </c>
      <c r="O1840" s="18">
        <f t="shared" si="258"/>
        <v>0</v>
      </c>
      <c r="P1840" s="18" t="str">
        <f t="shared" si="259"/>
        <v/>
      </c>
      <c r="Q1840" s="18">
        <f t="shared" si="260"/>
        <v>0</v>
      </c>
      <c r="R1840" s="118"/>
    </row>
    <row r="1841" spans="1:18" x14ac:dyDescent="0.25">
      <c r="A1841" s="25">
        <f t="shared" si="261"/>
        <v>205</v>
      </c>
      <c r="B1841" s="23">
        <f t="shared" si="262"/>
        <v>44570</v>
      </c>
      <c r="C1841" s="24">
        <v>13</v>
      </c>
      <c r="D1841" s="54" t="str">
        <f t="shared" si="254"/>
        <v>ASET</v>
      </c>
      <c r="E1841" s="178"/>
      <c r="F1841" s="179"/>
      <c r="G1841" s="177"/>
      <c r="H1841" s="177"/>
      <c r="I1841" s="169">
        <f t="shared" si="255"/>
        <v>0</v>
      </c>
      <c r="J1841" s="149" t="str" cm="1">
        <f t="array" ref="J1841">IF(ISERROR(INDEX('Non Compliance input'!$H$5:$H$156,MATCH(1,(A1841='Non Compliance input'!$A$5:$A$156)*(F1841&gt;='Non Compliance input'!$D$5:$D$156)*(E1841&lt;'Non Compliance input'!$E$5:$E$156)*('Non Compliance input'!$H$5:$H$156="Yes"),0))
),"","Yes")</f>
        <v/>
      </c>
      <c r="K1841" s="149">
        <f t="shared" si="256"/>
        <v>0</v>
      </c>
      <c r="L1841" s="162">
        <f t="shared" si="257"/>
        <v>0</v>
      </c>
      <c r="M1841" s="162" t="str" cm="1">
        <f t="array" ref="M1841">IF(ISERROR(INDEX('Non Compliance input'!$I$5:$I$156,MATCH(1,(A1841='Non Compliance input'!$A$5:$A$156)*(E1841&gt;='Non Compliance input'!$D$5:$D$156)*(F1841&lt;='Non Compliance input'!$E$5:$E$156)*('Non Compliance input'!$I$5:$I$156="Yes"),0))
),"","Yes")</f>
        <v/>
      </c>
      <c r="N1841" s="149" t="str">
        <f>IF(VLOOKUP($A1841,HourEndingOutage!$B$3:$F$746,5,0)="Outage","Outage","")</f>
        <v/>
      </c>
      <c r="O1841" s="18">
        <f t="shared" si="258"/>
        <v>0</v>
      </c>
      <c r="P1841" s="18" t="str">
        <f t="shared" si="259"/>
        <v/>
      </c>
      <c r="Q1841" s="18">
        <f t="shared" si="260"/>
        <v>0</v>
      </c>
      <c r="R1841" s="118"/>
    </row>
    <row r="1842" spans="1:18" x14ac:dyDescent="0.25">
      <c r="A1842" s="25">
        <f t="shared" si="261"/>
        <v>205</v>
      </c>
      <c r="B1842" s="23">
        <f t="shared" si="262"/>
        <v>44570</v>
      </c>
      <c r="C1842" s="24">
        <v>13</v>
      </c>
      <c r="D1842" s="54" t="str">
        <f t="shared" si="254"/>
        <v>ASET</v>
      </c>
      <c r="E1842" s="178"/>
      <c r="F1842" s="179"/>
      <c r="G1842" s="177"/>
      <c r="H1842" s="177"/>
      <c r="I1842" s="169">
        <f t="shared" si="255"/>
        <v>0</v>
      </c>
      <c r="J1842" s="149" t="str" cm="1">
        <f t="array" ref="J1842">IF(ISERROR(INDEX('Non Compliance input'!$H$5:$H$156,MATCH(1,(A1842='Non Compliance input'!$A$5:$A$156)*(F1842&gt;='Non Compliance input'!$D$5:$D$156)*(E1842&lt;'Non Compliance input'!$E$5:$E$156)*('Non Compliance input'!$H$5:$H$156="Yes"),0))
),"","Yes")</f>
        <v/>
      </c>
      <c r="K1842" s="149">
        <f t="shared" si="256"/>
        <v>0</v>
      </c>
      <c r="L1842" s="162">
        <f t="shared" si="257"/>
        <v>0</v>
      </c>
      <c r="M1842" s="162" t="str" cm="1">
        <f t="array" ref="M1842">IF(ISERROR(INDEX('Non Compliance input'!$I$5:$I$156,MATCH(1,(A1842='Non Compliance input'!$A$5:$A$156)*(E1842&gt;='Non Compliance input'!$D$5:$D$156)*(F1842&lt;='Non Compliance input'!$E$5:$E$156)*('Non Compliance input'!$I$5:$I$156="Yes"),0))
),"","Yes")</f>
        <v/>
      </c>
      <c r="N1842" s="149" t="str">
        <f>IF(VLOOKUP($A1842,HourEndingOutage!$B$3:$F$746,5,0)="Outage","Outage","")</f>
        <v/>
      </c>
      <c r="O1842" s="18">
        <f t="shared" si="258"/>
        <v>0</v>
      </c>
      <c r="P1842" s="18" t="str">
        <f t="shared" si="259"/>
        <v/>
      </c>
      <c r="Q1842" s="18">
        <f t="shared" si="260"/>
        <v>0</v>
      </c>
      <c r="R1842" s="118"/>
    </row>
    <row r="1843" spans="1:18" x14ac:dyDescent="0.25">
      <c r="A1843" s="25">
        <f t="shared" si="261"/>
        <v>205</v>
      </c>
      <c r="B1843" s="23">
        <f t="shared" si="262"/>
        <v>44570</v>
      </c>
      <c r="C1843" s="24">
        <v>13</v>
      </c>
      <c r="D1843" s="54" t="str">
        <f t="shared" si="254"/>
        <v>ASET</v>
      </c>
      <c r="E1843" s="178"/>
      <c r="F1843" s="179"/>
      <c r="G1843" s="177"/>
      <c r="H1843" s="177"/>
      <c r="I1843" s="169">
        <f t="shared" si="255"/>
        <v>0</v>
      </c>
      <c r="J1843" s="149" t="str" cm="1">
        <f t="array" ref="J1843">IF(ISERROR(INDEX('Non Compliance input'!$H$5:$H$156,MATCH(1,(A1843='Non Compliance input'!$A$5:$A$156)*(F1843&gt;='Non Compliance input'!$D$5:$D$156)*(E1843&lt;'Non Compliance input'!$E$5:$E$156)*('Non Compliance input'!$H$5:$H$156="Yes"),0))
),"","Yes")</f>
        <v/>
      </c>
      <c r="K1843" s="149">
        <f t="shared" si="256"/>
        <v>0</v>
      </c>
      <c r="L1843" s="162">
        <f t="shared" si="257"/>
        <v>0</v>
      </c>
      <c r="M1843" s="162" t="str" cm="1">
        <f t="array" ref="M1843">IF(ISERROR(INDEX('Non Compliance input'!$I$5:$I$156,MATCH(1,(A1843='Non Compliance input'!$A$5:$A$156)*(E1843&gt;='Non Compliance input'!$D$5:$D$156)*(F1843&lt;='Non Compliance input'!$E$5:$E$156)*('Non Compliance input'!$I$5:$I$156="Yes"),0))
),"","Yes")</f>
        <v/>
      </c>
      <c r="N1843" s="149" t="str">
        <f>IF(VLOOKUP($A1843,HourEndingOutage!$B$3:$F$746,5,0)="Outage","Outage","")</f>
        <v/>
      </c>
      <c r="O1843" s="18">
        <f t="shared" si="258"/>
        <v>0</v>
      </c>
      <c r="P1843" s="18" t="str">
        <f t="shared" si="259"/>
        <v/>
      </c>
      <c r="Q1843" s="18">
        <f t="shared" si="260"/>
        <v>0</v>
      </c>
      <c r="R1843" s="118"/>
    </row>
    <row r="1844" spans="1:18" x14ac:dyDescent="0.25">
      <c r="A1844" s="25">
        <f t="shared" si="261"/>
        <v>205</v>
      </c>
      <c r="B1844" s="23">
        <f t="shared" si="262"/>
        <v>44570</v>
      </c>
      <c r="C1844" s="24">
        <v>13</v>
      </c>
      <c r="D1844" s="54" t="str">
        <f t="shared" si="254"/>
        <v>ASET</v>
      </c>
      <c r="E1844" s="178"/>
      <c r="F1844" s="179"/>
      <c r="G1844" s="177"/>
      <c r="H1844" s="177"/>
      <c r="I1844" s="169">
        <f t="shared" si="255"/>
        <v>0</v>
      </c>
      <c r="J1844" s="149" t="str" cm="1">
        <f t="array" ref="J1844">IF(ISERROR(INDEX('Non Compliance input'!$H$5:$H$156,MATCH(1,(A1844='Non Compliance input'!$A$5:$A$156)*(F1844&gt;='Non Compliance input'!$D$5:$D$156)*(E1844&lt;'Non Compliance input'!$E$5:$E$156)*('Non Compliance input'!$H$5:$H$156="Yes"),0))
),"","Yes")</f>
        <v/>
      </c>
      <c r="K1844" s="149">
        <f t="shared" si="256"/>
        <v>0</v>
      </c>
      <c r="L1844" s="162">
        <f t="shared" si="257"/>
        <v>0</v>
      </c>
      <c r="M1844" s="162" t="str" cm="1">
        <f t="array" ref="M1844">IF(ISERROR(INDEX('Non Compliance input'!$I$5:$I$156,MATCH(1,(A1844='Non Compliance input'!$A$5:$A$156)*(E1844&gt;='Non Compliance input'!$D$5:$D$156)*(F1844&lt;='Non Compliance input'!$E$5:$E$156)*('Non Compliance input'!$I$5:$I$156="Yes"),0))
),"","Yes")</f>
        <v/>
      </c>
      <c r="N1844" s="149" t="str">
        <f>IF(VLOOKUP($A1844,HourEndingOutage!$B$3:$F$746,5,0)="Outage","Outage","")</f>
        <v/>
      </c>
      <c r="O1844" s="18">
        <f t="shared" si="258"/>
        <v>0</v>
      </c>
      <c r="P1844" s="18" t="str">
        <f t="shared" si="259"/>
        <v/>
      </c>
      <c r="Q1844" s="18">
        <f t="shared" si="260"/>
        <v>0</v>
      </c>
      <c r="R1844" s="118"/>
    </row>
    <row r="1845" spans="1:18" x14ac:dyDescent="0.25">
      <c r="A1845" s="25">
        <f t="shared" si="261"/>
        <v>205</v>
      </c>
      <c r="B1845" s="23">
        <f t="shared" si="262"/>
        <v>44570</v>
      </c>
      <c r="C1845" s="24">
        <v>13</v>
      </c>
      <c r="D1845" s="54" t="str">
        <f t="shared" si="254"/>
        <v>ASET</v>
      </c>
      <c r="E1845" s="178"/>
      <c r="F1845" s="179"/>
      <c r="G1845" s="177"/>
      <c r="H1845" s="177"/>
      <c r="I1845" s="169">
        <f t="shared" si="255"/>
        <v>0</v>
      </c>
      <c r="J1845" s="149" t="str" cm="1">
        <f t="array" ref="J1845">IF(ISERROR(INDEX('Non Compliance input'!$H$5:$H$156,MATCH(1,(A1845='Non Compliance input'!$A$5:$A$156)*(F1845&gt;='Non Compliance input'!$D$5:$D$156)*(E1845&lt;'Non Compliance input'!$E$5:$E$156)*('Non Compliance input'!$H$5:$H$156="Yes"),0))
),"","Yes")</f>
        <v/>
      </c>
      <c r="K1845" s="149">
        <f t="shared" si="256"/>
        <v>0</v>
      </c>
      <c r="L1845" s="162">
        <f t="shared" si="257"/>
        <v>0</v>
      </c>
      <c r="M1845" s="162" t="str" cm="1">
        <f t="array" ref="M1845">IF(ISERROR(INDEX('Non Compliance input'!$I$5:$I$156,MATCH(1,(A1845='Non Compliance input'!$A$5:$A$156)*(E1845&gt;='Non Compliance input'!$D$5:$D$156)*(F1845&lt;='Non Compliance input'!$E$5:$E$156)*('Non Compliance input'!$I$5:$I$156="Yes"),0))
),"","Yes")</f>
        <v/>
      </c>
      <c r="N1845" s="149" t="str">
        <f>IF(VLOOKUP($A1845,HourEndingOutage!$B$3:$F$746,5,0)="Outage","Outage","")</f>
        <v/>
      </c>
      <c r="O1845" s="18">
        <f t="shared" si="258"/>
        <v>0</v>
      </c>
      <c r="P1845" s="18" t="str">
        <f t="shared" si="259"/>
        <v/>
      </c>
      <c r="Q1845" s="18">
        <f t="shared" si="260"/>
        <v>0</v>
      </c>
      <c r="R1845" s="118"/>
    </row>
    <row r="1846" spans="1:18" x14ac:dyDescent="0.25">
      <c r="A1846" s="25">
        <f t="shared" si="261"/>
        <v>205</v>
      </c>
      <c r="B1846" s="23">
        <f t="shared" si="262"/>
        <v>44570</v>
      </c>
      <c r="C1846" s="24">
        <v>13</v>
      </c>
      <c r="D1846" s="54" t="str">
        <f t="shared" si="254"/>
        <v>ASET</v>
      </c>
      <c r="E1846" s="178"/>
      <c r="F1846" s="179"/>
      <c r="G1846" s="177"/>
      <c r="H1846" s="177"/>
      <c r="I1846" s="169">
        <f t="shared" si="255"/>
        <v>0</v>
      </c>
      <c r="J1846" s="149" t="str" cm="1">
        <f t="array" ref="J1846">IF(ISERROR(INDEX('Non Compliance input'!$H$5:$H$156,MATCH(1,(A1846='Non Compliance input'!$A$5:$A$156)*(F1846&gt;='Non Compliance input'!$D$5:$D$156)*(E1846&lt;'Non Compliance input'!$E$5:$E$156)*('Non Compliance input'!$H$5:$H$156="Yes"),0))
),"","Yes")</f>
        <v/>
      </c>
      <c r="K1846" s="149">
        <f t="shared" si="256"/>
        <v>0</v>
      </c>
      <c r="L1846" s="162">
        <f t="shared" si="257"/>
        <v>0</v>
      </c>
      <c r="M1846" s="162" t="str" cm="1">
        <f t="array" ref="M1846">IF(ISERROR(INDEX('Non Compliance input'!$I$5:$I$156,MATCH(1,(A1846='Non Compliance input'!$A$5:$A$156)*(E1846&gt;='Non Compliance input'!$D$5:$D$156)*(F1846&lt;='Non Compliance input'!$E$5:$E$156)*('Non Compliance input'!$I$5:$I$156="Yes"),0))
),"","Yes")</f>
        <v/>
      </c>
      <c r="N1846" s="149" t="str">
        <f>IF(VLOOKUP($A1846,HourEndingOutage!$B$3:$F$746,5,0)="Outage","Outage","")</f>
        <v/>
      </c>
      <c r="O1846" s="18">
        <f t="shared" si="258"/>
        <v>0</v>
      </c>
      <c r="P1846" s="18" t="str">
        <f t="shared" si="259"/>
        <v/>
      </c>
      <c r="Q1846" s="18">
        <f t="shared" si="260"/>
        <v>0</v>
      </c>
      <c r="R1846" s="118"/>
    </row>
    <row r="1847" spans="1:18" x14ac:dyDescent="0.25">
      <c r="A1847" s="25">
        <f t="shared" si="261"/>
        <v>205</v>
      </c>
      <c r="B1847" s="23">
        <f t="shared" si="262"/>
        <v>44570</v>
      </c>
      <c r="C1847" s="24">
        <v>13</v>
      </c>
      <c r="D1847" s="54" t="str">
        <f t="shared" si="254"/>
        <v>ASET</v>
      </c>
      <c r="E1847" s="178"/>
      <c r="F1847" s="179"/>
      <c r="G1847" s="177"/>
      <c r="H1847" s="177"/>
      <c r="I1847" s="169">
        <f t="shared" si="255"/>
        <v>0</v>
      </c>
      <c r="J1847" s="149" t="str" cm="1">
        <f t="array" ref="J1847">IF(ISERROR(INDEX('Non Compliance input'!$H$5:$H$156,MATCH(1,(A1847='Non Compliance input'!$A$5:$A$156)*(F1847&gt;='Non Compliance input'!$D$5:$D$156)*(E1847&lt;'Non Compliance input'!$E$5:$E$156)*('Non Compliance input'!$H$5:$H$156="Yes"),0))
),"","Yes")</f>
        <v/>
      </c>
      <c r="K1847" s="149">
        <f t="shared" si="256"/>
        <v>0</v>
      </c>
      <c r="L1847" s="162">
        <f t="shared" si="257"/>
        <v>0</v>
      </c>
      <c r="M1847" s="162" t="str" cm="1">
        <f t="array" ref="M1847">IF(ISERROR(INDEX('Non Compliance input'!$I$5:$I$156,MATCH(1,(A1847='Non Compliance input'!$A$5:$A$156)*(E1847&gt;='Non Compliance input'!$D$5:$D$156)*(F1847&lt;='Non Compliance input'!$E$5:$E$156)*('Non Compliance input'!$I$5:$I$156="Yes"),0))
),"","Yes")</f>
        <v/>
      </c>
      <c r="N1847" s="149" t="str">
        <f>IF(VLOOKUP($A1847,HourEndingOutage!$B$3:$F$746,5,0)="Outage","Outage","")</f>
        <v/>
      </c>
      <c r="O1847" s="18">
        <f t="shared" si="258"/>
        <v>0</v>
      </c>
      <c r="P1847" s="18" t="str">
        <f t="shared" si="259"/>
        <v/>
      </c>
      <c r="Q1847" s="18">
        <f t="shared" si="260"/>
        <v>0</v>
      </c>
      <c r="R1847" s="118"/>
    </row>
    <row r="1848" spans="1:18" x14ac:dyDescent="0.25">
      <c r="A1848" s="25">
        <f t="shared" si="261"/>
        <v>206</v>
      </c>
      <c r="B1848" s="23">
        <f t="shared" si="262"/>
        <v>44570</v>
      </c>
      <c r="C1848" s="24">
        <v>14</v>
      </c>
      <c r="D1848" s="54" t="str">
        <f t="shared" si="254"/>
        <v>ASET</v>
      </c>
      <c r="E1848" s="178"/>
      <c r="F1848" s="179"/>
      <c r="G1848" s="177"/>
      <c r="H1848" s="177"/>
      <c r="I1848" s="169">
        <f t="shared" si="255"/>
        <v>0</v>
      </c>
      <c r="J1848" s="149" t="str" cm="1">
        <f t="array" ref="J1848">IF(ISERROR(INDEX('Non Compliance input'!$H$5:$H$156,MATCH(1,(A1848='Non Compliance input'!$A$5:$A$156)*(F1848&gt;='Non Compliance input'!$D$5:$D$156)*(E1848&lt;'Non Compliance input'!$E$5:$E$156)*('Non Compliance input'!$H$5:$H$156="Yes"),0))
),"","Yes")</f>
        <v/>
      </c>
      <c r="K1848" s="149">
        <f t="shared" si="256"/>
        <v>0</v>
      </c>
      <c r="L1848" s="162">
        <f t="shared" si="257"/>
        <v>0</v>
      </c>
      <c r="M1848" s="162" t="str" cm="1">
        <f t="array" ref="M1848">IF(ISERROR(INDEX('Non Compliance input'!$I$5:$I$156,MATCH(1,(A1848='Non Compliance input'!$A$5:$A$156)*(E1848&gt;='Non Compliance input'!$D$5:$D$156)*(F1848&lt;='Non Compliance input'!$E$5:$E$156)*('Non Compliance input'!$I$5:$I$156="Yes"),0))
),"","Yes")</f>
        <v/>
      </c>
      <c r="N1848" s="149" t="str">
        <f>IF(VLOOKUP($A1848,HourEndingOutage!$B$3:$F$746,5,0)="Outage","Outage","")</f>
        <v/>
      </c>
      <c r="O1848" s="18">
        <f t="shared" si="258"/>
        <v>0</v>
      </c>
      <c r="P1848" s="18" t="str">
        <f t="shared" si="259"/>
        <v/>
      </c>
      <c r="Q1848" s="18">
        <f t="shared" si="260"/>
        <v>0</v>
      </c>
      <c r="R1848" s="118"/>
    </row>
    <row r="1849" spans="1:18" x14ac:dyDescent="0.25">
      <c r="A1849" s="25">
        <f t="shared" si="261"/>
        <v>206</v>
      </c>
      <c r="B1849" s="23">
        <f t="shared" si="262"/>
        <v>44570</v>
      </c>
      <c r="C1849" s="24">
        <v>14</v>
      </c>
      <c r="D1849" s="54" t="str">
        <f t="shared" si="254"/>
        <v>ASET</v>
      </c>
      <c r="E1849" s="178"/>
      <c r="F1849" s="179"/>
      <c r="G1849" s="177"/>
      <c r="H1849" s="177"/>
      <c r="I1849" s="169">
        <f t="shared" si="255"/>
        <v>0</v>
      </c>
      <c r="J1849" s="149" t="str" cm="1">
        <f t="array" ref="J1849">IF(ISERROR(INDEX('Non Compliance input'!$H$5:$H$156,MATCH(1,(A1849='Non Compliance input'!$A$5:$A$156)*(F1849&gt;='Non Compliance input'!$D$5:$D$156)*(E1849&lt;'Non Compliance input'!$E$5:$E$156)*('Non Compliance input'!$H$5:$H$156="Yes"),0))
),"","Yes")</f>
        <v/>
      </c>
      <c r="K1849" s="149">
        <f t="shared" si="256"/>
        <v>0</v>
      </c>
      <c r="L1849" s="162">
        <f t="shared" si="257"/>
        <v>0</v>
      </c>
      <c r="M1849" s="162" t="str" cm="1">
        <f t="array" ref="M1849">IF(ISERROR(INDEX('Non Compliance input'!$I$5:$I$156,MATCH(1,(A1849='Non Compliance input'!$A$5:$A$156)*(E1849&gt;='Non Compliance input'!$D$5:$D$156)*(F1849&lt;='Non Compliance input'!$E$5:$E$156)*('Non Compliance input'!$I$5:$I$156="Yes"),0))
),"","Yes")</f>
        <v/>
      </c>
      <c r="N1849" s="149" t="str">
        <f>IF(VLOOKUP($A1849,HourEndingOutage!$B$3:$F$746,5,0)="Outage","Outage","")</f>
        <v/>
      </c>
      <c r="O1849" s="18">
        <f t="shared" si="258"/>
        <v>0</v>
      </c>
      <c r="P1849" s="18" t="str">
        <f t="shared" si="259"/>
        <v/>
      </c>
      <c r="Q1849" s="18">
        <f t="shared" si="260"/>
        <v>0</v>
      </c>
      <c r="R1849" s="118"/>
    </row>
    <row r="1850" spans="1:18" x14ac:dyDescent="0.25">
      <c r="A1850" s="25">
        <f t="shared" si="261"/>
        <v>206</v>
      </c>
      <c r="B1850" s="23">
        <f t="shared" si="262"/>
        <v>44570</v>
      </c>
      <c r="C1850" s="24">
        <v>14</v>
      </c>
      <c r="D1850" s="54" t="str">
        <f t="shared" si="254"/>
        <v>ASET</v>
      </c>
      <c r="E1850" s="178"/>
      <c r="F1850" s="179"/>
      <c r="G1850" s="177"/>
      <c r="H1850" s="177"/>
      <c r="I1850" s="169">
        <f t="shared" si="255"/>
        <v>0</v>
      </c>
      <c r="J1850" s="149" t="str" cm="1">
        <f t="array" ref="J1850">IF(ISERROR(INDEX('Non Compliance input'!$H$5:$H$156,MATCH(1,(A1850='Non Compliance input'!$A$5:$A$156)*(F1850&gt;='Non Compliance input'!$D$5:$D$156)*(E1850&lt;'Non Compliance input'!$E$5:$E$156)*('Non Compliance input'!$H$5:$H$156="Yes"),0))
),"","Yes")</f>
        <v/>
      </c>
      <c r="K1850" s="149">
        <f t="shared" si="256"/>
        <v>0</v>
      </c>
      <c r="L1850" s="162">
        <f t="shared" si="257"/>
        <v>0</v>
      </c>
      <c r="M1850" s="162" t="str" cm="1">
        <f t="array" ref="M1850">IF(ISERROR(INDEX('Non Compliance input'!$I$5:$I$156,MATCH(1,(A1850='Non Compliance input'!$A$5:$A$156)*(E1850&gt;='Non Compliance input'!$D$5:$D$156)*(F1850&lt;='Non Compliance input'!$E$5:$E$156)*('Non Compliance input'!$I$5:$I$156="Yes"),0))
),"","Yes")</f>
        <v/>
      </c>
      <c r="N1850" s="149" t="str">
        <f>IF(VLOOKUP($A1850,HourEndingOutage!$B$3:$F$746,5,0)="Outage","Outage","")</f>
        <v/>
      </c>
      <c r="O1850" s="18">
        <f t="shared" si="258"/>
        <v>0</v>
      </c>
      <c r="P1850" s="18" t="str">
        <f t="shared" si="259"/>
        <v/>
      </c>
      <c r="Q1850" s="18">
        <f t="shared" si="260"/>
        <v>0</v>
      </c>
      <c r="R1850" s="118"/>
    </row>
    <row r="1851" spans="1:18" x14ac:dyDescent="0.25">
      <c r="A1851" s="25">
        <f t="shared" si="261"/>
        <v>206</v>
      </c>
      <c r="B1851" s="23">
        <f t="shared" si="262"/>
        <v>44570</v>
      </c>
      <c r="C1851" s="24">
        <v>14</v>
      </c>
      <c r="D1851" s="54" t="str">
        <f t="shared" si="254"/>
        <v>ASET</v>
      </c>
      <c r="E1851" s="178"/>
      <c r="F1851" s="179"/>
      <c r="G1851" s="177"/>
      <c r="H1851" s="177"/>
      <c r="I1851" s="169">
        <f t="shared" si="255"/>
        <v>0</v>
      </c>
      <c r="J1851" s="149" t="str" cm="1">
        <f t="array" ref="J1851">IF(ISERROR(INDEX('Non Compliance input'!$H$5:$H$156,MATCH(1,(A1851='Non Compliance input'!$A$5:$A$156)*(F1851&gt;='Non Compliance input'!$D$5:$D$156)*(E1851&lt;'Non Compliance input'!$E$5:$E$156)*('Non Compliance input'!$H$5:$H$156="Yes"),0))
),"","Yes")</f>
        <v/>
      </c>
      <c r="K1851" s="149">
        <f t="shared" si="256"/>
        <v>0</v>
      </c>
      <c r="L1851" s="162">
        <f t="shared" si="257"/>
        <v>0</v>
      </c>
      <c r="M1851" s="162" t="str" cm="1">
        <f t="array" ref="M1851">IF(ISERROR(INDEX('Non Compliance input'!$I$5:$I$156,MATCH(1,(A1851='Non Compliance input'!$A$5:$A$156)*(E1851&gt;='Non Compliance input'!$D$5:$D$156)*(F1851&lt;='Non Compliance input'!$E$5:$E$156)*('Non Compliance input'!$I$5:$I$156="Yes"),0))
),"","Yes")</f>
        <v/>
      </c>
      <c r="N1851" s="149" t="str">
        <f>IF(VLOOKUP($A1851,HourEndingOutage!$B$3:$F$746,5,0)="Outage","Outage","")</f>
        <v/>
      </c>
      <c r="O1851" s="18">
        <f t="shared" si="258"/>
        <v>0</v>
      </c>
      <c r="P1851" s="18" t="str">
        <f t="shared" si="259"/>
        <v/>
      </c>
      <c r="Q1851" s="18">
        <f t="shared" si="260"/>
        <v>0</v>
      </c>
      <c r="R1851" s="118"/>
    </row>
    <row r="1852" spans="1:18" x14ac:dyDescent="0.25">
      <c r="A1852" s="25">
        <f t="shared" si="261"/>
        <v>206</v>
      </c>
      <c r="B1852" s="23">
        <f t="shared" si="262"/>
        <v>44570</v>
      </c>
      <c r="C1852" s="24">
        <v>14</v>
      </c>
      <c r="D1852" s="54" t="str">
        <f t="shared" si="254"/>
        <v>ASET</v>
      </c>
      <c r="E1852" s="178"/>
      <c r="F1852" s="179"/>
      <c r="G1852" s="177"/>
      <c r="H1852" s="177"/>
      <c r="I1852" s="169">
        <f t="shared" si="255"/>
        <v>0</v>
      </c>
      <c r="J1852" s="149" t="str" cm="1">
        <f t="array" ref="J1852">IF(ISERROR(INDEX('Non Compliance input'!$H$5:$H$156,MATCH(1,(A1852='Non Compliance input'!$A$5:$A$156)*(F1852&gt;='Non Compliance input'!$D$5:$D$156)*(E1852&lt;'Non Compliance input'!$E$5:$E$156)*('Non Compliance input'!$H$5:$H$156="Yes"),0))
),"","Yes")</f>
        <v/>
      </c>
      <c r="K1852" s="149">
        <f t="shared" si="256"/>
        <v>0</v>
      </c>
      <c r="L1852" s="162">
        <f t="shared" si="257"/>
        <v>0</v>
      </c>
      <c r="M1852" s="162" t="str" cm="1">
        <f t="array" ref="M1852">IF(ISERROR(INDEX('Non Compliance input'!$I$5:$I$156,MATCH(1,(A1852='Non Compliance input'!$A$5:$A$156)*(E1852&gt;='Non Compliance input'!$D$5:$D$156)*(F1852&lt;='Non Compliance input'!$E$5:$E$156)*('Non Compliance input'!$I$5:$I$156="Yes"),0))
),"","Yes")</f>
        <v/>
      </c>
      <c r="N1852" s="149" t="str">
        <f>IF(VLOOKUP($A1852,HourEndingOutage!$B$3:$F$746,5,0)="Outage","Outage","")</f>
        <v/>
      </c>
      <c r="O1852" s="18">
        <f t="shared" si="258"/>
        <v>0</v>
      </c>
      <c r="P1852" s="18" t="str">
        <f t="shared" si="259"/>
        <v/>
      </c>
      <c r="Q1852" s="18">
        <f t="shared" si="260"/>
        <v>0</v>
      </c>
      <c r="R1852" s="118"/>
    </row>
    <row r="1853" spans="1:18" x14ac:dyDescent="0.25">
      <c r="A1853" s="25">
        <f t="shared" si="261"/>
        <v>206</v>
      </c>
      <c r="B1853" s="23">
        <f t="shared" si="262"/>
        <v>44570</v>
      </c>
      <c r="C1853" s="24">
        <v>14</v>
      </c>
      <c r="D1853" s="54" t="str">
        <f t="shared" si="254"/>
        <v>ASET</v>
      </c>
      <c r="E1853" s="178"/>
      <c r="F1853" s="179"/>
      <c r="G1853" s="177"/>
      <c r="H1853" s="177"/>
      <c r="I1853" s="169">
        <f t="shared" si="255"/>
        <v>0</v>
      </c>
      <c r="J1853" s="149" t="str" cm="1">
        <f t="array" ref="J1853">IF(ISERROR(INDEX('Non Compliance input'!$H$5:$H$156,MATCH(1,(A1853='Non Compliance input'!$A$5:$A$156)*(F1853&gt;='Non Compliance input'!$D$5:$D$156)*(E1853&lt;'Non Compliance input'!$E$5:$E$156)*('Non Compliance input'!$H$5:$H$156="Yes"),0))
),"","Yes")</f>
        <v/>
      </c>
      <c r="K1853" s="149">
        <f t="shared" si="256"/>
        <v>0</v>
      </c>
      <c r="L1853" s="162">
        <f t="shared" si="257"/>
        <v>0</v>
      </c>
      <c r="M1853" s="162" t="str" cm="1">
        <f t="array" ref="M1853">IF(ISERROR(INDEX('Non Compliance input'!$I$5:$I$156,MATCH(1,(A1853='Non Compliance input'!$A$5:$A$156)*(E1853&gt;='Non Compliance input'!$D$5:$D$156)*(F1853&lt;='Non Compliance input'!$E$5:$E$156)*('Non Compliance input'!$I$5:$I$156="Yes"),0))
),"","Yes")</f>
        <v/>
      </c>
      <c r="N1853" s="149" t="str">
        <f>IF(VLOOKUP($A1853,HourEndingOutage!$B$3:$F$746,5,0)="Outage","Outage","")</f>
        <v/>
      </c>
      <c r="O1853" s="18">
        <f t="shared" si="258"/>
        <v>0</v>
      </c>
      <c r="P1853" s="18" t="str">
        <f t="shared" si="259"/>
        <v/>
      </c>
      <c r="Q1853" s="18">
        <f t="shared" si="260"/>
        <v>0</v>
      </c>
      <c r="R1853" s="118"/>
    </row>
    <row r="1854" spans="1:18" x14ac:dyDescent="0.25">
      <c r="A1854" s="25">
        <f t="shared" si="261"/>
        <v>206</v>
      </c>
      <c r="B1854" s="23">
        <f t="shared" si="262"/>
        <v>44570</v>
      </c>
      <c r="C1854" s="24">
        <v>14</v>
      </c>
      <c r="D1854" s="54" t="str">
        <f t="shared" si="254"/>
        <v>ASET</v>
      </c>
      <c r="E1854" s="178"/>
      <c r="F1854" s="179"/>
      <c r="G1854" s="177"/>
      <c r="H1854" s="177"/>
      <c r="I1854" s="169">
        <f t="shared" si="255"/>
        <v>0</v>
      </c>
      <c r="J1854" s="149" t="str" cm="1">
        <f t="array" ref="J1854">IF(ISERROR(INDEX('Non Compliance input'!$H$5:$H$156,MATCH(1,(A1854='Non Compliance input'!$A$5:$A$156)*(F1854&gt;='Non Compliance input'!$D$5:$D$156)*(E1854&lt;'Non Compliance input'!$E$5:$E$156)*('Non Compliance input'!$H$5:$H$156="Yes"),0))
),"","Yes")</f>
        <v/>
      </c>
      <c r="K1854" s="149">
        <f t="shared" si="256"/>
        <v>0</v>
      </c>
      <c r="L1854" s="162">
        <f t="shared" si="257"/>
        <v>0</v>
      </c>
      <c r="M1854" s="162" t="str" cm="1">
        <f t="array" ref="M1854">IF(ISERROR(INDEX('Non Compliance input'!$I$5:$I$156,MATCH(1,(A1854='Non Compliance input'!$A$5:$A$156)*(E1854&gt;='Non Compliance input'!$D$5:$D$156)*(F1854&lt;='Non Compliance input'!$E$5:$E$156)*('Non Compliance input'!$I$5:$I$156="Yes"),0))
),"","Yes")</f>
        <v/>
      </c>
      <c r="N1854" s="149" t="str">
        <f>IF(VLOOKUP($A1854,HourEndingOutage!$B$3:$F$746,5,0)="Outage","Outage","")</f>
        <v/>
      </c>
      <c r="O1854" s="18">
        <f t="shared" si="258"/>
        <v>0</v>
      </c>
      <c r="P1854" s="18" t="str">
        <f t="shared" si="259"/>
        <v/>
      </c>
      <c r="Q1854" s="18">
        <f t="shared" si="260"/>
        <v>0</v>
      </c>
      <c r="R1854" s="118"/>
    </row>
    <row r="1855" spans="1:18" x14ac:dyDescent="0.25">
      <c r="A1855" s="25">
        <f t="shared" si="261"/>
        <v>206</v>
      </c>
      <c r="B1855" s="23">
        <f t="shared" si="262"/>
        <v>44570</v>
      </c>
      <c r="C1855" s="24">
        <v>14</v>
      </c>
      <c r="D1855" s="54" t="str">
        <f t="shared" si="254"/>
        <v>ASET</v>
      </c>
      <c r="E1855" s="178"/>
      <c r="F1855" s="179"/>
      <c r="G1855" s="177"/>
      <c r="H1855" s="177"/>
      <c r="I1855" s="169">
        <f t="shared" si="255"/>
        <v>0</v>
      </c>
      <c r="J1855" s="149" t="str" cm="1">
        <f t="array" ref="J1855">IF(ISERROR(INDEX('Non Compliance input'!$H$5:$H$156,MATCH(1,(A1855='Non Compliance input'!$A$5:$A$156)*(F1855&gt;='Non Compliance input'!$D$5:$D$156)*(E1855&lt;'Non Compliance input'!$E$5:$E$156)*('Non Compliance input'!$H$5:$H$156="Yes"),0))
),"","Yes")</f>
        <v/>
      </c>
      <c r="K1855" s="149">
        <f t="shared" si="256"/>
        <v>0</v>
      </c>
      <c r="L1855" s="162">
        <f t="shared" si="257"/>
        <v>0</v>
      </c>
      <c r="M1855" s="162" t="str" cm="1">
        <f t="array" ref="M1855">IF(ISERROR(INDEX('Non Compliance input'!$I$5:$I$156,MATCH(1,(A1855='Non Compliance input'!$A$5:$A$156)*(E1855&gt;='Non Compliance input'!$D$5:$D$156)*(F1855&lt;='Non Compliance input'!$E$5:$E$156)*('Non Compliance input'!$I$5:$I$156="Yes"),0))
),"","Yes")</f>
        <v/>
      </c>
      <c r="N1855" s="149" t="str">
        <f>IF(VLOOKUP($A1855,HourEndingOutage!$B$3:$F$746,5,0)="Outage","Outage","")</f>
        <v/>
      </c>
      <c r="O1855" s="18">
        <f t="shared" si="258"/>
        <v>0</v>
      </c>
      <c r="P1855" s="18" t="str">
        <f t="shared" si="259"/>
        <v/>
      </c>
      <c r="Q1855" s="18">
        <f t="shared" si="260"/>
        <v>0</v>
      </c>
      <c r="R1855" s="118"/>
    </row>
    <row r="1856" spans="1:18" x14ac:dyDescent="0.25">
      <c r="A1856" s="25">
        <f t="shared" si="261"/>
        <v>206</v>
      </c>
      <c r="B1856" s="23">
        <f t="shared" si="262"/>
        <v>44570</v>
      </c>
      <c r="C1856" s="24">
        <v>14</v>
      </c>
      <c r="D1856" s="54" t="str">
        <f t="shared" si="254"/>
        <v>ASET</v>
      </c>
      <c r="E1856" s="178"/>
      <c r="F1856" s="179"/>
      <c r="G1856" s="177"/>
      <c r="H1856" s="177"/>
      <c r="I1856" s="169">
        <f t="shared" si="255"/>
        <v>0</v>
      </c>
      <c r="J1856" s="149" t="str" cm="1">
        <f t="array" ref="J1856">IF(ISERROR(INDEX('Non Compliance input'!$H$5:$H$156,MATCH(1,(A1856='Non Compliance input'!$A$5:$A$156)*(F1856&gt;='Non Compliance input'!$D$5:$D$156)*(E1856&lt;'Non Compliance input'!$E$5:$E$156)*('Non Compliance input'!$H$5:$H$156="Yes"),0))
),"","Yes")</f>
        <v/>
      </c>
      <c r="K1856" s="149">
        <f t="shared" si="256"/>
        <v>0</v>
      </c>
      <c r="L1856" s="162">
        <f t="shared" si="257"/>
        <v>0</v>
      </c>
      <c r="M1856" s="162" t="str" cm="1">
        <f t="array" ref="M1856">IF(ISERROR(INDEX('Non Compliance input'!$I$5:$I$156,MATCH(1,(A1856='Non Compliance input'!$A$5:$A$156)*(E1856&gt;='Non Compliance input'!$D$5:$D$156)*(F1856&lt;='Non Compliance input'!$E$5:$E$156)*('Non Compliance input'!$I$5:$I$156="Yes"),0))
),"","Yes")</f>
        <v/>
      </c>
      <c r="N1856" s="149" t="str">
        <f>IF(VLOOKUP($A1856,HourEndingOutage!$B$3:$F$746,5,0)="Outage","Outage","")</f>
        <v/>
      </c>
      <c r="O1856" s="18">
        <f t="shared" si="258"/>
        <v>0</v>
      </c>
      <c r="P1856" s="18" t="str">
        <f t="shared" si="259"/>
        <v/>
      </c>
      <c r="Q1856" s="18">
        <f t="shared" si="260"/>
        <v>0</v>
      </c>
      <c r="R1856" s="118"/>
    </row>
    <row r="1857" spans="1:18" x14ac:dyDescent="0.25">
      <c r="A1857" s="25">
        <f t="shared" si="261"/>
        <v>207</v>
      </c>
      <c r="B1857" s="23">
        <f t="shared" si="262"/>
        <v>44570</v>
      </c>
      <c r="C1857" s="24">
        <v>15</v>
      </c>
      <c r="D1857" s="54" t="str">
        <f t="shared" si="254"/>
        <v>ASET</v>
      </c>
      <c r="E1857" s="178"/>
      <c r="F1857" s="179"/>
      <c r="G1857" s="177"/>
      <c r="H1857" s="177"/>
      <c r="I1857" s="169">
        <f t="shared" si="255"/>
        <v>0</v>
      </c>
      <c r="J1857" s="149" t="str" cm="1">
        <f t="array" ref="J1857">IF(ISERROR(INDEX('Non Compliance input'!$H$5:$H$156,MATCH(1,(A1857='Non Compliance input'!$A$5:$A$156)*(F1857&gt;='Non Compliance input'!$D$5:$D$156)*(E1857&lt;'Non Compliance input'!$E$5:$E$156)*('Non Compliance input'!$H$5:$H$156="Yes"),0))
),"","Yes")</f>
        <v/>
      </c>
      <c r="K1857" s="149">
        <f t="shared" si="256"/>
        <v>0</v>
      </c>
      <c r="L1857" s="162">
        <f t="shared" si="257"/>
        <v>0</v>
      </c>
      <c r="M1857" s="162" t="str" cm="1">
        <f t="array" ref="M1857">IF(ISERROR(INDEX('Non Compliance input'!$I$5:$I$156,MATCH(1,(A1857='Non Compliance input'!$A$5:$A$156)*(E1857&gt;='Non Compliance input'!$D$5:$D$156)*(F1857&lt;='Non Compliance input'!$E$5:$E$156)*('Non Compliance input'!$I$5:$I$156="Yes"),0))
),"","Yes")</f>
        <v/>
      </c>
      <c r="N1857" s="149" t="str">
        <f>IF(VLOOKUP($A1857,HourEndingOutage!$B$3:$F$746,5,0)="Outage","Outage","")</f>
        <v/>
      </c>
      <c r="O1857" s="18">
        <f t="shared" si="258"/>
        <v>0</v>
      </c>
      <c r="P1857" s="18" t="str">
        <f t="shared" si="259"/>
        <v/>
      </c>
      <c r="Q1857" s="18">
        <f t="shared" si="260"/>
        <v>0</v>
      </c>
      <c r="R1857" s="118"/>
    </row>
    <row r="1858" spans="1:18" x14ac:dyDescent="0.25">
      <c r="A1858" s="25">
        <f t="shared" si="261"/>
        <v>207</v>
      </c>
      <c r="B1858" s="23">
        <f t="shared" si="262"/>
        <v>44570</v>
      </c>
      <c r="C1858" s="24">
        <v>15</v>
      </c>
      <c r="D1858" s="54" t="str">
        <f t="shared" si="254"/>
        <v>ASET</v>
      </c>
      <c r="E1858" s="178"/>
      <c r="F1858" s="179"/>
      <c r="G1858" s="177"/>
      <c r="H1858" s="177"/>
      <c r="I1858" s="169">
        <f t="shared" si="255"/>
        <v>0</v>
      </c>
      <c r="J1858" s="149" t="str" cm="1">
        <f t="array" ref="J1858">IF(ISERROR(INDEX('Non Compliance input'!$H$5:$H$156,MATCH(1,(A1858='Non Compliance input'!$A$5:$A$156)*(F1858&gt;='Non Compliance input'!$D$5:$D$156)*(E1858&lt;'Non Compliance input'!$E$5:$E$156)*('Non Compliance input'!$H$5:$H$156="Yes"),0))
),"","Yes")</f>
        <v/>
      </c>
      <c r="K1858" s="149">
        <f t="shared" si="256"/>
        <v>0</v>
      </c>
      <c r="L1858" s="162">
        <f t="shared" si="257"/>
        <v>0</v>
      </c>
      <c r="M1858" s="162" t="str" cm="1">
        <f t="array" ref="M1858">IF(ISERROR(INDEX('Non Compliance input'!$I$5:$I$156,MATCH(1,(A1858='Non Compliance input'!$A$5:$A$156)*(E1858&gt;='Non Compliance input'!$D$5:$D$156)*(F1858&lt;='Non Compliance input'!$E$5:$E$156)*('Non Compliance input'!$I$5:$I$156="Yes"),0))
),"","Yes")</f>
        <v/>
      </c>
      <c r="N1858" s="149" t="str">
        <f>IF(VLOOKUP($A1858,HourEndingOutage!$B$3:$F$746,5,0)="Outage","Outage","")</f>
        <v/>
      </c>
      <c r="O1858" s="18">
        <f t="shared" si="258"/>
        <v>0</v>
      </c>
      <c r="P1858" s="18" t="str">
        <f t="shared" si="259"/>
        <v/>
      </c>
      <c r="Q1858" s="18">
        <f t="shared" si="260"/>
        <v>0</v>
      </c>
      <c r="R1858" s="118"/>
    </row>
    <row r="1859" spans="1:18" x14ac:dyDescent="0.25">
      <c r="A1859" s="25">
        <f t="shared" si="261"/>
        <v>207</v>
      </c>
      <c r="B1859" s="23">
        <f t="shared" si="262"/>
        <v>44570</v>
      </c>
      <c r="C1859" s="24">
        <v>15</v>
      </c>
      <c r="D1859" s="54" t="str">
        <f t="shared" ref="D1859:D1922" si="263">Unit</f>
        <v>ASET</v>
      </c>
      <c r="E1859" s="178"/>
      <c r="F1859" s="179"/>
      <c r="G1859" s="177"/>
      <c r="H1859" s="177"/>
      <c r="I1859" s="169">
        <f t="shared" ref="I1859:I1922" si="264">IF(AND(LEN(E1859)&gt;2,LEN(F1859)&gt;2)=TRUE,(ROUND((F1859-E1859)*1440,0)),0)</f>
        <v>0</v>
      </c>
      <c r="J1859" s="149" t="str" cm="1">
        <f t="array" ref="J1859">IF(ISERROR(INDEX('Non Compliance input'!$H$5:$H$156,MATCH(1,(A1859='Non Compliance input'!$A$5:$A$156)*(F1859&gt;='Non Compliance input'!$D$5:$D$156)*(E1859&lt;'Non Compliance input'!$E$5:$E$156)*('Non Compliance input'!$H$5:$H$156="Yes"),0))
),"","Yes")</f>
        <v/>
      </c>
      <c r="K1859" s="149">
        <f t="shared" ref="K1859:K1922" si="265">IF(J1859="Yes",0,MIN(H1859,G1859,IF(H1859="",0,Contract_Volume)))</f>
        <v>0</v>
      </c>
      <c r="L1859" s="162">
        <f t="shared" ref="L1859:L1922" si="266">IF(J1859="Yes",0,(MIN(H1859,G1859)*(I1859/60)))</f>
        <v>0</v>
      </c>
      <c r="M1859" s="162" t="str" cm="1">
        <f t="array" ref="M1859">IF(ISERROR(INDEX('Non Compliance input'!$I$5:$I$156,MATCH(1,(A1859='Non Compliance input'!$A$5:$A$156)*(E1859&gt;='Non Compliance input'!$D$5:$D$156)*(F1859&lt;='Non Compliance input'!$E$5:$E$156)*('Non Compliance input'!$I$5:$I$156="Yes"),0))
),"","Yes")</f>
        <v/>
      </c>
      <c r="N1859" s="149" t="str">
        <f>IF(VLOOKUP($A1859,HourEndingOutage!$B$3:$F$746,5,0)="Outage","Outage","")</f>
        <v/>
      </c>
      <c r="O1859" s="18">
        <f t="shared" ref="O1859:O1922" si="267">IF(OR(M1859="Yes",N1859="Outage"),0,(K1859*(I1859/60))*Arming)</f>
        <v>0</v>
      </c>
      <c r="P1859" s="18" t="str">
        <f t="shared" ref="P1859:P1922" si="268">IF(ISERROR(VLOOKUP($A1859,FTShour,1,0)),"","Yes")</f>
        <v/>
      </c>
      <c r="Q1859" s="18">
        <f t="shared" si="260"/>
        <v>0</v>
      </c>
      <c r="R1859" s="118"/>
    </row>
    <row r="1860" spans="1:18" x14ac:dyDescent="0.25">
      <c r="A1860" s="25">
        <f t="shared" si="261"/>
        <v>207</v>
      </c>
      <c r="B1860" s="23">
        <f t="shared" si="262"/>
        <v>44570</v>
      </c>
      <c r="C1860" s="24">
        <v>15</v>
      </c>
      <c r="D1860" s="54" t="str">
        <f t="shared" si="263"/>
        <v>ASET</v>
      </c>
      <c r="E1860" s="178"/>
      <c r="F1860" s="179"/>
      <c r="G1860" s="177"/>
      <c r="H1860" s="177"/>
      <c r="I1860" s="169">
        <f t="shared" si="264"/>
        <v>0</v>
      </c>
      <c r="J1860" s="149" t="str" cm="1">
        <f t="array" ref="J1860">IF(ISERROR(INDEX('Non Compliance input'!$H$5:$H$156,MATCH(1,(A1860='Non Compliance input'!$A$5:$A$156)*(F1860&gt;='Non Compliance input'!$D$5:$D$156)*(E1860&lt;'Non Compliance input'!$E$5:$E$156)*('Non Compliance input'!$H$5:$H$156="Yes"),0))
),"","Yes")</f>
        <v/>
      </c>
      <c r="K1860" s="149">
        <f t="shared" si="265"/>
        <v>0</v>
      </c>
      <c r="L1860" s="162">
        <f t="shared" si="266"/>
        <v>0</v>
      </c>
      <c r="M1860" s="162" t="str" cm="1">
        <f t="array" ref="M1860">IF(ISERROR(INDEX('Non Compliance input'!$I$5:$I$156,MATCH(1,(A1860='Non Compliance input'!$A$5:$A$156)*(E1860&gt;='Non Compliance input'!$D$5:$D$156)*(F1860&lt;='Non Compliance input'!$E$5:$E$156)*('Non Compliance input'!$I$5:$I$156="Yes"),0))
),"","Yes")</f>
        <v/>
      </c>
      <c r="N1860" s="149" t="str">
        <f>IF(VLOOKUP($A1860,HourEndingOutage!$B$3:$F$746,5,0)="Outage","Outage","")</f>
        <v/>
      </c>
      <c r="O1860" s="18">
        <f t="shared" si="267"/>
        <v>0</v>
      </c>
      <c r="P1860" s="18" t="str">
        <f t="shared" si="268"/>
        <v/>
      </c>
      <c r="Q1860" s="18">
        <f t="shared" ref="Q1860:Q1923" si="269">IF(P1860="Yes",-O1860,0)</f>
        <v>0</v>
      </c>
      <c r="R1860" s="118"/>
    </row>
    <row r="1861" spans="1:18" x14ac:dyDescent="0.25">
      <c r="A1861" s="25">
        <f t="shared" si="261"/>
        <v>207</v>
      </c>
      <c r="B1861" s="23">
        <f t="shared" si="262"/>
        <v>44570</v>
      </c>
      <c r="C1861" s="24">
        <v>15</v>
      </c>
      <c r="D1861" s="54" t="str">
        <f t="shared" si="263"/>
        <v>ASET</v>
      </c>
      <c r="E1861" s="178"/>
      <c r="F1861" s="179"/>
      <c r="G1861" s="177"/>
      <c r="H1861" s="177"/>
      <c r="I1861" s="169">
        <f t="shared" si="264"/>
        <v>0</v>
      </c>
      <c r="J1861" s="149" t="str" cm="1">
        <f t="array" ref="J1861">IF(ISERROR(INDEX('Non Compliance input'!$H$5:$H$156,MATCH(1,(A1861='Non Compliance input'!$A$5:$A$156)*(F1861&gt;='Non Compliance input'!$D$5:$D$156)*(E1861&lt;'Non Compliance input'!$E$5:$E$156)*('Non Compliance input'!$H$5:$H$156="Yes"),0))
),"","Yes")</f>
        <v/>
      </c>
      <c r="K1861" s="149">
        <f t="shared" si="265"/>
        <v>0</v>
      </c>
      <c r="L1861" s="162">
        <f t="shared" si="266"/>
        <v>0</v>
      </c>
      <c r="M1861" s="162" t="str" cm="1">
        <f t="array" ref="M1861">IF(ISERROR(INDEX('Non Compliance input'!$I$5:$I$156,MATCH(1,(A1861='Non Compliance input'!$A$5:$A$156)*(E1861&gt;='Non Compliance input'!$D$5:$D$156)*(F1861&lt;='Non Compliance input'!$E$5:$E$156)*('Non Compliance input'!$I$5:$I$156="Yes"),0))
),"","Yes")</f>
        <v/>
      </c>
      <c r="N1861" s="149" t="str">
        <f>IF(VLOOKUP($A1861,HourEndingOutage!$B$3:$F$746,5,0)="Outage","Outage","")</f>
        <v/>
      </c>
      <c r="O1861" s="18">
        <f t="shared" si="267"/>
        <v>0</v>
      </c>
      <c r="P1861" s="18" t="str">
        <f t="shared" si="268"/>
        <v/>
      </c>
      <c r="Q1861" s="18">
        <f t="shared" si="269"/>
        <v>0</v>
      </c>
      <c r="R1861" s="118"/>
    </row>
    <row r="1862" spans="1:18" x14ac:dyDescent="0.25">
      <c r="A1862" s="25">
        <f t="shared" si="261"/>
        <v>207</v>
      </c>
      <c r="B1862" s="23">
        <f t="shared" si="262"/>
        <v>44570</v>
      </c>
      <c r="C1862" s="24">
        <v>15</v>
      </c>
      <c r="D1862" s="54" t="str">
        <f t="shared" si="263"/>
        <v>ASET</v>
      </c>
      <c r="E1862" s="178"/>
      <c r="F1862" s="179"/>
      <c r="G1862" s="177"/>
      <c r="H1862" s="177"/>
      <c r="I1862" s="169">
        <f t="shared" si="264"/>
        <v>0</v>
      </c>
      <c r="J1862" s="149" t="str" cm="1">
        <f t="array" ref="J1862">IF(ISERROR(INDEX('Non Compliance input'!$H$5:$H$156,MATCH(1,(A1862='Non Compliance input'!$A$5:$A$156)*(F1862&gt;='Non Compliance input'!$D$5:$D$156)*(E1862&lt;'Non Compliance input'!$E$5:$E$156)*('Non Compliance input'!$H$5:$H$156="Yes"),0))
),"","Yes")</f>
        <v/>
      </c>
      <c r="K1862" s="149">
        <f t="shared" si="265"/>
        <v>0</v>
      </c>
      <c r="L1862" s="162">
        <f t="shared" si="266"/>
        <v>0</v>
      </c>
      <c r="M1862" s="162" t="str" cm="1">
        <f t="array" ref="M1862">IF(ISERROR(INDEX('Non Compliance input'!$I$5:$I$156,MATCH(1,(A1862='Non Compliance input'!$A$5:$A$156)*(E1862&gt;='Non Compliance input'!$D$5:$D$156)*(F1862&lt;='Non Compliance input'!$E$5:$E$156)*('Non Compliance input'!$I$5:$I$156="Yes"),0))
),"","Yes")</f>
        <v/>
      </c>
      <c r="N1862" s="149" t="str">
        <f>IF(VLOOKUP($A1862,HourEndingOutage!$B$3:$F$746,5,0)="Outage","Outage","")</f>
        <v/>
      </c>
      <c r="O1862" s="18">
        <f t="shared" si="267"/>
        <v>0</v>
      </c>
      <c r="P1862" s="18" t="str">
        <f t="shared" si="268"/>
        <v/>
      </c>
      <c r="Q1862" s="18">
        <f t="shared" si="269"/>
        <v>0</v>
      </c>
      <c r="R1862" s="118"/>
    </row>
    <row r="1863" spans="1:18" x14ac:dyDescent="0.25">
      <c r="A1863" s="25">
        <f t="shared" si="261"/>
        <v>207</v>
      </c>
      <c r="B1863" s="23">
        <f t="shared" si="262"/>
        <v>44570</v>
      </c>
      <c r="C1863" s="24">
        <v>15</v>
      </c>
      <c r="D1863" s="54" t="str">
        <f t="shared" si="263"/>
        <v>ASET</v>
      </c>
      <c r="E1863" s="178"/>
      <c r="F1863" s="179"/>
      <c r="G1863" s="177"/>
      <c r="H1863" s="177"/>
      <c r="I1863" s="169">
        <f t="shared" si="264"/>
        <v>0</v>
      </c>
      <c r="J1863" s="149" t="str" cm="1">
        <f t="array" ref="J1863">IF(ISERROR(INDEX('Non Compliance input'!$H$5:$H$156,MATCH(1,(A1863='Non Compliance input'!$A$5:$A$156)*(F1863&gt;='Non Compliance input'!$D$5:$D$156)*(E1863&lt;'Non Compliance input'!$E$5:$E$156)*('Non Compliance input'!$H$5:$H$156="Yes"),0))
),"","Yes")</f>
        <v/>
      </c>
      <c r="K1863" s="149">
        <f t="shared" si="265"/>
        <v>0</v>
      </c>
      <c r="L1863" s="162">
        <f t="shared" si="266"/>
        <v>0</v>
      </c>
      <c r="M1863" s="162" t="str" cm="1">
        <f t="array" ref="M1863">IF(ISERROR(INDEX('Non Compliance input'!$I$5:$I$156,MATCH(1,(A1863='Non Compliance input'!$A$5:$A$156)*(E1863&gt;='Non Compliance input'!$D$5:$D$156)*(F1863&lt;='Non Compliance input'!$E$5:$E$156)*('Non Compliance input'!$I$5:$I$156="Yes"),0))
),"","Yes")</f>
        <v/>
      </c>
      <c r="N1863" s="149" t="str">
        <f>IF(VLOOKUP($A1863,HourEndingOutage!$B$3:$F$746,5,0)="Outage","Outage","")</f>
        <v/>
      </c>
      <c r="O1863" s="18">
        <f t="shared" si="267"/>
        <v>0</v>
      </c>
      <c r="P1863" s="18" t="str">
        <f t="shared" si="268"/>
        <v/>
      </c>
      <c r="Q1863" s="18">
        <f t="shared" si="269"/>
        <v>0</v>
      </c>
      <c r="R1863" s="118"/>
    </row>
    <row r="1864" spans="1:18" x14ac:dyDescent="0.25">
      <c r="A1864" s="25">
        <f t="shared" si="261"/>
        <v>207</v>
      </c>
      <c r="B1864" s="23">
        <f t="shared" si="262"/>
        <v>44570</v>
      </c>
      <c r="C1864" s="24">
        <v>15</v>
      </c>
      <c r="D1864" s="54" t="str">
        <f t="shared" si="263"/>
        <v>ASET</v>
      </c>
      <c r="E1864" s="178"/>
      <c r="F1864" s="179"/>
      <c r="G1864" s="177"/>
      <c r="H1864" s="177"/>
      <c r="I1864" s="169">
        <f t="shared" si="264"/>
        <v>0</v>
      </c>
      <c r="J1864" s="149" t="str" cm="1">
        <f t="array" ref="J1864">IF(ISERROR(INDEX('Non Compliance input'!$H$5:$H$156,MATCH(1,(A1864='Non Compliance input'!$A$5:$A$156)*(F1864&gt;='Non Compliance input'!$D$5:$D$156)*(E1864&lt;'Non Compliance input'!$E$5:$E$156)*('Non Compliance input'!$H$5:$H$156="Yes"),0))
),"","Yes")</f>
        <v/>
      </c>
      <c r="K1864" s="149">
        <f t="shared" si="265"/>
        <v>0</v>
      </c>
      <c r="L1864" s="162">
        <f t="shared" si="266"/>
        <v>0</v>
      </c>
      <c r="M1864" s="162" t="str" cm="1">
        <f t="array" ref="M1864">IF(ISERROR(INDEX('Non Compliance input'!$I$5:$I$156,MATCH(1,(A1864='Non Compliance input'!$A$5:$A$156)*(E1864&gt;='Non Compliance input'!$D$5:$D$156)*(F1864&lt;='Non Compliance input'!$E$5:$E$156)*('Non Compliance input'!$I$5:$I$156="Yes"),0))
),"","Yes")</f>
        <v/>
      </c>
      <c r="N1864" s="149" t="str">
        <f>IF(VLOOKUP($A1864,HourEndingOutage!$B$3:$F$746,5,0)="Outage","Outage","")</f>
        <v/>
      </c>
      <c r="O1864" s="18">
        <f t="shared" si="267"/>
        <v>0</v>
      </c>
      <c r="P1864" s="18" t="str">
        <f t="shared" si="268"/>
        <v/>
      </c>
      <c r="Q1864" s="18">
        <f t="shared" si="269"/>
        <v>0</v>
      </c>
      <c r="R1864" s="118"/>
    </row>
    <row r="1865" spans="1:18" x14ac:dyDescent="0.25">
      <c r="A1865" s="25">
        <f t="shared" si="261"/>
        <v>207</v>
      </c>
      <c r="B1865" s="23">
        <f t="shared" si="262"/>
        <v>44570</v>
      </c>
      <c r="C1865" s="24">
        <v>15</v>
      </c>
      <c r="D1865" s="54" t="str">
        <f t="shared" si="263"/>
        <v>ASET</v>
      </c>
      <c r="E1865" s="178"/>
      <c r="F1865" s="179"/>
      <c r="G1865" s="177"/>
      <c r="H1865" s="177"/>
      <c r="I1865" s="169">
        <f t="shared" si="264"/>
        <v>0</v>
      </c>
      <c r="J1865" s="149" t="str" cm="1">
        <f t="array" ref="J1865">IF(ISERROR(INDEX('Non Compliance input'!$H$5:$H$156,MATCH(1,(A1865='Non Compliance input'!$A$5:$A$156)*(F1865&gt;='Non Compliance input'!$D$5:$D$156)*(E1865&lt;'Non Compliance input'!$E$5:$E$156)*('Non Compliance input'!$H$5:$H$156="Yes"),0))
),"","Yes")</f>
        <v/>
      </c>
      <c r="K1865" s="149">
        <f t="shared" si="265"/>
        <v>0</v>
      </c>
      <c r="L1865" s="162">
        <f t="shared" si="266"/>
        <v>0</v>
      </c>
      <c r="M1865" s="162" t="str" cm="1">
        <f t="array" ref="M1865">IF(ISERROR(INDEX('Non Compliance input'!$I$5:$I$156,MATCH(1,(A1865='Non Compliance input'!$A$5:$A$156)*(E1865&gt;='Non Compliance input'!$D$5:$D$156)*(F1865&lt;='Non Compliance input'!$E$5:$E$156)*('Non Compliance input'!$I$5:$I$156="Yes"),0))
),"","Yes")</f>
        <v/>
      </c>
      <c r="N1865" s="149" t="str">
        <f>IF(VLOOKUP($A1865,HourEndingOutage!$B$3:$F$746,5,0)="Outage","Outage","")</f>
        <v/>
      </c>
      <c r="O1865" s="18">
        <f t="shared" si="267"/>
        <v>0</v>
      </c>
      <c r="P1865" s="18" t="str">
        <f t="shared" si="268"/>
        <v/>
      </c>
      <c r="Q1865" s="18">
        <f t="shared" si="269"/>
        <v>0</v>
      </c>
      <c r="R1865" s="118"/>
    </row>
    <row r="1866" spans="1:18" x14ac:dyDescent="0.25">
      <c r="A1866" s="25">
        <f t="shared" si="261"/>
        <v>208</v>
      </c>
      <c r="B1866" s="23">
        <f t="shared" si="262"/>
        <v>44570</v>
      </c>
      <c r="C1866" s="24">
        <v>16</v>
      </c>
      <c r="D1866" s="54" t="str">
        <f t="shared" si="263"/>
        <v>ASET</v>
      </c>
      <c r="E1866" s="178"/>
      <c r="F1866" s="179"/>
      <c r="G1866" s="177"/>
      <c r="H1866" s="177"/>
      <c r="I1866" s="169">
        <f t="shared" si="264"/>
        <v>0</v>
      </c>
      <c r="J1866" s="149" t="str" cm="1">
        <f t="array" ref="J1866">IF(ISERROR(INDEX('Non Compliance input'!$H$5:$H$156,MATCH(1,(A1866='Non Compliance input'!$A$5:$A$156)*(F1866&gt;='Non Compliance input'!$D$5:$D$156)*(E1866&lt;'Non Compliance input'!$E$5:$E$156)*('Non Compliance input'!$H$5:$H$156="Yes"),0))
),"","Yes")</f>
        <v/>
      </c>
      <c r="K1866" s="149">
        <f t="shared" si="265"/>
        <v>0</v>
      </c>
      <c r="L1866" s="162">
        <f t="shared" si="266"/>
        <v>0</v>
      </c>
      <c r="M1866" s="162" t="str" cm="1">
        <f t="array" ref="M1866">IF(ISERROR(INDEX('Non Compliance input'!$I$5:$I$156,MATCH(1,(A1866='Non Compliance input'!$A$5:$A$156)*(E1866&gt;='Non Compliance input'!$D$5:$D$156)*(F1866&lt;='Non Compliance input'!$E$5:$E$156)*('Non Compliance input'!$I$5:$I$156="Yes"),0))
),"","Yes")</f>
        <v/>
      </c>
      <c r="N1866" s="149" t="str">
        <f>IF(VLOOKUP($A1866,HourEndingOutage!$B$3:$F$746,5,0)="Outage","Outage","")</f>
        <v/>
      </c>
      <c r="O1866" s="18">
        <f t="shared" si="267"/>
        <v>0</v>
      </c>
      <c r="P1866" s="18" t="str">
        <f t="shared" si="268"/>
        <v/>
      </c>
      <c r="Q1866" s="18">
        <f t="shared" si="269"/>
        <v>0</v>
      </c>
      <c r="R1866" s="118"/>
    </row>
    <row r="1867" spans="1:18" x14ac:dyDescent="0.25">
      <c r="A1867" s="25">
        <f t="shared" si="261"/>
        <v>208</v>
      </c>
      <c r="B1867" s="23">
        <f t="shared" si="262"/>
        <v>44570</v>
      </c>
      <c r="C1867" s="24">
        <v>16</v>
      </c>
      <c r="D1867" s="54" t="str">
        <f t="shared" si="263"/>
        <v>ASET</v>
      </c>
      <c r="E1867" s="178"/>
      <c r="F1867" s="179"/>
      <c r="G1867" s="177"/>
      <c r="H1867" s="177"/>
      <c r="I1867" s="169">
        <f t="shared" si="264"/>
        <v>0</v>
      </c>
      <c r="J1867" s="149" t="str" cm="1">
        <f t="array" ref="J1867">IF(ISERROR(INDEX('Non Compliance input'!$H$5:$H$156,MATCH(1,(A1867='Non Compliance input'!$A$5:$A$156)*(F1867&gt;='Non Compliance input'!$D$5:$D$156)*(E1867&lt;'Non Compliance input'!$E$5:$E$156)*('Non Compliance input'!$H$5:$H$156="Yes"),0))
),"","Yes")</f>
        <v/>
      </c>
      <c r="K1867" s="149">
        <f t="shared" si="265"/>
        <v>0</v>
      </c>
      <c r="L1867" s="162">
        <f t="shared" si="266"/>
        <v>0</v>
      </c>
      <c r="M1867" s="162" t="str" cm="1">
        <f t="array" ref="M1867">IF(ISERROR(INDEX('Non Compliance input'!$I$5:$I$156,MATCH(1,(A1867='Non Compliance input'!$A$5:$A$156)*(E1867&gt;='Non Compliance input'!$D$5:$D$156)*(F1867&lt;='Non Compliance input'!$E$5:$E$156)*('Non Compliance input'!$I$5:$I$156="Yes"),0))
),"","Yes")</f>
        <v/>
      </c>
      <c r="N1867" s="149" t="str">
        <f>IF(VLOOKUP($A1867,HourEndingOutage!$B$3:$F$746,5,0)="Outage","Outage","")</f>
        <v/>
      </c>
      <c r="O1867" s="18">
        <f t="shared" si="267"/>
        <v>0</v>
      </c>
      <c r="P1867" s="18" t="str">
        <f t="shared" si="268"/>
        <v/>
      </c>
      <c r="Q1867" s="18">
        <f t="shared" si="269"/>
        <v>0</v>
      </c>
      <c r="R1867" s="118"/>
    </row>
    <row r="1868" spans="1:18" x14ac:dyDescent="0.25">
      <c r="A1868" s="25">
        <f t="shared" si="261"/>
        <v>208</v>
      </c>
      <c r="B1868" s="23">
        <f t="shared" si="262"/>
        <v>44570</v>
      </c>
      <c r="C1868" s="24">
        <v>16</v>
      </c>
      <c r="D1868" s="54" t="str">
        <f t="shared" si="263"/>
        <v>ASET</v>
      </c>
      <c r="E1868" s="178"/>
      <c r="F1868" s="179"/>
      <c r="G1868" s="177"/>
      <c r="H1868" s="177"/>
      <c r="I1868" s="169">
        <f t="shared" si="264"/>
        <v>0</v>
      </c>
      <c r="J1868" s="149" t="str" cm="1">
        <f t="array" ref="J1868">IF(ISERROR(INDEX('Non Compliance input'!$H$5:$H$156,MATCH(1,(A1868='Non Compliance input'!$A$5:$A$156)*(F1868&gt;='Non Compliance input'!$D$5:$D$156)*(E1868&lt;'Non Compliance input'!$E$5:$E$156)*('Non Compliance input'!$H$5:$H$156="Yes"),0))
),"","Yes")</f>
        <v/>
      </c>
      <c r="K1868" s="149">
        <f t="shared" si="265"/>
        <v>0</v>
      </c>
      <c r="L1868" s="162">
        <f t="shared" si="266"/>
        <v>0</v>
      </c>
      <c r="M1868" s="162" t="str" cm="1">
        <f t="array" ref="M1868">IF(ISERROR(INDEX('Non Compliance input'!$I$5:$I$156,MATCH(1,(A1868='Non Compliance input'!$A$5:$A$156)*(E1868&gt;='Non Compliance input'!$D$5:$D$156)*(F1868&lt;='Non Compliance input'!$E$5:$E$156)*('Non Compliance input'!$I$5:$I$156="Yes"),0))
),"","Yes")</f>
        <v/>
      </c>
      <c r="N1868" s="149" t="str">
        <f>IF(VLOOKUP($A1868,HourEndingOutage!$B$3:$F$746,5,0)="Outage","Outage","")</f>
        <v/>
      </c>
      <c r="O1868" s="18">
        <f t="shared" si="267"/>
        <v>0</v>
      </c>
      <c r="P1868" s="18" t="str">
        <f t="shared" si="268"/>
        <v/>
      </c>
      <c r="Q1868" s="18">
        <f t="shared" si="269"/>
        <v>0</v>
      </c>
      <c r="R1868" s="118"/>
    </row>
    <row r="1869" spans="1:18" x14ac:dyDescent="0.25">
      <c r="A1869" s="25">
        <f t="shared" si="261"/>
        <v>208</v>
      </c>
      <c r="B1869" s="23">
        <f t="shared" si="262"/>
        <v>44570</v>
      </c>
      <c r="C1869" s="24">
        <v>16</v>
      </c>
      <c r="D1869" s="54" t="str">
        <f t="shared" si="263"/>
        <v>ASET</v>
      </c>
      <c r="E1869" s="178"/>
      <c r="F1869" s="179"/>
      <c r="G1869" s="177"/>
      <c r="H1869" s="177"/>
      <c r="I1869" s="169">
        <f t="shared" si="264"/>
        <v>0</v>
      </c>
      <c r="J1869" s="149" t="str" cm="1">
        <f t="array" ref="J1869">IF(ISERROR(INDEX('Non Compliance input'!$H$5:$H$156,MATCH(1,(A1869='Non Compliance input'!$A$5:$A$156)*(F1869&gt;='Non Compliance input'!$D$5:$D$156)*(E1869&lt;'Non Compliance input'!$E$5:$E$156)*('Non Compliance input'!$H$5:$H$156="Yes"),0))
),"","Yes")</f>
        <v/>
      </c>
      <c r="K1869" s="149">
        <f t="shared" si="265"/>
        <v>0</v>
      </c>
      <c r="L1869" s="162">
        <f t="shared" si="266"/>
        <v>0</v>
      </c>
      <c r="M1869" s="162" t="str" cm="1">
        <f t="array" ref="M1869">IF(ISERROR(INDEX('Non Compliance input'!$I$5:$I$156,MATCH(1,(A1869='Non Compliance input'!$A$5:$A$156)*(E1869&gt;='Non Compliance input'!$D$5:$D$156)*(F1869&lt;='Non Compliance input'!$E$5:$E$156)*('Non Compliance input'!$I$5:$I$156="Yes"),0))
),"","Yes")</f>
        <v/>
      </c>
      <c r="N1869" s="149" t="str">
        <f>IF(VLOOKUP($A1869,HourEndingOutage!$B$3:$F$746,5,0)="Outage","Outage","")</f>
        <v/>
      </c>
      <c r="O1869" s="18">
        <f t="shared" si="267"/>
        <v>0</v>
      </c>
      <c r="P1869" s="18" t="str">
        <f t="shared" si="268"/>
        <v/>
      </c>
      <c r="Q1869" s="18">
        <f t="shared" si="269"/>
        <v>0</v>
      </c>
      <c r="R1869" s="118"/>
    </row>
    <row r="1870" spans="1:18" x14ac:dyDescent="0.25">
      <c r="A1870" s="25">
        <f t="shared" si="261"/>
        <v>208</v>
      </c>
      <c r="B1870" s="23">
        <f t="shared" si="262"/>
        <v>44570</v>
      </c>
      <c r="C1870" s="24">
        <v>16</v>
      </c>
      <c r="D1870" s="54" t="str">
        <f t="shared" si="263"/>
        <v>ASET</v>
      </c>
      <c r="E1870" s="178"/>
      <c r="F1870" s="179"/>
      <c r="G1870" s="177"/>
      <c r="H1870" s="177"/>
      <c r="I1870" s="169">
        <f t="shared" si="264"/>
        <v>0</v>
      </c>
      <c r="J1870" s="149" t="str" cm="1">
        <f t="array" ref="J1870">IF(ISERROR(INDEX('Non Compliance input'!$H$5:$H$156,MATCH(1,(A1870='Non Compliance input'!$A$5:$A$156)*(F1870&gt;='Non Compliance input'!$D$5:$D$156)*(E1870&lt;'Non Compliance input'!$E$5:$E$156)*('Non Compliance input'!$H$5:$H$156="Yes"),0))
),"","Yes")</f>
        <v/>
      </c>
      <c r="K1870" s="149">
        <f t="shared" si="265"/>
        <v>0</v>
      </c>
      <c r="L1870" s="162">
        <f t="shared" si="266"/>
        <v>0</v>
      </c>
      <c r="M1870" s="162" t="str" cm="1">
        <f t="array" ref="M1870">IF(ISERROR(INDEX('Non Compliance input'!$I$5:$I$156,MATCH(1,(A1870='Non Compliance input'!$A$5:$A$156)*(E1870&gt;='Non Compliance input'!$D$5:$D$156)*(F1870&lt;='Non Compliance input'!$E$5:$E$156)*('Non Compliance input'!$I$5:$I$156="Yes"),0))
),"","Yes")</f>
        <v/>
      </c>
      <c r="N1870" s="149" t="str">
        <f>IF(VLOOKUP($A1870,HourEndingOutage!$B$3:$F$746,5,0)="Outage","Outage","")</f>
        <v/>
      </c>
      <c r="O1870" s="18">
        <f t="shared" si="267"/>
        <v>0</v>
      </c>
      <c r="P1870" s="18" t="str">
        <f t="shared" si="268"/>
        <v/>
      </c>
      <c r="Q1870" s="18">
        <f t="shared" si="269"/>
        <v>0</v>
      </c>
      <c r="R1870" s="118"/>
    </row>
    <row r="1871" spans="1:18" x14ac:dyDescent="0.25">
      <c r="A1871" s="25">
        <f t="shared" si="261"/>
        <v>208</v>
      </c>
      <c r="B1871" s="23">
        <f t="shared" si="262"/>
        <v>44570</v>
      </c>
      <c r="C1871" s="24">
        <v>16</v>
      </c>
      <c r="D1871" s="54" t="str">
        <f t="shared" si="263"/>
        <v>ASET</v>
      </c>
      <c r="E1871" s="178"/>
      <c r="F1871" s="179"/>
      <c r="G1871" s="177"/>
      <c r="H1871" s="177"/>
      <c r="I1871" s="169">
        <f t="shared" si="264"/>
        <v>0</v>
      </c>
      <c r="J1871" s="149" t="str" cm="1">
        <f t="array" ref="J1871">IF(ISERROR(INDEX('Non Compliance input'!$H$5:$H$156,MATCH(1,(A1871='Non Compliance input'!$A$5:$A$156)*(F1871&gt;='Non Compliance input'!$D$5:$D$156)*(E1871&lt;'Non Compliance input'!$E$5:$E$156)*('Non Compliance input'!$H$5:$H$156="Yes"),0))
),"","Yes")</f>
        <v/>
      </c>
      <c r="K1871" s="149">
        <f t="shared" si="265"/>
        <v>0</v>
      </c>
      <c r="L1871" s="162">
        <f t="shared" si="266"/>
        <v>0</v>
      </c>
      <c r="M1871" s="162" t="str" cm="1">
        <f t="array" ref="M1871">IF(ISERROR(INDEX('Non Compliance input'!$I$5:$I$156,MATCH(1,(A1871='Non Compliance input'!$A$5:$A$156)*(E1871&gt;='Non Compliance input'!$D$5:$D$156)*(F1871&lt;='Non Compliance input'!$E$5:$E$156)*('Non Compliance input'!$I$5:$I$156="Yes"),0))
),"","Yes")</f>
        <v/>
      </c>
      <c r="N1871" s="149" t="str">
        <f>IF(VLOOKUP($A1871,HourEndingOutage!$B$3:$F$746,5,0)="Outage","Outage","")</f>
        <v/>
      </c>
      <c r="O1871" s="18">
        <f t="shared" si="267"/>
        <v>0</v>
      </c>
      <c r="P1871" s="18" t="str">
        <f t="shared" si="268"/>
        <v/>
      </c>
      <c r="Q1871" s="18">
        <f t="shared" si="269"/>
        <v>0</v>
      </c>
      <c r="R1871" s="118"/>
    </row>
    <row r="1872" spans="1:18" x14ac:dyDescent="0.25">
      <c r="A1872" s="25">
        <f t="shared" si="261"/>
        <v>208</v>
      </c>
      <c r="B1872" s="23">
        <f t="shared" si="262"/>
        <v>44570</v>
      </c>
      <c r="C1872" s="24">
        <v>16</v>
      </c>
      <c r="D1872" s="54" t="str">
        <f t="shared" si="263"/>
        <v>ASET</v>
      </c>
      <c r="E1872" s="178"/>
      <c r="F1872" s="179"/>
      <c r="G1872" s="177"/>
      <c r="H1872" s="177"/>
      <c r="I1872" s="169">
        <f t="shared" si="264"/>
        <v>0</v>
      </c>
      <c r="J1872" s="149" t="str" cm="1">
        <f t="array" ref="J1872">IF(ISERROR(INDEX('Non Compliance input'!$H$5:$H$156,MATCH(1,(A1872='Non Compliance input'!$A$5:$A$156)*(F1872&gt;='Non Compliance input'!$D$5:$D$156)*(E1872&lt;'Non Compliance input'!$E$5:$E$156)*('Non Compliance input'!$H$5:$H$156="Yes"),0))
),"","Yes")</f>
        <v/>
      </c>
      <c r="K1872" s="149">
        <f t="shared" si="265"/>
        <v>0</v>
      </c>
      <c r="L1872" s="162">
        <f t="shared" si="266"/>
        <v>0</v>
      </c>
      <c r="M1872" s="162" t="str" cm="1">
        <f t="array" ref="M1872">IF(ISERROR(INDEX('Non Compliance input'!$I$5:$I$156,MATCH(1,(A1872='Non Compliance input'!$A$5:$A$156)*(E1872&gt;='Non Compliance input'!$D$5:$D$156)*(F1872&lt;='Non Compliance input'!$E$5:$E$156)*('Non Compliance input'!$I$5:$I$156="Yes"),0))
),"","Yes")</f>
        <v/>
      </c>
      <c r="N1872" s="149" t="str">
        <f>IF(VLOOKUP($A1872,HourEndingOutage!$B$3:$F$746,5,0)="Outage","Outage","")</f>
        <v/>
      </c>
      <c r="O1872" s="18">
        <f t="shared" si="267"/>
        <v>0</v>
      </c>
      <c r="P1872" s="18" t="str">
        <f t="shared" si="268"/>
        <v/>
      </c>
      <c r="Q1872" s="18">
        <f t="shared" si="269"/>
        <v>0</v>
      </c>
      <c r="R1872" s="118"/>
    </row>
    <row r="1873" spans="1:18" x14ac:dyDescent="0.25">
      <c r="A1873" s="25">
        <f t="shared" si="261"/>
        <v>208</v>
      </c>
      <c r="B1873" s="23">
        <f t="shared" si="262"/>
        <v>44570</v>
      </c>
      <c r="C1873" s="24">
        <v>16</v>
      </c>
      <c r="D1873" s="54" t="str">
        <f t="shared" si="263"/>
        <v>ASET</v>
      </c>
      <c r="E1873" s="178"/>
      <c r="F1873" s="179"/>
      <c r="G1873" s="177"/>
      <c r="H1873" s="177"/>
      <c r="I1873" s="169">
        <f t="shared" si="264"/>
        <v>0</v>
      </c>
      <c r="J1873" s="149" t="str" cm="1">
        <f t="array" ref="J1873">IF(ISERROR(INDEX('Non Compliance input'!$H$5:$H$156,MATCH(1,(A1873='Non Compliance input'!$A$5:$A$156)*(F1873&gt;='Non Compliance input'!$D$5:$D$156)*(E1873&lt;'Non Compliance input'!$E$5:$E$156)*('Non Compliance input'!$H$5:$H$156="Yes"),0))
),"","Yes")</f>
        <v/>
      </c>
      <c r="K1873" s="149">
        <f t="shared" si="265"/>
        <v>0</v>
      </c>
      <c r="L1873" s="162">
        <f t="shared" si="266"/>
        <v>0</v>
      </c>
      <c r="M1873" s="162" t="str" cm="1">
        <f t="array" ref="M1873">IF(ISERROR(INDEX('Non Compliance input'!$I$5:$I$156,MATCH(1,(A1873='Non Compliance input'!$A$5:$A$156)*(E1873&gt;='Non Compliance input'!$D$5:$D$156)*(F1873&lt;='Non Compliance input'!$E$5:$E$156)*('Non Compliance input'!$I$5:$I$156="Yes"),0))
),"","Yes")</f>
        <v/>
      </c>
      <c r="N1873" s="149" t="str">
        <f>IF(VLOOKUP($A1873,HourEndingOutage!$B$3:$F$746,5,0)="Outage","Outage","")</f>
        <v/>
      </c>
      <c r="O1873" s="18">
        <f t="shared" si="267"/>
        <v>0</v>
      </c>
      <c r="P1873" s="18" t="str">
        <f t="shared" si="268"/>
        <v/>
      </c>
      <c r="Q1873" s="18">
        <f t="shared" si="269"/>
        <v>0</v>
      </c>
      <c r="R1873" s="118"/>
    </row>
    <row r="1874" spans="1:18" x14ac:dyDescent="0.25">
      <c r="A1874" s="25">
        <f t="shared" si="261"/>
        <v>208</v>
      </c>
      <c r="B1874" s="23">
        <f t="shared" si="262"/>
        <v>44570</v>
      </c>
      <c r="C1874" s="24">
        <v>16</v>
      </c>
      <c r="D1874" s="54" t="str">
        <f t="shared" si="263"/>
        <v>ASET</v>
      </c>
      <c r="E1874" s="178"/>
      <c r="F1874" s="179"/>
      <c r="G1874" s="177"/>
      <c r="H1874" s="177"/>
      <c r="I1874" s="169">
        <f t="shared" si="264"/>
        <v>0</v>
      </c>
      <c r="J1874" s="149" t="str" cm="1">
        <f t="array" ref="J1874">IF(ISERROR(INDEX('Non Compliance input'!$H$5:$H$156,MATCH(1,(A1874='Non Compliance input'!$A$5:$A$156)*(F1874&gt;='Non Compliance input'!$D$5:$D$156)*(E1874&lt;'Non Compliance input'!$E$5:$E$156)*('Non Compliance input'!$H$5:$H$156="Yes"),0))
),"","Yes")</f>
        <v/>
      </c>
      <c r="K1874" s="149">
        <f t="shared" si="265"/>
        <v>0</v>
      </c>
      <c r="L1874" s="162">
        <f t="shared" si="266"/>
        <v>0</v>
      </c>
      <c r="M1874" s="162" t="str" cm="1">
        <f t="array" ref="M1874">IF(ISERROR(INDEX('Non Compliance input'!$I$5:$I$156,MATCH(1,(A1874='Non Compliance input'!$A$5:$A$156)*(E1874&gt;='Non Compliance input'!$D$5:$D$156)*(F1874&lt;='Non Compliance input'!$E$5:$E$156)*('Non Compliance input'!$I$5:$I$156="Yes"),0))
),"","Yes")</f>
        <v/>
      </c>
      <c r="N1874" s="149" t="str">
        <f>IF(VLOOKUP($A1874,HourEndingOutage!$B$3:$F$746,5,0)="Outage","Outage","")</f>
        <v/>
      </c>
      <c r="O1874" s="18">
        <f t="shared" si="267"/>
        <v>0</v>
      </c>
      <c r="P1874" s="18" t="str">
        <f t="shared" si="268"/>
        <v/>
      </c>
      <c r="Q1874" s="18">
        <f t="shared" si="269"/>
        <v>0</v>
      </c>
      <c r="R1874" s="118"/>
    </row>
    <row r="1875" spans="1:18" x14ac:dyDescent="0.25">
      <c r="A1875" s="25">
        <f t="shared" si="261"/>
        <v>209</v>
      </c>
      <c r="B1875" s="23">
        <f t="shared" si="262"/>
        <v>44570</v>
      </c>
      <c r="C1875" s="24">
        <v>17</v>
      </c>
      <c r="D1875" s="54" t="str">
        <f t="shared" si="263"/>
        <v>ASET</v>
      </c>
      <c r="E1875" s="178"/>
      <c r="F1875" s="179"/>
      <c r="G1875" s="177"/>
      <c r="H1875" s="177"/>
      <c r="I1875" s="169">
        <f t="shared" si="264"/>
        <v>0</v>
      </c>
      <c r="J1875" s="149" t="str" cm="1">
        <f t="array" ref="J1875">IF(ISERROR(INDEX('Non Compliance input'!$H$5:$H$156,MATCH(1,(A1875='Non Compliance input'!$A$5:$A$156)*(F1875&gt;='Non Compliance input'!$D$5:$D$156)*(E1875&lt;'Non Compliance input'!$E$5:$E$156)*('Non Compliance input'!$H$5:$H$156="Yes"),0))
),"","Yes")</f>
        <v/>
      </c>
      <c r="K1875" s="149">
        <f t="shared" si="265"/>
        <v>0</v>
      </c>
      <c r="L1875" s="162">
        <f t="shared" si="266"/>
        <v>0</v>
      </c>
      <c r="M1875" s="162" t="str" cm="1">
        <f t="array" ref="M1875">IF(ISERROR(INDEX('Non Compliance input'!$I$5:$I$156,MATCH(1,(A1875='Non Compliance input'!$A$5:$A$156)*(E1875&gt;='Non Compliance input'!$D$5:$D$156)*(F1875&lt;='Non Compliance input'!$E$5:$E$156)*('Non Compliance input'!$I$5:$I$156="Yes"),0))
),"","Yes")</f>
        <v/>
      </c>
      <c r="N1875" s="149" t="str">
        <f>IF(VLOOKUP($A1875,HourEndingOutage!$B$3:$F$746,5,0)="Outage","Outage","")</f>
        <v/>
      </c>
      <c r="O1875" s="18">
        <f t="shared" si="267"/>
        <v>0</v>
      </c>
      <c r="P1875" s="18" t="str">
        <f t="shared" si="268"/>
        <v/>
      </c>
      <c r="Q1875" s="18">
        <f t="shared" si="269"/>
        <v>0</v>
      </c>
      <c r="R1875" s="118"/>
    </row>
    <row r="1876" spans="1:18" x14ac:dyDescent="0.25">
      <c r="A1876" s="25">
        <f t="shared" si="261"/>
        <v>209</v>
      </c>
      <c r="B1876" s="23">
        <f t="shared" si="262"/>
        <v>44570</v>
      </c>
      <c r="C1876" s="24">
        <v>17</v>
      </c>
      <c r="D1876" s="54" t="str">
        <f t="shared" si="263"/>
        <v>ASET</v>
      </c>
      <c r="E1876" s="178"/>
      <c r="F1876" s="179"/>
      <c r="G1876" s="177"/>
      <c r="H1876" s="177"/>
      <c r="I1876" s="169">
        <f t="shared" si="264"/>
        <v>0</v>
      </c>
      <c r="J1876" s="149" t="str" cm="1">
        <f t="array" ref="J1876">IF(ISERROR(INDEX('Non Compliance input'!$H$5:$H$156,MATCH(1,(A1876='Non Compliance input'!$A$5:$A$156)*(F1876&gt;='Non Compliance input'!$D$5:$D$156)*(E1876&lt;'Non Compliance input'!$E$5:$E$156)*('Non Compliance input'!$H$5:$H$156="Yes"),0))
),"","Yes")</f>
        <v/>
      </c>
      <c r="K1876" s="149">
        <f t="shared" si="265"/>
        <v>0</v>
      </c>
      <c r="L1876" s="162">
        <f t="shared" si="266"/>
        <v>0</v>
      </c>
      <c r="M1876" s="162" t="str" cm="1">
        <f t="array" ref="M1876">IF(ISERROR(INDEX('Non Compliance input'!$I$5:$I$156,MATCH(1,(A1876='Non Compliance input'!$A$5:$A$156)*(E1876&gt;='Non Compliance input'!$D$5:$D$156)*(F1876&lt;='Non Compliance input'!$E$5:$E$156)*('Non Compliance input'!$I$5:$I$156="Yes"),0))
),"","Yes")</f>
        <v/>
      </c>
      <c r="N1876" s="149" t="str">
        <f>IF(VLOOKUP($A1876,HourEndingOutage!$B$3:$F$746,5,0)="Outage","Outage","")</f>
        <v/>
      </c>
      <c r="O1876" s="18">
        <f t="shared" si="267"/>
        <v>0</v>
      </c>
      <c r="P1876" s="18" t="str">
        <f t="shared" si="268"/>
        <v/>
      </c>
      <c r="Q1876" s="18">
        <f t="shared" si="269"/>
        <v>0</v>
      </c>
      <c r="R1876" s="118"/>
    </row>
    <row r="1877" spans="1:18" x14ac:dyDescent="0.25">
      <c r="A1877" s="25">
        <f t="shared" si="261"/>
        <v>209</v>
      </c>
      <c r="B1877" s="23">
        <f t="shared" si="262"/>
        <v>44570</v>
      </c>
      <c r="C1877" s="24">
        <v>17</v>
      </c>
      <c r="D1877" s="54" t="str">
        <f t="shared" si="263"/>
        <v>ASET</v>
      </c>
      <c r="E1877" s="178"/>
      <c r="F1877" s="179"/>
      <c r="G1877" s="177"/>
      <c r="H1877" s="177"/>
      <c r="I1877" s="169">
        <f t="shared" si="264"/>
        <v>0</v>
      </c>
      <c r="J1877" s="149" t="str" cm="1">
        <f t="array" ref="J1877">IF(ISERROR(INDEX('Non Compliance input'!$H$5:$H$156,MATCH(1,(A1877='Non Compliance input'!$A$5:$A$156)*(F1877&gt;='Non Compliance input'!$D$5:$D$156)*(E1877&lt;'Non Compliance input'!$E$5:$E$156)*('Non Compliance input'!$H$5:$H$156="Yes"),0))
),"","Yes")</f>
        <v/>
      </c>
      <c r="K1877" s="149">
        <f t="shared" si="265"/>
        <v>0</v>
      </c>
      <c r="L1877" s="162">
        <f t="shared" si="266"/>
        <v>0</v>
      </c>
      <c r="M1877" s="162" t="str" cm="1">
        <f t="array" ref="M1877">IF(ISERROR(INDEX('Non Compliance input'!$I$5:$I$156,MATCH(1,(A1877='Non Compliance input'!$A$5:$A$156)*(E1877&gt;='Non Compliance input'!$D$5:$D$156)*(F1877&lt;='Non Compliance input'!$E$5:$E$156)*('Non Compliance input'!$I$5:$I$156="Yes"),0))
),"","Yes")</f>
        <v/>
      </c>
      <c r="N1877" s="149" t="str">
        <f>IF(VLOOKUP($A1877,HourEndingOutage!$B$3:$F$746,5,0)="Outage","Outage","")</f>
        <v/>
      </c>
      <c r="O1877" s="18">
        <f t="shared" si="267"/>
        <v>0</v>
      </c>
      <c r="P1877" s="18" t="str">
        <f t="shared" si="268"/>
        <v/>
      </c>
      <c r="Q1877" s="18">
        <f t="shared" si="269"/>
        <v>0</v>
      </c>
      <c r="R1877" s="118"/>
    </row>
    <row r="1878" spans="1:18" x14ac:dyDescent="0.25">
      <c r="A1878" s="25">
        <f t="shared" si="261"/>
        <v>209</v>
      </c>
      <c r="B1878" s="23">
        <f t="shared" si="262"/>
        <v>44570</v>
      </c>
      <c r="C1878" s="24">
        <v>17</v>
      </c>
      <c r="D1878" s="54" t="str">
        <f t="shared" si="263"/>
        <v>ASET</v>
      </c>
      <c r="E1878" s="178"/>
      <c r="F1878" s="179"/>
      <c r="G1878" s="177"/>
      <c r="H1878" s="177"/>
      <c r="I1878" s="169">
        <f t="shared" si="264"/>
        <v>0</v>
      </c>
      <c r="J1878" s="149" t="str" cm="1">
        <f t="array" ref="J1878">IF(ISERROR(INDEX('Non Compliance input'!$H$5:$H$156,MATCH(1,(A1878='Non Compliance input'!$A$5:$A$156)*(F1878&gt;='Non Compliance input'!$D$5:$D$156)*(E1878&lt;'Non Compliance input'!$E$5:$E$156)*('Non Compliance input'!$H$5:$H$156="Yes"),0))
),"","Yes")</f>
        <v/>
      </c>
      <c r="K1878" s="149">
        <f t="shared" si="265"/>
        <v>0</v>
      </c>
      <c r="L1878" s="162">
        <f t="shared" si="266"/>
        <v>0</v>
      </c>
      <c r="M1878" s="162" t="str" cm="1">
        <f t="array" ref="M1878">IF(ISERROR(INDEX('Non Compliance input'!$I$5:$I$156,MATCH(1,(A1878='Non Compliance input'!$A$5:$A$156)*(E1878&gt;='Non Compliance input'!$D$5:$D$156)*(F1878&lt;='Non Compliance input'!$E$5:$E$156)*('Non Compliance input'!$I$5:$I$156="Yes"),0))
),"","Yes")</f>
        <v/>
      </c>
      <c r="N1878" s="149" t="str">
        <f>IF(VLOOKUP($A1878,HourEndingOutage!$B$3:$F$746,5,0)="Outage","Outage","")</f>
        <v/>
      </c>
      <c r="O1878" s="18">
        <f t="shared" si="267"/>
        <v>0</v>
      </c>
      <c r="P1878" s="18" t="str">
        <f t="shared" si="268"/>
        <v/>
      </c>
      <c r="Q1878" s="18">
        <f t="shared" si="269"/>
        <v>0</v>
      </c>
      <c r="R1878" s="118"/>
    </row>
    <row r="1879" spans="1:18" x14ac:dyDescent="0.25">
      <c r="A1879" s="25">
        <f t="shared" si="261"/>
        <v>209</v>
      </c>
      <c r="B1879" s="23">
        <f t="shared" si="262"/>
        <v>44570</v>
      </c>
      <c r="C1879" s="24">
        <v>17</v>
      </c>
      <c r="D1879" s="54" t="str">
        <f t="shared" si="263"/>
        <v>ASET</v>
      </c>
      <c r="E1879" s="178"/>
      <c r="F1879" s="179"/>
      <c r="G1879" s="177"/>
      <c r="H1879" s="177"/>
      <c r="I1879" s="169">
        <f t="shared" si="264"/>
        <v>0</v>
      </c>
      <c r="J1879" s="149" t="str" cm="1">
        <f t="array" ref="J1879">IF(ISERROR(INDEX('Non Compliance input'!$H$5:$H$156,MATCH(1,(A1879='Non Compliance input'!$A$5:$A$156)*(F1879&gt;='Non Compliance input'!$D$5:$D$156)*(E1879&lt;'Non Compliance input'!$E$5:$E$156)*('Non Compliance input'!$H$5:$H$156="Yes"),0))
),"","Yes")</f>
        <v/>
      </c>
      <c r="K1879" s="149">
        <f t="shared" si="265"/>
        <v>0</v>
      </c>
      <c r="L1879" s="162">
        <f t="shared" si="266"/>
        <v>0</v>
      </c>
      <c r="M1879" s="162" t="str" cm="1">
        <f t="array" ref="M1879">IF(ISERROR(INDEX('Non Compliance input'!$I$5:$I$156,MATCH(1,(A1879='Non Compliance input'!$A$5:$A$156)*(E1879&gt;='Non Compliance input'!$D$5:$D$156)*(F1879&lt;='Non Compliance input'!$E$5:$E$156)*('Non Compliance input'!$I$5:$I$156="Yes"),0))
),"","Yes")</f>
        <v/>
      </c>
      <c r="N1879" s="149" t="str">
        <f>IF(VLOOKUP($A1879,HourEndingOutage!$B$3:$F$746,5,0)="Outage","Outage","")</f>
        <v/>
      </c>
      <c r="O1879" s="18">
        <f t="shared" si="267"/>
        <v>0</v>
      </c>
      <c r="P1879" s="18" t="str">
        <f t="shared" si="268"/>
        <v/>
      </c>
      <c r="Q1879" s="18">
        <f t="shared" si="269"/>
        <v>0</v>
      </c>
      <c r="R1879" s="118"/>
    </row>
    <row r="1880" spans="1:18" x14ac:dyDescent="0.25">
      <c r="A1880" s="25">
        <f t="shared" si="261"/>
        <v>209</v>
      </c>
      <c r="B1880" s="23">
        <f t="shared" si="262"/>
        <v>44570</v>
      </c>
      <c r="C1880" s="24">
        <v>17</v>
      </c>
      <c r="D1880" s="54" t="str">
        <f t="shared" si="263"/>
        <v>ASET</v>
      </c>
      <c r="E1880" s="178"/>
      <c r="F1880" s="179"/>
      <c r="G1880" s="177"/>
      <c r="H1880" s="177"/>
      <c r="I1880" s="169">
        <f t="shared" si="264"/>
        <v>0</v>
      </c>
      <c r="J1880" s="149" t="str" cm="1">
        <f t="array" ref="J1880">IF(ISERROR(INDEX('Non Compliance input'!$H$5:$H$156,MATCH(1,(A1880='Non Compliance input'!$A$5:$A$156)*(F1880&gt;='Non Compliance input'!$D$5:$D$156)*(E1880&lt;'Non Compliance input'!$E$5:$E$156)*('Non Compliance input'!$H$5:$H$156="Yes"),0))
),"","Yes")</f>
        <v/>
      </c>
      <c r="K1880" s="149">
        <f t="shared" si="265"/>
        <v>0</v>
      </c>
      <c r="L1880" s="162">
        <f t="shared" si="266"/>
        <v>0</v>
      </c>
      <c r="M1880" s="162" t="str" cm="1">
        <f t="array" ref="M1880">IF(ISERROR(INDEX('Non Compliance input'!$I$5:$I$156,MATCH(1,(A1880='Non Compliance input'!$A$5:$A$156)*(E1880&gt;='Non Compliance input'!$D$5:$D$156)*(F1880&lt;='Non Compliance input'!$E$5:$E$156)*('Non Compliance input'!$I$5:$I$156="Yes"),0))
),"","Yes")</f>
        <v/>
      </c>
      <c r="N1880" s="149" t="str">
        <f>IF(VLOOKUP($A1880,HourEndingOutage!$B$3:$F$746,5,0)="Outage","Outage","")</f>
        <v/>
      </c>
      <c r="O1880" s="18">
        <f t="shared" si="267"/>
        <v>0</v>
      </c>
      <c r="P1880" s="18" t="str">
        <f t="shared" si="268"/>
        <v/>
      </c>
      <c r="Q1880" s="18">
        <f t="shared" si="269"/>
        <v>0</v>
      </c>
      <c r="R1880" s="118"/>
    </row>
    <row r="1881" spans="1:18" x14ac:dyDescent="0.25">
      <c r="A1881" s="25">
        <f t="shared" si="261"/>
        <v>209</v>
      </c>
      <c r="B1881" s="23">
        <f t="shared" si="262"/>
        <v>44570</v>
      </c>
      <c r="C1881" s="24">
        <v>17</v>
      </c>
      <c r="D1881" s="54" t="str">
        <f t="shared" si="263"/>
        <v>ASET</v>
      </c>
      <c r="E1881" s="178"/>
      <c r="F1881" s="179"/>
      <c r="G1881" s="177"/>
      <c r="H1881" s="177"/>
      <c r="I1881" s="169">
        <f t="shared" si="264"/>
        <v>0</v>
      </c>
      <c r="J1881" s="149" t="str" cm="1">
        <f t="array" ref="J1881">IF(ISERROR(INDEX('Non Compliance input'!$H$5:$H$156,MATCH(1,(A1881='Non Compliance input'!$A$5:$A$156)*(F1881&gt;='Non Compliance input'!$D$5:$D$156)*(E1881&lt;'Non Compliance input'!$E$5:$E$156)*('Non Compliance input'!$H$5:$H$156="Yes"),0))
),"","Yes")</f>
        <v/>
      </c>
      <c r="K1881" s="149">
        <f t="shared" si="265"/>
        <v>0</v>
      </c>
      <c r="L1881" s="162">
        <f t="shared" si="266"/>
        <v>0</v>
      </c>
      <c r="M1881" s="162" t="str" cm="1">
        <f t="array" ref="M1881">IF(ISERROR(INDEX('Non Compliance input'!$I$5:$I$156,MATCH(1,(A1881='Non Compliance input'!$A$5:$A$156)*(E1881&gt;='Non Compliance input'!$D$5:$D$156)*(F1881&lt;='Non Compliance input'!$E$5:$E$156)*('Non Compliance input'!$I$5:$I$156="Yes"),0))
),"","Yes")</f>
        <v/>
      </c>
      <c r="N1881" s="149" t="str">
        <f>IF(VLOOKUP($A1881,HourEndingOutage!$B$3:$F$746,5,0)="Outage","Outage","")</f>
        <v/>
      </c>
      <c r="O1881" s="18">
        <f t="shared" si="267"/>
        <v>0</v>
      </c>
      <c r="P1881" s="18" t="str">
        <f t="shared" si="268"/>
        <v/>
      </c>
      <c r="Q1881" s="18">
        <f t="shared" si="269"/>
        <v>0</v>
      </c>
      <c r="R1881" s="118"/>
    </row>
    <row r="1882" spans="1:18" x14ac:dyDescent="0.25">
      <c r="A1882" s="25">
        <f t="shared" si="261"/>
        <v>209</v>
      </c>
      <c r="B1882" s="23">
        <f t="shared" si="262"/>
        <v>44570</v>
      </c>
      <c r="C1882" s="24">
        <v>17</v>
      </c>
      <c r="D1882" s="54" t="str">
        <f t="shared" si="263"/>
        <v>ASET</v>
      </c>
      <c r="E1882" s="178"/>
      <c r="F1882" s="179"/>
      <c r="G1882" s="177"/>
      <c r="H1882" s="177"/>
      <c r="I1882" s="169">
        <f t="shared" si="264"/>
        <v>0</v>
      </c>
      <c r="J1882" s="149" t="str" cm="1">
        <f t="array" ref="J1882">IF(ISERROR(INDEX('Non Compliance input'!$H$5:$H$156,MATCH(1,(A1882='Non Compliance input'!$A$5:$A$156)*(F1882&gt;='Non Compliance input'!$D$5:$D$156)*(E1882&lt;'Non Compliance input'!$E$5:$E$156)*('Non Compliance input'!$H$5:$H$156="Yes"),0))
),"","Yes")</f>
        <v/>
      </c>
      <c r="K1882" s="149">
        <f t="shared" si="265"/>
        <v>0</v>
      </c>
      <c r="L1882" s="162">
        <f t="shared" si="266"/>
        <v>0</v>
      </c>
      <c r="M1882" s="162" t="str" cm="1">
        <f t="array" ref="M1882">IF(ISERROR(INDEX('Non Compliance input'!$I$5:$I$156,MATCH(1,(A1882='Non Compliance input'!$A$5:$A$156)*(E1882&gt;='Non Compliance input'!$D$5:$D$156)*(F1882&lt;='Non Compliance input'!$E$5:$E$156)*('Non Compliance input'!$I$5:$I$156="Yes"),0))
),"","Yes")</f>
        <v/>
      </c>
      <c r="N1882" s="149" t="str">
        <f>IF(VLOOKUP($A1882,HourEndingOutage!$B$3:$F$746,5,0)="Outage","Outage","")</f>
        <v/>
      </c>
      <c r="O1882" s="18">
        <f t="shared" si="267"/>
        <v>0</v>
      </c>
      <c r="P1882" s="18" t="str">
        <f t="shared" si="268"/>
        <v/>
      </c>
      <c r="Q1882" s="18">
        <f t="shared" si="269"/>
        <v>0</v>
      </c>
      <c r="R1882" s="118"/>
    </row>
    <row r="1883" spans="1:18" x14ac:dyDescent="0.25">
      <c r="A1883" s="25">
        <f t="shared" si="261"/>
        <v>209</v>
      </c>
      <c r="B1883" s="23">
        <f t="shared" si="262"/>
        <v>44570</v>
      </c>
      <c r="C1883" s="24">
        <v>17</v>
      </c>
      <c r="D1883" s="54" t="str">
        <f t="shared" si="263"/>
        <v>ASET</v>
      </c>
      <c r="E1883" s="178"/>
      <c r="F1883" s="179"/>
      <c r="G1883" s="177"/>
      <c r="H1883" s="177"/>
      <c r="I1883" s="169">
        <f t="shared" si="264"/>
        <v>0</v>
      </c>
      <c r="J1883" s="149" t="str" cm="1">
        <f t="array" ref="J1883">IF(ISERROR(INDEX('Non Compliance input'!$H$5:$H$156,MATCH(1,(A1883='Non Compliance input'!$A$5:$A$156)*(F1883&gt;='Non Compliance input'!$D$5:$D$156)*(E1883&lt;'Non Compliance input'!$E$5:$E$156)*('Non Compliance input'!$H$5:$H$156="Yes"),0))
),"","Yes")</f>
        <v/>
      </c>
      <c r="K1883" s="149">
        <f t="shared" si="265"/>
        <v>0</v>
      </c>
      <c r="L1883" s="162">
        <f t="shared" si="266"/>
        <v>0</v>
      </c>
      <c r="M1883" s="162" t="str" cm="1">
        <f t="array" ref="M1883">IF(ISERROR(INDEX('Non Compliance input'!$I$5:$I$156,MATCH(1,(A1883='Non Compliance input'!$A$5:$A$156)*(E1883&gt;='Non Compliance input'!$D$5:$D$156)*(F1883&lt;='Non Compliance input'!$E$5:$E$156)*('Non Compliance input'!$I$5:$I$156="Yes"),0))
),"","Yes")</f>
        <v/>
      </c>
      <c r="N1883" s="149" t="str">
        <f>IF(VLOOKUP($A1883,HourEndingOutage!$B$3:$F$746,5,0)="Outage","Outage","")</f>
        <v/>
      </c>
      <c r="O1883" s="18">
        <f t="shared" si="267"/>
        <v>0</v>
      </c>
      <c r="P1883" s="18" t="str">
        <f t="shared" si="268"/>
        <v/>
      </c>
      <c r="Q1883" s="18">
        <f t="shared" si="269"/>
        <v>0</v>
      </c>
      <c r="R1883" s="118"/>
    </row>
    <row r="1884" spans="1:18" x14ac:dyDescent="0.25">
      <c r="A1884" s="25">
        <f t="shared" ref="A1884:A1947" si="270">IF(C1884=C1883,A1883,A1883+1)</f>
        <v>210</v>
      </c>
      <c r="B1884" s="23">
        <f t="shared" ref="B1884:B1947" si="271">IF(C1884&lt;C1883,B1883+1,B1883)</f>
        <v>44570</v>
      </c>
      <c r="C1884" s="24">
        <v>18</v>
      </c>
      <c r="D1884" s="54" t="str">
        <f t="shared" si="263"/>
        <v>ASET</v>
      </c>
      <c r="E1884" s="178"/>
      <c r="F1884" s="179"/>
      <c r="G1884" s="177"/>
      <c r="H1884" s="177"/>
      <c r="I1884" s="169">
        <f t="shared" si="264"/>
        <v>0</v>
      </c>
      <c r="J1884" s="149" t="str" cm="1">
        <f t="array" ref="J1884">IF(ISERROR(INDEX('Non Compliance input'!$H$5:$H$156,MATCH(1,(A1884='Non Compliance input'!$A$5:$A$156)*(F1884&gt;='Non Compliance input'!$D$5:$D$156)*(E1884&lt;'Non Compliance input'!$E$5:$E$156)*('Non Compliance input'!$H$5:$H$156="Yes"),0))
),"","Yes")</f>
        <v/>
      </c>
      <c r="K1884" s="149">
        <f t="shared" si="265"/>
        <v>0</v>
      </c>
      <c r="L1884" s="162">
        <f t="shared" si="266"/>
        <v>0</v>
      </c>
      <c r="M1884" s="162" t="str" cm="1">
        <f t="array" ref="M1884">IF(ISERROR(INDEX('Non Compliance input'!$I$5:$I$156,MATCH(1,(A1884='Non Compliance input'!$A$5:$A$156)*(E1884&gt;='Non Compliance input'!$D$5:$D$156)*(F1884&lt;='Non Compliance input'!$E$5:$E$156)*('Non Compliance input'!$I$5:$I$156="Yes"),0))
),"","Yes")</f>
        <v/>
      </c>
      <c r="N1884" s="149" t="str">
        <f>IF(VLOOKUP($A1884,HourEndingOutage!$B$3:$F$746,5,0)="Outage","Outage","")</f>
        <v/>
      </c>
      <c r="O1884" s="18">
        <f t="shared" si="267"/>
        <v>0</v>
      </c>
      <c r="P1884" s="18" t="str">
        <f t="shared" si="268"/>
        <v/>
      </c>
      <c r="Q1884" s="18">
        <f t="shared" si="269"/>
        <v>0</v>
      </c>
      <c r="R1884" s="118"/>
    </row>
    <row r="1885" spans="1:18" x14ac:dyDescent="0.25">
      <c r="A1885" s="25">
        <f t="shared" si="270"/>
        <v>210</v>
      </c>
      <c r="B1885" s="23">
        <f t="shared" si="271"/>
        <v>44570</v>
      </c>
      <c r="C1885" s="24">
        <v>18</v>
      </c>
      <c r="D1885" s="54" t="str">
        <f t="shared" si="263"/>
        <v>ASET</v>
      </c>
      <c r="E1885" s="178"/>
      <c r="F1885" s="179"/>
      <c r="G1885" s="177"/>
      <c r="H1885" s="177"/>
      <c r="I1885" s="169">
        <f t="shared" si="264"/>
        <v>0</v>
      </c>
      <c r="J1885" s="149" t="str" cm="1">
        <f t="array" ref="J1885">IF(ISERROR(INDEX('Non Compliance input'!$H$5:$H$156,MATCH(1,(A1885='Non Compliance input'!$A$5:$A$156)*(F1885&gt;='Non Compliance input'!$D$5:$D$156)*(E1885&lt;'Non Compliance input'!$E$5:$E$156)*('Non Compliance input'!$H$5:$H$156="Yes"),0))
),"","Yes")</f>
        <v/>
      </c>
      <c r="K1885" s="149">
        <f t="shared" si="265"/>
        <v>0</v>
      </c>
      <c r="L1885" s="162">
        <f t="shared" si="266"/>
        <v>0</v>
      </c>
      <c r="M1885" s="162" t="str" cm="1">
        <f t="array" ref="M1885">IF(ISERROR(INDEX('Non Compliance input'!$I$5:$I$156,MATCH(1,(A1885='Non Compliance input'!$A$5:$A$156)*(E1885&gt;='Non Compliance input'!$D$5:$D$156)*(F1885&lt;='Non Compliance input'!$E$5:$E$156)*('Non Compliance input'!$I$5:$I$156="Yes"),0))
),"","Yes")</f>
        <v/>
      </c>
      <c r="N1885" s="149" t="str">
        <f>IF(VLOOKUP($A1885,HourEndingOutage!$B$3:$F$746,5,0)="Outage","Outage","")</f>
        <v/>
      </c>
      <c r="O1885" s="18">
        <f t="shared" si="267"/>
        <v>0</v>
      </c>
      <c r="P1885" s="18" t="str">
        <f t="shared" si="268"/>
        <v/>
      </c>
      <c r="Q1885" s="18">
        <f t="shared" si="269"/>
        <v>0</v>
      </c>
      <c r="R1885" s="118"/>
    </row>
    <row r="1886" spans="1:18" x14ac:dyDescent="0.25">
      <c r="A1886" s="25">
        <f t="shared" si="270"/>
        <v>210</v>
      </c>
      <c r="B1886" s="23">
        <f t="shared" si="271"/>
        <v>44570</v>
      </c>
      <c r="C1886" s="24">
        <v>18</v>
      </c>
      <c r="D1886" s="54" t="str">
        <f t="shared" si="263"/>
        <v>ASET</v>
      </c>
      <c r="E1886" s="178"/>
      <c r="F1886" s="179"/>
      <c r="G1886" s="177"/>
      <c r="H1886" s="177"/>
      <c r="I1886" s="169">
        <f t="shared" si="264"/>
        <v>0</v>
      </c>
      <c r="J1886" s="149" t="str" cm="1">
        <f t="array" ref="J1886">IF(ISERROR(INDEX('Non Compliance input'!$H$5:$H$156,MATCH(1,(A1886='Non Compliance input'!$A$5:$A$156)*(F1886&gt;='Non Compliance input'!$D$5:$D$156)*(E1886&lt;'Non Compliance input'!$E$5:$E$156)*('Non Compliance input'!$H$5:$H$156="Yes"),0))
),"","Yes")</f>
        <v/>
      </c>
      <c r="K1886" s="149">
        <f t="shared" si="265"/>
        <v>0</v>
      </c>
      <c r="L1886" s="162">
        <f t="shared" si="266"/>
        <v>0</v>
      </c>
      <c r="M1886" s="162" t="str" cm="1">
        <f t="array" ref="M1886">IF(ISERROR(INDEX('Non Compliance input'!$I$5:$I$156,MATCH(1,(A1886='Non Compliance input'!$A$5:$A$156)*(E1886&gt;='Non Compliance input'!$D$5:$D$156)*(F1886&lt;='Non Compliance input'!$E$5:$E$156)*('Non Compliance input'!$I$5:$I$156="Yes"),0))
),"","Yes")</f>
        <v/>
      </c>
      <c r="N1886" s="149" t="str">
        <f>IF(VLOOKUP($A1886,HourEndingOutage!$B$3:$F$746,5,0)="Outage","Outage","")</f>
        <v/>
      </c>
      <c r="O1886" s="18">
        <f t="shared" si="267"/>
        <v>0</v>
      </c>
      <c r="P1886" s="18" t="str">
        <f t="shared" si="268"/>
        <v/>
      </c>
      <c r="Q1886" s="18">
        <f t="shared" si="269"/>
        <v>0</v>
      </c>
      <c r="R1886" s="118"/>
    </row>
    <row r="1887" spans="1:18" x14ac:dyDescent="0.25">
      <c r="A1887" s="25">
        <f t="shared" si="270"/>
        <v>210</v>
      </c>
      <c r="B1887" s="23">
        <f t="shared" si="271"/>
        <v>44570</v>
      </c>
      <c r="C1887" s="24">
        <v>18</v>
      </c>
      <c r="D1887" s="54" t="str">
        <f t="shared" si="263"/>
        <v>ASET</v>
      </c>
      <c r="E1887" s="178"/>
      <c r="F1887" s="179"/>
      <c r="G1887" s="177"/>
      <c r="H1887" s="177"/>
      <c r="I1887" s="169">
        <f t="shared" si="264"/>
        <v>0</v>
      </c>
      <c r="J1887" s="149" t="str" cm="1">
        <f t="array" ref="J1887">IF(ISERROR(INDEX('Non Compliance input'!$H$5:$H$156,MATCH(1,(A1887='Non Compliance input'!$A$5:$A$156)*(F1887&gt;='Non Compliance input'!$D$5:$D$156)*(E1887&lt;'Non Compliance input'!$E$5:$E$156)*('Non Compliance input'!$H$5:$H$156="Yes"),0))
),"","Yes")</f>
        <v/>
      </c>
      <c r="K1887" s="149">
        <f t="shared" si="265"/>
        <v>0</v>
      </c>
      <c r="L1887" s="162">
        <f t="shared" si="266"/>
        <v>0</v>
      </c>
      <c r="M1887" s="162" t="str" cm="1">
        <f t="array" ref="M1887">IF(ISERROR(INDEX('Non Compliance input'!$I$5:$I$156,MATCH(1,(A1887='Non Compliance input'!$A$5:$A$156)*(E1887&gt;='Non Compliance input'!$D$5:$D$156)*(F1887&lt;='Non Compliance input'!$E$5:$E$156)*('Non Compliance input'!$I$5:$I$156="Yes"),0))
),"","Yes")</f>
        <v/>
      </c>
      <c r="N1887" s="149" t="str">
        <f>IF(VLOOKUP($A1887,HourEndingOutage!$B$3:$F$746,5,0)="Outage","Outage","")</f>
        <v/>
      </c>
      <c r="O1887" s="18">
        <f t="shared" si="267"/>
        <v>0</v>
      </c>
      <c r="P1887" s="18" t="str">
        <f t="shared" si="268"/>
        <v/>
      </c>
      <c r="Q1887" s="18">
        <f t="shared" si="269"/>
        <v>0</v>
      </c>
      <c r="R1887" s="118"/>
    </row>
    <row r="1888" spans="1:18" x14ac:dyDescent="0.25">
      <c r="A1888" s="25">
        <f t="shared" si="270"/>
        <v>210</v>
      </c>
      <c r="B1888" s="23">
        <f t="shared" si="271"/>
        <v>44570</v>
      </c>
      <c r="C1888" s="24">
        <v>18</v>
      </c>
      <c r="D1888" s="54" t="str">
        <f t="shared" si="263"/>
        <v>ASET</v>
      </c>
      <c r="E1888" s="178"/>
      <c r="F1888" s="179"/>
      <c r="G1888" s="177"/>
      <c r="H1888" s="177"/>
      <c r="I1888" s="169">
        <f t="shared" si="264"/>
        <v>0</v>
      </c>
      <c r="J1888" s="149" t="str" cm="1">
        <f t="array" ref="J1888">IF(ISERROR(INDEX('Non Compliance input'!$H$5:$H$156,MATCH(1,(A1888='Non Compliance input'!$A$5:$A$156)*(F1888&gt;='Non Compliance input'!$D$5:$D$156)*(E1888&lt;'Non Compliance input'!$E$5:$E$156)*('Non Compliance input'!$H$5:$H$156="Yes"),0))
),"","Yes")</f>
        <v/>
      </c>
      <c r="K1888" s="149">
        <f t="shared" si="265"/>
        <v>0</v>
      </c>
      <c r="L1888" s="162">
        <f t="shared" si="266"/>
        <v>0</v>
      </c>
      <c r="M1888" s="162" t="str" cm="1">
        <f t="array" ref="M1888">IF(ISERROR(INDEX('Non Compliance input'!$I$5:$I$156,MATCH(1,(A1888='Non Compliance input'!$A$5:$A$156)*(E1888&gt;='Non Compliance input'!$D$5:$D$156)*(F1888&lt;='Non Compliance input'!$E$5:$E$156)*('Non Compliance input'!$I$5:$I$156="Yes"),0))
),"","Yes")</f>
        <v/>
      </c>
      <c r="N1888" s="149" t="str">
        <f>IF(VLOOKUP($A1888,HourEndingOutage!$B$3:$F$746,5,0)="Outage","Outage","")</f>
        <v/>
      </c>
      <c r="O1888" s="18">
        <f t="shared" si="267"/>
        <v>0</v>
      </c>
      <c r="P1888" s="18" t="str">
        <f t="shared" si="268"/>
        <v/>
      </c>
      <c r="Q1888" s="18">
        <f t="shared" si="269"/>
        <v>0</v>
      </c>
      <c r="R1888" s="118"/>
    </row>
    <row r="1889" spans="1:18" x14ac:dyDescent="0.25">
      <c r="A1889" s="25">
        <f t="shared" si="270"/>
        <v>210</v>
      </c>
      <c r="B1889" s="23">
        <f t="shared" si="271"/>
        <v>44570</v>
      </c>
      <c r="C1889" s="24">
        <v>18</v>
      </c>
      <c r="D1889" s="54" t="str">
        <f t="shared" si="263"/>
        <v>ASET</v>
      </c>
      <c r="E1889" s="178"/>
      <c r="F1889" s="179"/>
      <c r="G1889" s="177"/>
      <c r="H1889" s="177"/>
      <c r="I1889" s="169">
        <f t="shared" si="264"/>
        <v>0</v>
      </c>
      <c r="J1889" s="149" t="str" cm="1">
        <f t="array" ref="J1889">IF(ISERROR(INDEX('Non Compliance input'!$H$5:$H$156,MATCH(1,(A1889='Non Compliance input'!$A$5:$A$156)*(F1889&gt;='Non Compliance input'!$D$5:$D$156)*(E1889&lt;'Non Compliance input'!$E$5:$E$156)*('Non Compliance input'!$H$5:$H$156="Yes"),0))
),"","Yes")</f>
        <v/>
      </c>
      <c r="K1889" s="149">
        <f t="shared" si="265"/>
        <v>0</v>
      </c>
      <c r="L1889" s="162">
        <f t="shared" si="266"/>
        <v>0</v>
      </c>
      <c r="M1889" s="162" t="str" cm="1">
        <f t="array" ref="M1889">IF(ISERROR(INDEX('Non Compliance input'!$I$5:$I$156,MATCH(1,(A1889='Non Compliance input'!$A$5:$A$156)*(E1889&gt;='Non Compliance input'!$D$5:$D$156)*(F1889&lt;='Non Compliance input'!$E$5:$E$156)*('Non Compliance input'!$I$5:$I$156="Yes"),0))
),"","Yes")</f>
        <v/>
      </c>
      <c r="N1889" s="149" t="str">
        <f>IF(VLOOKUP($A1889,HourEndingOutage!$B$3:$F$746,5,0)="Outage","Outage","")</f>
        <v/>
      </c>
      <c r="O1889" s="18">
        <f t="shared" si="267"/>
        <v>0</v>
      </c>
      <c r="P1889" s="18" t="str">
        <f t="shared" si="268"/>
        <v/>
      </c>
      <c r="Q1889" s="18">
        <f t="shared" si="269"/>
        <v>0</v>
      </c>
      <c r="R1889" s="118"/>
    </row>
    <row r="1890" spans="1:18" x14ac:dyDescent="0.25">
      <c r="A1890" s="25">
        <f t="shared" si="270"/>
        <v>210</v>
      </c>
      <c r="B1890" s="23">
        <f t="shared" si="271"/>
        <v>44570</v>
      </c>
      <c r="C1890" s="24">
        <v>18</v>
      </c>
      <c r="D1890" s="54" t="str">
        <f t="shared" si="263"/>
        <v>ASET</v>
      </c>
      <c r="E1890" s="178"/>
      <c r="F1890" s="179"/>
      <c r="G1890" s="177"/>
      <c r="H1890" s="177"/>
      <c r="I1890" s="169">
        <f t="shared" si="264"/>
        <v>0</v>
      </c>
      <c r="J1890" s="149" t="str" cm="1">
        <f t="array" ref="J1890">IF(ISERROR(INDEX('Non Compliance input'!$H$5:$H$156,MATCH(1,(A1890='Non Compliance input'!$A$5:$A$156)*(F1890&gt;='Non Compliance input'!$D$5:$D$156)*(E1890&lt;'Non Compliance input'!$E$5:$E$156)*('Non Compliance input'!$H$5:$H$156="Yes"),0))
),"","Yes")</f>
        <v/>
      </c>
      <c r="K1890" s="149">
        <f t="shared" si="265"/>
        <v>0</v>
      </c>
      <c r="L1890" s="162">
        <f t="shared" si="266"/>
        <v>0</v>
      </c>
      <c r="M1890" s="162" t="str" cm="1">
        <f t="array" ref="M1890">IF(ISERROR(INDEX('Non Compliance input'!$I$5:$I$156,MATCH(1,(A1890='Non Compliance input'!$A$5:$A$156)*(E1890&gt;='Non Compliance input'!$D$5:$D$156)*(F1890&lt;='Non Compliance input'!$E$5:$E$156)*('Non Compliance input'!$I$5:$I$156="Yes"),0))
),"","Yes")</f>
        <v/>
      </c>
      <c r="N1890" s="149" t="str">
        <f>IF(VLOOKUP($A1890,HourEndingOutage!$B$3:$F$746,5,0)="Outage","Outage","")</f>
        <v/>
      </c>
      <c r="O1890" s="18">
        <f t="shared" si="267"/>
        <v>0</v>
      </c>
      <c r="P1890" s="18" t="str">
        <f t="shared" si="268"/>
        <v/>
      </c>
      <c r="Q1890" s="18">
        <f t="shared" si="269"/>
        <v>0</v>
      </c>
      <c r="R1890" s="118"/>
    </row>
    <row r="1891" spans="1:18" x14ac:dyDescent="0.25">
      <c r="A1891" s="25">
        <f t="shared" si="270"/>
        <v>210</v>
      </c>
      <c r="B1891" s="23">
        <f t="shared" si="271"/>
        <v>44570</v>
      </c>
      <c r="C1891" s="24">
        <v>18</v>
      </c>
      <c r="D1891" s="54" t="str">
        <f t="shared" si="263"/>
        <v>ASET</v>
      </c>
      <c r="E1891" s="178"/>
      <c r="F1891" s="179"/>
      <c r="G1891" s="177"/>
      <c r="H1891" s="177"/>
      <c r="I1891" s="169">
        <f t="shared" si="264"/>
        <v>0</v>
      </c>
      <c r="J1891" s="149" t="str" cm="1">
        <f t="array" ref="J1891">IF(ISERROR(INDEX('Non Compliance input'!$H$5:$H$156,MATCH(1,(A1891='Non Compliance input'!$A$5:$A$156)*(F1891&gt;='Non Compliance input'!$D$5:$D$156)*(E1891&lt;'Non Compliance input'!$E$5:$E$156)*('Non Compliance input'!$H$5:$H$156="Yes"),0))
),"","Yes")</f>
        <v/>
      </c>
      <c r="K1891" s="149">
        <f t="shared" si="265"/>
        <v>0</v>
      </c>
      <c r="L1891" s="162">
        <f t="shared" si="266"/>
        <v>0</v>
      </c>
      <c r="M1891" s="162" t="str" cm="1">
        <f t="array" ref="M1891">IF(ISERROR(INDEX('Non Compliance input'!$I$5:$I$156,MATCH(1,(A1891='Non Compliance input'!$A$5:$A$156)*(E1891&gt;='Non Compliance input'!$D$5:$D$156)*(F1891&lt;='Non Compliance input'!$E$5:$E$156)*('Non Compliance input'!$I$5:$I$156="Yes"),0))
),"","Yes")</f>
        <v/>
      </c>
      <c r="N1891" s="149" t="str">
        <f>IF(VLOOKUP($A1891,HourEndingOutage!$B$3:$F$746,5,0)="Outage","Outage","")</f>
        <v/>
      </c>
      <c r="O1891" s="18">
        <f t="shared" si="267"/>
        <v>0</v>
      </c>
      <c r="P1891" s="18" t="str">
        <f t="shared" si="268"/>
        <v/>
      </c>
      <c r="Q1891" s="18">
        <f t="shared" si="269"/>
        <v>0</v>
      </c>
      <c r="R1891" s="118"/>
    </row>
    <row r="1892" spans="1:18" x14ac:dyDescent="0.25">
      <c r="A1892" s="25">
        <f t="shared" si="270"/>
        <v>210</v>
      </c>
      <c r="B1892" s="23">
        <f t="shared" si="271"/>
        <v>44570</v>
      </c>
      <c r="C1892" s="24">
        <v>18</v>
      </c>
      <c r="D1892" s="54" t="str">
        <f t="shared" si="263"/>
        <v>ASET</v>
      </c>
      <c r="E1892" s="178"/>
      <c r="F1892" s="179"/>
      <c r="G1892" s="177"/>
      <c r="H1892" s="177"/>
      <c r="I1892" s="169">
        <f t="shared" si="264"/>
        <v>0</v>
      </c>
      <c r="J1892" s="149" t="str" cm="1">
        <f t="array" ref="J1892">IF(ISERROR(INDEX('Non Compliance input'!$H$5:$H$156,MATCH(1,(A1892='Non Compliance input'!$A$5:$A$156)*(F1892&gt;='Non Compliance input'!$D$5:$D$156)*(E1892&lt;'Non Compliance input'!$E$5:$E$156)*('Non Compliance input'!$H$5:$H$156="Yes"),0))
),"","Yes")</f>
        <v/>
      </c>
      <c r="K1892" s="149">
        <f t="shared" si="265"/>
        <v>0</v>
      </c>
      <c r="L1892" s="162">
        <f t="shared" si="266"/>
        <v>0</v>
      </c>
      <c r="M1892" s="162" t="str" cm="1">
        <f t="array" ref="M1892">IF(ISERROR(INDEX('Non Compliance input'!$I$5:$I$156,MATCH(1,(A1892='Non Compliance input'!$A$5:$A$156)*(E1892&gt;='Non Compliance input'!$D$5:$D$156)*(F1892&lt;='Non Compliance input'!$E$5:$E$156)*('Non Compliance input'!$I$5:$I$156="Yes"),0))
),"","Yes")</f>
        <v/>
      </c>
      <c r="N1892" s="149" t="str">
        <f>IF(VLOOKUP($A1892,HourEndingOutage!$B$3:$F$746,5,0)="Outage","Outage","")</f>
        <v/>
      </c>
      <c r="O1892" s="18">
        <f t="shared" si="267"/>
        <v>0</v>
      </c>
      <c r="P1892" s="18" t="str">
        <f t="shared" si="268"/>
        <v/>
      </c>
      <c r="Q1892" s="18">
        <f t="shared" si="269"/>
        <v>0</v>
      </c>
      <c r="R1892" s="118"/>
    </row>
    <row r="1893" spans="1:18" x14ac:dyDescent="0.25">
      <c r="A1893" s="25">
        <f t="shared" si="270"/>
        <v>211</v>
      </c>
      <c r="B1893" s="23">
        <f t="shared" si="271"/>
        <v>44570</v>
      </c>
      <c r="C1893" s="24">
        <v>19</v>
      </c>
      <c r="D1893" s="54" t="str">
        <f t="shared" si="263"/>
        <v>ASET</v>
      </c>
      <c r="E1893" s="178"/>
      <c r="F1893" s="179"/>
      <c r="G1893" s="177"/>
      <c r="H1893" s="177"/>
      <c r="I1893" s="169">
        <f t="shared" si="264"/>
        <v>0</v>
      </c>
      <c r="J1893" s="149" t="str" cm="1">
        <f t="array" ref="J1893">IF(ISERROR(INDEX('Non Compliance input'!$H$5:$H$156,MATCH(1,(A1893='Non Compliance input'!$A$5:$A$156)*(F1893&gt;='Non Compliance input'!$D$5:$D$156)*(E1893&lt;'Non Compliance input'!$E$5:$E$156)*('Non Compliance input'!$H$5:$H$156="Yes"),0))
),"","Yes")</f>
        <v/>
      </c>
      <c r="K1893" s="149">
        <f t="shared" si="265"/>
        <v>0</v>
      </c>
      <c r="L1893" s="162">
        <f t="shared" si="266"/>
        <v>0</v>
      </c>
      <c r="M1893" s="162" t="str" cm="1">
        <f t="array" ref="M1893">IF(ISERROR(INDEX('Non Compliance input'!$I$5:$I$156,MATCH(1,(A1893='Non Compliance input'!$A$5:$A$156)*(E1893&gt;='Non Compliance input'!$D$5:$D$156)*(F1893&lt;='Non Compliance input'!$E$5:$E$156)*('Non Compliance input'!$I$5:$I$156="Yes"),0))
),"","Yes")</f>
        <v/>
      </c>
      <c r="N1893" s="149" t="str">
        <f>IF(VLOOKUP($A1893,HourEndingOutage!$B$3:$F$746,5,0)="Outage","Outage","")</f>
        <v/>
      </c>
      <c r="O1893" s="18">
        <f t="shared" si="267"/>
        <v>0</v>
      </c>
      <c r="P1893" s="18" t="str">
        <f t="shared" si="268"/>
        <v/>
      </c>
      <c r="Q1893" s="18">
        <f t="shared" si="269"/>
        <v>0</v>
      </c>
      <c r="R1893" s="118"/>
    </row>
    <row r="1894" spans="1:18" x14ac:dyDescent="0.25">
      <c r="A1894" s="25">
        <f t="shared" si="270"/>
        <v>211</v>
      </c>
      <c r="B1894" s="23">
        <f t="shared" si="271"/>
        <v>44570</v>
      </c>
      <c r="C1894" s="24">
        <v>19</v>
      </c>
      <c r="D1894" s="54" t="str">
        <f t="shared" si="263"/>
        <v>ASET</v>
      </c>
      <c r="E1894" s="178"/>
      <c r="F1894" s="179"/>
      <c r="G1894" s="177"/>
      <c r="H1894" s="177"/>
      <c r="I1894" s="169">
        <f t="shared" si="264"/>
        <v>0</v>
      </c>
      <c r="J1894" s="149" t="str" cm="1">
        <f t="array" ref="J1894">IF(ISERROR(INDEX('Non Compliance input'!$H$5:$H$156,MATCH(1,(A1894='Non Compliance input'!$A$5:$A$156)*(F1894&gt;='Non Compliance input'!$D$5:$D$156)*(E1894&lt;'Non Compliance input'!$E$5:$E$156)*('Non Compliance input'!$H$5:$H$156="Yes"),0))
),"","Yes")</f>
        <v/>
      </c>
      <c r="K1894" s="149">
        <f t="shared" si="265"/>
        <v>0</v>
      </c>
      <c r="L1894" s="162">
        <f t="shared" si="266"/>
        <v>0</v>
      </c>
      <c r="M1894" s="162" t="str" cm="1">
        <f t="array" ref="M1894">IF(ISERROR(INDEX('Non Compliance input'!$I$5:$I$156,MATCH(1,(A1894='Non Compliance input'!$A$5:$A$156)*(E1894&gt;='Non Compliance input'!$D$5:$D$156)*(F1894&lt;='Non Compliance input'!$E$5:$E$156)*('Non Compliance input'!$I$5:$I$156="Yes"),0))
),"","Yes")</f>
        <v/>
      </c>
      <c r="N1894" s="149" t="str">
        <f>IF(VLOOKUP($A1894,HourEndingOutage!$B$3:$F$746,5,0)="Outage","Outage","")</f>
        <v/>
      </c>
      <c r="O1894" s="18">
        <f t="shared" si="267"/>
        <v>0</v>
      </c>
      <c r="P1894" s="18" t="str">
        <f t="shared" si="268"/>
        <v/>
      </c>
      <c r="Q1894" s="18">
        <f t="shared" si="269"/>
        <v>0</v>
      </c>
      <c r="R1894" s="118"/>
    </row>
    <row r="1895" spans="1:18" x14ac:dyDescent="0.25">
      <c r="A1895" s="25">
        <f t="shared" si="270"/>
        <v>211</v>
      </c>
      <c r="B1895" s="23">
        <f t="shared" si="271"/>
        <v>44570</v>
      </c>
      <c r="C1895" s="24">
        <v>19</v>
      </c>
      <c r="D1895" s="54" t="str">
        <f t="shared" si="263"/>
        <v>ASET</v>
      </c>
      <c r="E1895" s="178"/>
      <c r="F1895" s="179"/>
      <c r="G1895" s="177"/>
      <c r="H1895" s="177"/>
      <c r="I1895" s="169">
        <f t="shared" si="264"/>
        <v>0</v>
      </c>
      <c r="J1895" s="149" t="str" cm="1">
        <f t="array" ref="J1895">IF(ISERROR(INDEX('Non Compliance input'!$H$5:$H$156,MATCH(1,(A1895='Non Compliance input'!$A$5:$A$156)*(F1895&gt;='Non Compliance input'!$D$5:$D$156)*(E1895&lt;'Non Compliance input'!$E$5:$E$156)*('Non Compliance input'!$H$5:$H$156="Yes"),0))
),"","Yes")</f>
        <v/>
      </c>
      <c r="K1895" s="149">
        <f t="shared" si="265"/>
        <v>0</v>
      </c>
      <c r="L1895" s="162">
        <f t="shared" si="266"/>
        <v>0</v>
      </c>
      <c r="M1895" s="162" t="str" cm="1">
        <f t="array" ref="M1895">IF(ISERROR(INDEX('Non Compliance input'!$I$5:$I$156,MATCH(1,(A1895='Non Compliance input'!$A$5:$A$156)*(E1895&gt;='Non Compliance input'!$D$5:$D$156)*(F1895&lt;='Non Compliance input'!$E$5:$E$156)*('Non Compliance input'!$I$5:$I$156="Yes"),0))
),"","Yes")</f>
        <v/>
      </c>
      <c r="N1895" s="149" t="str">
        <f>IF(VLOOKUP($A1895,HourEndingOutage!$B$3:$F$746,5,0)="Outage","Outage","")</f>
        <v/>
      </c>
      <c r="O1895" s="18">
        <f t="shared" si="267"/>
        <v>0</v>
      </c>
      <c r="P1895" s="18" t="str">
        <f t="shared" si="268"/>
        <v/>
      </c>
      <c r="Q1895" s="18">
        <f t="shared" si="269"/>
        <v>0</v>
      </c>
      <c r="R1895" s="118"/>
    </row>
    <row r="1896" spans="1:18" x14ac:dyDescent="0.25">
      <c r="A1896" s="25">
        <f t="shared" si="270"/>
        <v>211</v>
      </c>
      <c r="B1896" s="23">
        <f t="shared" si="271"/>
        <v>44570</v>
      </c>
      <c r="C1896" s="24">
        <v>19</v>
      </c>
      <c r="D1896" s="54" t="str">
        <f t="shared" si="263"/>
        <v>ASET</v>
      </c>
      <c r="E1896" s="178"/>
      <c r="F1896" s="179"/>
      <c r="G1896" s="177"/>
      <c r="H1896" s="177"/>
      <c r="I1896" s="169">
        <f t="shared" si="264"/>
        <v>0</v>
      </c>
      <c r="J1896" s="149" t="str" cm="1">
        <f t="array" ref="J1896">IF(ISERROR(INDEX('Non Compliance input'!$H$5:$H$156,MATCH(1,(A1896='Non Compliance input'!$A$5:$A$156)*(F1896&gt;='Non Compliance input'!$D$5:$D$156)*(E1896&lt;'Non Compliance input'!$E$5:$E$156)*('Non Compliance input'!$H$5:$H$156="Yes"),0))
),"","Yes")</f>
        <v/>
      </c>
      <c r="K1896" s="149">
        <f t="shared" si="265"/>
        <v>0</v>
      </c>
      <c r="L1896" s="162">
        <f t="shared" si="266"/>
        <v>0</v>
      </c>
      <c r="M1896" s="162" t="str" cm="1">
        <f t="array" ref="M1896">IF(ISERROR(INDEX('Non Compliance input'!$I$5:$I$156,MATCH(1,(A1896='Non Compliance input'!$A$5:$A$156)*(E1896&gt;='Non Compliance input'!$D$5:$D$156)*(F1896&lt;='Non Compliance input'!$E$5:$E$156)*('Non Compliance input'!$I$5:$I$156="Yes"),0))
),"","Yes")</f>
        <v/>
      </c>
      <c r="N1896" s="149" t="str">
        <f>IF(VLOOKUP($A1896,HourEndingOutage!$B$3:$F$746,5,0)="Outage","Outage","")</f>
        <v/>
      </c>
      <c r="O1896" s="18">
        <f t="shared" si="267"/>
        <v>0</v>
      </c>
      <c r="P1896" s="18" t="str">
        <f t="shared" si="268"/>
        <v/>
      </c>
      <c r="Q1896" s="18">
        <f t="shared" si="269"/>
        <v>0</v>
      </c>
      <c r="R1896" s="118"/>
    </row>
    <row r="1897" spans="1:18" x14ac:dyDescent="0.25">
      <c r="A1897" s="25">
        <f t="shared" si="270"/>
        <v>211</v>
      </c>
      <c r="B1897" s="23">
        <f t="shared" si="271"/>
        <v>44570</v>
      </c>
      <c r="C1897" s="24">
        <v>19</v>
      </c>
      <c r="D1897" s="54" t="str">
        <f t="shared" si="263"/>
        <v>ASET</v>
      </c>
      <c r="E1897" s="178"/>
      <c r="F1897" s="179"/>
      <c r="G1897" s="177"/>
      <c r="H1897" s="177"/>
      <c r="I1897" s="169">
        <f t="shared" si="264"/>
        <v>0</v>
      </c>
      <c r="J1897" s="149" t="str" cm="1">
        <f t="array" ref="J1897">IF(ISERROR(INDEX('Non Compliance input'!$H$5:$H$156,MATCH(1,(A1897='Non Compliance input'!$A$5:$A$156)*(F1897&gt;='Non Compliance input'!$D$5:$D$156)*(E1897&lt;'Non Compliance input'!$E$5:$E$156)*('Non Compliance input'!$H$5:$H$156="Yes"),0))
),"","Yes")</f>
        <v/>
      </c>
      <c r="K1897" s="149">
        <f t="shared" si="265"/>
        <v>0</v>
      </c>
      <c r="L1897" s="162">
        <f t="shared" si="266"/>
        <v>0</v>
      </c>
      <c r="M1897" s="162" t="str" cm="1">
        <f t="array" ref="M1897">IF(ISERROR(INDEX('Non Compliance input'!$I$5:$I$156,MATCH(1,(A1897='Non Compliance input'!$A$5:$A$156)*(E1897&gt;='Non Compliance input'!$D$5:$D$156)*(F1897&lt;='Non Compliance input'!$E$5:$E$156)*('Non Compliance input'!$I$5:$I$156="Yes"),0))
),"","Yes")</f>
        <v/>
      </c>
      <c r="N1897" s="149" t="str">
        <f>IF(VLOOKUP($A1897,HourEndingOutage!$B$3:$F$746,5,0)="Outage","Outage","")</f>
        <v/>
      </c>
      <c r="O1897" s="18">
        <f t="shared" si="267"/>
        <v>0</v>
      </c>
      <c r="P1897" s="18" t="str">
        <f t="shared" si="268"/>
        <v/>
      </c>
      <c r="Q1897" s="18">
        <f t="shared" si="269"/>
        <v>0</v>
      </c>
      <c r="R1897" s="118"/>
    </row>
    <row r="1898" spans="1:18" x14ac:dyDescent="0.25">
      <c r="A1898" s="25">
        <f t="shared" si="270"/>
        <v>211</v>
      </c>
      <c r="B1898" s="23">
        <f t="shared" si="271"/>
        <v>44570</v>
      </c>
      <c r="C1898" s="24">
        <v>19</v>
      </c>
      <c r="D1898" s="54" t="str">
        <f t="shared" si="263"/>
        <v>ASET</v>
      </c>
      <c r="E1898" s="178"/>
      <c r="F1898" s="179"/>
      <c r="G1898" s="177"/>
      <c r="H1898" s="177"/>
      <c r="I1898" s="169">
        <f t="shared" si="264"/>
        <v>0</v>
      </c>
      <c r="J1898" s="149" t="str" cm="1">
        <f t="array" ref="J1898">IF(ISERROR(INDEX('Non Compliance input'!$H$5:$H$156,MATCH(1,(A1898='Non Compliance input'!$A$5:$A$156)*(F1898&gt;='Non Compliance input'!$D$5:$D$156)*(E1898&lt;'Non Compliance input'!$E$5:$E$156)*('Non Compliance input'!$H$5:$H$156="Yes"),0))
),"","Yes")</f>
        <v/>
      </c>
      <c r="K1898" s="149">
        <f t="shared" si="265"/>
        <v>0</v>
      </c>
      <c r="L1898" s="162">
        <f t="shared" si="266"/>
        <v>0</v>
      </c>
      <c r="M1898" s="162" t="str" cm="1">
        <f t="array" ref="M1898">IF(ISERROR(INDEX('Non Compliance input'!$I$5:$I$156,MATCH(1,(A1898='Non Compliance input'!$A$5:$A$156)*(E1898&gt;='Non Compliance input'!$D$5:$D$156)*(F1898&lt;='Non Compliance input'!$E$5:$E$156)*('Non Compliance input'!$I$5:$I$156="Yes"),0))
),"","Yes")</f>
        <v/>
      </c>
      <c r="N1898" s="149" t="str">
        <f>IF(VLOOKUP($A1898,HourEndingOutage!$B$3:$F$746,5,0)="Outage","Outage","")</f>
        <v/>
      </c>
      <c r="O1898" s="18">
        <f t="shared" si="267"/>
        <v>0</v>
      </c>
      <c r="P1898" s="18" t="str">
        <f t="shared" si="268"/>
        <v/>
      </c>
      <c r="Q1898" s="18">
        <f t="shared" si="269"/>
        <v>0</v>
      </c>
      <c r="R1898" s="118"/>
    </row>
    <row r="1899" spans="1:18" x14ac:dyDescent="0.25">
      <c r="A1899" s="25">
        <f t="shared" si="270"/>
        <v>211</v>
      </c>
      <c r="B1899" s="23">
        <f t="shared" si="271"/>
        <v>44570</v>
      </c>
      <c r="C1899" s="24">
        <v>19</v>
      </c>
      <c r="D1899" s="54" t="str">
        <f t="shared" si="263"/>
        <v>ASET</v>
      </c>
      <c r="E1899" s="178"/>
      <c r="F1899" s="179"/>
      <c r="G1899" s="177"/>
      <c r="H1899" s="177"/>
      <c r="I1899" s="169">
        <f t="shared" si="264"/>
        <v>0</v>
      </c>
      <c r="J1899" s="149" t="str" cm="1">
        <f t="array" ref="J1899">IF(ISERROR(INDEX('Non Compliance input'!$H$5:$H$156,MATCH(1,(A1899='Non Compliance input'!$A$5:$A$156)*(F1899&gt;='Non Compliance input'!$D$5:$D$156)*(E1899&lt;'Non Compliance input'!$E$5:$E$156)*('Non Compliance input'!$H$5:$H$156="Yes"),0))
),"","Yes")</f>
        <v/>
      </c>
      <c r="K1899" s="149">
        <f t="shared" si="265"/>
        <v>0</v>
      </c>
      <c r="L1899" s="162">
        <f t="shared" si="266"/>
        <v>0</v>
      </c>
      <c r="M1899" s="162" t="str" cm="1">
        <f t="array" ref="M1899">IF(ISERROR(INDEX('Non Compliance input'!$I$5:$I$156,MATCH(1,(A1899='Non Compliance input'!$A$5:$A$156)*(E1899&gt;='Non Compliance input'!$D$5:$D$156)*(F1899&lt;='Non Compliance input'!$E$5:$E$156)*('Non Compliance input'!$I$5:$I$156="Yes"),0))
),"","Yes")</f>
        <v/>
      </c>
      <c r="N1899" s="149" t="str">
        <f>IF(VLOOKUP($A1899,HourEndingOutage!$B$3:$F$746,5,0)="Outage","Outage","")</f>
        <v/>
      </c>
      <c r="O1899" s="18">
        <f t="shared" si="267"/>
        <v>0</v>
      </c>
      <c r="P1899" s="18" t="str">
        <f t="shared" si="268"/>
        <v/>
      </c>
      <c r="Q1899" s="18">
        <f t="shared" si="269"/>
        <v>0</v>
      </c>
      <c r="R1899" s="118"/>
    </row>
    <row r="1900" spans="1:18" x14ac:dyDescent="0.25">
      <c r="A1900" s="25">
        <f t="shared" si="270"/>
        <v>211</v>
      </c>
      <c r="B1900" s="23">
        <f t="shared" si="271"/>
        <v>44570</v>
      </c>
      <c r="C1900" s="24">
        <v>19</v>
      </c>
      <c r="D1900" s="54" t="str">
        <f t="shared" si="263"/>
        <v>ASET</v>
      </c>
      <c r="E1900" s="178"/>
      <c r="F1900" s="179"/>
      <c r="G1900" s="177"/>
      <c r="H1900" s="177"/>
      <c r="I1900" s="169">
        <f t="shared" si="264"/>
        <v>0</v>
      </c>
      <c r="J1900" s="149" t="str" cm="1">
        <f t="array" ref="J1900">IF(ISERROR(INDEX('Non Compliance input'!$H$5:$H$156,MATCH(1,(A1900='Non Compliance input'!$A$5:$A$156)*(F1900&gt;='Non Compliance input'!$D$5:$D$156)*(E1900&lt;'Non Compliance input'!$E$5:$E$156)*('Non Compliance input'!$H$5:$H$156="Yes"),0))
),"","Yes")</f>
        <v/>
      </c>
      <c r="K1900" s="149">
        <f t="shared" si="265"/>
        <v>0</v>
      </c>
      <c r="L1900" s="162">
        <f t="shared" si="266"/>
        <v>0</v>
      </c>
      <c r="M1900" s="162" t="str" cm="1">
        <f t="array" ref="M1900">IF(ISERROR(INDEX('Non Compliance input'!$I$5:$I$156,MATCH(1,(A1900='Non Compliance input'!$A$5:$A$156)*(E1900&gt;='Non Compliance input'!$D$5:$D$156)*(F1900&lt;='Non Compliance input'!$E$5:$E$156)*('Non Compliance input'!$I$5:$I$156="Yes"),0))
),"","Yes")</f>
        <v/>
      </c>
      <c r="N1900" s="149" t="str">
        <f>IF(VLOOKUP($A1900,HourEndingOutage!$B$3:$F$746,5,0)="Outage","Outage","")</f>
        <v/>
      </c>
      <c r="O1900" s="18">
        <f t="shared" si="267"/>
        <v>0</v>
      </c>
      <c r="P1900" s="18" t="str">
        <f t="shared" si="268"/>
        <v/>
      </c>
      <c r="Q1900" s="18">
        <f t="shared" si="269"/>
        <v>0</v>
      </c>
      <c r="R1900" s="118"/>
    </row>
    <row r="1901" spans="1:18" x14ac:dyDescent="0.25">
      <c r="A1901" s="25">
        <f t="shared" si="270"/>
        <v>211</v>
      </c>
      <c r="B1901" s="23">
        <f t="shared" si="271"/>
        <v>44570</v>
      </c>
      <c r="C1901" s="24">
        <v>19</v>
      </c>
      <c r="D1901" s="54" t="str">
        <f t="shared" si="263"/>
        <v>ASET</v>
      </c>
      <c r="E1901" s="178"/>
      <c r="F1901" s="179"/>
      <c r="G1901" s="177"/>
      <c r="H1901" s="177"/>
      <c r="I1901" s="169">
        <f t="shared" si="264"/>
        <v>0</v>
      </c>
      <c r="J1901" s="149" t="str" cm="1">
        <f t="array" ref="J1901">IF(ISERROR(INDEX('Non Compliance input'!$H$5:$H$156,MATCH(1,(A1901='Non Compliance input'!$A$5:$A$156)*(F1901&gt;='Non Compliance input'!$D$5:$D$156)*(E1901&lt;'Non Compliance input'!$E$5:$E$156)*('Non Compliance input'!$H$5:$H$156="Yes"),0))
),"","Yes")</f>
        <v/>
      </c>
      <c r="K1901" s="149">
        <f t="shared" si="265"/>
        <v>0</v>
      </c>
      <c r="L1901" s="162">
        <f t="shared" si="266"/>
        <v>0</v>
      </c>
      <c r="M1901" s="162" t="str" cm="1">
        <f t="array" ref="M1901">IF(ISERROR(INDEX('Non Compliance input'!$I$5:$I$156,MATCH(1,(A1901='Non Compliance input'!$A$5:$A$156)*(E1901&gt;='Non Compliance input'!$D$5:$D$156)*(F1901&lt;='Non Compliance input'!$E$5:$E$156)*('Non Compliance input'!$I$5:$I$156="Yes"),0))
),"","Yes")</f>
        <v/>
      </c>
      <c r="N1901" s="149" t="str">
        <f>IF(VLOOKUP($A1901,HourEndingOutage!$B$3:$F$746,5,0)="Outage","Outage","")</f>
        <v/>
      </c>
      <c r="O1901" s="18">
        <f t="shared" si="267"/>
        <v>0</v>
      </c>
      <c r="P1901" s="18" t="str">
        <f t="shared" si="268"/>
        <v/>
      </c>
      <c r="Q1901" s="18">
        <f t="shared" si="269"/>
        <v>0</v>
      </c>
      <c r="R1901" s="118"/>
    </row>
    <row r="1902" spans="1:18" x14ac:dyDescent="0.25">
      <c r="A1902" s="25">
        <f t="shared" si="270"/>
        <v>212</v>
      </c>
      <c r="B1902" s="23">
        <f t="shared" si="271"/>
        <v>44570</v>
      </c>
      <c r="C1902" s="24">
        <v>20</v>
      </c>
      <c r="D1902" s="54" t="str">
        <f t="shared" si="263"/>
        <v>ASET</v>
      </c>
      <c r="E1902" s="178"/>
      <c r="F1902" s="179"/>
      <c r="G1902" s="177"/>
      <c r="H1902" s="177"/>
      <c r="I1902" s="169">
        <f t="shared" si="264"/>
        <v>0</v>
      </c>
      <c r="J1902" s="149" t="str" cm="1">
        <f t="array" ref="J1902">IF(ISERROR(INDEX('Non Compliance input'!$H$5:$H$156,MATCH(1,(A1902='Non Compliance input'!$A$5:$A$156)*(F1902&gt;='Non Compliance input'!$D$5:$D$156)*(E1902&lt;'Non Compliance input'!$E$5:$E$156)*('Non Compliance input'!$H$5:$H$156="Yes"),0))
),"","Yes")</f>
        <v/>
      </c>
      <c r="K1902" s="149">
        <f t="shared" si="265"/>
        <v>0</v>
      </c>
      <c r="L1902" s="162">
        <f t="shared" si="266"/>
        <v>0</v>
      </c>
      <c r="M1902" s="162" t="str" cm="1">
        <f t="array" ref="M1902">IF(ISERROR(INDEX('Non Compliance input'!$I$5:$I$156,MATCH(1,(A1902='Non Compliance input'!$A$5:$A$156)*(E1902&gt;='Non Compliance input'!$D$5:$D$156)*(F1902&lt;='Non Compliance input'!$E$5:$E$156)*('Non Compliance input'!$I$5:$I$156="Yes"),0))
),"","Yes")</f>
        <v/>
      </c>
      <c r="N1902" s="149" t="str">
        <f>IF(VLOOKUP($A1902,HourEndingOutage!$B$3:$F$746,5,0)="Outage","Outage","")</f>
        <v/>
      </c>
      <c r="O1902" s="18">
        <f t="shared" si="267"/>
        <v>0</v>
      </c>
      <c r="P1902" s="18" t="str">
        <f t="shared" si="268"/>
        <v/>
      </c>
      <c r="Q1902" s="18">
        <f t="shared" si="269"/>
        <v>0</v>
      </c>
      <c r="R1902" s="118"/>
    </row>
    <row r="1903" spans="1:18" x14ac:dyDescent="0.25">
      <c r="A1903" s="25">
        <f t="shared" si="270"/>
        <v>212</v>
      </c>
      <c r="B1903" s="23">
        <f t="shared" si="271"/>
        <v>44570</v>
      </c>
      <c r="C1903" s="24">
        <v>20</v>
      </c>
      <c r="D1903" s="54" t="str">
        <f t="shared" si="263"/>
        <v>ASET</v>
      </c>
      <c r="E1903" s="178"/>
      <c r="F1903" s="179"/>
      <c r="G1903" s="177"/>
      <c r="H1903" s="177"/>
      <c r="I1903" s="169">
        <f t="shared" si="264"/>
        <v>0</v>
      </c>
      <c r="J1903" s="149" t="str" cm="1">
        <f t="array" ref="J1903">IF(ISERROR(INDEX('Non Compliance input'!$H$5:$H$156,MATCH(1,(A1903='Non Compliance input'!$A$5:$A$156)*(F1903&gt;='Non Compliance input'!$D$5:$D$156)*(E1903&lt;'Non Compliance input'!$E$5:$E$156)*('Non Compliance input'!$H$5:$H$156="Yes"),0))
),"","Yes")</f>
        <v/>
      </c>
      <c r="K1903" s="149">
        <f t="shared" si="265"/>
        <v>0</v>
      </c>
      <c r="L1903" s="162">
        <f t="shared" si="266"/>
        <v>0</v>
      </c>
      <c r="M1903" s="162" t="str" cm="1">
        <f t="array" ref="M1903">IF(ISERROR(INDEX('Non Compliance input'!$I$5:$I$156,MATCH(1,(A1903='Non Compliance input'!$A$5:$A$156)*(E1903&gt;='Non Compliance input'!$D$5:$D$156)*(F1903&lt;='Non Compliance input'!$E$5:$E$156)*('Non Compliance input'!$I$5:$I$156="Yes"),0))
),"","Yes")</f>
        <v/>
      </c>
      <c r="N1903" s="149" t="str">
        <f>IF(VLOOKUP($A1903,HourEndingOutage!$B$3:$F$746,5,0)="Outage","Outage","")</f>
        <v/>
      </c>
      <c r="O1903" s="18">
        <f t="shared" si="267"/>
        <v>0</v>
      </c>
      <c r="P1903" s="18" t="str">
        <f t="shared" si="268"/>
        <v/>
      </c>
      <c r="Q1903" s="18">
        <f t="shared" si="269"/>
        <v>0</v>
      </c>
      <c r="R1903" s="118"/>
    </row>
    <row r="1904" spans="1:18" x14ac:dyDescent="0.25">
      <c r="A1904" s="25">
        <f t="shared" si="270"/>
        <v>212</v>
      </c>
      <c r="B1904" s="23">
        <f t="shared" si="271"/>
        <v>44570</v>
      </c>
      <c r="C1904" s="24">
        <v>20</v>
      </c>
      <c r="D1904" s="54" t="str">
        <f t="shared" si="263"/>
        <v>ASET</v>
      </c>
      <c r="E1904" s="178"/>
      <c r="F1904" s="179"/>
      <c r="G1904" s="177"/>
      <c r="H1904" s="177"/>
      <c r="I1904" s="169">
        <f t="shared" si="264"/>
        <v>0</v>
      </c>
      <c r="J1904" s="149" t="str" cm="1">
        <f t="array" ref="J1904">IF(ISERROR(INDEX('Non Compliance input'!$H$5:$H$156,MATCH(1,(A1904='Non Compliance input'!$A$5:$A$156)*(F1904&gt;='Non Compliance input'!$D$5:$D$156)*(E1904&lt;'Non Compliance input'!$E$5:$E$156)*('Non Compliance input'!$H$5:$H$156="Yes"),0))
),"","Yes")</f>
        <v/>
      </c>
      <c r="K1904" s="149">
        <f t="shared" si="265"/>
        <v>0</v>
      </c>
      <c r="L1904" s="162">
        <f t="shared" si="266"/>
        <v>0</v>
      </c>
      <c r="M1904" s="162" t="str" cm="1">
        <f t="array" ref="M1904">IF(ISERROR(INDEX('Non Compliance input'!$I$5:$I$156,MATCH(1,(A1904='Non Compliance input'!$A$5:$A$156)*(E1904&gt;='Non Compliance input'!$D$5:$D$156)*(F1904&lt;='Non Compliance input'!$E$5:$E$156)*('Non Compliance input'!$I$5:$I$156="Yes"),0))
),"","Yes")</f>
        <v/>
      </c>
      <c r="N1904" s="149" t="str">
        <f>IF(VLOOKUP($A1904,HourEndingOutage!$B$3:$F$746,5,0)="Outage","Outage","")</f>
        <v/>
      </c>
      <c r="O1904" s="18">
        <f t="shared" si="267"/>
        <v>0</v>
      </c>
      <c r="P1904" s="18" t="str">
        <f t="shared" si="268"/>
        <v/>
      </c>
      <c r="Q1904" s="18">
        <f t="shared" si="269"/>
        <v>0</v>
      </c>
      <c r="R1904" s="118"/>
    </row>
    <row r="1905" spans="1:18" x14ac:dyDescent="0.25">
      <c r="A1905" s="25">
        <f t="shared" si="270"/>
        <v>212</v>
      </c>
      <c r="B1905" s="23">
        <f t="shared" si="271"/>
        <v>44570</v>
      </c>
      <c r="C1905" s="24">
        <v>20</v>
      </c>
      <c r="D1905" s="54" t="str">
        <f t="shared" si="263"/>
        <v>ASET</v>
      </c>
      <c r="E1905" s="178"/>
      <c r="F1905" s="179"/>
      <c r="G1905" s="177"/>
      <c r="H1905" s="177"/>
      <c r="I1905" s="169">
        <f t="shared" si="264"/>
        <v>0</v>
      </c>
      <c r="J1905" s="149" t="str" cm="1">
        <f t="array" ref="J1905">IF(ISERROR(INDEX('Non Compliance input'!$H$5:$H$156,MATCH(1,(A1905='Non Compliance input'!$A$5:$A$156)*(F1905&gt;='Non Compliance input'!$D$5:$D$156)*(E1905&lt;'Non Compliance input'!$E$5:$E$156)*('Non Compliance input'!$H$5:$H$156="Yes"),0))
),"","Yes")</f>
        <v/>
      </c>
      <c r="K1905" s="149">
        <f t="shared" si="265"/>
        <v>0</v>
      </c>
      <c r="L1905" s="162">
        <f t="shared" si="266"/>
        <v>0</v>
      </c>
      <c r="M1905" s="162" t="str" cm="1">
        <f t="array" ref="M1905">IF(ISERROR(INDEX('Non Compliance input'!$I$5:$I$156,MATCH(1,(A1905='Non Compliance input'!$A$5:$A$156)*(E1905&gt;='Non Compliance input'!$D$5:$D$156)*(F1905&lt;='Non Compliance input'!$E$5:$E$156)*('Non Compliance input'!$I$5:$I$156="Yes"),0))
),"","Yes")</f>
        <v/>
      </c>
      <c r="N1905" s="149" t="str">
        <f>IF(VLOOKUP($A1905,HourEndingOutage!$B$3:$F$746,5,0)="Outage","Outage","")</f>
        <v/>
      </c>
      <c r="O1905" s="18">
        <f t="shared" si="267"/>
        <v>0</v>
      </c>
      <c r="P1905" s="18" t="str">
        <f t="shared" si="268"/>
        <v/>
      </c>
      <c r="Q1905" s="18">
        <f t="shared" si="269"/>
        <v>0</v>
      </c>
      <c r="R1905" s="118"/>
    </row>
    <row r="1906" spans="1:18" x14ac:dyDescent="0.25">
      <c r="A1906" s="25">
        <f t="shared" si="270"/>
        <v>212</v>
      </c>
      <c r="B1906" s="23">
        <f t="shared" si="271"/>
        <v>44570</v>
      </c>
      <c r="C1906" s="24">
        <v>20</v>
      </c>
      <c r="D1906" s="54" t="str">
        <f t="shared" si="263"/>
        <v>ASET</v>
      </c>
      <c r="E1906" s="178"/>
      <c r="F1906" s="179"/>
      <c r="G1906" s="177"/>
      <c r="H1906" s="177"/>
      <c r="I1906" s="169">
        <f t="shared" si="264"/>
        <v>0</v>
      </c>
      <c r="J1906" s="149" t="str" cm="1">
        <f t="array" ref="J1906">IF(ISERROR(INDEX('Non Compliance input'!$H$5:$H$156,MATCH(1,(A1906='Non Compliance input'!$A$5:$A$156)*(F1906&gt;='Non Compliance input'!$D$5:$D$156)*(E1906&lt;'Non Compliance input'!$E$5:$E$156)*('Non Compliance input'!$H$5:$H$156="Yes"),0))
),"","Yes")</f>
        <v/>
      </c>
      <c r="K1906" s="149">
        <f t="shared" si="265"/>
        <v>0</v>
      </c>
      <c r="L1906" s="162">
        <f t="shared" si="266"/>
        <v>0</v>
      </c>
      <c r="M1906" s="162" t="str" cm="1">
        <f t="array" ref="M1906">IF(ISERROR(INDEX('Non Compliance input'!$I$5:$I$156,MATCH(1,(A1906='Non Compliance input'!$A$5:$A$156)*(E1906&gt;='Non Compliance input'!$D$5:$D$156)*(F1906&lt;='Non Compliance input'!$E$5:$E$156)*('Non Compliance input'!$I$5:$I$156="Yes"),0))
),"","Yes")</f>
        <v/>
      </c>
      <c r="N1906" s="149" t="str">
        <f>IF(VLOOKUP($A1906,HourEndingOutage!$B$3:$F$746,5,0)="Outage","Outage","")</f>
        <v/>
      </c>
      <c r="O1906" s="18">
        <f t="shared" si="267"/>
        <v>0</v>
      </c>
      <c r="P1906" s="18" t="str">
        <f t="shared" si="268"/>
        <v/>
      </c>
      <c r="Q1906" s="18">
        <f t="shared" si="269"/>
        <v>0</v>
      </c>
      <c r="R1906" s="118"/>
    </row>
    <row r="1907" spans="1:18" x14ac:dyDescent="0.25">
      <c r="A1907" s="25">
        <f t="shared" si="270"/>
        <v>212</v>
      </c>
      <c r="B1907" s="23">
        <f t="shared" si="271"/>
        <v>44570</v>
      </c>
      <c r="C1907" s="24">
        <v>20</v>
      </c>
      <c r="D1907" s="54" t="str">
        <f t="shared" si="263"/>
        <v>ASET</v>
      </c>
      <c r="E1907" s="178"/>
      <c r="F1907" s="179"/>
      <c r="G1907" s="177"/>
      <c r="H1907" s="177"/>
      <c r="I1907" s="169">
        <f t="shared" si="264"/>
        <v>0</v>
      </c>
      <c r="J1907" s="149" t="str" cm="1">
        <f t="array" ref="J1907">IF(ISERROR(INDEX('Non Compliance input'!$H$5:$H$156,MATCH(1,(A1907='Non Compliance input'!$A$5:$A$156)*(F1907&gt;='Non Compliance input'!$D$5:$D$156)*(E1907&lt;'Non Compliance input'!$E$5:$E$156)*('Non Compliance input'!$H$5:$H$156="Yes"),0))
),"","Yes")</f>
        <v/>
      </c>
      <c r="K1907" s="149">
        <f t="shared" si="265"/>
        <v>0</v>
      </c>
      <c r="L1907" s="162">
        <f t="shared" si="266"/>
        <v>0</v>
      </c>
      <c r="M1907" s="162" t="str" cm="1">
        <f t="array" ref="M1907">IF(ISERROR(INDEX('Non Compliance input'!$I$5:$I$156,MATCH(1,(A1907='Non Compliance input'!$A$5:$A$156)*(E1907&gt;='Non Compliance input'!$D$5:$D$156)*(F1907&lt;='Non Compliance input'!$E$5:$E$156)*('Non Compliance input'!$I$5:$I$156="Yes"),0))
),"","Yes")</f>
        <v/>
      </c>
      <c r="N1907" s="149" t="str">
        <f>IF(VLOOKUP($A1907,HourEndingOutage!$B$3:$F$746,5,0)="Outage","Outage","")</f>
        <v/>
      </c>
      <c r="O1907" s="18">
        <f t="shared" si="267"/>
        <v>0</v>
      </c>
      <c r="P1907" s="18" t="str">
        <f t="shared" si="268"/>
        <v/>
      </c>
      <c r="Q1907" s="18">
        <f t="shared" si="269"/>
        <v>0</v>
      </c>
      <c r="R1907" s="118"/>
    </row>
    <row r="1908" spans="1:18" x14ac:dyDescent="0.25">
      <c r="A1908" s="25">
        <f t="shared" si="270"/>
        <v>212</v>
      </c>
      <c r="B1908" s="23">
        <f t="shared" si="271"/>
        <v>44570</v>
      </c>
      <c r="C1908" s="24">
        <v>20</v>
      </c>
      <c r="D1908" s="54" t="str">
        <f t="shared" si="263"/>
        <v>ASET</v>
      </c>
      <c r="E1908" s="178"/>
      <c r="F1908" s="179"/>
      <c r="G1908" s="177"/>
      <c r="H1908" s="177"/>
      <c r="I1908" s="169">
        <f t="shared" si="264"/>
        <v>0</v>
      </c>
      <c r="J1908" s="149" t="str" cm="1">
        <f t="array" ref="J1908">IF(ISERROR(INDEX('Non Compliance input'!$H$5:$H$156,MATCH(1,(A1908='Non Compliance input'!$A$5:$A$156)*(F1908&gt;='Non Compliance input'!$D$5:$D$156)*(E1908&lt;'Non Compliance input'!$E$5:$E$156)*('Non Compliance input'!$H$5:$H$156="Yes"),0))
),"","Yes")</f>
        <v/>
      </c>
      <c r="K1908" s="149">
        <f t="shared" si="265"/>
        <v>0</v>
      </c>
      <c r="L1908" s="162">
        <f t="shared" si="266"/>
        <v>0</v>
      </c>
      <c r="M1908" s="162" t="str" cm="1">
        <f t="array" ref="M1908">IF(ISERROR(INDEX('Non Compliance input'!$I$5:$I$156,MATCH(1,(A1908='Non Compliance input'!$A$5:$A$156)*(E1908&gt;='Non Compliance input'!$D$5:$D$156)*(F1908&lt;='Non Compliance input'!$E$5:$E$156)*('Non Compliance input'!$I$5:$I$156="Yes"),0))
),"","Yes")</f>
        <v/>
      </c>
      <c r="N1908" s="149" t="str">
        <f>IF(VLOOKUP($A1908,HourEndingOutage!$B$3:$F$746,5,0)="Outage","Outage","")</f>
        <v/>
      </c>
      <c r="O1908" s="18">
        <f t="shared" si="267"/>
        <v>0</v>
      </c>
      <c r="P1908" s="18" t="str">
        <f t="shared" si="268"/>
        <v/>
      </c>
      <c r="Q1908" s="18">
        <f t="shared" si="269"/>
        <v>0</v>
      </c>
      <c r="R1908" s="118"/>
    </row>
    <row r="1909" spans="1:18" x14ac:dyDescent="0.25">
      <c r="A1909" s="25">
        <f t="shared" si="270"/>
        <v>212</v>
      </c>
      <c r="B1909" s="23">
        <f t="shared" si="271"/>
        <v>44570</v>
      </c>
      <c r="C1909" s="24">
        <v>20</v>
      </c>
      <c r="D1909" s="54" t="str">
        <f t="shared" si="263"/>
        <v>ASET</v>
      </c>
      <c r="E1909" s="178"/>
      <c r="F1909" s="179"/>
      <c r="G1909" s="177"/>
      <c r="H1909" s="177"/>
      <c r="I1909" s="169">
        <f t="shared" si="264"/>
        <v>0</v>
      </c>
      <c r="J1909" s="149" t="str" cm="1">
        <f t="array" ref="J1909">IF(ISERROR(INDEX('Non Compliance input'!$H$5:$H$156,MATCH(1,(A1909='Non Compliance input'!$A$5:$A$156)*(F1909&gt;='Non Compliance input'!$D$5:$D$156)*(E1909&lt;'Non Compliance input'!$E$5:$E$156)*('Non Compliance input'!$H$5:$H$156="Yes"),0))
),"","Yes")</f>
        <v/>
      </c>
      <c r="K1909" s="149">
        <f t="shared" si="265"/>
        <v>0</v>
      </c>
      <c r="L1909" s="162">
        <f t="shared" si="266"/>
        <v>0</v>
      </c>
      <c r="M1909" s="162" t="str" cm="1">
        <f t="array" ref="M1909">IF(ISERROR(INDEX('Non Compliance input'!$I$5:$I$156,MATCH(1,(A1909='Non Compliance input'!$A$5:$A$156)*(E1909&gt;='Non Compliance input'!$D$5:$D$156)*(F1909&lt;='Non Compliance input'!$E$5:$E$156)*('Non Compliance input'!$I$5:$I$156="Yes"),0))
),"","Yes")</f>
        <v/>
      </c>
      <c r="N1909" s="149" t="str">
        <f>IF(VLOOKUP($A1909,HourEndingOutage!$B$3:$F$746,5,0)="Outage","Outage","")</f>
        <v/>
      </c>
      <c r="O1909" s="18">
        <f t="shared" si="267"/>
        <v>0</v>
      </c>
      <c r="P1909" s="18" t="str">
        <f t="shared" si="268"/>
        <v/>
      </c>
      <c r="Q1909" s="18">
        <f t="shared" si="269"/>
        <v>0</v>
      </c>
      <c r="R1909" s="118"/>
    </row>
    <row r="1910" spans="1:18" x14ac:dyDescent="0.25">
      <c r="A1910" s="25">
        <f t="shared" si="270"/>
        <v>212</v>
      </c>
      <c r="B1910" s="23">
        <f t="shared" si="271"/>
        <v>44570</v>
      </c>
      <c r="C1910" s="24">
        <v>20</v>
      </c>
      <c r="D1910" s="54" t="str">
        <f t="shared" si="263"/>
        <v>ASET</v>
      </c>
      <c r="E1910" s="178"/>
      <c r="F1910" s="179"/>
      <c r="G1910" s="177"/>
      <c r="H1910" s="177"/>
      <c r="I1910" s="169">
        <f t="shared" si="264"/>
        <v>0</v>
      </c>
      <c r="J1910" s="149" t="str" cm="1">
        <f t="array" ref="J1910">IF(ISERROR(INDEX('Non Compliance input'!$H$5:$H$156,MATCH(1,(A1910='Non Compliance input'!$A$5:$A$156)*(F1910&gt;='Non Compliance input'!$D$5:$D$156)*(E1910&lt;'Non Compliance input'!$E$5:$E$156)*('Non Compliance input'!$H$5:$H$156="Yes"),0))
),"","Yes")</f>
        <v/>
      </c>
      <c r="K1910" s="149">
        <f t="shared" si="265"/>
        <v>0</v>
      </c>
      <c r="L1910" s="162">
        <f t="shared" si="266"/>
        <v>0</v>
      </c>
      <c r="M1910" s="162" t="str" cm="1">
        <f t="array" ref="M1910">IF(ISERROR(INDEX('Non Compliance input'!$I$5:$I$156,MATCH(1,(A1910='Non Compliance input'!$A$5:$A$156)*(E1910&gt;='Non Compliance input'!$D$5:$D$156)*(F1910&lt;='Non Compliance input'!$E$5:$E$156)*('Non Compliance input'!$I$5:$I$156="Yes"),0))
),"","Yes")</f>
        <v/>
      </c>
      <c r="N1910" s="149" t="str">
        <f>IF(VLOOKUP($A1910,HourEndingOutage!$B$3:$F$746,5,0)="Outage","Outage","")</f>
        <v/>
      </c>
      <c r="O1910" s="18">
        <f t="shared" si="267"/>
        <v>0</v>
      </c>
      <c r="P1910" s="18" t="str">
        <f t="shared" si="268"/>
        <v/>
      </c>
      <c r="Q1910" s="18">
        <f t="shared" si="269"/>
        <v>0</v>
      </c>
      <c r="R1910" s="118"/>
    </row>
    <row r="1911" spans="1:18" x14ac:dyDescent="0.25">
      <c r="A1911" s="25">
        <f t="shared" si="270"/>
        <v>213</v>
      </c>
      <c r="B1911" s="23">
        <f t="shared" si="271"/>
        <v>44570</v>
      </c>
      <c r="C1911" s="24">
        <v>21</v>
      </c>
      <c r="D1911" s="54" t="str">
        <f t="shared" si="263"/>
        <v>ASET</v>
      </c>
      <c r="E1911" s="178"/>
      <c r="F1911" s="179"/>
      <c r="G1911" s="177"/>
      <c r="H1911" s="177"/>
      <c r="I1911" s="169">
        <f t="shared" si="264"/>
        <v>0</v>
      </c>
      <c r="J1911" s="149" t="str" cm="1">
        <f t="array" ref="J1911">IF(ISERROR(INDEX('Non Compliance input'!$H$5:$H$156,MATCH(1,(A1911='Non Compliance input'!$A$5:$A$156)*(F1911&gt;='Non Compliance input'!$D$5:$D$156)*(E1911&lt;'Non Compliance input'!$E$5:$E$156)*('Non Compliance input'!$H$5:$H$156="Yes"),0))
),"","Yes")</f>
        <v/>
      </c>
      <c r="K1911" s="149">
        <f t="shared" si="265"/>
        <v>0</v>
      </c>
      <c r="L1911" s="162">
        <f t="shared" si="266"/>
        <v>0</v>
      </c>
      <c r="M1911" s="162" t="str" cm="1">
        <f t="array" ref="M1911">IF(ISERROR(INDEX('Non Compliance input'!$I$5:$I$156,MATCH(1,(A1911='Non Compliance input'!$A$5:$A$156)*(E1911&gt;='Non Compliance input'!$D$5:$D$156)*(F1911&lt;='Non Compliance input'!$E$5:$E$156)*('Non Compliance input'!$I$5:$I$156="Yes"),0))
),"","Yes")</f>
        <v/>
      </c>
      <c r="N1911" s="149" t="str">
        <f>IF(VLOOKUP($A1911,HourEndingOutage!$B$3:$F$746,5,0)="Outage","Outage","")</f>
        <v/>
      </c>
      <c r="O1911" s="18">
        <f t="shared" si="267"/>
        <v>0</v>
      </c>
      <c r="P1911" s="18" t="str">
        <f t="shared" si="268"/>
        <v/>
      </c>
      <c r="Q1911" s="18">
        <f t="shared" si="269"/>
        <v>0</v>
      </c>
      <c r="R1911" s="118"/>
    </row>
    <row r="1912" spans="1:18" x14ac:dyDescent="0.25">
      <c r="A1912" s="25">
        <f t="shared" si="270"/>
        <v>213</v>
      </c>
      <c r="B1912" s="23">
        <f t="shared" si="271"/>
        <v>44570</v>
      </c>
      <c r="C1912" s="24">
        <v>21</v>
      </c>
      <c r="D1912" s="54" t="str">
        <f t="shared" si="263"/>
        <v>ASET</v>
      </c>
      <c r="E1912" s="178"/>
      <c r="F1912" s="179"/>
      <c r="G1912" s="177"/>
      <c r="H1912" s="177"/>
      <c r="I1912" s="169">
        <f t="shared" si="264"/>
        <v>0</v>
      </c>
      <c r="J1912" s="149" t="str" cm="1">
        <f t="array" ref="J1912">IF(ISERROR(INDEX('Non Compliance input'!$H$5:$H$156,MATCH(1,(A1912='Non Compliance input'!$A$5:$A$156)*(F1912&gt;='Non Compliance input'!$D$5:$D$156)*(E1912&lt;'Non Compliance input'!$E$5:$E$156)*('Non Compliance input'!$H$5:$H$156="Yes"),0))
),"","Yes")</f>
        <v/>
      </c>
      <c r="K1912" s="149">
        <f t="shared" si="265"/>
        <v>0</v>
      </c>
      <c r="L1912" s="162">
        <f t="shared" si="266"/>
        <v>0</v>
      </c>
      <c r="M1912" s="162" t="str" cm="1">
        <f t="array" ref="M1912">IF(ISERROR(INDEX('Non Compliance input'!$I$5:$I$156,MATCH(1,(A1912='Non Compliance input'!$A$5:$A$156)*(E1912&gt;='Non Compliance input'!$D$5:$D$156)*(F1912&lt;='Non Compliance input'!$E$5:$E$156)*('Non Compliance input'!$I$5:$I$156="Yes"),0))
),"","Yes")</f>
        <v/>
      </c>
      <c r="N1912" s="149" t="str">
        <f>IF(VLOOKUP($A1912,HourEndingOutage!$B$3:$F$746,5,0)="Outage","Outage","")</f>
        <v/>
      </c>
      <c r="O1912" s="18">
        <f t="shared" si="267"/>
        <v>0</v>
      </c>
      <c r="P1912" s="18" t="str">
        <f t="shared" si="268"/>
        <v/>
      </c>
      <c r="Q1912" s="18">
        <f t="shared" si="269"/>
        <v>0</v>
      </c>
      <c r="R1912" s="118"/>
    </row>
    <row r="1913" spans="1:18" x14ac:dyDescent="0.25">
      <c r="A1913" s="25">
        <f t="shared" si="270"/>
        <v>213</v>
      </c>
      <c r="B1913" s="23">
        <f t="shared" si="271"/>
        <v>44570</v>
      </c>
      <c r="C1913" s="24">
        <v>21</v>
      </c>
      <c r="D1913" s="54" t="str">
        <f t="shared" si="263"/>
        <v>ASET</v>
      </c>
      <c r="E1913" s="178"/>
      <c r="F1913" s="179"/>
      <c r="G1913" s="177"/>
      <c r="H1913" s="177"/>
      <c r="I1913" s="169">
        <f t="shared" si="264"/>
        <v>0</v>
      </c>
      <c r="J1913" s="149" t="str" cm="1">
        <f t="array" ref="J1913">IF(ISERROR(INDEX('Non Compliance input'!$H$5:$H$156,MATCH(1,(A1913='Non Compliance input'!$A$5:$A$156)*(F1913&gt;='Non Compliance input'!$D$5:$D$156)*(E1913&lt;'Non Compliance input'!$E$5:$E$156)*('Non Compliance input'!$H$5:$H$156="Yes"),0))
),"","Yes")</f>
        <v/>
      </c>
      <c r="K1913" s="149">
        <f t="shared" si="265"/>
        <v>0</v>
      </c>
      <c r="L1913" s="162">
        <f t="shared" si="266"/>
        <v>0</v>
      </c>
      <c r="M1913" s="162" t="str" cm="1">
        <f t="array" ref="M1913">IF(ISERROR(INDEX('Non Compliance input'!$I$5:$I$156,MATCH(1,(A1913='Non Compliance input'!$A$5:$A$156)*(E1913&gt;='Non Compliance input'!$D$5:$D$156)*(F1913&lt;='Non Compliance input'!$E$5:$E$156)*('Non Compliance input'!$I$5:$I$156="Yes"),0))
),"","Yes")</f>
        <v/>
      </c>
      <c r="N1913" s="149" t="str">
        <f>IF(VLOOKUP($A1913,HourEndingOutage!$B$3:$F$746,5,0)="Outage","Outage","")</f>
        <v/>
      </c>
      <c r="O1913" s="18">
        <f t="shared" si="267"/>
        <v>0</v>
      </c>
      <c r="P1913" s="18" t="str">
        <f t="shared" si="268"/>
        <v/>
      </c>
      <c r="Q1913" s="18">
        <f t="shared" si="269"/>
        <v>0</v>
      </c>
      <c r="R1913" s="118"/>
    </row>
    <row r="1914" spans="1:18" x14ac:dyDescent="0.25">
      <c r="A1914" s="25">
        <f t="shared" si="270"/>
        <v>213</v>
      </c>
      <c r="B1914" s="23">
        <f t="shared" si="271"/>
        <v>44570</v>
      </c>
      <c r="C1914" s="24">
        <v>21</v>
      </c>
      <c r="D1914" s="54" t="str">
        <f t="shared" si="263"/>
        <v>ASET</v>
      </c>
      <c r="E1914" s="178"/>
      <c r="F1914" s="179"/>
      <c r="G1914" s="177"/>
      <c r="H1914" s="177"/>
      <c r="I1914" s="169">
        <f t="shared" si="264"/>
        <v>0</v>
      </c>
      <c r="J1914" s="149" t="str" cm="1">
        <f t="array" ref="J1914">IF(ISERROR(INDEX('Non Compliance input'!$H$5:$H$156,MATCH(1,(A1914='Non Compliance input'!$A$5:$A$156)*(F1914&gt;='Non Compliance input'!$D$5:$D$156)*(E1914&lt;'Non Compliance input'!$E$5:$E$156)*('Non Compliance input'!$H$5:$H$156="Yes"),0))
),"","Yes")</f>
        <v/>
      </c>
      <c r="K1914" s="149">
        <f t="shared" si="265"/>
        <v>0</v>
      </c>
      <c r="L1914" s="162">
        <f t="shared" si="266"/>
        <v>0</v>
      </c>
      <c r="M1914" s="162" t="str" cm="1">
        <f t="array" ref="M1914">IF(ISERROR(INDEX('Non Compliance input'!$I$5:$I$156,MATCH(1,(A1914='Non Compliance input'!$A$5:$A$156)*(E1914&gt;='Non Compliance input'!$D$5:$D$156)*(F1914&lt;='Non Compliance input'!$E$5:$E$156)*('Non Compliance input'!$I$5:$I$156="Yes"),0))
),"","Yes")</f>
        <v/>
      </c>
      <c r="N1914" s="149" t="str">
        <f>IF(VLOOKUP($A1914,HourEndingOutage!$B$3:$F$746,5,0)="Outage","Outage","")</f>
        <v/>
      </c>
      <c r="O1914" s="18">
        <f t="shared" si="267"/>
        <v>0</v>
      </c>
      <c r="P1914" s="18" t="str">
        <f t="shared" si="268"/>
        <v/>
      </c>
      <c r="Q1914" s="18">
        <f t="shared" si="269"/>
        <v>0</v>
      </c>
      <c r="R1914" s="118"/>
    </row>
    <row r="1915" spans="1:18" x14ac:dyDescent="0.25">
      <c r="A1915" s="25">
        <f t="shared" si="270"/>
        <v>213</v>
      </c>
      <c r="B1915" s="23">
        <f t="shared" si="271"/>
        <v>44570</v>
      </c>
      <c r="C1915" s="24">
        <v>21</v>
      </c>
      <c r="D1915" s="54" t="str">
        <f t="shared" si="263"/>
        <v>ASET</v>
      </c>
      <c r="E1915" s="178"/>
      <c r="F1915" s="179"/>
      <c r="G1915" s="177"/>
      <c r="H1915" s="177"/>
      <c r="I1915" s="169">
        <f t="shared" si="264"/>
        <v>0</v>
      </c>
      <c r="J1915" s="149" t="str" cm="1">
        <f t="array" ref="J1915">IF(ISERROR(INDEX('Non Compliance input'!$H$5:$H$156,MATCH(1,(A1915='Non Compliance input'!$A$5:$A$156)*(F1915&gt;='Non Compliance input'!$D$5:$D$156)*(E1915&lt;'Non Compliance input'!$E$5:$E$156)*('Non Compliance input'!$H$5:$H$156="Yes"),0))
),"","Yes")</f>
        <v/>
      </c>
      <c r="K1915" s="149">
        <f t="shared" si="265"/>
        <v>0</v>
      </c>
      <c r="L1915" s="162">
        <f t="shared" si="266"/>
        <v>0</v>
      </c>
      <c r="M1915" s="162" t="str" cm="1">
        <f t="array" ref="M1915">IF(ISERROR(INDEX('Non Compliance input'!$I$5:$I$156,MATCH(1,(A1915='Non Compliance input'!$A$5:$A$156)*(E1915&gt;='Non Compliance input'!$D$5:$D$156)*(F1915&lt;='Non Compliance input'!$E$5:$E$156)*('Non Compliance input'!$I$5:$I$156="Yes"),0))
),"","Yes")</f>
        <v/>
      </c>
      <c r="N1915" s="149" t="str">
        <f>IF(VLOOKUP($A1915,HourEndingOutage!$B$3:$F$746,5,0)="Outage","Outage","")</f>
        <v/>
      </c>
      <c r="O1915" s="18">
        <f t="shared" si="267"/>
        <v>0</v>
      </c>
      <c r="P1915" s="18" t="str">
        <f t="shared" si="268"/>
        <v/>
      </c>
      <c r="Q1915" s="18">
        <f t="shared" si="269"/>
        <v>0</v>
      </c>
      <c r="R1915" s="118"/>
    </row>
    <row r="1916" spans="1:18" x14ac:dyDescent="0.25">
      <c r="A1916" s="25">
        <f t="shared" si="270"/>
        <v>213</v>
      </c>
      <c r="B1916" s="23">
        <f t="shared" si="271"/>
        <v>44570</v>
      </c>
      <c r="C1916" s="24">
        <v>21</v>
      </c>
      <c r="D1916" s="54" t="str">
        <f t="shared" si="263"/>
        <v>ASET</v>
      </c>
      <c r="E1916" s="178"/>
      <c r="F1916" s="179"/>
      <c r="G1916" s="177"/>
      <c r="H1916" s="177"/>
      <c r="I1916" s="169">
        <f t="shared" si="264"/>
        <v>0</v>
      </c>
      <c r="J1916" s="149" t="str" cm="1">
        <f t="array" ref="J1916">IF(ISERROR(INDEX('Non Compliance input'!$H$5:$H$156,MATCH(1,(A1916='Non Compliance input'!$A$5:$A$156)*(F1916&gt;='Non Compliance input'!$D$5:$D$156)*(E1916&lt;'Non Compliance input'!$E$5:$E$156)*('Non Compliance input'!$H$5:$H$156="Yes"),0))
),"","Yes")</f>
        <v/>
      </c>
      <c r="K1916" s="149">
        <f t="shared" si="265"/>
        <v>0</v>
      </c>
      <c r="L1916" s="162">
        <f t="shared" si="266"/>
        <v>0</v>
      </c>
      <c r="M1916" s="162" t="str" cm="1">
        <f t="array" ref="M1916">IF(ISERROR(INDEX('Non Compliance input'!$I$5:$I$156,MATCH(1,(A1916='Non Compliance input'!$A$5:$A$156)*(E1916&gt;='Non Compliance input'!$D$5:$D$156)*(F1916&lt;='Non Compliance input'!$E$5:$E$156)*('Non Compliance input'!$I$5:$I$156="Yes"),0))
),"","Yes")</f>
        <v/>
      </c>
      <c r="N1916" s="149" t="str">
        <f>IF(VLOOKUP($A1916,HourEndingOutage!$B$3:$F$746,5,0)="Outage","Outage","")</f>
        <v/>
      </c>
      <c r="O1916" s="18">
        <f t="shared" si="267"/>
        <v>0</v>
      </c>
      <c r="P1916" s="18" t="str">
        <f t="shared" si="268"/>
        <v/>
      </c>
      <c r="Q1916" s="18">
        <f t="shared" si="269"/>
        <v>0</v>
      </c>
      <c r="R1916" s="118"/>
    </row>
    <row r="1917" spans="1:18" x14ac:dyDescent="0.25">
      <c r="A1917" s="25">
        <f t="shared" si="270"/>
        <v>213</v>
      </c>
      <c r="B1917" s="23">
        <f t="shared" si="271"/>
        <v>44570</v>
      </c>
      <c r="C1917" s="24">
        <v>21</v>
      </c>
      <c r="D1917" s="54" t="str">
        <f t="shared" si="263"/>
        <v>ASET</v>
      </c>
      <c r="E1917" s="178"/>
      <c r="F1917" s="179"/>
      <c r="G1917" s="177"/>
      <c r="H1917" s="177"/>
      <c r="I1917" s="169">
        <f t="shared" si="264"/>
        <v>0</v>
      </c>
      <c r="J1917" s="149" t="str" cm="1">
        <f t="array" ref="J1917">IF(ISERROR(INDEX('Non Compliance input'!$H$5:$H$156,MATCH(1,(A1917='Non Compliance input'!$A$5:$A$156)*(F1917&gt;='Non Compliance input'!$D$5:$D$156)*(E1917&lt;'Non Compliance input'!$E$5:$E$156)*('Non Compliance input'!$H$5:$H$156="Yes"),0))
),"","Yes")</f>
        <v/>
      </c>
      <c r="K1917" s="149">
        <f t="shared" si="265"/>
        <v>0</v>
      </c>
      <c r="L1917" s="162">
        <f t="shared" si="266"/>
        <v>0</v>
      </c>
      <c r="M1917" s="162" t="str" cm="1">
        <f t="array" ref="M1917">IF(ISERROR(INDEX('Non Compliance input'!$I$5:$I$156,MATCH(1,(A1917='Non Compliance input'!$A$5:$A$156)*(E1917&gt;='Non Compliance input'!$D$5:$D$156)*(F1917&lt;='Non Compliance input'!$E$5:$E$156)*('Non Compliance input'!$I$5:$I$156="Yes"),0))
),"","Yes")</f>
        <v/>
      </c>
      <c r="N1917" s="149" t="str">
        <f>IF(VLOOKUP($A1917,HourEndingOutage!$B$3:$F$746,5,0)="Outage","Outage","")</f>
        <v/>
      </c>
      <c r="O1917" s="18">
        <f t="shared" si="267"/>
        <v>0</v>
      </c>
      <c r="P1917" s="18" t="str">
        <f t="shared" si="268"/>
        <v/>
      </c>
      <c r="Q1917" s="18">
        <f t="shared" si="269"/>
        <v>0</v>
      </c>
      <c r="R1917" s="118"/>
    </row>
    <row r="1918" spans="1:18" x14ac:dyDescent="0.25">
      <c r="A1918" s="25">
        <f t="shared" si="270"/>
        <v>213</v>
      </c>
      <c r="B1918" s="23">
        <f t="shared" si="271"/>
        <v>44570</v>
      </c>
      <c r="C1918" s="24">
        <v>21</v>
      </c>
      <c r="D1918" s="54" t="str">
        <f t="shared" si="263"/>
        <v>ASET</v>
      </c>
      <c r="E1918" s="178"/>
      <c r="F1918" s="179"/>
      <c r="G1918" s="177"/>
      <c r="H1918" s="177"/>
      <c r="I1918" s="169">
        <f t="shared" si="264"/>
        <v>0</v>
      </c>
      <c r="J1918" s="149" t="str" cm="1">
        <f t="array" ref="J1918">IF(ISERROR(INDEX('Non Compliance input'!$H$5:$H$156,MATCH(1,(A1918='Non Compliance input'!$A$5:$A$156)*(F1918&gt;='Non Compliance input'!$D$5:$D$156)*(E1918&lt;'Non Compliance input'!$E$5:$E$156)*('Non Compliance input'!$H$5:$H$156="Yes"),0))
),"","Yes")</f>
        <v/>
      </c>
      <c r="K1918" s="149">
        <f t="shared" si="265"/>
        <v>0</v>
      </c>
      <c r="L1918" s="162">
        <f t="shared" si="266"/>
        <v>0</v>
      </c>
      <c r="M1918" s="162" t="str" cm="1">
        <f t="array" ref="M1918">IF(ISERROR(INDEX('Non Compliance input'!$I$5:$I$156,MATCH(1,(A1918='Non Compliance input'!$A$5:$A$156)*(E1918&gt;='Non Compliance input'!$D$5:$D$156)*(F1918&lt;='Non Compliance input'!$E$5:$E$156)*('Non Compliance input'!$I$5:$I$156="Yes"),0))
),"","Yes")</f>
        <v/>
      </c>
      <c r="N1918" s="149" t="str">
        <f>IF(VLOOKUP($A1918,HourEndingOutage!$B$3:$F$746,5,0)="Outage","Outage","")</f>
        <v/>
      </c>
      <c r="O1918" s="18">
        <f t="shared" si="267"/>
        <v>0</v>
      </c>
      <c r="P1918" s="18" t="str">
        <f t="shared" si="268"/>
        <v/>
      </c>
      <c r="Q1918" s="18">
        <f t="shared" si="269"/>
        <v>0</v>
      </c>
      <c r="R1918" s="118"/>
    </row>
    <row r="1919" spans="1:18" x14ac:dyDescent="0.25">
      <c r="A1919" s="25">
        <f t="shared" si="270"/>
        <v>213</v>
      </c>
      <c r="B1919" s="23">
        <f t="shared" si="271"/>
        <v>44570</v>
      </c>
      <c r="C1919" s="24">
        <v>21</v>
      </c>
      <c r="D1919" s="54" t="str">
        <f t="shared" si="263"/>
        <v>ASET</v>
      </c>
      <c r="E1919" s="178"/>
      <c r="F1919" s="179"/>
      <c r="G1919" s="177"/>
      <c r="H1919" s="177"/>
      <c r="I1919" s="169">
        <f t="shared" si="264"/>
        <v>0</v>
      </c>
      <c r="J1919" s="149" t="str" cm="1">
        <f t="array" ref="J1919">IF(ISERROR(INDEX('Non Compliance input'!$H$5:$H$156,MATCH(1,(A1919='Non Compliance input'!$A$5:$A$156)*(F1919&gt;='Non Compliance input'!$D$5:$D$156)*(E1919&lt;'Non Compliance input'!$E$5:$E$156)*('Non Compliance input'!$H$5:$H$156="Yes"),0))
),"","Yes")</f>
        <v/>
      </c>
      <c r="K1919" s="149">
        <f t="shared" si="265"/>
        <v>0</v>
      </c>
      <c r="L1919" s="162">
        <f t="shared" si="266"/>
        <v>0</v>
      </c>
      <c r="M1919" s="162" t="str" cm="1">
        <f t="array" ref="M1919">IF(ISERROR(INDEX('Non Compliance input'!$I$5:$I$156,MATCH(1,(A1919='Non Compliance input'!$A$5:$A$156)*(E1919&gt;='Non Compliance input'!$D$5:$D$156)*(F1919&lt;='Non Compliance input'!$E$5:$E$156)*('Non Compliance input'!$I$5:$I$156="Yes"),0))
),"","Yes")</f>
        <v/>
      </c>
      <c r="N1919" s="149" t="str">
        <f>IF(VLOOKUP($A1919,HourEndingOutage!$B$3:$F$746,5,0)="Outage","Outage","")</f>
        <v/>
      </c>
      <c r="O1919" s="18">
        <f t="shared" si="267"/>
        <v>0</v>
      </c>
      <c r="P1919" s="18" t="str">
        <f t="shared" si="268"/>
        <v/>
      </c>
      <c r="Q1919" s="18">
        <f t="shared" si="269"/>
        <v>0</v>
      </c>
      <c r="R1919" s="118"/>
    </row>
    <row r="1920" spans="1:18" x14ac:dyDescent="0.25">
      <c r="A1920" s="25">
        <f t="shared" si="270"/>
        <v>214</v>
      </c>
      <c r="B1920" s="23">
        <f t="shared" si="271"/>
        <v>44570</v>
      </c>
      <c r="C1920" s="24">
        <v>22</v>
      </c>
      <c r="D1920" s="54" t="str">
        <f t="shared" si="263"/>
        <v>ASET</v>
      </c>
      <c r="E1920" s="178"/>
      <c r="F1920" s="179"/>
      <c r="G1920" s="177"/>
      <c r="H1920" s="177"/>
      <c r="I1920" s="169">
        <f t="shared" si="264"/>
        <v>0</v>
      </c>
      <c r="J1920" s="149" t="str" cm="1">
        <f t="array" ref="J1920">IF(ISERROR(INDEX('Non Compliance input'!$H$5:$H$156,MATCH(1,(A1920='Non Compliance input'!$A$5:$A$156)*(F1920&gt;='Non Compliance input'!$D$5:$D$156)*(E1920&lt;'Non Compliance input'!$E$5:$E$156)*('Non Compliance input'!$H$5:$H$156="Yes"),0))
),"","Yes")</f>
        <v/>
      </c>
      <c r="K1920" s="149">
        <f t="shared" si="265"/>
        <v>0</v>
      </c>
      <c r="L1920" s="162">
        <f t="shared" si="266"/>
        <v>0</v>
      </c>
      <c r="M1920" s="162" t="str" cm="1">
        <f t="array" ref="M1920">IF(ISERROR(INDEX('Non Compliance input'!$I$5:$I$156,MATCH(1,(A1920='Non Compliance input'!$A$5:$A$156)*(E1920&gt;='Non Compliance input'!$D$5:$D$156)*(F1920&lt;='Non Compliance input'!$E$5:$E$156)*('Non Compliance input'!$I$5:$I$156="Yes"),0))
),"","Yes")</f>
        <v/>
      </c>
      <c r="N1920" s="149" t="str">
        <f>IF(VLOOKUP($A1920,HourEndingOutage!$B$3:$F$746,5,0)="Outage","Outage","")</f>
        <v/>
      </c>
      <c r="O1920" s="18">
        <f t="shared" si="267"/>
        <v>0</v>
      </c>
      <c r="P1920" s="18" t="str">
        <f t="shared" si="268"/>
        <v/>
      </c>
      <c r="Q1920" s="18">
        <f t="shared" si="269"/>
        <v>0</v>
      </c>
      <c r="R1920" s="118"/>
    </row>
    <row r="1921" spans="1:18" x14ac:dyDescent="0.25">
      <c r="A1921" s="25">
        <f t="shared" si="270"/>
        <v>214</v>
      </c>
      <c r="B1921" s="23">
        <f t="shared" si="271"/>
        <v>44570</v>
      </c>
      <c r="C1921" s="24">
        <v>22</v>
      </c>
      <c r="D1921" s="54" t="str">
        <f t="shared" si="263"/>
        <v>ASET</v>
      </c>
      <c r="E1921" s="178"/>
      <c r="F1921" s="179"/>
      <c r="G1921" s="177"/>
      <c r="H1921" s="177"/>
      <c r="I1921" s="169">
        <f t="shared" si="264"/>
        <v>0</v>
      </c>
      <c r="J1921" s="149" t="str" cm="1">
        <f t="array" ref="J1921">IF(ISERROR(INDEX('Non Compliance input'!$H$5:$H$156,MATCH(1,(A1921='Non Compliance input'!$A$5:$A$156)*(F1921&gt;='Non Compliance input'!$D$5:$D$156)*(E1921&lt;'Non Compliance input'!$E$5:$E$156)*('Non Compliance input'!$H$5:$H$156="Yes"),0))
),"","Yes")</f>
        <v/>
      </c>
      <c r="K1921" s="149">
        <f t="shared" si="265"/>
        <v>0</v>
      </c>
      <c r="L1921" s="162">
        <f t="shared" si="266"/>
        <v>0</v>
      </c>
      <c r="M1921" s="162" t="str" cm="1">
        <f t="array" ref="M1921">IF(ISERROR(INDEX('Non Compliance input'!$I$5:$I$156,MATCH(1,(A1921='Non Compliance input'!$A$5:$A$156)*(E1921&gt;='Non Compliance input'!$D$5:$D$156)*(F1921&lt;='Non Compliance input'!$E$5:$E$156)*('Non Compliance input'!$I$5:$I$156="Yes"),0))
),"","Yes")</f>
        <v/>
      </c>
      <c r="N1921" s="149" t="str">
        <f>IF(VLOOKUP($A1921,HourEndingOutage!$B$3:$F$746,5,0)="Outage","Outage","")</f>
        <v/>
      </c>
      <c r="O1921" s="18">
        <f t="shared" si="267"/>
        <v>0</v>
      </c>
      <c r="P1921" s="18" t="str">
        <f t="shared" si="268"/>
        <v/>
      </c>
      <c r="Q1921" s="18">
        <f t="shared" si="269"/>
        <v>0</v>
      </c>
      <c r="R1921" s="118"/>
    </row>
    <row r="1922" spans="1:18" x14ac:dyDescent="0.25">
      <c r="A1922" s="25">
        <f t="shared" si="270"/>
        <v>214</v>
      </c>
      <c r="B1922" s="23">
        <f t="shared" si="271"/>
        <v>44570</v>
      </c>
      <c r="C1922" s="24">
        <v>22</v>
      </c>
      <c r="D1922" s="54" t="str">
        <f t="shared" si="263"/>
        <v>ASET</v>
      </c>
      <c r="E1922" s="178"/>
      <c r="F1922" s="179"/>
      <c r="G1922" s="177"/>
      <c r="H1922" s="177"/>
      <c r="I1922" s="169">
        <f t="shared" si="264"/>
        <v>0</v>
      </c>
      <c r="J1922" s="149" t="str" cm="1">
        <f t="array" ref="J1922">IF(ISERROR(INDEX('Non Compliance input'!$H$5:$H$156,MATCH(1,(A1922='Non Compliance input'!$A$5:$A$156)*(F1922&gt;='Non Compliance input'!$D$5:$D$156)*(E1922&lt;'Non Compliance input'!$E$5:$E$156)*('Non Compliance input'!$H$5:$H$156="Yes"),0))
),"","Yes")</f>
        <v/>
      </c>
      <c r="K1922" s="149">
        <f t="shared" si="265"/>
        <v>0</v>
      </c>
      <c r="L1922" s="162">
        <f t="shared" si="266"/>
        <v>0</v>
      </c>
      <c r="M1922" s="162" t="str" cm="1">
        <f t="array" ref="M1922">IF(ISERROR(INDEX('Non Compliance input'!$I$5:$I$156,MATCH(1,(A1922='Non Compliance input'!$A$5:$A$156)*(E1922&gt;='Non Compliance input'!$D$5:$D$156)*(F1922&lt;='Non Compliance input'!$E$5:$E$156)*('Non Compliance input'!$I$5:$I$156="Yes"),0))
),"","Yes")</f>
        <v/>
      </c>
      <c r="N1922" s="149" t="str">
        <f>IF(VLOOKUP($A1922,HourEndingOutage!$B$3:$F$746,5,0)="Outage","Outage","")</f>
        <v/>
      </c>
      <c r="O1922" s="18">
        <f t="shared" si="267"/>
        <v>0</v>
      </c>
      <c r="P1922" s="18" t="str">
        <f t="shared" si="268"/>
        <v/>
      </c>
      <c r="Q1922" s="18">
        <f t="shared" si="269"/>
        <v>0</v>
      </c>
      <c r="R1922" s="118"/>
    </row>
    <row r="1923" spans="1:18" x14ac:dyDescent="0.25">
      <c r="A1923" s="25">
        <f t="shared" si="270"/>
        <v>214</v>
      </c>
      <c r="B1923" s="23">
        <f t="shared" si="271"/>
        <v>44570</v>
      </c>
      <c r="C1923" s="24">
        <v>22</v>
      </c>
      <c r="D1923" s="54" t="str">
        <f t="shared" ref="D1923:D1986" si="272">Unit</f>
        <v>ASET</v>
      </c>
      <c r="E1923" s="178"/>
      <c r="F1923" s="179"/>
      <c r="G1923" s="177"/>
      <c r="H1923" s="177"/>
      <c r="I1923" s="169">
        <f t="shared" ref="I1923:I1986" si="273">IF(AND(LEN(E1923)&gt;2,LEN(F1923)&gt;2)=TRUE,(ROUND((F1923-E1923)*1440,0)),0)</f>
        <v>0</v>
      </c>
      <c r="J1923" s="149" t="str" cm="1">
        <f t="array" ref="J1923">IF(ISERROR(INDEX('Non Compliance input'!$H$5:$H$156,MATCH(1,(A1923='Non Compliance input'!$A$5:$A$156)*(F1923&gt;='Non Compliance input'!$D$5:$D$156)*(E1923&lt;'Non Compliance input'!$E$5:$E$156)*('Non Compliance input'!$H$5:$H$156="Yes"),0))
),"","Yes")</f>
        <v/>
      </c>
      <c r="K1923" s="149">
        <f t="shared" ref="K1923:K1986" si="274">IF(J1923="Yes",0,MIN(H1923,G1923,IF(H1923="",0,Contract_Volume)))</f>
        <v>0</v>
      </c>
      <c r="L1923" s="162">
        <f t="shared" ref="L1923:L1986" si="275">IF(J1923="Yes",0,(MIN(H1923,G1923)*(I1923/60)))</f>
        <v>0</v>
      </c>
      <c r="M1923" s="162" t="str" cm="1">
        <f t="array" ref="M1923">IF(ISERROR(INDEX('Non Compliance input'!$I$5:$I$156,MATCH(1,(A1923='Non Compliance input'!$A$5:$A$156)*(E1923&gt;='Non Compliance input'!$D$5:$D$156)*(F1923&lt;='Non Compliance input'!$E$5:$E$156)*('Non Compliance input'!$I$5:$I$156="Yes"),0))
),"","Yes")</f>
        <v/>
      </c>
      <c r="N1923" s="149" t="str">
        <f>IF(VLOOKUP($A1923,HourEndingOutage!$B$3:$F$746,5,0)="Outage","Outage","")</f>
        <v/>
      </c>
      <c r="O1923" s="18">
        <f t="shared" ref="O1923:O1986" si="276">IF(OR(M1923="Yes",N1923="Outage"),0,(K1923*(I1923/60))*Arming)</f>
        <v>0</v>
      </c>
      <c r="P1923" s="18" t="str">
        <f t="shared" ref="P1923:P1986" si="277">IF(ISERROR(VLOOKUP($A1923,FTShour,1,0)),"","Yes")</f>
        <v/>
      </c>
      <c r="Q1923" s="18">
        <f t="shared" si="269"/>
        <v>0</v>
      </c>
      <c r="R1923" s="118"/>
    </row>
    <row r="1924" spans="1:18" x14ac:dyDescent="0.25">
      <c r="A1924" s="25">
        <f t="shared" si="270"/>
        <v>214</v>
      </c>
      <c r="B1924" s="23">
        <f t="shared" si="271"/>
        <v>44570</v>
      </c>
      <c r="C1924" s="24">
        <v>22</v>
      </c>
      <c r="D1924" s="54" t="str">
        <f t="shared" si="272"/>
        <v>ASET</v>
      </c>
      <c r="E1924" s="178"/>
      <c r="F1924" s="179"/>
      <c r="G1924" s="177"/>
      <c r="H1924" s="177"/>
      <c r="I1924" s="169">
        <f t="shared" si="273"/>
        <v>0</v>
      </c>
      <c r="J1924" s="149" t="str" cm="1">
        <f t="array" ref="J1924">IF(ISERROR(INDEX('Non Compliance input'!$H$5:$H$156,MATCH(1,(A1924='Non Compliance input'!$A$5:$A$156)*(F1924&gt;='Non Compliance input'!$D$5:$D$156)*(E1924&lt;'Non Compliance input'!$E$5:$E$156)*('Non Compliance input'!$H$5:$H$156="Yes"),0))
),"","Yes")</f>
        <v/>
      </c>
      <c r="K1924" s="149">
        <f t="shared" si="274"/>
        <v>0</v>
      </c>
      <c r="L1924" s="162">
        <f t="shared" si="275"/>
        <v>0</v>
      </c>
      <c r="M1924" s="162" t="str" cm="1">
        <f t="array" ref="M1924">IF(ISERROR(INDEX('Non Compliance input'!$I$5:$I$156,MATCH(1,(A1924='Non Compliance input'!$A$5:$A$156)*(E1924&gt;='Non Compliance input'!$D$5:$D$156)*(F1924&lt;='Non Compliance input'!$E$5:$E$156)*('Non Compliance input'!$I$5:$I$156="Yes"),0))
),"","Yes")</f>
        <v/>
      </c>
      <c r="N1924" s="149" t="str">
        <f>IF(VLOOKUP($A1924,HourEndingOutage!$B$3:$F$746,5,0)="Outage","Outage","")</f>
        <v/>
      </c>
      <c r="O1924" s="18">
        <f t="shared" si="276"/>
        <v>0</v>
      </c>
      <c r="P1924" s="18" t="str">
        <f t="shared" si="277"/>
        <v/>
      </c>
      <c r="Q1924" s="18">
        <f t="shared" ref="Q1924:Q1987" si="278">IF(P1924="Yes",-O1924,0)</f>
        <v>0</v>
      </c>
      <c r="R1924" s="118"/>
    </row>
    <row r="1925" spans="1:18" x14ac:dyDescent="0.25">
      <c r="A1925" s="25">
        <f t="shared" si="270"/>
        <v>214</v>
      </c>
      <c r="B1925" s="23">
        <f t="shared" si="271"/>
        <v>44570</v>
      </c>
      <c r="C1925" s="24">
        <v>22</v>
      </c>
      <c r="D1925" s="54" t="str">
        <f t="shared" si="272"/>
        <v>ASET</v>
      </c>
      <c r="E1925" s="178"/>
      <c r="F1925" s="179"/>
      <c r="G1925" s="177"/>
      <c r="H1925" s="177"/>
      <c r="I1925" s="169">
        <f t="shared" si="273"/>
        <v>0</v>
      </c>
      <c r="J1925" s="149" t="str" cm="1">
        <f t="array" ref="J1925">IF(ISERROR(INDEX('Non Compliance input'!$H$5:$H$156,MATCH(1,(A1925='Non Compliance input'!$A$5:$A$156)*(F1925&gt;='Non Compliance input'!$D$5:$D$156)*(E1925&lt;'Non Compliance input'!$E$5:$E$156)*('Non Compliance input'!$H$5:$H$156="Yes"),0))
),"","Yes")</f>
        <v/>
      </c>
      <c r="K1925" s="149">
        <f t="shared" si="274"/>
        <v>0</v>
      </c>
      <c r="L1925" s="162">
        <f t="shared" si="275"/>
        <v>0</v>
      </c>
      <c r="M1925" s="162" t="str" cm="1">
        <f t="array" ref="M1925">IF(ISERROR(INDEX('Non Compliance input'!$I$5:$I$156,MATCH(1,(A1925='Non Compliance input'!$A$5:$A$156)*(E1925&gt;='Non Compliance input'!$D$5:$D$156)*(F1925&lt;='Non Compliance input'!$E$5:$E$156)*('Non Compliance input'!$I$5:$I$156="Yes"),0))
),"","Yes")</f>
        <v/>
      </c>
      <c r="N1925" s="149" t="str">
        <f>IF(VLOOKUP($A1925,HourEndingOutage!$B$3:$F$746,5,0)="Outage","Outage","")</f>
        <v/>
      </c>
      <c r="O1925" s="18">
        <f t="shared" si="276"/>
        <v>0</v>
      </c>
      <c r="P1925" s="18" t="str">
        <f t="shared" si="277"/>
        <v/>
      </c>
      <c r="Q1925" s="18">
        <f t="shared" si="278"/>
        <v>0</v>
      </c>
      <c r="R1925" s="118"/>
    </row>
    <row r="1926" spans="1:18" x14ac:dyDescent="0.25">
      <c r="A1926" s="25">
        <f t="shared" si="270"/>
        <v>214</v>
      </c>
      <c r="B1926" s="23">
        <f t="shared" si="271"/>
        <v>44570</v>
      </c>
      <c r="C1926" s="24">
        <v>22</v>
      </c>
      <c r="D1926" s="54" t="str">
        <f t="shared" si="272"/>
        <v>ASET</v>
      </c>
      <c r="E1926" s="178"/>
      <c r="F1926" s="179"/>
      <c r="G1926" s="177"/>
      <c r="H1926" s="177"/>
      <c r="I1926" s="169">
        <f t="shared" si="273"/>
        <v>0</v>
      </c>
      <c r="J1926" s="149" t="str" cm="1">
        <f t="array" ref="J1926">IF(ISERROR(INDEX('Non Compliance input'!$H$5:$H$156,MATCH(1,(A1926='Non Compliance input'!$A$5:$A$156)*(F1926&gt;='Non Compliance input'!$D$5:$D$156)*(E1926&lt;'Non Compliance input'!$E$5:$E$156)*('Non Compliance input'!$H$5:$H$156="Yes"),0))
),"","Yes")</f>
        <v/>
      </c>
      <c r="K1926" s="149">
        <f t="shared" si="274"/>
        <v>0</v>
      </c>
      <c r="L1926" s="162">
        <f t="shared" si="275"/>
        <v>0</v>
      </c>
      <c r="M1926" s="162" t="str" cm="1">
        <f t="array" ref="M1926">IF(ISERROR(INDEX('Non Compliance input'!$I$5:$I$156,MATCH(1,(A1926='Non Compliance input'!$A$5:$A$156)*(E1926&gt;='Non Compliance input'!$D$5:$D$156)*(F1926&lt;='Non Compliance input'!$E$5:$E$156)*('Non Compliance input'!$I$5:$I$156="Yes"),0))
),"","Yes")</f>
        <v/>
      </c>
      <c r="N1926" s="149" t="str">
        <f>IF(VLOOKUP($A1926,HourEndingOutage!$B$3:$F$746,5,0)="Outage","Outage","")</f>
        <v/>
      </c>
      <c r="O1926" s="18">
        <f t="shared" si="276"/>
        <v>0</v>
      </c>
      <c r="P1926" s="18" t="str">
        <f t="shared" si="277"/>
        <v/>
      </c>
      <c r="Q1926" s="18">
        <f t="shared" si="278"/>
        <v>0</v>
      </c>
      <c r="R1926" s="118"/>
    </row>
    <row r="1927" spans="1:18" x14ac:dyDescent="0.25">
      <c r="A1927" s="25">
        <f t="shared" si="270"/>
        <v>214</v>
      </c>
      <c r="B1927" s="23">
        <f t="shared" si="271"/>
        <v>44570</v>
      </c>
      <c r="C1927" s="24">
        <v>22</v>
      </c>
      <c r="D1927" s="54" t="str">
        <f t="shared" si="272"/>
        <v>ASET</v>
      </c>
      <c r="E1927" s="178"/>
      <c r="F1927" s="179"/>
      <c r="G1927" s="177"/>
      <c r="H1927" s="177"/>
      <c r="I1927" s="169">
        <f t="shared" si="273"/>
        <v>0</v>
      </c>
      <c r="J1927" s="149" t="str" cm="1">
        <f t="array" ref="J1927">IF(ISERROR(INDEX('Non Compliance input'!$H$5:$H$156,MATCH(1,(A1927='Non Compliance input'!$A$5:$A$156)*(F1927&gt;='Non Compliance input'!$D$5:$D$156)*(E1927&lt;'Non Compliance input'!$E$5:$E$156)*('Non Compliance input'!$H$5:$H$156="Yes"),0))
),"","Yes")</f>
        <v/>
      </c>
      <c r="K1927" s="149">
        <f t="shared" si="274"/>
        <v>0</v>
      </c>
      <c r="L1927" s="162">
        <f t="shared" si="275"/>
        <v>0</v>
      </c>
      <c r="M1927" s="162" t="str" cm="1">
        <f t="array" ref="M1927">IF(ISERROR(INDEX('Non Compliance input'!$I$5:$I$156,MATCH(1,(A1927='Non Compliance input'!$A$5:$A$156)*(E1927&gt;='Non Compliance input'!$D$5:$D$156)*(F1927&lt;='Non Compliance input'!$E$5:$E$156)*('Non Compliance input'!$I$5:$I$156="Yes"),0))
),"","Yes")</f>
        <v/>
      </c>
      <c r="N1927" s="149" t="str">
        <f>IF(VLOOKUP($A1927,HourEndingOutage!$B$3:$F$746,5,0)="Outage","Outage","")</f>
        <v/>
      </c>
      <c r="O1927" s="18">
        <f t="shared" si="276"/>
        <v>0</v>
      </c>
      <c r="P1927" s="18" t="str">
        <f t="shared" si="277"/>
        <v/>
      </c>
      <c r="Q1927" s="18">
        <f t="shared" si="278"/>
        <v>0</v>
      </c>
      <c r="R1927" s="118"/>
    </row>
    <row r="1928" spans="1:18" x14ac:dyDescent="0.25">
      <c r="A1928" s="25">
        <f t="shared" si="270"/>
        <v>214</v>
      </c>
      <c r="B1928" s="23">
        <f t="shared" si="271"/>
        <v>44570</v>
      </c>
      <c r="C1928" s="24">
        <v>22</v>
      </c>
      <c r="D1928" s="54" t="str">
        <f t="shared" si="272"/>
        <v>ASET</v>
      </c>
      <c r="E1928" s="178"/>
      <c r="F1928" s="179"/>
      <c r="G1928" s="177"/>
      <c r="H1928" s="177"/>
      <c r="I1928" s="169">
        <f t="shared" si="273"/>
        <v>0</v>
      </c>
      <c r="J1928" s="149" t="str" cm="1">
        <f t="array" ref="J1928">IF(ISERROR(INDEX('Non Compliance input'!$H$5:$H$156,MATCH(1,(A1928='Non Compliance input'!$A$5:$A$156)*(F1928&gt;='Non Compliance input'!$D$5:$D$156)*(E1928&lt;'Non Compliance input'!$E$5:$E$156)*('Non Compliance input'!$H$5:$H$156="Yes"),0))
),"","Yes")</f>
        <v/>
      </c>
      <c r="K1928" s="149">
        <f t="shared" si="274"/>
        <v>0</v>
      </c>
      <c r="L1928" s="162">
        <f t="shared" si="275"/>
        <v>0</v>
      </c>
      <c r="M1928" s="162" t="str" cm="1">
        <f t="array" ref="M1928">IF(ISERROR(INDEX('Non Compliance input'!$I$5:$I$156,MATCH(1,(A1928='Non Compliance input'!$A$5:$A$156)*(E1928&gt;='Non Compliance input'!$D$5:$D$156)*(F1928&lt;='Non Compliance input'!$E$5:$E$156)*('Non Compliance input'!$I$5:$I$156="Yes"),0))
),"","Yes")</f>
        <v/>
      </c>
      <c r="N1928" s="149" t="str">
        <f>IF(VLOOKUP($A1928,HourEndingOutage!$B$3:$F$746,5,0)="Outage","Outage","")</f>
        <v/>
      </c>
      <c r="O1928" s="18">
        <f t="shared" si="276"/>
        <v>0</v>
      </c>
      <c r="P1928" s="18" t="str">
        <f t="shared" si="277"/>
        <v/>
      </c>
      <c r="Q1928" s="18">
        <f t="shared" si="278"/>
        <v>0</v>
      </c>
      <c r="R1928" s="118"/>
    </row>
    <row r="1929" spans="1:18" x14ac:dyDescent="0.25">
      <c r="A1929" s="25">
        <f t="shared" si="270"/>
        <v>215</v>
      </c>
      <c r="B1929" s="23">
        <f t="shared" si="271"/>
        <v>44570</v>
      </c>
      <c r="C1929" s="24">
        <v>23</v>
      </c>
      <c r="D1929" s="54" t="str">
        <f t="shared" si="272"/>
        <v>ASET</v>
      </c>
      <c r="E1929" s="178"/>
      <c r="F1929" s="179"/>
      <c r="G1929" s="177"/>
      <c r="H1929" s="177"/>
      <c r="I1929" s="169">
        <f t="shared" si="273"/>
        <v>0</v>
      </c>
      <c r="J1929" s="149" t="str" cm="1">
        <f t="array" ref="J1929">IF(ISERROR(INDEX('Non Compliance input'!$H$5:$H$156,MATCH(1,(A1929='Non Compliance input'!$A$5:$A$156)*(F1929&gt;='Non Compliance input'!$D$5:$D$156)*(E1929&lt;'Non Compliance input'!$E$5:$E$156)*('Non Compliance input'!$H$5:$H$156="Yes"),0))
),"","Yes")</f>
        <v/>
      </c>
      <c r="K1929" s="149">
        <f t="shared" si="274"/>
        <v>0</v>
      </c>
      <c r="L1929" s="162">
        <f t="shared" si="275"/>
        <v>0</v>
      </c>
      <c r="M1929" s="162" t="str" cm="1">
        <f t="array" ref="M1929">IF(ISERROR(INDEX('Non Compliance input'!$I$5:$I$156,MATCH(1,(A1929='Non Compliance input'!$A$5:$A$156)*(E1929&gt;='Non Compliance input'!$D$5:$D$156)*(F1929&lt;='Non Compliance input'!$E$5:$E$156)*('Non Compliance input'!$I$5:$I$156="Yes"),0))
),"","Yes")</f>
        <v/>
      </c>
      <c r="N1929" s="149" t="str">
        <f>IF(VLOOKUP($A1929,HourEndingOutage!$B$3:$F$746,5,0)="Outage","Outage","")</f>
        <v/>
      </c>
      <c r="O1929" s="18">
        <f t="shared" si="276"/>
        <v>0</v>
      </c>
      <c r="P1929" s="18" t="str">
        <f t="shared" si="277"/>
        <v/>
      </c>
      <c r="Q1929" s="18">
        <f t="shared" si="278"/>
        <v>0</v>
      </c>
      <c r="R1929" s="118"/>
    </row>
    <row r="1930" spans="1:18" x14ac:dyDescent="0.25">
      <c r="A1930" s="25">
        <f t="shared" si="270"/>
        <v>215</v>
      </c>
      <c r="B1930" s="23">
        <f t="shared" si="271"/>
        <v>44570</v>
      </c>
      <c r="C1930" s="24">
        <v>23</v>
      </c>
      <c r="D1930" s="54" t="str">
        <f t="shared" si="272"/>
        <v>ASET</v>
      </c>
      <c r="E1930" s="178"/>
      <c r="F1930" s="179"/>
      <c r="G1930" s="177"/>
      <c r="H1930" s="177"/>
      <c r="I1930" s="169">
        <f t="shared" si="273"/>
        <v>0</v>
      </c>
      <c r="J1930" s="149" t="str" cm="1">
        <f t="array" ref="J1930">IF(ISERROR(INDEX('Non Compliance input'!$H$5:$H$156,MATCH(1,(A1930='Non Compliance input'!$A$5:$A$156)*(F1930&gt;='Non Compliance input'!$D$5:$D$156)*(E1930&lt;'Non Compliance input'!$E$5:$E$156)*('Non Compliance input'!$H$5:$H$156="Yes"),0))
),"","Yes")</f>
        <v/>
      </c>
      <c r="K1930" s="149">
        <f t="shared" si="274"/>
        <v>0</v>
      </c>
      <c r="L1930" s="162">
        <f t="shared" si="275"/>
        <v>0</v>
      </c>
      <c r="M1930" s="162" t="str" cm="1">
        <f t="array" ref="M1930">IF(ISERROR(INDEX('Non Compliance input'!$I$5:$I$156,MATCH(1,(A1930='Non Compliance input'!$A$5:$A$156)*(E1930&gt;='Non Compliance input'!$D$5:$D$156)*(F1930&lt;='Non Compliance input'!$E$5:$E$156)*('Non Compliance input'!$I$5:$I$156="Yes"),0))
),"","Yes")</f>
        <v/>
      </c>
      <c r="N1930" s="149" t="str">
        <f>IF(VLOOKUP($A1930,HourEndingOutage!$B$3:$F$746,5,0)="Outage","Outage","")</f>
        <v/>
      </c>
      <c r="O1930" s="18">
        <f t="shared" si="276"/>
        <v>0</v>
      </c>
      <c r="P1930" s="18" t="str">
        <f t="shared" si="277"/>
        <v/>
      </c>
      <c r="Q1930" s="18">
        <f t="shared" si="278"/>
        <v>0</v>
      </c>
      <c r="R1930" s="118"/>
    </row>
    <row r="1931" spans="1:18" x14ac:dyDescent="0.25">
      <c r="A1931" s="25">
        <f t="shared" si="270"/>
        <v>215</v>
      </c>
      <c r="B1931" s="23">
        <f t="shared" si="271"/>
        <v>44570</v>
      </c>
      <c r="C1931" s="24">
        <v>23</v>
      </c>
      <c r="D1931" s="54" t="str">
        <f t="shared" si="272"/>
        <v>ASET</v>
      </c>
      <c r="E1931" s="178"/>
      <c r="F1931" s="179"/>
      <c r="G1931" s="177"/>
      <c r="H1931" s="177"/>
      <c r="I1931" s="169">
        <f t="shared" si="273"/>
        <v>0</v>
      </c>
      <c r="J1931" s="149" t="str" cm="1">
        <f t="array" ref="J1931">IF(ISERROR(INDEX('Non Compliance input'!$H$5:$H$156,MATCH(1,(A1931='Non Compliance input'!$A$5:$A$156)*(F1931&gt;='Non Compliance input'!$D$5:$D$156)*(E1931&lt;'Non Compliance input'!$E$5:$E$156)*('Non Compliance input'!$H$5:$H$156="Yes"),0))
),"","Yes")</f>
        <v/>
      </c>
      <c r="K1931" s="149">
        <f t="shared" si="274"/>
        <v>0</v>
      </c>
      <c r="L1931" s="162">
        <f t="shared" si="275"/>
        <v>0</v>
      </c>
      <c r="M1931" s="162" t="str" cm="1">
        <f t="array" ref="M1931">IF(ISERROR(INDEX('Non Compliance input'!$I$5:$I$156,MATCH(1,(A1931='Non Compliance input'!$A$5:$A$156)*(E1931&gt;='Non Compliance input'!$D$5:$D$156)*(F1931&lt;='Non Compliance input'!$E$5:$E$156)*('Non Compliance input'!$I$5:$I$156="Yes"),0))
),"","Yes")</f>
        <v/>
      </c>
      <c r="N1931" s="149" t="str">
        <f>IF(VLOOKUP($A1931,HourEndingOutage!$B$3:$F$746,5,0)="Outage","Outage","")</f>
        <v/>
      </c>
      <c r="O1931" s="18">
        <f t="shared" si="276"/>
        <v>0</v>
      </c>
      <c r="P1931" s="18" t="str">
        <f t="shared" si="277"/>
        <v/>
      </c>
      <c r="Q1931" s="18">
        <f t="shared" si="278"/>
        <v>0</v>
      </c>
      <c r="R1931" s="118"/>
    </row>
    <row r="1932" spans="1:18" x14ac:dyDescent="0.25">
      <c r="A1932" s="25">
        <f t="shared" si="270"/>
        <v>215</v>
      </c>
      <c r="B1932" s="23">
        <f t="shared" si="271"/>
        <v>44570</v>
      </c>
      <c r="C1932" s="24">
        <v>23</v>
      </c>
      <c r="D1932" s="54" t="str">
        <f t="shared" si="272"/>
        <v>ASET</v>
      </c>
      <c r="E1932" s="178"/>
      <c r="F1932" s="179"/>
      <c r="G1932" s="177"/>
      <c r="H1932" s="177"/>
      <c r="I1932" s="169">
        <f t="shared" si="273"/>
        <v>0</v>
      </c>
      <c r="J1932" s="149" t="str" cm="1">
        <f t="array" ref="J1932">IF(ISERROR(INDEX('Non Compliance input'!$H$5:$H$156,MATCH(1,(A1932='Non Compliance input'!$A$5:$A$156)*(F1932&gt;='Non Compliance input'!$D$5:$D$156)*(E1932&lt;'Non Compliance input'!$E$5:$E$156)*('Non Compliance input'!$H$5:$H$156="Yes"),0))
),"","Yes")</f>
        <v/>
      </c>
      <c r="K1932" s="149">
        <f t="shared" si="274"/>
        <v>0</v>
      </c>
      <c r="L1932" s="162">
        <f t="shared" si="275"/>
        <v>0</v>
      </c>
      <c r="M1932" s="162" t="str" cm="1">
        <f t="array" ref="M1932">IF(ISERROR(INDEX('Non Compliance input'!$I$5:$I$156,MATCH(1,(A1932='Non Compliance input'!$A$5:$A$156)*(E1932&gt;='Non Compliance input'!$D$5:$D$156)*(F1932&lt;='Non Compliance input'!$E$5:$E$156)*('Non Compliance input'!$I$5:$I$156="Yes"),0))
),"","Yes")</f>
        <v/>
      </c>
      <c r="N1932" s="149" t="str">
        <f>IF(VLOOKUP($A1932,HourEndingOutage!$B$3:$F$746,5,0)="Outage","Outage","")</f>
        <v/>
      </c>
      <c r="O1932" s="18">
        <f t="shared" si="276"/>
        <v>0</v>
      </c>
      <c r="P1932" s="18" t="str">
        <f t="shared" si="277"/>
        <v/>
      </c>
      <c r="Q1932" s="18">
        <f t="shared" si="278"/>
        <v>0</v>
      </c>
      <c r="R1932" s="118"/>
    </row>
    <row r="1933" spans="1:18" x14ac:dyDescent="0.25">
      <c r="A1933" s="25">
        <f t="shared" si="270"/>
        <v>215</v>
      </c>
      <c r="B1933" s="23">
        <f t="shared" si="271"/>
        <v>44570</v>
      </c>
      <c r="C1933" s="24">
        <v>23</v>
      </c>
      <c r="D1933" s="54" t="str">
        <f t="shared" si="272"/>
        <v>ASET</v>
      </c>
      <c r="E1933" s="178"/>
      <c r="F1933" s="179"/>
      <c r="G1933" s="177"/>
      <c r="H1933" s="177"/>
      <c r="I1933" s="169">
        <f t="shared" si="273"/>
        <v>0</v>
      </c>
      <c r="J1933" s="149" t="str" cm="1">
        <f t="array" ref="J1933">IF(ISERROR(INDEX('Non Compliance input'!$H$5:$H$156,MATCH(1,(A1933='Non Compliance input'!$A$5:$A$156)*(F1933&gt;='Non Compliance input'!$D$5:$D$156)*(E1933&lt;'Non Compliance input'!$E$5:$E$156)*('Non Compliance input'!$H$5:$H$156="Yes"),0))
),"","Yes")</f>
        <v/>
      </c>
      <c r="K1933" s="149">
        <f t="shared" si="274"/>
        <v>0</v>
      </c>
      <c r="L1933" s="162">
        <f t="shared" si="275"/>
        <v>0</v>
      </c>
      <c r="M1933" s="162" t="str" cm="1">
        <f t="array" ref="M1933">IF(ISERROR(INDEX('Non Compliance input'!$I$5:$I$156,MATCH(1,(A1933='Non Compliance input'!$A$5:$A$156)*(E1933&gt;='Non Compliance input'!$D$5:$D$156)*(F1933&lt;='Non Compliance input'!$E$5:$E$156)*('Non Compliance input'!$I$5:$I$156="Yes"),0))
),"","Yes")</f>
        <v/>
      </c>
      <c r="N1933" s="149" t="str">
        <f>IF(VLOOKUP($A1933,HourEndingOutage!$B$3:$F$746,5,0)="Outage","Outage","")</f>
        <v/>
      </c>
      <c r="O1933" s="18">
        <f t="shared" si="276"/>
        <v>0</v>
      </c>
      <c r="P1933" s="18" t="str">
        <f t="shared" si="277"/>
        <v/>
      </c>
      <c r="Q1933" s="18">
        <f t="shared" si="278"/>
        <v>0</v>
      </c>
      <c r="R1933" s="118"/>
    </row>
    <row r="1934" spans="1:18" x14ac:dyDescent="0.25">
      <c r="A1934" s="25">
        <f t="shared" si="270"/>
        <v>215</v>
      </c>
      <c r="B1934" s="23">
        <f t="shared" si="271"/>
        <v>44570</v>
      </c>
      <c r="C1934" s="24">
        <v>23</v>
      </c>
      <c r="D1934" s="54" t="str">
        <f t="shared" si="272"/>
        <v>ASET</v>
      </c>
      <c r="E1934" s="178"/>
      <c r="F1934" s="179"/>
      <c r="G1934" s="177"/>
      <c r="H1934" s="177"/>
      <c r="I1934" s="169">
        <f t="shared" si="273"/>
        <v>0</v>
      </c>
      <c r="J1934" s="149" t="str" cm="1">
        <f t="array" ref="J1934">IF(ISERROR(INDEX('Non Compliance input'!$H$5:$H$156,MATCH(1,(A1934='Non Compliance input'!$A$5:$A$156)*(F1934&gt;='Non Compliance input'!$D$5:$D$156)*(E1934&lt;'Non Compliance input'!$E$5:$E$156)*('Non Compliance input'!$H$5:$H$156="Yes"),0))
),"","Yes")</f>
        <v/>
      </c>
      <c r="K1934" s="149">
        <f t="shared" si="274"/>
        <v>0</v>
      </c>
      <c r="L1934" s="162">
        <f t="shared" si="275"/>
        <v>0</v>
      </c>
      <c r="M1934" s="162" t="str" cm="1">
        <f t="array" ref="M1934">IF(ISERROR(INDEX('Non Compliance input'!$I$5:$I$156,MATCH(1,(A1934='Non Compliance input'!$A$5:$A$156)*(E1934&gt;='Non Compliance input'!$D$5:$D$156)*(F1934&lt;='Non Compliance input'!$E$5:$E$156)*('Non Compliance input'!$I$5:$I$156="Yes"),0))
),"","Yes")</f>
        <v/>
      </c>
      <c r="N1934" s="149" t="str">
        <f>IF(VLOOKUP($A1934,HourEndingOutage!$B$3:$F$746,5,0)="Outage","Outage","")</f>
        <v/>
      </c>
      <c r="O1934" s="18">
        <f t="shared" si="276"/>
        <v>0</v>
      </c>
      <c r="P1934" s="18" t="str">
        <f t="shared" si="277"/>
        <v/>
      </c>
      <c r="Q1934" s="18">
        <f t="shared" si="278"/>
        <v>0</v>
      </c>
      <c r="R1934" s="118"/>
    </row>
    <row r="1935" spans="1:18" x14ac:dyDescent="0.25">
      <c r="A1935" s="25">
        <f t="shared" si="270"/>
        <v>215</v>
      </c>
      <c r="B1935" s="23">
        <f t="shared" si="271"/>
        <v>44570</v>
      </c>
      <c r="C1935" s="24">
        <v>23</v>
      </c>
      <c r="D1935" s="54" t="str">
        <f t="shared" si="272"/>
        <v>ASET</v>
      </c>
      <c r="E1935" s="178"/>
      <c r="F1935" s="179"/>
      <c r="G1935" s="177"/>
      <c r="H1935" s="177"/>
      <c r="I1935" s="169">
        <f t="shared" si="273"/>
        <v>0</v>
      </c>
      <c r="J1935" s="149" t="str" cm="1">
        <f t="array" ref="J1935">IF(ISERROR(INDEX('Non Compliance input'!$H$5:$H$156,MATCH(1,(A1935='Non Compliance input'!$A$5:$A$156)*(F1935&gt;='Non Compliance input'!$D$5:$D$156)*(E1935&lt;'Non Compliance input'!$E$5:$E$156)*('Non Compliance input'!$H$5:$H$156="Yes"),0))
),"","Yes")</f>
        <v/>
      </c>
      <c r="K1935" s="149">
        <f t="shared" si="274"/>
        <v>0</v>
      </c>
      <c r="L1935" s="162">
        <f t="shared" si="275"/>
        <v>0</v>
      </c>
      <c r="M1935" s="162" t="str" cm="1">
        <f t="array" ref="M1935">IF(ISERROR(INDEX('Non Compliance input'!$I$5:$I$156,MATCH(1,(A1935='Non Compliance input'!$A$5:$A$156)*(E1935&gt;='Non Compliance input'!$D$5:$D$156)*(F1935&lt;='Non Compliance input'!$E$5:$E$156)*('Non Compliance input'!$I$5:$I$156="Yes"),0))
),"","Yes")</f>
        <v/>
      </c>
      <c r="N1935" s="149" t="str">
        <f>IF(VLOOKUP($A1935,HourEndingOutage!$B$3:$F$746,5,0)="Outage","Outage","")</f>
        <v/>
      </c>
      <c r="O1935" s="18">
        <f t="shared" si="276"/>
        <v>0</v>
      </c>
      <c r="P1935" s="18" t="str">
        <f t="shared" si="277"/>
        <v/>
      </c>
      <c r="Q1935" s="18">
        <f t="shared" si="278"/>
        <v>0</v>
      </c>
      <c r="R1935" s="118"/>
    </row>
    <row r="1936" spans="1:18" x14ac:dyDescent="0.25">
      <c r="A1936" s="25">
        <f t="shared" si="270"/>
        <v>215</v>
      </c>
      <c r="B1936" s="23">
        <f t="shared" si="271"/>
        <v>44570</v>
      </c>
      <c r="C1936" s="24">
        <v>23</v>
      </c>
      <c r="D1936" s="54" t="str">
        <f t="shared" si="272"/>
        <v>ASET</v>
      </c>
      <c r="E1936" s="178"/>
      <c r="F1936" s="179"/>
      <c r="G1936" s="177"/>
      <c r="H1936" s="177"/>
      <c r="I1936" s="169">
        <f t="shared" si="273"/>
        <v>0</v>
      </c>
      <c r="J1936" s="149" t="str" cm="1">
        <f t="array" ref="J1936">IF(ISERROR(INDEX('Non Compliance input'!$H$5:$H$156,MATCH(1,(A1936='Non Compliance input'!$A$5:$A$156)*(F1936&gt;='Non Compliance input'!$D$5:$D$156)*(E1936&lt;'Non Compliance input'!$E$5:$E$156)*('Non Compliance input'!$H$5:$H$156="Yes"),0))
),"","Yes")</f>
        <v/>
      </c>
      <c r="K1936" s="149">
        <f t="shared" si="274"/>
        <v>0</v>
      </c>
      <c r="L1936" s="162">
        <f t="shared" si="275"/>
        <v>0</v>
      </c>
      <c r="M1936" s="162" t="str" cm="1">
        <f t="array" ref="M1936">IF(ISERROR(INDEX('Non Compliance input'!$I$5:$I$156,MATCH(1,(A1936='Non Compliance input'!$A$5:$A$156)*(E1936&gt;='Non Compliance input'!$D$5:$D$156)*(F1936&lt;='Non Compliance input'!$E$5:$E$156)*('Non Compliance input'!$I$5:$I$156="Yes"),0))
),"","Yes")</f>
        <v/>
      </c>
      <c r="N1936" s="149" t="str">
        <f>IF(VLOOKUP($A1936,HourEndingOutage!$B$3:$F$746,5,0)="Outage","Outage","")</f>
        <v/>
      </c>
      <c r="O1936" s="18">
        <f t="shared" si="276"/>
        <v>0</v>
      </c>
      <c r="P1936" s="18" t="str">
        <f t="shared" si="277"/>
        <v/>
      </c>
      <c r="Q1936" s="18">
        <f t="shared" si="278"/>
        <v>0</v>
      </c>
      <c r="R1936" s="118"/>
    </row>
    <row r="1937" spans="1:18" x14ac:dyDescent="0.25">
      <c r="A1937" s="25">
        <f t="shared" si="270"/>
        <v>215</v>
      </c>
      <c r="B1937" s="23">
        <f t="shared" si="271"/>
        <v>44570</v>
      </c>
      <c r="C1937" s="24">
        <v>23</v>
      </c>
      <c r="D1937" s="54" t="str">
        <f t="shared" si="272"/>
        <v>ASET</v>
      </c>
      <c r="E1937" s="178"/>
      <c r="F1937" s="179"/>
      <c r="G1937" s="177"/>
      <c r="H1937" s="177"/>
      <c r="I1937" s="169">
        <f t="shared" si="273"/>
        <v>0</v>
      </c>
      <c r="J1937" s="149" t="str" cm="1">
        <f t="array" ref="J1937">IF(ISERROR(INDEX('Non Compliance input'!$H$5:$H$156,MATCH(1,(A1937='Non Compliance input'!$A$5:$A$156)*(F1937&gt;='Non Compliance input'!$D$5:$D$156)*(E1937&lt;'Non Compliance input'!$E$5:$E$156)*('Non Compliance input'!$H$5:$H$156="Yes"),0))
),"","Yes")</f>
        <v/>
      </c>
      <c r="K1937" s="149">
        <f t="shared" si="274"/>
        <v>0</v>
      </c>
      <c r="L1937" s="162">
        <f t="shared" si="275"/>
        <v>0</v>
      </c>
      <c r="M1937" s="162" t="str" cm="1">
        <f t="array" ref="M1937">IF(ISERROR(INDEX('Non Compliance input'!$I$5:$I$156,MATCH(1,(A1937='Non Compliance input'!$A$5:$A$156)*(E1937&gt;='Non Compliance input'!$D$5:$D$156)*(F1937&lt;='Non Compliance input'!$E$5:$E$156)*('Non Compliance input'!$I$5:$I$156="Yes"),0))
),"","Yes")</f>
        <v/>
      </c>
      <c r="N1937" s="149" t="str">
        <f>IF(VLOOKUP($A1937,HourEndingOutage!$B$3:$F$746,5,0)="Outage","Outage","")</f>
        <v/>
      </c>
      <c r="O1937" s="18">
        <f t="shared" si="276"/>
        <v>0</v>
      </c>
      <c r="P1937" s="18" t="str">
        <f t="shared" si="277"/>
        <v/>
      </c>
      <c r="Q1937" s="18">
        <f t="shared" si="278"/>
        <v>0</v>
      </c>
      <c r="R1937" s="118"/>
    </row>
    <row r="1938" spans="1:18" x14ac:dyDescent="0.25">
      <c r="A1938" s="25">
        <f t="shared" si="270"/>
        <v>216</v>
      </c>
      <c r="B1938" s="23">
        <f t="shared" si="271"/>
        <v>44570</v>
      </c>
      <c r="C1938" s="24">
        <v>24</v>
      </c>
      <c r="D1938" s="54" t="str">
        <f t="shared" si="272"/>
        <v>ASET</v>
      </c>
      <c r="E1938" s="178"/>
      <c r="F1938" s="179"/>
      <c r="G1938" s="177"/>
      <c r="H1938" s="177"/>
      <c r="I1938" s="169">
        <f t="shared" si="273"/>
        <v>0</v>
      </c>
      <c r="J1938" s="149" t="str" cm="1">
        <f t="array" ref="J1938">IF(ISERROR(INDEX('Non Compliance input'!$H$5:$H$156,MATCH(1,(A1938='Non Compliance input'!$A$5:$A$156)*(F1938&gt;='Non Compliance input'!$D$5:$D$156)*(E1938&lt;'Non Compliance input'!$E$5:$E$156)*('Non Compliance input'!$H$5:$H$156="Yes"),0))
),"","Yes")</f>
        <v/>
      </c>
      <c r="K1938" s="149">
        <f t="shared" si="274"/>
        <v>0</v>
      </c>
      <c r="L1938" s="162">
        <f t="shared" si="275"/>
        <v>0</v>
      </c>
      <c r="M1938" s="162" t="str" cm="1">
        <f t="array" ref="M1938">IF(ISERROR(INDEX('Non Compliance input'!$I$5:$I$156,MATCH(1,(A1938='Non Compliance input'!$A$5:$A$156)*(E1938&gt;='Non Compliance input'!$D$5:$D$156)*(F1938&lt;='Non Compliance input'!$E$5:$E$156)*('Non Compliance input'!$I$5:$I$156="Yes"),0))
),"","Yes")</f>
        <v/>
      </c>
      <c r="N1938" s="149" t="str">
        <f>IF(VLOOKUP($A1938,HourEndingOutage!$B$3:$F$746,5,0)="Outage","Outage","")</f>
        <v/>
      </c>
      <c r="O1938" s="18">
        <f t="shared" si="276"/>
        <v>0</v>
      </c>
      <c r="P1938" s="18" t="str">
        <f t="shared" si="277"/>
        <v/>
      </c>
      <c r="Q1938" s="18">
        <f t="shared" si="278"/>
        <v>0</v>
      </c>
      <c r="R1938" s="118"/>
    </row>
    <row r="1939" spans="1:18" x14ac:dyDescent="0.25">
      <c r="A1939" s="25">
        <f t="shared" si="270"/>
        <v>216</v>
      </c>
      <c r="B1939" s="23">
        <f t="shared" si="271"/>
        <v>44570</v>
      </c>
      <c r="C1939" s="24">
        <v>24</v>
      </c>
      <c r="D1939" s="54" t="str">
        <f t="shared" si="272"/>
        <v>ASET</v>
      </c>
      <c r="E1939" s="178"/>
      <c r="F1939" s="179"/>
      <c r="G1939" s="177"/>
      <c r="H1939" s="177"/>
      <c r="I1939" s="169">
        <f t="shared" si="273"/>
        <v>0</v>
      </c>
      <c r="J1939" s="149" t="str" cm="1">
        <f t="array" ref="J1939">IF(ISERROR(INDEX('Non Compliance input'!$H$5:$H$156,MATCH(1,(A1939='Non Compliance input'!$A$5:$A$156)*(F1939&gt;='Non Compliance input'!$D$5:$D$156)*(E1939&lt;'Non Compliance input'!$E$5:$E$156)*('Non Compliance input'!$H$5:$H$156="Yes"),0))
),"","Yes")</f>
        <v/>
      </c>
      <c r="K1939" s="149">
        <f t="shared" si="274"/>
        <v>0</v>
      </c>
      <c r="L1939" s="162">
        <f t="shared" si="275"/>
        <v>0</v>
      </c>
      <c r="M1939" s="162" t="str" cm="1">
        <f t="array" ref="M1939">IF(ISERROR(INDEX('Non Compliance input'!$I$5:$I$156,MATCH(1,(A1939='Non Compliance input'!$A$5:$A$156)*(E1939&gt;='Non Compliance input'!$D$5:$D$156)*(F1939&lt;='Non Compliance input'!$E$5:$E$156)*('Non Compliance input'!$I$5:$I$156="Yes"),0))
),"","Yes")</f>
        <v/>
      </c>
      <c r="N1939" s="149" t="str">
        <f>IF(VLOOKUP($A1939,HourEndingOutage!$B$3:$F$746,5,0)="Outage","Outage","")</f>
        <v/>
      </c>
      <c r="O1939" s="18">
        <f t="shared" si="276"/>
        <v>0</v>
      </c>
      <c r="P1939" s="18" t="str">
        <f t="shared" si="277"/>
        <v/>
      </c>
      <c r="Q1939" s="18">
        <f t="shared" si="278"/>
        <v>0</v>
      </c>
      <c r="R1939" s="118"/>
    </row>
    <row r="1940" spans="1:18" x14ac:dyDescent="0.25">
      <c r="A1940" s="25">
        <f t="shared" si="270"/>
        <v>216</v>
      </c>
      <c r="B1940" s="23">
        <f t="shared" si="271"/>
        <v>44570</v>
      </c>
      <c r="C1940" s="24">
        <v>24</v>
      </c>
      <c r="D1940" s="54" t="str">
        <f t="shared" si="272"/>
        <v>ASET</v>
      </c>
      <c r="E1940" s="178"/>
      <c r="F1940" s="179"/>
      <c r="G1940" s="177"/>
      <c r="H1940" s="177"/>
      <c r="I1940" s="169">
        <f t="shared" si="273"/>
        <v>0</v>
      </c>
      <c r="J1940" s="149" t="str" cm="1">
        <f t="array" ref="J1940">IF(ISERROR(INDEX('Non Compliance input'!$H$5:$H$156,MATCH(1,(A1940='Non Compliance input'!$A$5:$A$156)*(F1940&gt;='Non Compliance input'!$D$5:$D$156)*(E1940&lt;'Non Compliance input'!$E$5:$E$156)*('Non Compliance input'!$H$5:$H$156="Yes"),0))
),"","Yes")</f>
        <v/>
      </c>
      <c r="K1940" s="149">
        <f t="shared" si="274"/>
        <v>0</v>
      </c>
      <c r="L1940" s="162">
        <f t="shared" si="275"/>
        <v>0</v>
      </c>
      <c r="M1940" s="162" t="str" cm="1">
        <f t="array" ref="M1940">IF(ISERROR(INDEX('Non Compliance input'!$I$5:$I$156,MATCH(1,(A1940='Non Compliance input'!$A$5:$A$156)*(E1940&gt;='Non Compliance input'!$D$5:$D$156)*(F1940&lt;='Non Compliance input'!$E$5:$E$156)*('Non Compliance input'!$I$5:$I$156="Yes"),0))
),"","Yes")</f>
        <v/>
      </c>
      <c r="N1940" s="149" t="str">
        <f>IF(VLOOKUP($A1940,HourEndingOutage!$B$3:$F$746,5,0)="Outage","Outage","")</f>
        <v/>
      </c>
      <c r="O1940" s="18">
        <f t="shared" si="276"/>
        <v>0</v>
      </c>
      <c r="P1940" s="18" t="str">
        <f t="shared" si="277"/>
        <v/>
      </c>
      <c r="Q1940" s="18">
        <f t="shared" si="278"/>
        <v>0</v>
      </c>
      <c r="R1940" s="118"/>
    </row>
    <row r="1941" spans="1:18" x14ac:dyDescent="0.25">
      <c r="A1941" s="25">
        <f t="shared" si="270"/>
        <v>216</v>
      </c>
      <c r="B1941" s="23">
        <f t="shared" si="271"/>
        <v>44570</v>
      </c>
      <c r="C1941" s="24">
        <v>24</v>
      </c>
      <c r="D1941" s="54" t="str">
        <f t="shared" si="272"/>
        <v>ASET</v>
      </c>
      <c r="E1941" s="178"/>
      <c r="F1941" s="179"/>
      <c r="G1941" s="177"/>
      <c r="H1941" s="177"/>
      <c r="I1941" s="169">
        <f t="shared" si="273"/>
        <v>0</v>
      </c>
      <c r="J1941" s="149" t="str" cm="1">
        <f t="array" ref="J1941">IF(ISERROR(INDEX('Non Compliance input'!$H$5:$H$156,MATCH(1,(A1941='Non Compliance input'!$A$5:$A$156)*(F1941&gt;='Non Compliance input'!$D$5:$D$156)*(E1941&lt;'Non Compliance input'!$E$5:$E$156)*('Non Compliance input'!$H$5:$H$156="Yes"),0))
),"","Yes")</f>
        <v/>
      </c>
      <c r="K1941" s="149">
        <f t="shared" si="274"/>
        <v>0</v>
      </c>
      <c r="L1941" s="162">
        <f t="shared" si="275"/>
        <v>0</v>
      </c>
      <c r="M1941" s="162" t="str" cm="1">
        <f t="array" ref="M1941">IF(ISERROR(INDEX('Non Compliance input'!$I$5:$I$156,MATCH(1,(A1941='Non Compliance input'!$A$5:$A$156)*(E1941&gt;='Non Compliance input'!$D$5:$D$156)*(F1941&lt;='Non Compliance input'!$E$5:$E$156)*('Non Compliance input'!$I$5:$I$156="Yes"),0))
),"","Yes")</f>
        <v/>
      </c>
      <c r="N1941" s="149" t="str">
        <f>IF(VLOOKUP($A1941,HourEndingOutage!$B$3:$F$746,5,0)="Outage","Outage","")</f>
        <v/>
      </c>
      <c r="O1941" s="18">
        <f t="shared" si="276"/>
        <v>0</v>
      </c>
      <c r="P1941" s="18" t="str">
        <f t="shared" si="277"/>
        <v/>
      </c>
      <c r="Q1941" s="18">
        <f t="shared" si="278"/>
        <v>0</v>
      </c>
      <c r="R1941" s="118"/>
    </row>
    <row r="1942" spans="1:18" x14ac:dyDescent="0.25">
      <c r="A1942" s="25">
        <f t="shared" si="270"/>
        <v>216</v>
      </c>
      <c r="B1942" s="23">
        <f t="shared" si="271"/>
        <v>44570</v>
      </c>
      <c r="C1942" s="24">
        <v>24</v>
      </c>
      <c r="D1942" s="54" t="str">
        <f t="shared" si="272"/>
        <v>ASET</v>
      </c>
      <c r="E1942" s="178"/>
      <c r="F1942" s="179"/>
      <c r="G1942" s="177"/>
      <c r="H1942" s="177"/>
      <c r="I1942" s="169">
        <f t="shared" si="273"/>
        <v>0</v>
      </c>
      <c r="J1942" s="149" t="str" cm="1">
        <f t="array" ref="J1942">IF(ISERROR(INDEX('Non Compliance input'!$H$5:$H$156,MATCH(1,(A1942='Non Compliance input'!$A$5:$A$156)*(F1942&gt;='Non Compliance input'!$D$5:$D$156)*(E1942&lt;'Non Compliance input'!$E$5:$E$156)*('Non Compliance input'!$H$5:$H$156="Yes"),0))
),"","Yes")</f>
        <v/>
      </c>
      <c r="K1942" s="149">
        <f t="shared" si="274"/>
        <v>0</v>
      </c>
      <c r="L1942" s="162">
        <f t="shared" si="275"/>
        <v>0</v>
      </c>
      <c r="M1942" s="162" t="str" cm="1">
        <f t="array" ref="M1942">IF(ISERROR(INDEX('Non Compliance input'!$I$5:$I$156,MATCH(1,(A1942='Non Compliance input'!$A$5:$A$156)*(E1942&gt;='Non Compliance input'!$D$5:$D$156)*(F1942&lt;='Non Compliance input'!$E$5:$E$156)*('Non Compliance input'!$I$5:$I$156="Yes"),0))
),"","Yes")</f>
        <v/>
      </c>
      <c r="N1942" s="149" t="str">
        <f>IF(VLOOKUP($A1942,HourEndingOutage!$B$3:$F$746,5,0)="Outage","Outage","")</f>
        <v/>
      </c>
      <c r="O1942" s="18">
        <f t="shared" si="276"/>
        <v>0</v>
      </c>
      <c r="P1942" s="18" t="str">
        <f t="shared" si="277"/>
        <v/>
      </c>
      <c r="Q1942" s="18">
        <f t="shared" si="278"/>
        <v>0</v>
      </c>
      <c r="R1942" s="118"/>
    </row>
    <row r="1943" spans="1:18" x14ac:dyDescent="0.25">
      <c r="A1943" s="25">
        <f t="shared" si="270"/>
        <v>216</v>
      </c>
      <c r="B1943" s="23">
        <f t="shared" si="271"/>
        <v>44570</v>
      </c>
      <c r="C1943" s="24">
        <v>24</v>
      </c>
      <c r="D1943" s="54" t="str">
        <f t="shared" si="272"/>
        <v>ASET</v>
      </c>
      <c r="E1943" s="178"/>
      <c r="F1943" s="179"/>
      <c r="G1943" s="177"/>
      <c r="H1943" s="177"/>
      <c r="I1943" s="169">
        <f t="shared" si="273"/>
        <v>0</v>
      </c>
      <c r="J1943" s="149" t="str" cm="1">
        <f t="array" ref="J1943">IF(ISERROR(INDEX('Non Compliance input'!$H$5:$H$156,MATCH(1,(A1943='Non Compliance input'!$A$5:$A$156)*(F1943&gt;='Non Compliance input'!$D$5:$D$156)*(E1943&lt;'Non Compliance input'!$E$5:$E$156)*('Non Compliance input'!$H$5:$H$156="Yes"),0))
),"","Yes")</f>
        <v/>
      </c>
      <c r="K1943" s="149">
        <f t="shared" si="274"/>
        <v>0</v>
      </c>
      <c r="L1943" s="162">
        <f t="shared" si="275"/>
        <v>0</v>
      </c>
      <c r="M1943" s="162" t="str" cm="1">
        <f t="array" ref="M1943">IF(ISERROR(INDEX('Non Compliance input'!$I$5:$I$156,MATCH(1,(A1943='Non Compliance input'!$A$5:$A$156)*(E1943&gt;='Non Compliance input'!$D$5:$D$156)*(F1943&lt;='Non Compliance input'!$E$5:$E$156)*('Non Compliance input'!$I$5:$I$156="Yes"),0))
),"","Yes")</f>
        <v/>
      </c>
      <c r="N1943" s="149" t="str">
        <f>IF(VLOOKUP($A1943,HourEndingOutage!$B$3:$F$746,5,0)="Outage","Outage","")</f>
        <v/>
      </c>
      <c r="O1943" s="18">
        <f t="shared" si="276"/>
        <v>0</v>
      </c>
      <c r="P1943" s="18" t="str">
        <f t="shared" si="277"/>
        <v/>
      </c>
      <c r="Q1943" s="18">
        <f t="shared" si="278"/>
        <v>0</v>
      </c>
      <c r="R1943" s="118"/>
    </row>
    <row r="1944" spans="1:18" x14ac:dyDescent="0.25">
      <c r="A1944" s="25">
        <f t="shared" si="270"/>
        <v>216</v>
      </c>
      <c r="B1944" s="23">
        <f t="shared" si="271"/>
        <v>44570</v>
      </c>
      <c r="C1944" s="24">
        <v>24</v>
      </c>
      <c r="D1944" s="54" t="str">
        <f t="shared" si="272"/>
        <v>ASET</v>
      </c>
      <c r="E1944" s="178"/>
      <c r="F1944" s="179"/>
      <c r="G1944" s="177"/>
      <c r="H1944" s="177"/>
      <c r="I1944" s="169">
        <f t="shared" si="273"/>
        <v>0</v>
      </c>
      <c r="J1944" s="149" t="str" cm="1">
        <f t="array" ref="J1944">IF(ISERROR(INDEX('Non Compliance input'!$H$5:$H$156,MATCH(1,(A1944='Non Compliance input'!$A$5:$A$156)*(F1944&gt;='Non Compliance input'!$D$5:$D$156)*(E1944&lt;'Non Compliance input'!$E$5:$E$156)*('Non Compliance input'!$H$5:$H$156="Yes"),0))
),"","Yes")</f>
        <v/>
      </c>
      <c r="K1944" s="149">
        <f t="shared" si="274"/>
        <v>0</v>
      </c>
      <c r="L1944" s="162">
        <f t="shared" si="275"/>
        <v>0</v>
      </c>
      <c r="M1944" s="162" t="str" cm="1">
        <f t="array" ref="M1944">IF(ISERROR(INDEX('Non Compliance input'!$I$5:$I$156,MATCH(1,(A1944='Non Compliance input'!$A$5:$A$156)*(E1944&gt;='Non Compliance input'!$D$5:$D$156)*(F1944&lt;='Non Compliance input'!$E$5:$E$156)*('Non Compliance input'!$I$5:$I$156="Yes"),0))
),"","Yes")</f>
        <v/>
      </c>
      <c r="N1944" s="149" t="str">
        <f>IF(VLOOKUP($A1944,HourEndingOutage!$B$3:$F$746,5,0)="Outage","Outage","")</f>
        <v/>
      </c>
      <c r="O1944" s="18">
        <f t="shared" si="276"/>
        <v>0</v>
      </c>
      <c r="P1944" s="18" t="str">
        <f t="shared" si="277"/>
        <v/>
      </c>
      <c r="Q1944" s="18">
        <f t="shared" si="278"/>
        <v>0</v>
      </c>
      <c r="R1944" s="118"/>
    </row>
    <row r="1945" spans="1:18" x14ac:dyDescent="0.25">
      <c r="A1945" s="25">
        <f t="shared" si="270"/>
        <v>216</v>
      </c>
      <c r="B1945" s="23">
        <f t="shared" si="271"/>
        <v>44570</v>
      </c>
      <c r="C1945" s="24">
        <v>24</v>
      </c>
      <c r="D1945" s="54" t="str">
        <f t="shared" si="272"/>
        <v>ASET</v>
      </c>
      <c r="E1945" s="178"/>
      <c r="F1945" s="179"/>
      <c r="G1945" s="177"/>
      <c r="H1945" s="177"/>
      <c r="I1945" s="169">
        <f t="shared" si="273"/>
        <v>0</v>
      </c>
      <c r="J1945" s="149" t="str" cm="1">
        <f t="array" ref="J1945">IF(ISERROR(INDEX('Non Compliance input'!$H$5:$H$156,MATCH(1,(A1945='Non Compliance input'!$A$5:$A$156)*(F1945&gt;='Non Compliance input'!$D$5:$D$156)*(E1945&lt;'Non Compliance input'!$E$5:$E$156)*('Non Compliance input'!$H$5:$H$156="Yes"),0))
),"","Yes")</f>
        <v/>
      </c>
      <c r="K1945" s="149">
        <f t="shared" si="274"/>
        <v>0</v>
      </c>
      <c r="L1945" s="162">
        <f t="shared" si="275"/>
        <v>0</v>
      </c>
      <c r="M1945" s="162" t="str" cm="1">
        <f t="array" ref="M1945">IF(ISERROR(INDEX('Non Compliance input'!$I$5:$I$156,MATCH(1,(A1945='Non Compliance input'!$A$5:$A$156)*(E1945&gt;='Non Compliance input'!$D$5:$D$156)*(F1945&lt;='Non Compliance input'!$E$5:$E$156)*('Non Compliance input'!$I$5:$I$156="Yes"),0))
),"","Yes")</f>
        <v/>
      </c>
      <c r="N1945" s="149" t="str">
        <f>IF(VLOOKUP($A1945,HourEndingOutage!$B$3:$F$746,5,0)="Outage","Outage","")</f>
        <v/>
      </c>
      <c r="O1945" s="18">
        <f t="shared" si="276"/>
        <v>0</v>
      </c>
      <c r="P1945" s="18" t="str">
        <f t="shared" si="277"/>
        <v/>
      </c>
      <c r="Q1945" s="18">
        <f t="shared" si="278"/>
        <v>0</v>
      </c>
      <c r="R1945" s="118"/>
    </row>
    <row r="1946" spans="1:18" x14ac:dyDescent="0.25">
      <c r="A1946" s="25">
        <f t="shared" si="270"/>
        <v>216</v>
      </c>
      <c r="B1946" s="23">
        <f t="shared" si="271"/>
        <v>44570</v>
      </c>
      <c r="C1946" s="24">
        <v>24</v>
      </c>
      <c r="D1946" s="54" t="str">
        <f t="shared" si="272"/>
        <v>ASET</v>
      </c>
      <c r="E1946" s="178"/>
      <c r="F1946" s="179"/>
      <c r="G1946" s="177"/>
      <c r="H1946" s="177"/>
      <c r="I1946" s="169">
        <f t="shared" si="273"/>
        <v>0</v>
      </c>
      <c r="J1946" s="149" t="str" cm="1">
        <f t="array" ref="J1946">IF(ISERROR(INDEX('Non Compliance input'!$H$5:$H$156,MATCH(1,(A1946='Non Compliance input'!$A$5:$A$156)*(F1946&gt;='Non Compliance input'!$D$5:$D$156)*(E1946&lt;'Non Compliance input'!$E$5:$E$156)*('Non Compliance input'!$H$5:$H$156="Yes"),0))
),"","Yes")</f>
        <v/>
      </c>
      <c r="K1946" s="149">
        <f t="shared" si="274"/>
        <v>0</v>
      </c>
      <c r="L1946" s="162">
        <f t="shared" si="275"/>
        <v>0</v>
      </c>
      <c r="M1946" s="162" t="str" cm="1">
        <f t="array" ref="M1946">IF(ISERROR(INDEX('Non Compliance input'!$I$5:$I$156,MATCH(1,(A1946='Non Compliance input'!$A$5:$A$156)*(E1946&gt;='Non Compliance input'!$D$5:$D$156)*(F1946&lt;='Non Compliance input'!$E$5:$E$156)*('Non Compliance input'!$I$5:$I$156="Yes"),0))
),"","Yes")</f>
        <v/>
      </c>
      <c r="N1946" s="149" t="str">
        <f>IF(VLOOKUP($A1946,HourEndingOutage!$B$3:$F$746,5,0)="Outage","Outage","")</f>
        <v/>
      </c>
      <c r="O1946" s="18">
        <f t="shared" si="276"/>
        <v>0</v>
      </c>
      <c r="P1946" s="18" t="str">
        <f t="shared" si="277"/>
        <v/>
      </c>
      <c r="Q1946" s="18">
        <f t="shared" si="278"/>
        <v>0</v>
      </c>
      <c r="R1946" s="118"/>
    </row>
    <row r="1947" spans="1:18" x14ac:dyDescent="0.25">
      <c r="A1947" s="25">
        <f t="shared" si="270"/>
        <v>217</v>
      </c>
      <c r="B1947" s="23">
        <f t="shared" si="271"/>
        <v>44571</v>
      </c>
      <c r="C1947" s="24">
        <v>1</v>
      </c>
      <c r="D1947" s="54" t="str">
        <f t="shared" si="272"/>
        <v>ASET</v>
      </c>
      <c r="E1947" s="178"/>
      <c r="F1947" s="179"/>
      <c r="G1947" s="177"/>
      <c r="H1947" s="177"/>
      <c r="I1947" s="169">
        <f t="shared" si="273"/>
        <v>0</v>
      </c>
      <c r="J1947" s="149" t="str" cm="1">
        <f t="array" ref="J1947">IF(ISERROR(INDEX('Non Compliance input'!$H$5:$H$156,MATCH(1,(A1947='Non Compliance input'!$A$5:$A$156)*(F1947&gt;='Non Compliance input'!$D$5:$D$156)*(E1947&lt;'Non Compliance input'!$E$5:$E$156)*('Non Compliance input'!$H$5:$H$156="Yes"),0))
),"","Yes")</f>
        <v/>
      </c>
      <c r="K1947" s="149">
        <f t="shared" si="274"/>
        <v>0</v>
      </c>
      <c r="L1947" s="162">
        <f t="shared" si="275"/>
        <v>0</v>
      </c>
      <c r="M1947" s="162" t="str" cm="1">
        <f t="array" ref="M1947">IF(ISERROR(INDEX('Non Compliance input'!$I$5:$I$156,MATCH(1,(A1947='Non Compliance input'!$A$5:$A$156)*(E1947&gt;='Non Compliance input'!$D$5:$D$156)*(F1947&lt;='Non Compliance input'!$E$5:$E$156)*('Non Compliance input'!$I$5:$I$156="Yes"),0))
),"","Yes")</f>
        <v/>
      </c>
      <c r="N1947" s="149" t="str">
        <f>IF(VLOOKUP($A1947,HourEndingOutage!$B$3:$F$746,5,0)="Outage","Outage","")</f>
        <v/>
      </c>
      <c r="O1947" s="18">
        <f t="shared" si="276"/>
        <v>0</v>
      </c>
      <c r="P1947" s="18" t="str">
        <f t="shared" si="277"/>
        <v/>
      </c>
      <c r="Q1947" s="18">
        <f t="shared" si="278"/>
        <v>0</v>
      </c>
      <c r="R1947" s="118"/>
    </row>
    <row r="1948" spans="1:18" x14ac:dyDescent="0.25">
      <c r="A1948" s="25">
        <f t="shared" ref="A1948:A2011" si="279">IF(C1948=C1947,A1947,A1947+1)</f>
        <v>217</v>
      </c>
      <c r="B1948" s="23">
        <f t="shared" ref="B1948:B2011" si="280">IF(C1948&lt;C1947,B1947+1,B1947)</f>
        <v>44571</v>
      </c>
      <c r="C1948" s="24">
        <v>1</v>
      </c>
      <c r="D1948" s="54" t="str">
        <f t="shared" si="272"/>
        <v>ASET</v>
      </c>
      <c r="E1948" s="178"/>
      <c r="F1948" s="179"/>
      <c r="G1948" s="177"/>
      <c r="H1948" s="177"/>
      <c r="I1948" s="169">
        <f t="shared" si="273"/>
        <v>0</v>
      </c>
      <c r="J1948" s="149" t="str" cm="1">
        <f t="array" ref="J1948">IF(ISERROR(INDEX('Non Compliance input'!$H$5:$H$156,MATCH(1,(A1948='Non Compliance input'!$A$5:$A$156)*(F1948&gt;='Non Compliance input'!$D$5:$D$156)*(E1948&lt;'Non Compliance input'!$E$5:$E$156)*('Non Compliance input'!$H$5:$H$156="Yes"),0))
),"","Yes")</f>
        <v/>
      </c>
      <c r="K1948" s="149">
        <f t="shared" si="274"/>
        <v>0</v>
      </c>
      <c r="L1948" s="162">
        <f t="shared" si="275"/>
        <v>0</v>
      </c>
      <c r="M1948" s="162" t="str" cm="1">
        <f t="array" ref="M1948">IF(ISERROR(INDEX('Non Compliance input'!$I$5:$I$156,MATCH(1,(A1948='Non Compliance input'!$A$5:$A$156)*(E1948&gt;='Non Compliance input'!$D$5:$D$156)*(F1948&lt;='Non Compliance input'!$E$5:$E$156)*('Non Compliance input'!$I$5:$I$156="Yes"),0))
),"","Yes")</f>
        <v/>
      </c>
      <c r="N1948" s="149" t="str">
        <f>IF(VLOOKUP($A1948,HourEndingOutage!$B$3:$F$746,5,0)="Outage","Outage","")</f>
        <v/>
      </c>
      <c r="O1948" s="18">
        <f t="shared" si="276"/>
        <v>0</v>
      </c>
      <c r="P1948" s="18" t="str">
        <f t="shared" si="277"/>
        <v/>
      </c>
      <c r="Q1948" s="18">
        <f t="shared" si="278"/>
        <v>0</v>
      </c>
      <c r="R1948" s="118"/>
    </row>
    <row r="1949" spans="1:18" x14ac:dyDescent="0.25">
      <c r="A1949" s="25">
        <f t="shared" si="279"/>
        <v>217</v>
      </c>
      <c r="B1949" s="23">
        <f t="shared" si="280"/>
        <v>44571</v>
      </c>
      <c r="C1949" s="24">
        <v>1</v>
      </c>
      <c r="D1949" s="54" t="str">
        <f t="shared" si="272"/>
        <v>ASET</v>
      </c>
      <c r="E1949" s="178"/>
      <c r="F1949" s="179"/>
      <c r="G1949" s="177"/>
      <c r="H1949" s="177"/>
      <c r="I1949" s="169">
        <f t="shared" si="273"/>
        <v>0</v>
      </c>
      <c r="J1949" s="149" t="str" cm="1">
        <f t="array" ref="J1949">IF(ISERROR(INDEX('Non Compliance input'!$H$5:$H$156,MATCH(1,(A1949='Non Compliance input'!$A$5:$A$156)*(F1949&gt;='Non Compliance input'!$D$5:$D$156)*(E1949&lt;'Non Compliance input'!$E$5:$E$156)*('Non Compliance input'!$H$5:$H$156="Yes"),0))
),"","Yes")</f>
        <v/>
      </c>
      <c r="K1949" s="149">
        <f t="shared" si="274"/>
        <v>0</v>
      </c>
      <c r="L1949" s="162">
        <f t="shared" si="275"/>
        <v>0</v>
      </c>
      <c r="M1949" s="162" t="str" cm="1">
        <f t="array" ref="M1949">IF(ISERROR(INDEX('Non Compliance input'!$I$5:$I$156,MATCH(1,(A1949='Non Compliance input'!$A$5:$A$156)*(E1949&gt;='Non Compliance input'!$D$5:$D$156)*(F1949&lt;='Non Compliance input'!$E$5:$E$156)*('Non Compliance input'!$I$5:$I$156="Yes"),0))
),"","Yes")</f>
        <v/>
      </c>
      <c r="N1949" s="149" t="str">
        <f>IF(VLOOKUP($A1949,HourEndingOutage!$B$3:$F$746,5,0)="Outage","Outage","")</f>
        <v/>
      </c>
      <c r="O1949" s="18">
        <f t="shared" si="276"/>
        <v>0</v>
      </c>
      <c r="P1949" s="18" t="str">
        <f t="shared" si="277"/>
        <v/>
      </c>
      <c r="Q1949" s="18">
        <f t="shared" si="278"/>
        <v>0</v>
      </c>
      <c r="R1949" s="118"/>
    </row>
    <row r="1950" spans="1:18" x14ac:dyDescent="0.25">
      <c r="A1950" s="25">
        <f t="shared" si="279"/>
        <v>217</v>
      </c>
      <c r="B1950" s="23">
        <f t="shared" si="280"/>
        <v>44571</v>
      </c>
      <c r="C1950" s="24">
        <v>1</v>
      </c>
      <c r="D1950" s="54" t="str">
        <f t="shared" si="272"/>
        <v>ASET</v>
      </c>
      <c r="E1950" s="178"/>
      <c r="F1950" s="179"/>
      <c r="G1950" s="177"/>
      <c r="H1950" s="177"/>
      <c r="I1950" s="169">
        <f t="shared" si="273"/>
        <v>0</v>
      </c>
      <c r="J1950" s="149" t="str" cm="1">
        <f t="array" ref="J1950">IF(ISERROR(INDEX('Non Compliance input'!$H$5:$H$156,MATCH(1,(A1950='Non Compliance input'!$A$5:$A$156)*(F1950&gt;='Non Compliance input'!$D$5:$D$156)*(E1950&lt;'Non Compliance input'!$E$5:$E$156)*('Non Compliance input'!$H$5:$H$156="Yes"),0))
),"","Yes")</f>
        <v/>
      </c>
      <c r="K1950" s="149">
        <f t="shared" si="274"/>
        <v>0</v>
      </c>
      <c r="L1950" s="162">
        <f t="shared" si="275"/>
        <v>0</v>
      </c>
      <c r="M1950" s="162" t="str" cm="1">
        <f t="array" ref="M1950">IF(ISERROR(INDEX('Non Compliance input'!$I$5:$I$156,MATCH(1,(A1950='Non Compliance input'!$A$5:$A$156)*(E1950&gt;='Non Compliance input'!$D$5:$D$156)*(F1950&lt;='Non Compliance input'!$E$5:$E$156)*('Non Compliance input'!$I$5:$I$156="Yes"),0))
),"","Yes")</f>
        <v/>
      </c>
      <c r="N1950" s="149" t="str">
        <f>IF(VLOOKUP($A1950,HourEndingOutage!$B$3:$F$746,5,0)="Outage","Outage","")</f>
        <v/>
      </c>
      <c r="O1950" s="18">
        <f t="shared" si="276"/>
        <v>0</v>
      </c>
      <c r="P1950" s="18" t="str">
        <f t="shared" si="277"/>
        <v/>
      </c>
      <c r="Q1950" s="18">
        <f t="shared" si="278"/>
        <v>0</v>
      </c>
      <c r="R1950" s="118"/>
    </row>
    <row r="1951" spans="1:18" x14ac:dyDescent="0.25">
      <c r="A1951" s="25">
        <f t="shared" si="279"/>
        <v>217</v>
      </c>
      <c r="B1951" s="23">
        <f t="shared" si="280"/>
        <v>44571</v>
      </c>
      <c r="C1951" s="24">
        <v>1</v>
      </c>
      <c r="D1951" s="54" t="str">
        <f t="shared" si="272"/>
        <v>ASET</v>
      </c>
      <c r="E1951" s="178"/>
      <c r="F1951" s="179"/>
      <c r="G1951" s="177"/>
      <c r="H1951" s="177"/>
      <c r="I1951" s="169">
        <f t="shared" si="273"/>
        <v>0</v>
      </c>
      <c r="J1951" s="149" t="str" cm="1">
        <f t="array" ref="J1951">IF(ISERROR(INDEX('Non Compliance input'!$H$5:$H$156,MATCH(1,(A1951='Non Compliance input'!$A$5:$A$156)*(F1951&gt;='Non Compliance input'!$D$5:$D$156)*(E1951&lt;'Non Compliance input'!$E$5:$E$156)*('Non Compliance input'!$H$5:$H$156="Yes"),0))
),"","Yes")</f>
        <v/>
      </c>
      <c r="K1951" s="149">
        <f t="shared" si="274"/>
        <v>0</v>
      </c>
      <c r="L1951" s="162">
        <f t="shared" si="275"/>
        <v>0</v>
      </c>
      <c r="M1951" s="162" t="str" cm="1">
        <f t="array" ref="M1951">IF(ISERROR(INDEX('Non Compliance input'!$I$5:$I$156,MATCH(1,(A1951='Non Compliance input'!$A$5:$A$156)*(E1951&gt;='Non Compliance input'!$D$5:$D$156)*(F1951&lt;='Non Compliance input'!$E$5:$E$156)*('Non Compliance input'!$I$5:$I$156="Yes"),0))
),"","Yes")</f>
        <v/>
      </c>
      <c r="N1951" s="149" t="str">
        <f>IF(VLOOKUP($A1951,HourEndingOutage!$B$3:$F$746,5,0)="Outage","Outage","")</f>
        <v/>
      </c>
      <c r="O1951" s="18">
        <f t="shared" si="276"/>
        <v>0</v>
      </c>
      <c r="P1951" s="18" t="str">
        <f t="shared" si="277"/>
        <v/>
      </c>
      <c r="Q1951" s="18">
        <f t="shared" si="278"/>
        <v>0</v>
      </c>
      <c r="R1951" s="118"/>
    </row>
    <row r="1952" spans="1:18" x14ac:dyDescent="0.25">
      <c r="A1952" s="25">
        <f t="shared" si="279"/>
        <v>217</v>
      </c>
      <c r="B1952" s="23">
        <f t="shared" si="280"/>
        <v>44571</v>
      </c>
      <c r="C1952" s="24">
        <v>1</v>
      </c>
      <c r="D1952" s="54" t="str">
        <f t="shared" si="272"/>
        <v>ASET</v>
      </c>
      <c r="E1952" s="178"/>
      <c r="F1952" s="179"/>
      <c r="G1952" s="177"/>
      <c r="H1952" s="177"/>
      <c r="I1952" s="169">
        <f t="shared" si="273"/>
        <v>0</v>
      </c>
      <c r="J1952" s="149" t="str" cm="1">
        <f t="array" ref="J1952">IF(ISERROR(INDEX('Non Compliance input'!$H$5:$H$156,MATCH(1,(A1952='Non Compliance input'!$A$5:$A$156)*(F1952&gt;='Non Compliance input'!$D$5:$D$156)*(E1952&lt;'Non Compliance input'!$E$5:$E$156)*('Non Compliance input'!$H$5:$H$156="Yes"),0))
),"","Yes")</f>
        <v/>
      </c>
      <c r="K1952" s="149">
        <f t="shared" si="274"/>
        <v>0</v>
      </c>
      <c r="L1952" s="162">
        <f t="shared" si="275"/>
        <v>0</v>
      </c>
      <c r="M1952" s="162" t="str" cm="1">
        <f t="array" ref="M1952">IF(ISERROR(INDEX('Non Compliance input'!$I$5:$I$156,MATCH(1,(A1952='Non Compliance input'!$A$5:$A$156)*(E1952&gt;='Non Compliance input'!$D$5:$D$156)*(F1952&lt;='Non Compliance input'!$E$5:$E$156)*('Non Compliance input'!$I$5:$I$156="Yes"),0))
),"","Yes")</f>
        <v/>
      </c>
      <c r="N1952" s="149" t="str">
        <f>IF(VLOOKUP($A1952,HourEndingOutage!$B$3:$F$746,5,0)="Outage","Outage","")</f>
        <v/>
      </c>
      <c r="O1952" s="18">
        <f t="shared" si="276"/>
        <v>0</v>
      </c>
      <c r="P1952" s="18" t="str">
        <f t="shared" si="277"/>
        <v/>
      </c>
      <c r="Q1952" s="18">
        <f t="shared" si="278"/>
        <v>0</v>
      </c>
      <c r="R1952" s="118"/>
    </row>
    <row r="1953" spans="1:18" x14ac:dyDescent="0.25">
      <c r="A1953" s="25">
        <f t="shared" si="279"/>
        <v>217</v>
      </c>
      <c r="B1953" s="23">
        <f t="shared" si="280"/>
        <v>44571</v>
      </c>
      <c r="C1953" s="24">
        <v>1</v>
      </c>
      <c r="D1953" s="54" t="str">
        <f t="shared" si="272"/>
        <v>ASET</v>
      </c>
      <c r="E1953" s="178"/>
      <c r="F1953" s="179"/>
      <c r="G1953" s="177"/>
      <c r="H1953" s="177"/>
      <c r="I1953" s="169">
        <f t="shared" si="273"/>
        <v>0</v>
      </c>
      <c r="J1953" s="149" t="str" cm="1">
        <f t="array" ref="J1953">IF(ISERROR(INDEX('Non Compliance input'!$H$5:$H$156,MATCH(1,(A1953='Non Compliance input'!$A$5:$A$156)*(F1953&gt;='Non Compliance input'!$D$5:$D$156)*(E1953&lt;'Non Compliance input'!$E$5:$E$156)*('Non Compliance input'!$H$5:$H$156="Yes"),0))
),"","Yes")</f>
        <v/>
      </c>
      <c r="K1953" s="149">
        <f t="shared" si="274"/>
        <v>0</v>
      </c>
      <c r="L1953" s="162">
        <f t="shared" si="275"/>
        <v>0</v>
      </c>
      <c r="M1953" s="162" t="str" cm="1">
        <f t="array" ref="M1953">IF(ISERROR(INDEX('Non Compliance input'!$I$5:$I$156,MATCH(1,(A1953='Non Compliance input'!$A$5:$A$156)*(E1953&gt;='Non Compliance input'!$D$5:$D$156)*(F1953&lt;='Non Compliance input'!$E$5:$E$156)*('Non Compliance input'!$I$5:$I$156="Yes"),0))
),"","Yes")</f>
        <v/>
      </c>
      <c r="N1953" s="149" t="str">
        <f>IF(VLOOKUP($A1953,HourEndingOutage!$B$3:$F$746,5,0)="Outage","Outage","")</f>
        <v/>
      </c>
      <c r="O1953" s="18">
        <f t="shared" si="276"/>
        <v>0</v>
      </c>
      <c r="P1953" s="18" t="str">
        <f t="shared" si="277"/>
        <v/>
      </c>
      <c r="Q1953" s="18">
        <f t="shared" si="278"/>
        <v>0</v>
      </c>
      <c r="R1953" s="118"/>
    </row>
    <row r="1954" spans="1:18" x14ac:dyDescent="0.25">
      <c r="A1954" s="25">
        <f t="shared" si="279"/>
        <v>217</v>
      </c>
      <c r="B1954" s="23">
        <f t="shared" si="280"/>
        <v>44571</v>
      </c>
      <c r="C1954" s="24">
        <v>1</v>
      </c>
      <c r="D1954" s="54" t="str">
        <f t="shared" si="272"/>
        <v>ASET</v>
      </c>
      <c r="E1954" s="178"/>
      <c r="F1954" s="179"/>
      <c r="G1954" s="177"/>
      <c r="H1954" s="177"/>
      <c r="I1954" s="169">
        <f t="shared" si="273"/>
        <v>0</v>
      </c>
      <c r="J1954" s="149" t="str" cm="1">
        <f t="array" ref="J1954">IF(ISERROR(INDEX('Non Compliance input'!$H$5:$H$156,MATCH(1,(A1954='Non Compliance input'!$A$5:$A$156)*(F1954&gt;='Non Compliance input'!$D$5:$D$156)*(E1954&lt;'Non Compliance input'!$E$5:$E$156)*('Non Compliance input'!$H$5:$H$156="Yes"),0))
),"","Yes")</f>
        <v/>
      </c>
      <c r="K1954" s="149">
        <f t="shared" si="274"/>
        <v>0</v>
      </c>
      <c r="L1954" s="162">
        <f t="shared" si="275"/>
        <v>0</v>
      </c>
      <c r="M1954" s="162" t="str" cm="1">
        <f t="array" ref="M1954">IF(ISERROR(INDEX('Non Compliance input'!$I$5:$I$156,MATCH(1,(A1954='Non Compliance input'!$A$5:$A$156)*(E1954&gt;='Non Compliance input'!$D$5:$D$156)*(F1954&lt;='Non Compliance input'!$E$5:$E$156)*('Non Compliance input'!$I$5:$I$156="Yes"),0))
),"","Yes")</f>
        <v/>
      </c>
      <c r="N1954" s="149" t="str">
        <f>IF(VLOOKUP($A1954,HourEndingOutage!$B$3:$F$746,5,0)="Outage","Outage","")</f>
        <v/>
      </c>
      <c r="O1954" s="18">
        <f t="shared" si="276"/>
        <v>0</v>
      </c>
      <c r="P1954" s="18" t="str">
        <f t="shared" si="277"/>
        <v/>
      </c>
      <c r="Q1954" s="18">
        <f t="shared" si="278"/>
        <v>0</v>
      </c>
      <c r="R1954" s="118"/>
    </row>
    <row r="1955" spans="1:18" x14ac:dyDescent="0.25">
      <c r="A1955" s="25">
        <f t="shared" si="279"/>
        <v>217</v>
      </c>
      <c r="B1955" s="23">
        <f t="shared" si="280"/>
        <v>44571</v>
      </c>
      <c r="C1955" s="24">
        <v>1</v>
      </c>
      <c r="D1955" s="54" t="str">
        <f t="shared" si="272"/>
        <v>ASET</v>
      </c>
      <c r="E1955" s="178"/>
      <c r="F1955" s="179"/>
      <c r="G1955" s="177"/>
      <c r="H1955" s="177"/>
      <c r="I1955" s="169">
        <f t="shared" si="273"/>
        <v>0</v>
      </c>
      <c r="J1955" s="149" t="str" cm="1">
        <f t="array" ref="J1955">IF(ISERROR(INDEX('Non Compliance input'!$H$5:$H$156,MATCH(1,(A1955='Non Compliance input'!$A$5:$A$156)*(F1955&gt;='Non Compliance input'!$D$5:$D$156)*(E1955&lt;'Non Compliance input'!$E$5:$E$156)*('Non Compliance input'!$H$5:$H$156="Yes"),0))
),"","Yes")</f>
        <v/>
      </c>
      <c r="K1955" s="149">
        <f t="shared" si="274"/>
        <v>0</v>
      </c>
      <c r="L1955" s="162">
        <f t="shared" si="275"/>
        <v>0</v>
      </c>
      <c r="M1955" s="162" t="str" cm="1">
        <f t="array" ref="M1955">IF(ISERROR(INDEX('Non Compliance input'!$I$5:$I$156,MATCH(1,(A1955='Non Compliance input'!$A$5:$A$156)*(E1955&gt;='Non Compliance input'!$D$5:$D$156)*(F1955&lt;='Non Compliance input'!$E$5:$E$156)*('Non Compliance input'!$I$5:$I$156="Yes"),0))
),"","Yes")</f>
        <v/>
      </c>
      <c r="N1955" s="149" t="str">
        <f>IF(VLOOKUP($A1955,HourEndingOutage!$B$3:$F$746,5,0)="Outage","Outage","")</f>
        <v/>
      </c>
      <c r="O1955" s="18">
        <f t="shared" si="276"/>
        <v>0</v>
      </c>
      <c r="P1955" s="18" t="str">
        <f t="shared" si="277"/>
        <v/>
      </c>
      <c r="Q1955" s="18">
        <f t="shared" si="278"/>
        <v>0</v>
      </c>
      <c r="R1955" s="118"/>
    </row>
    <row r="1956" spans="1:18" x14ac:dyDescent="0.25">
      <c r="A1956" s="25">
        <f t="shared" si="279"/>
        <v>218</v>
      </c>
      <c r="B1956" s="23">
        <f t="shared" si="280"/>
        <v>44571</v>
      </c>
      <c r="C1956" s="24">
        <v>2</v>
      </c>
      <c r="D1956" s="54" t="str">
        <f t="shared" si="272"/>
        <v>ASET</v>
      </c>
      <c r="E1956" s="178"/>
      <c r="F1956" s="179"/>
      <c r="G1956" s="177"/>
      <c r="H1956" s="177"/>
      <c r="I1956" s="169">
        <f t="shared" si="273"/>
        <v>0</v>
      </c>
      <c r="J1956" s="149" t="str" cm="1">
        <f t="array" ref="J1956">IF(ISERROR(INDEX('Non Compliance input'!$H$5:$H$156,MATCH(1,(A1956='Non Compliance input'!$A$5:$A$156)*(F1956&gt;='Non Compliance input'!$D$5:$D$156)*(E1956&lt;'Non Compliance input'!$E$5:$E$156)*('Non Compliance input'!$H$5:$H$156="Yes"),0))
),"","Yes")</f>
        <v/>
      </c>
      <c r="K1956" s="149">
        <f t="shared" si="274"/>
        <v>0</v>
      </c>
      <c r="L1956" s="162">
        <f t="shared" si="275"/>
        <v>0</v>
      </c>
      <c r="M1956" s="162" t="str" cm="1">
        <f t="array" ref="M1956">IF(ISERROR(INDEX('Non Compliance input'!$I$5:$I$156,MATCH(1,(A1956='Non Compliance input'!$A$5:$A$156)*(E1956&gt;='Non Compliance input'!$D$5:$D$156)*(F1956&lt;='Non Compliance input'!$E$5:$E$156)*('Non Compliance input'!$I$5:$I$156="Yes"),0))
),"","Yes")</f>
        <v/>
      </c>
      <c r="N1956" s="149" t="str">
        <f>IF(VLOOKUP($A1956,HourEndingOutage!$B$3:$F$746,5,0)="Outage","Outage","")</f>
        <v/>
      </c>
      <c r="O1956" s="18">
        <f t="shared" si="276"/>
        <v>0</v>
      </c>
      <c r="P1956" s="18" t="str">
        <f t="shared" si="277"/>
        <v/>
      </c>
      <c r="Q1956" s="18">
        <f t="shared" si="278"/>
        <v>0</v>
      </c>
      <c r="R1956" s="118"/>
    </row>
    <row r="1957" spans="1:18" x14ac:dyDescent="0.25">
      <c r="A1957" s="25">
        <f t="shared" si="279"/>
        <v>218</v>
      </c>
      <c r="B1957" s="23">
        <f t="shared" si="280"/>
        <v>44571</v>
      </c>
      <c r="C1957" s="24">
        <v>2</v>
      </c>
      <c r="D1957" s="54" t="str">
        <f t="shared" si="272"/>
        <v>ASET</v>
      </c>
      <c r="E1957" s="178"/>
      <c r="F1957" s="179"/>
      <c r="G1957" s="177"/>
      <c r="H1957" s="177"/>
      <c r="I1957" s="169">
        <f t="shared" si="273"/>
        <v>0</v>
      </c>
      <c r="J1957" s="149" t="str" cm="1">
        <f t="array" ref="J1957">IF(ISERROR(INDEX('Non Compliance input'!$H$5:$H$156,MATCH(1,(A1957='Non Compliance input'!$A$5:$A$156)*(F1957&gt;='Non Compliance input'!$D$5:$D$156)*(E1957&lt;'Non Compliance input'!$E$5:$E$156)*('Non Compliance input'!$H$5:$H$156="Yes"),0))
),"","Yes")</f>
        <v/>
      </c>
      <c r="K1957" s="149">
        <f t="shared" si="274"/>
        <v>0</v>
      </c>
      <c r="L1957" s="162">
        <f t="shared" si="275"/>
        <v>0</v>
      </c>
      <c r="M1957" s="162" t="str" cm="1">
        <f t="array" ref="M1957">IF(ISERROR(INDEX('Non Compliance input'!$I$5:$I$156,MATCH(1,(A1957='Non Compliance input'!$A$5:$A$156)*(E1957&gt;='Non Compliance input'!$D$5:$D$156)*(F1957&lt;='Non Compliance input'!$E$5:$E$156)*('Non Compliance input'!$I$5:$I$156="Yes"),0))
),"","Yes")</f>
        <v/>
      </c>
      <c r="N1957" s="149" t="str">
        <f>IF(VLOOKUP($A1957,HourEndingOutage!$B$3:$F$746,5,0)="Outage","Outage","")</f>
        <v/>
      </c>
      <c r="O1957" s="18">
        <f t="shared" si="276"/>
        <v>0</v>
      </c>
      <c r="P1957" s="18" t="str">
        <f t="shared" si="277"/>
        <v/>
      </c>
      <c r="Q1957" s="18">
        <f t="shared" si="278"/>
        <v>0</v>
      </c>
      <c r="R1957" s="118"/>
    </row>
    <row r="1958" spans="1:18" x14ac:dyDescent="0.25">
      <c r="A1958" s="25">
        <f t="shared" si="279"/>
        <v>218</v>
      </c>
      <c r="B1958" s="23">
        <f t="shared" si="280"/>
        <v>44571</v>
      </c>
      <c r="C1958" s="24">
        <v>2</v>
      </c>
      <c r="D1958" s="54" t="str">
        <f t="shared" si="272"/>
        <v>ASET</v>
      </c>
      <c r="E1958" s="178"/>
      <c r="F1958" s="179"/>
      <c r="G1958" s="177"/>
      <c r="H1958" s="177"/>
      <c r="I1958" s="169">
        <f t="shared" si="273"/>
        <v>0</v>
      </c>
      <c r="J1958" s="149" t="str" cm="1">
        <f t="array" ref="J1958">IF(ISERROR(INDEX('Non Compliance input'!$H$5:$H$156,MATCH(1,(A1958='Non Compliance input'!$A$5:$A$156)*(F1958&gt;='Non Compliance input'!$D$5:$D$156)*(E1958&lt;'Non Compliance input'!$E$5:$E$156)*('Non Compliance input'!$H$5:$H$156="Yes"),0))
),"","Yes")</f>
        <v/>
      </c>
      <c r="K1958" s="149">
        <f t="shared" si="274"/>
        <v>0</v>
      </c>
      <c r="L1958" s="162">
        <f t="shared" si="275"/>
        <v>0</v>
      </c>
      <c r="M1958" s="162" t="str" cm="1">
        <f t="array" ref="M1958">IF(ISERROR(INDEX('Non Compliance input'!$I$5:$I$156,MATCH(1,(A1958='Non Compliance input'!$A$5:$A$156)*(E1958&gt;='Non Compliance input'!$D$5:$D$156)*(F1958&lt;='Non Compliance input'!$E$5:$E$156)*('Non Compliance input'!$I$5:$I$156="Yes"),0))
),"","Yes")</f>
        <v/>
      </c>
      <c r="N1958" s="149" t="str">
        <f>IF(VLOOKUP($A1958,HourEndingOutage!$B$3:$F$746,5,0)="Outage","Outage","")</f>
        <v/>
      </c>
      <c r="O1958" s="18">
        <f t="shared" si="276"/>
        <v>0</v>
      </c>
      <c r="P1958" s="18" t="str">
        <f t="shared" si="277"/>
        <v/>
      </c>
      <c r="Q1958" s="18">
        <f t="shared" si="278"/>
        <v>0</v>
      </c>
      <c r="R1958" s="118"/>
    </row>
    <row r="1959" spans="1:18" x14ac:dyDescent="0.25">
      <c r="A1959" s="25">
        <f t="shared" si="279"/>
        <v>218</v>
      </c>
      <c r="B1959" s="23">
        <f t="shared" si="280"/>
        <v>44571</v>
      </c>
      <c r="C1959" s="24">
        <v>2</v>
      </c>
      <c r="D1959" s="54" t="str">
        <f t="shared" si="272"/>
        <v>ASET</v>
      </c>
      <c r="E1959" s="178"/>
      <c r="F1959" s="179"/>
      <c r="G1959" s="177"/>
      <c r="H1959" s="177"/>
      <c r="I1959" s="169">
        <f t="shared" si="273"/>
        <v>0</v>
      </c>
      <c r="J1959" s="149" t="str" cm="1">
        <f t="array" ref="J1959">IF(ISERROR(INDEX('Non Compliance input'!$H$5:$H$156,MATCH(1,(A1959='Non Compliance input'!$A$5:$A$156)*(F1959&gt;='Non Compliance input'!$D$5:$D$156)*(E1959&lt;'Non Compliance input'!$E$5:$E$156)*('Non Compliance input'!$H$5:$H$156="Yes"),0))
),"","Yes")</f>
        <v/>
      </c>
      <c r="K1959" s="149">
        <f t="shared" si="274"/>
        <v>0</v>
      </c>
      <c r="L1959" s="162">
        <f t="shared" si="275"/>
        <v>0</v>
      </c>
      <c r="M1959" s="162" t="str" cm="1">
        <f t="array" ref="M1959">IF(ISERROR(INDEX('Non Compliance input'!$I$5:$I$156,MATCH(1,(A1959='Non Compliance input'!$A$5:$A$156)*(E1959&gt;='Non Compliance input'!$D$5:$D$156)*(F1959&lt;='Non Compliance input'!$E$5:$E$156)*('Non Compliance input'!$I$5:$I$156="Yes"),0))
),"","Yes")</f>
        <v/>
      </c>
      <c r="N1959" s="149" t="str">
        <f>IF(VLOOKUP($A1959,HourEndingOutage!$B$3:$F$746,5,0)="Outage","Outage","")</f>
        <v/>
      </c>
      <c r="O1959" s="18">
        <f t="shared" si="276"/>
        <v>0</v>
      </c>
      <c r="P1959" s="18" t="str">
        <f t="shared" si="277"/>
        <v/>
      </c>
      <c r="Q1959" s="18">
        <f t="shared" si="278"/>
        <v>0</v>
      </c>
      <c r="R1959" s="118"/>
    </row>
    <row r="1960" spans="1:18" x14ac:dyDescent="0.25">
      <c r="A1960" s="25">
        <f t="shared" si="279"/>
        <v>218</v>
      </c>
      <c r="B1960" s="23">
        <f t="shared" si="280"/>
        <v>44571</v>
      </c>
      <c r="C1960" s="24">
        <v>2</v>
      </c>
      <c r="D1960" s="54" t="str">
        <f t="shared" si="272"/>
        <v>ASET</v>
      </c>
      <c r="E1960" s="178"/>
      <c r="F1960" s="179"/>
      <c r="G1960" s="177"/>
      <c r="H1960" s="177"/>
      <c r="I1960" s="169">
        <f t="shared" si="273"/>
        <v>0</v>
      </c>
      <c r="J1960" s="149" t="str" cm="1">
        <f t="array" ref="J1960">IF(ISERROR(INDEX('Non Compliance input'!$H$5:$H$156,MATCH(1,(A1960='Non Compliance input'!$A$5:$A$156)*(F1960&gt;='Non Compliance input'!$D$5:$D$156)*(E1960&lt;'Non Compliance input'!$E$5:$E$156)*('Non Compliance input'!$H$5:$H$156="Yes"),0))
),"","Yes")</f>
        <v/>
      </c>
      <c r="K1960" s="149">
        <f t="shared" si="274"/>
        <v>0</v>
      </c>
      <c r="L1960" s="162">
        <f t="shared" si="275"/>
        <v>0</v>
      </c>
      <c r="M1960" s="162" t="str" cm="1">
        <f t="array" ref="M1960">IF(ISERROR(INDEX('Non Compliance input'!$I$5:$I$156,MATCH(1,(A1960='Non Compliance input'!$A$5:$A$156)*(E1960&gt;='Non Compliance input'!$D$5:$D$156)*(F1960&lt;='Non Compliance input'!$E$5:$E$156)*('Non Compliance input'!$I$5:$I$156="Yes"),0))
),"","Yes")</f>
        <v/>
      </c>
      <c r="N1960" s="149" t="str">
        <f>IF(VLOOKUP($A1960,HourEndingOutage!$B$3:$F$746,5,0)="Outage","Outage","")</f>
        <v/>
      </c>
      <c r="O1960" s="18">
        <f t="shared" si="276"/>
        <v>0</v>
      </c>
      <c r="P1960" s="18" t="str">
        <f t="shared" si="277"/>
        <v/>
      </c>
      <c r="Q1960" s="18">
        <f t="shared" si="278"/>
        <v>0</v>
      </c>
      <c r="R1960" s="118"/>
    </row>
    <row r="1961" spans="1:18" x14ac:dyDescent="0.25">
      <c r="A1961" s="25">
        <f t="shared" si="279"/>
        <v>218</v>
      </c>
      <c r="B1961" s="23">
        <f t="shared" si="280"/>
        <v>44571</v>
      </c>
      <c r="C1961" s="24">
        <v>2</v>
      </c>
      <c r="D1961" s="54" t="str">
        <f t="shared" si="272"/>
        <v>ASET</v>
      </c>
      <c r="E1961" s="178"/>
      <c r="F1961" s="179"/>
      <c r="G1961" s="177"/>
      <c r="H1961" s="177"/>
      <c r="I1961" s="169">
        <f t="shared" si="273"/>
        <v>0</v>
      </c>
      <c r="J1961" s="149" t="str" cm="1">
        <f t="array" ref="J1961">IF(ISERROR(INDEX('Non Compliance input'!$H$5:$H$156,MATCH(1,(A1961='Non Compliance input'!$A$5:$A$156)*(F1961&gt;='Non Compliance input'!$D$5:$D$156)*(E1961&lt;'Non Compliance input'!$E$5:$E$156)*('Non Compliance input'!$H$5:$H$156="Yes"),0))
),"","Yes")</f>
        <v/>
      </c>
      <c r="K1961" s="149">
        <f t="shared" si="274"/>
        <v>0</v>
      </c>
      <c r="L1961" s="162">
        <f t="shared" si="275"/>
        <v>0</v>
      </c>
      <c r="M1961" s="162" t="str" cm="1">
        <f t="array" ref="M1961">IF(ISERROR(INDEX('Non Compliance input'!$I$5:$I$156,MATCH(1,(A1961='Non Compliance input'!$A$5:$A$156)*(E1961&gt;='Non Compliance input'!$D$5:$D$156)*(F1961&lt;='Non Compliance input'!$E$5:$E$156)*('Non Compliance input'!$I$5:$I$156="Yes"),0))
),"","Yes")</f>
        <v/>
      </c>
      <c r="N1961" s="149" t="str">
        <f>IF(VLOOKUP($A1961,HourEndingOutage!$B$3:$F$746,5,0)="Outage","Outage","")</f>
        <v/>
      </c>
      <c r="O1961" s="18">
        <f t="shared" si="276"/>
        <v>0</v>
      </c>
      <c r="P1961" s="18" t="str">
        <f t="shared" si="277"/>
        <v/>
      </c>
      <c r="Q1961" s="18">
        <f t="shared" si="278"/>
        <v>0</v>
      </c>
      <c r="R1961" s="118"/>
    </row>
    <row r="1962" spans="1:18" x14ac:dyDescent="0.25">
      <c r="A1962" s="25">
        <f t="shared" si="279"/>
        <v>218</v>
      </c>
      <c r="B1962" s="23">
        <f t="shared" si="280"/>
        <v>44571</v>
      </c>
      <c r="C1962" s="24">
        <v>2</v>
      </c>
      <c r="D1962" s="54" t="str">
        <f t="shared" si="272"/>
        <v>ASET</v>
      </c>
      <c r="E1962" s="178"/>
      <c r="F1962" s="179"/>
      <c r="G1962" s="177"/>
      <c r="H1962" s="177"/>
      <c r="I1962" s="169">
        <f t="shared" si="273"/>
        <v>0</v>
      </c>
      <c r="J1962" s="149" t="str" cm="1">
        <f t="array" ref="J1962">IF(ISERROR(INDEX('Non Compliance input'!$H$5:$H$156,MATCH(1,(A1962='Non Compliance input'!$A$5:$A$156)*(F1962&gt;='Non Compliance input'!$D$5:$D$156)*(E1962&lt;'Non Compliance input'!$E$5:$E$156)*('Non Compliance input'!$H$5:$H$156="Yes"),0))
),"","Yes")</f>
        <v/>
      </c>
      <c r="K1962" s="149">
        <f t="shared" si="274"/>
        <v>0</v>
      </c>
      <c r="L1962" s="162">
        <f t="shared" si="275"/>
        <v>0</v>
      </c>
      <c r="M1962" s="162" t="str" cm="1">
        <f t="array" ref="M1962">IF(ISERROR(INDEX('Non Compliance input'!$I$5:$I$156,MATCH(1,(A1962='Non Compliance input'!$A$5:$A$156)*(E1962&gt;='Non Compliance input'!$D$5:$D$156)*(F1962&lt;='Non Compliance input'!$E$5:$E$156)*('Non Compliance input'!$I$5:$I$156="Yes"),0))
),"","Yes")</f>
        <v/>
      </c>
      <c r="N1962" s="149" t="str">
        <f>IF(VLOOKUP($A1962,HourEndingOutage!$B$3:$F$746,5,0)="Outage","Outage","")</f>
        <v/>
      </c>
      <c r="O1962" s="18">
        <f t="shared" si="276"/>
        <v>0</v>
      </c>
      <c r="P1962" s="18" t="str">
        <f t="shared" si="277"/>
        <v/>
      </c>
      <c r="Q1962" s="18">
        <f t="shared" si="278"/>
        <v>0</v>
      </c>
      <c r="R1962" s="118"/>
    </row>
    <row r="1963" spans="1:18" x14ac:dyDescent="0.25">
      <c r="A1963" s="25">
        <f t="shared" si="279"/>
        <v>218</v>
      </c>
      <c r="B1963" s="23">
        <f t="shared" si="280"/>
        <v>44571</v>
      </c>
      <c r="C1963" s="24">
        <v>2</v>
      </c>
      <c r="D1963" s="54" t="str">
        <f t="shared" si="272"/>
        <v>ASET</v>
      </c>
      <c r="E1963" s="178"/>
      <c r="F1963" s="179"/>
      <c r="G1963" s="177"/>
      <c r="H1963" s="177"/>
      <c r="I1963" s="169">
        <f t="shared" si="273"/>
        <v>0</v>
      </c>
      <c r="J1963" s="149" t="str" cm="1">
        <f t="array" ref="J1963">IF(ISERROR(INDEX('Non Compliance input'!$H$5:$H$156,MATCH(1,(A1963='Non Compliance input'!$A$5:$A$156)*(F1963&gt;='Non Compliance input'!$D$5:$D$156)*(E1963&lt;'Non Compliance input'!$E$5:$E$156)*('Non Compliance input'!$H$5:$H$156="Yes"),0))
),"","Yes")</f>
        <v/>
      </c>
      <c r="K1963" s="149">
        <f t="shared" si="274"/>
        <v>0</v>
      </c>
      <c r="L1963" s="162">
        <f t="shared" si="275"/>
        <v>0</v>
      </c>
      <c r="M1963" s="162" t="str" cm="1">
        <f t="array" ref="M1963">IF(ISERROR(INDEX('Non Compliance input'!$I$5:$I$156,MATCH(1,(A1963='Non Compliance input'!$A$5:$A$156)*(E1963&gt;='Non Compliance input'!$D$5:$D$156)*(F1963&lt;='Non Compliance input'!$E$5:$E$156)*('Non Compliance input'!$I$5:$I$156="Yes"),0))
),"","Yes")</f>
        <v/>
      </c>
      <c r="N1963" s="149" t="str">
        <f>IF(VLOOKUP($A1963,HourEndingOutage!$B$3:$F$746,5,0)="Outage","Outage","")</f>
        <v/>
      </c>
      <c r="O1963" s="18">
        <f t="shared" si="276"/>
        <v>0</v>
      </c>
      <c r="P1963" s="18" t="str">
        <f t="shared" si="277"/>
        <v/>
      </c>
      <c r="Q1963" s="18">
        <f t="shared" si="278"/>
        <v>0</v>
      </c>
      <c r="R1963" s="118"/>
    </row>
    <row r="1964" spans="1:18" x14ac:dyDescent="0.25">
      <c r="A1964" s="25">
        <f t="shared" si="279"/>
        <v>218</v>
      </c>
      <c r="B1964" s="23">
        <f t="shared" si="280"/>
        <v>44571</v>
      </c>
      <c r="C1964" s="24">
        <v>2</v>
      </c>
      <c r="D1964" s="54" t="str">
        <f t="shared" si="272"/>
        <v>ASET</v>
      </c>
      <c r="E1964" s="178"/>
      <c r="F1964" s="179"/>
      <c r="G1964" s="177"/>
      <c r="H1964" s="177"/>
      <c r="I1964" s="169">
        <f t="shared" si="273"/>
        <v>0</v>
      </c>
      <c r="J1964" s="149" t="str" cm="1">
        <f t="array" ref="J1964">IF(ISERROR(INDEX('Non Compliance input'!$H$5:$H$156,MATCH(1,(A1964='Non Compliance input'!$A$5:$A$156)*(F1964&gt;='Non Compliance input'!$D$5:$D$156)*(E1964&lt;'Non Compliance input'!$E$5:$E$156)*('Non Compliance input'!$H$5:$H$156="Yes"),0))
),"","Yes")</f>
        <v/>
      </c>
      <c r="K1964" s="149">
        <f t="shared" si="274"/>
        <v>0</v>
      </c>
      <c r="L1964" s="162">
        <f t="shared" si="275"/>
        <v>0</v>
      </c>
      <c r="M1964" s="162" t="str" cm="1">
        <f t="array" ref="M1964">IF(ISERROR(INDEX('Non Compliance input'!$I$5:$I$156,MATCH(1,(A1964='Non Compliance input'!$A$5:$A$156)*(E1964&gt;='Non Compliance input'!$D$5:$D$156)*(F1964&lt;='Non Compliance input'!$E$5:$E$156)*('Non Compliance input'!$I$5:$I$156="Yes"),0))
),"","Yes")</f>
        <v/>
      </c>
      <c r="N1964" s="149" t="str">
        <f>IF(VLOOKUP($A1964,HourEndingOutage!$B$3:$F$746,5,0)="Outage","Outage","")</f>
        <v/>
      </c>
      <c r="O1964" s="18">
        <f t="shared" si="276"/>
        <v>0</v>
      </c>
      <c r="P1964" s="18" t="str">
        <f t="shared" si="277"/>
        <v/>
      </c>
      <c r="Q1964" s="18">
        <f t="shared" si="278"/>
        <v>0</v>
      </c>
      <c r="R1964" s="118"/>
    </row>
    <row r="1965" spans="1:18" x14ac:dyDescent="0.25">
      <c r="A1965" s="25">
        <f t="shared" si="279"/>
        <v>219</v>
      </c>
      <c r="B1965" s="23">
        <f t="shared" si="280"/>
        <v>44571</v>
      </c>
      <c r="C1965" s="24">
        <v>3</v>
      </c>
      <c r="D1965" s="54" t="str">
        <f t="shared" si="272"/>
        <v>ASET</v>
      </c>
      <c r="E1965" s="178"/>
      <c r="F1965" s="179"/>
      <c r="G1965" s="177"/>
      <c r="H1965" s="177"/>
      <c r="I1965" s="169">
        <f t="shared" si="273"/>
        <v>0</v>
      </c>
      <c r="J1965" s="149" t="str" cm="1">
        <f t="array" ref="J1965">IF(ISERROR(INDEX('Non Compliance input'!$H$5:$H$156,MATCH(1,(A1965='Non Compliance input'!$A$5:$A$156)*(F1965&gt;='Non Compliance input'!$D$5:$D$156)*(E1965&lt;'Non Compliance input'!$E$5:$E$156)*('Non Compliance input'!$H$5:$H$156="Yes"),0))
),"","Yes")</f>
        <v/>
      </c>
      <c r="K1965" s="149">
        <f t="shared" si="274"/>
        <v>0</v>
      </c>
      <c r="L1965" s="162">
        <f t="shared" si="275"/>
        <v>0</v>
      </c>
      <c r="M1965" s="162" t="str" cm="1">
        <f t="array" ref="M1965">IF(ISERROR(INDEX('Non Compliance input'!$I$5:$I$156,MATCH(1,(A1965='Non Compliance input'!$A$5:$A$156)*(E1965&gt;='Non Compliance input'!$D$5:$D$156)*(F1965&lt;='Non Compliance input'!$E$5:$E$156)*('Non Compliance input'!$I$5:$I$156="Yes"),0))
),"","Yes")</f>
        <v/>
      </c>
      <c r="N1965" s="149" t="str">
        <f>IF(VLOOKUP($A1965,HourEndingOutage!$B$3:$F$746,5,0)="Outage","Outage","")</f>
        <v/>
      </c>
      <c r="O1965" s="18">
        <f t="shared" si="276"/>
        <v>0</v>
      </c>
      <c r="P1965" s="18" t="str">
        <f t="shared" si="277"/>
        <v/>
      </c>
      <c r="Q1965" s="18">
        <f t="shared" si="278"/>
        <v>0</v>
      </c>
      <c r="R1965" s="118"/>
    </row>
    <row r="1966" spans="1:18" x14ac:dyDescent="0.25">
      <c r="A1966" s="25">
        <f t="shared" si="279"/>
        <v>219</v>
      </c>
      <c r="B1966" s="23">
        <f t="shared" si="280"/>
        <v>44571</v>
      </c>
      <c r="C1966" s="24">
        <v>3</v>
      </c>
      <c r="D1966" s="54" t="str">
        <f t="shared" si="272"/>
        <v>ASET</v>
      </c>
      <c r="E1966" s="178"/>
      <c r="F1966" s="179"/>
      <c r="G1966" s="177"/>
      <c r="H1966" s="177"/>
      <c r="I1966" s="169">
        <f t="shared" si="273"/>
        <v>0</v>
      </c>
      <c r="J1966" s="149" t="str" cm="1">
        <f t="array" ref="J1966">IF(ISERROR(INDEX('Non Compliance input'!$H$5:$H$156,MATCH(1,(A1966='Non Compliance input'!$A$5:$A$156)*(F1966&gt;='Non Compliance input'!$D$5:$D$156)*(E1966&lt;'Non Compliance input'!$E$5:$E$156)*('Non Compliance input'!$H$5:$H$156="Yes"),0))
),"","Yes")</f>
        <v/>
      </c>
      <c r="K1966" s="149">
        <f t="shared" si="274"/>
        <v>0</v>
      </c>
      <c r="L1966" s="162">
        <f t="shared" si="275"/>
        <v>0</v>
      </c>
      <c r="M1966" s="162" t="str" cm="1">
        <f t="array" ref="M1966">IF(ISERROR(INDEX('Non Compliance input'!$I$5:$I$156,MATCH(1,(A1966='Non Compliance input'!$A$5:$A$156)*(E1966&gt;='Non Compliance input'!$D$5:$D$156)*(F1966&lt;='Non Compliance input'!$E$5:$E$156)*('Non Compliance input'!$I$5:$I$156="Yes"),0))
),"","Yes")</f>
        <v/>
      </c>
      <c r="N1966" s="149" t="str">
        <f>IF(VLOOKUP($A1966,HourEndingOutage!$B$3:$F$746,5,0)="Outage","Outage","")</f>
        <v/>
      </c>
      <c r="O1966" s="18">
        <f t="shared" si="276"/>
        <v>0</v>
      </c>
      <c r="P1966" s="18" t="str">
        <f t="shared" si="277"/>
        <v/>
      </c>
      <c r="Q1966" s="18">
        <f t="shared" si="278"/>
        <v>0</v>
      </c>
      <c r="R1966" s="118"/>
    </row>
    <row r="1967" spans="1:18" x14ac:dyDescent="0.25">
      <c r="A1967" s="25">
        <f t="shared" si="279"/>
        <v>219</v>
      </c>
      <c r="B1967" s="23">
        <f t="shared" si="280"/>
        <v>44571</v>
      </c>
      <c r="C1967" s="24">
        <v>3</v>
      </c>
      <c r="D1967" s="54" t="str">
        <f t="shared" si="272"/>
        <v>ASET</v>
      </c>
      <c r="E1967" s="178"/>
      <c r="F1967" s="179"/>
      <c r="G1967" s="177"/>
      <c r="H1967" s="177"/>
      <c r="I1967" s="169">
        <f t="shared" si="273"/>
        <v>0</v>
      </c>
      <c r="J1967" s="149" t="str" cm="1">
        <f t="array" ref="J1967">IF(ISERROR(INDEX('Non Compliance input'!$H$5:$H$156,MATCH(1,(A1967='Non Compliance input'!$A$5:$A$156)*(F1967&gt;='Non Compliance input'!$D$5:$D$156)*(E1967&lt;'Non Compliance input'!$E$5:$E$156)*('Non Compliance input'!$H$5:$H$156="Yes"),0))
),"","Yes")</f>
        <v/>
      </c>
      <c r="K1967" s="149">
        <f t="shared" si="274"/>
        <v>0</v>
      </c>
      <c r="L1967" s="162">
        <f t="shared" si="275"/>
        <v>0</v>
      </c>
      <c r="M1967" s="162" t="str" cm="1">
        <f t="array" ref="M1967">IF(ISERROR(INDEX('Non Compliance input'!$I$5:$I$156,MATCH(1,(A1967='Non Compliance input'!$A$5:$A$156)*(E1967&gt;='Non Compliance input'!$D$5:$D$156)*(F1967&lt;='Non Compliance input'!$E$5:$E$156)*('Non Compliance input'!$I$5:$I$156="Yes"),0))
),"","Yes")</f>
        <v/>
      </c>
      <c r="N1967" s="149" t="str">
        <f>IF(VLOOKUP($A1967,HourEndingOutage!$B$3:$F$746,5,0)="Outage","Outage","")</f>
        <v/>
      </c>
      <c r="O1967" s="18">
        <f t="shared" si="276"/>
        <v>0</v>
      </c>
      <c r="P1967" s="18" t="str">
        <f t="shared" si="277"/>
        <v/>
      </c>
      <c r="Q1967" s="18">
        <f t="shared" si="278"/>
        <v>0</v>
      </c>
      <c r="R1967" s="118"/>
    </row>
    <row r="1968" spans="1:18" x14ac:dyDescent="0.25">
      <c r="A1968" s="25">
        <f t="shared" si="279"/>
        <v>219</v>
      </c>
      <c r="B1968" s="23">
        <f t="shared" si="280"/>
        <v>44571</v>
      </c>
      <c r="C1968" s="24">
        <v>3</v>
      </c>
      <c r="D1968" s="54" t="str">
        <f t="shared" si="272"/>
        <v>ASET</v>
      </c>
      <c r="E1968" s="178"/>
      <c r="F1968" s="179"/>
      <c r="G1968" s="177"/>
      <c r="H1968" s="177"/>
      <c r="I1968" s="169">
        <f t="shared" si="273"/>
        <v>0</v>
      </c>
      <c r="J1968" s="149" t="str" cm="1">
        <f t="array" ref="J1968">IF(ISERROR(INDEX('Non Compliance input'!$H$5:$H$156,MATCH(1,(A1968='Non Compliance input'!$A$5:$A$156)*(F1968&gt;='Non Compliance input'!$D$5:$D$156)*(E1968&lt;'Non Compliance input'!$E$5:$E$156)*('Non Compliance input'!$H$5:$H$156="Yes"),0))
),"","Yes")</f>
        <v/>
      </c>
      <c r="K1968" s="149">
        <f t="shared" si="274"/>
        <v>0</v>
      </c>
      <c r="L1968" s="162">
        <f t="shared" si="275"/>
        <v>0</v>
      </c>
      <c r="M1968" s="162" t="str" cm="1">
        <f t="array" ref="M1968">IF(ISERROR(INDEX('Non Compliance input'!$I$5:$I$156,MATCH(1,(A1968='Non Compliance input'!$A$5:$A$156)*(E1968&gt;='Non Compliance input'!$D$5:$D$156)*(F1968&lt;='Non Compliance input'!$E$5:$E$156)*('Non Compliance input'!$I$5:$I$156="Yes"),0))
),"","Yes")</f>
        <v/>
      </c>
      <c r="N1968" s="149" t="str">
        <f>IF(VLOOKUP($A1968,HourEndingOutage!$B$3:$F$746,5,0)="Outage","Outage","")</f>
        <v/>
      </c>
      <c r="O1968" s="18">
        <f t="shared" si="276"/>
        <v>0</v>
      </c>
      <c r="P1968" s="18" t="str">
        <f t="shared" si="277"/>
        <v/>
      </c>
      <c r="Q1968" s="18">
        <f t="shared" si="278"/>
        <v>0</v>
      </c>
      <c r="R1968" s="118"/>
    </row>
    <row r="1969" spans="1:18" x14ac:dyDescent="0.25">
      <c r="A1969" s="25">
        <f t="shared" si="279"/>
        <v>219</v>
      </c>
      <c r="B1969" s="23">
        <f t="shared" si="280"/>
        <v>44571</v>
      </c>
      <c r="C1969" s="24">
        <v>3</v>
      </c>
      <c r="D1969" s="54" t="str">
        <f t="shared" si="272"/>
        <v>ASET</v>
      </c>
      <c r="E1969" s="178"/>
      <c r="F1969" s="179"/>
      <c r="G1969" s="177"/>
      <c r="H1969" s="177"/>
      <c r="I1969" s="169">
        <f t="shared" si="273"/>
        <v>0</v>
      </c>
      <c r="J1969" s="149" t="str" cm="1">
        <f t="array" ref="J1969">IF(ISERROR(INDEX('Non Compliance input'!$H$5:$H$156,MATCH(1,(A1969='Non Compliance input'!$A$5:$A$156)*(F1969&gt;='Non Compliance input'!$D$5:$D$156)*(E1969&lt;'Non Compliance input'!$E$5:$E$156)*('Non Compliance input'!$H$5:$H$156="Yes"),0))
),"","Yes")</f>
        <v/>
      </c>
      <c r="K1969" s="149">
        <f t="shared" si="274"/>
        <v>0</v>
      </c>
      <c r="L1969" s="162">
        <f t="shared" si="275"/>
        <v>0</v>
      </c>
      <c r="M1969" s="162" t="str" cm="1">
        <f t="array" ref="M1969">IF(ISERROR(INDEX('Non Compliance input'!$I$5:$I$156,MATCH(1,(A1969='Non Compliance input'!$A$5:$A$156)*(E1969&gt;='Non Compliance input'!$D$5:$D$156)*(F1969&lt;='Non Compliance input'!$E$5:$E$156)*('Non Compliance input'!$I$5:$I$156="Yes"),0))
),"","Yes")</f>
        <v/>
      </c>
      <c r="N1969" s="149" t="str">
        <f>IF(VLOOKUP($A1969,HourEndingOutage!$B$3:$F$746,5,0)="Outage","Outage","")</f>
        <v/>
      </c>
      <c r="O1969" s="18">
        <f t="shared" si="276"/>
        <v>0</v>
      </c>
      <c r="P1969" s="18" t="str">
        <f t="shared" si="277"/>
        <v/>
      </c>
      <c r="Q1969" s="18">
        <f t="shared" si="278"/>
        <v>0</v>
      </c>
      <c r="R1969" s="118"/>
    </row>
    <row r="1970" spans="1:18" x14ac:dyDescent="0.25">
      <c r="A1970" s="25">
        <f t="shared" si="279"/>
        <v>219</v>
      </c>
      <c r="B1970" s="23">
        <f t="shared" si="280"/>
        <v>44571</v>
      </c>
      <c r="C1970" s="24">
        <v>3</v>
      </c>
      <c r="D1970" s="54" t="str">
        <f t="shared" si="272"/>
        <v>ASET</v>
      </c>
      <c r="E1970" s="178"/>
      <c r="F1970" s="179"/>
      <c r="G1970" s="177"/>
      <c r="H1970" s="177"/>
      <c r="I1970" s="169">
        <f t="shared" si="273"/>
        <v>0</v>
      </c>
      <c r="J1970" s="149" t="str" cm="1">
        <f t="array" ref="J1970">IF(ISERROR(INDEX('Non Compliance input'!$H$5:$H$156,MATCH(1,(A1970='Non Compliance input'!$A$5:$A$156)*(F1970&gt;='Non Compliance input'!$D$5:$D$156)*(E1970&lt;'Non Compliance input'!$E$5:$E$156)*('Non Compliance input'!$H$5:$H$156="Yes"),0))
),"","Yes")</f>
        <v/>
      </c>
      <c r="K1970" s="149">
        <f t="shared" si="274"/>
        <v>0</v>
      </c>
      <c r="L1970" s="162">
        <f t="shared" si="275"/>
        <v>0</v>
      </c>
      <c r="M1970" s="162" t="str" cm="1">
        <f t="array" ref="M1970">IF(ISERROR(INDEX('Non Compliance input'!$I$5:$I$156,MATCH(1,(A1970='Non Compliance input'!$A$5:$A$156)*(E1970&gt;='Non Compliance input'!$D$5:$D$156)*(F1970&lt;='Non Compliance input'!$E$5:$E$156)*('Non Compliance input'!$I$5:$I$156="Yes"),0))
),"","Yes")</f>
        <v/>
      </c>
      <c r="N1970" s="149" t="str">
        <f>IF(VLOOKUP($A1970,HourEndingOutage!$B$3:$F$746,5,0)="Outage","Outage","")</f>
        <v/>
      </c>
      <c r="O1970" s="18">
        <f t="shared" si="276"/>
        <v>0</v>
      </c>
      <c r="P1970" s="18" t="str">
        <f t="shared" si="277"/>
        <v/>
      </c>
      <c r="Q1970" s="18">
        <f t="shared" si="278"/>
        <v>0</v>
      </c>
      <c r="R1970" s="118"/>
    </row>
    <row r="1971" spans="1:18" x14ac:dyDescent="0.25">
      <c r="A1971" s="25">
        <f t="shared" si="279"/>
        <v>219</v>
      </c>
      <c r="B1971" s="23">
        <f t="shared" si="280"/>
        <v>44571</v>
      </c>
      <c r="C1971" s="24">
        <v>3</v>
      </c>
      <c r="D1971" s="54" t="str">
        <f t="shared" si="272"/>
        <v>ASET</v>
      </c>
      <c r="E1971" s="178"/>
      <c r="F1971" s="179"/>
      <c r="G1971" s="177"/>
      <c r="H1971" s="177"/>
      <c r="I1971" s="169">
        <f t="shared" si="273"/>
        <v>0</v>
      </c>
      <c r="J1971" s="149" t="str" cm="1">
        <f t="array" ref="J1971">IF(ISERROR(INDEX('Non Compliance input'!$H$5:$H$156,MATCH(1,(A1971='Non Compliance input'!$A$5:$A$156)*(F1971&gt;='Non Compliance input'!$D$5:$D$156)*(E1971&lt;'Non Compliance input'!$E$5:$E$156)*('Non Compliance input'!$H$5:$H$156="Yes"),0))
),"","Yes")</f>
        <v/>
      </c>
      <c r="K1971" s="149">
        <f t="shared" si="274"/>
        <v>0</v>
      </c>
      <c r="L1971" s="162">
        <f t="shared" si="275"/>
        <v>0</v>
      </c>
      <c r="M1971" s="162" t="str" cm="1">
        <f t="array" ref="M1971">IF(ISERROR(INDEX('Non Compliance input'!$I$5:$I$156,MATCH(1,(A1971='Non Compliance input'!$A$5:$A$156)*(E1971&gt;='Non Compliance input'!$D$5:$D$156)*(F1971&lt;='Non Compliance input'!$E$5:$E$156)*('Non Compliance input'!$I$5:$I$156="Yes"),0))
),"","Yes")</f>
        <v/>
      </c>
      <c r="N1971" s="149" t="str">
        <f>IF(VLOOKUP($A1971,HourEndingOutage!$B$3:$F$746,5,0)="Outage","Outage","")</f>
        <v/>
      </c>
      <c r="O1971" s="18">
        <f t="shared" si="276"/>
        <v>0</v>
      </c>
      <c r="P1971" s="18" t="str">
        <f t="shared" si="277"/>
        <v/>
      </c>
      <c r="Q1971" s="18">
        <f t="shared" si="278"/>
        <v>0</v>
      </c>
      <c r="R1971" s="118"/>
    </row>
    <row r="1972" spans="1:18" x14ac:dyDescent="0.25">
      <c r="A1972" s="25">
        <f t="shared" si="279"/>
        <v>219</v>
      </c>
      <c r="B1972" s="23">
        <f t="shared" si="280"/>
        <v>44571</v>
      </c>
      <c r="C1972" s="24">
        <v>3</v>
      </c>
      <c r="D1972" s="54" t="str">
        <f t="shared" si="272"/>
        <v>ASET</v>
      </c>
      <c r="E1972" s="178"/>
      <c r="F1972" s="179"/>
      <c r="G1972" s="177"/>
      <c r="H1972" s="177"/>
      <c r="I1972" s="169">
        <f t="shared" si="273"/>
        <v>0</v>
      </c>
      <c r="J1972" s="149" t="str" cm="1">
        <f t="array" ref="J1972">IF(ISERROR(INDEX('Non Compliance input'!$H$5:$H$156,MATCH(1,(A1972='Non Compliance input'!$A$5:$A$156)*(F1972&gt;='Non Compliance input'!$D$5:$D$156)*(E1972&lt;'Non Compliance input'!$E$5:$E$156)*('Non Compliance input'!$H$5:$H$156="Yes"),0))
),"","Yes")</f>
        <v/>
      </c>
      <c r="K1972" s="149">
        <f t="shared" si="274"/>
        <v>0</v>
      </c>
      <c r="L1972" s="162">
        <f t="shared" si="275"/>
        <v>0</v>
      </c>
      <c r="M1972" s="162" t="str" cm="1">
        <f t="array" ref="M1972">IF(ISERROR(INDEX('Non Compliance input'!$I$5:$I$156,MATCH(1,(A1972='Non Compliance input'!$A$5:$A$156)*(E1972&gt;='Non Compliance input'!$D$5:$D$156)*(F1972&lt;='Non Compliance input'!$E$5:$E$156)*('Non Compliance input'!$I$5:$I$156="Yes"),0))
),"","Yes")</f>
        <v/>
      </c>
      <c r="N1972" s="149" t="str">
        <f>IF(VLOOKUP($A1972,HourEndingOutage!$B$3:$F$746,5,0)="Outage","Outage","")</f>
        <v/>
      </c>
      <c r="O1972" s="18">
        <f t="shared" si="276"/>
        <v>0</v>
      </c>
      <c r="P1972" s="18" t="str">
        <f t="shared" si="277"/>
        <v/>
      </c>
      <c r="Q1972" s="18">
        <f t="shared" si="278"/>
        <v>0</v>
      </c>
      <c r="R1972" s="118"/>
    </row>
    <row r="1973" spans="1:18" x14ac:dyDescent="0.25">
      <c r="A1973" s="25">
        <f t="shared" si="279"/>
        <v>219</v>
      </c>
      <c r="B1973" s="23">
        <f t="shared" si="280"/>
        <v>44571</v>
      </c>
      <c r="C1973" s="24">
        <v>3</v>
      </c>
      <c r="D1973" s="54" t="str">
        <f t="shared" si="272"/>
        <v>ASET</v>
      </c>
      <c r="E1973" s="178"/>
      <c r="F1973" s="179"/>
      <c r="G1973" s="177"/>
      <c r="H1973" s="177"/>
      <c r="I1973" s="169">
        <f t="shared" si="273"/>
        <v>0</v>
      </c>
      <c r="J1973" s="149" t="str" cm="1">
        <f t="array" ref="J1973">IF(ISERROR(INDEX('Non Compliance input'!$H$5:$H$156,MATCH(1,(A1973='Non Compliance input'!$A$5:$A$156)*(F1973&gt;='Non Compliance input'!$D$5:$D$156)*(E1973&lt;'Non Compliance input'!$E$5:$E$156)*('Non Compliance input'!$H$5:$H$156="Yes"),0))
),"","Yes")</f>
        <v/>
      </c>
      <c r="K1973" s="149">
        <f t="shared" si="274"/>
        <v>0</v>
      </c>
      <c r="L1973" s="162">
        <f t="shared" si="275"/>
        <v>0</v>
      </c>
      <c r="M1973" s="162" t="str" cm="1">
        <f t="array" ref="M1973">IF(ISERROR(INDEX('Non Compliance input'!$I$5:$I$156,MATCH(1,(A1973='Non Compliance input'!$A$5:$A$156)*(E1973&gt;='Non Compliance input'!$D$5:$D$156)*(F1973&lt;='Non Compliance input'!$E$5:$E$156)*('Non Compliance input'!$I$5:$I$156="Yes"),0))
),"","Yes")</f>
        <v/>
      </c>
      <c r="N1973" s="149" t="str">
        <f>IF(VLOOKUP($A1973,HourEndingOutage!$B$3:$F$746,5,0)="Outage","Outage","")</f>
        <v/>
      </c>
      <c r="O1973" s="18">
        <f t="shared" si="276"/>
        <v>0</v>
      </c>
      <c r="P1973" s="18" t="str">
        <f t="shared" si="277"/>
        <v/>
      </c>
      <c r="Q1973" s="18">
        <f t="shared" si="278"/>
        <v>0</v>
      </c>
      <c r="R1973" s="118"/>
    </row>
    <row r="1974" spans="1:18" x14ac:dyDescent="0.25">
      <c r="A1974" s="25">
        <f t="shared" si="279"/>
        <v>220</v>
      </c>
      <c r="B1974" s="23">
        <f t="shared" si="280"/>
        <v>44571</v>
      </c>
      <c r="C1974" s="24">
        <v>4</v>
      </c>
      <c r="D1974" s="54" t="str">
        <f t="shared" si="272"/>
        <v>ASET</v>
      </c>
      <c r="E1974" s="178"/>
      <c r="F1974" s="179"/>
      <c r="G1974" s="177"/>
      <c r="H1974" s="177"/>
      <c r="I1974" s="169">
        <f t="shared" si="273"/>
        <v>0</v>
      </c>
      <c r="J1974" s="149" t="str" cm="1">
        <f t="array" ref="J1974">IF(ISERROR(INDEX('Non Compliance input'!$H$5:$H$156,MATCH(1,(A1974='Non Compliance input'!$A$5:$A$156)*(F1974&gt;='Non Compliance input'!$D$5:$D$156)*(E1974&lt;'Non Compliance input'!$E$5:$E$156)*('Non Compliance input'!$H$5:$H$156="Yes"),0))
),"","Yes")</f>
        <v/>
      </c>
      <c r="K1974" s="149">
        <f t="shared" si="274"/>
        <v>0</v>
      </c>
      <c r="L1974" s="162">
        <f t="shared" si="275"/>
        <v>0</v>
      </c>
      <c r="M1974" s="162" t="str" cm="1">
        <f t="array" ref="M1974">IF(ISERROR(INDEX('Non Compliance input'!$I$5:$I$156,MATCH(1,(A1974='Non Compliance input'!$A$5:$A$156)*(E1974&gt;='Non Compliance input'!$D$5:$D$156)*(F1974&lt;='Non Compliance input'!$E$5:$E$156)*('Non Compliance input'!$I$5:$I$156="Yes"),0))
),"","Yes")</f>
        <v/>
      </c>
      <c r="N1974" s="149" t="str">
        <f>IF(VLOOKUP($A1974,HourEndingOutage!$B$3:$F$746,5,0)="Outage","Outage","")</f>
        <v/>
      </c>
      <c r="O1974" s="18">
        <f t="shared" si="276"/>
        <v>0</v>
      </c>
      <c r="P1974" s="18" t="str">
        <f t="shared" si="277"/>
        <v/>
      </c>
      <c r="Q1974" s="18">
        <f t="shared" si="278"/>
        <v>0</v>
      </c>
      <c r="R1974" s="118"/>
    </row>
    <row r="1975" spans="1:18" x14ac:dyDescent="0.25">
      <c r="A1975" s="25">
        <f t="shared" si="279"/>
        <v>220</v>
      </c>
      <c r="B1975" s="23">
        <f t="shared" si="280"/>
        <v>44571</v>
      </c>
      <c r="C1975" s="24">
        <v>4</v>
      </c>
      <c r="D1975" s="54" t="str">
        <f t="shared" si="272"/>
        <v>ASET</v>
      </c>
      <c r="E1975" s="178"/>
      <c r="F1975" s="179"/>
      <c r="G1975" s="177"/>
      <c r="H1975" s="177"/>
      <c r="I1975" s="169">
        <f t="shared" si="273"/>
        <v>0</v>
      </c>
      <c r="J1975" s="149" t="str" cm="1">
        <f t="array" ref="J1975">IF(ISERROR(INDEX('Non Compliance input'!$H$5:$H$156,MATCH(1,(A1975='Non Compliance input'!$A$5:$A$156)*(F1975&gt;='Non Compliance input'!$D$5:$D$156)*(E1975&lt;'Non Compliance input'!$E$5:$E$156)*('Non Compliance input'!$H$5:$H$156="Yes"),0))
),"","Yes")</f>
        <v/>
      </c>
      <c r="K1975" s="149">
        <f t="shared" si="274"/>
        <v>0</v>
      </c>
      <c r="L1975" s="162">
        <f t="shared" si="275"/>
        <v>0</v>
      </c>
      <c r="M1975" s="162" t="str" cm="1">
        <f t="array" ref="M1975">IF(ISERROR(INDEX('Non Compliance input'!$I$5:$I$156,MATCH(1,(A1975='Non Compliance input'!$A$5:$A$156)*(E1975&gt;='Non Compliance input'!$D$5:$D$156)*(F1975&lt;='Non Compliance input'!$E$5:$E$156)*('Non Compliance input'!$I$5:$I$156="Yes"),0))
),"","Yes")</f>
        <v/>
      </c>
      <c r="N1975" s="149" t="str">
        <f>IF(VLOOKUP($A1975,HourEndingOutage!$B$3:$F$746,5,0)="Outage","Outage","")</f>
        <v/>
      </c>
      <c r="O1975" s="18">
        <f t="shared" si="276"/>
        <v>0</v>
      </c>
      <c r="P1975" s="18" t="str">
        <f t="shared" si="277"/>
        <v/>
      </c>
      <c r="Q1975" s="18">
        <f t="shared" si="278"/>
        <v>0</v>
      </c>
      <c r="R1975" s="118"/>
    </row>
    <row r="1976" spans="1:18" x14ac:dyDescent="0.25">
      <c r="A1976" s="25">
        <f t="shared" si="279"/>
        <v>220</v>
      </c>
      <c r="B1976" s="23">
        <f t="shared" si="280"/>
        <v>44571</v>
      </c>
      <c r="C1976" s="24">
        <v>4</v>
      </c>
      <c r="D1976" s="54" t="str">
        <f t="shared" si="272"/>
        <v>ASET</v>
      </c>
      <c r="E1976" s="178"/>
      <c r="F1976" s="179"/>
      <c r="G1976" s="177"/>
      <c r="H1976" s="177"/>
      <c r="I1976" s="169">
        <f t="shared" si="273"/>
        <v>0</v>
      </c>
      <c r="J1976" s="149" t="str" cm="1">
        <f t="array" ref="J1976">IF(ISERROR(INDEX('Non Compliance input'!$H$5:$H$156,MATCH(1,(A1976='Non Compliance input'!$A$5:$A$156)*(F1976&gt;='Non Compliance input'!$D$5:$D$156)*(E1976&lt;'Non Compliance input'!$E$5:$E$156)*('Non Compliance input'!$H$5:$H$156="Yes"),0))
),"","Yes")</f>
        <v/>
      </c>
      <c r="K1976" s="149">
        <f t="shared" si="274"/>
        <v>0</v>
      </c>
      <c r="L1976" s="162">
        <f t="shared" si="275"/>
        <v>0</v>
      </c>
      <c r="M1976" s="162" t="str" cm="1">
        <f t="array" ref="M1976">IF(ISERROR(INDEX('Non Compliance input'!$I$5:$I$156,MATCH(1,(A1976='Non Compliance input'!$A$5:$A$156)*(E1976&gt;='Non Compliance input'!$D$5:$D$156)*(F1976&lt;='Non Compliance input'!$E$5:$E$156)*('Non Compliance input'!$I$5:$I$156="Yes"),0))
),"","Yes")</f>
        <v/>
      </c>
      <c r="N1976" s="149" t="str">
        <f>IF(VLOOKUP($A1976,HourEndingOutage!$B$3:$F$746,5,0)="Outage","Outage","")</f>
        <v/>
      </c>
      <c r="O1976" s="18">
        <f t="shared" si="276"/>
        <v>0</v>
      </c>
      <c r="P1976" s="18" t="str">
        <f t="shared" si="277"/>
        <v/>
      </c>
      <c r="Q1976" s="18">
        <f t="shared" si="278"/>
        <v>0</v>
      </c>
      <c r="R1976" s="118"/>
    </row>
    <row r="1977" spans="1:18" x14ac:dyDescent="0.25">
      <c r="A1977" s="25">
        <f t="shared" si="279"/>
        <v>220</v>
      </c>
      <c r="B1977" s="23">
        <f t="shared" si="280"/>
        <v>44571</v>
      </c>
      <c r="C1977" s="24">
        <v>4</v>
      </c>
      <c r="D1977" s="54" t="str">
        <f t="shared" si="272"/>
        <v>ASET</v>
      </c>
      <c r="E1977" s="178"/>
      <c r="F1977" s="179"/>
      <c r="G1977" s="177"/>
      <c r="H1977" s="177"/>
      <c r="I1977" s="169">
        <f t="shared" si="273"/>
        <v>0</v>
      </c>
      <c r="J1977" s="149" t="str" cm="1">
        <f t="array" ref="J1977">IF(ISERROR(INDEX('Non Compliance input'!$H$5:$H$156,MATCH(1,(A1977='Non Compliance input'!$A$5:$A$156)*(F1977&gt;='Non Compliance input'!$D$5:$D$156)*(E1977&lt;'Non Compliance input'!$E$5:$E$156)*('Non Compliance input'!$H$5:$H$156="Yes"),0))
),"","Yes")</f>
        <v/>
      </c>
      <c r="K1977" s="149">
        <f t="shared" si="274"/>
        <v>0</v>
      </c>
      <c r="L1977" s="162">
        <f t="shared" si="275"/>
        <v>0</v>
      </c>
      <c r="M1977" s="162" t="str" cm="1">
        <f t="array" ref="M1977">IF(ISERROR(INDEX('Non Compliance input'!$I$5:$I$156,MATCH(1,(A1977='Non Compliance input'!$A$5:$A$156)*(E1977&gt;='Non Compliance input'!$D$5:$D$156)*(F1977&lt;='Non Compliance input'!$E$5:$E$156)*('Non Compliance input'!$I$5:$I$156="Yes"),0))
),"","Yes")</f>
        <v/>
      </c>
      <c r="N1977" s="149" t="str">
        <f>IF(VLOOKUP($A1977,HourEndingOutage!$B$3:$F$746,5,0)="Outage","Outage","")</f>
        <v/>
      </c>
      <c r="O1977" s="18">
        <f t="shared" si="276"/>
        <v>0</v>
      </c>
      <c r="P1977" s="18" t="str">
        <f t="shared" si="277"/>
        <v/>
      </c>
      <c r="Q1977" s="18">
        <f t="shared" si="278"/>
        <v>0</v>
      </c>
      <c r="R1977" s="118"/>
    </row>
    <row r="1978" spans="1:18" x14ac:dyDescent="0.25">
      <c r="A1978" s="25">
        <f t="shared" si="279"/>
        <v>220</v>
      </c>
      <c r="B1978" s="23">
        <f t="shared" si="280"/>
        <v>44571</v>
      </c>
      <c r="C1978" s="24">
        <v>4</v>
      </c>
      <c r="D1978" s="54" t="str">
        <f t="shared" si="272"/>
        <v>ASET</v>
      </c>
      <c r="E1978" s="178"/>
      <c r="F1978" s="179"/>
      <c r="G1978" s="177"/>
      <c r="H1978" s="177"/>
      <c r="I1978" s="169">
        <f t="shared" si="273"/>
        <v>0</v>
      </c>
      <c r="J1978" s="149" t="str" cm="1">
        <f t="array" ref="J1978">IF(ISERROR(INDEX('Non Compliance input'!$H$5:$H$156,MATCH(1,(A1978='Non Compliance input'!$A$5:$A$156)*(F1978&gt;='Non Compliance input'!$D$5:$D$156)*(E1978&lt;'Non Compliance input'!$E$5:$E$156)*('Non Compliance input'!$H$5:$H$156="Yes"),0))
),"","Yes")</f>
        <v/>
      </c>
      <c r="K1978" s="149">
        <f t="shared" si="274"/>
        <v>0</v>
      </c>
      <c r="L1978" s="162">
        <f t="shared" si="275"/>
        <v>0</v>
      </c>
      <c r="M1978" s="162" t="str" cm="1">
        <f t="array" ref="M1978">IF(ISERROR(INDEX('Non Compliance input'!$I$5:$I$156,MATCH(1,(A1978='Non Compliance input'!$A$5:$A$156)*(E1978&gt;='Non Compliance input'!$D$5:$D$156)*(F1978&lt;='Non Compliance input'!$E$5:$E$156)*('Non Compliance input'!$I$5:$I$156="Yes"),0))
),"","Yes")</f>
        <v/>
      </c>
      <c r="N1978" s="149" t="str">
        <f>IF(VLOOKUP($A1978,HourEndingOutage!$B$3:$F$746,5,0)="Outage","Outage","")</f>
        <v/>
      </c>
      <c r="O1978" s="18">
        <f t="shared" si="276"/>
        <v>0</v>
      </c>
      <c r="P1978" s="18" t="str">
        <f t="shared" si="277"/>
        <v/>
      </c>
      <c r="Q1978" s="18">
        <f t="shared" si="278"/>
        <v>0</v>
      </c>
      <c r="R1978" s="118"/>
    </row>
    <row r="1979" spans="1:18" x14ac:dyDescent="0.25">
      <c r="A1979" s="25">
        <f t="shared" si="279"/>
        <v>220</v>
      </c>
      <c r="B1979" s="23">
        <f t="shared" si="280"/>
        <v>44571</v>
      </c>
      <c r="C1979" s="24">
        <v>4</v>
      </c>
      <c r="D1979" s="54" t="str">
        <f t="shared" si="272"/>
        <v>ASET</v>
      </c>
      <c r="E1979" s="178"/>
      <c r="F1979" s="179"/>
      <c r="G1979" s="177"/>
      <c r="H1979" s="177"/>
      <c r="I1979" s="169">
        <f t="shared" si="273"/>
        <v>0</v>
      </c>
      <c r="J1979" s="149" t="str" cm="1">
        <f t="array" ref="J1979">IF(ISERROR(INDEX('Non Compliance input'!$H$5:$H$156,MATCH(1,(A1979='Non Compliance input'!$A$5:$A$156)*(F1979&gt;='Non Compliance input'!$D$5:$D$156)*(E1979&lt;'Non Compliance input'!$E$5:$E$156)*('Non Compliance input'!$H$5:$H$156="Yes"),0))
),"","Yes")</f>
        <v/>
      </c>
      <c r="K1979" s="149">
        <f t="shared" si="274"/>
        <v>0</v>
      </c>
      <c r="L1979" s="162">
        <f t="shared" si="275"/>
        <v>0</v>
      </c>
      <c r="M1979" s="162" t="str" cm="1">
        <f t="array" ref="M1979">IF(ISERROR(INDEX('Non Compliance input'!$I$5:$I$156,MATCH(1,(A1979='Non Compliance input'!$A$5:$A$156)*(E1979&gt;='Non Compliance input'!$D$5:$D$156)*(F1979&lt;='Non Compliance input'!$E$5:$E$156)*('Non Compliance input'!$I$5:$I$156="Yes"),0))
),"","Yes")</f>
        <v/>
      </c>
      <c r="N1979" s="149" t="str">
        <f>IF(VLOOKUP($A1979,HourEndingOutage!$B$3:$F$746,5,0)="Outage","Outage","")</f>
        <v/>
      </c>
      <c r="O1979" s="18">
        <f t="shared" si="276"/>
        <v>0</v>
      </c>
      <c r="P1979" s="18" t="str">
        <f t="shared" si="277"/>
        <v/>
      </c>
      <c r="Q1979" s="18">
        <f t="shared" si="278"/>
        <v>0</v>
      </c>
      <c r="R1979" s="118"/>
    </row>
    <row r="1980" spans="1:18" x14ac:dyDescent="0.25">
      <c r="A1980" s="25">
        <f t="shared" si="279"/>
        <v>220</v>
      </c>
      <c r="B1980" s="23">
        <f t="shared" si="280"/>
        <v>44571</v>
      </c>
      <c r="C1980" s="24">
        <v>4</v>
      </c>
      <c r="D1980" s="54" t="str">
        <f t="shared" si="272"/>
        <v>ASET</v>
      </c>
      <c r="E1980" s="178"/>
      <c r="F1980" s="179"/>
      <c r="G1980" s="177"/>
      <c r="H1980" s="177"/>
      <c r="I1980" s="169">
        <f t="shared" si="273"/>
        <v>0</v>
      </c>
      <c r="J1980" s="149" t="str" cm="1">
        <f t="array" ref="J1980">IF(ISERROR(INDEX('Non Compliance input'!$H$5:$H$156,MATCH(1,(A1980='Non Compliance input'!$A$5:$A$156)*(F1980&gt;='Non Compliance input'!$D$5:$D$156)*(E1980&lt;'Non Compliance input'!$E$5:$E$156)*('Non Compliance input'!$H$5:$H$156="Yes"),0))
),"","Yes")</f>
        <v/>
      </c>
      <c r="K1980" s="149">
        <f t="shared" si="274"/>
        <v>0</v>
      </c>
      <c r="L1980" s="162">
        <f t="shared" si="275"/>
        <v>0</v>
      </c>
      <c r="M1980" s="162" t="str" cm="1">
        <f t="array" ref="M1980">IF(ISERROR(INDEX('Non Compliance input'!$I$5:$I$156,MATCH(1,(A1980='Non Compliance input'!$A$5:$A$156)*(E1980&gt;='Non Compliance input'!$D$5:$D$156)*(F1980&lt;='Non Compliance input'!$E$5:$E$156)*('Non Compliance input'!$I$5:$I$156="Yes"),0))
),"","Yes")</f>
        <v/>
      </c>
      <c r="N1980" s="149" t="str">
        <f>IF(VLOOKUP($A1980,HourEndingOutage!$B$3:$F$746,5,0)="Outage","Outage","")</f>
        <v/>
      </c>
      <c r="O1980" s="18">
        <f t="shared" si="276"/>
        <v>0</v>
      </c>
      <c r="P1980" s="18" t="str">
        <f t="shared" si="277"/>
        <v/>
      </c>
      <c r="Q1980" s="18">
        <f t="shared" si="278"/>
        <v>0</v>
      </c>
      <c r="R1980" s="118"/>
    </row>
    <row r="1981" spans="1:18" x14ac:dyDescent="0.25">
      <c r="A1981" s="25">
        <f t="shared" si="279"/>
        <v>220</v>
      </c>
      <c r="B1981" s="23">
        <f t="shared" si="280"/>
        <v>44571</v>
      </c>
      <c r="C1981" s="24">
        <v>4</v>
      </c>
      <c r="D1981" s="54" t="str">
        <f t="shared" si="272"/>
        <v>ASET</v>
      </c>
      <c r="E1981" s="178"/>
      <c r="F1981" s="179"/>
      <c r="G1981" s="177"/>
      <c r="H1981" s="177"/>
      <c r="I1981" s="169">
        <f t="shared" si="273"/>
        <v>0</v>
      </c>
      <c r="J1981" s="149" t="str" cm="1">
        <f t="array" ref="J1981">IF(ISERROR(INDEX('Non Compliance input'!$H$5:$H$156,MATCH(1,(A1981='Non Compliance input'!$A$5:$A$156)*(F1981&gt;='Non Compliance input'!$D$5:$D$156)*(E1981&lt;'Non Compliance input'!$E$5:$E$156)*('Non Compliance input'!$H$5:$H$156="Yes"),0))
),"","Yes")</f>
        <v/>
      </c>
      <c r="K1981" s="149">
        <f t="shared" si="274"/>
        <v>0</v>
      </c>
      <c r="L1981" s="162">
        <f t="shared" si="275"/>
        <v>0</v>
      </c>
      <c r="M1981" s="162" t="str" cm="1">
        <f t="array" ref="M1981">IF(ISERROR(INDEX('Non Compliance input'!$I$5:$I$156,MATCH(1,(A1981='Non Compliance input'!$A$5:$A$156)*(E1981&gt;='Non Compliance input'!$D$5:$D$156)*(F1981&lt;='Non Compliance input'!$E$5:$E$156)*('Non Compliance input'!$I$5:$I$156="Yes"),0))
),"","Yes")</f>
        <v/>
      </c>
      <c r="N1981" s="149" t="str">
        <f>IF(VLOOKUP($A1981,HourEndingOutage!$B$3:$F$746,5,0)="Outage","Outage","")</f>
        <v/>
      </c>
      <c r="O1981" s="18">
        <f t="shared" si="276"/>
        <v>0</v>
      </c>
      <c r="P1981" s="18" t="str">
        <f t="shared" si="277"/>
        <v/>
      </c>
      <c r="Q1981" s="18">
        <f t="shared" si="278"/>
        <v>0</v>
      </c>
      <c r="R1981" s="118"/>
    </row>
    <row r="1982" spans="1:18" x14ac:dyDescent="0.25">
      <c r="A1982" s="25">
        <f t="shared" si="279"/>
        <v>220</v>
      </c>
      <c r="B1982" s="23">
        <f t="shared" si="280"/>
        <v>44571</v>
      </c>
      <c r="C1982" s="24">
        <v>4</v>
      </c>
      <c r="D1982" s="54" t="str">
        <f t="shared" si="272"/>
        <v>ASET</v>
      </c>
      <c r="E1982" s="178"/>
      <c r="F1982" s="179"/>
      <c r="G1982" s="177"/>
      <c r="H1982" s="177"/>
      <c r="I1982" s="169">
        <f t="shared" si="273"/>
        <v>0</v>
      </c>
      <c r="J1982" s="149" t="str" cm="1">
        <f t="array" ref="J1982">IF(ISERROR(INDEX('Non Compliance input'!$H$5:$H$156,MATCH(1,(A1982='Non Compliance input'!$A$5:$A$156)*(F1982&gt;='Non Compliance input'!$D$5:$D$156)*(E1982&lt;'Non Compliance input'!$E$5:$E$156)*('Non Compliance input'!$H$5:$H$156="Yes"),0))
),"","Yes")</f>
        <v/>
      </c>
      <c r="K1982" s="149">
        <f t="shared" si="274"/>
        <v>0</v>
      </c>
      <c r="L1982" s="162">
        <f t="shared" si="275"/>
        <v>0</v>
      </c>
      <c r="M1982" s="162" t="str" cm="1">
        <f t="array" ref="M1982">IF(ISERROR(INDEX('Non Compliance input'!$I$5:$I$156,MATCH(1,(A1982='Non Compliance input'!$A$5:$A$156)*(E1982&gt;='Non Compliance input'!$D$5:$D$156)*(F1982&lt;='Non Compliance input'!$E$5:$E$156)*('Non Compliance input'!$I$5:$I$156="Yes"),0))
),"","Yes")</f>
        <v/>
      </c>
      <c r="N1982" s="149" t="str">
        <f>IF(VLOOKUP($A1982,HourEndingOutage!$B$3:$F$746,5,0)="Outage","Outage","")</f>
        <v/>
      </c>
      <c r="O1982" s="18">
        <f t="shared" si="276"/>
        <v>0</v>
      </c>
      <c r="P1982" s="18" t="str">
        <f t="shared" si="277"/>
        <v/>
      </c>
      <c r="Q1982" s="18">
        <f t="shared" si="278"/>
        <v>0</v>
      </c>
      <c r="R1982" s="118"/>
    </row>
    <row r="1983" spans="1:18" x14ac:dyDescent="0.25">
      <c r="A1983" s="25">
        <f t="shared" si="279"/>
        <v>221</v>
      </c>
      <c r="B1983" s="23">
        <f t="shared" si="280"/>
        <v>44571</v>
      </c>
      <c r="C1983" s="24">
        <v>5</v>
      </c>
      <c r="D1983" s="54" t="str">
        <f t="shared" si="272"/>
        <v>ASET</v>
      </c>
      <c r="E1983" s="178"/>
      <c r="F1983" s="179"/>
      <c r="G1983" s="177"/>
      <c r="H1983" s="177"/>
      <c r="I1983" s="169">
        <f t="shared" si="273"/>
        <v>0</v>
      </c>
      <c r="J1983" s="149" t="str" cm="1">
        <f t="array" ref="J1983">IF(ISERROR(INDEX('Non Compliance input'!$H$5:$H$156,MATCH(1,(A1983='Non Compliance input'!$A$5:$A$156)*(F1983&gt;='Non Compliance input'!$D$5:$D$156)*(E1983&lt;'Non Compliance input'!$E$5:$E$156)*('Non Compliance input'!$H$5:$H$156="Yes"),0))
),"","Yes")</f>
        <v/>
      </c>
      <c r="K1983" s="149">
        <f t="shared" si="274"/>
        <v>0</v>
      </c>
      <c r="L1983" s="162">
        <f t="shared" si="275"/>
        <v>0</v>
      </c>
      <c r="M1983" s="162" t="str" cm="1">
        <f t="array" ref="M1983">IF(ISERROR(INDEX('Non Compliance input'!$I$5:$I$156,MATCH(1,(A1983='Non Compliance input'!$A$5:$A$156)*(E1983&gt;='Non Compliance input'!$D$5:$D$156)*(F1983&lt;='Non Compliance input'!$E$5:$E$156)*('Non Compliance input'!$I$5:$I$156="Yes"),0))
),"","Yes")</f>
        <v/>
      </c>
      <c r="N1983" s="149" t="str">
        <f>IF(VLOOKUP($A1983,HourEndingOutage!$B$3:$F$746,5,0)="Outage","Outage","")</f>
        <v/>
      </c>
      <c r="O1983" s="18">
        <f t="shared" si="276"/>
        <v>0</v>
      </c>
      <c r="P1983" s="18" t="str">
        <f t="shared" si="277"/>
        <v/>
      </c>
      <c r="Q1983" s="18">
        <f t="shared" si="278"/>
        <v>0</v>
      </c>
      <c r="R1983" s="118"/>
    </row>
    <row r="1984" spans="1:18" x14ac:dyDescent="0.25">
      <c r="A1984" s="25">
        <f t="shared" si="279"/>
        <v>221</v>
      </c>
      <c r="B1984" s="23">
        <f t="shared" si="280"/>
        <v>44571</v>
      </c>
      <c r="C1984" s="24">
        <v>5</v>
      </c>
      <c r="D1984" s="54" t="str">
        <f t="shared" si="272"/>
        <v>ASET</v>
      </c>
      <c r="E1984" s="178"/>
      <c r="F1984" s="179"/>
      <c r="G1984" s="177"/>
      <c r="H1984" s="177"/>
      <c r="I1984" s="169">
        <f t="shared" si="273"/>
        <v>0</v>
      </c>
      <c r="J1984" s="149" t="str" cm="1">
        <f t="array" ref="J1984">IF(ISERROR(INDEX('Non Compliance input'!$H$5:$H$156,MATCH(1,(A1984='Non Compliance input'!$A$5:$A$156)*(F1984&gt;='Non Compliance input'!$D$5:$D$156)*(E1984&lt;'Non Compliance input'!$E$5:$E$156)*('Non Compliance input'!$H$5:$H$156="Yes"),0))
),"","Yes")</f>
        <v/>
      </c>
      <c r="K1984" s="149">
        <f t="shared" si="274"/>
        <v>0</v>
      </c>
      <c r="L1984" s="162">
        <f t="shared" si="275"/>
        <v>0</v>
      </c>
      <c r="M1984" s="162" t="str" cm="1">
        <f t="array" ref="M1984">IF(ISERROR(INDEX('Non Compliance input'!$I$5:$I$156,MATCH(1,(A1984='Non Compliance input'!$A$5:$A$156)*(E1984&gt;='Non Compliance input'!$D$5:$D$156)*(F1984&lt;='Non Compliance input'!$E$5:$E$156)*('Non Compliance input'!$I$5:$I$156="Yes"),0))
),"","Yes")</f>
        <v/>
      </c>
      <c r="N1984" s="149" t="str">
        <f>IF(VLOOKUP($A1984,HourEndingOutage!$B$3:$F$746,5,0)="Outage","Outage","")</f>
        <v/>
      </c>
      <c r="O1984" s="18">
        <f t="shared" si="276"/>
        <v>0</v>
      </c>
      <c r="P1984" s="18" t="str">
        <f t="shared" si="277"/>
        <v/>
      </c>
      <c r="Q1984" s="18">
        <f t="shared" si="278"/>
        <v>0</v>
      </c>
      <c r="R1984" s="118"/>
    </row>
    <row r="1985" spans="1:18" x14ac:dyDescent="0.25">
      <c r="A1985" s="25">
        <f t="shared" si="279"/>
        <v>221</v>
      </c>
      <c r="B1985" s="23">
        <f t="shared" si="280"/>
        <v>44571</v>
      </c>
      <c r="C1985" s="24">
        <v>5</v>
      </c>
      <c r="D1985" s="54" t="str">
        <f t="shared" si="272"/>
        <v>ASET</v>
      </c>
      <c r="E1985" s="178"/>
      <c r="F1985" s="179"/>
      <c r="G1985" s="177"/>
      <c r="H1985" s="177"/>
      <c r="I1985" s="169">
        <f t="shared" si="273"/>
        <v>0</v>
      </c>
      <c r="J1985" s="149" t="str" cm="1">
        <f t="array" ref="J1985">IF(ISERROR(INDEX('Non Compliance input'!$H$5:$H$156,MATCH(1,(A1985='Non Compliance input'!$A$5:$A$156)*(F1985&gt;='Non Compliance input'!$D$5:$D$156)*(E1985&lt;'Non Compliance input'!$E$5:$E$156)*('Non Compliance input'!$H$5:$H$156="Yes"),0))
),"","Yes")</f>
        <v/>
      </c>
      <c r="K1985" s="149">
        <f t="shared" si="274"/>
        <v>0</v>
      </c>
      <c r="L1985" s="162">
        <f t="shared" si="275"/>
        <v>0</v>
      </c>
      <c r="M1985" s="162" t="str" cm="1">
        <f t="array" ref="M1985">IF(ISERROR(INDEX('Non Compliance input'!$I$5:$I$156,MATCH(1,(A1985='Non Compliance input'!$A$5:$A$156)*(E1985&gt;='Non Compliance input'!$D$5:$D$156)*(F1985&lt;='Non Compliance input'!$E$5:$E$156)*('Non Compliance input'!$I$5:$I$156="Yes"),0))
),"","Yes")</f>
        <v/>
      </c>
      <c r="N1985" s="149" t="str">
        <f>IF(VLOOKUP($A1985,HourEndingOutage!$B$3:$F$746,5,0)="Outage","Outage","")</f>
        <v/>
      </c>
      <c r="O1985" s="18">
        <f t="shared" si="276"/>
        <v>0</v>
      </c>
      <c r="P1985" s="18" t="str">
        <f t="shared" si="277"/>
        <v/>
      </c>
      <c r="Q1985" s="18">
        <f t="shared" si="278"/>
        <v>0</v>
      </c>
      <c r="R1985" s="118"/>
    </row>
    <row r="1986" spans="1:18" x14ac:dyDescent="0.25">
      <c r="A1986" s="25">
        <f t="shared" si="279"/>
        <v>221</v>
      </c>
      <c r="B1986" s="23">
        <f t="shared" si="280"/>
        <v>44571</v>
      </c>
      <c r="C1986" s="24">
        <v>5</v>
      </c>
      <c r="D1986" s="54" t="str">
        <f t="shared" si="272"/>
        <v>ASET</v>
      </c>
      <c r="E1986" s="178"/>
      <c r="F1986" s="179"/>
      <c r="G1986" s="177"/>
      <c r="H1986" s="177"/>
      <c r="I1986" s="169">
        <f t="shared" si="273"/>
        <v>0</v>
      </c>
      <c r="J1986" s="149" t="str" cm="1">
        <f t="array" ref="J1986">IF(ISERROR(INDEX('Non Compliance input'!$H$5:$H$156,MATCH(1,(A1986='Non Compliance input'!$A$5:$A$156)*(F1986&gt;='Non Compliance input'!$D$5:$D$156)*(E1986&lt;'Non Compliance input'!$E$5:$E$156)*('Non Compliance input'!$H$5:$H$156="Yes"),0))
),"","Yes")</f>
        <v/>
      </c>
      <c r="K1986" s="149">
        <f t="shared" si="274"/>
        <v>0</v>
      </c>
      <c r="L1986" s="162">
        <f t="shared" si="275"/>
        <v>0</v>
      </c>
      <c r="M1986" s="162" t="str" cm="1">
        <f t="array" ref="M1986">IF(ISERROR(INDEX('Non Compliance input'!$I$5:$I$156,MATCH(1,(A1986='Non Compliance input'!$A$5:$A$156)*(E1986&gt;='Non Compliance input'!$D$5:$D$156)*(F1986&lt;='Non Compliance input'!$E$5:$E$156)*('Non Compliance input'!$I$5:$I$156="Yes"),0))
),"","Yes")</f>
        <v/>
      </c>
      <c r="N1986" s="149" t="str">
        <f>IF(VLOOKUP($A1986,HourEndingOutage!$B$3:$F$746,5,0)="Outage","Outage","")</f>
        <v/>
      </c>
      <c r="O1986" s="18">
        <f t="shared" si="276"/>
        <v>0</v>
      </c>
      <c r="P1986" s="18" t="str">
        <f t="shared" si="277"/>
        <v/>
      </c>
      <c r="Q1986" s="18">
        <f t="shared" si="278"/>
        <v>0</v>
      </c>
      <c r="R1986" s="118"/>
    </row>
    <row r="1987" spans="1:18" x14ac:dyDescent="0.25">
      <c r="A1987" s="25">
        <f t="shared" si="279"/>
        <v>221</v>
      </c>
      <c r="B1987" s="23">
        <f t="shared" si="280"/>
        <v>44571</v>
      </c>
      <c r="C1987" s="24">
        <v>5</v>
      </c>
      <c r="D1987" s="54" t="str">
        <f t="shared" ref="D1987:D2050" si="281">Unit</f>
        <v>ASET</v>
      </c>
      <c r="E1987" s="178"/>
      <c r="F1987" s="179"/>
      <c r="G1987" s="177"/>
      <c r="H1987" s="177"/>
      <c r="I1987" s="169">
        <f t="shared" ref="I1987:I2050" si="282">IF(AND(LEN(E1987)&gt;2,LEN(F1987)&gt;2)=TRUE,(ROUND((F1987-E1987)*1440,0)),0)</f>
        <v>0</v>
      </c>
      <c r="J1987" s="149" t="str" cm="1">
        <f t="array" ref="J1987">IF(ISERROR(INDEX('Non Compliance input'!$H$5:$H$156,MATCH(1,(A1987='Non Compliance input'!$A$5:$A$156)*(F1987&gt;='Non Compliance input'!$D$5:$D$156)*(E1987&lt;'Non Compliance input'!$E$5:$E$156)*('Non Compliance input'!$H$5:$H$156="Yes"),0))
),"","Yes")</f>
        <v/>
      </c>
      <c r="K1987" s="149">
        <f t="shared" ref="K1987:K2050" si="283">IF(J1987="Yes",0,MIN(H1987,G1987,IF(H1987="",0,Contract_Volume)))</f>
        <v>0</v>
      </c>
      <c r="L1987" s="162">
        <f t="shared" ref="L1987:L2050" si="284">IF(J1987="Yes",0,(MIN(H1987,G1987)*(I1987/60)))</f>
        <v>0</v>
      </c>
      <c r="M1987" s="162" t="str" cm="1">
        <f t="array" ref="M1987">IF(ISERROR(INDEX('Non Compliance input'!$I$5:$I$156,MATCH(1,(A1987='Non Compliance input'!$A$5:$A$156)*(E1987&gt;='Non Compliance input'!$D$5:$D$156)*(F1987&lt;='Non Compliance input'!$E$5:$E$156)*('Non Compliance input'!$I$5:$I$156="Yes"),0))
),"","Yes")</f>
        <v/>
      </c>
      <c r="N1987" s="149" t="str">
        <f>IF(VLOOKUP($A1987,HourEndingOutage!$B$3:$F$746,5,0)="Outage","Outage","")</f>
        <v/>
      </c>
      <c r="O1987" s="18">
        <f t="shared" ref="O1987:O2050" si="285">IF(OR(M1987="Yes",N1987="Outage"),0,(K1987*(I1987/60))*Arming)</f>
        <v>0</v>
      </c>
      <c r="P1987" s="18" t="str">
        <f t="shared" ref="P1987:P2050" si="286">IF(ISERROR(VLOOKUP($A1987,FTShour,1,0)),"","Yes")</f>
        <v/>
      </c>
      <c r="Q1987" s="18">
        <f t="shared" si="278"/>
        <v>0</v>
      </c>
      <c r="R1987" s="118"/>
    </row>
    <row r="1988" spans="1:18" x14ac:dyDescent="0.25">
      <c r="A1988" s="25">
        <f t="shared" si="279"/>
        <v>221</v>
      </c>
      <c r="B1988" s="23">
        <f t="shared" si="280"/>
        <v>44571</v>
      </c>
      <c r="C1988" s="24">
        <v>5</v>
      </c>
      <c r="D1988" s="54" t="str">
        <f t="shared" si="281"/>
        <v>ASET</v>
      </c>
      <c r="E1988" s="178"/>
      <c r="F1988" s="179"/>
      <c r="G1988" s="177"/>
      <c r="H1988" s="177"/>
      <c r="I1988" s="169">
        <f t="shared" si="282"/>
        <v>0</v>
      </c>
      <c r="J1988" s="149" t="str" cm="1">
        <f t="array" ref="J1988">IF(ISERROR(INDEX('Non Compliance input'!$H$5:$H$156,MATCH(1,(A1988='Non Compliance input'!$A$5:$A$156)*(F1988&gt;='Non Compliance input'!$D$5:$D$156)*(E1988&lt;'Non Compliance input'!$E$5:$E$156)*('Non Compliance input'!$H$5:$H$156="Yes"),0))
),"","Yes")</f>
        <v/>
      </c>
      <c r="K1988" s="149">
        <f t="shared" si="283"/>
        <v>0</v>
      </c>
      <c r="L1988" s="162">
        <f t="shared" si="284"/>
        <v>0</v>
      </c>
      <c r="M1988" s="162" t="str" cm="1">
        <f t="array" ref="M1988">IF(ISERROR(INDEX('Non Compliance input'!$I$5:$I$156,MATCH(1,(A1988='Non Compliance input'!$A$5:$A$156)*(E1988&gt;='Non Compliance input'!$D$5:$D$156)*(F1988&lt;='Non Compliance input'!$E$5:$E$156)*('Non Compliance input'!$I$5:$I$156="Yes"),0))
),"","Yes")</f>
        <v/>
      </c>
      <c r="N1988" s="149" t="str">
        <f>IF(VLOOKUP($A1988,HourEndingOutage!$B$3:$F$746,5,0)="Outage","Outage","")</f>
        <v/>
      </c>
      <c r="O1988" s="18">
        <f t="shared" si="285"/>
        <v>0</v>
      </c>
      <c r="P1988" s="18" t="str">
        <f t="shared" si="286"/>
        <v/>
      </c>
      <c r="Q1988" s="18">
        <f t="shared" ref="Q1988:Q2051" si="287">IF(P1988="Yes",-O1988,0)</f>
        <v>0</v>
      </c>
      <c r="R1988" s="118"/>
    </row>
    <row r="1989" spans="1:18" x14ac:dyDescent="0.25">
      <c r="A1989" s="25">
        <f t="shared" si="279"/>
        <v>221</v>
      </c>
      <c r="B1989" s="23">
        <f t="shared" si="280"/>
        <v>44571</v>
      </c>
      <c r="C1989" s="24">
        <v>5</v>
      </c>
      <c r="D1989" s="54" t="str">
        <f t="shared" si="281"/>
        <v>ASET</v>
      </c>
      <c r="E1989" s="178"/>
      <c r="F1989" s="179"/>
      <c r="G1989" s="177"/>
      <c r="H1989" s="177"/>
      <c r="I1989" s="169">
        <f t="shared" si="282"/>
        <v>0</v>
      </c>
      <c r="J1989" s="149" t="str" cm="1">
        <f t="array" ref="J1989">IF(ISERROR(INDEX('Non Compliance input'!$H$5:$H$156,MATCH(1,(A1989='Non Compliance input'!$A$5:$A$156)*(F1989&gt;='Non Compliance input'!$D$5:$D$156)*(E1989&lt;'Non Compliance input'!$E$5:$E$156)*('Non Compliance input'!$H$5:$H$156="Yes"),0))
),"","Yes")</f>
        <v/>
      </c>
      <c r="K1989" s="149">
        <f t="shared" si="283"/>
        <v>0</v>
      </c>
      <c r="L1989" s="162">
        <f t="shared" si="284"/>
        <v>0</v>
      </c>
      <c r="M1989" s="162" t="str" cm="1">
        <f t="array" ref="M1989">IF(ISERROR(INDEX('Non Compliance input'!$I$5:$I$156,MATCH(1,(A1989='Non Compliance input'!$A$5:$A$156)*(E1989&gt;='Non Compliance input'!$D$5:$D$156)*(F1989&lt;='Non Compliance input'!$E$5:$E$156)*('Non Compliance input'!$I$5:$I$156="Yes"),0))
),"","Yes")</f>
        <v/>
      </c>
      <c r="N1989" s="149" t="str">
        <f>IF(VLOOKUP($A1989,HourEndingOutage!$B$3:$F$746,5,0)="Outage","Outage","")</f>
        <v/>
      </c>
      <c r="O1989" s="18">
        <f t="shared" si="285"/>
        <v>0</v>
      </c>
      <c r="P1989" s="18" t="str">
        <f t="shared" si="286"/>
        <v/>
      </c>
      <c r="Q1989" s="18">
        <f t="shared" si="287"/>
        <v>0</v>
      </c>
      <c r="R1989" s="118"/>
    </row>
    <row r="1990" spans="1:18" x14ac:dyDescent="0.25">
      <c r="A1990" s="25">
        <f t="shared" si="279"/>
        <v>221</v>
      </c>
      <c r="B1990" s="23">
        <f t="shared" si="280"/>
        <v>44571</v>
      </c>
      <c r="C1990" s="24">
        <v>5</v>
      </c>
      <c r="D1990" s="54" t="str">
        <f t="shared" si="281"/>
        <v>ASET</v>
      </c>
      <c r="E1990" s="178"/>
      <c r="F1990" s="179"/>
      <c r="G1990" s="177"/>
      <c r="H1990" s="177"/>
      <c r="I1990" s="169">
        <f t="shared" si="282"/>
        <v>0</v>
      </c>
      <c r="J1990" s="149" t="str" cm="1">
        <f t="array" ref="J1990">IF(ISERROR(INDEX('Non Compliance input'!$H$5:$H$156,MATCH(1,(A1990='Non Compliance input'!$A$5:$A$156)*(F1990&gt;='Non Compliance input'!$D$5:$D$156)*(E1990&lt;'Non Compliance input'!$E$5:$E$156)*('Non Compliance input'!$H$5:$H$156="Yes"),0))
),"","Yes")</f>
        <v/>
      </c>
      <c r="K1990" s="149">
        <f t="shared" si="283"/>
        <v>0</v>
      </c>
      <c r="L1990" s="162">
        <f t="shared" si="284"/>
        <v>0</v>
      </c>
      <c r="M1990" s="162" t="str" cm="1">
        <f t="array" ref="M1990">IF(ISERROR(INDEX('Non Compliance input'!$I$5:$I$156,MATCH(1,(A1990='Non Compliance input'!$A$5:$A$156)*(E1990&gt;='Non Compliance input'!$D$5:$D$156)*(F1990&lt;='Non Compliance input'!$E$5:$E$156)*('Non Compliance input'!$I$5:$I$156="Yes"),0))
),"","Yes")</f>
        <v/>
      </c>
      <c r="N1990" s="149" t="str">
        <f>IF(VLOOKUP($A1990,HourEndingOutage!$B$3:$F$746,5,0)="Outage","Outage","")</f>
        <v/>
      </c>
      <c r="O1990" s="18">
        <f t="shared" si="285"/>
        <v>0</v>
      </c>
      <c r="P1990" s="18" t="str">
        <f t="shared" si="286"/>
        <v/>
      </c>
      <c r="Q1990" s="18">
        <f t="shared" si="287"/>
        <v>0</v>
      </c>
      <c r="R1990" s="118"/>
    </row>
    <row r="1991" spans="1:18" x14ac:dyDescent="0.25">
      <c r="A1991" s="25">
        <f t="shared" si="279"/>
        <v>221</v>
      </c>
      <c r="B1991" s="23">
        <f t="shared" si="280"/>
        <v>44571</v>
      </c>
      <c r="C1991" s="24">
        <v>5</v>
      </c>
      <c r="D1991" s="54" t="str">
        <f t="shared" si="281"/>
        <v>ASET</v>
      </c>
      <c r="E1991" s="178"/>
      <c r="F1991" s="179"/>
      <c r="G1991" s="177"/>
      <c r="H1991" s="177"/>
      <c r="I1991" s="169">
        <f t="shared" si="282"/>
        <v>0</v>
      </c>
      <c r="J1991" s="149" t="str" cm="1">
        <f t="array" ref="J1991">IF(ISERROR(INDEX('Non Compliance input'!$H$5:$H$156,MATCH(1,(A1991='Non Compliance input'!$A$5:$A$156)*(F1991&gt;='Non Compliance input'!$D$5:$D$156)*(E1991&lt;'Non Compliance input'!$E$5:$E$156)*('Non Compliance input'!$H$5:$H$156="Yes"),0))
),"","Yes")</f>
        <v/>
      </c>
      <c r="K1991" s="149">
        <f t="shared" si="283"/>
        <v>0</v>
      </c>
      <c r="L1991" s="162">
        <f t="shared" si="284"/>
        <v>0</v>
      </c>
      <c r="M1991" s="162" t="str" cm="1">
        <f t="array" ref="M1991">IF(ISERROR(INDEX('Non Compliance input'!$I$5:$I$156,MATCH(1,(A1991='Non Compliance input'!$A$5:$A$156)*(E1991&gt;='Non Compliance input'!$D$5:$D$156)*(F1991&lt;='Non Compliance input'!$E$5:$E$156)*('Non Compliance input'!$I$5:$I$156="Yes"),0))
),"","Yes")</f>
        <v/>
      </c>
      <c r="N1991" s="149" t="str">
        <f>IF(VLOOKUP($A1991,HourEndingOutage!$B$3:$F$746,5,0)="Outage","Outage","")</f>
        <v/>
      </c>
      <c r="O1991" s="18">
        <f t="shared" si="285"/>
        <v>0</v>
      </c>
      <c r="P1991" s="18" t="str">
        <f t="shared" si="286"/>
        <v/>
      </c>
      <c r="Q1991" s="18">
        <f t="shared" si="287"/>
        <v>0</v>
      </c>
      <c r="R1991" s="118"/>
    </row>
    <row r="1992" spans="1:18" x14ac:dyDescent="0.25">
      <c r="A1992" s="25">
        <f t="shared" si="279"/>
        <v>222</v>
      </c>
      <c r="B1992" s="23">
        <f t="shared" si="280"/>
        <v>44571</v>
      </c>
      <c r="C1992" s="24">
        <v>6</v>
      </c>
      <c r="D1992" s="54" t="str">
        <f t="shared" si="281"/>
        <v>ASET</v>
      </c>
      <c r="E1992" s="178"/>
      <c r="F1992" s="179"/>
      <c r="G1992" s="177"/>
      <c r="H1992" s="177"/>
      <c r="I1992" s="169">
        <f t="shared" si="282"/>
        <v>0</v>
      </c>
      <c r="J1992" s="149" t="str" cm="1">
        <f t="array" ref="J1992">IF(ISERROR(INDEX('Non Compliance input'!$H$5:$H$156,MATCH(1,(A1992='Non Compliance input'!$A$5:$A$156)*(F1992&gt;='Non Compliance input'!$D$5:$D$156)*(E1992&lt;'Non Compliance input'!$E$5:$E$156)*('Non Compliance input'!$H$5:$H$156="Yes"),0))
),"","Yes")</f>
        <v/>
      </c>
      <c r="K1992" s="149">
        <f t="shared" si="283"/>
        <v>0</v>
      </c>
      <c r="L1992" s="162">
        <f t="shared" si="284"/>
        <v>0</v>
      </c>
      <c r="M1992" s="162" t="str" cm="1">
        <f t="array" ref="M1992">IF(ISERROR(INDEX('Non Compliance input'!$I$5:$I$156,MATCH(1,(A1992='Non Compliance input'!$A$5:$A$156)*(E1992&gt;='Non Compliance input'!$D$5:$D$156)*(F1992&lt;='Non Compliance input'!$E$5:$E$156)*('Non Compliance input'!$I$5:$I$156="Yes"),0))
),"","Yes")</f>
        <v/>
      </c>
      <c r="N1992" s="149" t="str">
        <f>IF(VLOOKUP($A1992,HourEndingOutage!$B$3:$F$746,5,0)="Outage","Outage","")</f>
        <v/>
      </c>
      <c r="O1992" s="18">
        <f t="shared" si="285"/>
        <v>0</v>
      </c>
      <c r="P1992" s="18" t="str">
        <f t="shared" si="286"/>
        <v/>
      </c>
      <c r="Q1992" s="18">
        <f t="shared" si="287"/>
        <v>0</v>
      </c>
      <c r="R1992" s="118"/>
    </row>
    <row r="1993" spans="1:18" x14ac:dyDescent="0.25">
      <c r="A1993" s="25">
        <f t="shared" si="279"/>
        <v>222</v>
      </c>
      <c r="B1993" s="23">
        <f t="shared" si="280"/>
        <v>44571</v>
      </c>
      <c r="C1993" s="24">
        <v>6</v>
      </c>
      <c r="D1993" s="54" t="str">
        <f t="shared" si="281"/>
        <v>ASET</v>
      </c>
      <c r="E1993" s="178"/>
      <c r="F1993" s="179"/>
      <c r="G1993" s="177"/>
      <c r="H1993" s="177"/>
      <c r="I1993" s="169">
        <f t="shared" si="282"/>
        <v>0</v>
      </c>
      <c r="J1993" s="149" t="str" cm="1">
        <f t="array" ref="J1993">IF(ISERROR(INDEX('Non Compliance input'!$H$5:$H$156,MATCH(1,(A1993='Non Compliance input'!$A$5:$A$156)*(F1993&gt;='Non Compliance input'!$D$5:$D$156)*(E1993&lt;'Non Compliance input'!$E$5:$E$156)*('Non Compliance input'!$H$5:$H$156="Yes"),0))
),"","Yes")</f>
        <v/>
      </c>
      <c r="K1993" s="149">
        <f t="shared" si="283"/>
        <v>0</v>
      </c>
      <c r="L1993" s="162">
        <f t="shared" si="284"/>
        <v>0</v>
      </c>
      <c r="M1993" s="162" t="str" cm="1">
        <f t="array" ref="M1993">IF(ISERROR(INDEX('Non Compliance input'!$I$5:$I$156,MATCH(1,(A1993='Non Compliance input'!$A$5:$A$156)*(E1993&gt;='Non Compliance input'!$D$5:$D$156)*(F1993&lt;='Non Compliance input'!$E$5:$E$156)*('Non Compliance input'!$I$5:$I$156="Yes"),0))
),"","Yes")</f>
        <v/>
      </c>
      <c r="N1993" s="149" t="str">
        <f>IF(VLOOKUP($A1993,HourEndingOutage!$B$3:$F$746,5,0)="Outage","Outage","")</f>
        <v/>
      </c>
      <c r="O1993" s="18">
        <f t="shared" si="285"/>
        <v>0</v>
      </c>
      <c r="P1993" s="18" t="str">
        <f t="shared" si="286"/>
        <v/>
      </c>
      <c r="Q1993" s="18">
        <f t="shared" si="287"/>
        <v>0</v>
      </c>
      <c r="R1993" s="118"/>
    </row>
    <row r="1994" spans="1:18" x14ac:dyDescent="0.25">
      <c r="A1994" s="25">
        <f t="shared" si="279"/>
        <v>222</v>
      </c>
      <c r="B1994" s="23">
        <f t="shared" si="280"/>
        <v>44571</v>
      </c>
      <c r="C1994" s="24">
        <v>6</v>
      </c>
      <c r="D1994" s="54" t="str">
        <f t="shared" si="281"/>
        <v>ASET</v>
      </c>
      <c r="E1994" s="178"/>
      <c r="F1994" s="179"/>
      <c r="G1994" s="177"/>
      <c r="H1994" s="177"/>
      <c r="I1994" s="169">
        <f t="shared" si="282"/>
        <v>0</v>
      </c>
      <c r="J1994" s="149" t="str" cm="1">
        <f t="array" ref="J1994">IF(ISERROR(INDEX('Non Compliance input'!$H$5:$H$156,MATCH(1,(A1994='Non Compliance input'!$A$5:$A$156)*(F1994&gt;='Non Compliance input'!$D$5:$D$156)*(E1994&lt;'Non Compliance input'!$E$5:$E$156)*('Non Compliance input'!$H$5:$H$156="Yes"),0))
),"","Yes")</f>
        <v/>
      </c>
      <c r="K1994" s="149">
        <f t="shared" si="283"/>
        <v>0</v>
      </c>
      <c r="L1994" s="162">
        <f t="shared" si="284"/>
        <v>0</v>
      </c>
      <c r="M1994" s="162" t="str" cm="1">
        <f t="array" ref="M1994">IF(ISERROR(INDEX('Non Compliance input'!$I$5:$I$156,MATCH(1,(A1994='Non Compliance input'!$A$5:$A$156)*(E1994&gt;='Non Compliance input'!$D$5:$D$156)*(F1994&lt;='Non Compliance input'!$E$5:$E$156)*('Non Compliance input'!$I$5:$I$156="Yes"),0))
),"","Yes")</f>
        <v/>
      </c>
      <c r="N1994" s="149" t="str">
        <f>IF(VLOOKUP($A1994,HourEndingOutage!$B$3:$F$746,5,0)="Outage","Outage","")</f>
        <v/>
      </c>
      <c r="O1994" s="18">
        <f t="shared" si="285"/>
        <v>0</v>
      </c>
      <c r="P1994" s="18" t="str">
        <f t="shared" si="286"/>
        <v/>
      </c>
      <c r="Q1994" s="18">
        <f t="shared" si="287"/>
        <v>0</v>
      </c>
      <c r="R1994" s="118"/>
    </row>
    <row r="1995" spans="1:18" x14ac:dyDescent="0.25">
      <c r="A1995" s="25">
        <f t="shared" si="279"/>
        <v>222</v>
      </c>
      <c r="B1995" s="23">
        <f t="shared" si="280"/>
        <v>44571</v>
      </c>
      <c r="C1995" s="24">
        <v>6</v>
      </c>
      <c r="D1995" s="54" t="str">
        <f t="shared" si="281"/>
        <v>ASET</v>
      </c>
      <c r="E1995" s="178"/>
      <c r="F1995" s="179"/>
      <c r="G1995" s="177"/>
      <c r="H1995" s="177"/>
      <c r="I1995" s="169">
        <f t="shared" si="282"/>
        <v>0</v>
      </c>
      <c r="J1995" s="149" t="str" cm="1">
        <f t="array" ref="J1995">IF(ISERROR(INDEX('Non Compliance input'!$H$5:$H$156,MATCH(1,(A1995='Non Compliance input'!$A$5:$A$156)*(F1995&gt;='Non Compliance input'!$D$5:$D$156)*(E1995&lt;'Non Compliance input'!$E$5:$E$156)*('Non Compliance input'!$H$5:$H$156="Yes"),0))
),"","Yes")</f>
        <v/>
      </c>
      <c r="K1995" s="149">
        <f t="shared" si="283"/>
        <v>0</v>
      </c>
      <c r="L1995" s="162">
        <f t="shared" si="284"/>
        <v>0</v>
      </c>
      <c r="M1995" s="162" t="str" cm="1">
        <f t="array" ref="M1995">IF(ISERROR(INDEX('Non Compliance input'!$I$5:$I$156,MATCH(1,(A1995='Non Compliance input'!$A$5:$A$156)*(E1995&gt;='Non Compliance input'!$D$5:$D$156)*(F1995&lt;='Non Compliance input'!$E$5:$E$156)*('Non Compliance input'!$I$5:$I$156="Yes"),0))
),"","Yes")</f>
        <v/>
      </c>
      <c r="N1995" s="149" t="str">
        <f>IF(VLOOKUP($A1995,HourEndingOutage!$B$3:$F$746,5,0)="Outage","Outage","")</f>
        <v/>
      </c>
      <c r="O1995" s="18">
        <f t="shared" si="285"/>
        <v>0</v>
      </c>
      <c r="P1995" s="18" t="str">
        <f t="shared" si="286"/>
        <v/>
      </c>
      <c r="Q1995" s="18">
        <f t="shared" si="287"/>
        <v>0</v>
      </c>
      <c r="R1995" s="118"/>
    </row>
    <row r="1996" spans="1:18" x14ac:dyDescent="0.25">
      <c r="A1996" s="25">
        <f t="shared" si="279"/>
        <v>222</v>
      </c>
      <c r="B1996" s="23">
        <f t="shared" si="280"/>
        <v>44571</v>
      </c>
      <c r="C1996" s="24">
        <v>6</v>
      </c>
      <c r="D1996" s="54" t="str">
        <f t="shared" si="281"/>
        <v>ASET</v>
      </c>
      <c r="E1996" s="178"/>
      <c r="F1996" s="179"/>
      <c r="G1996" s="177"/>
      <c r="H1996" s="177"/>
      <c r="I1996" s="169">
        <f t="shared" si="282"/>
        <v>0</v>
      </c>
      <c r="J1996" s="149" t="str" cm="1">
        <f t="array" ref="J1996">IF(ISERROR(INDEX('Non Compliance input'!$H$5:$H$156,MATCH(1,(A1996='Non Compliance input'!$A$5:$A$156)*(F1996&gt;='Non Compliance input'!$D$5:$D$156)*(E1996&lt;'Non Compliance input'!$E$5:$E$156)*('Non Compliance input'!$H$5:$H$156="Yes"),0))
),"","Yes")</f>
        <v/>
      </c>
      <c r="K1996" s="149">
        <f t="shared" si="283"/>
        <v>0</v>
      </c>
      <c r="L1996" s="162">
        <f t="shared" si="284"/>
        <v>0</v>
      </c>
      <c r="M1996" s="162" t="str" cm="1">
        <f t="array" ref="M1996">IF(ISERROR(INDEX('Non Compliance input'!$I$5:$I$156,MATCH(1,(A1996='Non Compliance input'!$A$5:$A$156)*(E1996&gt;='Non Compliance input'!$D$5:$D$156)*(F1996&lt;='Non Compliance input'!$E$5:$E$156)*('Non Compliance input'!$I$5:$I$156="Yes"),0))
),"","Yes")</f>
        <v/>
      </c>
      <c r="N1996" s="149" t="str">
        <f>IF(VLOOKUP($A1996,HourEndingOutage!$B$3:$F$746,5,0)="Outage","Outage","")</f>
        <v/>
      </c>
      <c r="O1996" s="18">
        <f t="shared" si="285"/>
        <v>0</v>
      </c>
      <c r="P1996" s="18" t="str">
        <f t="shared" si="286"/>
        <v/>
      </c>
      <c r="Q1996" s="18">
        <f t="shared" si="287"/>
        <v>0</v>
      </c>
      <c r="R1996" s="118"/>
    </row>
    <row r="1997" spans="1:18" x14ac:dyDescent="0.25">
      <c r="A1997" s="25">
        <f t="shared" si="279"/>
        <v>222</v>
      </c>
      <c r="B1997" s="23">
        <f t="shared" si="280"/>
        <v>44571</v>
      </c>
      <c r="C1997" s="24">
        <v>6</v>
      </c>
      <c r="D1997" s="54" t="str">
        <f t="shared" si="281"/>
        <v>ASET</v>
      </c>
      <c r="E1997" s="178"/>
      <c r="F1997" s="179"/>
      <c r="G1997" s="177"/>
      <c r="H1997" s="177"/>
      <c r="I1997" s="169">
        <f t="shared" si="282"/>
        <v>0</v>
      </c>
      <c r="J1997" s="149" t="str" cm="1">
        <f t="array" ref="J1997">IF(ISERROR(INDEX('Non Compliance input'!$H$5:$H$156,MATCH(1,(A1997='Non Compliance input'!$A$5:$A$156)*(F1997&gt;='Non Compliance input'!$D$5:$D$156)*(E1997&lt;'Non Compliance input'!$E$5:$E$156)*('Non Compliance input'!$H$5:$H$156="Yes"),0))
),"","Yes")</f>
        <v/>
      </c>
      <c r="K1997" s="149">
        <f t="shared" si="283"/>
        <v>0</v>
      </c>
      <c r="L1997" s="162">
        <f t="shared" si="284"/>
        <v>0</v>
      </c>
      <c r="M1997" s="162" t="str" cm="1">
        <f t="array" ref="M1997">IF(ISERROR(INDEX('Non Compliance input'!$I$5:$I$156,MATCH(1,(A1997='Non Compliance input'!$A$5:$A$156)*(E1997&gt;='Non Compliance input'!$D$5:$D$156)*(F1997&lt;='Non Compliance input'!$E$5:$E$156)*('Non Compliance input'!$I$5:$I$156="Yes"),0))
),"","Yes")</f>
        <v/>
      </c>
      <c r="N1997" s="149" t="str">
        <f>IF(VLOOKUP($A1997,HourEndingOutage!$B$3:$F$746,5,0)="Outage","Outage","")</f>
        <v/>
      </c>
      <c r="O1997" s="18">
        <f t="shared" si="285"/>
        <v>0</v>
      </c>
      <c r="P1997" s="18" t="str">
        <f t="shared" si="286"/>
        <v/>
      </c>
      <c r="Q1997" s="18">
        <f t="shared" si="287"/>
        <v>0</v>
      </c>
      <c r="R1997" s="118"/>
    </row>
    <row r="1998" spans="1:18" x14ac:dyDescent="0.25">
      <c r="A1998" s="25">
        <f t="shared" si="279"/>
        <v>222</v>
      </c>
      <c r="B1998" s="23">
        <f t="shared" si="280"/>
        <v>44571</v>
      </c>
      <c r="C1998" s="24">
        <v>6</v>
      </c>
      <c r="D1998" s="54" t="str">
        <f t="shared" si="281"/>
        <v>ASET</v>
      </c>
      <c r="E1998" s="178"/>
      <c r="F1998" s="179"/>
      <c r="G1998" s="177"/>
      <c r="H1998" s="177"/>
      <c r="I1998" s="169">
        <f t="shared" si="282"/>
        <v>0</v>
      </c>
      <c r="J1998" s="149" t="str" cm="1">
        <f t="array" ref="J1998">IF(ISERROR(INDEX('Non Compliance input'!$H$5:$H$156,MATCH(1,(A1998='Non Compliance input'!$A$5:$A$156)*(F1998&gt;='Non Compliance input'!$D$5:$D$156)*(E1998&lt;'Non Compliance input'!$E$5:$E$156)*('Non Compliance input'!$H$5:$H$156="Yes"),0))
),"","Yes")</f>
        <v/>
      </c>
      <c r="K1998" s="149">
        <f t="shared" si="283"/>
        <v>0</v>
      </c>
      <c r="L1998" s="162">
        <f t="shared" si="284"/>
        <v>0</v>
      </c>
      <c r="M1998" s="162" t="str" cm="1">
        <f t="array" ref="M1998">IF(ISERROR(INDEX('Non Compliance input'!$I$5:$I$156,MATCH(1,(A1998='Non Compliance input'!$A$5:$A$156)*(E1998&gt;='Non Compliance input'!$D$5:$D$156)*(F1998&lt;='Non Compliance input'!$E$5:$E$156)*('Non Compliance input'!$I$5:$I$156="Yes"),0))
),"","Yes")</f>
        <v/>
      </c>
      <c r="N1998" s="149" t="str">
        <f>IF(VLOOKUP($A1998,HourEndingOutage!$B$3:$F$746,5,0)="Outage","Outage","")</f>
        <v/>
      </c>
      <c r="O1998" s="18">
        <f t="shared" si="285"/>
        <v>0</v>
      </c>
      <c r="P1998" s="18" t="str">
        <f t="shared" si="286"/>
        <v/>
      </c>
      <c r="Q1998" s="18">
        <f t="shared" si="287"/>
        <v>0</v>
      </c>
      <c r="R1998" s="118"/>
    </row>
    <row r="1999" spans="1:18" x14ac:dyDescent="0.25">
      <c r="A1999" s="25">
        <f t="shared" si="279"/>
        <v>222</v>
      </c>
      <c r="B1999" s="23">
        <f t="shared" si="280"/>
        <v>44571</v>
      </c>
      <c r="C1999" s="24">
        <v>6</v>
      </c>
      <c r="D1999" s="54" t="str">
        <f t="shared" si="281"/>
        <v>ASET</v>
      </c>
      <c r="E1999" s="178"/>
      <c r="F1999" s="179"/>
      <c r="G1999" s="177"/>
      <c r="H1999" s="177"/>
      <c r="I1999" s="169">
        <f t="shared" si="282"/>
        <v>0</v>
      </c>
      <c r="J1999" s="149" t="str" cm="1">
        <f t="array" ref="J1999">IF(ISERROR(INDEX('Non Compliance input'!$H$5:$H$156,MATCH(1,(A1999='Non Compliance input'!$A$5:$A$156)*(F1999&gt;='Non Compliance input'!$D$5:$D$156)*(E1999&lt;'Non Compliance input'!$E$5:$E$156)*('Non Compliance input'!$H$5:$H$156="Yes"),0))
),"","Yes")</f>
        <v/>
      </c>
      <c r="K1999" s="149">
        <f t="shared" si="283"/>
        <v>0</v>
      </c>
      <c r="L1999" s="162">
        <f t="shared" si="284"/>
        <v>0</v>
      </c>
      <c r="M1999" s="162" t="str" cm="1">
        <f t="array" ref="M1999">IF(ISERROR(INDEX('Non Compliance input'!$I$5:$I$156,MATCH(1,(A1999='Non Compliance input'!$A$5:$A$156)*(E1999&gt;='Non Compliance input'!$D$5:$D$156)*(F1999&lt;='Non Compliance input'!$E$5:$E$156)*('Non Compliance input'!$I$5:$I$156="Yes"),0))
),"","Yes")</f>
        <v/>
      </c>
      <c r="N1999" s="149" t="str">
        <f>IF(VLOOKUP($A1999,HourEndingOutage!$B$3:$F$746,5,0)="Outage","Outage","")</f>
        <v/>
      </c>
      <c r="O1999" s="18">
        <f t="shared" si="285"/>
        <v>0</v>
      </c>
      <c r="P1999" s="18" t="str">
        <f t="shared" si="286"/>
        <v/>
      </c>
      <c r="Q1999" s="18">
        <f t="shared" si="287"/>
        <v>0</v>
      </c>
      <c r="R1999" s="118"/>
    </row>
    <row r="2000" spans="1:18" x14ac:dyDescent="0.25">
      <c r="A2000" s="25">
        <f t="shared" si="279"/>
        <v>222</v>
      </c>
      <c r="B2000" s="23">
        <f t="shared" si="280"/>
        <v>44571</v>
      </c>
      <c r="C2000" s="24">
        <v>6</v>
      </c>
      <c r="D2000" s="54" t="str">
        <f t="shared" si="281"/>
        <v>ASET</v>
      </c>
      <c r="E2000" s="178"/>
      <c r="F2000" s="179"/>
      <c r="G2000" s="177"/>
      <c r="H2000" s="177"/>
      <c r="I2000" s="169">
        <f t="shared" si="282"/>
        <v>0</v>
      </c>
      <c r="J2000" s="149" t="str" cm="1">
        <f t="array" ref="J2000">IF(ISERROR(INDEX('Non Compliance input'!$H$5:$H$156,MATCH(1,(A2000='Non Compliance input'!$A$5:$A$156)*(F2000&gt;='Non Compliance input'!$D$5:$D$156)*(E2000&lt;'Non Compliance input'!$E$5:$E$156)*('Non Compliance input'!$H$5:$H$156="Yes"),0))
),"","Yes")</f>
        <v/>
      </c>
      <c r="K2000" s="149">
        <f t="shared" si="283"/>
        <v>0</v>
      </c>
      <c r="L2000" s="162">
        <f t="shared" si="284"/>
        <v>0</v>
      </c>
      <c r="M2000" s="162" t="str" cm="1">
        <f t="array" ref="M2000">IF(ISERROR(INDEX('Non Compliance input'!$I$5:$I$156,MATCH(1,(A2000='Non Compliance input'!$A$5:$A$156)*(E2000&gt;='Non Compliance input'!$D$5:$D$156)*(F2000&lt;='Non Compliance input'!$E$5:$E$156)*('Non Compliance input'!$I$5:$I$156="Yes"),0))
),"","Yes")</f>
        <v/>
      </c>
      <c r="N2000" s="149" t="str">
        <f>IF(VLOOKUP($A2000,HourEndingOutage!$B$3:$F$746,5,0)="Outage","Outage","")</f>
        <v/>
      </c>
      <c r="O2000" s="18">
        <f t="shared" si="285"/>
        <v>0</v>
      </c>
      <c r="P2000" s="18" t="str">
        <f t="shared" si="286"/>
        <v/>
      </c>
      <c r="Q2000" s="18">
        <f t="shared" si="287"/>
        <v>0</v>
      </c>
      <c r="R2000" s="118"/>
    </row>
    <row r="2001" spans="1:18" x14ac:dyDescent="0.25">
      <c r="A2001" s="25">
        <f t="shared" si="279"/>
        <v>223</v>
      </c>
      <c r="B2001" s="23">
        <f t="shared" si="280"/>
        <v>44571</v>
      </c>
      <c r="C2001" s="24">
        <v>7</v>
      </c>
      <c r="D2001" s="54" t="str">
        <f t="shared" si="281"/>
        <v>ASET</v>
      </c>
      <c r="E2001" s="178"/>
      <c r="F2001" s="179"/>
      <c r="G2001" s="177"/>
      <c r="H2001" s="177"/>
      <c r="I2001" s="169">
        <f t="shared" si="282"/>
        <v>0</v>
      </c>
      <c r="J2001" s="149" t="str" cm="1">
        <f t="array" ref="J2001">IF(ISERROR(INDEX('Non Compliance input'!$H$5:$H$156,MATCH(1,(A2001='Non Compliance input'!$A$5:$A$156)*(F2001&gt;='Non Compliance input'!$D$5:$D$156)*(E2001&lt;'Non Compliance input'!$E$5:$E$156)*('Non Compliance input'!$H$5:$H$156="Yes"),0))
),"","Yes")</f>
        <v/>
      </c>
      <c r="K2001" s="149">
        <f t="shared" si="283"/>
        <v>0</v>
      </c>
      <c r="L2001" s="162">
        <f t="shared" si="284"/>
        <v>0</v>
      </c>
      <c r="M2001" s="162" t="str" cm="1">
        <f t="array" ref="M2001">IF(ISERROR(INDEX('Non Compliance input'!$I$5:$I$156,MATCH(1,(A2001='Non Compliance input'!$A$5:$A$156)*(E2001&gt;='Non Compliance input'!$D$5:$D$156)*(F2001&lt;='Non Compliance input'!$E$5:$E$156)*('Non Compliance input'!$I$5:$I$156="Yes"),0))
),"","Yes")</f>
        <v/>
      </c>
      <c r="N2001" s="149" t="str">
        <f>IF(VLOOKUP($A2001,HourEndingOutage!$B$3:$F$746,5,0)="Outage","Outage","")</f>
        <v/>
      </c>
      <c r="O2001" s="18">
        <f t="shared" si="285"/>
        <v>0</v>
      </c>
      <c r="P2001" s="18" t="str">
        <f t="shared" si="286"/>
        <v/>
      </c>
      <c r="Q2001" s="18">
        <f t="shared" si="287"/>
        <v>0</v>
      </c>
      <c r="R2001" s="118"/>
    </row>
    <row r="2002" spans="1:18" x14ac:dyDescent="0.25">
      <c r="A2002" s="25">
        <f t="shared" si="279"/>
        <v>223</v>
      </c>
      <c r="B2002" s="23">
        <f t="shared" si="280"/>
        <v>44571</v>
      </c>
      <c r="C2002" s="24">
        <v>7</v>
      </c>
      <c r="D2002" s="54" t="str">
        <f t="shared" si="281"/>
        <v>ASET</v>
      </c>
      <c r="E2002" s="178"/>
      <c r="F2002" s="179"/>
      <c r="G2002" s="177"/>
      <c r="H2002" s="177"/>
      <c r="I2002" s="169">
        <f t="shared" si="282"/>
        <v>0</v>
      </c>
      <c r="J2002" s="149" t="str" cm="1">
        <f t="array" ref="J2002">IF(ISERROR(INDEX('Non Compliance input'!$H$5:$H$156,MATCH(1,(A2002='Non Compliance input'!$A$5:$A$156)*(F2002&gt;='Non Compliance input'!$D$5:$D$156)*(E2002&lt;'Non Compliance input'!$E$5:$E$156)*('Non Compliance input'!$H$5:$H$156="Yes"),0))
),"","Yes")</f>
        <v/>
      </c>
      <c r="K2002" s="149">
        <f t="shared" si="283"/>
        <v>0</v>
      </c>
      <c r="L2002" s="162">
        <f t="shared" si="284"/>
        <v>0</v>
      </c>
      <c r="M2002" s="162" t="str" cm="1">
        <f t="array" ref="M2002">IF(ISERROR(INDEX('Non Compliance input'!$I$5:$I$156,MATCH(1,(A2002='Non Compliance input'!$A$5:$A$156)*(E2002&gt;='Non Compliance input'!$D$5:$D$156)*(F2002&lt;='Non Compliance input'!$E$5:$E$156)*('Non Compliance input'!$I$5:$I$156="Yes"),0))
),"","Yes")</f>
        <v/>
      </c>
      <c r="N2002" s="149" t="str">
        <f>IF(VLOOKUP($A2002,HourEndingOutage!$B$3:$F$746,5,0)="Outage","Outage","")</f>
        <v/>
      </c>
      <c r="O2002" s="18">
        <f t="shared" si="285"/>
        <v>0</v>
      </c>
      <c r="P2002" s="18" t="str">
        <f t="shared" si="286"/>
        <v/>
      </c>
      <c r="Q2002" s="18">
        <f t="shared" si="287"/>
        <v>0</v>
      </c>
      <c r="R2002" s="118"/>
    </row>
    <row r="2003" spans="1:18" x14ac:dyDescent="0.25">
      <c r="A2003" s="25">
        <f t="shared" si="279"/>
        <v>223</v>
      </c>
      <c r="B2003" s="23">
        <f t="shared" si="280"/>
        <v>44571</v>
      </c>
      <c r="C2003" s="24">
        <v>7</v>
      </c>
      <c r="D2003" s="54" t="str">
        <f t="shared" si="281"/>
        <v>ASET</v>
      </c>
      <c r="E2003" s="178"/>
      <c r="F2003" s="179"/>
      <c r="G2003" s="177"/>
      <c r="H2003" s="177"/>
      <c r="I2003" s="169">
        <f t="shared" si="282"/>
        <v>0</v>
      </c>
      <c r="J2003" s="149" t="str" cm="1">
        <f t="array" ref="J2003">IF(ISERROR(INDEX('Non Compliance input'!$H$5:$H$156,MATCH(1,(A2003='Non Compliance input'!$A$5:$A$156)*(F2003&gt;='Non Compliance input'!$D$5:$D$156)*(E2003&lt;'Non Compliance input'!$E$5:$E$156)*('Non Compliance input'!$H$5:$H$156="Yes"),0))
),"","Yes")</f>
        <v/>
      </c>
      <c r="K2003" s="149">
        <f t="shared" si="283"/>
        <v>0</v>
      </c>
      <c r="L2003" s="162">
        <f t="shared" si="284"/>
        <v>0</v>
      </c>
      <c r="M2003" s="162" t="str" cm="1">
        <f t="array" ref="M2003">IF(ISERROR(INDEX('Non Compliance input'!$I$5:$I$156,MATCH(1,(A2003='Non Compliance input'!$A$5:$A$156)*(E2003&gt;='Non Compliance input'!$D$5:$D$156)*(F2003&lt;='Non Compliance input'!$E$5:$E$156)*('Non Compliance input'!$I$5:$I$156="Yes"),0))
),"","Yes")</f>
        <v/>
      </c>
      <c r="N2003" s="149" t="str">
        <f>IF(VLOOKUP($A2003,HourEndingOutage!$B$3:$F$746,5,0)="Outage","Outage","")</f>
        <v/>
      </c>
      <c r="O2003" s="18">
        <f t="shared" si="285"/>
        <v>0</v>
      </c>
      <c r="P2003" s="18" t="str">
        <f t="shared" si="286"/>
        <v/>
      </c>
      <c r="Q2003" s="18">
        <f t="shared" si="287"/>
        <v>0</v>
      </c>
      <c r="R2003" s="118"/>
    </row>
    <row r="2004" spans="1:18" x14ac:dyDescent="0.25">
      <c r="A2004" s="25">
        <f t="shared" si="279"/>
        <v>223</v>
      </c>
      <c r="B2004" s="23">
        <f t="shared" si="280"/>
        <v>44571</v>
      </c>
      <c r="C2004" s="24">
        <v>7</v>
      </c>
      <c r="D2004" s="54" t="str">
        <f t="shared" si="281"/>
        <v>ASET</v>
      </c>
      <c r="E2004" s="178"/>
      <c r="F2004" s="179"/>
      <c r="G2004" s="177"/>
      <c r="H2004" s="177"/>
      <c r="I2004" s="169">
        <f t="shared" si="282"/>
        <v>0</v>
      </c>
      <c r="J2004" s="149" t="str" cm="1">
        <f t="array" ref="J2004">IF(ISERROR(INDEX('Non Compliance input'!$H$5:$H$156,MATCH(1,(A2004='Non Compliance input'!$A$5:$A$156)*(F2004&gt;='Non Compliance input'!$D$5:$D$156)*(E2004&lt;'Non Compliance input'!$E$5:$E$156)*('Non Compliance input'!$H$5:$H$156="Yes"),0))
),"","Yes")</f>
        <v/>
      </c>
      <c r="K2004" s="149">
        <f t="shared" si="283"/>
        <v>0</v>
      </c>
      <c r="L2004" s="162">
        <f t="shared" si="284"/>
        <v>0</v>
      </c>
      <c r="M2004" s="162" t="str" cm="1">
        <f t="array" ref="M2004">IF(ISERROR(INDEX('Non Compliance input'!$I$5:$I$156,MATCH(1,(A2004='Non Compliance input'!$A$5:$A$156)*(E2004&gt;='Non Compliance input'!$D$5:$D$156)*(F2004&lt;='Non Compliance input'!$E$5:$E$156)*('Non Compliance input'!$I$5:$I$156="Yes"),0))
),"","Yes")</f>
        <v/>
      </c>
      <c r="N2004" s="149" t="str">
        <f>IF(VLOOKUP($A2004,HourEndingOutage!$B$3:$F$746,5,0)="Outage","Outage","")</f>
        <v/>
      </c>
      <c r="O2004" s="18">
        <f t="shared" si="285"/>
        <v>0</v>
      </c>
      <c r="P2004" s="18" t="str">
        <f t="shared" si="286"/>
        <v/>
      </c>
      <c r="Q2004" s="18">
        <f t="shared" si="287"/>
        <v>0</v>
      </c>
      <c r="R2004" s="118"/>
    </row>
    <row r="2005" spans="1:18" x14ac:dyDescent="0.25">
      <c r="A2005" s="25">
        <f t="shared" si="279"/>
        <v>223</v>
      </c>
      <c r="B2005" s="23">
        <f t="shared" si="280"/>
        <v>44571</v>
      </c>
      <c r="C2005" s="24">
        <v>7</v>
      </c>
      <c r="D2005" s="54" t="str">
        <f t="shared" si="281"/>
        <v>ASET</v>
      </c>
      <c r="E2005" s="178"/>
      <c r="F2005" s="179"/>
      <c r="G2005" s="177"/>
      <c r="H2005" s="177"/>
      <c r="I2005" s="169">
        <f t="shared" si="282"/>
        <v>0</v>
      </c>
      <c r="J2005" s="149" t="str" cm="1">
        <f t="array" ref="J2005">IF(ISERROR(INDEX('Non Compliance input'!$H$5:$H$156,MATCH(1,(A2005='Non Compliance input'!$A$5:$A$156)*(F2005&gt;='Non Compliance input'!$D$5:$D$156)*(E2005&lt;'Non Compliance input'!$E$5:$E$156)*('Non Compliance input'!$H$5:$H$156="Yes"),0))
),"","Yes")</f>
        <v/>
      </c>
      <c r="K2005" s="149">
        <f t="shared" si="283"/>
        <v>0</v>
      </c>
      <c r="L2005" s="162">
        <f t="shared" si="284"/>
        <v>0</v>
      </c>
      <c r="M2005" s="162" t="str" cm="1">
        <f t="array" ref="M2005">IF(ISERROR(INDEX('Non Compliance input'!$I$5:$I$156,MATCH(1,(A2005='Non Compliance input'!$A$5:$A$156)*(E2005&gt;='Non Compliance input'!$D$5:$D$156)*(F2005&lt;='Non Compliance input'!$E$5:$E$156)*('Non Compliance input'!$I$5:$I$156="Yes"),0))
),"","Yes")</f>
        <v/>
      </c>
      <c r="N2005" s="149" t="str">
        <f>IF(VLOOKUP($A2005,HourEndingOutage!$B$3:$F$746,5,0)="Outage","Outage","")</f>
        <v/>
      </c>
      <c r="O2005" s="18">
        <f t="shared" si="285"/>
        <v>0</v>
      </c>
      <c r="P2005" s="18" t="str">
        <f t="shared" si="286"/>
        <v/>
      </c>
      <c r="Q2005" s="18">
        <f t="shared" si="287"/>
        <v>0</v>
      </c>
      <c r="R2005" s="118"/>
    </row>
    <row r="2006" spans="1:18" x14ac:dyDescent="0.25">
      <c r="A2006" s="25">
        <f t="shared" si="279"/>
        <v>223</v>
      </c>
      <c r="B2006" s="23">
        <f t="shared" si="280"/>
        <v>44571</v>
      </c>
      <c r="C2006" s="24">
        <v>7</v>
      </c>
      <c r="D2006" s="54" t="str">
        <f t="shared" si="281"/>
        <v>ASET</v>
      </c>
      <c r="E2006" s="178"/>
      <c r="F2006" s="179"/>
      <c r="G2006" s="177"/>
      <c r="H2006" s="177"/>
      <c r="I2006" s="169">
        <f t="shared" si="282"/>
        <v>0</v>
      </c>
      <c r="J2006" s="149" t="str" cm="1">
        <f t="array" ref="J2006">IF(ISERROR(INDEX('Non Compliance input'!$H$5:$H$156,MATCH(1,(A2006='Non Compliance input'!$A$5:$A$156)*(F2006&gt;='Non Compliance input'!$D$5:$D$156)*(E2006&lt;'Non Compliance input'!$E$5:$E$156)*('Non Compliance input'!$H$5:$H$156="Yes"),0))
),"","Yes")</f>
        <v/>
      </c>
      <c r="K2006" s="149">
        <f t="shared" si="283"/>
        <v>0</v>
      </c>
      <c r="L2006" s="162">
        <f t="shared" si="284"/>
        <v>0</v>
      </c>
      <c r="M2006" s="162" t="str" cm="1">
        <f t="array" ref="M2006">IF(ISERROR(INDEX('Non Compliance input'!$I$5:$I$156,MATCH(1,(A2006='Non Compliance input'!$A$5:$A$156)*(E2006&gt;='Non Compliance input'!$D$5:$D$156)*(F2006&lt;='Non Compliance input'!$E$5:$E$156)*('Non Compliance input'!$I$5:$I$156="Yes"),0))
),"","Yes")</f>
        <v/>
      </c>
      <c r="N2006" s="149" t="str">
        <f>IF(VLOOKUP($A2006,HourEndingOutage!$B$3:$F$746,5,0)="Outage","Outage","")</f>
        <v/>
      </c>
      <c r="O2006" s="18">
        <f t="shared" si="285"/>
        <v>0</v>
      </c>
      <c r="P2006" s="18" t="str">
        <f t="shared" si="286"/>
        <v/>
      </c>
      <c r="Q2006" s="18">
        <f t="shared" si="287"/>
        <v>0</v>
      </c>
      <c r="R2006" s="118"/>
    </row>
    <row r="2007" spans="1:18" x14ac:dyDescent="0.25">
      <c r="A2007" s="25">
        <f t="shared" si="279"/>
        <v>223</v>
      </c>
      <c r="B2007" s="23">
        <f t="shared" si="280"/>
        <v>44571</v>
      </c>
      <c r="C2007" s="24">
        <v>7</v>
      </c>
      <c r="D2007" s="54" t="str">
        <f t="shared" si="281"/>
        <v>ASET</v>
      </c>
      <c r="E2007" s="178"/>
      <c r="F2007" s="179"/>
      <c r="G2007" s="177"/>
      <c r="H2007" s="177"/>
      <c r="I2007" s="169">
        <f t="shared" si="282"/>
        <v>0</v>
      </c>
      <c r="J2007" s="149" t="str" cm="1">
        <f t="array" ref="J2007">IF(ISERROR(INDEX('Non Compliance input'!$H$5:$H$156,MATCH(1,(A2007='Non Compliance input'!$A$5:$A$156)*(F2007&gt;='Non Compliance input'!$D$5:$D$156)*(E2007&lt;'Non Compliance input'!$E$5:$E$156)*('Non Compliance input'!$H$5:$H$156="Yes"),0))
),"","Yes")</f>
        <v/>
      </c>
      <c r="K2007" s="149">
        <f t="shared" si="283"/>
        <v>0</v>
      </c>
      <c r="L2007" s="162">
        <f t="shared" si="284"/>
        <v>0</v>
      </c>
      <c r="M2007" s="162" t="str" cm="1">
        <f t="array" ref="M2007">IF(ISERROR(INDEX('Non Compliance input'!$I$5:$I$156,MATCH(1,(A2007='Non Compliance input'!$A$5:$A$156)*(E2007&gt;='Non Compliance input'!$D$5:$D$156)*(F2007&lt;='Non Compliance input'!$E$5:$E$156)*('Non Compliance input'!$I$5:$I$156="Yes"),0))
),"","Yes")</f>
        <v/>
      </c>
      <c r="N2007" s="149" t="str">
        <f>IF(VLOOKUP($A2007,HourEndingOutage!$B$3:$F$746,5,0)="Outage","Outage","")</f>
        <v/>
      </c>
      <c r="O2007" s="18">
        <f t="shared" si="285"/>
        <v>0</v>
      </c>
      <c r="P2007" s="18" t="str">
        <f t="shared" si="286"/>
        <v/>
      </c>
      <c r="Q2007" s="18">
        <f t="shared" si="287"/>
        <v>0</v>
      </c>
      <c r="R2007" s="118"/>
    </row>
    <row r="2008" spans="1:18" x14ac:dyDescent="0.25">
      <c r="A2008" s="25">
        <f t="shared" si="279"/>
        <v>223</v>
      </c>
      <c r="B2008" s="23">
        <f t="shared" si="280"/>
        <v>44571</v>
      </c>
      <c r="C2008" s="24">
        <v>7</v>
      </c>
      <c r="D2008" s="54" t="str">
        <f t="shared" si="281"/>
        <v>ASET</v>
      </c>
      <c r="E2008" s="178"/>
      <c r="F2008" s="179"/>
      <c r="G2008" s="177"/>
      <c r="H2008" s="177"/>
      <c r="I2008" s="169">
        <f t="shared" si="282"/>
        <v>0</v>
      </c>
      <c r="J2008" s="149" t="str" cm="1">
        <f t="array" ref="J2008">IF(ISERROR(INDEX('Non Compliance input'!$H$5:$H$156,MATCH(1,(A2008='Non Compliance input'!$A$5:$A$156)*(F2008&gt;='Non Compliance input'!$D$5:$D$156)*(E2008&lt;'Non Compliance input'!$E$5:$E$156)*('Non Compliance input'!$H$5:$H$156="Yes"),0))
),"","Yes")</f>
        <v/>
      </c>
      <c r="K2008" s="149">
        <f t="shared" si="283"/>
        <v>0</v>
      </c>
      <c r="L2008" s="162">
        <f t="shared" si="284"/>
        <v>0</v>
      </c>
      <c r="M2008" s="162" t="str" cm="1">
        <f t="array" ref="M2008">IF(ISERROR(INDEX('Non Compliance input'!$I$5:$I$156,MATCH(1,(A2008='Non Compliance input'!$A$5:$A$156)*(E2008&gt;='Non Compliance input'!$D$5:$D$156)*(F2008&lt;='Non Compliance input'!$E$5:$E$156)*('Non Compliance input'!$I$5:$I$156="Yes"),0))
),"","Yes")</f>
        <v/>
      </c>
      <c r="N2008" s="149" t="str">
        <f>IF(VLOOKUP($A2008,HourEndingOutage!$B$3:$F$746,5,0)="Outage","Outage","")</f>
        <v/>
      </c>
      <c r="O2008" s="18">
        <f t="shared" si="285"/>
        <v>0</v>
      </c>
      <c r="P2008" s="18" t="str">
        <f t="shared" si="286"/>
        <v/>
      </c>
      <c r="Q2008" s="18">
        <f t="shared" si="287"/>
        <v>0</v>
      </c>
      <c r="R2008" s="118"/>
    </row>
    <row r="2009" spans="1:18" x14ac:dyDescent="0.25">
      <c r="A2009" s="25">
        <f t="shared" si="279"/>
        <v>223</v>
      </c>
      <c r="B2009" s="23">
        <f t="shared" si="280"/>
        <v>44571</v>
      </c>
      <c r="C2009" s="24">
        <v>7</v>
      </c>
      <c r="D2009" s="54" t="str">
        <f t="shared" si="281"/>
        <v>ASET</v>
      </c>
      <c r="E2009" s="178"/>
      <c r="F2009" s="179"/>
      <c r="G2009" s="177"/>
      <c r="H2009" s="177"/>
      <c r="I2009" s="169">
        <f t="shared" si="282"/>
        <v>0</v>
      </c>
      <c r="J2009" s="149" t="str" cm="1">
        <f t="array" ref="J2009">IF(ISERROR(INDEX('Non Compliance input'!$H$5:$H$156,MATCH(1,(A2009='Non Compliance input'!$A$5:$A$156)*(F2009&gt;='Non Compliance input'!$D$5:$D$156)*(E2009&lt;'Non Compliance input'!$E$5:$E$156)*('Non Compliance input'!$H$5:$H$156="Yes"),0))
),"","Yes")</f>
        <v/>
      </c>
      <c r="K2009" s="149">
        <f t="shared" si="283"/>
        <v>0</v>
      </c>
      <c r="L2009" s="162">
        <f t="shared" si="284"/>
        <v>0</v>
      </c>
      <c r="M2009" s="162" t="str" cm="1">
        <f t="array" ref="M2009">IF(ISERROR(INDEX('Non Compliance input'!$I$5:$I$156,MATCH(1,(A2009='Non Compliance input'!$A$5:$A$156)*(E2009&gt;='Non Compliance input'!$D$5:$D$156)*(F2009&lt;='Non Compliance input'!$E$5:$E$156)*('Non Compliance input'!$I$5:$I$156="Yes"),0))
),"","Yes")</f>
        <v/>
      </c>
      <c r="N2009" s="149" t="str">
        <f>IF(VLOOKUP($A2009,HourEndingOutage!$B$3:$F$746,5,0)="Outage","Outage","")</f>
        <v/>
      </c>
      <c r="O2009" s="18">
        <f t="shared" si="285"/>
        <v>0</v>
      </c>
      <c r="P2009" s="18" t="str">
        <f t="shared" si="286"/>
        <v/>
      </c>
      <c r="Q2009" s="18">
        <f t="shared" si="287"/>
        <v>0</v>
      </c>
      <c r="R2009" s="118"/>
    </row>
    <row r="2010" spans="1:18" x14ac:dyDescent="0.25">
      <c r="A2010" s="25">
        <f t="shared" si="279"/>
        <v>224</v>
      </c>
      <c r="B2010" s="23">
        <f t="shared" si="280"/>
        <v>44571</v>
      </c>
      <c r="C2010" s="24">
        <v>8</v>
      </c>
      <c r="D2010" s="54" t="str">
        <f t="shared" si="281"/>
        <v>ASET</v>
      </c>
      <c r="E2010" s="178"/>
      <c r="F2010" s="179"/>
      <c r="G2010" s="177"/>
      <c r="H2010" s="177"/>
      <c r="I2010" s="169">
        <f t="shared" si="282"/>
        <v>0</v>
      </c>
      <c r="J2010" s="149" t="str" cm="1">
        <f t="array" ref="J2010">IF(ISERROR(INDEX('Non Compliance input'!$H$5:$H$156,MATCH(1,(A2010='Non Compliance input'!$A$5:$A$156)*(F2010&gt;='Non Compliance input'!$D$5:$D$156)*(E2010&lt;'Non Compliance input'!$E$5:$E$156)*('Non Compliance input'!$H$5:$H$156="Yes"),0))
),"","Yes")</f>
        <v/>
      </c>
      <c r="K2010" s="149">
        <f t="shared" si="283"/>
        <v>0</v>
      </c>
      <c r="L2010" s="162">
        <f t="shared" si="284"/>
        <v>0</v>
      </c>
      <c r="M2010" s="162" t="str" cm="1">
        <f t="array" ref="M2010">IF(ISERROR(INDEX('Non Compliance input'!$I$5:$I$156,MATCH(1,(A2010='Non Compliance input'!$A$5:$A$156)*(E2010&gt;='Non Compliance input'!$D$5:$D$156)*(F2010&lt;='Non Compliance input'!$E$5:$E$156)*('Non Compliance input'!$I$5:$I$156="Yes"),0))
),"","Yes")</f>
        <v/>
      </c>
      <c r="N2010" s="149" t="str">
        <f>IF(VLOOKUP($A2010,HourEndingOutage!$B$3:$F$746,5,0)="Outage","Outage","")</f>
        <v/>
      </c>
      <c r="O2010" s="18">
        <f t="shared" si="285"/>
        <v>0</v>
      </c>
      <c r="P2010" s="18" t="str">
        <f t="shared" si="286"/>
        <v/>
      </c>
      <c r="Q2010" s="18">
        <f t="shared" si="287"/>
        <v>0</v>
      </c>
      <c r="R2010" s="118"/>
    </row>
    <row r="2011" spans="1:18" x14ac:dyDescent="0.25">
      <c r="A2011" s="25">
        <f t="shared" si="279"/>
        <v>224</v>
      </c>
      <c r="B2011" s="23">
        <f t="shared" si="280"/>
        <v>44571</v>
      </c>
      <c r="C2011" s="24">
        <v>8</v>
      </c>
      <c r="D2011" s="54" t="str">
        <f t="shared" si="281"/>
        <v>ASET</v>
      </c>
      <c r="E2011" s="178"/>
      <c r="F2011" s="179"/>
      <c r="G2011" s="177"/>
      <c r="H2011" s="177"/>
      <c r="I2011" s="169">
        <f t="shared" si="282"/>
        <v>0</v>
      </c>
      <c r="J2011" s="149" t="str" cm="1">
        <f t="array" ref="J2011">IF(ISERROR(INDEX('Non Compliance input'!$H$5:$H$156,MATCH(1,(A2011='Non Compliance input'!$A$5:$A$156)*(F2011&gt;='Non Compliance input'!$D$5:$D$156)*(E2011&lt;'Non Compliance input'!$E$5:$E$156)*('Non Compliance input'!$H$5:$H$156="Yes"),0))
),"","Yes")</f>
        <v/>
      </c>
      <c r="K2011" s="149">
        <f t="shared" si="283"/>
        <v>0</v>
      </c>
      <c r="L2011" s="162">
        <f t="shared" si="284"/>
        <v>0</v>
      </c>
      <c r="M2011" s="162" t="str" cm="1">
        <f t="array" ref="M2011">IF(ISERROR(INDEX('Non Compliance input'!$I$5:$I$156,MATCH(1,(A2011='Non Compliance input'!$A$5:$A$156)*(E2011&gt;='Non Compliance input'!$D$5:$D$156)*(F2011&lt;='Non Compliance input'!$E$5:$E$156)*('Non Compliance input'!$I$5:$I$156="Yes"),0))
),"","Yes")</f>
        <v/>
      </c>
      <c r="N2011" s="149" t="str">
        <f>IF(VLOOKUP($A2011,HourEndingOutage!$B$3:$F$746,5,0)="Outage","Outage","")</f>
        <v/>
      </c>
      <c r="O2011" s="18">
        <f t="shared" si="285"/>
        <v>0</v>
      </c>
      <c r="P2011" s="18" t="str">
        <f t="shared" si="286"/>
        <v/>
      </c>
      <c r="Q2011" s="18">
        <f t="shared" si="287"/>
        <v>0</v>
      </c>
      <c r="R2011" s="118"/>
    </row>
    <row r="2012" spans="1:18" x14ac:dyDescent="0.25">
      <c r="A2012" s="25">
        <f t="shared" ref="A2012:A2075" si="288">IF(C2012=C2011,A2011,A2011+1)</f>
        <v>224</v>
      </c>
      <c r="B2012" s="23">
        <f t="shared" ref="B2012:B2075" si="289">IF(C2012&lt;C2011,B2011+1,B2011)</f>
        <v>44571</v>
      </c>
      <c r="C2012" s="24">
        <v>8</v>
      </c>
      <c r="D2012" s="54" t="str">
        <f t="shared" si="281"/>
        <v>ASET</v>
      </c>
      <c r="E2012" s="178"/>
      <c r="F2012" s="179"/>
      <c r="G2012" s="177"/>
      <c r="H2012" s="177"/>
      <c r="I2012" s="169">
        <f t="shared" si="282"/>
        <v>0</v>
      </c>
      <c r="J2012" s="149" t="str" cm="1">
        <f t="array" ref="J2012">IF(ISERROR(INDEX('Non Compliance input'!$H$5:$H$156,MATCH(1,(A2012='Non Compliance input'!$A$5:$A$156)*(F2012&gt;='Non Compliance input'!$D$5:$D$156)*(E2012&lt;'Non Compliance input'!$E$5:$E$156)*('Non Compliance input'!$H$5:$H$156="Yes"),0))
),"","Yes")</f>
        <v/>
      </c>
      <c r="K2012" s="149">
        <f t="shared" si="283"/>
        <v>0</v>
      </c>
      <c r="L2012" s="162">
        <f t="shared" si="284"/>
        <v>0</v>
      </c>
      <c r="M2012" s="162" t="str" cm="1">
        <f t="array" ref="M2012">IF(ISERROR(INDEX('Non Compliance input'!$I$5:$I$156,MATCH(1,(A2012='Non Compliance input'!$A$5:$A$156)*(E2012&gt;='Non Compliance input'!$D$5:$D$156)*(F2012&lt;='Non Compliance input'!$E$5:$E$156)*('Non Compliance input'!$I$5:$I$156="Yes"),0))
),"","Yes")</f>
        <v/>
      </c>
      <c r="N2012" s="149" t="str">
        <f>IF(VLOOKUP($A2012,HourEndingOutage!$B$3:$F$746,5,0)="Outage","Outage","")</f>
        <v/>
      </c>
      <c r="O2012" s="18">
        <f t="shared" si="285"/>
        <v>0</v>
      </c>
      <c r="P2012" s="18" t="str">
        <f t="shared" si="286"/>
        <v/>
      </c>
      <c r="Q2012" s="18">
        <f t="shared" si="287"/>
        <v>0</v>
      </c>
      <c r="R2012" s="118"/>
    </row>
    <row r="2013" spans="1:18" x14ac:dyDescent="0.25">
      <c r="A2013" s="25">
        <f t="shared" si="288"/>
        <v>224</v>
      </c>
      <c r="B2013" s="23">
        <f t="shared" si="289"/>
        <v>44571</v>
      </c>
      <c r="C2013" s="24">
        <v>8</v>
      </c>
      <c r="D2013" s="54" t="str">
        <f t="shared" si="281"/>
        <v>ASET</v>
      </c>
      <c r="E2013" s="178"/>
      <c r="F2013" s="179"/>
      <c r="G2013" s="177"/>
      <c r="H2013" s="177"/>
      <c r="I2013" s="169">
        <f t="shared" si="282"/>
        <v>0</v>
      </c>
      <c r="J2013" s="149" t="str" cm="1">
        <f t="array" ref="J2013">IF(ISERROR(INDEX('Non Compliance input'!$H$5:$H$156,MATCH(1,(A2013='Non Compliance input'!$A$5:$A$156)*(F2013&gt;='Non Compliance input'!$D$5:$D$156)*(E2013&lt;'Non Compliance input'!$E$5:$E$156)*('Non Compliance input'!$H$5:$H$156="Yes"),0))
),"","Yes")</f>
        <v/>
      </c>
      <c r="K2013" s="149">
        <f t="shared" si="283"/>
        <v>0</v>
      </c>
      <c r="L2013" s="162">
        <f t="shared" si="284"/>
        <v>0</v>
      </c>
      <c r="M2013" s="162" t="str" cm="1">
        <f t="array" ref="M2013">IF(ISERROR(INDEX('Non Compliance input'!$I$5:$I$156,MATCH(1,(A2013='Non Compliance input'!$A$5:$A$156)*(E2013&gt;='Non Compliance input'!$D$5:$D$156)*(F2013&lt;='Non Compliance input'!$E$5:$E$156)*('Non Compliance input'!$I$5:$I$156="Yes"),0))
),"","Yes")</f>
        <v/>
      </c>
      <c r="N2013" s="149" t="str">
        <f>IF(VLOOKUP($A2013,HourEndingOutage!$B$3:$F$746,5,0)="Outage","Outage","")</f>
        <v/>
      </c>
      <c r="O2013" s="18">
        <f t="shared" si="285"/>
        <v>0</v>
      </c>
      <c r="P2013" s="18" t="str">
        <f t="shared" si="286"/>
        <v/>
      </c>
      <c r="Q2013" s="18">
        <f t="shared" si="287"/>
        <v>0</v>
      </c>
      <c r="R2013" s="118"/>
    </row>
    <row r="2014" spans="1:18" x14ac:dyDescent="0.25">
      <c r="A2014" s="25">
        <f t="shared" si="288"/>
        <v>224</v>
      </c>
      <c r="B2014" s="23">
        <f t="shared" si="289"/>
        <v>44571</v>
      </c>
      <c r="C2014" s="24">
        <v>8</v>
      </c>
      <c r="D2014" s="54" t="str">
        <f t="shared" si="281"/>
        <v>ASET</v>
      </c>
      <c r="E2014" s="178"/>
      <c r="F2014" s="179"/>
      <c r="G2014" s="177"/>
      <c r="H2014" s="177"/>
      <c r="I2014" s="169">
        <f t="shared" si="282"/>
        <v>0</v>
      </c>
      <c r="J2014" s="149" t="str" cm="1">
        <f t="array" ref="J2014">IF(ISERROR(INDEX('Non Compliance input'!$H$5:$H$156,MATCH(1,(A2014='Non Compliance input'!$A$5:$A$156)*(F2014&gt;='Non Compliance input'!$D$5:$D$156)*(E2014&lt;'Non Compliance input'!$E$5:$E$156)*('Non Compliance input'!$H$5:$H$156="Yes"),0))
),"","Yes")</f>
        <v/>
      </c>
      <c r="K2014" s="149">
        <f t="shared" si="283"/>
        <v>0</v>
      </c>
      <c r="L2014" s="162">
        <f t="shared" si="284"/>
        <v>0</v>
      </c>
      <c r="M2014" s="162" t="str" cm="1">
        <f t="array" ref="M2014">IF(ISERROR(INDEX('Non Compliance input'!$I$5:$I$156,MATCH(1,(A2014='Non Compliance input'!$A$5:$A$156)*(E2014&gt;='Non Compliance input'!$D$5:$D$156)*(F2014&lt;='Non Compliance input'!$E$5:$E$156)*('Non Compliance input'!$I$5:$I$156="Yes"),0))
),"","Yes")</f>
        <v/>
      </c>
      <c r="N2014" s="149" t="str">
        <f>IF(VLOOKUP($A2014,HourEndingOutage!$B$3:$F$746,5,0)="Outage","Outage","")</f>
        <v/>
      </c>
      <c r="O2014" s="18">
        <f t="shared" si="285"/>
        <v>0</v>
      </c>
      <c r="P2014" s="18" t="str">
        <f t="shared" si="286"/>
        <v/>
      </c>
      <c r="Q2014" s="18">
        <f t="shared" si="287"/>
        <v>0</v>
      </c>
      <c r="R2014" s="118"/>
    </row>
    <row r="2015" spans="1:18" x14ac:dyDescent="0.25">
      <c r="A2015" s="25">
        <f t="shared" si="288"/>
        <v>224</v>
      </c>
      <c r="B2015" s="23">
        <f t="shared" si="289"/>
        <v>44571</v>
      </c>
      <c r="C2015" s="24">
        <v>8</v>
      </c>
      <c r="D2015" s="54" t="str">
        <f t="shared" si="281"/>
        <v>ASET</v>
      </c>
      <c r="E2015" s="178"/>
      <c r="F2015" s="179"/>
      <c r="G2015" s="177"/>
      <c r="H2015" s="177"/>
      <c r="I2015" s="169">
        <f t="shared" si="282"/>
        <v>0</v>
      </c>
      <c r="J2015" s="149" t="str" cm="1">
        <f t="array" ref="J2015">IF(ISERROR(INDEX('Non Compliance input'!$H$5:$H$156,MATCH(1,(A2015='Non Compliance input'!$A$5:$A$156)*(F2015&gt;='Non Compliance input'!$D$5:$D$156)*(E2015&lt;'Non Compliance input'!$E$5:$E$156)*('Non Compliance input'!$H$5:$H$156="Yes"),0))
),"","Yes")</f>
        <v/>
      </c>
      <c r="K2015" s="149">
        <f t="shared" si="283"/>
        <v>0</v>
      </c>
      <c r="L2015" s="162">
        <f t="shared" si="284"/>
        <v>0</v>
      </c>
      <c r="M2015" s="162" t="str" cm="1">
        <f t="array" ref="M2015">IF(ISERROR(INDEX('Non Compliance input'!$I$5:$I$156,MATCH(1,(A2015='Non Compliance input'!$A$5:$A$156)*(E2015&gt;='Non Compliance input'!$D$5:$D$156)*(F2015&lt;='Non Compliance input'!$E$5:$E$156)*('Non Compliance input'!$I$5:$I$156="Yes"),0))
),"","Yes")</f>
        <v/>
      </c>
      <c r="N2015" s="149" t="str">
        <f>IF(VLOOKUP($A2015,HourEndingOutage!$B$3:$F$746,5,0)="Outage","Outage","")</f>
        <v/>
      </c>
      <c r="O2015" s="18">
        <f t="shared" si="285"/>
        <v>0</v>
      </c>
      <c r="P2015" s="18" t="str">
        <f t="shared" si="286"/>
        <v/>
      </c>
      <c r="Q2015" s="18">
        <f t="shared" si="287"/>
        <v>0</v>
      </c>
      <c r="R2015" s="118"/>
    </row>
    <row r="2016" spans="1:18" x14ac:dyDescent="0.25">
      <c r="A2016" s="25">
        <f t="shared" si="288"/>
        <v>224</v>
      </c>
      <c r="B2016" s="23">
        <f t="shared" si="289"/>
        <v>44571</v>
      </c>
      <c r="C2016" s="24">
        <v>8</v>
      </c>
      <c r="D2016" s="54" t="str">
        <f t="shared" si="281"/>
        <v>ASET</v>
      </c>
      <c r="E2016" s="178"/>
      <c r="F2016" s="179"/>
      <c r="G2016" s="177"/>
      <c r="H2016" s="177"/>
      <c r="I2016" s="169">
        <f t="shared" si="282"/>
        <v>0</v>
      </c>
      <c r="J2016" s="149" t="str" cm="1">
        <f t="array" ref="J2016">IF(ISERROR(INDEX('Non Compliance input'!$H$5:$H$156,MATCH(1,(A2016='Non Compliance input'!$A$5:$A$156)*(F2016&gt;='Non Compliance input'!$D$5:$D$156)*(E2016&lt;'Non Compliance input'!$E$5:$E$156)*('Non Compliance input'!$H$5:$H$156="Yes"),0))
),"","Yes")</f>
        <v/>
      </c>
      <c r="K2016" s="149">
        <f t="shared" si="283"/>
        <v>0</v>
      </c>
      <c r="L2016" s="162">
        <f t="shared" si="284"/>
        <v>0</v>
      </c>
      <c r="M2016" s="162" t="str" cm="1">
        <f t="array" ref="M2016">IF(ISERROR(INDEX('Non Compliance input'!$I$5:$I$156,MATCH(1,(A2016='Non Compliance input'!$A$5:$A$156)*(E2016&gt;='Non Compliance input'!$D$5:$D$156)*(F2016&lt;='Non Compliance input'!$E$5:$E$156)*('Non Compliance input'!$I$5:$I$156="Yes"),0))
),"","Yes")</f>
        <v/>
      </c>
      <c r="N2016" s="149" t="str">
        <f>IF(VLOOKUP($A2016,HourEndingOutage!$B$3:$F$746,5,0)="Outage","Outage","")</f>
        <v/>
      </c>
      <c r="O2016" s="18">
        <f t="shared" si="285"/>
        <v>0</v>
      </c>
      <c r="P2016" s="18" t="str">
        <f t="shared" si="286"/>
        <v/>
      </c>
      <c r="Q2016" s="18">
        <f t="shared" si="287"/>
        <v>0</v>
      </c>
      <c r="R2016" s="118"/>
    </row>
    <row r="2017" spans="1:18" x14ac:dyDescent="0.25">
      <c r="A2017" s="25">
        <f t="shared" si="288"/>
        <v>224</v>
      </c>
      <c r="B2017" s="23">
        <f t="shared" si="289"/>
        <v>44571</v>
      </c>
      <c r="C2017" s="24">
        <v>8</v>
      </c>
      <c r="D2017" s="54" t="str">
        <f t="shared" si="281"/>
        <v>ASET</v>
      </c>
      <c r="E2017" s="178"/>
      <c r="F2017" s="179"/>
      <c r="G2017" s="177"/>
      <c r="H2017" s="177"/>
      <c r="I2017" s="169">
        <f t="shared" si="282"/>
        <v>0</v>
      </c>
      <c r="J2017" s="149" t="str" cm="1">
        <f t="array" ref="J2017">IF(ISERROR(INDEX('Non Compliance input'!$H$5:$H$156,MATCH(1,(A2017='Non Compliance input'!$A$5:$A$156)*(F2017&gt;='Non Compliance input'!$D$5:$D$156)*(E2017&lt;'Non Compliance input'!$E$5:$E$156)*('Non Compliance input'!$H$5:$H$156="Yes"),0))
),"","Yes")</f>
        <v/>
      </c>
      <c r="K2017" s="149">
        <f t="shared" si="283"/>
        <v>0</v>
      </c>
      <c r="L2017" s="162">
        <f t="shared" si="284"/>
        <v>0</v>
      </c>
      <c r="M2017" s="162" t="str" cm="1">
        <f t="array" ref="M2017">IF(ISERROR(INDEX('Non Compliance input'!$I$5:$I$156,MATCH(1,(A2017='Non Compliance input'!$A$5:$A$156)*(E2017&gt;='Non Compliance input'!$D$5:$D$156)*(F2017&lt;='Non Compliance input'!$E$5:$E$156)*('Non Compliance input'!$I$5:$I$156="Yes"),0))
),"","Yes")</f>
        <v/>
      </c>
      <c r="N2017" s="149" t="str">
        <f>IF(VLOOKUP($A2017,HourEndingOutage!$B$3:$F$746,5,0)="Outage","Outage","")</f>
        <v/>
      </c>
      <c r="O2017" s="18">
        <f t="shared" si="285"/>
        <v>0</v>
      </c>
      <c r="P2017" s="18" t="str">
        <f t="shared" si="286"/>
        <v/>
      </c>
      <c r="Q2017" s="18">
        <f t="shared" si="287"/>
        <v>0</v>
      </c>
      <c r="R2017" s="118"/>
    </row>
    <row r="2018" spans="1:18" x14ac:dyDescent="0.25">
      <c r="A2018" s="25">
        <f t="shared" si="288"/>
        <v>224</v>
      </c>
      <c r="B2018" s="23">
        <f t="shared" si="289"/>
        <v>44571</v>
      </c>
      <c r="C2018" s="24">
        <v>8</v>
      </c>
      <c r="D2018" s="54" t="str">
        <f t="shared" si="281"/>
        <v>ASET</v>
      </c>
      <c r="E2018" s="178"/>
      <c r="F2018" s="179"/>
      <c r="G2018" s="177"/>
      <c r="H2018" s="177"/>
      <c r="I2018" s="169">
        <f t="shared" si="282"/>
        <v>0</v>
      </c>
      <c r="J2018" s="149" t="str" cm="1">
        <f t="array" ref="J2018">IF(ISERROR(INDEX('Non Compliance input'!$H$5:$H$156,MATCH(1,(A2018='Non Compliance input'!$A$5:$A$156)*(F2018&gt;='Non Compliance input'!$D$5:$D$156)*(E2018&lt;'Non Compliance input'!$E$5:$E$156)*('Non Compliance input'!$H$5:$H$156="Yes"),0))
),"","Yes")</f>
        <v/>
      </c>
      <c r="K2018" s="149">
        <f t="shared" si="283"/>
        <v>0</v>
      </c>
      <c r="L2018" s="162">
        <f t="shared" si="284"/>
        <v>0</v>
      </c>
      <c r="M2018" s="162" t="str" cm="1">
        <f t="array" ref="M2018">IF(ISERROR(INDEX('Non Compliance input'!$I$5:$I$156,MATCH(1,(A2018='Non Compliance input'!$A$5:$A$156)*(E2018&gt;='Non Compliance input'!$D$5:$D$156)*(F2018&lt;='Non Compliance input'!$E$5:$E$156)*('Non Compliance input'!$I$5:$I$156="Yes"),0))
),"","Yes")</f>
        <v/>
      </c>
      <c r="N2018" s="149" t="str">
        <f>IF(VLOOKUP($A2018,HourEndingOutage!$B$3:$F$746,5,0)="Outage","Outage","")</f>
        <v/>
      </c>
      <c r="O2018" s="18">
        <f t="shared" si="285"/>
        <v>0</v>
      </c>
      <c r="P2018" s="18" t="str">
        <f t="shared" si="286"/>
        <v/>
      </c>
      <c r="Q2018" s="18">
        <f t="shared" si="287"/>
        <v>0</v>
      </c>
      <c r="R2018" s="118"/>
    </row>
    <row r="2019" spans="1:18" x14ac:dyDescent="0.25">
      <c r="A2019" s="25">
        <f t="shared" si="288"/>
        <v>225</v>
      </c>
      <c r="B2019" s="23">
        <f t="shared" si="289"/>
        <v>44571</v>
      </c>
      <c r="C2019" s="24">
        <v>9</v>
      </c>
      <c r="D2019" s="54" t="str">
        <f t="shared" si="281"/>
        <v>ASET</v>
      </c>
      <c r="E2019" s="178"/>
      <c r="F2019" s="179"/>
      <c r="G2019" s="177"/>
      <c r="H2019" s="177"/>
      <c r="I2019" s="169">
        <f t="shared" si="282"/>
        <v>0</v>
      </c>
      <c r="J2019" s="149" t="str" cm="1">
        <f t="array" ref="J2019">IF(ISERROR(INDEX('Non Compliance input'!$H$5:$H$156,MATCH(1,(A2019='Non Compliance input'!$A$5:$A$156)*(F2019&gt;='Non Compliance input'!$D$5:$D$156)*(E2019&lt;'Non Compliance input'!$E$5:$E$156)*('Non Compliance input'!$H$5:$H$156="Yes"),0))
),"","Yes")</f>
        <v/>
      </c>
      <c r="K2019" s="149">
        <f t="shared" si="283"/>
        <v>0</v>
      </c>
      <c r="L2019" s="162">
        <f t="shared" si="284"/>
        <v>0</v>
      </c>
      <c r="M2019" s="162" t="str" cm="1">
        <f t="array" ref="M2019">IF(ISERROR(INDEX('Non Compliance input'!$I$5:$I$156,MATCH(1,(A2019='Non Compliance input'!$A$5:$A$156)*(E2019&gt;='Non Compliance input'!$D$5:$D$156)*(F2019&lt;='Non Compliance input'!$E$5:$E$156)*('Non Compliance input'!$I$5:$I$156="Yes"),0))
),"","Yes")</f>
        <v/>
      </c>
      <c r="N2019" s="149" t="str">
        <f>IF(VLOOKUP($A2019,HourEndingOutage!$B$3:$F$746,5,0)="Outage","Outage","")</f>
        <v/>
      </c>
      <c r="O2019" s="18">
        <f t="shared" si="285"/>
        <v>0</v>
      </c>
      <c r="P2019" s="18" t="str">
        <f t="shared" si="286"/>
        <v/>
      </c>
      <c r="Q2019" s="18">
        <f t="shared" si="287"/>
        <v>0</v>
      </c>
      <c r="R2019" s="118"/>
    </row>
    <row r="2020" spans="1:18" x14ac:dyDescent="0.25">
      <c r="A2020" s="25">
        <f t="shared" si="288"/>
        <v>225</v>
      </c>
      <c r="B2020" s="23">
        <f t="shared" si="289"/>
        <v>44571</v>
      </c>
      <c r="C2020" s="24">
        <v>9</v>
      </c>
      <c r="D2020" s="54" t="str">
        <f t="shared" si="281"/>
        <v>ASET</v>
      </c>
      <c r="E2020" s="178"/>
      <c r="F2020" s="179"/>
      <c r="G2020" s="177"/>
      <c r="H2020" s="177"/>
      <c r="I2020" s="169">
        <f t="shared" si="282"/>
        <v>0</v>
      </c>
      <c r="J2020" s="149" t="str" cm="1">
        <f t="array" ref="J2020">IF(ISERROR(INDEX('Non Compliance input'!$H$5:$H$156,MATCH(1,(A2020='Non Compliance input'!$A$5:$A$156)*(F2020&gt;='Non Compliance input'!$D$5:$D$156)*(E2020&lt;'Non Compliance input'!$E$5:$E$156)*('Non Compliance input'!$H$5:$H$156="Yes"),0))
),"","Yes")</f>
        <v/>
      </c>
      <c r="K2020" s="149">
        <f t="shared" si="283"/>
        <v>0</v>
      </c>
      <c r="L2020" s="162">
        <f t="shared" si="284"/>
        <v>0</v>
      </c>
      <c r="M2020" s="162" t="str" cm="1">
        <f t="array" ref="M2020">IF(ISERROR(INDEX('Non Compliance input'!$I$5:$I$156,MATCH(1,(A2020='Non Compliance input'!$A$5:$A$156)*(E2020&gt;='Non Compliance input'!$D$5:$D$156)*(F2020&lt;='Non Compliance input'!$E$5:$E$156)*('Non Compliance input'!$I$5:$I$156="Yes"),0))
),"","Yes")</f>
        <v/>
      </c>
      <c r="N2020" s="149" t="str">
        <f>IF(VLOOKUP($A2020,HourEndingOutage!$B$3:$F$746,5,0)="Outage","Outage","")</f>
        <v/>
      </c>
      <c r="O2020" s="18">
        <f t="shared" si="285"/>
        <v>0</v>
      </c>
      <c r="P2020" s="18" t="str">
        <f t="shared" si="286"/>
        <v/>
      </c>
      <c r="Q2020" s="18">
        <f t="shared" si="287"/>
        <v>0</v>
      </c>
      <c r="R2020" s="118"/>
    </row>
    <row r="2021" spans="1:18" x14ac:dyDescent="0.25">
      <c r="A2021" s="25">
        <f t="shared" si="288"/>
        <v>225</v>
      </c>
      <c r="B2021" s="23">
        <f t="shared" si="289"/>
        <v>44571</v>
      </c>
      <c r="C2021" s="24">
        <v>9</v>
      </c>
      <c r="D2021" s="54" t="str">
        <f t="shared" si="281"/>
        <v>ASET</v>
      </c>
      <c r="E2021" s="178"/>
      <c r="F2021" s="179"/>
      <c r="G2021" s="177"/>
      <c r="H2021" s="177"/>
      <c r="I2021" s="169">
        <f t="shared" si="282"/>
        <v>0</v>
      </c>
      <c r="J2021" s="149" t="str" cm="1">
        <f t="array" ref="J2021">IF(ISERROR(INDEX('Non Compliance input'!$H$5:$H$156,MATCH(1,(A2021='Non Compliance input'!$A$5:$A$156)*(F2021&gt;='Non Compliance input'!$D$5:$D$156)*(E2021&lt;'Non Compliance input'!$E$5:$E$156)*('Non Compliance input'!$H$5:$H$156="Yes"),0))
),"","Yes")</f>
        <v/>
      </c>
      <c r="K2021" s="149">
        <f t="shared" si="283"/>
        <v>0</v>
      </c>
      <c r="L2021" s="162">
        <f t="shared" si="284"/>
        <v>0</v>
      </c>
      <c r="M2021" s="162" t="str" cm="1">
        <f t="array" ref="M2021">IF(ISERROR(INDEX('Non Compliance input'!$I$5:$I$156,MATCH(1,(A2021='Non Compliance input'!$A$5:$A$156)*(E2021&gt;='Non Compliance input'!$D$5:$D$156)*(F2021&lt;='Non Compliance input'!$E$5:$E$156)*('Non Compliance input'!$I$5:$I$156="Yes"),0))
),"","Yes")</f>
        <v/>
      </c>
      <c r="N2021" s="149" t="str">
        <f>IF(VLOOKUP($A2021,HourEndingOutage!$B$3:$F$746,5,0)="Outage","Outage","")</f>
        <v/>
      </c>
      <c r="O2021" s="18">
        <f t="shared" si="285"/>
        <v>0</v>
      </c>
      <c r="P2021" s="18" t="str">
        <f t="shared" si="286"/>
        <v/>
      </c>
      <c r="Q2021" s="18">
        <f t="shared" si="287"/>
        <v>0</v>
      </c>
      <c r="R2021" s="118"/>
    </row>
    <row r="2022" spans="1:18" x14ac:dyDescent="0.25">
      <c r="A2022" s="25">
        <f t="shared" si="288"/>
        <v>225</v>
      </c>
      <c r="B2022" s="23">
        <f t="shared" si="289"/>
        <v>44571</v>
      </c>
      <c r="C2022" s="24">
        <v>9</v>
      </c>
      <c r="D2022" s="54" t="str">
        <f t="shared" si="281"/>
        <v>ASET</v>
      </c>
      <c r="E2022" s="178"/>
      <c r="F2022" s="179"/>
      <c r="G2022" s="177"/>
      <c r="H2022" s="177"/>
      <c r="I2022" s="169">
        <f t="shared" si="282"/>
        <v>0</v>
      </c>
      <c r="J2022" s="149" t="str" cm="1">
        <f t="array" ref="J2022">IF(ISERROR(INDEX('Non Compliance input'!$H$5:$H$156,MATCH(1,(A2022='Non Compliance input'!$A$5:$A$156)*(F2022&gt;='Non Compliance input'!$D$5:$D$156)*(E2022&lt;'Non Compliance input'!$E$5:$E$156)*('Non Compliance input'!$H$5:$H$156="Yes"),0))
),"","Yes")</f>
        <v/>
      </c>
      <c r="K2022" s="149">
        <f t="shared" si="283"/>
        <v>0</v>
      </c>
      <c r="L2022" s="162">
        <f t="shared" si="284"/>
        <v>0</v>
      </c>
      <c r="M2022" s="162" t="str" cm="1">
        <f t="array" ref="M2022">IF(ISERROR(INDEX('Non Compliance input'!$I$5:$I$156,MATCH(1,(A2022='Non Compliance input'!$A$5:$A$156)*(E2022&gt;='Non Compliance input'!$D$5:$D$156)*(F2022&lt;='Non Compliance input'!$E$5:$E$156)*('Non Compliance input'!$I$5:$I$156="Yes"),0))
),"","Yes")</f>
        <v/>
      </c>
      <c r="N2022" s="149" t="str">
        <f>IF(VLOOKUP($A2022,HourEndingOutage!$B$3:$F$746,5,0)="Outage","Outage","")</f>
        <v/>
      </c>
      <c r="O2022" s="18">
        <f t="shared" si="285"/>
        <v>0</v>
      </c>
      <c r="P2022" s="18" t="str">
        <f t="shared" si="286"/>
        <v/>
      </c>
      <c r="Q2022" s="18">
        <f t="shared" si="287"/>
        <v>0</v>
      </c>
      <c r="R2022" s="118"/>
    </row>
    <row r="2023" spans="1:18" x14ac:dyDescent="0.25">
      <c r="A2023" s="25">
        <f t="shared" si="288"/>
        <v>225</v>
      </c>
      <c r="B2023" s="23">
        <f t="shared" si="289"/>
        <v>44571</v>
      </c>
      <c r="C2023" s="24">
        <v>9</v>
      </c>
      <c r="D2023" s="54" t="str">
        <f t="shared" si="281"/>
        <v>ASET</v>
      </c>
      <c r="E2023" s="178"/>
      <c r="F2023" s="179"/>
      <c r="G2023" s="177"/>
      <c r="H2023" s="177"/>
      <c r="I2023" s="169">
        <f t="shared" si="282"/>
        <v>0</v>
      </c>
      <c r="J2023" s="149" t="str" cm="1">
        <f t="array" ref="J2023">IF(ISERROR(INDEX('Non Compliance input'!$H$5:$H$156,MATCH(1,(A2023='Non Compliance input'!$A$5:$A$156)*(F2023&gt;='Non Compliance input'!$D$5:$D$156)*(E2023&lt;'Non Compliance input'!$E$5:$E$156)*('Non Compliance input'!$H$5:$H$156="Yes"),0))
),"","Yes")</f>
        <v/>
      </c>
      <c r="K2023" s="149">
        <f t="shared" si="283"/>
        <v>0</v>
      </c>
      <c r="L2023" s="162">
        <f t="shared" si="284"/>
        <v>0</v>
      </c>
      <c r="M2023" s="162" t="str" cm="1">
        <f t="array" ref="M2023">IF(ISERROR(INDEX('Non Compliance input'!$I$5:$I$156,MATCH(1,(A2023='Non Compliance input'!$A$5:$A$156)*(E2023&gt;='Non Compliance input'!$D$5:$D$156)*(F2023&lt;='Non Compliance input'!$E$5:$E$156)*('Non Compliance input'!$I$5:$I$156="Yes"),0))
),"","Yes")</f>
        <v/>
      </c>
      <c r="N2023" s="149" t="str">
        <f>IF(VLOOKUP($A2023,HourEndingOutage!$B$3:$F$746,5,0)="Outage","Outage","")</f>
        <v/>
      </c>
      <c r="O2023" s="18">
        <f t="shared" si="285"/>
        <v>0</v>
      </c>
      <c r="P2023" s="18" t="str">
        <f t="shared" si="286"/>
        <v/>
      </c>
      <c r="Q2023" s="18">
        <f t="shared" si="287"/>
        <v>0</v>
      </c>
      <c r="R2023" s="118"/>
    </row>
    <row r="2024" spans="1:18" x14ac:dyDescent="0.25">
      <c r="A2024" s="25">
        <f t="shared" si="288"/>
        <v>225</v>
      </c>
      <c r="B2024" s="23">
        <f t="shared" si="289"/>
        <v>44571</v>
      </c>
      <c r="C2024" s="24">
        <v>9</v>
      </c>
      <c r="D2024" s="54" t="str">
        <f t="shared" si="281"/>
        <v>ASET</v>
      </c>
      <c r="E2024" s="178"/>
      <c r="F2024" s="179"/>
      <c r="G2024" s="177"/>
      <c r="H2024" s="177"/>
      <c r="I2024" s="169">
        <f t="shared" si="282"/>
        <v>0</v>
      </c>
      <c r="J2024" s="149" t="str" cm="1">
        <f t="array" ref="J2024">IF(ISERROR(INDEX('Non Compliance input'!$H$5:$H$156,MATCH(1,(A2024='Non Compliance input'!$A$5:$A$156)*(F2024&gt;='Non Compliance input'!$D$5:$D$156)*(E2024&lt;'Non Compliance input'!$E$5:$E$156)*('Non Compliance input'!$H$5:$H$156="Yes"),0))
),"","Yes")</f>
        <v/>
      </c>
      <c r="K2024" s="149">
        <f t="shared" si="283"/>
        <v>0</v>
      </c>
      <c r="L2024" s="162">
        <f t="shared" si="284"/>
        <v>0</v>
      </c>
      <c r="M2024" s="162" t="str" cm="1">
        <f t="array" ref="M2024">IF(ISERROR(INDEX('Non Compliance input'!$I$5:$I$156,MATCH(1,(A2024='Non Compliance input'!$A$5:$A$156)*(E2024&gt;='Non Compliance input'!$D$5:$D$156)*(F2024&lt;='Non Compliance input'!$E$5:$E$156)*('Non Compliance input'!$I$5:$I$156="Yes"),0))
),"","Yes")</f>
        <v/>
      </c>
      <c r="N2024" s="149" t="str">
        <f>IF(VLOOKUP($A2024,HourEndingOutage!$B$3:$F$746,5,0)="Outage","Outage","")</f>
        <v/>
      </c>
      <c r="O2024" s="18">
        <f t="shared" si="285"/>
        <v>0</v>
      </c>
      <c r="P2024" s="18" t="str">
        <f t="shared" si="286"/>
        <v/>
      </c>
      <c r="Q2024" s="18">
        <f t="shared" si="287"/>
        <v>0</v>
      </c>
      <c r="R2024" s="118"/>
    </row>
    <row r="2025" spans="1:18" x14ac:dyDescent="0.25">
      <c r="A2025" s="25">
        <f t="shared" si="288"/>
        <v>225</v>
      </c>
      <c r="B2025" s="23">
        <f t="shared" si="289"/>
        <v>44571</v>
      </c>
      <c r="C2025" s="24">
        <v>9</v>
      </c>
      <c r="D2025" s="54" t="str">
        <f t="shared" si="281"/>
        <v>ASET</v>
      </c>
      <c r="E2025" s="178"/>
      <c r="F2025" s="179"/>
      <c r="G2025" s="177"/>
      <c r="H2025" s="177"/>
      <c r="I2025" s="169">
        <f t="shared" si="282"/>
        <v>0</v>
      </c>
      <c r="J2025" s="149" t="str" cm="1">
        <f t="array" ref="J2025">IF(ISERROR(INDEX('Non Compliance input'!$H$5:$H$156,MATCH(1,(A2025='Non Compliance input'!$A$5:$A$156)*(F2025&gt;='Non Compliance input'!$D$5:$D$156)*(E2025&lt;'Non Compliance input'!$E$5:$E$156)*('Non Compliance input'!$H$5:$H$156="Yes"),0))
),"","Yes")</f>
        <v/>
      </c>
      <c r="K2025" s="149">
        <f t="shared" si="283"/>
        <v>0</v>
      </c>
      <c r="L2025" s="162">
        <f t="shared" si="284"/>
        <v>0</v>
      </c>
      <c r="M2025" s="162" t="str" cm="1">
        <f t="array" ref="M2025">IF(ISERROR(INDEX('Non Compliance input'!$I$5:$I$156,MATCH(1,(A2025='Non Compliance input'!$A$5:$A$156)*(E2025&gt;='Non Compliance input'!$D$5:$D$156)*(F2025&lt;='Non Compliance input'!$E$5:$E$156)*('Non Compliance input'!$I$5:$I$156="Yes"),0))
),"","Yes")</f>
        <v/>
      </c>
      <c r="N2025" s="149" t="str">
        <f>IF(VLOOKUP($A2025,HourEndingOutage!$B$3:$F$746,5,0)="Outage","Outage","")</f>
        <v/>
      </c>
      <c r="O2025" s="18">
        <f t="shared" si="285"/>
        <v>0</v>
      </c>
      <c r="P2025" s="18" t="str">
        <f t="shared" si="286"/>
        <v/>
      </c>
      <c r="Q2025" s="18">
        <f t="shared" si="287"/>
        <v>0</v>
      </c>
      <c r="R2025" s="118"/>
    </row>
    <row r="2026" spans="1:18" x14ac:dyDescent="0.25">
      <c r="A2026" s="25">
        <f t="shared" si="288"/>
        <v>225</v>
      </c>
      <c r="B2026" s="23">
        <f t="shared" si="289"/>
        <v>44571</v>
      </c>
      <c r="C2026" s="24">
        <v>9</v>
      </c>
      <c r="D2026" s="54" t="str">
        <f t="shared" si="281"/>
        <v>ASET</v>
      </c>
      <c r="E2026" s="178"/>
      <c r="F2026" s="179"/>
      <c r="G2026" s="177"/>
      <c r="H2026" s="177"/>
      <c r="I2026" s="169">
        <f t="shared" si="282"/>
        <v>0</v>
      </c>
      <c r="J2026" s="149" t="str" cm="1">
        <f t="array" ref="J2026">IF(ISERROR(INDEX('Non Compliance input'!$H$5:$H$156,MATCH(1,(A2026='Non Compliance input'!$A$5:$A$156)*(F2026&gt;='Non Compliance input'!$D$5:$D$156)*(E2026&lt;'Non Compliance input'!$E$5:$E$156)*('Non Compliance input'!$H$5:$H$156="Yes"),0))
),"","Yes")</f>
        <v/>
      </c>
      <c r="K2026" s="149">
        <f t="shared" si="283"/>
        <v>0</v>
      </c>
      <c r="L2026" s="162">
        <f t="shared" si="284"/>
        <v>0</v>
      </c>
      <c r="M2026" s="162" t="str" cm="1">
        <f t="array" ref="M2026">IF(ISERROR(INDEX('Non Compliance input'!$I$5:$I$156,MATCH(1,(A2026='Non Compliance input'!$A$5:$A$156)*(E2026&gt;='Non Compliance input'!$D$5:$D$156)*(F2026&lt;='Non Compliance input'!$E$5:$E$156)*('Non Compliance input'!$I$5:$I$156="Yes"),0))
),"","Yes")</f>
        <v/>
      </c>
      <c r="N2026" s="149" t="str">
        <f>IF(VLOOKUP($A2026,HourEndingOutage!$B$3:$F$746,5,0)="Outage","Outage","")</f>
        <v/>
      </c>
      <c r="O2026" s="18">
        <f t="shared" si="285"/>
        <v>0</v>
      </c>
      <c r="P2026" s="18" t="str">
        <f t="shared" si="286"/>
        <v/>
      </c>
      <c r="Q2026" s="18">
        <f t="shared" si="287"/>
        <v>0</v>
      </c>
      <c r="R2026" s="118"/>
    </row>
    <row r="2027" spans="1:18" x14ac:dyDescent="0.25">
      <c r="A2027" s="25">
        <f t="shared" si="288"/>
        <v>225</v>
      </c>
      <c r="B2027" s="23">
        <f t="shared" si="289"/>
        <v>44571</v>
      </c>
      <c r="C2027" s="24">
        <v>9</v>
      </c>
      <c r="D2027" s="54" t="str">
        <f t="shared" si="281"/>
        <v>ASET</v>
      </c>
      <c r="E2027" s="178"/>
      <c r="F2027" s="179"/>
      <c r="G2027" s="177"/>
      <c r="H2027" s="177"/>
      <c r="I2027" s="169">
        <f t="shared" si="282"/>
        <v>0</v>
      </c>
      <c r="J2027" s="149" t="str" cm="1">
        <f t="array" ref="J2027">IF(ISERROR(INDEX('Non Compliance input'!$H$5:$H$156,MATCH(1,(A2027='Non Compliance input'!$A$5:$A$156)*(F2027&gt;='Non Compliance input'!$D$5:$D$156)*(E2027&lt;'Non Compliance input'!$E$5:$E$156)*('Non Compliance input'!$H$5:$H$156="Yes"),0))
),"","Yes")</f>
        <v/>
      </c>
      <c r="K2027" s="149">
        <f t="shared" si="283"/>
        <v>0</v>
      </c>
      <c r="L2027" s="162">
        <f t="shared" si="284"/>
        <v>0</v>
      </c>
      <c r="M2027" s="162" t="str" cm="1">
        <f t="array" ref="M2027">IF(ISERROR(INDEX('Non Compliance input'!$I$5:$I$156,MATCH(1,(A2027='Non Compliance input'!$A$5:$A$156)*(E2027&gt;='Non Compliance input'!$D$5:$D$156)*(F2027&lt;='Non Compliance input'!$E$5:$E$156)*('Non Compliance input'!$I$5:$I$156="Yes"),0))
),"","Yes")</f>
        <v/>
      </c>
      <c r="N2027" s="149" t="str">
        <f>IF(VLOOKUP($A2027,HourEndingOutage!$B$3:$F$746,5,0)="Outage","Outage","")</f>
        <v/>
      </c>
      <c r="O2027" s="18">
        <f t="shared" si="285"/>
        <v>0</v>
      </c>
      <c r="P2027" s="18" t="str">
        <f t="shared" si="286"/>
        <v/>
      </c>
      <c r="Q2027" s="18">
        <f t="shared" si="287"/>
        <v>0</v>
      </c>
      <c r="R2027" s="118"/>
    </row>
    <row r="2028" spans="1:18" x14ac:dyDescent="0.25">
      <c r="A2028" s="25">
        <f t="shared" si="288"/>
        <v>226</v>
      </c>
      <c r="B2028" s="23">
        <f t="shared" si="289"/>
        <v>44571</v>
      </c>
      <c r="C2028" s="24">
        <v>10</v>
      </c>
      <c r="D2028" s="54" t="str">
        <f t="shared" si="281"/>
        <v>ASET</v>
      </c>
      <c r="E2028" s="178"/>
      <c r="F2028" s="179"/>
      <c r="G2028" s="177"/>
      <c r="H2028" s="177"/>
      <c r="I2028" s="169">
        <f t="shared" si="282"/>
        <v>0</v>
      </c>
      <c r="J2028" s="149" t="str" cm="1">
        <f t="array" ref="J2028">IF(ISERROR(INDEX('Non Compliance input'!$H$5:$H$156,MATCH(1,(A2028='Non Compliance input'!$A$5:$A$156)*(F2028&gt;='Non Compliance input'!$D$5:$D$156)*(E2028&lt;'Non Compliance input'!$E$5:$E$156)*('Non Compliance input'!$H$5:$H$156="Yes"),0))
),"","Yes")</f>
        <v/>
      </c>
      <c r="K2028" s="149">
        <f t="shared" si="283"/>
        <v>0</v>
      </c>
      <c r="L2028" s="162">
        <f t="shared" si="284"/>
        <v>0</v>
      </c>
      <c r="M2028" s="162" t="str" cm="1">
        <f t="array" ref="M2028">IF(ISERROR(INDEX('Non Compliance input'!$I$5:$I$156,MATCH(1,(A2028='Non Compliance input'!$A$5:$A$156)*(E2028&gt;='Non Compliance input'!$D$5:$D$156)*(F2028&lt;='Non Compliance input'!$E$5:$E$156)*('Non Compliance input'!$I$5:$I$156="Yes"),0))
),"","Yes")</f>
        <v/>
      </c>
      <c r="N2028" s="149" t="str">
        <f>IF(VLOOKUP($A2028,HourEndingOutage!$B$3:$F$746,5,0)="Outage","Outage","")</f>
        <v/>
      </c>
      <c r="O2028" s="18">
        <f t="shared" si="285"/>
        <v>0</v>
      </c>
      <c r="P2028" s="18" t="str">
        <f t="shared" si="286"/>
        <v/>
      </c>
      <c r="Q2028" s="18">
        <f t="shared" si="287"/>
        <v>0</v>
      </c>
      <c r="R2028" s="118"/>
    </row>
    <row r="2029" spans="1:18" x14ac:dyDescent="0.25">
      <c r="A2029" s="25">
        <f t="shared" si="288"/>
        <v>226</v>
      </c>
      <c r="B2029" s="23">
        <f t="shared" si="289"/>
        <v>44571</v>
      </c>
      <c r="C2029" s="24">
        <v>10</v>
      </c>
      <c r="D2029" s="54" t="str">
        <f t="shared" si="281"/>
        <v>ASET</v>
      </c>
      <c r="E2029" s="178"/>
      <c r="F2029" s="179"/>
      <c r="G2029" s="177"/>
      <c r="H2029" s="177"/>
      <c r="I2029" s="169">
        <f t="shared" si="282"/>
        <v>0</v>
      </c>
      <c r="J2029" s="149" t="str" cm="1">
        <f t="array" ref="J2029">IF(ISERROR(INDEX('Non Compliance input'!$H$5:$H$156,MATCH(1,(A2029='Non Compliance input'!$A$5:$A$156)*(F2029&gt;='Non Compliance input'!$D$5:$D$156)*(E2029&lt;'Non Compliance input'!$E$5:$E$156)*('Non Compliance input'!$H$5:$H$156="Yes"),0))
),"","Yes")</f>
        <v/>
      </c>
      <c r="K2029" s="149">
        <f t="shared" si="283"/>
        <v>0</v>
      </c>
      <c r="L2029" s="162">
        <f t="shared" si="284"/>
        <v>0</v>
      </c>
      <c r="M2029" s="162" t="str" cm="1">
        <f t="array" ref="M2029">IF(ISERROR(INDEX('Non Compliance input'!$I$5:$I$156,MATCH(1,(A2029='Non Compliance input'!$A$5:$A$156)*(E2029&gt;='Non Compliance input'!$D$5:$D$156)*(F2029&lt;='Non Compliance input'!$E$5:$E$156)*('Non Compliance input'!$I$5:$I$156="Yes"),0))
),"","Yes")</f>
        <v/>
      </c>
      <c r="N2029" s="149" t="str">
        <f>IF(VLOOKUP($A2029,HourEndingOutage!$B$3:$F$746,5,0)="Outage","Outage","")</f>
        <v/>
      </c>
      <c r="O2029" s="18">
        <f t="shared" si="285"/>
        <v>0</v>
      </c>
      <c r="P2029" s="18" t="str">
        <f t="shared" si="286"/>
        <v/>
      </c>
      <c r="Q2029" s="18">
        <f t="shared" si="287"/>
        <v>0</v>
      </c>
      <c r="R2029" s="118"/>
    </row>
    <row r="2030" spans="1:18" x14ac:dyDescent="0.25">
      <c r="A2030" s="25">
        <f t="shared" si="288"/>
        <v>226</v>
      </c>
      <c r="B2030" s="23">
        <f t="shared" si="289"/>
        <v>44571</v>
      </c>
      <c r="C2030" s="24">
        <v>10</v>
      </c>
      <c r="D2030" s="54" t="str">
        <f t="shared" si="281"/>
        <v>ASET</v>
      </c>
      <c r="E2030" s="178"/>
      <c r="F2030" s="179"/>
      <c r="G2030" s="177"/>
      <c r="H2030" s="177"/>
      <c r="I2030" s="169">
        <f t="shared" si="282"/>
        <v>0</v>
      </c>
      <c r="J2030" s="149" t="str" cm="1">
        <f t="array" ref="J2030">IF(ISERROR(INDEX('Non Compliance input'!$H$5:$H$156,MATCH(1,(A2030='Non Compliance input'!$A$5:$A$156)*(F2030&gt;='Non Compliance input'!$D$5:$D$156)*(E2030&lt;'Non Compliance input'!$E$5:$E$156)*('Non Compliance input'!$H$5:$H$156="Yes"),0))
),"","Yes")</f>
        <v/>
      </c>
      <c r="K2030" s="149">
        <f t="shared" si="283"/>
        <v>0</v>
      </c>
      <c r="L2030" s="162">
        <f t="shared" si="284"/>
        <v>0</v>
      </c>
      <c r="M2030" s="162" t="str" cm="1">
        <f t="array" ref="M2030">IF(ISERROR(INDEX('Non Compliance input'!$I$5:$I$156,MATCH(1,(A2030='Non Compliance input'!$A$5:$A$156)*(E2030&gt;='Non Compliance input'!$D$5:$D$156)*(F2030&lt;='Non Compliance input'!$E$5:$E$156)*('Non Compliance input'!$I$5:$I$156="Yes"),0))
),"","Yes")</f>
        <v/>
      </c>
      <c r="N2030" s="149" t="str">
        <f>IF(VLOOKUP($A2030,HourEndingOutage!$B$3:$F$746,5,0)="Outage","Outage","")</f>
        <v/>
      </c>
      <c r="O2030" s="18">
        <f t="shared" si="285"/>
        <v>0</v>
      </c>
      <c r="P2030" s="18" t="str">
        <f t="shared" si="286"/>
        <v/>
      </c>
      <c r="Q2030" s="18">
        <f t="shared" si="287"/>
        <v>0</v>
      </c>
      <c r="R2030" s="118"/>
    </row>
    <row r="2031" spans="1:18" x14ac:dyDescent="0.25">
      <c r="A2031" s="25">
        <f t="shared" si="288"/>
        <v>226</v>
      </c>
      <c r="B2031" s="23">
        <f t="shared" si="289"/>
        <v>44571</v>
      </c>
      <c r="C2031" s="24">
        <v>10</v>
      </c>
      <c r="D2031" s="54" t="str">
        <f t="shared" si="281"/>
        <v>ASET</v>
      </c>
      <c r="E2031" s="178"/>
      <c r="F2031" s="179"/>
      <c r="G2031" s="177"/>
      <c r="H2031" s="177"/>
      <c r="I2031" s="169">
        <f t="shared" si="282"/>
        <v>0</v>
      </c>
      <c r="J2031" s="149" t="str" cm="1">
        <f t="array" ref="J2031">IF(ISERROR(INDEX('Non Compliance input'!$H$5:$H$156,MATCH(1,(A2031='Non Compliance input'!$A$5:$A$156)*(F2031&gt;='Non Compliance input'!$D$5:$D$156)*(E2031&lt;'Non Compliance input'!$E$5:$E$156)*('Non Compliance input'!$H$5:$H$156="Yes"),0))
),"","Yes")</f>
        <v/>
      </c>
      <c r="K2031" s="149">
        <f t="shared" si="283"/>
        <v>0</v>
      </c>
      <c r="L2031" s="162">
        <f t="shared" si="284"/>
        <v>0</v>
      </c>
      <c r="M2031" s="162" t="str" cm="1">
        <f t="array" ref="M2031">IF(ISERROR(INDEX('Non Compliance input'!$I$5:$I$156,MATCH(1,(A2031='Non Compliance input'!$A$5:$A$156)*(E2031&gt;='Non Compliance input'!$D$5:$D$156)*(F2031&lt;='Non Compliance input'!$E$5:$E$156)*('Non Compliance input'!$I$5:$I$156="Yes"),0))
),"","Yes")</f>
        <v/>
      </c>
      <c r="N2031" s="149" t="str">
        <f>IF(VLOOKUP($A2031,HourEndingOutage!$B$3:$F$746,5,0)="Outage","Outage","")</f>
        <v/>
      </c>
      <c r="O2031" s="18">
        <f t="shared" si="285"/>
        <v>0</v>
      </c>
      <c r="P2031" s="18" t="str">
        <f t="shared" si="286"/>
        <v/>
      </c>
      <c r="Q2031" s="18">
        <f t="shared" si="287"/>
        <v>0</v>
      </c>
      <c r="R2031" s="118"/>
    </row>
    <row r="2032" spans="1:18" x14ac:dyDescent="0.25">
      <c r="A2032" s="25">
        <f t="shared" si="288"/>
        <v>226</v>
      </c>
      <c r="B2032" s="23">
        <f t="shared" si="289"/>
        <v>44571</v>
      </c>
      <c r="C2032" s="24">
        <v>10</v>
      </c>
      <c r="D2032" s="54" t="str">
        <f t="shared" si="281"/>
        <v>ASET</v>
      </c>
      <c r="E2032" s="178"/>
      <c r="F2032" s="179"/>
      <c r="G2032" s="177"/>
      <c r="H2032" s="177"/>
      <c r="I2032" s="169">
        <f t="shared" si="282"/>
        <v>0</v>
      </c>
      <c r="J2032" s="149" t="str" cm="1">
        <f t="array" ref="J2032">IF(ISERROR(INDEX('Non Compliance input'!$H$5:$H$156,MATCH(1,(A2032='Non Compliance input'!$A$5:$A$156)*(F2032&gt;='Non Compliance input'!$D$5:$D$156)*(E2032&lt;'Non Compliance input'!$E$5:$E$156)*('Non Compliance input'!$H$5:$H$156="Yes"),0))
),"","Yes")</f>
        <v/>
      </c>
      <c r="K2032" s="149">
        <f t="shared" si="283"/>
        <v>0</v>
      </c>
      <c r="L2032" s="162">
        <f t="shared" si="284"/>
        <v>0</v>
      </c>
      <c r="M2032" s="162" t="str" cm="1">
        <f t="array" ref="M2032">IF(ISERROR(INDEX('Non Compliance input'!$I$5:$I$156,MATCH(1,(A2032='Non Compliance input'!$A$5:$A$156)*(E2032&gt;='Non Compliance input'!$D$5:$D$156)*(F2032&lt;='Non Compliance input'!$E$5:$E$156)*('Non Compliance input'!$I$5:$I$156="Yes"),0))
),"","Yes")</f>
        <v/>
      </c>
      <c r="N2032" s="149" t="str">
        <f>IF(VLOOKUP($A2032,HourEndingOutage!$B$3:$F$746,5,0)="Outage","Outage","")</f>
        <v/>
      </c>
      <c r="O2032" s="18">
        <f t="shared" si="285"/>
        <v>0</v>
      </c>
      <c r="P2032" s="18" t="str">
        <f t="shared" si="286"/>
        <v/>
      </c>
      <c r="Q2032" s="18">
        <f t="shared" si="287"/>
        <v>0</v>
      </c>
      <c r="R2032" s="118"/>
    </row>
    <row r="2033" spans="1:18" x14ac:dyDescent="0.25">
      <c r="A2033" s="25">
        <f t="shared" si="288"/>
        <v>226</v>
      </c>
      <c r="B2033" s="23">
        <f t="shared" si="289"/>
        <v>44571</v>
      </c>
      <c r="C2033" s="24">
        <v>10</v>
      </c>
      <c r="D2033" s="54" t="str">
        <f t="shared" si="281"/>
        <v>ASET</v>
      </c>
      <c r="E2033" s="178"/>
      <c r="F2033" s="179"/>
      <c r="G2033" s="177"/>
      <c r="H2033" s="177"/>
      <c r="I2033" s="169">
        <f t="shared" si="282"/>
        <v>0</v>
      </c>
      <c r="J2033" s="149" t="str" cm="1">
        <f t="array" ref="J2033">IF(ISERROR(INDEX('Non Compliance input'!$H$5:$H$156,MATCH(1,(A2033='Non Compliance input'!$A$5:$A$156)*(F2033&gt;='Non Compliance input'!$D$5:$D$156)*(E2033&lt;'Non Compliance input'!$E$5:$E$156)*('Non Compliance input'!$H$5:$H$156="Yes"),0))
),"","Yes")</f>
        <v/>
      </c>
      <c r="K2033" s="149">
        <f t="shared" si="283"/>
        <v>0</v>
      </c>
      <c r="L2033" s="162">
        <f t="shared" si="284"/>
        <v>0</v>
      </c>
      <c r="M2033" s="162" t="str" cm="1">
        <f t="array" ref="M2033">IF(ISERROR(INDEX('Non Compliance input'!$I$5:$I$156,MATCH(1,(A2033='Non Compliance input'!$A$5:$A$156)*(E2033&gt;='Non Compliance input'!$D$5:$D$156)*(F2033&lt;='Non Compliance input'!$E$5:$E$156)*('Non Compliance input'!$I$5:$I$156="Yes"),0))
),"","Yes")</f>
        <v/>
      </c>
      <c r="N2033" s="149" t="str">
        <f>IF(VLOOKUP($A2033,HourEndingOutage!$B$3:$F$746,5,0)="Outage","Outage","")</f>
        <v/>
      </c>
      <c r="O2033" s="18">
        <f t="shared" si="285"/>
        <v>0</v>
      </c>
      <c r="P2033" s="18" t="str">
        <f t="shared" si="286"/>
        <v/>
      </c>
      <c r="Q2033" s="18">
        <f t="shared" si="287"/>
        <v>0</v>
      </c>
      <c r="R2033" s="118"/>
    </row>
    <row r="2034" spans="1:18" x14ac:dyDescent="0.25">
      <c r="A2034" s="25">
        <f t="shared" si="288"/>
        <v>226</v>
      </c>
      <c r="B2034" s="23">
        <f t="shared" si="289"/>
        <v>44571</v>
      </c>
      <c r="C2034" s="24">
        <v>10</v>
      </c>
      <c r="D2034" s="54" t="str">
        <f t="shared" si="281"/>
        <v>ASET</v>
      </c>
      <c r="E2034" s="178"/>
      <c r="F2034" s="179"/>
      <c r="G2034" s="177"/>
      <c r="H2034" s="177"/>
      <c r="I2034" s="169">
        <f t="shared" si="282"/>
        <v>0</v>
      </c>
      <c r="J2034" s="149" t="str" cm="1">
        <f t="array" ref="J2034">IF(ISERROR(INDEX('Non Compliance input'!$H$5:$H$156,MATCH(1,(A2034='Non Compliance input'!$A$5:$A$156)*(F2034&gt;='Non Compliance input'!$D$5:$D$156)*(E2034&lt;'Non Compliance input'!$E$5:$E$156)*('Non Compliance input'!$H$5:$H$156="Yes"),0))
),"","Yes")</f>
        <v/>
      </c>
      <c r="K2034" s="149">
        <f t="shared" si="283"/>
        <v>0</v>
      </c>
      <c r="L2034" s="162">
        <f t="shared" si="284"/>
        <v>0</v>
      </c>
      <c r="M2034" s="162" t="str" cm="1">
        <f t="array" ref="M2034">IF(ISERROR(INDEX('Non Compliance input'!$I$5:$I$156,MATCH(1,(A2034='Non Compliance input'!$A$5:$A$156)*(E2034&gt;='Non Compliance input'!$D$5:$D$156)*(F2034&lt;='Non Compliance input'!$E$5:$E$156)*('Non Compliance input'!$I$5:$I$156="Yes"),0))
),"","Yes")</f>
        <v/>
      </c>
      <c r="N2034" s="149" t="str">
        <f>IF(VLOOKUP($A2034,HourEndingOutage!$B$3:$F$746,5,0)="Outage","Outage","")</f>
        <v/>
      </c>
      <c r="O2034" s="18">
        <f t="shared" si="285"/>
        <v>0</v>
      </c>
      <c r="P2034" s="18" t="str">
        <f t="shared" si="286"/>
        <v/>
      </c>
      <c r="Q2034" s="18">
        <f t="shared" si="287"/>
        <v>0</v>
      </c>
      <c r="R2034" s="118"/>
    </row>
    <row r="2035" spans="1:18" x14ac:dyDescent="0.25">
      <c r="A2035" s="25">
        <f t="shared" si="288"/>
        <v>226</v>
      </c>
      <c r="B2035" s="23">
        <f t="shared" si="289"/>
        <v>44571</v>
      </c>
      <c r="C2035" s="24">
        <v>10</v>
      </c>
      <c r="D2035" s="54" t="str">
        <f t="shared" si="281"/>
        <v>ASET</v>
      </c>
      <c r="E2035" s="178"/>
      <c r="F2035" s="179"/>
      <c r="G2035" s="177"/>
      <c r="H2035" s="177"/>
      <c r="I2035" s="169">
        <f t="shared" si="282"/>
        <v>0</v>
      </c>
      <c r="J2035" s="149" t="str" cm="1">
        <f t="array" ref="J2035">IF(ISERROR(INDEX('Non Compliance input'!$H$5:$H$156,MATCH(1,(A2035='Non Compliance input'!$A$5:$A$156)*(F2035&gt;='Non Compliance input'!$D$5:$D$156)*(E2035&lt;'Non Compliance input'!$E$5:$E$156)*('Non Compliance input'!$H$5:$H$156="Yes"),0))
),"","Yes")</f>
        <v/>
      </c>
      <c r="K2035" s="149">
        <f t="shared" si="283"/>
        <v>0</v>
      </c>
      <c r="L2035" s="162">
        <f t="shared" si="284"/>
        <v>0</v>
      </c>
      <c r="M2035" s="162" t="str" cm="1">
        <f t="array" ref="M2035">IF(ISERROR(INDEX('Non Compliance input'!$I$5:$I$156,MATCH(1,(A2035='Non Compliance input'!$A$5:$A$156)*(E2035&gt;='Non Compliance input'!$D$5:$D$156)*(F2035&lt;='Non Compliance input'!$E$5:$E$156)*('Non Compliance input'!$I$5:$I$156="Yes"),0))
),"","Yes")</f>
        <v/>
      </c>
      <c r="N2035" s="149" t="str">
        <f>IF(VLOOKUP($A2035,HourEndingOutage!$B$3:$F$746,5,0)="Outage","Outage","")</f>
        <v/>
      </c>
      <c r="O2035" s="18">
        <f t="shared" si="285"/>
        <v>0</v>
      </c>
      <c r="P2035" s="18" t="str">
        <f t="shared" si="286"/>
        <v/>
      </c>
      <c r="Q2035" s="18">
        <f t="shared" si="287"/>
        <v>0</v>
      </c>
      <c r="R2035" s="118"/>
    </row>
    <row r="2036" spans="1:18" x14ac:dyDescent="0.25">
      <c r="A2036" s="25">
        <f t="shared" si="288"/>
        <v>226</v>
      </c>
      <c r="B2036" s="23">
        <f t="shared" si="289"/>
        <v>44571</v>
      </c>
      <c r="C2036" s="24">
        <v>10</v>
      </c>
      <c r="D2036" s="54" t="str">
        <f t="shared" si="281"/>
        <v>ASET</v>
      </c>
      <c r="E2036" s="178"/>
      <c r="F2036" s="179"/>
      <c r="G2036" s="177"/>
      <c r="H2036" s="177"/>
      <c r="I2036" s="169">
        <f t="shared" si="282"/>
        <v>0</v>
      </c>
      <c r="J2036" s="149" t="str" cm="1">
        <f t="array" ref="J2036">IF(ISERROR(INDEX('Non Compliance input'!$H$5:$H$156,MATCH(1,(A2036='Non Compliance input'!$A$5:$A$156)*(F2036&gt;='Non Compliance input'!$D$5:$D$156)*(E2036&lt;'Non Compliance input'!$E$5:$E$156)*('Non Compliance input'!$H$5:$H$156="Yes"),0))
),"","Yes")</f>
        <v/>
      </c>
      <c r="K2036" s="149">
        <f t="shared" si="283"/>
        <v>0</v>
      </c>
      <c r="L2036" s="162">
        <f t="shared" si="284"/>
        <v>0</v>
      </c>
      <c r="M2036" s="162" t="str" cm="1">
        <f t="array" ref="M2036">IF(ISERROR(INDEX('Non Compliance input'!$I$5:$I$156,MATCH(1,(A2036='Non Compliance input'!$A$5:$A$156)*(E2036&gt;='Non Compliance input'!$D$5:$D$156)*(F2036&lt;='Non Compliance input'!$E$5:$E$156)*('Non Compliance input'!$I$5:$I$156="Yes"),0))
),"","Yes")</f>
        <v/>
      </c>
      <c r="N2036" s="149" t="str">
        <f>IF(VLOOKUP($A2036,HourEndingOutage!$B$3:$F$746,5,0)="Outage","Outage","")</f>
        <v/>
      </c>
      <c r="O2036" s="18">
        <f t="shared" si="285"/>
        <v>0</v>
      </c>
      <c r="P2036" s="18" t="str">
        <f t="shared" si="286"/>
        <v/>
      </c>
      <c r="Q2036" s="18">
        <f t="shared" si="287"/>
        <v>0</v>
      </c>
      <c r="R2036" s="118"/>
    </row>
    <row r="2037" spans="1:18" x14ac:dyDescent="0.25">
      <c r="A2037" s="25">
        <f t="shared" si="288"/>
        <v>227</v>
      </c>
      <c r="B2037" s="23">
        <f t="shared" si="289"/>
        <v>44571</v>
      </c>
      <c r="C2037" s="24">
        <v>11</v>
      </c>
      <c r="D2037" s="54" t="str">
        <f t="shared" si="281"/>
        <v>ASET</v>
      </c>
      <c r="E2037" s="178"/>
      <c r="F2037" s="179"/>
      <c r="G2037" s="177"/>
      <c r="H2037" s="177"/>
      <c r="I2037" s="169">
        <f t="shared" si="282"/>
        <v>0</v>
      </c>
      <c r="J2037" s="149" t="str" cm="1">
        <f t="array" ref="J2037">IF(ISERROR(INDEX('Non Compliance input'!$H$5:$H$156,MATCH(1,(A2037='Non Compliance input'!$A$5:$A$156)*(F2037&gt;='Non Compliance input'!$D$5:$D$156)*(E2037&lt;'Non Compliance input'!$E$5:$E$156)*('Non Compliance input'!$H$5:$H$156="Yes"),0))
),"","Yes")</f>
        <v/>
      </c>
      <c r="K2037" s="149">
        <f t="shared" si="283"/>
        <v>0</v>
      </c>
      <c r="L2037" s="162">
        <f t="shared" si="284"/>
        <v>0</v>
      </c>
      <c r="M2037" s="162" t="str" cm="1">
        <f t="array" ref="M2037">IF(ISERROR(INDEX('Non Compliance input'!$I$5:$I$156,MATCH(1,(A2037='Non Compliance input'!$A$5:$A$156)*(E2037&gt;='Non Compliance input'!$D$5:$D$156)*(F2037&lt;='Non Compliance input'!$E$5:$E$156)*('Non Compliance input'!$I$5:$I$156="Yes"),0))
),"","Yes")</f>
        <v/>
      </c>
      <c r="N2037" s="149" t="str">
        <f>IF(VLOOKUP($A2037,HourEndingOutage!$B$3:$F$746,5,0)="Outage","Outage","")</f>
        <v/>
      </c>
      <c r="O2037" s="18">
        <f t="shared" si="285"/>
        <v>0</v>
      </c>
      <c r="P2037" s="18" t="str">
        <f t="shared" si="286"/>
        <v/>
      </c>
      <c r="Q2037" s="18">
        <f t="shared" si="287"/>
        <v>0</v>
      </c>
      <c r="R2037" s="118"/>
    </row>
    <row r="2038" spans="1:18" x14ac:dyDescent="0.25">
      <c r="A2038" s="25">
        <f t="shared" si="288"/>
        <v>227</v>
      </c>
      <c r="B2038" s="23">
        <f t="shared" si="289"/>
        <v>44571</v>
      </c>
      <c r="C2038" s="24">
        <v>11</v>
      </c>
      <c r="D2038" s="54" t="str">
        <f t="shared" si="281"/>
        <v>ASET</v>
      </c>
      <c r="E2038" s="178"/>
      <c r="F2038" s="179"/>
      <c r="G2038" s="177"/>
      <c r="H2038" s="177"/>
      <c r="I2038" s="169">
        <f t="shared" si="282"/>
        <v>0</v>
      </c>
      <c r="J2038" s="149" t="str" cm="1">
        <f t="array" ref="J2038">IF(ISERROR(INDEX('Non Compliance input'!$H$5:$H$156,MATCH(1,(A2038='Non Compliance input'!$A$5:$A$156)*(F2038&gt;='Non Compliance input'!$D$5:$D$156)*(E2038&lt;'Non Compliance input'!$E$5:$E$156)*('Non Compliance input'!$H$5:$H$156="Yes"),0))
),"","Yes")</f>
        <v/>
      </c>
      <c r="K2038" s="149">
        <f t="shared" si="283"/>
        <v>0</v>
      </c>
      <c r="L2038" s="162">
        <f t="shared" si="284"/>
        <v>0</v>
      </c>
      <c r="M2038" s="162" t="str" cm="1">
        <f t="array" ref="M2038">IF(ISERROR(INDEX('Non Compliance input'!$I$5:$I$156,MATCH(1,(A2038='Non Compliance input'!$A$5:$A$156)*(E2038&gt;='Non Compliance input'!$D$5:$D$156)*(F2038&lt;='Non Compliance input'!$E$5:$E$156)*('Non Compliance input'!$I$5:$I$156="Yes"),0))
),"","Yes")</f>
        <v/>
      </c>
      <c r="N2038" s="149" t="str">
        <f>IF(VLOOKUP($A2038,HourEndingOutage!$B$3:$F$746,5,0)="Outage","Outage","")</f>
        <v/>
      </c>
      <c r="O2038" s="18">
        <f t="shared" si="285"/>
        <v>0</v>
      </c>
      <c r="P2038" s="18" t="str">
        <f t="shared" si="286"/>
        <v/>
      </c>
      <c r="Q2038" s="18">
        <f t="shared" si="287"/>
        <v>0</v>
      </c>
      <c r="R2038" s="118"/>
    </row>
    <row r="2039" spans="1:18" x14ac:dyDescent="0.25">
      <c r="A2039" s="25">
        <f t="shared" si="288"/>
        <v>227</v>
      </c>
      <c r="B2039" s="23">
        <f t="shared" si="289"/>
        <v>44571</v>
      </c>
      <c r="C2039" s="24">
        <v>11</v>
      </c>
      <c r="D2039" s="54" t="str">
        <f t="shared" si="281"/>
        <v>ASET</v>
      </c>
      <c r="E2039" s="178"/>
      <c r="F2039" s="179"/>
      <c r="G2039" s="177"/>
      <c r="H2039" s="177"/>
      <c r="I2039" s="169">
        <f t="shared" si="282"/>
        <v>0</v>
      </c>
      <c r="J2039" s="149" t="str" cm="1">
        <f t="array" ref="J2039">IF(ISERROR(INDEX('Non Compliance input'!$H$5:$H$156,MATCH(1,(A2039='Non Compliance input'!$A$5:$A$156)*(F2039&gt;='Non Compliance input'!$D$5:$D$156)*(E2039&lt;'Non Compliance input'!$E$5:$E$156)*('Non Compliance input'!$H$5:$H$156="Yes"),0))
),"","Yes")</f>
        <v/>
      </c>
      <c r="K2039" s="149">
        <f t="shared" si="283"/>
        <v>0</v>
      </c>
      <c r="L2039" s="162">
        <f t="shared" si="284"/>
        <v>0</v>
      </c>
      <c r="M2039" s="162" t="str" cm="1">
        <f t="array" ref="M2039">IF(ISERROR(INDEX('Non Compliance input'!$I$5:$I$156,MATCH(1,(A2039='Non Compliance input'!$A$5:$A$156)*(E2039&gt;='Non Compliance input'!$D$5:$D$156)*(F2039&lt;='Non Compliance input'!$E$5:$E$156)*('Non Compliance input'!$I$5:$I$156="Yes"),0))
),"","Yes")</f>
        <v/>
      </c>
      <c r="N2039" s="149" t="str">
        <f>IF(VLOOKUP($A2039,HourEndingOutage!$B$3:$F$746,5,0)="Outage","Outage","")</f>
        <v/>
      </c>
      <c r="O2039" s="18">
        <f t="shared" si="285"/>
        <v>0</v>
      </c>
      <c r="P2039" s="18" t="str">
        <f t="shared" si="286"/>
        <v/>
      </c>
      <c r="Q2039" s="18">
        <f t="shared" si="287"/>
        <v>0</v>
      </c>
      <c r="R2039" s="118"/>
    </row>
    <row r="2040" spans="1:18" x14ac:dyDescent="0.25">
      <c r="A2040" s="25">
        <f t="shared" si="288"/>
        <v>227</v>
      </c>
      <c r="B2040" s="23">
        <f t="shared" si="289"/>
        <v>44571</v>
      </c>
      <c r="C2040" s="24">
        <v>11</v>
      </c>
      <c r="D2040" s="54" t="str">
        <f t="shared" si="281"/>
        <v>ASET</v>
      </c>
      <c r="E2040" s="178"/>
      <c r="F2040" s="179"/>
      <c r="G2040" s="177"/>
      <c r="H2040" s="177"/>
      <c r="I2040" s="169">
        <f t="shared" si="282"/>
        <v>0</v>
      </c>
      <c r="J2040" s="149" t="str" cm="1">
        <f t="array" ref="J2040">IF(ISERROR(INDEX('Non Compliance input'!$H$5:$H$156,MATCH(1,(A2040='Non Compliance input'!$A$5:$A$156)*(F2040&gt;='Non Compliance input'!$D$5:$D$156)*(E2040&lt;'Non Compliance input'!$E$5:$E$156)*('Non Compliance input'!$H$5:$H$156="Yes"),0))
),"","Yes")</f>
        <v/>
      </c>
      <c r="K2040" s="149">
        <f t="shared" si="283"/>
        <v>0</v>
      </c>
      <c r="L2040" s="162">
        <f t="shared" si="284"/>
        <v>0</v>
      </c>
      <c r="M2040" s="162" t="str" cm="1">
        <f t="array" ref="M2040">IF(ISERROR(INDEX('Non Compliance input'!$I$5:$I$156,MATCH(1,(A2040='Non Compliance input'!$A$5:$A$156)*(E2040&gt;='Non Compliance input'!$D$5:$D$156)*(F2040&lt;='Non Compliance input'!$E$5:$E$156)*('Non Compliance input'!$I$5:$I$156="Yes"),0))
),"","Yes")</f>
        <v/>
      </c>
      <c r="N2040" s="149" t="str">
        <f>IF(VLOOKUP($A2040,HourEndingOutage!$B$3:$F$746,5,0)="Outage","Outage","")</f>
        <v/>
      </c>
      <c r="O2040" s="18">
        <f t="shared" si="285"/>
        <v>0</v>
      </c>
      <c r="P2040" s="18" t="str">
        <f t="shared" si="286"/>
        <v/>
      </c>
      <c r="Q2040" s="18">
        <f t="shared" si="287"/>
        <v>0</v>
      </c>
      <c r="R2040" s="118"/>
    </row>
    <row r="2041" spans="1:18" x14ac:dyDescent="0.25">
      <c r="A2041" s="25">
        <f t="shared" si="288"/>
        <v>227</v>
      </c>
      <c r="B2041" s="23">
        <f t="shared" si="289"/>
        <v>44571</v>
      </c>
      <c r="C2041" s="24">
        <v>11</v>
      </c>
      <c r="D2041" s="54" t="str">
        <f t="shared" si="281"/>
        <v>ASET</v>
      </c>
      <c r="E2041" s="178"/>
      <c r="F2041" s="179"/>
      <c r="G2041" s="177"/>
      <c r="H2041" s="177"/>
      <c r="I2041" s="169">
        <f t="shared" si="282"/>
        <v>0</v>
      </c>
      <c r="J2041" s="149" t="str" cm="1">
        <f t="array" ref="J2041">IF(ISERROR(INDEX('Non Compliance input'!$H$5:$H$156,MATCH(1,(A2041='Non Compliance input'!$A$5:$A$156)*(F2041&gt;='Non Compliance input'!$D$5:$D$156)*(E2041&lt;'Non Compliance input'!$E$5:$E$156)*('Non Compliance input'!$H$5:$H$156="Yes"),0))
),"","Yes")</f>
        <v/>
      </c>
      <c r="K2041" s="149">
        <f t="shared" si="283"/>
        <v>0</v>
      </c>
      <c r="L2041" s="162">
        <f t="shared" si="284"/>
        <v>0</v>
      </c>
      <c r="M2041" s="162" t="str" cm="1">
        <f t="array" ref="M2041">IF(ISERROR(INDEX('Non Compliance input'!$I$5:$I$156,MATCH(1,(A2041='Non Compliance input'!$A$5:$A$156)*(E2041&gt;='Non Compliance input'!$D$5:$D$156)*(F2041&lt;='Non Compliance input'!$E$5:$E$156)*('Non Compliance input'!$I$5:$I$156="Yes"),0))
),"","Yes")</f>
        <v/>
      </c>
      <c r="N2041" s="149" t="str">
        <f>IF(VLOOKUP($A2041,HourEndingOutage!$B$3:$F$746,5,0)="Outage","Outage","")</f>
        <v/>
      </c>
      <c r="O2041" s="18">
        <f t="shared" si="285"/>
        <v>0</v>
      </c>
      <c r="P2041" s="18" t="str">
        <f t="shared" si="286"/>
        <v/>
      </c>
      <c r="Q2041" s="18">
        <f t="shared" si="287"/>
        <v>0</v>
      </c>
      <c r="R2041" s="118"/>
    </row>
    <row r="2042" spans="1:18" x14ac:dyDescent="0.25">
      <c r="A2042" s="25">
        <f t="shared" si="288"/>
        <v>227</v>
      </c>
      <c r="B2042" s="23">
        <f t="shared" si="289"/>
        <v>44571</v>
      </c>
      <c r="C2042" s="24">
        <v>11</v>
      </c>
      <c r="D2042" s="54" t="str">
        <f t="shared" si="281"/>
        <v>ASET</v>
      </c>
      <c r="E2042" s="178"/>
      <c r="F2042" s="179"/>
      <c r="G2042" s="177"/>
      <c r="H2042" s="177"/>
      <c r="I2042" s="169">
        <f t="shared" si="282"/>
        <v>0</v>
      </c>
      <c r="J2042" s="149" t="str" cm="1">
        <f t="array" ref="J2042">IF(ISERROR(INDEX('Non Compliance input'!$H$5:$H$156,MATCH(1,(A2042='Non Compliance input'!$A$5:$A$156)*(F2042&gt;='Non Compliance input'!$D$5:$D$156)*(E2042&lt;'Non Compliance input'!$E$5:$E$156)*('Non Compliance input'!$H$5:$H$156="Yes"),0))
),"","Yes")</f>
        <v/>
      </c>
      <c r="K2042" s="149">
        <f t="shared" si="283"/>
        <v>0</v>
      </c>
      <c r="L2042" s="162">
        <f t="shared" si="284"/>
        <v>0</v>
      </c>
      <c r="M2042" s="162" t="str" cm="1">
        <f t="array" ref="M2042">IF(ISERROR(INDEX('Non Compliance input'!$I$5:$I$156,MATCH(1,(A2042='Non Compliance input'!$A$5:$A$156)*(E2042&gt;='Non Compliance input'!$D$5:$D$156)*(F2042&lt;='Non Compliance input'!$E$5:$E$156)*('Non Compliance input'!$I$5:$I$156="Yes"),0))
),"","Yes")</f>
        <v/>
      </c>
      <c r="N2042" s="149" t="str">
        <f>IF(VLOOKUP($A2042,HourEndingOutage!$B$3:$F$746,5,0)="Outage","Outage","")</f>
        <v/>
      </c>
      <c r="O2042" s="18">
        <f t="shared" si="285"/>
        <v>0</v>
      </c>
      <c r="P2042" s="18" t="str">
        <f t="shared" si="286"/>
        <v/>
      </c>
      <c r="Q2042" s="18">
        <f t="shared" si="287"/>
        <v>0</v>
      </c>
      <c r="R2042" s="118"/>
    </row>
    <row r="2043" spans="1:18" x14ac:dyDescent="0.25">
      <c r="A2043" s="25">
        <f t="shared" si="288"/>
        <v>227</v>
      </c>
      <c r="B2043" s="23">
        <f t="shared" si="289"/>
        <v>44571</v>
      </c>
      <c r="C2043" s="24">
        <v>11</v>
      </c>
      <c r="D2043" s="54" t="str">
        <f t="shared" si="281"/>
        <v>ASET</v>
      </c>
      <c r="E2043" s="178"/>
      <c r="F2043" s="179"/>
      <c r="G2043" s="177"/>
      <c r="H2043" s="177"/>
      <c r="I2043" s="169">
        <f t="shared" si="282"/>
        <v>0</v>
      </c>
      <c r="J2043" s="149" t="str" cm="1">
        <f t="array" ref="J2043">IF(ISERROR(INDEX('Non Compliance input'!$H$5:$H$156,MATCH(1,(A2043='Non Compliance input'!$A$5:$A$156)*(F2043&gt;='Non Compliance input'!$D$5:$D$156)*(E2043&lt;'Non Compliance input'!$E$5:$E$156)*('Non Compliance input'!$H$5:$H$156="Yes"),0))
),"","Yes")</f>
        <v/>
      </c>
      <c r="K2043" s="149">
        <f t="shared" si="283"/>
        <v>0</v>
      </c>
      <c r="L2043" s="162">
        <f t="shared" si="284"/>
        <v>0</v>
      </c>
      <c r="M2043" s="162" t="str" cm="1">
        <f t="array" ref="M2043">IF(ISERROR(INDEX('Non Compliance input'!$I$5:$I$156,MATCH(1,(A2043='Non Compliance input'!$A$5:$A$156)*(E2043&gt;='Non Compliance input'!$D$5:$D$156)*(F2043&lt;='Non Compliance input'!$E$5:$E$156)*('Non Compliance input'!$I$5:$I$156="Yes"),0))
),"","Yes")</f>
        <v/>
      </c>
      <c r="N2043" s="149" t="str">
        <f>IF(VLOOKUP($A2043,HourEndingOutage!$B$3:$F$746,5,0)="Outage","Outage","")</f>
        <v/>
      </c>
      <c r="O2043" s="18">
        <f t="shared" si="285"/>
        <v>0</v>
      </c>
      <c r="P2043" s="18" t="str">
        <f t="shared" si="286"/>
        <v/>
      </c>
      <c r="Q2043" s="18">
        <f t="shared" si="287"/>
        <v>0</v>
      </c>
      <c r="R2043" s="118"/>
    </row>
    <row r="2044" spans="1:18" x14ac:dyDescent="0.25">
      <c r="A2044" s="25">
        <f t="shared" si="288"/>
        <v>227</v>
      </c>
      <c r="B2044" s="23">
        <f t="shared" si="289"/>
        <v>44571</v>
      </c>
      <c r="C2044" s="24">
        <v>11</v>
      </c>
      <c r="D2044" s="54" t="str">
        <f t="shared" si="281"/>
        <v>ASET</v>
      </c>
      <c r="E2044" s="178"/>
      <c r="F2044" s="179"/>
      <c r="G2044" s="177"/>
      <c r="H2044" s="177"/>
      <c r="I2044" s="169">
        <f t="shared" si="282"/>
        <v>0</v>
      </c>
      <c r="J2044" s="149" t="str" cm="1">
        <f t="array" ref="J2044">IF(ISERROR(INDEX('Non Compliance input'!$H$5:$H$156,MATCH(1,(A2044='Non Compliance input'!$A$5:$A$156)*(F2044&gt;='Non Compliance input'!$D$5:$D$156)*(E2044&lt;'Non Compliance input'!$E$5:$E$156)*('Non Compliance input'!$H$5:$H$156="Yes"),0))
),"","Yes")</f>
        <v/>
      </c>
      <c r="K2044" s="149">
        <f t="shared" si="283"/>
        <v>0</v>
      </c>
      <c r="L2044" s="162">
        <f t="shared" si="284"/>
        <v>0</v>
      </c>
      <c r="M2044" s="162" t="str" cm="1">
        <f t="array" ref="M2044">IF(ISERROR(INDEX('Non Compliance input'!$I$5:$I$156,MATCH(1,(A2044='Non Compliance input'!$A$5:$A$156)*(E2044&gt;='Non Compliance input'!$D$5:$D$156)*(F2044&lt;='Non Compliance input'!$E$5:$E$156)*('Non Compliance input'!$I$5:$I$156="Yes"),0))
),"","Yes")</f>
        <v/>
      </c>
      <c r="N2044" s="149" t="str">
        <f>IF(VLOOKUP($A2044,HourEndingOutage!$B$3:$F$746,5,0)="Outage","Outage","")</f>
        <v/>
      </c>
      <c r="O2044" s="18">
        <f t="shared" si="285"/>
        <v>0</v>
      </c>
      <c r="P2044" s="18" t="str">
        <f t="shared" si="286"/>
        <v/>
      </c>
      <c r="Q2044" s="18">
        <f t="shared" si="287"/>
        <v>0</v>
      </c>
      <c r="R2044" s="118"/>
    </row>
    <row r="2045" spans="1:18" x14ac:dyDescent="0.25">
      <c r="A2045" s="25">
        <f t="shared" si="288"/>
        <v>227</v>
      </c>
      <c r="B2045" s="23">
        <f t="shared" si="289"/>
        <v>44571</v>
      </c>
      <c r="C2045" s="24">
        <v>11</v>
      </c>
      <c r="D2045" s="54" t="str">
        <f t="shared" si="281"/>
        <v>ASET</v>
      </c>
      <c r="E2045" s="178"/>
      <c r="F2045" s="179"/>
      <c r="G2045" s="177"/>
      <c r="H2045" s="177"/>
      <c r="I2045" s="169">
        <f t="shared" si="282"/>
        <v>0</v>
      </c>
      <c r="J2045" s="149" t="str" cm="1">
        <f t="array" ref="J2045">IF(ISERROR(INDEX('Non Compliance input'!$H$5:$H$156,MATCH(1,(A2045='Non Compliance input'!$A$5:$A$156)*(F2045&gt;='Non Compliance input'!$D$5:$D$156)*(E2045&lt;'Non Compliance input'!$E$5:$E$156)*('Non Compliance input'!$H$5:$H$156="Yes"),0))
),"","Yes")</f>
        <v/>
      </c>
      <c r="K2045" s="149">
        <f t="shared" si="283"/>
        <v>0</v>
      </c>
      <c r="L2045" s="162">
        <f t="shared" si="284"/>
        <v>0</v>
      </c>
      <c r="M2045" s="162" t="str" cm="1">
        <f t="array" ref="M2045">IF(ISERROR(INDEX('Non Compliance input'!$I$5:$I$156,MATCH(1,(A2045='Non Compliance input'!$A$5:$A$156)*(E2045&gt;='Non Compliance input'!$D$5:$D$156)*(F2045&lt;='Non Compliance input'!$E$5:$E$156)*('Non Compliance input'!$I$5:$I$156="Yes"),0))
),"","Yes")</f>
        <v/>
      </c>
      <c r="N2045" s="149" t="str">
        <f>IF(VLOOKUP($A2045,HourEndingOutage!$B$3:$F$746,5,0)="Outage","Outage","")</f>
        <v/>
      </c>
      <c r="O2045" s="18">
        <f t="shared" si="285"/>
        <v>0</v>
      </c>
      <c r="P2045" s="18" t="str">
        <f t="shared" si="286"/>
        <v/>
      </c>
      <c r="Q2045" s="18">
        <f t="shared" si="287"/>
        <v>0</v>
      </c>
      <c r="R2045" s="118"/>
    </row>
    <row r="2046" spans="1:18" x14ac:dyDescent="0.25">
      <c r="A2046" s="25">
        <f t="shared" si="288"/>
        <v>228</v>
      </c>
      <c r="B2046" s="23">
        <f t="shared" si="289"/>
        <v>44571</v>
      </c>
      <c r="C2046" s="24">
        <v>12</v>
      </c>
      <c r="D2046" s="54" t="str">
        <f t="shared" si="281"/>
        <v>ASET</v>
      </c>
      <c r="E2046" s="178"/>
      <c r="F2046" s="179"/>
      <c r="G2046" s="177"/>
      <c r="H2046" s="177"/>
      <c r="I2046" s="169">
        <f t="shared" si="282"/>
        <v>0</v>
      </c>
      <c r="J2046" s="149" t="str" cm="1">
        <f t="array" ref="J2046">IF(ISERROR(INDEX('Non Compliance input'!$H$5:$H$156,MATCH(1,(A2046='Non Compliance input'!$A$5:$A$156)*(F2046&gt;='Non Compliance input'!$D$5:$D$156)*(E2046&lt;'Non Compliance input'!$E$5:$E$156)*('Non Compliance input'!$H$5:$H$156="Yes"),0))
),"","Yes")</f>
        <v/>
      </c>
      <c r="K2046" s="149">
        <f t="shared" si="283"/>
        <v>0</v>
      </c>
      <c r="L2046" s="162">
        <f t="shared" si="284"/>
        <v>0</v>
      </c>
      <c r="M2046" s="162" t="str" cm="1">
        <f t="array" ref="M2046">IF(ISERROR(INDEX('Non Compliance input'!$I$5:$I$156,MATCH(1,(A2046='Non Compliance input'!$A$5:$A$156)*(E2046&gt;='Non Compliance input'!$D$5:$D$156)*(F2046&lt;='Non Compliance input'!$E$5:$E$156)*('Non Compliance input'!$I$5:$I$156="Yes"),0))
),"","Yes")</f>
        <v/>
      </c>
      <c r="N2046" s="149" t="str">
        <f>IF(VLOOKUP($A2046,HourEndingOutage!$B$3:$F$746,5,0)="Outage","Outage","")</f>
        <v/>
      </c>
      <c r="O2046" s="18">
        <f t="shared" si="285"/>
        <v>0</v>
      </c>
      <c r="P2046" s="18" t="str">
        <f t="shared" si="286"/>
        <v/>
      </c>
      <c r="Q2046" s="18">
        <f t="shared" si="287"/>
        <v>0</v>
      </c>
      <c r="R2046" s="118"/>
    </row>
    <row r="2047" spans="1:18" x14ac:dyDescent="0.25">
      <c r="A2047" s="25">
        <f t="shared" si="288"/>
        <v>228</v>
      </c>
      <c r="B2047" s="23">
        <f t="shared" si="289"/>
        <v>44571</v>
      </c>
      <c r="C2047" s="24">
        <v>12</v>
      </c>
      <c r="D2047" s="54" t="str">
        <f t="shared" si="281"/>
        <v>ASET</v>
      </c>
      <c r="E2047" s="178"/>
      <c r="F2047" s="179"/>
      <c r="G2047" s="177"/>
      <c r="H2047" s="177"/>
      <c r="I2047" s="169">
        <f t="shared" si="282"/>
        <v>0</v>
      </c>
      <c r="J2047" s="149" t="str" cm="1">
        <f t="array" ref="J2047">IF(ISERROR(INDEX('Non Compliance input'!$H$5:$H$156,MATCH(1,(A2047='Non Compliance input'!$A$5:$A$156)*(F2047&gt;='Non Compliance input'!$D$5:$D$156)*(E2047&lt;'Non Compliance input'!$E$5:$E$156)*('Non Compliance input'!$H$5:$H$156="Yes"),0))
),"","Yes")</f>
        <v/>
      </c>
      <c r="K2047" s="149">
        <f t="shared" si="283"/>
        <v>0</v>
      </c>
      <c r="L2047" s="162">
        <f t="shared" si="284"/>
        <v>0</v>
      </c>
      <c r="M2047" s="162" t="str" cm="1">
        <f t="array" ref="M2047">IF(ISERROR(INDEX('Non Compliance input'!$I$5:$I$156,MATCH(1,(A2047='Non Compliance input'!$A$5:$A$156)*(E2047&gt;='Non Compliance input'!$D$5:$D$156)*(F2047&lt;='Non Compliance input'!$E$5:$E$156)*('Non Compliance input'!$I$5:$I$156="Yes"),0))
),"","Yes")</f>
        <v/>
      </c>
      <c r="N2047" s="149" t="str">
        <f>IF(VLOOKUP($A2047,HourEndingOutage!$B$3:$F$746,5,0)="Outage","Outage","")</f>
        <v/>
      </c>
      <c r="O2047" s="18">
        <f t="shared" si="285"/>
        <v>0</v>
      </c>
      <c r="P2047" s="18" t="str">
        <f t="shared" si="286"/>
        <v/>
      </c>
      <c r="Q2047" s="18">
        <f t="shared" si="287"/>
        <v>0</v>
      </c>
      <c r="R2047" s="118"/>
    </row>
    <row r="2048" spans="1:18" x14ac:dyDescent="0.25">
      <c r="A2048" s="25">
        <f t="shared" si="288"/>
        <v>228</v>
      </c>
      <c r="B2048" s="23">
        <f t="shared" si="289"/>
        <v>44571</v>
      </c>
      <c r="C2048" s="24">
        <v>12</v>
      </c>
      <c r="D2048" s="54" t="str">
        <f t="shared" si="281"/>
        <v>ASET</v>
      </c>
      <c r="E2048" s="178"/>
      <c r="F2048" s="179"/>
      <c r="G2048" s="177"/>
      <c r="H2048" s="177"/>
      <c r="I2048" s="169">
        <f t="shared" si="282"/>
        <v>0</v>
      </c>
      <c r="J2048" s="149" t="str" cm="1">
        <f t="array" ref="J2048">IF(ISERROR(INDEX('Non Compliance input'!$H$5:$H$156,MATCH(1,(A2048='Non Compliance input'!$A$5:$A$156)*(F2048&gt;='Non Compliance input'!$D$5:$D$156)*(E2048&lt;'Non Compliance input'!$E$5:$E$156)*('Non Compliance input'!$H$5:$H$156="Yes"),0))
),"","Yes")</f>
        <v/>
      </c>
      <c r="K2048" s="149">
        <f t="shared" si="283"/>
        <v>0</v>
      </c>
      <c r="L2048" s="162">
        <f t="shared" si="284"/>
        <v>0</v>
      </c>
      <c r="M2048" s="162" t="str" cm="1">
        <f t="array" ref="M2048">IF(ISERROR(INDEX('Non Compliance input'!$I$5:$I$156,MATCH(1,(A2048='Non Compliance input'!$A$5:$A$156)*(E2048&gt;='Non Compliance input'!$D$5:$D$156)*(F2048&lt;='Non Compliance input'!$E$5:$E$156)*('Non Compliance input'!$I$5:$I$156="Yes"),0))
),"","Yes")</f>
        <v/>
      </c>
      <c r="N2048" s="149" t="str">
        <f>IF(VLOOKUP($A2048,HourEndingOutage!$B$3:$F$746,5,0)="Outage","Outage","")</f>
        <v/>
      </c>
      <c r="O2048" s="18">
        <f t="shared" si="285"/>
        <v>0</v>
      </c>
      <c r="P2048" s="18" t="str">
        <f t="shared" si="286"/>
        <v/>
      </c>
      <c r="Q2048" s="18">
        <f t="shared" si="287"/>
        <v>0</v>
      </c>
      <c r="R2048" s="118"/>
    </row>
    <row r="2049" spans="1:18" x14ac:dyDescent="0.25">
      <c r="A2049" s="25">
        <f t="shared" si="288"/>
        <v>228</v>
      </c>
      <c r="B2049" s="23">
        <f t="shared" si="289"/>
        <v>44571</v>
      </c>
      <c r="C2049" s="24">
        <v>12</v>
      </c>
      <c r="D2049" s="54" t="str">
        <f t="shared" si="281"/>
        <v>ASET</v>
      </c>
      <c r="E2049" s="178"/>
      <c r="F2049" s="179"/>
      <c r="G2049" s="177"/>
      <c r="H2049" s="177"/>
      <c r="I2049" s="169">
        <f t="shared" si="282"/>
        <v>0</v>
      </c>
      <c r="J2049" s="149" t="str" cm="1">
        <f t="array" ref="J2049">IF(ISERROR(INDEX('Non Compliance input'!$H$5:$H$156,MATCH(1,(A2049='Non Compliance input'!$A$5:$A$156)*(F2049&gt;='Non Compliance input'!$D$5:$D$156)*(E2049&lt;'Non Compliance input'!$E$5:$E$156)*('Non Compliance input'!$H$5:$H$156="Yes"),0))
),"","Yes")</f>
        <v/>
      </c>
      <c r="K2049" s="149">
        <f t="shared" si="283"/>
        <v>0</v>
      </c>
      <c r="L2049" s="162">
        <f t="shared" si="284"/>
        <v>0</v>
      </c>
      <c r="M2049" s="162" t="str" cm="1">
        <f t="array" ref="M2049">IF(ISERROR(INDEX('Non Compliance input'!$I$5:$I$156,MATCH(1,(A2049='Non Compliance input'!$A$5:$A$156)*(E2049&gt;='Non Compliance input'!$D$5:$D$156)*(F2049&lt;='Non Compliance input'!$E$5:$E$156)*('Non Compliance input'!$I$5:$I$156="Yes"),0))
),"","Yes")</f>
        <v/>
      </c>
      <c r="N2049" s="149" t="str">
        <f>IF(VLOOKUP($A2049,HourEndingOutage!$B$3:$F$746,5,0)="Outage","Outage","")</f>
        <v/>
      </c>
      <c r="O2049" s="18">
        <f t="shared" si="285"/>
        <v>0</v>
      </c>
      <c r="P2049" s="18" t="str">
        <f t="shared" si="286"/>
        <v/>
      </c>
      <c r="Q2049" s="18">
        <f t="shared" si="287"/>
        <v>0</v>
      </c>
      <c r="R2049" s="118"/>
    </row>
    <row r="2050" spans="1:18" x14ac:dyDescent="0.25">
      <c r="A2050" s="25">
        <f t="shared" si="288"/>
        <v>228</v>
      </c>
      <c r="B2050" s="23">
        <f t="shared" si="289"/>
        <v>44571</v>
      </c>
      <c r="C2050" s="24">
        <v>12</v>
      </c>
      <c r="D2050" s="54" t="str">
        <f t="shared" si="281"/>
        <v>ASET</v>
      </c>
      <c r="E2050" s="178"/>
      <c r="F2050" s="179"/>
      <c r="G2050" s="177"/>
      <c r="H2050" s="177"/>
      <c r="I2050" s="169">
        <f t="shared" si="282"/>
        <v>0</v>
      </c>
      <c r="J2050" s="149" t="str" cm="1">
        <f t="array" ref="J2050">IF(ISERROR(INDEX('Non Compliance input'!$H$5:$H$156,MATCH(1,(A2050='Non Compliance input'!$A$5:$A$156)*(F2050&gt;='Non Compliance input'!$D$5:$D$156)*(E2050&lt;'Non Compliance input'!$E$5:$E$156)*('Non Compliance input'!$H$5:$H$156="Yes"),0))
),"","Yes")</f>
        <v/>
      </c>
      <c r="K2050" s="149">
        <f t="shared" si="283"/>
        <v>0</v>
      </c>
      <c r="L2050" s="162">
        <f t="shared" si="284"/>
        <v>0</v>
      </c>
      <c r="M2050" s="162" t="str" cm="1">
        <f t="array" ref="M2050">IF(ISERROR(INDEX('Non Compliance input'!$I$5:$I$156,MATCH(1,(A2050='Non Compliance input'!$A$5:$A$156)*(E2050&gt;='Non Compliance input'!$D$5:$D$156)*(F2050&lt;='Non Compliance input'!$E$5:$E$156)*('Non Compliance input'!$I$5:$I$156="Yes"),0))
),"","Yes")</f>
        <v/>
      </c>
      <c r="N2050" s="149" t="str">
        <f>IF(VLOOKUP($A2050,HourEndingOutage!$B$3:$F$746,5,0)="Outage","Outage","")</f>
        <v/>
      </c>
      <c r="O2050" s="18">
        <f t="shared" si="285"/>
        <v>0</v>
      </c>
      <c r="P2050" s="18" t="str">
        <f t="shared" si="286"/>
        <v/>
      </c>
      <c r="Q2050" s="18">
        <f t="shared" si="287"/>
        <v>0</v>
      </c>
      <c r="R2050" s="118"/>
    </row>
    <row r="2051" spans="1:18" x14ac:dyDescent="0.25">
      <c r="A2051" s="25">
        <f t="shared" si="288"/>
        <v>228</v>
      </c>
      <c r="B2051" s="23">
        <f t="shared" si="289"/>
        <v>44571</v>
      </c>
      <c r="C2051" s="24">
        <v>12</v>
      </c>
      <c r="D2051" s="54" t="str">
        <f t="shared" ref="D2051:D2114" si="290">Unit</f>
        <v>ASET</v>
      </c>
      <c r="E2051" s="178"/>
      <c r="F2051" s="179"/>
      <c r="G2051" s="177"/>
      <c r="H2051" s="177"/>
      <c r="I2051" s="169">
        <f t="shared" ref="I2051:I2114" si="291">IF(AND(LEN(E2051)&gt;2,LEN(F2051)&gt;2)=TRUE,(ROUND((F2051-E2051)*1440,0)),0)</f>
        <v>0</v>
      </c>
      <c r="J2051" s="149" t="str" cm="1">
        <f t="array" ref="J2051">IF(ISERROR(INDEX('Non Compliance input'!$H$5:$H$156,MATCH(1,(A2051='Non Compliance input'!$A$5:$A$156)*(F2051&gt;='Non Compliance input'!$D$5:$D$156)*(E2051&lt;'Non Compliance input'!$E$5:$E$156)*('Non Compliance input'!$H$5:$H$156="Yes"),0))
),"","Yes")</f>
        <v/>
      </c>
      <c r="K2051" s="149">
        <f t="shared" ref="K2051:K2114" si="292">IF(J2051="Yes",0,MIN(H2051,G2051,IF(H2051="",0,Contract_Volume)))</f>
        <v>0</v>
      </c>
      <c r="L2051" s="162">
        <f t="shared" ref="L2051:L2114" si="293">IF(J2051="Yes",0,(MIN(H2051,G2051)*(I2051/60)))</f>
        <v>0</v>
      </c>
      <c r="M2051" s="162" t="str" cm="1">
        <f t="array" ref="M2051">IF(ISERROR(INDEX('Non Compliance input'!$I$5:$I$156,MATCH(1,(A2051='Non Compliance input'!$A$5:$A$156)*(E2051&gt;='Non Compliance input'!$D$5:$D$156)*(F2051&lt;='Non Compliance input'!$E$5:$E$156)*('Non Compliance input'!$I$5:$I$156="Yes"),0))
),"","Yes")</f>
        <v/>
      </c>
      <c r="N2051" s="149" t="str">
        <f>IF(VLOOKUP($A2051,HourEndingOutage!$B$3:$F$746,5,0)="Outage","Outage","")</f>
        <v/>
      </c>
      <c r="O2051" s="18">
        <f t="shared" ref="O2051:O2114" si="294">IF(OR(M2051="Yes",N2051="Outage"),0,(K2051*(I2051/60))*Arming)</f>
        <v>0</v>
      </c>
      <c r="P2051" s="18" t="str">
        <f t="shared" ref="P2051:P2114" si="295">IF(ISERROR(VLOOKUP($A2051,FTShour,1,0)),"","Yes")</f>
        <v/>
      </c>
      <c r="Q2051" s="18">
        <f t="shared" si="287"/>
        <v>0</v>
      </c>
      <c r="R2051" s="118"/>
    </row>
    <row r="2052" spans="1:18" x14ac:dyDescent="0.25">
      <c r="A2052" s="25">
        <f t="shared" si="288"/>
        <v>228</v>
      </c>
      <c r="B2052" s="23">
        <f t="shared" si="289"/>
        <v>44571</v>
      </c>
      <c r="C2052" s="24">
        <v>12</v>
      </c>
      <c r="D2052" s="54" t="str">
        <f t="shared" si="290"/>
        <v>ASET</v>
      </c>
      <c r="E2052" s="178"/>
      <c r="F2052" s="179"/>
      <c r="G2052" s="177"/>
      <c r="H2052" s="177"/>
      <c r="I2052" s="169">
        <f t="shared" si="291"/>
        <v>0</v>
      </c>
      <c r="J2052" s="149" t="str" cm="1">
        <f t="array" ref="J2052">IF(ISERROR(INDEX('Non Compliance input'!$H$5:$H$156,MATCH(1,(A2052='Non Compliance input'!$A$5:$A$156)*(F2052&gt;='Non Compliance input'!$D$5:$D$156)*(E2052&lt;'Non Compliance input'!$E$5:$E$156)*('Non Compliance input'!$H$5:$H$156="Yes"),0))
),"","Yes")</f>
        <v/>
      </c>
      <c r="K2052" s="149">
        <f t="shared" si="292"/>
        <v>0</v>
      </c>
      <c r="L2052" s="162">
        <f t="shared" si="293"/>
        <v>0</v>
      </c>
      <c r="M2052" s="162" t="str" cm="1">
        <f t="array" ref="M2052">IF(ISERROR(INDEX('Non Compliance input'!$I$5:$I$156,MATCH(1,(A2052='Non Compliance input'!$A$5:$A$156)*(E2052&gt;='Non Compliance input'!$D$5:$D$156)*(F2052&lt;='Non Compliance input'!$E$5:$E$156)*('Non Compliance input'!$I$5:$I$156="Yes"),0))
),"","Yes")</f>
        <v/>
      </c>
      <c r="N2052" s="149" t="str">
        <f>IF(VLOOKUP($A2052,HourEndingOutage!$B$3:$F$746,5,0)="Outage","Outage","")</f>
        <v/>
      </c>
      <c r="O2052" s="18">
        <f t="shared" si="294"/>
        <v>0</v>
      </c>
      <c r="P2052" s="18" t="str">
        <f t="shared" si="295"/>
        <v/>
      </c>
      <c r="Q2052" s="18">
        <f t="shared" ref="Q2052:Q2115" si="296">IF(P2052="Yes",-O2052,0)</f>
        <v>0</v>
      </c>
      <c r="R2052" s="118"/>
    </row>
    <row r="2053" spans="1:18" x14ac:dyDescent="0.25">
      <c r="A2053" s="25">
        <f t="shared" si="288"/>
        <v>228</v>
      </c>
      <c r="B2053" s="23">
        <f t="shared" si="289"/>
        <v>44571</v>
      </c>
      <c r="C2053" s="24">
        <v>12</v>
      </c>
      <c r="D2053" s="54" t="str">
        <f t="shared" si="290"/>
        <v>ASET</v>
      </c>
      <c r="E2053" s="178"/>
      <c r="F2053" s="179"/>
      <c r="G2053" s="177"/>
      <c r="H2053" s="177"/>
      <c r="I2053" s="169">
        <f t="shared" si="291"/>
        <v>0</v>
      </c>
      <c r="J2053" s="149" t="str" cm="1">
        <f t="array" ref="J2053">IF(ISERROR(INDEX('Non Compliance input'!$H$5:$H$156,MATCH(1,(A2053='Non Compliance input'!$A$5:$A$156)*(F2053&gt;='Non Compliance input'!$D$5:$D$156)*(E2053&lt;'Non Compliance input'!$E$5:$E$156)*('Non Compliance input'!$H$5:$H$156="Yes"),0))
),"","Yes")</f>
        <v/>
      </c>
      <c r="K2053" s="149">
        <f t="shared" si="292"/>
        <v>0</v>
      </c>
      <c r="L2053" s="162">
        <f t="shared" si="293"/>
        <v>0</v>
      </c>
      <c r="M2053" s="162" t="str" cm="1">
        <f t="array" ref="M2053">IF(ISERROR(INDEX('Non Compliance input'!$I$5:$I$156,MATCH(1,(A2053='Non Compliance input'!$A$5:$A$156)*(E2053&gt;='Non Compliance input'!$D$5:$D$156)*(F2053&lt;='Non Compliance input'!$E$5:$E$156)*('Non Compliance input'!$I$5:$I$156="Yes"),0))
),"","Yes")</f>
        <v/>
      </c>
      <c r="N2053" s="149" t="str">
        <f>IF(VLOOKUP($A2053,HourEndingOutage!$B$3:$F$746,5,0)="Outage","Outage","")</f>
        <v/>
      </c>
      <c r="O2053" s="18">
        <f t="shared" si="294"/>
        <v>0</v>
      </c>
      <c r="P2053" s="18" t="str">
        <f t="shared" si="295"/>
        <v/>
      </c>
      <c r="Q2053" s="18">
        <f t="shared" si="296"/>
        <v>0</v>
      </c>
      <c r="R2053" s="118"/>
    </row>
    <row r="2054" spans="1:18" x14ac:dyDescent="0.25">
      <c r="A2054" s="25">
        <f t="shared" si="288"/>
        <v>228</v>
      </c>
      <c r="B2054" s="23">
        <f t="shared" si="289"/>
        <v>44571</v>
      </c>
      <c r="C2054" s="24">
        <v>12</v>
      </c>
      <c r="D2054" s="54" t="str">
        <f t="shared" si="290"/>
        <v>ASET</v>
      </c>
      <c r="E2054" s="178"/>
      <c r="F2054" s="179"/>
      <c r="G2054" s="177"/>
      <c r="H2054" s="177"/>
      <c r="I2054" s="169">
        <f t="shared" si="291"/>
        <v>0</v>
      </c>
      <c r="J2054" s="149" t="str" cm="1">
        <f t="array" ref="J2054">IF(ISERROR(INDEX('Non Compliance input'!$H$5:$H$156,MATCH(1,(A2054='Non Compliance input'!$A$5:$A$156)*(F2054&gt;='Non Compliance input'!$D$5:$D$156)*(E2054&lt;'Non Compliance input'!$E$5:$E$156)*('Non Compliance input'!$H$5:$H$156="Yes"),0))
),"","Yes")</f>
        <v/>
      </c>
      <c r="K2054" s="149">
        <f t="shared" si="292"/>
        <v>0</v>
      </c>
      <c r="L2054" s="162">
        <f t="shared" si="293"/>
        <v>0</v>
      </c>
      <c r="M2054" s="162" t="str" cm="1">
        <f t="array" ref="M2054">IF(ISERROR(INDEX('Non Compliance input'!$I$5:$I$156,MATCH(1,(A2054='Non Compliance input'!$A$5:$A$156)*(E2054&gt;='Non Compliance input'!$D$5:$D$156)*(F2054&lt;='Non Compliance input'!$E$5:$E$156)*('Non Compliance input'!$I$5:$I$156="Yes"),0))
),"","Yes")</f>
        <v/>
      </c>
      <c r="N2054" s="149" t="str">
        <f>IF(VLOOKUP($A2054,HourEndingOutage!$B$3:$F$746,5,0)="Outage","Outage","")</f>
        <v/>
      </c>
      <c r="O2054" s="18">
        <f t="shared" si="294"/>
        <v>0</v>
      </c>
      <c r="P2054" s="18" t="str">
        <f t="shared" si="295"/>
        <v/>
      </c>
      <c r="Q2054" s="18">
        <f t="shared" si="296"/>
        <v>0</v>
      </c>
      <c r="R2054" s="118"/>
    </row>
    <row r="2055" spans="1:18" x14ac:dyDescent="0.25">
      <c r="A2055" s="25">
        <f t="shared" si="288"/>
        <v>229</v>
      </c>
      <c r="B2055" s="23">
        <f t="shared" si="289"/>
        <v>44571</v>
      </c>
      <c r="C2055" s="24">
        <v>13</v>
      </c>
      <c r="D2055" s="54" t="str">
        <f t="shared" si="290"/>
        <v>ASET</v>
      </c>
      <c r="E2055" s="178"/>
      <c r="F2055" s="179"/>
      <c r="G2055" s="177"/>
      <c r="H2055" s="177"/>
      <c r="I2055" s="169">
        <f t="shared" si="291"/>
        <v>0</v>
      </c>
      <c r="J2055" s="149" t="str" cm="1">
        <f t="array" ref="J2055">IF(ISERROR(INDEX('Non Compliance input'!$H$5:$H$156,MATCH(1,(A2055='Non Compliance input'!$A$5:$A$156)*(F2055&gt;='Non Compliance input'!$D$5:$D$156)*(E2055&lt;'Non Compliance input'!$E$5:$E$156)*('Non Compliance input'!$H$5:$H$156="Yes"),0))
),"","Yes")</f>
        <v/>
      </c>
      <c r="K2055" s="149">
        <f t="shared" si="292"/>
        <v>0</v>
      </c>
      <c r="L2055" s="162">
        <f t="shared" si="293"/>
        <v>0</v>
      </c>
      <c r="M2055" s="162" t="str" cm="1">
        <f t="array" ref="M2055">IF(ISERROR(INDEX('Non Compliance input'!$I$5:$I$156,MATCH(1,(A2055='Non Compliance input'!$A$5:$A$156)*(E2055&gt;='Non Compliance input'!$D$5:$D$156)*(F2055&lt;='Non Compliance input'!$E$5:$E$156)*('Non Compliance input'!$I$5:$I$156="Yes"),0))
),"","Yes")</f>
        <v/>
      </c>
      <c r="N2055" s="149" t="str">
        <f>IF(VLOOKUP($A2055,HourEndingOutage!$B$3:$F$746,5,0)="Outage","Outage","")</f>
        <v/>
      </c>
      <c r="O2055" s="18">
        <f t="shared" si="294"/>
        <v>0</v>
      </c>
      <c r="P2055" s="18" t="str">
        <f t="shared" si="295"/>
        <v/>
      </c>
      <c r="Q2055" s="18">
        <f t="shared" si="296"/>
        <v>0</v>
      </c>
      <c r="R2055" s="118"/>
    </row>
    <row r="2056" spans="1:18" x14ac:dyDescent="0.25">
      <c r="A2056" s="25">
        <f t="shared" si="288"/>
        <v>229</v>
      </c>
      <c r="B2056" s="23">
        <f t="shared" si="289"/>
        <v>44571</v>
      </c>
      <c r="C2056" s="24">
        <v>13</v>
      </c>
      <c r="D2056" s="54" t="str">
        <f t="shared" si="290"/>
        <v>ASET</v>
      </c>
      <c r="E2056" s="178"/>
      <c r="F2056" s="179"/>
      <c r="G2056" s="177"/>
      <c r="H2056" s="177"/>
      <c r="I2056" s="169">
        <f t="shared" si="291"/>
        <v>0</v>
      </c>
      <c r="J2056" s="149" t="str" cm="1">
        <f t="array" ref="J2056">IF(ISERROR(INDEX('Non Compliance input'!$H$5:$H$156,MATCH(1,(A2056='Non Compliance input'!$A$5:$A$156)*(F2056&gt;='Non Compliance input'!$D$5:$D$156)*(E2056&lt;'Non Compliance input'!$E$5:$E$156)*('Non Compliance input'!$H$5:$H$156="Yes"),0))
),"","Yes")</f>
        <v/>
      </c>
      <c r="K2056" s="149">
        <f t="shared" si="292"/>
        <v>0</v>
      </c>
      <c r="L2056" s="162">
        <f t="shared" si="293"/>
        <v>0</v>
      </c>
      <c r="M2056" s="162" t="str" cm="1">
        <f t="array" ref="M2056">IF(ISERROR(INDEX('Non Compliance input'!$I$5:$I$156,MATCH(1,(A2056='Non Compliance input'!$A$5:$A$156)*(E2056&gt;='Non Compliance input'!$D$5:$D$156)*(F2056&lt;='Non Compliance input'!$E$5:$E$156)*('Non Compliance input'!$I$5:$I$156="Yes"),0))
),"","Yes")</f>
        <v/>
      </c>
      <c r="N2056" s="149" t="str">
        <f>IF(VLOOKUP($A2056,HourEndingOutage!$B$3:$F$746,5,0)="Outage","Outage","")</f>
        <v/>
      </c>
      <c r="O2056" s="18">
        <f t="shared" si="294"/>
        <v>0</v>
      </c>
      <c r="P2056" s="18" t="str">
        <f t="shared" si="295"/>
        <v/>
      </c>
      <c r="Q2056" s="18">
        <f t="shared" si="296"/>
        <v>0</v>
      </c>
      <c r="R2056" s="118"/>
    </row>
    <row r="2057" spans="1:18" x14ac:dyDescent="0.25">
      <c r="A2057" s="25">
        <f t="shared" si="288"/>
        <v>229</v>
      </c>
      <c r="B2057" s="23">
        <f t="shared" si="289"/>
        <v>44571</v>
      </c>
      <c r="C2057" s="24">
        <v>13</v>
      </c>
      <c r="D2057" s="54" t="str">
        <f t="shared" si="290"/>
        <v>ASET</v>
      </c>
      <c r="E2057" s="178"/>
      <c r="F2057" s="179"/>
      <c r="G2057" s="177"/>
      <c r="H2057" s="177"/>
      <c r="I2057" s="169">
        <f t="shared" si="291"/>
        <v>0</v>
      </c>
      <c r="J2057" s="149" t="str" cm="1">
        <f t="array" ref="J2057">IF(ISERROR(INDEX('Non Compliance input'!$H$5:$H$156,MATCH(1,(A2057='Non Compliance input'!$A$5:$A$156)*(F2057&gt;='Non Compliance input'!$D$5:$D$156)*(E2057&lt;'Non Compliance input'!$E$5:$E$156)*('Non Compliance input'!$H$5:$H$156="Yes"),0))
),"","Yes")</f>
        <v/>
      </c>
      <c r="K2057" s="149">
        <f t="shared" si="292"/>
        <v>0</v>
      </c>
      <c r="L2057" s="162">
        <f t="shared" si="293"/>
        <v>0</v>
      </c>
      <c r="M2057" s="162" t="str" cm="1">
        <f t="array" ref="M2057">IF(ISERROR(INDEX('Non Compliance input'!$I$5:$I$156,MATCH(1,(A2057='Non Compliance input'!$A$5:$A$156)*(E2057&gt;='Non Compliance input'!$D$5:$D$156)*(F2057&lt;='Non Compliance input'!$E$5:$E$156)*('Non Compliance input'!$I$5:$I$156="Yes"),0))
),"","Yes")</f>
        <v/>
      </c>
      <c r="N2057" s="149" t="str">
        <f>IF(VLOOKUP($A2057,HourEndingOutage!$B$3:$F$746,5,0)="Outage","Outage","")</f>
        <v/>
      </c>
      <c r="O2057" s="18">
        <f t="shared" si="294"/>
        <v>0</v>
      </c>
      <c r="P2057" s="18" t="str">
        <f t="shared" si="295"/>
        <v/>
      </c>
      <c r="Q2057" s="18">
        <f t="shared" si="296"/>
        <v>0</v>
      </c>
      <c r="R2057" s="118"/>
    </row>
    <row r="2058" spans="1:18" x14ac:dyDescent="0.25">
      <c r="A2058" s="25">
        <f t="shared" si="288"/>
        <v>229</v>
      </c>
      <c r="B2058" s="23">
        <f t="shared" si="289"/>
        <v>44571</v>
      </c>
      <c r="C2058" s="24">
        <v>13</v>
      </c>
      <c r="D2058" s="54" t="str">
        <f t="shared" si="290"/>
        <v>ASET</v>
      </c>
      <c r="E2058" s="178"/>
      <c r="F2058" s="179"/>
      <c r="G2058" s="177"/>
      <c r="H2058" s="177"/>
      <c r="I2058" s="169">
        <f t="shared" si="291"/>
        <v>0</v>
      </c>
      <c r="J2058" s="149" t="str" cm="1">
        <f t="array" ref="J2058">IF(ISERROR(INDEX('Non Compliance input'!$H$5:$H$156,MATCH(1,(A2058='Non Compliance input'!$A$5:$A$156)*(F2058&gt;='Non Compliance input'!$D$5:$D$156)*(E2058&lt;'Non Compliance input'!$E$5:$E$156)*('Non Compliance input'!$H$5:$H$156="Yes"),0))
),"","Yes")</f>
        <v/>
      </c>
      <c r="K2058" s="149">
        <f t="shared" si="292"/>
        <v>0</v>
      </c>
      <c r="L2058" s="162">
        <f t="shared" si="293"/>
        <v>0</v>
      </c>
      <c r="M2058" s="162" t="str" cm="1">
        <f t="array" ref="M2058">IF(ISERROR(INDEX('Non Compliance input'!$I$5:$I$156,MATCH(1,(A2058='Non Compliance input'!$A$5:$A$156)*(E2058&gt;='Non Compliance input'!$D$5:$D$156)*(F2058&lt;='Non Compliance input'!$E$5:$E$156)*('Non Compliance input'!$I$5:$I$156="Yes"),0))
),"","Yes")</f>
        <v/>
      </c>
      <c r="N2058" s="149" t="str">
        <f>IF(VLOOKUP($A2058,HourEndingOutage!$B$3:$F$746,5,0)="Outage","Outage","")</f>
        <v/>
      </c>
      <c r="O2058" s="18">
        <f t="shared" si="294"/>
        <v>0</v>
      </c>
      <c r="P2058" s="18" t="str">
        <f t="shared" si="295"/>
        <v/>
      </c>
      <c r="Q2058" s="18">
        <f t="shared" si="296"/>
        <v>0</v>
      </c>
      <c r="R2058" s="118"/>
    </row>
    <row r="2059" spans="1:18" x14ac:dyDescent="0.25">
      <c r="A2059" s="25">
        <f t="shared" si="288"/>
        <v>229</v>
      </c>
      <c r="B2059" s="23">
        <f t="shared" si="289"/>
        <v>44571</v>
      </c>
      <c r="C2059" s="24">
        <v>13</v>
      </c>
      <c r="D2059" s="54" t="str">
        <f t="shared" si="290"/>
        <v>ASET</v>
      </c>
      <c r="E2059" s="178"/>
      <c r="F2059" s="179"/>
      <c r="G2059" s="177"/>
      <c r="H2059" s="177"/>
      <c r="I2059" s="169">
        <f t="shared" si="291"/>
        <v>0</v>
      </c>
      <c r="J2059" s="149" t="str" cm="1">
        <f t="array" ref="J2059">IF(ISERROR(INDEX('Non Compliance input'!$H$5:$H$156,MATCH(1,(A2059='Non Compliance input'!$A$5:$A$156)*(F2059&gt;='Non Compliance input'!$D$5:$D$156)*(E2059&lt;'Non Compliance input'!$E$5:$E$156)*('Non Compliance input'!$H$5:$H$156="Yes"),0))
),"","Yes")</f>
        <v/>
      </c>
      <c r="K2059" s="149">
        <f t="shared" si="292"/>
        <v>0</v>
      </c>
      <c r="L2059" s="162">
        <f t="shared" si="293"/>
        <v>0</v>
      </c>
      <c r="M2059" s="162" t="str" cm="1">
        <f t="array" ref="M2059">IF(ISERROR(INDEX('Non Compliance input'!$I$5:$I$156,MATCH(1,(A2059='Non Compliance input'!$A$5:$A$156)*(E2059&gt;='Non Compliance input'!$D$5:$D$156)*(F2059&lt;='Non Compliance input'!$E$5:$E$156)*('Non Compliance input'!$I$5:$I$156="Yes"),0))
),"","Yes")</f>
        <v/>
      </c>
      <c r="N2059" s="149" t="str">
        <f>IF(VLOOKUP($A2059,HourEndingOutage!$B$3:$F$746,5,0)="Outage","Outage","")</f>
        <v/>
      </c>
      <c r="O2059" s="18">
        <f t="shared" si="294"/>
        <v>0</v>
      </c>
      <c r="P2059" s="18" t="str">
        <f t="shared" si="295"/>
        <v/>
      </c>
      <c r="Q2059" s="18">
        <f t="shared" si="296"/>
        <v>0</v>
      </c>
      <c r="R2059" s="118"/>
    </row>
    <row r="2060" spans="1:18" x14ac:dyDescent="0.25">
      <c r="A2060" s="25">
        <f t="shared" si="288"/>
        <v>229</v>
      </c>
      <c r="B2060" s="23">
        <f t="shared" si="289"/>
        <v>44571</v>
      </c>
      <c r="C2060" s="24">
        <v>13</v>
      </c>
      <c r="D2060" s="54" t="str">
        <f t="shared" si="290"/>
        <v>ASET</v>
      </c>
      <c r="E2060" s="178"/>
      <c r="F2060" s="179"/>
      <c r="G2060" s="177"/>
      <c r="H2060" s="177"/>
      <c r="I2060" s="169">
        <f t="shared" si="291"/>
        <v>0</v>
      </c>
      <c r="J2060" s="149" t="str" cm="1">
        <f t="array" ref="J2060">IF(ISERROR(INDEX('Non Compliance input'!$H$5:$H$156,MATCH(1,(A2060='Non Compliance input'!$A$5:$A$156)*(F2060&gt;='Non Compliance input'!$D$5:$D$156)*(E2060&lt;'Non Compliance input'!$E$5:$E$156)*('Non Compliance input'!$H$5:$H$156="Yes"),0))
),"","Yes")</f>
        <v/>
      </c>
      <c r="K2060" s="149">
        <f t="shared" si="292"/>
        <v>0</v>
      </c>
      <c r="L2060" s="162">
        <f t="shared" si="293"/>
        <v>0</v>
      </c>
      <c r="M2060" s="162" t="str" cm="1">
        <f t="array" ref="M2060">IF(ISERROR(INDEX('Non Compliance input'!$I$5:$I$156,MATCH(1,(A2060='Non Compliance input'!$A$5:$A$156)*(E2060&gt;='Non Compliance input'!$D$5:$D$156)*(F2060&lt;='Non Compliance input'!$E$5:$E$156)*('Non Compliance input'!$I$5:$I$156="Yes"),0))
),"","Yes")</f>
        <v/>
      </c>
      <c r="N2060" s="149" t="str">
        <f>IF(VLOOKUP($A2060,HourEndingOutage!$B$3:$F$746,5,0)="Outage","Outage","")</f>
        <v/>
      </c>
      <c r="O2060" s="18">
        <f t="shared" si="294"/>
        <v>0</v>
      </c>
      <c r="P2060" s="18" t="str">
        <f t="shared" si="295"/>
        <v/>
      </c>
      <c r="Q2060" s="18">
        <f t="shared" si="296"/>
        <v>0</v>
      </c>
      <c r="R2060" s="118"/>
    </row>
    <row r="2061" spans="1:18" x14ac:dyDescent="0.25">
      <c r="A2061" s="25">
        <f t="shared" si="288"/>
        <v>229</v>
      </c>
      <c r="B2061" s="23">
        <f t="shared" si="289"/>
        <v>44571</v>
      </c>
      <c r="C2061" s="24">
        <v>13</v>
      </c>
      <c r="D2061" s="54" t="str">
        <f t="shared" si="290"/>
        <v>ASET</v>
      </c>
      <c r="E2061" s="178"/>
      <c r="F2061" s="179"/>
      <c r="G2061" s="177"/>
      <c r="H2061" s="177"/>
      <c r="I2061" s="169">
        <f t="shared" si="291"/>
        <v>0</v>
      </c>
      <c r="J2061" s="149" t="str" cm="1">
        <f t="array" ref="J2061">IF(ISERROR(INDEX('Non Compliance input'!$H$5:$H$156,MATCH(1,(A2061='Non Compliance input'!$A$5:$A$156)*(F2061&gt;='Non Compliance input'!$D$5:$D$156)*(E2061&lt;'Non Compliance input'!$E$5:$E$156)*('Non Compliance input'!$H$5:$H$156="Yes"),0))
),"","Yes")</f>
        <v/>
      </c>
      <c r="K2061" s="149">
        <f t="shared" si="292"/>
        <v>0</v>
      </c>
      <c r="L2061" s="162">
        <f t="shared" si="293"/>
        <v>0</v>
      </c>
      <c r="M2061" s="162" t="str" cm="1">
        <f t="array" ref="M2061">IF(ISERROR(INDEX('Non Compliance input'!$I$5:$I$156,MATCH(1,(A2061='Non Compliance input'!$A$5:$A$156)*(E2061&gt;='Non Compliance input'!$D$5:$D$156)*(F2061&lt;='Non Compliance input'!$E$5:$E$156)*('Non Compliance input'!$I$5:$I$156="Yes"),0))
),"","Yes")</f>
        <v/>
      </c>
      <c r="N2061" s="149" t="str">
        <f>IF(VLOOKUP($A2061,HourEndingOutage!$B$3:$F$746,5,0)="Outage","Outage","")</f>
        <v/>
      </c>
      <c r="O2061" s="18">
        <f t="shared" si="294"/>
        <v>0</v>
      </c>
      <c r="P2061" s="18" t="str">
        <f t="shared" si="295"/>
        <v/>
      </c>
      <c r="Q2061" s="18">
        <f t="shared" si="296"/>
        <v>0</v>
      </c>
      <c r="R2061" s="118"/>
    </row>
    <row r="2062" spans="1:18" x14ac:dyDescent="0.25">
      <c r="A2062" s="25">
        <f t="shared" si="288"/>
        <v>229</v>
      </c>
      <c r="B2062" s="23">
        <f t="shared" si="289"/>
        <v>44571</v>
      </c>
      <c r="C2062" s="24">
        <v>13</v>
      </c>
      <c r="D2062" s="54" t="str">
        <f t="shared" si="290"/>
        <v>ASET</v>
      </c>
      <c r="E2062" s="178"/>
      <c r="F2062" s="179"/>
      <c r="G2062" s="177"/>
      <c r="H2062" s="177"/>
      <c r="I2062" s="169">
        <f t="shared" si="291"/>
        <v>0</v>
      </c>
      <c r="J2062" s="149" t="str" cm="1">
        <f t="array" ref="J2062">IF(ISERROR(INDEX('Non Compliance input'!$H$5:$H$156,MATCH(1,(A2062='Non Compliance input'!$A$5:$A$156)*(F2062&gt;='Non Compliance input'!$D$5:$D$156)*(E2062&lt;'Non Compliance input'!$E$5:$E$156)*('Non Compliance input'!$H$5:$H$156="Yes"),0))
),"","Yes")</f>
        <v/>
      </c>
      <c r="K2062" s="149">
        <f t="shared" si="292"/>
        <v>0</v>
      </c>
      <c r="L2062" s="162">
        <f t="shared" si="293"/>
        <v>0</v>
      </c>
      <c r="M2062" s="162" t="str" cm="1">
        <f t="array" ref="M2062">IF(ISERROR(INDEX('Non Compliance input'!$I$5:$I$156,MATCH(1,(A2062='Non Compliance input'!$A$5:$A$156)*(E2062&gt;='Non Compliance input'!$D$5:$D$156)*(F2062&lt;='Non Compliance input'!$E$5:$E$156)*('Non Compliance input'!$I$5:$I$156="Yes"),0))
),"","Yes")</f>
        <v/>
      </c>
      <c r="N2062" s="149" t="str">
        <f>IF(VLOOKUP($A2062,HourEndingOutage!$B$3:$F$746,5,0)="Outage","Outage","")</f>
        <v/>
      </c>
      <c r="O2062" s="18">
        <f t="shared" si="294"/>
        <v>0</v>
      </c>
      <c r="P2062" s="18" t="str">
        <f t="shared" si="295"/>
        <v/>
      </c>
      <c r="Q2062" s="18">
        <f t="shared" si="296"/>
        <v>0</v>
      </c>
      <c r="R2062" s="118"/>
    </row>
    <row r="2063" spans="1:18" x14ac:dyDescent="0.25">
      <c r="A2063" s="25">
        <f t="shared" si="288"/>
        <v>229</v>
      </c>
      <c r="B2063" s="23">
        <f t="shared" si="289"/>
        <v>44571</v>
      </c>
      <c r="C2063" s="24">
        <v>13</v>
      </c>
      <c r="D2063" s="54" t="str">
        <f t="shared" si="290"/>
        <v>ASET</v>
      </c>
      <c r="E2063" s="178"/>
      <c r="F2063" s="179"/>
      <c r="G2063" s="177"/>
      <c r="H2063" s="177"/>
      <c r="I2063" s="169">
        <f t="shared" si="291"/>
        <v>0</v>
      </c>
      <c r="J2063" s="149" t="str" cm="1">
        <f t="array" ref="J2063">IF(ISERROR(INDEX('Non Compliance input'!$H$5:$H$156,MATCH(1,(A2063='Non Compliance input'!$A$5:$A$156)*(F2063&gt;='Non Compliance input'!$D$5:$D$156)*(E2063&lt;'Non Compliance input'!$E$5:$E$156)*('Non Compliance input'!$H$5:$H$156="Yes"),0))
),"","Yes")</f>
        <v/>
      </c>
      <c r="K2063" s="149">
        <f t="shared" si="292"/>
        <v>0</v>
      </c>
      <c r="L2063" s="162">
        <f t="shared" si="293"/>
        <v>0</v>
      </c>
      <c r="M2063" s="162" t="str" cm="1">
        <f t="array" ref="M2063">IF(ISERROR(INDEX('Non Compliance input'!$I$5:$I$156,MATCH(1,(A2063='Non Compliance input'!$A$5:$A$156)*(E2063&gt;='Non Compliance input'!$D$5:$D$156)*(F2063&lt;='Non Compliance input'!$E$5:$E$156)*('Non Compliance input'!$I$5:$I$156="Yes"),0))
),"","Yes")</f>
        <v/>
      </c>
      <c r="N2063" s="149" t="str">
        <f>IF(VLOOKUP($A2063,HourEndingOutage!$B$3:$F$746,5,0)="Outage","Outage","")</f>
        <v/>
      </c>
      <c r="O2063" s="18">
        <f t="shared" si="294"/>
        <v>0</v>
      </c>
      <c r="P2063" s="18" t="str">
        <f t="shared" si="295"/>
        <v/>
      </c>
      <c r="Q2063" s="18">
        <f t="shared" si="296"/>
        <v>0</v>
      </c>
      <c r="R2063" s="118"/>
    </row>
    <row r="2064" spans="1:18" x14ac:dyDescent="0.25">
      <c r="A2064" s="25">
        <f t="shared" si="288"/>
        <v>230</v>
      </c>
      <c r="B2064" s="23">
        <f t="shared" si="289"/>
        <v>44571</v>
      </c>
      <c r="C2064" s="24">
        <v>14</v>
      </c>
      <c r="D2064" s="54" t="str">
        <f t="shared" si="290"/>
        <v>ASET</v>
      </c>
      <c r="E2064" s="178"/>
      <c r="F2064" s="179"/>
      <c r="G2064" s="177"/>
      <c r="H2064" s="177"/>
      <c r="I2064" s="169">
        <f t="shared" si="291"/>
        <v>0</v>
      </c>
      <c r="J2064" s="149" t="str" cm="1">
        <f t="array" ref="J2064">IF(ISERROR(INDEX('Non Compliance input'!$H$5:$H$156,MATCH(1,(A2064='Non Compliance input'!$A$5:$A$156)*(F2064&gt;='Non Compliance input'!$D$5:$D$156)*(E2064&lt;'Non Compliance input'!$E$5:$E$156)*('Non Compliance input'!$H$5:$H$156="Yes"),0))
),"","Yes")</f>
        <v/>
      </c>
      <c r="K2064" s="149">
        <f t="shared" si="292"/>
        <v>0</v>
      </c>
      <c r="L2064" s="162">
        <f t="shared" si="293"/>
        <v>0</v>
      </c>
      <c r="M2064" s="162" t="str" cm="1">
        <f t="array" ref="M2064">IF(ISERROR(INDEX('Non Compliance input'!$I$5:$I$156,MATCH(1,(A2064='Non Compliance input'!$A$5:$A$156)*(E2064&gt;='Non Compliance input'!$D$5:$D$156)*(F2064&lt;='Non Compliance input'!$E$5:$E$156)*('Non Compliance input'!$I$5:$I$156="Yes"),0))
),"","Yes")</f>
        <v/>
      </c>
      <c r="N2064" s="149" t="str">
        <f>IF(VLOOKUP($A2064,HourEndingOutage!$B$3:$F$746,5,0)="Outage","Outage","")</f>
        <v/>
      </c>
      <c r="O2064" s="18">
        <f t="shared" si="294"/>
        <v>0</v>
      </c>
      <c r="P2064" s="18" t="str">
        <f t="shared" si="295"/>
        <v/>
      </c>
      <c r="Q2064" s="18">
        <f t="shared" si="296"/>
        <v>0</v>
      </c>
      <c r="R2064" s="118"/>
    </row>
    <row r="2065" spans="1:18" x14ac:dyDescent="0.25">
      <c r="A2065" s="25">
        <f t="shared" si="288"/>
        <v>230</v>
      </c>
      <c r="B2065" s="23">
        <f t="shared" si="289"/>
        <v>44571</v>
      </c>
      <c r="C2065" s="24">
        <v>14</v>
      </c>
      <c r="D2065" s="54" t="str">
        <f t="shared" si="290"/>
        <v>ASET</v>
      </c>
      <c r="E2065" s="178"/>
      <c r="F2065" s="179"/>
      <c r="G2065" s="177"/>
      <c r="H2065" s="177"/>
      <c r="I2065" s="169">
        <f t="shared" si="291"/>
        <v>0</v>
      </c>
      <c r="J2065" s="149" t="str" cm="1">
        <f t="array" ref="J2065">IF(ISERROR(INDEX('Non Compliance input'!$H$5:$H$156,MATCH(1,(A2065='Non Compliance input'!$A$5:$A$156)*(F2065&gt;='Non Compliance input'!$D$5:$D$156)*(E2065&lt;'Non Compliance input'!$E$5:$E$156)*('Non Compliance input'!$H$5:$H$156="Yes"),0))
),"","Yes")</f>
        <v/>
      </c>
      <c r="K2065" s="149">
        <f t="shared" si="292"/>
        <v>0</v>
      </c>
      <c r="L2065" s="162">
        <f t="shared" si="293"/>
        <v>0</v>
      </c>
      <c r="M2065" s="162" t="str" cm="1">
        <f t="array" ref="M2065">IF(ISERROR(INDEX('Non Compliance input'!$I$5:$I$156,MATCH(1,(A2065='Non Compliance input'!$A$5:$A$156)*(E2065&gt;='Non Compliance input'!$D$5:$D$156)*(F2065&lt;='Non Compliance input'!$E$5:$E$156)*('Non Compliance input'!$I$5:$I$156="Yes"),0))
),"","Yes")</f>
        <v/>
      </c>
      <c r="N2065" s="149" t="str">
        <f>IF(VLOOKUP($A2065,HourEndingOutage!$B$3:$F$746,5,0)="Outage","Outage","")</f>
        <v/>
      </c>
      <c r="O2065" s="18">
        <f t="shared" si="294"/>
        <v>0</v>
      </c>
      <c r="P2065" s="18" t="str">
        <f t="shared" si="295"/>
        <v/>
      </c>
      <c r="Q2065" s="18">
        <f t="shared" si="296"/>
        <v>0</v>
      </c>
      <c r="R2065" s="118"/>
    </row>
    <row r="2066" spans="1:18" x14ac:dyDescent="0.25">
      <c r="A2066" s="25">
        <f t="shared" si="288"/>
        <v>230</v>
      </c>
      <c r="B2066" s="23">
        <f t="shared" si="289"/>
        <v>44571</v>
      </c>
      <c r="C2066" s="24">
        <v>14</v>
      </c>
      <c r="D2066" s="54" t="str">
        <f t="shared" si="290"/>
        <v>ASET</v>
      </c>
      <c r="E2066" s="178"/>
      <c r="F2066" s="179"/>
      <c r="G2066" s="177"/>
      <c r="H2066" s="177"/>
      <c r="I2066" s="169">
        <f t="shared" si="291"/>
        <v>0</v>
      </c>
      <c r="J2066" s="149" t="str" cm="1">
        <f t="array" ref="J2066">IF(ISERROR(INDEX('Non Compliance input'!$H$5:$H$156,MATCH(1,(A2066='Non Compliance input'!$A$5:$A$156)*(F2066&gt;='Non Compliance input'!$D$5:$D$156)*(E2066&lt;'Non Compliance input'!$E$5:$E$156)*('Non Compliance input'!$H$5:$H$156="Yes"),0))
),"","Yes")</f>
        <v/>
      </c>
      <c r="K2066" s="149">
        <f t="shared" si="292"/>
        <v>0</v>
      </c>
      <c r="L2066" s="162">
        <f t="shared" si="293"/>
        <v>0</v>
      </c>
      <c r="M2066" s="162" t="str" cm="1">
        <f t="array" ref="M2066">IF(ISERROR(INDEX('Non Compliance input'!$I$5:$I$156,MATCH(1,(A2066='Non Compliance input'!$A$5:$A$156)*(E2066&gt;='Non Compliance input'!$D$5:$D$156)*(F2066&lt;='Non Compliance input'!$E$5:$E$156)*('Non Compliance input'!$I$5:$I$156="Yes"),0))
),"","Yes")</f>
        <v/>
      </c>
      <c r="N2066" s="149" t="str">
        <f>IF(VLOOKUP($A2066,HourEndingOutage!$B$3:$F$746,5,0)="Outage","Outage","")</f>
        <v/>
      </c>
      <c r="O2066" s="18">
        <f t="shared" si="294"/>
        <v>0</v>
      </c>
      <c r="P2066" s="18" t="str">
        <f t="shared" si="295"/>
        <v/>
      </c>
      <c r="Q2066" s="18">
        <f t="shared" si="296"/>
        <v>0</v>
      </c>
      <c r="R2066" s="118"/>
    </row>
    <row r="2067" spans="1:18" x14ac:dyDescent="0.25">
      <c r="A2067" s="25">
        <f t="shared" si="288"/>
        <v>230</v>
      </c>
      <c r="B2067" s="23">
        <f t="shared" si="289"/>
        <v>44571</v>
      </c>
      <c r="C2067" s="24">
        <v>14</v>
      </c>
      <c r="D2067" s="54" t="str">
        <f t="shared" si="290"/>
        <v>ASET</v>
      </c>
      <c r="E2067" s="178"/>
      <c r="F2067" s="179"/>
      <c r="G2067" s="177"/>
      <c r="H2067" s="177"/>
      <c r="I2067" s="169">
        <f t="shared" si="291"/>
        <v>0</v>
      </c>
      <c r="J2067" s="149" t="str" cm="1">
        <f t="array" ref="J2067">IF(ISERROR(INDEX('Non Compliance input'!$H$5:$H$156,MATCH(1,(A2067='Non Compliance input'!$A$5:$A$156)*(F2067&gt;='Non Compliance input'!$D$5:$D$156)*(E2067&lt;'Non Compliance input'!$E$5:$E$156)*('Non Compliance input'!$H$5:$H$156="Yes"),0))
),"","Yes")</f>
        <v/>
      </c>
      <c r="K2067" s="149">
        <f t="shared" si="292"/>
        <v>0</v>
      </c>
      <c r="L2067" s="162">
        <f t="shared" si="293"/>
        <v>0</v>
      </c>
      <c r="M2067" s="162" t="str" cm="1">
        <f t="array" ref="M2067">IF(ISERROR(INDEX('Non Compliance input'!$I$5:$I$156,MATCH(1,(A2067='Non Compliance input'!$A$5:$A$156)*(E2067&gt;='Non Compliance input'!$D$5:$D$156)*(F2067&lt;='Non Compliance input'!$E$5:$E$156)*('Non Compliance input'!$I$5:$I$156="Yes"),0))
),"","Yes")</f>
        <v/>
      </c>
      <c r="N2067" s="149" t="str">
        <f>IF(VLOOKUP($A2067,HourEndingOutage!$B$3:$F$746,5,0)="Outage","Outage","")</f>
        <v/>
      </c>
      <c r="O2067" s="18">
        <f t="shared" si="294"/>
        <v>0</v>
      </c>
      <c r="P2067" s="18" t="str">
        <f t="shared" si="295"/>
        <v/>
      </c>
      <c r="Q2067" s="18">
        <f t="shared" si="296"/>
        <v>0</v>
      </c>
      <c r="R2067" s="118"/>
    </row>
    <row r="2068" spans="1:18" x14ac:dyDescent="0.25">
      <c r="A2068" s="25">
        <f t="shared" si="288"/>
        <v>230</v>
      </c>
      <c r="B2068" s="23">
        <f t="shared" si="289"/>
        <v>44571</v>
      </c>
      <c r="C2068" s="24">
        <v>14</v>
      </c>
      <c r="D2068" s="54" t="str">
        <f t="shared" si="290"/>
        <v>ASET</v>
      </c>
      <c r="E2068" s="178"/>
      <c r="F2068" s="179"/>
      <c r="G2068" s="177"/>
      <c r="H2068" s="177"/>
      <c r="I2068" s="169">
        <f t="shared" si="291"/>
        <v>0</v>
      </c>
      <c r="J2068" s="149" t="str" cm="1">
        <f t="array" ref="J2068">IF(ISERROR(INDEX('Non Compliance input'!$H$5:$H$156,MATCH(1,(A2068='Non Compliance input'!$A$5:$A$156)*(F2068&gt;='Non Compliance input'!$D$5:$D$156)*(E2068&lt;'Non Compliance input'!$E$5:$E$156)*('Non Compliance input'!$H$5:$H$156="Yes"),0))
),"","Yes")</f>
        <v/>
      </c>
      <c r="K2068" s="149">
        <f t="shared" si="292"/>
        <v>0</v>
      </c>
      <c r="L2068" s="162">
        <f t="shared" si="293"/>
        <v>0</v>
      </c>
      <c r="M2068" s="162" t="str" cm="1">
        <f t="array" ref="M2068">IF(ISERROR(INDEX('Non Compliance input'!$I$5:$I$156,MATCH(1,(A2068='Non Compliance input'!$A$5:$A$156)*(E2068&gt;='Non Compliance input'!$D$5:$D$156)*(F2068&lt;='Non Compliance input'!$E$5:$E$156)*('Non Compliance input'!$I$5:$I$156="Yes"),0))
),"","Yes")</f>
        <v/>
      </c>
      <c r="N2068" s="149" t="str">
        <f>IF(VLOOKUP($A2068,HourEndingOutage!$B$3:$F$746,5,0)="Outage","Outage","")</f>
        <v/>
      </c>
      <c r="O2068" s="18">
        <f t="shared" si="294"/>
        <v>0</v>
      </c>
      <c r="P2068" s="18" t="str">
        <f t="shared" si="295"/>
        <v/>
      </c>
      <c r="Q2068" s="18">
        <f t="shared" si="296"/>
        <v>0</v>
      </c>
      <c r="R2068" s="118"/>
    </row>
    <row r="2069" spans="1:18" x14ac:dyDescent="0.25">
      <c r="A2069" s="25">
        <f t="shared" si="288"/>
        <v>230</v>
      </c>
      <c r="B2069" s="23">
        <f t="shared" si="289"/>
        <v>44571</v>
      </c>
      <c r="C2069" s="24">
        <v>14</v>
      </c>
      <c r="D2069" s="54" t="str">
        <f t="shared" si="290"/>
        <v>ASET</v>
      </c>
      <c r="E2069" s="178"/>
      <c r="F2069" s="179"/>
      <c r="G2069" s="177"/>
      <c r="H2069" s="177"/>
      <c r="I2069" s="169">
        <f t="shared" si="291"/>
        <v>0</v>
      </c>
      <c r="J2069" s="149" t="str" cm="1">
        <f t="array" ref="J2069">IF(ISERROR(INDEX('Non Compliance input'!$H$5:$H$156,MATCH(1,(A2069='Non Compliance input'!$A$5:$A$156)*(F2069&gt;='Non Compliance input'!$D$5:$D$156)*(E2069&lt;'Non Compliance input'!$E$5:$E$156)*('Non Compliance input'!$H$5:$H$156="Yes"),0))
),"","Yes")</f>
        <v/>
      </c>
      <c r="K2069" s="149">
        <f t="shared" si="292"/>
        <v>0</v>
      </c>
      <c r="L2069" s="162">
        <f t="shared" si="293"/>
        <v>0</v>
      </c>
      <c r="M2069" s="162" t="str" cm="1">
        <f t="array" ref="M2069">IF(ISERROR(INDEX('Non Compliance input'!$I$5:$I$156,MATCH(1,(A2069='Non Compliance input'!$A$5:$A$156)*(E2069&gt;='Non Compliance input'!$D$5:$D$156)*(F2069&lt;='Non Compliance input'!$E$5:$E$156)*('Non Compliance input'!$I$5:$I$156="Yes"),0))
),"","Yes")</f>
        <v/>
      </c>
      <c r="N2069" s="149" t="str">
        <f>IF(VLOOKUP($A2069,HourEndingOutage!$B$3:$F$746,5,0)="Outage","Outage","")</f>
        <v/>
      </c>
      <c r="O2069" s="18">
        <f t="shared" si="294"/>
        <v>0</v>
      </c>
      <c r="P2069" s="18" t="str">
        <f t="shared" si="295"/>
        <v/>
      </c>
      <c r="Q2069" s="18">
        <f t="shared" si="296"/>
        <v>0</v>
      </c>
      <c r="R2069" s="118"/>
    </row>
    <row r="2070" spans="1:18" x14ac:dyDescent="0.25">
      <c r="A2070" s="25">
        <f t="shared" si="288"/>
        <v>230</v>
      </c>
      <c r="B2070" s="23">
        <f t="shared" si="289"/>
        <v>44571</v>
      </c>
      <c r="C2070" s="24">
        <v>14</v>
      </c>
      <c r="D2070" s="54" t="str">
        <f t="shared" si="290"/>
        <v>ASET</v>
      </c>
      <c r="E2070" s="178"/>
      <c r="F2070" s="179"/>
      <c r="G2070" s="177"/>
      <c r="H2070" s="177"/>
      <c r="I2070" s="169">
        <f t="shared" si="291"/>
        <v>0</v>
      </c>
      <c r="J2070" s="149" t="str" cm="1">
        <f t="array" ref="J2070">IF(ISERROR(INDEX('Non Compliance input'!$H$5:$H$156,MATCH(1,(A2070='Non Compliance input'!$A$5:$A$156)*(F2070&gt;='Non Compliance input'!$D$5:$D$156)*(E2070&lt;'Non Compliance input'!$E$5:$E$156)*('Non Compliance input'!$H$5:$H$156="Yes"),0))
),"","Yes")</f>
        <v/>
      </c>
      <c r="K2070" s="149">
        <f t="shared" si="292"/>
        <v>0</v>
      </c>
      <c r="L2070" s="162">
        <f t="shared" si="293"/>
        <v>0</v>
      </c>
      <c r="M2070" s="162" t="str" cm="1">
        <f t="array" ref="M2070">IF(ISERROR(INDEX('Non Compliance input'!$I$5:$I$156,MATCH(1,(A2070='Non Compliance input'!$A$5:$A$156)*(E2070&gt;='Non Compliance input'!$D$5:$D$156)*(F2070&lt;='Non Compliance input'!$E$5:$E$156)*('Non Compliance input'!$I$5:$I$156="Yes"),0))
),"","Yes")</f>
        <v/>
      </c>
      <c r="N2070" s="149" t="str">
        <f>IF(VLOOKUP($A2070,HourEndingOutage!$B$3:$F$746,5,0)="Outage","Outage","")</f>
        <v/>
      </c>
      <c r="O2070" s="18">
        <f t="shared" si="294"/>
        <v>0</v>
      </c>
      <c r="P2070" s="18" t="str">
        <f t="shared" si="295"/>
        <v/>
      </c>
      <c r="Q2070" s="18">
        <f t="shared" si="296"/>
        <v>0</v>
      </c>
      <c r="R2070" s="118"/>
    </row>
    <row r="2071" spans="1:18" x14ac:dyDescent="0.25">
      <c r="A2071" s="25">
        <f t="shared" si="288"/>
        <v>230</v>
      </c>
      <c r="B2071" s="23">
        <f t="shared" si="289"/>
        <v>44571</v>
      </c>
      <c r="C2071" s="24">
        <v>14</v>
      </c>
      <c r="D2071" s="54" t="str">
        <f t="shared" si="290"/>
        <v>ASET</v>
      </c>
      <c r="E2071" s="178"/>
      <c r="F2071" s="179"/>
      <c r="G2071" s="177"/>
      <c r="H2071" s="177"/>
      <c r="I2071" s="169">
        <f t="shared" si="291"/>
        <v>0</v>
      </c>
      <c r="J2071" s="149" t="str" cm="1">
        <f t="array" ref="J2071">IF(ISERROR(INDEX('Non Compliance input'!$H$5:$H$156,MATCH(1,(A2071='Non Compliance input'!$A$5:$A$156)*(F2071&gt;='Non Compliance input'!$D$5:$D$156)*(E2071&lt;'Non Compliance input'!$E$5:$E$156)*('Non Compliance input'!$H$5:$H$156="Yes"),0))
),"","Yes")</f>
        <v/>
      </c>
      <c r="K2071" s="149">
        <f t="shared" si="292"/>
        <v>0</v>
      </c>
      <c r="L2071" s="162">
        <f t="shared" si="293"/>
        <v>0</v>
      </c>
      <c r="M2071" s="162" t="str" cm="1">
        <f t="array" ref="M2071">IF(ISERROR(INDEX('Non Compliance input'!$I$5:$I$156,MATCH(1,(A2071='Non Compliance input'!$A$5:$A$156)*(E2071&gt;='Non Compliance input'!$D$5:$D$156)*(F2071&lt;='Non Compliance input'!$E$5:$E$156)*('Non Compliance input'!$I$5:$I$156="Yes"),0))
),"","Yes")</f>
        <v/>
      </c>
      <c r="N2071" s="149" t="str">
        <f>IF(VLOOKUP($A2071,HourEndingOutage!$B$3:$F$746,5,0)="Outage","Outage","")</f>
        <v/>
      </c>
      <c r="O2071" s="18">
        <f t="shared" si="294"/>
        <v>0</v>
      </c>
      <c r="P2071" s="18" t="str">
        <f t="shared" si="295"/>
        <v/>
      </c>
      <c r="Q2071" s="18">
        <f t="shared" si="296"/>
        <v>0</v>
      </c>
      <c r="R2071" s="118"/>
    </row>
    <row r="2072" spans="1:18" x14ac:dyDescent="0.25">
      <c r="A2072" s="25">
        <f t="shared" si="288"/>
        <v>230</v>
      </c>
      <c r="B2072" s="23">
        <f t="shared" si="289"/>
        <v>44571</v>
      </c>
      <c r="C2072" s="24">
        <v>14</v>
      </c>
      <c r="D2072" s="54" t="str">
        <f t="shared" si="290"/>
        <v>ASET</v>
      </c>
      <c r="E2072" s="178"/>
      <c r="F2072" s="179"/>
      <c r="G2072" s="177"/>
      <c r="H2072" s="177"/>
      <c r="I2072" s="169">
        <f t="shared" si="291"/>
        <v>0</v>
      </c>
      <c r="J2072" s="149" t="str" cm="1">
        <f t="array" ref="J2072">IF(ISERROR(INDEX('Non Compliance input'!$H$5:$H$156,MATCH(1,(A2072='Non Compliance input'!$A$5:$A$156)*(F2072&gt;='Non Compliance input'!$D$5:$D$156)*(E2072&lt;'Non Compliance input'!$E$5:$E$156)*('Non Compliance input'!$H$5:$H$156="Yes"),0))
),"","Yes")</f>
        <v/>
      </c>
      <c r="K2072" s="149">
        <f t="shared" si="292"/>
        <v>0</v>
      </c>
      <c r="L2072" s="162">
        <f t="shared" si="293"/>
        <v>0</v>
      </c>
      <c r="M2072" s="162" t="str" cm="1">
        <f t="array" ref="M2072">IF(ISERROR(INDEX('Non Compliance input'!$I$5:$I$156,MATCH(1,(A2072='Non Compliance input'!$A$5:$A$156)*(E2072&gt;='Non Compliance input'!$D$5:$D$156)*(F2072&lt;='Non Compliance input'!$E$5:$E$156)*('Non Compliance input'!$I$5:$I$156="Yes"),0))
),"","Yes")</f>
        <v/>
      </c>
      <c r="N2072" s="149" t="str">
        <f>IF(VLOOKUP($A2072,HourEndingOutage!$B$3:$F$746,5,0)="Outage","Outage","")</f>
        <v/>
      </c>
      <c r="O2072" s="18">
        <f t="shared" si="294"/>
        <v>0</v>
      </c>
      <c r="P2072" s="18" t="str">
        <f t="shared" si="295"/>
        <v/>
      </c>
      <c r="Q2072" s="18">
        <f t="shared" si="296"/>
        <v>0</v>
      </c>
      <c r="R2072" s="118"/>
    </row>
    <row r="2073" spans="1:18" x14ac:dyDescent="0.25">
      <c r="A2073" s="25">
        <f t="shared" si="288"/>
        <v>231</v>
      </c>
      <c r="B2073" s="23">
        <f t="shared" si="289"/>
        <v>44571</v>
      </c>
      <c r="C2073" s="24">
        <v>15</v>
      </c>
      <c r="D2073" s="54" t="str">
        <f t="shared" si="290"/>
        <v>ASET</v>
      </c>
      <c r="E2073" s="178"/>
      <c r="F2073" s="179"/>
      <c r="G2073" s="177"/>
      <c r="H2073" s="177"/>
      <c r="I2073" s="169">
        <f t="shared" si="291"/>
        <v>0</v>
      </c>
      <c r="J2073" s="149" t="str" cm="1">
        <f t="array" ref="J2073">IF(ISERROR(INDEX('Non Compliance input'!$H$5:$H$156,MATCH(1,(A2073='Non Compliance input'!$A$5:$A$156)*(F2073&gt;='Non Compliance input'!$D$5:$D$156)*(E2073&lt;'Non Compliance input'!$E$5:$E$156)*('Non Compliance input'!$H$5:$H$156="Yes"),0))
),"","Yes")</f>
        <v/>
      </c>
      <c r="K2073" s="149">
        <f t="shared" si="292"/>
        <v>0</v>
      </c>
      <c r="L2073" s="162">
        <f t="shared" si="293"/>
        <v>0</v>
      </c>
      <c r="M2073" s="162" t="str" cm="1">
        <f t="array" ref="M2073">IF(ISERROR(INDEX('Non Compliance input'!$I$5:$I$156,MATCH(1,(A2073='Non Compliance input'!$A$5:$A$156)*(E2073&gt;='Non Compliance input'!$D$5:$D$156)*(F2073&lt;='Non Compliance input'!$E$5:$E$156)*('Non Compliance input'!$I$5:$I$156="Yes"),0))
),"","Yes")</f>
        <v/>
      </c>
      <c r="N2073" s="149" t="str">
        <f>IF(VLOOKUP($A2073,HourEndingOutage!$B$3:$F$746,5,0)="Outage","Outage","")</f>
        <v/>
      </c>
      <c r="O2073" s="18">
        <f t="shared" si="294"/>
        <v>0</v>
      </c>
      <c r="P2073" s="18" t="str">
        <f t="shared" si="295"/>
        <v/>
      </c>
      <c r="Q2073" s="18">
        <f t="shared" si="296"/>
        <v>0</v>
      </c>
      <c r="R2073" s="118"/>
    </row>
    <row r="2074" spans="1:18" x14ac:dyDescent="0.25">
      <c r="A2074" s="25">
        <f t="shared" si="288"/>
        <v>231</v>
      </c>
      <c r="B2074" s="23">
        <f t="shared" si="289"/>
        <v>44571</v>
      </c>
      <c r="C2074" s="24">
        <v>15</v>
      </c>
      <c r="D2074" s="54" t="str">
        <f t="shared" si="290"/>
        <v>ASET</v>
      </c>
      <c r="E2074" s="178"/>
      <c r="F2074" s="179"/>
      <c r="G2074" s="177"/>
      <c r="H2074" s="177"/>
      <c r="I2074" s="169">
        <f t="shared" si="291"/>
        <v>0</v>
      </c>
      <c r="J2074" s="149" t="str" cm="1">
        <f t="array" ref="J2074">IF(ISERROR(INDEX('Non Compliance input'!$H$5:$H$156,MATCH(1,(A2074='Non Compliance input'!$A$5:$A$156)*(F2074&gt;='Non Compliance input'!$D$5:$D$156)*(E2074&lt;'Non Compliance input'!$E$5:$E$156)*('Non Compliance input'!$H$5:$H$156="Yes"),0))
),"","Yes")</f>
        <v/>
      </c>
      <c r="K2074" s="149">
        <f t="shared" si="292"/>
        <v>0</v>
      </c>
      <c r="L2074" s="162">
        <f t="shared" si="293"/>
        <v>0</v>
      </c>
      <c r="M2074" s="162" t="str" cm="1">
        <f t="array" ref="M2074">IF(ISERROR(INDEX('Non Compliance input'!$I$5:$I$156,MATCH(1,(A2074='Non Compliance input'!$A$5:$A$156)*(E2074&gt;='Non Compliance input'!$D$5:$D$156)*(F2074&lt;='Non Compliance input'!$E$5:$E$156)*('Non Compliance input'!$I$5:$I$156="Yes"),0))
),"","Yes")</f>
        <v/>
      </c>
      <c r="N2074" s="149" t="str">
        <f>IF(VLOOKUP($A2074,HourEndingOutage!$B$3:$F$746,5,0)="Outage","Outage","")</f>
        <v/>
      </c>
      <c r="O2074" s="18">
        <f t="shared" si="294"/>
        <v>0</v>
      </c>
      <c r="P2074" s="18" t="str">
        <f t="shared" si="295"/>
        <v/>
      </c>
      <c r="Q2074" s="18">
        <f t="shared" si="296"/>
        <v>0</v>
      </c>
      <c r="R2074" s="118"/>
    </row>
    <row r="2075" spans="1:18" x14ac:dyDescent="0.25">
      <c r="A2075" s="25">
        <f t="shared" si="288"/>
        <v>231</v>
      </c>
      <c r="B2075" s="23">
        <f t="shared" si="289"/>
        <v>44571</v>
      </c>
      <c r="C2075" s="24">
        <v>15</v>
      </c>
      <c r="D2075" s="54" t="str">
        <f t="shared" si="290"/>
        <v>ASET</v>
      </c>
      <c r="E2075" s="178"/>
      <c r="F2075" s="179"/>
      <c r="G2075" s="177"/>
      <c r="H2075" s="177"/>
      <c r="I2075" s="169">
        <f t="shared" si="291"/>
        <v>0</v>
      </c>
      <c r="J2075" s="149" t="str" cm="1">
        <f t="array" ref="J2075">IF(ISERROR(INDEX('Non Compliance input'!$H$5:$H$156,MATCH(1,(A2075='Non Compliance input'!$A$5:$A$156)*(F2075&gt;='Non Compliance input'!$D$5:$D$156)*(E2075&lt;'Non Compliance input'!$E$5:$E$156)*('Non Compliance input'!$H$5:$H$156="Yes"),0))
),"","Yes")</f>
        <v/>
      </c>
      <c r="K2075" s="149">
        <f t="shared" si="292"/>
        <v>0</v>
      </c>
      <c r="L2075" s="162">
        <f t="shared" si="293"/>
        <v>0</v>
      </c>
      <c r="M2075" s="162" t="str" cm="1">
        <f t="array" ref="M2075">IF(ISERROR(INDEX('Non Compliance input'!$I$5:$I$156,MATCH(1,(A2075='Non Compliance input'!$A$5:$A$156)*(E2075&gt;='Non Compliance input'!$D$5:$D$156)*(F2075&lt;='Non Compliance input'!$E$5:$E$156)*('Non Compliance input'!$I$5:$I$156="Yes"),0))
),"","Yes")</f>
        <v/>
      </c>
      <c r="N2075" s="149" t="str">
        <f>IF(VLOOKUP($A2075,HourEndingOutage!$B$3:$F$746,5,0)="Outage","Outage","")</f>
        <v/>
      </c>
      <c r="O2075" s="18">
        <f t="shared" si="294"/>
        <v>0</v>
      </c>
      <c r="P2075" s="18" t="str">
        <f t="shared" si="295"/>
        <v/>
      </c>
      <c r="Q2075" s="18">
        <f t="shared" si="296"/>
        <v>0</v>
      </c>
      <c r="R2075" s="118"/>
    </row>
    <row r="2076" spans="1:18" x14ac:dyDescent="0.25">
      <c r="A2076" s="25">
        <f t="shared" ref="A2076:A2139" si="297">IF(C2076=C2075,A2075,A2075+1)</f>
        <v>231</v>
      </c>
      <c r="B2076" s="23">
        <f t="shared" ref="B2076:B2139" si="298">IF(C2076&lt;C2075,B2075+1,B2075)</f>
        <v>44571</v>
      </c>
      <c r="C2076" s="24">
        <v>15</v>
      </c>
      <c r="D2076" s="54" t="str">
        <f t="shared" si="290"/>
        <v>ASET</v>
      </c>
      <c r="E2076" s="178"/>
      <c r="F2076" s="179"/>
      <c r="G2076" s="177"/>
      <c r="H2076" s="177"/>
      <c r="I2076" s="169">
        <f t="shared" si="291"/>
        <v>0</v>
      </c>
      <c r="J2076" s="149" t="str" cm="1">
        <f t="array" ref="J2076">IF(ISERROR(INDEX('Non Compliance input'!$H$5:$H$156,MATCH(1,(A2076='Non Compliance input'!$A$5:$A$156)*(F2076&gt;='Non Compliance input'!$D$5:$D$156)*(E2076&lt;'Non Compliance input'!$E$5:$E$156)*('Non Compliance input'!$H$5:$H$156="Yes"),0))
),"","Yes")</f>
        <v/>
      </c>
      <c r="K2076" s="149">
        <f t="shared" si="292"/>
        <v>0</v>
      </c>
      <c r="L2076" s="162">
        <f t="shared" si="293"/>
        <v>0</v>
      </c>
      <c r="M2076" s="162" t="str" cm="1">
        <f t="array" ref="M2076">IF(ISERROR(INDEX('Non Compliance input'!$I$5:$I$156,MATCH(1,(A2076='Non Compliance input'!$A$5:$A$156)*(E2076&gt;='Non Compliance input'!$D$5:$D$156)*(F2076&lt;='Non Compliance input'!$E$5:$E$156)*('Non Compliance input'!$I$5:$I$156="Yes"),0))
),"","Yes")</f>
        <v/>
      </c>
      <c r="N2076" s="149" t="str">
        <f>IF(VLOOKUP($A2076,HourEndingOutage!$B$3:$F$746,5,0)="Outage","Outage","")</f>
        <v/>
      </c>
      <c r="O2076" s="18">
        <f t="shared" si="294"/>
        <v>0</v>
      </c>
      <c r="P2076" s="18" t="str">
        <f t="shared" si="295"/>
        <v/>
      </c>
      <c r="Q2076" s="18">
        <f t="shared" si="296"/>
        <v>0</v>
      </c>
      <c r="R2076" s="118"/>
    </row>
    <row r="2077" spans="1:18" x14ac:dyDescent="0.25">
      <c r="A2077" s="25">
        <f t="shared" si="297"/>
        <v>231</v>
      </c>
      <c r="B2077" s="23">
        <f t="shared" si="298"/>
        <v>44571</v>
      </c>
      <c r="C2077" s="24">
        <v>15</v>
      </c>
      <c r="D2077" s="54" t="str">
        <f t="shared" si="290"/>
        <v>ASET</v>
      </c>
      <c r="E2077" s="178"/>
      <c r="F2077" s="179"/>
      <c r="G2077" s="177"/>
      <c r="H2077" s="177"/>
      <c r="I2077" s="169">
        <f t="shared" si="291"/>
        <v>0</v>
      </c>
      <c r="J2077" s="149" t="str" cm="1">
        <f t="array" ref="J2077">IF(ISERROR(INDEX('Non Compliance input'!$H$5:$H$156,MATCH(1,(A2077='Non Compliance input'!$A$5:$A$156)*(F2077&gt;='Non Compliance input'!$D$5:$D$156)*(E2077&lt;'Non Compliance input'!$E$5:$E$156)*('Non Compliance input'!$H$5:$H$156="Yes"),0))
),"","Yes")</f>
        <v/>
      </c>
      <c r="K2077" s="149">
        <f t="shared" si="292"/>
        <v>0</v>
      </c>
      <c r="L2077" s="162">
        <f t="shared" si="293"/>
        <v>0</v>
      </c>
      <c r="M2077" s="162" t="str" cm="1">
        <f t="array" ref="M2077">IF(ISERROR(INDEX('Non Compliance input'!$I$5:$I$156,MATCH(1,(A2077='Non Compliance input'!$A$5:$A$156)*(E2077&gt;='Non Compliance input'!$D$5:$D$156)*(F2077&lt;='Non Compliance input'!$E$5:$E$156)*('Non Compliance input'!$I$5:$I$156="Yes"),0))
),"","Yes")</f>
        <v/>
      </c>
      <c r="N2077" s="149" t="str">
        <f>IF(VLOOKUP($A2077,HourEndingOutage!$B$3:$F$746,5,0)="Outage","Outage","")</f>
        <v/>
      </c>
      <c r="O2077" s="18">
        <f t="shared" si="294"/>
        <v>0</v>
      </c>
      <c r="P2077" s="18" t="str">
        <f t="shared" si="295"/>
        <v/>
      </c>
      <c r="Q2077" s="18">
        <f t="shared" si="296"/>
        <v>0</v>
      </c>
      <c r="R2077" s="118"/>
    </row>
    <row r="2078" spans="1:18" x14ac:dyDescent="0.25">
      <c r="A2078" s="25">
        <f t="shared" si="297"/>
        <v>231</v>
      </c>
      <c r="B2078" s="23">
        <f t="shared" si="298"/>
        <v>44571</v>
      </c>
      <c r="C2078" s="24">
        <v>15</v>
      </c>
      <c r="D2078" s="54" t="str">
        <f t="shared" si="290"/>
        <v>ASET</v>
      </c>
      <c r="E2078" s="178"/>
      <c r="F2078" s="179"/>
      <c r="G2078" s="177"/>
      <c r="H2078" s="177"/>
      <c r="I2078" s="169">
        <f t="shared" si="291"/>
        <v>0</v>
      </c>
      <c r="J2078" s="149" t="str" cm="1">
        <f t="array" ref="J2078">IF(ISERROR(INDEX('Non Compliance input'!$H$5:$H$156,MATCH(1,(A2078='Non Compliance input'!$A$5:$A$156)*(F2078&gt;='Non Compliance input'!$D$5:$D$156)*(E2078&lt;'Non Compliance input'!$E$5:$E$156)*('Non Compliance input'!$H$5:$H$156="Yes"),0))
),"","Yes")</f>
        <v/>
      </c>
      <c r="K2078" s="149">
        <f t="shared" si="292"/>
        <v>0</v>
      </c>
      <c r="L2078" s="162">
        <f t="shared" si="293"/>
        <v>0</v>
      </c>
      <c r="M2078" s="162" t="str" cm="1">
        <f t="array" ref="M2078">IF(ISERROR(INDEX('Non Compliance input'!$I$5:$I$156,MATCH(1,(A2078='Non Compliance input'!$A$5:$A$156)*(E2078&gt;='Non Compliance input'!$D$5:$D$156)*(F2078&lt;='Non Compliance input'!$E$5:$E$156)*('Non Compliance input'!$I$5:$I$156="Yes"),0))
),"","Yes")</f>
        <v/>
      </c>
      <c r="N2078" s="149" t="str">
        <f>IF(VLOOKUP($A2078,HourEndingOutage!$B$3:$F$746,5,0)="Outage","Outage","")</f>
        <v/>
      </c>
      <c r="O2078" s="18">
        <f t="shared" si="294"/>
        <v>0</v>
      </c>
      <c r="P2078" s="18" t="str">
        <f t="shared" si="295"/>
        <v/>
      </c>
      <c r="Q2078" s="18">
        <f t="shared" si="296"/>
        <v>0</v>
      </c>
      <c r="R2078" s="118"/>
    </row>
    <row r="2079" spans="1:18" x14ac:dyDescent="0.25">
      <c r="A2079" s="25">
        <f t="shared" si="297"/>
        <v>231</v>
      </c>
      <c r="B2079" s="23">
        <f t="shared" si="298"/>
        <v>44571</v>
      </c>
      <c r="C2079" s="24">
        <v>15</v>
      </c>
      <c r="D2079" s="54" t="str">
        <f t="shared" si="290"/>
        <v>ASET</v>
      </c>
      <c r="E2079" s="178"/>
      <c r="F2079" s="179"/>
      <c r="G2079" s="177"/>
      <c r="H2079" s="177"/>
      <c r="I2079" s="169">
        <f t="shared" si="291"/>
        <v>0</v>
      </c>
      <c r="J2079" s="149" t="str" cm="1">
        <f t="array" ref="J2079">IF(ISERROR(INDEX('Non Compliance input'!$H$5:$H$156,MATCH(1,(A2079='Non Compliance input'!$A$5:$A$156)*(F2079&gt;='Non Compliance input'!$D$5:$D$156)*(E2079&lt;'Non Compliance input'!$E$5:$E$156)*('Non Compliance input'!$H$5:$H$156="Yes"),0))
),"","Yes")</f>
        <v/>
      </c>
      <c r="K2079" s="149">
        <f t="shared" si="292"/>
        <v>0</v>
      </c>
      <c r="L2079" s="162">
        <f t="shared" si="293"/>
        <v>0</v>
      </c>
      <c r="M2079" s="162" t="str" cm="1">
        <f t="array" ref="M2079">IF(ISERROR(INDEX('Non Compliance input'!$I$5:$I$156,MATCH(1,(A2079='Non Compliance input'!$A$5:$A$156)*(E2079&gt;='Non Compliance input'!$D$5:$D$156)*(F2079&lt;='Non Compliance input'!$E$5:$E$156)*('Non Compliance input'!$I$5:$I$156="Yes"),0))
),"","Yes")</f>
        <v/>
      </c>
      <c r="N2079" s="149" t="str">
        <f>IF(VLOOKUP($A2079,HourEndingOutage!$B$3:$F$746,5,0)="Outage","Outage","")</f>
        <v/>
      </c>
      <c r="O2079" s="18">
        <f t="shared" si="294"/>
        <v>0</v>
      </c>
      <c r="P2079" s="18" t="str">
        <f t="shared" si="295"/>
        <v/>
      </c>
      <c r="Q2079" s="18">
        <f t="shared" si="296"/>
        <v>0</v>
      </c>
      <c r="R2079" s="118"/>
    </row>
    <row r="2080" spans="1:18" x14ac:dyDescent="0.25">
      <c r="A2080" s="25">
        <f t="shared" si="297"/>
        <v>231</v>
      </c>
      <c r="B2080" s="23">
        <f t="shared" si="298"/>
        <v>44571</v>
      </c>
      <c r="C2080" s="24">
        <v>15</v>
      </c>
      <c r="D2080" s="54" t="str">
        <f t="shared" si="290"/>
        <v>ASET</v>
      </c>
      <c r="E2080" s="178"/>
      <c r="F2080" s="179"/>
      <c r="G2080" s="177"/>
      <c r="H2080" s="177"/>
      <c r="I2080" s="169">
        <f t="shared" si="291"/>
        <v>0</v>
      </c>
      <c r="J2080" s="149" t="str" cm="1">
        <f t="array" ref="J2080">IF(ISERROR(INDEX('Non Compliance input'!$H$5:$H$156,MATCH(1,(A2080='Non Compliance input'!$A$5:$A$156)*(F2080&gt;='Non Compliance input'!$D$5:$D$156)*(E2080&lt;'Non Compliance input'!$E$5:$E$156)*('Non Compliance input'!$H$5:$H$156="Yes"),0))
),"","Yes")</f>
        <v/>
      </c>
      <c r="K2080" s="149">
        <f t="shared" si="292"/>
        <v>0</v>
      </c>
      <c r="L2080" s="162">
        <f t="shared" si="293"/>
        <v>0</v>
      </c>
      <c r="M2080" s="162" t="str" cm="1">
        <f t="array" ref="M2080">IF(ISERROR(INDEX('Non Compliance input'!$I$5:$I$156,MATCH(1,(A2080='Non Compliance input'!$A$5:$A$156)*(E2080&gt;='Non Compliance input'!$D$5:$D$156)*(F2080&lt;='Non Compliance input'!$E$5:$E$156)*('Non Compliance input'!$I$5:$I$156="Yes"),0))
),"","Yes")</f>
        <v/>
      </c>
      <c r="N2080" s="149" t="str">
        <f>IF(VLOOKUP($A2080,HourEndingOutage!$B$3:$F$746,5,0)="Outage","Outage","")</f>
        <v/>
      </c>
      <c r="O2080" s="18">
        <f t="shared" si="294"/>
        <v>0</v>
      </c>
      <c r="P2080" s="18" t="str">
        <f t="shared" si="295"/>
        <v/>
      </c>
      <c r="Q2080" s="18">
        <f t="shared" si="296"/>
        <v>0</v>
      </c>
      <c r="R2080" s="118"/>
    </row>
    <row r="2081" spans="1:18" x14ac:dyDescent="0.25">
      <c r="A2081" s="25">
        <f t="shared" si="297"/>
        <v>231</v>
      </c>
      <c r="B2081" s="23">
        <f t="shared" si="298"/>
        <v>44571</v>
      </c>
      <c r="C2081" s="24">
        <v>15</v>
      </c>
      <c r="D2081" s="54" t="str">
        <f t="shared" si="290"/>
        <v>ASET</v>
      </c>
      <c r="E2081" s="178"/>
      <c r="F2081" s="179"/>
      <c r="G2081" s="177"/>
      <c r="H2081" s="177"/>
      <c r="I2081" s="169">
        <f t="shared" si="291"/>
        <v>0</v>
      </c>
      <c r="J2081" s="149" t="str" cm="1">
        <f t="array" ref="J2081">IF(ISERROR(INDEX('Non Compliance input'!$H$5:$H$156,MATCH(1,(A2081='Non Compliance input'!$A$5:$A$156)*(F2081&gt;='Non Compliance input'!$D$5:$D$156)*(E2081&lt;'Non Compliance input'!$E$5:$E$156)*('Non Compliance input'!$H$5:$H$156="Yes"),0))
),"","Yes")</f>
        <v/>
      </c>
      <c r="K2081" s="149">
        <f t="shared" si="292"/>
        <v>0</v>
      </c>
      <c r="L2081" s="162">
        <f t="shared" si="293"/>
        <v>0</v>
      </c>
      <c r="M2081" s="162" t="str" cm="1">
        <f t="array" ref="M2081">IF(ISERROR(INDEX('Non Compliance input'!$I$5:$I$156,MATCH(1,(A2081='Non Compliance input'!$A$5:$A$156)*(E2081&gt;='Non Compliance input'!$D$5:$D$156)*(F2081&lt;='Non Compliance input'!$E$5:$E$156)*('Non Compliance input'!$I$5:$I$156="Yes"),0))
),"","Yes")</f>
        <v/>
      </c>
      <c r="N2081" s="149" t="str">
        <f>IF(VLOOKUP($A2081,HourEndingOutage!$B$3:$F$746,5,0)="Outage","Outage","")</f>
        <v/>
      </c>
      <c r="O2081" s="18">
        <f t="shared" si="294"/>
        <v>0</v>
      </c>
      <c r="P2081" s="18" t="str">
        <f t="shared" si="295"/>
        <v/>
      </c>
      <c r="Q2081" s="18">
        <f t="shared" si="296"/>
        <v>0</v>
      </c>
      <c r="R2081" s="118"/>
    </row>
    <row r="2082" spans="1:18" x14ac:dyDescent="0.25">
      <c r="A2082" s="25">
        <f t="shared" si="297"/>
        <v>232</v>
      </c>
      <c r="B2082" s="23">
        <f t="shared" si="298"/>
        <v>44571</v>
      </c>
      <c r="C2082" s="24">
        <v>16</v>
      </c>
      <c r="D2082" s="54" t="str">
        <f t="shared" si="290"/>
        <v>ASET</v>
      </c>
      <c r="E2082" s="178"/>
      <c r="F2082" s="179"/>
      <c r="G2082" s="177"/>
      <c r="H2082" s="177"/>
      <c r="I2082" s="169">
        <f t="shared" si="291"/>
        <v>0</v>
      </c>
      <c r="J2082" s="149" t="str" cm="1">
        <f t="array" ref="J2082">IF(ISERROR(INDEX('Non Compliance input'!$H$5:$H$156,MATCH(1,(A2082='Non Compliance input'!$A$5:$A$156)*(F2082&gt;='Non Compliance input'!$D$5:$D$156)*(E2082&lt;'Non Compliance input'!$E$5:$E$156)*('Non Compliance input'!$H$5:$H$156="Yes"),0))
),"","Yes")</f>
        <v/>
      </c>
      <c r="K2082" s="149">
        <f t="shared" si="292"/>
        <v>0</v>
      </c>
      <c r="L2082" s="162">
        <f t="shared" si="293"/>
        <v>0</v>
      </c>
      <c r="M2082" s="162" t="str" cm="1">
        <f t="array" ref="M2082">IF(ISERROR(INDEX('Non Compliance input'!$I$5:$I$156,MATCH(1,(A2082='Non Compliance input'!$A$5:$A$156)*(E2082&gt;='Non Compliance input'!$D$5:$D$156)*(F2082&lt;='Non Compliance input'!$E$5:$E$156)*('Non Compliance input'!$I$5:$I$156="Yes"),0))
),"","Yes")</f>
        <v/>
      </c>
      <c r="N2082" s="149" t="str">
        <f>IF(VLOOKUP($A2082,HourEndingOutage!$B$3:$F$746,5,0)="Outage","Outage","")</f>
        <v/>
      </c>
      <c r="O2082" s="18">
        <f t="shared" si="294"/>
        <v>0</v>
      </c>
      <c r="P2082" s="18" t="str">
        <f t="shared" si="295"/>
        <v/>
      </c>
      <c r="Q2082" s="18">
        <f t="shared" si="296"/>
        <v>0</v>
      </c>
      <c r="R2082" s="118"/>
    </row>
    <row r="2083" spans="1:18" x14ac:dyDescent="0.25">
      <c r="A2083" s="25">
        <f t="shared" si="297"/>
        <v>232</v>
      </c>
      <c r="B2083" s="23">
        <f t="shared" si="298"/>
        <v>44571</v>
      </c>
      <c r="C2083" s="24">
        <v>16</v>
      </c>
      <c r="D2083" s="54" t="str">
        <f t="shared" si="290"/>
        <v>ASET</v>
      </c>
      <c r="E2083" s="178"/>
      <c r="F2083" s="179"/>
      <c r="G2083" s="177"/>
      <c r="H2083" s="177"/>
      <c r="I2083" s="169">
        <f t="shared" si="291"/>
        <v>0</v>
      </c>
      <c r="J2083" s="149" t="str" cm="1">
        <f t="array" ref="J2083">IF(ISERROR(INDEX('Non Compliance input'!$H$5:$H$156,MATCH(1,(A2083='Non Compliance input'!$A$5:$A$156)*(F2083&gt;='Non Compliance input'!$D$5:$D$156)*(E2083&lt;'Non Compliance input'!$E$5:$E$156)*('Non Compliance input'!$H$5:$H$156="Yes"),0))
),"","Yes")</f>
        <v/>
      </c>
      <c r="K2083" s="149">
        <f t="shared" si="292"/>
        <v>0</v>
      </c>
      <c r="L2083" s="162">
        <f t="shared" si="293"/>
        <v>0</v>
      </c>
      <c r="M2083" s="162" t="str" cm="1">
        <f t="array" ref="M2083">IF(ISERROR(INDEX('Non Compliance input'!$I$5:$I$156,MATCH(1,(A2083='Non Compliance input'!$A$5:$A$156)*(E2083&gt;='Non Compliance input'!$D$5:$D$156)*(F2083&lt;='Non Compliance input'!$E$5:$E$156)*('Non Compliance input'!$I$5:$I$156="Yes"),0))
),"","Yes")</f>
        <v/>
      </c>
      <c r="N2083" s="149" t="str">
        <f>IF(VLOOKUP($A2083,HourEndingOutage!$B$3:$F$746,5,0)="Outage","Outage","")</f>
        <v/>
      </c>
      <c r="O2083" s="18">
        <f t="shared" si="294"/>
        <v>0</v>
      </c>
      <c r="P2083" s="18" t="str">
        <f t="shared" si="295"/>
        <v/>
      </c>
      <c r="Q2083" s="18">
        <f t="shared" si="296"/>
        <v>0</v>
      </c>
      <c r="R2083" s="118"/>
    </row>
    <row r="2084" spans="1:18" x14ac:dyDescent="0.25">
      <c r="A2084" s="25">
        <f t="shared" si="297"/>
        <v>232</v>
      </c>
      <c r="B2084" s="23">
        <f t="shared" si="298"/>
        <v>44571</v>
      </c>
      <c r="C2084" s="24">
        <v>16</v>
      </c>
      <c r="D2084" s="54" t="str">
        <f t="shared" si="290"/>
        <v>ASET</v>
      </c>
      <c r="E2084" s="178"/>
      <c r="F2084" s="179"/>
      <c r="G2084" s="177"/>
      <c r="H2084" s="177"/>
      <c r="I2084" s="169">
        <f t="shared" si="291"/>
        <v>0</v>
      </c>
      <c r="J2084" s="149" t="str" cm="1">
        <f t="array" ref="J2084">IF(ISERROR(INDEX('Non Compliance input'!$H$5:$H$156,MATCH(1,(A2084='Non Compliance input'!$A$5:$A$156)*(F2084&gt;='Non Compliance input'!$D$5:$D$156)*(E2084&lt;'Non Compliance input'!$E$5:$E$156)*('Non Compliance input'!$H$5:$H$156="Yes"),0))
),"","Yes")</f>
        <v/>
      </c>
      <c r="K2084" s="149">
        <f t="shared" si="292"/>
        <v>0</v>
      </c>
      <c r="L2084" s="162">
        <f t="shared" si="293"/>
        <v>0</v>
      </c>
      <c r="M2084" s="162" t="str" cm="1">
        <f t="array" ref="M2084">IF(ISERROR(INDEX('Non Compliance input'!$I$5:$I$156,MATCH(1,(A2084='Non Compliance input'!$A$5:$A$156)*(E2084&gt;='Non Compliance input'!$D$5:$D$156)*(F2084&lt;='Non Compliance input'!$E$5:$E$156)*('Non Compliance input'!$I$5:$I$156="Yes"),0))
),"","Yes")</f>
        <v/>
      </c>
      <c r="N2084" s="149" t="str">
        <f>IF(VLOOKUP($A2084,HourEndingOutage!$B$3:$F$746,5,0)="Outage","Outage","")</f>
        <v/>
      </c>
      <c r="O2084" s="18">
        <f t="shared" si="294"/>
        <v>0</v>
      </c>
      <c r="P2084" s="18" t="str">
        <f t="shared" si="295"/>
        <v/>
      </c>
      <c r="Q2084" s="18">
        <f t="shared" si="296"/>
        <v>0</v>
      </c>
      <c r="R2084" s="118"/>
    </row>
    <row r="2085" spans="1:18" x14ac:dyDescent="0.25">
      <c r="A2085" s="25">
        <f t="shared" si="297"/>
        <v>232</v>
      </c>
      <c r="B2085" s="23">
        <f t="shared" si="298"/>
        <v>44571</v>
      </c>
      <c r="C2085" s="24">
        <v>16</v>
      </c>
      <c r="D2085" s="54" t="str">
        <f t="shared" si="290"/>
        <v>ASET</v>
      </c>
      <c r="E2085" s="178"/>
      <c r="F2085" s="179"/>
      <c r="G2085" s="177"/>
      <c r="H2085" s="177"/>
      <c r="I2085" s="169">
        <f t="shared" si="291"/>
        <v>0</v>
      </c>
      <c r="J2085" s="149" t="str" cm="1">
        <f t="array" ref="J2085">IF(ISERROR(INDEX('Non Compliance input'!$H$5:$H$156,MATCH(1,(A2085='Non Compliance input'!$A$5:$A$156)*(F2085&gt;='Non Compliance input'!$D$5:$D$156)*(E2085&lt;'Non Compliance input'!$E$5:$E$156)*('Non Compliance input'!$H$5:$H$156="Yes"),0))
),"","Yes")</f>
        <v/>
      </c>
      <c r="K2085" s="149">
        <f t="shared" si="292"/>
        <v>0</v>
      </c>
      <c r="L2085" s="162">
        <f t="shared" si="293"/>
        <v>0</v>
      </c>
      <c r="M2085" s="162" t="str" cm="1">
        <f t="array" ref="M2085">IF(ISERROR(INDEX('Non Compliance input'!$I$5:$I$156,MATCH(1,(A2085='Non Compliance input'!$A$5:$A$156)*(E2085&gt;='Non Compliance input'!$D$5:$D$156)*(F2085&lt;='Non Compliance input'!$E$5:$E$156)*('Non Compliance input'!$I$5:$I$156="Yes"),0))
),"","Yes")</f>
        <v/>
      </c>
      <c r="N2085" s="149" t="str">
        <f>IF(VLOOKUP($A2085,HourEndingOutage!$B$3:$F$746,5,0)="Outage","Outage","")</f>
        <v/>
      </c>
      <c r="O2085" s="18">
        <f t="shared" si="294"/>
        <v>0</v>
      </c>
      <c r="P2085" s="18" t="str">
        <f t="shared" si="295"/>
        <v/>
      </c>
      <c r="Q2085" s="18">
        <f t="shared" si="296"/>
        <v>0</v>
      </c>
      <c r="R2085" s="118"/>
    </row>
    <row r="2086" spans="1:18" x14ac:dyDescent="0.25">
      <c r="A2086" s="25">
        <f t="shared" si="297"/>
        <v>232</v>
      </c>
      <c r="B2086" s="23">
        <f t="shared" si="298"/>
        <v>44571</v>
      </c>
      <c r="C2086" s="24">
        <v>16</v>
      </c>
      <c r="D2086" s="54" t="str">
        <f t="shared" si="290"/>
        <v>ASET</v>
      </c>
      <c r="E2086" s="178"/>
      <c r="F2086" s="179"/>
      <c r="G2086" s="177"/>
      <c r="H2086" s="177"/>
      <c r="I2086" s="169">
        <f t="shared" si="291"/>
        <v>0</v>
      </c>
      <c r="J2086" s="149" t="str" cm="1">
        <f t="array" ref="J2086">IF(ISERROR(INDEX('Non Compliance input'!$H$5:$H$156,MATCH(1,(A2086='Non Compliance input'!$A$5:$A$156)*(F2086&gt;='Non Compliance input'!$D$5:$D$156)*(E2086&lt;'Non Compliance input'!$E$5:$E$156)*('Non Compliance input'!$H$5:$H$156="Yes"),0))
),"","Yes")</f>
        <v/>
      </c>
      <c r="K2086" s="149">
        <f t="shared" si="292"/>
        <v>0</v>
      </c>
      <c r="L2086" s="162">
        <f t="shared" si="293"/>
        <v>0</v>
      </c>
      <c r="M2086" s="162" t="str" cm="1">
        <f t="array" ref="M2086">IF(ISERROR(INDEX('Non Compliance input'!$I$5:$I$156,MATCH(1,(A2086='Non Compliance input'!$A$5:$A$156)*(E2086&gt;='Non Compliance input'!$D$5:$D$156)*(F2086&lt;='Non Compliance input'!$E$5:$E$156)*('Non Compliance input'!$I$5:$I$156="Yes"),0))
),"","Yes")</f>
        <v/>
      </c>
      <c r="N2086" s="149" t="str">
        <f>IF(VLOOKUP($A2086,HourEndingOutage!$B$3:$F$746,5,0)="Outage","Outage","")</f>
        <v/>
      </c>
      <c r="O2086" s="18">
        <f t="shared" si="294"/>
        <v>0</v>
      </c>
      <c r="P2086" s="18" t="str">
        <f t="shared" si="295"/>
        <v/>
      </c>
      <c r="Q2086" s="18">
        <f t="shared" si="296"/>
        <v>0</v>
      </c>
      <c r="R2086" s="118"/>
    </row>
    <row r="2087" spans="1:18" x14ac:dyDescent="0.25">
      <c r="A2087" s="25">
        <f t="shared" si="297"/>
        <v>232</v>
      </c>
      <c r="B2087" s="23">
        <f t="shared" si="298"/>
        <v>44571</v>
      </c>
      <c r="C2087" s="24">
        <v>16</v>
      </c>
      <c r="D2087" s="54" t="str">
        <f t="shared" si="290"/>
        <v>ASET</v>
      </c>
      <c r="E2087" s="178"/>
      <c r="F2087" s="179"/>
      <c r="G2087" s="177"/>
      <c r="H2087" s="177"/>
      <c r="I2087" s="169">
        <f t="shared" si="291"/>
        <v>0</v>
      </c>
      <c r="J2087" s="149" t="str" cm="1">
        <f t="array" ref="J2087">IF(ISERROR(INDEX('Non Compliance input'!$H$5:$H$156,MATCH(1,(A2087='Non Compliance input'!$A$5:$A$156)*(F2087&gt;='Non Compliance input'!$D$5:$D$156)*(E2087&lt;'Non Compliance input'!$E$5:$E$156)*('Non Compliance input'!$H$5:$H$156="Yes"),0))
),"","Yes")</f>
        <v/>
      </c>
      <c r="K2087" s="149">
        <f t="shared" si="292"/>
        <v>0</v>
      </c>
      <c r="L2087" s="162">
        <f t="shared" si="293"/>
        <v>0</v>
      </c>
      <c r="M2087" s="162" t="str" cm="1">
        <f t="array" ref="M2087">IF(ISERROR(INDEX('Non Compliance input'!$I$5:$I$156,MATCH(1,(A2087='Non Compliance input'!$A$5:$A$156)*(E2087&gt;='Non Compliance input'!$D$5:$D$156)*(F2087&lt;='Non Compliance input'!$E$5:$E$156)*('Non Compliance input'!$I$5:$I$156="Yes"),0))
),"","Yes")</f>
        <v/>
      </c>
      <c r="N2087" s="149" t="str">
        <f>IF(VLOOKUP($A2087,HourEndingOutage!$B$3:$F$746,5,0)="Outage","Outage","")</f>
        <v/>
      </c>
      <c r="O2087" s="18">
        <f t="shared" si="294"/>
        <v>0</v>
      </c>
      <c r="P2087" s="18" t="str">
        <f t="shared" si="295"/>
        <v/>
      </c>
      <c r="Q2087" s="18">
        <f t="shared" si="296"/>
        <v>0</v>
      </c>
      <c r="R2087" s="118"/>
    </row>
    <row r="2088" spans="1:18" x14ac:dyDescent="0.25">
      <c r="A2088" s="25">
        <f t="shared" si="297"/>
        <v>232</v>
      </c>
      <c r="B2088" s="23">
        <f t="shared" si="298"/>
        <v>44571</v>
      </c>
      <c r="C2088" s="24">
        <v>16</v>
      </c>
      <c r="D2088" s="54" t="str">
        <f t="shared" si="290"/>
        <v>ASET</v>
      </c>
      <c r="E2088" s="178"/>
      <c r="F2088" s="179"/>
      <c r="G2088" s="177"/>
      <c r="H2088" s="177"/>
      <c r="I2088" s="169">
        <f t="shared" si="291"/>
        <v>0</v>
      </c>
      <c r="J2088" s="149" t="str" cm="1">
        <f t="array" ref="J2088">IF(ISERROR(INDEX('Non Compliance input'!$H$5:$H$156,MATCH(1,(A2088='Non Compliance input'!$A$5:$A$156)*(F2088&gt;='Non Compliance input'!$D$5:$D$156)*(E2088&lt;'Non Compliance input'!$E$5:$E$156)*('Non Compliance input'!$H$5:$H$156="Yes"),0))
),"","Yes")</f>
        <v/>
      </c>
      <c r="K2088" s="149">
        <f t="shared" si="292"/>
        <v>0</v>
      </c>
      <c r="L2088" s="162">
        <f t="shared" si="293"/>
        <v>0</v>
      </c>
      <c r="M2088" s="162" t="str" cm="1">
        <f t="array" ref="M2088">IF(ISERROR(INDEX('Non Compliance input'!$I$5:$I$156,MATCH(1,(A2088='Non Compliance input'!$A$5:$A$156)*(E2088&gt;='Non Compliance input'!$D$5:$D$156)*(F2088&lt;='Non Compliance input'!$E$5:$E$156)*('Non Compliance input'!$I$5:$I$156="Yes"),0))
),"","Yes")</f>
        <v/>
      </c>
      <c r="N2088" s="149" t="str">
        <f>IF(VLOOKUP($A2088,HourEndingOutage!$B$3:$F$746,5,0)="Outage","Outage","")</f>
        <v/>
      </c>
      <c r="O2088" s="18">
        <f t="shared" si="294"/>
        <v>0</v>
      </c>
      <c r="P2088" s="18" t="str">
        <f t="shared" si="295"/>
        <v/>
      </c>
      <c r="Q2088" s="18">
        <f t="shared" si="296"/>
        <v>0</v>
      </c>
      <c r="R2088" s="118"/>
    </row>
    <row r="2089" spans="1:18" x14ac:dyDescent="0.25">
      <c r="A2089" s="25">
        <f t="shared" si="297"/>
        <v>232</v>
      </c>
      <c r="B2089" s="23">
        <f t="shared" si="298"/>
        <v>44571</v>
      </c>
      <c r="C2089" s="24">
        <v>16</v>
      </c>
      <c r="D2089" s="54" t="str">
        <f t="shared" si="290"/>
        <v>ASET</v>
      </c>
      <c r="E2089" s="178"/>
      <c r="F2089" s="179"/>
      <c r="G2089" s="177"/>
      <c r="H2089" s="177"/>
      <c r="I2089" s="169">
        <f t="shared" si="291"/>
        <v>0</v>
      </c>
      <c r="J2089" s="149" t="str" cm="1">
        <f t="array" ref="J2089">IF(ISERROR(INDEX('Non Compliance input'!$H$5:$H$156,MATCH(1,(A2089='Non Compliance input'!$A$5:$A$156)*(F2089&gt;='Non Compliance input'!$D$5:$D$156)*(E2089&lt;'Non Compliance input'!$E$5:$E$156)*('Non Compliance input'!$H$5:$H$156="Yes"),0))
),"","Yes")</f>
        <v/>
      </c>
      <c r="K2089" s="149">
        <f t="shared" si="292"/>
        <v>0</v>
      </c>
      <c r="L2089" s="162">
        <f t="shared" si="293"/>
        <v>0</v>
      </c>
      <c r="M2089" s="162" t="str" cm="1">
        <f t="array" ref="M2089">IF(ISERROR(INDEX('Non Compliance input'!$I$5:$I$156,MATCH(1,(A2089='Non Compliance input'!$A$5:$A$156)*(E2089&gt;='Non Compliance input'!$D$5:$D$156)*(F2089&lt;='Non Compliance input'!$E$5:$E$156)*('Non Compliance input'!$I$5:$I$156="Yes"),0))
),"","Yes")</f>
        <v/>
      </c>
      <c r="N2089" s="149" t="str">
        <f>IF(VLOOKUP($A2089,HourEndingOutage!$B$3:$F$746,5,0)="Outage","Outage","")</f>
        <v/>
      </c>
      <c r="O2089" s="18">
        <f t="shared" si="294"/>
        <v>0</v>
      </c>
      <c r="P2089" s="18" t="str">
        <f t="shared" si="295"/>
        <v/>
      </c>
      <c r="Q2089" s="18">
        <f t="shared" si="296"/>
        <v>0</v>
      </c>
      <c r="R2089" s="118"/>
    </row>
    <row r="2090" spans="1:18" x14ac:dyDescent="0.25">
      <c r="A2090" s="25">
        <f t="shared" si="297"/>
        <v>232</v>
      </c>
      <c r="B2090" s="23">
        <f t="shared" si="298"/>
        <v>44571</v>
      </c>
      <c r="C2090" s="24">
        <v>16</v>
      </c>
      <c r="D2090" s="54" t="str">
        <f t="shared" si="290"/>
        <v>ASET</v>
      </c>
      <c r="E2090" s="178"/>
      <c r="F2090" s="179"/>
      <c r="G2090" s="177"/>
      <c r="H2090" s="177"/>
      <c r="I2090" s="169">
        <f t="shared" si="291"/>
        <v>0</v>
      </c>
      <c r="J2090" s="149" t="str" cm="1">
        <f t="array" ref="J2090">IF(ISERROR(INDEX('Non Compliance input'!$H$5:$H$156,MATCH(1,(A2090='Non Compliance input'!$A$5:$A$156)*(F2090&gt;='Non Compliance input'!$D$5:$D$156)*(E2090&lt;'Non Compliance input'!$E$5:$E$156)*('Non Compliance input'!$H$5:$H$156="Yes"),0))
),"","Yes")</f>
        <v/>
      </c>
      <c r="K2090" s="149">
        <f t="shared" si="292"/>
        <v>0</v>
      </c>
      <c r="L2090" s="162">
        <f t="shared" si="293"/>
        <v>0</v>
      </c>
      <c r="M2090" s="162" t="str" cm="1">
        <f t="array" ref="M2090">IF(ISERROR(INDEX('Non Compliance input'!$I$5:$I$156,MATCH(1,(A2090='Non Compliance input'!$A$5:$A$156)*(E2090&gt;='Non Compliance input'!$D$5:$D$156)*(F2090&lt;='Non Compliance input'!$E$5:$E$156)*('Non Compliance input'!$I$5:$I$156="Yes"),0))
),"","Yes")</f>
        <v/>
      </c>
      <c r="N2090" s="149" t="str">
        <f>IF(VLOOKUP($A2090,HourEndingOutage!$B$3:$F$746,5,0)="Outage","Outage","")</f>
        <v/>
      </c>
      <c r="O2090" s="18">
        <f t="shared" si="294"/>
        <v>0</v>
      </c>
      <c r="P2090" s="18" t="str">
        <f t="shared" si="295"/>
        <v/>
      </c>
      <c r="Q2090" s="18">
        <f t="shared" si="296"/>
        <v>0</v>
      </c>
      <c r="R2090" s="118"/>
    </row>
    <row r="2091" spans="1:18" x14ac:dyDescent="0.25">
      <c r="A2091" s="25">
        <f t="shared" si="297"/>
        <v>233</v>
      </c>
      <c r="B2091" s="23">
        <f t="shared" si="298"/>
        <v>44571</v>
      </c>
      <c r="C2091" s="24">
        <v>17</v>
      </c>
      <c r="D2091" s="54" t="str">
        <f t="shared" si="290"/>
        <v>ASET</v>
      </c>
      <c r="E2091" s="178"/>
      <c r="F2091" s="179"/>
      <c r="G2091" s="177"/>
      <c r="H2091" s="177"/>
      <c r="I2091" s="169">
        <f t="shared" si="291"/>
        <v>0</v>
      </c>
      <c r="J2091" s="149" t="str" cm="1">
        <f t="array" ref="J2091">IF(ISERROR(INDEX('Non Compliance input'!$H$5:$H$156,MATCH(1,(A2091='Non Compliance input'!$A$5:$A$156)*(F2091&gt;='Non Compliance input'!$D$5:$D$156)*(E2091&lt;'Non Compliance input'!$E$5:$E$156)*('Non Compliance input'!$H$5:$H$156="Yes"),0))
),"","Yes")</f>
        <v/>
      </c>
      <c r="K2091" s="149">
        <f t="shared" si="292"/>
        <v>0</v>
      </c>
      <c r="L2091" s="162">
        <f t="shared" si="293"/>
        <v>0</v>
      </c>
      <c r="M2091" s="162" t="str" cm="1">
        <f t="array" ref="M2091">IF(ISERROR(INDEX('Non Compliance input'!$I$5:$I$156,MATCH(1,(A2091='Non Compliance input'!$A$5:$A$156)*(E2091&gt;='Non Compliance input'!$D$5:$D$156)*(F2091&lt;='Non Compliance input'!$E$5:$E$156)*('Non Compliance input'!$I$5:$I$156="Yes"),0))
),"","Yes")</f>
        <v/>
      </c>
      <c r="N2091" s="149" t="str">
        <f>IF(VLOOKUP($A2091,HourEndingOutage!$B$3:$F$746,5,0)="Outage","Outage","")</f>
        <v/>
      </c>
      <c r="O2091" s="18">
        <f t="shared" si="294"/>
        <v>0</v>
      </c>
      <c r="P2091" s="18" t="str">
        <f t="shared" si="295"/>
        <v/>
      </c>
      <c r="Q2091" s="18">
        <f t="shared" si="296"/>
        <v>0</v>
      </c>
      <c r="R2091" s="118"/>
    </row>
    <row r="2092" spans="1:18" x14ac:dyDescent="0.25">
      <c r="A2092" s="25">
        <f t="shared" si="297"/>
        <v>233</v>
      </c>
      <c r="B2092" s="23">
        <f t="shared" si="298"/>
        <v>44571</v>
      </c>
      <c r="C2092" s="24">
        <v>17</v>
      </c>
      <c r="D2092" s="54" t="str">
        <f t="shared" si="290"/>
        <v>ASET</v>
      </c>
      <c r="E2092" s="178"/>
      <c r="F2092" s="179"/>
      <c r="G2092" s="177"/>
      <c r="H2092" s="177"/>
      <c r="I2092" s="169">
        <f t="shared" si="291"/>
        <v>0</v>
      </c>
      <c r="J2092" s="149" t="str" cm="1">
        <f t="array" ref="J2092">IF(ISERROR(INDEX('Non Compliance input'!$H$5:$H$156,MATCH(1,(A2092='Non Compliance input'!$A$5:$A$156)*(F2092&gt;='Non Compliance input'!$D$5:$D$156)*(E2092&lt;'Non Compliance input'!$E$5:$E$156)*('Non Compliance input'!$H$5:$H$156="Yes"),0))
),"","Yes")</f>
        <v/>
      </c>
      <c r="K2092" s="149">
        <f t="shared" si="292"/>
        <v>0</v>
      </c>
      <c r="L2092" s="162">
        <f t="shared" si="293"/>
        <v>0</v>
      </c>
      <c r="M2092" s="162" t="str" cm="1">
        <f t="array" ref="M2092">IF(ISERROR(INDEX('Non Compliance input'!$I$5:$I$156,MATCH(1,(A2092='Non Compliance input'!$A$5:$A$156)*(E2092&gt;='Non Compliance input'!$D$5:$D$156)*(F2092&lt;='Non Compliance input'!$E$5:$E$156)*('Non Compliance input'!$I$5:$I$156="Yes"),0))
),"","Yes")</f>
        <v/>
      </c>
      <c r="N2092" s="149" t="str">
        <f>IF(VLOOKUP($A2092,HourEndingOutage!$B$3:$F$746,5,0)="Outage","Outage","")</f>
        <v/>
      </c>
      <c r="O2092" s="18">
        <f t="shared" si="294"/>
        <v>0</v>
      </c>
      <c r="P2092" s="18" t="str">
        <f t="shared" si="295"/>
        <v/>
      </c>
      <c r="Q2092" s="18">
        <f t="shared" si="296"/>
        <v>0</v>
      </c>
      <c r="R2092" s="118"/>
    </row>
    <row r="2093" spans="1:18" x14ac:dyDescent="0.25">
      <c r="A2093" s="25">
        <f t="shared" si="297"/>
        <v>233</v>
      </c>
      <c r="B2093" s="23">
        <f t="shared" si="298"/>
        <v>44571</v>
      </c>
      <c r="C2093" s="24">
        <v>17</v>
      </c>
      <c r="D2093" s="54" t="str">
        <f t="shared" si="290"/>
        <v>ASET</v>
      </c>
      <c r="E2093" s="178"/>
      <c r="F2093" s="179"/>
      <c r="G2093" s="177"/>
      <c r="H2093" s="177"/>
      <c r="I2093" s="169">
        <f t="shared" si="291"/>
        <v>0</v>
      </c>
      <c r="J2093" s="149" t="str" cm="1">
        <f t="array" ref="J2093">IF(ISERROR(INDEX('Non Compliance input'!$H$5:$H$156,MATCH(1,(A2093='Non Compliance input'!$A$5:$A$156)*(F2093&gt;='Non Compliance input'!$D$5:$D$156)*(E2093&lt;'Non Compliance input'!$E$5:$E$156)*('Non Compliance input'!$H$5:$H$156="Yes"),0))
),"","Yes")</f>
        <v/>
      </c>
      <c r="K2093" s="149">
        <f t="shared" si="292"/>
        <v>0</v>
      </c>
      <c r="L2093" s="162">
        <f t="shared" si="293"/>
        <v>0</v>
      </c>
      <c r="M2093" s="162" t="str" cm="1">
        <f t="array" ref="M2093">IF(ISERROR(INDEX('Non Compliance input'!$I$5:$I$156,MATCH(1,(A2093='Non Compliance input'!$A$5:$A$156)*(E2093&gt;='Non Compliance input'!$D$5:$D$156)*(F2093&lt;='Non Compliance input'!$E$5:$E$156)*('Non Compliance input'!$I$5:$I$156="Yes"),0))
),"","Yes")</f>
        <v/>
      </c>
      <c r="N2093" s="149" t="str">
        <f>IF(VLOOKUP($A2093,HourEndingOutage!$B$3:$F$746,5,0)="Outage","Outage","")</f>
        <v/>
      </c>
      <c r="O2093" s="18">
        <f t="shared" si="294"/>
        <v>0</v>
      </c>
      <c r="P2093" s="18" t="str">
        <f t="shared" si="295"/>
        <v/>
      </c>
      <c r="Q2093" s="18">
        <f t="shared" si="296"/>
        <v>0</v>
      </c>
      <c r="R2093" s="118"/>
    </row>
    <row r="2094" spans="1:18" x14ac:dyDescent="0.25">
      <c r="A2094" s="25">
        <f t="shared" si="297"/>
        <v>233</v>
      </c>
      <c r="B2094" s="23">
        <f t="shared" si="298"/>
        <v>44571</v>
      </c>
      <c r="C2094" s="24">
        <v>17</v>
      </c>
      <c r="D2094" s="54" t="str">
        <f t="shared" si="290"/>
        <v>ASET</v>
      </c>
      <c r="E2094" s="178"/>
      <c r="F2094" s="179"/>
      <c r="G2094" s="177"/>
      <c r="H2094" s="177"/>
      <c r="I2094" s="169">
        <f t="shared" si="291"/>
        <v>0</v>
      </c>
      <c r="J2094" s="149" t="str" cm="1">
        <f t="array" ref="J2094">IF(ISERROR(INDEX('Non Compliance input'!$H$5:$H$156,MATCH(1,(A2094='Non Compliance input'!$A$5:$A$156)*(F2094&gt;='Non Compliance input'!$D$5:$D$156)*(E2094&lt;'Non Compliance input'!$E$5:$E$156)*('Non Compliance input'!$H$5:$H$156="Yes"),0))
),"","Yes")</f>
        <v/>
      </c>
      <c r="K2094" s="149">
        <f t="shared" si="292"/>
        <v>0</v>
      </c>
      <c r="L2094" s="162">
        <f t="shared" si="293"/>
        <v>0</v>
      </c>
      <c r="M2094" s="162" t="str" cm="1">
        <f t="array" ref="M2094">IF(ISERROR(INDEX('Non Compliance input'!$I$5:$I$156,MATCH(1,(A2094='Non Compliance input'!$A$5:$A$156)*(E2094&gt;='Non Compliance input'!$D$5:$D$156)*(F2094&lt;='Non Compliance input'!$E$5:$E$156)*('Non Compliance input'!$I$5:$I$156="Yes"),0))
),"","Yes")</f>
        <v/>
      </c>
      <c r="N2094" s="149" t="str">
        <f>IF(VLOOKUP($A2094,HourEndingOutage!$B$3:$F$746,5,0)="Outage","Outage","")</f>
        <v/>
      </c>
      <c r="O2094" s="18">
        <f t="shared" si="294"/>
        <v>0</v>
      </c>
      <c r="P2094" s="18" t="str">
        <f t="shared" si="295"/>
        <v/>
      </c>
      <c r="Q2094" s="18">
        <f t="shared" si="296"/>
        <v>0</v>
      </c>
      <c r="R2094" s="118"/>
    </row>
    <row r="2095" spans="1:18" x14ac:dyDescent="0.25">
      <c r="A2095" s="25">
        <f t="shared" si="297"/>
        <v>233</v>
      </c>
      <c r="B2095" s="23">
        <f t="shared" si="298"/>
        <v>44571</v>
      </c>
      <c r="C2095" s="24">
        <v>17</v>
      </c>
      <c r="D2095" s="54" t="str">
        <f t="shared" si="290"/>
        <v>ASET</v>
      </c>
      <c r="E2095" s="178"/>
      <c r="F2095" s="179"/>
      <c r="G2095" s="177"/>
      <c r="H2095" s="177"/>
      <c r="I2095" s="169">
        <f t="shared" si="291"/>
        <v>0</v>
      </c>
      <c r="J2095" s="149" t="str" cm="1">
        <f t="array" ref="J2095">IF(ISERROR(INDEX('Non Compliance input'!$H$5:$H$156,MATCH(1,(A2095='Non Compliance input'!$A$5:$A$156)*(F2095&gt;='Non Compliance input'!$D$5:$D$156)*(E2095&lt;'Non Compliance input'!$E$5:$E$156)*('Non Compliance input'!$H$5:$H$156="Yes"),0))
),"","Yes")</f>
        <v/>
      </c>
      <c r="K2095" s="149">
        <f t="shared" si="292"/>
        <v>0</v>
      </c>
      <c r="L2095" s="162">
        <f t="shared" si="293"/>
        <v>0</v>
      </c>
      <c r="M2095" s="162" t="str" cm="1">
        <f t="array" ref="M2095">IF(ISERROR(INDEX('Non Compliance input'!$I$5:$I$156,MATCH(1,(A2095='Non Compliance input'!$A$5:$A$156)*(E2095&gt;='Non Compliance input'!$D$5:$D$156)*(F2095&lt;='Non Compliance input'!$E$5:$E$156)*('Non Compliance input'!$I$5:$I$156="Yes"),0))
),"","Yes")</f>
        <v/>
      </c>
      <c r="N2095" s="149" t="str">
        <f>IF(VLOOKUP($A2095,HourEndingOutage!$B$3:$F$746,5,0)="Outage","Outage","")</f>
        <v/>
      </c>
      <c r="O2095" s="18">
        <f t="shared" si="294"/>
        <v>0</v>
      </c>
      <c r="P2095" s="18" t="str">
        <f t="shared" si="295"/>
        <v/>
      </c>
      <c r="Q2095" s="18">
        <f t="shared" si="296"/>
        <v>0</v>
      </c>
      <c r="R2095" s="118"/>
    </row>
    <row r="2096" spans="1:18" x14ac:dyDescent="0.25">
      <c r="A2096" s="25">
        <f t="shared" si="297"/>
        <v>233</v>
      </c>
      <c r="B2096" s="23">
        <f t="shared" si="298"/>
        <v>44571</v>
      </c>
      <c r="C2096" s="24">
        <v>17</v>
      </c>
      <c r="D2096" s="54" t="str">
        <f t="shared" si="290"/>
        <v>ASET</v>
      </c>
      <c r="E2096" s="178"/>
      <c r="F2096" s="179"/>
      <c r="G2096" s="177"/>
      <c r="H2096" s="177"/>
      <c r="I2096" s="169">
        <f t="shared" si="291"/>
        <v>0</v>
      </c>
      <c r="J2096" s="149" t="str" cm="1">
        <f t="array" ref="J2096">IF(ISERROR(INDEX('Non Compliance input'!$H$5:$H$156,MATCH(1,(A2096='Non Compliance input'!$A$5:$A$156)*(F2096&gt;='Non Compliance input'!$D$5:$D$156)*(E2096&lt;'Non Compliance input'!$E$5:$E$156)*('Non Compliance input'!$H$5:$H$156="Yes"),0))
),"","Yes")</f>
        <v/>
      </c>
      <c r="K2096" s="149">
        <f t="shared" si="292"/>
        <v>0</v>
      </c>
      <c r="L2096" s="162">
        <f t="shared" si="293"/>
        <v>0</v>
      </c>
      <c r="M2096" s="162" t="str" cm="1">
        <f t="array" ref="M2096">IF(ISERROR(INDEX('Non Compliance input'!$I$5:$I$156,MATCH(1,(A2096='Non Compliance input'!$A$5:$A$156)*(E2096&gt;='Non Compliance input'!$D$5:$D$156)*(F2096&lt;='Non Compliance input'!$E$5:$E$156)*('Non Compliance input'!$I$5:$I$156="Yes"),0))
),"","Yes")</f>
        <v/>
      </c>
      <c r="N2096" s="149" t="str">
        <f>IF(VLOOKUP($A2096,HourEndingOutage!$B$3:$F$746,5,0)="Outage","Outage","")</f>
        <v/>
      </c>
      <c r="O2096" s="18">
        <f t="shared" si="294"/>
        <v>0</v>
      </c>
      <c r="P2096" s="18" t="str">
        <f t="shared" si="295"/>
        <v/>
      </c>
      <c r="Q2096" s="18">
        <f t="shared" si="296"/>
        <v>0</v>
      </c>
      <c r="R2096" s="118"/>
    </row>
    <row r="2097" spans="1:18" x14ac:dyDescent="0.25">
      <c r="A2097" s="25">
        <f t="shared" si="297"/>
        <v>233</v>
      </c>
      <c r="B2097" s="23">
        <f t="shared" si="298"/>
        <v>44571</v>
      </c>
      <c r="C2097" s="24">
        <v>17</v>
      </c>
      <c r="D2097" s="54" t="str">
        <f t="shared" si="290"/>
        <v>ASET</v>
      </c>
      <c r="E2097" s="178"/>
      <c r="F2097" s="179"/>
      <c r="G2097" s="177"/>
      <c r="H2097" s="177"/>
      <c r="I2097" s="169">
        <f t="shared" si="291"/>
        <v>0</v>
      </c>
      <c r="J2097" s="149" t="str" cm="1">
        <f t="array" ref="J2097">IF(ISERROR(INDEX('Non Compliance input'!$H$5:$H$156,MATCH(1,(A2097='Non Compliance input'!$A$5:$A$156)*(F2097&gt;='Non Compliance input'!$D$5:$D$156)*(E2097&lt;'Non Compliance input'!$E$5:$E$156)*('Non Compliance input'!$H$5:$H$156="Yes"),0))
),"","Yes")</f>
        <v/>
      </c>
      <c r="K2097" s="149">
        <f t="shared" si="292"/>
        <v>0</v>
      </c>
      <c r="L2097" s="162">
        <f t="shared" si="293"/>
        <v>0</v>
      </c>
      <c r="M2097" s="162" t="str" cm="1">
        <f t="array" ref="M2097">IF(ISERROR(INDEX('Non Compliance input'!$I$5:$I$156,MATCH(1,(A2097='Non Compliance input'!$A$5:$A$156)*(E2097&gt;='Non Compliance input'!$D$5:$D$156)*(F2097&lt;='Non Compliance input'!$E$5:$E$156)*('Non Compliance input'!$I$5:$I$156="Yes"),0))
),"","Yes")</f>
        <v/>
      </c>
      <c r="N2097" s="149" t="str">
        <f>IF(VLOOKUP($A2097,HourEndingOutage!$B$3:$F$746,5,0)="Outage","Outage","")</f>
        <v/>
      </c>
      <c r="O2097" s="18">
        <f t="shared" si="294"/>
        <v>0</v>
      </c>
      <c r="P2097" s="18" t="str">
        <f t="shared" si="295"/>
        <v/>
      </c>
      <c r="Q2097" s="18">
        <f t="shared" si="296"/>
        <v>0</v>
      </c>
      <c r="R2097" s="118"/>
    </row>
    <row r="2098" spans="1:18" x14ac:dyDescent="0.25">
      <c r="A2098" s="25">
        <f t="shared" si="297"/>
        <v>233</v>
      </c>
      <c r="B2098" s="23">
        <f t="shared" si="298"/>
        <v>44571</v>
      </c>
      <c r="C2098" s="24">
        <v>17</v>
      </c>
      <c r="D2098" s="54" t="str">
        <f t="shared" si="290"/>
        <v>ASET</v>
      </c>
      <c r="E2098" s="178"/>
      <c r="F2098" s="179"/>
      <c r="G2098" s="177"/>
      <c r="H2098" s="177"/>
      <c r="I2098" s="169">
        <f t="shared" si="291"/>
        <v>0</v>
      </c>
      <c r="J2098" s="149" t="str" cm="1">
        <f t="array" ref="J2098">IF(ISERROR(INDEX('Non Compliance input'!$H$5:$H$156,MATCH(1,(A2098='Non Compliance input'!$A$5:$A$156)*(F2098&gt;='Non Compliance input'!$D$5:$D$156)*(E2098&lt;'Non Compliance input'!$E$5:$E$156)*('Non Compliance input'!$H$5:$H$156="Yes"),0))
),"","Yes")</f>
        <v/>
      </c>
      <c r="K2098" s="149">
        <f t="shared" si="292"/>
        <v>0</v>
      </c>
      <c r="L2098" s="162">
        <f t="shared" si="293"/>
        <v>0</v>
      </c>
      <c r="M2098" s="162" t="str" cm="1">
        <f t="array" ref="M2098">IF(ISERROR(INDEX('Non Compliance input'!$I$5:$I$156,MATCH(1,(A2098='Non Compliance input'!$A$5:$A$156)*(E2098&gt;='Non Compliance input'!$D$5:$D$156)*(F2098&lt;='Non Compliance input'!$E$5:$E$156)*('Non Compliance input'!$I$5:$I$156="Yes"),0))
),"","Yes")</f>
        <v/>
      </c>
      <c r="N2098" s="149" t="str">
        <f>IF(VLOOKUP($A2098,HourEndingOutage!$B$3:$F$746,5,0)="Outage","Outage","")</f>
        <v/>
      </c>
      <c r="O2098" s="18">
        <f t="shared" si="294"/>
        <v>0</v>
      </c>
      <c r="P2098" s="18" t="str">
        <f t="shared" si="295"/>
        <v/>
      </c>
      <c r="Q2098" s="18">
        <f t="shared" si="296"/>
        <v>0</v>
      </c>
      <c r="R2098" s="118"/>
    </row>
    <row r="2099" spans="1:18" x14ac:dyDescent="0.25">
      <c r="A2099" s="25">
        <f t="shared" si="297"/>
        <v>233</v>
      </c>
      <c r="B2099" s="23">
        <f t="shared" si="298"/>
        <v>44571</v>
      </c>
      <c r="C2099" s="24">
        <v>17</v>
      </c>
      <c r="D2099" s="54" t="str">
        <f t="shared" si="290"/>
        <v>ASET</v>
      </c>
      <c r="E2099" s="178"/>
      <c r="F2099" s="179"/>
      <c r="G2099" s="177"/>
      <c r="H2099" s="177"/>
      <c r="I2099" s="169">
        <f t="shared" si="291"/>
        <v>0</v>
      </c>
      <c r="J2099" s="149" t="str" cm="1">
        <f t="array" ref="J2099">IF(ISERROR(INDEX('Non Compliance input'!$H$5:$H$156,MATCH(1,(A2099='Non Compliance input'!$A$5:$A$156)*(F2099&gt;='Non Compliance input'!$D$5:$D$156)*(E2099&lt;'Non Compliance input'!$E$5:$E$156)*('Non Compliance input'!$H$5:$H$156="Yes"),0))
),"","Yes")</f>
        <v/>
      </c>
      <c r="K2099" s="149">
        <f t="shared" si="292"/>
        <v>0</v>
      </c>
      <c r="L2099" s="162">
        <f t="shared" si="293"/>
        <v>0</v>
      </c>
      <c r="M2099" s="162" t="str" cm="1">
        <f t="array" ref="M2099">IF(ISERROR(INDEX('Non Compliance input'!$I$5:$I$156,MATCH(1,(A2099='Non Compliance input'!$A$5:$A$156)*(E2099&gt;='Non Compliance input'!$D$5:$D$156)*(F2099&lt;='Non Compliance input'!$E$5:$E$156)*('Non Compliance input'!$I$5:$I$156="Yes"),0))
),"","Yes")</f>
        <v/>
      </c>
      <c r="N2099" s="149" t="str">
        <f>IF(VLOOKUP($A2099,HourEndingOutage!$B$3:$F$746,5,0)="Outage","Outage","")</f>
        <v/>
      </c>
      <c r="O2099" s="18">
        <f t="shared" si="294"/>
        <v>0</v>
      </c>
      <c r="P2099" s="18" t="str">
        <f t="shared" si="295"/>
        <v/>
      </c>
      <c r="Q2099" s="18">
        <f t="shared" si="296"/>
        <v>0</v>
      </c>
      <c r="R2099" s="118"/>
    </row>
    <row r="2100" spans="1:18" x14ac:dyDescent="0.25">
      <c r="A2100" s="25">
        <f t="shared" si="297"/>
        <v>234</v>
      </c>
      <c r="B2100" s="23">
        <f t="shared" si="298"/>
        <v>44571</v>
      </c>
      <c r="C2100" s="24">
        <v>18</v>
      </c>
      <c r="D2100" s="54" t="str">
        <f t="shared" si="290"/>
        <v>ASET</v>
      </c>
      <c r="E2100" s="178"/>
      <c r="F2100" s="179"/>
      <c r="G2100" s="177"/>
      <c r="H2100" s="177"/>
      <c r="I2100" s="169">
        <f t="shared" si="291"/>
        <v>0</v>
      </c>
      <c r="J2100" s="149" t="str" cm="1">
        <f t="array" ref="J2100">IF(ISERROR(INDEX('Non Compliance input'!$H$5:$H$156,MATCH(1,(A2100='Non Compliance input'!$A$5:$A$156)*(F2100&gt;='Non Compliance input'!$D$5:$D$156)*(E2100&lt;'Non Compliance input'!$E$5:$E$156)*('Non Compliance input'!$H$5:$H$156="Yes"),0))
),"","Yes")</f>
        <v/>
      </c>
      <c r="K2100" s="149">
        <f t="shared" si="292"/>
        <v>0</v>
      </c>
      <c r="L2100" s="162">
        <f t="shared" si="293"/>
        <v>0</v>
      </c>
      <c r="M2100" s="162" t="str" cm="1">
        <f t="array" ref="M2100">IF(ISERROR(INDEX('Non Compliance input'!$I$5:$I$156,MATCH(1,(A2100='Non Compliance input'!$A$5:$A$156)*(E2100&gt;='Non Compliance input'!$D$5:$D$156)*(F2100&lt;='Non Compliance input'!$E$5:$E$156)*('Non Compliance input'!$I$5:$I$156="Yes"),0))
),"","Yes")</f>
        <v/>
      </c>
      <c r="N2100" s="149" t="str">
        <f>IF(VLOOKUP($A2100,HourEndingOutage!$B$3:$F$746,5,0)="Outage","Outage","")</f>
        <v/>
      </c>
      <c r="O2100" s="18">
        <f t="shared" si="294"/>
        <v>0</v>
      </c>
      <c r="P2100" s="18" t="str">
        <f t="shared" si="295"/>
        <v/>
      </c>
      <c r="Q2100" s="18">
        <f t="shared" si="296"/>
        <v>0</v>
      </c>
      <c r="R2100" s="118"/>
    </row>
    <row r="2101" spans="1:18" x14ac:dyDescent="0.25">
      <c r="A2101" s="25">
        <f t="shared" si="297"/>
        <v>234</v>
      </c>
      <c r="B2101" s="23">
        <f t="shared" si="298"/>
        <v>44571</v>
      </c>
      <c r="C2101" s="24">
        <v>18</v>
      </c>
      <c r="D2101" s="54" t="str">
        <f t="shared" si="290"/>
        <v>ASET</v>
      </c>
      <c r="E2101" s="178"/>
      <c r="F2101" s="179"/>
      <c r="G2101" s="177"/>
      <c r="H2101" s="177"/>
      <c r="I2101" s="169">
        <f t="shared" si="291"/>
        <v>0</v>
      </c>
      <c r="J2101" s="149" t="str" cm="1">
        <f t="array" ref="J2101">IF(ISERROR(INDEX('Non Compliance input'!$H$5:$H$156,MATCH(1,(A2101='Non Compliance input'!$A$5:$A$156)*(F2101&gt;='Non Compliance input'!$D$5:$D$156)*(E2101&lt;'Non Compliance input'!$E$5:$E$156)*('Non Compliance input'!$H$5:$H$156="Yes"),0))
),"","Yes")</f>
        <v/>
      </c>
      <c r="K2101" s="149">
        <f t="shared" si="292"/>
        <v>0</v>
      </c>
      <c r="L2101" s="162">
        <f t="shared" si="293"/>
        <v>0</v>
      </c>
      <c r="M2101" s="162" t="str" cm="1">
        <f t="array" ref="M2101">IF(ISERROR(INDEX('Non Compliance input'!$I$5:$I$156,MATCH(1,(A2101='Non Compliance input'!$A$5:$A$156)*(E2101&gt;='Non Compliance input'!$D$5:$D$156)*(F2101&lt;='Non Compliance input'!$E$5:$E$156)*('Non Compliance input'!$I$5:$I$156="Yes"),0))
),"","Yes")</f>
        <v/>
      </c>
      <c r="N2101" s="149" t="str">
        <f>IF(VLOOKUP($A2101,HourEndingOutage!$B$3:$F$746,5,0)="Outage","Outage","")</f>
        <v/>
      </c>
      <c r="O2101" s="18">
        <f t="shared" si="294"/>
        <v>0</v>
      </c>
      <c r="P2101" s="18" t="str">
        <f t="shared" si="295"/>
        <v/>
      </c>
      <c r="Q2101" s="18">
        <f t="shared" si="296"/>
        <v>0</v>
      </c>
      <c r="R2101" s="118"/>
    </row>
    <row r="2102" spans="1:18" x14ac:dyDescent="0.25">
      <c r="A2102" s="25">
        <f t="shared" si="297"/>
        <v>234</v>
      </c>
      <c r="B2102" s="23">
        <f t="shared" si="298"/>
        <v>44571</v>
      </c>
      <c r="C2102" s="24">
        <v>18</v>
      </c>
      <c r="D2102" s="54" t="str">
        <f t="shared" si="290"/>
        <v>ASET</v>
      </c>
      <c r="E2102" s="178"/>
      <c r="F2102" s="179"/>
      <c r="G2102" s="177"/>
      <c r="H2102" s="177"/>
      <c r="I2102" s="169">
        <f t="shared" si="291"/>
        <v>0</v>
      </c>
      <c r="J2102" s="149" t="str" cm="1">
        <f t="array" ref="J2102">IF(ISERROR(INDEX('Non Compliance input'!$H$5:$H$156,MATCH(1,(A2102='Non Compliance input'!$A$5:$A$156)*(F2102&gt;='Non Compliance input'!$D$5:$D$156)*(E2102&lt;'Non Compliance input'!$E$5:$E$156)*('Non Compliance input'!$H$5:$H$156="Yes"),0))
),"","Yes")</f>
        <v/>
      </c>
      <c r="K2102" s="149">
        <f t="shared" si="292"/>
        <v>0</v>
      </c>
      <c r="L2102" s="162">
        <f t="shared" si="293"/>
        <v>0</v>
      </c>
      <c r="M2102" s="162" t="str" cm="1">
        <f t="array" ref="M2102">IF(ISERROR(INDEX('Non Compliance input'!$I$5:$I$156,MATCH(1,(A2102='Non Compliance input'!$A$5:$A$156)*(E2102&gt;='Non Compliance input'!$D$5:$D$156)*(F2102&lt;='Non Compliance input'!$E$5:$E$156)*('Non Compliance input'!$I$5:$I$156="Yes"),0))
),"","Yes")</f>
        <v/>
      </c>
      <c r="N2102" s="149" t="str">
        <f>IF(VLOOKUP($A2102,HourEndingOutage!$B$3:$F$746,5,0)="Outage","Outage","")</f>
        <v/>
      </c>
      <c r="O2102" s="18">
        <f t="shared" si="294"/>
        <v>0</v>
      </c>
      <c r="P2102" s="18" t="str">
        <f t="shared" si="295"/>
        <v/>
      </c>
      <c r="Q2102" s="18">
        <f t="shared" si="296"/>
        <v>0</v>
      </c>
      <c r="R2102" s="118"/>
    </row>
    <row r="2103" spans="1:18" x14ac:dyDescent="0.25">
      <c r="A2103" s="25">
        <f t="shared" si="297"/>
        <v>234</v>
      </c>
      <c r="B2103" s="23">
        <f t="shared" si="298"/>
        <v>44571</v>
      </c>
      <c r="C2103" s="24">
        <v>18</v>
      </c>
      <c r="D2103" s="54" t="str">
        <f t="shared" si="290"/>
        <v>ASET</v>
      </c>
      <c r="E2103" s="178"/>
      <c r="F2103" s="179"/>
      <c r="G2103" s="177"/>
      <c r="H2103" s="177"/>
      <c r="I2103" s="169">
        <f t="shared" si="291"/>
        <v>0</v>
      </c>
      <c r="J2103" s="149" t="str" cm="1">
        <f t="array" ref="J2103">IF(ISERROR(INDEX('Non Compliance input'!$H$5:$H$156,MATCH(1,(A2103='Non Compliance input'!$A$5:$A$156)*(F2103&gt;='Non Compliance input'!$D$5:$D$156)*(E2103&lt;'Non Compliance input'!$E$5:$E$156)*('Non Compliance input'!$H$5:$H$156="Yes"),0))
),"","Yes")</f>
        <v/>
      </c>
      <c r="K2103" s="149">
        <f t="shared" si="292"/>
        <v>0</v>
      </c>
      <c r="L2103" s="162">
        <f t="shared" si="293"/>
        <v>0</v>
      </c>
      <c r="M2103" s="162" t="str" cm="1">
        <f t="array" ref="M2103">IF(ISERROR(INDEX('Non Compliance input'!$I$5:$I$156,MATCH(1,(A2103='Non Compliance input'!$A$5:$A$156)*(E2103&gt;='Non Compliance input'!$D$5:$D$156)*(F2103&lt;='Non Compliance input'!$E$5:$E$156)*('Non Compliance input'!$I$5:$I$156="Yes"),0))
),"","Yes")</f>
        <v/>
      </c>
      <c r="N2103" s="149" t="str">
        <f>IF(VLOOKUP($A2103,HourEndingOutage!$B$3:$F$746,5,0)="Outage","Outage","")</f>
        <v/>
      </c>
      <c r="O2103" s="18">
        <f t="shared" si="294"/>
        <v>0</v>
      </c>
      <c r="P2103" s="18" t="str">
        <f t="shared" si="295"/>
        <v/>
      </c>
      <c r="Q2103" s="18">
        <f t="shared" si="296"/>
        <v>0</v>
      </c>
      <c r="R2103" s="118"/>
    </row>
    <row r="2104" spans="1:18" x14ac:dyDescent="0.25">
      <c r="A2104" s="25">
        <f t="shared" si="297"/>
        <v>234</v>
      </c>
      <c r="B2104" s="23">
        <f t="shared" si="298"/>
        <v>44571</v>
      </c>
      <c r="C2104" s="24">
        <v>18</v>
      </c>
      <c r="D2104" s="54" t="str">
        <f t="shared" si="290"/>
        <v>ASET</v>
      </c>
      <c r="E2104" s="178"/>
      <c r="F2104" s="179"/>
      <c r="G2104" s="177"/>
      <c r="H2104" s="177"/>
      <c r="I2104" s="169">
        <f t="shared" si="291"/>
        <v>0</v>
      </c>
      <c r="J2104" s="149" t="str" cm="1">
        <f t="array" ref="J2104">IF(ISERROR(INDEX('Non Compliance input'!$H$5:$H$156,MATCH(1,(A2104='Non Compliance input'!$A$5:$A$156)*(F2104&gt;='Non Compliance input'!$D$5:$D$156)*(E2104&lt;'Non Compliance input'!$E$5:$E$156)*('Non Compliance input'!$H$5:$H$156="Yes"),0))
),"","Yes")</f>
        <v/>
      </c>
      <c r="K2104" s="149">
        <f t="shared" si="292"/>
        <v>0</v>
      </c>
      <c r="L2104" s="162">
        <f t="shared" si="293"/>
        <v>0</v>
      </c>
      <c r="M2104" s="162" t="str" cm="1">
        <f t="array" ref="M2104">IF(ISERROR(INDEX('Non Compliance input'!$I$5:$I$156,MATCH(1,(A2104='Non Compliance input'!$A$5:$A$156)*(E2104&gt;='Non Compliance input'!$D$5:$D$156)*(F2104&lt;='Non Compliance input'!$E$5:$E$156)*('Non Compliance input'!$I$5:$I$156="Yes"),0))
),"","Yes")</f>
        <v/>
      </c>
      <c r="N2104" s="149" t="str">
        <f>IF(VLOOKUP($A2104,HourEndingOutage!$B$3:$F$746,5,0)="Outage","Outage","")</f>
        <v/>
      </c>
      <c r="O2104" s="18">
        <f t="shared" si="294"/>
        <v>0</v>
      </c>
      <c r="P2104" s="18" t="str">
        <f t="shared" si="295"/>
        <v/>
      </c>
      <c r="Q2104" s="18">
        <f t="shared" si="296"/>
        <v>0</v>
      </c>
      <c r="R2104" s="118"/>
    </row>
    <row r="2105" spans="1:18" x14ac:dyDescent="0.25">
      <c r="A2105" s="25">
        <f t="shared" si="297"/>
        <v>234</v>
      </c>
      <c r="B2105" s="23">
        <f t="shared" si="298"/>
        <v>44571</v>
      </c>
      <c r="C2105" s="24">
        <v>18</v>
      </c>
      <c r="D2105" s="54" t="str">
        <f t="shared" si="290"/>
        <v>ASET</v>
      </c>
      <c r="E2105" s="178"/>
      <c r="F2105" s="179"/>
      <c r="G2105" s="177"/>
      <c r="H2105" s="177"/>
      <c r="I2105" s="169">
        <f t="shared" si="291"/>
        <v>0</v>
      </c>
      <c r="J2105" s="149" t="str" cm="1">
        <f t="array" ref="J2105">IF(ISERROR(INDEX('Non Compliance input'!$H$5:$H$156,MATCH(1,(A2105='Non Compliance input'!$A$5:$A$156)*(F2105&gt;='Non Compliance input'!$D$5:$D$156)*(E2105&lt;'Non Compliance input'!$E$5:$E$156)*('Non Compliance input'!$H$5:$H$156="Yes"),0))
),"","Yes")</f>
        <v/>
      </c>
      <c r="K2105" s="149">
        <f t="shared" si="292"/>
        <v>0</v>
      </c>
      <c r="L2105" s="162">
        <f t="shared" si="293"/>
        <v>0</v>
      </c>
      <c r="M2105" s="162" t="str" cm="1">
        <f t="array" ref="M2105">IF(ISERROR(INDEX('Non Compliance input'!$I$5:$I$156,MATCH(1,(A2105='Non Compliance input'!$A$5:$A$156)*(E2105&gt;='Non Compliance input'!$D$5:$D$156)*(F2105&lt;='Non Compliance input'!$E$5:$E$156)*('Non Compliance input'!$I$5:$I$156="Yes"),0))
),"","Yes")</f>
        <v/>
      </c>
      <c r="N2105" s="149" t="str">
        <f>IF(VLOOKUP($A2105,HourEndingOutage!$B$3:$F$746,5,0)="Outage","Outage","")</f>
        <v/>
      </c>
      <c r="O2105" s="18">
        <f t="shared" si="294"/>
        <v>0</v>
      </c>
      <c r="P2105" s="18" t="str">
        <f t="shared" si="295"/>
        <v/>
      </c>
      <c r="Q2105" s="18">
        <f t="shared" si="296"/>
        <v>0</v>
      </c>
      <c r="R2105" s="118"/>
    </row>
    <row r="2106" spans="1:18" x14ac:dyDescent="0.25">
      <c r="A2106" s="25">
        <f t="shared" si="297"/>
        <v>234</v>
      </c>
      <c r="B2106" s="23">
        <f t="shared" si="298"/>
        <v>44571</v>
      </c>
      <c r="C2106" s="24">
        <v>18</v>
      </c>
      <c r="D2106" s="54" t="str">
        <f t="shared" si="290"/>
        <v>ASET</v>
      </c>
      <c r="E2106" s="178"/>
      <c r="F2106" s="179"/>
      <c r="G2106" s="177"/>
      <c r="H2106" s="177"/>
      <c r="I2106" s="169">
        <f t="shared" si="291"/>
        <v>0</v>
      </c>
      <c r="J2106" s="149" t="str" cm="1">
        <f t="array" ref="J2106">IF(ISERROR(INDEX('Non Compliance input'!$H$5:$H$156,MATCH(1,(A2106='Non Compliance input'!$A$5:$A$156)*(F2106&gt;='Non Compliance input'!$D$5:$D$156)*(E2106&lt;'Non Compliance input'!$E$5:$E$156)*('Non Compliance input'!$H$5:$H$156="Yes"),0))
),"","Yes")</f>
        <v/>
      </c>
      <c r="K2106" s="149">
        <f t="shared" si="292"/>
        <v>0</v>
      </c>
      <c r="L2106" s="162">
        <f t="shared" si="293"/>
        <v>0</v>
      </c>
      <c r="M2106" s="162" t="str" cm="1">
        <f t="array" ref="M2106">IF(ISERROR(INDEX('Non Compliance input'!$I$5:$I$156,MATCH(1,(A2106='Non Compliance input'!$A$5:$A$156)*(E2106&gt;='Non Compliance input'!$D$5:$D$156)*(F2106&lt;='Non Compliance input'!$E$5:$E$156)*('Non Compliance input'!$I$5:$I$156="Yes"),0))
),"","Yes")</f>
        <v/>
      </c>
      <c r="N2106" s="149" t="str">
        <f>IF(VLOOKUP($A2106,HourEndingOutage!$B$3:$F$746,5,0)="Outage","Outage","")</f>
        <v/>
      </c>
      <c r="O2106" s="18">
        <f t="shared" si="294"/>
        <v>0</v>
      </c>
      <c r="P2106" s="18" t="str">
        <f t="shared" si="295"/>
        <v/>
      </c>
      <c r="Q2106" s="18">
        <f t="shared" si="296"/>
        <v>0</v>
      </c>
      <c r="R2106" s="118"/>
    </row>
    <row r="2107" spans="1:18" x14ac:dyDescent="0.25">
      <c r="A2107" s="25">
        <f t="shared" si="297"/>
        <v>234</v>
      </c>
      <c r="B2107" s="23">
        <f t="shared" si="298"/>
        <v>44571</v>
      </c>
      <c r="C2107" s="24">
        <v>18</v>
      </c>
      <c r="D2107" s="54" t="str">
        <f t="shared" si="290"/>
        <v>ASET</v>
      </c>
      <c r="E2107" s="178"/>
      <c r="F2107" s="179"/>
      <c r="G2107" s="177"/>
      <c r="H2107" s="177"/>
      <c r="I2107" s="169">
        <f t="shared" si="291"/>
        <v>0</v>
      </c>
      <c r="J2107" s="149" t="str" cm="1">
        <f t="array" ref="J2107">IF(ISERROR(INDEX('Non Compliance input'!$H$5:$H$156,MATCH(1,(A2107='Non Compliance input'!$A$5:$A$156)*(F2107&gt;='Non Compliance input'!$D$5:$D$156)*(E2107&lt;'Non Compliance input'!$E$5:$E$156)*('Non Compliance input'!$H$5:$H$156="Yes"),0))
),"","Yes")</f>
        <v/>
      </c>
      <c r="K2107" s="149">
        <f t="shared" si="292"/>
        <v>0</v>
      </c>
      <c r="L2107" s="162">
        <f t="shared" si="293"/>
        <v>0</v>
      </c>
      <c r="M2107" s="162" t="str" cm="1">
        <f t="array" ref="M2107">IF(ISERROR(INDEX('Non Compliance input'!$I$5:$I$156,MATCH(1,(A2107='Non Compliance input'!$A$5:$A$156)*(E2107&gt;='Non Compliance input'!$D$5:$D$156)*(F2107&lt;='Non Compliance input'!$E$5:$E$156)*('Non Compliance input'!$I$5:$I$156="Yes"),0))
),"","Yes")</f>
        <v/>
      </c>
      <c r="N2107" s="149" t="str">
        <f>IF(VLOOKUP($A2107,HourEndingOutage!$B$3:$F$746,5,0)="Outage","Outage","")</f>
        <v/>
      </c>
      <c r="O2107" s="18">
        <f t="shared" si="294"/>
        <v>0</v>
      </c>
      <c r="P2107" s="18" t="str">
        <f t="shared" si="295"/>
        <v/>
      </c>
      <c r="Q2107" s="18">
        <f t="shared" si="296"/>
        <v>0</v>
      </c>
      <c r="R2107" s="118"/>
    </row>
    <row r="2108" spans="1:18" x14ac:dyDescent="0.25">
      <c r="A2108" s="25">
        <f t="shared" si="297"/>
        <v>234</v>
      </c>
      <c r="B2108" s="23">
        <f t="shared" si="298"/>
        <v>44571</v>
      </c>
      <c r="C2108" s="24">
        <v>18</v>
      </c>
      <c r="D2108" s="54" t="str">
        <f t="shared" si="290"/>
        <v>ASET</v>
      </c>
      <c r="E2108" s="178"/>
      <c r="F2108" s="179"/>
      <c r="G2108" s="177"/>
      <c r="H2108" s="177"/>
      <c r="I2108" s="169">
        <f t="shared" si="291"/>
        <v>0</v>
      </c>
      <c r="J2108" s="149" t="str" cm="1">
        <f t="array" ref="J2108">IF(ISERROR(INDEX('Non Compliance input'!$H$5:$H$156,MATCH(1,(A2108='Non Compliance input'!$A$5:$A$156)*(F2108&gt;='Non Compliance input'!$D$5:$D$156)*(E2108&lt;'Non Compliance input'!$E$5:$E$156)*('Non Compliance input'!$H$5:$H$156="Yes"),0))
),"","Yes")</f>
        <v/>
      </c>
      <c r="K2108" s="149">
        <f t="shared" si="292"/>
        <v>0</v>
      </c>
      <c r="L2108" s="162">
        <f t="shared" si="293"/>
        <v>0</v>
      </c>
      <c r="M2108" s="162" t="str" cm="1">
        <f t="array" ref="M2108">IF(ISERROR(INDEX('Non Compliance input'!$I$5:$I$156,MATCH(1,(A2108='Non Compliance input'!$A$5:$A$156)*(E2108&gt;='Non Compliance input'!$D$5:$D$156)*(F2108&lt;='Non Compliance input'!$E$5:$E$156)*('Non Compliance input'!$I$5:$I$156="Yes"),0))
),"","Yes")</f>
        <v/>
      </c>
      <c r="N2108" s="149" t="str">
        <f>IF(VLOOKUP($A2108,HourEndingOutage!$B$3:$F$746,5,0)="Outage","Outage","")</f>
        <v/>
      </c>
      <c r="O2108" s="18">
        <f t="shared" si="294"/>
        <v>0</v>
      </c>
      <c r="P2108" s="18" t="str">
        <f t="shared" si="295"/>
        <v/>
      </c>
      <c r="Q2108" s="18">
        <f t="shared" si="296"/>
        <v>0</v>
      </c>
      <c r="R2108" s="118"/>
    </row>
    <row r="2109" spans="1:18" x14ac:dyDescent="0.25">
      <c r="A2109" s="25">
        <f t="shared" si="297"/>
        <v>235</v>
      </c>
      <c r="B2109" s="23">
        <f t="shared" si="298"/>
        <v>44571</v>
      </c>
      <c r="C2109" s="24">
        <v>19</v>
      </c>
      <c r="D2109" s="54" t="str">
        <f t="shared" si="290"/>
        <v>ASET</v>
      </c>
      <c r="E2109" s="178"/>
      <c r="F2109" s="179"/>
      <c r="G2109" s="177"/>
      <c r="H2109" s="177"/>
      <c r="I2109" s="169">
        <f t="shared" si="291"/>
        <v>0</v>
      </c>
      <c r="J2109" s="149" t="str" cm="1">
        <f t="array" ref="J2109">IF(ISERROR(INDEX('Non Compliance input'!$H$5:$H$156,MATCH(1,(A2109='Non Compliance input'!$A$5:$A$156)*(F2109&gt;='Non Compliance input'!$D$5:$D$156)*(E2109&lt;'Non Compliance input'!$E$5:$E$156)*('Non Compliance input'!$H$5:$H$156="Yes"),0))
),"","Yes")</f>
        <v/>
      </c>
      <c r="K2109" s="149">
        <f t="shared" si="292"/>
        <v>0</v>
      </c>
      <c r="L2109" s="162">
        <f t="shared" si="293"/>
        <v>0</v>
      </c>
      <c r="M2109" s="162" t="str" cm="1">
        <f t="array" ref="M2109">IF(ISERROR(INDEX('Non Compliance input'!$I$5:$I$156,MATCH(1,(A2109='Non Compliance input'!$A$5:$A$156)*(E2109&gt;='Non Compliance input'!$D$5:$D$156)*(F2109&lt;='Non Compliance input'!$E$5:$E$156)*('Non Compliance input'!$I$5:$I$156="Yes"),0))
),"","Yes")</f>
        <v/>
      </c>
      <c r="N2109" s="149" t="str">
        <f>IF(VLOOKUP($A2109,HourEndingOutage!$B$3:$F$746,5,0)="Outage","Outage","")</f>
        <v/>
      </c>
      <c r="O2109" s="18">
        <f t="shared" si="294"/>
        <v>0</v>
      </c>
      <c r="P2109" s="18" t="str">
        <f t="shared" si="295"/>
        <v/>
      </c>
      <c r="Q2109" s="18">
        <f t="shared" si="296"/>
        <v>0</v>
      </c>
      <c r="R2109" s="118"/>
    </row>
    <row r="2110" spans="1:18" x14ac:dyDescent="0.25">
      <c r="A2110" s="25">
        <f t="shared" si="297"/>
        <v>235</v>
      </c>
      <c r="B2110" s="23">
        <f t="shared" si="298"/>
        <v>44571</v>
      </c>
      <c r="C2110" s="24">
        <v>19</v>
      </c>
      <c r="D2110" s="54" t="str">
        <f t="shared" si="290"/>
        <v>ASET</v>
      </c>
      <c r="E2110" s="178"/>
      <c r="F2110" s="179"/>
      <c r="G2110" s="177"/>
      <c r="H2110" s="177"/>
      <c r="I2110" s="169">
        <f t="shared" si="291"/>
        <v>0</v>
      </c>
      <c r="J2110" s="149" t="str" cm="1">
        <f t="array" ref="J2110">IF(ISERROR(INDEX('Non Compliance input'!$H$5:$H$156,MATCH(1,(A2110='Non Compliance input'!$A$5:$A$156)*(F2110&gt;='Non Compliance input'!$D$5:$D$156)*(E2110&lt;'Non Compliance input'!$E$5:$E$156)*('Non Compliance input'!$H$5:$H$156="Yes"),0))
),"","Yes")</f>
        <v/>
      </c>
      <c r="K2110" s="149">
        <f t="shared" si="292"/>
        <v>0</v>
      </c>
      <c r="L2110" s="162">
        <f t="shared" si="293"/>
        <v>0</v>
      </c>
      <c r="M2110" s="162" t="str" cm="1">
        <f t="array" ref="M2110">IF(ISERROR(INDEX('Non Compliance input'!$I$5:$I$156,MATCH(1,(A2110='Non Compliance input'!$A$5:$A$156)*(E2110&gt;='Non Compliance input'!$D$5:$D$156)*(F2110&lt;='Non Compliance input'!$E$5:$E$156)*('Non Compliance input'!$I$5:$I$156="Yes"),0))
),"","Yes")</f>
        <v/>
      </c>
      <c r="N2110" s="149" t="str">
        <f>IF(VLOOKUP($A2110,HourEndingOutage!$B$3:$F$746,5,0)="Outage","Outage","")</f>
        <v/>
      </c>
      <c r="O2110" s="18">
        <f t="shared" si="294"/>
        <v>0</v>
      </c>
      <c r="P2110" s="18" t="str">
        <f t="shared" si="295"/>
        <v/>
      </c>
      <c r="Q2110" s="18">
        <f t="shared" si="296"/>
        <v>0</v>
      </c>
      <c r="R2110" s="118"/>
    </row>
    <row r="2111" spans="1:18" x14ac:dyDescent="0.25">
      <c r="A2111" s="25">
        <f t="shared" si="297"/>
        <v>235</v>
      </c>
      <c r="B2111" s="23">
        <f t="shared" si="298"/>
        <v>44571</v>
      </c>
      <c r="C2111" s="24">
        <v>19</v>
      </c>
      <c r="D2111" s="54" t="str">
        <f t="shared" si="290"/>
        <v>ASET</v>
      </c>
      <c r="E2111" s="178"/>
      <c r="F2111" s="179"/>
      <c r="G2111" s="177"/>
      <c r="H2111" s="177"/>
      <c r="I2111" s="169">
        <f t="shared" si="291"/>
        <v>0</v>
      </c>
      <c r="J2111" s="149" t="str" cm="1">
        <f t="array" ref="J2111">IF(ISERROR(INDEX('Non Compliance input'!$H$5:$H$156,MATCH(1,(A2111='Non Compliance input'!$A$5:$A$156)*(F2111&gt;='Non Compliance input'!$D$5:$D$156)*(E2111&lt;'Non Compliance input'!$E$5:$E$156)*('Non Compliance input'!$H$5:$H$156="Yes"),0))
),"","Yes")</f>
        <v/>
      </c>
      <c r="K2111" s="149">
        <f t="shared" si="292"/>
        <v>0</v>
      </c>
      <c r="L2111" s="162">
        <f t="shared" si="293"/>
        <v>0</v>
      </c>
      <c r="M2111" s="162" t="str" cm="1">
        <f t="array" ref="M2111">IF(ISERROR(INDEX('Non Compliance input'!$I$5:$I$156,MATCH(1,(A2111='Non Compliance input'!$A$5:$A$156)*(E2111&gt;='Non Compliance input'!$D$5:$D$156)*(F2111&lt;='Non Compliance input'!$E$5:$E$156)*('Non Compliance input'!$I$5:$I$156="Yes"),0))
),"","Yes")</f>
        <v/>
      </c>
      <c r="N2111" s="149" t="str">
        <f>IF(VLOOKUP($A2111,HourEndingOutage!$B$3:$F$746,5,0)="Outage","Outage","")</f>
        <v/>
      </c>
      <c r="O2111" s="18">
        <f t="shared" si="294"/>
        <v>0</v>
      </c>
      <c r="P2111" s="18" t="str">
        <f t="shared" si="295"/>
        <v/>
      </c>
      <c r="Q2111" s="18">
        <f t="shared" si="296"/>
        <v>0</v>
      </c>
      <c r="R2111" s="118"/>
    </row>
    <row r="2112" spans="1:18" x14ac:dyDescent="0.25">
      <c r="A2112" s="25">
        <f t="shared" si="297"/>
        <v>235</v>
      </c>
      <c r="B2112" s="23">
        <f t="shared" si="298"/>
        <v>44571</v>
      </c>
      <c r="C2112" s="24">
        <v>19</v>
      </c>
      <c r="D2112" s="54" t="str">
        <f t="shared" si="290"/>
        <v>ASET</v>
      </c>
      <c r="E2112" s="178"/>
      <c r="F2112" s="179"/>
      <c r="G2112" s="177"/>
      <c r="H2112" s="177"/>
      <c r="I2112" s="169">
        <f t="shared" si="291"/>
        <v>0</v>
      </c>
      <c r="J2112" s="149" t="str" cm="1">
        <f t="array" ref="J2112">IF(ISERROR(INDEX('Non Compliance input'!$H$5:$H$156,MATCH(1,(A2112='Non Compliance input'!$A$5:$A$156)*(F2112&gt;='Non Compliance input'!$D$5:$D$156)*(E2112&lt;'Non Compliance input'!$E$5:$E$156)*('Non Compliance input'!$H$5:$H$156="Yes"),0))
),"","Yes")</f>
        <v/>
      </c>
      <c r="K2112" s="149">
        <f t="shared" si="292"/>
        <v>0</v>
      </c>
      <c r="L2112" s="162">
        <f t="shared" si="293"/>
        <v>0</v>
      </c>
      <c r="M2112" s="162" t="str" cm="1">
        <f t="array" ref="M2112">IF(ISERROR(INDEX('Non Compliance input'!$I$5:$I$156,MATCH(1,(A2112='Non Compliance input'!$A$5:$A$156)*(E2112&gt;='Non Compliance input'!$D$5:$D$156)*(F2112&lt;='Non Compliance input'!$E$5:$E$156)*('Non Compliance input'!$I$5:$I$156="Yes"),0))
),"","Yes")</f>
        <v/>
      </c>
      <c r="N2112" s="149" t="str">
        <f>IF(VLOOKUP($A2112,HourEndingOutage!$B$3:$F$746,5,0)="Outage","Outage","")</f>
        <v/>
      </c>
      <c r="O2112" s="18">
        <f t="shared" si="294"/>
        <v>0</v>
      </c>
      <c r="P2112" s="18" t="str">
        <f t="shared" si="295"/>
        <v/>
      </c>
      <c r="Q2112" s="18">
        <f t="shared" si="296"/>
        <v>0</v>
      </c>
      <c r="R2112" s="118"/>
    </row>
    <row r="2113" spans="1:18" x14ac:dyDescent="0.25">
      <c r="A2113" s="25">
        <f t="shared" si="297"/>
        <v>235</v>
      </c>
      <c r="B2113" s="23">
        <f t="shared" si="298"/>
        <v>44571</v>
      </c>
      <c r="C2113" s="24">
        <v>19</v>
      </c>
      <c r="D2113" s="54" t="str">
        <f t="shared" si="290"/>
        <v>ASET</v>
      </c>
      <c r="E2113" s="178"/>
      <c r="F2113" s="179"/>
      <c r="G2113" s="177"/>
      <c r="H2113" s="177"/>
      <c r="I2113" s="169">
        <f t="shared" si="291"/>
        <v>0</v>
      </c>
      <c r="J2113" s="149" t="str" cm="1">
        <f t="array" ref="J2113">IF(ISERROR(INDEX('Non Compliance input'!$H$5:$H$156,MATCH(1,(A2113='Non Compliance input'!$A$5:$A$156)*(F2113&gt;='Non Compliance input'!$D$5:$D$156)*(E2113&lt;'Non Compliance input'!$E$5:$E$156)*('Non Compliance input'!$H$5:$H$156="Yes"),0))
),"","Yes")</f>
        <v/>
      </c>
      <c r="K2113" s="149">
        <f t="shared" si="292"/>
        <v>0</v>
      </c>
      <c r="L2113" s="162">
        <f t="shared" si="293"/>
        <v>0</v>
      </c>
      <c r="M2113" s="162" t="str" cm="1">
        <f t="array" ref="M2113">IF(ISERROR(INDEX('Non Compliance input'!$I$5:$I$156,MATCH(1,(A2113='Non Compliance input'!$A$5:$A$156)*(E2113&gt;='Non Compliance input'!$D$5:$D$156)*(F2113&lt;='Non Compliance input'!$E$5:$E$156)*('Non Compliance input'!$I$5:$I$156="Yes"),0))
),"","Yes")</f>
        <v/>
      </c>
      <c r="N2113" s="149" t="str">
        <f>IF(VLOOKUP($A2113,HourEndingOutage!$B$3:$F$746,5,0)="Outage","Outage","")</f>
        <v/>
      </c>
      <c r="O2113" s="18">
        <f t="shared" si="294"/>
        <v>0</v>
      </c>
      <c r="P2113" s="18" t="str">
        <f t="shared" si="295"/>
        <v/>
      </c>
      <c r="Q2113" s="18">
        <f t="shared" si="296"/>
        <v>0</v>
      </c>
      <c r="R2113" s="118"/>
    </row>
    <row r="2114" spans="1:18" x14ac:dyDescent="0.25">
      <c r="A2114" s="25">
        <f t="shared" si="297"/>
        <v>235</v>
      </c>
      <c r="B2114" s="23">
        <f t="shared" si="298"/>
        <v>44571</v>
      </c>
      <c r="C2114" s="24">
        <v>19</v>
      </c>
      <c r="D2114" s="54" t="str">
        <f t="shared" si="290"/>
        <v>ASET</v>
      </c>
      <c r="E2114" s="178"/>
      <c r="F2114" s="179"/>
      <c r="G2114" s="177"/>
      <c r="H2114" s="177"/>
      <c r="I2114" s="169">
        <f t="shared" si="291"/>
        <v>0</v>
      </c>
      <c r="J2114" s="149" t="str" cm="1">
        <f t="array" ref="J2114">IF(ISERROR(INDEX('Non Compliance input'!$H$5:$H$156,MATCH(1,(A2114='Non Compliance input'!$A$5:$A$156)*(F2114&gt;='Non Compliance input'!$D$5:$D$156)*(E2114&lt;'Non Compliance input'!$E$5:$E$156)*('Non Compliance input'!$H$5:$H$156="Yes"),0))
),"","Yes")</f>
        <v/>
      </c>
      <c r="K2114" s="149">
        <f t="shared" si="292"/>
        <v>0</v>
      </c>
      <c r="L2114" s="162">
        <f t="shared" si="293"/>
        <v>0</v>
      </c>
      <c r="M2114" s="162" t="str" cm="1">
        <f t="array" ref="M2114">IF(ISERROR(INDEX('Non Compliance input'!$I$5:$I$156,MATCH(1,(A2114='Non Compliance input'!$A$5:$A$156)*(E2114&gt;='Non Compliance input'!$D$5:$D$156)*(F2114&lt;='Non Compliance input'!$E$5:$E$156)*('Non Compliance input'!$I$5:$I$156="Yes"),0))
),"","Yes")</f>
        <v/>
      </c>
      <c r="N2114" s="149" t="str">
        <f>IF(VLOOKUP($A2114,HourEndingOutage!$B$3:$F$746,5,0)="Outage","Outage","")</f>
        <v/>
      </c>
      <c r="O2114" s="18">
        <f t="shared" si="294"/>
        <v>0</v>
      </c>
      <c r="P2114" s="18" t="str">
        <f t="shared" si="295"/>
        <v/>
      </c>
      <c r="Q2114" s="18">
        <f t="shared" si="296"/>
        <v>0</v>
      </c>
      <c r="R2114" s="118"/>
    </row>
    <row r="2115" spans="1:18" x14ac:dyDescent="0.25">
      <c r="A2115" s="25">
        <f t="shared" si="297"/>
        <v>235</v>
      </c>
      <c r="B2115" s="23">
        <f t="shared" si="298"/>
        <v>44571</v>
      </c>
      <c r="C2115" s="24">
        <v>19</v>
      </c>
      <c r="D2115" s="54" t="str">
        <f t="shared" ref="D2115:D2178" si="299">Unit</f>
        <v>ASET</v>
      </c>
      <c r="E2115" s="178"/>
      <c r="F2115" s="179"/>
      <c r="G2115" s="177"/>
      <c r="H2115" s="177"/>
      <c r="I2115" s="169">
        <f t="shared" ref="I2115:I2178" si="300">IF(AND(LEN(E2115)&gt;2,LEN(F2115)&gt;2)=TRUE,(ROUND((F2115-E2115)*1440,0)),0)</f>
        <v>0</v>
      </c>
      <c r="J2115" s="149" t="str" cm="1">
        <f t="array" ref="J2115">IF(ISERROR(INDEX('Non Compliance input'!$H$5:$H$156,MATCH(1,(A2115='Non Compliance input'!$A$5:$A$156)*(F2115&gt;='Non Compliance input'!$D$5:$D$156)*(E2115&lt;'Non Compliance input'!$E$5:$E$156)*('Non Compliance input'!$H$5:$H$156="Yes"),0))
),"","Yes")</f>
        <v/>
      </c>
      <c r="K2115" s="149">
        <f t="shared" ref="K2115:K2178" si="301">IF(J2115="Yes",0,MIN(H2115,G2115,IF(H2115="",0,Contract_Volume)))</f>
        <v>0</v>
      </c>
      <c r="L2115" s="162">
        <f t="shared" ref="L2115:L2178" si="302">IF(J2115="Yes",0,(MIN(H2115,G2115)*(I2115/60)))</f>
        <v>0</v>
      </c>
      <c r="M2115" s="162" t="str" cm="1">
        <f t="array" ref="M2115">IF(ISERROR(INDEX('Non Compliance input'!$I$5:$I$156,MATCH(1,(A2115='Non Compliance input'!$A$5:$A$156)*(E2115&gt;='Non Compliance input'!$D$5:$D$156)*(F2115&lt;='Non Compliance input'!$E$5:$E$156)*('Non Compliance input'!$I$5:$I$156="Yes"),0))
),"","Yes")</f>
        <v/>
      </c>
      <c r="N2115" s="149" t="str">
        <f>IF(VLOOKUP($A2115,HourEndingOutage!$B$3:$F$746,5,0)="Outage","Outage","")</f>
        <v/>
      </c>
      <c r="O2115" s="18">
        <f t="shared" ref="O2115:O2178" si="303">IF(OR(M2115="Yes",N2115="Outage"),0,(K2115*(I2115/60))*Arming)</f>
        <v>0</v>
      </c>
      <c r="P2115" s="18" t="str">
        <f t="shared" ref="P2115:P2178" si="304">IF(ISERROR(VLOOKUP($A2115,FTShour,1,0)),"","Yes")</f>
        <v/>
      </c>
      <c r="Q2115" s="18">
        <f t="shared" si="296"/>
        <v>0</v>
      </c>
      <c r="R2115" s="118"/>
    </row>
    <row r="2116" spans="1:18" x14ac:dyDescent="0.25">
      <c r="A2116" s="25">
        <f t="shared" si="297"/>
        <v>235</v>
      </c>
      <c r="B2116" s="23">
        <f t="shared" si="298"/>
        <v>44571</v>
      </c>
      <c r="C2116" s="24">
        <v>19</v>
      </c>
      <c r="D2116" s="54" t="str">
        <f t="shared" si="299"/>
        <v>ASET</v>
      </c>
      <c r="E2116" s="178"/>
      <c r="F2116" s="179"/>
      <c r="G2116" s="177"/>
      <c r="H2116" s="177"/>
      <c r="I2116" s="169">
        <f t="shared" si="300"/>
        <v>0</v>
      </c>
      <c r="J2116" s="149" t="str" cm="1">
        <f t="array" ref="J2116">IF(ISERROR(INDEX('Non Compliance input'!$H$5:$H$156,MATCH(1,(A2116='Non Compliance input'!$A$5:$A$156)*(F2116&gt;='Non Compliance input'!$D$5:$D$156)*(E2116&lt;'Non Compliance input'!$E$5:$E$156)*('Non Compliance input'!$H$5:$H$156="Yes"),0))
),"","Yes")</f>
        <v/>
      </c>
      <c r="K2116" s="149">
        <f t="shared" si="301"/>
        <v>0</v>
      </c>
      <c r="L2116" s="162">
        <f t="shared" si="302"/>
        <v>0</v>
      </c>
      <c r="M2116" s="162" t="str" cm="1">
        <f t="array" ref="M2116">IF(ISERROR(INDEX('Non Compliance input'!$I$5:$I$156,MATCH(1,(A2116='Non Compliance input'!$A$5:$A$156)*(E2116&gt;='Non Compliance input'!$D$5:$D$156)*(F2116&lt;='Non Compliance input'!$E$5:$E$156)*('Non Compliance input'!$I$5:$I$156="Yes"),0))
),"","Yes")</f>
        <v/>
      </c>
      <c r="N2116" s="149" t="str">
        <f>IF(VLOOKUP($A2116,HourEndingOutage!$B$3:$F$746,5,0)="Outage","Outage","")</f>
        <v/>
      </c>
      <c r="O2116" s="18">
        <f t="shared" si="303"/>
        <v>0</v>
      </c>
      <c r="P2116" s="18" t="str">
        <f t="shared" si="304"/>
        <v/>
      </c>
      <c r="Q2116" s="18">
        <f t="shared" ref="Q2116:Q2179" si="305">IF(P2116="Yes",-O2116,0)</f>
        <v>0</v>
      </c>
      <c r="R2116" s="118"/>
    </row>
    <row r="2117" spans="1:18" x14ac:dyDescent="0.25">
      <c r="A2117" s="25">
        <f t="shared" si="297"/>
        <v>235</v>
      </c>
      <c r="B2117" s="23">
        <f t="shared" si="298"/>
        <v>44571</v>
      </c>
      <c r="C2117" s="24">
        <v>19</v>
      </c>
      <c r="D2117" s="54" t="str">
        <f t="shared" si="299"/>
        <v>ASET</v>
      </c>
      <c r="E2117" s="178"/>
      <c r="F2117" s="179"/>
      <c r="G2117" s="177"/>
      <c r="H2117" s="177"/>
      <c r="I2117" s="169">
        <f t="shared" si="300"/>
        <v>0</v>
      </c>
      <c r="J2117" s="149" t="str" cm="1">
        <f t="array" ref="J2117">IF(ISERROR(INDEX('Non Compliance input'!$H$5:$H$156,MATCH(1,(A2117='Non Compliance input'!$A$5:$A$156)*(F2117&gt;='Non Compliance input'!$D$5:$D$156)*(E2117&lt;'Non Compliance input'!$E$5:$E$156)*('Non Compliance input'!$H$5:$H$156="Yes"),0))
),"","Yes")</f>
        <v/>
      </c>
      <c r="K2117" s="149">
        <f t="shared" si="301"/>
        <v>0</v>
      </c>
      <c r="L2117" s="162">
        <f t="shared" si="302"/>
        <v>0</v>
      </c>
      <c r="M2117" s="162" t="str" cm="1">
        <f t="array" ref="M2117">IF(ISERROR(INDEX('Non Compliance input'!$I$5:$I$156,MATCH(1,(A2117='Non Compliance input'!$A$5:$A$156)*(E2117&gt;='Non Compliance input'!$D$5:$D$156)*(F2117&lt;='Non Compliance input'!$E$5:$E$156)*('Non Compliance input'!$I$5:$I$156="Yes"),0))
),"","Yes")</f>
        <v/>
      </c>
      <c r="N2117" s="149" t="str">
        <f>IF(VLOOKUP($A2117,HourEndingOutage!$B$3:$F$746,5,0)="Outage","Outage","")</f>
        <v/>
      </c>
      <c r="O2117" s="18">
        <f t="shared" si="303"/>
        <v>0</v>
      </c>
      <c r="P2117" s="18" t="str">
        <f t="shared" si="304"/>
        <v/>
      </c>
      <c r="Q2117" s="18">
        <f t="shared" si="305"/>
        <v>0</v>
      </c>
      <c r="R2117" s="118"/>
    </row>
    <row r="2118" spans="1:18" x14ac:dyDescent="0.25">
      <c r="A2118" s="25">
        <f t="shared" si="297"/>
        <v>236</v>
      </c>
      <c r="B2118" s="23">
        <f t="shared" si="298"/>
        <v>44571</v>
      </c>
      <c r="C2118" s="24">
        <v>20</v>
      </c>
      <c r="D2118" s="54" t="str">
        <f t="shared" si="299"/>
        <v>ASET</v>
      </c>
      <c r="E2118" s="178"/>
      <c r="F2118" s="179"/>
      <c r="G2118" s="177"/>
      <c r="H2118" s="177"/>
      <c r="I2118" s="169">
        <f t="shared" si="300"/>
        <v>0</v>
      </c>
      <c r="J2118" s="149" t="str" cm="1">
        <f t="array" ref="J2118">IF(ISERROR(INDEX('Non Compliance input'!$H$5:$H$156,MATCH(1,(A2118='Non Compliance input'!$A$5:$A$156)*(F2118&gt;='Non Compliance input'!$D$5:$D$156)*(E2118&lt;'Non Compliance input'!$E$5:$E$156)*('Non Compliance input'!$H$5:$H$156="Yes"),0))
),"","Yes")</f>
        <v/>
      </c>
      <c r="K2118" s="149">
        <f t="shared" si="301"/>
        <v>0</v>
      </c>
      <c r="L2118" s="162">
        <f t="shared" si="302"/>
        <v>0</v>
      </c>
      <c r="M2118" s="162" t="str" cm="1">
        <f t="array" ref="M2118">IF(ISERROR(INDEX('Non Compliance input'!$I$5:$I$156,MATCH(1,(A2118='Non Compliance input'!$A$5:$A$156)*(E2118&gt;='Non Compliance input'!$D$5:$D$156)*(F2118&lt;='Non Compliance input'!$E$5:$E$156)*('Non Compliance input'!$I$5:$I$156="Yes"),0))
),"","Yes")</f>
        <v/>
      </c>
      <c r="N2118" s="149" t="str">
        <f>IF(VLOOKUP($A2118,HourEndingOutage!$B$3:$F$746,5,0)="Outage","Outage","")</f>
        <v/>
      </c>
      <c r="O2118" s="18">
        <f t="shared" si="303"/>
        <v>0</v>
      </c>
      <c r="P2118" s="18" t="str">
        <f t="shared" si="304"/>
        <v/>
      </c>
      <c r="Q2118" s="18">
        <f t="shared" si="305"/>
        <v>0</v>
      </c>
      <c r="R2118" s="118"/>
    </row>
    <row r="2119" spans="1:18" x14ac:dyDescent="0.25">
      <c r="A2119" s="25">
        <f t="shared" si="297"/>
        <v>236</v>
      </c>
      <c r="B2119" s="23">
        <f t="shared" si="298"/>
        <v>44571</v>
      </c>
      <c r="C2119" s="24">
        <v>20</v>
      </c>
      <c r="D2119" s="54" t="str">
        <f t="shared" si="299"/>
        <v>ASET</v>
      </c>
      <c r="E2119" s="178"/>
      <c r="F2119" s="179"/>
      <c r="G2119" s="177"/>
      <c r="H2119" s="177"/>
      <c r="I2119" s="169">
        <f t="shared" si="300"/>
        <v>0</v>
      </c>
      <c r="J2119" s="149" t="str" cm="1">
        <f t="array" ref="J2119">IF(ISERROR(INDEX('Non Compliance input'!$H$5:$H$156,MATCH(1,(A2119='Non Compliance input'!$A$5:$A$156)*(F2119&gt;='Non Compliance input'!$D$5:$D$156)*(E2119&lt;'Non Compliance input'!$E$5:$E$156)*('Non Compliance input'!$H$5:$H$156="Yes"),0))
),"","Yes")</f>
        <v/>
      </c>
      <c r="K2119" s="149">
        <f t="shared" si="301"/>
        <v>0</v>
      </c>
      <c r="L2119" s="162">
        <f t="shared" si="302"/>
        <v>0</v>
      </c>
      <c r="M2119" s="162" t="str" cm="1">
        <f t="array" ref="M2119">IF(ISERROR(INDEX('Non Compliance input'!$I$5:$I$156,MATCH(1,(A2119='Non Compliance input'!$A$5:$A$156)*(E2119&gt;='Non Compliance input'!$D$5:$D$156)*(F2119&lt;='Non Compliance input'!$E$5:$E$156)*('Non Compliance input'!$I$5:$I$156="Yes"),0))
),"","Yes")</f>
        <v/>
      </c>
      <c r="N2119" s="149" t="str">
        <f>IF(VLOOKUP($A2119,HourEndingOutage!$B$3:$F$746,5,0)="Outage","Outage","")</f>
        <v/>
      </c>
      <c r="O2119" s="18">
        <f t="shared" si="303"/>
        <v>0</v>
      </c>
      <c r="P2119" s="18" t="str">
        <f t="shared" si="304"/>
        <v/>
      </c>
      <c r="Q2119" s="18">
        <f t="shared" si="305"/>
        <v>0</v>
      </c>
      <c r="R2119" s="118"/>
    </row>
    <row r="2120" spans="1:18" x14ac:dyDescent="0.25">
      <c r="A2120" s="25">
        <f t="shared" si="297"/>
        <v>236</v>
      </c>
      <c r="B2120" s="23">
        <f t="shared" si="298"/>
        <v>44571</v>
      </c>
      <c r="C2120" s="24">
        <v>20</v>
      </c>
      <c r="D2120" s="54" t="str">
        <f t="shared" si="299"/>
        <v>ASET</v>
      </c>
      <c r="E2120" s="178"/>
      <c r="F2120" s="179"/>
      <c r="G2120" s="177"/>
      <c r="H2120" s="177"/>
      <c r="I2120" s="169">
        <f t="shared" si="300"/>
        <v>0</v>
      </c>
      <c r="J2120" s="149" t="str" cm="1">
        <f t="array" ref="J2120">IF(ISERROR(INDEX('Non Compliance input'!$H$5:$H$156,MATCH(1,(A2120='Non Compliance input'!$A$5:$A$156)*(F2120&gt;='Non Compliance input'!$D$5:$D$156)*(E2120&lt;'Non Compliance input'!$E$5:$E$156)*('Non Compliance input'!$H$5:$H$156="Yes"),0))
),"","Yes")</f>
        <v/>
      </c>
      <c r="K2120" s="149">
        <f t="shared" si="301"/>
        <v>0</v>
      </c>
      <c r="L2120" s="162">
        <f t="shared" si="302"/>
        <v>0</v>
      </c>
      <c r="M2120" s="162" t="str" cm="1">
        <f t="array" ref="M2120">IF(ISERROR(INDEX('Non Compliance input'!$I$5:$I$156,MATCH(1,(A2120='Non Compliance input'!$A$5:$A$156)*(E2120&gt;='Non Compliance input'!$D$5:$D$156)*(F2120&lt;='Non Compliance input'!$E$5:$E$156)*('Non Compliance input'!$I$5:$I$156="Yes"),0))
),"","Yes")</f>
        <v/>
      </c>
      <c r="N2120" s="149" t="str">
        <f>IF(VLOOKUP($A2120,HourEndingOutage!$B$3:$F$746,5,0)="Outage","Outage","")</f>
        <v/>
      </c>
      <c r="O2120" s="18">
        <f t="shared" si="303"/>
        <v>0</v>
      </c>
      <c r="P2120" s="18" t="str">
        <f t="shared" si="304"/>
        <v/>
      </c>
      <c r="Q2120" s="18">
        <f t="shared" si="305"/>
        <v>0</v>
      </c>
      <c r="R2120" s="118"/>
    </row>
    <row r="2121" spans="1:18" x14ac:dyDescent="0.25">
      <c r="A2121" s="25">
        <f t="shared" si="297"/>
        <v>236</v>
      </c>
      <c r="B2121" s="23">
        <f t="shared" si="298"/>
        <v>44571</v>
      </c>
      <c r="C2121" s="24">
        <v>20</v>
      </c>
      <c r="D2121" s="54" t="str">
        <f t="shared" si="299"/>
        <v>ASET</v>
      </c>
      <c r="E2121" s="178"/>
      <c r="F2121" s="179"/>
      <c r="G2121" s="177"/>
      <c r="H2121" s="177"/>
      <c r="I2121" s="169">
        <f t="shared" si="300"/>
        <v>0</v>
      </c>
      <c r="J2121" s="149" t="str" cm="1">
        <f t="array" ref="J2121">IF(ISERROR(INDEX('Non Compliance input'!$H$5:$H$156,MATCH(1,(A2121='Non Compliance input'!$A$5:$A$156)*(F2121&gt;='Non Compliance input'!$D$5:$D$156)*(E2121&lt;'Non Compliance input'!$E$5:$E$156)*('Non Compliance input'!$H$5:$H$156="Yes"),0))
),"","Yes")</f>
        <v/>
      </c>
      <c r="K2121" s="149">
        <f t="shared" si="301"/>
        <v>0</v>
      </c>
      <c r="L2121" s="162">
        <f t="shared" si="302"/>
        <v>0</v>
      </c>
      <c r="M2121" s="162" t="str" cm="1">
        <f t="array" ref="M2121">IF(ISERROR(INDEX('Non Compliance input'!$I$5:$I$156,MATCH(1,(A2121='Non Compliance input'!$A$5:$A$156)*(E2121&gt;='Non Compliance input'!$D$5:$D$156)*(F2121&lt;='Non Compliance input'!$E$5:$E$156)*('Non Compliance input'!$I$5:$I$156="Yes"),0))
),"","Yes")</f>
        <v/>
      </c>
      <c r="N2121" s="149" t="str">
        <f>IF(VLOOKUP($A2121,HourEndingOutage!$B$3:$F$746,5,0)="Outage","Outage","")</f>
        <v/>
      </c>
      <c r="O2121" s="18">
        <f t="shared" si="303"/>
        <v>0</v>
      </c>
      <c r="P2121" s="18" t="str">
        <f t="shared" si="304"/>
        <v/>
      </c>
      <c r="Q2121" s="18">
        <f t="shared" si="305"/>
        <v>0</v>
      </c>
      <c r="R2121" s="118"/>
    </row>
    <row r="2122" spans="1:18" x14ac:dyDescent="0.25">
      <c r="A2122" s="25">
        <f t="shared" si="297"/>
        <v>236</v>
      </c>
      <c r="B2122" s="23">
        <f t="shared" si="298"/>
        <v>44571</v>
      </c>
      <c r="C2122" s="24">
        <v>20</v>
      </c>
      <c r="D2122" s="54" t="str">
        <f t="shared" si="299"/>
        <v>ASET</v>
      </c>
      <c r="E2122" s="178"/>
      <c r="F2122" s="179"/>
      <c r="G2122" s="177"/>
      <c r="H2122" s="177"/>
      <c r="I2122" s="169">
        <f t="shared" si="300"/>
        <v>0</v>
      </c>
      <c r="J2122" s="149" t="str" cm="1">
        <f t="array" ref="J2122">IF(ISERROR(INDEX('Non Compliance input'!$H$5:$H$156,MATCH(1,(A2122='Non Compliance input'!$A$5:$A$156)*(F2122&gt;='Non Compliance input'!$D$5:$D$156)*(E2122&lt;'Non Compliance input'!$E$5:$E$156)*('Non Compliance input'!$H$5:$H$156="Yes"),0))
),"","Yes")</f>
        <v/>
      </c>
      <c r="K2122" s="149">
        <f t="shared" si="301"/>
        <v>0</v>
      </c>
      <c r="L2122" s="162">
        <f t="shared" si="302"/>
        <v>0</v>
      </c>
      <c r="M2122" s="162" t="str" cm="1">
        <f t="array" ref="M2122">IF(ISERROR(INDEX('Non Compliance input'!$I$5:$I$156,MATCH(1,(A2122='Non Compliance input'!$A$5:$A$156)*(E2122&gt;='Non Compliance input'!$D$5:$D$156)*(F2122&lt;='Non Compliance input'!$E$5:$E$156)*('Non Compliance input'!$I$5:$I$156="Yes"),0))
),"","Yes")</f>
        <v/>
      </c>
      <c r="N2122" s="149" t="str">
        <f>IF(VLOOKUP($A2122,HourEndingOutage!$B$3:$F$746,5,0)="Outage","Outage","")</f>
        <v/>
      </c>
      <c r="O2122" s="18">
        <f t="shared" si="303"/>
        <v>0</v>
      </c>
      <c r="P2122" s="18" t="str">
        <f t="shared" si="304"/>
        <v/>
      </c>
      <c r="Q2122" s="18">
        <f t="shared" si="305"/>
        <v>0</v>
      </c>
      <c r="R2122" s="118"/>
    </row>
    <row r="2123" spans="1:18" x14ac:dyDescent="0.25">
      <c r="A2123" s="25">
        <f t="shared" si="297"/>
        <v>236</v>
      </c>
      <c r="B2123" s="23">
        <f t="shared" si="298"/>
        <v>44571</v>
      </c>
      <c r="C2123" s="24">
        <v>20</v>
      </c>
      <c r="D2123" s="54" t="str">
        <f t="shared" si="299"/>
        <v>ASET</v>
      </c>
      <c r="E2123" s="178"/>
      <c r="F2123" s="179"/>
      <c r="G2123" s="177"/>
      <c r="H2123" s="177"/>
      <c r="I2123" s="169">
        <f t="shared" si="300"/>
        <v>0</v>
      </c>
      <c r="J2123" s="149" t="str" cm="1">
        <f t="array" ref="J2123">IF(ISERROR(INDEX('Non Compliance input'!$H$5:$H$156,MATCH(1,(A2123='Non Compliance input'!$A$5:$A$156)*(F2123&gt;='Non Compliance input'!$D$5:$D$156)*(E2123&lt;'Non Compliance input'!$E$5:$E$156)*('Non Compliance input'!$H$5:$H$156="Yes"),0))
),"","Yes")</f>
        <v/>
      </c>
      <c r="K2123" s="149">
        <f t="shared" si="301"/>
        <v>0</v>
      </c>
      <c r="L2123" s="162">
        <f t="shared" si="302"/>
        <v>0</v>
      </c>
      <c r="M2123" s="162" t="str" cm="1">
        <f t="array" ref="M2123">IF(ISERROR(INDEX('Non Compliance input'!$I$5:$I$156,MATCH(1,(A2123='Non Compliance input'!$A$5:$A$156)*(E2123&gt;='Non Compliance input'!$D$5:$D$156)*(F2123&lt;='Non Compliance input'!$E$5:$E$156)*('Non Compliance input'!$I$5:$I$156="Yes"),0))
),"","Yes")</f>
        <v/>
      </c>
      <c r="N2123" s="149" t="str">
        <f>IF(VLOOKUP($A2123,HourEndingOutage!$B$3:$F$746,5,0)="Outage","Outage","")</f>
        <v/>
      </c>
      <c r="O2123" s="18">
        <f t="shared" si="303"/>
        <v>0</v>
      </c>
      <c r="P2123" s="18" t="str">
        <f t="shared" si="304"/>
        <v/>
      </c>
      <c r="Q2123" s="18">
        <f t="shared" si="305"/>
        <v>0</v>
      </c>
      <c r="R2123" s="118"/>
    </row>
    <row r="2124" spans="1:18" x14ac:dyDescent="0.25">
      <c r="A2124" s="25">
        <f t="shared" si="297"/>
        <v>236</v>
      </c>
      <c r="B2124" s="23">
        <f t="shared" si="298"/>
        <v>44571</v>
      </c>
      <c r="C2124" s="24">
        <v>20</v>
      </c>
      <c r="D2124" s="54" t="str">
        <f t="shared" si="299"/>
        <v>ASET</v>
      </c>
      <c r="E2124" s="178"/>
      <c r="F2124" s="179"/>
      <c r="G2124" s="177"/>
      <c r="H2124" s="177"/>
      <c r="I2124" s="169">
        <f t="shared" si="300"/>
        <v>0</v>
      </c>
      <c r="J2124" s="149" t="str" cm="1">
        <f t="array" ref="J2124">IF(ISERROR(INDEX('Non Compliance input'!$H$5:$H$156,MATCH(1,(A2124='Non Compliance input'!$A$5:$A$156)*(F2124&gt;='Non Compliance input'!$D$5:$D$156)*(E2124&lt;'Non Compliance input'!$E$5:$E$156)*('Non Compliance input'!$H$5:$H$156="Yes"),0))
),"","Yes")</f>
        <v/>
      </c>
      <c r="K2124" s="149">
        <f t="shared" si="301"/>
        <v>0</v>
      </c>
      <c r="L2124" s="162">
        <f t="shared" si="302"/>
        <v>0</v>
      </c>
      <c r="M2124" s="162" t="str" cm="1">
        <f t="array" ref="M2124">IF(ISERROR(INDEX('Non Compliance input'!$I$5:$I$156,MATCH(1,(A2124='Non Compliance input'!$A$5:$A$156)*(E2124&gt;='Non Compliance input'!$D$5:$D$156)*(F2124&lt;='Non Compliance input'!$E$5:$E$156)*('Non Compliance input'!$I$5:$I$156="Yes"),0))
),"","Yes")</f>
        <v/>
      </c>
      <c r="N2124" s="149" t="str">
        <f>IF(VLOOKUP($A2124,HourEndingOutage!$B$3:$F$746,5,0)="Outage","Outage","")</f>
        <v/>
      </c>
      <c r="O2124" s="18">
        <f t="shared" si="303"/>
        <v>0</v>
      </c>
      <c r="P2124" s="18" t="str">
        <f t="shared" si="304"/>
        <v/>
      </c>
      <c r="Q2124" s="18">
        <f t="shared" si="305"/>
        <v>0</v>
      </c>
      <c r="R2124" s="118"/>
    </row>
    <row r="2125" spans="1:18" x14ac:dyDescent="0.25">
      <c r="A2125" s="25">
        <f t="shared" si="297"/>
        <v>236</v>
      </c>
      <c r="B2125" s="23">
        <f t="shared" si="298"/>
        <v>44571</v>
      </c>
      <c r="C2125" s="24">
        <v>20</v>
      </c>
      <c r="D2125" s="54" t="str">
        <f t="shared" si="299"/>
        <v>ASET</v>
      </c>
      <c r="E2125" s="178"/>
      <c r="F2125" s="179"/>
      <c r="G2125" s="177"/>
      <c r="H2125" s="177"/>
      <c r="I2125" s="169">
        <f t="shared" si="300"/>
        <v>0</v>
      </c>
      <c r="J2125" s="149" t="str" cm="1">
        <f t="array" ref="J2125">IF(ISERROR(INDEX('Non Compliance input'!$H$5:$H$156,MATCH(1,(A2125='Non Compliance input'!$A$5:$A$156)*(F2125&gt;='Non Compliance input'!$D$5:$D$156)*(E2125&lt;'Non Compliance input'!$E$5:$E$156)*('Non Compliance input'!$H$5:$H$156="Yes"),0))
),"","Yes")</f>
        <v/>
      </c>
      <c r="K2125" s="149">
        <f t="shared" si="301"/>
        <v>0</v>
      </c>
      <c r="L2125" s="162">
        <f t="shared" si="302"/>
        <v>0</v>
      </c>
      <c r="M2125" s="162" t="str" cm="1">
        <f t="array" ref="M2125">IF(ISERROR(INDEX('Non Compliance input'!$I$5:$I$156,MATCH(1,(A2125='Non Compliance input'!$A$5:$A$156)*(E2125&gt;='Non Compliance input'!$D$5:$D$156)*(F2125&lt;='Non Compliance input'!$E$5:$E$156)*('Non Compliance input'!$I$5:$I$156="Yes"),0))
),"","Yes")</f>
        <v/>
      </c>
      <c r="N2125" s="149" t="str">
        <f>IF(VLOOKUP($A2125,HourEndingOutage!$B$3:$F$746,5,0)="Outage","Outage","")</f>
        <v/>
      </c>
      <c r="O2125" s="18">
        <f t="shared" si="303"/>
        <v>0</v>
      </c>
      <c r="P2125" s="18" t="str">
        <f t="shared" si="304"/>
        <v/>
      </c>
      <c r="Q2125" s="18">
        <f t="shared" si="305"/>
        <v>0</v>
      </c>
      <c r="R2125" s="118"/>
    </row>
    <row r="2126" spans="1:18" x14ac:dyDescent="0.25">
      <c r="A2126" s="25">
        <f t="shared" si="297"/>
        <v>236</v>
      </c>
      <c r="B2126" s="23">
        <f t="shared" si="298"/>
        <v>44571</v>
      </c>
      <c r="C2126" s="24">
        <v>20</v>
      </c>
      <c r="D2126" s="54" t="str">
        <f t="shared" si="299"/>
        <v>ASET</v>
      </c>
      <c r="E2126" s="178"/>
      <c r="F2126" s="179"/>
      <c r="G2126" s="177"/>
      <c r="H2126" s="177"/>
      <c r="I2126" s="169">
        <f t="shared" si="300"/>
        <v>0</v>
      </c>
      <c r="J2126" s="149" t="str" cm="1">
        <f t="array" ref="J2126">IF(ISERROR(INDEX('Non Compliance input'!$H$5:$H$156,MATCH(1,(A2126='Non Compliance input'!$A$5:$A$156)*(F2126&gt;='Non Compliance input'!$D$5:$D$156)*(E2126&lt;'Non Compliance input'!$E$5:$E$156)*('Non Compliance input'!$H$5:$H$156="Yes"),0))
),"","Yes")</f>
        <v/>
      </c>
      <c r="K2126" s="149">
        <f t="shared" si="301"/>
        <v>0</v>
      </c>
      <c r="L2126" s="162">
        <f t="shared" si="302"/>
        <v>0</v>
      </c>
      <c r="M2126" s="162" t="str" cm="1">
        <f t="array" ref="M2126">IF(ISERROR(INDEX('Non Compliance input'!$I$5:$I$156,MATCH(1,(A2126='Non Compliance input'!$A$5:$A$156)*(E2126&gt;='Non Compliance input'!$D$5:$D$156)*(F2126&lt;='Non Compliance input'!$E$5:$E$156)*('Non Compliance input'!$I$5:$I$156="Yes"),0))
),"","Yes")</f>
        <v/>
      </c>
      <c r="N2126" s="149" t="str">
        <f>IF(VLOOKUP($A2126,HourEndingOutage!$B$3:$F$746,5,0)="Outage","Outage","")</f>
        <v/>
      </c>
      <c r="O2126" s="18">
        <f t="shared" si="303"/>
        <v>0</v>
      </c>
      <c r="P2126" s="18" t="str">
        <f t="shared" si="304"/>
        <v/>
      </c>
      <c r="Q2126" s="18">
        <f t="shared" si="305"/>
        <v>0</v>
      </c>
      <c r="R2126" s="118"/>
    </row>
    <row r="2127" spans="1:18" x14ac:dyDescent="0.25">
      <c r="A2127" s="25">
        <f t="shared" si="297"/>
        <v>237</v>
      </c>
      <c r="B2127" s="23">
        <f t="shared" si="298"/>
        <v>44571</v>
      </c>
      <c r="C2127" s="24">
        <v>21</v>
      </c>
      <c r="D2127" s="54" t="str">
        <f t="shared" si="299"/>
        <v>ASET</v>
      </c>
      <c r="E2127" s="178"/>
      <c r="F2127" s="179"/>
      <c r="G2127" s="177"/>
      <c r="H2127" s="177"/>
      <c r="I2127" s="169">
        <f t="shared" si="300"/>
        <v>0</v>
      </c>
      <c r="J2127" s="149" t="str" cm="1">
        <f t="array" ref="J2127">IF(ISERROR(INDEX('Non Compliance input'!$H$5:$H$156,MATCH(1,(A2127='Non Compliance input'!$A$5:$A$156)*(F2127&gt;='Non Compliance input'!$D$5:$D$156)*(E2127&lt;'Non Compliance input'!$E$5:$E$156)*('Non Compliance input'!$H$5:$H$156="Yes"),0))
),"","Yes")</f>
        <v/>
      </c>
      <c r="K2127" s="149">
        <f t="shared" si="301"/>
        <v>0</v>
      </c>
      <c r="L2127" s="162">
        <f t="shared" si="302"/>
        <v>0</v>
      </c>
      <c r="M2127" s="162" t="str" cm="1">
        <f t="array" ref="M2127">IF(ISERROR(INDEX('Non Compliance input'!$I$5:$I$156,MATCH(1,(A2127='Non Compliance input'!$A$5:$A$156)*(E2127&gt;='Non Compliance input'!$D$5:$D$156)*(F2127&lt;='Non Compliance input'!$E$5:$E$156)*('Non Compliance input'!$I$5:$I$156="Yes"),0))
),"","Yes")</f>
        <v/>
      </c>
      <c r="N2127" s="149" t="str">
        <f>IF(VLOOKUP($A2127,HourEndingOutage!$B$3:$F$746,5,0)="Outage","Outage","")</f>
        <v/>
      </c>
      <c r="O2127" s="18">
        <f t="shared" si="303"/>
        <v>0</v>
      </c>
      <c r="P2127" s="18" t="str">
        <f t="shared" si="304"/>
        <v/>
      </c>
      <c r="Q2127" s="18">
        <f t="shared" si="305"/>
        <v>0</v>
      </c>
      <c r="R2127" s="118"/>
    </row>
    <row r="2128" spans="1:18" x14ac:dyDescent="0.25">
      <c r="A2128" s="25">
        <f t="shared" si="297"/>
        <v>237</v>
      </c>
      <c r="B2128" s="23">
        <f t="shared" si="298"/>
        <v>44571</v>
      </c>
      <c r="C2128" s="24">
        <v>21</v>
      </c>
      <c r="D2128" s="54" t="str">
        <f t="shared" si="299"/>
        <v>ASET</v>
      </c>
      <c r="E2128" s="178"/>
      <c r="F2128" s="179"/>
      <c r="G2128" s="177"/>
      <c r="H2128" s="177"/>
      <c r="I2128" s="169">
        <f t="shared" si="300"/>
        <v>0</v>
      </c>
      <c r="J2128" s="149" t="str" cm="1">
        <f t="array" ref="J2128">IF(ISERROR(INDEX('Non Compliance input'!$H$5:$H$156,MATCH(1,(A2128='Non Compliance input'!$A$5:$A$156)*(F2128&gt;='Non Compliance input'!$D$5:$D$156)*(E2128&lt;'Non Compliance input'!$E$5:$E$156)*('Non Compliance input'!$H$5:$H$156="Yes"),0))
),"","Yes")</f>
        <v/>
      </c>
      <c r="K2128" s="149">
        <f t="shared" si="301"/>
        <v>0</v>
      </c>
      <c r="L2128" s="162">
        <f t="shared" si="302"/>
        <v>0</v>
      </c>
      <c r="M2128" s="162" t="str" cm="1">
        <f t="array" ref="M2128">IF(ISERROR(INDEX('Non Compliance input'!$I$5:$I$156,MATCH(1,(A2128='Non Compliance input'!$A$5:$A$156)*(E2128&gt;='Non Compliance input'!$D$5:$D$156)*(F2128&lt;='Non Compliance input'!$E$5:$E$156)*('Non Compliance input'!$I$5:$I$156="Yes"),0))
),"","Yes")</f>
        <v/>
      </c>
      <c r="N2128" s="149" t="str">
        <f>IF(VLOOKUP($A2128,HourEndingOutage!$B$3:$F$746,5,0)="Outage","Outage","")</f>
        <v/>
      </c>
      <c r="O2128" s="18">
        <f t="shared" si="303"/>
        <v>0</v>
      </c>
      <c r="P2128" s="18" t="str">
        <f t="shared" si="304"/>
        <v/>
      </c>
      <c r="Q2128" s="18">
        <f t="shared" si="305"/>
        <v>0</v>
      </c>
      <c r="R2128" s="118"/>
    </row>
    <row r="2129" spans="1:18" x14ac:dyDescent="0.25">
      <c r="A2129" s="25">
        <f t="shared" si="297"/>
        <v>237</v>
      </c>
      <c r="B2129" s="23">
        <f t="shared" si="298"/>
        <v>44571</v>
      </c>
      <c r="C2129" s="24">
        <v>21</v>
      </c>
      <c r="D2129" s="54" t="str">
        <f t="shared" si="299"/>
        <v>ASET</v>
      </c>
      <c r="E2129" s="178"/>
      <c r="F2129" s="179"/>
      <c r="G2129" s="177"/>
      <c r="H2129" s="177"/>
      <c r="I2129" s="169">
        <f t="shared" si="300"/>
        <v>0</v>
      </c>
      <c r="J2129" s="149" t="str" cm="1">
        <f t="array" ref="J2129">IF(ISERROR(INDEX('Non Compliance input'!$H$5:$H$156,MATCH(1,(A2129='Non Compliance input'!$A$5:$A$156)*(F2129&gt;='Non Compliance input'!$D$5:$D$156)*(E2129&lt;'Non Compliance input'!$E$5:$E$156)*('Non Compliance input'!$H$5:$H$156="Yes"),0))
),"","Yes")</f>
        <v/>
      </c>
      <c r="K2129" s="149">
        <f t="shared" si="301"/>
        <v>0</v>
      </c>
      <c r="L2129" s="162">
        <f t="shared" si="302"/>
        <v>0</v>
      </c>
      <c r="M2129" s="162" t="str" cm="1">
        <f t="array" ref="M2129">IF(ISERROR(INDEX('Non Compliance input'!$I$5:$I$156,MATCH(1,(A2129='Non Compliance input'!$A$5:$A$156)*(E2129&gt;='Non Compliance input'!$D$5:$D$156)*(F2129&lt;='Non Compliance input'!$E$5:$E$156)*('Non Compliance input'!$I$5:$I$156="Yes"),0))
),"","Yes")</f>
        <v/>
      </c>
      <c r="N2129" s="149" t="str">
        <f>IF(VLOOKUP($A2129,HourEndingOutage!$B$3:$F$746,5,0)="Outage","Outage","")</f>
        <v/>
      </c>
      <c r="O2129" s="18">
        <f t="shared" si="303"/>
        <v>0</v>
      </c>
      <c r="P2129" s="18" t="str">
        <f t="shared" si="304"/>
        <v/>
      </c>
      <c r="Q2129" s="18">
        <f t="shared" si="305"/>
        <v>0</v>
      </c>
      <c r="R2129" s="118"/>
    </row>
    <row r="2130" spans="1:18" x14ac:dyDescent="0.25">
      <c r="A2130" s="25">
        <f t="shared" si="297"/>
        <v>237</v>
      </c>
      <c r="B2130" s="23">
        <f t="shared" si="298"/>
        <v>44571</v>
      </c>
      <c r="C2130" s="24">
        <v>21</v>
      </c>
      <c r="D2130" s="54" t="str">
        <f t="shared" si="299"/>
        <v>ASET</v>
      </c>
      <c r="E2130" s="178"/>
      <c r="F2130" s="179"/>
      <c r="G2130" s="177"/>
      <c r="H2130" s="177"/>
      <c r="I2130" s="169">
        <f t="shared" si="300"/>
        <v>0</v>
      </c>
      <c r="J2130" s="149" t="str" cm="1">
        <f t="array" ref="J2130">IF(ISERROR(INDEX('Non Compliance input'!$H$5:$H$156,MATCH(1,(A2130='Non Compliance input'!$A$5:$A$156)*(F2130&gt;='Non Compliance input'!$D$5:$D$156)*(E2130&lt;'Non Compliance input'!$E$5:$E$156)*('Non Compliance input'!$H$5:$H$156="Yes"),0))
),"","Yes")</f>
        <v/>
      </c>
      <c r="K2130" s="149">
        <f t="shared" si="301"/>
        <v>0</v>
      </c>
      <c r="L2130" s="162">
        <f t="shared" si="302"/>
        <v>0</v>
      </c>
      <c r="M2130" s="162" t="str" cm="1">
        <f t="array" ref="M2130">IF(ISERROR(INDEX('Non Compliance input'!$I$5:$I$156,MATCH(1,(A2130='Non Compliance input'!$A$5:$A$156)*(E2130&gt;='Non Compliance input'!$D$5:$D$156)*(F2130&lt;='Non Compliance input'!$E$5:$E$156)*('Non Compliance input'!$I$5:$I$156="Yes"),0))
),"","Yes")</f>
        <v/>
      </c>
      <c r="N2130" s="149" t="str">
        <f>IF(VLOOKUP($A2130,HourEndingOutage!$B$3:$F$746,5,0)="Outage","Outage","")</f>
        <v/>
      </c>
      <c r="O2130" s="18">
        <f t="shared" si="303"/>
        <v>0</v>
      </c>
      <c r="P2130" s="18" t="str">
        <f t="shared" si="304"/>
        <v/>
      </c>
      <c r="Q2130" s="18">
        <f t="shared" si="305"/>
        <v>0</v>
      </c>
      <c r="R2130" s="118"/>
    </row>
    <row r="2131" spans="1:18" x14ac:dyDescent="0.25">
      <c r="A2131" s="25">
        <f t="shared" si="297"/>
        <v>237</v>
      </c>
      <c r="B2131" s="23">
        <f t="shared" si="298"/>
        <v>44571</v>
      </c>
      <c r="C2131" s="24">
        <v>21</v>
      </c>
      <c r="D2131" s="54" t="str">
        <f t="shared" si="299"/>
        <v>ASET</v>
      </c>
      <c r="E2131" s="178"/>
      <c r="F2131" s="179"/>
      <c r="G2131" s="177"/>
      <c r="H2131" s="177"/>
      <c r="I2131" s="169">
        <f t="shared" si="300"/>
        <v>0</v>
      </c>
      <c r="J2131" s="149" t="str" cm="1">
        <f t="array" ref="J2131">IF(ISERROR(INDEX('Non Compliance input'!$H$5:$H$156,MATCH(1,(A2131='Non Compliance input'!$A$5:$A$156)*(F2131&gt;='Non Compliance input'!$D$5:$D$156)*(E2131&lt;'Non Compliance input'!$E$5:$E$156)*('Non Compliance input'!$H$5:$H$156="Yes"),0))
),"","Yes")</f>
        <v/>
      </c>
      <c r="K2131" s="149">
        <f t="shared" si="301"/>
        <v>0</v>
      </c>
      <c r="L2131" s="162">
        <f t="shared" si="302"/>
        <v>0</v>
      </c>
      <c r="M2131" s="162" t="str" cm="1">
        <f t="array" ref="M2131">IF(ISERROR(INDEX('Non Compliance input'!$I$5:$I$156,MATCH(1,(A2131='Non Compliance input'!$A$5:$A$156)*(E2131&gt;='Non Compliance input'!$D$5:$D$156)*(F2131&lt;='Non Compliance input'!$E$5:$E$156)*('Non Compliance input'!$I$5:$I$156="Yes"),0))
),"","Yes")</f>
        <v/>
      </c>
      <c r="N2131" s="149" t="str">
        <f>IF(VLOOKUP($A2131,HourEndingOutage!$B$3:$F$746,5,0)="Outage","Outage","")</f>
        <v/>
      </c>
      <c r="O2131" s="18">
        <f t="shared" si="303"/>
        <v>0</v>
      </c>
      <c r="P2131" s="18" t="str">
        <f t="shared" si="304"/>
        <v/>
      </c>
      <c r="Q2131" s="18">
        <f t="shared" si="305"/>
        <v>0</v>
      </c>
      <c r="R2131" s="118"/>
    </row>
    <row r="2132" spans="1:18" x14ac:dyDescent="0.25">
      <c r="A2132" s="25">
        <f t="shared" si="297"/>
        <v>237</v>
      </c>
      <c r="B2132" s="23">
        <f t="shared" si="298"/>
        <v>44571</v>
      </c>
      <c r="C2132" s="24">
        <v>21</v>
      </c>
      <c r="D2132" s="54" t="str">
        <f t="shared" si="299"/>
        <v>ASET</v>
      </c>
      <c r="E2132" s="178"/>
      <c r="F2132" s="179"/>
      <c r="G2132" s="177"/>
      <c r="H2132" s="177"/>
      <c r="I2132" s="169">
        <f t="shared" si="300"/>
        <v>0</v>
      </c>
      <c r="J2132" s="149" t="str" cm="1">
        <f t="array" ref="J2132">IF(ISERROR(INDEX('Non Compliance input'!$H$5:$H$156,MATCH(1,(A2132='Non Compliance input'!$A$5:$A$156)*(F2132&gt;='Non Compliance input'!$D$5:$D$156)*(E2132&lt;'Non Compliance input'!$E$5:$E$156)*('Non Compliance input'!$H$5:$H$156="Yes"),0))
),"","Yes")</f>
        <v/>
      </c>
      <c r="K2132" s="149">
        <f t="shared" si="301"/>
        <v>0</v>
      </c>
      <c r="L2132" s="162">
        <f t="shared" si="302"/>
        <v>0</v>
      </c>
      <c r="M2132" s="162" t="str" cm="1">
        <f t="array" ref="M2132">IF(ISERROR(INDEX('Non Compliance input'!$I$5:$I$156,MATCH(1,(A2132='Non Compliance input'!$A$5:$A$156)*(E2132&gt;='Non Compliance input'!$D$5:$D$156)*(F2132&lt;='Non Compliance input'!$E$5:$E$156)*('Non Compliance input'!$I$5:$I$156="Yes"),0))
),"","Yes")</f>
        <v/>
      </c>
      <c r="N2132" s="149" t="str">
        <f>IF(VLOOKUP($A2132,HourEndingOutage!$B$3:$F$746,5,0)="Outage","Outage","")</f>
        <v/>
      </c>
      <c r="O2132" s="18">
        <f t="shared" si="303"/>
        <v>0</v>
      </c>
      <c r="P2132" s="18" t="str">
        <f t="shared" si="304"/>
        <v/>
      </c>
      <c r="Q2132" s="18">
        <f t="shared" si="305"/>
        <v>0</v>
      </c>
      <c r="R2132" s="118"/>
    </row>
    <row r="2133" spans="1:18" x14ac:dyDescent="0.25">
      <c r="A2133" s="25">
        <f t="shared" si="297"/>
        <v>237</v>
      </c>
      <c r="B2133" s="23">
        <f t="shared" si="298"/>
        <v>44571</v>
      </c>
      <c r="C2133" s="24">
        <v>21</v>
      </c>
      <c r="D2133" s="54" t="str">
        <f t="shared" si="299"/>
        <v>ASET</v>
      </c>
      <c r="E2133" s="178"/>
      <c r="F2133" s="179"/>
      <c r="G2133" s="177"/>
      <c r="H2133" s="177"/>
      <c r="I2133" s="169">
        <f t="shared" si="300"/>
        <v>0</v>
      </c>
      <c r="J2133" s="149" t="str" cm="1">
        <f t="array" ref="J2133">IF(ISERROR(INDEX('Non Compliance input'!$H$5:$H$156,MATCH(1,(A2133='Non Compliance input'!$A$5:$A$156)*(F2133&gt;='Non Compliance input'!$D$5:$D$156)*(E2133&lt;'Non Compliance input'!$E$5:$E$156)*('Non Compliance input'!$H$5:$H$156="Yes"),0))
),"","Yes")</f>
        <v/>
      </c>
      <c r="K2133" s="149">
        <f t="shared" si="301"/>
        <v>0</v>
      </c>
      <c r="L2133" s="162">
        <f t="shared" si="302"/>
        <v>0</v>
      </c>
      <c r="M2133" s="162" t="str" cm="1">
        <f t="array" ref="M2133">IF(ISERROR(INDEX('Non Compliance input'!$I$5:$I$156,MATCH(1,(A2133='Non Compliance input'!$A$5:$A$156)*(E2133&gt;='Non Compliance input'!$D$5:$D$156)*(F2133&lt;='Non Compliance input'!$E$5:$E$156)*('Non Compliance input'!$I$5:$I$156="Yes"),0))
),"","Yes")</f>
        <v/>
      </c>
      <c r="N2133" s="149" t="str">
        <f>IF(VLOOKUP($A2133,HourEndingOutage!$B$3:$F$746,5,0)="Outage","Outage","")</f>
        <v/>
      </c>
      <c r="O2133" s="18">
        <f t="shared" si="303"/>
        <v>0</v>
      </c>
      <c r="P2133" s="18" t="str">
        <f t="shared" si="304"/>
        <v/>
      </c>
      <c r="Q2133" s="18">
        <f t="shared" si="305"/>
        <v>0</v>
      </c>
      <c r="R2133" s="118"/>
    </row>
    <row r="2134" spans="1:18" x14ac:dyDescent="0.25">
      <c r="A2134" s="25">
        <f t="shared" si="297"/>
        <v>237</v>
      </c>
      <c r="B2134" s="23">
        <f t="shared" si="298"/>
        <v>44571</v>
      </c>
      <c r="C2134" s="24">
        <v>21</v>
      </c>
      <c r="D2134" s="54" t="str">
        <f t="shared" si="299"/>
        <v>ASET</v>
      </c>
      <c r="E2134" s="178"/>
      <c r="F2134" s="179"/>
      <c r="G2134" s="177"/>
      <c r="H2134" s="177"/>
      <c r="I2134" s="169">
        <f t="shared" si="300"/>
        <v>0</v>
      </c>
      <c r="J2134" s="149" t="str" cm="1">
        <f t="array" ref="J2134">IF(ISERROR(INDEX('Non Compliance input'!$H$5:$H$156,MATCH(1,(A2134='Non Compliance input'!$A$5:$A$156)*(F2134&gt;='Non Compliance input'!$D$5:$D$156)*(E2134&lt;'Non Compliance input'!$E$5:$E$156)*('Non Compliance input'!$H$5:$H$156="Yes"),0))
),"","Yes")</f>
        <v/>
      </c>
      <c r="K2134" s="149">
        <f t="shared" si="301"/>
        <v>0</v>
      </c>
      <c r="L2134" s="162">
        <f t="shared" si="302"/>
        <v>0</v>
      </c>
      <c r="M2134" s="162" t="str" cm="1">
        <f t="array" ref="M2134">IF(ISERROR(INDEX('Non Compliance input'!$I$5:$I$156,MATCH(1,(A2134='Non Compliance input'!$A$5:$A$156)*(E2134&gt;='Non Compliance input'!$D$5:$D$156)*(F2134&lt;='Non Compliance input'!$E$5:$E$156)*('Non Compliance input'!$I$5:$I$156="Yes"),0))
),"","Yes")</f>
        <v/>
      </c>
      <c r="N2134" s="149" t="str">
        <f>IF(VLOOKUP($A2134,HourEndingOutage!$B$3:$F$746,5,0)="Outage","Outage","")</f>
        <v/>
      </c>
      <c r="O2134" s="18">
        <f t="shared" si="303"/>
        <v>0</v>
      </c>
      <c r="P2134" s="18" t="str">
        <f t="shared" si="304"/>
        <v/>
      </c>
      <c r="Q2134" s="18">
        <f t="shared" si="305"/>
        <v>0</v>
      </c>
      <c r="R2134" s="118"/>
    </row>
    <row r="2135" spans="1:18" x14ac:dyDescent="0.25">
      <c r="A2135" s="25">
        <f t="shared" si="297"/>
        <v>237</v>
      </c>
      <c r="B2135" s="23">
        <f t="shared" si="298"/>
        <v>44571</v>
      </c>
      <c r="C2135" s="24">
        <v>21</v>
      </c>
      <c r="D2135" s="54" t="str">
        <f t="shared" si="299"/>
        <v>ASET</v>
      </c>
      <c r="E2135" s="178"/>
      <c r="F2135" s="179"/>
      <c r="G2135" s="177"/>
      <c r="H2135" s="177"/>
      <c r="I2135" s="169">
        <f t="shared" si="300"/>
        <v>0</v>
      </c>
      <c r="J2135" s="149" t="str" cm="1">
        <f t="array" ref="J2135">IF(ISERROR(INDEX('Non Compliance input'!$H$5:$H$156,MATCH(1,(A2135='Non Compliance input'!$A$5:$A$156)*(F2135&gt;='Non Compliance input'!$D$5:$D$156)*(E2135&lt;'Non Compliance input'!$E$5:$E$156)*('Non Compliance input'!$H$5:$H$156="Yes"),0))
),"","Yes")</f>
        <v/>
      </c>
      <c r="K2135" s="149">
        <f t="shared" si="301"/>
        <v>0</v>
      </c>
      <c r="L2135" s="162">
        <f t="shared" si="302"/>
        <v>0</v>
      </c>
      <c r="M2135" s="162" t="str" cm="1">
        <f t="array" ref="M2135">IF(ISERROR(INDEX('Non Compliance input'!$I$5:$I$156,MATCH(1,(A2135='Non Compliance input'!$A$5:$A$156)*(E2135&gt;='Non Compliance input'!$D$5:$D$156)*(F2135&lt;='Non Compliance input'!$E$5:$E$156)*('Non Compliance input'!$I$5:$I$156="Yes"),0))
),"","Yes")</f>
        <v/>
      </c>
      <c r="N2135" s="149" t="str">
        <f>IF(VLOOKUP($A2135,HourEndingOutage!$B$3:$F$746,5,0)="Outage","Outage","")</f>
        <v/>
      </c>
      <c r="O2135" s="18">
        <f t="shared" si="303"/>
        <v>0</v>
      </c>
      <c r="P2135" s="18" t="str">
        <f t="shared" si="304"/>
        <v/>
      </c>
      <c r="Q2135" s="18">
        <f t="shared" si="305"/>
        <v>0</v>
      </c>
      <c r="R2135" s="118"/>
    </row>
    <row r="2136" spans="1:18" x14ac:dyDescent="0.25">
      <c r="A2136" s="25">
        <f t="shared" si="297"/>
        <v>238</v>
      </c>
      <c r="B2136" s="23">
        <f t="shared" si="298"/>
        <v>44571</v>
      </c>
      <c r="C2136" s="24">
        <v>22</v>
      </c>
      <c r="D2136" s="54" t="str">
        <f t="shared" si="299"/>
        <v>ASET</v>
      </c>
      <c r="E2136" s="178"/>
      <c r="F2136" s="179"/>
      <c r="G2136" s="177"/>
      <c r="H2136" s="177"/>
      <c r="I2136" s="169">
        <f t="shared" si="300"/>
        <v>0</v>
      </c>
      <c r="J2136" s="149" t="str" cm="1">
        <f t="array" ref="J2136">IF(ISERROR(INDEX('Non Compliance input'!$H$5:$H$156,MATCH(1,(A2136='Non Compliance input'!$A$5:$A$156)*(F2136&gt;='Non Compliance input'!$D$5:$D$156)*(E2136&lt;'Non Compliance input'!$E$5:$E$156)*('Non Compliance input'!$H$5:$H$156="Yes"),0))
),"","Yes")</f>
        <v/>
      </c>
      <c r="K2136" s="149">
        <f t="shared" si="301"/>
        <v>0</v>
      </c>
      <c r="L2136" s="162">
        <f t="shared" si="302"/>
        <v>0</v>
      </c>
      <c r="M2136" s="162" t="str" cm="1">
        <f t="array" ref="M2136">IF(ISERROR(INDEX('Non Compliance input'!$I$5:$I$156,MATCH(1,(A2136='Non Compliance input'!$A$5:$A$156)*(E2136&gt;='Non Compliance input'!$D$5:$D$156)*(F2136&lt;='Non Compliance input'!$E$5:$E$156)*('Non Compliance input'!$I$5:$I$156="Yes"),0))
),"","Yes")</f>
        <v/>
      </c>
      <c r="N2136" s="149" t="str">
        <f>IF(VLOOKUP($A2136,HourEndingOutage!$B$3:$F$746,5,0)="Outage","Outage","")</f>
        <v/>
      </c>
      <c r="O2136" s="18">
        <f t="shared" si="303"/>
        <v>0</v>
      </c>
      <c r="P2136" s="18" t="str">
        <f t="shared" si="304"/>
        <v/>
      </c>
      <c r="Q2136" s="18">
        <f t="shared" si="305"/>
        <v>0</v>
      </c>
      <c r="R2136" s="118"/>
    </row>
    <row r="2137" spans="1:18" x14ac:dyDescent="0.25">
      <c r="A2137" s="25">
        <f t="shared" si="297"/>
        <v>238</v>
      </c>
      <c r="B2137" s="23">
        <f t="shared" si="298"/>
        <v>44571</v>
      </c>
      <c r="C2137" s="24">
        <v>22</v>
      </c>
      <c r="D2137" s="54" t="str">
        <f t="shared" si="299"/>
        <v>ASET</v>
      </c>
      <c r="E2137" s="178"/>
      <c r="F2137" s="179"/>
      <c r="G2137" s="177"/>
      <c r="H2137" s="177"/>
      <c r="I2137" s="169">
        <f t="shared" si="300"/>
        <v>0</v>
      </c>
      <c r="J2137" s="149" t="str" cm="1">
        <f t="array" ref="J2137">IF(ISERROR(INDEX('Non Compliance input'!$H$5:$H$156,MATCH(1,(A2137='Non Compliance input'!$A$5:$A$156)*(F2137&gt;='Non Compliance input'!$D$5:$D$156)*(E2137&lt;'Non Compliance input'!$E$5:$E$156)*('Non Compliance input'!$H$5:$H$156="Yes"),0))
),"","Yes")</f>
        <v/>
      </c>
      <c r="K2137" s="149">
        <f t="shared" si="301"/>
        <v>0</v>
      </c>
      <c r="L2137" s="162">
        <f t="shared" si="302"/>
        <v>0</v>
      </c>
      <c r="M2137" s="162" t="str" cm="1">
        <f t="array" ref="M2137">IF(ISERROR(INDEX('Non Compliance input'!$I$5:$I$156,MATCH(1,(A2137='Non Compliance input'!$A$5:$A$156)*(E2137&gt;='Non Compliance input'!$D$5:$D$156)*(F2137&lt;='Non Compliance input'!$E$5:$E$156)*('Non Compliance input'!$I$5:$I$156="Yes"),0))
),"","Yes")</f>
        <v/>
      </c>
      <c r="N2137" s="149" t="str">
        <f>IF(VLOOKUP($A2137,HourEndingOutage!$B$3:$F$746,5,0)="Outage","Outage","")</f>
        <v/>
      </c>
      <c r="O2137" s="18">
        <f t="shared" si="303"/>
        <v>0</v>
      </c>
      <c r="P2137" s="18" t="str">
        <f t="shared" si="304"/>
        <v/>
      </c>
      <c r="Q2137" s="18">
        <f t="shared" si="305"/>
        <v>0</v>
      </c>
      <c r="R2137" s="118"/>
    </row>
    <row r="2138" spans="1:18" x14ac:dyDescent="0.25">
      <c r="A2138" s="25">
        <f t="shared" si="297"/>
        <v>238</v>
      </c>
      <c r="B2138" s="23">
        <f t="shared" si="298"/>
        <v>44571</v>
      </c>
      <c r="C2138" s="24">
        <v>22</v>
      </c>
      <c r="D2138" s="54" t="str">
        <f t="shared" si="299"/>
        <v>ASET</v>
      </c>
      <c r="E2138" s="178"/>
      <c r="F2138" s="179"/>
      <c r="G2138" s="177"/>
      <c r="H2138" s="177"/>
      <c r="I2138" s="169">
        <f t="shared" si="300"/>
        <v>0</v>
      </c>
      <c r="J2138" s="149" t="str" cm="1">
        <f t="array" ref="J2138">IF(ISERROR(INDEX('Non Compliance input'!$H$5:$H$156,MATCH(1,(A2138='Non Compliance input'!$A$5:$A$156)*(F2138&gt;='Non Compliance input'!$D$5:$D$156)*(E2138&lt;'Non Compliance input'!$E$5:$E$156)*('Non Compliance input'!$H$5:$H$156="Yes"),0))
),"","Yes")</f>
        <v/>
      </c>
      <c r="K2138" s="149">
        <f t="shared" si="301"/>
        <v>0</v>
      </c>
      <c r="L2138" s="162">
        <f t="shared" si="302"/>
        <v>0</v>
      </c>
      <c r="M2138" s="162" t="str" cm="1">
        <f t="array" ref="M2138">IF(ISERROR(INDEX('Non Compliance input'!$I$5:$I$156,MATCH(1,(A2138='Non Compliance input'!$A$5:$A$156)*(E2138&gt;='Non Compliance input'!$D$5:$D$156)*(F2138&lt;='Non Compliance input'!$E$5:$E$156)*('Non Compliance input'!$I$5:$I$156="Yes"),0))
),"","Yes")</f>
        <v/>
      </c>
      <c r="N2138" s="149" t="str">
        <f>IF(VLOOKUP($A2138,HourEndingOutage!$B$3:$F$746,5,0)="Outage","Outage","")</f>
        <v/>
      </c>
      <c r="O2138" s="18">
        <f t="shared" si="303"/>
        <v>0</v>
      </c>
      <c r="P2138" s="18" t="str">
        <f t="shared" si="304"/>
        <v/>
      </c>
      <c r="Q2138" s="18">
        <f t="shared" si="305"/>
        <v>0</v>
      </c>
      <c r="R2138" s="118"/>
    </row>
    <row r="2139" spans="1:18" x14ac:dyDescent="0.25">
      <c r="A2139" s="25">
        <f t="shared" si="297"/>
        <v>238</v>
      </c>
      <c r="B2139" s="23">
        <f t="shared" si="298"/>
        <v>44571</v>
      </c>
      <c r="C2139" s="24">
        <v>22</v>
      </c>
      <c r="D2139" s="54" t="str">
        <f t="shared" si="299"/>
        <v>ASET</v>
      </c>
      <c r="E2139" s="178"/>
      <c r="F2139" s="179"/>
      <c r="G2139" s="177"/>
      <c r="H2139" s="177"/>
      <c r="I2139" s="169">
        <f t="shared" si="300"/>
        <v>0</v>
      </c>
      <c r="J2139" s="149" t="str" cm="1">
        <f t="array" ref="J2139">IF(ISERROR(INDEX('Non Compliance input'!$H$5:$H$156,MATCH(1,(A2139='Non Compliance input'!$A$5:$A$156)*(F2139&gt;='Non Compliance input'!$D$5:$D$156)*(E2139&lt;'Non Compliance input'!$E$5:$E$156)*('Non Compliance input'!$H$5:$H$156="Yes"),0))
),"","Yes")</f>
        <v/>
      </c>
      <c r="K2139" s="149">
        <f t="shared" si="301"/>
        <v>0</v>
      </c>
      <c r="L2139" s="162">
        <f t="shared" si="302"/>
        <v>0</v>
      </c>
      <c r="M2139" s="162" t="str" cm="1">
        <f t="array" ref="M2139">IF(ISERROR(INDEX('Non Compliance input'!$I$5:$I$156,MATCH(1,(A2139='Non Compliance input'!$A$5:$A$156)*(E2139&gt;='Non Compliance input'!$D$5:$D$156)*(F2139&lt;='Non Compliance input'!$E$5:$E$156)*('Non Compliance input'!$I$5:$I$156="Yes"),0))
),"","Yes")</f>
        <v/>
      </c>
      <c r="N2139" s="149" t="str">
        <f>IF(VLOOKUP($A2139,HourEndingOutage!$B$3:$F$746,5,0)="Outage","Outage","")</f>
        <v/>
      </c>
      <c r="O2139" s="18">
        <f t="shared" si="303"/>
        <v>0</v>
      </c>
      <c r="P2139" s="18" t="str">
        <f t="shared" si="304"/>
        <v/>
      </c>
      <c r="Q2139" s="18">
        <f t="shared" si="305"/>
        <v>0</v>
      </c>
      <c r="R2139" s="118"/>
    </row>
    <row r="2140" spans="1:18" x14ac:dyDescent="0.25">
      <c r="A2140" s="25">
        <f t="shared" ref="A2140:A2203" si="306">IF(C2140=C2139,A2139,A2139+1)</f>
        <v>238</v>
      </c>
      <c r="B2140" s="23">
        <f t="shared" ref="B2140:B2203" si="307">IF(C2140&lt;C2139,B2139+1,B2139)</f>
        <v>44571</v>
      </c>
      <c r="C2140" s="24">
        <v>22</v>
      </c>
      <c r="D2140" s="54" t="str">
        <f t="shared" si="299"/>
        <v>ASET</v>
      </c>
      <c r="E2140" s="178"/>
      <c r="F2140" s="179"/>
      <c r="G2140" s="177"/>
      <c r="H2140" s="177"/>
      <c r="I2140" s="169">
        <f t="shared" si="300"/>
        <v>0</v>
      </c>
      <c r="J2140" s="149" t="str" cm="1">
        <f t="array" ref="J2140">IF(ISERROR(INDEX('Non Compliance input'!$H$5:$H$156,MATCH(1,(A2140='Non Compliance input'!$A$5:$A$156)*(F2140&gt;='Non Compliance input'!$D$5:$D$156)*(E2140&lt;'Non Compliance input'!$E$5:$E$156)*('Non Compliance input'!$H$5:$H$156="Yes"),0))
),"","Yes")</f>
        <v/>
      </c>
      <c r="K2140" s="149">
        <f t="shared" si="301"/>
        <v>0</v>
      </c>
      <c r="L2140" s="162">
        <f t="shared" si="302"/>
        <v>0</v>
      </c>
      <c r="M2140" s="162" t="str" cm="1">
        <f t="array" ref="M2140">IF(ISERROR(INDEX('Non Compliance input'!$I$5:$I$156,MATCH(1,(A2140='Non Compliance input'!$A$5:$A$156)*(E2140&gt;='Non Compliance input'!$D$5:$D$156)*(F2140&lt;='Non Compliance input'!$E$5:$E$156)*('Non Compliance input'!$I$5:$I$156="Yes"),0))
),"","Yes")</f>
        <v/>
      </c>
      <c r="N2140" s="149" t="str">
        <f>IF(VLOOKUP($A2140,HourEndingOutage!$B$3:$F$746,5,0)="Outage","Outage","")</f>
        <v/>
      </c>
      <c r="O2140" s="18">
        <f t="shared" si="303"/>
        <v>0</v>
      </c>
      <c r="P2140" s="18" t="str">
        <f t="shared" si="304"/>
        <v/>
      </c>
      <c r="Q2140" s="18">
        <f t="shared" si="305"/>
        <v>0</v>
      </c>
      <c r="R2140" s="118"/>
    </row>
    <row r="2141" spans="1:18" x14ac:dyDescent="0.25">
      <c r="A2141" s="25">
        <f t="shared" si="306"/>
        <v>238</v>
      </c>
      <c r="B2141" s="23">
        <f t="shared" si="307"/>
        <v>44571</v>
      </c>
      <c r="C2141" s="24">
        <v>22</v>
      </c>
      <c r="D2141" s="54" t="str">
        <f t="shared" si="299"/>
        <v>ASET</v>
      </c>
      <c r="E2141" s="178"/>
      <c r="F2141" s="179"/>
      <c r="G2141" s="177"/>
      <c r="H2141" s="177"/>
      <c r="I2141" s="169">
        <f t="shared" si="300"/>
        <v>0</v>
      </c>
      <c r="J2141" s="149" t="str" cm="1">
        <f t="array" ref="J2141">IF(ISERROR(INDEX('Non Compliance input'!$H$5:$H$156,MATCH(1,(A2141='Non Compliance input'!$A$5:$A$156)*(F2141&gt;='Non Compliance input'!$D$5:$D$156)*(E2141&lt;'Non Compliance input'!$E$5:$E$156)*('Non Compliance input'!$H$5:$H$156="Yes"),0))
),"","Yes")</f>
        <v/>
      </c>
      <c r="K2141" s="149">
        <f t="shared" si="301"/>
        <v>0</v>
      </c>
      <c r="L2141" s="162">
        <f t="shared" si="302"/>
        <v>0</v>
      </c>
      <c r="M2141" s="162" t="str" cm="1">
        <f t="array" ref="M2141">IF(ISERROR(INDEX('Non Compliance input'!$I$5:$I$156,MATCH(1,(A2141='Non Compliance input'!$A$5:$A$156)*(E2141&gt;='Non Compliance input'!$D$5:$D$156)*(F2141&lt;='Non Compliance input'!$E$5:$E$156)*('Non Compliance input'!$I$5:$I$156="Yes"),0))
),"","Yes")</f>
        <v/>
      </c>
      <c r="N2141" s="149" t="str">
        <f>IF(VLOOKUP($A2141,HourEndingOutage!$B$3:$F$746,5,0)="Outage","Outage","")</f>
        <v/>
      </c>
      <c r="O2141" s="18">
        <f t="shared" si="303"/>
        <v>0</v>
      </c>
      <c r="P2141" s="18" t="str">
        <f t="shared" si="304"/>
        <v/>
      </c>
      <c r="Q2141" s="18">
        <f t="shared" si="305"/>
        <v>0</v>
      </c>
      <c r="R2141" s="118"/>
    </row>
    <row r="2142" spans="1:18" x14ac:dyDescent="0.25">
      <c r="A2142" s="25">
        <f t="shared" si="306"/>
        <v>238</v>
      </c>
      <c r="B2142" s="23">
        <f t="shared" si="307"/>
        <v>44571</v>
      </c>
      <c r="C2142" s="24">
        <v>22</v>
      </c>
      <c r="D2142" s="54" t="str">
        <f t="shared" si="299"/>
        <v>ASET</v>
      </c>
      <c r="E2142" s="178"/>
      <c r="F2142" s="179"/>
      <c r="G2142" s="177"/>
      <c r="H2142" s="177"/>
      <c r="I2142" s="169">
        <f t="shared" si="300"/>
        <v>0</v>
      </c>
      <c r="J2142" s="149" t="str" cm="1">
        <f t="array" ref="J2142">IF(ISERROR(INDEX('Non Compliance input'!$H$5:$H$156,MATCH(1,(A2142='Non Compliance input'!$A$5:$A$156)*(F2142&gt;='Non Compliance input'!$D$5:$D$156)*(E2142&lt;'Non Compliance input'!$E$5:$E$156)*('Non Compliance input'!$H$5:$H$156="Yes"),0))
),"","Yes")</f>
        <v/>
      </c>
      <c r="K2142" s="149">
        <f t="shared" si="301"/>
        <v>0</v>
      </c>
      <c r="L2142" s="162">
        <f t="shared" si="302"/>
        <v>0</v>
      </c>
      <c r="M2142" s="162" t="str" cm="1">
        <f t="array" ref="M2142">IF(ISERROR(INDEX('Non Compliance input'!$I$5:$I$156,MATCH(1,(A2142='Non Compliance input'!$A$5:$A$156)*(E2142&gt;='Non Compliance input'!$D$5:$D$156)*(F2142&lt;='Non Compliance input'!$E$5:$E$156)*('Non Compliance input'!$I$5:$I$156="Yes"),0))
),"","Yes")</f>
        <v/>
      </c>
      <c r="N2142" s="149" t="str">
        <f>IF(VLOOKUP($A2142,HourEndingOutage!$B$3:$F$746,5,0)="Outage","Outage","")</f>
        <v/>
      </c>
      <c r="O2142" s="18">
        <f t="shared" si="303"/>
        <v>0</v>
      </c>
      <c r="P2142" s="18" t="str">
        <f t="shared" si="304"/>
        <v/>
      </c>
      <c r="Q2142" s="18">
        <f t="shared" si="305"/>
        <v>0</v>
      </c>
      <c r="R2142" s="118"/>
    </row>
    <row r="2143" spans="1:18" x14ac:dyDescent="0.25">
      <c r="A2143" s="25">
        <f t="shared" si="306"/>
        <v>238</v>
      </c>
      <c r="B2143" s="23">
        <f t="shared" si="307"/>
        <v>44571</v>
      </c>
      <c r="C2143" s="24">
        <v>22</v>
      </c>
      <c r="D2143" s="54" t="str">
        <f t="shared" si="299"/>
        <v>ASET</v>
      </c>
      <c r="E2143" s="178"/>
      <c r="F2143" s="179"/>
      <c r="G2143" s="177"/>
      <c r="H2143" s="177"/>
      <c r="I2143" s="169">
        <f t="shared" si="300"/>
        <v>0</v>
      </c>
      <c r="J2143" s="149" t="str" cm="1">
        <f t="array" ref="J2143">IF(ISERROR(INDEX('Non Compliance input'!$H$5:$H$156,MATCH(1,(A2143='Non Compliance input'!$A$5:$A$156)*(F2143&gt;='Non Compliance input'!$D$5:$D$156)*(E2143&lt;'Non Compliance input'!$E$5:$E$156)*('Non Compliance input'!$H$5:$H$156="Yes"),0))
),"","Yes")</f>
        <v/>
      </c>
      <c r="K2143" s="149">
        <f t="shared" si="301"/>
        <v>0</v>
      </c>
      <c r="L2143" s="162">
        <f t="shared" si="302"/>
        <v>0</v>
      </c>
      <c r="M2143" s="162" t="str" cm="1">
        <f t="array" ref="M2143">IF(ISERROR(INDEX('Non Compliance input'!$I$5:$I$156,MATCH(1,(A2143='Non Compliance input'!$A$5:$A$156)*(E2143&gt;='Non Compliance input'!$D$5:$D$156)*(F2143&lt;='Non Compliance input'!$E$5:$E$156)*('Non Compliance input'!$I$5:$I$156="Yes"),0))
),"","Yes")</f>
        <v/>
      </c>
      <c r="N2143" s="149" t="str">
        <f>IF(VLOOKUP($A2143,HourEndingOutage!$B$3:$F$746,5,0)="Outage","Outage","")</f>
        <v/>
      </c>
      <c r="O2143" s="18">
        <f t="shared" si="303"/>
        <v>0</v>
      </c>
      <c r="P2143" s="18" t="str">
        <f t="shared" si="304"/>
        <v/>
      </c>
      <c r="Q2143" s="18">
        <f t="shared" si="305"/>
        <v>0</v>
      </c>
      <c r="R2143" s="118"/>
    </row>
    <row r="2144" spans="1:18" x14ac:dyDescent="0.25">
      <c r="A2144" s="25">
        <f t="shared" si="306"/>
        <v>238</v>
      </c>
      <c r="B2144" s="23">
        <f t="shared" si="307"/>
        <v>44571</v>
      </c>
      <c r="C2144" s="24">
        <v>22</v>
      </c>
      <c r="D2144" s="54" t="str">
        <f t="shared" si="299"/>
        <v>ASET</v>
      </c>
      <c r="E2144" s="178"/>
      <c r="F2144" s="179"/>
      <c r="G2144" s="177"/>
      <c r="H2144" s="177"/>
      <c r="I2144" s="169">
        <f t="shared" si="300"/>
        <v>0</v>
      </c>
      <c r="J2144" s="149" t="str" cm="1">
        <f t="array" ref="J2144">IF(ISERROR(INDEX('Non Compliance input'!$H$5:$H$156,MATCH(1,(A2144='Non Compliance input'!$A$5:$A$156)*(F2144&gt;='Non Compliance input'!$D$5:$D$156)*(E2144&lt;'Non Compliance input'!$E$5:$E$156)*('Non Compliance input'!$H$5:$H$156="Yes"),0))
),"","Yes")</f>
        <v/>
      </c>
      <c r="K2144" s="149">
        <f t="shared" si="301"/>
        <v>0</v>
      </c>
      <c r="L2144" s="162">
        <f t="shared" si="302"/>
        <v>0</v>
      </c>
      <c r="M2144" s="162" t="str" cm="1">
        <f t="array" ref="M2144">IF(ISERROR(INDEX('Non Compliance input'!$I$5:$I$156,MATCH(1,(A2144='Non Compliance input'!$A$5:$A$156)*(E2144&gt;='Non Compliance input'!$D$5:$D$156)*(F2144&lt;='Non Compliance input'!$E$5:$E$156)*('Non Compliance input'!$I$5:$I$156="Yes"),0))
),"","Yes")</f>
        <v/>
      </c>
      <c r="N2144" s="149" t="str">
        <f>IF(VLOOKUP($A2144,HourEndingOutage!$B$3:$F$746,5,0)="Outage","Outage","")</f>
        <v/>
      </c>
      <c r="O2144" s="18">
        <f t="shared" si="303"/>
        <v>0</v>
      </c>
      <c r="P2144" s="18" t="str">
        <f t="shared" si="304"/>
        <v/>
      </c>
      <c r="Q2144" s="18">
        <f t="shared" si="305"/>
        <v>0</v>
      </c>
      <c r="R2144" s="118"/>
    </row>
    <row r="2145" spans="1:18" x14ac:dyDescent="0.25">
      <c r="A2145" s="25">
        <f t="shared" si="306"/>
        <v>239</v>
      </c>
      <c r="B2145" s="23">
        <f t="shared" si="307"/>
        <v>44571</v>
      </c>
      <c r="C2145" s="24">
        <v>23</v>
      </c>
      <c r="D2145" s="54" t="str">
        <f t="shared" si="299"/>
        <v>ASET</v>
      </c>
      <c r="E2145" s="178"/>
      <c r="F2145" s="179"/>
      <c r="G2145" s="177"/>
      <c r="H2145" s="177"/>
      <c r="I2145" s="169">
        <f t="shared" si="300"/>
        <v>0</v>
      </c>
      <c r="J2145" s="149" t="str" cm="1">
        <f t="array" ref="J2145">IF(ISERROR(INDEX('Non Compliance input'!$H$5:$H$156,MATCH(1,(A2145='Non Compliance input'!$A$5:$A$156)*(F2145&gt;='Non Compliance input'!$D$5:$D$156)*(E2145&lt;'Non Compliance input'!$E$5:$E$156)*('Non Compliance input'!$H$5:$H$156="Yes"),0))
),"","Yes")</f>
        <v/>
      </c>
      <c r="K2145" s="149">
        <f t="shared" si="301"/>
        <v>0</v>
      </c>
      <c r="L2145" s="162">
        <f t="shared" si="302"/>
        <v>0</v>
      </c>
      <c r="M2145" s="162" t="str" cm="1">
        <f t="array" ref="M2145">IF(ISERROR(INDEX('Non Compliance input'!$I$5:$I$156,MATCH(1,(A2145='Non Compliance input'!$A$5:$A$156)*(E2145&gt;='Non Compliance input'!$D$5:$D$156)*(F2145&lt;='Non Compliance input'!$E$5:$E$156)*('Non Compliance input'!$I$5:$I$156="Yes"),0))
),"","Yes")</f>
        <v/>
      </c>
      <c r="N2145" s="149" t="str">
        <f>IF(VLOOKUP($A2145,HourEndingOutage!$B$3:$F$746,5,0)="Outage","Outage","")</f>
        <v/>
      </c>
      <c r="O2145" s="18">
        <f t="shared" si="303"/>
        <v>0</v>
      </c>
      <c r="P2145" s="18" t="str">
        <f t="shared" si="304"/>
        <v/>
      </c>
      <c r="Q2145" s="18">
        <f t="shared" si="305"/>
        <v>0</v>
      </c>
      <c r="R2145" s="118"/>
    </row>
    <row r="2146" spans="1:18" x14ac:dyDescent="0.25">
      <c r="A2146" s="25">
        <f t="shared" si="306"/>
        <v>239</v>
      </c>
      <c r="B2146" s="23">
        <f t="shared" si="307"/>
        <v>44571</v>
      </c>
      <c r="C2146" s="24">
        <v>23</v>
      </c>
      <c r="D2146" s="54" t="str">
        <f t="shared" si="299"/>
        <v>ASET</v>
      </c>
      <c r="E2146" s="178"/>
      <c r="F2146" s="179"/>
      <c r="G2146" s="177"/>
      <c r="H2146" s="177"/>
      <c r="I2146" s="169">
        <f t="shared" si="300"/>
        <v>0</v>
      </c>
      <c r="J2146" s="149" t="str" cm="1">
        <f t="array" ref="J2146">IF(ISERROR(INDEX('Non Compliance input'!$H$5:$H$156,MATCH(1,(A2146='Non Compliance input'!$A$5:$A$156)*(F2146&gt;='Non Compliance input'!$D$5:$D$156)*(E2146&lt;'Non Compliance input'!$E$5:$E$156)*('Non Compliance input'!$H$5:$H$156="Yes"),0))
),"","Yes")</f>
        <v/>
      </c>
      <c r="K2146" s="149">
        <f t="shared" si="301"/>
        <v>0</v>
      </c>
      <c r="L2146" s="162">
        <f t="shared" si="302"/>
        <v>0</v>
      </c>
      <c r="M2146" s="162" t="str" cm="1">
        <f t="array" ref="M2146">IF(ISERROR(INDEX('Non Compliance input'!$I$5:$I$156,MATCH(1,(A2146='Non Compliance input'!$A$5:$A$156)*(E2146&gt;='Non Compliance input'!$D$5:$D$156)*(F2146&lt;='Non Compliance input'!$E$5:$E$156)*('Non Compliance input'!$I$5:$I$156="Yes"),0))
),"","Yes")</f>
        <v/>
      </c>
      <c r="N2146" s="149" t="str">
        <f>IF(VLOOKUP($A2146,HourEndingOutage!$B$3:$F$746,5,0)="Outage","Outage","")</f>
        <v/>
      </c>
      <c r="O2146" s="18">
        <f t="shared" si="303"/>
        <v>0</v>
      </c>
      <c r="P2146" s="18" t="str">
        <f t="shared" si="304"/>
        <v/>
      </c>
      <c r="Q2146" s="18">
        <f t="shared" si="305"/>
        <v>0</v>
      </c>
      <c r="R2146" s="118"/>
    </row>
    <row r="2147" spans="1:18" x14ac:dyDescent="0.25">
      <c r="A2147" s="25">
        <f t="shared" si="306"/>
        <v>239</v>
      </c>
      <c r="B2147" s="23">
        <f t="shared" si="307"/>
        <v>44571</v>
      </c>
      <c r="C2147" s="24">
        <v>23</v>
      </c>
      <c r="D2147" s="54" t="str">
        <f t="shared" si="299"/>
        <v>ASET</v>
      </c>
      <c r="E2147" s="178"/>
      <c r="F2147" s="179"/>
      <c r="G2147" s="177"/>
      <c r="H2147" s="177"/>
      <c r="I2147" s="169">
        <f t="shared" si="300"/>
        <v>0</v>
      </c>
      <c r="J2147" s="149" t="str" cm="1">
        <f t="array" ref="J2147">IF(ISERROR(INDEX('Non Compliance input'!$H$5:$H$156,MATCH(1,(A2147='Non Compliance input'!$A$5:$A$156)*(F2147&gt;='Non Compliance input'!$D$5:$D$156)*(E2147&lt;'Non Compliance input'!$E$5:$E$156)*('Non Compliance input'!$H$5:$H$156="Yes"),0))
),"","Yes")</f>
        <v/>
      </c>
      <c r="K2147" s="149">
        <f t="shared" si="301"/>
        <v>0</v>
      </c>
      <c r="L2147" s="162">
        <f t="shared" si="302"/>
        <v>0</v>
      </c>
      <c r="M2147" s="162" t="str" cm="1">
        <f t="array" ref="M2147">IF(ISERROR(INDEX('Non Compliance input'!$I$5:$I$156,MATCH(1,(A2147='Non Compliance input'!$A$5:$A$156)*(E2147&gt;='Non Compliance input'!$D$5:$D$156)*(F2147&lt;='Non Compliance input'!$E$5:$E$156)*('Non Compliance input'!$I$5:$I$156="Yes"),0))
),"","Yes")</f>
        <v/>
      </c>
      <c r="N2147" s="149" t="str">
        <f>IF(VLOOKUP($A2147,HourEndingOutage!$B$3:$F$746,5,0)="Outage","Outage","")</f>
        <v/>
      </c>
      <c r="O2147" s="18">
        <f t="shared" si="303"/>
        <v>0</v>
      </c>
      <c r="P2147" s="18" t="str">
        <f t="shared" si="304"/>
        <v/>
      </c>
      <c r="Q2147" s="18">
        <f t="shared" si="305"/>
        <v>0</v>
      </c>
      <c r="R2147" s="118"/>
    </row>
    <row r="2148" spans="1:18" x14ac:dyDescent="0.25">
      <c r="A2148" s="25">
        <f t="shared" si="306"/>
        <v>239</v>
      </c>
      <c r="B2148" s="23">
        <f t="shared" si="307"/>
        <v>44571</v>
      </c>
      <c r="C2148" s="24">
        <v>23</v>
      </c>
      <c r="D2148" s="54" t="str">
        <f t="shared" si="299"/>
        <v>ASET</v>
      </c>
      <c r="E2148" s="178"/>
      <c r="F2148" s="179"/>
      <c r="G2148" s="177"/>
      <c r="H2148" s="177"/>
      <c r="I2148" s="169">
        <f t="shared" si="300"/>
        <v>0</v>
      </c>
      <c r="J2148" s="149" t="str" cm="1">
        <f t="array" ref="J2148">IF(ISERROR(INDEX('Non Compliance input'!$H$5:$H$156,MATCH(1,(A2148='Non Compliance input'!$A$5:$A$156)*(F2148&gt;='Non Compliance input'!$D$5:$D$156)*(E2148&lt;'Non Compliance input'!$E$5:$E$156)*('Non Compliance input'!$H$5:$H$156="Yes"),0))
),"","Yes")</f>
        <v/>
      </c>
      <c r="K2148" s="149">
        <f t="shared" si="301"/>
        <v>0</v>
      </c>
      <c r="L2148" s="162">
        <f t="shared" si="302"/>
        <v>0</v>
      </c>
      <c r="M2148" s="162" t="str" cm="1">
        <f t="array" ref="M2148">IF(ISERROR(INDEX('Non Compliance input'!$I$5:$I$156,MATCH(1,(A2148='Non Compliance input'!$A$5:$A$156)*(E2148&gt;='Non Compliance input'!$D$5:$D$156)*(F2148&lt;='Non Compliance input'!$E$5:$E$156)*('Non Compliance input'!$I$5:$I$156="Yes"),0))
),"","Yes")</f>
        <v/>
      </c>
      <c r="N2148" s="149" t="str">
        <f>IF(VLOOKUP($A2148,HourEndingOutage!$B$3:$F$746,5,0)="Outage","Outage","")</f>
        <v/>
      </c>
      <c r="O2148" s="18">
        <f t="shared" si="303"/>
        <v>0</v>
      </c>
      <c r="P2148" s="18" t="str">
        <f t="shared" si="304"/>
        <v/>
      </c>
      <c r="Q2148" s="18">
        <f t="shared" si="305"/>
        <v>0</v>
      </c>
      <c r="R2148" s="118"/>
    </row>
    <row r="2149" spans="1:18" x14ac:dyDescent="0.25">
      <c r="A2149" s="25">
        <f t="shared" si="306"/>
        <v>239</v>
      </c>
      <c r="B2149" s="23">
        <f t="shared" si="307"/>
        <v>44571</v>
      </c>
      <c r="C2149" s="24">
        <v>23</v>
      </c>
      <c r="D2149" s="54" t="str">
        <f t="shared" si="299"/>
        <v>ASET</v>
      </c>
      <c r="E2149" s="178"/>
      <c r="F2149" s="179"/>
      <c r="G2149" s="177"/>
      <c r="H2149" s="177"/>
      <c r="I2149" s="169">
        <f t="shared" si="300"/>
        <v>0</v>
      </c>
      <c r="J2149" s="149" t="str" cm="1">
        <f t="array" ref="J2149">IF(ISERROR(INDEX('Non Compliance input'!$H$5:$H$156,MATCH(1,(A2149='Non Compliance input'!$A$5:$A$156)*(F2149&gt;='Non Compliance input'!$D$5:$D$156)*(E2149&lt;'Non Compliance input'!$E$5:$E$156)*('Non Compliance input'!$H$5:$H$156="Yes"),0))
),"","Yes")</f>
        <v/>
      </c>
      <c r="K2149" s="149">
        <f t="shared" si="301"/>
        <v>0</v>
      </c>
      <c r="L2149" s="162">
        <f t="shared" si="302"/>
        <v>0</v>
      </c>
      <c r="M2149" s="162" t="str" cm="1">
        <f t="array" ref="M2149">IF(ISERROR(INDEX('Non Compliance input'!$I$5:$I$156,MATCH(1,(A2149='Non Compliance input'!$A$5:$A$156)*(E2149&gt;='Non Compliance input'!$D$5:$D$156)*(F2149&lt;='Non Compliance input'!$E$5:$E$156)*('Non Compliance input'!$I$5:$I$156="Yes"),0))
),"","Yes")</f>
        <v/>
      </c>
      <c r="N2149" s="149" t="str">
        <f>IF(VLOOKUP($A2149,HourEndingOutage!$B$3:$F$746,5,0)="Outage","Outage","")</f>
        <v/>
      </c>
      <c r="O2149" s="18">
        <f t="shared" si="303"/>
        <v>0</v>
      </c>
      <c r="P2149" s="18" t="str">
        <f t="shared" si="304"/>
        <v/>
      </c>
      <c r="Q2149" s="18">
        <f t="shared" si="305"/>
        <v>0</v>
      </c>
      <c r="R2149" s="118"/>
    </row>
    <row r="2150" spans="1:18" x14ac:dyDescent="0.25">
      <c r="A2150" s="25">
        <f t="shared" si="306"/>
        <v>239</v>
      </c>
      <c r="B2150" s="23">
        <f t="shared" si="307"/>
        <v>44571</v>
      </c>
      <c r="C2150" s="24">
        <v>23</v>
      </c>
      <c r="D2150" s="54" t="str">
        <f t="shared" si="299"/>
        <v>ASET</v>
      </c>
      <c r="E2150" s="178"/>
      <c r="F2150" s="179"/>
      <c r="G2150" s="177"/>
      <c r="H2150" s="177"/>
      <c r="I2150" s="169">
        <f t="shared" si="300"/>
        <v>0</v>
      </c>
      <c r="J2150" s="149" t="str" cm="1">
        <f t="array" ref="J2150">IF(ISERROR(INDEX('Non Compliance input'!$H$5:$H$156,MATCH(1,(A2150='Non Compliance input'!$A$5:$A$156)*(F2150&gt;='Non Compliance input'!$D$5:$D$156)*(E2150&lt;'Non Compliance input'!$E$5:$E$156)*('Non Compliance input'!$H$5:$H$156="Yes"),0))
),"","Yes")</f>
        <v/>
      </c>
      <c r="K2150" s="149">
        <f t="shared" si="301"/>
        <v>0</v>
      </c>
      <c r="L2150" s="162">
        <f t="shared" si="302"/>
        <v>0</v>
      </c>
      <c r="M2150" s="162" t="str" cm="1">
        <f t="array" ref="M2150">IF(ISERROR(INDEX('Non Compliance input'!$I$5:$I$156,MATCH(1,(A2150='Non Compliance input'!$A$5:$A$156)*(E2150&gt;='Non Compliance input'!$D$5:$D$156)*(F2150&lt;='Non Compliance input'!$E$5:$E$156)*('Non Compliance input'!$I$5:$I$156="Yes"),0))
),"","Yes")</f>
        <v/>
      </c>
      <c r="N2150" s="149" t="str">
        <f>IF(VLOOKUP($A2150,HourEndingOutage!$B$3:$F$746,5,0)="Outage","Outage","")</f>
        <v/>
      </c>
      <c r="O2150" s="18">
        <f t="shared" si="303"/>
        <v>0</v>
      </c>
      <c r="P2150" s="18" t="str">
        <f t="shared" si="304"/>
        <v/>
      </c>
      <c r="Q2150" s="18">
        <f t="shared" si="305"/>
        <v>0</v>
      </c>
      <c r="R2150" s="118"/>
    </row>
    <row r="2151" spans="1:18" x14ac:dyDescent="0.25">
      <c r="A2151" s="25">
        <f t="shared" si="306"/>
        <v>239</v>
      </c>
      <c r="B2151" s="23">
        <f t="shared" si="307"/>
        <v>44571</v>
      </c>
      <c r="C2151" s="24">
        <v>23</v>
      </c>
      <c r="D2151" s="54" t="str">
        <f t="shared" si="299"/>
        <v>ASET</v>
      </c>
      <c r="E2151" s="178"/>
      <c r="F2151" s="179"/>
      <c r="G2151" s="177"/>
      <c r="H2151" s="177"/>
      <c r="I2151" s="169">
        <f t="shared" si="300"/>
        <v>0</v>
      </c>
      <c r="J2151" s="149" t="str" cm="1">
        <f t="array" ref="J2151">IF(ISERROR(INDEX('Non Compliance input'!$H$5:$H$156,MATCH(1,(A2151='Non Compliance input'!$A$5:$A$156)*(F2151&gt;='Non Compliance input'!$D$5:$D$156)*(E2151&lt;'Non Compliance input'!$E$5:$E$156)*('Non Compliance input'!$H$5:$H$156="Yes"),0))
),"","Yes")</f>
        <v/>
      </c>
      <c r="K2151" s="149">
        <f t="shared" si="301"/>
        <v>0</v>
      </c>
      <c r="L2151" s="162">
        <f t="shared" si="302"/>
        <v>0</v>
      </c>
      <c r="M2151" s="162" t="str" cm="1">
        <f t="array" ref="M2151">IF(ISERROR(INDEX('Non Compliance input'!$I$5:$I$156,MATCH(1,(A2151='Non Compliance input'!$A$5:$A$156)*(E2151&gt;='Non Compliance input'!$D$5:$D$156)*(F2151&lt;='Non Compliance input'!$E$5:$E$156)*('Non Compliance input'!$I$5:$I$156="Yes"),0))
),"","Yes")</f>
        <v/>
      </c>
      <c r="N2151" s="149" t="str">
        <f>IF(VLOOKUP($A2151,HourEndingOutage!$B$3:$F$746,5,0)="Outage","Outage","")</f>
        <v/>
      </c>
      <c r="O2151" s="18">
        <f t="shared" si="303"/>
        <v>0</v>
      </c>
      <c r="P2151" s="18" t="str">
        <f t="shared" si="304"/>
        <v/>
      </c>
      <c r="Q2151" s="18">
        <f t="shared" si="305"/>
        <v>0</v>
      </c>
      <c r="R2151" s="118"/>
    </row>
    <row r="2152" spans="1:18" x14ac:dyDescent="0.25">
      <c r="A2152" s="25">
        <f t="shared" si="306"/>
        <v>239</v>
      </c>
      <c r="B2152" s="23">
        <f t="shared" si="307"/>
        <v>44571</v>
      </c>
      <c r="C2152" s="24">
        <v>23</v>
      </c>
      <c r="D2152" s="54" t="str">
        <f t="shared" si="299"/>
        <v>ASET</v>
      </c>
      <c r="E2152" s="178"/>
      <c r="F2152" s="179"/>
      <c r="G2152" s="177"/>
      <c r="H2152" s="177"/>
      <c r="I2152" s="169">
        <f t="shared" si="300"/>
        <v>0</v>
      </c>
      <c r="J2152" s="149" t="str" cm="1">
        <f t="array" ref="J2152">IF(ISERROR(INDEX('Non Compliance input'!$H$5:$H$156,MATCH(1,(A2152='Non Compliance input'!$A$5:$A$156)*(F2152&gt;='Non Compliance input'!$D$5:$D$156)*(E2152&lt;'Non Compliance input'!$E$5:$E$156)*('Non Compliance input'!$H$5:$H$156="Yes"),0))
),"","Yes")</f>
        <v/>
      </c>
      <c r="K2152" s="149">
        <f t="shared" si="301"/>
        <v>0</v>
      </c>
      <c r="L2152" s="162">
        <f t="shared" si="302"/>
        <v>0</v>
      </c>
      <c r="M2152" s="162" t="str" cm="1">
        <f t="array" ref="M2152">IF(ISERROR(INDEX('Non Compliance input'!$I$5:$I$156,MATCH(1,(A2152='Non Compliance input'!$A$5:$A$156)*(E2152&gt;='Non Compliance input'!$D$5:$D$156)*(F2152&lt;='Non Compliance input'!$E$5:$E$156)*('Non Compliance input'!$I$5:$I$156="Yes"),0))
),"","Yes")</f>
        <v/>
      </c>
      <c r="N2152" s="149" t="str">
        <f>IF(VLOOKUP($A2152,HourEndingOutage!$B$3:$F$746,5,0)="Outage","Outage","")</f>
        <v/>
      </c>
      <c r="O2152" s="18">
        <f t="shared" si="303"/>
        <v>0</v>
      </c>
      <c r="P2152" s="18" t="str">
        <f t="shared" si="304"/>
        <v/>
      </c>
      <c r="Q2152" s="18">
        <f t="shared" si="305"/>
        <v>0</v>
      </c>
      <c r="R2152" s="118"/>
    </row>
    <row r="2153" spans="1:18" x14ac:dyDescent="0.25">
      <c r="A2153" s="25">
        <f t="shared" si="306"/>
        <v>239</v>
      </c>
      <c r="B2153" s="23">
        <f t="shared" si="307"/>
        <v>44571</v>
      </c>
      <c r="C2153" s="24">
        <v>23</v>
      </c>
      <c r="D2153" s="54" t="str">
        <f t="shared" si="299"/>
        <v>ASET</v>
      </c>
      <c r="E2153" s="178"/>
      <c r="F2153" s="179"/>
      <c r="G2153" s="177"/>
      <c r="H2153" s="177"/>
      <c r="I2153" s="169">
        <f t="shared" si="300"/>
        <v>0</v>
      </c>
      <c r="J2153" s="149" t="str" cm="1">
        <f t="array" ref="J2153">IF(ISERROR(INDEX('Non Compliance input'!$H$5:$H$156,MATCH(1,(A2153='Non Compliance input'!$A$5:$A$156)*(F2153&gt;='Non Compliance input'!$D$5:$D$156)*(E2153&lt;'Non Compliance input'!$E$5:$E$156)*('Non Compliance input'!$H$5:$H$156="Yes"),0))
),"","Yes")</f>
        <v/>
      </c>
      <c r="K2153" s="149">
        <f t="shared" si="301"/>
        <v>0</v>
      </c>
      <c r="L2153" s="162">
        <f t="shared" si="302"/>
        <v>0</v>
      </c>
      <c r="M2153" s="162" t="str" cm="1">
        <f t="array" ref="M2153">IF(ISERROR(INDEX('Non Compliance input'!$I$5:$I$156,MATCH(1,(A2153='Non Compliance input'!$A$5:$A$156)*(E2153&gt;='Non Compliance input'!$D$5:$D$156)*(F2153&lt;='Non Compliance input'!$E$5:$E$156)*('Non Compliance input'!$I$5:$I$156="Yes"),0))
),"","Yes")</f>
        <v/>
      </c>
      <c r="N2153" s="149" t="str">
        <f>IF(VLOOKUP($A2153,HourEndingOutage!$B$3:$F$746,5,0)="Outage","Outage","")</f>
        <v/>
      </c>
      <c r="O2153" s="18">
        <f t="shared" si="303"/>
        <v>0</v>
      </c>
      <c r="P2153" s="18" t="str">
        <f t="shared" si="304"/>
        <v/>
      </c>
      <c r="Q2153" s="18">
        <f t="shared" si="305"/>
        <v>0</v>
      </c>
      <c r="R2153" s="118"/>
    </row>
    <row r="2154" spans="1:18" x14ac:dyDescent="0.25">
      <c r="A2154" s="25">
        <f t="shared" si="306"/>
        <v>240</v>
      </c>
      <c r="B2154" s="23">
        <f t="shared" si="307"/>
        <v>44571</v>
      </c>
      <c r="C2154" s="24">
        <v>24</v>
      </c>
      <c r="D2154" s="54" t="str">
        <f t="shared" si="299"/>
        <v>ASET</v>
      </c>
      <c r="E2154" s="178"/>
      <c r="F2154" s="179"/>
      <c r="G2154" s="177"/>
      <c r="H2154" s="177"/>
      <c r="I2154" s="169">
        <f t="shared" si="300"/>
        <v>0</v>
      </c>
      <c r="J2154" s="149" t="str" cm="1">
        <f t="array" ref="J2154">IF(ISERROR(INDEX('Non Compliance input'!$H$5:$H$156,MATCH(1,(A2154='Non Compliance input'!$A$5:$A$156)*(F2154&gt;='Non Compliance input'!$D$5:$D$156)*(E2154&lt;'Non Compliance input'!$E$5:$E$156)*('Non Compliance input'!$H$5:$H$156="Yes"),0))
),"","Yes")</f>
        <v/>
      </c>
      <c r="K2154" s="149">
        <f t="shared" si="301"/>
        <v>0</v>
      </c>
      <c r="L2154" s="162">
        <f t="shared" si="302"/>
        <v>0</v>
      </c>
      <c r="M2154" s="162" t="str" cm="1">
        <f t="array" ref="M2154">IF(ISERROR(INDEX('Non Compliance input'!$I$5:$I$156,MATCH(1,(A2154='Non Compliance input'!$A$5:$A$156)*(E2154&gt;='Non Compliance input'!$D$5:$D$156)*(F2154&lt;='Non Compliance input'!$E$5:$E$156)*('Non Compliance input'!$I$5:$I$156="Yes"),0))
),"","Yes")</f>
        <v/>
      </c>
      <c r="N2154" s="149" t="str">
        <f>IF(VLOOKUP($A2154,HourEndingOutage!$B$3:$F$746,5,0)="Outage","Outage","")</f>
        <v/>
      </c>
      <c r="O2154" s="18">
        <f t="shared" si="303"/>
        <v>0</v>
      </c>
      <c r="P2154" s="18" t="str">
        <f t="shared" si="304"/>
        <v/>
      </c>
      <c r="Q2154" s="18">
        <f t="shared" si="305"/>
        <v>0</v>
      </c>
      <c r="R2154" s="118"/>
    </row>
    <row r="2155" spans="1:18" x14ac:dyDescent="0.25">
      <c r="A2155" s="25">
        <f t="shared" si="306"/>
        <v>240</v>
      </c>
      <c r="B2155" s="23">
        <f t="shared" si="307"/>
        <v>44571</v>
      </c>
      <c r="C2155" s="24">
        <v>24</v>
      </c>
      <c r="D2155" s="54" t="str">
        <f t="shared" si="299"/>
        <v>ASET</v>
      </c>
      <c r="E2155" s="178"/>
      <c r="F2155" s="179"/>
      <c r="G2155" s="177"/>
      <c r="H2155" s="177"/>
      <c r="I2155" s="169">
        <f t="shared" si="300"/>
        <v>0</v>
      </c>
      <c r="J2155" s="149" t="str" cm="1">
        <f t="array" ref="J2155">IF(ISERROR(INDEX('Non Compliance input'!$H$5:$H$156,MATCH(1,(A2155='Non Compliance input'!$A$5:$A$156)*(F2155&gt;='Non Compliance input'!$D$5:$D$156)*(E2155&lt;'Non Compliance input'!$E$5:$E$156)*('Non Compliance input'!$H$5:$H$156="Yes"),0))
),"","Yes")</f>
        <v/>
      </c>
      <c r="K2155" s="149">
        <f t="shared" si="301"/>
        <v>0</v>
      </c>
      <c r="L2155" s="162">
        <f t="shared" si="302"/>
        <v>0</v>
      </c>
      <c r="M2155" s="162" t="str" cm="1">
        <f t="array" ref="M2155">IF(ISERROR(INDEX('Non Compliance input'!$I$5:$I$156,MATCH(1,(A2155='Non Compliance input'!$A$5:$A$156)*(E2155&gt;='Non Compliance input'!$D$5:$D$156)*(F2155&lt;='Non Compliance input'!$E$5:$E$156)*('Non Compliance input'!$I$5:$I$156="Yes"),0))
),"","Yes")</f>
        <v/>
      </c>
      <c r="N2155" s="149" t="str">
        <f>IF(VLOOKUP($A2155,HourEndingOutage!$B$3:$F$746,5,0)="Outage","Outage","")</f>
        <v/>
      </c>
      <c r="O2155" s="18">
        <f t="shared" si="303"/>
        <v>0</v>
      </c>
      <c r="P2155" s="18" t="str">
        <f t="shared" si="304"/>
        <v/>
      </c>
      <c r="Q2155" s="18">
        <f t="shared" si="305"/>
        <v>0</v>
      </c>
      <c r="R2155" s="118"/>
    </row>
    <row r="2156" spans="1:18" x14ac:dyDescent="0.25">
      <c r="A2156" s="25">
        <f t="shared" si="306"/>
        <v>240</v>
      </c>
      <c r="B2156" s="23">
        <f t="shared" si="307"/>
        <v>44571</v>
      </c>
      <c r="C2156" s="24">
        <v>24</v>
      </c>
      <c r="D2156" s="54" t="str">
        <f t="shared" si="299"/>
        <v>ASET</v>
      </c>
      <c r="E2156" s="178"/>
      <c r="F2156" s="179"/>
      <c r="G2156" s="177"/>
      <c r="H2156" s="177"/>
      <c r="I2156" s="169">
        <f t="shared" si="300"/>
        <v>0</v>
      </c>
      <c r="J2156" s="149" t="str" cm="1">
        <f t="array" ref="J2156">IF(ISERROR(INDEX('Non Compliance input'!$H$5:$H$156,MATCH(1,(A2156='Non Compliance input'!$A$5:$A$156)*(F2156&gt;='Non Compliance input'!$D$5:$D$156)*(E2156&lt;'Non Compliance input'!$E$5:$E$156)*('Non Compliance input'!$H$5:$H$156="Yes"),0))
),"","Yes")</f>
        <v/>
      </c>
      <c r="K2156" s="149">
        <f t="shared" si="301"/>
        <v>0</v>
      </c>
      <c r="L2156" s="162">
        <f t="shared" si="302"/>
        <v>0</v>
      </c>
      <c r="M2156" s="162" t="str" cm="1">
        <f t="array" ref="M2156">IF(ISERROR(INDEX('Non Compliance input'!$I$5:$I$156,MATCH(1,(A2156='Non Compliance input'!$A$5:$A$156)*(E2156&gt;='Non Compliance input'!$D$5:$D$156)*(F2156&lt;='Non Compliance input'!$E$5:$E$156)*('Non Compliance input'!$I$5:$I$156="Yes"),0))
),"","Yes")</f>
        <v/>
      </c>
      <c r="N2156" s="149" t="str">
        <f>IF(VLOOKUP($A2156,HourEndingOutage!$B$3:$F$746,5,0)="Outage","Outage","")</f>
        <v/>
      </c>
      <c r="O2156" s="18">
        <f t="shared" si="303"/>
        <v>0</v>
      </c>
      <c r="P2156" s="18" t="str">
        <f t="shared" si="304"/>
        <v/>
      </c>
      <c r="Q2156" s="18">
        <f t="shared" si="305"/>
        <v>0</v>
      </c>
      <c r="R2156" s="118"/>
    </row>
    <row r="2157" spans="1:18" x14ac:dyDescent="0.25">
      <c r="A2157" s="25">
        <f t="shared" si="306"/>
        <v>240</v>
      </c>
      <c r="B2157" s="23">
        <f t="shared" si="307"/>
        <v>44571</v>
      </c>
      <c r="C2157" s="24">
        <v>24</v>
      </c>
      <c r="D2157" s="54" t="str">
        <f t="shared" si="299"/>
        <v>ASET</v>
      </c>
      <c r="E2157" s="178"/>
      <c r="F2157" s="179"/>
      <c r="G2157" s="177"/>
      <c r="H2157" s="177"/>
      <c r="I2157" s="169">
        <f t="shared" si="300"/>
        <v>0</v>
      </c>
      <c r="J2157" s="149" t="str" cm="1">
        <f t="array" ref="J2157">IF(ISERROR(INDEX('Non Compliance input'!$H$5:$H$156,MATCH(1,(A2157='Non Compliance input'!$A$5:$A$156)*(F2157&gt;='Non Compliance input'!$D$5:$D$156)*(E2157&lt;'Non Compliance input'!$E$5:$E$156)*('Non Compliance input'!$H$5:$H$156="Yes"),0))
),"","Yes")</f>
        <v/>
      </c>
      <c r="K2157" s="149">
        <f t="shared" si="301"/>
        <v>0</v>
      </c>
      <c r="L2157" s="162">
        <f t="shared" si="302"/>
        <v>0</v>
      </c>
      <c r="M2157" s="162" t="str" cm="1">
        <f t="array" ref="M2157">IF(ISERROR(INDEX('Non Compliance input'!$I$5:$I$156,MATCH(1,(A2157='Non Compliance input'!$A$5:$A$156)*(E2157&gt;='Non Compliance input'!$D$5:$D$156)*(F2157&lt;='Non Compliance input'!$E$5:$E$156)*('Non Compliance input'!$I$5:$I$156="Yes"),0))
),"","Yes")</f>
        <v/>
      </c>
      <c r="N2157" s="149" t="str">
        <f>IF(VLOOKUP($A2157,HourEndingOutage!$B$3:$F$746,5,0)="Outage","Outage","")</f>
        <v/>
      </c>
      <c r="O2157" s="18">
        <f t="shared" si="303"/>
        <v>0</v>
      </c>
      <c r="P2157" s="18" t="str">
        <f t="shared" si="304"/>
        <v/>
      </c>
      <c r="Q2157" s="18">
        <f t="shared" si="305"/>
        <v>0</v>
      </c>
      <c r="R2157" s="118"/>
    </row>
    <row r="2158" spans="1:18" x14ac:dyDescent="0.25">
      <c r="A2158" s="25">
        <f t="shared" si="306"/>
        <v>240</v>
      </c>
      <c r="B2158" s="23">
        <f t="shared" si="307"/>
        <v>44571</v>
      </c>
      <c r="C2158" s="24">
        <v>24</v>
      </c>
      <c r="D2158" s="54" t="str">
        <f t="shared" si="299"/>
        <v>ASET</v>
      </c>
      <c r="E2158" s="178"/>
      <c r="F2158" s="179"/>
      <c r="G2158" s="177"/>
      <c r="H2158" s="177"/>
      <c r="I2158" s="169">
        <f t="shared" si="300"/>
        <v>0</v>
      </c>
      <c r="J2158" s="149" t="str" cm="1">
        <f t="array" ref="J2158">IF(ISERROR(INDEX('Non Compliance input'!$H$5:$H$156,MATCH(1,(A2158='Non Compliance input'!$A$5:$A$156)*(F2158&gt;='Non Compliance input'!$D$5:$D$156)*(E2158&lt;'Non Compliance input'!$E$5:$E$156)*('Non Compliance input'!$H$5:$H$156="Yes"),0))
),"","Yes")</f>
        <v/>
      </c>
      <c r="K2158" s="149">
        <f t="shared" si="301"/>
        <v>0</v>
      </c>
      <c r="L2158" s="162">
        <f t="shared" si="302"/>
        <v>0</v>
      </c>
      <c r="M2158" s="162" t="str" cm="1">
        <f t="array" ref="M2158">IF(ISERROR(INDEX('Non Compliance input'!$I$5:$I$156,MATCH(1,(A2158='Non Compliance input'!$A$5:$A$156)*(E2158&gt;='Non Compliance input'!$D$5:$D$156)*(F2158&lt;='Non Compliance input'!$E$5:$E$156)*('Non Compliance input'!$I$5:$I$156="Yes"),0))
),"","Yes")</f>
        <v/>
      </c>
      <c r="N2158" s="149" t="str">
        <f>IF(VLOOKUP($A2158,HourEndingOutage!$B$3:$F$746,5,0)="Outage","Outage","")</f>
        <v/>
      </c>
      <c r="O2158" s="18">
        <f t="shared" si="303"/>
        <v>0</v>
      </c>
      <c r="P2158" s="18" t="str">
        <f t="shared" si="304"/>
        <v/>
      </c>
      <c r="Q2158" s="18">
        <f t="shared" si="305"/>
        <v>0</v>
      </c>
      <c r="R2158" s="118"/>
    </row>
    <row r="2159" spans="1:18" x14ac:dyDescent="0.25">
      <c r="A2159" s="25">
        <f t="shared" si="306"/>
        <v>240</v>
      </c>
      <c r="B2159" s="23">
        <f t="shared" si="307"/>
        <v>44571</v>
      </c>
      <c r="C2159" s="24">
        <v>24</v>
      </c>
      <c r="D2159" s="54" t="str">
        <f t="shared" si="299"/>
        <v>ASET</v>
      </c>
      <c r="E2159" s="178"/>
      <c r="F2159" s="179"/>
      <c r="G2159" s="177"/>
      <c r="H2159" s="177"/>
      <c r="I2159" s="169">
        <f t="shared" si="300"/>
        <v>0</v>
      </c>
      <c r="J2159" s="149" t="str" cm="1">
        <f t="array" ref="J2159">IF(ISERROR(INDEX('Non Compliance input'!$H$5:$H$156,MATCH(1,(A2159='Non Compliance input'!$A$5:$A$156)*(F2159&gt;='Non Compliance input'!$D$5:$D$156)*(E2159&lt;'Non Compliance input'!$E$5:$E$156)*('Non Compliance input'!$H$5:$H$156="Yes"),0))
),"","Yes")</f>
        <v/>
      </c>
      <c r="K2159" s="149">
        <f t="shared" si="301"/>
        <v>0</v>
      </c>
      <c r="L2159" s="162">
        <f t="shared" si="302"/>
        <v>0</v>
      </c>
      <c r="M2159" s="162" t="str" cm="1">
        <f t="array" ref="M2159">IF(ISERROR(INDEX('Non Compliance input'!$I$5:$I$156,MATCH(1,(A2159='Non Compliance input'!$A$5:$A$156)*(E2159&gt;='Non Compliance input'!$D$5:$D$156)*(F2159&lt;='Non Compliance input'!$E$5:$E$156)*('Non Compliance input'!$I$5:$I$156="Yes"),0))
),"","Yes")</f>
        <v/>
      </c>
      <c r="N2159" s="149" t="str">
        <f>IF(VLOOKUP($A2159,HourEndingOutage!$B$3:$F$746,5,0)="Outage","Outage","")</f>
        <v/>
      </c>
      <c r="O2159" s="18">
        <f t="shared" si="303"/>
        <v>0</v>
      </c>
      <c r="P2159" s="18" t="str">
        <f t="shared" si="304"/>
        <v/>
      </c>
      <c r="Q2159" s="18">
        <f t="shared" si="305"/>
        <v>0</v>
      </c>
      <c r="R2159" s="118"/>
    </row>
    <row r="2160" spans="1:18" x14ac:dyDescent="0.25">
      <c r="A2160" s="25">
        <f t="shared" si="306"/>
        <v>240</v>
      </c>
      <c r="B2160" s="23">
        <f t="shared" si="307"/>
        <v>44571</v>
      </c>
      <c r="C2160" s="24">
        <v>24</v>
      </c>
      <c r="D2160" s="54" t="str">
        <f t="shared" si="299"/>
        <v>ASET</v>
      </c>
      <c r="E2160" s="178"/>
      <c r="F2160" s="179"/>
      <c r="G2160" s="177"/>
      <c r="H2160" s="177"/>
      <c r="I2160" s="169">
        <f t="shared" si="300"/>
        <v>0</v>
      </c>
      <c r="J2160" s="149" t="str" cm="1">
        <f t="array" ref="J2160">IF(ISERROR(INDEX('Non Compliance input'!$H$5:$H$156,MATCH(1,(A2160='Non Compliance input'!$A$5:$A$156)*(F2160&gt;='Non Compliance input'!$D$5:$D$156)*(E2160&lt;'Non Compliance input'!$E$5:$E$156)*('Non Compliance input'!$H$5:$H$156="Yes"),0))
),"","Yes")</f>
        <v/>
      </c>
      <c r="K2160" s="149">
        <f t="shared" si="301"/>
        <v>0</v>
      </c>
      <c r="L2160" s="162">
        <f t="shared" si="302"/>
        <v>0</v>
      </c>
      <c r="M2160" s="162" t="str" cm="1">
        <f t="array" ref="M2160">IF(ISERROR(INDEX('Non Compliance input'!$I$5:$I$156,MATCH(1,(A2160='Non Compliance input'!$A$5:$A$156)*(E2160&gt;='Non Compliance input'!$D$5:$D$156)*(F2160&lt;='Non Compliance input'!$E$5:$E$156)*('Non Compliance input'!$I$5:$I$156="Yes"),0))
),"","Yes")</f>
        <v/>
      </c>
      <c r="N2160" s="149" t="str">
        <f>IF(VLOOKUP($A2160,HourEndingOutage!$B$3:$F$746,5,0)="Outage","Outage","")</f>
        <v/>
      </c>
      <c r="O2160" s="18">
        <f t="shared" si="303"/>
        <v>0</v>
      </c>
      <c r="P2160" s="18" t="str">
        <f t="shared" si="304"/>
        <v/>
      </c>
      <c r="Q2160" s="18">
        <f t="shared" si="305"/>
        <v>0</v>
      </c>
      <c r="R2160" s="118"/>
    </row>
    <row r="2161" spans="1:18" x14ac:dyDescent="0.25">
      <c r="A2161" s="25">
        <f t="shared" si="306"/>
        <v>240</v>
      </c>
      <c r="B2161" s="23">
        <f t="shared" si="307"/>
        <v>44571</v>
      </c>
      <c r="C2161" s="24">
        <v>24</v>
      </c>
      <c r="D2161" s="54" t="str">
        <f t="shared" si="299"/>
        <v>ASET</v>
      </c>
      <c r="E2161" s="178"/>
      <c r="F2161" s="179"/>
      <c r="G2161" s="177"/>
      <c r="H2161" s="177"/>
      <c r="I2161" s="169">
        <f t="shared" si="300"/>
        <v>0</v>
      </c>
      <c r="J2161" s="149" t="str" cm="1">
        <f t="array" ref="J2161">IF(ISERROR(INDEX('Non Compliance input'!$H$5:$H$156,MATCH(1,(A2161='Non Compliance input'!$A$5:$A$156)*(F2161&gt;='Non Compliance input'!$D$5:$D$156)*(E2161&lt;'Non Compliance input'!$E$5:$E$156)*('Non Compliance input'!$H$5:$H$156="Yes"),0))
),"","Yes")</f>
        <v/>
      </c>
      <c r="K2161" s="149">
        <f t="shared" si="301"/>
        <v>0</v>
      </c>
      <c r="L2161" s="162">
        <f t="shared" si="302"/>
        <v>0</v>
      </c>
      <c r="M2161" s="162" t="str" cm="1">
        <f t="array" ref="M2161">IF(ISERROR(INDEX('Non Compliance input'!$I$5:$I$156,MATCH(1,(A2161='Non Compliance input'!$A$5:$A$156)*(E2161&gt;='Non Compliance input'!$D$5:$D$156)*(F2161&lt;='Non Compliance input'!$E$5:$E$156)*('Non Compliance input'!$I$5:$I$156="Yes"),0))
),"","Yes")</f>
        <v/>
      </c>
      <c r="N2161" s="149" t="str">
        <f>IF(VLOOKUP($A2161,HourEndingOutage!$B$3:$F$746,5,0)="Outage","Outage","")</f>
        <v/>
      </c>
      <c r="O2161" s="18">
        <f t="shared" si="303"/>
        <v>0</v>
      </c>
      <c r="P2161" s="18" t="str">
        <f t="shared" si="304"/>
        <v/>
      </c>
      <c r="Q2161" s="18">
        <f t="shared" si="305"/>
        <v>0</v>
      </c>
      <c r="R2161" s="118"/>
    </row>
    <row r="2162" spans="1:18" x14ac:dyDescent="0.25">
      <c r="A2162" s="25">
        <f t="shared" si="306"/>
        <v>240</v>
      </c>
      <c r="B2162" s="23">
        <f t="shared" si="307"/>
        <v>44571</v>
      </c>
      <c r="C2162" s="24">
        <v>24</v>
      </c>
      <c r="D2162" s="54" t="str">
        <f t="shared" si="299"/>
        <v>ASET</v>
      </c>
      <c r="E2162" s="178"/>
      <c r="F2162" s="179"/>
      <c r="G2162" s="177"/>
      <c r="H2162" s="177"/>
      <c r="I2162" s="169">
        <f t="shared" si="300"/>
        <v>0</v>
      </c>
      <c r="J2162" s="149" t="str" cm="1">
        <f t="array" ref="J2162">IF(ISERROR(INDEX('Non Compliance input'!$H$5:$H$156,MATCH(1,(A2162='Non Compliance input'!$A$5:$A$156)*(F2162&gt;='Non Compliance input'!$D$5:$D$156)*(E2162&lt;'Non Compliance input'!$E$5:$E$156)*('Non Compliance input'!$H$5:$H$156="Yes"),0))
),"","Yes")</f>
        <v/>
      </c>
      <c r="K2162" s="149">
        <f t="shared" si="301"/>
        <v>0</v>
      </c>
      <c r="L2162" s="162">
        <f t="shared" si="302"/>
        <v>0</v>
      </c>
      <c r="M2162" s="162" t="str" cm="1">
        <f t="array" ref="M2162">IF(ISERROR(INDEX('Non Compliance input'!$I$5:$I$156,MATCH(1,(A2162='Non Compliance input'!$A$5:$A$156)*(E2162&gt;='Non Compliance input'!$D$5:$D$156)*(F2162&lt;='Non Compliance input'!$E$5:$E$156)*('Non Compliance input'!$I$5:$I$156="Yes"),0))
),"","Yes")</f>
        <v/>
      </c>
      <c r="N2162" s="149" t="str">
        <f>IF(VLOOKUP($A2162,HourEndingOutage!$B$3:$F$746,5,0)="Outage","Outage","")</f>
        <v/>
      </c>
      <c r="O2162" s="18">
        <f t="shared" si="303"/>
        <v>0</v>
      </c>
      <c r="P2162" s="18" t="str">
        <f t="shared" si="304"/>
        <v/>
      </c>
      <c r="Q2162" s="18">
        <f t="shared" si="305"/>
        <v>0</v>
      </c>
      <c r="R2162" s="118"/>
    </row>
    <row r="2163" spans="1:18" x14ac:dyDescent="0.25">
      <c r="A2163" s="25">
        <f t="shared" si="306"/>
        <v>241</v>
      </c>
      <c r="B2163" s="23">
        <f t="shared" si="307"/>
        <v>44572</v>
      </c>
      <c r="C2163" s="24">
        <v>1</v>
      </c>
      <c r="D2163" s="54" t="str">
        <f t="shared" si="299"/>
        <v>ASET</v>
      </c>
      <c r="E2163" s="178"/>
      <c r="F2163" s="179"/>
      <c r="G2163" s="177"/>
      <c r="H2163" s="177"/>
      <c r="I2163" s="169">
        <f t="shared" si="300"/>
        <v>0</v>
      </c>
      <c r="J2163" s="149" t="str" cm="1">
        <f t="array" ref="J2163">IF(ISERROR(INDEX('Non Compliance input'!$H$5:$H$156,MATCH(1,(A2163='Non Compliance input'!$A$5:$A$156)*(F2163&gt;='Non Compliance input'!$D$5:$D$156)*(E2163&lt;'Non Compliance input'!$E$5:$E$156)*('Non Compliance input'!$H$5:$H$156="Yes"),0))
),"","Yes")</f>
        <v/>
      </c>
      <c r="K2163" s="149">
        <f t="shared" si="301"/>
        <v>0</v>
      </c>
      <c r="L2163" s="162">
        <f t="shared" si="302"/>
        <v>0</v>
      </c>
      <c r="M2163" s="162" t="str" cm="1">
        <f t="array" ref="M2163">IF(ISERROR(INDEX('Non Compliance input'!$I$5:$I$156,MATCH(1,(A2163='Non Compliance input'!$A$5:$A$156)*(E2163&gt;='Non Compliance input'!$D$5:$D$156)*(F2163&lt;='Non Compliance input'!$E$5:$E$156)*('Non Compliance input'!$I$5:$I$156="Yes"),0))
),"","Yes")</f>
        <v/>
      </c>
      <c r="N2163" s="149" t="str">
        <f>IF(VLOOKUP($A2163,HourEndingOutage!$B$3:$F$746,5,0)="Outage","Outage","")</f>
        <v/>
      </c>
      <c r="O2163" s="18">
        <f t="shared" si="303"/>
        <v>0</v>
      </c>
      <c r="P2163" s="18" t="str">
        <f t="shared" si="304"/>
        <v/>
      </c>
      <c r="Q2163" s="18">
        <f t="shared" si="305"/>
        <v>0</v>
      </c>
      <c r="R2163" s="118"/>
    </row>
    <row r="2164" spans="1:18" x14ac:dyDescent="0.25">
      <c r="A2164" s="25">
        <f t="shared" si="306"/>
        <v>241</v>
      </c>
      <c r="B2164" s="23">
        <f t="shared" si="307"/>
        <v>44572</v>
      </c>
      <c r="C2164" s="24">
        <v>1</v>
      </c>
      <c r="D2164" s="54" t="str">
        <f t="shared" si="299"/>
        <v>ASET</v>
      </c>
      <c r="E2164" s="178"/>
      <c r="F2164" s="179"/>
      <c r="G2164" s="177"/>
      <c r="H2164" s="177"/>
      <c r="I2164" s="169">
        <f t="shared" si="300"/>
        <v>0</v>
      </c>
      <c r="J2164" s="149" t="str" cm="1">
        <f t="array" ref="J2164">IF(ISERROR(INDEX('Non Compliance input'!$H$5:$H$156,MATCH(1,(A2164='Non Compliance input'!$A$5:$A$156)*(F2164&gt;='Non Compliance input'!$D$5:$D$156)*(E2164&lt;'Non Compliance input'!$E$5:$E$156)*('Non Compliance input'!$H$5:$H$156="Yes"),0))
),"","Yes")</f>
        <v/>
      </c>
      <c r="K2164" s="149">
        <f t="shared" si="301"/>
        <v>0</v>
      </c>
      <c r="L2164" s="162">
        <f t="shared" si="302"/>
        <v>0</v>
      </c>
      <c r="M2164" s="162" t="str" cm="1">
        <f t="array" ref="M2164">IF(ISERROR(INDEX('Non Compliance input'!$I$5:$I$156,MATCH(1,(A2164='Non Compliance input'!$A$5:$A$156)*(E2164&gt;='Non Compliance input'!$D$5:$D$156)*(F2164&lt;='Non Compliance input'!$E$5:$E$156)*('Non Compliance input'!$I$5:$I$156="Yes"),0))
),"","Yes")</f>
        <v/>
      </c>
      <c r="N2164" s="149" t="str">
        <f>IF(VLOOKUP($A2164,HourEndingOutage!$B$3:$F$746,5,0)="Outage","Outage","")</f>
        <v/>
      </c>
      <c r="O2164" s="18">
        <f t="shared" si="303"/>
        <v>0</v>
      </c>
      <c r="P2164" s="18" t="str">
        <f t="shared" si="304"/>
        <v/>
      </c>
      <c r="Q2164" s="18">
        <f t="shared" si="305"/>
        <v>0</v>
      </c>
      <c r="R2164" s="118"/>
    </row>
    <row r="2165" spans="1:18" x14ac:dyDescent="0.25">
      <c r="A2165" s="25">
        <f t="shared" si="306"/>
        <v>241</v>
      </c>
      <c r="B2165" s="23">
        <f t="shared" si="307"/>
        <v>44572</v>
      </c>
      <c r="C2165" s="24">
        <v>1</v>
      </c>
      <c r="D2165" s="54" t="str">
        <f t="shared" si="299"/>
        <v>ASET</v>
      </c>
      <c r="E2165" s="178"/>
      <c r="F2165" s="179"/>
      <c r="G2165" s="177"/>
      <c r="H2165" s="177"/>
      <c r="I2165" s="169">
        <f t="shared" si="300"/>
        <v>0</v>
      </c>
      <c r="J2165" s="149" t="str" cm="1">
        <f t="array" ref="J2165">IF(ISERROR(INDEX('Non Compliance input'!$H$5:$H$156,MATCH(1,(A2165='Non Compliance input'!$A$5:$A$156)*(F2165&gt;='Non Compliance input'!$D$5:$D$156)*(E2165&lt;'Non Compliance input'!$E$5:$E$156)*('Non Compliance input'!$H$5:$H$156="Yes"),0))
),"","Yes")</f>
        <v/>
      </c>
      <c r="K2165" s="149">
        <f t="shared" si="301"/>
        <v>0</v>
      </c>
      <c r="L2165" s="162">
        <f t="shared" si="302"/>
        <v>0</v>
      </c>
      <c r="M2165" s="162" t="str" cm="1">
        <f t="array" ref="M2165">IF(ISERROR(INDEX('Non Compliance input'!$I$5:$I$156,MATCH(1,(A2165='Non Compliance input'!$A$5:$A$156)*(E2165&gt;='Non Compliance input'!$D$5:$D$156)*(F2165&lt;='Non Compliance input'!$E$5:$E$156)*('Non Compliance input'!$I$5:$I$156="Yes"),0))
),"","Yes")</f>
        <v/>
      </c>
      <c r="N2165" s="149" t="str">
        <f>IF(VLOOKUP($A2165,HourEndingOutage!$B$3:$F$746,5,0)="Outage","Outage","")</f>
        <v/>
      </c>
      <c r="O2165" s="18">
        <f t="shared" si="303"/>
        <v>0</v>
      </c>
      <c r="P2165" s="18" t="str">
        <f t="shared" si="304"/>
        <v/>
      </c>
      <c r="Q2165" s="18">
        <f t="shared" si="305"/>
        <v>0</v>
      </c>
      <c r="R2165" s="118"/>
    </row>
    <row r="2166" spans="1:18" x14ac:dyDescent="0.25">
      <c r="A2166" s="25">
        <f t="shared" si="306"/>
        <v>241</v>
      </c>
      <c r="B2166" s="23">
        <f t="shared" si="307"/>
        <v>44572</v>
      </c>
      <c r="C2166" s="24">
        <v>1</v>
      </c>
      <c r="D2166" s="54" t="str">
        <f t="shared" si="299"/>
        <v>ASET</v>
      </c>
      <c r="E2166" s="178"/>
      <c r="F2166" s="179"/>
      <c r="G2166" s="177"/>
      <c r="H2166" s="177"/>
      <c r="I2166" s="169">
        <f t="shared" si="300"/>
        <v>0</v>
      </c>
      <c r="J2166" s="149" t="str" cm="1">
        <f t="array" ref="J2166">IF(ISERROR(INDEX('Non Compliance input'!$H$5:$H$156,MATCH(1,(A2166='Non Compliance input'!$A$5:$A$156)*(F2166&gt;='Non Compliance input'!$D$5:$D$156)*(E2166&lt;'Non Compliance input'!$E$5:$E$156)*('Non Compliance input'!$H$5:$H$156="Yes"),0))
),"","Yes")</f>
        <v/>
      </c>
      <c r="K2166" s="149">
        <f t="shared" si="301"/>
        <v>0</v>
      </c>
      <c r="L2166" s="162">
        <f t="shared" si="302"/>
        <v>0</v>
      </c>
      <c r="M2166" s="162" t="str" cm="1">
        <f t="array" ref="M2166">IF(ISERROR(INDEX('Non Compliance input'!$I$5:$I$156,MATCH(1,(A2166='Non Compliance input'!$A$5:$A$156)*(E2166&gt;='Non Compliance input'!$D$5:$D$156)*(F2166&lt;='Non Compliance input'!$E$5:$E$156)*('Non Compliance input'!$I$5:$I$156="Yes"),0))
),"","Yes")</f>
        <v/>
      </c>
      <c r="N2166" s="149" t="str">
        <f>IF(VLOOKUP($A2166,HourEndingOutage!$B$3:$F$746,5,0)="Outage","Outage","")</f>
        <v/>
      </c>
      <c r="O2166" s="18">
        <f t="shared" si="303"/>
        <v>0</v>
      </c>
      <c r="P2166" s="18" t="str">
        <f t="shared" si="304"/>
        <v/>
      </c>
      <c r="Q2166" s="18">
        <f t="shared" si="305"/>
        <v>0</v>
      </c>
      <c r="R2166" s="118"/>
    </row>
    <row r="2167" spans="1:18" x14ac:dyDescent="0.25">
      <c r="A2167" s="25">
        <f t="shared" si="306"/>
        <v>241</v>
      </c>
      <c r="B2167" s="23">
        <f t="shared" si="307"/>
        <v>44572</v>
      </c>
      <c r="C2167" s="24">
        <v>1</v>
      </c>
      <c r="D2167" s="54" t="str">
        <f t="shared" si="299"/>
        <v>ASET</v>
      </c>
      <c r="E2167" s="178"/>
      <c r="F2167" s="179"/>
      <c r="G2167" s="177"/>
      <c r="H2167" s="177"/>
      <c r="I2167" s="169">
        <f t="shared" si="300"/>
        <v>0</v>
      </c>
      <c r="J2167" s="149" t="str" cm="1">
        <f t="array" ref="J2167">IF(ISERROR(INDEX('Non Compliance input'!$H$5:$H$156,MATCH(1,(A2167='Non Compliance input'!$A$5:$A$156)*(F2167&gt;='Non Compliance input'!$D$5:$D$156)*(E2167&lt;'Non Compliance input'!$E$5:$E$156)*('Non Compliance input'!$H$5:$H$156="Yes"),0))
),"","Yes")</f>
        <v/>
      </c>
      <c r="K2167" s="149">
        <f t="shared" si="301"/>
        <v>0</v>
      </c>
      <c r="L2167" s="162">
        <f t="shared" si="302"/>
        <v>0</v>
      </c>
      <c r="M2167" s="162" t="str" cm="1">
        <f t="array" ref="M2167">IF(ISERROR(INDEX('Non Compliance input'!$I$5:$I$156,MATCH(1,(A2167='Non Compliance input'!$A$5:$A$156)*(E2167&gt;='Non Compliance input'!$D$5:$D$156)*(F2167&lt;='Non Compliance input'!$E$5:$E$156)*('Non Compliance input'!$I$5:$I$156="Yes"),0))
),"","Yes")</f>
        <v/>
      </c>
      <c r="N2167" s="149" t="str">
        <f>IF(VLOOKUP($A2167,HourEndingOutage!$B$3:$F$746,5,0)="Outage","Outage","")</f>
        <v/>
      </c>
      <c r="O2167" s="18">
        <f t="shared" si="303"/>
        <v>0</v>
      </c>
      <c r="P2167" s="18" t="str">
        <f t="shared" si="304"/>
        <v/>
      </c>
      <c r="Q2167" s="18">
        <f t="shared" si="305"/>
        <v>0</v>
      </c>
      <c r="R2167" s="118"/>
    </row>
    <row r="2168" spans="1:18" x14ac:dyDescent="0.25">
      <c r="A2168" s="25">
        <f t="shared" si="306"/>
        <v>241</v>
      </c>
      <c r="B2168" s="23">
        <f t="shared" si="307"/>
        <v>44572</v>
      </c>
      <c r="C2168" s="24">
        <v>1</v>
      </c>
      <c r="D2168" s="54" t="str">
        <f t="shared" si="299"/>
        <v>ASET</v>
      </c>
      <c r="E2168" s="178"/>
      <c r="F2168" s="179"/>
      <c r="G2168" s="177"/>
      <c r="H2168" s="177"/>
      <c r="I2168" s="169">
        <f t="shared" si="300"/>
        <v>0</v>
      </c>
      <c r="J2168" s="149" t="str" cm="1">
        <f t="array" ref="J2168">IF(ISERROR(INDEX('Non Compliance input'!$H$5:$H$156,MATCH(1,(A2168='Non Compliance input'!$A$5:$A$156)*(F2168&gt;='Non Compliance input'!$D$5:$D$156)*(E2168&lt;'Non Compliance input'!$E$5:$E$156)*('Non Compliance input'!$H$5:$H$156="Yes"),0))
),"","Yes")</f>
        <v/>
      </c>
      <c r="K2168" s="149">
        <f t="shared" si="301"/>
        <v>0</v>
      </c>
      <c r="L2168" s="162">
        <f t="shared" si="302"/>
        <v>0</v>
      </c>
      <c r="M2168" s="162" t="str" cm="1">
        <f t="array" ref="M2168">IF(ISERROR(INDEX('Non Compliance input'!$I$5:$I$156,MATCH(1,(A2168='Non Compliance input'!$A$5:$A$156)*(E2168&gt;='Non Compliance input'!$D$5:$D$156)*(F2168&lt;='Non Compliance input'!$E$5:$E$156)*('Non Compliance input'!$I$5:$I$156="Yes"),0))
),"","Yes")</f>
        <v/>
      </c>
      <c r="N2168" s="149" t="str">
        <f>IF(VLOOKUP($A2168,HourEndingOutage!$B$3:$F$746,5,0)="Outage","Outage","")</f>
        <v/>
      </c>
      <c r="O2168" s="18">
        <f t="shared" si="303"/>
        <v>0</v>
      </c>
      <c r="P2168" s="18" t="str">
        <f t="shared" si="304"/>
        <v/>
      </c>
      <c r="Q2168" s="18">
        <f t="shared" si="305"/>
        <v>0</v>
      </c>
      <c r="R2168" s="118"/>
    </row>
    <row r="2169" spans="1:18" x14ac:dyDescent="0.25">
      <c r="A2169" s="25">
        <f t="shared" si="306"/>
        <v>241</v>
      </c>
      <c r="B2169" s="23">
        <f t="shared" si="307"/>
        <v>44572</v>
      </c>
      <c r="C2169" s="24">
        <v>1</v>
      </c>
      <c r="D2169" s="54" t="str">
        <f t="shared" si="299"/>
        <v>ASET</v>
      </c>
      <c r="E2169" s="178"/>
      <c r="F2169" s="179"/>
      <c r="G2169" s="177"/>
      <c r="H2169" s="177"/>
      <c r="I2169" s="169">
        <f t="shared" si="300"/>
        <v>0</v>
      </c>
      <c r="J2169" s="149" t="str" cm="1">
        <f t="array" ref="J2169">IF(ISERROR(INDEX('Non Compliance input'!$H$5:$H$156,MATCH(1,(A2169='Non Compliance input'!$A$5:$A$156)*(F2169&gt;='Non Compliance input'!$D$5:$D$156)*(E2169&lt;'Non Compliance input'!$E$5:$E$156)*('Non Compliance input'!$H$5:$H$156="Yes"),0))
),"","Yes")</f>
        <v/>
      </c>
      <c r="K2169" s="149">
        <f t="shared" si="301"/>
        <v>0</v>
      </c>
      <c r="L2169" s="162">
        <f t="shared" si="302"/>
        <v>0</v>
      </c>
      <c r="M2169" s="162" t="str" cm="1">
        <f t="array" ref="M2169">IF(ISERROR(INDEX('Non Compliance input'!$I$5:$I$156,MATCH(1,(A2169='Non Compliance input'!$A$5:$A$156)*(E2169&gt;='Non Compliance input'!$D$5:$D$156)*(F2169&lt;='Non Compliance input'!$E$5:$E$156)*('Non Compliance input'!$I$5:$I$156="Yes"),0))
),"","Yes")</f>
        <v/>
      </c>
      <c r="N2169" s="149" t="str">
        <f>IF(VLOOKUP($A2169,HourEndingOutage!$B$3:$F$746,5,0)="Outage","Outage","")</f>
        <v/>
      </c>
      <c r="O2169" s="18">
        <f t="shared" si="303"/>
        <v>0</v>
      </c>
      <c r="P2169" s="18" t="str">
        <f t="shared" si="304"/>
        <v/>
      </c>
      <c r="Q2169" s="18">
        <f t="shared" si="305"/>
        <v>0</v>
      </c>
      <c r="R2169" s="118"/>
    </row>
    <row r="2170" spans="1:18" x14ac:dyDescent="0.25">
      <c r="A2170" s="25">
        <f t="shared" si="306"/>
        <v>241</v>
      </c>
      <c r="B2170" s="23">
        <f t="shared" si="307"/>
        <v>44572</v>
      </c>
      <c r="C2170" s="24">
        <v>1</v>
      </c>
      <c r="D2170" s="54" t="str">
        <f t="shared" si="299"/>
        <v>ASET</v>
      </c>
      <c r="E2170" s="178"/>
      <c r="F2170" s="179"/>
      <c r="G2170" s="177"/>
      <c r="H2170" s="177"/>
      <c r="I2170" s="169">
        <f t="shared" si="300"/>
        <v>0</v>
      </c>
      <c r="J2170" s="149" t="str" cm="1">
        <f t="array" ref="J2170">IF(ISERROR(INDEX('Non Compliance input'!$H$5:$H$156,MATCH(1,(A2170='Non Compliance input'!$A$5:$A$156)*(F2170&gt;='Non Compliance input'!$D$5:$D$156)*(E2170&lt;'Non Compliance input'!$E$5:$E$156)*('Non Compliance input'!$H$5:$H$156="Yes"),0))
),"","Yes")</f>
        <v/>
      </c>
      <c r="K2170" s="149">
        <f t="shared" si="301"/>
        <v>0</v>
      </c>
      <c r="L2170" s="162">
        <f t="shared" si="302"/>
        <v>0</v>
      </c>
      <c r="M2170" s="162" t="str" cm="1">
        <f t="array" ref="M2170">IF(ISERROR(INDEX('Non Compliance input'!$I$5:$I$156,MATCH(1,(A2170='Non Compliance input'!$A$5:$A$156)*(E2170&gt;='Non Compliance input'!$D$5:$D$156)*(F2170&lt;='Non Compliance input'!$E$5:$E$156)*('Non Compliance input'!$I$5:$I$156="Yes"),0))
),"","Yes")</f>
        <v/>
      </c>
      <c r="N2170" s="149" t="str">
        <f>IF(VLOOKUP($A2170,HourEndingOutage!$B$3:$F$746,5,0)="Outage","Outage","")</f>
        <v/>
      </c>
      <c r="O2170" s="18">
        <f t="shared" si="303"/>
        <v>0</v>
      </c>
      <c r="P2170" s="18" t="str">
        <f t="shared" si="304"/>
        <v/>
      </c>
      <c r="Q2170" s="18">
        <f t="shared" si="305"/>
        <v>0</v>
      </c>
      <c r="R2170" s="118"/>
    </row>
    <row r="2171" spans="1:18" x14ac:dyDescent="0.25">
      <c r="A2171" s="25">
        <f t="shared" si="306"/>
        <v>241</v>
      </c>
      <c r="B2171" s="23">
        <f t="shared" si="307"/>
        <v>44572</v>
      </c>
      <c r="C2171" s="24">
        <v>1</v>
      </c>
      <c r="D2171" s="54" t="str">
        <f t="shared" si="299"/>
        <v>ASET</v>
      </c>
      <c r="E2171" s="178"/>
      <c r="F2171" s="179"/>
      <c r="G2171" s="177"/>
      <c r="H2171" s="177"/>
      <c r="I2171" s="169">
        <f t="shared" si="300"/>
        <v>0</v>
      </c>
      <c r="J2171" s="149" t="str" cm="1">
        <f t="array" ref="J2171">IF(ISERROR(INDEX('Non Compliance input'!$H$5:$H$156,MATCH(1,(A2171='Non Compliance input'!$A$5:$A$156)*(F2171&gt;='Non Compliance input'!$D$5:$D$156)*(E2171&lt;'Non Compliance input'!$E$5:$E$156)*('Non Compliance input'!$H$5:$H$156="Yes"),0))
),"","Yes")</f>
        <v/>
      </c>
      <c r="K2171" s="149">
        <f t="shared" si="301"/>
        <v>0</v>
      </c>
      <c r="L2171" s="162">
        <f t="shared" si="302"/>
        <v>0</v>
      </c>
      <c r="M2171" s="162" t="str" cm="1">
        <f t="array" ref="M2171">IF(ISERROR(INDEX('Non Compliance input'!$I$5:$I$156,MATCH(1,(A2171='Non Compliance input'!$A$5:$A$156)*(E2171&gt;='Non Compliance input'!$D$5:$D$156)*(F2171&lt;='Non Compliance input'!$E$5:$E$156)*('Non Compliance input'!$I$5:$I$156="Yes"),0))
),"","Yes")</f>
        <v/>
      </c>
      <c r="N2171" s="149" t="str">
        <f>IF(VLOOKUP($A2171,HourEndingOutage!$B$3:$F$746,5,0)="Outage","Outage","")</f>
        <v/>
      </c>
      <c r="O2171" s="18">
        <f t="shared" si="303"/>
        <v>0</v>
      </c>
      <c r="P2171" s="18" t="str">
        <f t="shared" si="304"/>
        <v/>
      </c>
      <c r="Q2171" s="18">
        <f t="shared" si="305"/>
        <v>0</v>
      </c>
      <c r="R2171" s="118"/>
    </row>
    <row r="2172" spans="1:18" x14ac:dyDescent="0.25">
      <c r="A2172" s="25">
        <f t="shared" si="306"/>
        <v>242</v>
      </c>
      <c r="B2172" s="23">
        <f t="shared" si="307"/>
        <v>44572</v>
      </c>
      <c r="C2172" s="24">
        <v>2</v>
      </c>
      <c r="D2172" s="54" t="str">
        <f t="shared" si="299"/>
        <v>ASET</v>
      </c>
      <c r="E2172" s="178"/>
      <c r="F2172" s="179"/>
      <c r="G2172" s="177"/>
      <c r="H2172" s="177"/>
      <c r="I2172" s="169">
        <f t="shared" si="300"/>
        <v>0</v>
      </c>
      <c r="J2172" s="149" t="str" cm="1">
        <f t="array" ref="J2172">IF(ISERROR(INDEX('Non Compliance input'!$H$5:$H$156,MATCH(1,(A2172='Non Compliance input'!$A$5:$A$156)*(F2172&gt;='Non Compliance input'!$D$5:$D$156)*(E2172&lt;'Non Compliance input'!$E$5:$E$156)*('Non Compliance input'!$H$5:$H$156="Yes"),0))
),"","Yes")</f>
        <v/>
      </c>
      <c r="K2172" s="149">
        <f t="shared" si="301"/>
        <v>0</v>
      </c>
      <c r="L2172" s="162">
        <f t="shared" si="302"/>
        <v>0</v>
      </c>
      <c r="M2172" s="162" t="str" cm="1">
        <f t="array" ref="M2172">IF(ISERROR(INDEX('Non Compliance input'!$I$5:$I$156,MATCH(1,(A2172='Non Compliance input'!$A$5:$A$156)*(E2172&gt;='Non Compliance input'!$D$5:$D$156)*(F2172&lt;='Non Compliance input'!$E$5:$E$156)*('Non Compliance input'!$I$5:$I$156="Yes"),0))
),"","Yes")</f>
        <v/>
      </c>
      <c r="N2172" s="149" t="str">
        <f>IF(VLOOKUP($A2172,HourEndingOutage!$B$3:$F$746,5,0)="Outage","Outage","")</f>
        <v/>
      </c>
      <c r="O2172" s="18">
        <f t="shared" si="303"/>
        <v>0</v>
      </c>
      <c r="P2172" s="18" t="str">
        <f t="shared" si="304"/>
        <v/>
      </c>
      <c r="Q2172" s="18">
        <f t="shared" si="305"/>
        <v>0</v>
      </c>
      <c r="R2172" s="118"/>
    </row>
    <row r="2173" spans="1:18" x14ac:dyDescent="0.25">
      <c r="A2173" s="25">
        <f t="shared" si="306"/>
        <v>242</v>
      </c>
      <c r="B2173" s="23">
        <f t="shared" si="307"/>
        <v>44572</v>
      </c>
      <c r="C2173" s="24">
        <v>2</v>
      </c>
      <c r="D2173" s="54" t="str">
        <f t="shared" si="299"/>
        <v>ASET</v>
      </c>
      <c r="E2173" s="178"/>
      <c r="F2173" s="179"/>
      <c r="G2173" s="177"/>
      <c r="H2173" s="177"/>
      <c r="I2173" s="169">
        <f t="shared" si="300"/>
        <v>0</v>
      </c>
      <c r="J2173" s="149" t="str" cm="1">
        <f t="array" ref="J2173">IF(ISERROR(INDEX('Non Compliance input'!$H$5:$H$156,MATCH(1,(A2173='Non Compliance input'!$A$5:$A$156)*(F2173&gt;='Non Compliance input'!$D$5:$D$156)*(E2173&lt;'Non Compliance input'!$E$5:$E$156)*('Non Compliance input'!$H$5:$H$156="Yes"),0))
),"","Yes")</f>
        <v/>
      </c>
      <c r="K2173" s="149">
        <f t="shared" si="301"/>
        <v>0</v>
      </c>
      <c r="L2173" s="162">
        <f t="shared" si="302"/>
        <v>0</v>
      </c>
      <c r="M2173" s="162" t="str" cm="1">
        <f t="array" ref="M2173">IF(ISERROR(INDEX('Non Compliance input'!$I$5:$I$156,MATCH(1,(A2173='Non Compliance input'!$A$5:$A$156)*(E2173&gt;='Non Compliance input'!$D$5:$D$156)*(F2173&lt;='Non Compliance input'!$E$5:$E$156)*('Non Compliance input'!$I$5:$I$156="Yes"),0))
),"","Yes")</f>
        <v/>
      </c>
      <c r="N2173" s="149" t="str">
        <f>IF(VLOOKUP($A2173,HourEndingOutage!$B$3:$F$746,5,0)="Outage","Outage","")</f>
        <v/>
      </c>
      <c r="O2173" s="18">
        <f t="shared" si="303"/>
        <v>0</v>
      </c>
      <c r="P2173" s="18" t="str">
        <f t="shared" si="304"/>
        <v/>
      </c>
      <c r="Q2173" s="18">
        <f t="shared" si="305"/>
        <v>0</v>
      </c>
      <c r="R2173" s="118"/>
    </row>
    <row r="2174" spans="1:18" x14ac:dyDescent="0.25">
      <c r="A2174" s="25">
        <f t="shared" si="306"/>
        <v>242</v>
      </c>
      <c r="B2174" s="23">
        <f t="shared" si="307"/>
        <v>44572</v>
      </c>
      <c r="C2174" s="24">
        <v>2</v>
      </c>
      <c r="D2174" s="54" t="str">
        <f t="shared" si="299"/>
        <v>ASET</v>
      </c>
      <c r="E2174" s="178"/>
      <c r="F2174" s="179"/>
      <c r="G2174" s="177"/>
      <c r="H2174" s="177"/>
      <c r="I2174" s="169">
        <f t="shared" si="300"/>
        <v>0</v>
      </c>
      <c r="J2174" s="149" t="str" cm="1">
        <f t="array" ref="J2174">IF(ISERROR(INDEX('Non Compliance input'!$H$5:$H$156,MATCH(1,(A2174='Non Compliance input'!$A$5:$A$156)*(F2174&gt;='Non Compliance input'!$D$5:$D$156)*(E2174&lt;'Non Compliance input'!$E$5:$E$156)*('Non Compliance input'!$H$5:$H$156="Yes"),0))
),"","Yes")</f>
        <v/>
      </c>
      <c r="K2174" s="149">
        <f t="shared" si="301"/>
        <v>0</v>
      </c>
      <c r="L2174" s="162">
        <f t="shared" si="302"/>
        <v>0</v>
      </c>
      <c r="M2174" s="162" t="str" cm="1">
        <f t="array" ref="M2174">IF(ISERROR(INDEX('Non Compliance input'!$I$5:$I$156,MATCH(1,(A2174='Non Compliance input'!$A$5:$A$156)*(E2174&gt;='Non Compliance input'!$D$5:$D$156)*(F2174&lt;='Non Compliance input'!$E$5:$E$156)*('Non Compliance input'!$I$5:$I$156="Yes"),0))
),"","Yes")</f>
        <v/>
      </c>
      <c r="N2174" s="149" t="str">
        <f>IF(VLOOKUP($A2174,HourEndingOutage!$B$3:$F$746,5,0)="Outage","Outage","")</f>
        <v/>
      </c>
      <c r="O2174" s="18">
        <f t="shared" si="303"/>
        <v>0</v>
      </c>
      <c r="P2174" s="18" t="str">
        <f t="shared" si="304"/>
        <v/>
      </c>
      <c r="Q2174" s="18">
        <f t="shared" si="305"/>
        <v>0</v>
      </c>
      <c r="R2174" s="118"/>
    </row>
    <row r="2175" spans="1:18" x14ac:dyDescent="0.25">
      <c r="A2175" s="25">
        <f t="shared" si="306"/>
        <v>242</v>
      </c>
      <c r="B2175" s="23">
        <f t="shared" si="307"/>
        <v>44572</v>
      </c>
      <c r="C2175" s="24">
        <v>2</v>
      </c>
      <c r="D2175" s="54" t="str">
        <f t="shared" si="299"/>
        <v>ASET</v>
      </c>
      <c r="E2175" s="178"/>
      <c r="F2175" s="179"/>
      <c r="G2175" s="177"/>
      <c r="H2175" s="177"/>
      <c r="I2175" s="169">
        <f t="shared" si="300"/>
        <v>0</v>
      </c>
      <c r="J2175" s="149" t="str" cm="1">
        <f t="array" ref="J2175">IF(ISERROR(INDEX('Non Compliance input'!$H$5:$H$156,MATCH(1,(A2175='Non Compliance input'!$A$5:$A$156)*(F2175&gt;='Non Compliance input'!$D$5:$D$156)*(E2175&lt;'Non Compliance input'!$E$5:$E$156)*('Non Compliance input'!$H$5:$H$156="Yes"),0))
),"","Yes")</f>
        <v/>
      </c>
      <c r="K2175" s="149">
        <f t="shared" si="301"/>
        <v>0</v>
      </c>
      <c r="L2175" s="162">
        <f t="shared" si="302"/>
        <v>0</v>
      </c>
      <c r="M2175" s="162" t="str" cm="1">
        <f t="array" ref="M2175">IF(ISERROR(INDEX('Non Compliance input'!$I$5:$I$156,MATCH(1,(A2175='Non Compliance input'!$A$5:$A$156)*(E2175&gt;='Non Compliance input'!$D$5:$D$156)*(F2175&lt;='Non Compliance input'!$E$5:$E$156)*('Non Compliance input'!$I$5:$I$156="Yes"),0))
),"","Yes")</f>
        <v/>
      </c>
      <c r="N2175" s="149" t="str">
        <f>IF(VLOOKUP($A2175,HourEndingOutage!$B$3:$F$746,5,0)="Outage","Outage","")</f>
        <v/>
      </c>
      <c r="O2175" s="18">
        <f t="shared" si="303"/>
        <v>0</v>
      </c>
      <c r="P2175" s="18" t="str">
        <f t="shared" si="304"/>
        <v/>
      </c>
      <c r="Q2175" s="18">
        <f t="shared" si="305"/>
        <v>0</v>
      </c>
      <c r="R2175" s="118"/>
    </row>
    <row r="2176" spans="1:18" x14ac:dyDescent="0.25">
      <c r="A2176" s="25">
        <f t="shared" si="306"/>
        <v>242</v>
      </c>
      <c r="B2176" s="23">
        <f t="shared" si="307"/>
        <v>44572</v>
      </c>
      <c r="C2176" s="24">
        <v>2</v>
      </c>
      <c r="D2176" s="54" t="str">
        <f t="shared" si="299"/>
        <v>ASET</v>
      </c>
      <c r="E2176" s="178"/>
      <c r="F2176" s="179"/>
      <c r="G2176" s="177"/>
      <c r="H2176" s="177"/>
      <c r="I2176" s="169">
        <f t="shared" si="300"/>
        <v>0</v>
      </c>
      <c r="J2176" s="149" t="str" cm="1">
        <f t="array" ref="J2176">IF(ISERROR(INDEX('Non Compliance input'!$H$5:$H$156,MATCH(1,(A2176='Non Compliance input'!$A$5:$A$156)*(F2176&gt;='Non Compliance input'!$D$5:$D$156)*(E2176&lt;'Non Compliance input'!$E$5:$E$156)*('Non Compliance input'!$H$5:$H$156="Yes"),0))
),"","Yes")</f>
        <v/>
      </c>
      <c r="K2176" s="149">
        <f t="shared" si="301"/>
        <v>0</v>
      </c>
      <c r="L2176" s="162">
        <f t="shared" si="302"/>
        <v>0</v>
      </c>
      <c r="M2176" s="162" t="str" cm="1">
        <f t="array" ref="M2176">IF(ISERROR(INDEX('Non Compliance input'!$I$5:$I$156,MATCH(1,(A2176='Non Compliance input'!$A$5:$A$156)*(E2176&gt;='Non Compliance input'!$D$5:$D$156)*(F2176&lt;='Non Compliance input'!$E$5:$E$156)*('Non Compliance input'!$I$5:$I$156="Yes"),0))
),"","Yes")</f>
        <v/>
      </c>
      <c r="N2176" s="149" t="str">
        <f>IF(VLOOKUP($A2176,HourEndingOutage!$B$3:$F$746,5,0)="Outage","Outage","")</f>
        <v/>
      </c>
      <c r="O2176" s="18">
        <f t="shared" si="303"/>
        <v>0</v>
      </c>
      <c r="P2176" s="18" t="str">
        <f t="shared" si="304"/>
        <v/>
      </c>
      <c r="Q2176" s="18">
        <f t="shared" si="305"/>
        <v>0</v>
      </c>
      <c r="R2176" s="118"/>
    </row>
    <row r="2177" spans="1:18" x14ac:dyDescent="0.25">
      <c r="A2177" s="25">
        <f t="shared" si="306"/>
        <v>242</v>
      </c>
      <c r="B2177" s="23">
        <f t="shared" si="307"/>
        <v>44572</v>
      </c>
      <c r="C2177" s="24">
        <v>2</v>
      </c>
      <c r="D2177" s="54" t="str">
        <f t="shared" si="299"/>
        <v>ASET</v>
      </c>
      <c r="E2177" s="178"/>
      <c r="F2177" s="179"/>
      <c r="G2177" s="177"/>
      <c r="H2177" s="177"/>
      <c r="I2177" s="169">
        <f t="shared" si="300"/>
        <v>0</v>
      </c>
      <c r="J2177" s="149" t="str" cm="1">
        <f t="array" ref="J2177">IF(ISERROR(INDEX('Non Compliance input'!$H$5:$H$156,MATCH(1,(A2177='Non Compliance input'!$A$5:$A$156)*(F2177&gt;='Non Compliance input'!$D$5:$D$156)*(E2177&lt;'Non Compliance input'!$E$5:$E$156)*('Non Compliance input'!$H$5:$H$156="Yes"),0))
),"","Yes")</f>
        <v/>
      </c>
      <c r="K2177" s="149">
        <f t="shared" si="301"/>
        <v>0</v>
      </c>
      <c r="L2177" s="162">
        <f t="shared" si="302"/>
        <v>0</v>
      </c>
      <c r="M2177" s="162" t="str" cm="1">
        <f t="array" ref="M2177">IF(ISERROR(INDEX('Non Compliance input'!$I$5:$I$156,MATCH(1,(A2177='Non Compliance input'!$A$5:$A$156)*(E2177&gt;='Non Compliance input'!$D$5:$D$156)*(F2177&lt;='Non Compliance input'!$E$5:$E$156)*('Non Compliance input'!$I$5:$I$156="Yes"),0))
),"","Yes")</f>
        <v/>
      </c>
      <c r="N2177" s="149" t="str">
        <f>IF(VLOOKUP($A2177,HourEndingOutage!$B$3:$F$746,5,0)="Outage","Outage","")</f>
        <v/>
      </c>
      <c r="O2177" s="18">
        <f t="shared" si="303"/>
        <v>0</v>
      </c>
      <c r="P2177" s="18" t="str">
        <f t="shared" si="304"/>
        <v/>
      </c>
      <c r="Q2177" s="18">
        <f t="shared" si="305"/>
        <v>0</v>
      </c>
      <c r="R2177" s="118"/>
    </row>
    <row r="2178" spans="1:18" x14ac:dyDescent="0.25">
      <c r="A2178" s="25">
        <f t="shared" si="306"/>
        <v>242</v>
      </c>
      <c r="B2178" s="23">
        <f t="shared" si="307"/>
        <v>44572</v>
      </c>
      <c r="C2178" s="24">
        <v>2</v>
      </c>
      <c r="D2178" s="54" t="str">
        <f t="shared" si="299"/>
        <v>ASET</v>
      </c>
      <c r="E2178" s="178"/>
      <c r="F2178" s="179"/>
      <c r="G2178" s="177"/>
      <c r="H2178" s="177"/>
      <c r="I2178" s="169">
        <f t="shared" si="300"/>
        <v>0</v>
      </c>
      <c r="J2178" s="149" t="str" cm="1">
        <f t="array" ref="J2178">IF(ISERROR(INDEX('Non Compliance input'!$H$5:$H$156,MATCH(1,(A2178='Non Compliance input'!$A$5:$A$156)*(F2178&gt;='Non Compliance input'!$D$5:$D$156)*(E2178&lt;'Non Compliance input'!$E$5:$E$156)*('Non Compliance input'!$H$5:$H$156="Yes"),0))
),"","Yes")</f>
        <v/>
      </c>
      <c r="K2178" s="149">
        <f t="shared" si="301"/>
        <v>0</v>
      </c>
      <c r="L2178" s="162">
        <f t="shared" si="302"/>
        <v>0</v>
      </c>
      <c r="M2178" s="162" t="str" cm="1">
        <f t="array" ref="M2178">IF(ISERROR(INDEX('Non Compliance input'!$I$5:$I$156,MATCH(1,(A2178='Non Compliance input'!$A$5:$A$156)*(E2178&gt;='Non Compliance input'!$D$5:$D$156)*(F2178&lt;='Non Compliance input'!$E$5:$E$156)*('Non Compliance input'!$I$5:$I$156="Yes"),0))
),"","Yes")</f>
        <v/>
      </c>
      <c r="N2178" s="149" t="str">
        <f>IF(VLOOKUP($A2178,HourEndingOutage!$B$3:$F$746,5,0)="Outage","Outage","")</f>
        <v/>
      </c>
      <c r="O2178" s="18">
        <f t="shared" si="303"/>
        <v>0</v>
      </c>
      <c r="P2178" s="18" t="str">
        <f t="shared" si="304"/>
        <v/>
      </c>
      <c r="Q2178" s="18">
        <f t="shared" si="305"/>
        <v>0</v>
      </c>
      <c r="R2178" s="118"/>
    </row>
    <row r="2179" spans="1:18" x14ac:dyDescent="0.25">
      <c r="A2179" s="25">
        <f t="shared" si="306"/>
        <v>242</v>
      </c>
      <c r="B2179" s="23">
        <f t="shared" si="307"/>
        <v>44572</v>
      </c>
      <c r="C2179" s="24">
        <v>2</v>
      </c>
      <c r="D2179" s="54" t="str">
        <f t="shared" ref="D2179:D2242" si="308">Unit</f>
        <v>ASET</v>
      </c>
      <c r="E2179" s="178"/>
      <c r="F2179" s="179"/>
      <c r="G2179" s="177"/>
      <c r="H2179" s="177"/>
      <c r="I2179" s="169">
        <f t="shared" ref="I2179:I2242" si="309">IF(AND(LEN(E2179)&gt;2,LEN(F2179)&gt;2)=TRUE,(ROUND((F2179-E2179)*1440,0)),0)</f>
        <v>0</v>
      </c>
      <c r="J2179" s="149" t="str" cm="1">
        <f t="array" ref="J2179">IF(ISERROR(INDEX('Non Compliance input'!$H$5:$H$156,MATCH(1,(A2179='Non Compliance input'!$A$5:$A$156)*(F2179&gt;='Non Compliance input'!$D$5:$D$156)*(E2179&lt;'Non Compliance input'!$E$5:$E$156)*('Non Compliance input'!$H$5:$H$156="Yes"),0))
),"","Yes")</f>
        <v/>
      </c>
      <c r="K2179" s="149">
        <f t="shared" ref="K2179:K2242" si="310">IF(J2179="Yes",0,MIN(H2179,G2179,IF(H2179="",0,Contract_Volume)))</f>
        <v>0</v>
      </c>
      <c r="L2179" s="162">
        <f t="shared" ref="L2179:L2242" si="311">IF(J2179="Yes",0,(MIN(H2179,G2179)*(I2179/60)))</f>
        <v>0</v>
      </c>
      <c r="M2179" s="162" t="str" cm="1">
        <f t="array" ref="M2179">IF(ISERROR(INDEX('Non Compliance input'!$I$5:$I$156,MATCH(1,(A2179='Non Compliance input'!$A$5:$A$156)*(E2179&gt;='Non Compliance input'!$D$5:$D$156)*(F2179&lt;='Non Compliance input'!$E$5:$E$156)*('Non Compliance input'!$I$5:$I$156="Yes"),0))
),"","Yes")</f>
        <v/>
      </c>
      <c r="N2179" s="149" t="str">
        <f>IF(VLOOKUP($A2179,HourEndingOutage!$B$3:$F$746,5,0)="Outage","Outage","")</f>
        <v/>
      </c>
      <c r="O2179" s="18">
        <f t="shared" ref="O2179:O2242" si="312">IF(OR(M2179="Yes",N2179="Outage"),0,(K2179*(I2179/60))*Arming)</f>
        <v>0</v>
      </c>
      <c r="P2179" s="18" t="str">
        <f t="shared" ref="P2179:P2242" si="313">IF(ISERROR(VLOOKUP($A2179,FTShour,1,0)),"","Yes")</f>
        <v/>
      </c>
      <c r="Q2179" s="18">
        <f t="shared" si="305"/>
        <v>0</v>
      </c>
      <c r="R2179" s="118"/>
    </row>
    <row r="2180" spans="1:18" x14ac:dyDescent="0.25">
      <c r="A2180" s="25">
        <f t="shared" si="306"/>
        <v>242</v>
      </c>
      <c r="B2180" s="23">
        <f t="shared" si="307"/>
        <v>44572</v>
      </c>
      <c r="C2180" s="24">
        <v>2</v>
      </c>
      <c r="D2180" s="54" t="str">
        <f t="shared" si="308"/>
        <v>ASET</v>
      </c>
      <c r="E2180" s="178"/>
      <c r="F2180" s="179"/>
      <c r="G2180" s="177"/>
      <c r="H2180" s="177"/>
      <c r="I2180" s="169">
        <f t="shared" si="309"/>
        <v>0</v>
      </c>
      <c r="J2180" s="149" t="str" cm="1">
        <f t="array" ref="J2180">IF(ISERROR(INDEX('Non Compliance input'!$H$5:$H$156,MATCH(1,(A2180='Non Compliance input'!$A$5:$A$156)*(F2180&gt;='Non Compliance input'!$D$5:$D$156)*(E2180&lt;'Non Compliance input'!$E$5:$E$156)*('Non Compliance input'!$H$5:$H$156="Yes"),0))
),"","Yes")</f>
        <v/>
      </c>
      <c r="K2180" s="149">
        <f t="shared" si="310"/>
        <v>0</v>
      </c>
      <c r="L2180" s="162">
        <f t="shared" si="311"/>
        <v>0</v>
      </c>
      <c r="M2180" s="162" t="str" cm="1">
        <f t="array" ref="M2180">IF(ISERROR(INDEX('Non Compliance input'!$I$5:$I$156,MATCH(1,(A2180='Non Compliance input'!$A$5:$A$156)*(E2180&gt;='Non Compliance input'!$D$5:$D$156)*(F2180&lt;='Non Compliance input'!$E$5:$E$156)*('Non Compliance input'!$I$5:$I$156="Yes"),0))
),"","Yes")</f>
        <v/>
      </c>
      <c r="N2180" s="149" t="str">
        <f>IF(VLOOKUP($A2180,HourEndingOutage!$B$3:$F$746,5,0)="Outage","Outage","")</f>
        <v/>
      </c>
      <c r="O2180" s="18">
        <f t="shared" si="312"/>
        <v>0</v>
      </c>
      <c r="P2180" s="18" t="str">
        <f t="shared" si="313"/>
        <v/>
      </c>
      <c r="Q2180" s="18">
        <f t="shared" ref="Q2180:Q2243" si="314">IF(P2180="Yes",-O2180,0)</f>
        <v>0</v>
      </c>
      <c r="R2180" s="118"/>
    </row>
    <row r="2181" spans="1:18" x14ac:dyDescent="0.25">
      <c r="A2181" s="25">
        <f t="shared" si="306"/>
        <v>243</v>
      </c>
      <c r="B2181" s="23">
        <f t="shared" si="307"/>
        <v>44572</v>
      </c>
      <c r="C2181" s="24">
        <v>3</v>
      </c>
      <c r="D2181" s="54" t="str">
        <f t="shared" si="308"/>
        <v>ASET</v>
      </c>
      <c r="E2181" s="178"/>
      <c r="F2181" s="179"/>
      <c r="G2181" s="177"/>
      <c r="H2181" s="177"/>
      <c r="I2181" s="169">
        <f t="shared" si="309"/>
        <v>0</v>
      </c>
      <c r="J2181" s="149" t="str" cm="1">
        <f t="array" ref="J2181">IF(ISERROR(INDEX('Non Compliance input'!$H$5:$H$156,MATCH(1,(A2181='Non Compliance input'!$A$5:$A$156)*(F2181&gt;='Non Compliance input'!$D$5:$D$156)*(E2181&lt;'Non Compliance input'!$E$5:$E$156)*('Non Compliance input'!$H$5:$H$156="Yes"),0))
),"","Yes")</f>
        <v/>
      </c>
      <c r="K2181" s="149">
        <f t="shared" si="310"/>
        <v>0</v>
      </c>
      <c r="L2181" s="162">
        <f t="shared" si="311"/>
        <v>0</v>
      </c>
      <c r="M2181" s="162" t="str" cm="1">
        <f t="array" ref="M2181">IF(ISERROR(INDEX('Non Compliance input'!$I$5:$I$156,MATCH(1,(A2181='Non Compliance input'!$A$5:$A$156)*(E2181&gt;='Non Compliance input'!$D$5:$D$156)*(F2181&lt;='Non Compliance input'!$E$5:$E$156)*('Non Compliance input'!$I$5:$I$156="Yes"),0))
),"","Yes")</f>
        <v/>
      </c>
      <c r="N2181" s="149" t="str">
        <f>IF(VLOOKUP($A2181,HourEndingOutage!$B$3:$F$746,5,0)="Outage","Outage","")</f>
        <v/>
      </c>
      <c r="O2181" s="18">
        <f t="shared" si="312"/>
        <v>0</v>
      </c>
      <c r="P2181" s="18" t="str">
        <f t="shared" si="313"/>
        <v/>
      </c>
      <c r="Q2181" s="18">
        <f t="shared" si="314"/>
        <v>0</v>
      </c>
      <c r="R2181" s="118"/>
    </row>
    <row r="2182" spans="1:18" x14ac:dyDescent="0.25">
      <c r="A2182" s="25">
        <f t="shared" si="306"/>
        <v>243</v>
      </c>
      <c r="B2182" s="23">
        <f t="shared" si="307"/>
        <v>44572</v>
      </c>
      <c r="C2182" s="24">
        <v>3</v>
      </c>
      <c r="D2182" s="54" t="str">
        <f t="shared" si="308"/>
        <v>ASET</v>
      </c>
      <c r="E2182" s="178"/>
      <c r="F2182" s="179"/>
      <c r="G2182" s="177"/>
      <c r="H2182" s="177"/>
      <c r="I2182" s="169">
        <f t="shared" si="309"/>
        <v>0</v>
      </c>
      <c r="J2182" s="149" t="str" cm="1">
        <f t="array" ref="J2182">IF(ISERROR(INDEX('Non Compliance input'!$H$5:$H$156,MATCH(1,(A2182='Non Compliance input'!$A$5:$A$156)*(F2182&gt;='Non Compliance input'!$D$5:$D$156)*(E2182&lt;'Non Compliance input'!$E$5:$E$156)*('Non Compliance input'!$H$5:$H$156="Yes"),0))
),"","Yes")</f>
        <v/>
      </c>
      <c r="K2182" s="149">
        <f t="shared" si="310"/>
        <v>0</v>
      </c>
      <c r="L2182" s="162">
        <f t="shared" si="311"/>
        <v>0</v>
      </c>
      <c r="M2182" s="162" t="str" cm="1">
        <f t="array" ref="M2182">IF(ISERROR(INDEX('Non Compliance input'!$I$5:$I$156,MATCH(1,(A2182='Non Compliance input'!$A$5:$A$156)*(E2182&gt;='Non Compliance input'!$D$5:$D$156)*(F2182&lt;='Non Compliance input'!$E$5:$E$156)*('Non Compliance input'!$I$5:$I$156="Yes"),0))
),"","Yes")</f>
        <v/>
      </c>
      <c r="N2182" s="149" t="str">
        <f>IF(VLOOKUP($A2182,HourEndingOutage!$B$3:$F$746,5,0)="Outage","Outage","")</f>
        <v/>
      </c>
      <c r="O2182" s="18">
        <f t="shared" si="312"/>
        <v>0</v>
      </c>
      <c r="P2182" s="18" t="str">
        <f t="shared" si="313"/>
        <v/>
      </c>
      <c r="Q2182" s="18">
        <f t="shared" si="314"/>
        <v>0</v>
      </c>
      <c r="R2182" s="118"/>
    </row>
    <row r="2183" spans="1:18" x14ac:dyDescent="0.25">
      <c r="A2183" s="25">
        <f t="shared" si="306"/>
        <v>243</v>
      </c>
      <c r="B2183" s="23">
        <f t="shared" si="307"/>
        <v>44572</v>
      </c>
      <c r="C2183" s="24">
        <v>3</v>
      </c>
      <c r="D2183" s="54" t="str">
        <f t="shared" si="308"/>
        <v>ASET</v>
      </c>
      <c r="E2183" s="178"/>
      <c r="F2183" s="179"/>
      <c r="G2183" s="177"/>
      <c r="H2183" s="177"/>
      <c r="I2183" s="169">
        <f t="shared" si="309"/>
        <v>0</v>
      </c>
      <c r="J2183" s="149" t="str" cm="1">
        <f t="array" ref="J2183">IF(ISERROR(INDEX('Non Compliance input'!$H$5:$H$156,MATCH(1,(A2183='Non Compliance input'!$A$5:$A$156)*(F2183&gt;='Non Compliance input'!$D$5:$D$156)*(E2183&lt;'Non Compliance input'!$E$5:$E$156)*('Non Compliance input'!$H$5:$H$156="Yes"),0))
),"","Yes")</f>
        <v/>
      </c>
      <c r="K2183" s="149">
        <f t="shared" si="310"/>
        <v>0</v>
      </c>
      <c r="L2183" s="162">
        <f t="shared" si="311"/>
        <v>0</v>
      </c>
      <c r="M2183" s="162" t="str" cm="1">
        <f t="array" ref="M2183">IF(ISERROR(INDEX('Non Compliance input'!$I$5:$I$156,MATCH(1,(A2183='Non Compliance input'!$A$5:$A$156)*(E2183&gt;='Non Compliance input'!$D$5:$D$156)*(F2183&lt;='Non Compliance input'!$E$5:$E$156)*('Non Compliance input'!$I$5:$I$156="Yes"),0))
),"","Yes")</f>
        <v/>
      </c>
      <c r="N2183" s="149" t="str">
        <f>IF(VLOOKUP($A2183,HourEndingOutage!$B$3:$F$746,5,0)="Outage","Outage","")</f>
        <v/>
      </c>
      <c r="O2183" s="18">
        <f t="shared" si="312"/>
        <v>0</v>
      </c>
      <c r="P2183" s="18" t="str">
        <f t="shared" si="313"/>
        <v/>
      </c>
      <c r="Q2183" s="18">
        <f t="shared" si="314"/>
        <v>0</v>
      </c>
      <c r="R2183" s="118"/>
    </row>
    <row r="2184" spans="1:18" x14ac:dyDescent="0.25">
      <c r="A2184" s="25">
        <f t="shared" si="306"/>
        <v>243</v>
      </c>
      <c r="B2184" s="23">
        <f t="shared" si="307"/>
        <v>44572</v>
      </c>
      <c r="C2184" s="24">
        <v>3</v>
      </c>
      <c r="D2184" s="54" t="str">
        <f t="shared" si="308"/>
        <v>ASET</v>
      </c>
      <c r="E2184" s="178"/>
      <c r="F2184" s="179"/>
      <c r="G2184" s="177"/>
      <c r="H2184" s="177"/>
      <c r="I2184" s="169">
        <f t="shared" si="309"/>
        <v>0</v>
      </c>
      <c r="J2184" s="149" t="str" cm="1">
        <f t="array" ref="J2184">IF(ISERROR(INDEX('Non Compliance input'!$H$5:$H$156,MATCH(1,(A2184='Non Compliance input'!$A$5:$A$156)*(F2184&gt;='Non Compliance input'!$D$5:$D$156)*(E2184&lt;'Non Compliance input'!$E$5:$E$156)*('Non Compliance input'!$H$5:$H$156="Yes"),0))
),"","Yes")</f>
        <v/>
      </c>
      <c r="K2184" s="149">
        <f t="shared" si="310"/>
        <v>0</v>
      </c>
      <c r="L2184" s="162">
        <f t="shared" si="311"/>
        <v>0</v>
      </c>
      <c r="M2184" s="162" t="str" cm="1">
        <f t="array" ref="M2184">IF(ISERROR(INDEX('Non Compliance input'!$I$5:$I$156,MATCH(1,(A2184='Non Compliance input'!$A$5:$A$156)*(E2184&gt;='Non Compliance input'!$D$5:$D$156)*(F2184&lt;='Non Compliance input'!$E$5:$E$156)*('Non Compliance input'!$I$5:$I$156="Yes"),0))
),"","Yes")</f>
        <v/>
      </c>
      <c r="N2184" s="149" t="str">
        <f>IF(VLOOKUP($A2184,HourEndingOutage!$B$3:$F$746,5,0)="Outage","Outage","")</f>
        <v/>
      </c>
      <c r="O2184" s="18">
        <f t="shared" si="312"/>
        <v>0</v>
      </c>
      <c r="P2184" s="18" t="str">
        <f t="shared" si="313"/>
        <v/>
      </c>
      <c r="Q2184" s="18">
        <f t="shared" si="314"/>
        <v>0</v>
      </c>
      <c r="R2184" s="118"/>
    </row>
    <row r="2185" spans="1:18" x14ac:dyDescent="0.25">
      <c r="A2185" s="25">
        <f t="shared" si="306"/>
        <v>243</v>
      </c>
      <c r="B2185" s="23">
        <f t="shared" si="307"/>
        <v>44572</v>
      </c>
      <c r="C2185" s="24">
        <v>3</v>
      </c>
      <c r="D2185" s="54" t="str">
        <f t="shared" si="308"/>
        <v>ASET</v>
      </c>
      <c r="E2185" s="178"/>
      <c r="F2185" s="179"/>
      <c r="G2185" s="177"/>
      <c r="H2185" s="177"/>
      <c r="I2185" s="169">
        <f t="shared" si="309"/>
        <v>0</v>
      </c>
      <c r="J2185" s="149" t="str" cm="1">
        <f t="array" ref="J2185">IF(ISERROR(INDEX('Non Compliance input'!$H$5:$H$156,MATCH(1,(A2185='Non Compliance input'!$A$5:$A$156)*(F2185&gt;='Non Compliance input'!$D$5:$D$156)*(E2185&lt;'Non Compliance input'!$E$5:$E$156)*('Non Compliance input'!$H$5:$H$156="Yes"),0))
),"","Yes")</f>
        <v/>
      </c>
      <c r="K2185" s="149">
        <f t="shared" si="310"/>
        <v>0</v>
      </c>
      <c r="L2185" s="162">
        <f t="shared" si="311"/>
        <v>0</v>
      </c>
      <c r="M2185" s="162" t="str" cm="1">
        <f t="array" ref="M2185">IF(ISERROR(INDEX('Non Compliance input'!$I$5:$I$156,MATCH(1,(A2185='Non Compliance input'!$A$5:$A$156)*(E2185&gt;='Non Compliance input'!$D$5:$D$156)*(F2185&lt;='Non Compliance input'!$E$5:$E$156)*('Non Compliance input'!$I$5:$I$156="Yes"),0))
),"","Yes")</f>
        <v/>
      </c>
      <c r="N2185" s="149" t="str">
        <f>IF(VLOOKUP($A2185,HourEndingOutage!$B$3:$F$746,5,0)="Outage","Outage","")</f>
        <v/>
      </c>
      <c r="O2185" s="18">
        <f t="shared" si="312"/>
        <v>0</v>
      </c>
      <c r="P2185" s="18" t="str">
        <f t="shared" si="313"/>
        <v/>
      </c>
      <c r="Q2185" s="18">
        <f t="shared" si="314"/>
        <v>0</v>
      </c>
      <c r="R2185" s="118"/>
    </row>
    <row r="2186" spans="1:18" x14ac:dyDescent="0.25">
      <c r="A2186" s="25">
        <f t="shared" si="306"/>
        <v>243</v>
      </c>
      <c r="B2186" s="23">
        <f t="shared" si="307"/>
        <v>44572</v>
      </c>
      <c r="C2186" s="24">
        <v>3</v>
      </c>
      <c r="D2186" s="54" t="str">
        <f t="shared" si="308"/>
        <v>ASET</v>
      </c>
      <c r="E2186" s="178"/>
      <c r="F2186" s="179"/>
      <c r="G2186" s="177"/>
      <c r="H2186" s="177"/>
      <c r="I2186" s="169">
        <f t="shared" si="309"/>
        <v>0</v>
      </c>
      <c r="J2186" s="149" t="str" cm="1">
        <f t="array" ref="J2186">IF(ISERROR(INDEX('Non Compliance input'!$H$5:$H$156,MATCH(1,(A2186='Non Compliance input'!$A$5:$A$156)*(F2186&gt;='Non Compliance input'!$D$5:$D$156)*(E2186&lt;'Non Compliance input'!$E$5:$E$156)*('Non Compliance input'!$H$5:$H$156="Yes"),0))
),"","Yes")</f>
        <v/>
      </c>
      <c r="K2186" s="149">
        <f t="shared" si="310"/>
        <v>0</v>
      </c>
      <c r="L2186" s="162">
        <f t="shared" si="311"/>
        <v>0</v>
      </c>
      <c r="M2186" s="162" t="str" cm="1">
        <f t="array" ref="M2186">IF(ISERROR(INDEX('Non Compliance input'!$I$5:$I$156,MATCH(1,(A2186='Non Compliance input'!$A$5:$A$156)*(E2186&gt;='Non Compliance input'!$D$5:$D$156)*(F2186&lt;='Non Compliance input'!$E$5:$E$156)*('Non Compliance input'!$I$5:$I$156="Yes"),0))
),"","Yes")</f>
        <v/>
      </c>
      <c r="N2186" s="149" t="str">
        <f>IF(VLOOKUP($A2186,HourEndingOutage!$B$3:$F$746,5,0)="Outage","Outage","")</f>
        <v/>
      </c>
      <c r="O2186" s="18">
        <f t="shared" si="312"/>
        <v>0</v>
      </c>
      <c r="P2186" s="18" t="str">
        <f t="shared" si="313"/>
        <v/>
      </c>
      <c r="Q2186" s="18">
        <f t="shared" si="314"/>
        <v>0</v>
      </c>
      <c r="R2186" s="118"/>
    </row>
    <row r="2187" spans="1:18" x14ac:dyDescent="0.25">
      <c r="A2187" s="25">
        <f t="shared" si="306"/>
        <v>243</v>
      </c>
      <c r="B2187" s="23">
        <f t="shared" si="307"/>
        <v>44572</v>
      </c>
      <c r="C2187" s="24">
        <v>3</v>
      </c>
      <c r="D2187" s="54" t="str">
        <f t="shared" si="308"/>
        <v>ASET</v>
      </c>
      <c r="E2187" s="178"/>
      <c r="F2187" s="179"/>
      <c r="G2187" s="177"/>
      <c r="H2187" s="177"/>
      <c r="I2187" s="169">
        <f t="shared" si="309"/>
        <v>0</v>
      </c>
      <c r="J2187" s="149" t="str" cm="1">
        <f t="array" ref="J2187">IF(ISERROR(INDEX('Non Compliance input'!$H$5:$H$156,MATCH(1,(A2187='Non Compliance input'!$A$5:$A$156)*(F2187&gt;='Non Compliance input'!$D$5:$D$156)*(E2187&lt;'Non Compliance input'!$E$5:$E$156)*('Non Compliance input'!$H$5:$H$156="Yes"),0))
),"","Yes")</f>
        <v/>
      </c>
      <c r="K2187" s="149">
        <f t="shared" si="310"/>
        <v>0</v>
      </c>
      <c r="L2187" s="162">
        <f t="shared" si="311"/>
        <v>0</v>
      </c>
      <c r="M2187" s="162" t="str" cm="1">
        <f t="array" ref="M2187">IF(ISERROR(INDEX('Non Compliance input'!$I$5:$I$156,MATCH(1,(A2187='Non Compliance input'!$A$5:$A$156)*(E2187&gt;='Non Compliance input'!$D$5:$D$156)*(F2187&lt;='Non Compliance input'!$E$5:$E$156)*('Non Compliance input'!$I$5:$I$156="Yes"),0))
),"","Yes")</f>
        <v/>
      </c>
      <c r="N2187" s="149" t="str">
        <f>IF(VLOOKUP($A2187,HourEndingOutage!$B$3:$F$746,5,0)="Outage","Outage","")</f>
        <v/>
      </c>
      <c r="O2187" s="18">
        <f t="shared" si="312"/>
        <v>0</v>
      </c>
      <c r="P2187" s="18" t="str">
        <f t="shared" si="313"/>
        <v/>
      </c>
      <c r="Q2187" s="18">
        <f t="shared" si="314"/>
        <v>0</v>
      </c>
      <c r="R2187" s="118"/>
    </row>
    <row r="2188" spans="1:18" x14ac:dyDescent="0.25">
      <c r="A2188" s="25">
        <f t="shared" si="306"/>
        <v>243</v>
      </c>
      <c r="B2188" s="23">
        <f t="shared" si="307"/>
        <v>44572</v>
      </c>
      <c r="C2188" s="24">
        <v>3</v>
      </c>
      <c r="D2188" s="54" t="str">
        <f t="shared" si="308"/>
        <v>ASET</v>
      </c>
      <c r="E2188" s="178"/>
      <c r="F2188" s="179"/>
      <c r="G2188" s="177"/>
      <c r="H2188" s="177"/>
      <c r="I2188" s="169">
        <f t="shared" si="309"/>
        <v>0</v>
      </c>
      <c r="J2188" s="149" t="str" cm="1">
        <f t="array" ref="J2188">IF(ISERROR(INDEX('Non Compliance input'!$H$5:$H$156,MATCH(1,(A2188='Non Compliance input'!$A$5:$A$156)*(F2188&gt;='Non Compliance input'!$D$5:$D$156)*(E2188&lt;'Non Compliance input'!$E$5:$E$156)*('Non Compliance input'!$H$5:$H$156="Yes"),0))
),"","Yes")</f>
        <v/>
      </c>
      <c r="K2188" s="149">
        <f t="shared" si="310"/>
        <v>0</v>
      </c>
      <c r="L2188" s="162">
        <f t="shared" si="311"/>
        <v>0</v>
      </c>
      <c r="M2188" s="162" t="str" cm="1">
        <f t="array" ref="M2188">IF(ISERROR(INDEX('Non Compliance input'!$I$5:$I$156,MATCH(1,(A2188='Non Compliance input'!$A$5:$A$156)*(E2188&gt;='Non Compliance input'!$D$5:$D$156)*(F2188&lt;='Non Compliance input'!$E$5:$E$156)*('Non Compliance input'!$I$5:$I$156="Yes"),0))
),"","Yes")</f>
        <v/>
      </c>
      <c r="N2188" s="149" t="str">
        <f>IF(VLOOKUP($A2188,HourEndingOutage!$B$3:$F$746,5,0)="Outage","Outage","")</f>
        <v/>
      </c>
      <c r="O2188" s="18">
        <f t="shared" si="312"/>
        <v>0</v>
      </c>
      <c r="P2188" s="18" t="str">
        <f t="shared" si="313"/>
        <v/>
      </c>
      <c r="Q2188" s="18">
        <f t="shared" si="314"/>
        <v>0</v>
      </c>
      <c r="R2188" s="118"/>
    </row>
    <row r="2189" spans="1:18" x14ac:dyDescent="0.25">
      <c r="A2189" s="25">
        <f t="shared" si="306"/>
        <v>243</v>
      </c>
      <c r="B2189" s="23">
        <f t="shared" si="307"/>
        <v>44572</v>
      </c>
      <c r="C2189" s="24">
        <v>3</v>
      </c>
      <c r="D2189" s="54" t="str">
        <f t="shared" si="308"/>
        <v>ASET</v>
      </c>
      <c r="E2189" s="178"/>
      <c r="F2189" s="179"/>
      <c r="G2189" s="177"/>
      <c r="H2189" s="177"/>
      <c r="I2189" s="169">
        <f t="shared" si="309"/>
        <v>0</v>
      </c>
      <c r="J2189" s="149" t="str" cm="1">
        <f t="array" ref="J2189">IF(ISERROR(INDEX('Non Compliance input'!$H$5:$H$156,MATCH(1,(A2189='Non Compliance input'!$A$5:$A$156)*(F2189&gt;='Non Compliance input'!$D$5:$D$156)*(E2189&lt;'Non Compliance input'!$E$5:$E$156)*('Non Compliance input'!$H$5:$H$156="Yes"),0))
),"","Yes")</f>
        <v/>
      </c>
      <c r="K2189" s="149">
        <f t="shared" si="310"/>
        <v>0</v>
      </c>
      <c r="L2189" s="162">
        <f t="shared" si="311"/>
        <v>0</v>
      </c>
      <c r="M2189" s="162" t="str" cm="1">
        <f t="array" ref="M2189">IF(ISERROR(INDEX('Non Compliance input'!$I$5:$I$156,MATCH(1,(A2189='Non Compliance input'!$A$5:$A$156)*(E2189&gt;='Non Compliance input'!$D$5:$D$156)*(F2189&lt;='Non Compliance input'!$E$5:$E$156)*('Non Compliance input'!$I$5:$I$156="Yes"),0))
),"","Yes")</f>
        <v/>
      </c>
      <c r="N2189" s="149" t="str">
        <f>IF(VLOOKUP($A2189,HourEndingOutage!$B$3:$F$746,5,0)="Outage","Outage","")</f>
        <v/>
      </c>
      <c r="O2189" s="18">
        <f t="shared" si="312"/>
        <v>0</v>
      </c>
      <c r="P2189" s="18" t="str">
        <f t="shared" si="313"/>
        <v/>
      </c>
      <c r="Q2189" s="18">
        <f t="shared" si="314"/>
        <v>0</v>
      </c>
      <c r="R2189" s="118"/>
    </row>
    <row r="2190" spans="1:18" x14ac:dyDescent="0.25">
      <c r="A2190" s="25">
        <f t="shared" si="306"/>
        <v>244</v>
      </c>
      <c r="B2190" s="23">
        <f t="shared" si="307"/>
        <v>44572</v>
      </c>
      <c r="C2190" s="24">
        <v>4</v>
      </c>
      <c r="D2190" s="54" t="str">
        <f t="shared" si="308"/>
        <v>ASET</v>
      </c>
      <c r="E2190" s="178"/>
      <c r="F2190" s="179"/>
      <c r="G2190" s="177"/>
      <c r="H2190" s="177"/>
      <c r="I2190" s="169">
        <f t="shared" si="309"/>
        <v>0</v>
      </c>
      <c r="J2190" s="149" t="str" cm="1">
        <f t="array" ref="J2190">IF(ISERROR(INDEX('Non Compliance input'!$H$5:$H$156,MATCH(1,(A2190='Non Compliance input'!$A$5:$A$156)*(F2190&gt;='Non Compliance input'!$D$5:$D$156)*(E2190&lt;'Non Compliance input'!$E$5:$E$156)*('Non Compliance input'!$H$5:$H$156="Yes"),0))
),"","Yes")</f>
        <v/>
      </c>
      <c r="K2190" s="149">
        <f t="shared" si="310"/>
        <v>0</v>
      </c>
      <c r="L2190" s="162">
        <f t="shared" si="311"/>
        <v>0</v>
      </c>
      <c r="M2190" s="162" t="str" cm="1">
        <f t="array" ref="M2190">IF(ISERROR(INDEX('Non Compliance input'!$I$5:$I$156,MATCH(1,(A2190='Non Compliance input'!$A$5:$A$156)*(E2190&gt;='Non Compliance input'!$D$5:$D$156)*(F2190&lt;='Non Compliance input'!$E$5:$E$156)*('Non Compliance input'!$I$5:$I$156="Yes"),0))
),"","Yes")</f>
        <v/>
      </c>
      <c r="N2190" s="149" t="str">
        <f>IF(VLOOKUP($A2190,HourEndingOutage!$B$3:$F$746,5,0)="Outage","Outage","")</f>
        <v/>
      </c>
      <c r="O2190" s="18">
        <f t="shared" si="312"/>
        <v>0</v>
      </c>
      <c r="P2190" s="18" t="str">
        <f t="shared" si="313"/>
        <v/>
      </c>
      <c r="Q2190" s="18">
        <f t="shared" si="314"/>
        <v>0</v>
      </c>
      <c r="R2190" s="118"/>
    </row>
    <row r="2191" spans="1:18" x14ac:dyDescent="0.25">
      <c r="A2191" s="25">
        <f t="shared" si="306"/>
        <v>244</v>
      </c>
      <c r="B2191" s="23">
        <f t="shared" si="307"/>
        <v>44572</v>
      </c>
      <c r="C2191" s="24">
        <v>4</v>
      </c>
      <c r="D2191" s="54" t="str">
        <f t="shared" si="308"/>
        <v>ASET</v>
      </c>
      <c r="E2191" s="178"/>
      <c r="F2191" s="179"/>
      <c r="G2191" s="177"/>
      <c r="H2191" s="177"/>
      <c r="I2191" s="169">
        <f t="shared" si="309"/>
        <v>0</v>
      </c>
      <c r="J2191" s="149" t="str" cm="1">
        <f t="array" ref="J2191">IF(ISERROR(INDEX('Non Compliance input'!$H$5:$H$156,MATCH(1,(A2191='Non Compliance input'!$A$5:$A$156)*(F2191&gt;='Non Compliance input'!$D$5:$D$156)*(E2191&lt;'Non Compliance input'!$E$5:$E$156)*('Non Compliance input'!$H$5:$H$156="Yes"),0))
),"","Yes")</f>
        <v/>
      </c>
      <c r="K2191" s="149">
        <f t="shared" si="310"/>
        <v>0</v>
      </c>
      <c r="L2191" s="162">
        <f t="shared" si="311"/>
        <v>0</v>
      </c>
      <c r="M2191" s="162" t="str" cm="1">
        <f t="array" ref="M2191">IF(ISERROR(INDEX('Non Compliance input'!$I$5:$I$156,MATCH(1,(A2191='Non Compliance input'!$A$5:$A$156)*(E2191&gt;='Non Compliance input'!$D$5:$D$156)*(F2191&lt;='Non Compliance input'!$E$5:$E$156)*('Non Compliance input'!$I$5:$I$156="Yes"),0))
),"","Yes")</f>
        <v/>
      </c>
      <c r="N2191" s="149" t="str">
        <f>IF(VLOOKUP($A2191,HourEndingOutage!$B$3:$F$746,5,0)="Outage","Outage","")</f>
        <v/>
      </c>
      <c r="O2191" s="18">
        <f t="shared" si="312"/>
        <v>0</v>
      </c>
      <c r="P2191" s="18" t="str">
        <f t="shared" si="313"/>
        <v/>
      </c>
      <c r="Q2191" s="18">
        <f t="shared" si="314"/>
        <v>0</v>
      </c>
      <c r="R2191" s="118"/>
    </row>
    <row r="2192" spans="1:18" x14ac:dyDescent="0.25">
      <c r="A2192" s="25">
        <f t="shared" si="306"/>
        <v>244</v>
      </c>
      <c r="B2192" s="23">
        <f t="shared" si="307"/>
        <v>44572</v>
      </c>
      <c r="C2192" s="24">
        <v>4</v>
      </c>
      <c r="D2192" s="54" t="str">
        <f t="shared" si="308"/>
        <v>ASET</v>
      </c>
      <c r="E2192" s="178"/>
      <c r="F2192" s="179"/>
      <c r="G2192" s="177"/>
      <c r="H2192" s="177"/>
      <c r="I2192" s="169">
        <f t="shared" si="309"/>
        <v>0</v>
      </c>
      <c r="J2192" s="149" t="str" cm="1">
        <f t="array" ref="J2192">IF(ISERROR(INDEX('Non Compliance input'!$H$5:$H$156,MATCH(1,(A2192='Non Compliance input'!$A$5:$A$156)*(F2192&gt;='Non Compliance input'!$D$5:$D$156)*(E2192&lt;'Non Compliance input'!$E$5:$E$156)*('Non Compliance input'!$H$5:$H$156="Yes"),0))
),"","Yes")</f>
        <v/>
      </c>
      <c r="K2192" s="149">
        <f t="shared" si="310"/>
        <v>0</v>
      </c>
      <c r="L2192" s="162">
        <f t="shared" si="311"/>
        <v>0</v>
      </c>
      <c r="M2192" s="162" t="str" cm="1">
        <f t="array" ref="M2192">IF(ISERROR(INDEX('Non Compliance input'!$I$5:$I$156,MATCH(1,(A2192='Non Compliance input'!$A$5:$A$156)*(E2192&gt;='Non Compliance input'!$D$5:$D$156)*(F2192&lt;='Non Compliance input'!$E$5:$E$156)*('Non Compliance input'!$I$5:$I$156="Yes"),0))
),"","Yes")</f>
        <v/>
      </c>
      <c r="N2192" s="149" t="str">
        <f>IF(VLOOKUP($A2192,HourEndingOutage!$B$3:$F$746,5,0)="Outage","Outage","")</f>
        <v/>
      </c>
      <c r="O2192" s="18">
        <f t="shared" si="312"/>
        <v>0</v>
      </c>
      <c r="P2192" s="18" t="str">
        <f t="shared" si="313"/>
        <v/>
      </c>
      <c r="Q2192" s="18">
        <f t="shared" si="314"/>
        <v>0</v>
      </c>
      <c r="R2192" s="118"/>
    </row>
    <row r="2193" spans="1:18" x14ac:dyDescent="0.25">
      <c r="A2193" s="25">
        <f t="shared" si="306"/>
        <v>244</v>
      </c>
      <c r="B2193" s="23">
        <f t="shared" si="307"/>
        <v>44572</v>
      </c>
      <c r="C2193" s="24">
        <v>4</v>
      </c>
      <c r="D2193" s="54" t="str">
        <f t="shared" si="308"/>
        <v>ASET</v>
      </c>
      <c r="E2193" s="178"/>
      <c r="F2193" s="179"/>
      <c r="G2193" s="177"/>
      <c r="H2193" s="177"/>
      <c r="I2193" s="169">
        <f t="shared" si="309"/>
        <v>0</v>
      </c>
      <c r="J2193" s="149" t="str" cm="1">
        <f t="array" ref="J2193">IF(ISERROR(INDEX('Non Compliance input'!$H$5:$H$156,MATCH(1,(A2193='Non Compliance input'!$A$5:$A$156)*(F2193&gt;='Non Compliance input'!$D$5:$D$156)*(E2193&lt;'Non Compliance input'!$E$5:$E$156)*('Non Compliance input'!$H$5:$H$156="Yes"),0))
),"","Yes")</f>
        <v/>
      </c>
      <c r="K2193" s="149">
        <f t="shared" si="310"/>
        <v>0</v>
      </c>
      <c r="L2193" s="162">
        <f t="shared" si="311"/>
        <v>0</v>
      </c>
      <c r="M2193" s="162" t="str" cm="1">
        <f t="array" ref="M2193">IF(ISERROR(INDEX('Non Compliance input'!$I$5:$I$156,MATCH(1,(A2193='Non Compliance input'!$A$5:$A$156)*(E2193&gt;='Non Compliance input'!$D$5:$D$156)*(F2193&lt;='Non Compliance input'!$E$5:$E$156)*('Non Compliance input'!$I$5:$I$156="Yes"),0))
),"","Yes")</f>
        <v/>
      </c>
      <c r="N2193" s="149" t="str">
        <f>IF(VLOOKUP($A2193,HourEndingOutage!$B$3:$F$746,5,0)="Outage","Outage","")</f>
        <v/>
      </c>
      <c r="O2193" s="18">
        <f t="shared" si="312"/>
        <v>0</v>
      </c>
      <c r="P2193" s="18" t="str">
        <f t="shared" si="313"/>
        <v/>
      </c>
      <c r="Q2193" s="18">
        <f t="shared" si="314"/>
        <v>0</v>
      </c>
      <c r="R2193" s="118"/>
    </row>
    <row r="2194" spans="1:18" x14ac:dyDescent="0.25">
      <c r="A2194" s="25">
        <f t="shared" si="306"/>
        <v>244</v>
      </c>
      <c r="B2194" s="23">
        <f t="shared" si="307"/>
        <v>44572</v>
      </c>
      <c r="C2194" s="24">
        <v>4</v>
      </c>
      <c r="D2194" s="54" t="str">
        <f t="shared" si="308"/>
        <v>ASET</v>
      </c>
      <c r="E2194" s="178"/>
      <c r="F2194" s="179"/>
      <c r="G2194" s="177"/>
      <c r="H2194" s="177"/>
      <c r="I2194" s="169">
        <f t="shared" si="309"/>
        <v>0</v>
      </c>
      <c r="J2194" s="149" t="str" cm="1">
        <f t="array" ref="J2194">IF(ISERROR(INDEX('Non Compliance input'!$H$5:$H$156,MATCH(1,(A2194='Non Compliance input'!$A$5:$A$156)*(F2194&gt;='Non Compliance input'!$D$5:$D$156)*(E2194&lt;'Non Compliance input'!$E$5:$E$156)*('Non Compliance input'!$H$5:$H$156="Yes"),0))
),"","Yes")</f>
        <v/>
      </c>
      <c r="K2194" s="149">
        <f t="shared" si="310"/>
        <v>0</v>
      </c>
      <c r="L2194" s="162">
        <f t="shared" si="311"/>
        <v>0</v>
      </c>
      <c r="M2194" s="162" t="str" cm="1">
        <f t="array" ref="M2194">IF(ISERROR(INDEX('Non Compliance input'!$I$5:$I$156,MATCH(1,(A2194='Non Compliance input'!$A$5:$A$156)*(E2194&gt;='Non Compliance input'!$D$5:$D$156)*(F2194&lt;='Non Compliance input'!$E$5:$E$156)*('Non Compliance input'!$I$5:$I$156="Yes"),0))
),"","Yes")</f>
        <v/>
      </c>
      <c r="N2194" s="149" t="str">
        <f>IF(VLOOKUP($A2194,HourEndingOutage!$B$3:$F$746,5,0)="Outage","Outage","")</f>
        <v/>
      </c>
      <c r="O2194" s="18">
        <f t="shared" si="312"/>
        <v>0</v>
      </c>
      <c r="P2194" s="18" t="str">
        <f t="shared" si="313"/>
        <v/>
      </c>
      <c r="Q2194" s="18">
        <f t="shared" si="314"/>
        <v>0</v>
      </c>
      <c r="R2194" s="118"/>
    </row>
    <row r="2195" spans="1:18" x14ac:dyDescent="0.25">
      <c r="A2195" s="25">
        <f t="shared" si="306"/>
        <v>244</v>
      </c>
      <c r="B2195" s="23">
        <f t="shared" si="307"/>
        <v>44572</v>
      </c>
      <c r="C2195" s="24">
        <v>4</v>
      </c>
      <c r="D2195" s="54" t="str">
        <f t="shared" si="308"/>
        <v>ASET</v>
      </c>
      <c r="E2195" s="178"/>
      <c r="F2195" s="179"/>
      <c r="G2195" s="177"/>
      <c r="H2195" s="177"/>
      <c r="I2195" s="169">
        <f t="shared" si="309"/>
        <v>0</v>
      </c>
      <c r="J2195" s="149" t="str" cm="1">
        <f t="array" ref="J2195">IF(ISERROR(INDEX('Non Compliance input'!$H$5:$H$156,MATCH(1,(A2195='Non Compliance input'!$A$5:$A$156)*(F2195&gt;='Non Compliance input'!$D$5:$D$156)*(E2195&lt;'Non Compliance input'!$E$5:$E$156)*('Non Compliance input'!$H$5:$H$156="Yes"),0))
),"","Yes")</f>
        <v/>
      </c>
      <c r="K2195" s="149">
        <f t="shared" si="310"/>
        <v>0</v>
      </c>
      <c r="L2195" s="162">
        <f t="shared" si="311"/>
        <v>0</v>
      </c>
      <c r="M2195" s="162" t="str" cm="1">
        <f t="array" ref="M2195">IF(ISERROR(INDEX('Non Compliance input'!$I$5:$I$156,MATCH(1,(A2195='Non Compliance input'!$A$5:$A$156)*(E2195&gt;='Non Compliance input'!$D$5:$D$156)*(F2195&lt;='Non Compliance input'!$E$5:$E$156)*('Non Compliance input'!$I$5:$I$156="Yes"),0))
),"","Yes")</f>
        <v/>
      </c>
      <c r="N2195" s="149" t="str">
        <f>IF(VLOOKUP($A2195,HourEndingOutage!$B$3:$F$746,5,0)="Outage","Outage","")</f>
        <v/>
      </c>
      <c r="O2195" s="18">
        <f t="shared" si="312"/>
        <v>0</v>
      </c>
      <c r="P2195" s="18" t="str">
        <f t="shared" si="313"/>
        <v/>
      </c>
      <c r="Q2195" s="18">
        <f t="shared" si="314"/>
        <v>0</v>
      </c>
      <c r="R2195" s="118"/>
    </row>
    <row r="2196" spans="1:18" x14ac:dyDescent="0.25">
      <c r="A2196" s="25">
        <f t="shared" si="306"/>
        <v>244</v>
      </c>
      <c r="B2196" s="23">
        <f t="shared" si="307"/>
        <v>44572</v>
      </c>
      <c r="C2196" s="24">
        <v>4</v>
      </c>
      <c r="D2196" s="54" t="str">
        <f t="shared" si="308"/>
        <v>ASET</v>
      </c>
      <c r="E2196" s="178"/>
      <c r="F2196" s="179"/>
      <c r="G2196" s="177"/>
      <c r="H2196" s="177"/>
      <c r="I2196" s="169">
        <f t="shared" si="309"/>
        <v>0</v>
      </c>
      <c r="J2196" s="149" t="str" cm="1">
        <f t="array" ref="J2196">IF(ISERROR(INDEX('Non Compliance input'!$H$5:$H$156,MATCH(1,(A2196='Non Compliance input'!$A$5:$A$156)*(F2196&gt;='Non Compliance input'!$D$5:$D$156)*(E2196&lt;'Non Compliance input'!$E$5:$E$156)*('Non Compliance input'!$H$5:$H$156="Yes"),0))
),"","Yes")</f>
        <v/>
      </c>
      <c r="K2196" s="149">
        <f t="shared" si="310"/>
        <v>0</v>
      </c>
      <c r="L2196" s="162">
        <f t="shared" si="311"/>
        <v>0</v>
      </c>
      <c r="M2196" s="162" t="str" cm="1">
        <f t="array" ref="M2196">IF(ISERROR(INDEX('Non Compliance input'!$I$5:$I$156,MATCH(1,(A2196='Non Compliance input'!$A$5:$A$156)*(E2196&gt;='Non Compliance input'!$D$5:$D$156)*(F2196&lt;='Non Compliance input'!$E$5:$E$156)*('Non Compliance input'!$I$5:$I$156="Yes"),0))
),"","Yes")</f>
        <v/>
      </c>
      <c r="N2196" s="149" t="str">
        <f>IF(VLOOKUP($A2196,HourEndingOutage!$B$3:$F$746,5,0)="Outage","Outage","")</f>
        <v/>
      </c>
      <c r="O2196" s="18">
        <f t="shared" si="312"/>
        <v>0</v>
      </c>
      <c r="P2196" s="18" t="str">
        <f t="shared" si="313"/>
        <v/>
      </c>
      <c r="Q2196" s="18">
        <f t="shared" si="314"/>
        <v>0</v>
      </c>
      <c r="R2196" s="118"/>
    </row>
    <row r="2197" spans="1:18" x14ac:dyDescent="0.25">
      <c r="A2197" s="25">
        <f t="shared" si="306"/>
        <v>244</v>
      </c>
      <c r="B2197" s="23">
        <f t="shared" si="307"/>
        <v>44572</v>
      </c>
      <c r="C2197" s="24">
        <v>4</v>
      </c>
      <c r="D2197" s="54" t="str">
        <f t="shared" si="308"/>
        <v>ASET</v>
      </c>
      <c r="E2197" s="178"/>
      <c r="F2197" s="179"/>
      <c r="G2197" s="177"/>
      <c r="H2197" s="177"/>
      <c r="I2197" s="169">
        <f t="shared" si="309"/>
        <v>0</v>
      </c>
      <c r="J2197" s="149" t="str" cm="1">
        <f t="array" ref="J2197">IF(ISERROR(INDEX('Non Compliance input'!$H$5:$H$156,MATCH(1,(A2197='Non Compliance input'!$A$5:$A$156)*(F2197&gt;='Non Compliance input'!$D$5:$D$156)*(E2197&lt;'Non Compliance input'!$E$5:$E$156)*('Non Compliance input'!$H$5:$H$156="Yes"),0))
),"","Yes")</f>
        <v/>
      </c>
      <c r="K2197" s="149">
        <f t="shared" si="310"/>
        <v>0</v>
      </c>
      <c r="L2197" s="162">
        <f t="shared" si="311"/>
        <v>0</v>
      </c>
      <c r="M2197" s="162" t="str" cm="1">
        <f t="array" ref="M2197">IF(ISERROR(INDEX('Non Compliance input'!$I$5:$I$156,MATCH(1,(A2197='Non Compliance input'!$A$5:$A$156)*(E2197&gt;='Non Compliance input'!$D$5:$D$156)*(F2197&lt;='Non Compliance input'!$E$5:$E$156)*('Non Compliance input'!$I$5:$I$156="Yes"),0))
),"","Yes")</f>
        <v/>
      </c>
      <c r="N2197" s="149" t="str">
        <f>IF(VLOOKUP($A2197,HourEndingOutage!$B$3:$F$746,5,0)="Outage","Outage","")</f>
        <v/>
      </c>
      <c r="O2197" s="18">
        <f t="shared" si="312"/>
        <v>0</v>
      </c>
      <c r="P2197" s="18" t="str">
        <f t="shared" si="313"/>
        <v/>
      </c>
      <c r="Q2197" s="18">
        <f t="shared" si="314"/>
        <v>0</v>
      </c>
      <c r="R2197" s="118"/>
    </row>
    <row r="2198" spans="1:18" x14ac:dyDescent="0.25">
      <c r="A2198" s="25">
        <f t="shared" si="306"/>
        <v>244</v>
      </c>
      <c r="B2198" s="23">
        <f t="shared" si="307"/>
        <v>44572</v>
      </c>
      <c r="C2198" s="24">
        <v>4</v>
      </c>
      <c r="D2198" s="54" t="str">
        <f t="shared" si="308"/>
        <v>ASET</v>
      </c>
      <c r="E2198" s="178"/>
      <c r="F2198" s="179"/>
      <c r="G2198" s="177"/>
      <c r="H2198" s="177"/>
      <c r="I2198" s="169">
        <f t="shared" si="309"/>
        <v>0</v>
      </c>
      <c r="J2198" s="149" t="str" cm="1">
        <f t="array" ref="J2198">IF(ISERROR(INDEX('Non Compliance input'!$H$5:$H$156,MATCH(1,(A2198='Non Compliance input'!$A$5:$A$156)*(F2198&gt;='Non Compliance input'!$D$5:$D$156)*(E2198&lt;'Non Compliance input'!$E$5:$E$156)*('Non Compliance input'!$H$5:$H$156="Yes"),0))
),"","Yes")</f>
        <v/>
      </c>
      <c r="K2198" s="149">
        <f t="shared" si="310"/>
        <v>0</v>
      </c>
      <c r="L2198" s="162">
        <f t="shared" si="311"/>
        <v>0</v>
      </c>
      <c r="M2198" s="162" t="str" cm="1">
        <f t="array" ref="M2198">IF(ISERROR(INDEX('Non Compliance input'!$I$5:$I$156,MATCH(1,(A2198='Non Compliance input'!$A$5:$A$156)*(E2198&gt;='Non Compliance input'!$D$5:$D$156)*(F2198&lt;='Non Compliance input'!$E$5:$E$156)*('Non Compliance input'!$I$5:$I$156="Yes"),0))
),"","Yes")</f>
        <v/>
      </c>
      <c r="N2198" s="149" t="str">
        <f>IF(VLOOKUP($A2198,HourEndingOutage!$B$3:$F$746,5,0)="Outage","Outage","")</f>
        <v/>
      </c>
      <c r="O2198" s="18">
        <f t="shared" si="312"/>
        <v>0</v>
      </c>
      <c r="P2198" s="18" t="str">
        <f t="shared" si="313"/>
        <v/>
      </c>
      <c r="Q2198" s="18">
        <f t="shared" si="314"/>
        <v>0</v>
      </c>
      <c r="R2198" s="118"/>
    </row>
    <row r="2199" spans="1:18" x14ac:dyDescent="0.25">
      <c r="A2199" s="25">
        <f t="shared" si="306"/>
        <v>245</v>
      </c>
      <c r="B2199" s="23">
        <f t="shared" si="307"/>
        <v>44572</v>
      </c>
      <c r="C2199" s="24">
        <v>5</v>
      </c>
      <c r="D2199" s="54" t="str">
        <f t="shared" si="308"/>
        <v>ASET</v>
      </c>
      <c r="E2199" s="178"/>
      <c r="F2199" s="179"/>
      <c r="G2199" s="177"/>
      <c r="H2199" s="177"/>
      <c r="I2199" s="169">
        <f t="shared" si="309"/>
        <v>0</v>
      </c>
      <c r="J2199" s="149" t="str" cm="1">
        <f t="array" ref="J2199">IF(ISERROR(INDEX('Non Compliance input'!$H$5:$H$156,MATCH(1,(A2199='Non Compliance input'!$A$5:$A$156)*(F2199&gt;='Non Compliance input'!$D$5:$D$156)*(E2199&lt;'Non Compliance input'!$E$5:$E$156)*('Non Compliance input'!$H$5:$H$156="Yes"),0))
),"","Yes")</f>
        <v/>
      </c>
      <c r="K2199" s="149">
        <f t="shared" si="310"/>
        <v>0</v>
      </c>
      <c r="L2199" s="162">
        <f t="shared" si="311"/>
        <v>0</v>
      </c>
      <c r="M2199" s="162" t="str" cm="1">
        <f t="array" ref="M2199">IF(ISERROR(INDEX('Non Compliance input'!$I$5:$I$156,MATCH(1,(A2199='Non Compliance input'!$A$5:$A$156)*(E2199&gt;='Non Compliance input'!$D$5:$D$156)*(F2199&lt;='Non Compliance input'!$E$5:$E$156)*('Non Compliance input'!$I$5:$I$156="Yes"),0))
),"","Yes")</f>
        <v/>
      </c>
      <c r="N2199" s="149" t="str">
        <f>IF(VLOOKUP($A2199,HourEndingOutage!$B$3:$F$746,5,0)="Outage","Outage","")</f>
        <v/>
      </c>
      <c r="O2199" s="18">
        <f t="shared" si="312"/>
        <v>0</v>
      </c>
      <c r="P2199" s="18" t="str">
        <f t="shared" si="313"/>
        <v/>
      </c>
      <c r="Q2199" s="18">
        <f t="shared" si="314"/>
        <v>0</v>
      </c>
      <c r="R2199" s="118"/>
    </row>
    <row r="2200" spans="1:18" x14ac:dyDescent="0.25">
      <c r="A2200" s="25">
        <f t="shared" si="306"/>
        <v>245</v>
      </c>
      <c r="B2200" s="23">
        <f t="shared" si="307"/>
        <v>44572</v>
      </c>
      <c r="C2200" s="24">
        <v>5</v>
      </c>
      <c r="D2200" s="54" t="str">
        <f t="shared" si="308"/>
        <v>ASET</v>
      </c>
      <c r="E2200" s="178"/>
      <c r="F2200" s="179"/>
      <c r="G2200" s="177"/>
      <c r="H2200" s="177"/>
      <c r="I2200" s="169">
        <f t="shared" si="309"/>
        <v>0</v>
      </c>
      <c r="J2200" s="149" t="str" cm="1">
        <f t="array" ref="J2200">IF(ISERROR(INDEX('Non Compliance input'!$H$5:$H$156,MATCH(1,(A2200='Non Compliance input'!$A$5:$A$156)*(F2200&gt;='Non Compliance input'!$D$5:$D$156)*(E2200&lt;'Non Compliance input'!$E$5:$E$156)*('Non Compliance input'!$H$5:$H$156="Yes"),0))
),"","Yes")</f>
        <v/>
      </c>
      <c r="K2200" s="149">
        <f t="shared" si="310"/>
        <v>0</v>
      </c>
      <c r="L2200" s="162">
        <f t="shared" si="311"/>
        <v>0</v>
      </c>
      <c r="M2200" s="162" t="str" cm="1">
        <f t="array" ref="M2200">IF(ISERROR(INDEX('Non Compliance input'!$I$5:$I$156,MATCH(1,(A2200='Non Compliance input'!$A$5:$A$156)*(E2200&gt;='Non Compliance input'!$D$5:$D$156)*(F2200&lt;='Non Compliance input'!$E$5:$E$156)*('Non Compliance input'!$I$5:$I$156="Yes"),0))
),"","Yes")</f>
        <v/>
      </c>
      <c r="N2200" s="149" t="str">
        <f>IF(VLOOKUP($A2200,HourEndingOutage!$B$3:$F$746,5,0)="Outage","Outage","")</f>
        <v/>
      </c>
      <c r="O2200" s="18">
        <f t="shared" si="312"/>
        <v>0</v>
      </c>
      <c r="P2200" s="18" t="str">
        <f t="shared" si="313"/>
        <v/>
      </c>
      <c r="Q2200" s="18">
        <f t="shared" si="314"/>
        <v>0</v>
      </c>
      <c r="R2200" s="118"/>
    </row>
    <row r="2201" spans="1:18" x14ac:dyDescent="0.25">
      <c r="A2201" s="25">
        <f t="shared" si="306"/>
        <v>245</v>
      </c>
      <c r="B2201" s="23">
        <f t="shared" si="307"/>
        <v>44572</v>
      </c>
      <c r="C2201" s="24">
        <v>5</v>
      </c>
      <c r="D2201" s="54" t="str">
        <f t="shared" si="308"/>
        <v>ASET</v>
      </c>
      <c r="E2201" s="178"/>
      <c r="F2201" s="179"/>
      <c r="G2201" s="177"/>
      <c r="H2201" s="177"/>
      <c r="I2201" s="169">
        <f t="shared" si="309"/>
        <v>0</v>
      </c>
      <c r="J2201" s="149" t="str" cm="1">
        <f t="array" ref="J2201">IF(ISERROR(INDEX('Non Compliance input'!$H$5:$H$156,MATCH(1,(A2201='Non Compliance input'!$A$5:$A$156)*(F2201&gt;='Non Compliance input'!$D$5:$D$156)*(E2201&lt;'Non Compliance input'!$E$5:$E$156)*('Non Compliance input'!$H$5:$H$156="Yes"),0))
),"","Yes")</f>
        <v/>
      </c>
      <c r="K2201" s="149">
        <f t="shared" si="310"/>
        <v>0</v>
      </c>
      <c r="L2201" s="162">
        <f t="shared" si="311"/>
        <v>0</v>
      </c>
      <c r="M2201" s="162" t="str" cm="1">
        <f t="array" ref="M2201">IF(ISERROR(INDEX('Non Compliance input'!$I$5:$I$156,MATCH(1,(A2201='Non Compliance input'!$A$5:$A$156)*(E2201&gt;='Non Compliance input'!$D$5:$D$156)*(F2201&lt;='Non Compliance input'!$E$5:$E$156)*('Non Compliance input'!$I$5:$I$156="Yes"),0))
),"","Yes")</f>
        <v/>
      </c>
      <c r="N2201" s="149" t="str">
        <f>IF(VLOOKUP($A2201,HourEndingOutage!$B$3:$F$746,5,0)="Outage","Outage","")</f>
        <v/>
      </c>
      <c r="O2201" s="18">
        <f t="shared" si="312"/>
        <v>0</v>
      </c>
      <c r="P2201" s="18" t="str">
        <f t="shared" si="313"/>
        <v/>
      </c>
      <c r="Q2201" s="18">
        <f t="shared" si="314"/>
        <v>0</v>
      </c>
      <c r="R2201" s="118"/>
    </row>
    <row r="2202" spans="1:18" x14ac:dyDescent="0.25">
      <c r="A2202" s="25">
        <f t="shared" si="306"/>
        <v>245</v>
      </c>
      <c r="B2202" s="23">
        <f t="shared" si="307"/>
        <v>44572</v>
      </c>
      <c r="C2202" s="24">
        <v>5</v>
      </c>
      <c r="D2202" s="54" t="str">
        <f t="shared" si="308"/>
        <v>ASET</v>
      </c>
      <c r="E2202" s="178"/>
      <c r="F2202" s="179"/>
      <c r="G2202" s="177"/>
      <c r="H2202" s="177"/>
      <c r="I2202" s="169">
        <f t="shared" si="309"/>
        <v>0</v>
      </c>
      <c r="J2202" s="149" t="str" cm="1">
        <f t="array" ref="J2202">IF(ISERROR(INDEX('Non Compliance input'!$H$5:$H$156,MATCH(1,(A2202='Non Compliance input'!$A$5:$A$156)*(F2202&gt;='Non Compliance input'!$D$5:$D$156)*(E2202&lt;'Non Compliance input'!$E$5:$E$156)*('Non Compliance input'!$H$5:$H$156="Yes"),0))
),"","Yes")</f>
        <v/>
      </c>
      <c r="K2202" s="149">
        <f t="shared" si="310"/>
        <v>0</v>
      </c>
      <c r="L2202" s="162">
        <f t="shared" si="311"/>
        <v>0</v>
      </c>
      <c r="M2202" s="162" t="str" cm="1">
        <f t="array" ref="M2202">IF(ISERROR(INDEX('Non Compliance input'!$I$5:$I$156,MATCH(1,(A2202='Non Compliance input'!$A$5:$A$156)*(E2202&gt;='Non Compliance input'!$D$5:$D$156)*(F2202&lt;='Non Compliance input'!$E$5:$E$156)*('Non Compliance input'!$I$5:$I$156="Yes"),0))
),"","Yes")</f>
        <v/>
      </c>
      <c r="N2202" s="149" t="str">
        <f>IF(VLOOKUP($A2202,HourEndingOutage!$B$3:$F$746,5,0)="Outage","Outage","")</f>
        <v/>
      </c>
      <c r="O2202" s="18">
        <f t="shared" si="312"/>
        <v>0</v>
      </c>
      <c r="P2202" s="18" t="str">
        <f t="shared" si="313"/>
        <v/>
      </c>
      <c r="Q2202" s="18">
        <f t="shared" si="314"/>
        <v>0</v>
      </c>
      <c r="R2202" s="118"/>
    </row>
    <row r="2203" spans="1:18" x14ac:dyDescent="0.25">
      <c r="A2203" s="25">
        <f t="shared" si="306"/>
        <v>245</v>
      </c>
      <c r="B2203" s="23">
        <f t="shared" si="307"/>
        <v>44572</v>
      </c>
      <c r="C2203" s="24">
        <v>5</v>
      </c>
      <c r="D2203" s="54" t="str">
        <f t="shared" si="308"/>
        <v>ASET</v>
      </c>
      <c r="E2203" s="178"/>
      <c r="F2203" s="179"/>
      <c r="G2203" s="177"/>
      <c r="H2203" s="177"/>
      <c r="I2203" s="169">
        <f t="shared" si="309"/>
        <v>0</v>
      </c>
      <c r="J2203" s="149" t="str" cm="1">
        <f t="array" ref="J2203">IF(ISERROR(INDEX('Non Compliance input'!$H$5:$H$156,MATCH(1,(A2203='Non Compliance input'!$A$5:$A$156)*(F2203&gt;='Non Compliance input'!$D$5:$D$156)*(E2203&lt;'Non Compliance input'!$E$5:$E$156)*('Non Compliance input'!$H$5:$H$156="Yes"),0))
),"","Yes")</f>
        <v/>
      </c>
      <c r="K2203" s="149">
        <f t="shared" si="310"/>
        <v>0</v>
      </c>
      <c r="L2203" s="162">
        <f t="shared" si="311"/>
        <v>0</v>
      </c>
      <c r="M2203" s="162" t="str" cm="1">
        <f t="array" ref="M2203">IF(ISERROR(INDEX('Non Compliance input'!$I$5:$I$156,MATCH(1,(A2203='Non Compliance input'!$A$5:$A$156)*(E2203&gt;='Non Compliance input'!$D$5:$D$156)*(F2203&lt;='Non Compliance input'!$E$5:$E$156)*('Non Compliance input'!$I$5:$I$156="Yes"),0))
),"","Yes")</f>
        <v/>
      </c>
      <c r="N2203" s="149" t="str">
        <f>IF(VLOOKUP($A2203,HourEndingOutage!$B$3:$F$746,5,0)="Outage","Outage","")</f>
        <v/>
      </c>
      <c r="O2203" s="18">
        <f t="shared" si="312"/>
        <v>0</v>
      </c>
      <c r="P2203" s="18" t="str">
        <f t="shared" si="313"/>
        <v/>
      </c>
      <c r="Q2203" s="18">
        <f t="shared" si="314"/>
        <v>0</v>
      </c>
      <c r="R2203" s="118"/>
    </row>
    <row r="2204" spans="1:18" x14ac:dyDescent="0.25">
      <c r="A2204" s="25">
        <f t="shared" ref="A2204:A2267" si="315">IF(C2204=C2203,A2203,A2203+1)</f>
        <v>245</v>
      </c>
      <c r="B2204" s="23">
        <f t="shared" ref="B2204:B2267" si="316">IF(C2204&lt;C2203,B2203+1,B2203)</f>
        <v>44572</v>
      </c>
      <c r="C2204" s="24">
        <v>5</v>
      </c>
      <c r="D2204" s="54" t="str">
        <f t="shared" si="308"/>
        <v>ASET</v>
      </c>
      <c r="E2204" s="178"/>
      <c r="F2204" s="179"/>
      <c r="G2204" s="177"/>
      <c r="H2204" s="177"/>
      <c r="I2204" s="169">
        <f t="shared" si="309"/>
        <v>0</v>
      </c>
      <c r="J2204" s="149" t="str" cm="1">
        <f t="array" ref="J2204">IF(ISERROR(INDEX('Non Compliance input'!$H$5:$H$156,MATCH(1,(A2204='Non Compliance input'!$A$5:$A$156)*(F2204&gt;='Non Compliance input'!$D$5:$D$156)*(E2204&lt;'Non Compliance input'!$E$5:$E$156)*('Non Compliance input'!$H$5:$H$156="Yes"),0))
),"","Yes")</f>
        <v/>
      </c>
      <c r="K2204" s="149">
        <f t="shared" si="310"/>
        <v>0</v>
      </c>
      <c r="L2204" s="162">
        <f t="shared" si="311"/>
        <v>0</v>
      </c>
      <c r="M2204" s="162" t="str" cm="1">
        <f t="array" ref="M2204">IF(ISERROR(INDEX('Non Compliance input'!$I$5:$I$156,MATCH(1,(A2204='Non Compliance input'!$A$5:$A$156)*(E2204&gt;='Non Compliance input'!$D$5:$D$156)*(F2204&lt;='Non Compliance input'!$E$5:$E$156)*('Non Compliance input'!$I$5:$I$156="Yes"),0))
),"","Yes")</f>
        <v/>
      </c>
      <c r="N2204" s="149" t="str">
        <f>IF(VLOOKUP($A2204,HourEndingOutage!$B$3:$F$746,5,0)="Outage","Outage","")</f>
        <v/>
      </c>
      <c r="O2204" s="18">
        <f t="shared" si="312"/>
        <v>0</v>
      </c>
      <c r="P2204" s="18" t="str">
        <f t="shared" si="313"/>
        <v/>
      </c>
      <c r="Q2204" s="18">
        <f t="shared" si="314"/>
        <v>0</v>
      </c>
      <c r="R2204" s="118"/>
    </row>
    <row r="2205" spans="1:18" x14ac:dyDescent="0.25">
      <c r="A2205" s="25">
        <f t="shared" si="315"/>
        <v>245</v>
      </c>
      <c r="B2205" s="23">
        <f t="shared" si="316"/>
        <v>44572</v>
      </c>
      <c r="C2205" s="24">
        <v>5</v>
      </c>
      <c r="D2205" s="54" t="str">
        <f t="shared" si="308"/>
        <v>ASET</v>
      </c>
      <c r="E2205" s="178"/>
      <c r="F2205" s="179"/>
      <c r="G2205" s="177"/>
      <c r="H2205" s="177"/>
      <c r="I2205" s="169">
        <f t="shared" si="309"/>
        <v>0</v>
      </c>
      <c r="J2205" s="149" t="str" cm="1">
        <f t="array" ref="J2205">IF(ISERROR(INDEX('Non Compliance input'!$H$5:$H$156,MATCH(1,(A2205='Non Compliance input'!$A$5:$A$156)*(F2205&gt;='Non Compliance input'!$D$5:$D$156)*(E2205&lt;'Non Compliance input'!$E$5:$E$156)*('Non Compliance input'!$H$5:$H$156="Yes"),0))
),"","Yes")</f>
        <v/>
      </c>
      <c r="K2205" s="149">
        <f t="shared" si="310"/>
        <v>0</v>
      </c>
      <c r="L2205" s="162">
        <f t="shared" si="311"/>
        <v>0</v>
      </c>
      <c r="M2205" s="162" t="str" cm="1">
        <f t="array" ref="M2205">IF(ISERROR(INDEX('Non Compliance input'!$I$5:$I$156,MATCH(1,(A2205='Non Compliance input'!$A$5:$A$156)*(E2205&gt;='Non Compliance input'!$D$5:$D$156)*(F2205&lt;='Non Compliance input'!$E$5:$E$156)*('Non Compliance input'!$I$5:$I$156="Yes"),0))
),"","Yes")</f>
        <v/>
      </c>
      <c r="N2205" s="149" t="str">
        <f>IF(VLOOKUP($A2205,HourEndingOutage!$B$3:$F$746,5,0)="Outage","Outage","")</f>
        <v/>
      </c>
      <c r="O2205" s="18">
        <f t="shared" si="312"/>
        <v>0</v>
      </c>
      <c r="P2205" s="18" t="str">
        <f t="shared" si="313"/>
        <v/>
      </c>
      <c r="Q2205" s="18">
        <f t="shared" si="314"/>
        <v>0</v>
      </c>
      <c r="R2205" s="118"/>
    </row>
    <row r="2206" spans="1:18" x14ac:dyDescent="0.25">
      <c r="A2206" s="25">
        <f t="shared" si="315"/>
        <v>245</v>
      </c>
      <c r="B2206" s="23">
        <f t="shared" si="316"/>
        <v>44572</v>
      </c>
      <c r="C2206" s="24">
        <v>5</v>
      </c>
      <c r="D2206" s="54" t="str">
        <f t="shared" si="308"/>
        <v>ASET</v>
      </c>
      <c r="E2206" s="178"/>
      <c r="F2206" s="179"/>
      <c r="G2206" s="177"/>
      <c r="H2206" s="177"/>
      <c r="I2206" s="169">
        <f t="shared" si="309"/>
        <v>0</v>
      </c>
      <c r="J2206" s="149" t="str" cm="1">
        <f t="array" ref="J2206">IF(ISERROR(INDEX('Non Compliance input'!$H$5:$H$156,MATCH(1,(A2206='Non Compliance input'!$A$5:$A$156)*(F2206&gt;='Non Compliance input'!$D$5:$D$156)*(E2206&lt;'Non Compliance input'!$E$5:$E$156)*('Non Compliance input'!$H$5:$H$156="Yes"),0))
),"","Yes")</f>
        <v/>
      </c>
      <c r="K2206" s="149">
        <f t="shared" si="310"/>
        <v>0</v>
      </c>
      <c r="L2206" s="162">
        <f t="shared" si="311"/>
        <v>0</v>
      </c>
      <c r="M2206" s="162" t="str" cm="1">
        <f t="array" ref="M2206">IF(ISERROR(INDEX('Non Compliance input'!$I$5:$I$156,MATCH(1,(A2206='Non Compliance input'!$A$5:$A$156)*(E2206&gt;='Non Compliance input'!$D$5:$D$156)*(F2206&lt;='Non Compliance input'!$E$5:$E$156)*('Non Compliance input'!$I$5:$I$156="Yes"),0))
),"","Yes")</f>
        <v/>
      </c>
      <c r="N2206" s="149" t="str">
        <f>IF(VLOOKUP($A2206,HourEndingOutage!$B$3:$F$746,5,0)="Outage","Outage","")</f>
        <v/>
      </c>
      <c r="O2206" s="18">
        <f t="shared" si="312"/>
        <v>0</v>
      </c>
      <c r="P2206" s="18" t="str">
        <f t="shared" si="313"/>
        <v/>
      </c>
      <c r="Q2206" s="18">
        <f t="shared" si="314"/>
        <v>0</v>
      </c>
      <c r="R2206" s="118"/>
    </row>
    <row r="2207" spans="1:18" x14ac:dyDescent="0.25">
      <c r="A2207" s="25">
        <f t="shared" si="315"/>
        <v>245</v>
      </c>
      <c r="B2207" s="23">
        <f t="shared" si="316"/>
        <v>44572</v>
      </c>
      <c r="C2207" s="24">
        <v>5</v>
      </c>
      <c r="D2207" s="54" t="str">
        <f t="shared" si="308"/>
        <v>ASET</v>
      </c>
      <c r="E2207" s="178"/>
      <c r="F2207" s="179"/>
      <c r="G2207" s="177"/>
      <c r="H2207" s="177"/>
      <c r="I2207" s="169">
        <f t="shared" si="309"/>
        <v>0</v>
      </c>
      <c r="J2207" s="149" t="str" cm="1">
        <f t="array" ref="J2207">IF(ISERROR(INDEX('Non Compliance input'!$H$5:$H$156,MATCH(1,(A2207='Non Compliance input'!$A$5:$A$156)*(F2207&gt;='Non Compliance input'!$D$5:$D$156)*(E2207&lt;'Non Compliance input'!$E$5:$E$156)*('Non Compliance input'!$H$5:$H$156="Yes"),0))
),"","Yes")</f>
        <v/>
      </c>
      <c r="K2207" s="149">
        <f t="shared" si="310"/>
        <v>0</v>
      </c>
      <c r="L2207" s="162">
        <f t="shared" si="311"/>
        <v>0</v>
      </c>
      <c r="M2207" s="162" t="str" cm="1">
        <f t="array" ref="M2207">IF(ISERROR(INDEX('Non Compliance input'!$I$5:$I$156,MATCH(1,(A2207='Non Compliance input'!$A$5:$A$156)*(E2207&gt;='Non Compliance input'!$D$5:$D$156)*(F2207&lt;='Non Compliance input'!$E$5:$E$156)*('Non Compliance input'!$I$5:$I$156="Yes"),0))
),"","Yes")</f>
        <v/>
      </c>
      <c r="N2207" s="149" t="str">
        <f>IF(VLOOKUP($A2207,HourEndingOutage!$B$3:$F$746,5,0)="Outage","Outage","")</f>
        <v/>
      </c>
      <c r="O2207" s="18">
        <f t="shared" si="312"/>
        <v>0</v>
      </c>
      <c r="P2207" s="18" t="str">
        <f t="shared" si="313"/>
        <v/>
      </c>
      <c r="Q2207" s="18">
        <f t="shared" si="314"/>
        <v>0</v>
      </c>
      <c r="R2207" s="118"/>
    </row>
    <row r="2208" spans="1:18" x14ac:dyDescent="0.25">
      <c r="A2208" s="25">
        <f t="shared" si="315"/>
        <v>246</v>
      </c>
      <c r="B2208" s="23">
        <f t="shared" si="316"/>
        <v>44572</v>
      </c>
      <c r="C2208" s="24">
        <v>6</v>
      </c>
      <c r="D2208" s="54" t="str">
        <f t="shared" si="308"/>
        <v>ASET</v>
      </c>
      <c r="E2208" s="178"/>
      <c r="F2208" s="179"/>
      <c r="G2208" s="177"/>
      <c r="H2208" s="177"/>
      <c r="I2208" s="169">
        <f t="shared" si="309"/>
        <v>0</v>
      </c>
      <c r="J2208" s="149" t="str" cm="1">
        <f t="array" ref="J2208">IF(ISERROR(INDEX('Non Compliance input'!$H$5:$H$156,MATCH(1,(A2208='Non Compliance input'!$A$5:$A$156)*(F2208&gt;='Non Compliance input'!$D$5:$D$156)*(E2208&lt;'Non Compliance input'!$E$5:$E$156)*('Non Compliance input'!$H$5:$H$156="Yes"),0))
),"","Yes")</f>
        <v/>
      </c>
      <c r="K2208" s="149">
        <f t="shared" si="310"/>
        <v>0</v>
      </c>
      <c r="L2208" s="162">
        <f t="shared" si="311"/>
        <v>0</v>
      </c>
      <c r="M2208" s="162" t="str" cm="1">
        <f t="array" ref="M2208">IF(ISERROR(INDEX('Non Compliance input'!$I$5:$I$156,MATCH(1,(A2208='Non Compliance input'!$A$5:$A$156)*(E2208&gt;='Non Compliance input'!$D$5:$D$156)*(F2208&lt;='Non Compliance input'!$E$5:$E$156)*('Non Compliance input'!$I$5:$I$156="Yes"),0))
),"","Yes")</f>
        <v/>
      </c>
      <c r="N2208" s="149" t="str">
        <f>IF(VLOOKUP($A2208,HourEndingOutage!$B$3:$F$746,5,0)="Outage","Outage","")</f>
        <v/>
      </c>
      <c r="O2208" s="18">
        <f t="shared" si="312"/>
        <v>0</v>
      </c>
      <c r="P2208" s="18" t="str">
        <f t="shared" si="313"/>
        <v/>
      </c>
      <c r="Q2208" s="18">
        <f t="shared" si="314"/>
        <v>0</v>
      </c>
      <c r="R2208" s="118"/>
    </row>
    <row r="2209" spans="1:18" x14ac:dyDescent="0.25">
      <c r="A2209" s="25">
        <f t="shared" si="315"/>
        <v>246</v>
      </c>
      <c r="B2209" s="23">
        <f t="shared" si="316"/>
        <v>44572</v>
      </c>
      <c r="C2209" s="24">
        <v>6</v>
      </c>
      <c r="D2209" s="54" t="str">
        <f t="shared" si="308"/>
        <v>ASET</v>
      </c>
      <c r="E2209" s="178"/>
      <c r="F2209" s="179"/>
      <c r="G2209" s="177"/>
      <c r="H2209" s="177"/>
      <c r="I2209" s="169">
        <f t="shared" si="309"/>
        <v>0</v>
      </c>
      <c r="J2209" s="149" t="str" cm="1">
        <f t="array" ref="J2209">IF(ISERROR(INDEX('Non Compliance input'!$H$5:$H$156,MATCH(1,(A2209='Non Compliance input'!$A$5:$A$156)*(F2209&gt;='Non Compliance input'!$D$5:$D$156)*(E2209&lt;'Non Compliance input'!$E$5:$E$156)*('Non Compliance input'!$H$5:$H$156="Yes"),0))
),"","Yes")</f>
        <v/>
      </c>
      <c r="K2209" s="149">
        <f t="shared" si="310"/>
        <v>0</v>
      </c>
      <c r="L2209" s="162">
        <f t="shared" si="311"/>
        <v>0</v>
      </c>
      <c r="M2209" s="162" t="str" cm="1">
        <f t="array" ref="M2209">IF(ISERROR(INDEX('Non Compliance input'!$I$5:$I$156,MATCH(1,(A2209='Non Compliance input'!$A$5:$A$156)*(E2209&gt;='Non Compliance input'!$D$5:$D$156)*(F2209&lt;='Non Compliance input'!$E$5:$E$156)*('Non Compliance input'!$I$5:$I$156="Yes"),0))
),"","Yes")</f>
        <v/>
      </c>
      <c r="N2209" s="149" t="str">
        <f>IF(VLOOKUP($A2209,HourEndingOutage!$B$3:$F$746,5,0)="Outage","Outage","")</f>
        <v/>
      </c>
      <c r="O2209" s="18">
        <f t="shared" si="312"/>
        <v>0</v>
      </c>
      <c r="P2209" s="18" t="str">
        <f t="shared" si="313"/>
        <v/>
      </c>
      <c r="Q2209" s="18">
        <f t="shared" si="314"/>
        <v>0</v>
      </c>
      <c r="R2209" s="118"/>
    </row>
    <row r="2210" spans="1:18" x14ac:dyDescent="0.25">
      <c r="A2210" s="25">
        <f t="shared" si="315"/>
        <v>246</v>
      </c>
      <c r="B2210" s="23">
        <f t="shared" si="316"/>
        <v>44572</v>
      </c>
      <c r="C2210" s="24">
        <v>6</v>
      </c>
      <c r="D2210" s="54" t="str">
        <f t="shared" si="308"/>
        <v>ASET</v>
      </c>
      <c r="E2210" s="178"/>
      <c r="F2210" s="179"/>
      <c r="G2210" s="177"/>
      <c r="H2210" s="177"/>
      <c r="I2210" s="169">
        <f t="shared" si="309"/>
        <v>0</v>
      </c>
      <c r="J2210" s="149" t="str" cm="1">
        <f t="array" ref="J2210">IF(ISERROR(INDEX('Non Compliance input'!$H$5:$H$156,MATCH(1,(A2210='Non Compliance input'!$A$5:$A$156)*(F2210&gt;='Non Compliance input'!$D$5:$D$156)*(E2210&lt;'Non Compliance input'!$E$5:$E$156)*('Non Compliance input'!$H$5:$H$156="Yes"),0))
),"","Yes")</f>
        <v/>
      </c>
      <c r="K2210" s="149">
        <f t="shared" si="310"/>
        <v>0</v>
      </c>
      <c r="L2210" s="162">
        <f t="shared" si="311"/>
        <v>0</v>
      </c>
      <c r="M2210" s="162" t="str" cm="1">
        <f t="array" ref="M2210">IF(ISERROR(INDEX('Non Compliance input'!$I$5:$I$156,MATCH(1,(A2210='Non Compliance input'!$A$5:$A$156)*(E2210&gt;='Non Compliance input'!$D$5:$D$156)*(F2210&lt;='Non Compliance input'!$E$5:$E$156)*('Non Compliance input'!$I$5:$I$156="Yes"),0))
),"","Yes")</f>
        <v/>
      </c>
      <c r="N2210" s="149" t="str">
        <f>IF(VLOOKUP($A2210,HourEndingOutage!$B$3:$F$746,5,0)="Outage","Outage","")</f>
        <v/>
      </c>
      <c r="O2210" s="18">
        <f t="shared" si="312"/>
        <v>0</v>
      </c>
      <c r="P2210" s="18" t="str">
        <f t="shared" si="313"/>
        <v/>
      </c>
      <c r="Q2210" s="18">
        <f t="shared" si="314"/>
        <v>0</v>
      </c>
      <c r="R2210" s="118"/>
    </row>
    <row r="2211" spans="1:18" x14ac:dyDescent="0.25">
      <c r="A2211" s="25">
        <f t="shared" si="315"/>
        <v>246</v>
      </c>
      <c r="B2211" s="23">
        <f t="shared" si="316"/>
        <v>44572</v>
      </c>
      <c r="C2211" s="24">
        <v>6</v>
      </c>
      <c r="D2211" s="54" t="str">
        <f t="shared" si="308"/>
        <v>ASET</v>
      </c>
      <c r="E2211" s="178"/>
      <c r="F2211" s="179"/>
      <c r="G2211" s="177"/>
      <c r="H2211" s="177"/>
      <c r="I2211" s="169">
        <f t="shared" si="309"/>
        <v>0</v>
      </c>
      <c r="J2211" s="149" t="str" cm="1">
        <f t="array" ref="J2211">IF(ISERROR(INDEX('Non Compliance input'!$H$5:$H$156,MATCH(1,(A2211='Non Compliance input'!$A$5:$A$156)*(F2211&gt;='Non Compliance input'!$D$5:$D$156)*(E2211&lt;'Non Compliance input'!$E$5:$E$156)*('Non Compliance input'!$H$5:$H$156="Yes"),0))
),"","Yes")</f>
        <v/>
      </c>
      <c r="K2211" s="149">
        <f t="shared" si="310"/>
        <v>0</v>
      </c>
      <c r="L2211" s="162">
        <f t="shared" si="311"/>
        <v>0</v>
      </c>
      <c r="M2211" s="162" t="str" cm="1">
        <f t="array" ref="M2211">IF(ISERROR(INDEX('Non Compliance input'!$I$5:$I$156,MATCH(1,(A2211='Non Compliance input'!$A$5:$A$156)*(E2211&gt;='Non Compliance input'!$D$5:$D$156)*(F2211&lt;='Non Compliance input'!$E$5:$E$156)*('Non Compliance input'!$I$5:$I$156="Yes"),0))
),"","Yes")</f>
        <v/>
      </c>
      <c r="N2211" s="149" t="str">
        <f>IF(VLOOKUP($A2211,HourEndingOutage!$B$3:$F$746,5,0)="Outage","Outage","")</f>
        <v/>
      </c>
      <c r="O2211" s="18">
        <f t="shared" si="312"/>
        <v>0</v>
      </c>
      <c r="P2211" s="18" t="str">
        <f t="shared" si="313"/>
        <v/>
      </c>
      <c r="Q2211" s="18">
        <f t="shared" si="314"/>
        <v>0</v>
      </c>
      <c r="R2211" s="118"/>
    </row>
    <row r="2212" spans="1:18" x14ac:dyDescent="0.25">
      <c r="A2212" s="25">
        <f t="shared" si="315"/>
        <v>246</v>
      </c>
      <c r="B2212" s="23">
        <f t="shared" si="316"/>
        <v>44572</v>
      </c>
      <c r="C2212" s="24">
        <v>6</v>
      </c>
      <c r="D2212" s="54" t="str">
        <f t="shared" si="308"/>
        <v>ASET</v>
      </c>
      <c r="E2212" s="178"/>
      <c r="F2212" s="179"/>
      <c r="G2212" s="177"/>
      <c r="H2212" s="177"/>
      <c r="I2212" s="169">
        <f t="shared" si="309"/>
        <v>0</v>
      </c>
      <c r="J2212" s="149" t="str" cm="1">
        <f t="array" ref="J2212">IF(ISERROR(INDEX('Non Compliance input'!$H$5:$H$156,MATCH(1,(A2212='Non Compliance input'!$A$5:$A$156)*(F2212&gt;='Non Compliance input'!$D$5:$D$156)*(E2212&lt;'Non Compliance input'!$E$5:$E$156)*('Non Compliance input'!$H$5:$H$156="Yes"),0))
),"","Yes")</f>
        <v/>
      </c>
      <c r="K2212" s="149">
        <f t="shared" si="310"/>
        <v>0</v>
      </c>
      <c r="L2212" s="162">
        <f t="shared" si="311"/>
        <v>0</v>
      </c>
      <c r="M2212" s="162" t="str" cm="1">
        <f t="array" ref="M2212">IF(ISERROR(INDEX('Non Compliance input'!$I$5:$I$156,MATCH(1,(A2212='Non Compliance input'!$A$5:$A$156)*(E2212&gt;='Non Compliance input'!$D$5:$D$156)*(F2212&lt;='Non Compliance input'!$E$5:$E$156)*('Non Compliance input'!$I$5:$I$156="Yes"),0))
),"","Yes")</f>
        <v/>
      </c>
      <c r="N2212" s="149" t="str">
        <f>IF(VLOOKUP($A2212,HourEndingOutage!$B$3:$F$746,5,0)="Outage","Outage","")</f>
        <v/>
      </c>
      <c r="O2212" s="18">
        <f t="shared" si="312"/>
        <v>0</v>
      </c>
      <c r="P2212" s="18" t="str">
        <f t="shared" si="313"/>
        <v/>
      </c>
      <c r="Q2212" s="18">
        <f t="shared" si="314"/>
        <v>0</v>
      </c>
      <c r="R2212" s="118"/>
    </row>
    <row r="2213" spans="1:18" x14ac:dyDescent="0.25">
      <c r="A2213" s="25">
        <f t="shared" si="315"/>
        <v>246</v>
      </c>
      <c r="B2213" s="23">
        <f t="shared" si="316"/>
        <v>44572</v>
      </c>
      <c r="C2213" s="24">
        <v>6</v>
      </c>
      <c r="D2213" s="54" t="str">
        <f t="shared" si="308"/>
        <v>ASET</v>
      </c>
      <c r="E2213" s="178"/>
      <c r="F2213" s="179"/>
      <c r="G2213" s="177"/>
      <c r="H2213" s="177"/>
      <c r="I2213" s="169">
        <f t="shared" si="309"/>
        <v>0</v>
      </c>
      <c r="J2213" s="149" t="str" cm="1">
        <f t="array" ref="J2213">IF(ISERROR(INDEX('Non Compliance input'!$H$5:$H$156,MATCH(1,(A2213='Non Compliance input'!$A$5:$A$156)*(F2213&gt;='Non Compliance input'!$D$5:$D$156)*(E2213&lt;'Non Compliance input'!$E$5:$E$156)*('Non Compliance input'!$H$5:$H$156="Yes"),0))
),"","Yes")</f>
        <v/>
      </c>
      <c r="K2213" s="149">
        <f t="shared" si="310"/>
        <v>0</v>
      </c>
      <c r="L2213" s="162">
        <f t="shared" si="311"/>
        <v>0</v>
      </c>
      <c r="M2213" s="162" t="str" cm="1">
        <f t="array" ref="M2213">IF(ISERROR(INDEX('Non Compliance input'!$I$5:$I$156,MATCH(1,(A2213='Non Compliance input'!$A$5:$A$156)*(E2213&gt;='Non Compliance input'!$D$5:$D$156)*(F2213&lt;='Non Compliance input'!$E$5:$E$156)*('Non Compliance input'!$I$5:$I$156="Yes"),0))
),"","Yes")</f>
        <v/>
      </c>
      <c r="N2213" s="149" t="str">
        <f>IF(VLOOKUP($A2213,HourEndingOutage!$B$3:$F$746,5,0)="Outage","Outage","")</f>
        <v/>
      </c>
      <c r="O2213" s="18">
        <f t="shared" si="312"/>
        <v>0</v>
      </c>
      <c r="P2213" s="18" t="str">
        <f t="shared" si="313"/>
        <v/>
      </c>
      <c r="Q2213" s="18">
        <f t="shared" si="314"/>
        <v>0</v>
      </c>
      <c r="R2213" s="118"/>
    </row>
    <row r="2214" spans="1:18" x14ac:dyDescent="0.25">
      <c r="A2214" s="25">
        <f t="shared" si="315"/>
        <v>246</v>
      </c>
      <c r="B2214" s="23">
        <f t="shared" si="316"/>
        <v>44572</v>
      </c>
      <c r="C2214" s="24">
        <v>6</v>
      </c>
      <c r="D2214" s="54" t="str">
        <f t="shared" si="308"/>
        <v>ASET</v>
      </c>
      <c r="E2214" s="178"/>
      <c r="F2214" s="179"/>
      <c r="G2214" s="177"/>
      <c r="H2214" s="177"/>
      <c r="I2214" s="169">
        <f t="shared" si="309"/>
        <v>0</v>
      </c>
      <c r="J2214" s="149" t="str" cm="1">
        <f t="array" ref="J2214">IF(ISERROR(INDEX('Non Compliance input'!$H$5:$H$156,MATCH(1,(A2214='Non Compliance input'!$A$5:$A$156)*(F2214&gt;='Non Compliance input'!$D$5:$D$156)*(E2214&lt;'Non Compliance input'!$E$5:$E$156)*('Non Compliance input'!$H$5:$H$156="Yes"),0))
),"","Yes")</f>
        <v/>
      </c>
      <c r="K2214" s="149">
        <f t="shared" si="310"/>
        <v>0</v>
      </c>
      <c r="L2214" s="162">
        <f t="shared" si="311"/>
        <v>0</v>
      </c>
      <c r="M2214" s="162" t="str" cm="1">
        <f t="array" ref="M2214">IF(ISERROR(INDEX('Non Compliance input'!$I$5:$I$156,MATCH(1,(A2214='Non Compliance input'!$A$5:$A$156)*(E2214&gt;='Non Compliance input'!$D$5:$D$156)*(F2214&lt;='Non Compliance input'!$E$5:$E$156)*('Non Compliance input'!$I$5:$I$156="Yes"),0))
),"","Yes")</f>
        <v/>
      </c>
      <c r="N2214" s="149" t="str">
        <f>IF(VLOOKUP($A2214,HourEndingOutage!$B$3:$F$746,5,0)="Outage","Outage","")</f>
        <v/>
      </c>
      <c r="O2214" s="18">
        <f t="shared" si="312"/>
        <v>0</v>
      </c>
      <c r="P2214" s="18" t="str">
        <f t="shared" si="313"/>
        <v/>
      </c>
      <c r="Q2214" s="18">
        <f t="shared" si="314"/>
        <v>0</v>
      </c>
      <c r="R2214" s="118"/>
    </row>
    <row r="2215" spans="1:18" x14ac:dyDescent="0.25">
      <c r="A2215" s="25">
        <f t="shared" si="315"/>
        <v>246</v>
      </c>
      <c r="B2215" s="23">
        <f t="shared" si="316"/>
        <v>44572</v>
      </c>
      <c r="C2215" s="24">
        <v>6</v>
      </c>
      <c r="D2215" s="54" t="str">
        <f t="shared" si="308"/>
        <v>ASET</v>
      </c>
      <c r="E2215" s="178"/>
      <c r="F2215" s="179"/>
      <c r="G2215" s="177"/>
      <c r="H2215" s="177"/>
      <c r="I2215" s="169">
        <f t="shared" si="309"/>
        <v>0</v>
      </c>
      <c r="J2215" s="149" t="str" cm="1">
        <f t="array" ref="J2215">IF(ISERROR(INDEX('Non Compliance input'!$H$5:$H$156,MATCH(1,(A2215='Non Compliance input'!$A$5:$A$156)*(F2215&gt;='Non Compliance input'!$D$5:$D$156)*(E2215&lt;'Non Compliance input'!$E$5:$E$156)*('Non Compliance input'!$H$5:$H$156="Yes"),0))
),"","Yes")</f>
        <v/>
      </c>
      <c r="K2215" s="149">
        <f t="shared" si="310"/>
        <v>0</v>
      </c>
      <c r="L2215" s="162">
        <f t="shared" si="311"/>
        <v>0</v>
      </c>
      <c r="M2215" s="162" t="str" cm="1">
        <f t="array" ref="M2215">IF(ISERROR(INDEX('Non Compliance input'!$I$5:$I$156,MATCH(1,(A2215='Non Compliance input'!$A$5:$A$156)*(E2215&gt;='Non Compliance input'!$D$5:$D$156)*(F2215&lt;='Non Compliance input'!$E$5:$E$156)*('Non Compliance input'!$I$5:$I$156="Yes"),0))
),"","Yes")</f>
        <v/>
      </c>
      <c r="N2215" s="149" t="str">
        <f>IF(VLOOKUP($A2215,HourEndingOutage!$B$3:$F$746,5,0)="Outage","Outage","")</f>
        <v/>
      </c>
      <c r="O2215" s="18">
        <f t="shared" si="312"/>
        <v>0</v>
      </c>
      <c r="P2215" s="18" t="str">
        <f t="shared" si="313"/>
        <v/>
      </c>
      <c r="Q2215" s="18">
        <f t="shared" si="314"/>
        <v>0</v>
      </c>
      <c r="R2215" s="118"/>
    </row>
    <row r="2216" spans="1:18" x14ac:dyDescent="0.25">
      <c r="A2216" s="25">
        <f t="shared" si="315"/>
        <v>246</v>
      </c>
      <c r="B2216" s="23">
        <f t="shared" si="316"/>
        <v>44572</v>
      </c>
      <c r="C2216" s="24">
        <v>6</v>
      </c>
      <c r="D2216" s="54" t="str">
        <f t="shared" si="308"/>
        <v>ASET</v>
      </c>
      <c r="E2216" s="178"/>
      <c r="F2216" s="179"/>
      <c r="G2216" s="177"/>
      <c r="H2216" s="177"/>
      <c r="I2216" s="169">
        <f t="shared" si="309"/>
        <v>0</v>
      </c>
      <c r="J2216" s="149" t="str" cm="1">
        <f t="array" ref="J2216">IF(ISERROR(INDEX('Non Compliance input'!$H$5:$H$156,MATCH(1,(A2216='Non Compliance input'!$A$5:$A$156)*(F2216&gt;='Non Compliance input'!$D$5:$D$156)*(E2216&lt;'Non Compliance input'!$E$5:$E$156)*('Non Compliance input'!$H$5:$H$156="Yes"),0))
),"","Yes")</f>
        <v/>
      </c>
      <c r="K2216" s="149">
        <f t="shared" si="310"/>
        <v>0</v>
      </c>
      <c r="L2216" s="162">
        <f t="shared" si="311"/>
        <v>0</v>
      </c>
      <c r="M2216" s="162" t="str" cm="1">
        <f t="array" ref="M2216">IF(ISERROR(INDEX('Non Compliance input'!$I$5:$I$156,MATCH(1,(A2216='Non Compliance input'!$A$5:$A$156)*(E2216&gt;='Non Compliance input'!$D$5:$D$156)*(F2216&lt;='Non Compliance input'!$E$5:$E$156)*('Non Compliance input'!$I$5:$I$156="Yes"),0))
),"","Yes")</f>
        <v/>
      </c>
      <c r="N2216" s="149" t="str">
        <f>IF(VLOOKUP($A2216,HourEndingOutage!$B$3:$F$746,5,0)="Outage","Outage","")</f>
        <v/>
      </c>
      <c r="O2216" s="18">
        <f t="shared" si="312"/>
        <v>0</v>
      </c>
      <c r="P2216" s="18" t="str">
        <f t="shared" si="313"/>
        <v/>
      </c>
      <c r="Q2216" s="18">
        <f t="shared" si="314"/>
        <v>0</v>
      </c>
      <c r="R2216" s="118"/>
    </row>
    <row r="2217" spans="1:18" x14ac:dyDescent="0.25">
      <c r="A2217" s="25">
        <f t="shared" si="315"/>
        <v>247</v>
      </c>
      <c r="B2217" s="23">
        <f t="shared" si="316"/>
        <v>44572</v>
      </c>
      <c r="C2217" s="24">
        <v>7</v>
      </c>
      <c r="D2217" s="54" t="str">
        <f t="shared" si="308"/>
        <v>ASET</v>
      </c>
      <c r="E2217" s="178"/>
      <c r="F2217" s="179"/>
      <c r="G2217" s="177"/>
      <c r="H2217" s="177"/>
      <c r="I2217" s="169">
        <f t="shared" si="309"/>
        <v>0</v>
      </c>
      <c r="J2217" s="149" t="str" cm="1">
        <f t="array" ref="J2217">IF(ISERROR(INDEX('Non Compliance input'!$H$5:$H$156,MATCH(1,(A2217='Non Compliance input'!$A$5:$A$156)*(F2217&gt;='Non Compliance input'!$D$5:$D$156)*(E2217&lt;'Non Compliance input'!$E$5:$E$156)*('Non Compliance input'!$H$5:$H$156="Yes"),0))
),"","Yes")</f>
        <v/>
      </c>
      <c r="K2217" s="149">
        <f t="shared" si="310"/>
        <v>0</v>
      </c>
      <c r="L2217" s="162">
        <f t="shared" si="311"/>
        <v>0</v>
      </c>
      <c r="M2217" s="162" t="str" cm="1">
        <f t="array" ref="M2217">IF(ISERROR(INDEX('Non Compliance input'!$I$5:$I$156,MATCH(1,(A2217='Non Compliance input'!$A$5:$A$156)*(E2217&gt;='Non Compliance input'!$D$5:$D$156)*(F2217&lt;='Non Compliance input'!$E$5:$E$156)*('Non Compliance input'!$I$5:$I$156="Yes"),0))
),"","Yes")</f>
        <v/>
      </c>
      <c r="N2217" s="149" t="str">
        <f>IF(VLOOKUP($A2217,HourEndingOutage!$B$3:$F$746,5,0)="Outage","Outage","")</f>
        <v/>
      </c>
      <c r="O2217" s="18">
        <f t="shared" si="312"/>
        <v>0</v>
      </c>
      <c r="P2217" s="18" t="str">
        <f t="shared" si="313"/>
        <v/>
      </c>
      <c r="Q2217" s="18">
        <f t="shared" si="314"/>
        <v>0</v>
      </c>
      <c r="R2217" s="118"/>
    </row>
    <row r="2218" spans="1:18" x14ac:dyDescent="0.25">
      <c r="A2218" s="25">
        <f t="shared" si="315"/>
        <v>247</v>
      </c>
      <c r="B2218" s="23">
        <f t="shared" si="316"/>
        <v>44572</v>
      </c>
      <c r="C2218" s="24">
        <v>7</v>
      </c>
      <c r="D2218" s="54" t="str">
        <f t="shared" si="308"/>
        <v>ASET</v>
      </c>
      <c r="E2218" s="178"/>
      <c r="F2218" s="179"/>
      <c r="G2218" s="177"/>
      <c r="H2218" s="177"/>
      <c r="I2218" s="169">
        <f t="shared" si="309"/>
        <v>0</v>
      </c>
      <c r="J2218" s="149" t="str" cm="1">
        <f t="array" ref="J2218">IF(ISERROR(INDEX('Non Compliance input'!$H$5:$H$156,MATCH(1,(A2218='Non Compliance input'!$A$5:$A$156)*(F2218&gt;='Non Compliance input'!$D$5:$D$156)*(E2218&lt;'Non Compliance input'!$E$5:$E$156)*('Non Compliance input'!$H$5:$H$156="Yes"),0))
),"","Yes")</f>
        <v/>
      </c>
      <c r="K2218" s="149">
        <f t="shared" si="310"/>
        <v>0</v>
      </c>
      <c r="L2218" s="162">
        <f t="shared" si="311"/>
        <v>0</v>
      </c>
      <c r="M2218" s="162" t="str" cm="1">
        <f t="array" ref="M2218">IF(ISERROR(INDEX('Non Compliance input'!$I$5:$I$156,MATCH(1,(A2218='Non Compliance input'!$A$5:$A$156)*(E2218&gt;='Non Compliance input'!$D$5:$D$156)*(F2218&lt;='Non Compliance input'!$E$5:$E$156)*('Non Compliance input'!$I$5:$I$156="Yes"),0))
),"","Yes")</f>
        <v/>
      </c>
      <c r="N2218" s="149" t="str">
        <f>IF(VLOOKUP($A2218,HourEndingOutage!$B$3:$F$746,5,0)="Outage","Outage","")</f>
        <v/>
      </c>
      <c r="O2218" s="18">
        <f t="shared" si="312"/>
        <v>0</v>
      </c>
      <c r="P2218" s="18" t="str">
        <f t="shared" si="313"/>
        <v/>
      </c>
      <c r="Q2218" s="18">
        <f t="shared" si="314"/>
        <v>0</v>
      </c>
      <c r="R2218" s="118"/>
    </row>
    <row r="2219" spans="1:18" x14ac:dyDescent="0.25">
      <c r="A2219" s="25">
        <f t="shared" si="315"/>
        <v>247</v>
      </c>
      <c r="B2219" s="23">
        <f t="shared" si="316"/>
        <v>44572</v>
      </c>
      <c r="C2219" s="24">
        <v>7</v>
      </c>
      <c r="D2219" s="54" t="str">
        <f t="shared" si="308"/>
        <v>ASET</v>
      </c>
      <c r="E2219" s="178"/>
      <c r="F2219" s="179"/>
      <c r="G2219" s="177"/>
      <c r="H2219" s="177"/>
      <c r="I2219" s="169">
        <f t="shared" si="309"/>
        <v>0</v>
      </c>
      <c r="J2219" s="149" t="str" cm="1">
        <f t="array" ref="J2219">IF(ISERROR(INDEX('Non Compliance input'!$H$5:$H$156,MATCH(1,(A2219='Non Compliance input'!$A$5:$A$156)*(F2219&gt;='Non Compliance input'!$D$5:$D$156)*(E2219&lt;'Non Compliance input'!$E$5:$E$156)*('Non Compliance input'!$H$5:$H$156="Yes"),0))
),"","Yes")</f>
        <v/>
      </c>
      <c r="K2219" s="149">
        <f t="shared" si="310"/>
        <v>0</v>
      </c>
      <c r="L2219" s="162">
        <f t="shared" si="311"/>
        <v>0</v>
      </c>
      <c r="M2219" s="162" t="str" cm="1">
        <f t="array" ref="M2219">IF(ISERROR(INDEX('Non Compliance input'!$I$5:$I$156,MATCH(1,(A2219='Non Compliance input'!$A$5:$A$156)*(E2219&gt;='Non Compliance input'!$D$5:$D$156)*(F2219&lt;='Non Compliance input'!$E$5:$E$156)*('Non Compliance input'!$I$5:$I$156="Yes"),0))
),"","Yes")</f>
        <v/>
      </c>
      <c r="N2219" s="149" t="str">
        <f>IF(VLOOKUP($A2219,HourEndingOutage!$B$3:$F$746,5,0)="Outage","Outage","")</f>
        <v/>
      </c>
      <c r="O2219" s="18">
        <f t="shared" si="312"/>
        <v>0</v>
      </c>
      <c r="P2219" s="18" t="str">
        <f t="shared" si="313"/>
        <v/>
      </c>
      <c r="Q2219" s="18">
        <f t="shared" si="314"/>
        <v>0</v>
      </c>
      <c r="R2219" s="118"/>
    </row>
    <row r="2220" spans="1:18" x14ac:dyDescent="0.25">
      <c r="A2220" s="25">
        <f t="shared" si="315"/>
        <v>247</v>
      </c>
      <c r="B2220" s="23">
        <f t="shared" si="316"/>
        <v>44572</v>
      </c>
      <c r="C2220" s="24">
        <v>7</v>
      </c>
      <c r="D2220" s="54" t="str">
        <f t="shared" si="308"/>
        <v>ASET</v>
      </c>
      <c r="E2220" s="178"/>
      <c r="F2220" s="179"/>
      <c r="G2220" s="177"/>
      <c r="H2220" s="177"/>
      <c r="I2220" s="169">
        <f t="shared" si="309"/>
        <v>0</v>
      </c>
      <c r="J2220" s="149" t="str" cm="1">
        <f t="array" ref="J2220">IF(ISERROR(INDEX('Non Compliance input'!$H$5:$H$156,MATCH(1,(A2220='Non Compliance input'!$A$5:$A$156)*(F2220&gt;='Non Compliance input'!$D$5:$D$156)*(E2220&lt;'Non Compliance input'!$E$5:$E$156)*('Non Compliance input'!$H$5:$H$156="Yes"),0))
),"","Yes")</f>
        <v/>
      </c>
      <c r="K2220" s="149">
        <f t="shared" si="310"/>
        <v>0</v>
      </c>
      <c r="L2220" s="162">
        <f t="shared" si="311"/>
        <v>0</v>
      </c>
      <c r="M2220" s="162" t="str" cm="1">
        <f t="array" ref="M2220">IF(ISERROR(INDEX('Non Compliance input'!$I$5:$I$156,MATCH(1,(A2220='Non Compliance input'!$A$5:$A$156)*(E2220&gt;='Non Compliance input'!$D$5:$D$156)*(F2220&lt;='Non Compliance input'!$E$5:$E$156)*('Non Compliance input'!$I$5:$I$156="Yes"),0))
),"","Yes")</f>
        <v/>
      </c>
      <c r="N2220" s="149" t="str">
        <f>IF(VLOOKUP($A2220,HourEndingOutage!$B$3:$F$746,5,0)="Outage","Outage","")</f>
        <v/>
      </c>
      <c r="O2220" s="18">
        <f t="shared" si="312"/>
        <v>0</v>
      </c>
      <c r="P2220" s="18" t="str">
        <f t="shared" si="313"/>
        <v/>
      </c>
      <c r="Q2220" s="18">
        <f t="shared" si="314"/>
        <v>0</v>
      </c>
      <c r="R2220" s="118"/>
    </row>
    <row r="2221" spans="1:18" x14ac:dyDescent="0.25">
      <c r="A2221" s="25">
        <f t="shared" si="315"/>
        <v>247</v>
      </c>
      <c r="B2221" s="23">
        <f t="shared" si="316"/>
        <v>44572</v>
      </c>
      <c r="C2221" s="24">
        <v>7</v>
      </c>
      <c r="D2221" s="54" t="str">
        <f t="shared" si="308"/>
        <v>ASET</v>
      </c>
      <c r="E2221" s="178"/>
      <c r="F2221" s="179"/>
      <c r="G2221" s="177"/>
      <c r="H2221" s="177"/>
      <c r="I2221" s="169">
        <f t="shared" si="309"/>
        <v>0</v>
      </c>
      <c r="J2221" s="149" t="str" cm="1">
        <f t="array" ref="J2221">IF(ISERROR(INDEX('Non Compliance input'!$H$5:$H$156,MATCH(1,(A2221='Non Compliance input'!$A$5:$A$156)*(F2221&gt;='Non Compliance input'!$D$5:$D$156)*(E2221&lt;'Non Compliance input'!$E$5:$E$156)*('Non Compliance input'!$H$5:$H$156="Yes"),0))
),"","Yes")</f>
        <v/>
      </c>
      <c r="K2221" s="149">
        <f t="shared" si="310"/>
        <v>0</v>
      </c>
      <c r="L2221" s="162">
        <f t="shared" si="311"/>
        <v>0</v>
      </c>
      <c r="M2221" s="162" t="str" cm="1">
        <f t="array" ref="M2221">IF(ISERROR(INDEX('Non Compliance input'!$I$5:$I$156,MATCH(1,(A2221='Non Compliance input'!$A$5:$A$156)*(E2221&gt;='Non Compliance input'!$D$5:$D$156)*(F2221&lt;='Non Compliance input'!$E$5:$E$156)*('Non Compliance input'!$I$5:$I$156="Yes"),0))
),"","Yes")</f>
        <v/>
      </c>
      <c r="N2221" s="149" t="str">
        <f>IF(VLOOKUP($A2221,HourEndingOutage!$B$3:$F$746,5,0)="Outage","Outage","")</f>
        <v/>
      </c>
      <c r="O2221" s="18">
        <f t="shared" si="312"/>
        <v>0</v>
      </c>
      <c r="P2221" s="18" t="str">
        <f t="shared" si="313"/>
        <v/>
      </c>
      <c r="Q2221" s="18">
        <f t="shared" si="314"/>
        <v>0</v>
      </c>
      <c r="R2221" s="118"/>
    </row>
    <row r="2222" spans="1:18" x14ac:dyDescent="0.25">
      <c r="A2222" s="25">
        <f t="shared" si="315"/>
        <v>247</v>
      </c>
      <c r="B2222" s="23">
        <f t="shared" si="316"/>
        <v>44572</v>
      </c>
      <c r="C2222" s="24">
        <v>7</v>
      </c>
      <c r="D2222" s="54" t="str">
        <f t="shared" si="308"/>
        <v>ASET</v>
      </c>
      <c r="E2222" s="178"/>
      <c r="F2222" s="179"/>
      <c r="G2222" s="177"/>
      <c r="H2222" s="177"/>
      <c r="I2222" s="169">
        <f t="shared" si="309"/>
        <v>0</v>
      </c>
      <c r="J2222" s="149" t="str" cm="1">
        <f t="array" ref="J2222">IF(ISERROR(INDEX('Non Compliance input'!$H$5:$H$156,MATCH(1,(A2222='Non Compliance input'!$A$5:$A$156)*(F2222&gt;='Non Compliance input'!$D$5:$D$156)*(E2222&lt;'Non Compliance input'!$E$5:$E$156)*('Non Compliance input'!$H$5:$H$156="Yes"),0))
),"","Yes")</f>
        <v/>
      </c>
      <c r="K2222" s="149">
        <f t="shared" si="310"/>
        <v>0</v>
      </c>
      <c r="L2222" s="162">
        <f t="shared" si="311"/>
        <v>0</v>
      </c>
      <c r="M2222" s="162" t="str" cm="1">
        <f t="array" ref="M2222">IF(ISERROR(INDEX('Non Compliance input'!$I$5:$I$156,MATCH(1,(A2222='Non Compliance input'!$A$5:$A$156)*(E2222&gt;='Non Compliance input'!$D$5:$D$156)*(F2222&lt;='Non Compliance input'!$E$5:$E$156)*('Non Compliance input'!$I$5:$I$156="Yes"),0))
),"","Yes")</f>
        <v/>
      </c>
      <c r="N2222" s="149" t="str">
        <f>IF(VLOOKUP($A2222,HourEndingOutage!$B$3:$F$746,5,0)="Outage","Outage","")</f>
        <v/>
      </c>
      <c r="O2222" s="18">
        <f t="shared" si="312"/>
        <v>0</v>
      </c>
      <c r="P2222" s="18" t="str">
        <f t="shared" si="313"/>
        <v/>
      </c>
      <c r="Q2222" s="18">
        <f t="shared" si="314"/>
        <v>0</v>
      </c>
      <c r="R2222" s="118"/>
    </row>
    <row r="2223" spans="1:18" x14ac:dyDescent="0.25">
      <c r="A2223" s="25">
        <f t="shared" si="315"/>
        <v>247</v>
      </c>
      <c r="B2223" s="23">
        <f t="shared" si="316"/>
        <v>44572</v>
      </c>
      <c r="C2223" s="24">
        <v>7</v>
      </c>
      <c r="D2223" s="54" t="str">
        <f t="shared" si="308"/>
        <v>ASET</v>
      </c>
      <c r="E2223" s="178"/>
      <c r="F2223" s="179"/>
      <c r="G2223" s="177"/>
      <c r="H2223" s="177"/>
      <c r="I2223" s="169">
        <f t="shared" si="309"/>
        <v>0</v>
      </c>
      <c r="J2223" s="149" t="str" cm="1">
        <f t="array" ref="J2223">IF(ISERROR(INDEX('Non Compliance input'!$H$5:$H$156,MATCH(1,(A2223='Non Compliance input'!$A$5:$A$156)*(F2223&gt;='Non Compliance input'!$D$5:$D$156)*(E2223&lt;'Non Compliance input'!$E$5:$E$156)*('Non Compliance input'!$H$5:$H$156="Yes"),0))
),"","Yes")</f>
        <v/>
      </c>
      <c r="K2223" s="149">
        <f t="shared" si="310"/>
        <v>0</v>
      </c>
      <c r="L2223" s="162">
        <f t="shared" si="311"/>
        <v>0</v>
      </c>
      <c r="M2223" s="162" t="str" cm="1">
        <f t="array" ref="M2223">IF(ISERROR(INDEX('Non Compliance input'!$I$5:$I$156,MATCH(1,(A2223='Non Compliance input'!$A$5:$A$156)*(E2223&gt;='Non Compliance input'!$D$5:$D$156)*(F2223&lt;='Non Compliance input'!$E$5:$E$156)*('Non Compliance input'!$I$5:$I$156="Yes"),0))
),"","Yes")</f>
        <v/>
      </c>
      <c r="N2223" s="149" t="str">
        <f>IF(VLOOKUP($A2223,HourEndingOutage!$B$3:$F$746,5,0)="Outage","Outage","")</f>
        <v/>
      </c>
      <c r="O2223" s="18">
        <f t="shared" si="312"/>
        <v>0</v>
      </c>
      <c r="P2223" s="18" t="str">
        <f t="shared" si="313"/>
        <v/>
      </c>
      <c r="Q2223" s="18">
        <f t="shared" si="314"/>
        <v>0</v>
      </c>
      <c r="R2223" s="118"/>
    </row>
    <row r="2224" spans="1:18" x14ac:dyDescent="0.25">
      <c r="A2224" s="25">
        <f t="shared" si="315"/>
        <v>247</v>
      </c>
      <c r="B2224" s="23">
        <f t="shared" si="316"/>
        <v>44572</v>
      </c>
      <c r="C2224" s="24">
        <v>7</v>
      </c>
      <c r="D2224" s="54" t="str">
        <f t="shared" si="308"/>
        <v>ASET</v>
      </c>
      <c r="E2224" s="178"/>
      <c r="F2224" s="179"/>
      <c r="G2224" s="177"/>
      <c r="H2224" s="177"/>
      <c r="I2224" s="169">
        <f t="shared" si="309"/>
        <v>0</v>
      </c>
      <c r="J2224" s="149" t="str" cm="1">
        <f t="array" ref="J2224">IF(ISERROR(INDEX('Non Compliance input'!$H$5:$H$156,MATCH(1,(A2224='Non Compliance input'!$A$5:$A$156)*(F2224&gt;='Non Compliance input'!$D$5:$D$156)*(E2224&lt;'Non Compliance input'!$E$5:$E$156)*('Non Compliance input'!$H$5:$H$156="Yes"),0))
),"","Yes")</f>
        <v/>
      </c>
      <c r="K2224" s="149">
        <f t="shared" si="310"/>
        <v>0</v>
      </c>
      <c r="L2224" s="162">
        <f t="shared" si="311"/>
        <v>0</v>
      </c>
      <c r="M2224" s="162" t="str" cm="1">
        <f t="array" ref="M2224">IF(ISERROR(INDEX('Non Compliance input'!$I$5:$I$156,MATCH(1,(A2224='Non Compliance input'!$A$5:$A$156)*(E2224&gt;='Non Compliance input'!$D$5:$D$156)*(F2224&lt;='Non Compliance input'!$E$5:$E$156)*('Non Compliance input'!$I$5:$I$156="Yes"),0))
),"","Yes")</f>
        <v/>
      </c>
      <c r="N2224" s="149" t="str">
        <f>IF(VLOOKUP($A2224,HourEndingOutage!$B$3:$F$746,5,0)="Outage","Outage","")</f>
        <v/>
      </c>
      <c r="O2224" s="18">
        <f t="shared" si="312"/>
        <v>0</v>
      </c>
      <c r="P2224" s="18" t="str">
        <f t="shared" si="313"/>
        <v/>
      </c>
      <c r="Q2224" s="18">
        <f t="shared" si="314"/>
        <v>0</v>
      </c>
      <c r="R2224" s="118"/>
    </row>
    <row r="2225" spans="1:18" x14ac:dyDescent="0.25">
      <c r="A2225" s="25">
        <f t="shared" si="315"/>
        <v>247</v>
      </c>
      <c r="B2225" s="23">
        <f t="shared" si="316"/>
        <v>44572</v>
      </c>
      <c r="C2225" s="24">
        <v>7</v>
      </c>
      <c r="D2225" s="54" t="str">
        <f t="shared" si="308"/>
        <v>ASET</v>
      </c>
      <c r="E2225" s="178"/>
      <c r="F2225" s="179"/>
      <c r="G2225" s="177"/>
      <c r="H2225" s="177"/>
      <c r="I2225" s="169">
        <f t="shared" si="309"/>
        <v>0</v>
      </c>
      <c r="J2225" s="149" t="str" cm="1">
        <f t="array" ref="J2225">IF(ISERROR(INDEX('Non Compliance input'!$H$5:$H$156,MATCH(1,(A2225='Non Compliance input'!$A$5:$A$156)*(F2225&gt;='Non Compliance input'!$D$5:$D$156)*(E2225&lt;'Non Compliance input'!$E$5:$E$156)*('Non Compliance input'!$H$5:$H$156="Yes"),0))
),"","Yes")</f>
        <v/>
      </c>
      <c r="K2225" s="149">
        <f t="shared" si="310"/>
        <v>0</v>
      </c>
      <c r="L2225" s="162">
        <f t="shared" si="311"/>
        <v>0</v>
      </c>
      <c r="M2225" s="162" t="str" cm="1">
        <f t="array" ref="M2225">IF(ISERROR(INDEX('Non Compliance input'!$I$5:$I$156,MATCH(1,(A2225='Non Compliance input'!$A$5:$A$156)*(E2225&gt;='Non Compliance input'!$D$5:$D$156)*(F2225&lt;='Non Compliance input'!$E$5:$E$156)*('Non Compliance input'!$I$5:$I$156="Yes"),0))
),"","Yes")</f>
        <v/>
      </c>
      <c r="N2225" s="149" t="str">
        <f>IF(VLOOKUP($A2225,HourEndingOutage!$B$3:$F$746,5,0)="Outage","Outage","")</f>
        <v/>
      </c>
      <c r="O2225" s="18">
        <f t="shared" si="312"/>
        <v>0</v>
      </c>
      <c r="P2225" s="18" t="str">
        <f t="shared" si="313"/>
        <v/>
      </c>
      <c r="Q2225" s="18">
        <f t="shared" si="314"/>
        <v>0</v>
      </c>
      <c r="R2225" s="118"/>
    </row>
    <row r="2226" spans="1:18" x14ac:dyDescent="0.25">
      <c r="A2226" s="25">
        <f t="shared" si="315"/>
        <v>248</v>
      </c>
      <c r="B2226" s="23">
        <f t="shared" si="316"/>
        <v>44572</v>
      </c>
      <c r="C2226" s="24">
        <v>8</v>
      </c>
      <c r="D2226" s="54" t="str">
        <f t="shared" si="308"/>
        <v>ASET</v>
      </c>
      <c r="E2226" s="178"/>
      <c r="F2226" s="179"/>
      <c r="G2226" s="177"/>
      <c r="H2226" s="177"/>
      <c r="I2226" s="169">
        <f t="shared" si="309"/>
        <v>0</v>
      </c>
      <c r="J2226" s="149" t="str" cm="1">
        <f t="array" ref="J2226">IF(ISERROR(INDEX('Non Compliance input'!$H$5:$H$156,MATCH(1,(A2226='Non Compliance input'!$A$5:$A$156)*(F2226&gt;='Non Compliance input'!$D$5:$D$156)*(E2226&lt;'Non Compliance input'!$E$5:$E$156)*('Non Compliance input'!$H$5:$H$156="Yes"),0))
),"","Yes")</f>
        <v/>
      </c>
      <c r="K2226" s="149">
        <f t="shared" si="310"/>
        <v>0</v>
      </c>
      <c r="L2226" s="162">
        <f t="shared" si="311"/>
        <v>0</v>
      </c>
      <c r="M2226" s="162" t="str" cm="1">
        <f t="array" ref="M2226">IF(ISERROR(INDEX('Non Compliance input'!$I$5:$I$156,MATCH(1,(A2226='Non Compliance input'!$A$5:$A$156)*(E2226&gt;='Non Compliance input'!$D$5:$D$156)*(F2226&lt;='Non Compliance input'!$E$5:$E$156)*('Non Compliance input'!$I$5:$I$156="Yes"),0))
),"","Yes")</f>
        <v/>
      </c>
      <c r="N2226" s="149" t="str">
        <f>IF(VLOOKUP($A2226,HourEndingOutage!$B$3:$F$746,5,0)="Outage","Outage","")</f>
        <v/>
      </c>
      <c r="O2226" s="18">
        <f t="shared" si="312"/>
        <v>0</v>
      </c>
      <c r="P2226" s="18" t="str">
        <f t="shared" si="313"/>
        <v/>
      </c>
      <c r="Q2226" s="18">
        <f t="shared" si="314"/>
        <v>0</v>
      </c>
      <c r="R2226" s="118"/>
    </row>
    <row r="2227" spans="1:18" x14ac:dyDescent="0.25">
      <c r="A2227" s="25">
        <f t="shared" si="315"/>
        <v>248</v>
      </c>
      <c r="B2227" s="23">
        <f t="shared" si="316"/>
        <v>44572</v>
      </c>
      <c r="C2227" s="24">
        <v>8</v>
      </c>
      <c r="D2227" s="54" t="str">
        <f t="shared" si="308"/>
        <v>ASET</v>
      </c>
      <c r="E2227" s="178"/>
      <c r="F2227" s="179"/>
      <c r="G2227" s="177"/>
      <c r="H2227" s="177"/>
      <c r="I2227" s="169">
        <f t="shared" si="309"/>
        <v>0</v>
      </c>
      <c r="J2227" s="149" t="str" cm="1">
        <f t="array" ref="J2227">IF(ISERROR(INDEX('Non Compliance input'!$H$5:$H$156,MATCH(1,(A2227='Non Compliance input'!$A$5:$A$156)*(F2227&gt;='Non Compliance input'!$D$5:$D$156)*(E2227&lt;'Non Compliance input'!$E$5:$E$156)*('Non Compliance input'!$H$5:$H$156="Yes"),0))
),"","Yes")</f>
        <v/>
      </c>
      <c r="K2227" s="149">
        <f t="shared" si="310"/>
        <v>0</v>
      </c>
      <c r="L2227" s="162">
        <f t="shared" si="311"/>
        <v>0</v>
      </c>
      <c r="M2227" s="162" t="str" cm="1">
        <f t="array" ref="M2227">IF(ISERROR(INDEX('Non Compliance input'!$I$5:$I$156,MATCH(1,(A2227='Non Compliance input'!$A$5:$A$156)*(E2227&gt;='Non Compliance input'!$D$5:$D$156)*(F2227&lt;='Non Compliance input'!$E$5:$E$156)*('Non Compliance input'!$I$5:$I$156="Yes"),0))
),"","Yes")</f>
        <v/>
      </c>
      <c r="N2227" s="149" t="str">
        <f>IF(VLOOKUP($A2227,HourEndingOutage!$B$3:$F$746,5,0)="Outage","Outage","")</f>
        <v/>
      </c>
      <c r="O2227" s="18">
        <f t="shared" si="312"/>
        <v>0</v>
      </c>
      <c r="P2227" s="18" t="str">
        <f t="shared" si="313"/>
        <v/>
      </c>
      <c r="Q2227" s="18">
        <f t="shared" si="314"/>
        <v>0</v>
      </c>
      <c r="R2227" s="118"/>
    </row>
    <row r="2228" spans="1:18" x14ac:dyDescent="0.25">
      <c r="A2228" s="25">
        <f t="shared" si="315"/>
        <v>248</v>
      </c>
      <c r="B2228" s="23">
        <f t="shared" si="316"/>
        <v>44572</v>
      </c>
      <c r="C2228" s="24">
        <v>8</v>
      </c>
      <c r="D2228" s="54" t="str">
        <f t="shared" si="308"/>
        <v>ASET</v>
      </c>
      <c r="E2228" s="178"/>
      <c r="F2228" s="179"/>
      <c r="G2228" s="177"/>
      <c r="H2228" s="177"/>
      <c r="I2228" s="169">
        <f t="shared" si="309"/>
        <v>0</v>
      </c>
      <c r="J2228" s="149" t="str" cm="1">
        <f t="array" ref="J2228">IF(ISERROR(INDEX('Non Compliance input'!$H$5:$H$156,MATCH(1,(A2228='Non Compliance input'!$A$5:$A$156)*(F2228&gt;='Non Compliance input'!$D$5:$D$156)*(E2228&lt;'Non Compliance input'!$E$5:$E$156)*('Non Compliance input'!$H$5:$H$156="Yes"),0))
),"","Yes")</f>
        <v/>
      </c>
      <c r="K2228" s="149">
        <f t="shared" si="310"/>
        <v>0</v>
      </c>
      <c r="L2228" s="162">
        <f t="shared" si="311"/>
        <v>0</v>
      </c>
      <c r="M2228" s="162" t="str" cm="1">
        <f t="array" ref="M2228">IF(ISERROR(INDEX('Non Compliance input'!$I$5:$I$156,MATCH(1,(A2228='Non Compliance input'!$A$5:$A$156)*(E2228&gt;='Non Compliance input'!$D$5:$D$156)*(F2228&lt;='Non Compliance input'!$E$5:$E$156)*('Non Compliance input'!$I$5:$I$156="Yes"),0))
),"","Yes")</f>
        <v/>
      </c>
      <c r="N2228" s="149" t="str">
        <f>IF(VLOOKUP($A2228,HourEndingOutage!$B$3:$F$746,5,0)="Outage","Outage","")</f>
        <v/>
      </c>
      <c r="O2228" s="18">
        <f t="shared" si="312"/>
        <v>0</v>
      </c>
      <c r="P2228" s="18" t="str">
        <f t="shared" si="313"/>
        <v/>
      </c>
      <c r="Q2228" s="18">
        <f t="shared" si="314"/>
        <v>0</v>
      </c>
      <c r="R2228" s="118"/>
    </row>
    <row r="2229" spans="1:18" x14ac:dyDescent="0.25">
      <c r="A2229" s="25">
        <f t="shared" si="315"/>
        <v>248</v>
      </c>
      <c r="B2229" s="23">
        <f t="shared" si="316"/>
        <v>44572</v>
      </c>
      <c r="C2229" s="24">
        <v>8</v>
      </c>
      <c r="D2229" s="54" t="str">
        <f t="shared" si="308"/>
        <v>ASET</v>
      </c>
      <c r="E2229" s="178"/>
      <c r="F2229" s="179"/>
      <c r="G2229" s="177"/>
      <c r="H2229" s="177"/>
      <c r="I2229" s="169">
        <f t="shared" si="309"/>
        <v>0</v>
      </c>
      <c r="J2229" s="149" t="str" cm="1">
        <f t="array" ref="J2229">IF(ISERROR(INDEX('Non Compliance input'!$H$5:$H$156,MATCH(1,(A2229='Non Compliance input'!$A$5:$A$156)*(F2229&gt;='Non Compliance input'!$D$5:$D$156)*(E2229&lt;'Non Compliance input'!$E$5:$E$156)*('Non Compliance input'!$H$5:$H$156="Yes"),0))
),"","Yes")</f>
        <v/>
      </c>
      <c r="K2229" s="149">
        <f t="shared" si="310"/>
        <v>0</v>
      </c>
      <c r="L2229" s="162">
        <f t="shared" si="311"/>
        <v>0</v>
      </c>
      <c r="M2229" s="162" t="str" cm="1">
        <f t="array" ref="M2229">IF(ISERROR(INDEX('Non Compliance input'!$I$5:$I$156,MATCH(1,(A2229='Non Compliance input'!$A$5:$A$156)*(E2229&gt;='Non Compliance input'!$D$5:$D$156)*(F2229&lt;='Non Compliance input'!$E$5:$E$156)*('Non Compliance input'!$I$5:$I$156="Yes"),0))
),"","Yes")</f>
        <v/>
      </c>
      <c r="N2229" s="149" t="str">
        <f>IF(VLOOKUP($A2229,HourEndingOutage!$B$3:$F$746,5,0)="Outage","Outage","")</f>
        <v/>
      </c>
      <c r="O2229" s="18">
        <f t="shared" si="312"/>
        <v>0</v>
      </c>
      <c r="P2229" s="18" t="str">
        <f t="shared" si="313"/>
        <v/>
      </c>
      <c r="Q2229" s="18">
        <f t="shared" si="314"/>
        <v>0</v>
      </c>
      <c r="R2229" s="118"/>
    </row>
    <row r="2230" spans="1:18" x14ac:dyDescent="0.25">
      <c r="A2230" s="25">
        <f t="shared" si="315"/>
        <v>248</v>
      </c>
      <c r="B2230" s="23">
        <f t="shared" si="316"/>
        <v>44572</v>
      </c>
      <c r="C2230" s="24">
        <v>8</v>
      </c>
      <c r="D2230" s="54" t="str">
        <f t="shared" si="308"/>
        <v>ASET</v>
      </c>
      <c r="E2230" s="178"/>
      <c r="F2230" s="179"/>
      <c r="G2230" s="177"/>
      <c r="H2230" s="177"/>
      <c r="I2230" s="169">
        <f t="shared" si="309"/>
        <v>0</v>
      </c>
      <c r="J2230" s="149" t="str" cm="1">
        <f t="array" ref="J2230">IF(ISERROR(INDEX('Non Compliance input'!$H$5:$H$156,MATCH(1,(A2230='Non Compliance input'!$A$5:$A$156)*(F2230&gt;='Non Compliance input'!$D$5:$D$156)*(E2230&lt;'Non Compliance input'!$E$5:$E$156)*('Non Compliance input'!$H$5:$H$156="Yes"),0))
),"","Yes")</f>
        <v/>
      </c>
      <c r="K2230" s="149">
        <f t="shared" si="310"/>
        <v>0</v>
      </c>
      <c r="L2230" s="162">
        <f t="shared" si="311"/>
        <v>0</v>
      </c>
      <c r="M2230" s="162" t="str" cm="1">
        <f t="array" ref="M2230">IF(ISERROR(INDEX('Non Compliance input'!$I$5:$I$156,MATCH(1,(A2230='Non Compliance input'!$A$5:$A$156)*(E2230&gt;='Non Compliance input'!$D$5:$D$156)*(F2230&lt;='Non Compliance input'!$E$5:$E$156)*('Non Compliance input'!$I$5:$I$156="Yes"),0))
),"","Yes")</f>
        <v/>
      </c>
      <c r="N2230" s="149" t="str">
        <f>IF(VLOOKUP($A2230,HourEndingOutage!$B$3:$F$746,5,0)="Outage","Outage","")</f>
        <v/>
      </c>
      <c r="O2230" s="18">
        <f t="shared" si="312"/>
        <v>0</v>
      </c>
      <c r="P2230" s="18" t="str">
        <f t="shared" si="313"/>
        <v/>
      </c>
      <c r="Q2230" s="18">
        <f t="shared" si="314"/>
        <v>0</v>
      </c>
      <c r="R2230" s="118"/>
    </row>
    <row r="2231" spans="1:18" x14ac:dyDescent="0.25">
      <c r="A2231" s="25">
        <f t="shared" si="315"/>
        <v>248</v>
      </c>
      <c r="B2231" s="23">
        <f t="shared" si="316"/>
        <v>44572</v>
      </c>
      <c r="C2231" s="24">
        <v>8</v>
      </c>
      <c r="D2231" s="54" t="str">
        <f t="shared" si="308"/>
        <v>ASET</v>
      </c>
      <c r="E2231" s="178"/>
      <c r="F2231" s="179"/>
      <c r="G2231" s="177"/>
      <c r="H2231" s="177"/>
      <c r="I2231" s="169">
        <f t="shared" si="309"/>
        <v>0</v>
      </c>
      <c r="J2231" s="149" t="str" cm="1">
        <f t="array" ref="J2231">IF(ISERROR(INDEX('Non Compliance input'!$H$5:$H$156,MATCH(1,(A2231='Non Compliance input'!$A$5:$A$156)*(F2231&gt;='Non Compliance input'!$D$5:$D$156)*(E2231&lt;'Non Compliance input'!$E$5:$E$156)*('Non Compliance input'!$H$5:$H$156="Yes"),0))
),"","Yes")</f>
        <v/>
      </c>
      <c r="K2231" s="149">
        <f t="shared" si="310"/>
        <v>0</v>
      </c>
      <c r="L2231" s="162">
        <f t="shared" si="311"/>
        <v>0</v>
      </c>
      <c r="M2231" s="162" t="str" cm="1">
        <f t="array" ref="M2231">IF(ISERROR(INDEX('Non Compliance input'!$I$5:$I$156,MATCH(1,(A2231='Non Compliance input'!$A$5:$A$156)*(E2231&gt;='Non Compliance input'!$D$5:$D$156)*(F2231&lt;='Non Compliance input'!$E$5:$E$156)*('Non Compliance input'!$I$5:$I$156="Yes"),0))
),"","Yes")</f>
        <v/>
      </c>
      <c r="N2231" s="149" t="str">
        <f>IF(VLOOKUP($A2231,HourEndingOutage!$B$3:$F$746,5,0)="Outage","Outage","")</f>
        <v/>
      </c>
      <c r="O2231" s="18">
        <f t="shared" si="312"/>
        <v>0</v>
      </c>
      <c r="P2231" s="18" t="str">
        <f t="shared" si="313"/>
        <v/>
      </c>
      <c r="Q2231" s="18">
        <f t="shared" si="314"/>
        <v>0</v>
      </c>
      <c r="R2231" s="118"/>
    </row>
    <row r="2232" spans="1:18" x14ac:dyDescent="0.25">
      <c r="A2232" s="25">
        <f t="shared" si="315"/>
        <v>248</v>
      </c>
      <c r="B2232" s="23">
        <f t="shared" si="316"/>
        <v>44572</v>
      </c>
      <c r="C2232" s="24">
        <v>8</v>
      </c>
      <c r="D2232" s="54" t="str">
        <f t="shared" si="308"/>
        <v>ASET</v>
      </c>
      <c r="E2232" s="178"/>
      <c r="F2232" s="179"/>
      <c r="G2232" s="177"/>
      <c r="H2232" s="177"/>
      <c r="I2232" s="169">
        <f t="shared" si="309"/>
        <v>0</v>
      </c>
      <c r="J2232" s="149" t="str" cm="1">
        <f t="array" ref="J2232">IF(ISERROR(INDEX('Non Compliance input'!$H$5:$H$156,MATCH(1,(A2232='Non Compliance input'!$A$5:$A$156)*(F2232&gt;='Non Compliance input'!$D$5:$D$156)*(E2232&lt;'Non Compliance input'!$E$5:$E$156)*('Non Compliance input'!$H$5:$H$156="Yes"),0))
),"","Yes")</f>
        <v/>
      </c>
      <c r="K2232" s="149">
        <f t="shared" si="310"/>
        <v>0</v>
      </c>
      <c r="L2232" s="162">
        <f t="shared" si="311"/>
        <v>0</v>
      </c>
      <c r="M2232" s="162" t="str" cm="1">
        <f t="array" ref="M2232">IF(ISERROR(INDEX('Non Compliance input'!$I$5:$I$156,MATCH(1,(A2232='Non Compliance input'!$A$5:$A$156)*(E2232&gt;='Non Compliance input'!$D$5:$D$156)*(F2232&lt;='Non Compliance input'!$E$5:$E$156)*('Non Compliance input'!$I$5:$I$156="Yes"),0))
),"","Yes")</f>
        <v/>
      </c>
      <c r="N2232" s="149" t="str">
        <f>IF(VLOOKUP($A2232,HourEndingOutage!$B$3:$F$746,5,0)="Outage","Outage","")</f>
        <v/>
      </c>
      <c r="O2232" s="18">
        <f t="shared" si="312"/>
        <v>0</v>
      </c>
      <c r="P2232" s="18" t="str">
        <f t="shared" si="313"/>
        <v/>
      </c>
      <c r="Q2232" s="18">
        <f t="shared" si="314"/>
        <v>0</v>
      </c>
      <c r="R2232" s="118"/>
    </row>
    <row r="2233" spans="1:18" x14ac:dyDescent="0.25">
      <c r="A2233" s="25">
        <f t="shared" si="315"/>
        <v>248</v>
      </c>
      <c r="B2233" s="23">
        <f t="shared" si="316"/>
        <v>44572</v>
      </c>
      <c r="C2233" s="24">
        <v>8</v>
      </c>
      <c r="D2233" s="54" t="str">
        <f t="shared" si="308"/>
        <v>ASET</v>
      </c>
      <c r="E2233" s="178"/>
      <c r="F2233" s="179"/>
      <c r="G2233" s="177"/>
      <c r="H2233" s="177"/>
      <c r="I2233" s="169">
        <f t="shared" si="309"/>
        <v>0</v>
      </c>
      <c r="J2233" s="149" t="str" cm="1">
        <f t="array" ref="J2233">IF(ISERROR(INDEX('Non Compliance input'!$H$5:$H$156,MATCH(1,(A2233='Non Compliance input'!$A$5:$A$156)*(F2233&gt;='Non Compliance input'!$D$5:$D$156)*(E2233&lt;'Non Compliance input'!$E$5:$E$156)*('Non Compliance input'!$H$5:$H$156="Yes"),0))
),"","Yes")</f>
        <v/>
      </c>
      <c r="K2233" s="149">
        <f t="shared" si="310"/>
        <v>0</v>
      </c>
      <c r="L2233" s="162">
        <f t="shared" si="311"/>
        <v>0</v>
      </c>
      <c r="M2233" s="162" t="str" cm="1">
        <f t="array" ref="M2233">IF(ISERROR(INDEX('Non Compliance input'!$I$5:$I$156,MATCH(1,(A2233='Non Compliance input'!$A$5:$A$156)*(E2233&gt;='Non Compliance input'!$D$5:$D$156)*(F2233&lt;='Non Compliance input'!$E$5:$E$156)*('Non Compliance input'!$I$5:$I$156="Yes"),0))
),"","Yes")</f>
        <v/>
      </c>
      <c r="N2233" s="149" t="str">
        <f>IF(VLOOKUP($A2233,HourEndingOutage!$B$3:$F$746,5,0)="Outage","Outage","")</f>
        <v/>
      </c>
      <c r="O2233" s="18">
        <f t="shared" si="312"/>
        <v>0</v>
      </c>
      <c r="P2233" s="18" t="str">
        <f t="shared" si="313"/>
        <v/>
      </c>
      <c r="Q2233" s="18">
        <f t="shared" si="314"/>
        <v>0</v>
      </c>
      <c r="R2233" s="118"/>
    </row>
    <row r="2234" spans="1:18" x14ac:dyDescent="0.25">
      <c r="A2234" s="25">
        <f t="shared" si="315"/>
        <v>248</v>
      </c>
      <c r="B2234" s="23">
        <f t="shared" si="316"/>
        <v>44572</v>
      </c>
      <c r="C2234" s="24">
        <v>8</v>
      </c>
      <c r="D2234" s="54" t="str">
        <f t="shared" si="308"/>
        <v>ASET</v>
      </c>
      <c r="E2234" s="178"/>
      <c r="F2234" s="179"/>
      <c r="G2234" s="177"/>
      <c r="H2234" s="177"/>
      <c r="I2234" s="169">
        <f t="shared" si="309"/>
        <v>0</v>
      </c>
      <c r="J2234" s="149" t="str" cm="1">
        <f t="array" ref="J2234">IF(ISERROR(INDEX('Non Compliance input'!$H$5:$H$156,MATCH(1,(A2234='Non Compliance input'!$A$5:$A$156)*(F2234&gt;='Non Compliance input'!$D$5:$D$156)*(E2234&lt;'Non Compliance input'!$E$5:$E$156)*('Non Compliance input'!$H$5:$H$156="Yes"),0))
),"","Yes")</f>
        <v/>
      </c>
      <c r="K2234" s="149">
        <f t="shared" si="310"/>
        <v>0</v>
      </c>
      <c r="L2234" s="162">
        <f t="shared" si="311"/>
        <v>0</v>
      </c>
      <c r="M2234" s="162" t="str" cm="1">
        <f t="array" ref="M2234">IF(ISERROR(INDEX('Non Compliance input'!$I$5:$I$156,MATCH(1,(A2234='Non Compliance input'!$A$5:$A$156)*(E2234&gt;='Non Compliance input'!$D$5:$D$156)*(F2234&lt;='Non Compliance input'!$E$5:$E$156)*('Non Compliance input'!$I$5:$I$156="Yes"),0))
),"","Yes")</f>
        <v/>
      </c>
      <c r="N2234" s="149" t="str">
        <f>IF(VLOOKUP($A2234,HourEndingOutage!$B$3:$F$746,5,0)="Outage","Outage","")</f>
        <v/>
      </c>
      <c r="O2234" s="18">
        <f t="shared" si="312"/>
        <v>0</v>
      </c>
      <c r="P2234" s="18" t="str">
        <f t="shared" si="313"/>
        <v/>
      </c>
      <c r="Q2234" s="18">
        <f t="shared" si="314"/>
        <v>0</v>
      </c>
      <c r="R2234" s="118"/>
    </row>
    <row r="2235" spans="1:18" x14ac:dyDescent="0.25">
      <c r="A2235" s="25">
        <f t="shared" si="315"/>
        <v>249</v>
      </c>
      <c r="B2235" s="23">
        <f t="shared" si="316"/>
        <v>44572</v>
      </c>
      <c r="C2235" s="24">
        <v>9</v>
      </c>
      <c r="D2235" s="54" t="str">
        <f t="shared" si="308"/>
        <v>ASET</v>
      </c>
      <c r="E2235" s="178"/>
      <c r="F2235" s="179"/>
      <c r="G2235" s="177"/>
      <c r="H2235" s="177"/>
      <c r="I2235" s="169">
        <f t="shared" si="309"/>
        <v>0</v>
      </c>
      <c r="J2235" s="149" t="str" cm="1">
        <f t="array" ref="J2235">IF(ISERROR(INDEX('Non Compliance input'!$H$5:$H$156,MATCH(1,(A2235='Non Compliance input'!$A$5:$A$156)*(F2235&gt;='Non Compliance input'!$D$5:$D$156)*(E2235&lt;'Non Compliance input'!$E$5:$E$156)*('Non Compliance input'!$H$5:$H$156="Yes"),0))
),"","Yes")</f>
        <v/>
      </c>
      <c r="K2235" s="149">
        <f t="shared" si="310"/>
        <v>0</v>
      </c>
      <c r="L2235" s="162">
        <f t="shared" si="311"/>
        <v>0</v>
      </c>
      <c r="M2235" s="162" t="str" cm="1">
        <f t="array" ref="M2235">IF(ISERROR(INDEX('Non Compliance input'!$I$5:$I$156,MATCH(1,(A2235='Non Compliance input'!$A$5:$A$156)*(E2235&gt;='Non Compliance input'!$D$5:$D$156)*(F2235&lt;='Non Compliance input'!$E$5:$E$156)*('Non Compliance input'!$I$5:$I$156="Yes"),0))
),"","Yes")</f>
        <v/>
      </c>
      <c r="N2235" s="149" t="str">
        <f>IF(VLOOKUP($A2235,HourEndingOutage!$B$3:$F$746,5,0)="Outage","Outage","")</f>
        <v/>
      </c>
      <c r="O2235" s="18">
        <f t="shared" si="312"/>
        <v>0</v>
      </c>
      <c r="P2235" s="18" t="str">
        <f t="shared" si="313"/>
        <v/>
      </c>
      <c r="Q2235" s="18">
        <f t="shared" si="314"/>
        <v>0</v>
      </c>
      <c r="R2235" s="118"/>
    </row>
    <row r="2236" spans="1:18" x14ac:dyDescent="0.25">
      <c r="A2236" s="25">
        <f t="shared" si="315"/>
        <v>249</v>
      </c>
      <c r="B2236" s="23">
        <f t="shared" si="316"/>
        <v>44572</v>
      </c>
      <c r="C2236" s="24">
        <v>9</v>
      </c>
      <c r="D2236" s="54" t="str">
        <f t="shared" si="308"/>
        <v>ASET</v>
      </c>
      <c r="E2236" s="178"/>
      <c r="F2236" s="179"/>
      <c r="G2236" s="177"/>
      <c r="H2236" s="177"/>
      <c r="I2236" s="169">
        <f t="shared" si="309"/>
        <v>0</v>
      </c>
      <c r="J2236" s="149" t="str" cm="1">
        <f t="array" ref="J2236">IF(ISERROR(INDEX('Non Compliance input'!$H$5:$H$156,MATCH(1,(A2236='Non Compliance input'!$A$5:$A$156)*(F2236&gt;='Non Compliance input'!$D$5:$D$156)*(E2236&lt;'Non Compliance input'!$E$5:$E$156)*('Non Compliance input'!$H$5:$H$156="Yes"),0))
),"","Yes")</f>
        <v/>
      </c>
      <c r="K2236" s="149">
        <f t="shared" si="310"/>
        <v>0</v>
      </c>
      <c r="L2236" s="162">
        <f t="shared" si="311"/>
        <v>0</v>
      </c>
      <c r="M2236" s="162" t="str" cm="1">
        <f t="array" ref="M2236">IF(ISERROR(INDEX('Non Compliance input'!$I$5:$I$156,MATCH(1,(A2236='Non Compliance input'!$A$5:$A$156)*(E2236&gt;='Non Compliance input'!$D$5:$D$156)*(F2236&lt;='Non Compliance input'!$E$5:$E$156)*('Non Compliance input'!$I$5:$I$156="Yes"),0))
),"","Yes")</f>
        <v/>
      </c>
      <c r="N2236" s="149" t="str">
        <f>IF(VLOOKUP($A2236,HourEndingOutage!$B$3:$F$746,5,0)="Outage","Outage","")</f>
        <v/>
      </c>
      <c r="O2236" s="18">
        <f t="shared" si="312"/>
        <v>0</v>
      </c>
      <c r="P2236" s="18" t="str">
        <f t="shared" si="313"/>
        <v/>
      </c>
      <c r="Q2236" s="18">
        <f t="shared" si="314"/>
        <v>0</v>
      </c>
      <c r="R2236" s="118"/>
    </row>
    <row r="2237" spans="1:18" x14ac:dyDescent="0.25">
      <c r="A2237" s="25">
        <f t="shared" si="315"/>
        <v>249</v>
      </c>
      <c r="B2237" s="23">
        <f t="shared" si="316"/>
        <v>44572</v>
      </c>
      <c r="C2237" s="24">
        <v>9</v>
      </c>
      <c r="D2237" s="54" t="str">
        <f t="shared" si="308"/>
        <v>ASET</v>
      </c>
      <c r="E2237" s="178"/>
      <c r="F2237" s="179"/>
      <c r="G2237" s="177"/>
      <c r="H2237" s="177"/>
      <c r="I2237" s="169">
        <f t="shared" si="309"/>
        <v>0</v>
      </c>
      <c r="J2237" s="149" t="str" cm="1">
        <f t="array" ref="J2237">IF(ISERROR(INDEX('Non Compliance input'!$H$5:$H$156,MATCH(1,(A2237='Non Compliance input'!$A$5:$A$156)*(F2237&gt;='Non Compliance input'!$D$5:$D$156)*(E2237&lt;'Non Compliance input'!$E$5:$E$156)*('Non Compliance input'!$H$5:$H$156="Yes"),0))
),"","Yes")</f>
        <v/>
      </c>
      <c r="K2237" s="149">
        <f t="shared" si="310"/>
        <v>0</v>
      </c>
      <c r="L2237" s="162">
        <f t="shared" si="311"/>
        <v>0</v>
      </c>
      <c r="M2237" s="162" t="str" cm="1">
        <f t="array" ref="M2237">IF(ISERROR(INDEX('Non Compliance input'!$I$5:$I$156,MATCH(1,(A2237='Non Compliance input'!$A$5:$A$156)*(E2237&gt;='Non Compliance input'!$D$5:$D$156)*(F2237&lt;='Non Compliance input'!$E$5:$E$156)*('Non Compliance input'!$I$5:$I$156="Yes"),0))
),"","Yes")</f>
        <v/>
      </c>
      <c r="N2237" s="149" t="str">
        <f>IF(VLOOKUP($A2237,HourEndingOutage!$B$3:$F$746,5,0)="Outage","Outage","")</f>
        <v/>
      </c>
      <c r="O2237" s="18">
        <f t="shared" si="312"/>
        <v>0</v>
      </c>
      <c r="P2237" s="18" t="str">
        <f t="shared" si="313"/>
        <v/>
      </c>
      <c r="Q2237" s="18">
        <f t="shared" si="314"/>
        <v>0</v>
      </c>
      <c r="R2237" s="118"/>
    </row>
    <row r="2238" spans="1:18" x14ac:dyDescent="0.25">
      <c r="A2238" s="25">
        <f t="shared" si="315"/>
        <v>249</v>
      </c>
      <c r="B2238" s="23">
        <f t="shared" si="316"/>
        <v>44572</v>
      </c>
      <c r="C2238" s="24">
        <v>9</v>
      </c>
      <c r="D2238" s="54" t="str">
        <f t="shared" si="308"/>
        <v>ASET</v>
      </c>
      <c r="E2238" s="178"/>
      <c r="F2238" s="179"/>
      <c r="G2238" s="177"/>
      <c r="H2238" s="177"/>
      <c r="I2238" s="169">
        <f t="shared" si="309"/>
        <v>0</v>
      </c>
      <c r="J2238" s="149" t="str" cm="1">
        <f t="array" ref="J2238">IF(ISERROR(INDEX('Non Compliance input'!$H$5:$H$156,MATCH(1,(A2238='Non Compliance input'!$A$5:$A$156)*(F2238&gt;='Non Compliance input'!$D$5:$D$156)*(E2238&lt;'Non Compliance input'!$E$5:$E$156)*('Non Compliance input'!$H$5:$H$156="Yes"),0))
),"","Yes")</f>
        <v/>
      </c>
      <c r="K2238" s="149">
        <f t="shared" si="310"/>
        <v>0</v>
      </c>
      <c r="L2238" s="162">
        <f t="shared" si="311"/>
        <v>0</v>
      </c>
      <c r="M2238" s="162" t="str" cm="1">
        <f t="array" ref="M2238">IF(ISERROR(INDEX('Non Compliance input'!$I$5:$I$156,MATCH(1,(A2238='Non Compliance input'!$A$5:$A$156)*(E2238&gt;='Non Compliance input'!$D$5:$D$156)*(F2238&lt;='Non Compliance input'!$E$5:$E$156)*('Non Compliance input'!$I$5:$I$156="Yes"),0))
),"","Yes")</f>
        <v/>
      </c>
      <c r="N2238" s="149" t="str">
        <f>IF(VLOOKUP($A2238,HourEndingOutage!$B$3:$F$746,5,0)="Outage","Outage","")</f>
        <v/>
      </c>
      <c r="O2238" s="18">
        <f t="shared" si="312"/>
        <v>0</v>
      </c>
      <c r="P2238" s="18" t="str">
        <f t="shared" si="313"/>
        <v/>
      </c>
      <c r="Q2238" s="18">
        <f t="shared" si="314"/>
        <v>0</v>
      </c>
      <c r="R2238" s="118"/>
    </row>
    <row r="2239" spans="1:18" x14ac:dyDescent="0.25">
      <c r="A2239" s="25">
        <f t="shared" si="315"/>
        <v>249</v>
      </c>
      <c r="B2239" s="23">
        <f t="shared" si="316"/>
        <v>44572</v>
      </c>
      <c r="C2239" s="24">
        <v>9</v>
      </c>
      <c r="D2239" s="54" t="str">
        <f t="shared" si="308"/>
        <v>ASET</v>
      </c>
      <c r="E2239" s="178"/>
      <c r="F2239" s="179"/>
      <c r="G2239" s="177"/>
      <c r="H2239" s="177"/>
      <c r="I2239" s="169">
        <f t="shared" si="309"/>
        <v>0</v>
      </c>
      <c r="J2239" s="149" t="str" cm="1">
        <f t="array" ref="J2239">IF(ISERROR(INDEX('Non Compliance input'!$H$5:$H$156,MATCH(1,(A2239='Non Compliance input'!$A$5:$A$156)*(F2239&gt;='Non Compliance input'!$D$5:$D$156)*(E2239&lt;'Non Compliance input'!$E$5:$E$156)*('Non Compliance input'!$H$5:$H$156="Yes"),0))
),"","Yes")</f>
        <v/>
      </c>
      <c r="K2239" s="149">
        <f t="shared" si="310"/>
        <v>0</v>
      </c>
      <c r="L2239" s="162">
        <f t="shared" si="311"/>
        <v>0</v>
      </c>
      <c r="M2239" s="162" t="str" cm="1">
        <f t="array" ref="M2239">IF(ISERROR(INDEX('Non Compliance input'!$I$5:$I$156,MATCH(1,(A2239='Non Compliance input'!$A$5:$A$156)*(E2239&gt;='Non Compliance input'!$D$5:$D$156)*(F2239&lt;='Non Compliance input'!$E$5:$E$156)*('Non Compliance input'!$I$5:$I$156="Yes"),0))
),"","Yes")</f>
        <v/>
      </c>
      <c r="N2239" s="149" t="str">
        <f>IF(VLOOKUP($A2239,HourEndingOutage!$B$3:$F$746,5,0)="Outage","Outage","")</f>
        <v/>
      </c>
      <c r="O2239" s="18">
        <f t="shared" si="312"/>
        <v>0</v>
      </c>
      <c r="P2239" s="18" t="str">
        <f t="shared" si="313"/>
        <v/>
      </c>
      <c r="Q2239" s="18">
        <f t="shared" si="314"/>
        <v>0</v>
      </c>
      <c r="R2239" s="118"/>
    </row>
    <row r="2240" spans="1:18" x14ac:dyDescent="0.25">
      <c r="A2240" s="25">
        <f t="shared" si="315"/>
        <v>249</v>
      </c>
      <c r="B2240" s="23">
        <f t="shared" si="316"/>
        <v>44572</v>
      </c>
      <c r="C2240" s="24">
        <v>9</v>
      </c>
      <c r="D2240" s="54" t="str">
        <f t="shared" si="308"/>
        <v>ASET</v>
      </c>
      <c r="E2240" s="178"/>
      <c r="F2240" s="179"/>
      <c r="G2240" s="177"/>
      <c r="H2240" s="177"/>
      <c r="I2240" s="169">
        <f t="shared" si="309"/>
        <v>0</v>
      </c>
      <c r="J2240" s="149" t="str" cm="1">
        <f t="array" ref="J2240">IF(ISERROR(INDEX('Non Compliance input'!$H$5:$H$156,MATCH(1,(A2240='Non Compliance input'!$A$5:$A$156)*(F2240&gt;='Non Compliance input'!$D$5:$D$156)*(E2240&lt;'Non Compliance input'!$E$5:$E$156)*('Non Compliance input'!$H$5:$H$156="Yes"),0))
),"","Yes")</f>
        <v/>
      </c>
      <c r="K2240" s="149">
        <f t="shared" si="310"/>
        <v>0</v>
      </c>
      <c r="L2240" s="162">
        <f t="shared" si="311"/>
        <v>0</v>
      </c>
      <c r="M2240" s="162" t="str" cm="1">
        <f t="array" ref="M2240">IF(ISERROR(INDEX('Non Compliance input'!$I$5:$I$156,MATCH(1,(A2240='Non Compliance input'!$A$5:$A$156)*(E2240&gt;='Non Compliance input'!$D$5:$D$156)*(F2240&lt;='Non Compliance input'!$E$5:$E$156)*('Non Compliance input'!$I$5:$I$156="Yes"),0))
),"","Yes")</f>
        <v/>
      </c>
      <c r="N2240" s="149" t="str">
        <f>IF(VLOOKUP($A2240,HourEndingOutage!$B$3:$F$746,5,0)="Outage","Outage","")</f>
        <v/>
      </c>
      <c r="O2240" s="18">
        <f t="shared" si="312"/>
        <v>0</v>
      </c>
      <c r="P2240" s="18" t="str">
        <f t="shared" si="313"/>
        <v/>
      </c>
      <c r="Q2240" s="18">
        <f t="shared" si="314"/>
        <v>0</v>
      </c>
      <c r="R2240" s="118"/>
    </row>
    <row r="2241" spans="1:18" x14ac:dyDescent="0.25">
      <c r="A2241" s="25">
        <f t="shared" si="315"/>
        <v>249</v>
      </c>
      <c r="B2241" s="23">
        <f t="shared" si="316"/>
        <v>44572</v>
      </c>
      <c r="C2241" s="24">
        <v>9</v>
      </c>
      <c r="D2241" s="54" t="str">
        <f t="shared" si="308"/>
        <v>ASET</v>
      </c>
      <c r="E2241" s="178"/>
      <c r="F2241" s="179"/>
      <c r="G2241" s="177"/>
      <c r="H2241" s="177"/>
      <c r="I2241" s="169">
        <f t="shared" si="309"/>
        <v>0</v>
      </c>
      <c r="J2241" s="149" t="str" cm="1">
        <f t="array" ref="J2241">IF(ISERROR(INDEX('Non Compliance input'!$H$5:$H$156,MATCH(1,(A2241='Non Compliance input'!$A$5:$A$156)*(F2241&gt;='Non Compliance input'!$D$5:$D$156)*(E2241&lt;'Non Compliance input'!$E$5:$E$156)*('Non Compliance input'!$H$5:$H$156="Yes"),0))
),"","Yes")</f>
        <v/>
      </c>
      <c r="K2241" s="149">
        <f t="shared" si="310"/>
        <v>0</v>
      </c>
      <c r="L2241" s="162">
        <f t="shared" si="311"/>
        <v>0</v>
      </c>
      <c r="M2241" s="162" t="str" cm="1">
        <f t="array" ref="M2241">IF(ISERROR(INDEX('Non Compliance input'!$I$5:$I$156,MATCH(1,(A2241='Non Compliance input'!$A$5:$A$156)*(E2241&gt;='Non Compliance input'!$D$5:$D$156)*(F2241&lt;='Non Compliance input'!$E$5:$E$156)*('Non Compliance input'!$I$5:$I$156="Yes"),0))
),"","Yes")</f>
        <v/>
      </c>
      <c r="N2241" s="149" t="str">
        <f>IF(VLOOKUP($A2241,HourEndingOutage!$B$3:$F$746,5,0)="Outage","Outage","")</f>
        <v/>
      </c>
      <c r="O2241" s="18">
        <f t="shared" si="312"/>
        <v>0</v>
      </c>
      <c r="P2241" s="18" t="str">
        <f t="shared" si="313"/>
        <v/>
      </c>
      <c r="Q2241" s="18">
        <f t="shared" si="314"/>
        <v>0</v>
      </c>
      <c r="R2241" s="118"/>
    </row>
    <row r="2242" spans="1:18" x14ac:dyDescent="0.25">
      <c r="A2242" s="25">
        <f t="shared" si="315"/>
        <v>249</v>
      </c>
      <c r="B2242" s="23">
        <f t="shared" si="316"/>
        <v>44572</v>
      </c>
      <c r="C2242" s="24">
        <v>9</v>
      </c>
      <c r="D2242" s="54" t="str">
        <f t="shared" si="308"/>
        <v>ASET</v>
      </c>
      <c r="E2242" s="178"/>
      <c r="F2242" s="179"/>
      <c r="G2242" s="177"/>
      <c r="H2242" s="177"/>
      <c r="I2242" s="169">
        <f t="shared" si="309"/>
        <v>0</v>
      </c>
      <c r="J2242" s="149" t="str" cm="1">
        <f t="array" ref="J2242">IF(ISERROR(INDEX('Non Compliance input'!$H$5:$H$156,MATCH(1,(A2242='Non Compliance input'!$A$5:$A$156)*(F2242&gt;='Non Compliance input'!$D$5:$D$156)*(E2242&lt;'Non Compliance input'!$E$5:$E$156)*('Non Compliance input'!$H$5:$H$156="Yes"),0))
),"","Yes")</f>
        <v/>
      </c>
      <c r="K2242" s="149">
        <f t="shared" si="310"/>
        <v>0</v>
      </c>
      <c r="L2242" s="162">
        <f t="shared" si="311"/>
        <v>0</v>
      </c>
      <c r="M2242" s="162" t="str" cm="1">
        <f t="array" ref="M2242">IF(ISERROR(INDEX('Non Compliance input'!$I$5:$I$156,MATCH(1,(A2242='Non Compliance input'!$A$5:$A$156)*(E2242&gt;='Non Compliance input'!$D$5:$D$156)*(F2242&lt;='Non Compliance input'!$E$5:$E$156)*('Non Compliance input'!$I$5:$I$156="Yes"),0))
),"","Yes")</f>
        <v/>
      </c>
      <c r="N2242" s="149" t="str">
        <f>IF(VLOOKUP($A2242,HourEndingOutage!$B$3:$F$746,5,0)="Outage","Outage","")</f>
        <v/>
      </c>
      <c r="O2242" s="18">
        <f t="shared" si="312"/>
        <v>0</v>
      </c>
      <c r="P2242" s="18" t="str">
        <f t="shared" si="313"/>
        <v/>
      </c>
      <c r="Q2242" s="18">
        <f t="shared" si="314"/>
        <v>0</v>
      </c>
      <c r="R2242" s="118"/>
    </row>
    <row r="2243" spans="1:18" x14ac:dyDescent="0.25">
      <c r="A2243" s="25">
        <f t="shared" si="315"/>
        <v>249</v>
      </c>
      <c r="B2243" s="23">
        <f t="shared" si="316"/>
        <v>44572</v>
      </c>
      <c r="C2243" s="24">
        <v>9</v>
      </c>
      <c r="D2243" s="54" t="str">
        <f t="shared" ref="D2243:D2497" si="317">Unit</f>
        <v>ASET</v>
      </c>
      <c r="E2243" s="178"/>
      <c r="F2243" s="179"/>
      <c r="G2243" s="177"/>
      <c r="H2243" s="177"/>
      <c r="I2243" s="169">
        <f t="shared" ref="I2243:I2306" si="318">IF(AND(LEN(E2243)&gt;2,LEN(F2243)&gt;2)=TRUE,(ROUND((F2243-E2243)*1440,0)),0)</f>
        <v>0</v>
      </c>
      <c r="J2243" s="149" t="str" cm="1">
        <f t="array" ref="J2243">IF(ISERROR(INDEX('Non Compliance input'!$H$5:$H$156,MATCH(1,(A2243='Non Compliance input'!$A$5:$A$156)*(F2243&gt;='Non Compliance input'!$D$5:$D$156)*(E2243&lt;'Non Compliance input'!$E$5:$E$156)*('Non Compliance input'!$H$5:$H$156="Yes"),0))
),"","Yes")</f>
        <v/>
      </c>
      <c r="K2243" s="149">
        <f t="shared" ref="K2243:K2306" si="319">IF(J2243="Yes",0,MIN(H2243,G2243,IF(H2243="",0,Contract_Volume)))</f>
        <v>0</v>
      </c>
      <c r="L2243" s="162">
        <f t="shared" ref="L2243:L2306" si="320">IF(J2243="Yes",0,(MIN(H2243,G2243)*(I2243/60)))</f>
        <v>0</v>
      </c>
      <c r="M2243" s="162" t="str" cm="1">
        <f t="array" ref="M2243">IF(ISERROR(INDEX('Non Compliance input'!$I$5:$I$156,MATCH(1,(A2243='Non Compliance input'!$A$5:$A$156)*(E2243&gt;='Non Compliance input'!$D$5:$D$156)*(F2243&lt;='Non Compliance input'!$E$5:$E$156)*('Non Compliance input'!$I$5:$I$156="Yes"),0))
),"","Yes")</f>
        <v/>
      </c>
      <c r="N2243" s="149" t="str">
        <f>IF(VLOOKUP($A2243,HourEndingOutage!$B$3:$F$746,5,0)="Outage","Outage","")</f>
        <v/>
      </c>
      <c r="O2243" s="18">
        <f t="shared" ref="O2243:O2306" si="321">IF(OR(M2243="Yes",N2243="Outage"),0,(K2243*(I2243/60))*Arming)</f>
        <v>0</v>
      </c>
      <c r="P2243" s="18" t="str">
        <f t="shared" ref="P2243:P2306" si="322">IF(ISERROR(VLOOKUP($A2243,FTShour,1,0)),"","Yes")</f>
        <v/>
      </c>
      <c r="Q2243" s="18">
        <f t="shared" si="314"/>
        <v>0</v>
      </c>
      <c r="R2243" s="118"/>
    </row>
    <row r="2244" spans="1:18" x14ac:dyDescent="0.25">
      <c r="A2244" s="25">
        <f t="shared" si="315"/>
        <v>250</v>
      </c>
      <c r="B2244" s="23">
        <f t="shared" si="316"/>
        <v>44572</v>
      </c>
      <c r="C2244" s="24">
        <v>10</v>
      </c>
      <c r="D2244" s="54" t="str">
        <f t="shared" si="317"/>
        <v>ASET</v>
      </c>
      <c r="E2244" s="178"/>
      <c r="F2244" s="179"/>
      <c r="G2244" s="177"/>
      <c r="H2244" s="177"/>
      <c r="I2244" s="169">
        <f t="shared" si="318"/>
        <v>0</v>
      </c>
      <c r="J2244" s="149" t="str" cm="1">
        <f t="array" ref="J2244">IF(ISERROR(INDEX('Non Compliance input'!$H$5:$H$156,MATCH(1,(A2244='Non Compliance input'!$A$5:$A$156)*(F2244&gt;='Non Compliance input'!$D$5:$D$156)*(E2244&lt;'Non Compliance input'!$E$5:$E$156)*('Non Compliance input'!$H$5:$H$156="Yes"),0))
),"","Yes")</f>
        <v/>
      </c>
      <c r="K2244" s="149">
        <f t="shared" si="319"/>
        <v>0</v>
      </c>
      <c r="L2244" s="162">
        <f t="shared" si="320"/>
        <v>0</v>
      </c>
      <c r="M2244" s="162" t="str" cm="1">
        <f t="array" ref="M2244">IF(ISERROR(INDEX('Non Compliance input'!$I$5:$I$156,MATCH(1,(A2244='Non Compliance input'!$A$5:$A$156)*(E2244&gt;='Non Compliance input'!$D$5:$D$156)*(F2244&lt;='Non Compliance input'!$E$5:$E$156)*('Non Compliance input'!$I$5:$I$156="Yes"),0))
),"","Yes")</f>
        <v/>
      </c>
      <c r="N2244" s="149" t="str">
        <f>IF(VLOOKUP($A2244,HourEndingOutage!$B$3:$F$746,5,0)="Outage","Outage","")</f>
        <v/>
      </c>
      <c r="O2244" s="18">
        <f t="shared" si="321"/>
        <v>0</v>
      </c>
      <c r="P2244" s="18" t="str">
        <f t="shared" si="322"/>
        <v/>
      </c>
      <c r="Q2244" s="18">
        <f t="shared" ref="Q2244:Q2307" si="323">IF(P2244="Yes",-O2244,0)</f>
        <v>0</v>
      </c>
      <c r="R2244" s="118"/>
    </row>
    <row r="2245" spans="1:18" x14ac:dyDescent="0.25">
      <c r="A2245" s="25">
        <f t="shared" si="315"/>
        <v>250</v>
      </c>
      <c r="B2245" s="23">
        <f t="shared" si="316"/>
        <v>44572</v>
      </c>
      <c r="C2245" s="24">
        <v>10</v>
      </c>
      <c r="D2245" s="54" t="str">
        <f t="shared" si="317"/>
        <v>ASET</v>
      </c>
      <c r="E2245" s="178"/>
      <c r="F2245" s="179"/>
      <c r="G2245" s="177"/>
      <c r="H2245" s="177"/>
      <c r="I2245" s="169">
        <f t="shared" si="318"/>
        <v>0</v>
      </c>
      <c r="J2245" s="149" t="str" cm="1">
        <f t="array" ref="J2245">IF(ISERROR(INDEX('Non Compliance input'!$H$5:$H$156,MATCH(1,(A2245='Non Compliance input'!$A$5:$A$156)*(F2245&gt;='Non Compliance input'!$D$5:$D$156)*(E2245&lt;'Non Compliance input'!$E$5:$E$156)*('Non Compliance input'!$H$5:$H$156="Yes"),0))
),"","Yes")</f>
        <v/>
      </c>
      <c r="K2245" s="149">
        <f t="shared" si="319"/>
        <v>0</v>
      </c>
      <c r="L2245" s="162">
        <f t="shared" si="320"/>
        <v>0</v>
      </c>
      <c r="M2245" s="162" t="str" cm="1">
        <f t="array" ref="M2245">IF(ISERROR(INDEX('Non Compliance input'!$I$5:$I$156,MATCH(1,(A2245='Non Compliance input'!$A$5:$A$156)*(E2245&gt;='Non Compliance input'!$D$5:$D$156)*(F2245&lt;='Non Compliance input'!$E$5:$E$156)*('Non Compliance input'!$I$5:$I$156="Yes"),0))
),"","Yes")</f>
        <v/>
      </c>
      <c r="N2245" s="149" t="str">
        <f>IF(VLOOKUP($A2245,HourEndingOutage!$B$3:$F$746,5,0)="Outage","Outage","")</f>
        <v/>
      </c>
      <c r="O2245" s="18">
        <f t="shared" si="321"/>
        <v>0</v>
      </c>
      <c r="P2245" s="18" t="str">
        <f t="shared" si="322"/>
        <v/>
      </c>
      <c r="Q2245" s="18">
        <f t="shared" si="323"/>
        <v>0</v>
      </c>
      <c r="R2245" s="118"/>
    </row>
    <row r="2246" spans="1:18" x14ac:dyDescent="0.25">
      <c r="A2246" s="25">
        <f t="shared" si="315"/>
        <v>250</v>
      </c>
      <c r="B2246" s="23">
        <f t="shared" si="316"/>
        <v>44572</v>
      </c>
      <c r="C2246" s="24">
        <v>10</v>
      </c>
      <c r="D2246" s="54" t="str">
        <f t="shared" si="317"/>
        <v>ASET</v>
      </c>
      <c r="E2246" s="178"/>
      <c r="F2246" s="179"/>
      <c r="G2246" s="177"/>
      <c r="H2246" s="177"/>
      <c r="I2246" s="169">
        <f t="shared" si="318"/>
        <v>0</v>
      </c>
      <c r="J2246" s="149" t="str" cm="1">
        <f t="array" ref="J2246">IF(ISERROR(INDEX('Non Compliance input'!$H$5:$H$156,MATCH(1,(A2246='Non Compliance input'!$A$5:$A$156)*(F2246&gt;='Non Compliance input'!$D$5:$D$156)*(E2246&lt;'Non Compliance input'!$E$5:$E$156)*('Non Compliance input'!$H$5:$H$156="Yes"),0))
),"","Yes")</f>
        <v/>
      </c>
      <c r="K2246" s="149">
        <f t="shared" si="319"/>
        <v>0</v>
      </c>
      <c r="L2246" s="162">
        <f t="shared" si="320"/>
        <v>0</v>
      </c>
      <c r="M2246" s="162" t="str" cm="1">
        <f t="array" ref="M2246">IF(ISERROR(INDEX('Non Compliance input'!$I$5:$I$156,MATCH(1,(A2246='Non Compliance input'!$A$5:$A$156)*(E2246&gt;='Non Compliance input'!$D$5:$D$156)*(F2246&lt;='Non Compliance input'!$E$5:$E$156)*('Non Compliance input'!$I$5:$I$156="Yes"),0))
),"","Yes")</f>
        <v/>
      </c>
      <c r="N2246" s="149" t="str">
        <f>IF(VLOOKUP($A2246,HourEndingOutage!$B$3:$F$746,5,0)="Outage","Outage","")</f>
        <v/>
      </c>
      <c r="O2246" s="18">
        <f t="shared" si="321"/>
        <v>0</v>
      </c>
      <c r="P2246" s="18" t="str">
        <f t="shared" si="322"/>
        <v/>
      </c>
      <c r="Q2246" s="18">
        <f t="shared" si="323"/>
        <v>0</v>
      </c>
      <c r="R2246" s="118"/>
    </row>
    <row r="2247" spans="1:18" x14ac:dyDescent="0.25">
      <c r="A2247" s="25">
        <f t="shared" si="315"/>
        <v>250</v>
      </c>
      <c r="B2247" s="23">
        <f t="shared" si="316"/>
        <v>44572</v>
      </c>
      <c r="C2247" s="24">
        <v>10</v>
      </c>
      <c r="D2247" s="54" t="str">
        <f t="shared" si="317"/>
        <v>ASET</v>
      </c>
      <c r="E2247" s="178"/>
      <c r="F2247" s="179"/>
      <c r="G2247" s="177"/>
      <c r="H2247" s="177"/>
      <c r="I2247" s="169">
        <f t="shared" si="318"/>
        <v>0</v>
      </c>
      <c r="J2247" s="149" t="str" cm="1">
        <f t="array" ref="J2247">IF(ISERROR(INDEX('Non Compliance input'!$H$5:$H$156,MATCH(1,(A2247='Non Compliance input'!$A$5:$A$156)*(F2247&gt;='Non Compliance input'!$D$5:$D$156)*(E2247&lt;'Non Compliance input'!$E$5:$E$156)*('Non Compliance input'!$H$5:$H$156="Yes"),0))
),"","Yes")</f>
        <v/>
      </c>
      <c r="K2247" s="149">
        <f t="shared" si="319"/>
        <v>0</v>
      </c>
      <c r="L2247" s="162">
        <f t="shared" si="320"/>
        <v>0</v>
      </c>
      <c r="M2247" s="162" t="str" cm="1">
        <f t="array" ref="M2247">IF(ISERROR(INDEX('Non Compliance input'!$I$5:$I$156,MATCH(1,(A2247='Non Compliance input'!$A$5:$A$156)*(E2247&gt;='Non Compliance input'!$D$5:$D$156)*(F2247&lt;='Non Compliance input'!$E$5:$E$156)*('Non Compliance input'!$I$5:$I$156="Yes"),0))
),"","Yes")</f>
        <v/>
      </c>
      <c r="N2247" s="149" t="str">
        <f>IF(VLOOKUP($A2247,HourEndingOutage!$B$3:$F$746,5,0)="Outage","Outage","")</f>
        <v/>
      </c>
      <c r="O2247" s="18">
        <f t="shared" si="321"/>
        <v>0</v>
      </c>
      <c r="P2247" s="18" t="str">
        <f t="shared" si="322"/>
        <v/>
      </c>
      <c r="Q2247" s="18">
        <f t="shared" si="323"/>
        <v>0</v>
      </c>
      <c r="R2247" s="118"/>
    </row>
    <row r="2248" spans="1:18" x14ac:dyDescent="0.25">
      <c r="A2248" s="25">
        <f t="shared" si="315"/>
        <v>250</v>
      </c>
      <c r="B2248" s="23">
        <f t="shared" si="316"/>
        <v>44572</v>
      </c>
      <c r="C2248" s="24">
        <v>10</v>
      </c>
      <c r="D2248" s="54" t="str">
        <f t="shared" si="317"/>
        <v>ASET</v>
      </c>
      <c r="E2248" s="178"/>
      <c r="F2248" s="179"/>
      <c r="G2248" s="177"/>
      <c r="H2248" s="177"/>
      <c r="I2248" s="169">
        <f t="shared" si="318"/>
        <v>0</v>
      </c>
      <c r="J2248" s="149" t="str" cm="1">
        <f t="array" ref="J2248">IF(ISERROR(INDEX('Non Compliance input'!$H$5:$H$156,MATCH(1,(A2248='Non Compliance input'!$A$5:$A$156)*(F2248&gt;='Non Compliance input'!$D$5:$D$156)*(E2248&lt;'Non Compliance input'!$E$5:$E$156)*('Non Compliance input'!$H$5:$H$156="Yes"),0))
),"","Yes")</f>
        <v/>
      </c>
      <c r="K2248" s="149">
        <f t="shared" si="319"/>
        <v>0</v>
      </c>
      <c r="L2248" s="162">
        <f t="shared" si="320"/>
        <v>0</v>
      </c>
      <c r="M2248" s="162" t="str" cm="1">
        <f t="array" ref="M2248">IF(ISERROR(INDEX('Non Compliance input'!$I$5:$I$156,MATCH(1,(A2248='Non Compliance input'!$A$5:$A$156)*(E2248&gt;='Non Compliance input'!$D$5:$D$156)*(F2248&lt;='Non Compliance input'!$E$5:$E$156)*('Non Compliance input'!$I$5:$I$156="Yes"),0))
),"","Yes")</f>
        <v/>
      </c>
      <c r="N2248" s="149" t="str">
        <f>IF(VLOOKUP($A2248,HourEndingOutage!$B$3:$F$746,5,0)="Outage","Outage","")</f>
        <v/>
      </c>
      <c r="O2248" s="18">
        <f t="shared" si="321"/>
        <v>0</v>
      </c>
      <c r="P2248" s="18" t="str">
        <f t="shared" si="322"/>
        <v/>
      </c>
      <c r="Q2248" s="18">
        <f t="shared" si="323"/>
        <v>0</v>
      </c>
      <c r="R2248" s="118"/>
    </row>
    <row r="2249" spans="1:18" x14ac:dyDescent="0.25">
      <c r="A2249" s="25">
        <f t="shared" si="315"/>
        <v>250</v>
      </c>
      <c r="B2249" s="23">
        <f t="shared" si="316"/>
        <v>44572</v>
      </c>
      <c r="C2249" s="24">
        <v>10</v>
      </c>
      <c r="D2249" s="54" t="str">
        <f t="shared" si="317"/>
        <v>ASET</v>
      </c>
      <c r="E2249" s="178"/>
      <c r="F2249" s="179"/>
      <c r="G2249" s="177"/>
      <c r="H2249" s="177"/>
      <c r="I2249" s="169">
        <f t="shared" si="318"/>
        <v>0</v>
      </c>
      <c r="J2249" s="149" t="str" cm="1">
        <f t="array" ref="J2249">IF(ISERROR(INDEX('Non Compliance input'!$H$5:$H$156,MATCH(1,(A2249='Non Compliance input'!$A$5:$A$156)*(F2249&gt;='Non Compliance input'!$D$5:$D$156)*(E2249&lt;'Non Compliance input'!$E$5:$E$156)*('Non Compliance input'!$H$5:$H$156="Yes"),0))
),"","Yes")</f>
        <v/>
      </c>
      <c r="K2249" s="149">
        <f t="shared" si="319"/>
        <v>0</v>
      </c>
      <c r="L2249" s="162">
        <f t="shared" si="320"/>
        <v>0</v>
      </c>
      <c r="M2249" s="162" t="str" cm="1">
        <f t="array" ref="M2249">IF(ISERROR(INDEX('Non Compliance input'!$I$5:$I$156,MATCH(1,(A2249='Non Compliance input'!$A$5:$A$156)*(E2249&gt;='Non Compliance input'!$D$5:$D$156)*(F2249&lt;='Non Compliance input'!$E$5:$E$156)*('Non Compliance input'!$I$5:$I$156="Yes"),0))
),"","Yes")</f>
        <v/>
      </c>
      <c r="N2249" s="149" t="str">
        <f>IF(VLOOKUP($A2249,HourEndingOutage!$B$3:$F$746,5,0)="Outage","Outage","")</f>
        <v/>
      </c>
      <c r="O2249" s="18">
        <f t="shared" si="321"/>
        <v>0</v>
      </c>
      <c r="P2249" s="18" t="str">
        <f t="shared" si="322"/>
        <v/>
      </c>
      <c r="Q2249" s="18">
        <f t="shared" si="323"/>
        <v>0</v>
      </c>
      <c r="R2249" s="118"/>
    </row>
    <row r="2250" spans="1:18" x14ac:dyDescent="0.25">
      <c r="A2250" s="25">
        <f t="shared" si="315"/>
        <v>250</v>
      </c>
      <c r="B2250" s="23">
        <f t="shared" si="316"/>
        <v>44572</v>
      </c>
      <c r="C2250" s="24">
        <v>10</v>
      </c>
      <c r="D2250" s="54" t="str">
        <f t="shared" si="317"/>
        <v>ASET</v>
      </c>
      <c r="E2250" s="178"/>
      <c r="F2250" s="179"/>
      <c r="G2250" s="177"/>
      <c r="H2250" s="177"/>
      <c r="I2250" s="169">
        <f t="shared" si="318"/>
        <v>0</v>
      </c>
      <c r="J2250" s="149" t="str" cm="1">
        <f t="array" ref="J2250">IF(ISERROR(INDEX('Non Compliance input'!$H$5:$H$156,MATCH(1,(A2250='Non Compliance input'!$A$5:$A$156)*(F2250&gt;='Non Compliance input'!$D$5:$D$156)*(E2250&lt;'Non Compliance input'!$E$5:$E$156)*('Non Compliance input'!$H$5:$H$156="Yes"),0))
),"","Yes")</f>
        <v/>
      </c>
      <c r="K2250" s="149">
        <f t="shared" si="319"/>
        <v>0</v>
      </c>
      <c r="L2250" s="162">
        <f t="shared" si="320"/>
        <v>0</v>
      </c>
      <c r="M2250" s="162" t="str" cm="1">
        <f t="array" ref="M2250">IF(ISERROR(INDEX('Non Compliance input'!$I$5:$I$156,MATCH(1,(A2250='Non Compliance input'!$A$5:$A$156)*(E2250&gt;='Non Compliance input'!$D$5:$D$156)*(F2250&lt;='Non Compliance input'!$E$5:$E$156)*('Non Compliance input'!$I$5:$I$156="Yes"),0))
),"","Yes")</f>
        <v/>
      </c>
      <c r="N2250" s="149" t="str">
        <f>IF(VLOOKUP($A2250,HourEndingOutage!$B$3:$F$746,5,0)="Outage","Outage","")</f>
        <v/>
      </c>
      <c r="O2250" s="18">
        <f t="shared" si="321"/>
        <v>0</v>
      </c>
      <c r="P2250" s="18" t="str">
        <f t="shared" si="322"/>
        <v/>
      </c>
      <c r="Q2250" s="18">
        <f t="shared" si="323"/>
        <v>0</v>
      </c>
      <c r="R2250" s="118"/>
    </row>
    <row r="2251" spans="1:18" x14ac:dyDescent="0.25">
      <c r="A2251" s="25">
        <f t="shared" si="315"/>
        <v>250</v>
      </c>
      <c r="B2251" s="23">
        <f t="shared" si="316"/>
        <v>44572</v>
      </c>
      <c r="C2251" s="24">
        <v>10</v>
      </c>
      <c r="D2251" s="54" t="str">
        <f t="shared" si="317"/>
        <v>ASET</v>
      </c>
      <c r="E2251" s="178"/>
      <c r="F2251" s="179"/>
      <c r="G2251" s="177"/>
      <c r="H2251" s="177"/>
      <c r="I2251" s="169">
        <f t="shared" si="318"/>
        <v>0</v>
      </c>
      <c r="J2251" s="149" t="str" cm="1">
        <f t="array" ref="J2251">IF(ISERROR(INDEX('Non Compliance input'!$H$5:$H$156,MATCH(1,(A2251='Non Compliance input'!$A$5:$A$156)*(F2251&gt;='Non Compliance input'!$D$5:$D$156)*(E2251&lt;'Non Compliance input'!$E$5:$E$156)*('Non Compliance input'!$H$5:$H$156="Yes"),0))
),"","Yes")</f>
        <v/>
      </c>
      <c r="K2251" s="149">
        <f t="shared" si="319"/>
        <v>0</v>
      </c>
      <c r="L2251" s="162">
        <f t="shared" si="320"/>
        <v>0</v>
      </c>
      <c r="M2251" s="162" t="str" cm="1">
        <f t="array" ref="M2251">IF(ISERROR(INDEX('Non Compliance input'!$I$5:$I$156,MATCH(1,(A2251='Non Compliance input'!$A$5:$A$156)*(E2251&gt;='Non Compliance input'!$D$5:$D$156)*(F2251&lt;='Non Compliance input'!$E$5:$E$156)*('Non Compliance input'!$I$5:$I$156="Yes"),0))
),"","Yes")</f>
        <v/>
      </c>
      <c r="N2251" s="149" t="str">
        <f>IF(VLOOKUP($A2251,HourEndingOutage!$B$3:$F$746,5,0)="Outage","Outage","")</f>
        <v/>
      </c>
      <c r="O2251" s="18">
        <f t="shared" si="321"/>
        <v>0</v>
      </c>
      <c r="P2251" s="18" t="str">
        <f t="shared" si="322"/>
        <v/>
      </c>
      <c r="Q2251" s="18">
        <f t="shared" si="323"/>
        <v>0</v>
      </c>
      <c r="R2251" s="118"/>
    </row>
    <row r="2252" spans="1:18" x14ac:dyDescent="0.25">
      <c r="A2252" s="25">
        <f t="shared" si="315"/>
        <v>250</v>
      </c>
      <c r="B2252" s="23">
        <f t="shared" si="316"/>
        <v>44572</v>
      </c>
      <c r="C2252" s="24">
        <v>10</v>
      </c>
      <c r="D2252" s="54" t="str">
        <f t="shared" si="317"/>
        <v>ASET</v>
      </c>
      <c r="E2252" s="178"/>
      <c r="F2252" s="179"/>
      <c r="G2252" s="177"/>
      <c r="H2252" s="177"/>
      <c r="I2252" s="169">
        <f t="shared" si="318"/>
        <v>0</v>
      </c>
      <c r="J2252" s="149" t="str" cm="1">
        <f t="array" ref="J2252">IF(ISERROR(INDEX('Non Compliance input'!$H$5:$H$156,MATCH(1,(A2252='Non Compliance input'!$A$5:$A$156)*(F2252&gt;='Non Compliance input'!$D$5:$D$156)*(E2252&lt;'Non Compliance input'!$E$5:$E$156)*('Non Compliance input'!$H$5:$H$156="Yes"),0))
),"","Yes")</f>
        <v/>
      </c>
      <c r="K2252" s="149">
        <f t="shared" si="319"/>
        <v>0</v>
      </c>
      <c r="L2252" s="162">
        <f t="shared" si="320"/>
        <v>0</v>
      </c>
      <c r="M2252" s="162" t="str" cm="1">
        <f t="array" ref="M2252">IF(ISERROR(INDEX('Non Compliance input'!$I$5:$I$156,MATCH(1,(A2252='Non Compliance input'!$A$5:$A$156)*(E2252&gt;='Non Compliance input'!$D$5:$D$156)*(F2252&lt;='Non Compliance input'!$E$5:$E$156)*('Non Compliance input'!$I$5:$I$156="Yes"),0))
),"","Yes")</f>
        <v/>
      </c>
      <c r="N2252" s="149" t="str">
        <f>IF(VLOOKUP($A2252,HourEndingOutage!$B$3:$F$746,5,0)="Outage","Outage","")</f>
        <v/>
      </c>
      <c r="O2252" s="18">
        <f t="shared" si="321"/>
        <v>0</v>
      </c>
      <c r="P2252" s="18" t="str">
        <f t="shared" si="322"/>
        <v/>
      </c>
      <c r="Q2252" s="18">
        <f t="shared" si="323"/>
        <v>0</v>
      </c>
      <c r="R2252" s="118"/>
    </row>
    <row r="2253" spans="1:18" x14ac:dyDescent="0.25">
      <c r="A2253" s="25">
        <f t="shared" si="315"/>
        <v>251</v>
      </c>
      <c r="B2253" s="23">
        <f t="shared" si="316"/>
        <v>44572</v>
      </c>
      <c r="C2253" s="24">
        <v>11</v>
      </c>
      <c r="D2253" s="54" t="str">
        <f t="shared" si="317"/>
        <v>ASET</v>
      </c>
      <c r="E2253" s="178"/>
      <c r="F2253" s="179"/>
      <c r="G2253" s="177"/>
      <c r="H2253" s="177"/>
      <c r="I2253" s="169">
        <f t="shared" si="318"/>
        <v>0</v>
      </c>
      <c r="J2253" s="149" t="str" cm="1">
        <f t="array" ref="J2253">IF(ISERROR(INDEX('Non Compliance input'!$H$5:$H$156,MATCH(1,(A2253='Non Compliance input'!$A$5:$A$156)*(F2253&gt;='Non Compliance input'!$D$5:$D$156)*(E2253&lt;'Non Compliance input'!$E$5:$E$156)*('Non Compliance input'!$H$5:$H$156="Yes"),0))
),"","Yes")</f>
        <v/>
      </c>
      <c r="K2253" s="149">
        <f t="shared" si="319"/>
        <v>0</v>
      </c>
      <c r="L2253" s="162">
        <f t="shared" si="320"/>
        <v>0</v>
      </c>
      <c r="M2253" s="162" t="str" cm="1">
        <f t="array" ref="M2253">IF(ISERROR(INDEX('Non Compliance input'!$I$5:$I$156,MATCH(1,(A2253='Non Compliance input'!$A$5:$A$156)*(E2253&gt;='Non Compliance input'!$D$5:$D$156)*(F2253&lt;='Non Compliance input'!$E$5:$E$156)*('Non Compliance input'!$I$5:$I$156="Yes"),0))
),"","Yes")</f>
        <v/>
      </c>
      <c r="N2253" s="149" t="str">
        <f>IF(VLOOKUP($A2253,HourEndingOutage!$B$3:$F$746,5,0)="Outage","Outage","")</f>
        <v/>
      </c>
      <c r="O2253" s="18">
        <f t="shared" si="321"/>
        <v>0</v>
      </c>
      <c r="P2253" s="18" t="str">
        <f t="shared" si="322"/>
        <v/>
      </c>
      <c r="Q2253" s="18">
        <f t="shared" si="323"/>
        <v>0</v>
      </c>
      <c r="R2253" s="118"/>
    </row>
    <row r="2254" spans="1:18" x14ac:dyDescent="0.25">
      <c r="A2254" s="25">
        <f t="shared" si="315"/>
        <v>251</v>
      </c>
      <c r="B2254" s="23">
        <f t="shared" si="316"/>
        <v>44572</v>
      </c>
      <c r="C2254" s="24">
        <v>11</v>
      </c>
      <c r="D2254" s="54" t="str">
        <f t="shared" si="317"/>
        <v>ASET</v>
      </c>
      <c r="E2254" s="178"/>
      <c r="F2254" s="179"/>
      <c r="G2254" s="177"/>
      <c r="H2254" s="177"/>
      <c r="I2254" s="169">
        <f t="shared" si="318"/>
        <v>0</v>
      </c>
      <c r="J2254" s="149" t="str" cm="1">
        <f t="array" ref="J2254">IF(ISERROR(INDEX('Non Compliance input'!$H$5:$H$156,MATCH(1,(A2254='Non Compliance input'!$A$5:$A$156)*(F2254&gt;='Non Compliance input'!$D$5:$D$156)*(E2254&lt;'Non Compliance input'!$E$5:$E$156)*('Non Compliance input'!$H$5:$H$156="Yes"),0))
),"","Yes")</f>
        <v/>
      </c>
      <c r="K2254" s="149">
        <f t="shared" si="319"/>
        <v>0</v>
      </c>
      <c r="L2254" s="162">
        <f t="shared" si="320"/>
        <v>0</v>
      </c>
      <c r="M2254" s="162" t="str" cm="1">
        <f t="array" ref="M2254">IF(ISERROR(INDEX('Non Compliance input'!$I$5:$I$156,MATCH(1,(A2254='Non Compliance input'!$A$5:$A$156)*(E2254&gt;='Non Compliance input'!$D$5:$D$156)*(F2254&lt;='Non Compliance input'!$E$5:$E$156)*('Non Compliance input'!$I$5:$I$156="Yes"),0))
),"","Yes")</f>
        <v/>
      </c>
      <c r="N2254" s="149" t="str">
        <f>IF(VLOOKUP($A2254,HourEndingOutage!$B$3:$F$746,5,0)="Outage","Outage","")</f>
        <v/>
      </c>
      <c r="O2254" s="18">
        <f t="shared" si="321"/>
        <v>0</v>
      </c>
      <c r="P2254" s="18" t="str">
        <f t="shared" si="322"/>
        <v/>
      </c>
      <c r="Q2254" s="18">
        <f t="shared" si="323"/>
        <v>0</v>
      </c>
      <c r="R2254" s="118"/>
    </row>
    <row r="2255" spans="1:18" x14ac:dyDescent="0.25">
      <c r="A2255" s="25">
        <f t="shared" si="315"/>
        <v>251</v>
      </c>
      <c r="B2255" s="23">
        <f t="shared" si="316"/>
        <v>44572</v>
      </c>
      <c r="C2255" s="24">
        <v>11</v>
      </c>
      <c r="D2255" s="54" t="str">
        <f t="shared" si="317"/>
        <v>ASET</v>
      </c>
      <c r="E2255" s="178"/>
      <c r="F2255" s="179"/>
      <c r="G2255" s="177"/>
      <c r="H2255" s="177"/>
      <c r="I2255" s="169">
        <f t="shared" si="318"/>
        <v>0</v>
      </c>
      <c r="J2255" s="149" t="str" cm="1">
        <f t="array" ref="J2255">IF(ISERROR(INDEX('Non Compliance input'!$H$5:$H$156,MATCH(1,(A2255='Non Compliance input'!$A$5:$A$156)*(F2255&gt;='Non Compliance input'!$D$5:$D$156)*(E2255&lt;'Non Compliance input'!$E$5:$E$156)*('Non Compliance input'!$H$5:$H$156="Yes"),0))
),"","Yes")</f>
        <v/>
      </c>
      <c r="K2255" s="149">
        <f t="shared" si="319"/>
        <v>0</v>
      </c>
      <c r="L2255" s="162">
        <f t="shared" si="320"/>
        <v>0</v>
      </c>
      <c r="M2255" s="162" t="str" cm="1">
        <f t="array" ref="M2255">IF(ISERROR(INDEX('Non Compliance input'!$I$5:$I$156,MATCH(1,(A2255='Non Compliance input'!$A$5:$A$156)*(E2255&gt;='Non Compliance input'!$D$5:$D$156)*(F2255&lt;='Non Compliance input'!$E$5:$E$156)*('Non Compliance input'!$I$5:$I$156="Yes"),0))
),"","Yes")</f>
        <v/>
      </c>
      <c r="N2255" s="149" t="str">
        <f>IF(VLOOKUP($A2255,HourEndingOutage!$B$3:$F$746,5,0)="Outage","Outage","")</f>
        <v/>
      </c>
      <c r="O2255" s="18">
        <f t="shared" si="321"/>
        <v>0</v>
      </c>
      <c r="P2255" s="18" t="str">
        <f t="shared" si="322"/>
        <v/>
      </c>
      <c r="Q2255" s="18">
        <f t="shared" si="323"/>
        <v>0</v>
      </c>
      <c r="R2255" s="118"/>
    </row>
    <row r="2256" spans="1:18" x14ac:dyDescent="0.25">
      <c r="A2256" s="25">
        <f t="shared" si="315"/>
        <v>251</v>
      </c>
      <c r="B2256" s="23">
        <f t="shared" si="316"/>
        <v>44572</v>
      </c>
      <c r="C2256" s="24">
        <v>11</v>
      </c>
      <c r="D2256" s="54" t="str">
        <f t="shared" si="317"/>
        <v>ASET</v>
      </c>
      <c r="E2256" s="178"/>
      <c r="F2256" s="179"/>
      <c r="G2256" s="177"/>
      <c r="H2256" s="177"/>
      <c r="I2256" s="169">
        <f t="shared" si="318"/>
        <v>0</v>
      </c>
      <c r="J2256" s="149" t="str" cm="1">
        <f t="array" ref="J2256">IF(ISERROR(INDEX('Non Compliance input'!$H$5:$H$156,MATCH(1,(A2256='Non Compliance input'!$A$5:$A$156)*(F2256&gt;='Non Compliance input'!$D$5:$D$156)*(E2256&lt;'Non Compliance input'!$E$5:$E$156)*('Non Compliance input'!$H$5:$H$156="Yes"),0))
),"","Yes")</f>
        <v/>
      </c>
      <c r="K2256" s="149">
        <f t="shared" si="319"/>
        <v>0</v>
      </c>
      <c r="L2256" s="162">
        <f t="shared" si="320"/>
        <v>0</v>
      </c>
      <c r="M2256" s="162" t="str" cm="1">
        <f t="array" ref="M2256">IF(ISERROR(INDEX('Non Compliance input'!$I$5:$I$156,MATCH(1,(A2256='Non Compliance input'!$A$5:$A$156)*(E2256&gt;='Non Compliance input'!$D$5:$D$156)*(F2256&lt;='Non Compliance input'!$E$5:$E$156)*('Non Compliance input'!$I$5:$I$156="Yes"),0))
),"","Yes")</f>
        <v/>
      </c>
      <c r="N2256" s="149" t="str">
        <f>IF(VLOOKUP($A2256,HourEndingOutage!$B$3:$F$746,5,0)="Outage","Outage","")</f>
        <v/>
      </c>
      <c r="O2256" s="18">
        <f t="shared" si="321"/>
        <v>0</v>
      </c>
      <c r="P2256" s="18" t="str">
        <f t="shared" si="322"/>
        <v/>
      </c>
      <c r="Q2256" s="18">
        <f t="shared" si="323"/>
        <v>0</v>
      </c>
      <c r="R2256" s="118"/>
    </row>
    <row r="2257" spans="1:18" x14ac:dyDescent="0.25">
      <c r="A2257" s="25">
        <f t="shared" si="315"/>
        <v>251</v>
      </c>
      <c r="B2257" s="23">
        <f t="shared" si="316"/>
        <v>44572</v>
      </c>
      <c r="C2257" s="24">
        <v>11</v>
      </c>
      <c r="D2257" s="54" t="str">
        <f t="shared" si="317"/>
        <v>ASET</v>
      </c>
      <c r="E2257" s="178"/>
      <c r="F2257" s="179"/>
      <c r="G2257" s="177"/>
      <c r="H2257" s="177"/>
      <c r="I2257" s="169">
        <f t="shared" si="318"/>
        <v>0</v>
      </c>
      <c r="J2257" s="149" t="str" cm="1">
        <f t="array" ref="J2257">IF(ISERROR(INDEX('Non Compliance input'!$H$5:$H$156,MATCH(1,(A2257='Non Compliance input'!$A$5:$A$156)*(F2257&gt;='Non Compliance input'!$D$5:$D$156)*(E2257&lt;'Non Compliance input'!$E$5:$E$156)*('Non Compliance input'!$H$5:$H$156="Yes"),0))
),"","Yes")</f>
        <v/>
      </c>
      <c r="K2257" s="149">
        <f t="shared" si="319"/>
        <v>0</v>
      </c>
      <c r="L2257" s="162">
        <f t="shared" si="320"/>
        <v>0</v>
      </c>
      <c r="M2257" s="162" t="str" cm="1">
        <f t="array" ref="M2257">IF(ISERROR(INDEX('Non Compliance input'!$I$5:$I$156,MATCH(1,(A2257='Non Compliance input'!$A$5:$A$156)*(E2257&gt;='Non Compliance input'!$D$5:$D$156)*(F2257&lt;='Non Compliance input'!$E$5:$E$156)*('Non Compliance input'!$I$5:$I$156="Yes"),0))
),"","Yes")</f>
        <v/>
      </c>
      <c r="N2257" s="149" t="str">
        <f>IF(VLOOKUP($A2257,HourEndingOutage!$B$3:$F$746,5,0)="Outage","Outage","")</f>
        <v/>
      </c>
      <c r="O2257" s="18">
        <f t="shared" si="321"/>
        <v>0</v>
      </c>
      <c r="P2257" s="18" t="str">
        <f t="shared" si="322"/>
        <v/>
      </c>
      <c r="Q2257" s="18">
        <f t="shared" si="323"/>
        <v>0</v>
      </c>
      <c r="R2257" s="118"/>
    </row>
    <row r="2258" spans="1:18" x14ac:dyDescent="0.25">
      <c r="A2258" s="25">
        <f t="shared" si="315"/>
        <v>251</v>
      </c>
      <c r="B2258" s="23">
        <f t="shared" si="316"/>
        <v>44572</v>
      </c>
      <c r="C2258" s="24">
        <v>11</v>
      </c>
      <c r="D2258" s="54" t="str">
        <f t="shared" si="317"/>
        <v>ASET</v>
      </c>
      <c r="E2258" s="178"/>
      <c r="F2258" s="179"/>
      <c r="G2258" s="177"/>
      <c r="H2258" s="177"/>
      <c r="I2258" s="169">
        <f t="shared" si="318"/>
        <v>0</v>
      </c>
      <c r="J2258" s="149" t="str" cm="1">
        <f t="array" ref="J2258">IF(ISERROR(INDEX('Non Compliance input'!$H$5:$H$156,MATCH(1,(A2258='Non Compliance input'!$A$5:$A$156)*(F2258&gt;='Non Compliance input'!$D$5:$D$156)*(E2258&lt;'Non Compliance input'!$E$5:$E$156)*('Non Compliance input'!$H$5:$H$156="Yes"),0))
),"","Yes")</f>
        <v/>
      </c>
      <c r="K2258" s="149">
        <f t="shared" si="319"/>
        <v>0</v>
      </c>
      <c r="L2258" s="162">
        <f t="shared" si="320"/>
        <v>0</v>
      </c>
      <c r="M2258" s="162" t="str" cm="1">
        <f t="array" ref="M2258">IF(ISERROR(INDEX('Non Compliance input'!$I$5:$I$156,MATCH(1,(A2258='Non Compliance input'!$A$5:$A$156)*(E2258&gt;='Non Compliance input'!$D$5:$D$156)*(F2258&lt;='Non Compliance input'!$E$5:$E$156)*('Non Compliance input'!$I$5:$I$156="Yes"),0))
),"","Yes")</f>
        <v/>
      </c>
      <c r="N2258" s="149" t="str">
        <f>IF(VLOOKUP($A2258,HourEndingOutage!$B$3:$F$746,5,0)="Outage","Outage","")</f>
        <v/>
      </c>
      <c r="O2258" s="18">
        <f t="shared" si="321"/>
        <v>0</v>
      </c>
      <c r="P2258" s="18" t="str">
        <f t="shared" si="322"/>
        <v/>
      </c>
      <c r="Q2258" s="18">
        <f t="shared" si="323"/>
        <v>0</v>
      </c>
      <c r="R2258" s="118"/>
    </row>
    <row r="2259" spans="1:18" x14ac:dyDescent="0.25">
      <c r="A2259" s="25">
        <f t="shared" si="315"/>
        <v>251</v>
      </c>
      <c r="B2259" s="23">
        <f t="shared" si="316"/>
        <v>44572</v>
      </c>
      <c r="C2259" s="24">
        <v>11</v>
      </c>
      <c r="D2259" s="54" t="str">
        <f t="shared" si="317"/>
        <v>ASET</v>
      </c>
      <c r="E2259" s="178"/>
      <c r="F2259" s="179"/>
      <c r="G2259" s="177"/>
      <c r="H2259" s="177"/>
      <c r="I2259" s="169">
        <f t="shared" si="318"/>
        <v>0</v>
      </c>
      <c r="J2259" s="149" t="str" cm="1">
        <f t="array" ref="J2259">IF(ISERROR(INDEX('Non Compliance input'!$H$5:$H$156,MATCH(1,(A2259='Non Compliance input'!$A$5:$A$156)*(F2259&gt;='Non Compliance input'!$D$5:$D$156)*(E2259&lt;'Non Compliance input'!$E$5:$E$156)*('Non Compliance input'!$H$5:$H$156="Yes"),0))
),"","Yes")</f>
        <v/>
      </c>
      <c r="K2259" s="149">
        <f t="shared" si="319"/>
        <v>0</v>
      </c>
      <c r="L2259" s="162">
        <f t="shared" si="320"/>
        <v>0</v>
      </c>
      <c r="M2259" s="162" t="str" cm="1">
        <f t="array" ref="M2259">IF(ISERROR(INDEX('Non Compliance input'!$I$5:$I$156,MATCH(1,(A2259='Non Compliance input'!$A$5:$A$156)*(E2259&gt;='Non Compliance input'!$D$5:$D$156)*(F2259&lt;='Non Compliance input'!$E$5:$E$156)*('Non Compliance input'!$I$5:$I$156="Yes"),0))
),"","Yes")</f>
        <v/>
      </c>
      <c r="N2259" s="149" t="str">
        <f>IF(VLOOKUP($A2259,HourEndingOutage!$B$3:$F$746,5,0)="Outage","Outage","")</f>
        <v/>
      </c>
      <c r="O2259" s="18">
        <f t="shared" si="321"/>
        <v>0</v>
      </c>
      <c r="P2259" s="18" t="str">
        <f t="shared" si="322"/>
        <v/>
      </c>
      <c r="Q2259" s="18">
        <f t="shared" si="323"/>
        <v>0</v>
      </c>
      <c r="R2259" s="118"/>
    </row>
    <row r="2260" spans="1:18" x14ac:dyDescent="0.25">
      <c r="A2260" s="25">
        <f t="shared" si="315"/>
        <v>251</v>
      </c>
      <c r="B2260" s="23">
        <f t="shared" si="316"/>
        <v>44572</v>
      </c>
      <c r="C2260" s="24">
        <v>11</v>
      </c>
      <c r="D2260" s="54" t="str">
        <f t="shared" si="317"/>
        <v>ASET</v>
      </c>
      <c r="E2260" s="178"/>
      <c r="F2260" s="179"/>
      <c r="G2260" s="177"/>
      <c r="H2260" s="177"/>
      <c r="I2260" s="169">
        <f t="shared" si="318"/>
        <v>0</v>
      </c>
      <c r="J2260" s="149" t="str" cm="1">
        <f t="array" ref="J2260">IF(ISERROR(INDEX('Non Compliance input'!$H$5:$H$156,MATCH(1,(A2260='Non Compliance input'!$A$5:$A$156)*(F2260&gt;='Non Compliance input'!$D$5:$D$156)*(E2260&lt;'Non Compliance input'!$E$5:$E$156)*('Non Compliance input'!$H$5:$H$156="Yes"),0))
),"","Yes")</f>
        <v/>
      </c>
      <c r="K2260" s="149">
        <f t="shared" si="319"/>
        <v>0</v>
      </c>
      <c r="L2260" s="162">
        <f t="shared" si="320"/>
        <v>0</v>
      </c>
      <c r="M2260" s="162" t="str" cm="1">
        <f t="array" ref="M2260">IF(ISERROR(INDEX('Non Compliance input'!$I$5:$I$156,MATCH(1,(A2260='Non Compliance input'!$A$5:$A$156)*(E2260&gt;='Non Compliance input'!$D$5:$D$156)*(F2260&lt;='Non Compliance input'!$E$5:$E$156)*('Non Compliance input'!$I$5:$I$156="Yes"),0))
),"","Yes")</f>
        <v/>
      </c>
      <c r="N2260" s="149" t="str">
        <f>IF(VLOOKUP($A2260,HourEndingOutage!$B$3:$F$746,5,0)="Outage","Outage","")</f>
        <v/>
      </c>
      <c r="O2260" s="18">
        <f t="shared" si="321"/>
        <v>0</v>
      </c>
      <c r="P2260" s="18" t="str">
        <f t="shared" si="322"/>
        <v/>
      </c>
      <c r="Q2260" s="18">
        <f t="shared" si="323"/>
        <v>0</v>
      </c>
      <c r="R2260" s="118"/>
    </row>
    <row r="2261" spans="1:18" x14ac:dyDescent="0.25">
      <c r="A2261" s="25">
        <f t="shared" si="315"/>
        <v>251</v>
      </c>
      <c r="B2261" s="23">
        <f t="shared" si="316"/>
        <v>44572</v>
      </c>
      <c r="C2261" s="24">
        <v>11</v>
      </c>
      <c r="D2261" s="54" t="str">
        <f t="shared" si="317"/>
        <v>ASET</v>
      </c>
      <c r="E2261" s="178"/>
      <c r="F2261" s="179"/>
      <c r="G2261" s="177"/>
      <c r="H2261" s="177"/>
      <c r="I2261" s="169">
        <f t="shared" si="318"/>
        <v>0</v>
      </c>
      <c r="J2261" s="149" t="str" cm="1">
        <f t="array" ref="J2261">IF(ISERROR(INDEX('Non Compliance input'!$H$5:$H$156,MATCH(1,(A2261='Non Compliance input'!$A$5:$A$156)*(F2261&gt;='Non Compliance input'!$D$5:$D$156)*(E2261&lt;'Non Compliance input'!$E$5:$E$156)*('Non Compliance input'!$H$5:$H$156="Yes"),0))
),"","Yes")</f>
        <v/>
      </c>
      <c r="K2261" s="149">
        <f t="shared" si="319"/>
        <v>0</v>
      </c>
      <c r="L2261" s="162">
        <f t="shared" si="320"/>
        <v>0</v>
      </c>
      <c r="M2261" s="162" t="str" cm="1">
        <f t="array" ref="M2261">IF(ISERROR(INDEX('Non Compliance input'!$I$5:$I$156,MATCH(1,(A2261='Non Compliance input'!$A$5:$A$156)*(E2261&gt;='Non Compliance input'!$D$5:$D$156)*(F2261&lt;='Non Compliance input'!$E$5:$E$156)*('Non Compliance input'!$I$5:$I$156="Yes"),0))
),"","Yes")</f>
        <v/>
      </c>
      <c r="N2261" s="149" t="str">
        <f>IF(VLOOKUP($A2261,HourEndingOutage!$B$3:$F$746,5,0)="Outage","Outage","")</f>
        <v/>
      </c>
      <c r="O2261" s="18">
        <f t="shared" si="321"/>
        <v>0</v>
      </c>
      <c r="P2261" s="18" t="str">
        <f t="shared" si="322"/>
        <v/>
      </c>
      <c r="Q2261" s="18">
        <f t="shared" si="323"/>
        <v>0</v>
      </c>
      <c r="R2261" s="118"/>
    </row>
    <row r="2262" spans="1:18" x14ac:dyDescent="0.25">
      <c r="A2262" s="25">
        <f t="shared" si="315"/>
        <v>252</v>
      </c>
      <c r="B2262" s="23">
        <f t="shared" si="316"/>
        <v>44572</v>
      </c>
      <c r="C2262" s="24">
        <v>12</v>
      </c>
      <c r="D2262" s="54" t="str">
        <f t="shared" si="317"/>
        <v>ASET</v>
      </c>
      <c r="E2262" s="178"/>
      <c r="F2262" s="179"/>
      <c r="G2262" s="177"/>
      <c r="H2262" s="177"/>
      <c r="I2262" s="169">
        <f t="shared" si="318"/>
        <v>0</v>
      </c>
      <c r="J2262" s="149" t="str" cm="1">
        <f t="array" ref="J2262">IF(ISERROR(INDEX('Non Compliance input'!$H$5:$H$156,MATCH(1,(A2262='Non Compliance input'!$A$5:$A$156)*(F2262&gt;='Non Compliance input'!$D$5:$D$156)*(E2262&lt;'Non Compliance input'!$E$5:$E$156)*('Non Compliance input'!$H$5:$H$156="Yes"),0))
),"","Yes")</f>
        <v/>
      </c>
      <c r="K2262" s="149">
        <f t="shared" si="319"/>
        <v>0</v>
      </c>
      <c r="L2262" s="162">
        <f t="shared" si="320"/>
        <v>0</v>
      </c>
      <c r="M2262" s="162" t="str" cm="1">
        <f t="array" ref="M2262">IF(ISERROR(INDEX('Non Compliance input'!$I$5:$I$156,MATCH(1,(A2262='Non Compliance input'!$A$5:$A$156)*(E2262&gt;='Non Compliance input'!$D$5:$D$156)*(F2262&lt;='Non Compliance input'!$E$5:$E$156)*('Non Compliance input'!$I$5:$I$156="Yes"),0))
),"","Yes")</f>
        <v/>
      </c>
      <c r="N2262" s="149" t="str">
        <f>IF(VLOOKUP($A2262,HourEndingOutage!$B$3:$F$746,5,0)="Outage","Outage","")</f>
        <v/>
      </c>
      <c r="O2262" s="18">
        <f t="shared" si="321"/>
        <v>0</v>
      </c>
      <c r="P2262" s="18" t="str">
        <f t="shared" si="322"/>
        <v/>
      </c>
      <c r="Q2262" s="18">
        <f t="shared" si="323"/>
        <v>0</v>
      </c>
      <c r="R2262" s="118"/>
    </row>
    <row r="2263" spans="1:18" x14ac:dyDescent="0.25">
      <c r="A2263" s="25">
        <f t="shared" si="315"/>
        <v>252</v>
      </c>
      <c r="B2263" s="23">
        <f t="shared" si="316"/>
        <v>44572</v>
      </c>
      <c r="C2263" s="24">
        <v>12</v>
      </c>
      <c r="D2263" s="54" t="str">
        <f t="shared" si="317"/>
        <v>ASET</v>
      </c>
      <c r="E2263" s="178"/>
      <c r="F2263" s="179"/>
      <c r="G2263" s="177"/>
      <c r="H2263" s="177"/>
      <c r="I2263" s="169">
        <f t="shared" si="318"/>
        <v>0</v>
      </c>
      <c r="J2263" s="149" t="str" cm="1">
        <f t="array" ref="J2263">IF(ISERROR(INDEX('Non Compliance input'!$H$5:$H$156,MATCH(1,(A2263='Non Compliance input'!$A$5:$A$156)*(F2263&gt;='Non Compliance input'!$D$5:$D$156)*(E2263&lt;'Non Compliance input'!$E$5:$E$156)*('Non Compliance input'!$H$5:$H$156="Yes"),0))
),"","Yes")</f>
        <v/>
      </c>
      <c r="K2263" s="149">
        <f t="shared" si="319"/>
        <v>0</v>
      </c>
      <c r="L2263" s="162">
        <f t="shared" si="320"/>
        <v>0</v>
      </c>
      <c r="M2263" s="162" t="str" cm="1">
        <f t="array" ref="M2263">IF(ISERROR(INDEX('Non Compliance input'!$I$5:$I$156,MATCH(1,(A2263='Non Compliance input'!$A$5:$A$156)*(E2263&gt;='Non Compliance input'!$D$5:$D$156)*(F2263&lt;='Non Compliance input'!$E$5:$E$156)*('Non Compliance input'!$I$5:$I$156="Yes"),0))
),"","Yes")</f>
        <v/>
      </c>
      <c r="N2263" s="149" t="str">
        <f>IF(VLOOKUP($A2263,HourEndingOutage!$B$3:$F$746,5,0)="Outage","Outage","")</f>
        <v/>
      </c>
      <c r="O2263" s="18">
        <f t="shared" si="321"/>
        <v>0</v>
      </c>
      <c r="P2263" s="18" t="str">
        <f t="shared" si="322"/>
        <v/>
      </c>
      <c r="Q2263" s="18">
        <f t="shared" si="323"/>
        <v>0</v>
      </c>
      <c r="R2263" s="118"/>
    </row>
    <row r="2264" spans="1:18" x14ac:dyDescent="0.25">
      <c r="A2264" s="25">
        <f t="shared" si="315"/>
        <v>252</v>
      </c>
      <c r="B2264" s="23">
        <f t="shared" si="316"/>
        <v>44572</v>
      </c>
      <c r="C2264" s="24">
        <v>12</v>
      </c>
      <c r="D2264" s="54" t="str">
        <f t="shared" si="317"/>
        <v>ASET</v>
      </c>
      <c r="E2264" s="178"/>
      <c r="F2264" s="179"/>
      <c r="G2264" s="177"/>
      <c r="H2264" s="177"/>
      <c r="I2264" s="169">
        <f t="shared" si="318"/>
        <v>0</v>
      </c>
      <c r="J2264" s="149" t="str" cm="1">
        <f t="array" ref="J2264">IF(ISERROR(INDEX('Non Compliance input'!$H$5:$H$156,MATCH(1,(A2264='Non Compliance input'!$A$5:$A$156)*(F2264&gt;='Non Compliance input'!$D$5:$D$156)*(E2264&lt;'Non Compliance input'!$E$5:$E$156)*('Non Compliance input'!$H$5:$H$156="Yes"),0))
),"","Yes")</f>
        <v/>
      </c>
      <c r="K2264" s="149">
        <f t="shared" si="319"/>
        <v>0</v>
      </c>
      <c r="L2264" s="162">
        <f t="shared" si="320"/>
        <v>0</v>
      </c>
      <c r="M2264" s="162" t="str" cm="1">
        <f t="array" ref="M2264">IF(ISERROR(INDEX('Non Compliance input'!$I$5:$I$156,MATCH(1,(A2264='Non Compliance input'!$A$5:$A$156)*(E2264&gt;='Non Compliance input'!$D$5:$D$156)*(F2264&lt;='Non Compliance input'!$E$5:$E$156)*('Non Compliance input'!$I$5:$I$156="Yes"),0))
),"","Yes")</f>
        <v/>
      </c>
      <c r="N2264" s="149" t="str">
        <f>IF(VLOOKUP($A2264,HourEndingOutage!$B$3:$F$746,5,0)="Outage","Outage","")</f>
        <v/>
      </c>
      <c r="O2264" s="18">
        <f t="shared" si="321"/>
        <v>0</v>
      </c>
      <c r="P2264" s="18" t="str">
        <f t="shared" si="322"/>
        <v/>
      </c>
      <c r="Q2264" s="18">
        <f t="shared" si="323"/>
        <v>0</v>
      </c>
      <c r="R2264" s="118"/>
    </row>
    <row r="2265" spans="1:18" x14ac:dyDescent="0.25">
      <c r="A2265" s="25">
        <f t="shared" si="315"/>
        <v>252</v>
      </c>
      <c r="B2265" s="23">
        <f t="shared" si="316"/>
        <v>44572</v>
      </c>
      <c r="C2265" s="24">
        <v>12</v>
      </c>
      <c r="D2265" s="54" t="str">
        <f t="shared" si="317"/>
        <v>ASET</v>
      </c>
      <c r="E2265" s="178"/>
      <c r="F2265" s="179"/>
      <c r="G2265" s="177"/>
      <c r="H2265" s="177"/>
      <c r="I2265" s="169">
        <f t="shared" si="318"/>
        <v>0</v>
      </c>
      <c r="J2265" s="149" t="str" cm="1">
        <f t="array" ref="J2265">IF(ISERROR(INDEX('Non Compliance input'!$H$5:$H$156,MATCH(1,(A2265='Non Compliance input'!$A$5:$A$156)*(F2265&gt;='Non Compliance input'!$D$5:$D$156)*(E2265&lt;'Non Compliance input'!$E$5:$E$156)*('Non Compliance input'!$H$5:$H$156="Yes"),0))
),"","Yes")</f>
        <v/>
      </c>
      <c r="K2265" s="149">
        <f t="shared" si="319"/>
        <v>0</v>
      </c>
      <c r="L2265" s="162">
        <f t="shared" si="320"/>
        <v>0</v>
      </c>
      <c r="M2265" s="162" t="str" cm="1">
        <f t="array" ref="M2265">IF(ISERROR(INDEX('Non Compliance input'!$I$5:$I$156,MATCH(1,(A2265='Non Compliance input'!$A$5:$A$156)*(E2265&gt;='Non Compliance input'!$D$5:$D$156)*(F2265&lt;='Non Compliance input'!$E$5:$E$156)*('Non Compliance input'!$I$5:$I$156="Yes"),0))
),"","Yes")</f>
        <v/>
      </c>
      <c r="N2265" s="149" t="str">
        <f>IF(VLOOKUP($A2265,HourEndingOutage!$B$3:$F$746,5,0)="Outage","Outage","")</f>
        <v/>
      </c>
      <c r="O2265" s="18">
        <f t="shared" si="321"/>
        <v>0</v>
      </c>
      <c r="P2265" s="18" t="str">
        <f t="shared" si="322"/>
        <v/>
      </c>
      <c r="Q2265" s="18">
        <f t="shared" si="323"/>
        <v>0</v>
      </c>
      <c r="R2265" s="118"/>
    </row>
    <row r="2266" spans="1:18" x14ac:dyDescent="0.25">
      <c r="A2266" s="25">
        <f t="shared" si="315"/>
        <v>252</v>
      </c>
      <c r="B2266" s="23">
        <f t="shared" si="316"/>
        <v>44572</v>
      </c>
      <c r="C2266" s="24">
        <v>12</v>
      </c>
      <c r="D2266" s="54" t="str">
        <f t="shared" si="317"/>
        <v>ASET</v>
      </c>
      <c r="E2266" s="178"/>
      <c r="F2266" s="179"/>
      <c r="G2266" s="177"/>
      <c r="H2266" s="177"/>
      <c r="I2266" s="169">
        <f t="shared" si="318"/>
        <v>0</v>
      </c>
      <c r="J2266" s="149" t="str" cm="1">
        <f t="array" ref="J2266">IF(ISERROR(INDEX('Non Compliance input'!$H$5:$H$156,MATCH(1,(A2266='Non Compliance input'!$A$5:$A$156)*(F2266&gt;='Non Compliance input'!$D$5:$D$156)*(E2266&lt;'Non Compliance input'!$E$5:$E$156)*('Non Compliance input'!$H$5:$H$156="Yes"),0))
),"","Yes")</f>
        <v/>
      </c>
      <c r="K2266" s="149">
        <f t="shared" si="319"/>
        <v>0</v>
      </c>
      <c r="L2266" s="162">
        <f t="shared" si="320"/>
        <v>0</v>
      </c>
      <c r="M2266" s="162" t="str" cm="1">
        <f t="array" ref="M2266">IF(ISERROR(INDEX('Non Compliance input'!$I$5:$I$156,MATCH(1,(A2266='Non Compliance input'!$A$5:$A$156)*(E2266&gt;='Non Compliance input'!$D$5:$D$156)*(F2266&lt;='Non Compliance input'!$E$5:$E$156)*('Non Compliance input'!$I$5:$I$156="Yes"),0))
),"","Yes")</f>
        <v/>
      </c>
      <c r="N2266" s="149" t="str">
        <f>IF(VLOOKUP($A2266,HourEndingOutage!$B$3:$F$746,5,0)="Outage","Outage","")</f>
        <v/>
      </c>
      <c r="O2266" s="18">
        <f t="shared" si="321"/>
        <v>0</v>
      </c>
      <c r="P2266" s="18" t="str">
        <f t="shared" si="322"/>
        <v/>
      </c>
      <c r="Q2266" s="18">
        <f t="shared" si="323"/>
        <v>0</v>
      </c>
      <c r="R2266" s="118"/>
    </row>
    <row r="2267" spans="1:18" x14ac:dyDescent="0.25">
      <c r="A2267" s="25">
        <f t="shared" si="315"/>
        <v>252</v>
      </c>
      <c r="B2267" s="23">
        <f t="shared" si="316"/>
        <v>44572</v>
      </c>
      <c r="C2267" s="24">
        <v>12</v>
      </c>
      <c r="D2267" s="54" t="str">
        <f t="shared" si="317"/>
        <v>ASET</v>
      </c>
      <c r="E2267" s="178"/>
      <c r="F2267" s="179"/>
      <c r="G2267" s="177"/>
      <c r="H2267" s="177"/>
      <c r="I2267" s="169">
        <f t="shared" si="318"/>
        <v>0</v>
      </c>
      <c r="J2267" s="149" t="str" cm="1">
        <f t="array" ref="J2267">IF(ISERROR(INDEX('Non Compliance input'!$H$5:$H$156,MATCH(1,(A2267='Non Compliance input'!$A$5:$A$156)*(F2267&gt;='Non Compliance input'!$D$5:$D$156)*(E2267&lt;'Non Compliance input'!$E$5:$E$156)*('Non Compliance input'!$H$5:$H$156="Yes"),0))
),"","Yes")</f>
        <v/>
      </c>
      <c r="K2267" s="149">
        <f t="shared" si="319"/>
        <v>0</v>
      </c>
      <c r="L2267" s="162">
        <f t="shared" si="320"/>
        <v>0</v>
      </c>
      <c r="M2267" s="162" t="str" cm="1">
        <f t="array" ref="M2267">IF(ISERROR(INDEX('Non Compliance input'!$I$5:$I$156,MATCH(1,(A2267='Non Compliance input'!$A$5:$A$156)*(E2267&gt;='Non Compliance input'!$D$5:$D$156)*(F2267&lt;='Non Compliance input'!$E$5:$E$156)*('Non Compliance input'!$I$5:$I$156="Yes"),0))
),"","Yes")</f>
        <v/>
      </c>
      <c r="N2267" s="149" t="str">
        <f>IF(VLOOKUP($A2267,HourEndingOutage!$B$3:$F$746,5,0)="Outage","Outage","")</f>
        <v/>
      </c>
      <c r="O2267" s="18">
        <f t="shared" si="321"/>
        <v>0</v>
      </c>
      <c r="P2267" s="18" t="str">
        <f t="shared" si="322"/>
        <v/>
      </c>
      <c r="Q2267" s="18">
        <f t="shared" si="323"/>
        <v>0</v>
      </c>
      <c r="R2267" s="118"/>
    </row>
    <row r="2268" spans="1:18" x14ac:dyDescent="0.25">
      <c r="A2268" s="25">
        <f t="shared" ref="A2268:A2331" si="324">IF(C2268=C2267,A2267,A2267+1)</f>
        <v>252</v>
      </c>
      <c r="B2268" s="23">
        <f t="shared" ref="B2268:B2331" si="325">IF(C2268&lt;C2267,B2267+1,B2267)</f>
        <v>44572</v>
      </c>
      <c r="C2268" s="24">
        <v>12</v>
      </c>
      <c r="D2268" s="54" t="str">
        <f t="shared" si="317"/>
        <v>ASET</v>
      </c>
      <c r="E2268" s="178"/>
      <c r="F2268" s="179"/>
      <c r="G2268" s="177"/>
      <c r="H2268" s="177"/>
      <c r="I2268" s="169">
        <f t="shared" si="318"/>
        <v>0</v>
      </c>
      <c r="J2268" s="149" t="str" cm="1">
        <f t="array" ref="J2268">IF(ISERROR(INDEX('Non Compliance input'!$H$5:$H$156,MATCH(1,(A2268='Non Compliance input'!$A$5:$A$156)*(F2268&gt;='Non Compliance input'!$D$5:$D$156)*(E2268&lt;'Non Compliance input'!$E$5:$E$156)*('Non Compliance input'!$H$5:$H$156="Yes"),0))
),"","Yes")</f>
        <v/>
      </c>
      <c r="K2268" s="149">
        <f t="shared" si="319"/>
        <v>0</v>
      </c>
      <c r="L2268" s="162">
        <f t="shared" si="320"/>
        <v>0</v>
      </c>
      <c r="M2268" s="162" t="str" cm="1">
        <f t="array" ref="M2268">IF(ISERROR(INDEX('Non Compliance input'!$I$5:$I$156,MATCH(1,(A2268='Non Compliance input'!$A$5:$A$156)*(E2268&gt;='Non Compliance input'!$D$5:$D$156)*(F2268&lt;='Non Compliance input'!$E$5:$E$156)*('Non Compliance input'!$I$5:$I$156="Yes"),0))
),"","Yes")</f>
        <v/>
      </c>
      <c r="N2268" s="149" t="str">
        <f>IF(VLOOKUP($A2268,HourEndingOutage!$B$3:$F$746,5,0)="Outage","Outage","")</f>
        <v/>
      </c>
      <c r="O2268" s="18">
        <f t="shared" si="321"/>
        <v>0</v>
      </c>
      <c r="P2268" s="18" t="str">
        <f t="shared" si="322"/>
        <v/>
      </c>
      <c r="Q2268" s="18">
        <f t="shared" si="323"/>
        <v>0</v>
      </c>
      <c r="R2268" s="118"/>
    </row>
    <row r="2269" spans="1:18" x14ac:dyDescent="0.25">
      <c r="A2269" s="25">
        <f t="shared" si="324"/>
        <v>252</v>
      </c>
      <c r="B2269" s="23">
        <f t="shared" si="325"/>
        <v>44572</v>
      </c>
      <c r="C2269" s="24">
        <v>12</v>
      </c>
      <c r="D2269" s="54" t="str">
        <f t="shared" si="317"/>
        <v>ASET</v>
      </c>
      <c r="E2269" s="178"/>
      <c r="F2269" s="179"/>
      <c r="G2269" s="177"/>
      <c r="H2269" s="177"/>
      <c r="I2269" s="169">
        <f t="shared" si="318"/>
        <v>0</v>
      </c>
      <c r="J2269" s="149" t="str" cm="1">
        <f t="array" ref="J2269">IF(ISERROR(INDEX('Non Compliance input'!$H$5:$H$156,MATCH(1,(A2269='Non Compliance input'!$A$5:$A$156)*(F2269&gt;='Non Compliance input'!$D$5:$D$156)*(E2269&lt;'Non Compliance input'!$E$5:$E$156)*('Non Compliance input'!$H$5:$H$156="Yes"),0))
),"","Yes")</f>
        <v/>
      </c>
      <c r="K2269" s="149">
        <f t="shared" si="319"/>
        <v>0</v>
      </c>
      <c r="L2269" s="162">
        <f t="shared" si="320"/>
        <v>0</v>
      </c>
      <c r="M2269" s="162" t="str" cm="1">
        <f t="array" ref="M2269">IF(ISERROR(INDEX('Non Compliance input'!$I$5:$I$156,MATCH(1,(A2269='Non Compliance input'!$A$5:$A$156)*(E2269&gt;='Non Compliance input'!$D$5:$D$156)*(F2269&lt;='Non Compliance input'!$E$5:$E$156)*('Non Compliance input'!$I$5:$I$156="Yes"),0))
),"","Yes")</f>
        <v/>
      </c>
      <c r="N2269" s="149" t="str">
        <f>IF(VLOOKUP($A2269,HourEndingOutage!$B$3:$F$746,5,0)="Outage","Outage","")</f>
        <v/>
      </c>
      <c r="O2269" s="18">
        <f t="shared" si="321"/>
        <v>0</v>
      </c>
      <c r="P2269" s="18" t="str">
        <f t="shared" si="322"/>
        <v/>
      </c>
      <c r="Q2269" s="18">
        <f t="shared" si="323"/>
        <v>0</v>
      </c>
      <c r="R2269" s="118"/>
    </row>
    <row r="2270" spans="1:18" x14ac:dyDescent="0.25">
      <c r="A2270" s="25">
        <f t="shared" si="324"/>
        <v>252</v>
      </c>
      <c r="B2270" s="23">
        <f t="shared" si="325"/>
        <v>44572</v>
      </c>
      <c r="C2270" s="24">
        <v>12</v>
      </c>
      <c r="D2270" s="54" t="str">
        <f t="shared" si="317"/>
        <v>ASET</v>
      </c>
      <c r="E2270" s="178"/>
      <c r="F2270" s="179"/>
      <c r="G2270" s="177"/>
      <c r="H2270" s="177"/>
      <c r="I2270" s="169">
        <f t="shared" si="318"/>
        <v>0</v>
      </c>
      <c r="J2270" s="149" t="str" cm="1">
        <f t="array" ref="J2270">IF(ISERROR(INDEX('Non Compliance input'!$H$5:$H$156,MATCH(1,(A2270='Non Compliance input'!$A$5:$A$156)*(F2270&gt;='Non Compliance input'!$D$5:$D$156)*(E2270&lt;'Non Compliance input'!$E$5:$E$156)*('Non Compliance input'!$H$5:$H$156="Yes"),0))
),"","Yes")</f>
        <v/>
      </c>
      <c r="K2270" s="149">
        <f t="shared" si="319"/>
        <v>0</v>
      </c>
      <c r="L2270" s="162">
        <f t="shared" si="320"/>
        <v>0</v>
      </c>
      <c r="M2270" s="162" t="str" cm="1">
        <f t="array" ref="M2270">IF(ISERROR(INDEX('Non Compliance input'!$I$5:$I$156,MATCH(1,(A2270='Non Compliance input'!$A$5:$A$156)*(E2270&gt;='Non Compliance input'!$D$5:$D$156)*(F2270&lt;='Non Compliance input'!$E$5:$E$156)*('Non Compliance input'!$I$5:$I$156="Yes"),0))
),"","Yes")</f>
        <v/>
      </c>
      <c r="N2270" s="149" t="str">
        <f>IF(VLOOKUP($A2270,HourEndingOutage!$B$3:$F$746,5,0)="Outage","Outage","")</f>
        <v/>
      </c>
      <c r="O2270" s="18">
        <f t="shared" si="321"/>
        <v>0</v>
      </c>
      <c r="P2270" s="18" t="str">
        <f t="shared" si="322"/>
        <v/>
      </c>
      <c r="Q2270" s="18">
        <f t="shared" si="323"/>
        <v>0</v>
      </c>
      <c r="R2270" s="118"/>
    </row>
    <row r="2271" spans="1:18" x14ac:dyDescent="0.25">
      <c r="A2271" s="25">
        <f t="shared" si="324"/>
        <v>253</v>
      </c>
      <c r="B2271" s="23">
        <f t="shared" si="325"/>
        <v>44572</v>
      </c>
      <c r="C2271" s="24">
        <v>13</v>
      </c>
      <c r="D2271" s="54" t="str">
        <f t="shared" si="317"/>
        <v>ASET</v>
      </c>
      <c r="E2271" s="178"/>
      <c r="F2271" s="179"/>
      <c r="G2271" s="177"/>
      <c r="H2271" s="177"/>
      <c r="I2271" s="169">
        <f t="shared" si="318"/>
        <v>0</v>
      </c>
      <c r="J2271" s="149" t="str" cm="1">
        <f t="array" ref="J2271">IF(ISERROR(INDEX('Non Compliance input'!$H$5:$H$156,MATCH(1,(A2271='Non Compliance input'!$A$5:$A$156)*(F2271&gt;='Non Compliance input'!$D$5:$D$156)*(E2271&lt;'Non Compliance input'!$E$5:$E$156)*('Non Compliance input'!$H$5:$H$156="Yes"),0))
),"","Yes")</f>
        <v/>
      </c>
      <c r="K2271" s="149">
        <f t="shared" si="319"/>
        <v>0</v>
      </c>
      <c r="L2271" s="162">
        <f t="shared" si="320"/>
        <v>0</v>
      </c>
      <c r="M2271" s="162" t="str" cm="1">
        <f t="array" ref="M2271">IF(ISERROR(INDEX('Non Compliance input'!$I$5:$I$156,MATCH(1,(A2271='Non Compliance input'!$A$5:$A$156)*(E2271&gt;='Non Compliance input'!$D$5:$D$156)*(F2271&lt;='Non Compliance input'!$E$5:$E$156)*('Non Compliance input'!$I$5:$I$156="Yes"),0))
),"","Yes")</f>
        <v/>
      </c>
      <c r="N2271" s="149" t="str">
        <f>IF(VLOOKUP($A2271,HourEndingOutage!$B$3:$F$746,5,0)="Outage","Outage","")</f>
        <v/>
      </c>
      <c r="O2271" s="18">
        <f t="shared" si="321"/>
        <v>0</v>
      </c>
      <c r="P2271" s="18" t="str">
        <f t="shared" si="322"/>
        <v/>
      </c>
      <c r="Q2271" s="18">
        <f t="shared" si="323"/>
        <v>0</v>
      </c>
      <c r="R2271" s="118"/>
    </row>
    <row r="2272" spans="1:18" x14ac:dyDescent="0.25">
      <c r="A2272" s="25">
        <f t="shared" si="324"/>
        <v>253</v>
      </c>
      <c r="B2272" s="23">
        <f t="shared" si="325"/>
        <v>44572</v>
      </c>
      <c r="C2272" s="24">
        <v>13</v>
      </c>
      <c r="D2272" s="54" t="str">
        <f t="shared" si="317"/>
        <v>ASET</v>
      </c>
      <c r="E2272" s="178"/>
      <c r="F2272" s="179"/>
      <c r="G2272" s="177"/>
      <c r="H2272" s="177"/>
      <c r="I2272" s="169">
        <f t="shared" si="318"/>
        <v>0</v>
      </c>
      <c r="J2272" s="149" t="str" cm="1">
        <f t="array" ref="J2272">IF(ISERROR(INDEX('Non Compliance input'!$H$5:$H$156,MATCH(1,(A2272='Non Compliance input'!$A$5:$A$156)*(F2272&gt;='Non Compliance input'!$D$5:$D$156)*(E2272&lt;'Non Compliance input'!$E$5:$E$156)*('Non Compliance input'!$H$5:$H$156="Yes"),0))
),"","Yes")</f>
        <v/>
      </c>
      <c r="K2272" s="149">
        <f t="shared" si="319"/>
        <v>0</v>
      </c>
      <c r="L2272" s="162">
        <f t="shared" si="320"/>
        <v>0</v>
      </c>
      <c r="M2272" s="162" t="str" cm="1">
        <f t="array" ref="M2272">IF(ISERROR(INDEX('Non Compliance input'!$I$5:$I$156,MATCH(1,(A2272='Non Compliance input'!$A$5:$A$156)*(E2272&gt;='Non Compliance input'!$D$5:$D$156)*(F2272&lt;='Non Compliance input'!$E$5:$E$156)*('Non Compliance input'!$I$5:$I$156="Yes"),0))
),"","Yes")</f>
        <v/>
      </c>
      <c r="N2272" s="149" t="str">
        <f>IF(VLOOKUP($A2272,HourEndingOutage!$B$3:$F$746,5,0)="Outage","Outage","")</f>
        <v/>
      </c>
      <c r="O2272" s="18">
        <f t="shared" si="321"/>
        <v>0</v>
      </c>
      <c r="P2272" s="18" t="str">
        <f t="shared" si="322"/>
        <v/>
      </c>
      <c r="Q2272" s="18">
        <f t="shared" si="323"/>
        <v>0</v>
      </c>
      <c r="R2272" s="118"/>
    </row>
    <row r="2273" spans="1:18" x14ac:dyDescent="0.25">
      <c r="A2273" s="25">
        <f t="shared" si="324"/>
        <v>253</v>
      </c>
      <c r="B2273" s="23">
        <f t="shared" si="325"/>
        <v>44572</v>
      </c>
      <c r="C2273" s="24">
        <v>13</v>
      </c>
      <c r="D2273" s="54" t="str">
        <f t="shared" si="317"/>
        <v>ASET</v>
      </c>
      <c r="E2273" s="178"/>
      <c r="F2273" s="179"/>
      <c r="G2273" s="177"/>
      <c r="H2273" s="177"/>
      <c r="I2273" s="169">
        <f t="shared" si="318"/>
        <v>0</v>
      </c>
      <c r="J2273" s="149" t="str" cm="1">
        <f t="array" ref="J2273">IF(ISERROR(INDEX('Non Compliance input'!$H$5:$H$156,MATCH(1,(A2273='Non Compliance input'!$A$5:$A$156)*(F2273&gt;='Non Compliance input'!$D$5:$D$156)*(E2273&lt;'Non Compliance input'!$E$5:$E$156)*('Non Compliance input'!$H$5:$H$156="Yes"),0))
),"","Yes")</f>
        <v/>
      </c>
      <c r="K2273" s="149">
        <f t="shared" si="319"/>
        <v>0</v>
      </c>
      <c r="L2273" s="162">
        <f t="shared" si="320"/>
        <v>0</v>
      </c>
      <c r="M2273" s="162" t="str" cm="1">
        <f t="array" ref="M2273">IF(ISERROR(INDEX('Non Compliance input'!$I$5:$I$156,MATCH(1,(A2273='Non Compliance input'!$A$5:$A$156)*(E2273&gt;='Non Compliance input'!$D$5:$D$156)*(F2273&lt;='Non Compliance input'!$E$5:$E$156)*('Non Compliance input'!$I$5:$I$156="Yes"),0))
),"","Yes")</f>
        <v/>
      </c>
      <c r="N2273" s="149" t="str">
        <f>IF(VLOOKUP($A2273,HourEndingOutage!$B$3:$F$746,5,0)="Outage","Outage","")</f>
        <v/>
      </c>
      <c r="O2273" s="18">
        <f t="shared" si="321"/>
        <v>0</v>
      </c>
      <c r="P2273" s="18" t="str">
        <f t="shared" si="322"/>
        <v/>
      </c>
      <c r="Q2273" s="18">
        <f t="shared" si="323"/>
        <v>0</v>
      </c>
      <c r="R2273" s="118"/>
    </row>
    <row r="2274" spans="1:18" x14ac:dyDescent="0.25">
      <c r="A2274" s="25">
        <f t="shared" si="324"/>
        <v>253</v>
      </c>
      <c r="B2274" s="23">
        <f t="shared" si="325"/>
        <v>44572</v>
      </c>
      <c r="C2274" s="24">
        <v>13</v>
      </c>
      <c r="D2274" s="54" t="str">
        <f t="shared" si="317"/>
        <v>ASET</v>
      </c>
      <c r="E2274" s="178"/>
      <c r="F2274" s="179"/>
      <c r="G2274" s="177"/>
      <c r="H2274" s="177"/>
      <c r="I2274" s="169">
        <f t="shared" si="318"/>
        <v>0</v>
      </c>
      <c r="J2274" s="149" t="str" cm="1">
        <f t="array" ref="J2274">IF(ISERROR(INDEX('Non Compliance input'!$H$5:$H$156,MATCH(1,(A2274='Non Compliance input'!$A$5:$A$156)*(F2274&gt;='Non Compliance input'!$D$5:$D$156)*(E2274&lt;'Non Compliance input'!$E$5:$E$156)*('Non Compliance input'!$H$5:$H$156="Yes"),0))
),"","Yes")</f>
        <v/>
      </c>
      <c r="K2274" s="149">
        <f t="shared" si="319"/>
        <v>0</v>
      </c>
      <c r="L2274" s="162">
        <f t="shared" si="320"/>
        <v>0</v>
      </c>
      <c r="M2274" s="162" t="str" cm="1">
        <f t="array" ref="M2274">IF(ISERROR(INDEX('Non Compliance input'!$I$5:$I$156,MATCH(1,(A2274='Non Compliance input'!$A$5:$A$156)*(E2274&gt;='Non Compliance input'!$D$5:$D$156)*(F2274&lt;='Non Compliance input'!$E$5:$E$156)*('Non Compliance input'!$I$5:$I$156="Yes"),0))
),"","Yes")</f>
        <v/>
      </c>
      <c r="N2274" s="149" t="str">
        <f>IF(VLOOKUP($A2274,HourEndingOutage!$B$3:$F$746,5,0)="Outage","Outage","")</f>
        <v/>
      </c>
      <c r="O2274" s="18">
        <f t="shared" si="321"/>
        <v>0</v>
      </c>
      <c r="P2274" s="18" t="str">
        <f t="shared" si="322"/>
        <v/>
      </c>
      <c r="Q2274" s="18">
        <f t="shared" si="323"/>
        <v>0</v>
      </c>
      <c r="R2274" s="118"/>
    </row>
    <row r="2275" spans="1:18" x14ac:dyDescent="0.25">
      <c r="A2275" s="25">
        <f t="shared" si="324"/>
        <v>253</v>
      </c>
      <c r="B2275" s="23">
        <f t="shared" si="325"/>
        <v>44572</v>
      </c>
      <c r="C2275" s="24">
        <v>13</v>
      </c>
      <c r="D2275" s="54" t="str">
        <f t="shared" si="317"/>
        <v>ASET</v>
      </c>
      <c r="E2275" s="178"/>
      <c r="F2275" s="179"/>
      <c r="G2275" s="177"/>
      <c r="H2275" s="177"/>
      <c r="I2275" s="169">
        <f t="shared" si="318"/>
        <v>0</v>
      </c>
      <c r="J2275" s="149" t="str" cm="1">
        <f t="array" ref="J2275">IF(ISERROR(INDEX('Non Compliance input'!$H$5:$H$156,MATCH(1,(A2275='Non Compliance input'!$A$5:$A$156)*(F2275&gt;='Non Compliance input'!$D$5:$D$156)*(E2275&lt;'Non Compliance input'!$E$5:$E$156)*('Non Compliance input'!$H$5:$H$156="Yes"),0))
),"","Yes")</f>
        <v/>
      </c>
      <c r="K2275" s="149">
        <f t="shared" si="319"/>
        <v>0</v>
      </c>
      <c r="L2275" s="162">
        <f t="shared" si="320"/>
        <v>0</v>
      </c>
      <c r="M2275" s="162" t="str" cm="1">
        <f t="array" ref="M2275">IF(ISERROR(INDEX('Non Compliance input'!$I$5:$I$156,MATCH(1,(A2275='Non Compliance input'!$A$5:$A$156)*(E2275&gt;='Non Compliance input'!$D$5:$D$156)*(F2275&lt;='Non Compliance input'!$E$5:$E$156)*('Non Compliance input'!$I$5:$I$156="Yes"),0))
),"","Yes")</f>
        <v/>
      </c>
      <c r="N2275" s="149" t="str">
        <f>IF(VLOOKUP($A2275,HourEndingOutage!$B$3:$F$746,5,0)="Outage","Outage","")</f>
        <v/>
      </c>
      <c r="O2275" s="18">
        <f t="shared" si="321"/>
        <v>0</v>
      </c>
      <c r="P2275" s="18" t="str">
        <f t="shared" si="322"/>
        <v/>
      </c>
      <c r="Q2275" s="18">
        <f t="shared" si="323"/>
        <v>0</v>
      </c>
      <c r="R2275" s="118"/>
    </row>
    <row r="2276" spans="1:18" x14ac:dyDescent="0.25">
      <c r="A2276" s="25">
        <f t="shared" si="324"/>
        <v>253</v>
      </c>
      <c r="B2276" s="23">
        <f t="shared" si="325"/>
        <v>44572</v>
      </c>
      <c r="C2276" s="24">
        <v>13</v>
      </c>
      <c r="D2276" s="54" t="str">
        <f t="shared" si="317"/>
        <v>ASET</v>
      </c>
      <c r="E2276" s="178"/>
      <c r="F2276" s="179"/>
      <c r="G2276" s="177"/>
      <c r="H2276" s="177"/>
      <c r="I2276" s="169">
        <f t="shared" si="318"/>
        <v>0</v>
      </c>
      <c r="J2276" s="149" t="str" cm="1">
        <f t="array" ref="J2276">IF(ISERROR(INDEX('Non Compliance input'!$H$5:$H$156,MATCH(1,(A2276='Non Compliance input'!$A$5:$A$156)*(F2276&gt;='Non Compliance input'!$D$5:$D$156)*(E2276&lt;'Non Compliance input'!$E$5:$E$156)*('Non Compliance input'!$H$5:$H$156="Yes"),0))
),"","Yes")</f>
        <v/>
      </c>
      <c r="K2276" s="149">
        <f t="shared" si="319"/>
        <v>0</v>
      </c>
      <c r="L2276" s="162">
        <f t="shared" si="320"/>
        <v>0</v>
      </c>
      <c r="M2276" s="162" t="str" cm="1">
        <f t="array" ref="M2276">IF(ISERROR(INDEX('Non Compliance input'!$I$5:$I$156,MATCH(1,(A2276='Non Compliance input'!$A$5:$A$156)*(E2276&gt;='Non Compliance input'!$D$5:$D$156)*(F2276&lt;='Non Compliance input'!$E$5:$E$156)*('Non Compliance input'!$I$5:$I$156="Yes"),0))
),"","Yes")</f>
        <v/>
      </c>
      <c r="N2276" s="149" t="str">
        <f>IF(VLOOKUP($A2276,HourEndingOutage!$B$3:$F$746,5,0)="Outage","Outage","")</f>
        <v/>
      </c>
      <c r="O2276" s="18">
        <f t="shared" si="321"/>
        <v>0</v>
      </c>
      <c r="P2276" s="18" t="str">
        <f t="shared" si="322"/>
        <v/>
      </c>
      <c r="Q2276" s="18">
        <f t="shared" si="323"/>
        <v>0</v>
      </c>
      <c r="R2276" s="118"/>
    </row>
    <row r="2277" spans="1:18" x14ac:dyDescent="0.25">
      <c r="A2277" s="25">
        <f t="shared" si="324"/>
        <v>253</v>
      </c>
      <c r="B2277" s="23">
        <f t="shared" si="325"/>
        <v>44572</v>
      </c>
      <c r="C2277" s="24">
        <v>13</v>
      </c>
      <c r="D2277" s="54" t="str">
        <f t="shared" si="317"/>
        <v>ASET</v>
      </c>
      <c r="E2277" s="178"/>
      <c r="F2277" s="179"/>
      <c r="G2277" s="177"/>
      <c r="H2277" s="177"/>
      <c r="I2277" s="169">
        <f t="shared" si="318"/>
        <v>0</v>
      </c>
      <c r="J2277" s="149" t="str" cm="1">
        <f t="array" ref="J2277">IF(ISERROR(INDEX('Non Compliance input'!$H$5:$H$156,MATCH(1,(A2277='Non Compliance input'!$A$5:$A$156)*(F2277&gt;='Non Compliance input'!$D$5:$D$156)*(E2277&lt;'Non Compliance input'!$E$5:$E$156)*('Non Compliance input'!$H$5:$H$156="Yes"),0))
),"","Yes")</f>
        <v/>
      </c>
      <c r="K2277" s="149">
        <f t="shared" si="319"/>
        <v>0</v>
      </c>
      <c r="L2277" s="162">
        <f t="shared" si="320"/>
        <v>0</v>
      </c>
      <c r="M2277" s="162" t="str" cm="1">
        <f t="array" ref="M2277">IF(ISERROR(INDEX('Non Compliance input'!$I$5:$I$156,MATCH(1,(A2277='Non Compliance input'!$A$5:$A$156)*(E2277&gt;='Non Compliance input'!$D$5:$D$156)*(F2277&lt;='Non Compliance input'!$E$5:$E$156)*('Non Compliance input'!$I$5:$I$156="Yes"),0))
),"","Yes")</f>
        <v/>
      </c>
      <c r="N2277" s="149" t="str">
        <f>IF(VLOOKUP($A2277,HourEndingOutage!$B$3:$F$746,5,0)="Outage","Outage","")</f>
        <v/>
      </c>
      <c r="O2277" s="18">
        <f t="shared" si="321"/>
        <v>0</v>
      </c>
      <c r="P2277" s="18" t="str">
        <f t="shared" si="322"/>
        <v/>
      </c>
      <c r="Q2277" s="18">
        <f t="shared" si="323"/>
        <v>0</v>
      </c>
      <c r="R2277" s="118"/>
    </row>
    <row r="2278" spans="1:18" x14ac:dyDescent="0.25">
      <c r="A2278" s="25">
        <f t="shared" si="324"/>
        <v>253</v>
      </c>
      <c r="B2278" s="23">
        <f t="shared" si="325"/>
        <v>44572</v>
      </c>
      <c r="C2278" s="24">
        <v>13</v>
      </c>
      <c r="D2278" s="54" t="str">
        <f t="shared" si="317"/>
        <v>ASET</v>
      </c>
      <c r="E2278" s="178"/>
      <c r="F2278" s="179"/>
      <c r="G2278" s="177"/>
      <c r="H2278" s="177"/>
      <c r="I2278" s="169">
        <f t="shared" si="318"/>
        <v>0</v>
      </c>
      <c r="J2278" s="149" t="str" cm="1">
        <f t="array" ref="J2278">IF(ISERROR(INDEX('Non Compliance input'!$H$5:$H$156,MATCH(1,(A2278='Non Compliance input'!$A$5:$A$156)*(F2278&gt;='Non Compliance input'!$D$5:$D$156)*(E2278&lt;'Non Compliance input'!$E$5:$E$156)*('Non Compliance input'!$H$5:$H$156="Yes"),0))
),"","Yes")</f>
        <v/>
      </c>
      <c r="K2278" s="149">
        <f t="shared" si="319"/>
        <v>0</v>
      </c>
      <c r="L2278" s="162">
        <f t="shared" si="320"/>
        <v>0</v>
      </c>
      <c r="M2278" s="162" t="str" cm="1">
        <f t="array" ref="M2278">IF(ISERROR(INDEX('Non Compliance input'!$I$5:$I$156,MATCH(1,(A2278='Non Compliance input'!$A$5:$A$156)*(E2278&gt;='Non Compliance input'!$D$5:$D$156)*(F2278&lt;='Non Compliance input'!$E$5:$E$156)*('Non Compliance input'!$I$5:$I$156="Yes"),0))
),"","Yes")</f>
        <v/>
      </c>
      <c r="N2278" s="149" t="str">
        <f>IF(VLOOKUP($A2278,HourEndingOutage!$B$3:$F$746,5,0)="Outage","Outage","")</f>
        <v/>
      </c>
      <c r="O2278" s="18">
        <f t="shared" si="321"/>
        <v>0</v>
      </c>
      <c r="P2278" s="18" t="str">
        <f t="shared" si="322"/>
        <v/>
      </c>
      <c r="Q2278" s="18">
        <f t="shared" si="323"/>
        <v>0</v>
      </c>
      <c r="R2278" s="118"/>
    </row>
    <row r="2279" spans="1:18" x14ac:dyDescent="0.25">
      <c r="A2279" s="25">
        <f t="shared" si="324"/>
        <v>253</v>
      </c>
      <c r="B2279" s="23">
        <f t="shared" si="325"/>
        <v>44572</v>
      </c>
      <c r="C2279" s="24">
        <v>13</v>
      </c>
      <c r="D2279" s="54" t="str">
        <f t="shared" si="317"/>
        <v>ASET</v>
      </c>
      <c r="E2279" s="178"/>
      <c r="F2279" s="179"/>
      <c r="G2279" s="177"/>
      <c r="H2279" s="177"/>
      <c r="I2279" s="169">
        <f t="shared" si="318"/>
        <v>0</v>
      </c>
      <c r="J2279" s="149" t="str" cm="1">
        <f t="array" ref="J2279">IF(ISERROR(INDEX('Non Compliance input'!$H$5:$H$156,MATCH(1,(A2279='Non Compliance input'!$A$5:$A$156)*(F2279&gt;='Non Compliance input'!$D$5:$D$156)*(E2279&lt;'Non Compliance input'!$E$5:$E$156)*('Non Compliance input'!$H$5:$H$156="Yes"),0))
),"","Yes")</f>
        <v/>
      </c>
      <c r="K2279" s="149">
        <f t="shared" si="319"/>
        <v>0</v>
      </c>
      <c r="L2279" s="162">
        <f t="shared" si="320"/>
        <v>0</v>
      </c>
      <c r="M2279" s="162" t="str" cm="1">
        <f t="array" ref="M2279">IF(ISERROR(INDEX('Non Compliance input'!$I$5:$I$156,MATCH(1,(A2279='Non Compliance input'!$A$5:$A$156)*(E2279&gt;='Non Compliance input'!$D$5:$D$156)*(F2279&lt;='Non Compliance input'!$E$5:$E$156)*('Non Compliance input'!$I$5:$I$156="Yes"),0))
),"","Yes")</f>
        <v/>
      </c>
      <c r="N2279" s="149" t="str">
        <f>IF(VLOOKUP($A2279,HourEndingOutage!$B$3:$F$746,5,0)="Outage","Outage","")</f>
        <v/>
      </c>
      <c r="O2279" s="18">
        <f t="shared" si="321"/>
        <v>0</v>
      </c>
      <c r="P2279" s="18" t="str">
        <f t="shared" si="322"/>
        <v/>
      </c>
      <c r="Q2279" s="18">
        <f t="shared" si="323"/>
        <v>0</v>
      </c>
      <c r="R2279" s="118"/>
    </row>
    <row r="2280" spans="1:18" x14ac:dyDescent="0.25">
      <c r="A2280" s="25">
        <f t="shared" si="324"/>
        <v>254</v>
      </c>
      <c r="B2280" s="23">
        <f t="shared" si="325"/>
        <v>44572</v>
      </c>
      <c r="C2280" s="24">
        <v>14</v>
      </c>
      <c r="D2280" s="54" t="str">
        <f t="shared" si="317"/>
        <v>ASET</v>
      </c>
      <c r="E2280" s="178"/>
      <c r="F2280" s="179"/>
      <c r="G2280" s="177"/>
      <c r="H2280" s="177"/>
      <c r="I2280" s="169">
        <f t="shared" si="318"/>
        <v>0</v>
      </c>
      <c r="J2280" s="149" t="str" cm="1">
        <f t="array" ref="J2280">IF(ISERROR(INDEX('Non Compliance input'!$H$5:$H$156,MATCH(1,(A2280='Non Compliance input'!$A$5:$A$156)*(F2280&gt;='Non Compliance input'!$D$5:$D$156)*(E2280&lt;'Non Compliance input'!$E$5:$E$156)*('Non Compliance input'!$H$5:$H$156="Yes"),0))
),"","Yes")</f>
        <v/>
      </c>
      <c r="K2280" s="149">
        <f t="shared" si="319"/>
        <v>0</v>
      </c>
      <c r="L2280" s="162">
        <f t="shared" si="320"/>
        <v>0</v>
      </c>
      <c r="M2280" s="162" t="str" cm="1">
        <f t="array" ref="M2280">IF(ISERROR(INDEX('Non Compliance input'!$I$5:$I$156,MATCH(1,(A2280='Non Compliance input'!$A$5:$A$156)*(E2280&gt;='Non Compliance input'!$D$5:$D$156)*(F2280&lt;='Non Compliance input'!$E$5:$E$156)*('Non Compliance input'!$I$5:$I$156="Yes"),0))
),"","Yes")</f>
        <v/>
      </c>
      <c r="N2280" s="149" t="str">
        <f>IF(VLOOKUP($A2280,HourEndingOutage!$B$3:$F$746,5,0)="Outage","Outage","")</f>
        <v/>
      </c>
      <c r="O2280" s="18">
        <f t="shared" si="321"/>
        <v>0</v>
      </c>
      <c r="P2280" s="18" t="str">
        <f t="shared" si="322"/>
        <v/>
      </c>
      <c r="Q2280" s="18">
        <f t="shared" si="323"/>
        <v>0</v>
      </c>
      <c r="R2280" s="118"/>
    </row>
    <row r="2281" spans="1:18" x14ac:dyDescent="0.25">
      <c r="A2281" s="25">
        <f t="shared" si="324"/>
        <v>254</v>
      </c>
      <c r="B2281" s="23">
        <f t="shared" si="325"/>
        <v>44572</v>
      </c>
      <c r="C2281" s="24">
        <v>14</v>
      </c>
      <c r="D2281" s="54" t="str">
        <f t="shared" si="317"/>
        <v>ASET</v>
      </c>
      <c r="E2281" s="178"/>
      <c r="F2281" s="179"/>
      <c r="G2281" s="177"/>
      <c r="H2281" s="177"/>
      <c r="I2281" s="169">
        <f t="shared" si="318"/>
        <v>0</v>
      </c>
      <c r="J2281" s="149" t="str" cm="1">
        <f t="array" ref="J2281">IF(ISERROR(INDEX('Non Compliance input'!$H$5:$H$156,MATCH(1,(A2281='Non Compliance input'!$A$5:$A$156)*(F2281&gt;='Non Compliance input'!$D$5:$D$156)*(E2281&lt;'Non Compliance input'!$E$5:$E$156)*('Non Compliance input'!$H$5:$H$156="Yes"),0))
),"","Yes")</f>
        <v/>
      </c>
      <c r="K2281" s="149">
        <f t="shared" si="319"/>
        <v>0</v>
      </c>
      <c r="L2281" s="162">
        <f t="shared" si="320"/>
        <v>0</v>
      </c>
      <c r="M2281" s="162" t="str" cm="1">
        <f t="array" ref="M2281">IF(ISERROR(INDEX('Non Compliance input'!$I$5:$I$156,MATCH(1,(A2281='Non Compliance input'!$A$5:$A$156)*(E2281&gt;='Non Compliance input'!$D$5:$D$156)*(F2281&lt;='Non Compliance input'!$E$5:$E$156)*('Non Compliance input'!$I$5:$I$156="Yes"),0))
),"","Yes")</f>
        <v/>
      </c>
      <c r="N2281" s="149" t="str">
        <f>IF(VLOOKUP($A2281,HourEndingOutage!$B$3:$F$746,5,0)="Outage","Outage","")</f>
        <v/>
      </c>
      <c r="O2281" s="18">
        <f t="shared" si="321"/>
        <v>0</v>
      </c>
      <c r="P2281" s="18" t="str">
        <f t="shared" si="322"/>
        <v/>
      </c>
      <c r="Q2281" s="18">
        <f t="shared" si="323"/>
        <v>0</v>
      </c>
      <c r="R2281" s="118"/>
    </row>
    <row r="2282" spans="1:18" x14ac:dyDescent="0.25">
      <c r="A2282" s="25">
        <f t="shared" si="324"/>
        <v>254</v>
      </c>
      <c r="B2282" s="23">
        <f t="shared" si="325"/>
        <v>44572</v>
      </c>
      <c r="C2282" s="24">
        <v>14</v>
      </c>
      <c r="D2282" s="54" t="str">
        <f t="shared" si="317"/>
        <v>ASET</v>
      </c>
      <c r="E2282" s="178"/>
      <c r="F2282" s="179"/>
      <c r="G2282" s="177"/>
      <c r="H2282" s="177"/>
      <c r="I2282" s="169">
        <f t="shared" si="318"/>
        <v>0</v>
      </c>
      <c r="J2282" s="149" t="str" cm="1">
        <f t="array" ref="J2282">IF(ISERROR(INDEX('Non Compliance input'!$H$5:$H$156,MATCH(1,(A2282='Non Compliance input'!$A$5:$A$156)*(F2282&gt;='Non Compliance input'!$D$5:$D$156)*(E2282&lt;'Non Compliance input'!$E$5:$E$156)*('Non Compliance input'!$H$5:$H$156="Yes"),0))
),"","Yes")</f>
        <v/>
      </c>
      <c r="K2282" s="149">
        <f t="shared" si="319"/>
        <v>0</v>
      </c>
      <c r="L2282" s="162">
        <f t="shared" si="320"/>
        <v>0</v>
      </c>
      <c r="M2282" s="162" t="str" cm="1">
        <f t="array" ref="M2282">IF(ISERROR(INDEX('Non Compliance input'!$I$5:$I$156,MATCH(1,(A2282='Non Compliance input'!$A$5:$A$156)*(E2282&gt;='Non Compliance input'!$D$5:$D$156)*(F2282&lt;='Non Compliance input'!$E$5:$E$156)*('Non Compliance input'!$I$5:$I$156="Yes"),0))
),"","Yes")</f>
        <v/>
      </c>
      <c r="N2282" s="149" t="str">
        <f>IF(VLOOKUP($A2282,HourEndingOutage!$B$3:$F$746,5,0)="Outage","Outage","")</f>
        <v/>
      </c>
      <c r="O2282" s="18">
        <f t="shared" si="321"/>
        <v>0</v>
      </c>
      <c r="P2282" s="18" t="str">
        <f t="shared" si="322"/>
        <v/>
      </c>
      <c r="Q2282" s="18">
        <f t="shared" si="323"/>
        <v>0</v>
      </c>
      <c r="R2282" s="118"/>
    </row>
    <row r="2283" spans="1:18" x14ac:dyDescent="0.25">
      <c r="A2283" s="25">
        <f t="shared" si="324"/>
        <v>254</v>
      </c>
      <c r="B2283" s="23">
        <f t="shared" si="325"/>
        <v>44572</v>
      </c>
      <c r="C2283" s="24">
        <v>14</v>
      </c>
      <c r="D2283" s="54" t="str">
        <f t="shared" si="317"/>
        <v>ASET</v>
      </c>
      <c r="E2283" s="178"/>
      <c r="F2283" s="179"/>
      <c r="G2283" s="177"/>
      <c r="H2283" s="177"/>
      <c r="I2283" s="169">
        <f t="shared" si="318"/>
        <v>0</v>
      </c>
      <c r="J2283" s="149" t="str" cm="1">
        <f t="array" ref="J2283">IF(ISERROR(INDEX('Non Compliance input'!$H$5:$H$156,MATCH(1,(A2283='Non Compliance input'!$A$5:$A$156)*(F2283&gt;='Non Compliance input'!$D$5:$D$156)*(E2283&lt;'Non Compliance input'!$E$5:$E$156)*('Non Compliance input'!$H$5:$H$156="Yes"),0))
),"","Yes")</f>
        <v/>
      </c>
      <c r="K2283" s="149">
        <f t="shared" si="319"/>
        <v>0</v>
      </c>
      <c r="L2283" s="162">
        <f t="shared" si="320"/>
        <v>0</v>
      </c>
      <c r="M2283" s="162" t="str" cm="1">
        <f t="array" ref="M2283">IF(ISERROR(INDEX('Non Compliance input'!$I$5:$I$156,MATCH(1,(A2283='Non Compliance input'!$A$5:$A$156)*(E2283&gt;='Non Compliance input'!$D$5:$D$156)*(F2283&lt;='Non Compliance input'!$E$5:$E$156)*('Non Compliance input'!$I$5:$I$156="Yes"),0))
),"","Yes")</f>
        <v/>
      </c>
      <c r="N2283" s="149" t="str">
        <f>IF(VLOOKUP($A2283,HourEndingOutage!$B$3:$F$746,5,0)="Outage","Outage","")</f>
        <v/>
      </c>
      <c r="O2283" s="18">
        <f t="shared" si="321"/>
        <v>0</v>
      </c>
      <c r="P2283" s="18" t="str">
        <f t="shared" si="322"/>
        <v/>
      </c>
      <c r="Q2283" s="18">
        <f t="shared" si="323"/>
        <v>0</v>
      </c>
      <c r="R2283" s="118"/>
    </row>
    <row r="2284" spans="1:18" x14ac:dyDescent="0.25">
      <c r="A2284" s="25">
        <f t="shared" si="324"/>
        <v>254</v>
      </c>
      <c r="B2284" s="23">
        <f t="shared" si="325"/>
        <v>44572</v>
      </c>
      <c r="C2284" s="24">
        <v>14</v>
      </c>
      <c r="D2284" s="54" t="str">
        <f t="shared" si="317"/>
        <v>ASET</v>
      </c>
      <c r="E2284" s="178"/>
      <c r="F2284" s="179"/>
      <c r="G2284" s="177"/>
      <c r="H2284" s="177"/>
      <c r="I2284" s="169">
        <f t="shared" si="318"/>
        <v>0</v>
      </c>
      <c r="J2284" s="149" t="str" cm="1">
        <f t="array" ref="J2284">IF(ISERROR(INDEX('Non Compliance input'!$H$5:$H$156,MATCH(1,(A2284='Non Compliance input'!$A$5:$A$156)*(F2284&gt;='Non Compliance input'!$D$5:$D$156)*(E2284&lt;'Non Compliance input'!$E$5:$E$156)*('Non Compliance input'!$H$5:$H$156="Yes"),0))
),"","Yes")</f>
        <v/>
      </c>
      <c r="K2284" s="149">
        <f t="shared" si="319"/>
        <v>0</v>
      </c>
      <c r="L2284" s="162">
        <f t="shared" si="320"/>
        <v>0</v>
      </c>
      <c r="M2284" s="162" t="str" cm="1">
        <f t="array" ref="M2284">IF(ISERROR(INDEX('Non Compliance input'!$I$5:$I$156,MATCH(1,(A2284='Non Compliance input'!$A$5:$A$156)*(E2284&gt;='Non Compliance input'!$D$5:$D$156)*(F2284&lt;='Non Compliance input'!$E$5:$E$156)*('Non Compliance input'!$I$5:$I$156="Yes"),0))
),"","Yes")</f>
        <v/>
      </c>
      <c r="N2284" s="149" t="str">
        <f>IF(VLOOKUP($A2284,HourEndingOutage!$B$3:$F$746,5,0)="Outage","Outage","")</f>
        <v/>
      </c>
      <c r="O2284" s="18">
        <f t="shared" si="321"/>
        <v>0</v>
      </c>
      <c r="P2284" s="18" t="str">
        <f t="shared" si="322"/>
        <v/>
      </c>
      <c r="Q2284" s="18">
        <f t="shared" si="323"/>
        <v>0</v>
      </c>
      <c r="R2284" s="118"/>
    </row>
    <row r="2285" spans="1:18" x14ac:dyDescent="0.25">
      <c r="A2285" s="25">
        <f t="shared" si="324"/>
        <v>254</v>
      </c>
      <c r="B2285" s="23">
        <f t="shared" si="325"/>
        <v>44572</v>
      </c>
      <c r="C2285" s="24">
        <v>14</v>
      </c>
      <c r="D2285" s="54" t="str">
        <f t="shared" si="317"/>
        <v>ASET</v>
      </c>
      <c r="E2285" s="178"/>
      <c r="F2285" s="179"/>
      <c r="G2285" s="177"/>
      <c r="H2285" s="177"/>
      <c r="I2285" s="169">
        <f t="shared" si="318"/>
        <v>0</v>
      </c>
      <c r="J2285" s="149" t="str" cm="1">
        <f t="array" ref="J2285">IF(ISERROR(INDEX('Non Compliance input'!$H$5:$H$156,MATCH(1,(A2285='Non Compliance input'!$A$5:$A$156)*(F2285&gt;='Non Compliance input'!$D$5:$D$156)*(E2285&lt;'Non Compliance input'!$E$5:$E$156)*('Non Compliance input'!$H$5:$H$156="Yes"),0))
),"","Yes")</f>
        <v/>
      </c>
      <c r="K2285" s="149">
        <f t="shared" si="319"/>
        <v>0</v>
      </c>
      <c r="L2285" s="162">
        <f t="shared" si="320"/>
        <v>0</v>
      </c>
      <c r="M2285" s="162" t="str" cm="1">
        <f t="array" ref="M2285">IF(ISERROR(INDEX('Non Compliance input'!$I$5:$I$156,MATCH(1,(A2285='Non Compliance input'!$A$5:$A$156)*(E2285&gt;='Non Compliance input'!$D$5:$D$156)*(F2285&lt;='Non Compliance input'!$E$5:$E$156)*('Non Compliance input'!$I$5:$I$156="Yes"),0))
),"","Yes")</f>
        <v/>
      </c>
      <c r="N2285" s="149" t="str">
        <f>IF(VLOOKUP($A2285,HourEndingOutage!$B$3:$F$746,5,0)="Outage","Outage","")</f>
        <v/>
      </c>
      <c r="O2285" s="18">
        <f t="shared" si="321"/>
        <v>0</v>
      </c>
      <c r="P2285" s="18" t="str">
        <f t="shared" si="322"/>
        <v/>
      </c>
      <c r="Q2285" s="18">
        <f t="shared" si="323"/>
        <v>0</v>
      </c>
      <c r="R2285" s="118"/>
    </row>
    <row r="2286" spans="1:18" x14ac:dyDescent="0.25">
      <c r="A2286" s="25">
        <f t="shared" si="324"/>
        <v>254</v>
      </c>
      <c r="B2286" s="23">
        <f t="shared" si="325"/>
        <v>44572</v>
      </c>
      <c r="C2286" s="24">
        <v>14</v>
      </c>
      <c r="D2286" s="54" t="str">
        <f t="shared" si="317"/>
        <v>ASET</v>
      </c>
      <c r="E2286" s="178"/>
      <c r="F2286" s="179"/>
      <c r="G2286" s="177"/>
      <c r="H2286" s="177"/>
      <c r="I2286" s="169">
        <f t="shared" si="318"/>
        <v>0</v>
      </c>
      <c r="J2286" s="149" t="str" cm="1">
        <f t="array" ref="J2286">IF(ISERROR(INDEX('Non Compliance input'!$H$5:$H$156,MATCH(1,(A2286='Non Compliance input'!$A$5:$A$156)*(F2286&gt;='Non Compliance input'!$D$5:$D$156)*(E2286&lt;'Non Compliance input'!$E$5:$E$156)*('Non Compliance input'!$H$5:$H$156="Yes"),0))
),"","Yes")</f>
        <v/>
      </c>
      <c r="K2286" s="149">
        <f t="shared" si="319"/>
        <v>0</v>
      </c>
      <c r="L2286" s="162">
        <f t="shared" si="320"/>
        <v>0</v>
      </c>
      <c r="M2286" s="162" t="str" cm="1">
        <f t="array" ref="M2286">IF(ISERROR(INDEX('Non Compliance input'!$I$5:$I$156,MATCH(1,(A2286='Non Compliance input'!$A$5:$A$156)*(E2286&gt;='Non Compliance input'!$D$5:$D$156)*(F2286&lt;='Non Compliance input'!$E$5:$E$156)*('Non Compliance input'!$I$5:$I$156="Yes"),0))
),"","Yes")</f>
        <v/>
      </c>
      <c r="N2286" s="149" t="str">
        <f>IF(VLOOKUP($A2286,HourEndingOutage!$B$3:$F$746,5,0)="Outage","Outage","")</f>
        <v/>
      </c>
      <c r="O2286" s="18">
        <f t="shared" si="321"/>
        <v>0</v>
      </c>
      <c r="P2286" s="18" t="str">
        <f t="shared" si="322"/>
        <v/>
      </c>
      <c r="Q2286" s="18">
        <f t="shared" si="323"/>
        <v>0</v>
      </c>
      <c r="R2286" s="118"/>
    </row>
    <row r="2287" spans="1:18" x14ac:dyDescent="0.25">
      <c r="A2287" s="25">
        <f t="shared" si="324"/>
        <v>254</v>
      </c>
      <c r="B2287" s="23">
        <f t="shared" si="325"/>
        <v>44572</v>
      </c>
      <c r="C2287" s="24">
        <v>14</v>
      </c>
      <c r="D2287" s="54" t="str">
        <f t="shared" si="317"/>
        <v>ASET</v>
      </c>
      <c r="E2287" s="178"/>
      <c r="F2287" s="179"/>
      <c r="G2287" s="177"/>
      <c r="H2287" s="177"/>
      <c r="I2287" s="169">
        <f t="shared" si="318"/>
        <v>0</v>
      </c>
      <c r="J2287" s="149" t="str" cm="1">
        <f t="array" ref="J2287">IF(ISERROR(INDEX('Non Compliance input'!$H$5:$H$156,MATCH(1,(A2287='Non Compliance input'!$A$5:$A$156)*(F2287&gt;='Non Compliance input'!$D$5:$D$156)*(E2287&lt;'Non Compliance input'!$E$5:$E$156)*('Non Compliance input'!$H$5:$H$156="Yes"),0))
),"","Yes")</f>
        <v/>
      </c>
      <c r="K2287" s="149">
        <f t="shared" si="319"/>
        <v>0</v>
      </c>
      <c r="L2287" s="162">
        <f t="shared" si="320"/>
        <v>0</v>
      </c>
      <c r="M2287" s="162" t="str" cm="1">
        <f t="array" ref="M2287">IF(ISERROR(INDEX('Non Compliance input'!$I$5:$I$156,MATCH(1,(A2287='Non Compliance input'!$A$5:$A$156)*(E2287&gt;='Non Compliance input'!$D$5:$D$156)*(F2287&lt;='Non Compliance input'!$E$5:$E$156)*('Non Compliance input'!$I$5:$I$156="Yes"),0))
),"","Yes")</f>
        <v/>
      </c>
      <c r="N2287" s="149" t="str">
        <f>IF(VLOOKUP($A2287,HourEndingOutage!$B$3:$F$746,5,0)="Outage","Outage","")</f>
        <v/>
      </c>
      <c r="O2287" s="18">
        <f t="shared" si="321"/>
        <v>0</v>
      </c>
      <c r="P2287" s="18" t="str">
        <f t="shared" si="322"/>
        <v/>
      </c>
      <c r="Q2287" s="18">
        <f t="shared" si="323"/>
        <v>0</v>
      </c>
      <c r="R2287" s="118"/>
    </row>
    <row r="2288" spans="1:18" x14ac:dyDescent="0.25">
      <c r="A2288" s="25">
        <f t="shared" si="324"/>
        <v>254</v>
      </c>
      <c r="B2288" s="23">
        <f t="shared" si="325"/>
        <v>44572</v>
      </c>
      <c r="C2288" s="24">
        <v>14</v>
      </c>
      <c r="D2288" s="54" t="str">
        <f t="shared" si="317"/>
        <v>ASET</v>
      </c>
      <c r="E2288" s="178"/>
      <c r="F2288" s="179"/>
      <c r="G2288" s="177"/>
      <c r="H2288" s="177"/>
      <c r="I2288" s="169">
        <f t="shared" si="318"/>
        <v>0</v>
      </c>
      <c r="J2288" s="149" t="str" cm="1">
        <f t="array" ref="J2288">IF(ISERROR(INDEX('Non Compliance input'!$H$5:$H$156,MATCH(1,(A2288='Non Compliance input'!$A$5:$A$156)*(F2288&gt;='Non Compliance input'!$D$5:$D$156)*(E2288&lt;'Non Compliance input'!$E$5:$E$156)*('Non Compliance input'!$H$5:$H$156="Yes"),0))
),"","Yes")</f>
        <v/>
      </c>
      <c r="K2288" s="149">
        <f t="shared" si="319"/>
        <v>0</v>
      </c>
      <c r="L2288" s="162">
        <f t="shared" si="320"/>
        <v>0</v>
      </c>
      <c r="M2288" s="162" t="str" cm="1">
        <f t="array" ref="M2288">IF(ISERROR(INDEX('Non Compliance input'!$I$5:$I$156,MATCH(1,(A2288='Non Compliance input'!$A$5:$A$156)*(E2288&gt;='Non Compliance input'!$D$5:$D$156)*(F2288&lt;='Non Compliance input'!$E$5:$E$156)*('Non Compliance input'!$I$5:$I$156="Yes"),0))
),"","Yes")</f>
        <v/>
      </c>
      <c r="N2288" s="149" t="str">
        <f>IF(VLOOKUP($A2288,HourEndingOutage!$B$3:$F$746,5,0)="Outage","Outage","")</f>
        <v/>
      </c>
      <c r="O2288" s="18">
        <f t="shared" si="321"/>
        <v>0</v>
      </c>
      <c r="P2288" s="18" t="str">
        <f t="shared" si="322"/>
        <v/>
      </c>
      <c r="Q2288" s="18">
        <f t="shared" si="323"/>
        <v>0</v>
      </c>
      <c r="R2288" s="118"/>
    </row>
    <row r="2289" spans="1:18" x14ac:dyDescent="0.25">
      <c r="A2289" s="25">
        <f t="shared" si="324"/>
        <v>255</v>
      </c>
      <c r="B2289" s="23">
        <f t="shared" si="325"/>
        <v>44572</v>
      </c>
      <c r="C2289" s="24">
        <v>15</v>
      </c>
      <c r="D2289" s="54" t="str">
        <f t="shared" si="317"/>
        <v>ASET</v>
      </c>
      <c r="E2289" s="178"/>
      <c r="F2289" s="179"/>
      <c r="G2289" s="177"/>
      <c r="H2289" s="177"/>
      <c r="I2289" s="169">
        <f t="shared" si="318"/>
        <v>0</v>
      </c>
      <c r="J2289" s="149" t="str" cm="1">
        <f t="array" ref="J2289">IF(ISERROR(INDEX('Non Compliance input'!$H$5:$H$156,MATCH(1,(A2289='Non Compliance input'!$A$5:$A$156)*(F2289&gt;='Non Compliance input'!$D$5:$D$156)*(E2289&lt;'Non Compliance input'!$E$5:$E$156)*('Non Compliance input'!$H$5:$H$156="Yes"),0))
),"","Yes")</f>
        <v/>
      </c>
      <c r="K2289" s="149">
        <f t="shared" si="319"/>
        <v>0</v>
      </c>
      <c r="L2289" s="162">
        <f t="shared" si="320"/>
        <v>0</v>
      </c>
      <c r="M2289" s="162" t="str" cm="1">
        <f t="array" ref="M2289">IF(ISERROR(INDEX('Non Compliance input'!$I$5:$I$156,MATCH(1,(A2289='Non Compliance input'!$A$5:$A$156)*(E2289&gt;='Non Compliance input'!$D$5:$D$156)*(F2289&lt;='Non Compliance input'!$E$5:$E$156)*('Non Compliance input'!$I$5:$I$156="Yes"),0))
),"","Yes")</f>
        <v/>
      </c>
      <c r="N2289" s="149" t="str">
        <f>IF(VLOOKUP($A2289,HourEndingOutage!$B$3:$F$746,5,0)="Outage","Outage","")</f>
        <v/>
      </c>
      <c r="O2289" s="18">
        <f t="shared" si="321"/>
        <v>0</v>
      </c>
      <c r="P2289" s="18" t="str">
        <f t="shared" si="322"/>
        <v/>
      </c>
      <c r="Q2289" s="18">
        <f t="shared" si="323"/>
        <v>0</v>
      </c>
      <c r="R2289" s="118"/>
    </row>
    <row r="2290" spans="1:18" x14ac:dyDescent="0.25">
      <c r="A2290" s="25">
        <f t="shared" si="324"/>
        <v>255</v>
      </c>
      <c r="B2290" s="23">
        <f t="shared" si="325"/>
        <v>44572</v>
      </c>
      <c r="C2290" s="24">
        <v>15</v>
      </c>
      <c r="D2290" s="54" t="str">
        <f t="shared" si="317"/>
        <v>ASET</v>
      </c>
      <c r="E2290" s="178"/>
      <c r="F2290" s="179"/>
      <c r="G2290" s="177"/>
      <c r="H2290" s="177"/>
      <c r="I2290" s="169">
        <f t="shared" si="318"/>
        <v>0</v>
      </c>
      <c r="J2290" s="149" t="str" cm="1">
        <f t="array" ref="J2290">IF(ISERROR(INDEX('Non Compliance input'!$H$5:$H$156,MATCH(1,(A2290='Non Compliance input'!$A$5:$A$156)*(F2290&gt;='Non Compliance input'!$D$5:$D$156)*(E2290&lt;'Non Compliance input'!$E$5:$E$156)*('Non Compliance input'!$H$5:$H$156="Yes"),0))
),"","Yes")</f>
        <v/>
      </c>
      <c r="K2290" s="149">
        <f t="shared" si="319"/>
        <v>0</v>
      </c>
      <c r="L2290" s="162">
        <f t="shared" si="320"/>
        <v>0</v>
      </c>
      <c r="M2290" s="162" t="str" cm="1">
        <f t="array" ref="M2290">IF(ISERROR(INDEX('Non Compliance input'!$I$5:$I$156,MATCH(1,(A2290='Non Compliance input'!$A$5:$A$156)*(E2290&gt;='Non Compliance input'!$D$5:$D$156)*(F2290&lt;='Non Compliance input'!$E$5:$E$156)*('Non Compliance input'!$I$5:$I$156="Yes"),0))
),"","Yes")</f>
        <v/>
      </c>
      <c r="N2290" s="149" t="str">
        <f>IF(VLOOKUP($A2290,HourEndingOutage!$B$3:$F$746,5,0)="Outage","Outage","")</f>
        <v/>
      </c>
      <c r="O2290" s="18">
        <f t="shared" si="321"/>
        <v>0</v>
      </c>
      <c r="P2290" s="18" t="str">
        <f t="shared" si="322"/>
        <v/>
      </c>
      <c r="Q2290" s="18">
        <f t="shared" si="323"/>
        <v>0</v>
      </c>
      <c r="R2290" s="118"/>
    </row>
    <row r="2291" spans="1:18" x14ac:dyDescent="0.25">
      <c r="A2291" s="25">
        <f t="shared" si="324"/>
        <v>255</v>
      </c>
      <c r="B2291" s="23">
        <f t="shared" si="325"/>
        <v>44572</v>
      </c>
      <c r="C2291" s="24">
        <v>15</v>
      </c>
      <c r="D2291" s="54" t="str">
        <f t="shared" si="317"/>
        <v>ASET</v>
      </c>
      <c r="E2291" s="178"/>
      <c r="F2291" s="179"/>
      <c r="G2291" s="177"/>
      <c r="H2291" s="177"/>
      <c r="I2291" s="169">
        <f t="shared" si="318"/>
        <v>0</v>
      </c>
      <c r="J2291" s="149" t="str" cm="1">
        <f t="array" ref="J2291">IF(ISERROR(INDEX('Non Compliance input'!$H$5:$H$156,MATCH(1,(A2291='Non Compliance input'!$A$5:$A$156)*(F2291&gt;='Non Compliance input'!$D$5:$D$156)*(E2291&lt;'Non Compliance input'!$E$5:$E$156)*('Non Compliance input'!$H$5:$H$156="Yes"),0))
),"","Yes")</f>
        <v/>
      </c>
      <c r="K2291" s="149">
        <f t="shared" si="319"/>
        <v>0</v>
      </c>
      <c r="L2291" s="162">
        <f t="shared" si="320"/>
        <v>0</v>
      </c>
      <c r="M2291" s="162" t="str" cm="1">
        <f t="array" ref="M2291">IF(ISERROR(INDEX('Non Compliance input'!$I$5:$I$156,MATCH(1,(A2291='Non Compliance input'!$A$5:$A$156)*(E2291&gt;='Non Compliance input'!$D$5:$D$156)*(F2291&lt;='Non Compliance input'!$E$5:$E$156)*('Non Compliance input'!$I$5:$I$156="Yes"),0))
),"","Yes")</f>
        <v/>
      </c>
      <c r="N2291" s="149" t="str">
        <f>IF(VLOOKUP($A2291,HourEndingOutage!$B$3:$F$746,5,0)="Outage","Outage","")</f>
        <v/>
      </c>
      <c r="O2291" s="18">
        <f t="shared" si="321"/>
        <v>0</v>
      </c>
      <c r="P2291" s="18" t="str">
        <f t="shared" si="322"/>
        <v/>
      </c>
      <c r="Q2291" s="18">
        <f t="shared" si="323"/>
        <v>0</v>
      </c>
      <c r="R2291" s="118"/>
    </row>
    <row r="2292" spans="1:18" x14ac:dyDescent="0.25">
      <c r="A2292" s="25">
        <f t="shared" si="324"/>
        <v>255</v>
      </c>
      <c r="B2292" s="23">
        <f t="shared" si="325"/>
        <v>44572</v>
      </c>
      <c r="C2292" s="24">
        <v>15</v>
      </c>
      <c r="D2292" s="54" t="str">
        <f t="shared" si="317"/>
        <v>ASET</v>
      </c>
      <c r="E2292" s="178"/>
      <c r="F2292" s="179"/>
      <c r="G2292" s="177"/>
      <c r="H2292" s="177"/>
      <c r="I2292" s="169">
        <f t="shared" si="318"/>
        <v>0</v>
      </c>
      <c r="J2292" s="149" t="str" cm="1">
        <f t="array" ref="J2292">IF(ISERROR(INDEX('Non Compliance input'!$H$5:$H$156,MATCH(1,(A2292='Non Compliance input'!$A$5:$A$156)*(F2292&gt;='Non Compliance input'!$D$5:$D$156)*(E2292&lt;'Non Compliance input'!$E$5:$E$156)*('Non Compliance input'!$H$5:$H$156="Yes"),0))
),"","Yes")</f>
        <v/>
      </c>
      <c r="K2292" s="149">
        <f t="shared" si="319"/>
        <v>0</v>
      </c>
      <c r="L2292" s="162">
        <f t="shared" si="320"/>
        <v>0</v>
      </c>
      <c r="M2292" s="162" t="str" cm="1">
        <f t="array" ref="M2292">IF(ISERROR(INDEX('Non Compliance input'!$I$5:$I$156,MATCH(1,(A2292='Non Compliance input'!$A$5:$A$156)*(E2292&gt;='Non Compliance input'!$D$5:$D$156)*(F2292&lt;='Non Compliance input'!$E$5:$E$156)*('Non Compliance input'!$I$5:$I$156="Yes"),0))
),"","Yes")</f>
        <v/>
      </c>
      <c r="N2292" s="149" t="str">
        <f>IF(VLOOKUP($A2292,HourEndingOutage!$B$3:$F$746,5,0)="Outage","Outage","")</f>
        <v/>
      </c>
      <c r="O2292" s="18">
        <f t="shared" si="321"/>
        <v>0</v>
      </c>
      <c r="P2292" s="18" t="str">
        <f t="shared" si="322"/>
        <v/>
      </c>
      <c r="Q2292" s="18">
        <f t="shared" si="323"/>
        <v>0</v>
      </c>
      <c r="R2292" s="118"/>
    </row>
    <row r="2293" spans="1:18" x14ac:dyDescent="0.25">
      <c r="A2293" s="25">
        <f t="shared" si="324"/>
        <v>255</v>
      </c>
      <c r="B2293" s="23">
        <f t="shared" si="325"/>
        <v>44572</v>
      </c>
      <c r="C2293" s="24">
        <v>15</v>
      </c>
      <c r="D2293" s="54" t="str">
        <f t="shared" si="317"/>
        <v>ASET</v>
      </c>
      <c r="E2293" s="178"/>
      <c r="F2293" s="179"/>
      <c r="G2293" s="177"/>
      <c r="H2293" s="177"/>
      <c r="I2293" s="169">
        <f t="shared" si="318"/>
        <v>0</v>
      </c>
      <c r="J2293" s="149" t="str" cm="1">
        <f t="array" ref="J2293">IF(ISERROR(INDEX('Non Compliance input'!$H$5:$H$156,MATCH(1,(A2293='Non Compliance input'!$A$5:$A$156)*(F2293&gt;='Non Compliance input'!$D$5:$D$156)*(E2293&lt;'Non Compliance input'!$E$5:$E$156)*('Non Compliance input'!$H$5:$H$156="Yes"),0))
),"","Yes")</f>
        <v/>
      </c>
      <c r="K2293" s="149">
        <f t="shared" si="319"/>
        <v>0</v>
      </c>
      <c r="L2293" s="162">
        <f t="shared" si="320"/>
        <v>0</v>
      </c>
      <c r="M2293" s="162" t="str" cm="1">
        <f t="array" ref="M2293">IF(ISERROR(INDEX('Non Compliance input'!$I$5:$I$156,MATCH(1,(A2293='Non Compliance input'!$A$5:$A$156)*(E2293&gt;='Non Compliance input'!$D$5:$D$156)*(F2293&lt;='Non Compliance input'!$E$5:$E$156)*('Non Compliance input'!$I$5:$I$156="Yes"),0))
),"","Yes")</f>
        <v/>
      </c>
      <c r="N2293" s="149" t="str">
        <f>IF(VLOOKUP($A2293,HourEndingOutage!$B$3:$F$746,5,0)="Outage","Outage","")</f>
        <v/>
      </c>
      <c r="O2293" s="18">
        <f t="shared" si="321"/>
        <v>0</v>
      </c>
      <c r="P2293" s="18" t="str">
        <f t="shared" si="322"/>
        <v/>
      </c>
      <c r="Q2293" s="18">
        <f t="shared" si="323"/>
        <v>0</v>
      </c>
      <c r="R2293" s="118"/>
    </row>
    <row r="2294" spans="1:18" x14ac:dyDescent="0.25">
      <c r="A2294" s="25">
        <f t="shared" si="324"/>
        <v>255</v>
      </c>
      <c r="B2294" s="23">
        <f t="shared" si="325"/>
        <v>44572</v>
      </c>
      <c r="C2294" s="24">
        <v>15</v>
      </c>
      <c r="D2294" s="54" t="str">
        <f t="shared" si="317"/>
        <v>ASET</v>
      </c>
      <c r="E2294" s="178"/>
      <c r="F2294" s="179"/>
      <c r="G2294" s="177"/>
      <c r="H2294" s="177"/>
      <c r="I2294" s="169">
        <f t="shared" si="318"/>
        <v>0</v>
      </c>
      <c r="J2294" s="149" t="str" cm="1">
        <f t="array" ref="J2294">IF(ISERROR(INDEX('Non Compliance input'!$H$5:$H$156,MATCH(1,(A2294='Non Compliance input'!$A$5:$A$156)*(F2294&gt;='Non Compliance input'!$D$5:$D$156)*(E2294&lt;'Non Compliance input'!$E$5:$E$156)*('Non Compliance input'!$H$5:$H$156="Yes"),0))
),"","Yes")</f>
        <v/>
      </c>
      <c r="K2294" s="149">
        <f t="shared" si="319"/>
        <v>0</v>
      </c>
      <c r="L2294" s="162">
        <f t="shared" si="320"/>
        <v>0</v>
      </c>
      <c r="M2294" s="162" t="str" cm="1">
        <f t="array" ref="M2294">IF(ISERROR(INDEX('Non Compliance input'!$I$5:$I$156,MATCH(1,(A2294='Non Compliance input'!$A$5:$A$156)*(E2294&gt;='Non Compliance input'!$D$5:$D$156)*(F2294&lt;='Non Compliance input'!$E$5:$E$156)*('Non Compliance input'!$I$5:$I$156="Yes"),0))
),"","Yes")</f>
        <v/>
      </c>
      <c r="N2294" s="149" t="str">
        <f>IF(VLOOKUP($A2294,HourEndingOutage!$B$3:$F$746,5,0)="Outage","Outage","")</f>
        <v/>
      </c>
      <c r="O2294" s="18">
        <f t="shared" si="321"/>
        <v>0</v>
      </c>
      <c r="P2294" s="18" t="str">
        <f t="shared" si="322"/>
        <v/>
      </c>
      <c r="Q2294" s="18">
        <f t="shared" si="323"/>
        <v>0</v>
      </c>
      <c r="R2294" s="118"/>
    </row>
    <row r="2295" spans="1:18" x14ac:dyDescent="0.25">
      <c r="A2295" s="25">
        <f t="shared" si="324"/>
        <v>255</v>
      </c>
      <c r="B2295" s="23">
        <f t="shared" si="325"/>
        <v>44572</v>
      </c>
      <c r="C2295" s="24">
        <v>15</v>
      </c>
      <c r="D2295" s="54" t="str">
        <f t="shared" si="317"/>
        <v>ASET</v>
      </c>
      <c r="E2295" s="178"/>
      <c r="F2295" s="179"/>
      <c r="G2295" s="177"/>
      <c r="H2295" s="177"/>
      <c r="I2295" s="169">
        <f t="shared" si="318"/>
        <v>0</v>
      </c>
      <c r="J2295" s="149" t="str" cm="1">
        <f t="array" ref="J2295">IF(ISERROR(INDEX('Non Compliance input'!$H$5:$H$156,MATCH(1,(A2295='Non Compliance input'!$A$5:$A$156)*(F2295&gt;='Non Compliance input'!$D$5:$D$156)*(E2295&lt;'Non Compliance input'!$E$5:$E$156)*('Non Compliance input'!$H$5:$H$156="Yes"),0))
),"","Yes")</f>
        <v/>
      </c>
      <c r="K2295" s="149">
        <f t="shared" si="319"/>
        <v>0</v>
      </c>
      <c r="L2295" s="162">
        <f t="shared" si="320"/>
        <v>0</v>
      </c>
      <c r="M2295" s="162" t="str" cm="1">
        <f t="array" ref="M2295">IF(ISERROR(INDEX('Non Compliance input'!$I$5:$I$156,MATCH(1,(A2295='Non Compliance input'!$A$5:$A$156)*(E2295&gt;='Non Compliance input'!$D$5:$D$156)*(F2295&lt;='Non Compliance input'!$E$5:$E$156)*('Non Compliance input'!$I$5:$I$156="Yes"),0))
),"","Yes")</f>
        <v/>
      </c>
      <c r="N2295" s="149" t="str">
        <f>IF(VLOOKUP($A2295,HourEndingOutage!$B$3:$F$746,5,0)="Outage","Outage","")</f>
        <v/>
      </c>
      <c r="O2295" s="18">
        <f t="shared" si="321"/>
        <v>0</v>
      </c>
      <c r="P2295" s="18" t="str">
        <f t="shared" si="322"/>
        <v/>
      </c>
      <c r="Q2295" s="18">
        <f t="shared" si="323"/>
        <v>0</v>
      </c>
      <c r="R2295" s="118"/>
    </row>
    <row r="2296" spans="1:18" x14ac:dyDescent="0.25">
      <c r="A2296" s="25">
        <f t="shared" si="324"/>
        <v>255</v>
      </c>
      <c r="B2296" s="23">
        <f t="shared" si="325"/>
        <v>44572</v>
      </c>
      <c r="C2296" s="24">
        <v>15</v>
      </c>
      <c r="D2296" s="54" t="str">
        <f t="shared" si="317"/>
        <v>ASET</v>
      </c>
      <c r="E2296" s="178"/>
      <c r="F2296" s="179"/>
      <c r="G2296" s="177"/>
      <c r="H2296" s="177"/>
      <c r="I2296" s="169">
        <f t="shared" si="318"/>
        <v>0</v>
      </c>
      <c r="J2296" s="149" t="str" cm="1">
        <f t="array" ref="J2296">IF(ISERROR(INDEX('Non Compliance input'!$H$5:$H$156,MATCH(1,(A2296='Non Compliance input'!$A$5:$A$156)*(F2296&gt;='Non Compliance input'!$D$5:$D$156)*(E2296&lt;'Non Compliance input'!$E$5:$E$156)*('Non Compliance input'!$H$5:$H$156="Yes"),0))
),"","Yes")</f>
        <v/>
      </c>
      <c r="K2296" s="149">
        <f t="shared" si="319"/>
        <v>0</v>
      </c>
      <c r="L2296" s="162">
        <f t="shared" si="320"/>
        <v>0</v>
      </c>
      <c r="M2296" s="162" t="str" cm="1">
        <f t="array" ref="M2296">IF(ISERROR(INDEX('Non Compliance input'!$I$5:$I$156,MATCH(1,(A2296='Non Compliance input'!$A$5:$A$156)*(E2296&gt;='Non Compliance input'!$D$5:$D$156)*(F2296&lt;='Non Compliance input'!$E$5:$E$156)*('Non Compliance input'!$I$5:$I$156="Yes"),0))
),"","Yes")</f>
        <v/>
      </c>
      <c r="N2296" s="149" t="str">
        <f>IF(VLOOKUP($A2296,HourEndingOutage!$B$3:$F$746,5,0)="Outage","Outage","")</f>
        <v/>
      </c>
      <c r="O2296" s="18">
        <f t="shared" si="321"/>
        <v>0</v>
      </c>
      <c r="P2296" s="18" t="str">
        <f t="shared" si="322"/>
        <v/>
      </c>
      <c r="Q2296" s="18">
        <f t="shared" si="323"/>
        <v>0</v>
      </c>
      <c r="R2296" s="118"/>
    </row>
    <row r="2297" spans="1:18" x14ac:dyDescent="0.25">
      <c r="A2297" s="25">
        <f t="shared" si="324"/>
        <v>255</v>
      </c>
      <c r="B2297" s="23">
        <f t="shared" si="325"/>
        <v>44572</v>
      </c>
      <c r="C2297" s="24">
        <v>15</v>
      </c>
      <c r="D2297" s="54" t="str">
        <f t="shared" si="317"/>
        <v>ASET</v>
      </c>
      <c r="E2297" s="178"/>
      <c r="F2297" s="179"/>
      <c r="G2297" s="177"/>
      <c r="H2297" s="177"/>
      <c r="I2297" s="169">
        <f t="shared" si="318"/>
        <v>0</v>
      </c>
      <c r="J2297" s="149" t="str" cm="1">
        <f t="array" ref="J2297">IF(ISERROR(INDEX('Non Compliance input'!$H$5:$H$156,MATCH(1,(A2297='Non Compliance input'!$A$5:$A$156)*(F2297&gt;='Non Compliance input'!$D$5:$D$156)*(E2297&lt;'Non Compliance input'!$E$5:$E$156)*('Non Compliance input'!$H$5:$H$156="Yes"),0))
),"","Yes")</f>
        <v/>
      </c>
      <c r="K2297" s="149">
        <f t="shared" si="319"/>
        <v>0</v>
      </c>
      <c r="L2297" s="162">
        <f t="shared" si="320"/>
        <v>0</v>
      </c>
      <c r="M2297" s="162" t="str" cm="1">
        <f t="array" ref="M2297">IF(ISERROR(INDEX('Non Compliance input'!$I$5:$I$156,MATCH(1,(A2297='Non Compliance input'!$A$5:$A$156)*(E2297&gt;='Non Compliance input'!$D$5:$D$156)*(F2297&lt;='Non Compliance input'!$E$5:$E$156)*('Non Compliance input'!$I$5:$I$156="Yes"),0))
),"","Yes")</f>
        <v/>
      </c>
      <c r="N2297" s="149" t="str">
        <f>IF(VLOOKUP($A2297,HourEndingOutage!$B$3:$F$746,5,0)="Outage","Outage","")</f>
        <v/>
      </c>
      <c r="O2297" s="18">
        <f t="shared" si="321"/>
        <v>0</v>
      </c>
      <c r="P2297" s="18" t="str">
        <f t="shared" si="322"/>
        <v/>
      </c>
      <c r="Q2297" s="18">
        <f t="shared" si="323"/>
        <v>0</v>
      </c>
      <c r="R2297" s="118"/>
    </row>
    <row r="2298" spans="1:18" x14ac:dyDescent="0.25">
      <c r="A2298" s="25">
        <f t="shared" si="324"/>
        <v>256</v>
      </c>
      <c r="B2298" s="23">
        <f t="shared" si="325"/>
        <v>44572</v>
      </c>
      <c r="C2298" s="24">
        <v>16</v>
      </c>
      <c r="D2298" s="54" t="str">
        <f t="shared" si="317"/>
        <v>ASET</v>
      </c>
      <c r="E2298" s="178"/>
      <c r="F2298" s="179"/>
      <c r="G2298" s="177"/>
      <c r="H2298" s="177"/>
      <c r="I2298" s="169">
        <f t="shared" si="318"/>
        <v>0</v>
      </c>
      <c r="J2298" s="149" t="str" cm="1">
        <f t="array" ref="J2298">IF(ISERROR(INDEX('Non Compliance input'!$H$5:$H$156,MATCH(1,(A2298='Non Compliance input'!$A$5:$A$156)*(F2298&gt;='Non Compliance input'!$D$5:$D$156)*(E2298&lt;'Non Compliance input'!$E$5:$E$156)*('Non Compliance input'!$H$5:$H$156="Yes"),0))
),"","Yes")</f>
        <v/>
      </c>
      <c r="K2298" s="149">
        <f t="shared" si="319"/>
        <v>0</v>
      </c>
      <c r="L2298" s="162">
        <f t="shared" si="320"/>
        <v>0</v>
      </c>
      <c r="M2298" s="162" t="str" cm="1">
        <f t="array" ref="M2298">IF(ISERROR(INDEX('Non Compliance input'!$I$5:$I$156,MATCH(1,(A2298='Non Compliance input'!$A$5:$A$156)*(E2298&gt;='Non Compliance input'!$D$5:$D$156)*(F2298&lt;='Non Compliance input'!$E$5:$E$156)*('Non Compliance input'!$I$5:$I$156="Yes"),0))
),"","Yes")</f>
        <v/>
      </c>
      <c r="N2298" s="149" t="str">
        <f>IF(VLOOKUP($A2298,HourEndingOutage!$B$3:$F$746,5,0)="Outage","Outage","")</f>
        <v/>
      </c>
      <c r="O2298" s="18">
        <f t="shared" si="321"/>
        <v>0</v>
      </c>
      <c r="P2298" s="18" t="str">
        <f t="shared" si="322"/>
        <v/>
      </c>
      <c r="Q2298" s="18">
        <f t="shared" si="323"/>
        <v>0</v>
      </c>
      <c r="R2298" s="118"/>
    </row>
    <row r="2299" spans="1:18" x14ac:dyDescent="0.25">
      <c r="A2299" s="25">
        <f t="shared" si="324"/>
        <v>256</v>
      </c>
      <c r="B2299" s="23">
        <f t="shared" si="325"/>
        <v>44572</v>
      </c>
      <c r="C2299" s="24">
        <v>16</v>
      </c>
      <c r="D2299" s="54" t="str">
        <f t="shared" si="317"/>
        <v>ASET</v>
      </c>
      <c r="E2299" s="178"/>
      <c r="F2299" s="179"/>
      <c r="G2299" s="177"/>
      <c r="H2299" s="177"/>
      <c r="I2299" s="169">
        <f t="shared" si="318"/>
        <v>0</v>
      </c>
      <c r="J2299" s="149" t="str" cm="1">
        <f t="array" ref="J2299">IF(ISERROR(INDEX('Non Compliance input'!$H$5:$H$156,MATCH(1,(A2299='Non Compliance input'!$A$5:$A$156)*(F2299&gt;='Non Compliance input'!$D$5:$D$156)*(E2299&lt;'Non Compliance input'!$E$5:$E$156)*('Non Compliance input'!$H$5:$H$156="Yes"),0))
),"","Yes")</f>
        <v/>
      </c>
      <c r="K2299" s="149">
        <f t="shared" si="319"/>
        <v>0</v>
      </c>
      <c r="L2299" s="162">
        <f t="shared" si="320"/>
        <v>0</v>
      </c>
      <c r="M2299" s="162" t="str" cm="1">
        <f t="array" ref="M2299">IF(ISERROR(INDEX('Non Compliance input'!$I$5:$I$156,MATCH(1,(A2299='Non Compliance input'!$A$5:$A$156)*(E2299&gt;='Non Compliance input'!$D$5:$D$156)*(F2299&lt;='Non Compliance input'!$E$5:$E$156)*('Non Compliance input'!$I$5:$I$156="Yes"),0))
),"","Yes")</f>
        <v/>
      </c>
      <c r="N2299" s="149" t="str">
        <f>IF(VLOOKUP($A2299,HourEndingOutage!$B$3:$F$746,5,0)="Outage","Outage","")</f>
        <v/>
      </c>
      <c r="O2299" s="18">
        <f t="shared" si="321"/>
        <v>0</v>
      </c>
      <c r="P2299" s="18" t="str">
        <f t="shared" si="322"/>
        <v/>
      </c>
      <c r="Q2299" s="18">
        <f t="shared" si="323"/>
        <v>0</v>
      </c>
      <c r="R2299" s="118"/>
    </row>
    <row r="2300" spans="1:18" x14ac:dyDescent="0.25">
      <c r="A2300" s="25">
        <f t="shared" si="324"/>
        <v>256</v>
      </c>
      <c r="B2300" s="23">
        <f t="shared" si="325"/>
        <v>44572</v>
      </c>
      <c r="C2300" s="24">
        <v>16</v>
      </c>
      <c r="D2300" s="54" t="str">
        <f t="shared" si="317"/>
        <v>ASET</v>
      </c>
      <c r="E2300" s="178"/>
      <c r="F2300" s="179"/>
      <c r="G2300" s="177"/>
      <c r="H2300" s="177"/>
      <c r="I2300" s="169">
        <f t="shared" si="318"/>
        <v>0</v>
      </c>
      <c r="J2300" s="149" t="str" cm="1">
        <f t="array" ref="J2300">IF(ISERROR(INDEX('Non Compliance input'!$H$5:$H$156,MATCH(1,(A2300='Non Compliance input'!$A$5:$A$156)*(F2300&gt;='Non Compliance input'!$D$5:$D$156)*(E2300&lt;'Non Compliance input'!$E$5:$E$156)*('Non Compliance input'!$H$5:$H$156="Yes"),0))
),"","Yes")</f>
        <v/>
      </c>
      <c r="K2300" s="149">
        <f t="shared" si="319"/>
        <v>0</v>
      </c>
      <c r="L2300" s="162">
        <f t="shared" si="320"/>
        <v>0</v>
      </c>
      <c r="M2300" s="162" t="str" cm="1">
        <f t="array" ref="M2300">IF(ISERROR(INDEX('Non Compliance input'!$I$5:$I$156,MATCH(1,(A2300='Non Compliance input'!$A$5:$A$156)*(E2300&gt;='Non Compliance input'!$D$5:$D$156)*(F2300&lt;='Non Compliance input'!$E$5:$E$156)*('Non Compliance input'!$I$5:$I$156="Yes"),0))
),"","Yes")</f>
        <v/>
      </c>
      <c r="N2300" s="149" t="str">
        <f>IF(VLOOKUP($A2300,HourEndingOutage!$B$3:$F$746,5,0)="Outage","Outage","")</f>
        <v/>
      </c>
      <c r="O2300" s="18">
        <f t="shared" si="321"/>
        <v>0</v>
      </c>
      <c r="P2300" s="18" t="str">
        <f t="shared" si="322"/>
        <v/>
      </c>
      <c r="Q2300" s="18">
        <f t="shared" si="323"/>
        <v>0</v>
      </c>
      <c r="R2300" s="118"/>
    </row>
    <row r="2301" spans="1:18" x14ac:dyDescent="0.25">
      <c r="A2301" s="25">
        <f t="shared" si="324"/>
        <v>256</v>
      </c>
      <c r="B2301" s="23">
        <f t="shared" si="325"/>
        <v>44572</v>
      </c>
      <c r="C2301" s="24">
        <v>16</v>
      </c>
      <c r="D2301" s="54" t="str">
        <f t="shared" si="317"/>
        <v>ASET</v>
      </c>
      <c r="E2301" s="178"/>
      <c r="F2301" s="179"/>
      <c r="G2301" s="177"/>
      <c r="H2301" s="177"/>
      <c r="I2301" s="169">
        <f t="shared" si="318"/>
        <v>0</v>
      </c>
      <c r="J2301" s="149" t="str" cm="1">
        <f t="array" ref="J2301">IF(ISERROR(INDEX('Non Compliance input'!$H$5:$H$156,MATCH(1,(A2301='Non Compliance input'!$A$5:$A$156)*(F2301&gt;='Non Compliance input'!$D$5:$D$156)*(E2301&lt;'Non Compliance input'!$E$5:$E$156)*('Non Compliance input'!$H$5:$H$156="Yes"),0))
),"","Yes")</f>
        <v/>
      </c>
      <c r="K2301" s="149">
        <f t="shared" si="319"/>
        <v>0</v>
      </c>
      <c r="L2301" s="162">
        <f t="shared" si="320"/>
        <v>0</v>
      </c>
      <c r="M2301" s="162" t="str" cm="1">
        <f t="array" ref="M2301">IF(ISERROR(INDEX('Non Compliance input'!$I$5:$I$156,MATCH(1,(A2301='Non Compliance input'!$A$5:$A$156)*(E2301&gt;='Non Compliance input'!$D$5:$D$156)*(F2301&lt;='Non Compliance input'!$E$5:$E$156)*('Non Compliance input'!$I$5:$I$156="Yes"),0))
),"","Yes")</f>
        <v/>
      </c>
      <c r="N2301" s="149" t="str">
        <f>IF(VLOOKUP($A2301,HourEndingOutage!$B$3:$F$746,5,0)="Outage","Outage","")</f>
        <v/>
      </c>
      <c r="O2301" s="18">
        <f t="shared" si="321"/>
        <v>0</v>
      </c>
      <c r="P2301" s="18" t="str">
        <f t="shared" si="322"/>
        <v/>
      </c>
      <c r="Q2301" s="18">
        <f t="shared" si="323"/>
        <v>0</v>
      </c>
      <c r="R2301" s="118"/>
    </row>
    <row r="2302" spans="1:18" x14ac:dyDescent="0.25">
      <c r="A2302" s="25">
        <f t="shared" si="324"/>
        <v>256</v>
      </c>
      <c r="B2302" s="23">
        <f t="shared" si="325"/>
        <v>44572</v>
      </c>
      <c r="C2302" s="24">
        <v>16</v>
      </c>
      <c r="D2302" s="54" t="str">
        <f t="shared" si="317"/>
        <v>ASET</v>
      </c>
      <c r="E2302" s="178"/>
      <c r="F2302" s="179"/>
      <c r="G2302" s="177"/>
      <c r="H2302" s="177"/>
      <c r="I2302" s="169">
        <f t="shared" si="318"/>
        <v>0</v>
      </c>
      <c r="J2302" s="149" t="str" cm="1">
        <f t="array" ref="J2302">IF(ISERROR(INDEX('Non Compliance input'!$H$5:$H$156,MATCH(1,(A2302='Non Compliance input'!$A$5:$A$156)*(F2302&gt;='Non Compliance input'!$D$5:$D$156)*(E2302&lt;'Non Compliance input'!$E$5:$E$156)*('Non Compliance input'!$H$5:$H$156="Yes"),0))
),"","Yes")</f>
        <v/>
      </c>
      <c r="K2302" s="149">
        <f t="shared" si="319"/>
        <v>0</v>
      </c>
      <c r="L2302" s="162">
        <f t="shared" si="320"/>
        <v>0</v>
      </c>
      <c r="M2302" s="162" t="str" cm="1">
        <f t="array" ref="M2302">IF(ISERROR(INDEX('Non Compliance input'!$I$5:$I$156,MATCH(1,(A2302='Non Compliance input'!$A$5:$A$156)*(E2302&gt;='Non Compliance input'!$D$5:$D$156)*(F2302&lt;='Non Compliance input'!$E$5:$E$156)*('Non Compliance input'!$I$5:$I$156="Yes"),0))
),"","Yes")</f>
        <v/>
      </c>
      <c r="N2302" s="149" t="str">
        <f>IF(VLOOKUP($A2302,HourEndingOutage!$B$3:$F$746,5,0)="Outage","Outage","")</f>
        <v/>
      </c>
      <c r="O2302" s="18">
        <f t="shared" si="321"/>
        <v>0</v>
      </c>
      <c r="P2302" s="18" t="str">
        <f t="shared" si="322"/>
        <v/>
      </c>
      <c r="Q2302" s="18">
        <f t="shared" si="323"/>
        <v>0</v>
      </c>
      <c r="R2302" s="118"/>
    </row>
    <row r="2303" spans="1:18" x14ac:dyDescent="0.25">
      <c r="A2303" s="25">
        <f t="shared" si="324"/>
        <v>256</v>
      </c>
      <c r="B2303" s="23">
        <f t="shared" si="325"/>
        <v>44572</v>
      </c>
      <c r="C2303" s="24">
        <v>16</v>
      </c>
      <c r="D2303" s="54" t="str">
        <f t="shared" si="317"/>
        <v>ASET</v>
      </c>
      <c r="E2303" s="178"/>
      <c r="F2303" s="179"/>
      <c r="G2303" s="177"/>
      <c r="H2303" s="177"/>
      <c r="I2303" s="169">
        <f t="shared" si="318"/>
        <v>0</v>
      </c>
      <c r="J2303" s="149" t="str" cm="1">
        <f t="array" ref="J2303">IF(ISERROR(INDEX('Non Compliance input'!$H$5:$H$156,MATCH(1,(A2303='Non Compliance input'!$A$5:$A$156)*(F2303&gt;='Non Compliance input'!$D$5:$D$156)*(E2303&lt;'Non Compliance input'!$E$5:$E$156)*('Non Compliance input'!$H$5:$H$156="Yes"),0))
),"","Yes")</f>
        <v/>
      </c>
      <c r="K2303" s="149">
        <f t="shared" si="319"/>
        <v>0</v>
      </c>
      <c r="L2303" s="162">
        <f t="shared" si="320"/>
        <v>0</v>
      </c>
      <c r="M2303" s="162" t="str" cm="1">
        <f t="array" ref="M2303">IF(ISERROR(INDEX('Non Compliance input'!$I$5:$I$156,MATCH(1,(A2303='Non Compliance input'!$A$5:$A$156)*(E2303&gt;='Non Compliance input'!$D$5:$D$156)*(F2303&lt;='Non Compliance input'!$E$5:$E$156)*('Non Compliance input'!$I$5:$I$156="Yes"),0))
),"","Yes")</f>
        <v/>
      </c>
      <c r="N2303" s="149" t="str">
        <f>IF(VLOOKUP($A2303,HourEndingOutage!$B$3:$F$746,5,0)="Outage","Outage","")</f>
        <v/>
      </c>
      <c r="O2303" s="18">
        <f t="shared" si="321"/>
        <v>0</v>
      </c>
      <c r="P2303" s="18" t="str">
        <f t="shared" si="322"/>
        <v/>
      </c>
      <c r="Q2303" s="18">
        <f t="shared" si="323"/>
        <v>0</v>
      </c>
      <c r="R2303" s="118"/>
    </row>
    <row r="2304" spans="1:18" x14ac:dyDescent="0.25">
      <c r="A2304" s="25">
        <f t="shared" si="324"/>
        <v>256</v>
      </c>
      <c r="B2304" s="23">
        <f t="shared" si="325"/>
        <v>44572</v>
      </c>
      <c r="C2304" s="24">
        <v>16</v>
      </c>
      <c r="D2304" s="54" t="str">
        <f t="shared" si="317"/>
        <v>ASET</v>
      </c>
      <c r="E2304" s="178"/>
      <c r="F2304" s="179"/>
      <c r="G2304" s="177"/>
      <c r="H2304" s="177"/>
      <c r="I2304" s="169">
        <f t="shared" si="318"/>
        <v>0</v>
      </c>
      <c r="J2304" s="149" t="str" cm="1">
        <f t="array" ref="J2304">IF(ISERROR(INDEX('Non Compliance input'!$H$5:$H$156,MATCH(1,(A2304='Non Compliance input'!$A$5:$A$156)*(F2304&gt;='Non Compliance input'!$D$5:$D$156)*(E2304&lt;'Non Compliance input'!$E$5:$E$156)*('Non Compliance input'!$H$5:$H$156="Yes"),0))
),"","Yes")</f>
        <v/>
      </c>
      <c r="K2304" s="149">
        <f t="shared" si="319"/>
        <v>0</v>
      </c>
      <c r="L2304" s="162">
        <f t="shared" si="320"/>
        <v>0</v>
      </c>
      <c r="M2304" s="162" t="str" cm="1">
        <f t="array" ref="M2304">IF(ISERROR(INDEX('Non Compliance input'!$I$5:$I$156,MATCH(1,(A2304='Non Compliance input'!$A$5:$A$156)*(E2304&gt;='Non Compliance input'!$D$5:$D$156)*(F2304&lt;='Non Compliance input'!$E$5:$E$156)*('Non Compliance input'!$I$5:$I$156="Yes"),0))
),"","Yes")</f>
        <v/>
      </c>
      <c r="N2304" s="149" t="str">
        <f>IF(VLOOKUP($A2304,HourEndingOutage!$B$3:$F$746,5,0)="Outage","Outage","")</f>
        <v/>
      </c>
      <c r="O2304" s="18">
        <f t="shared" si="321"/>
        <v>0</v>
      </c>
      <c r="P2304" s="18" t="str">
        <f t="shared" si="322"/>
        <v/>
      </c>
      <c r="Q2304" s="18">
        <f t="shared" si="323"/>
        <v>0</v>
      </c>
      <c r="R2304" s="118"/>
    </row>
    <row r="2305" spans="1:18" x14ac:dyDescent="0.25">
      <c r="A2305" s="25">
        <f t="shared" si="324"/>
        <v>256</v>
      </c>
      <c r="B2305" s="23">
        <f t="shared" si="325"/>
        <v>44572</v>
      </c>
      <c r="C2305" s="24">
        <v>16</v>
      </c>
      <c r="D2305" s="54" t="str">
        <f t="shared" si="317"/>
        <v>ASET</v>
      </c>
      <c r="E2305" s="178"/>
      <c r="F2305" s="179"/>
      <c r="G2305" s="177"/>
      <c r="H2305" s="177"/>
      <c r="I2305" s="169">
        <f t="shared" si="318"/>
        <v>0</v>
      </c>
      <c r="J2305" s="149" t="str" cm="1">
        <f t="array" ref="J2305">IF(ISERROR(INDEX('Non Compliance input'!$H$5:$H$156,MATCH(1,(A2305='Non Compliance input'!$A$5:$A$156)*(F2305&gt;='Non Compliance input'!$D$5:$D$156)*(E2305&lt;'Non Compliance input'!$E$5:$E$156)*('Non Compliance input'!$H$5:$H$156="Yes"),0))
),"","Yes")</f>
        <v/>
      </c>
      <c r="K2305" s="149">
        <f t="shared" si="319"/>
        <v>0</v>
      </c>
      <c r="L2305" s="162">
        <f t="shared" si="320"/>
        <v>0</v>
      </c>
      <c r="M2305" s="162" t="str" cm="1">
        <f t="array" ref="M2305">IF(ISERROR(INDEX('Non Compliance input'!$I$5:$I$156,MATCH(1,(A2305='Non Compliance input'!$A$5:$A$156)*(E2305&gt;='Non Compliance input'!$D$5:$D$156)*(F2305&lt;='Non Compliance input'!$E$5:$E$156)*('Non Compliance input'!$I$5:$I$156="Yes"),0))
),"","Yes")</f>
        <v/>
      </c>
      <c r="N2305" s="149" t="str">
        <f>IF(VLOOKUP($A2305,HourEndingOutage!$B$3:$F$746,5,0)="Outage","Outage","")</f>
        <v/>
      </c>
      <c r="O2305" s="18">
        <f t="shared" si="321"/>
        <v>0</v>
      </c>
      <c r="P2305" s="18" t="str">
        <f t="shared" si="322"/>
        <v/>
      </c>
      <c r="Q2305" s="18">
        <f t="shared" si="323"/>
        <v>0</v>
      </c>
      <c r="R2305" s="118"/>
    </row>
    <row r="2306" spans="1:18" x14ac:dyDescent="0.25">
      <c r="A2306" s="25">
        <f t="shared" si="324"/>
        <v>256</v>
      </c>
      <c r="B2306" s="23">
        <f t="shared" si="325"/>
        <v>44572</v>
      </c>
      <c r="C2306" s="24">
        <v>16</v>
      </c>
      <c r="D2306" s="54" t="str">
        <f t="shared" si="317"/>
        <v>ASET</v>
      </c>
      <c r="E2306" s="178"/>
      <c r="F2306" s="179"/>
      <c r="G2306" s="177"/>
      <c r="H2306" s="177"/>
      <c r="I2306" s="169">
        <f t="shared" si="318"/>
        <v>0</v>
      </c>
      <c r="J2306" s="149" t="str" cm="1">
        <f t="array" ref="J2306">IF(ISERROR(INDEX('Non Compliance input'!$H$5:$H$156,MATCH(1,(A2306='Non Compliance input'!$A$5:$A$156)*(F2306&gt;='Non Compliance input'!$D$5:$D$156)*(E2306&lt;'Non Compliance input'!$E$5:$E$156)*('Non Compliance input'!$H$5:$H$156="Yes"),0))
),"","Yes")</f>
        <v/>
      </c>
      <c r="K2306" s="149">
        <f t="shared" si="319"/>
        <v>0</v>
      </c>
      <c r="L2306" s="162">
        <f t="shared" si="320"/>
        <v>0</v>
      </c>
      <c r="M2306" s="162" t="str" cm="1">
        <f t="array" ref="M2306">IF(ISERROR(INDEX('Non Compliance input'!$I$5:$I$156,MATCH(1,(A2306='Non Compliance input'!$A$5:$A$156)*(E2306&gt;='Non Compliance input'!$D$5:$D$156)*(F2306&lt;='Non Compliance input'!$E$5:$E$156)*('Non Compliance input'!$I$5:$I$156="Yes"),0))
),"","Yes")</f>
        <v/>
      </c>
      <c r="N2306" s="149" t="str">
        <f>IF(VLOOKUP($A2306,HourEndingOutage!$B$3:$F$746,5,0)="Outage","Outage","")</f>
        <v/>
      </c>
      <c r="O2306" s="18">
        <f t="shared" si="321"/>
        <v>0</v>
      </c>
      <c r="P2306" s="18" t="str">
        <f t="shared" si="322"/>
        <v/>
      </c>
      <c r="Q2306" s="18">
        <f t="shared" si="323"/>
        <v>0</v>
      </c>
      <c r="R2306" s="118"/>
    </row>
    <row r="2307" spans="1:18" x14ac:dyDescent="0.25">
      <c r="A2307" s="25">
        <f t="shared" si="324"/>
        <v>257</v>
      </c>
      <c r="B2307" s="23">
        <f t="shared" si="325"/>
        <v>44572</v>
      </c>
      <c r="C2307" s="24">
        <v>17</v>
      </c>
      <c r="D2307" s="54" t="str">
        <f t="shared" si="317"/>
        <v>ASET</v>
      </c>
      <c r="E2307" s="178"/>
      <c r="F2307" s="179"/>
      <c r="G2307" s="177"/>
      <c r="H2307" s="177"/>
      <c r="I2307" s="169">
        <f t="shared" ref="I2307:I2370" si="326">IF(AND(LEN(E2307)&gt;2,LEN(F2307)&gt;2)=TRUE,(ROUND((F2307-E2307)*1440,0)),0)</f>
        <v>0</v>
      </c>
      <c r="J2307" s="149" t="str" cm="1">
        <f t="array" ref="J2307">IF(ISERROR(INDEX('Non Compliance input'!$H$5:$H$156,MATCH(1,(A2307='Non Compliance input'!$A$5:$A$156)*(F2307&gt;='Non Compliance input'!$D$5:$D$156)*(E2307&lt;'Non Compliance input'!$E$5:$E$156)*('Non Compliance input'!$H$5:$H$156="Yes"),0))
),"","Yes")</f>
        <v/>
      </c>
      <c r="K2307" s="149">
        <f t="shared" ref="K2307:K2370" si="327">IF(J2307="Yes",0,MIN(H2307,G2307,IF(H2307="",0,Contract_Volume)))</f>
        <v>0</v>
      </c>
      <c r="L2307" s="162">
        <f t="shared" ref="L2307:L2370" si="328">IF(J2307="Yes",0,(MIN(H2307,G2307)*(I2307/60)))</f>
        <v>0</v>
      </c>
      <c r="M2307" s="162" t="str" cm="1">
        <f t="array" ref="M2307">IF(ISERROR(INDEX('Non Compliance input'!$I$5:$I$156,MATCH(1,(A2307='Non Compliance input'!$A$5:$A$156)*(E2307&gt;='Non Compliance input'!$D$5:$D$156)*(F2307&lt;='Non Compliance input'!$E$5:$E$156)*('Non Compliance input'!$I$5:$I$156="Yes"),0))
),"","Yes")</f>
        <v/>
      </c>
      <c r="N2307" s="149" t="str">
        <f>IF(VLOOKUP($A2307,HourEndingOutage!$B$3:$F$746,5,0)="Outage","Outage","")</f>
        <v/>
      </c>
      <c r="O2307" s="18">
        <f t="shared" ref="O2307:O2370" si="329">IF(OR(M2307="Yes",N2307="Outage"),0,(K2307*(I2307/60))*Arming)</f>
        <v>0</v>
      </c>
      <c r="P2307" s="18" t="str">
        <f t="shared" ref="P2307:P2370" si="330">IF(ISERROR(VLOOKUP($A2307,FTShour,1,0)),"","Yes")</f>
        <v/>
      </c>
      <c r="Q2307" s="18">
        <f t="shared" si="323"/>
        <v>0</v>
      </c>
      <c r="R2307" s="118"/>
    </row>
    <row r="2308" spans="1:18" x14ac:dyDescent="0.25">
      <c r="A2308" s="25">
        <f t="shared" si="324"/>
        <v>257</v>
      </c>
      <c r="B2308" s="23">
        <f t="shared" si="325"/>
        <v>44572</v>
      </c>
      <c r="C2308" s="24">
        <v>17</v>
      </c>
      <c r="D2308" s="54" t="str">
        <f t="shared" si="317"/>
        <v>ASET</v>
      </c>
      <c r="E2308" s="178"/>
      <c r="F2308" s="179"/>
      <c r="G2308" s="177"/>
      <c r="H2308" s="177"/>
      <c r="I2308" s="169">
        <f t="shared" si="326"/>
        <v>0</v>
      </c>
      <c r="J2308" s="149" t="str" cm="1">
        <f t="array" ref="J2308">IF(ISERROR(INDEX('Non Compliance input'!$H$5:$H$156,MATCH(1,(A2308='Non Compliance input'!$A$5:$A$156)*(F2308&gt;='Non Compliance input'!$D$5:$D$156)*(E2308&lt;'Non Compliance input'!$E$5:$E$156)*('Non Compliance input'!$H$5:$H$156="Yes"),0))
),"","Yes")</f>
        <v/>
      </c>
      <c r="K2308" s="149">
        <f t="shared" si="327"/>
        <v>0</v>
      </c>
      <c r="L2308" s="162">
        <f t="shared" si="328"/>
        <v>0</v>
      </c>
      <c r="M2308" s="162" t="str" cm="1">
        <f t="array" ref="M2308">IF(ISERROR(INDEX('Non Compliance input'!$I$5:$I$156,MATCH(1,(A2308='Non Compliance input'!$A$5:$A$156)*(E2308&gt;='Non Compliance input'!$D$5:$D$156)*(F2308&lt;='Non Compliance input'!$E$5:$E$156)*('Non Compliance input'!$I$5:$I$156="Yes"),0))
),"","Yes")</f>
        <v/>
      </c>
      <c r="N2308" s="149" t="str">
        <f>IF(VLOOKUP($A2308,HourEndingOutage!$B$3:$F$746,5,0)="Outage","Outage","")</f>
        <v/>
      </c>
      <c r="O2308" s="18">
        <f t="shared" si="329"/>
        <v>0</v>
      </c>
      <c r="P2308" s="18" t="str">
        <f t="shared" si="330"/>
        <v/>
      </c>
      <c r="Q2308" s="18">
        <f t="shared" ref="Q2308:Q2371" si="331">IF(P2308="Yes",-O2308,0)</f>
        <v>0</v>
      </c>
      <c r="R2308" s="118"/>
    </row>
    <row r="2309" spans="1:18" x14ac:dyDescent="0.25">
      <c r="A2309" s="25">
        <f t="shared" si="324"/>
        <v>257</v>
      </c>
      <c r="B2309" s="23">
        <f t="shared" si="325"/>
        <v>44572</v>
      </c>
      <c r="C2309" s="24">
        <v>17</v>
      </c>
      <c r="D2309" s="54" t="str">
        <f t="shared" si="317"/>
        <v>ASET</v>
      </c>
      <c r="E2309" s="178"/>
      <c r="F2309" s="179"/>
      <c r="G2309" s="177"/>
      <c r="H2309" s="177"/>
      <c r="I2309" s="169">
        <f t="shared" si="326"/>
        <v>0</v>
      </c>
      <c r="J2309" s="149" t="str" cm="1">
        <f t="array" ref="J2309">IF(ISERROR(INDEX('Non Compliance input'!$H$5:$H$156,MATCH(1,(A2309='Non Compliance input'!$A$5:$A$156)*(F2309&gt;='Non Compliance input'!$D$5:$D$156)*(E2309&lt;'Non Compliance input'!$E$5:$E$156)*('Non Compliance input'!$H$5:$H$156="Yes"),0))
),"","Yes")</f>
        <v/>
      </c>
      <c r="K2309" s="149">
        <f t="shared" si="327"/>
        <v>0</v>
      </c>
      <c r="L2309" s="162">
        <f t="shared" si="328"/>
        <v>0</v>
      </c>
      <c r="M2309" s="162" t="str" cm="1">
        <f t="array" ref="M2309">IF(ISERROR(INDEX('Non Compliance input'!$I$5:$I$156,MATCH(1,(A2309='Non Compliance input'!$A$5:$A$156)*(E2309&gt;='Non Compliance input'!$D$5:$D$156)*(F2309&lt;='Non Compliance input'!$E$5:$E$156)*('Non Compliance input'!$I$5:$I$156="Yes"),0))
),"","Yes")</f>
        <v/>
      </c>
      <c r="N2309" s="149" t="str">
        <f>IF(VLOOKUP($A2309,HourEndingOutage!$B$3:$F$746,5,0)="Outage","Outage","")</f>
        <v/>
      </c>
      <c r="O2309" s="18">
        <f t="shared" si="329"/>
        <v>0</v>
      </c>
      <c r="P2309" s="18" t="str">
        <f t="shared" si="330"/>
        <v/>
      </c>
      <c r="Q2309" s="18">
        <f t="shared" si="331"/>
        <v>0</v>
      </c>
      <c r="R2309" s="118"/>
    </row>
    <row r="2310" spans="1:18" x14ac:dyDescent="0.25">
      <c r="A2310" s="25">
        <f t="shared" si="324"/>
        <v>257</v>
      </c>
      <c r="B2310" s="23">
        <f t="shared" si="325"/>
        <v>44572</v>
      </c>
      <c r="C2310" s="24">
        <v>17</v>
      </c>
      <c r="D2310" s="54" t="str">
        <f t="shared" si="317"/>
        <v>ASET</v>
      </c>
      <c r="E2310" s="178"/>
      <c r="F2310" s="179"/>
      <c r="G2310" s="177"/>
      <c r="H2310" s="177"/>
      <c r="I2310" s="169">
        <f t="shared" si="326"/>
        <v>0</v>
      </c>
      <c r="J2310" s="149" t="str" cm="1">
        <f t="array" ref="J2310">IF(ISERROR(INDEX('Non Compliance input'!$H$5:$H$156,MATCH(1,(A2310='Non Compliance input'!$A$5:$A$156)*(F2310&gt;='Non Compliance input'!$D$5:$D$156)*(E2310&lt;'Non Compliance input'!$E$5:$E$156)*('Non Compliance input'!$H$5:$H$156="Yes"),0))
),"","Yes")</f>
        <v/>
      </c>
      <c r="K2310" s="149">
        <f t="shared" si="327"/>
        <v>0</v>
      </c>
      <c r="L2310" s="162">
        <f t="shared" si="328"/>
        <v>0</v>
      </c>
      <c r="M2310" s="162" t="str" cm="1">
        <f t="array" ref="M2310">IF(ISERROR(INDEX('Non Compliance input'!$I$5:$I$156,MATCH(1,(A2310='Non Compliance input'!$A$5:$A$156)*(E2310&gt;='Non Compliance input'!$D$5:$D$156)*(F2310&lt;='Non Compliance input'!$E$5:$E$156)*('Non Compliance input'!$I$5:$I$156="Yes"),0))
),"","Yes")</f>
        <v/>
      </c>
      <c r="N2310" s="149" t="str">
        <f>IF(VLOOKUP($A2310,HourEndingOutage!$B$3:$F$746,5,0)="Outage","Outage","")</f>
        <v/>
      </c>
      <c r="O2310" s="18">
        <f t="shared" si="329"/>
        <v>0</v>
      </c>
      <c r="P2310" s="18" t="str">
        <f t="shared" si="330"/>
        <v/>
      </c>
      <c r="Q2310" s="18">
        <f t="shared" si="331"/>
        <v>0</v>
      </c>
      <c r="R2310" s="118"/>
    </row>
    <row r="2311" spans="1:18" x14ac:dyDescent="0.25">
      <c r="A2311" s="25">
        <f t="shared" si="324"/>
        <v>257</v>
      </c>
      <c r="B2311" s="23">
        <f t="shared" si="325"/>
        <v>44572</v>
      </c>
      <c r="C2311" s="24">
        <v>17</v>
      </c>
      <c r="D2311" s="54" t="str">
        <f t="shared" si="317"/>
        <v>ASET</v>
      </c>
      <c r="E2311" s="178"/>
      <c r="F2311" s="179"/>
      <c r="G2311" s="177"/>
      <c r="H2311" s="177"/>
      <c r="I2311" s="169">
        <f t="shared" si="326"/>
        <v>0</v>
      </c>
      <c r="J2311" s="149" t="str" cm="1">
        <f t="array" ref="J2311">IF(ISERROR(INDEX('Non Compliance input'!$H$5:$H$156,MATCH(1,(A2311='Non Compliance input'!$A$5:$A$156)*(F2311&gt;='Non Compliance input'!$D$5:$D$156)*(E2311&lt;'Non Compliance input'!$E$5:$E$156)*('Non Compliance input'!$H$5:$H$156="Yes"),0))
),"","Yes")</f>
        <v/>
      </c>
      <c r="K2311" s="149">
        <f t="shared" si="327"/>
        <v>0</v>
      </c>
      <c r="L2311" s="162">
        <f t="shared" si="328"/>
        <v>0</v>
      </c>
      <c r="M2311" s="162" t="str" cm="1">
        <f t="array" ref="M2311">IF(ISERROR(INDEX('Non Compliance input'!$I$5:$I$156,MATCH(1,(A2311='Non Compliance input'!$A$5:$A$156)*(E2311&gt;='Non Compliance input'!$D$5:$D$156)*(F2311&lt;='Non Compliance input'!$E$5:$E$156)*('Non Compliance input'!$I$5:$I$156="Yes"),0))
),"","Yes")</f>
        <v/>
      </c>
      <c r="N2311" s="149" t="str">
        <f>IF(VLOOKUP($A2311,HourEndingOutage!$B$3:$F$746,5,0)="Outage","Outage","")</f>
        <v/>
      </c>
      <c r="O2311" s="18">
        <f t="shared" si="329"/>
        <v>0</v>
      </c>
      <c r="P2311" s="18" t="str">
        <f t="shared" si="330"/>
        <v/>
      </c>
      <c r="Q2311" s="18">
        <f t="shared" si="331"/>
        <v>0</v>
      </c>
      <c r="R2311" s="118"/>
    </row>
    <row r="2312" spans="1:18" x14ac:dyDescent="0.25">
      <c r="A2312" s="25">
        <f t="shared" si="324"/>
        <v>257</v>
      </c>
      <c r="B2312" s="23">
        <f t="shared" si="325"/>
        <v>44572</v>
      </c>
      <c r="C2312" s="24">
        <v>17</v>
      </c>
      <c r="D2312" s="54" t="str">
        <f t="shared" si="317"/>
        <v>ASET</v>
      </c>
      <c r="E2312" s="178"/>
      <c r="F2312" s="179"/>
      <c r="G2312" s="177"/>
      <c r="H2312" s="177"/>
      <c r="I2312" s="169">
        <f t="shared" si="326"/>
        <v>0</v>
      </c>
      <c r="J2312" s="149" t="str" cm="1">
        <f t="array" ref="J2312">IF(ISERROR(INDEX('Non Compliance input'!$H$5:$H$156,MATCH(1,(A2312='Non Compliance input'!$A$5:$A$156)*(F2312&gt;='Non Compliance input'!$D$5:$D$156)*(E2312&lt;'Non Compliance input'!$E$5:$E$156)*('Non Compliance input'!$H$5:$H$156="Yes"),0))
),"","Yes")</f>
        <v/>
      </c>
      <c r="K2312" s="149">
        <f t="shared" si="327"/>
        <v>0</v>
      </c>
      <c r="L2312" s="162">
        <f t="shared" si="328"/>
        <v>0</v>
      </c>
      <c r="M2312" s="162" t="str" cm="1">
        <f t="array" ref="M2312">IF(ISERROR(INDEX('Non Compliance input'!$I$5:$I$156,MATCH(1,(A2312='Non Compliance input'!$A$5:$A$156)*(E2312&gt;='Non Compliance input'!$D$5:$D$156)*(F2312&lt;='Non Compliance input'!$E$5:$E$156)*('Non Compliance input'!$I$5:$I$156="Yes"),0))
),"","Yes")</f>
        <v/>
      </c>
      <c r="N2312" s="149" t="str">
        <f>IF(VLOOKUP($A2312,HourEndingOutage!$B$3:$F$746,5,0)="Outage","Outage","")</f>
        <v/>
      </c>
      <c r="O2312" s="18">
        <f t="shared" si="329"/>
        <v>0</v>
      </c>
      <c r="P2312" s="18" t="str">
        <f t="shared" si="330"/>
        <v/>
      </c>
      <c r="Q2312" s="18">
        <f t="shared" si="331"/>
        <v>0</v>
      </c>
      <c r="R2312" s="118"/>
    </row>
    <row r="2313" spans="1:18" x14ac:dyDescent="0.25">
      <c r="A2313" s="25">
        <f t="shared" si="324"/>
        <v>257</v>
      </c>
      <c r="B2313" s="23">
        <f t="shared" si="325"/>
        <v>44572</v>
      </c>
      <c r="C2313" s="24">
        <v>17</v>
      </c>
      <c r="D2313" s="54" t="str">
        <f t="shared" si="317"/>
        <v>ASET</v>
      </c>
      <c r="E2313" s="178"/>
      <c r="F2313" s="179"/>
      <c r="G2313" s="177"/>
      <c r="H2313" s="177"/>
      <c r="I2313" s="169">
        <f t="shared" si="326"/>
        <v>0</v>
      </c>
      <c r="J2313" s="149" t="str" cm="1">
        <f t="array" ref="J2313">IF(ISERROR(INDEX('Non Compliance input'!$H$5:$H$156,MATCH(1,(A2313='Non Compliance input'!$A$5:$A$156)*(F2313&gt;='Non Compliance input'!$D$5:$D$156)*(E2313&lt;'Non Compliance input'!$E$5:$E$156)*('Non Compliance input'!$H$5:$H$156="Yes"),0))
),"","Yes")</f>
        <v/>
      </c>
      <c r="K2313" s="149">
        <f t="shared" si="327"/>
        <v>0</v>
      </c>
      <c r="L2313" s="162">
        <f t="shared" si="328"/>
        <v>0</v>
      </c>
      <c r="M2313" s="162" t="str" cm="1">
        <f t="array" ref="M2313">IF(ISERROR(INDEX('Non Compliance input'!$I$5:$I$156,MATCH(1,(A2313='Non Compliance input'!$A$5:$A$156)*(E2313&gt;='Non Compliance input'!$D$5:$D$156)*(F2313&lt;='Non Compliance input'!$E$5:$E$156)*('Non Compliance input'!$I$5:$I$156="Yes"),0))
),"","Yes")</f>
        <v/>
      </c>
      <c r="N2313" s="149" t="str">
        <f>IF(VLOOKUP($A2313,HourEndingOutage!$B$3:$F$746,5,0)="Outage","Outage","")</f>
        <v/>
      </c>
      <c r="O2313" s="18">
        <f t="shared" si="329"/>
        <v>0</v>
      </c>
      <c r="P2313" s="18" t="str">
        <f t="shared" si="330"/>
        <v/>
      </c>
      <c r="Q2313" s="18">
        <f t="shared" si="331"/>
        <v>0</v>
      </c>
      <c r="R2313" s="118"/>
    </row>
    <row r="2314" spans="1:18" x14ac:dyDescent="0.25">
      <c r="A2314" s="25">
        <f t="shared" si="324"/>
        <v>257</v>
      </c>
      <c r="B2314" s="23">
        <f t="shared" si="325"/>
        <v>44572</v>
      </c>
      <c r="C2314" s="24">
        <v>17</v>
      </c>
      <c r="D2314" s="54" t="str">
        <f t="shared" si="317"/>
        <v>ASET</v>
      </c>
      <c r="E2314" s="178"/>
      <c r="F2314" s="179"/>
      <c r="G2314" s="177"/>
      <c r="H2314" s="177"/>
      <c r="I2314" s="169">
        <f t="shared" si="326"/>
        <v>0</v>
      </c>
      <c r="J2314" s="149" t="str" cm="1">
        <f t="array" ref="J2314">IF(ISERROR(INDEX('Non Compliance input'!$H$5:$H$156,MATCH(1,(A2314='Non Compliance input'!$A$5:$A$156)*(F2314&gt;='Non Compliance input'!$D$5:$D$156)*(E2314&lt;'Non Compliance input'!$E$5:$E$156)*('Non Compliance input'!$H$5:$H$156="Yes"),0))
),"","Yes")</f>
        <v/>
      </c>
      <c r="K2314" s="149">
        <f t="shared" si="327"/>
        <v>0</v>
      </c>
      <c r="L2314" s="162">
        <f t="shared" si="328"/>
        <v>0</v>
      </c>
      <c r="M2314" s="162" t="str" cm="1">
        <f t="array" ref="M2314">IF(ISERROR(INDEX('Non Compliance input'!$I$5:$I$156,MATCH(1,(A2314='Non Compliance input'!$A$5:$A$156)*(E2314&gt;='Non Compliance input'!$D$5:$D$156)*(F2314&lt;='Non Compliance input'!$E$5:$E$156)*('Non Compliance input'!$I$5:$I$156="Yes"),0))
),"","Yes")</f>
        <v/>
      </c>
      <c r="N2314" s="149" t="str">
        <f>IF(VLOOKUP($A2314,HourEndingOutage!$B$3:$F$746,5,0)="Outage","Outage","")</f>
        <v/>
      </c>
      <c r="O2314" s="18">
        <f t="shared" si="329"/>
        <v>0</v>
      </c>
      <c r="P2314" s="18" t="str">
        <f t="shared" si="330"/>
        <v/>
      </c>
      <c r="Q2314" s="18">
        <f t="shared" si="331"/>
        <v>0</v>
      </c>
      <c r="R2314" s="118"/>
    </row>
    <row r="2315" spans="1:18" x14ac:dyDescent="0.25">
      <c r="A2315" s="25">
        <f t="shared" si="324"/>
        <v>257</v>
      </c>
      <c r="B2315" s="23">
        <f t="shared" si="325"/>
        <v>44572</v>
      </c>
      <c r="C2315" s="24">
        <v>17</v>
      </c>
      <c r="D2315" s="54" t="str">
        <f t="shared" si="317"/>
        <v>ASET</v>
      </c>
      <c r="E2315" s="178"/>
      <c r="F2315" s="179"/>
      <c r="G2315" s="177"/>
      <c r="H2315" s="177"/>
      <c r="I2315" s="169">
        <f t="shared" si="326"/>
        <v>0</v>
      </c>
      <c r="J2315" s="149" t="str" cm="1">
        <f t="array" ref="J2315">IF(ISERROR(INDEX('Non Compliance input'!$H$5:$H$156,MATCH(1,(A2315='Non Compliance input'!$A$5:$A$156)*(F2315&gt;='Non Compliance input'!$D$5:$D$156)*(E2315&lt;'Non Compliance input'!$E$5:$E$156)*('Non Compliance input'!$H$5:$H$156="Yes"),0))
),"","Yes")</f>
        <v/>
      </c>
      <c r="K2315" s="149">
        <f t="shared" si="327"/>
        <v>0</v>
      </c>
      <c r="L2315" s="162">
        <f t="shared" si="328"/>
        <v>0</v>
      </c>
      <c r="M2315" s="162" t="str" cm="1">
        <f t="array" ref="M2315">IF(ISERROR(INDEX('Non Compliance input'!$I$5:$I$156,MATCH(1,(A2315='Non Compliance input'!$A$5:$A$156)*(E2315&gt;='Non Compliance input'!$D$5:$D$156)*(F2315&lt;='Non Compliance input'!$E$5:$E$156)*('Non Compliance input'!$I$5:$I$156="Yes"),0))
),"","Yes")</f>
        <v/>
      </c>
      <c r="N2315" s="149" t="str">
        <f>IF(VLOOKUP($A2315,HourEndingOutage!$B$3:$F$746,5,0)="Outage","Outage","")</f>
        <v/>
      </c>
      <c r="O2315" s="18">
        <f t="shared" si="329"/>
        <v>0</v>
      </c>
      <c r="P2315" s="18" t="str">
        <f t="shared" si="330"/>
        <v/>
      </c>
      <c r="Q2315" s="18">
        <f t="shared" si="331"/>
        <v>0</v>
      </c>
      <c r="R2315" s="118"/>
    </row>
    <row r="2316" spans="1:18" x14ac:dyDescent="0.25">
      <c r="A2316" s="25">
        <f t="shared" si="324"/>
        <v>258</v>
      </c>
      <c r="B2316" s="23">
        <f t="shared" si="325"/>
        <v>44572</v>
      </c>
      <c r="C2316" s="24">
        <v>18</v>
      </c>
      <c r="D2316" s="54" t="str">
        <f t="shared" si="317"/>
        <v>ASET</v>
      </c>
      <c r="E2316" s="178"/>
      <c r="F2316" s="179"/>
      <c r="G2316" s="177"/>
      <c r="H2316" s="177"/>
      <c r="I2316" s="169">
        <f t="shared" si="326"/>
        <v>0</v>
      </c>
      <c r="J2316" s="149" t="str" cm="1">
        <f t="array" ref="J2316">IF(ISERROR(INDEX('Non Compliance input'!$H$5:$H$156,MATCH(1,(A2316='Non Compliance input'!$A$5:$A$156)*(F2316&gt;='Non Compliance input'!$D$5:$D$156)*(E2316&lt;'Non Compliance input'!$E$5:$E$156)*('Non Compliance input'!$H$5:$H$156="Yes"),0))
),"","Yes")</f>
        <v/>
      </c>
      <c r="K2316" s="149">
        <f t="shared" si="327"/>
        <v>0</v>
      </c>
      <c r="L2316" s="162">
        <f t="shared" si="328"/>
        <v>0</v>
      </c>
      <c r="M2316" s="162" t="str" cm="1">
        <f t="array" ref="M2316">IF(ISERROR(INDEX('Non Compliance input'!$I$5:$I$156,MATCH(1,(A2316='Non Compliance input'!$A$5:$A$156)*(E2316&gt;='Non Compliance input'!$D$5:$D$156)*(F2316&lt;='Non Compliance input'!$E$5:$E$156)*('Non Compliance input'!$I$5:$I$156="Yes"),0))
),"","Yes")</f>
        <v/>
      </c>
      <c r="N2316" s="149" t="str">
        <f>IF(VLOOKUP($A2316,HourEndingOutage!$B$3:$F$746,5,0)="Outage","Outage","")</f>
        <v/>
      </c>
      <c r="O2316" s="18">
        <f t="shared" si="329"/>
        <v>0</v>
      </c>
      <c r="P2316" s="18" t="str">
        <f t="shared" si="330"/>
        <v/>
      </c>
      <c r="Q2316" s="18">
        <f t="shared" si="331"/>
        <v>0</v>
      </c>
      <c r="R2316" s="118"/>
    </row>
    <row r="2317" spans="1:18" x14ac:dyDescent="0.25">
      <c r="A2317" s="25">
        <f t="shared" si="324"/>
        <v>258</v>
      </c>
      <c r="B2317" s="23">
        <f t="shared" si="325"/>
        <v>44572</v>
      </c>
      <c r="C2317" s="24">
        <v>18</v>
      </c>
      <c r="D2317" s="54" t="str">
        <f t="shared" si="317"/>
        <v>ASET</v>
      </c>
      <c r="E2317" s="178"/>
      <c r="F2317" s="179"/>
      <c r="G2317" s="177"/>
      <c r="H2317" s="177"/>
      <c r="I2317" s="169">
        <f t="shared" si="326"/>
        <v>0</v>
      </c>
      <c r="J2317" s="149" t="str" cm="1">
        <f t="array" ref="J2317">IF(ISERROR(INDEX('Non Compliance input'!$H$5:$H$156,MATCH(1,(A2317='Non Compliance input'!$A$5:$A$156)*(F2317&gt;='Non Compliance input'!$D$5:$D$156)*(E2317&lt;'Non Compliance input'!$E$5:$E$156)*('Non Compliance input'!$H$5:$H$156="Yes"),0))
),"","Yes")</f>
        <v/>
      </c>
      <c r="K2317" s="149">
        <f t="shared" si="327"/>
        <v>0</v>
      </c>
      <c r="L2317" s="162">
        <f t="shared" si="328"/>
        <v>0</v>
      </c>
      <c r="M2317" s="162" t="str" cm="1">
        <f t="array" ref="M2317">IF(ISERROR(INDEX('Non Compliance input'!$I$5:$I$156,MATCH(1,(A2317='Non Compliance input'!$A$5:$A$156)*(E2317&gt;='Non Compliance input'!$D$5:$D$156)*(F2317&lt;='Non Compliance input'!$E$5:$E$156)*('Non Compliance input'!$I$5:$I$156="Yes"),0))
),"","Yes")</f>
        <v/>
      </c>
      <c r="N2317" s="149" t="str">
        <f>IF(VLOOKUP($A2317,HourEndingOutage!$B$3:$F$746,5,0)="Outage","Outage","")</f>
        <v/>
      </c>
      <c r="O2317" s="18">
        <f t="shared" si="329"/>
        <v>0</v>
      </c>
      <c r="P2317" s="18" t="str">
        <f t="shared" si="330"/>
        <v/>
      </c>
      <c r="Q2317" s="18">
        <f t="shared" si="331"/>
        <v>0</v>
      </c>
      <c r="R2317" s="118"/>
    </row>
    <row r="2318" spans="1:18" x14ac:dyDescent="0.25">
      <c r="A2318" s="25">
        <f t="shared" si="324"/>
        <v>258</v>
      </c>
      <c r="B2318" s="23">
        <f t="shared" si="325"/>
        <v>44572</v>
      </c>
      <c r="C2318" s="24">
        <v>18</v>
      </c>
      <c r="D2318" s="54" t="str">
        <f t="shared" si="317"/>
        <v>ASET</v>
      </c>
      <c r="E2318" s="178"/>
      <c r="F2318" s="179"/>
      <c r="G2318" s="177"/>
      <c r="H2318" s="177"/>
      <c r="I2318" s="169">
        <f t="shared" si="326"/>
        <v>0</v>
      </c>
      <c r="J2318" s="149" t="str" cm="1">
        <f t="array" ref="J2318">IF(ISERROR(INDEX('Non Compliance input'!$H$5:$H$156,MATCH(1,(A2318='Non Compliance input'!$A$5:$A$156)*(F2318&gt;='Non Compliance input'!$D$5:$D$156)*(E2318&lt;'Non Compliance input'!$E$5:$E$156)*('Non Compliance input'!$H$5:$H$156="Yes"),0))
),"","Yes")</f>
        <v/>
      </c>
      <c r="K2318" s="149">
        <f t="shared" si="327"/>
        <v>0</v>
      </c>
      <c r="L2318" s="162">
        <f t="shared" si="328"/>
        <v>0</v>
      </c>
      <c r="M2318" s="162" t="str" cm="1">
        <f t="array" ref="M2318">IF(ISERROR(INDEX('Non Compliance input'!$I$5:$I$156,MATCH(1,(A2318='Non Compliance input'!$A$5:$A$156)*(E2318&gt;='Non Compliance input'!$D$5:$D$156)*(F2318&lt;='Non Compliance input'!$E$5:$E$156)*('Non Compliance input'!$I$5:$I$156="Yes"),0))
),"","Yes")</f>
        <v/>
      </c>
      <c r="N2318" s="149" t="str">
        <f>IF(VLOOKUP($A2318,HourEndingOutage!$B$3:$F$746,5,0)="Outage","Outage","")</f>
        <v/>
      </c>
      <c r="O2318" s="18">
        <f t="shared" si="329"/>
        <v>0</v>
      </c>
      <c r="P2318" s="18" t="str">
        <f t="shared" si="330"/>
        <v/>
      </c>
      <c r="Q2318" s="18">
        <f t="shared" si="331"/>
        <v>0</v>
      </c>
      <c r="R2318" s="118"/>
    </row>
    <row r="2319" spans="1:18" x14ac:dyDescent="0.25">
      <c r="A2319" s="25">
        <f t="shared" si="324"/>
        <v>258</v>
      </c>
      <c r="B2319" s="23">
        <f t="shared" si="325"/>
        <v>44572</v>
      </c>
      <c r="C2319" s="24">
        <v>18</v>
      </c>
      <c r="D2319" s="54" t="str">
        <f t="shared" si="317"/>
        <v>ASET</v>
      </c>
      <c r="E2319" s="178"/>
      <c r="F2319" s="179"/>
      <c r="G2319" s="177"/>
      <c r="H2319" s="177"/>
      <c r="I2319" s="169">
        <f t="shared" si="326"/>
        <v>0</v>
      </c>
      <c r="J2319" s="149" t="str" cm="1">
        <f t="array" ref="J2319">IF(ISERROR(INDEX('Non Compliance input'!$H$5:$H$156,MATCH(1,(A2319='Non Compliance input'!$A$5:$A$156)*(F2319&gt;='Non Compliance input'!$D$5:$D$156)*(E2319&lt;'Non Compliance input'!$E$5:$E$156)*('Non Compliance input'!$H$5:$H$156="Yes"),0))
),"","Yes")</f>
        <v/>
      </c>
      <c r="K2319" s="149">
        <f t="shared" si="327"/>
        <v>0</v>
      </c>
      <c r="L2319" s="162">
        <f t="shared" si="328"/>
        <v>0</v>
      </c>
      <c r="M2319" s="162" t="str" cm="1">
        <f t="array" ref="M2319">IF(ISERROR(INDEX('Non Compliance input'!$I$5:$I$156,MATCH(1,(A2319='Non Compliance input'!$A$5:$A$156)*(E2319&gt;='Non Compliance input'!$D$5:$D$156)*(F2319&lt;='Non Compliance input'!$E$5:$E$156)*('Non Compliance input'!$I$5:$I$156="Yes"),0))
),"","Yes")</f>
        <v/>
      </c>
      <c r="N2319" s="149" t="str">
        <f>IF(VLOOKUP($A2319,HourEndingOutage!$B$3:$F$746,5,0)="Outage","Outage","")</f>
        <v/>
      </c>
      <c r="O2319" s="18">
        <f t="shared" si="329"/>
        <v>0</v>
      </c>
      <c r="P2319" s="18" t="str">
        <f t="shared" si="330"/>
        <v/>
      </c>
      <c r="Q2319" s="18">
        <f t="shared" si="331"/>
        <v>0</v>
      </c>
      <c r="R2319" s="118"/>
    </row>
    <row r="2320" spans="1:18" x14ac:dyDescent="0.25">
      <c r="A2320" s="25">
        <f t="shared" si="324"/>
        <v>258</v>
      </c>
      <c r="B2320" s="23">
        <f t="shared" si="325"/>
        <v>44572</v>
      </c>
      <c r="C2320" s="24">
        <v>18</v>
      </c>
      <c r="D2320" s="54" t="str">
        <f t="shared" si="317"/>
        <v>ASET</v>
      </c>
      <c r="E2320" s="178"/>
      <c r="F2320" s="179"/>
      <c r="G2320" s="177"/>
      <c r="H2320" s="177"/>
      <c r="I2320" s="169">
        <f t="shared" si="326"/>
        <v>0</v>
      </c>
      <c r="J2320" s="149" t="str" cm="1">
        <f t="array" ref="J2320">IF(ISERROR(INDEX('Non Compliance input'!$H$5:$H$156,MATCH(1,(A2320='Non Compliance input'!$A$5:$A$156)*(F2320&gt;='Non Compliance input'!$D$5:$D$156)*(E2320&lt;'Non Compliance input'!$E$5:$E$156)*('Non Compliance input'!$H$5:$H$156="Yes"),0))
),"","Yes")</f>
        <v/>
      </c>
      <c r="K2320" s="149">
        <f t="shared" si="327"/>
        <v>0</v>
      </c>
      <c r="L2320" s="162">
        <f t="shared" si="328"/>
        <v>0</v>
      </c>
      <c r="M2320" s="162" t="str" cm="1">
        <f t="array" ref="M2320">IF(ISERROR(INDEX('Non Compliance input'!$I$5:$I$156,MATCH(1,(A2320='Non Compliance input'!$A$5:$A$156)*(E2320&gt;='Non Compliance input'!$D$5:$D$156)*(F2320&lt;='Non Compliance input'!$E$5:$E$156)*('Non Compliance input'!$I$5:$I$156="Yes"),0))
),"","Yes")</f>
        <v/>
      </c>
      <c r="N2320" s="149" t="str">
        <f>IF(VLOOKUP($A2320,HourEndingOutage!$B$3:$F$746,5,0)="Outage","Outage","")</f>
        <v/>
      </c>
      <c r="O2320" s="18">
        <f t="shared" si="329"/>
        <v>0</v>
      </c>
      <c r="P2320" s="18" t="str">
        <f t="shared" si="330"/>
        <v/>
      </c>
      <c r="Q2320" s="18">
        <f t="shared" si="331"/>
        <v>0</v>
      </c>
      <c r="R2320" s="118"/>
    </row>
    <row r="2321" spans="1:18" x14ac:dyDescent="0.25">
      <c r="A2321" s="25">
        <f t="shared" si="324"/>
        <v>258</v>
      </c>
      <c r="B2321" s="23">
        <f t="shared" si="325"/>
        <v>44572</v>
      </c>
      <c r="C2321" s="24">
        <v>18</v>
      </c>
      <c r="D2321" s="54" t="str">
        <f t="shared" si="317"/>
        <v>ASET</v>
      </c>
      <c r="E2321" s="178"/>
      <c r="F2321" s="179"/>
      <c r="G2321" s="177"/>
      <c r="H2321" s="177"/>
      <c r="I2321" s="169">
        <f t="shared" si="326"/>
        <v>0</v>
      </c>
      <c r="J2321" s="149" t="str" cm="1">
        <f t="array" ref="J2321">IF(ISERROR(INDEX('Non Compliance input'!$H$5:$H$156,MATCH(1,(A2321='Non Compliance input'!$A$5:$A$156)*(F2321&gt;='Non Compliance input'!$D$5:$D$156)*(E2321&lt;'Non Compliance input'!$E$5:$E$156)*('Non Compliance input'!$H$5:$H$156="Yes"),0))
),"","Yes")</f>
        <v/>
      </c>
      <c r="K2321" s="149">
        <f t="shared" si="327"/>
        <v>0</v>
      </c>
      <c r="L2321" s="162">
        <f t="shared" si="328"/>
        <v>0</v>
      </c>
      <c r="M2321" s="162" t="str" cm="1">
        <f t="array" ref="M2321">IF(ISERROR(INDEX('Non Compliance input'!$I$5:$I$156,MATCH(1,(A2321='Non Compliance input'!$A$5:$A$156)*(E2321&gt;='Non Compliance input'!$D$5:$D$156)*(F2321&lt;='Non Compliance input'!$E$5:$E$156)*('Non Compliance input'!$I$5:$I$156="Yes"),0))
),"","Yes")</f>
        <v/>
      </c>
      <c r="N2321" s="149" t="str">
        <f>IF(VLOOKUP($A2321,HourEndingOutage!$B$3:$F$746,5,0)="Outage","Outage","")</f>
        <v/>
      </c>
      <c r="O2321" s="18">
        <f t="shared" si="329"/>
        <v>0</v>
      </c>
      <c r="P2321" s="18" t="str">
        <f t="shared" si="330"/>
        <v/>
      </c>
      <c r="Q2321" s="18">
        <f t="shared" si="331"/>
        <v>0</v>
      </c>
      <c r="R2321" s="118"/>
    </row>
    <row r="2322" spans="1:18" x14ac:dyDescent="0.25">
      <c r="A2322" s="25">
        <f t="shared" si="324"/>
        <v>258</v>
      </c>
      <c r="B2322" s="23">
        <f t="shared" si="325"/>
        <v>44572</v>
      </c>
      <c r="C2322" s="24">
        <v>18</v>
      </c>
      <c r="D2322" s="54" t="str">
        <f t="shared" si="317"/>
        <v>ASET</v>
      </c>
      <c r="E2322" s="178"/>
      <c r="F2322" s="179"/>
      <c r="G2322" s="177"/>
      <c r="H2322" s="177"/>
      <c r="I2322" s="169">
        <f t="shared" si="326"/>
        <v>0</v>
      </c>
      <c r="J2322" s="149" t="str" cm="1">
        <f t="array" ref="J2322">IF(ISERROR(INDEX('Non Compliance input'!$H$5:$H$156,MATCH(1,(A2322='Non Compliance input'!$A$5:$A$156)*(F2322&gt;='Non Compliance input'!$D$5:$D$156)*(E2322&lt;'Non Compliance input'!$E$5:$E$156)*('Non Compliance input'!$H$5:$H$156="Yes"),0))
),"","Yes")</f>
        <v/>
      </c>
      <c r="K2322" s="149">
        <f t="shared" si="327"/>
        <v>0</v>
      </c>
      <c r="L2322" s="162">
        <f t="shared" si="328"/>
        <v>0</v>
      </c>
      <c r="M2322" s="162" t="str" cm="1">
        <f t="array" ref="M2322">IF(ISERROR(INDEX('Non Compliance input'!$I$5:$I$156,MATCH(1,(A2322='Non Compliance input'!$A$5:$A$156)*(E2322&gt;='Non Compliance input'!$D$5:$D$156)*(F2322&lt;='Non Compliance input'!$E$5:$E$156)*('Non Compliance input'!$I$5:$I$156="Yes"),0))
),"","Yes")</f>
        <v/>
      </c>
      <c r="N2322" s="149" t="str">
        <f>IF(VLOOKUP($A2322,HourEndingOutage!$B$3:$F$746,5,0)="Outage","Outage","")</f>
        <v/>
      </c>
      <c r="O2322" s="18">
        <f t="shared" si="329"/>
        <v>0</v>
      </c>
      <c r="P2322" s="18" t="str">
        <f t="shared" si="330"/>
        <v/>
      </c>
      <c r="Q2322" s="18">
        <f t="shared" si="331"/>
        <v>0</v>
      </c>
      <c r="R2322" s="118"/>
    </row>
    <row r="2323" spans="1:18" x14ac:dyDescent="0.25">
      <c r="A2323" s="25">
        <f t="shared" si="324"/>
        <v>258</v>
      </c>
      <c r="B2323" s="23">
        <f t="shared" si="325"/>
        <v>44572</v>
      </c>
      <c r="C2323" s="24">
        <v>18</v>
      </c>
      <c r="D2323" s="54" t="str">
        <f t="shared" si="317"/>
        <v>ASET</v>
      </c>
      <c r="E2323" s="178"/>
      <c r="F2323" s="179"/>
      <c r="G2323" s="177"/>
      <c r="H2323" s="177"/>
      <c r="I2323" s="169">
        <f t="shared" si="326"/>
        <v>0</v>
      </c>
      <c r="J2323" s="149" t="str" cm="1">
        <f t="array" ref="J2323">IF(ISERROR(INDEX('Non Compliance input'!$H$5:$H$156,MATCH(1,(A2323='Non Compliance input'!$A$5:$A$156)*(F2323&gt;='Non Compliance input'!$D$5:$D$156)*(E2323&lt;'Non Compliance input'!$E$5:$E$156)*('Non Compliance input'!$H$5:$H$156="Yes"),0))
),"","Yes")</f>
        <v/>
      </c>
      <c r="K2323" s="149">
        <f t="shared" si="327"/>
        <v>0</v>
      </c>
      <c r="L2323" s="162">
        <f t="shared" si="328"/>
        <v>0</v>
      </c>
      <c r="M2323" s="162" t="str" cm="1">
        <f t="array" ref="M2323">IF(ISERROR(INDEX('Non Compliance input'!$I$5:$I$156,MATCH(1,(A2323='Non Compliance input'!$A$5:$A$156)*(E2323&gt;='Non Compliance input'!$D$5:$D$156)*(F2323&lt;='Non Compliance input'!$E$5:$E$156)*('Non Compliance input'!$I$5:$I$156="Yes"),0))
),"","Yes")</f>
        <v/>
      </c>
      <c r="N2323" s="149" t="str">
        <f>IF(VLOOKUP($A2323,HourEndingOutage!$B$3:$F$746,5,0)="Outage","Outage","")</f>
        <v/>
      </c>
      <c r="O2323" s="18">
        <f t="shared" si="329"/>
        <v>0</v>
      </c>
      <c r="P2323" s="18" t="str">
        <f t="shared" si="330"/>
        <v/>
      </c>
      <c r="Q2323" s="18">
        <f t="shared" si="331"/>
        <v>0</v>
      </c>
      <c r="R2323" s="118"/>
    </row>
    <row r="2324" spans="1:18" x14ac:dyDescent="0.25">
      <c r="A2324" s="25">
        <f t="shared" si="324"/>
        <v>258</v>
      </c>
      <c r="B2324" s="23">
        <f t="shared" si="325"/>
        <v>44572</v>
      </c>
      <c r="C2324" s="24">
        <v>18</v>
      </c>
      <c r="D2324" s="54" t="str">
        <f t="shared" si="317"/>
        <v>ASET</v>
      </c>
      <c r="E2324" s="178"/>
      <c r="F2324" s="179"/>
      <c r="G2324" s="177"/>
      <c r="H2324" s="177"/>
      <c r="I2324" s="169">
        <f t="shared" si="326"/>
        <v>0</v>
      </c>
      <c r="J2324" s="149" t="str" cm="1">
        <f t="array" ref="J2324">IF(ISERROR(INDEX('Non Compliance input'!$H$5:$H$156,MATCH(1,(A2324='Non Compliance input'!$A$5:$A$156)*(F2324&gt;='Non Compliance input'!$D$5:$D$156)*(E2324&lt;'Non Compliance input'!$E$5:$E$156)*('Non Compliance input'!$H$5:$H$156="Yes"),0))
),"","Yes")</f>
        <v/>
      </c>
      <c r="K2324" s="149">
        <f t="shared" si="327"/>
        <v>0</v>
      </c>
      <c r="L2324" s="162">
        <f t="shared" si="328"/>
        <v>0</v>
      </c>
      <c r="M2324" s="162" t="str" cm="1">
        <f t="array" ref="M2324">IF(ISERROR(INDEX('Non Compliance input'!$I$5:$I$156,MATCH(1,(A2324='Non Compliance input'!$A$5:$A$156)*(E2324&gt;='Non Compliance input'!$D$5:$D$156)*(F2324&lt;='Non Compliance input'!$E$5:$E$156)*('Non Compliance input'!$I$5:$I$156="Yes"),0))
),"","Yes")</f>
        <v/>
      </c>
      <c r="N2324" s="149" t="str">
        <f>IF(VLOOKUP($A2324,HourEndingOutage!$B$3:$F$746,5,0)="Outage","Outage","")</f>
        <v/>
      </c>
      <c r="O2324" s="18">
        <f t="shared" si="329"/>
        <v>0</v>
      </c>
      <c r="P2324" s="18" t="str">
        <f t="shared" si="330"/>
        <v/>
      </c>
      <c r="Q2324" s="18">
        <f t="shared" si="331"/>
        <v>0</v>
      </c>
      <c r="R2324" s="118"/>
    </row>
    <row r="2325" spans="1:18" x14ac:dyDescent="0.25">
      <c r="A2325" s="25">
        <f t="shared" si="324"/>
        <v>259</v>
      </c>
      <c r="B2325" s="23">
        <f t="shared" si="325"/>
        <v>44572</v>
      </c>
      <c r="C2325" s="24">
        <v>19</v>
      </c>
      <c r="D2325" s="54" t="str">
        <f t="shared" si="317"/>
        <v>ASET</v>
      </c>
      <c r="E2325" s="178"/>
      <c r="F2325" s="179"/>
      <c r="G2325" s="177"/>
      <c r="H2325" s="177"/>
      <c r="I2325" s="169">
        <f t="shared" si="326"/>
        <v>0</v>
      </c>
      <c r="J2325" s="149" t="str" cm="1">
        <f t="array" ref="J2325">IF(ISERROR(INDEX('Non Compliance input'!$H$5:$H$156,MATCH(1,(A2325='Non Compliance input'!$A$5:$A$156)*(F2325&gt;='Non Compliance input'!$D$5:$D$156)*(E2325&lt;'Non Compliance input'!$E$5:$E$156)*('Non Compliance input'!$H$5:$H$156="Yes"),0))
),"","Yes")</f>
        <v/>
      </c>
      <c r="K2325" s="149">
        <f t="shared" si="327"/>
        <v>0</v>
      </c>
      <c r="L2325" s="162">
        <f t="shared" si="328"/>
        <v>0</v>
      </c>
      <c r="M2325" s="162" t="str" cm="1">
        <f t="array" ref="M2325">IF(ISERROR(INDEX('Non Compliance input'!$I$5:$I$156,MATCH(1,(A2325='Non Compliance input'!$A$5:$A$156)*(E2325&gt;='Non Compliance input'!$D$5:$D$156)*(F2325&lt;='Non Compliance input'!$E$5:$E$156)*('Non Compliance input'!$I$5:$I$156="Yes"),0))
),"","Yes")</f>
        <v/>
      </c>
      <c r="N2325" s="149" t="str">
        <f>IF(VLOOKUP($A2325,HourEndingOutage!$B$3:$F$746,5,0)="Outage","Outage","")</f>
        <v/>
      </c>
      <c r="O2325" s="18">
        <f t="shared" si="329"/>
        <v>0</v>
      </c>
      <c r="P2325" s="18" t="str">
        <f t="shared" si="330"/>
        <v/>
      </c>
      <c r="Q2325" s="18">
        <f t="shared" si="331"/>
        <v>0</v>
      </c>
      <c r="R2325" s="118"/>
    </row>
    <row r="2326" spans="1:18" x14ac:dyDescent="0.25">
      <c r="A2326" s="25">
        <f t="shared" si="324"/>
        <v>259</v>
      </c>
      <c r="B2326" s="23">
        <f t="shared" si="325"/>
        <v>44572</v>
      </c>
      <c r="C2326" s="24">
        <v>19</v>
      </c>
      <c r="D2326" s="54" t="str">
        <f t="shared" si="317"/>
        <v>ASET</v>
      </c>
      <c r="E2326" s="178"/>
      <c r="F2326" s="179"/>
      <c r="G2326" s="177"/>
      <c r="H2326" s="177"/>
      <c r="I2326" s="169">
        <f t="shared" si="326"/>
        <v>0</v>
      </c>
      <c r="J2326" s="149" t="str" cm="1">
        <f t="array" ref="J2326">IF(ISERROR(INDEX('Non Compliance input'!$H$5:$H$156,MATCH(1,(A2326='Non Compliance input'!$A$5:$A$156)*(F2326&gt;='Non Compliance input'!$D$5:$D$156)*(E2326&lt;'Non Compliance input'!$E$5:$E$156)*('Non Compliance input'!$H$5:$H$156="Yes"),0))
),"","Yes")</f>
        <v/>
      </c>
      <c r="K2326" s="149">
        <f t="shared" si="327"/>
        <v>0</v>
      </c>
      <c r="L2326" s="162">
        <f t="shared" si="328"/>
        <v>0</v>
      </c>
      <c r="M2326" s="162" t="str" cm="1">
        <f t="array" ref="M2326">IF(ISERROR(INDEX('Non Compliance input'!$I$5:$I$156,MATCH(1,(A2326='Non Compliance input'!$A$5:$A$156)*(E2326&gt;='Non Compliance input'!$D$5:$D$156)*(F2326&lt;='Non Compliance input'!$E$5:$E$156)*('Non Compliance input'!$I$5:$I$156="Yes"),0))
),"","Yes")</f>
        <v/>
      </c>
      <c r="N2326" s="149" t="str">
        <f>IF(VLOOKUP($A2326,HourEndingOutage!$B$3:$F$746,5,0)="Outage","Outage","")</f>
        <v/>
      </c>
      <c r="O2326" s="18">
        <f t="shared" si="329"/>
        <v>0</v>
      </c>
      <c r="P2326" s="18" t="str">
        <f t="shared" si="330"/>
        <v/>
      </c>
      <c r="Q2326" s="18">
        <f t="shared" si="331"/>
        <v>0</v>
      </c>
      <c r="R2326" s="118"/>
    </row>
    <row r="2327" spans="1:18" x14ac:dyDescent="0.25">
      <c r="A2327" s="25">
        <f t="shared" si="324"/>
        <v>259</v>
      </c>
      <c r="B2327" s="23">
        <f t="shared" si="325"/>
        <v>44572</v>
      </c>
      <c r="C2327" s="24">
        <v>19</v>
      </c>
      <c r="D2327" s="54" t="str">
        <f t="shared" si="317"/>
        <v>ASET</v>
      </c>
      <c r="E2327" s="178"/>
      <c r="F2327" s="179"/>
      <c r="G2327" s="177"/>
      <c r="H2327" s="177"/>
      <c r="I2327" s="169">
        <f t="shared" si="326"/>
        <v>0</v>
      </c>
      <c r="J2327" s="149" t="str" cm="1">
        <f t="array" ref="J2327">IF(ISERROR(INDEX('Non Compliance input'!$H$5:$H$156,MATCH(1,(A2327='Non Compliance input'!$A$5:$A$156)*(F2327&gt;='Non Compliance input'!$D$5:$D$156)*(E2327&lt;'Non Compliance input'!$E$5:$E$156)*('Non Compliance input'!$H$5:$H$156="Yes"),0))
),"","Yes")</f>
        <v/>
      </c>
      <c r="K2327" s="149">
        <f t="shared" si="327"/>
        <v>0</v>
      </c>
      <c r="L2327" s="162">
        <f t="shared" si="328"/>
        <v>0</v>
      </c>
      <c r="M2327" s="162" t="str" cm="1">
        <f t="array" ref="M2327">IF(ISERROR(INDEX('Non Compliance input'!$I$5:$I$156,MATCH(1,(A2327='Non Compliance input'!$A$5:$A$156)*(E2327&gt;='Non Compliance input'!$D$5:$D$156)*(F2327&lt;='Non Compliance input'!$E$5:$E$156)*('Non Compliance input'!$I$5:$I$156="Yes"),0))
),"","Yes")</f>
        <v/>
      </c>
      <c r="N2327" s="149" t="str">
        <f>IF(VLOOKUP($A2327,HourEndingOutage!$B$3:$F$746,5,0)="Outage","Outage","")</f>
        <v/>
      </c>
      <c r="O2327" s="18">
        <f t="shared" si="329"/>
        <v>0</v>
      </c>
      <c r="P2327" s="18" t="str">
        <f t="shared" si="330"/>
        <v/>
      </c>
      <c r="Q2327" s="18">
        <f t="shared" si="331"/>
        <v>0</v>
      </c>
      <c r="R2327" s="118"/>
    </row>
    <row r="2328" spans="1:18" x14ac:dyDescent="0.25">
      <c r="A2328" s="25">
        <f t="shared" si="324"/>
        <v>259</v>
      </c>
      <c r="B2328" s="23">
        <f t="shared" si="325"/>
        <v>44572</v>
      </c>
      <c r="C2328" s="24">
        <v>19</v>
      </c>
      <c r="D2328" s="54" t="str">
        <f t="shared" si="317"/>
        <v>ASET</v>
      </c>
      <c r="E2328" s="178"/>
      <c r="F2328" s="179"/>
      <c r="G2328" s="177"/>
      <c r="H2328" s="177"/>
      <c r="I2328" s="169">
        <f t="shared" si="326"/>
        <v>0</v>
      </c>
      <c r="J2328" s="149" t="str" cm="1">
        <f t="array" ref="J2328">IF(ISERROR(INDEX('Non Compliance input'!$H$5:$H$156,MATCH(1,(A2328='Non Compliance input'!$A$5:$A$156)*(F2328&gt;='Non Compliance input'!$D$5:$D$156)*(E2328&lt;'Non Compliance input'!$E$5:$E$156)*('Non Compliance input'!$H$5:$H$156="Yes"),0))
),"","Yes")</f>
        <v/>
      </c>
      <c r="K2328" s="149">
        <f t="shared" si="327"/>
        <v>0</v>
      </c>
      <c r="L2328" s="162">
        <f t="shared" si="328"/>
        <v>0</v>
      </c>
      <c r="M2328" s="162" t="str" cm="1">
        <f t="array" ref="M2328">IF(ISERROR(INDEX('Non Compliance input'!$I$5:$I$156,MATCH(1,(A2328='Non Compliance input'!$A$5:$A$156)*(E2328&gt;='Non Compliance input'!$D$5:$D$156)*(F2328&lt;='Non Compliance input'!$E$5:$E$156)*('Non Compliance input'!$I$5:$I$156="Yes"),0))
),"","Yes")</f>
        <v/>
      </c>
      <c r="N2328" s="149" t="str">
        <f>IF(VLOOKUP($A2328,HourEndingOutage!$B$3:$F$746,5,0)="Outage","Outage","")</f>
        <v/>
      </c>
      <c r="O2328" s="18">
        <f t="shared" si="329"/>
        <v>0</v>
      </c>
      <c r="P2328" s="18" t="str">
        <f t="shared" si="330"/>
        <v/>
      </c>
      <c r="Q2328" s="18">
        <f t="shared" si="331"/>
        <v>0</v>
      </c>
      <c r="R2328" s="118"/>
    </row>
    <row r="2329" spans="1:18" x14ac:dyDescent="0.25">
      <c r="A2329" s="25">
        <f t="shared" si="324"/>
        <v>259</v>
      </c>
      <c r="B2329" s="23">
        <f t="shared" si="325"/>
        <v>44572</v>
      </c>
      <c r="C2329" s="24">
        <v>19</v>
      </c>
      <c r="D2329" s="54" t="str">
        <f t="shared" si="317"/>
        <v>ASET</v>
      </c>
      <c r="E2329" s="178"/>
      <c r="F2329" s="179"/>
      <c r="G2329" s="177"/>
      <c r="H2329" s="177"/>
      <c r="I2329" s="169">
        <f t="shared" si="326"/>
        <v>0</v>
      </c>
      <c r="J2329" s="149" t="str" cm="1">
        <f t="array" ref="J2329">IF(ISERROR(INDEX('Non Compliance input'!$H$5:$H$156,MATCH(1,(A2329='Non Compliance input'!$A$5:$A$156)*(F2329&gt;='Non Compliance input'!$D$5:$D$156)*(E2329&lt;'Non Compliance input'!$E$5:$E$156)*('Non Compliance input'!$H$5:$H$156="Yes"),0))
),"","Yes")</f>
        <v/>
      </c>
      <c r="K2329" s="149">
        <f t="shared" si="327"/>
        <v>0</v>
      </c>
      <c r="L2329" s="162">
        <f t="shared" si="328"/>
        <v>0</v>
      </c>
      <c r="M2329" s="162" t="str" cm="1">
        <f t="array" ref="M2329">IF(ISERROR(INDEX('Non Compliance input'!$I$5:$I$156,MATCH(1,(A2329='Non Compliance input'!$A$5:$A$156)*(E2329&gt;='Non Compliance input'!$D$5:$D$156)*(F2329&lt;='Non Compliance input'!$E$5:$E$156)*('Non Compliance input'!$I$5:$I$156="Yes"),0))
),"","Yes")</f>
        <v/>
      </c>
      <c r="N2329" s="149" t="str">
        <f>IF(VLOOKUP($A2329,HourEndingOutage!$B$3:$F$746,5,0)="Outage","Outage","")</f>
        <v/>
      </c>
      <c r="O2329" s="18">
        <f t="shared" si="329"/>
        <v>0</v>
      </c>
      <c r="P2329" s="18" t="str">
        <f t="shared" si="330"/>
        <v/>
      </c>
      <c r="Q2329" s="18">
        <f t="shared" si="331"/>
        <v>0</v>
      </c>
      <c r="R2329" s="118"/>
    </row>
    <row r="2330" spans="1:18" x14ac:dyDescent="0.25">
      <c r="A2330" s="25">
        <f t="shared" si="324"/>
        <v>259</v>
      </c>
      <c r="B2330" s="23">
        <f t="shared" si="325"/>
        <v>44572</v>
      </c>
      <c r="C2330" s="24">
        <v>19</v>
      </c>
      <c r="D2330" s="54" t="str">
        <f t="shared" si="317"/>
        <v>ASET</v>
      </c>
      <c r="E2330" s="178"/>
      <c r="F2330" s="179"/>
      <c r="G2330" s="177"/>
      <c r="H2330" s="177"/>
      <c r="I2330" s="169">
        <f t="shared" si="326"/>
        <v>0</v>
      </c>
      <c r="J2330" s="149" t="str" cm="1">
        <f t="array" ref="J2330">IF(ISERROR(INDEX('Non Compliance input'!$H$5:$H$156,MATCH(1,(A2330='Non Compliance input'!$A$5:$A$156)*(F2330&gt;='Non Compliance input'!$D$5:$D$156)*(E2330&lt;'Non Compliance input'!$E$5:$E$156)*('Non Compliance input'!$H$5:$H$156="Yes"),0))
),"","Yes")</f>
        <v/>
      </c>
      <c r="K2330" s="149">
        <f t="shared" si="327"/>
        <v>0</v>
      </c>
      <c r="L2330" s="162">
        <f t="shared" si="328"/>
        <v>0</v>
      </c>
      <c r="M2330" s="162" t="str" cm="1">
        <f t="array" ref="M2330">IF(ISERROR(INDEX('Non Compliance input'!$I$5:$I$156,MATCH(1,(A2330='Non Compliance input'!$A$5:$A$156)*(E2330&gt;='Non Compliance input'!$D$5:$D$156)*(F2330&lt;='Non Compliance input'!$E$5:$E$156)*('Non Compliance input'!$I$5:$I$156="Yes"),0))
),"","Yes")</f>
        <v/>
      </c>
      <c r="N2330" s="149" t="str">
        <f>IF(VLOOKUP($A2330,HourEndingOutage!$B$3:$F$746,5,0)="Outage","Outage","")</f>
        <v/>
      </c>
      <c r="O2330" s="18">
        <f t="shared" si="329"/>
        <v>0</v>
      </c>
      <c r="P2330" s="18" t="str">
        <f t="shared" si="330"/>
        <v/>
      </c>
      <c r="Q2330" s="18">
        <f t="shared" si="331"/>
        <v>0</v>
      </c>
      <c r="R2330" s="118"/>
    </row>
    <row r="2331" spans="1:18" x14ac:dyDescent="0.25">
      <c r="A2331" s="25">
        <f t="shared" si="324"/>
        <v>259</v>
      </c>
      <c r="B2331" s="23">
        <f t="shared" si="325"/>
        <v>44572</v>
      </c>
      <c r="C2331" s="24">
        <v>19</v>
      </c>
      <c r="D2331" s="54" t="str">
        <f t="shared" si="317"/>
        <v>ASET</v>
      </c>
      <c r="E2331" s="178"/>
      <c r="F2331" s="179"/>
      <c r="G2331" s="177"/>
      <c r="H2331" s="177"/>
      <c r="I2331" s="169">
        <f t="shared" si="326"/>
        <v>0</v>
      </c>
      <c r="J2331" s="149" t="str" cm="1">
        <f t="array" ref="J2331">IF(ISERROR(INDEX('Non Compliance input'!$H$5:$H$156,MATCH(1,(A2331='Non Compliance input'!$A$5:$A$156)*(F2331&gt;='Non Compliance input'!$D$5:$D$156)*(E2331&lt;'Non Compliance input'!$E$5:$E$156)*('Non Compliance input'!$H$5:$H$156="Yes"),0))
),"","Yes")</f>
        <v/>
      </c>
      <c r="K2331" s="149">
        <f t="shared" si="327"/>
        <v>0</v>
      </c>
      <c r="L2331" s="162">
        <f t="shared" si="328"/>
        <v>0</v>
      </c>
      <c r="M2331" s="162" t="str" cm="1">
        <f t="array" ref="M2331">IF(ISERROR(INDEX('Non Compliance input'!$I$5:$I$156,MATCH(1,(A2331='Non Compliance input'!$A$5:$A$156)*(E2331&gt;='Non Compliance input'!$D$5:$D$156)*(F2331&lt;='Non Compliance input'!$E$5:$E$156)*('Non Compliance input'!$I$5:$I$156="Yes"),0))
),"","Yes")</f>
        <v/>
      </c>
      <c r="N2331" s="149" t="str">
        <f>IF(VLOOKUP($A2331,HourEndingOutage!$B$3:$F$746,5,0)="Outage","Outage","")</f>
        <v/>
      </c>
      <c r="O2331" s="18">
        <f t="shared" si="329"/>
        <v>0</v>
      </c>
      <c r="P2331" s="18" t="str">
        <f t="shared" si="330"/>
        <v/>
      </c>
      <c r="Q2331" s="18">
        <f t="shared" si="331"/>
        <v>0</v>
      </c>
      <c r="R2331" s="118"/>
    </row>
    <row r="2332" spans="1:18" x14ac:dyDescent="0.25">
      <c r="A2332" s="25">
        <f t="shared" ref="A2332:A2395" si="332">IF(C2332=C2331,A2331,A2331+1)</f>
        <v>259</v>
      </c>
      <c r="B2332" s="23">
        <f t="shared" ref="B2332:B2395" si="333">IF(C2332&lt;C2331,B2331+1,B2331)</f>
        <v>44572</v>
      </c>
      <c r="C2332" s="24">
        <v>19</v>
      </c>
      <c r="D2332" s="54" t="str">
        <f t="shared" si="317"/>
        <v>ASET</v>
      </c>
      <c r="E2332" s="178"/>
      <c r="F2332" s="179"/>
      <c r="G2332" s="177"/>
      <c r="H2332" s="177"/>
      <c r="I2332" s="169">
        <f t="shared" si="326"/>
        <v>0</v>
      </c>
      <c r="J2332" s="149" t="str" cm="1">
        <f t="array" ref="J2332">IF(ISERROR(INDEX('Non Compliance input'!$H$5:$H$156,MATCH(1,(A2332='Non Compliance input'!$A$5:$A$156)*(F2332&gt;='Non Compliance input'!$D$5:$D$156)*(E2332&lt;'Non Compliance input'!$E$5:$E$156)*('Non Compliance input'!$H$5:$H$156="Yes"),0))
),"","Yes")</f>
        <v/>
      </c>
      <c r="K2332" s="149">
        <f t="shared" si="327"/>
        <v>0</v>
      </c>
      <c r="L2332" s="162">
        <f t="shared" si="328"/>
        <v>0</v>
      </c>
      <c r="M2332" s="162" t="str" cm="1">
        <f t="array" ref="M2332">IF(ISERROR(INDEX('Non Compliance input'!$I$5:$I$156,MATCH(1,(A2332='Non Compliance input'!$A$5:$A$156)*(E2332&gt;='Non Compliance input'!$D$5:$D$156)*(F2332&lt;='Non Compliance input'!$E$5:$E$156)*('Non Compliance input'!$I$5:$I$156="Yes"),0))
),"","Yes")</f>
        <v/>
      </c>
      <c r="N2332" s="149" t="str">
        <f>IF(VLOOKUP($A2332,HourEndingOutage!$B$3:$F$746,5,0)="Outage","Outage","")</f>
        <v/>
      </c>
      <c r="O2332" s="18">
        <f t="shared" si="329"/>
        <v>0</v>
      </c>
      <c r="P2332" s="18" t="str">
        <f t="shared" si="330"/>
        <v/>
      </c>
      <c r="Q2332" s="18">
        <f t="shared" si="331"/>
        <v>0</v>
      </c>
      <c r="R2332" s="118"/>
    </row>
    <row r="2333" spans="1:18" x14ac:dyDescent="0.25">
      <c r="A2333" s="25">
        <f t="shared" si="332"/>
        <v>259</v>
      </c>
      <c r="B2333" s="23">
        <f t="shared" si="333"/>
        <v>44572</v>
      </c>
      <c r="C2333" s="24">
        <v>19</v>
      </c>
      <c r="D2333" s="54" t="str">
        <f t="shared" si="317"/>
        <v>ASET</v>
      </c>
      <c r="E2333" s="178"/>
      <c r="F2333" s="179"/>
      <c r="G2333" s="177"/>
      <c r="H2333" s="177"/>
      <c r="I2333" s="169">
        <f t="shared" si="326"/>
        <v>0</v>
      </c>
      <c r="J2333" s="149" t="str" cm="1">
        <f t="array" ref="J2333">IF(ISERROR(INDEX('Non Compliance input'!$H$5:$H$156,MATCH(1,(A2333='Non Compliance input'!$A$5:$A$156)*(F2333&gt;='Non Compliance input'!$D$5:$D$156)*(E2333&lt;'Non Compliance input'!$E$5:$E$156)*('Non Compliance input'!$H$5:$H$156="Yes"),0))
),"","Yes")</f>
        <v/>
      </c>
      <c r="K2333" s="149">
        <f t="shared" si="327"/>
        <v>0</v>
      </c>
      <c r="L2333" s="162">
        <f t="shared" si="328"/>
        <v>0</v>
      </c>
      <c r="M2333" s="162" t="str" cm="1">
        <f t="array" ref="M2333">IF(ISERROR(INDEX('Non Compliance input'!$I$5:$I$156,MATCH(1,(A2333='Non Compliance input'!$A$5:$A$156)*(E2333&gt;='Non Compliance input'!$D$5:$D$156)*(F2333&lt;='Non Compliance input'!$E$5:$E$156)*('Non Compliance input'!$I$5:$I$156="Yes"),0))
),"","Yes")</f>
        <v/>
      </c>
      <c r="N2333" s="149" t="str">
        <f>IF(VLOOKUP($A2333,HourEndingOutage!$B$3:$F$746,5,0)="Outage","Outage","")</f>
        <v/>
      </c>
      <c r="O2333" s="18">
        <f t="shared" si="329"/>
        <v>0</v>
      </c>
      <c r="P2333" s="18" t="str">
        <f t="shared" si="330"/>
        <v/>
      </c>
      <c r="Q2333" s="18">
        <f t="shared" si="331"/>
        <v>0</v>
      </c>
      <c r="R2333" s="118"/>
    </row>
    <row r="2334" spans="1:18" x14ac:dyDescent="0.25">
      <c r="A2334" s="25">
        <f t="shared" si="332"/>
        <v>260</v>
      </c>
      <c r="B2334" s="23">
        <f t="shared" si="333"/>
        <v>44572</v>
      </c>
      <c r="C2334" s="24">
        <v>20</v>
      </c>
      <c r="D2334" s="54" t="str">
        <f t="shared" si="317"/>
        <v>ASET</v>
      </c>
      <c r="E2334" s="178"/>
      <c r="F2334" s="179"/>
      <c r="G2334" s="177"/>
      <c r="H2334" s="177"/>
      <c r="I2334" s="169">
        <f t="shared" si="326"/>
        <v>0</v>
      </c>
      <c r="J2334" s="149" t="str" cm="1">
        <f t="array" ref="J2334">IF(ISERROR(INDEX('Non Compliance input'!$H$5:$H$156,MATCH(1,(A2334='Non Compliance input'!$A$5:$A$156)*(F2334&gt;='Non Compliance input'!$D$5:$D$156)*(E2334&lt;'Non Compliance input'!$E$5:$E$156)*('Non Compliance input'!$H$5:$H$156="Yes"),0))
),"","Yes")</f>
        <v/>
      </c>
      <c r="K2334" s="149">
        <f t="shared" si="327"/>
        <v>0</v>
      </c>
      <c r="L2334" s="162">
        <f t="shared" si="328"/>
        <v>0</v>
      </c>
      <c r="M2334" s="162" t="str" cm="1">
        <f t="array" ref="M2334">IF(ISERROR(INDEX('Non Compliance input'!$I$5:$I$156,MATCH(1,(A2334='Non Compliance input'!$A$5:$A$156)*(E2334&gt;='Non Compliance input'!$D$5:$D$156)*(F2334&lt;='Non Compliance input'!$E$5:$E$156)*('Non Compliance input'!$I$5:$I$156="Yes"),0))
),"","Yes")</f>
        <v/>
      </c>
      <c r="N2334" s="149" t="str">
        <f>IF(VLOOKUP($A2334,HourEndingOutage!$B$3:$F$746,5,0)="Outage","Outage","")</f>
        <v/>
      </c>
      <c r="O2334" s="18">
        <f t="shared" si="329"/>
        <v>0</v>
      </c>
      <c r="P2334" s="18" t="str">
        <f t="shared" si="330"/>
        <v/>
      </c>
      <c r="Q2334" s="18">
        <f t="shared" si="331"/>
        <v>0</v>
      </c>
      <c r="R2334" s="118"/>
    </row>
    <row r="2335" spans="1:18" x14ac:dyDescent="0.25">
      <c r="A2335" s="25">
        <f t="shared" si="332"/>
        <v>260</v>
      </c>
      <c r="B2335" s="23">
        <f t="shared" si="333"/>
        <v>44572</v>
      </c>
      <c r="C2335" s="24">
        <v>20</v>
      </c>
      <c r="D2335" s="54" t="str">
        <f t="shared" si="317"/>
        <v>ASET</v>
      </c>
      <c r="E2335" s="178"/>
      <c r="F2335" s="179"/>
      <c r="G2335" s="177"/>
      <c r="H2335" s="177"/>
      <c r="I2335" s="169">
        <f t="shared" si="326"/>
        <v>0</v>
      </c>
      <c r="J2335" s="149" t="str" cm="1">
        <f t="array" ref="J2335">IF(ISERROR(INDEX('Non Compliance input'!$H$5:$H$156,MATCH(1,(A2335='Non Compliance input'!$A$5:$A$156)*(F2335&gt;='Non Compliance input'!$D$5:$D$156)*(E2335&lt;'Non Compliance input'!$E$5:$E$156)*('Non Compliance input'!$H$5:$H$156="Yes"),0))
),"","Yes")</f>
        <v/>
      </c>
      <c r="K2335" s="149">
        <f t="shared" si="327"/>
        <v>0</v>
      </c>
      <c r="L2335" s="162">
        <f t="shared" si="328"/>
        <v>0</v>
      </c>
      <c r="M2335" s="162" t="str" cm="1">
        <f t="array" ref="M2335">IF(ISERROR(INDEX('Non Compliance input'!$I$5:$I$156,MATCH(1,(A2335='Non Compliance input'!$A$5:$A$156)*(E2335&gt;='Non Compliance input'!$D$5:$D$156)*(F2335&lt;='Non Compliance input'!$E$5:$E$156)*('Non Compliance input'!$I$5:$I$156="Yes"),0))
),"","Yes")</f>
        <v/>
      </c>
      <c r="N2335" s="149" t="str">
        <f>IF(VLOOKUP($A2335,HourEndingOutage!$B$3:$F$746,5,0)="Outage","Outage","")</f>
        <v/>
      </c>
      <c r="O2335" s="18">
        <f t="shared" si="329"/>
        <v>0</v>
      </c>
      <c r="P2335" s="18" t="str">
        <f t="shared" si="330"/>
        <v/>
      </c>
      <c r="Q2335" s="18">
        <f t="shared" si="331"/>
        <v>0</v>
      </c>
      <c r="R2335" s="118"/>
    </row>
    <row r="2336" spans="1:18" x14ac:dyDescent="0.25">
      <c r="A2336" s="25">
        <f t="shared" si="332"/>
        <v>260</v>
      </c>
      <c r="B2336" s="23">
        <f t="shared" si="333"/>
        <v>44572</v>
      </c>
      <c r="C2336" s="24">
        <v>20</v>
      </c>
      <c r="D2336" s="54" t="str">
        <f t="shared" si="317"/>
        <v>ASET</v>
      </c>
      <c r="E2336" s="178"/>
      <c r="F2336" s="179"/>
      <c r="G2336" s="177"/>
      <c r="H2336" s="177"/>
      <c r="I2336" s="169">
        <f t="shared" si="326"/>
        <v>0</v>
      </c>
      <c r="J2336" s="149" t="str" cm="1">
        <f t="array" ref="J2336">IF(ISERROR(INDEX('Non Compliance input'!$H$5:$H$156,MATCH(1,(A2336='Non Compliance input'!$A$5:$A$156)*(F2336&gt;='Non Compliance input'!$D$5:$D$156)*(E2336&lt;'Non Compliance input'!$E$5:$E$156)*('Non Compliance input'!$H$5:$H$156="Yes"),0))
),"","Yes")</f>
        <v/>
      </c>
      <c r="K2336" s="149">
        <f t="shared" si="327"/>
        <v>0</v>
      </c>
      <c r="L2336" s="162">
        <f t="shared" si="328"/>
        <v>0</v>
      </c>
      <c r="M2336" s="162" t="str" cm="1">
        <f t="array" ref="M2336">IF(ISERROR(INDEX('Non Compliance input'!$I$5:$I$156,MATCH(1,(A2336='Non Compliance input'!$A$5:$A$156)*(E2336&gt;='Non Compliance input'!$D$5:$D$156)*(F2336&lt;='Non Compliance input'!$E$5:$E$156)*('Non Compliance input'!$I$5:$I$156="Yes"),0))
),"","Yes")</f>
        <v/>
      </c>
      <c r="N2336" s="149" t="str">
        <f>IF(VLOOKUP($A2336,HourEndingOutage!$B$3:$F$746,5,0)="Outage","Outage","")</f>
        <v/>
      </c>
      <c r="O2336" s="18">
        <f t="shared" si="329"/>
        <v>0</v>
      </c>
      <c r="P2336" s="18" t="str">
        <f t="shared" si="330"/>
        <v/>
      </c>
      <c r="Q2336" s="18">
        <f t="shared" si="331"/>
        <v>0</v>
      </c>
      <c r="R2336" s="118"/>
    </row>
    <row r="2337" spans="1:18" x14ac:dyDescent="0.25">
      <c r="A2337" s="25">
        <f t="shared" si="332"/>
        <v>260</v>
      </c>
      <c r="B2337" s="23">
        <f t="shared" si="333"/>
        <v>44572</v>
      </c>
      <c r="C2337" s="24">
        <v>20</v>
      </c>
      <c r="D2337" s="54" t="str">
        <f t="shared" si="317"/>
        <v>ASET</v>
      </c>
      <c r="E2337" s="178"/>
      <c r="F2337" s="179"/>
      <c r="G2337" s="177"/>
      <c r="H2337" s="177"/>
      <c r="I2337" s="169">
        <f t="shared" si="326"/>
        <v>0</v>
      </c>
      <c r="J2337" s="149" t="str" cm="1">
        <f t="array" ref="J2337">IF(ISERROR(INDEX('Non Compliance input'!$H$5:$H$156,MATCH(1,(A2337='Non Compliance input'!$A$5:$A$156)*(F2337&gt;='Non Compliance input'!$D$5:$D$156)*(E2337&lt;'Non Compliance input'!$E$5:$E$156)*('Non Compliance input'!$H$5:$H$156="Yes"),0))
),"","Yes")</f>
        <v/>
      </c>
      <c r="K2337" s="149">
        <f t="shared" si="327"/>
        <v>0</v>
      </c>
      <c r="L2337" s="162">
        <f t="shared" si="328"/>
        <v>0</v>
      </c>
      <c r="M2337" s="162" t="str" cm="1">
        <f t="array" ref="M2337">IF(ISERROR(INDEX('Non Compliance input'!$I$5:$I$156,MATCH(1,(A2337='Non Compliance input'!$A$5:$A$156)*(E2337&gt;='Non Compliance input'!$D$5:$D$156)*(F2337&lt;='Non Compliance input'!$E$5:$E$156)*('Non Compliance input'!$I$5:$I$156="Yes"),0))
),"","Yes")</f>
        <v/>
      </c>
      <c r="N2337" s="149" t="str">
        <f>IF(VLOOKUP($A2337,HourEndingOutage!$B$3:$F$746,5,0)="Outage","Outage","")</f>
        <v/>
      </c>
      <c r="O2337" s="18">
        <f t="shared" si="329"/>
        <v>0</v>
      </c>
      <c r="P2337" s="18" t="str">
        <f t="shared" si="330"/>
        <v/>
      </c>
      <c r="Q2337" s="18">
        <f t="shared" si="331"/>
        <v>0</v>
      </c>
      <c r="R2337" s="118"/>
    </row>
    <row r="2338" spans="1:18" x14ac:dyDescent="0.25">
      <c r="A2338" s="25">
        <f t="shared" si="332"/>
        <v>260</v>
      </c>
      <c r="B2338" s="23">
        <f t="shared" si="333"/>
        <v>44572</v>
      </c>
      <c r="C2338" s="24">
        <v>20</v>
      </c>
      <c r="D2338" s="54" t="str">
        <f t="shared" si="317"/>
        <v>ASET</v>
      </c>
      <c r="E2338" s="178"/>
      <c r="F2338" s="179"/>
      <c r="G2338" s="177"/>
      <c r="H2338" s="177"/>
      <c r="I2338" s="169">
        <f t="shared" si="326"/>
        <v>0</v>
      </c>
      <c r="J2338" s="149" t="str" cm="1">
        <f t="array" ref="J2338">IF(ISERROR(INDEX('Non Compliance input'!$H$5:$H$156,MATCH(1,(A2338='Non Compliance input'!$A$5:$A$156)*(F2338&gt;='Non Compliance input'!$D$5:$D$156)*(E2338&lt;'Non Compliance input'!$E$5:$E$156)*('Non Compliance input'!$H$5:$H$156="Yes"),0))
),"","Yes")</f>
        <v/>
      </c>
      <c r="K2338" s="149">
        <f t="shared" si="327"/>
        <v>0</v>
      </c>
      <c r="L2338" s="162">
        <f t="shared" si="328"/>
        <v>0</v>
      </c>
      <c r="M2338" s="162" t="str" cm="1">
        <f t="array" ref="M2338">IF(ISERROR(INDEX('Non Compliance input'!$I$5:$I$156,MATCH(1,(A2338='Non Compliance input'!$A$5:$A$156)*(E2338&gt;='Non Compliance input'!$D$5:$D$156)*(F2338&lt;='Non Compliance input'!$E$5:$E$156)*('Non Compliance input'!$I$5:$I$156="Yes"),0))
),"","Yes")</f>
        <v/>
      </c>
      <c r="N2338" s="149" t="str">
        <f>IF(VLOOKUP($A2338,HourEndingOutage!$B$3:$F$746,5,0)="Outage","Outage","")</f>
        <v/>
      </c>
      <c r="O2338" s="18">
        <f t="shared" si="329"/>
        <v>0</v>
      </c>
      <c r="P2338" s="18" t="str">
        <f t="shared" si="330"/>
        <v/>
      </c>
      <c r="Q2338" s="18">
        <f t="shared" si="331"/>
        <v>0</v>
      </c>
      <c r="R2338" s="118"/>
    </row>
    <row r="2339" spans="1:18" x14ac:dyDescent="0.25">
      <c r="A2339" s="25">
        <f t="shared" si="332"/>
        <v>260</v>
      </c>
      <c r="B2339" s="23">
        <f t="shared" si="333"/>
        <v>44572</v>
      </c>
      <c r="C2339" s="24">
        <v>20</v>
      </c>
      <c r="D2339" s="54" t="str">
        <f t="shared" si="317"/>
        <v>ASET</v>
      </c>
      <c r="E2339" s="178"/>
      <c r="F2339" s="179"/>
      <c r="G2339" s="177"/>
      <c r="H2339" s="177"/>
      <c r="I2339" s="169">
        <f t="shared" si="326"/>
        <v>0</v>
      </c>
      <c r="J2339" s="149" t="str" cm="1">
        <f t="array" ref="J2339">IF(ISERROR(INDEX('Non Compliance input'!$H$5:$H$156,MATCH(1,(A2339='Non Compliance input'!$A$5:$A$156)*(F2339&gt;='Non Compliance input'!$D$5:$D$156)*(E2339&lt;'Non Compliance input'!$E$5:$E$156)*('Non Compliance input'!$H$5:$H$156="Yes"),0))
),"","Yes")</f>
        <v/>
      </c>
      <c r="K2339" s="149">
        <f t="shared" si="327"/>
        <v>0</v>
      </c>
      <c r="L2339" s="162">
        <f t="shared" si="328"/>
        <v>0</v>
      </c>
      <c r="M2339" s="162" t="str" cm="1">
        <f t="array" ref="M2339">IF(ISERROR(INDEX('Non Compliance input'!$I$5:$I$156,MATCH(1,(A2339='Non Compliance input'!$A$5:$A$156)*(E2339&gt;='Non Compliance input'!$D$5:$D$156)*(F2339&lt;='Non Compliance input'!$E$5:$E$156)*('Non Compliance input'!$I$5:$I$156="Yes"),0))
),"","Yes")</f>
        <v/>
      </c>
      <c r="N2339" s="149" t="str">
        <f>IF(VLOOKUP($A2339,HourEndingOutage!$B$3:$F$746,5,0)="Outage","Outage","")</f>
        <v/>
      </c>
      <c r="O2339" s="18">
        <f t="shared" si="329"/>
        <v>0</v>
      </c>
      <c r="P2339" s="18" t="str">
        <f t="shared" si="330"/>
        <v/>
      </c>
      <c r="Q2339" s="18">
        <f t="shared" si="331"/>
        <v>0</v>
      </c>
      <c r="R2339" s="118"/>
    </row>
    <row r="2340" spans="1:18" x14ac:dyDescent="0.25">
      <c r="A2340" s="25">
        <f t="shared" si="332"/>
        <v>260</v>
      </c>
      <c r="B2340" s="23">
        <f t="shared" si="333"/>
        <v>44572</v>
      </c>
      <c r="C2340" s="24">
        <v>20</v>
      </c>
      <c r="D2340" s="54" t="str">
        <f t="shared" si="317"/>
        <v>ASET</v>
      </c>
      <c r="E2340" s="178"/>
      <c r="F2340" s="179"/>
      <c r="G2340" s="177"/>
      <c r="H2340" s="177"/>
      <c r="I2340" s="169">
        <f t="shared" si="326"/>
        <v>0</v>
      </c>
      <c r="J2340" s="149" t="str" cm="1">
        <f t="array" ref="J2340">IF(ISERROR(INDEX('Non Compliance input'!$H$5:$H$156,MATCH(1,(A2340='Non Compliance input'!$A$5:$A$156)*(F2340&gt;='Non Compliance input'!$D$5:$D$156)*(E2340&lt;'Non Compliance input'!$E$5:$E$156)*('Non Compliance input'!$H$5:$H$156="Yes"),0))
),"","Yes")</f>
        <v/>
      </c>
      <c r="K2340" s="149">
        <f t="shared" si="327"/>
        <v>0</v>
      </c>
      <c r="L2340" s="162">
        <f t="shared" si="328"/>
        <v>0</v>
      </c>
      <c r="M2340" s="162" t="str" cm="1">
        <f t="array" ref="M2340">IF(ISERROR(INDEX('Non Compliance input'!$I$5:$I$156,MATCH(1,(A2340='Non Compliance input'!$A$5:$A$156)*(E2340&gt;='Non Compliance input'!$D$5:$D$156)*(F2340&lt;='Non Compliance input'!$E$5:$E$156)*('Non Compliance input'!$I$5:$I$156="Yes"),0))
),"","Yes")</f>
        <v/>
      </c>
      <c r="N2340" s="149" t="str">
        <f>IF(VLOOKUP($A2340,HourEndingOutage!$B$3:$F$746,5,0)="Outage","Outage","")</f>
        <v/>
      </c>
      <c r="O2340" s="18">
        <f t="shared" si="329"/>
        <v>0</v>
      </c>
      <c r="P2340" s="18" t="str">
        <f t="shared" si="330"/>
        <v/>
      </c>
      <c r="Q2340" s="18">
        <f t="shared" si="331"/>
        <v>0</v>
      </c>
      <c r="R2340" s="118"/>
    </row>
    <row r="2341" spans="1:18" x14ac:dyDescent="0.25">
      <c r="A2341" s="25">
        <f t="shared" si="332"/>
        <v>260</v>
      </c>
      <c r="B2341" s="23">
        <f t="shared" si="333"/>
        <v>44572</v>
      </c>
      <c r="C2341" s="24">
        <v>20</v>
      </c>
      <c r="D2341" s="54" t="str">
        <f t="shared" si="317"/>
        <v>ASET</v>
      </c>
      <c r="E2341" s="178"/>
      <c r="F2341" s="179"/>
      <c r="G2341" s="177"/>
      <c r="H2341" s="177"/>
      <c r="I2341" s="169">
        <f t="shared" si="326"/>
        <v>0</v>
      </c>
      <c r="J2341" s="149" t="str" cm="1">
        <f t="array" ref="J2341">IF(ISERROR(INDEX('Non Compliance input'!$H$5:$H$156,MATCH(1,(A2341='Non Compliance input'!$A$5:$A$156)*(F2341&gt;='Non Compliance input'!$D$5:$D$156)*(E2341&lt;'Non Compliance input'!$E$5:$E$156)*('Non Compliance input'!$H$5:$H$156="Yes"),0))
),"","Yes")</f>
        <v/>
      </c>
      <c r="K2341" s="149">
        <f t="shared" si="327"/>
        <v>0</v>
      </c>
      <c r="L2341" s="162">
        <f t="shared" si="328"/>
        <v>0</v>
      </c>
      <c r="M2341" s="162" t="str" cm="1">
        <f t="array" ref="M2341">IF(ISERROR(INDEX('Non Compliance input'!$I$5:$I$156,MATCH(1,(A2341='Non Compliance input'!$A$5:$A$156)*(E2341&gt;='Non Compliance input'!$D$5:$D$156)*(F2341&lt;='Non Compliance input'!$E$5:$E$156)*('Non Compliance input'!$I$5:$I$156="Yes"),0))
),"","Yes")</f>
        <v/>
      </c>
      <c r="N2341" s="149" t="str">
        <f>IF(VLOOKUP($A2341,HourEndingOutage!$B$3:$F$746,5,0)="Outage","Outage","")</f>
        <v/>
      </c>
      <c r="O2341" s="18">
        <f t="shared" si="329"/>
        <v>0</v>
      </c>
      <c r="P2341" s="18" t="str">
        <f t="shared" si="330"/>
        <v/>
      </c>
      <c r="Q2341" s="18">
        <f t="shared" si="331"/>
        <v>0</v>
      </c>
      <c r="R2341" s="118"/>
    </row>
    <row r="2342" spans="1:18" x14ac:dyDescent="0.25">
      <c r="A2342" s="25">
        <f t="shared" si="332"/>
        <v>260</v>
      </c>
      <c r="B2342" s="23">
        <f t="shared" si="333"/>
        <v>44572</v>
      </c>
      <c r="C2342" s="24">
        <v>20</v>
      </c>
      <c r="D2342" s="54" t="str">
        <f t="shared" si="317"/>
        <v>ASET</v>
      </c>
      <c r="E2342" s="178"/>
      <c r="F2342" s="179"/>
      <c r="G2342" s="177"/>
      <c r="H2342" s="177"/>
      <c r="I2342" s="169">
        <f t="shared" si="326"/>
        <v>0</v>
      </c>
      <c r="J2342" s="149" t="str" cm="1">
        <f t="array" ref="J2342">IF(ISERROR(INDEX('Non Compliance input'!$H$5:$H$156,MATCH(1,(A2342='Non Compliance input'!$A$5:$A$156)*(F2342&gt;='Non Compliance input'!$D$5:$D$156)*(E2342&lt;'Non Compliance input'!$E$5:$E$156)*('Non Compliance input'!$H$5:$H$156="Yes"),0))
),"","Yes")</f>
        <v/>
      </c>
      <c r="K2342" s="149">
        <f t="shared" si="327"/>
        <v>0</v>
      </c>
      <c r="L2342" s="162">
        <f t="shared" si="328"/>
        <v>0</v>
      </c>
      <c r="M2342" s="162" t="str" cm="1">
        <f t="array" ref="M2342">IF(ISERROR(INDEX('Non Compliance input'!$I$5:$I$156,MATCH(1,(A2342='Non Compliance input'!$A$5:$A$156)*(E2342&gt;='Non Compliance input'!$D$5:$D$156)*(F2342&lt;='Non Compliance input'!$E$5:$E$156)*('Non Compliance input'!$I$5:$I$156="Yes"),0))
),"","Yes")</f>
        <v/>
      </c>
      <c r="N2342" s="149" t="str">
        <f>IF(VLOOKUP($A2342,HourEndingOutage!$B$3:$F$746,5,0)="Outage","Outage","")</f>
        <v/>
      </c>
      <c r="O2342" s="18">
        <f t="shared" si="329"/>
        <v>0</v>
      </c>
      <c r="P2342" s="18" t="str">
        <f t="shared" si="330"/>
        <v/>
      </c>
      <c r="Q2342" s="18">
        <f t="shared" si="331"/>
        <v>0</v>
      </c>
      <c r="R2342" s="118"/>
    </row>
    <row r="2343" spans="1:18" x14ac:dyDescent="0.25">
      <c r="A2343" s="25">
        <f t="shared" si="332"/>
        <v>261</v>
      </c>
      <c r="B2343" s="23">
        <f t="shared" si="333"/>
        <v>44572</v>
      </c>
      <c r="C2343" s="24">
        <v>21</v>
      </c>
      <c r="D2343" s="54" t="str">
        <f t="shared" si="317"/>
        <v>ASET</v>
      </c>
      <c r="E2343" s="178"/>
      <c r="F2343" s="179"/>
      <c r="G2343" s="177"/>
      <c r="H2343" s="177"/>
      <c r="I2343" s="169">
        <f t="shared" si="326"/>
        <v>0</v>
      </c>
      <c r="J2343" s="149" t="str" cm="1">
        <f t="array" ref="J2343">IF(ISERROR(INDEX('Non Compliance input'!$H$5:$H$156,MATCH(1,(A2343='Non Compliance input'!$A$5:$A$156)*(F2343&gt;='Non Compliance input'!$D$5:$D$156)*(E2343&lt;'Non Compliance input'!$E$5:$E$156)*('Non Compliance input'!$H$5:$H$156="Yes"),0))
),"","Yes")</f>
        <v/>
      </c>
      <c r="K2343" s="149">
        <f t="shared" si="327"/>
        <v>0</v>
      </c>
      <c r="L2343" s="162">
        <f t="shared" si="328"/>
        <v>0</v>
      </c>
      <c r="M2343" s="162" t="str" cm="1">
        <f t="array" ref="M2343">IF(ISERROR(INDEX('Non Compliance input'!$I$5:$I$156,MATCH(1,(A2343='Non Compliance input'!$A$5:$A$156)*(E2343&gt;='Non Compliance input'!$D$5:$D$156)*(F2343&lt;='Non Compliance input'!$E$5:$E$156)*('Non Compliance input'!$I$5:$I$156="Yes"),0))
),"","Yes")</f>
        <v/>
      </c>
      <c r="N2343" s="149" t="str">
        <f>IF(VLOOKUP($A2343,HourEndingOutage!$B$3:$F$746,5,0)="Outage","Outage","")</f>
        <v/>
      </c>
      <c r="O2343" s="18">
        <f t="shared" si="329"/>
        <v>0</v>
      </c>
      <c r="P2343" s="18" t="str">
        <f t="shared" si="330"/>
        <v/>
      </c>
      <c r="Q2343" s="18">
        <f t="shared" si="331"/>
        <v>0</v>
      </c>
      <c r="R2343" s="118"/>
    </row>
    <row r="2344" spans="1:18" x14ac:dyDescent="0.25">
      <c r="A2344" s="25">
        <f t="shared" si="332"/>
        <v>261</v>
      </c>
      <c r="B2344" s="23">
        <f t="shared" si="333"/>
        <v>44572</v>
      </c>
      <c r="C2344" s="24">
        <v>21</v>
      </c>
      <c r="D2344" s="54" t="str">
        <f t="shared" si="317"/>
        <v>ASET</v>
      </c>
      <c r="E2344" s="178"/>
      <c r="F2344" s="179"/>
      <c r="G2344" s="177"/>
      <c r="H2344" s="177"/>
      <c r="I2344" s="169">
        <f t="shared" si="326"/>
        <v>0</v>
      </c>
      <c r="J2344" s="149" t="str" cm="1">
        <f t="array" ref="J2344">IF(ISERROR(INDEX('Non Compliance input'!$H$5:$H$156,MATCH(1,(A2344='Non Compliance input'!$A$5:$A$156)*(F2344&gt;='Non Compliance input'!$D$5:$D$156)*(E2344&lt;'Non Compliance input'!$E$5:$E$156)*('Non Compliance input'!$H$5:$H$156="Yes"),0))
),"","Yes")</f>
        <v/>
      </c>
      <c r="K2344" s="149">
        <f t="shared" si="327"/>
        <v>0</v>
      </c>
      <c r="L2344" s="162">
        <f t="shared" si="328"/>
        <v>0</v>
      </c>
      <c r="M2344" s="162" t="str" cm="1">
        <f t="array" ref="M2344">IF(ISERROR(INDEX('Non Compliance input'!$I$5:$I$156,MATCH(1,(A2344='Non Compliance input'!$A$5:$A$156)*(E2344&gt;='Non Compliance input'!$D$5:$D$156)*(F2344&lt;='Non Compliance input'!$E$5:$E$156)*('Non Compliance input'!$I$5:$I$156="Yes"),0))
),"","Yes")</f>
        <v/>
      </c>
      <c r="N2344" s="149" t="str">
        <f>IF(VLOOKUP($A2344,HourEndingOutage!$B$3:$F$746,5,0)="Outage","Outage","")</f>
        <v/>
      </c>
      <c r="O2344" s="18">
        <f t="shared" si="329"/>
        <v>0</v>
      </c>
      <c r="P2344" s="18" t="str">
        <f t="shared" si="330"/>
        <v/>
      </c>
      <c r="Q2344" s="18">
        <f t="shared" si="331"/>
        <v>0</v>
      </c>
      <c r="R2344" s="118"/>
    </row>
    <row r="2345" spans="1:18" x14ac:dyDescent="0.25">
      <c r="A2345" s="25">
        <f t="shared" si="332"/>
        <v>261</v>
      </c>
      <c r="B2345" s="23">
        <f t="shared" si="333"/>
        <v>44572</v>
      </c>
      <c r="C2345" s="24">
        <v>21</v>
      </c>
      <c r="D2345" s="54" t="str">
        <f t="shared" si="317"/>
        <v>ASET</v>
      </c>
      <c r="E2345" s="178"/>
      <c r="F2345" s="179"/>
      <c r="G2345" s="177"/>
      <c r="H2345" s="177"/>
      <c r="I2345" s="169">
        <f t="shared" si="326"/>
        <v>0</v>
      </c>
      <c r="J2345" s="149" t="str" cm="1">
        <f t="array" ref="J2345">IF(ISERROR(INDEX('Non Compliance input'!$H$5:$H$156,MATCH(1,(A2345='Non Compliance input'!$A$5:$A$156)*(F2345&gt;='Non Compliance input'!$D$5:$D$156)*(E2345&lt;'Non Compliance input'!$E$5:$E$156)*('Non Compliance input'!$H$5:$H$156="Yes"),0))
),"","Yes")</f>
        <v/>
      </c>
      <c r="K2345" s="149">
        <f t="shared" si="327"/>
        <v>0</v>
      </c>
      <c r="L2345" s="162">
        <f t="shared" si="328"/>
        <v>0</v>
      </c>
      <c r="M2345" s="162" t="str" cm="1">
        <f t="array" ref="M2345">IF(ISERROR(INDEX('Non Compliance input'!$I$5:$I$156,MATCH(1,(A2345='Non Compliance input'!$A$5:$A$156)*(E2345&gt;='Non Compliance input'!$D$5:$D$156)*(F2345&lt;='Non Compliance input'!$E$5:$E$156)*('Non Compliance input'!$I$5:$I$156="Yes"),0))
),"","Yes")</f>
        <v/>
      </c>
      <c r="N2345" s="149" t="str">
        <f>IF(VLOOKUP($A2345,HourEndingOutage!$B$3:$F$746,5,0)="Outage","Outage","")</f>
        <v/>
      </c>
      <c r="O2345" s="18">
        <f t="shared" si="329"/>
        <v>0</v>
      </c>
      <c r="P2345" s="18" t="str">
        <f t="shared" si="330"/>
        <v/>
      </c>
      <c r="Q2345" s="18">
        <f t="shared" si="331"/>
        <v>0</v>
      </c>
      <c r="R2345" s="118"/>
    </row>
    <row r="2346" spans="1:18" x14ac:dyDescent="0.25">
      <c r="A2346" s="25">
        <f t="shared" si="332"/>
        <v>261</v>
      </c>
      <c r="B2346" s="23">
        <f t="shared" si="333"/>
        <v>44572</v>
      </c>
      <c r="C2346" s="24">
        <v>21</v>
      </c>
      <c r="D2346" s="54" t="str">
        <f t="shared" si="317"/>
        <v>ASET</v>
      </c>
      <c r="E2346" s="178"/>
      <c r="F2346" s="179"/>
      <c r="G2346" s="177"/>
      <c r="H2346" s="177"/>
      <c r="I2346" s="169">
        <f t="shared" si="326"/>
        <v>0</v>
      </c>
      <c r="J2346" s="149" t="str" cm="1">
        <f t="array" ref="J2346">IF(ISERROR(INDEX('Non Compliance input'!$H$5:$H$156,MATCH(1,(A2346='Non Compliance input'!$A$5:$A$156)*(F2346&gt;='Non Compliance input'!$D$5:$D$156)*(E2346&lt;'Non Compliance input'!$E$5:$E$156)*('Non Compliance input'!$H$5:$H$156="Yes"),0))
),"","Yes")</f>
        <v/>
      </c>
      <c r="K2346" s="149">
        <f t="shared" si="327"/>
        <v>0</v>
      </c>
      <c r="L2346" s="162">
        <f t="shared" si="328"/>
        <v>0</v>
      </c>
      <c r="M2346" s="162" t="str" cm="1">
        <f t="array" ref="M2346">IF(ISERROR(INDEX('Non Compliance input'!$I$5:$I$156,MATCH(1,(A2346='Non Compliance input'!$A$5:$A$156)*(E2346&gt;='Non Compliance input'!$D$5:$D$156)*(F2346&lt;='Non Compliance input'!$E$5:$E$156)*('Non Compliance input'!$I$5:$I$156="Yes"),0))
),"","Yes")</f>
        <v/>
      </c>
      <c r="N2346" s="149" t="str">
        <f>IF(VLOOKUP($A2346,HourEndingOutage!$B$3:$F$746,5,0)="Outage","Outage","")</f>
        <v/>
      </c>
      <c r="O2346" s="18">
        <f t="shared" si="329"/>
        <v>0</v>
      </c>
      <c r="P2346" s="18" t="str">
        <f t="shared" si="330"/>
        <v/>
      </c>
      <c r="Q2346" s="18">
        <f t="shared" si="331"/>
        <v>0</v>
      </c>
      <c r="R2346" s="118"/>
    </row>
    <row r="2347" spans="1:18" x14ac:dyDescent="0.25">
      <c r="A2347" s="25">
        <f t="shared" si="332"/>
        <v>261</v>
      </c>
      <c r="B2347" s="23">
        <f t="shared" si="333"/>
        <v>44572</v>
      </c>
      <c r="C2347" s="24">
        <v>21</v>
      </c>
      <c r="D2347" s="54" t="str">
        <f t="shared" si="317"/>
        <v>ASET</v>
      </c>
      <c r="E2347" s="178"/>
      <c r="F2347" s="179"/>
      <c r="G2347" s="177"/>
      <c r="H2347" s="177"/>
      <c r="I2347" s="169">
        <f t="shared" si="326"/>
        <v>0</v>
      </c>
      <c r="J2347" s="149" t="str" cm="1">
        <f t="array" ref="J2347">IF(ISERROR(INDEX('Non Compliance input'!$H$5:$H$156,MATCH(1,(A2347='Non Compliance input'!$A$5:$A$156)*(F2347&gt;='Non Compliance input'!$D$5:$D$156)*(E2347&lt;'Non Compliance input'!$E$5:$E$156)*('Non Compliance input'!$H$5:$H$156="Yes"),0))
),"","Yes")</f>
        <v/>
      </c>
      <c r="K2347" s="149">
        <f t="shared" si="327"/>
        <v>0</v>
      </c>
      <c r="L2347" s="162">
        <f t="shared" si="328"/>
        <v>0</v>
      </c>
      <c r="M2347" s="162" t="str" cm="1">
        <f t="array" ref="M2347">IF(ISERROR(INDEX('Non Compliance input'!$I$5:$I$156,MATCH(1,(A2347='Non Compliance input'!$A$5:$A$156)*(E2347&gt;='Non Compliance input'!$D$5:$D$156)*(F2347&lt;='Non Compliance input'!$E$5:$E$156)*('Non Compliance input'!$I$5:$I$156="Yes"),0))
),"","Yes")</f>
        <v/>
      </c>
      <c r="N2347" s="149" t="str">
        <f>IF(VLOOKUP($A2347,HourEndingOutage!$B$3:$F$746,5,0)="Outage","Outage","")</f>
        <v/>
      </c>
      <c r="O2347" s="18">
        <f t="shared" si="329"/>
        <v>0</v>
      </c>
      <c r="P2347" s="18" t="str">
        <f t="shared" si="330"/>
        <v/>
      </c>
      <c r="Q2347" s="18">
        <f t="shared" si="331"/>
        <v>0</v>
      </c>
      <c r="R2347" s="118"/>
    </row>
    <row r="2348" spans="1:18" x14ac:dyDescent="0.25">
      <c r="A2348" s="25">
        <f t="shared" si="332"/>
        <v>261</v>
      </c>
      <c r="B2348" s="23">
        <f t="shared" si="333"/>
        <v>44572</v>
      </c>
      <c r="C2348" s="24">
        <v>21</v>
      </c>
      <c r="D2348" s="54" t="str">
        <f t="shared" si="317"/>
        <v>ASET</v>
      </c>
      <c r="E2348" s="178"/>
      <c r="F2348" s="179"/>
      <c r="G2348" s="177"/>
      <c r="H2348" s="177"/>
      <c r="I2348" s="169">
        <f t="shared" si="326"/>
        <v>0</v>
      </c>
      <c r="J2348" s="149" t="str" cm="1">
        <f t="array" ref="J2348">IF(ISERROR(INDEX('Non Compliance input'!$H$5:$H$156,MATCH(1,(A2348='Non Compliance input'!$A$5:$A$156)*(F2348&gt;='Non Compliance input'!$D$5:$D$156)*(E2348&lt;'Non Compliance input'!$E$5:$E$156)*('Non Compliance input'!$H$5:$H$156="Yes"),0))
),"","Yes")</f>
        <v/>
      </c>
      <c r="K2348" s="149">
        <f t="shared" si="327"/>
        <v>0</v>
      </c>
      <c r="L2348" s="162">
        <f t="shared" si="328"/>
        <v>0</v>
      </c>
      <c r="M2348" s="162" t="str" cm="1">
        <f t="array" ref="M2348">IF(ISERROR(INDEX('Non Compliance input'!$I$5:$I$156,MATCH(1,(A2348='Non Compliance input'!$A$5:$A$156)*(E2348&gt;='Non Compliance input'!$D$5:$D$156)*(F2348&lt;='Non Compliance input'!$E$5:$E$156)*('Non Compliance input'!$I$5:$I$156="Yes"),0))
),"","Yes")</f>
        <v/>
      </c>
      <c r="N2348" s="149" t="str">
        <f>IF(VLOOKUP($A2348,HourEndingOutage!$B$3:$F$746,5,0)="Outage","Outage","")</f>
        <v/>
      </c>
      <c r="O2348" s="18">
        <f t="shared" si="329"/>
        <v>0</v>
      </c>
      <c r="P2348" s="18" t="str">
        <f t="shared" si="330"/>
        <v/>
      </c>
      <c r="Q2348" s="18">
        <f t="shared" si="331"/>
        <v>0</v>
      </c>
      <c r="R2348" s="118"/>
    </row>
    <row r="2349" spans="1:18" x14ac:dyDescent="0.25">
      <c r="A2349" s="25">
        <f t="shared" si="332"/>
        <v>261</v>
      </c>
      <c r="B2349" s="23">
        <f t="shared" si="333"/>
        <v>44572</v>
      </c>
      <c r="C2349" s="24">
        <v>21</v>
      </c>
      <c r="D2349" s="54" t="str">
        <f t="shared" si="317"/>
        <v>ASET</v>
      </c>
      <c r="E2349" s="178"/>
      <c r="F2349" s="179"/>
      <c r="G2349" s="177"/>
      <c r="H2349" s="177"/>
      <c r="I2349" s="169">
        <f t="shared" si="326"/>
        <v>0</v>
      </c>
      <c r="J2349" s="149" t="str" cm="1">
        <f t="array" ref="J2349">IF(ISERROR(INDEX('Non Compliance input'!$H$5:$H$156,MATCH(1,(A2349='Non Compliance input'!$A$5:$A$156)*(F2349&gt;='Non Compliance input'!$D$5:$D$156)*(E2349&lt;'Non Compliance input'!$E$5:$E$156)*('Non Compliance input'!$H$5:$H$156="Yes"),0))
),"","Yes")</f>
        <v/>
      </c>
      <c r="K2349" s="149">
        <f t="shared" si="327"/>
        <v>0</v>
      </c>
      <c r="L2349" s="162">
        <f t="shared" si="328"/>
        <v>0</v>
      </c>
      <c r="M2349" s="162" t="str" cm="1">
        <f t="array" ref="M2349">IF(ISERROR(INDEX('Non Compliance input'!$I$5:$I$156,MATCH(1,(A2349='Non Compliance input'!$A$5:$A$156)*(E2349&gt;='Non Compliance input'!$D$5:$D$156)*(F2349&lt;='Non Compliance input'!$E$5:$E$156)*('Non Compliance input'!$I$5:$I$156="Yes"),0))
),"","Yes")</f>
        <v/>
      </c>
      <c r="N2349" s="149" t="str">
        <f>IF(VLOOKUP($A2349,HourEndingOutage!$B$3:$F$746,5,0)="Outage","Outage","")</f>
        <v/>
      </c>
      <c r="O2349" s="18">
        <f t="shared" si="329"/>
        <v>0</v>
      </c>
      <c r="P2349" s="18" t="str">
        <f t="shared" si="330"/>
        <v/>
      </c>
      <c r="Q2349" s="18">
        <f t="shared" si="331"/>
        <v>0</v>
      </c>
      <c r="R2349" s="118"/>
    </row>
    <row r="2350" spans="1:18" x14ac:dyDescent="0.25">
      <c r="A2350" s="25">
        <f t="shared" si="332"/>
        <v>261</v>
      </c>
      <c r="B2350" s="23">
        <f t="shared" si="333"/>
        <v>44572</v>
      </c>
      <c r="C2350" s="24">
        <v>21</v>
      </c>
      <c r="D2350" s="54" t="str">
        <f t="shared" si="317"/>
        <v>ASET</v>
      </c>
      <c r="E2350" s="178"/>
      <c r="F2350" s="179"/>
      <c r="G2350" s="177"/>
      <c r="H2350" s="177"/>
      <c r="I2350" s="169">
        <f t="shared" si="326"/>
        <v>0</v>
      </c>
      <c r="J2350" s="149" t="str" cm="1">
        <f t="array" ref="J2350">IF(ISERROR(INDEX('Non Compliance input'!$H$5:$H$156,MATCH(1,(A2350='Non Compliance input'!$A$5:$A$156)*(F2350&gt;='Non Compliance input'!$D$5:$D$156)*(E2350&lt;'Non Compliance input'!$E$5:$E$156)*('Non Compliance input'!$H$5:$H$156="Yes"),0))
),"","Yes")</f>
        <v/>
      </c>
      <c r="K2350" s="149">
        <f t="shared" si="327"/>
        <v>0</v>
      </c>
      <c r="L2350" s="162">
        <f t="shared" si="328"/>
        <v>0</v>
      </c>
      <c r="M2350" s="162" t="str" cm="1">
        <f t="array" ref="M2350">IF(ISERROR(INDEX('Non Compliance input'!$I$5:$I$156,MATCH(1,(A2350='Non Compliance input'!$A$5:$A$156)*(E2350&gt;='Non Compliance input'!$D$5:$D$156)*(F2350&lt;='Non Compliance input'!$E$5:$E$156)*('Non Compliance input'!$I$5:$I$156="Yes"),0))
),"","Yes")</f>
        <v/>
      </c>
      <c r="N2350" s="149" t="str">
        <f>IF(VLOOKUP($A2350,HourEndingOutage!$B$3:$F$746,5,0)="Outage","Outage","")</f>
        <v/>
      </c>
      <c r="O2350" s="18">
        <f t="shared" si="329"/>
        <v>0</v>
      </c>
      <c r="P2350" s="18" t="str">
        <f t="shared" si="330"/>
        <v/>
      </c>
      <c r="Q2350" s="18">
        <f t="shared" si="331"/>
        <v>0</v>
      </c>
      <c r="R2350" s="118"/>
    </row>
    <row r="2351" spans="1:18" x14ac:dyDescent="0.25">
      <c r="A2351" s="25">
        <f t="shared" si="332"/>
        <v>261</v>
      </c>
      <c r="B2351" s="23">
        <f t="shared" si="333"/>
        <v>44572</v>
      </c>
      <c r="C2351" s="24">
        <v>21</v>
      </c>
      <c r="D2351" s="54" t="str">
        <f t="shared" si="317"/>
        <v>ASET</v>
      </c>
      <c r="E2351" s="178"/>
      <c r="F2351" s="179"/>
      <c r="G2351" s="177"/>
      <c r="H2351" s="177"/>
      <c r="I2351" s="169">
        <f t="shared" si="326"/>
        <v>0</v>
      </c>
      <c r="J2351" s="149" t="str" cm="1">
        <f t="array" ref="J2351">IF(ISERROR(INDEX('Non Compliance input'!$H$5:$H$156,MATCH(1,(A2351='Non Compliance input'!$A$5:$A$156)*(F2351&gt;='Non Compliance input'!$D$5:$D$156)*(E2351&lt;'Non Compliance input'!$E$5:$E$156)*('Non Compliance input'!$H$5:$H$156="Yes"),0))
),"","Yes")</f>
        <v/>
      </c>
      <c r="K2351" s="149">
        <f t="shared" si="327"/>
        <v>0</v>
      </c>
      <c r="L2351" s="162">
        <f t="shared" si="328"/>
        <v>0</v>
      </c>
      <c r="M2351" s="162" t="str" cm="1">
        <f t="array" ref="M2351">IF(ISERROR(INDEX('Non Compliance input'!$I$5:$I$156,MATCH(1,(A2351='Non Compliance input'!$A$5:$A$156)*(E2351&gt;='Non Compliance input'!$D$5:$D$156)*(F2351&lt;='Non Compliance input'!$E$5:$E$156)*('Non Compliance input'!$I$5:$I$156="Yes"),0))
),"","Yes")</f>
        <v/>
      </c>
      <c r="N2351" s="149" t="str">
        <f>IF(VLOOKUP($A2351,HourEndingOutage!$B$3:$F$746,5,0)="Outage","Outage","")</f>
        <v/>
      </c>
      <c r="O2351" s="18">
        <f t="shared" si="329"/>
        <v>0</v>
      </c>
      <c r="P2351" s="18" t="str">
        <f t="shared" si="330"/>
        <v/>
      </c>
      <c r="Q2351" s="18">
        <f t="shared" si="331"/>
        <v>0</v>
      </c>
      <c r="R2351" s="118"/>
    </row>
    <row r="2352" spans="1:18" x14ac:dyDescent="0.25">
      <c r="A2352" s="25">
        <f t="shared" si="332"/>
        <v>262</v>
      </c>
      <c r="B2352" s="23">
        <f t="shared" si="333"/>
        <v>44572</v>
      </c>
      <c r="C2352" s="24">
        <v>22</v>
      </c>
      <c r="D2352" s="54" t="str">
        <f t="shared" si="317"/>
        <v>ASET</v>
      </c>
      <c r="E2352" s="178"/>
      <c r="F2352" s="179"/>
      <c r="G2352" s="177"/>
      <c r="H2352" s="177"/>
      <c r="I2352" s="169">
        <f t="shared" si="326"/>
        <v>0</v>
      </c>
      <c r="J2352" s="149" t="str" cm="1">
        <f t="array" ref="J2352">IF(ISERROR(INDEX('Non Compliance input'!$H$5:$H$156,MATCH(1,(A2352='Non Compliance input'!$A$5:$A$156)*(F2352&gt;='Non Compliance input'!$D$5:$D$156)*(E2352&lt;'Non Compliance input'!$E$5:$E$156)*('Non Compliance input'!$H$5:$H$156="Yes"),0))
),"","Yes")</f>
        <v/>
      </c>
      <c r="K2352" s="149">
        <f t="shared" si="327"/>
        <v>0</v>
      </c>
      <c r="L2352" s="162">
        <f t="shared" si="328"/>
        <v>0</v>
      </c>
      <c r="M2352" s="162" t="str" cm="1">
        <f t="array" ref="M2352">IF(ISERROR(INDEX('Non Compliance input'!$I$5:$I$156,MATCH(1,(A2352='Non Compliance input'!$A$5:$A$156)*(E2352&gt;='Non Compliance input'!$D$5:$D$156)*(F2352&lt;='Non Compliance input'!$E$5:$E$156)*('Non Compliance input'!$I$5:$I$156="Yes"),0))
),"","Yes")</f>
        <v/>
      </c>
      <c r="N2352" s="149" t="str">
        <f>IF(VLOOKUP($A2352,HourEndingOutage!$B$3:$F$746,5,0)="Outage","Outage","")</f>
        <v/>
      </c>
      <c r="O2352" s="18">
        <f t="shared" si="329"/>
        <v>0</v>
      </c>
      <c r="P2352" s="18" t="str">
        <f t="shared" si="330"/>
        <v/>
      </c>
      <c r="Q2352" s="18">
        <f t="shared" si="331"/>
        <v>0</v>
      </c>
      <c r="R2352" s="118"/>
    </row>
    <row r="2353" spans="1:18" x14ac:dyDescent="0.25">
      <c r="A2353" s="25">
        <f t="shared" si="332"/>
        <v>262</v>
      </c>
      <c r="B2353" s="23">
        <f t="shared" si="333"/>
        <v>44572</v>
      </c>
      <c r="C2353" s="24">
        <v>22</v>
      </c>
      <c r="D2353" s="54" t="str">
        <f t="shared" si="317"/>
        <v>ASET</v>
      </c>
      <c r="E2353" s="178"/>
      <c r="F2353" s="179"/>
      <c r="G2353" s="177"/>
      <c r="H2353" s="177"/>
      <c r="I2353" s="169">
        <f t="shared" si="326"/>
        <v>0</v>
      </c>
      <c r="J2353" s="149" t="str" cm="1">
        <f t="array" ref="J2353">IF(ISERROR(INDEX('Non Compliance input'!$H$5:$H$156,MATCH(1,(A2353='Non Compliance input'!$A$5:$A$156)*(F2353&gt;='Non Compliance input'!$D$5:$D$156)*(E2353&lt;'Non Compliance input'!$E$5:$E$156)*('Non Compliance input'!$H$5:$H$156="Yes"),0))
),"","Yes")</f>
        <v/>
      </c>
      <c r="K2353" s="149">
        <f t="shared" si="327"/>
        <v>0</v>
      </c>
      <c r="L2353" s="162">
        <f t="shared" si="328"/>
        <v>0</v>
      </c>
      <c r="M2353" s="162" t="str" cm="1">
        <f t="array" ref="M2353">IF(ISERROR(INDEX('Non Compliance input'!$I$5:$I$156,MATCH(1,(A2353='Non Compliance input'!$A$5:$A$156)*(E2353&gt;='Non Compliance input'!$D$5:$D$156)*(F2353&lt;='Non Compliance input'!$E$5:$E$156)*('Non Compliance input'!$I$5:$I$156="Yes"),0))
),"","Yes")</f>
        <v/>
      </c>
      <c r="N2353" s="149" t="str">
        <f>IF(VLOOKUP($A2353,HourEndingOutage!$B$3:$F$746,5,0)="Outage","Outage","")</f>
        <v/>
      </c>
      <c r="O2353" s="18">
        <f t="shared" si="329"/>
        <v>0</v>
      </c>
      <c r="P2353" s="18" t="str">
        <f t="shared" si="330"/>
        <v/>
      </c>
      <c r="Q2353" s="18">
        <f t="shared" si="331"/>
        <v>0</v>
      </c>
      <c r="R2353" s="118"/>
    </row>
    <row r="2354" spans="1:18" x14ac:dyDescent="0.25">
      <c r="A2354" s="25">
        <f t="shared" si="332"/>
        <v>262</v>
      </c>
      <c r="B2354" s="23">
        <f t="shared" si="333"/>
        <v>44572</v>
      </c>
      <c r="C2354" s="24">
        <v>22</v>
      </c>
      <c r="D2354" s="54" t="str">
        <f t="shared" si="317"/>
        <v>ASET</v>
      </c>
      <c r="E2354" s="178"/>
      <c r="F2354" s="179"/>
      <c r="G2354" s="177"/>
      <c r="H2354" s="177"/>
      <c r="I2354" s="169">
        <f t="shared" si="326"/>
        <v>0</v>
      </c>
      <c r="J2354" s="149" t="str" cm="1">
        <f t="array" ref="J2354">IF(ISERROR(INDEX('Non Compliance input'!$H$5:$H$156,MATCH(1,(A2354='Non Compliance input'!$A$5:$A$156)*(F2354&gt;='Non Compliance input'!$D$5:$D$156)*(E2354&lt;'Non Compliance input'!$E$5:$E$156)*('Non Compliance input'!$H$5:$H$156="Yes"),0))
),"","Yes")</f>
        <v/>
      </c>
      <c r="K2354" s="149">
        <f t="shared" si="327"/>
        <v>0</v>
      </c>
      <c r="L2354" s="162">
        <f t="shared" si="328"/>
        <v>0</v>
      </c>
      <c r="M2354" s="162" t="str" cm="1">
        <f t="array" ref="M2354">IF(ISERROR(INDEX('Non Compliance input'!$I$5:$I$156,MATCH(1,(A2354='Non Compliance input'!$A$5:$A$156)*(E2354&gt;='Non Compliance input'!$D$5:$D$156)*(F2354&lt;='Non Compliance input'!$E$5:$E$156)*('Non Compliance input'!$I$5:$I$156="Yes"),0))
),"","Yes")</f>
        <v/>
      </c>
      <c r="N2354" s="149" t="str">
        <f>IF(VLOOKUP($A2354,HourEndingOutage!$B$3:$F$746,5,0)="Outage","Outage","")</f>
        <v/>
      </c>
      <c r="O2354" s="18">
        <f t="shared" si="329"/>
        <v>0</v>
      </c>
      <c r="P2354" s="18" t="str">
        <f t="shared" si="330"/>
        <v/>
      </c>
      <c r="Q2354" s="18">
        <f t="shared" si="331"/>
        <v>0</v>
      </c>
      <c r="R2354" s="118"/>
    </row>
    <row r="2355" spans="1:18" x14ac:dyDescent="0.25">
      <c r="A2355" s="25">
        <f t="shared" si="332"/>
        <v>262</v>
      </c>
      <c r="B2355" s="23">
        <f t="shared" si="333"/>
        <v>44572</v>
      </c>
      <c r="C2355" s="24">
        <v>22</v>
      </c>
      <c r="D2355" s="54" t="str">
        <f t="shared" si="317"/>
        <v>ASET</v>
      </c>
      <c r="E2355" s="178"/>
      <c r="F2355" s="179"/>
      <c r="G2355" s="177"/>
      <c r="H2355" s="177"/>
      <c r="I2355" s="169">
        <f t="shared" si="326"/>
        <v>0</v>
      </c>
      <c r="J2355" s="149" t="str" cm="1">
        <f t="array" ref="J2355">IF(ISERROR(INDEX('Non Compliance input'!$H$5:$H$156,MATCH(1,(A2355='Non Compliance input'!$A$5:$A$156)*(F2355&gt;='Non Compliance input'!$D$5:$D$156)*(E2355&lt;'Non Compliance input'!$E$5:$E$156)*('Non Compliance input'!$H$5:$H$156="Yes"),0))
),"","Yes")</f>
        <v/>
      </c>
      <c r="K2355" s="149">
        <f t="shared" si="327"/>
        <v>0</v>
      </c>
      <c r="L2355" s="162">
        <f t="shared" si="328"/>
        <v>0</v>
      </c>
      <c r="M2355" s="162" t="str" cm="1">
        <f t="array" ref="M2355">IF(ISERROR(INDEX('Non Compliance input'!$I$5:$I$156,MATCH(1,(A2355='Non Compliance input'!$A$5:$A$156)*(E2355&gt;='Non Compliance input'!$D$5:$D$156)*(F2355&lt;='Non Compliance input'!$E$5:$E$156)*('Non Compliance input'!$I$5:$I$156="Yes"),0))
),"","Yes")</f>
        <v/>
      </c>
      <c r="N2355" s="149" t="str">
        <f>IF(VLOOKUP($A2355,HourEndingOutage!$B$3:$F$746,5,0)="Outage","Outage","")</f>
        <v/>
      </c>
      <c r="O2355" s="18">
        <f t="shared" si="329"/>
        <v>0</v>
      </c>
      <c r="P2355" s="18" t="str">
        <f t="shared" si="330"/>
        <v/>
      </c>
      <c r="Q2355" s="18">
        <f t="shared" si="331"/>
        <v>0</v>
      </c>
      <c r="R2355" s="118"/>
    </row>
    <row r="2356" spans="1:18" x14ac:dyDescent="0.25">
      <c r="A2356" s="25">
        <f t="shared" si="332"/>
        <v>262</v>
      </c>
      <c r="B2356" s="23">
        <f t="shared" si="333"/>
        <v>44572</v>
      </c>
      <c r="C2356" s="24">
        <v>22</v>
      </c>
      <c r="D2356" s="54" t="str">
        <f t="shared" si="317"/>
        <v>ASET</v>
      </c>
      <c r="E2356" s="178"/>
      <c r="F2356" s="179"/>
      <c r="G2356" s="177"/>
      <c r="H2356" s="177"/>
      <c r="I2356" s="169">
        <f t="shared" si="326"/>
        <v>0</v>
      </c>
      <c r="J2356" s="149" t="str" cm="1">
        <f t="array" ref="J2356">IF(ISERROR(INDEX('Non Compliance input'!$H$5:$H$156,MATCH(1,(A2356='Non Compliance input'!$A$5:$A$156)*(F2356&gt;='Non Compliance input'!$D$5:$D$156)*(E2356&lt;'Non Compliance input'!$E$5:$E$156)*('Non Compliance input'!$H$5:$H$156="Yes"),0))
),"","Yes")</f>
        <v/>
      </c>
      <c r="K2356" s="149">
        <f t="shared" si="327"/>
        <v>0</v>
      </c>
      <c r="L2356" s="162">
        <f t="shared" si="328"/>
        <v>0</v>
      </c>
      <c r="M2356" s="162" t="str" cm="1">
        <f t="array" ref="M2356">IF(ISERROR(INDEX('Non Compliance input'!$I$5:$I$156,MATCH(1,(A2356='Non Compliance input'!$A$5:$A$156)*(E2356&gt;='Non Compliance input'!$D$5:$D$156)*(F2356&lt;='Non Compliance input'!$E$5:$E$156)*('Non Compliance input'!$I$5:$I$156="Yes"),0))
),"","Yes")</f>
        <v/>
      </c>
      <c r="N2356" s="149" t="str">
        <f>IF(VLOOKUP($A2356,HourEndingOutage!$B$3:$F$746,5,0)="Outage","Outage","")</f>
        <v/>
      </c>
      <c r="O2356" s="18">
        <f t="shared" si="329"/>
        <v>0</v>
      </c>
      <c r="P2356" s="18" t="str">
        <f t="shared" si="330"/>
        <v/>
      </c>
      <c r="Q2356" s="18">
        <f t="shared" si="331"/>
        <v>0</v>
      </c>
      <c r="R2356" s="118"/>
    </row>
    <row r="2357" spans="1:18" x14ac:dyDescent="0.25">
      <c r="A2357" s="25">
        <f t="shared" si="332"/>
        <v>262</v>
      </c>
      <c r="B2357" s="23">
        <f t="shared" si="333"/>
        <v>44572</v>
      </c>
      <c r="C2357" s="24">
        <v>22</v>
      </c>
      <c r="D2357" s="54" t="str">
        <f t="shared" si="317"/>
        <v>ASET</v>
      </c>
      <c r="E2357" s="178"/>
      <c r="F2357" s="179"/>
      <c r="G2357" s="177"/>
      <c r="H2357" s="177"/>
      <c r="I2357" s="169">
        <f t="shared" si="326"/>
        <v>0</v>
      </c>
      <c r="J2357" s="149" t="str" cm="1">
        <f t="array" ref="J2357">IF(ISERROR(INDEX('Non Compliance input'!$H$5:$H$156,MATCH(1,(A2357='Non Compliance input'!$A$5:$A$156)*(F2357&gt;='Non Compliance input'!$D$5:$D$156)*(E2357&lt;'Non Compliance input'!$E$5:$E$156)*('Non Compliance input'!$H$5:$H$156="Yes"),0))
),"","Yes")</f>
        <v/>
      </c>
      <c r="K2357" s="149">
        <f t="shared" si="327"/>
        <v>0</v>
      </c>
      <c r="L2357" s="162">
        <f t="shared" si="328"/>
        <v>0</v>
      </c>
      <c r="M2357" s="162" t="str" cm="1">
        <f t="array" ref="M2357">IF(ISERROR(INDEX('Non Compliance input'!$I$5:$I$156,MATCH(1,(A2357='Non Compliance input'!$A$5:$A$156)*(E2357&gt;='Non Compliance input'!$D$5:$D$156)*(F2357&lt;='Non Compliance input'!$E$5:$E$156)*('Non Compliance input'!$I$5:$I$156="Yes"),0))
),"","Yes")</f>
        <v/>
      </c>
      <c r="N2357" s="149" t="str">
        <f>IF(VLOOKUP($A2357,HourEndingOutage!$B$3:$F$746,5,0)="Outage","Outage","")</f>
        <v/>
      </c>
      <c r="O2357" s="18">
        <f t="shared" si="329"/>
        <v>0</v>
      </c>
      <c r="P2357" s="18" t="str">
        <f t="shared" si="330"/>
        <v/>
      </c>
      <c r="Q2357" s="18">
        <f t="shared" si="331"/>
        <v>0</v>
      </c>
      <c r="R2357" s="118"/>
    </row>
    <row r="2358" spans="1:18" x14ac:dyDescent="0.25">
      <c r="A2358" s="25">
        <f t="shared" si="332"/>
        <v>262</v>
      </c>
      <c r="B2358" s="23">
        <f t="shared" si="333"/>
        <v>44572</v>
      </c>
      <c r="C2358" s="24">
        <v>22</v>
      </c>
      <c r="D2358" s="54" t="str">
        <f t="shared" si="317"/>
        <v>ASET</v>
      </c>
      <c r="E2358" s="178"/>
      <c r="F2358" s="179"/>
      <c r="G2358" s="177"/>
      <c r="H2358" s="177"/>
      <c r="I2358" s="169">
        <f t="shared" si="326"/>
        <v>0</v>
      </c>
      <c r="J2358" s="149" t="str" cm="1">
        <f t="array" ref="J2358">IF(ISERROR(INDEX('Non Compliance input'!$H$5:$H$156,MATCH(1,(A2358='Non Compliance input'!$A$5:$A$156)*(F2358&gt;='Non Compliance input'!$D$5:$D$156)*(E2358&lt;'Non Compliance input'!$E$5:$E$156)*('Non Compliance input'!$H$5:$H$156="Yes"),0))
),"","Yes")</f>
        <v/>
      </c>
      <c r="K2358" s="149">
        <f t="shared" si="327"/>
        <v>0</v>
      </c>
      <c r="L2358" s="162">
        <f t="shared" si="328"/>
        <v>0</v>
      </c>
      <c r="M2358" s="162" t="str" cm="1">
        <f t="array" ref="M2358">IF(ISERROR(INDEX('Non Compliance input'!$I$5:$I$156,MATCH(1,(A2358='Non Compliance input'!$A$5:$A$156)*(E2358&gt;='Non Compliance input'!$D$5:$D$156)*(F2358&lt;='Non Compliance input'!$E$5:$E$156)*('Non Compliance input'!$I$5:$I$156="Yes"),0))
),"","Yes")</f>
        <v/>
      </c>
      <c r="N2358" s="149" t="str">
        <f>IF(VLOOKUP($A2358,HourEndingOutage!$B$3:$F$746,5,0)="Outage","Outage","")</f>
        <v/>
      </c>
      <c r="O2358" s="18">
        <f t="shared" si="329"/>
        <v>0</v>
      </c>
      <c r="P2358" s="18" t="str">
        <f t="shared" si="330"/>
        <v/>
      </c>
      <c r="Q2358" s="18">
        <f t="shared" si="331"/>
        <v>0</v>
      </c>
      <c r="R2358" s="118"/>
    </row>
    <row r="2359" spans="1:18" x14ac:dyDescent="0.25">
      <c r="A2359" s="25">
        <f t="shared" si="332"/>
        <v>262</v>
      </c>
      <c r="B2359" s="23">
        <f t="shared" si="333"/>
        <v>44572</v>
      </c>
      <c r="C2359" s="24">
        <v>22</v>
      </c>
      <c r="D2359" s="54" t="str">
        <f t="shared" si="317"/>
        <v>ASET</v>
      </c>
      <c r="E2359" s="178"/>
      <c r="F2359" s="179"/>
      <c r="G2359" s="177"/>
      <c r="H2359" s="177"/>
      <c r="I2359" s="169">
        <f t="shared" si="326"/>
        <v>0</v>
      </c>
      <c r="J2359" s="149" t="str" cm="1">
        <f t="array" ref="J2359">IF(ISERROR(INDEX('Non Compliance input'!$H$5:$H$156,MATCH(1,(A2359='Non Compliance input'!$A$5:$A$156)*(F2359&gt;='Non Compliance input'!$D$5:$D$156)*(E2359&lt;'Non Compliance input'!$E$5:$E$156)*('Non Compliance input'!$H$5:$H$156="Yes"),0))
),"","Yes")</f>
        <v/>
      </c>
      <c r="K2359" s="149">
        <f t="shared" si="327"/>
        <v>0</v>
      </c>
      <c r="L2359" s="162">
        <f t="shared" si="328"/>
        <v>0</v>
      </c>
      <c r="M2359" s="162" t="str" cm="1">
        <f t="array" ref="M2359">IF(ISERROR(INDEX('Non Compliance input'!$I$5:$I$156,MATCH(1,(A2359='Non Compliance input'!$A$5:$A$156)*(E2359&gt;='Non Compliance input'!$D$5:$D$156)*(F2359&lt;='Non Compliance input'!$E$5:$E$156)*('Non Compliance input'!$I$5:$I$156="Yes"),0))
),"","Yes")</f>
        <v/>
      </c>
      <c r="N2359" s="149" t="str">
        <f>IF(VLOOKUP($A2359,HourEndingOutage!$B$3:$F$746,5,0)="Outage","Outage","")</f>
        <v/>
      </c>
      <c r="O2359" s="18">
        <f t="shared" si="329"/>
        <v>0</v>
      </c>
      <c r="P2359" s="18" t="str">
        <f t="shared" si="330"/>
        <v/>
      </c>
      <c r="Q2359" s="18">
        <f t="shared" si="331"/>
        <v>0</v>
      </c>
      <c r="R2359" s="118"/>
    </row>
    <row r="2360" spans="1:18" x14ac:dyDescent="0.25">
      <c r="A2360" s="25">
        <f t="shared" si="332"/>
        <v>262</v>
      </c>
      <c r="B2360" s="23">
        <f t="shared" si="333"/>
        <v>44572</v>
      </c>
      <c r="C2360" s="24">
        <v>22</v>
      </c>
      <c r="D2360" s="54" t="str">
        <f t="shared" si="317"/>
        <v>ASET</v>
      </c>
      <c r="E2360" s="178"/>
      <c r="F2360" s="179"/>
      <c r="G2360" s="177"/>
      <c r="H2360" s="177"/>
      <c r="I2360" s="169">
        <f t="shared" si="326"/>
        <v>0</v>
      </c>
      <c r="J2360" s="149" t="str" cm="1">
        <f t="array" ref="J2360">IF(ISERROR(INDEX('Non Compliance input'!$H$5:$H$156,MATCH(1,(A2360='Non Compliance input'!$A$5:$A$156)*(F2360&gt;='Non Compliance input'!$D$5:$D$156)*(E2360&lt;'Non Compliance input'!$E$5:$E$156)*('Non Compliance input'!$H$5:$H$156="Yes"),0))
),"","Yes")</f>
        <v/>
      </c>
      <c r="K2360" s="149">
        <f t="shared" si="327"/>
        <v>0</v>
      </c>
      <c r="L2360" s="162">
        <f t="shared" si="328"/>
        <v>0</v>
      </c>
      <c r="M2360" s="162" t="str" cm="1">
        <f t="array" ref="M2360">IF(ISERROR(INDEX('Non Compliance input'!$I$5:$I$156,MATCH(1,(A2360='Non Compliance input'!$A$5:$A$156)*(E2360&gt;='Non Compliance input'!$D$5:$D$156)*(F2360&lt;='Non Compliance input'!$E$5:$E$156)*('Non Compliance input'!$I$5:$I$156="Yes"),0))
),"","Yes")</f>
        <v/>
      </c>
      <c r="N2360" s="149" t="str">
        <f>IF(VLOOKUP($A2360,HourEndingOutage!$B$3:$F$746,5,0)="Outage","Outage","")</f>
        <v/>
      </c>
      <c r="O2360" s="18">
        <f t="shared" si="329"/>
        <v>0</v>
      </c>
      <c r="P2360" s="18" t="str">
        <f t="shared" si="330"/>
        <v/>
      </c>
      <c r="Q2360" s="18">
        <f t="shared" si="331"/>
        <v>0</v>
      </c>
      <c r="R2360" s="118"/>
    </row>
    <row r="2361" spans="1:18" x14ac:dyDescent="0.25">
      <c r="A2361" s="25">
        <f t="shared" si="332"/>
        <v>263</v>
      </c>
      <c r="B2361" s="23">
        <f t="shared" si="333"/>
        <v>44572</v>
      </c>
      <c r="C2361" s="24">
        <v>23</v>
      </c>
      <c r="D2361" s="54" t="str">
        <f t="shared" si="317"/>
        <v>ASET</v>
      </c>
      <c r="E2361" s="178"/>
      <c r="F2361" s="179"/>
      <c r="G2361" s="177"/>
      <c r="H2361" s="177"/>
      <c r="I2361" s="169">
        <f t="shared" si="326"/>
        <v>0</v>
      </c>
      <c r="J2361" s="149" t="str" cm="1">
        <f t="array" ref="J2361">IF(ISERROR(INDEX('Non Compliance input'!$H$5:$H$156,MATCH(1,(A2361='Non Compliance input'!$A$5:$A$156)*(F2361&gt;='Non Compliance input'!$D$5:$D$156)*(E2361&lt;'Non Compliance input'!$E$5:$E$156)*('Non Compliance input'!$H$5:$H$156="Yes"),0))
),"","Yes")</f>
        <v/>
      </c>
      <c r="K2361" s="149">
        <f t="shared" si="327"/>
        <v>0</v>
      </c>
      <c r="L2361" s="162">
        <f t="shared" si="328"/>
        <v>0</v>
      </c>
      <c r="M2361" s="162" t="str" cm="1">
        <f t="array" ref="M2361">IF(ISERROR(INDEX('Non Compliance input'!$I$5:$I$156,MATCH(1,(A2361='Non Compliance input'!$A$5:$A$156)*(E2361&gt;='Non Compliance input'!$D$5:$D$156)*(F2361&lt;='Non Compliance input'!$E$5:$E$156)*('Non Compliance input'!$I$5:$I$156="Yes"),0))
),"","Yes")</f>
        <v/>
      </c>
      <c r="N2361" s="149" t="str">
        <f>IF(VLOOKUP($A2361,HourEndingOutage!$B$3:$F$746,5,0)="Outage","Outage","")</f>
        <v/>
      </c>
      <c r="O2361" s="18">
        <f t="shared" si="329"/>
        <v>0</v>
      </c>
      <c r="P2361" s="18" t="str">
        <f t="shared" si="330"/>
        <v/>
      </c>
      <c r="Q2361" s="18">
        <f t="shared" si="331"/>
        <v>0</v>
      </c>
      <c r="R2361" s="118"/>
    </row>
    <row r="2362" spans="1:18" x14ac:dyDescent="0.25">
      <c r="A2362" s="25">
        <f t="shared" si="332"/>
        <v>263</v>
      </c>
      <c r="B2362" s="23">
        <f t="shared" si="333"/>
        <v>44572</v>
      </c>
      <c r="C2362" s="24">
        <v>23</v>
      </c>
      <c r="D2362" s="54" t="str">
        <f t="shared" si="317"/>
        <v>ASET</v>
      </c>
      <c r="E2362" s="178"/>
      <c r="F2362" s="179"/>
      <c r="G2362" s="177"/>
      <c r="H2362" s="177"/>
      <c r="I2362" s="169">
        <f t="shared" si="326"/>
        <v>0</v>
      </c>
      <c r="J2362" s="149" t="str" cm="1">
        <f t="array" ref="J2362">IF(ISERROR(INDEX('Non Compliance input'!$H$5:$H$156,MATCH(1,(A2362='Non Compliance input'!$A$5:$A$156)*(F2362&gt;='Non Compliance input'!$D$5:$D$156)*(E2362&lt;'Non Compliance input'!$E$5:$E$156)*('Non Compliance input'!$H$5:$H$156="Yes"),0))
),"","Yes")</f>
        <v/>
      </c>
      <c r="K2362" s="149">
        <f t="shared" si="327"/>
        <v>0</v>
      </c>
      <c r="L2362" s="162">
        <f t="shared" si="328"/>
        <v>0</v>
      </c>
      <c r="M2362" s="162" t="str" cm="1">
        <f t="array" ref="M2362">IF(ISERROR(INDEX('Non Compliance input'!$I$5:$I$156,MATCH(1,(A2362='Non Compliance input'!$A$5:$A$156)*(E2362&gt;='Non Compliance input'!$D$5:$D$156)*(F2362&lt;='Non Compliance input'!$E$5:$E$156)*('Non Compliance input'!$I$5:$I$156="Yes"),0))
),"","Yes")</f>
        <v/>
      </c>
      <c r="N2362" s="149" t="str">
        <f>IF(VLOOKUP($A2362,HourEndingOutage!$B$3:$F$746,5,0)="Outage","Outage","")</f>
        <v/>
      </c>
      <c r="O2362" s="18">
        <f t="shared" si="329"/>
        <v>0</v>
      </c>
      <c r="P2362" s="18" t="str">
        <f t="shared" si="330"/>
        <v/>
      </c>
      <c r="Q2362" s="18">
        <f t="shared" si="331"/>
        <v>0</v>
      </c>
      <c r="R2362" s="118"/>
    </row>
    <row r="2363" spans="1:18" x14ac:dyDescent="0.25">
      <c r="A2363" s="25">
        <f t="shared" si="332"/>
        <v>263</v>
      </c>
      <c r="B2363" s="23">
        <f t="shared" si="333"/>
        <v>44572</v>
      </c>
      <c r="C2363" s="24">
        <v>23</v>
      </c>
      <c r="D2363" s="54" t="str">
        <f t="shared" si="317"/>
        <v>ASET</v>
      </c>
      <c r="E2363" s="178"/>
      <c r="F2363" s="179"/>
      <c r="G2363" s="177"/>
      <c r="H2363" s="177"/>
      <c r="I2363" s="169">
        <f t="shared" si="326"/>
        <v>0</v>
      </c>
      <c r="J2363" s="149" t="str" cm="1">
        <f t="array" ref="J2363">IF(ISERROR(INDEX('Non Compliance input'!$H$5:$H$156,MATCH(1,(A2363='Non Compliance input'!$A$5:$A$156)*(F2363&gt;='Non Compliance input'!$D$5:$D$156)*(E2363&lt;'Non Compliance input'!$E$5:$E$156)*('Non Compliance input'!$H$5:$H$156="Yes"),0))
),"","Yes")</f>
        <v/>
      </c>
      <c r="K2363" s="149">
        <f t="shared" si="327"/>
        <v>0</v>
      </c>
      <c r="L2363" s="162">
        <f t="shared" si="328"/>
        <v>0</v>
      </c>
      <c r="M2363" s="162" t="str" cm="1">
        <f t="array" ref="M2363">IF(ISERROR(INDEX('Non Compliance input'!$I$5:$I$156,MATCH(1,(A2363='Non Compliance input'!$A$5:$A$156)*(E2363&gt;='Non Compliance input'!$D$5:$D$156)*(F2363&lt;='Non Compliance input'!$E$5:$E$156)*('Non Compliance input'!$I$5:$I$156="Yes"),0))
),"","Yes")</f>
        <v/>
      </c>
      <c r="N2363" s="149" t="str">
        <f>IF(VLOOKUP($A2363,HourEndingOutage!$B$3:$F$746,5,0)="Outage","Outage","")</f>
        <v/>
      </c>
      <c r="O2363" s="18">
        <f t="shared" si="329"/>
        <v>0</v>
      </c>
      <c r="P2363" s="18" t="str">
        <f t="shared" si="330"/>
        <v/>
      </c>
      <c r="Q2363" s="18">
        <f t="shared" si="331"/>
        <v>0</v>
      </c>
      <c r="R2363" s="118"/>
    </row>
    <row r="2364" spans="1:18" x14ac:dyDescent="0.25">
      <c r="A2364" s="25">
        <f t="shared" si="332"/>
        <v>263</v>
      </c>
      <c r="B2364" s="23">
        <f t="shared" si="333"/>
        <v>44572</v>
      </c>
      <c r="C2364" s="24">
        <v>23</v>
      </c>
      <c r="D2364" s="54" t="str">
        <f t="shared" si="317"/>
        <v>ASET</v>
      </c>
      <c r="E2364" s="178"/>
      <c r="F2364" s="179"/>
      <c r="G2364" s="177"/>
      <c r="H2364" s="177"/>
      <c r="I2364" s="169">
        <f t="shared" si="326"/>
        <v>0</v>
      </c>
      <c r="J2364" s="149" t="str" cm="1">
        <f t="array" ref="J2364">IF(ISERROR(INDEX('Non Compliance input'!$H$5:$H$156,MATCH(1,(A2364='Non Compliance input'!$A$5:$A$156)*(F2364&gt;='Non Compliance input'!$D$5:$D$156)*(E2364&lt;'Non Compliance input'!$E$5:$E$156)*('Non Compliance input'!$H$5:$H$156="Yes"),0))
),"","Yes")</f>
        <v/>
      </c>
      <c r="K2364" s="149">
        <f t="shared" si="327"/>
        <v>0</v>
      </c>
      <c r="L2364" s="162">
        <f t="shared" si="328"/>
        <v>0</v>
      </c>
      <c r="M2364" s="162" t="str" cm="1">
        <f t="array" ref="M2364">IF(ISERROR(INDEX('Non Compliance input'!$I$5:$I$156,MATCH(1,(A2364='Non Compliance input'!$A$5:$A$156)*(E2364&gt;='Non Compliance input'!$D$5:$D$156)*(F2364&lt;='Non Compliance input'!$E$5:$E$156)*('Non Compliance input'!$I$5:$I$156="Yes"),0))
),"","Yes")</f>
        <v/>
      </c>
      <c r="N2364" s="149" t="str">
        <f>IF(VLOOKUP($A2364,HourEndingOutage!$B$3:$F$746,5,0)="Outage","Outage","")</f>
        <v/>
      </c>
      <c r="O2364" s="18">
        <f t="shared" si="329"/>
        <v>0</v>
      </c>
      <c r="P2364" s="18" t="str">
        <f t="shared" si="330"/>
        <v/>
      </c>
      <c r="Q2364" s="18">
        <f t="shared" si="331"/>
        <v>0</v>
      </c>
      <c r="R2364" s="118"/>
    </row>
    <row r="2365" spans="1:18" x14ac:dyDescent="0.25">
      <c r="A2365" s="25">
        <f t="shared" si="332"/>
        <v>263</v>
      </c>
      <c r="B2365" s="23">
        <f t="shared" si="333"/>
        <v>44572</v>
      </c>
      <c r="C2365" s="24">
        <v>23</v>
      </c>
      <c r="D2365" s="54" t="str">
        <f t="shared" si="317"/>
        <v>ASET</v>
      </c>
      <c r="E2365" s="178"/>
      <c r="F2365" s="179"/>
      <c r="G2365" s="177"/>
      <c r="H2365" s="177"/>
      <c r="I2365" s="169">
        <f t="shared" si="326"/>
        <v>0</v>
      </c>
      <c r="J2365" s="149" t="str" cm="1">
        <f t="array" ref="J2365">IF(ISERROR(INDEX('Non Compliance input'!$H$5:$H$156,MATCH(1,(A2365='Non Compliance input'!$A$5:$A$156)*(F2365&gt;='Non Compliance input'!$D$5:$D$156)*(E2365&lt;'Non Compliance input'!$E$5:$E$156)*('Non Compliance input'!$H$5:$H$156="Yes"),0))
),"","Yes")</f>
        <v/>
      </c>
      <c r="K2365" s="149">
        <f t="shared" si="327"/>
        <v>0</v>
      </c>
      <c r="L2365" s="162">
        <f t="shared" si="328"/>
        <v>0</v>
      </c>
      <c r="M2365" s="162" t="str" cm="1">
        <f t="array" ref="M2365">IF(ISERROR(INDEX('Non Compliance input'!$I$5:$I$156,MATCH(1,(A2365='Non Compliance input'!$A$5:$A$156)*(E2365&gt;='Non Compliance input'!$D$5:$D$156)*(F2365&lt;='Non Compliance input'!$E$5:$E$156)*('Non Compliance input'!$I$5:$I$156="Yes"),0))
),"","Yes")</f>
        <v/>
      </c>
      <c r="N2365" s="149" t="str">
        <f>IF(VLOOKUP($A2365,HourEndingOutage!$B$3:$F$746,5,0)="Outage","Outage","")</f>
        <v/>
      </c>
      <c r="O2365" s="18">
        <f t="shared" si="329"/>
        <v>0</v>
      </c>
      <c r="P2365" s="18" t="str">
        <f t="shared" si="330"/>
        <v/>
      </c>
      <c r="Q2365" s="18">
        <f t="shared" si="331"/>
        <v>0</v>
      </c>
      <c r="R2365" s="118"/>
    </row>
    <row r="2366" spans="1:18" x14ac:dyDescent="0.25">
      <c r="A2366" s="25">
        <f t="shared" si="332"/>
        <v>263</v>
      </c>
      <c r="B2366" s="23">
        <f t="shared" si="333"/>
        <v>44572</v>
      </c>
      <c r="C2366" s="24">
        <v>23</v>
      </c>
      <c r="D2366" s="54" t="str">
        <f t="shared" si="317"/>
        <v>ASET</v>
      </c>
      <c r="E2366" s="178"/>
      <c r="F2366" s="179"/>
      <c r="G2366" s="177"/>
      <c r="H2366" s="177"/>
      <c r="I2366" s="169">
        <f t="shared" si="326"/>
        <v>0</v>
      </c>
      <c r="J2366" s="149" t="str" cm="1">
        <f t="array" ref="J2366">IF(ISERROR(INDEX('Non Compliance input'!$H$5:$H$156,MATCH(1,(A2366='Non Compliance input'!$A$5:$A$156)*(F2366&gt;='Non Compliance input'!$D$5:$D$156)*(E2366&lt;'Non Compliance input'!$E$5:$E$156)*('Non Compliance input'!$H$5:$H$156="Yes"),0))
),"","Yes")</f>
        <v/>
      </c>
      <c r="K2366" s="149">
        <f t="shared" si="327"/>
        <v>0</v>
      </c>
      <c r="L2366" s="162">
        <f t="shared" si="328"/>
        <v>0</v>
      </c>
      <c r="M2366" s="162" t="str" cm="1">
        <f t="array" ref="M2366">IF(ISERROR(INDEX('Non Compliance input'!$I$5:$I$156,MATCH(1,(A2366='Non Compliance input'!$A$5:$A$156)*(E2366&gt;='Non Compliance input'!$D$5:$D$156)*(F2366&lt;='Non Compliance input'!$E$5:$E$156)*('Non Compliance input'!$I$5:$I$156="Yes"),0))
),"","Yes")</f>
        <v/>
      </c>
      <c r="N2366" s="149" t="str">
        <f>IF(VLOOKUP($A2366,HourEndingOutage!$B$3:$F$746,5,0)="Outage","Outage","")</f>
        <v/>
      </c>
      <c r="O2366" s="18">
        <f t="shared" si="329"/>
        <v>0</v>
      </c>
      <c r="P2366" s="18" t="str">
        <f t="shared" si="330"/>
        <v/>
      </c>
      <c r="Q2366" s="18">
        <f t="shared" si="331"/>
        <v>0</v>
      </c>
      <c r="R2366" s="118"/>
    </row>
    <row r="2367" spans="1:18" x14ac:dyDescent="0.25">
      <c r="A2367" s="25">
        <f t="shared" si="332"/>
        <v>263</v>
      </c>
      <c r="B2367" s="23">
        <f t="shared" si="333"/>
        <v>44572</v>
      </c>
      <c r="C2367" s="24">
        <v>23</v>
      </c>
      <c r="D2367" s="54" t="str">
        <f t="shared" si="317"/>
        <v>ASET</v>
      </c>
      <c r="E2367" s="178"/>
      <c r="F2367" s="179"/>
      <c r="G2367" s="177"/>
      <c r="H2367" s="177"/>
      <c r="I2367" s="169">
        <f t="shared" si="326"/>
        <v>0</v>
      </c>
      <c r="J2367" s="149" t="str" cm="1">
        <f t="array" ref="J2367">IF(ISERROR(INDEX('Non Compliance input'!$H$5:$H$156,MATCH(1,(A2367='Non Compliance input'!$A$5:$A$156)*(F2367&gt;='Non Compliance input'!$D$5:$D$156)*(E2367&lt;'Non Compliance input'!$E$5:$E$156)*('Non Compliance input'!$H$5:$H$156="Yes"),0))
),"","Yes")</f>
        <v/>
      </c>
      <c r="K2367" s="149">
        <f t="shared" si="327"/>
        <v>0</v>
      </c>
      <c r="L2367" s="162">
        <f t="shared" si="328"/>
        <v>0</v>
      </c>
      <c r="M2367" s="162" t="str" cm="1">
        <f t="array" ref="M2367">IF(ISERROR(INDEX('Non Compliance input'!$I$5:$I$156,MATCH(1,(A2367='Non Compliance input'!$A$5:$A$156)*(E2367&gt;='Non Compliance input'!$D$5:$D$156)*(F2367&lt;='Non Compliance input'!$E$5:$E$156)*('Non Compliance input'!$I$5:$I$156="Yes"),0))
),"","Yes")</f>
        <v/>
      </c>
      <c r="N2367" s="149" t="str">
        <f>IF(VLOOKUP($A2367,HourEndingOutage!$B$3:$F$746,5,0)="Outage","Outage","")</f>
        <v/>
      </c>
      <c r="O2367" s="18">
        <f t="shared" si="329"/>
        <v>0</v>
      </c>
      <c r="P2367" s="18" t="str">
        <f t="shared" si="330"/>
        <v/>
      </c>
      <c r="Q2367" s="18">
        <f t="shared" si="331"/>
        <v>0</v>
      </c>
      <c r="R2367" s="118"/>
    </row>
    <row r="2368" spans="1:18" x14ac:dyDescent="0.25">
      <c r="A2368" s="25">
        <f t="shared" si="332"/>
        <v>263</v>
      </c>
      <c r="B2368" s="23">
        <f t="shared" si="333"/>
        <v>44572</v>
      </c>
      <c r="C2368" s="24">
        <v>23</v>
      </c>
      <c r="D2368" s="54" t="str">
        <f t="shared" si="317"/>
        <v>ASET</v>
      </c>
      <c r="E2368" s="178"/>
      <c r="F2368" s="179"/>
      <c r="G2368" s="177"/>
      <c r="H2368" s="177"/>
      <c r="I2368" s="169">
        <f t="shared" si="326"/>
        <v>0</v>
      </c>
      <c r="J2368" s="149" t="str" cm="1">
        <f t="array" ref="J2368">IF(ISERROR(INDEX('Non Compliance input'!$H$5:$H$156,MATCH(1,(A2368='Non Compliance input'!$A$5:$A$156)*(F2368&gt;='Non Compliance input'!$D$5:$D$156)*(E2368&lt;'Non Compliance input'!$E$5:$E$156)*('Non Compliance input'!$H$5:$H$156="Yes"),0))
),"","Yes")</f>
        <v/>
      </c>
      <c r="K2368" s="149">
        <f t="shared" si="327"/>
        <v>0</v>
      </c>
      <c r="L2368" s="162">
        <f t="shared" si="328"/>
        <v>0</v>
      </c>
      <c r="M2368" s="162" t="str" cm="1">
        <f t="array" ref="M2368">IF(ISERROR(INDEX('Non Compliance input'!$I$5:$I$156,MATCH(1,(A2368='Non Compliance input'!$A$5:$A$156)*(E2368&gt;='Non Compliance input'!$D$5:$D$156)*(F2368&lt;='Non Compliance input'!$E$5:$E$156)*('Non Compliance input'!$I$5:$I$156="Yes"),0))
),"","Yes")</f>
        <v/>
      </c>
      <c r="N2368" s="149" t="str">
        <f>IF(VLOOKUP($A2368,HourEndingOutage!$B$3:$F$746,5,0)="Outage","Outage","")</f>
        <v/>
      </c>
      <c r="O2368" s="18">
        <f t="shared" si="329"/>
        <v>0</v>
      </c>
      <c r="P2368" s="18" t="str">
        <f t="shared" si="330"/>
        <v/>
      </c>
      <c r="Q2368" s="18">
        <f t="shared" si="331"/>
        <v>0</v>
      </c>
      <c r="R2368" s="118"/>
    </row>
    <row r="2369" spans="1:18" x14ac:dyDescent="0.25">
      <c r="A2369" s="25">
        <f t="shared" si="332"/>
        <v>263</v>
      </c>
      <c r="B2369" s="23">
        <f t="shared" si="333"/>
        <v>44572</v>
      </c>
      <c r="C2369" s="24">
        <v>23</v>
      </c>
      <c r="D2369" s="54" t="str">
        <f t="shared" si="317"/>
        <v>ASET</v>
      </c>
      <c r="E2369" s="178"/>
      <c r="F2369" s="179"/>
      <c r="G2369" s="177"/>
      <c r="H2369" s="177"/>
      <c r="I2369" s="169">
        <f t="shared" si="326"/>
        <v>0</v>
      </c>
      <c r="J2369" s="149" t="str" cm="1">
        <f t="array" ref="J2369">IF(ISERROR(INDEX('Non Compliance input'!$H$5:$H$156,MATCH(1,(A2369='Non Compliance input'!$A$5:$A$156)*(F2369&gt;='Non Compliance input'!$D$5:$D$156)*(E2369&lt;'Non Compliance input'!$E$5:$E$156)*('Non Compliance input'!$H$5:$H$156="Yes"),0))
),"","Yes")</f>
        <v/>
      </c>
      <c r="K2369" s="149">
        <f t="shared" si="327"/>
        <v>0</v>
      </c>
      <c r="L2369" s="162">
        <f t="shared" si="328"/>
        <v>0</v>
      </c>
      <c r="M2369" s="162" t="str" cm="1">
        <f t="array" ref="M2369">IF(ISERROR(INDEX('Non Compliance input'!$I$5:$I$156,MATCH(1,(A2369='Non Compliance input'!$A$5:$A$156)*(E2369&gt;='Non Compliance input'!$D$5:$D$156)*(F2369&lt;='Non Compliance input'!$E$5:$E$156)*('Non Compliance input'!$I$5:$I$156="Yes"),0))
),"","Yes")</f>
        <v/>
      </c>
      <c r="N2369" s="149" t="str">
        <f>IF(VLOOKUP($A2369,HourEndingOutage!$B$3:$F$746,5,0)="Outage","Outage","")</f>
        <v/>
      </c>
      <c r="O2369" s="18">
        <f t="shared" si="329"/>
        <v>0</v>
      </c>
      <c r="P2369" s="18" t="str">
        <f t="shared" si="330"/>
        <v/>
      </c>
      <c r="Q2369" s="18">
        <f t="shared" si="331"/>
        <v>0</v>
      </c>
      <c r="R2369" s="118"/>
    </row>
    <row r="2370" spans="1:18" x14ac:dyDescent="0.25">
      <c r="A2370" s="25">
        <f t="shared" si="332"/>
        <v>264</v>
      </c>
      <c r="B2370" s="23">
        <f t="shared" si="333"/>
        <v>44572</v>
      </c>
      <c r="C2370" s="24">
        <v>24</v>
      </c>
      <c r="D2370" s="54" t="str">
        <f t="shared" si="317"/>
        <v>ASET</v>
      </c>
      <c r="E2370" s="178"/>
      <c r="F2370" s="179"/>
      <c r="G2370" s="177"/>
      <c r="H2370" s="177"/>
      <c r="I2370" s="169">
        <f t="shared" si="326"/>
        <v>0</v>
      </c>
      <c r="J2370" s="149" t="str" cm="1">
        <f t="array" ref="J2370">IF(ISERROR(INDEX('Non Compliance input'!$H$5:$H$156,MATCH(1,(A2370='Non Compliance input'!$A$5:$A$156)*(F2370&gt;='Non Compliance input'!$D$5:$D$156)*(E2370&lt;'Non Compliance input'!$E$5:$E$156)*('Non Compliance input'!$H$5:$H$156="Yes"),0))
),"","Yes")</f>
        <v/>
      </c>
      <c r="K2370" s="149">
        <f t="shared" si="327"/>
        <v>0</v>
      </c>
      <c r="L2370" s="162">
        <f t="shared" si="328"/>
        <v>0</v>
      </c>
      <c r="M2370" s="162" t="str" cm="1">
        <f t="array" ref="M2370">IF(ISERROR(INDEX('Non Compliance input'!$I$5:$I$156,MATCH(1,(A2370='Non Compliance input'!$A$5:$A$156)*(E2370&gt;='Non Compliance input'!$D$5:$D$156)*(F2370&lt;='Non Compliance input'!$E$5:$E$156)*('Non Compliance input'!$I$5:$I$156="Yes"),0))
),"","Yes")</f>
        <v/>
      </c>
      <c r="N2370" s="149" t="str">
        <f>IF(VLOOKUP($A2370,HourEndingOutage!$B$3:$F$746,5,0)="Outage","Outage","")</f>
        <v/>
      </c>
      <c r="O2370" s="18">
        <f t="shared" si="329"/>
        <v>0</v>
      </c>
      <c r="P2370" s="18" t="str">
        <f t="shared" si="330"/>
        <v/>
      </c>
      <c r="Q2370" s="18">
        <f t="shared" si="331"/>
        <v>0</v>
      </c>
      <c r="R2370" s="118"/>
    </row>
    <row r="2371" spans="1:18" x14ac:dyDescent="0.25">
      <c r="A2371" s="25">
        <f t="shared" si="332"/>
        <v>264</v>
      </c>
      <c r="B2371" s="23">
        <f t="shared" si="333"/>
        <v>44572</v>
      </c>
      <c r="C2371" s="24">
        <v>24</v>
      </c>
      <c r="D2371" s="54" t="str">
        <f t="shared" si="317"/>
        <v>ASET</v>
      </c>
      <c r="E2371" s="178"/>
      <c r="F2371" s="179"/>
      <c r="G2371" s="177"/>
      <c r="H2371" s="177"/>
      <c r="I2371" s="169">
        <f t="shared" ref="I2371:I2434" si="334">IF(AND(LEN(E2371)&gt;2,LEN(F2371)&gt;2)=TRUE,(ROUND((F2371-E2371)*1440,0)),0)</f>
        <v>0</v>
      </c>
      <c r="J2371" s="149" t="str" cm="1">
        <f t="array" ref="J2371">IF(ISERROR(INDEX('Non Compliance input'!$H$5:$H$156,MATCH(1,(A2371='Non Compliance input'!$A$5:$A$156)*(F2371&gt;='Non Compliance input'!$D$5:$D$156)*(E2371&lt;'Non Compliance input'!$E$5:$E$156)*('Non Compliance input'!$H$5:$H$156="Yes"),0))
),"","Yes")</f>
        <v/>
      </c>
      <c r="K2371" s="149">
        <f t="shared" ref="K2371:K2434" si="335">IF(J2371="Yes",0,MIN(H2371,G2371,IF(H2371="",0,Contract_Volume)))</f>
        <v>0</v>
      </c>
      <c r="L2371" s="162">
        <f t="shared" ref="L2371:L2434" si="336">IF(J2371="Yes",0,(MIN(H2371,G2371)*(I2371/60)))</f>
        <v>0</v>
      </c>
      <c r="M2371" s="162" t="str" cm="1">
        <f t="array" ref="M2371">IF(ISERROR(INDEX('Non Compliance input'!$I$5:$I$156,MATCH(1,(A2371='Non Compliance input'!$A$5:$A$156)*(E2371&gt;='Non Compliance input'!$D$5:$D$156)*(F2371&lt;='Non Compliance input'!$E$5:$E$156)*('Non Compliance input'!$I$5:$I$156="Yes"),0))
),"","Yes")</f>
        <v/>
      </c>
      <c r="N2371" s="149" t="str">
        <f>IF(VLOOKUP($A2371,HourEndingOutage!$B$3:$F$746,5,0)="Outage","Outage","")</f>
        <v/>
      </c>
      <c r="O2371" s="18">
        <f t="shared" ref="O2371:O2434" si="337">IF(OR(M2371="Yes",N2371="Outage"),0,(K2371*(I2371/60))*Arming)</f>
        <v>0</v>
      </c>
      <c r="P2371" s="18" t="str">
        <f t="shared" ref="P2371:P2434" si="338">IF(ISERROR(VLOOKUP($A2371,FTShour,1,0)),"","Yes")</f>
        <v/>
      </c>
      <c r="Q2371" s="18">
        <f t="shared" si="331"/>
        <v>0</v>
      </c>
      <c r="R2371" s="118"/>
    </row>
    <row r="2372" spans="1:18" x14ac:dyDescent="0.25">
      <c r="A2372" s="25">
        <f t="shared" si="332"/>
        <v>264</v>
      </c>
      <c r="B2372" s="23">
        <f t="shared" si="333"/>
        <v>44572</v>
      </c>
      <c r="C2372" s="24">
        <v>24</v>
      </c>
      <c r="D2372" s="54" t="str">
        <f t="shared" si="317"/>
        <v>ASET</v>
      </c>
      <c r="E2372" s="178"/>
      <c r="F2372" s="179"/>
      <c r="G2372" s="177"/>
      <c r="H2372" s="177"/>
      <c r="I2372" s="169">
        <f t="shared" si="334"/>
        <v>0</v>
      </c>
      <c r="J2372" s="149" t="str" cm="1">
        <f t="array" ref="J2372">IF(ISERROR(INDEX('Non Compliance input'!$H$5:$H$156,MATCH(1,(A2372='Non Compliance input'!$A$5:$A$156)*(F2372&gt;='Non Compliance input'!$D$5:$D$156)*(E2372&lt;'Non Compliance input'!$E$5:$E$156)*('Non Compliance input'!$H$5:$H$156="Yes"),0))
),"","Yes")</f>
        <v/>
      </c>
      <c r="K2372" s="149">
        <f t="shared" si="335"/>
        <v>0</v>
      </c>
      <c r="L2372" s="162">
        <f t="shared" si="336"/>
        <v>0</v>
      </c>
      <c r="M2372" s="162" t="str" cm="1">
        <f t="array" ref="M2372">IF(ISERROR(INDEX('Non Compliance input'!$I$5:$I$156,MATCH(1,(A2372='Non Compliance input'!$A$5:$A$156)*(E2372&gt;='Non Compliance input'!$D$5:$D$156)*(F2372&lt;='Non Compliance input'!$E$5:$E$156)*('Non Compliance input'!$I$5:$I$156="Yes"),0))
),"","Yes")</f>
        <v/>
      </c>
      <c r="N2372" s="149" t="str">
        <f>IF(VLOOKUP($A2372,HourEndingOutage!$B$3:$F$746,5,0)="Outage","Outage","")</f>
        <v/>
      </c>
      <c r="O2372" s="18">
        <f t="shared" si="337"/>
        <v>0</v>
      </c>
      <c r="P2372" s="18" t="str">
        <f t="shared" si="338"/>
        <v/>
      </c>
      <c r="Q2372" s="18">
        <f t="shared" ref="Q2372:Q2435" si="339">IF(P2372="Yes",-O2372,0)</f>
        <v>0</v>
      </c>
      <c r="R2372" s="118"/>
    </row>
    <row r="2373" spans="1:18" x14ac:dyDescent="0.25">
      <c r="A2373" s="25">
        <f t="shared" si="332"/>
        <v>264</v>
      </c>
      <c r="B2373" s="23">
        <f t="shared" si="333"/>
        <v>44572</v>
      </c>
      <c r="C2373" s="24">
        <v>24</v>
      </c>
      <c r="D2373" s="54" t="str">
        <f t="shared" si="317"/>
        <v>ASET</v>
      </c>
      <c r="E2373" s="178"/>
      <c r="F2373" s="179"/>
      <c r="G2373" s="177"/>
      <c r="H2373" s="177"/>
      <c r="I2373" s="169">
        <f t="shared" si="334"/>
        <v>0</v>
      </c>
      <c r="J2373" s="149" t="str" cm="1">
        <f t="array" ref="J2373">IF(ISERROR(INDEX('Non Compliance input'!$H$5:$H$156,MATCH(1,(A2373='Non Compliance input'!$A$5:$A$156)*(F2373&gt;='Non Compliance input'!$D$5:$D$156)*(E2373&lt;'Non Compliance input'!$E$5:$E$156)*('Non Compliance input'!$H$5:$H$156="Yes"),0))
),"","Yes")</f>
        <v/>
      </c>
      <c r="K2373" s="149">
        <f t="shared" si="335"/>
        <v>0</v>
      </c>
      <c r="L2373" s="162">
        <f t="shared" si="336"/>
        <v>0</v>
      </c>
      <c r="M2373" s="162" t="str" cm="1">
        <f t="array" ref="M2373">IF(ISERROR(INDEX('Non Compliance input'!$I$5:$I$156,MATCH(1,(A2373='Non Compliance input'!$A$5:$A$156)*(E2373&gt;='Non Compliance input'!$D$5:$D$156)*(F2373&lt;='Non Compliance input'!$E$5:$E$156)*('Non Compliance input'!$I$5:$I$156="Yes"),0))
),"","Yes")</f>
        <v/>
      </c>
      <c r="N2373" s="149" t="str">
        <f>IF(VLOOKUP($A2373,HourEndingOutage!$B$3:$F$746,5,0)="Outage","Outage","")</f>
        <v/>
      </c>
      <c r="O2373" s="18">
        <f t="shared" si="337"/>
        <v>0</v>
      </c>
      <c r="P2373" s="18" t="str">
        <f t="shared" si="338"/>
        <v/>
      </c>
      <c r="Q2373" s="18">
        <f t="shared" si="339"/>
        <v>0</v>
      </c>
      <c r="R2373" s="118"/>
    </row>
    <row r="2374" spans="1:18" x14ac:dyDescent="0.25">
      <c r="A2374" s="25">
        <f t="shared" si="332"/>
        <v>264</v>
      </c>
      <c r="B2374" s="23">
        <f t="shared" si="333"/>
        <v>44572</v>
      </c>
      <c r="C2374" s="24">
        <v>24</v>
      </c>
      <c r="D2374" s="54" t="str">
        <f t="shared" si="317"/>
        <v>ASET</v>
      </c>
      <c r="E2374" s="178"/>
      <c r="F2374" s="179"/>
      <c r="G2374" s="177"/>
      <c r="H2374" s="177"/>
      <c r="I2374" s="169">
        <f t="shared" si="334"/>
        <v>0</v>
      </c>
      <c r="J2374" s="149" t="str" cm="1">
        <f t="array" ref="J2374">IF(ISERROR(INDEX('Non Compliance input'!$H$5:$H$156,MATCH(1,(A2374='Non Compliance input'!$A$5:$A$156)*(F2374&gt;='Non Compliance input'!$D$5:$D$156)*(E2374&lt;'Non Compliance input'!$E$5:$E$156)*('Non Compliance input'!$H$5:$H$156="Yes"),0))
),"","Yes")</f>
        <v/>
      </c>
      <c r="K2374" s="149">
        <f t="shared" si="335"/>
        <v>0</v>
      </c>
      <c r="L2374" s="162">
        <f t="shared" si="336"/>
        <v>0</v>
      </c>
      <c r="M2374" s="162" t="str" cm="1">
        <f t="array" ref="M2374">IF(ISERROR(INDEX('Non Compliance input'!$I$5:$I$156,MATCH(1,(A2374='Non Compliance input'!$A$5:$A$156)*(E2374&gt;='Non Compliance input'!$D$5:$D$156)*(F2374&lt;='Non Compliance input'!$E$5:$E$156)*('Non Compliance input'!$I$5:$I$156="Yes"),0))
),"","Yes")</f>
        <v/>
      </c>
      <c r="N2374" s="149" t="str">
        <f>IF(VLOOKUP($A2374,HourEndingOutage!$B$3:$F$746,5,0)="Outage","Outage","")</f>
        <v/>
      </c>
      <c r="O2374" s="18">
        <f t="shared" si="337"/>
        <v>0</v>
      </c>
      <c r="P2374" s="18" t="str">
        <f t="shared" si="338"/>
        <v/>
      </c>
      <c r="Q2374" s="18">
        <f t="shared" si="339"/>
        <v>0</v>
      </c>
      <c r="R2374" s="118"/>
    </row>
    <row r="2375" spans="1:18" x14ac:dyDescent="0.25">
      <c r="A2375" s="25">
        <f t="shared" si="332"/>
        <v>264</v>
      </c>
      <c r="B2375" s="23">
        <f t="shared" si="333"/>
        <v>44572</v>
      </c>
      <c r="C2375" s="24">
        <v>24</v>
      </c>
      <c r="D2375" s="54" t="str">
        <f t="shared" si="317"/>
        <v>ASET</v>
      </c>
      <c r="E2375" s="178"/>
      <c r="F2375" s="179"/>
      <c r="G2375" s="177"/>
      <c r="H2375" s="177"/>
      <c r="I2375" s="169">
        <f t="shared" si="334"/>
        <v>0</v>
      </c>
      <c r="J2375" s="149" t="str" cm="1">
        <f t="array" ref="J2375">IF(ISERROR(INDEX('Non Compliance input'!$H$5:$H$156,MATCH(1,(A2375='Non Compliance input'!$A$5:$A$156)*(F2375&gt;='Non Compliance input'!$D$5:$D$156)*(E2375&lt;'Non Compliance input'!$E$5:$E$156)*('Non Compliance input'!$H$5:$H$156="Yes"),0))
),"","Yes")</f>
        <v/>
      </c>
      <c r="K2375" s="149">
        <f t="shared" si="335"/>
        <v>0</v>
      </c>
      <c r="L2375" s="162">
        <f t="shared" si="336"/>
        <v>0</v>
      </c>
      <c r="M2375" s="162" t="str" cm="1">
        <f t="array" ref="M2375">IF(ISERROR(INDEX('Non Compliance input'!$I$5:$I$156,MATCH(1,(A2375='Non Compliance input'!$A$5:$A$156)*(E2375&gt;='Non Compliance input'!$D$5:$D$156)*(F2375&lt;='Non Compliance input'!$E$5:$E$156)*('Non Compliance input'!$I$5:$I$156="Yes"),0))
),"","Yes")</f>
        <v/>
      </c>
      <c r="N2375" s="149" t="str">
        <f>IF(VLOOKUP($A2375,HourEndingOutage!$B$3:$F$746,5,0)="Outage","Outage","")</f>
        <v/>
      </c>
      <c r="O2375" s="18">
        <f t="shared" si="337"/>
        <v>0</v>
      </c>
      <c r="P2375" s="18" t="str">
        <f t="shared" si="338"/>
        <v/>
      </c>
      <c r="Q2375" s="18">
        <f t="shared" si="339"/>
        <v>0</v>
      </c>
      <c r="R2375" s="118"/>
    </row>
    <row r="2376" spans="1:18" x14ac:dyDescent="0.25">
      <c r="A2376" s="25">
        <f t="shared" si="332"/>
        <v>264</v>
      </c>
      <c r="B2376" s="23">
        <f t="shared" si="333"/>
        <v>44572</v>
      </c>
      <c r="C2376" s="24">
        <v>24</v>
      </c>
      <c r="D2376" s="54" t="str">
        <f t="shared" si="317"/>
        <v>ASET</v>
      </c>
      <c r="E2376" s="178"/>
      <c r="F2376" s="179"/>
      <c r="G2376" s="177"/>
      <c r="H2376" s="177"/>
      <c r="I2376" s="169">
        <f t="shared" si="334"/>
        <v>0</v>
      </c>
      <c r="J2376" s="149" t="str" cm="1">
        <f t="array" ref="J2376">IF(ISERROR(INDEX('Non Compliance input'!$H$5:$H$156,MATCH(1,(A2376='Non Compliance input'!$A$5:$A$156)*(F2376&gt;='Non Compliance input'!$D$5:$D$156)*(E2376&lt;'Non Compliance input'!$E$5:$E$156)*('Non Compliance input'!$H$5:$H$156="Yes"),0))
),"","Yes")</f>
        <v/>
      </c>
      <c r="K2376" s="149">
        <f t="shared" si="335"/>
        <v>0</v>
      </c>
      <c r="L2376" s="162">
        <f t="shared" si="336"/>
        <v>0</v>
      </c>
      <c r="M2376" s="162" t="str" cm="1">
        <f t="array" ref="M2376">IF(ISERROR(INDEX('Non Compliance input'!$I$5:$I$156,MATCH(1,(A2376='Non Compliance input'!$A$5:$A$156)*(E2376&gt;='Non Compliance input'!$D$5:$D$156)*(F2376&lt;='Non Compliance input'!$E$5:$E$156)*('Non Compliance input'!$I$5:$I$156="Yes"),0))
),"","Yes")</f>
        <v/>
      </c>
      <c r="N2376" s="149" t="str">
        <f>IF(VLOOKUP($A2376,HourEndingOutage!$B$3:$F$746,5,0)="Outage","Outage","")</f>
        <v/>
      </c>
      <c r="O2376" s="18">
        <f t="shared" si="337"/>
        <v>0</v>
      </c>
      <c r="P2376" s="18" t="str">
        <f t="shared" si="338"/>
        <v/>
      </c>
      <c r="Q2376" s="18">
        <f t="shared" si="339"/>
        <v>0</v>
      </c>
      <c r="R2376" s="118"/>
    </row>
    <row r="2377" spans="1:18" x14ac:dyDescent="0.25">
      <c r="A2377" s="25">
        <f t="shared" si="332"/>
        <v>264</v>
      </c>
      <c r="B2377" s="23">
        <f t="shared" si="333"/>
        <v>44572</v>
      </c>
      <c r="C2377" s="24">
        <v>24</v>
      </c>
      <c r="D2377" s="54" t="str">
        <f t="shared" si="317"/>
        <v>ASET</v>
      </c>
      <c r="E2377" s="178"/>
      <c r="F2377" s="179"/>
      <c r="G2377" s="177"/>
      <c r="H2377" s="177"/>
      <c r="I2377" s="169">
        <f t="shared" si="334"/>
        <v>0</v>
      </c>
      <c r="J2377" s="149" t="str" cm="1">
        <f t="array" ref="J2377">IF(ISERROR(INDEX('Non Compliance input'!$H$5:$H$156,MATCH(1,(A2377='Non Compliance input'!$A$5:$A$156)*(F2377&gt;='Non Compliance input'!$D$5:$D$156)*(E2377&lt;'Non Compliance input'!$E$5:$E$156)*('Non Compliance input'!$H$5:$H$156="Yes"),0))
),"","Yes")</f>
        <v/>
      </c>
      <c r="K2377" s="149">
        <f t="shared" si="335"/>
        <v>0</v>
      </c>
      <c r="L2377" s="162">
        <f t="shared" si="336"/>
        <v>0</v>
      </c>
      <c r="M2377" s="162" t="str" cm="1">
        <f t="array" ref="M2377">IF(ISERROR(INDEX('Non Compliance input'!$I$5:$I$156,MATCH(1,(A2377='Non Compliance input'!$A$5:$A$156)*(E2377&gt;='Non Compliance input'!$D$5:$D$156)*(F2377&lt;='Non Compliance input'!$E$5:$E$156)*('Non Compliance input'!$I$5:$I$156="Yes"),0))
),"","Yes")</f>
        <v/>
      </c>
      <c r="N2377" s="149" t="str">
        <f>IF(VLOOKUP($A2377,HourEndingOutage!$B$3:$F$746,5,0)="Outage","Outage","")</f>
        <v/>
      </c>
      <c r="O2377" s="18">
        <f t="shared" si="337"/>
        <v>0</v>
      </c>
      <c r="P2377" s="18" t="str">
        <f t="shared" si="338"/>
        <v/>
      </c>
      <c r="Q2377" s="18">
        <f t="shared" si="339"/>
        <v>0</v>
      </c>
      <c r="R2377" s="118"/>
    </row>
    <row r="2378" spans="1:18" x14ac:dyDescent="0.25">
      <c r="A2378" s="25">
        <f t="shared" si="332"/>
        <v>264</v>
      </c>
      <c r="B2378" s="23">
        <f t="shared" si="333"/>
        <v>44572</v>
      </c>
      <c r="C2378" s="24">
        <v>24</v>
      </c>
      <c r="D2378" s="54" t="str">
        <f t="shared" si="317"/>
        <v>ASET</v>
      </c>
      <c r="E2378" s="178"/>
      <c r="F2378" s="179"/>
      <c r="G2378" s="177"/>
      <c r="H2378" s="177"/>
      <c r="I2378" s="169">
        <f t="shared" si="334"/>
        <v>0</v>
      </c>
      <c r="J2378" s="149" t="str" cm="1">
        <f t="array" ref="J2378">IF(ISERROR(INDEX('Non Compliance input'!$H$5:$H$156,MATCH(1,(A2378='Non Compliance input'!$A$5:$A$156)*(F2378&gt;='Non Compliance input'!$D$5:$D$156)*(E2378&lt;'Non Compliance input'!$E$5:$E$156)*('Non Compliance input'!$H$5:$H$156="Yes"),0))
),"","Yes")</f>
        <v/>
      </c>
      <c r="K2378" s="149">
        <f t="shared" si="335"/>
        <v>0</v>
      </c>
      <c r="L2378" s="162">
        <f t="shared" si="336"/>
        <v>0</v>
      </c>
      <c r="M2378" s="162" t="str" cm="1">
        <f t="array" ref="M2378">IF(ISERROR(INDEX('Non Compliance input'!$I$5:$I$156,MATCH(1,(A2378='Non Compliance input'!$A$5:$A$156)*(E2378&gt;='Non Compliance input'!$D$5:$D$156)*(F2378&lt;='Non Compliance input'!$E$5:$E$156)*('Non Compliance input'!$I$5:$I$156="Yes"),0))
),"","Yes")</f>
        <v/>
      </c>
      <c r="N2378" s="149" t="str">
        <f>IF(VLOOKUP($A2378,HourEndingOutage!$B$3:$F$746,5,0)="Outage","Outage","")</f>
        <v/>
      </c>
      <c r="O2378" s="18">
        <f t="shared" si="337"/>
        <v>0</v>
      </c>
      <c r="P2378" s="18" t="str">
        <f t="shared" si="338"/>
        <v/>
      </c>
      <c r="Q2378" s="18">
        <f t="shared" si="339"/>
        <v>0</v>
      </c>
      <c r="R2378" s="118"/>
    </row>
    <row r="2379" spans="1:18" x14ac:dyDescent="0.25">
      <c r="A2379" s="25">
        <f t="shared" si="332"/>
        <v>265</v>
      </c>
      <c r="B2379" s="23">
        <f t="shared" si="333"/>
        <v>44573</v>
      </c>
      <c r="C2379" s="24">
        <v>1</v>
      </c>
      <c r="D2379" s="54" t="str">
        <f t="shared" si="317"/>
        <v>ASET</v>
      </c>
      <c r="E2379" s="178"/>
      <c r="F2379" s="179"/>
      <c r="G2379" s="177"/>
      <c r="H2379" s="177"/>
      <c r="I2379" s="169">
        <f t="shared" si="334"/>
        <v>0</v>
      </c>
      <c r="J2379" s="149" t="str" cm="1">
        <f t="array" ref="J2379">IF(ISERROR(INDEX('Non Compliance input'!$H$5:$H$156,MATCH(1,(A2379='Non Compliance input'!$A$5:$A$156)*(F2379&gt;='Non Compliance input'!$D$5:$D$156)*(E2379&lt;'Non Compliance input'!$E$5:$E$156)*('Non Compliance input'!$H$5:$H$156="Yes"),0))
),"","Yes")</f>
        <v/>
      </c>
      <c r="K2379" s="149">
        <f t="shared" si="335"/>
        <v>0</v>
      </c>
      <c r="L2379" s="162">
        <f t="shared" si="336"/>
        <v>0</v>
      </c>
      <c r="M2379" s="162" t="str" cm="1">
        <f t="array" ref="M2379">IF(ISERROR(INDEX('Non Compliance input'!$I$5:$I$156,MATCH(1,(A2379='Non Compliance input'!$A$5:$A$156)*(E2379&gt;='Non Compliance input'!$D$5:$D$156)*(F2379&lt;='Non Compliance input'!$E$5:$E$156)*('Non Compliance input'!$I$5:$I$156="Yes"),0))
),"","Yes")</f>
        <v/>
      </c>
      <c r="N2379" s="149" t="str">
        <f>IF(VLOOKUP($A2379,HourEndingOutage!$B$3:$F$746,5,0)="Outage","Outage","")</f>
        <v/>
      </c>
      <c r="O2379" s="18">
        <f t="shared" si="337"/>
        <v>0</v>
      </c>
      <c r="P2379" s="18" t="str">
        <f t="shared" si="338"/>
        <v/>
      </c>
      <c r="Q2379" s="18">
        <f t="shared" si="339"/>
        <v>0</v>
      </c>
      <c r="R2379" s="118"/>
    </row>
    <row r="2380" spans="1:18" x14ac:dyDescent="0.25">
      <c r="A2380" s="25">
        <f t="shared" si="332"/>
        <v>265</v>
      </c>
      <c r="B2380" s="23">
        <f t="shared" si="333"/>
        <v>44573</v>
      </c>
      <c r="C2380" s="24">
        <v>1</v>
      </c>
      <c r="D2380" s="54" t="str">
        <f t="shared" si="317"/>
        <v>ASET</v>
      </c>
      <c r="E2380" s="178"/>
      <c r="F2380" s="179"/>
      <c r="G2380" s="177"/>
      <c r="H2380" s="177"/>
      <c r="I2380" s="169">
        <f t="shared" si="334"/>
        <v>0</v>
      </c>
      <c r="J2380" s="149" t="str" cm="1">
        <f t="array" ref="J2380">IF(ISERROR(INDEX('Non Compliance input'!$H$5:$H$156,MATCH(1,(A2380='Non Compliance input'!$A$5:$A$156)*(F2380&gt;='Non Compliance input'!$D$5:$D$156)*(E2380&lt;'Non Compliance input'!$E$5:$E$156)*('Non Compliance input'!$H$5:$H$156="Yes"),0))
),"","Yes")</f>
        <v/>
      </c>
      <c r="K2380" s="149">
        <f t="shared" si="335"/>
        <v>0</v>
      </c>
      <c r="L2380" s="162">
        <f t="shared" si="336"/>
        <v>0</v>
      </c>
      <c r="M2380" s="162" t="str" cm="1">
        <f t="array" ref="M2380">IF(ISERROR(INDEX('Non Compliance input'!$I$5:$I$156,MATCH(1,(A2380='Non Compliance input'!$A$5:$A$156)*(E2380&gt;='Non Compliance input'!$D$5:$D$156)*(F2380&lt;='Non Compliance input'!$E$5:$E$156)*('Non Compliance input'!$I$5:$I$156="Yes"),0))
),"","Yes")</f>
        <v/>
      </c>
      <c r="N2380" s="149" t="str">
        <f>IF(VLOOKUP($A2380,HourEndingOutage!$B$3:$F$746,5,0)="Outage","Outage","")</f>
        <v/>
      </c>
      <c r="O2380" s="18">
        <f t="shared" si="337"/>
        <v>0</v>
      </c>
      <c r="P2380" s="18" t="str">
        <f t="shared" si="338"/>
        <v/>
      </c>
      <c r="Q2380" s="18">
        <f t="shared" si="339"/>
        <v>0</v>
      </c>
      <c r="R2380" s="118"/>
    </row>
    <row r="2381" spans="1:18" x14ac:dyDescent="0.25">
      <c r="A2381" s="25">
        <f t="shared" si="332"/>
        <v>265</v>
      </c>
      <c r="B2381" s="23">
        <f t="shared" si="333"/>
        <v>44573</v>
      </c>
      <c r="C2381" s="24">
        <v>1</v>
      </c>
      <c r="D2381" s="54" t="str">
        <f t="shared" si="317"/>
        <v>ASET</v>
      </c>
      <c r="E2381" s="178"/>
      <c r="F2381" s="179"/>
      <c r="G2381" s="177"/>
      <c r="H2381" s="177"/>
      <c r="I2381" s="169">
        <f t="shared" si="334"/>
        <v>0</v>
      </c>
      <c r="J2381" s="149" t="str" cm="1">
        <f t="array" ref="J2381">IF(ISERROR(INDEX('Non Compliance input'!$H$5:$H$156,MATCH(1,(A2381='Non Compliance input'!$A$5:$A$156)*(F2381&gt;='Non Compliance input'!$D$5:$D$156)*(E2381&lt;'Non Compliance input'!$E$5:$E$156)*('Non Compliance input'!$H$5:$H$156="Yes"),0))
),"","Yes")</f>
        <v/>
      </c>
      <c r="K2381" s="149">
        <f t="shared" si="335"/>
        <v>0</v>
      </c>
      <c r="L2381" s="162">
        <f t="shared" si="336"/>
        <v>0</v>
      </c>
      <c r="M2381" s="162" t="str" cm="1">
        <f t="array" ref="M2381">IF(ISERROR(INDEX('Non Compliance input'!$I$5:$I$156,MATCH(1,(A2381='Non Compliance input'!$A$5:$A$156)*(E2381&gt;='Non Compliance input'!$D$5:$D$156)*(F2381&lt;='Non Compliance input'!$E$5:$E$156)*('Non Compliance input'!$I$5:$I$156="Yes"),0))
),"","Yes")</f>
        <v/>
      </c>
      <c r="N2381" s="149" t="str">
        <f>IF(VLOOKUP($A2381,HourEndingOutage!$B$3:$F$746,5,0)="Outage","Outage","")</f>
        <v/>
      </c>
      <c r="O2381" s="18">
        <f t="shared" si="337"/>
        <v>0</v>
      </c>
      <c r="P2381" s="18" t="str">
        <f t="shared" si="338"/>
        <v/>
      </c>
      <c r="Q2381" s="18">
        <f t="shared" si="339"/>
        <v>0</v>
      </c>
      <c r="R2381" s="118"/>
    </row>
    <row r="2382" spans="1:18" x14ac:dyDescent="0.25">
      <c r="A2382" s="25">
        <f t="shared" si="332"/>
        <v>265</v>
      </c>
      <c r="B2382" s="23">
        <f t="shared" si="333"/>
        <v>44573</v>
      </c>
      <c r="C2382" s="24">
        <v>1</v>
      </c>
      <c r="D2382" s="54" t="str">
        <f t="shared" si="317"/>
        <v>ASET</v>
      </c>
      <c r="E2382" s="178"/>
      <c r="F2382" s="179"/>
      <c r="G2382" s="177"/>
      <c r="H2382" s="177"/>
      <c r="I2382" s="169">
        <f t="shared" si="334"/>
        <v>0</v>
      </c>
      <c r="J2382" s="149" t="str" cm="1">
        <f t="array" ref="J2382">IF(ISERROR(INDEX('Non Compliance input'!$H$5:$H$156,MATCH(1,(A2382='Non Compliance input'!$A$5:$A$156)*(F2382&gt;='Non Compliance input'!$D$5:$D$156)*(E2382&lt;'Non Compliance input'!$E$5:$E$156)*('Non Compliance input'!$H$5:$H$156="Yes"),0))
),"","Yes")</f>
        <v/>
      </c>
      <c r="K2382" s="149">
        <f t="shared" si="335"/>
        <v>0</v>
      </c>
      <c r="L2382" s="162">
        <f t="shared" si="336"/>
        <v>0</v>
      </c>
      <c r="M2382" s="162" t="str" cm="1">
        <f t="array" ref="M2382">IF(ISERROR(INDEX('Non Compliance input'!$I$5:$I$156,MATCH(1,(A2382='Non Compliance input'!$A$5:$A$156)*(E2382&gt;='Non Compliance input'!$D$5:$D$156)*(F2382&lt;='Non Compliance input'!$E$5:$E$156)*('Non Compliance input'!$I$5:$I$156="Yes"),0))
),"","Yes")</f>
        <v/>
      </c>
      <c r="N2382" s="149" t="str">
        <f>IF(VLOOKUP($A2382,HourEndingOutage!$B$3:$F$746,5,0)="Outage","Outage","")</f>
        <v/>
      </c>
      <c r="O2382" s="18">
        <f t="shared" si="337"/>
        <v>0</v>
      </c>
      <c r="P2382" s="18" t="str">
        <f t="shared" si="338"/>
        <v/>
      </c>
      <c r="Q2382" s="18">
        <f t="shared" si="339"/>
        <v>0</v>
      </c>
      <c r="R2382" s="118"/>
    </row>
    <row r="2383" spans="1:18" x14ac:dyDescent="0.25">
      <c r="A2383" s="25">
        <f t="shared" si="332"/>
        <v>265</v>
      </c>
      <c r="B2383" s="23">
        <f t="shared" si="333"/>
        <v>44573</v>
      </c>
      <c r="C2383" s="24">
        <v>1</v>
      </c>
      <c r="D2383" s="54" t="str">
        <f t="shared" si="317"/>
        <v>ASET</v>
      </c>
      <c r="E2383" s="178"/>
      <c r="F2383" s="179"/>
      <c r="G2383" s="177"/>
      <c r="H2383" s="177"/>
      <c r="I2383" s="169">
        <f t="shared" si="334"/>
        <v>0</v>
      </c>
      <c r="J2383" s="149" t="str" cm="1">
        <f t="array" ref="J2383">IF(ISERROR(INDEX('Non Compliance input'!$H$5:$H$156,MATCH(1,(A2383='Non Compliance input'!$A$5:$A$156)*(F2383&gt;='Non Compliance input'!$D$5:$D$156)*(E2383&lt;'Non Compliance input'!$E$5:$E$156)*('Non Compliance input'!$H$5:$H$156="Yes"),0))
),"","Yes")</f>
        <v/>
      </c>
      <c r="K2383" s="149">
        <f t="shared" si="335"/>
        <v>0</v>
      </c>
      <c r="L2383" s="162">
        <f t="shared" si="336"/>
        <v>0</v>
      </c>
      <c r="M2383" s="162" t="str" cm="1">
        <f t="array" ref="M2383">IF(ISERROR(INDEX('Non Compliance input'!$I$5:$I$156,MATCH(1,(A2383='Non Compliance input'!$A$5:$A$156)*(E2383&gt;='Non Compliance input'!$D$5:$D$156)*(F2383&lt;='Non Compliance input'!$E$5:$E$156)*('Non Compliance input'!$I$5:$I$156="Yes"),0))
),"","Yes")</f>
        <v/>
      </c>
      <c r="N2383" s="149" t="str">
        <f>IF(VLOOKUP($A2383,HourEndingOutage!$B$3:$F$746,5,0)="Outage","Outage","")</f>
        <v/>
      </c>
      <c r="O2383" s="18">
        <f t="shared" si="337"/>
        <v>0</v>
      </c>
      <c r="P2383" s="18" t="str">
        <f t="shared" si="338"/>
        <v/>
      </c>
      <c r="Q2383" s="18">
        <f t="shared" si="339"/>
        <v>0</v>
      </c>
      <c r="R2383" s="118"/>
    </row>
    <row r="2384" spans="1:18" x14ac:dyDescent="0.25">
      <c r="A2384" s="25">
        <f t="shared" si="332"/>
        <v>265</v>
      </c>
      <c r="B2384" s="23">
        <f t="shared" si="333"/>
        <v>44573</v>
      </c>
      <c r="C2384" s="24">
        <v>1</v>
      </c>
      <c r="D2384" s="54" t="str">
        <f t="shared" si="317"/>
        <v>ASET</v>
      </c>
      <c r="E2384" s="178"/>
      <c r="F2384" s="179"/>
      <c r="G2384" s="177"/>
      <c r="H2384" s="177"/>
      <c r="I2384" s="169">
        <f t="shared" si="334"/>
        <v>0</v>
      </c>
      <c r="J2384" s="149" t="str" cm="1">
        <f t="array" ref="J2384">IF(ISERROR(INDEX('Non Compliance input'!$H$5:$H$156,MATCH(1,(A2384='Non Compliance input'!$A$5:$A$156)*(F2384&gt;='Non Compliance input'!$D$5:$D$156)*(E2384&lt;'Non Compliance input'!$E$5:$E$156)*('Non Compliance input'!$H$5:$H$156="Yes"),0))
),"","Yes")</f>
        <v/>
      </c>
      <c r="K2384" s="149">
        <f t="shared" si="335"/>
        <v>0</v>
      </c>
      <c r="L2384" s="162">
        <f t="shared" si="336"/>
        <v>0</v>
      </c>
      <c r="M2384" s="162" t="str" cm="1">
        <f t="array" ref="M2384">IF(ISERROR(INDEX('Non Compliance input'!$I$5:$I$156,MATCH(1,(A2384='Non Compliance input'!$A$5:$A$156)*(E2384&gt;='Non Compliance input'!$D$5:$D$156)*(F2384&lt;='Non Compliance input'!$E$5:$E$156)*('Non Compliance input'!$I$5:$I$156="Yes"),0))
),"","Yes")</f>
        <v/>
      </c>
      <c r="N2384" s="149" t="str">
        <f>IF(VLOOKUP($A2384,HourEndingOutage!$B$3:$F$746,5,0)="Outage","Outage","")</f>
        <v/>
      </c>
      <c r="O2384" s="18">
        <f t="shared" si="337"/>
        <v>0</v>
      </c>
      <c r="P2384" s="18" t="str">
        <f t="shared" si="338"/>
        <v/>
      </c>
      <c r="Q2384" s="18">
        <f t="shared" si="339"/>
        <v>0</v>
      </c>
      <c r="R2384" s="118"/>
    </row>
    <row r="2385" spans="1:18" x14ac:dyDescent="0.25">
      <c r="A2385" s="25">
        <f t="shared" si="332"/>
        <v>265</v>
      </c>
      <c r="B2385" s="23">
        <f t="shared" si="333"/>
        <v>44573</v>
      </c>
      <c r="C2385" s="24">
        <v>1</v>
      </c>
      <c r="D2385" s="54" t="str">
        <f t="shared" si="317"/>
        <v>ASET</v>
      </c>
      <c r="E2385" s="178"/>
      <c r="F2385" s="179"/>
      <c r="G2385" s="177"/>
      <c r="H2385" s="177"/>
      <c r="I2385" s="169">
        <f t="shared" si="334"/>
        <v>0</v>
      </c>
      <c r="J2385" s="149" t="str" cm="1">
        <f t="array" ref="J2385">IF(ISERROR(INDEX('Non Compliance input'!$H$5:$H$156,MATCH(1,(A2385='Non Compliance input'!$A$5:$A$156)*(F2385&gt;='Non Compliance input'!$D$5:$D$156)*(E2385&lt;'Non Compliance input'!$E$5:$E$156)*('Non Compliance input'!$H$5:$H$156="Yes"),0))
),"","Yes")</f>
        <v/>
      </c>
      <c r="K2385" s="149">
        <f t="shared" si="335"/>
        <v>0</v>
      </c>
      <c r="L2385" s="162">
        <f t="shared" si="336"/>
        <v>0</v>
      </c>
      <c r="M2385" s="162" t="str" cm="1">
        <f t="array" ref="M2385">IF(ISERROR(INDEX('Non Compliance input'!$I$5:$I$156,MATCH(1,(A2385='Non Compliance input'!$A$5:$A$156)*(E2385&gt;='Non Compliance input'!$D$5:$D$156)*(F2385&lt;='Non Compliance input'!$E$5:$E$156)*('Non Compliance input'!$I$5:$I$156="Yes"),0))
),"","Yes")</f>
        <v/>
      </c>
      <c r="N2385" s="149" t="str">
        <f>IF(VLOOKUP($A2385,HourEndingOutage!$B$3:$F$746,5,0)="Outage","Outage","")</f>
        <v/>
      </c>
      <c r="O2385" s="18">
        <f t="shared" si="337"/>
        <v>0</v>
      </c>
      <c r="P2385" s="18" t="str">
        <f t="shared" si="338"/>
        <v/>
      </c>
      <c r="Q2385" s="18">
        <f t="shared" si="339"/>
        <v>0</v>
      </c>
      <c r="R2385" s="118"/>
    </row>
    <row r="2386" spans="1:18" x14ac:dyDescent="0.25">
      <c r="A2386" s="25">
        <f t="shared" si="332"/>
        <v>265</v>
      </c>
      <c r="B2386" s="23">
        <f t="shared" si="333"/>
        <v>44573</v>
      </c>
      <c r="C2386" s="24">
        <v>1</v>
      </c>
      <c r="D2386" s="54" t="str">
        <f t="shared" si="317"/>
        <v>ASET</v>
      </c>
      <c r="E2386" s="178"/>
      <c r="F2386" s="179"/>
      <c r="G2386" s="177"/>
      <c r="H2386" s="177"/>
      <c r="I2386" s="169">
        <f t="shared" si="334"/>
        <v>0</v>
      </c>
      <c r="J2386" s="149" t="str" cm="1">
        <f t="array" ref="J2386">IF(ISERROR(INDEX('Non Compliance input'!$H$5:$H$156,MATCH(1,(A2386='Non Compliance input'!$A$5:$A$156)*(F2386&gt;='Non Compliance input'!$D$5:$D$156)*(E2386&lt;'Non Compliance input'!$E$5:$E$156)*('Non Compliance input'!$H$5:$H$156="Yes"),0))
),"","Yes")</f>
        <v/>
      </c>
      <c r="K2386" s="149">
        <f t="shared" si="335"/>
        <v>0</v>
      </c>
      <c r="L2386" s="162">
        <f t="shared" si="336"/>
        <v>0</v>
      </c>
      <c r="M2386" s="162" t="str" cm="1">
        <f t="array" ref="M2386">IF(ISERROR(INDEX('Non Compliance input'!$I$5:$I$156,MATCH(1,(A2386='Non Compliance input'!$A$5:$A$156)*(E2386&gt;='Non Compliance input'!$D$5:$D$156)*(F2386&lt;='Non Compliance input'!$E$5:$E$156)*('Non Compliance input'!$I$5:$I$156="Yes"),0))
),"","Yes")</f>
        <v/>
      </c>
      <c r="N2386" s="149" t="str">
        <f>IF(VLOOKUP($A2386,HourEndingOutage!$B$3:$F$746,5,0)="Outage","Outage","")</f>
        <v/>
      </c>
      <c r="O2386" s="18">
        <f t="shared" si="337"/>
        <v>0</v>
      </c>
      <c r="P2386" s="18" t="str">
        <f t="shared" si="338"/>
        <v/>
      </c>
      <c r="Q2386" s="18">
        <f t="shared" si="339"/>
        <v>0</v>
      </c>
      <c r="R2386" s="118"/>
    </row>
    <row r="2387" spans="1:18" x14ac:dyDescent="0.25">
      <c r="A2387" s="25">
        <f t="shared" si="332"/>
        <v>265</v>
      </c>
      <c r="B2387" s="23">
        <f t="shared" si="333"/>
        <v>44573</v>
      </c>
      <c r="C2387" s="24">
        <v>1</v>
      </c>
      <c r="D2387" s="54" t="str">
        <f t="shared" si="317"/>
        <v>ASET</v>
      </c>
      <c r="E2387" s="178"/>
      <c r="F2387" s="179"/>
      <c r="G2387" s="177"/>
      <c r="H2387" s="177"/>
      <c r="I2387" s="169">
        <f t="shared" si="334"/>
        <v>0</v>
      </c>
      <c r="J2387" s="149" t="str" cm="1">
        <f t="array" ref="J2387">IF(ISERROR(INDEX('Non Compliance input'!$H$5:$H$156,MATCH(1,(A2387='Non Compliance input'!$A$5:$A$156)*(F2387&gt;='Non Compliance input'!$D$5:$D$156)*(E2387&lt;'Non Compliance input'!$E$5:$E$156)*('Non Compliance input'!$H$5:$H$156="Yes"),0))
),"","Yes")</f>
        <v/>
      </c>
      <c r="K2387" s="149">
        <f t="shared" si="335"/>
        <v>0</v>
      </c>
      <c r="L2387" s="162">
        <f t="shared" si="336"/>
        <v>0</v>
      </c>
      <c r="M2387" s="162" t="str" cm="1">
        <f t="array" ref="M2387">IF(ISERROR(INDEX('Non Compliance input'!$I$5:$I$156,MATCH(1,(A2387='Non Compliance input'!$A$5:$A$156)*(E2387&gt;='Non Compliance input'!$D$5:$D$156)*(F2387&lt;='Non Compliance input'!$E$5:$E$156)*('Non Compliance input'!$I$5:$I$156="Yes"),0))
),"","Yes")</f>
        <v/>
      </c>
      <c r="N2387" s="149" t="str">
        <f>IF(VLOOKUP($A2387,HourEndingOutage!$B$3:$F$746,5,0)="Outage","Outage","")</f>
        <v/>
      </c>
      <c r="O2387" s="18">
        <f t="shared" si="337"/>
        <v>0</v>
      </c>
      <c r="P2387" s="18" t="str">
        <f t="shared" si="338"/>
        <v/>
      </c>
      <c r="Q2387" s="18">
        <f t="shared" si="339"/>
        <v>0</v>
      </c>
      <c r="R2387" s="118"/>
    </row>
    <row r="2388" spans="1:18" x14ac:dyDescent="0.25">
      <c r="A2388" s="25">
        <f t="shared" si="332"/>
        <v>266</v>
      </c>
      <c r="B2388" s="23">
        <f t="shared" si="333"/>
        <v>44573</v>
      </c>
      <c r="C2388" s="24">
        <v>2</v>
      </c>
      <c r="D2388" s="54" t="str">
        <f t="shared" si="317"/>
        <v>ASET</v>
      </c>
      <c r="E2388" s="178"/>
      <c r="F2388" s="179"/>
      <c r="G2388" s="177"/>
      <c r="H2388" s="177"/>
      <c r="I2388" s="169">
        <f t="shared" si="334"/>
        <v>0</v>
      </c>
      <c r="J2388" s="149" t="str" cm="1">
        <f t="array" ref="J2388">IF(ISERROR(INDEX('Non Compliance input'!$H$5:$H$156,MATCH(1,(A2388='Non Compliance input'!$A$5:$A$156)*(F2388&gt;='Non Compliance input'!$D$5:$D$156)*(E2388&lt;'Non Compliance input'!$E$5:$E$156)*('Non Compliance input'!$H$5:$H$156="Yes"),0))
),"","Yes")</f>
        <v/>
      </c>
      <c r="K2388" s="149">
        <f t="shared" si="335"/>
        <v>0</v>
      </c>
      <c r="L2388" s="162">
        <f t="shared" si="336"/>
        <v>0</v>
      </c>
      <c r="M2388" s="162" t="str" cm="1">
        <f t="array" ref="M2388">IF(ISERROR(INDEX('Non Compliance input'!$I$5:$I$156,MATCH(1,(A2388='Non Compliance input'!$A$5:$A$156)*(E2388&gt;='Non Compliance input'!$D$5:$D$156)*(F2388&lt;='Non Compliance input'!$E$5:$E$156)*('Non Compliance input'!$I$5:$I$156="Yes"),0))
),"","Yes")</f>
        <v/>
      </c>
      <c r="N2388" s="149" t="str">
        <f>IF(VLOOKUP($A2388,HourEndingOutage!$B$3:$F$746,5,0)="Outage","Outage","")</f>
        <v/>
      </c>
      <c r="O2388" s="18">
        <f t="shared" si="337"/>
        <v>0</v>
      </c>
      <c r="P2388" s="18" t="str">
        <f t="shared" si="338"/>
        <v/>
      </c>
      <c r="Q2388" s="18">
        <f t="shared" si="339"/>
        <v>0</v>
      </c>
      <c r="R2388" s="118"/>
    </row>
    <row r="2389" spans="1:18" x14ac:dyDescent="0.25">
      <c r="A2389" s="25">
        <f t="shared" si="332"/>
        <v>266</v>
      </c>
      <c r="B2389" s="23">
        <f t="shared" si="333"/>
        <v>44573</v>
      </c>
      <c r="C2389" s="24">
        <v>2</v>
      </c>
      <c r="D2389" s="54" t="str">
        <f t="shared" si="317"/>
        <v>ASET</v>
      </c>
      <c r="E2389" s="178"/>
      <c r="F2389" s="179"/>
      <c r="G2389" s="177"/>
      <c r="H2389" s="177"/>
      <c r="I2389" s="169">
        <f t="shared" si="334"/>
        <v>0</v>
      </c>
      <c r="J2389" s="149" t="str" cm="1">
        <f t="array" ref="J2389">IF(ISERROR(INDEX('Non Compliance input'!$H$5:$H$156,MATCH(1,(A2389='Non Compliance input'!$A$5:$A$156)*(F2389&gt;='Non Compliance input'!$D$5:$D$156)*(E2389&lt;'Non Compliance input'!$E$5:$E$156)*('Non Compliance input'!$H$5:$H$156="Yes"),0))
),"","Yes")</f>
        <v/>
      </c>
      <c r="K2389" s="149">
        <f t="shared" si="335"/>
        <v>0</v>
      </c>
      <c r="L2389" s="162">
        <f t="shared" si="336"/>
        <v>0</v>
      </c>
      <c r="M2389" s="162" t="str" cm="1">
        <f t="array" ref="M2389">IF(ISERROR(INDEX('Non Compliance input'!$I$5:$I$156,MATCH(1,(A2389='Non Compliance input'!$A$5:$A$156)*(E2389&gt;='Non Compliance input'!$D$5:$D$156)*(F2389&lt;='Non Compliance input'!$E$5:$E$156)*('Non Compliance input'!$I$5:$I$156="Yes"),0))
),"","Yes")</f>
        <v/>
      </c>
      <c r="N2389" s="149" t="str">
        <f>IF(VLOOKUP($A2389,HourEndingOutage!$B$3:$F$746,5,0)="Outage","Outage","")</f>
        <v/>
      </c>
      <c r="O2389" s="18">
        <f t="shared" si="337"/>
        <v>0</v>
      </c>
      <c r="P2389" s="18" t="str">
        <f t="shared" si="338"/>
        <v/>
      </c>
      <c r="Q2389" s="18">
        <f t="shared" si="339"/>
        <v>0</v>
      </c>
      <c r="R2389" s="118"/>
    </row>
    <row r="2390" spans="1:18" x14ac:dyDescent="0.25">
      <c r="A2390" s="25">
        <f t="shared" si="332"/>
        <v>266</v>
      </c>
      <c r="B2390" s="23">
        <f t="shared" si="333"/>
        <v>44573</v>
      </c>
      <c r="C2390" s="24">
        <v>2</v>
      </c>
      <c r="D2390" s="54" t="str">
        <f t="shared" si="317"/>
        <v>ASET</v>
      </c>
      <c r="E2390" s="178"/>
      <c r="F2390" s="179"/>
      <c r="G2390" s="177"/>
      <c r="H2390" s="177"/>
      <c r="I2390" s="169">
        <f t="shared" si="334"/>
        <v>0</v>
      </c>
      <c r="J2390" s="149" t="str" cm="1">
        <f t="array" ref="J2390">IF(ISERROR(INDEX('Non Compliance input'!$H$5:$H$156,MATCH(1,(A2390='Non Compliance input'!$A$5:$A$156)*(F2390&gt;='Non Compliance input'!$D$5:$D$156)*(E2390&lt;'Non Compliance input'!$E$5:$E$156)*('Non Compliance input'!$H$5:$H$156="Yes"),0))
),"","Yes")</f>
        <v/>
      </c>
      <c r="K2390" s="149">
        <f t="shared" si="335"/>
        <v>0</v>
      </c>
      <c r="L2390" s="162">
        <f t="shared" si="336"/>
        <v>0</v>
      </c>
      <c r="M2390" s="162" t="str" cm="1">
        <f t="array" ref="M2390">IF(ISERROR(INDEX('Non Compliance input'!$I$5:$I$156,MATCH(1,(A2390='Non Compliance input'!$A$5:$A$156)*(E2390&gt;='Non Compliance input'!$D$5:$D$156)*(F2390&lt;='Non Compliance input'!$E$5:$E$156)*('Non Compliance input'!$I$5:$I$156="Yes"),0))
),"","Yes")</f>
        <v/>
      </c>
      <c r="N2390" s="149" t="str">
        <f>IF(VLOOKUP($A2390,HourEndingOutage!$B$3:$F$746,5,0)="Outage","Outage","")</f>
        <v/>
      </c>
      <c r="O2390" s="18">
        <f t="shared" si="337"/>
        <v>0</v>
      </c>
      <c r="P2390" s="18" t="str">
        <f t="shared" si="338"/>
        <v/>
      </c>
      <c r="Q2390" s="18">
        <f t="shared" si="339"/>
        <v>0</v>
      </c>
      <c r="R2390" s="118"/>
    </row>
    <row r="2391" spans="1:18" x14ac:dyDescent="0.25">
      <c r="A2391" s="25">
        <f t="shared" si="332"/>
        <v>266</v>
      </c>
      <c r="B2391" s="23">
        <f t="shared" si="333"/>
        <v>44573</v>
      </c>
      <c r="C2391" s="24">
        <v>2</v>
      </c>
      <c r="D2391" s="54" t="str">
        <f t="shared" si="317"/>
        <v>ASET</v>
      </c>
      <c r="E2391" s="178"/>
      <c r="F2391" s="179"/>
      <c r="G2391" s="177"/>
      <c r="H2391" s="177"/>
      <c r="I2391" s="169">
        <f t="shared" si="334"/>
        <v>0</v>
      </c>
      <c r="J2391" s="149" t="str" cm="1">
        <f t="array" ref="J2391">IF(ISERROR(INDEX('Non Compliance input'!$H$5:$H$156,MATCH(1,(A2391='Non Compliance input'!$A$5:$A$156)*(F2391&gt;='Non Compliance input'!$D$5:$D$156)*(E2391&lt;'Non Compliance input'!$E$5:$E$156)*('Non Compliance input'!$H$5:$H$156="Yes"),0))
),"","Yes")</f>
        <v/>
      </c>
      <c r="K2391" s="149">
        <f t="shared" si="335"/>
        <v>0</v>
      </c>
      <c r="L2391" s="162">
        <f t="shared" si="336"/>
        <v>0</v>
      </c>
      <c r="M2391" s="162" t="str" cm="1">
        <f t="array" ref="M2391">IF(ISERROR(INDEX('Non Compliance input'!$I$5:$I$156,MATCH(1,(A2391='Non Compliance input'!$A$5:$A$156)*(E2391&gt;='Non Compliance input'!$D$5:$D$156)*(F2391&lt;='Non Compliance input'!$E$5:$E$156)*('Non Compliance input'!$I$5:$I$156="Yes"),0))
),"","Yes")</f>
        <v/>
      </c>
      <c r="N2391" s="149" t="str">
        <f>IF(VLOOKUP($A2391,HourEndingOutage!$B$3:$F$746,5,0)="Outage","Outage","")</f>
        <v/>
      </c>
      <c r="O2391" s="18">
        <f t="shared" si="337"/>
        <v>0</v>
      </c>
      <c r="P2391" s="18" t="str">
        <f t="shared" si="338"/>
        <v/>
      </c>
      <c r="Q2391" s="18">
        <f t="shared" si="339"/>
        <v>0</v>
      </c>
      <c r="R2391" s="118"/>
    </row>
    <row r="2392" spans="1:18" x14ac:dyDescent="0.25">
      <c r="A2392" s="25">
        <f t="shared" si="332"/>
        <v>266</v>
      </c>
      <c r="B2392" s="23">
        <f t="shared" si="333"/>
        <v>44573</v>
      </c>
      <c r="C2392" s="24">
        <v>2</v>
      </c>
      <c r="D2392" s="54" t="str">
        <f t="shared" si="317"/>
        <v>ASET</v>
      </c>
      <c r="E2392" s="178"/>
      <c r="F2392" s="179"/>
      <c r="G2392" s="177"/>
      <c r="H2392" s="177"/>
      <c r="I2392" s="169">
        <f t="shared" si="334"/>
        <v>0</v>
      </c>
      <c r="J2392" s="149" t="str" cm="1">
        <f t="array" ref="J2392">IF(ISERROR(INDEX('Non Compliance input'!$H$5:$H$156,MATCH(1,(A2392='Non Compliance input'!$A$5:$A$156)*(F2392&gt;='Non Compliance input'!$D$5:$D$156)*(E2392&lt;'Non Compliance input'!$E$5:$E$156)*('Non Compliance input'!$H$5:$H$156="Yes"),0))
),"","Yes")</f>
        <v/>
      </c>
      <c r="K2392" s="149">
        <f t="shared" si="335"/>
        <v>0</v>
      </c>
      <c r="L2392" s="162">
        <f t="shared" si="336"/>
        <v>0</v>
      </c>
      <c r="M2392" s="162" t="str" cm="1">
        <f t="array" ref="M2392">IF(ISERROR(INDEX('Non Compliance input'!$I$5:$I$156,MATCH(1,(A2392='Non Compliance input'!$A$5:$A$156)*(E2392&gt;='Non Compliance input'!$D$5:$D$156)*(F2392&lt;='Non Compliance input'!$E$5:$E$156)*('Non Compliance input'!$I$5:$I$156="Yes"),0))
),"","Yes")</f>
        <v/>
      </c>
      <c r="N2392" s="149" t="str">
        <f>IF(VLOOKUP($A2392,HourEndingOutage!$B$3:$F$746,5,0)="Outage","Outage","")</f>
        <v/>
      </c>
      <c r="O2392" s="18">
        <f t="shared" si="337"/>
        <v>0</v>
      </c>
      <c r="P2392" s="18" t="str">
        <f t="shared" si="338"/>
        <v/>
      </c>
      <c r="Q2392" s="18">
        <f t="shared" si="339"/>
        <v>0</v>
      </c>
      <c r="R2392" s="118"/>
    </row>
    <row r="2393" spans="1:18" x14ac:dyDescent="0.25">
      <c r="A2393" s="25">
        <f t="shared" si="332"/>
        <v>266</v>
      </c>
      <c r="B2393" s="23">
        <f t="shared" si="333"/>
        <v>44573</v>
      </c>
      <c r="C2393" s="24">
        <v>2</v>
      </c>
      <c r="D2393" s="54" t="str">
        <f t="shared" si="317"/>
        <v>ASET</v>
      </c>
      <c r="E2393" s="178"/>
      <c r="F2393" s="179"/>
      <c r="G2393" s="177"/>
      <c r="H2393" s="177"/>
      <c r="I2393" s="169">
        <f t="shared" si="334"/>
        <v>0</v>
      </c>
      <c r="J2393" s="149" t="str" cm="1">
        <f t="array" ref="J2393">IF(ISERROR(INDEX('Non Compliance input'!$H$5:$H$156,MATCH(1,(A2393='Non Compliance input'!$A$5:$A$156)*(F2393&gt;='Non Compliance input'!$D$5:$D$156)*(E2393&lt;'Non Compliance input'!$E$5:$E$156)*('Non Compliance input'!$H$5:$H$156="Yes"),0))
),"","Yes")</f>
        <v/>
      </c>
      <c r="K2393" s="149">
        <f t="shared" si="335"/>
        <v>0</v>
      </c>
      <c r="L2393" s="162">
        <f t="shared" si="336"/>
        <v>0</v>
      </c>
      <c r="M2393" s="162" t="str" cm="1">
        <f t="array" ref="M2393">IF(ISERROR(INDEX('Non Compliance input'!$I$5:$I$156,MATCH(1,(A2393='Non Compliance input'!$A$5:$A$156)*(E2393&gt;='Non Compliance input'!$D$5:$D$156)*(F2393&lt;='Non Compliance input'!$E$5:$E$156)*('Non Compliance input'!$I$5:$I$156="Yes"),0))
),"","Yes")</f>
        <v/>
      </c>
      <c r="N2393" s="149" t="str">
        <f>IF(VLOOKUP($A2393,HourEndingOutage!$B$3:$F$746,5,0)="Outage","Outage","")</f>
        <v/>
      </c>
      <c r="O2393" s="18">
        <f t="shared" si="337"/>
        <v>0</v>
      </c>
      <c r="P2393" s="18" t="str">
        <f t="shared" si="338"/>
        <v/>
      </c>
      <c r="Q2393" s="18">
        <f t="shared" si="339"/>
        <v>0</v>
      </c>
      <c r="R2393" s="118"/>
    </row>
    <row r="2394" spans="1:18" x14ac:dyDescent="0.25">
      <c r="A2394" s="25">
        <f t="shared" si="332"/>
        <v>266</v>
      </c>
      <c r="B2394" s="23">
        <f t="shared" si="333"/>
        <v>44573</v>
      </c>
      <c r="C2394" s="24">
        <v>2</v>
      </c>
      <c r="D2394" s="54" t="str">
        <f t="shared" si="317"/>
        <v>ASET</v>
      </c>
      <c r="E2394" s="178"/>
      <c r="F2394" s="179"/>
      <c r="G2394" s="177"/>
      <c r="H2394" s="177"/>
      <c r="I2394" s="169">
        <f t="shared" si="334"/>
        <v>0</v>
      </c>
      <c r="J2394" s="149" t="str" cm="1">
        <f t="array" ref="J2394">IF(ISERROR(INDEX('Non Compliance input'!$H$5:$H$156,MATCH(1,(A2394='Non Compliance input'!$A$5:$A$156)*(F2394&gt;='Non Compliance input'!$D$5:$D$156)*(E2394&lt;'Non Compliance input'!$E$5:$E$156)*('Non Compliance input'!$H$5:$H$156="Yes"),0))
),"","Yes")</f>
        <v/>
      </c>
      <c r="K2394" s="149">
        <f t="shared" si="335"/>
        <v>0</v>
      </c>
      <c r="L2394" s="162">
        <f t="shared" si="336"/>
        <v>0</v>
      </c>
      <c r="M2394" s="162" t="str" cm="1">
        <f t="array" ref="M2394">IF(ISERROR(INDEX('Non Compliance input'!$I$5:$I$156,MATCH(1,(A2394='Non Compliance input'!$A$5:$A$156)*(E2394&gt;='Non Compliance input'!$D$5:$D$156)*(F2394&lt;='Non Compliance input'!$E$5:$E$156)*('Non Compliance input'!$I$5:$I$156="Yes"),0))
),"","Yes")</f>
        <v/>
      </c>
      <c r="N2394" s="149" t="str">
        <f>IF(VLOOKUP($A2394,HourEndingOutage!$B$3:$F$746,5,0)="Outage","Outage","")</f>
        <v/>
      </c>
      <c r="O2394" s="18">
        <f t="shared" si="337"/>
        <v>0</v>
      </c>
      <c r="P2394" s="18" t="str">
        <f t="shared" si="338"/>
        <v/>
      </c>
      <c r="Q2394" s="18">
        <f t="shared" si="339"/>
        <v>0</v>
      </c>
      <c r="R2394" s="118"/>
    </row>
    <row r="2395" spans="1:18" x14ac:dyDescent="0.25">
      <c r="A2395" s="25">
        <f t="shared" si="332"/>
        <v>266</v>
      </c>
      <c r="B2395" s="23">
        <f t="shared" si="333"/>
        <v>44573</v>
      </c>
      <c r="C2395" s="24">
        <v>2</v>
      </c>
      <c r="D2395" s="54" t="str">
        <f t="shared" si="317"/>
        <v>ASET</v>
      </c>
      <c r="E2395" s="178"/>
      <c r="F2395" s="179"/>
      <c r="G2395" s="177"/>
      <c r="H2395" s="177"/>
      <c r="I2395" s="169">
        <f t="shared" si="334"/>
        <v>0</v>
      </c>
      <c r="J2395" s="149" t="str" cm="1">
        <f t="array" ref="J2395">IF(ISERROR(INDEX('Non Compliance input'!$H$5:$H$156,MATCH(1,(A2395='Non Compliance input'!$A$5:$A$156)*(F2395&gt;='Non Compliance input'!$D$5:$D$156)*(E2395&lt;'Non Compliance input'!$E$5:$E$156)*('Non Compliance input'!$H$5:$H$156="Yes"),0))
),"","Yes")</f>
        <v/>
      </c>
      <c r="K2395" s="149">
        <f t="shared" si="335"/>
        <v>0</v>
      </c>
      <c r="L2395" s="162">
        <f t="shared" si="336"/>
        <v>0</v>
      </c>
      <c r="M2395" s="162" t="str" cm="1">
        <f t="array" ref="M2395">IF(ISERROR(INDEX('Non Compliance input'!$I$5:$I$156,MATCH(1,(A2395='Non Compliance input'!$A$5:$A$156)*(E2395&gt;='Non Compliance input'!$D$5:$D$156)*(F2395&lt;='Non Compliance input'!$E$5:$E$156)*('Non Compliance input'!$I$5:$I$156="Yes"),0))
),"","Yes")</f>
        <v/>
      </c>
      <c r="N2395" s="149" t="str">
        <f>IF(VLOOKUP($A2395,HourEndingOutage!$B$3:$F$746,5,0)="Outage","Outage","")</f>
        <v/>
      </c>
      <c r="O2395" s="18">
        <f t="shared" si="337"/>
        <v>0</v>
      </c>
      <c r="P2395" s="18" t="str">
        <f t="shared" si="338"/>
        <v/>
      </c>
      <c r="Q2395" s="18">
        <f t="shared" si="339"/>
        <v>0</v>
      </c>
      <c r="R2395" s="118"/>
    </row>
    <row r="2396" spans="1:18" x14ac:dyDescent="0.25">
      <c r="A2396" s="25">
        <f t="shared" ref="A2396:A2459" si="340">IF(C2396=C2395,A2395,A2395+1)</f>
        <v>266</v>
      </c>
      <c r="B2396" s="23">
        <f t="shared" ref="B2396:B2459" si="341">IF(C2396&lt;C2395,B2395+1,B2395)</f>
        <v>44573</v>
      </c>
      <c r="C2396" s="24">
        <v>2</v>
      </c>
      <c r="D2396" s="54" t="str">
        <f t="shared" si="317"/>
        <v>ASET</v>
      </c>
      <c r="E2396" s="178"/>
      <c r="F2396" s="179"/>
      <c r="G2396" s="177"/>
      <c r="H2396" s="177"/>
      <c r="I2396" s="169">
        <f t="shared" si="334"/>
        <v>0</v>
      </c>
      <c r="J2396" s="149" t="str" cm="1">
        <f t="array" ref="J2396">IF(ISERROR(INDEX('Non Compliance input'!$H$5:$H$156,MATCH(1,(A2396='Non Compliance input'!$A$5:$A$156)*(F2396&gt;='Non Compliance input'!$D$5:$D$156)*(E2396&lt;'Non Compliance input'!$E$5:$E$156)*('Non Compliance input'!$H$5:$H$156="Yes"),0))
),"","Yes")</f>
        <v/>
      </c>
      <c r="K2396" s="149">
        <f t="shared" si="335"/>
        <v>0</v>
      </c>
      <c r="L2396" s="162">
        <f t="shared" si="336"/>
        <v>0</v>
      </c>
      <c r="M2396" s="162" t="str" cm="1">
        <f t="array" ref="M2396">IF(ISERROR(INDEX('Non Compliance input'!$I$5:$I$156,MATCH(1,(A2396='Non Compliance input'!$A$5:$A$156)*(E2396&gt;='Non Compliance input'!$D$5:$D$156)*(F2396&lt;='Non Compliance input'!$E$5:$E$156)*('Non Compliance input'!$I$5:$I$156="Yes"),0))
),"","Yes")</f>
        <v/>
      </c>
      <c r="N2396" s="149" t="str">
        <f>IF(VLOOKUP($A2396,HourEndingOutage!$B$3:$F$746,5,0)="Outage","Outage","")</f>
        <v/>
      </c>
      <c r="O2396" s="18">
        <f t="shared" si="337"/>
        <v>0</v>
      </c>
      <c r="P2396" s="18" t="str">
        <f t="shared" si="338"/>
        <v/>
      </c>
      <c r="Q2396" s="18">
        <f t="shared" si="339"/>
        <v>0</v>
      </c>
      <c r="R2396" s="118"/>
    </row>
    <row r="2397" spans="1:18" x14ac:dyDescent="0.25">
      <c r="A2397" s="25">
        <f t="shared" si="340"/>
        <v>267</v>
      </c>
      <c r="B2397" s="23">
        <f t="shared" si="341"/>
        <v>44573</v>
      </c>
      <c r="C2397" s="24">
        <v>3</v>
      </c>
      <c r="D2397" s="54" t="str">
        <f t="shared" si="317"/>
        <v>ASET</v>
      </c>
      <c r="E2397" s="178"/>
      <c r="F2397" s="179"/>
      <c r="G2397" s="177"/>
      <c r="H2397" s="177"/>
      <c r="I2397" s="169">
        <f t="shared" si="334"/>
        <v>0</v>
      </c>
      <c r="J2397" s="149" t="str" cm="1">
        <f t="array" ref="J2397">IF(ISERROR(INDEX('Non Compliance input'!$H$5:$H$156,MATCH(1,(A2397='Non Compliance input'!$A$5:$A$156)*(F2397&gt;='Non Compliance input'!$D$5:$D$156)*(E2397&lt;'Non Compliance input'!$E$5:$E$156)*('Non Compliance input'!$H$5:$H$156="Yes"),0))
),"","Yes")</f>
        <v/>
      </c>
      <c r="K2397" s="149">
        <f t="shared" si="335"/>
        <v>0</v>
      </c>
      <c r="L2397" s="162">
        <f t="shared" si="336"/>
        <v>0</v>
      </c>
      <c r="M2397" s="162" t="str" cm="1">
        <f t="array" ref="M2397">IF(ISERROR(INDEX('Non Compliance input'!$I$5:$I$156,MATCH(1,(A2397='Non Compliance input'!$A$5:$A$156)*(E2397&gt;='Non Compliance input'!$D$5:$D$156)*(F2397&lt;='Non Compliance input'!$E$5:$E$156)*('Non Compliance input'!$I$5:$I$156="Yes"),0))
),"","Yes")</f>
        <v/>
      </c>
      <c r="N2397" s="149" t="str">
        <f>IF(VLOOKUP($A2397,HourEndingOutage!$B$3:$F$746,5,0)="Outage","Outage","")</f>
        <v/>
      </c>
      <c r="O2397" s="18">
        <f t="shared" si="337"/>
        <v>0</v>
      </c>
      <c r="P2397" s="18" t="str">
        <f t="shared" si="338"/>
        <v/>
      </c>
      <c r="Q2397" s="18">
        <f t="shared" si="339"/>
        <v>0</v>
      </c>
      <c r="R2397" s="118"/>
    </row>
    <row r="2398" spans="1:18" x14ac:dyDescent="0.25">
      <c r="A2398" s="25">
        <f t="shared" si="340"/>
        <v>267</v>
      </c>
      <c r="B2398" s="23">
        <f t="shared" si="341"/>
        <v>44573</v>
      </c>
      <c r="C2398" s="24">
        <v>3</v>
      </c>
      <c r="D2398" s="54" t="str">
        <f t="shared" si="317"/>
        <v>ASET</v>
      </c>
      <c r="E2398" s="178"/>
      <c r="F2398" s="179"/>
      <c r="G2398" s="177"/>
      <c r="H2398" s="177"/>
      <c r="I2398" s="169">
        <f t="shared" si="334"/>
        <v>0</v>
      </c>
      <c r="J2398" s="149" t="str" cm="1">
        <f t="array" ref="J2398">IF(ISERROR(INDEX('Non Compliance input'!$H$5:$H$156,MATCH(1,(A2398='Non Compliance input'!$A$5:$A$156)*(F2398&gt;='Non Compliance input'!$D$5:$D$156)*(E2398&lt;'Non Compliance input'!$E$5:$E$156)*('Non Compliance input'!$H$5:$H$156="Yes"),0))
),"","Yes")</f>
        <v/>
      </c>
      <c r="K2398" s="149">
        <f t="shared" si="335"/>
        <v>0</v>
      </c>
      <c r="L2398" s="162">
        <f t="shared" si="336"/>
        <v>0</v>
      </c>
      <c r="M2398" s="162" t="str" cm="1">
        <f t="array" ref="M2398">IF(ISERROR(INDEX('Non Compliance input'!$I$5:$I$156,MATCH(1,(A2398='Non Compliance input'!$A$5:$A$156)*(E2398&gt;='Non Compliance input'!$D$5:$D$156)*(F2398&lt;='Non Compliance input'!$E$5:$E$156)*('Non Compliance input'!$I$5:$I$156="Yes"),0))
),"","Yes")</f>
        <v/>
      </c>
      <c r="N2398" s="149" t="str">
        <f>IF(VLOOKUP($A2398,HourEndingOutage!$B$3:$F$746,5,0)="Outage","Outage","")</f>
        <v/>
      </c>
      <c r="O2398" s="18">
        <f t="shared" si="337"/>
        <v>0</v>
      </c>
      <c r="P2398" s="18" t="str">
        <f t="shared" si="338"/>
        <v/>
      </c>
      <c r="Q2398" s="18">
        <f t="shared" si="339"/>
        <v>0</v>
      </c>
      <c r="R2398" s="118"/>
    </row>
    <row r="2399" spans="1:18" x14ac:dyDescent="0.25">
      <c r="A2399" s="25">
        <f t="shared" si="340"/>
        <v>267</v>
      </c>
      <c r="B2399" s="23">
        <f t="shared" si="341"/>
        <v>44573</v>
      </c>
      <c r="C2399" s="24">
        <v>3</v>
      </c>
      <c r="D2399" s="54" t="str">
        <f t="shared" si="317"/>
        <v>ASET</v>
      </c>
      <c r="E2399" s="178"/>
      <c r="F2399" s="179"/>
      <c r="G2399" s="177"/>
      <c r="H2399" s="177"/>
      <c r="I2399" s="169">
        <f t="shared" si="334"/>
        <v>0</v>
      </c>
      <c r="J2399" s="149" t="str" cm="1">
        <f t="array" ref="J2399">IF(ISERROR(INDEX('Non Compliance input'!$H$5:$H$156,MATCH(1,(A2399='Non Compliance input'!$A$5:$A$156)*(F2399&gt;='Non Compliance input'!$D$5:$D$156)*(E2399&lt;'Non Compliance input'!$E$5:$E$156)*('Non Compliance input'!$H$5:$H$156="Yes"),0))
),"","Yes")</f>
        <v/>
      </c>
      <c r="K2399" s="149">
        <f t="shared" si="335"/>
        <v>0</v>
      </c>
      <c r="L2399" s="162">
        <f t="shared" si="336"/>
        <v>0</v>
      </c>
      <c r="M2399" s="162" t="str" cm="1">
        <f t="array" ref="M2399">IF(ISERROR(INDEX('Non Compliance input'!$I$5:$I$156,MATCH(1,(A2399='Non Compliance input'!$A$5:$A$156)*(E2399&gt;='Non Compliance input'!$D$5:$D$156)*(F2399&lt;='Non Compliance input'!$E$5:$E$156)*('Non Compliance input'!$I$5:$I$156="Yes"),0))
),"","Yes")</f>
        <v/>
      </c>
      <c r="N2399" s="149" t="str">
        <f>IF(VLOOKUP($A2399,HourEndingOutage!$B$3:$F$746,5,0)="Outage","Outage","")</f>
        <v/>
      </c>
      <c r="O2399" s="18">
        <f t="shared" si="337"/>
        <v>0</v>
      </c>
      <c r="P2399" s="18" t="str">
        <f t="shared" si="338"/>
        <v/>
      </c>
      <c r="Q2399" s="18">
        <f t="shared" si="339"/>
        <v>0</v>
      </c>
      <c r="R2399" s="118"/>
    </row>
    <row r="2400" spans="1:18" x14ac:dyDescent="0.25">
      <c r="A2400" s="25">
        <f t="shared" si="340"/>
        <v>267</v>
      </c>
      <c r="B2400" s="23">
        <f t="shared" si="341"/>
        <v>44573</v>
      </c>
      <c r="C2400" s="24">
        <v>3</v>
      </c>
      <c r="D2400" s="54" t="str">
        <f t="shared" si="317"/>
        <v>ASET</v>
      </c>
      <c r="E2400" s="178"/>
      <c r="F2400" s="179"/>
      <c r="G2400" s="177"/>
      <c r="H2400" s="177"/>
      <c r="I2400" s="169">
        <f t="shared" si="334"/>
        <v>0</v>
      </c>
      <c r="J2400" s="149" t="str" cm="1">
        <f t="array" ref="J2400">IF(ISERROR(INDEX('Non Compliance input'!$H$5:$H$156,MATCH(1,(A2400='Non Compliance input'!$A$5:$A$156)*(F2400&gt;='Non Compliance input'!$D$5:$D$156)*(E2400&lt;'Non Compliance input'!$E$5:$E$156)*('Non Compliance input'!$H$5:$H$156="Yes"),0))
),"","Yes")</f>
        <v/>
      </c>
      <c r="K2400" s="149">
        <f t="shared" si="335"/>
        <v>0</v>
      </c>
      <c r="L2400" s="162">
        <f t="shared" si="336"/>
        <v>0</v>
      </c>
      <c r="M2400" s="162" t="str" cm="1">
        <f t="array" ref="M2400">IF(ISERROR(INDEX('Non Compliance input'!$I$5:$I$156,MATCH(1,(A2400='Non Compliance input'!$A$5:$A$156)*(E2400&gt;='Non Compliance input'!$D$5:$D$156)*(F2400&lt;='Non Compliance input'!$E$5:$E$156)*('Non Compliance input'!$I$5:$I$156="Yes"),0))
),"","Yes")</f>
        <v/>
      </c>
      <c r="N2400" s="149" t="str">
        <f>IF(VLOOKUP($A2400,HourEndingOutage!$B$3:$F$746,5,0)="Outage","Outage","")</f>
        <v/>
      </c>
      <c r="O2400" s="18">
        <f t="shared" si="337"/>
        <v>0</v>
      </c>
      <c r="P2400" s="18" t="str">
        <f t="shared" si="338"/>
        <v/>
      </c>
      <c r="Q2400" s="18">
        <f t="shared" si="339"/>
        <v>0</v>
      </c>
      <c r="R2400" s="118"/>
    </row>
    <row r="2401" spans="1:18" x14ac:dyDescent="0.25">
      <c r="A2401" s="25">
        <f t="shared" si="340"/>
        <v>267</v>
      </c>
      <c r="B2401" s="23">
        <f t="shared" si="341"/>
        <v>44573</v>
      </c>
      <c r="C2401" s="24">
        <v>3</v>
      </c>
      <c r="D2401" s="54" t="str">
        <f t="shared" si="317"/>
        <v>ASET</v>
      </c>
      <c r="E2401" s="178"/>
      <c r="F2401" s="179"/>
      <c r="G2401" s="177"/>
      <c r="H2401" s="177"/>
      <c r="I2401" s="169">
        <f t="shared" si="334"/>
        <v>0</v>
      </c>
      <c r="J2401" s="149" t="str" cm="1">
        <f t="array" ref="J2401">IF(ISERROR(INDEX('Non Compliance input'!$H$5:$H$156,MATCH(1,(A2401='Non Compliance input'!$A$5:$A$156)*(F2401&gt;='Non Compliance input'!$D$5:$D$156)*(E2401&lt;'Non Compliance input'!$E$5:$E$156)*('Non Compliance input'!$H$5:$H$156="Yes"),0))
),"","Yes")</f>
        <v/>
      </c>
      <c r="K2401" s="149">
        <f t="shared" si="335"/>
        <v>0</v>
      </c>
      <c r="L2401" s="162">
        <f t="shared" si="336"/>
        <v>0</v>
      </c>
      <c r="M2401" s="162" t="str" cm="1">
        <f t="array" ref="M2401">IF(ISERROR(INDEX('Non Compliance input'!$I$5:$I$156,MATCH(1,(A2401='Non Compliance input'!$A$5:$A$156)*(E2401&gt;='Non Compliance input'!$D$5:$D$156)*(F2401&lt;='Non Compliance input'!$E$5:$E$156)*('Non Compliance input'!$I$5:$I$156="Yes"),0))
),"","Yes")</f>
        <v/>
      </c>
      <c r="N2401" s="149" t="str">
        <f>IF(VLOOKUP($A2401,HourEndingOutage!$B$3:$F$746,5,0)="Outage","Outage","")</f>
        <v/>
      </c>
      <c r="O2401" s="18">
        <f t="shared" si="337"/>
        <v>0</v>
      </c>
      <c r="P2401" s="18" t="str">
        <f t="shared" si="338"/>
        <v/>
      </c>
      <c r="Q2401" s="18">
        <f t="shared" si="339"/>
        <v>0</v>
      </c>
      <c r="R2401" s="118"/>
    </row>
    <row r="2402" spans="1:18" x14ac:dyDescent="0.25">
      <c r="A2402" s="25">
        <f t="shared" si="340"/>
        <v>267</v>
      </c>
      <c r="B2402" s="23">
        <f t="shared" si="341"/>
        <v>44573</v>
      </c>
      <c r="C2402" s="24">
        <v>3</v>
      </c>
      <c r="D2402" s="54" t="str">
        <f t="shared" si="317"/>
        <v>ASET</v>
      </c>
      <c r="E2402" s="178"/>
      <c r="F2402" s="179"/>
      <c r="G2402" s="177"/>
      <c r="H2402" s="177"/>
      <c r="I2402" s="169">
        <f t="shared" si="334"/>
        <v>0</v>
      </c>
      <c r="J2402" s="149" t="str" cm="1">
        <f t="array" ref="J2402">IF(ISERROR(INDEX('Non Compliance input'!$H$5:$H$156,MATCH(1,(A2402='Non Compliance input'!$A$5:$A$156)*(F2402&gt;='Non Compliance input'!$D$5:$D$156)*(E2402&lt;'Non Compliance input'!$E$5:$E$156)*('Non Compliance input'!$H$5:$H$156="Yes"),0))
),"","Yes")</f>
        <v/>
      </c>
      <c r="K2402" s="149">
        <f t="shared" si="335"/>
        <v>0</v>
      </c>
      <c r="L2402" s="162">
        <f t="shared" si="336"/>
        <v>0</v>
      </c>
      <c r="M2402" s="162" t="str" cm="1">
        <f t="array" ref="M2402">IF(ISERROR(INDEX('Non Compliance input'!$I$5:$I$156,MATCH(1,(A2402='Non Compliance input'!$A$5:$A$156)*(E2402&gt;='Non Compliance input'!$D$5:$D$156)*(F2402&lt;='Non Compliance input'!$E$5:$E$156)*('Non Compliance input'!$I$5:$I$156="Yes"),0))
),"","Yes")</f>
        <v/>
      </c>
      <c r="N2402" s="149" t="str">
        <f>IF(VLOOKUP($A2402,HourEndingOutage!$B$3:$F$746,5,0)="Outage","Outage","")</f>
        <v/>
      </c>
      <c r="O2402" s="18">
        <f t="shared" si="337"/>
        <v>0</v>
      </c>
      <c r="P2402" s="18" t="str">
        <f t="shared" si="338"/>
        <v/>
      </c>
      <c r="Q2402" s="18">
        <f t="shared" si="339"/>
        <v>0</v>
      </c>
      <c r="R2402" s="118"/>
    </row>
    <row r="2403" spans="1:18" x14ac:dyDescent="0.25">
      <c r="A2403" s="25">
        <f t="shared" si="340"/>
        <v>267</v>
      </c>
      <c r="B2403" s="23">
        <f t="shared" si="341"/>
        <v>44573</v>
      </c>
      <c r="C2403" s="24">
        <v>3</v>
      </c>
      <c r="D2403" s="54" t="str">
        <f t="shared" si="317"/>
        <v>ASET</v>
      </c>
      <c r="E2403" s="178"/>
      <c r="F2403" s="179"/>
      <c r="G2403" s="177"/>
      <c r="H2403" s="177"/>
      <c r="I2403" s="169">
        <f t="shared" si="334"/>
        <v>0</v>
      </c>
      <c r="J2403" s="149" t="str" cm="1">
        <f t="array" ref="J2403">IF(ISERROR(INDEX('Non Compliance input'!$H$5:$H$156,MATCH(1,(A2403='Non Compliance input'!$A$5:$A$156)*(F2403&gt;='Non Compliance input'!$D$5:$D$156)*(E2403&lt;'Non Compliance input'!$E$5:$E$156)*('Non Compliance input'!$H$5:$H$156="Yes"),0))
),"","Yes")</f>
        <v/>
      </c>
      <c r="K2403" s="149">
        <f t="shared" si="335"/>
        <v>0</v>
      </c>
      <c r="L2403" s="162">
        <f t="shared" si="336"/>
        <v>0</v>
      </c>
      <c r="M2403" s="162" t="str" cm="1">
        <f t="array" ref="M2403">IF(ISERROR(INDEX('Non Compliance input'!$I$5:$I$156,MATCH(1,(A2403='Non Compliance input'!$A$5:$A$156)*(E2403&gt;='Non Compliance input'!$D$5:$D$156)*(F2403&lt;='Non Compliance input'!$E$5:$E$156)*('Non Compliance input'!$I$5:$I$156="Yes"),0))
),"","Yes")</f>
        <v/>
      </c>
      <c r="N2403" s="149" t="str">
        <f>IF(VLOOKUP($A2403,HourEndingOutage!$B$3:$F$746,5,0)="Outage","Outage","")</f>
        <v/>
      </c>
      <c r="O2403" s="18">
        <f t="shared" si="337"/>
        <v>0</v>
      </c>
      <c r="P2403" s="18" t="str">
        <f t="shared" si="338"/>
        <v/>
      </c>
      <c r="Q2403" s="18">
        <f t="shared" si="339"/>
        <v>0</v>
      </c>
      <c r="R2403" s="118"/>
    </row>
    <row r="2404" spans="1:18" x14ac:dyDescent="0.25">
      <c r="A2404" s="25">
        <f t="shared" si="340"/>
        <v>267</v>
      </c>
      <c r="B2404" s="23">
        <f t="shared" si="341"/>
        <v>44573</v>
      </c>
      <c r="C2404" s="24">
        <v>3</v>
      </c>
      <c r="D2404" s="54" t="str">
        <f t="shared" si="317"/>
        <v>ASET</v>
      </c>
      <c r="E2404" s="178"/>
      <c r="F2404" s="179"/>
      <c r="G2404" s="177"/>
      <c r="H2404" s="177"/>
      <c r="I2404" s="169">
        <f t="shared" si="334"/>
        <v>0</v>
      </c>
      <c r="J2404" s="149" t="str" cm="1">
        <f t="array" ref="J2404">IF(ISERROR(INDEX('Non Compliance input'!$H$5:$H$156,MATCH(1,(A2404='Non Compliance input'!$A$5:$A$156)*(F2404&gt;='Non Compliance input'!$D$5:$D$156)*(E2404&lt;'Non Compliance input'!$E$5:$E$156)*('Non Compliance input'!$H$5:$H$156="Yes"),0))
),"","Yes")</f>
        <v/>
      </c>
      <c r="K2404" s="149">
        <f t="shared" si="335"/>
        <v>0</v>
      </c>
      <c r="L2404" s="162">
        <f t="shared" si="336"/>
        <v>0</v>
      </c>
      <c r="M2404" s="162" t="str" cm="1">
        <f t="array" ref="M2404">IF(ISERROR(INDEX('Non Compliance input'!$I$5:$I$156,MATCH(1,(A2404='Non Compliance input'!$A$5:$A$156)*(E2404&gt;='Non Compliance input'!$D$5:$D$156)*(F2404&lt;='Non Compliance input'!$E$5:$E$156)*('Non Compliance input'!$I$5:$I$156="Yes"),0))
),"","Yes")</f>
        <v/>
      </c>
      <c r="N2404" s="149" t="str">
        <f>IF(VLOOKUP($A2404,HourEndingOutage!$B$3:$F$746,5,0)="Outage","Outage","")</f>
        <v/>
      </c>
      <c r="O2404" s="18">
        <f t="shared" si="337"/>
        <v>0</v>
      </c>
      <c r="P2404" s="18" t="str">
        <f t="shared" si="338"/>
        <v/>
      </c>
      <c r="Q2404" s="18">
        <f t="shared" si="339"/>
        <v>0</v>
      </c>
      <c r="R2404" s="118"/>
    </row>
    <row r="2405" spans="1:18" x14ac:dyDescent="0.25">
      <c r="A2405" s="25">
        <f t="shared" si="340"/>
        <v>267</v>
      </c>
      <c r="B2405" s="23">
        <f t="shared" si="341"/>
        <v>44573</v>
      </c>
      <c r="C2405" s="24">
        <v>3</v>
      </c>
      <c r="D2405" s="54" t="str">
        <f t="shared" si="317"/>
        <v>ASET</v>
      </c>
      <c r="E2405" s="178"/>
      <c r="F2405" s="179"/>
      <c r="G2405" s="177"/>
      <c r="H2405" s="177"/>
      <c r="I2405" s="169">
        <f t="shared" si="334"/>
        <v>0</v>
      </c>
      <c r="J2405" s="149" t="str" cm="1">
        <f t="array" ref="J2405">IF(ISERROR(INDEX('Non Compliance input'!$H$5:$H$156,MATCH(1,(A2405='Non Compliance input'!$A$5:$A$156)*(F2405&gt;='Non Compliance input'!$D$5:$D$156)*(E2405&lt;'Non Compliance input'!$E$5:$E$156)*('Non Compliance input'!$H$5:$H$156="Yes"),0))
),"","Yes")</f>
        <v/>
      </c>
      <c r="K2405" s="149">
        <f t="shared" si="335"/>
        <v>0</v>
      </c>
      <c r="L2405" s="162">
        <f t="shared" si="336"/>
        <v>0</v>
      </c>
      <c r="M2405" s="162" t="str" cm="1">
        <f t="array" ref="M2405">IF(ISERROR(INDEX('Non Compliance input'!$I$5:$I$156,MATCH(1,(A2405='Non Compliance input'!$A$5:$A$156)*(E2405&gt;='Non Compliance input'!$D$5:$D$156)*(F2405&lt;='Non Compliance input'!$E$5:$E$156)*('Non Compliance input'!$I$5:$I$156="Yes"),0))
),"","Yes")</f>
        <v/>
      </c>
      <c r="N2405" s="149" t="str">
        <f>IF(VLOOKUP($A2405,HourEndingOutage!$B$3:$F$746,5,0)="Outage","Outage","")</f>
        <v/>
      </c>
      <c r="O2405" s="18">
        <f t="shared" si="337"/>
        <v>0</v>
      </c>
      <c r="P2405" s="18" t="str">
        <f t="shared" si="338"/>
        <v/>
      </c>
      <c r="Q2405" s="18">
        <f t="shared" si="339"/>
        <v>0</v>
      </c>
      <c r="R2405" s="118"/>
    </row>
    <row r="2406" spans="1:18" x14ac:dyDescent="0.25">
      <c r="A2406" s="25">
        <f t="shared" si="340"/>
        <v>268</v>
      </c>
      <c r="B2406" s="23">
        <f t="shared" si="341"/>
        <v>44573</v>
      </c>
      <c r="C2406" s="24">
        <v>4</v>
      </c>
      <c r="D2406" s="54" t="str">
        <f t="shared" si="317"/>
        <v>ASET</v>
      </c>
      <c r="E2406" s="178"/>
      <c r="F2406" s="179"/>
      <c r="G2406" s="177"/>
      <c r="H2406" s="177"/>
      <c r="I2406" s="169">
        <f t="shared" si="334"/>
        <v>0</v>
      </c>
      <c r="J2406" s="149" t="str" cm="1">
        <f t="array" ref="J2406">IF(ISERROR(INDEX('Non Compliance input'!$H$5:$H$156,MATCH(1,(A2406='Non Compliance input'!$A$5:$A$156)*(F2406&gt;='Non Compliance input'!$D$5:$D$156)*(E2406&lt;'Non Compliance input'!$E$5:$E$156)*('Non Compliance input'!$H$5:$H$156="Yes"),0))
),"","Yes")</f>
        <v/>
      </c>
      <c r="K2406" s="149">
        <f t="shared" si="335"/>
        <v>0</v>
      </c>
      <c r="L2406" s="162">
        <f t="shared" si="336"/>
        <v>0</v>
      </c>
      <c r="M2406" s="162" t="str" cm="1">
        <f t="array" ref="M2406">IF(ISERROR(INDEX('Non Compliance input'!$I$5:$I$156,MATCH(1,(A2406='Non Compliance input'!$A$5:$A$156)*(E2406&gt;='Non Compliance input'!$D$5:$D$156)*(F2406&lt;='Non Compliance input'!$E$5:$E$156)*('Non Compliance input'!$I$5:$I$156="Yes"),0))
),"","Yes")</f>
        <v/>
      </c>
      <c r="N2406" s="149" t="str">
        <f>IF(VLOOKUP($A2406,HourEndingOutage!$B$3:$F$746,5,0)="Outage","Outage","")</f>
        <v/>
      </c>
      <c r="O2406" s="18">
        <f t="shared" si="337"/>
        <v>0</v>
      </c>
      <c r="P2406" s="18" t="str">
        <f t="shared" si="338"/>
        <v/>
      </c>
      <c r="Q2406" s="18">
        <f t="shared" si="339"/>
        <v>0</v>
      </c>
      <c r="R2406" s="118"/>
    </row>
    <row r="2407" spans="1:18" x14ac:dyDescent="0.25">
      <c r="A2407" s="25">
        <f t="shared" si="340"/>
        <v>268</v>
      </c>
      <c r="B2407" s="23">
        <f t="shared" si="341"/>
        <v>44573</v>
      </c>
      <c r="C2407" s="24">
        <v>4</v>
      </c>
      <c r="D2407" s="54" t="str">
        <f t="shared" si="317"/>
        <v>ASET</v>
      </c>
      <c r="E2407" s="178"/>
      <c r="F2407" s="179"/>
      <c r="G2407" s="177"/>
      <c r="H2407" s="177"/>
      <c r="I2407" s="169">
        <f t="shared" si="334"/>
        <v>0</v>
      </c>
      <c r="J2407" s="149" t="str" cm="1">
        <f t="array" ref="J2407">IF(ISERROR(INDEX('Non Compliance input'!$H$5:$H$156,MATCH(1,(A2407='Non Compliance input'!$A$5:$A$156)*(F2407&gt;='Non Compliance input'!$D$5:$D$156)*(E2407&lt;'Non Compliance input'!$E$5:$E$156)*('Non Compliance input'!$H$5:$H$156="Yes"),0))
),"","Yes")</f>
        <v/>
      </c>
      <c r="K2407" s="149">
        <f t="shared" si="335"/>
        <v>0</v>
      </c>
      <c r="L2407" s="162">
        <f t="shared" si="336"/>
        <v>0</v>
      </c>
      <c r="M2407" s="162" t="str" cm="1">
        <f t="array" ref="M2407">IF(ISERROR(INDEX('Non Compliance input'!$I$5:$I$156,MATCH(1,(A2407='Non Compliance input'!$A$5:$A$156)*(E2407&gt;='Non Compliance input'!$D$5:$D$156)*(F2407&lt;='Non Compliance input'!$E$5:$E$156)*('Non Compliance input'!$I$5:$I$156="Yes"),0))
),"","Yes")</f>
        <v/>
      </c>
      <c r="N2407" s="149" t="str">
        <f>IF(VLOOKUP($A2407,HourEndingOutage!$B$3:$F$746,5,0)="Outage","Outage","")</f>
        <v/>
      </c>
      <c r="O2407" s="18">
        <f t="shared" si="337"/>
        <v>0</v>
      </c>
      <c r="P2407" s="18" t="str">
        <f t="shared" si="338"/>
        <v/>
      </c>
      <c r="Q2407" s="18">
        <f t="shared" si="339"/>
        <v>0</v>
      </c>
      <c r="R2407" s="118"/>
    </row>
    <row r="2408" spans="1:18" x14ac:dyDescent="0.25">
      <c r="A2408" s="25">
        <f t="shared" si="340"/>
        <v>268</v>
      </c>
      <c r="B2408" s="23">
        <f t="shared" si="341"/>
        <v>44573</v>
      </c>
      <c r="C2408" s="24">
        <v>4</v>
      </c>
      <c r="D2408" s="54" t="str">
        <f t="shared" si="317"/>
        <v>ASET</v>
      </c>
      <c r="E2408" s="178"/>
      <c r="F2408" s="179"/>
      <c r="G2408" s="177"/>
      <c r="H2408" s="177"/>
      <c r="I2408" s="169">
        <f t="shared" si="334"/>
        <v>0</v>
      </c>
      <c r="J2408" s="149" t="str" cm="1">
        <f t="array" ref="J2408">IF(ISERROR(INDEX('Non Compliance input'!$H$5:$H$156,MATCH(1,(A2408='Non Compliance input'!$A$5:$A$156)*(F2408&gt;='Non Compliance input'!$D$5:$D$156)*(E2408&lt;'Non Compliance input'!$E$5:$E$156)*('Non Compliance input'!$H$5:$H$156="Yes"),0))
),"","Yes")</f>
        <v/>
      </c>
      <c r="K2408" s="149">
        <f t="shared" si="335"/>
        <v>0</v>
      </c>
      <c r="L2408" s="162">
        <f t="shared" si="336"/>
        <v>0</v>
      </c>
      <c r="M2408" s="162" t="str" cm="1">
        <f t="array" ref="M2408">IF(ISERROR(INDEX('Non Compliance input'!$I$5:$I$156,MATCH(1,(A2408='Non Compliance input'!$A$5:$A$156)*(E2408&gt;='Non Compliance input'!$D$5:$D$156)*(F2408&lt;='Non Compliance input'!$E$5:$E$156)*('Non Compliance input'!$I$5:$I$156="Yes"),0))
),"","Yes")</f>
        <v/>
      </c>
      <c r="N2408" s="149" t="str">
        <f>IF(VLOOKUP($A2408,HourEndingOutage!$B$3:$F$746,5,0)="Outage","Outage","")</f>
        <v/>
      </c>
      <c r="O2408" s="18">
        <f t="shared" si="337"/>
        <v>0</v>
      </c>
      <c r="P2408" s="18" t="str">
        <f t="shared" si="338"/>
        <v/>
      </c>
      <c r="Q2408" s="18">
        <f t="shared" si="339"/>
        <v>0</v>
      </c>
      <c r="R2408" s="118"/>
    </row>
    <row r="2409" spans="1:18" x14ac:dyDescent="0.25">
      <c r="A2409" s="25">
        <f t="shared" si="340"/>
        <v>268</v>
      </c>
      <c r="B2409" s="23">
        <f t="shared" si="341"/>
        <v>44573</v>
      </c>
      <c r="C2409" s="24">
        <v>4</v>
      </c>
      <c r="D2409" s="54" t="str">
        <f t="shared" si="317"/>
        <v>ASET</v>
      </c>
      <c r="E2409" s="178"/>
      <c r="F2409" s="179"/>
      <c r="G2409" s="177"/>
      <c r="H2409" s="177"/>
      <c r="I2409" s="169">
        <f t="shared" si="334"/>
        <v>0</v>
      </c>
      <c r="J2409" s="149" t="str" cm="1">
        <f t="array" ref="J2409">IF(ISERROR(INDEX('Non Compliance input'!$H$5:$H$156,MATCH(1,(A2409='Non Compliance input'!$A$5:$A$156)*(F2409&gt;='Non Compliance input'!$D$5:$D$156)*(E2409&lt;'Non Compliance input'!$E$5:$E$156)*('Non Compliance input'!$H$5:$H$156="Yes"),0))
),"","Yes")</f>
        <v/>
      </c>
      <c r="K2409" s="149">
        <f t="shared" si="335"/>
        <v>0</v>
      </c>
      <c r="L2409" s="162">
        <f t="shared" si="336"/>
        <v>0</v>
      </c>
      <c r="M2409" s="162" t="str" cm="1">
        <f t="array" ref="M2409">IF(ISERROR(INDEX('Non Compliance input'!$I$5:$I$156,MATCH(1,(A2409='Non Compliance input'!$A$5:$A$156)*(E2409&gt;='Non Compliance input'!$D$5:$D$156)*(F2409&lt;='Non Compliance input'!$E$5:$E$156)*('Non Compliance input'!$I$5:$I$156="Yes"),0))
),"","Yes")</f>
        <v/>
      </c>
      <c r="N2409" s="149" t="str">
        <f>IF(VLOOKUP($A2409,HourEndingOutage!$B$3:$F$746,5,0)="Outage","Outage","")</f>
        <v/>
      </c>
      <c r="O2409" s="18">
        <f t="shared" si="337"/>
        <v>0</v>
      </c>
      <c r="P2409" s="18" t="str">
        <f t="shared" si="338"/>
        <v/>
      </c>
      <c r="Q2409" s="18">
        <f t="shared" si="339"/>
        <v>0</v>
      </c>
      <c r="R2409" s="118"/>
    </row>
    <row r="2410" spans="1:18" x14ac:dyDescent="0.25">
      <c r="A2410" s="25">
        <f t="shared" si="340"/>
        <v>268</v>
      </c>
      <c r="B2410" s="23">
        <f t="shared" si="341"/>
        <v>44573</v>
      </c>
      <c r="C2410" s="24">
        <v>4</v>
      </c>
      <c r="D2410" s="54" t="str">
        <f t="shared" si="317"/>
        <v>ASET</v>
      </c>
      <c r="E2410" s="178"/>
      <c r="F2410" s="179"/>
      <c r="G2410" s="177"/>
      <c r="H2410" s="177"/>
      <c r="I2410" s="169">
        <f t="shared" si="334"/>
        <v>0</v>
      </c>
      <c r="J2410" s="149" t="str" cm="1">
        <f t="array" ref="J2410">IF(ISERROR(INDEX('Non Compliance input'!$H$5:$H$156,MATCH(1,(A2410='Non Compliance input'!$A$5:$A$156)*(F2410&gt;='Non Compliance input'!$D$5:$D$156)*(E2410&lt;'Non Compliance input'!$E$5:$E$156)*('Non Compliance input'!$H$5:$H$156="Yes"),0))
),"","Yes")</f>
        <v/>
      </c>
      <c r="K2410" s="149">
        <f t="shared" si="335"/>
        <v>0</v>
      </c>
      <c r="L2410" s="162">
        <f t="shared" si="336"/>
        <v>0</v>
      </c>
      <c r="M2410" s="162" t="str" cm="1">
        <f t="array" ref="M2410">IF(ISERROR(INDEX('Non Compliance input'!$I$5:$I$156,MATCH(1,(A2410='Non Compliance input'!$A$5:$A$156)*(E2410&gt;='Non Compliance input'!$D$5:$D$156)*(F2410&lt;='Non Compliance input'!$E$5:$E$156)*('Non Compliance input'!$I$5:$I$156="Yes"),0))
),"","Yes")</f>
        <v/>
      </c>
      <c r="N2410" s="149" t="str">
        <f>IF(VLOOKUP($A2410,HourEndingOutage!$B$3:$F$746,5,0)="Outage","Outage","")</f>
        <v/>
      </c>
      <c r="O2410" s="18">
        <f t="shared" si="337"/>
        <v>0</v>
      </c>
      <c r="P2410" s="18" t="str">
        <f t="shared" si="338"/>
        <v/>
      </c>
      <c r="Q2410" s="18">
        <f t="shared" si="339"/>
        <v>0</v>
      </c>
      <c r="R2410" s="118"/>
    </row>
    <row r="2411" spans="1:18" x14ac:dyDescent="0.25">
      <c r="A2411" s="25">
        <f t="shared" si="340"/>
        <v>268</v>
      </c>
      <c r="B2411" s="23">
        <f t="shared" si="341"/>
        <v>44573</v>
      </c>
      <c r="C2411" s="24">
        <v>4</v>
      </c>
      <c r="D2411" s="54" t="str">
        <f t="shared" si="317"/>
        <v>ASET</v>
      </c>
      <c r="E2411" s="178"/>
      <c r="F2411" s="179"/>
      <c r="G2411" s="177"/>
      <c r="H2411" s="177"/>
      <c r="I2411" s="169">
        <f t="shared" si="334"/>
        <v>0</v>
      </c>
      <c r="J2411" s="149" t="str" cm="1">
        <f t="array" ref="J2411">IF(ISERROR(INDEX('Non Compliance input'!$H$5:$H$156,MATCH(1,(A2411='Non Compliance input'!$A$5:$A$156)*(F2411&gt;='Non Compliance input'!$D$5:$D$156)*(E2411&lt;'Non Compliance input'!$E$5:$E$156)*('Non Compliance input'!$H$5:$H$156="Yes"),0))
),"","Yes")</f>
        <v/>
      </c>
      <c r="K2411" s="149">
        <f t="shared" si="335"/>
        <v>0</v>
      </c>
      <c r="L2411" s="162">
        <f t="shared" si="336"/>
        <v>0</v>
      </c>
      <c r="M2411" s="162" t="str" cm="1">
        <f t="array" ref="M2411">IF(ISERROR(INDEX('Non Compliance input'!$I$5:$I$156,MATCH(1,(A2411='Non Compliance input'!$A$5:$A$156)*(E2411&gt;='Non Compliance input'!$D$5:$D$156)*(F2411&lt;='Non Compliance input'!$E$5:$E$156)*('Non Compliance input'!$I$5:$I$156="Yes"),0))
),"","Yes")</f>
        <v/>
      </c>
      <c r="N2411" s="149" t="str">
        <f>IF(VLOOKUP($A2411,HourEndingOutage!$B$3:$F$746,5,0)="Outage","Outage","")</f>
        <v/>
      </c>
      <c r="O2411" s="18">
        <f t="shared" si="337"/>
        <v>0</v>
      </c>
      <c r="P2411" s="18" t="str">
        <f t="shared" si="338"/>
        <v/>
      </c>
      <c r="Q2411" s="18">
        <f t="shared" si="339"/>
        <v>0</v>
      </c>
      <c r="R2411" s="118"/>
    </row>
    <row r="2412" spans="1:18" x14ac:dyDescent="0.25">
      <c r="A2412" s="25">
        <f t="shared" si="340"/>
        <v>268</v>
      </c>
      <c r="B2412" s="23">
        <f t="shared" si="341"/>
        <v>44573</v>
      </c>
      <c r="C2412" s="24">
        <v>4</v>
      </c>
      <c r="D2412" s="54" t="str">
        <f t="shared" si="317"/>
        <v>ASET</v>
      </c>
      <c r="E2412" s="178"/>
      <c r="F2412" s="179"/>
      <c r="G2412" s="177"/>
      <c r="H2412" s="177"/>
      <c r="I2412" s="169">
        <f t="shared" si="334"/>
        <v>0</v>
      </c>
      <c r="J2412" s="149" t="str" cm="1">
        <f t="array" ref="J2412">IF(ISERROR(INDEX('Non Compliance input'!$H$5:$H$156,MATCH(1,(A2412='Non Compliance input'!$A$5:$A$156)*(F2412&gt;='Non Compliance input'!$D$5:$D$156)*(E2412&lt;'Non Compliance input'!$E$5:$E$156)*('Non Compliance input'!$H$5:$H$156="Yes"),0))
),"","Yes")</f>
        <v/>
      </c>
      <c r="K2412" s="149">
        <f t="shared" si="335"/>
        <v>0</v>
      </c>
      <c r="L2412" s="162">
        <f t="shared" si="336"/>
        <v>0</v>
      </c>
      <c r="M2412" s="162" t="str" cm="1">
        <f t="array" ref="M2412">IF(ISERROR(INDEX('Non Compliance input'!$I$5:$I$156,MATCH(1,(A2412='Non Compliance input'!$A$5:$A$156)*(E2412&gt;='Non Compliance input'!$D$5:$D$156)*(F2412&lt;='Non Compliance input'!$E$5:$E$156)*('Non Compliance input'!$I$5:$I$156="Yes"),0))
),"","Yes")</f>
        <v/>
      </c>
      <c r="N2412" s="149" t="str">
        <f>IF(VLOOKUP($A2412,HourEndingOutage!$B$3:$F$746,5,0)="Outage","Outage","")</f>
        <v/>
      </c>
      <c r="O2412" s="18">
        <f t="shared" si="337"/>
        <v>0</v>
      </c>
      <c r="P2412" s="18" t="str">
        <f t="shared" si="338"/>
        <v/>
      </c>
      <c r="Q2412" s="18">
        <f t="shared" si="339"/>
        <v>0</v>
      </c>
      <c r="R2412" s="118"/>
    </row>
    <row r="2413" spans="1:18" x14ac:dyDescent="0.25">
      <c r="A2413" s="25">
        <f t="shared" si="340"/>
        <v>268</v>
      </c>
      <c r="B2413" s="23">
        <f t="shared" si="341"/>
        <v>44573</v>
      </c>
      <c r="C2413" s="24">
        <v>4</v>
      </c>
      <c r="D2413" s="54" t="str">
        <f t="shared" si="317"/>
        <v>ASET</v>
      </c>
      <c r="E2413" s="178"/>
      <c r="F2413" s="179"/>
      <c r="G2413" s="177"/>
      <c r="H2413" s="177"/>
      <c r="I2413" s="169">
        <f t="shared" si="334"/>
        <v>0</v>
      </c>
      <c r="J2413" s="149" t="str" cm="1">
        <f t="array" ref="J2413">IF(ISERROR(INDEX('Non Compliance input'!$H$5:$H$156,MATCH(1,(A2413='Non Compliance input'!$A$5:$A$156)*(F2413&gt;='Non Compliance input'!$D$5:$D$156)*(E2413&lt;'Non Compliance input'!$E$5:$E$156)*('Non Compliance input'!$H$5:$H$156="Yes"),0))
),"","Yes")</f>
        <v/>
      </c>
      <c r="K2413" s="149">
        <f t="shared" si="335"/>
        <v>0</v>
      </c>
      <c r="L2413" s="162">
        <f t="shared" si="336"/>
        <v>0</v>
      </c>
      <c r="M2413" s="162" t="str" cm="1">
        <f t="array" ref="M2413">IF(ISERROR(INDEX('Non Compliance input'!$I$5:$I$156,MATCH(1,(A2413='Non Compliance input'!$A$5:$A$156)*(E2413&gt;='Non Compliance input'!$D$5:$D$156)*(F2413&lt;='Non Compliance input'!$E$5:$E$156)*('Non Compliance input'!$I$5:$I$156="Yes"),0))
),"","Yes")</f>
        <v/>
      </c>
      <c r="N2413" s="149" t="str">
        <f>IF(VLOOKUP($A2413,HourEndingOutage!$B$3:$F$746,5,0)="Outage","Outage","")</f>
        <v/>
      </c>
      <c r="O2413" s="18">
        <f t="shared" si="337"/>
        <v>0</v>
      </c>
      <c r="P2413" s="18" t="str">
        <f t="shared" si="338"/>
        <v/>
      </c>
      <c r="Q2413" s="18">
        <f t="shared" si="339"/>
        <v>0</v>
      </c>
      <c r="R2413" s="118"/>
    </row>
    <row r="2414" spans="1:18" x14ac:dyDescent="0.25">
      <c r="A2414" s="25">
        <f t="shared" si="340"/>
        <v>268</v>
      </c>
      <c r="B2414" s="23">
        <f t="shared" si="341"/>
        <v>44573</v>
      </c>
      <c r="C2414" s="24">
        <v>4</v>
      </c>
      <c r="D2414" s="54" t="str">
        <f t="shared" si="317"/>
        <v>ASET</v>
      </c>
      <c r="E2414" s="178"/>
      <c r="F2414" s="179"/>
      <c r="G2414" s="177"/>
      <c r="H2414" s="177"/>
      <c r="I2414" s="169">
        <f t="shared" si="334"/>
        <v>0</v>
      </c>
      <c r="J2414" s="149" t="str" cm="1">
        <f t="array" ref="J2414">IF(ISERROR(INDEX('Non Compliance input'!$H$5:$H$156,MATCH(1,(A2414='Non Compliance input'!$A$5:$A$156)*(F2414&gt;='Non Compliance input'!$D$5:$D$156)*(E2414&lt;'Non Compliance input'!$E$5:$E$156)*('Non Compliance input'!$H$5:$H$156="Yes"),0))
),"","Yes")</f>
        <v/>
      </c>
      <c r="K2414" s="149">
        <f t="shared" si="335"/>
        <v>0</v>
      </c>
      <c r="L2414" s="162">
        <f t="shared" si="336"/>
        <v>0</v>
      </c>
      <c r="M2414" s="162" t="str" cm="1">
        <f t="array" ref="M2414">IF(ISERROR(INDEX('Non Compliance input'!$I$5:$I$156,MATCH(1,(A2414='Non Compliance input'!$A$5:$A$156)*(E2414&gt;='Non Compliance input'!$D$5:$D$156)*(F2414&lt;='Non Compliance input'!$E$5:$E$156)*('Non Compliance input'!$I$5:$I$156="Yes"),0))
),"","Yes")</f>
        <v/>
      </c>
      <c r="N2414" s="149" t="str">
        <f>IF(VLOOKUP($A2414,HourEndingOutage!$B$3:$F$746,5,0)="Outage","Outage","")</f>
        <v/>
      </c>
      <c r="O2414" s="18">
        <f t="shared" si="337"/>
        <v>0</v>
      </c>
      <c r="P2414" s="18" t="str">
        <f t="shared" si="338"/>
        <v/>
      </c>
      <c r="Q2414" s="18">
        <f t="shared" si="339"/>
        <v>0</v>
      </c>
      <c r="R2414" s="118"/>
    </row>
    <row r="2415" spans="1:18" x14ac:dyDescent="0.25">
      <c r="A2415" s="25">
        <f t="shared" si="340"/>
        <v>269</v>
      </c>
      <c r="B2415" s="23">
        <f t="shared" si="341"/>
        <v>44573</v>
      </c>
      <c r="C2415" s="24">
        <v>5</v>
      </c>
      <c r="D2415" s="54" t="str">
        <f t="shared" si="317"/>
        <v>ASET</v>
      </c>
      <c r="E2415" s="178"/>
      <c r="F2415" s="179"/>
      <c r="G2415" s="177"/>
      <c r="H2415" s="177"/>
      <c r="I2415" s="169">
        <f t="shared" si="334"/>
        <v>0</v>
      </c>
      <c r="J2415" s="149" t="str" cm="1">
        <f t="array" ref="J2415">IF(ISERROR(INDEX('Non Compliance input'!$H$5:$H$156,MATCH(1,(A2415='Non Compliance input'!$A$5:$A$156)*(F2415&gt;='Non Compliance input'!$D$5:$D$156)*(E2415&lt;'Non Compliance input'!$E$5:$E$156)*('Non Compliance input'!$H$5:$H$156="Yes"),0))
),"","Yes")</f>
        <v/>
      </c>
      <c r="K2415" s="149">
        <f t="shared" si="335"/>
        <v>0</v>
      </c>
      <c r="L2415" s="162">
        <f t="shared" si="336"/>
        <v>0</v>
      </c>
      <c r="M2415" s="162" t="str" cm="1">
        <f t="array" ref="M2415">IF(ISERROR(INDEX('Non Compliance input'!$I$5:$I$156,MATCH(1,(A2415='Non Compliance input'!$A$5:$A$156)*(E2415&gt;='Non Compliance input'!$D$5:$D$156)*(F2415&lt;='Non Compliance input'!$E$5:$E$156)*('Non Compliance input'!$I$5:$I$156="Yes"),0))
),"","Yes")</f>
        <v/>
      </c>
      <c r="N2415" s="149" t="str">
        <f>IF(VLOOKUP($A2415,HourEndingOutage!$B$3:$F$746,5,0)="Outage","Outage","")</f>
        <v/>
      </c>
      <c r="O2415" s="18">
        <f t="shared" si="337"/>
        <v>0</v>
      </c>
      <c r="P2415" s="18" t="str">
        <f t="shared" si="338"/>
        <v/>
      </c>
      <c r="Q2415" s="18">
        <f t="shared" si="339"/>
        <v>0</v>
      </c>
      <c r="R2415" s="118"/>
    </row>
    <row r="2416" spans="1:18" x14ac:dyDescent="0.25">
      <c r="A2416" s="25">
        <f t="shared" si="340"/>
        <v>269</v>
      </c>
      <c r="B2416" s="23">
        <f t="shared" si="341"/>
        <v>44573</v>
      </c>
      <c r="C2416" s="24">
        <v>5</v>
      </c>
      <c r="D2416" s="54" t="str">
        <f t="shared" si="317"/>
        <v>ASET</v>
      </c>
      <c r="E2416" s="178"/>
      <c r="F2416" s="179"/>
      <c r="G2416" s="177"/>
      <c r="H2416" s="177"/>
      <c r="I2416" s="169">
        <f t="shared" si="334"/>
        <v>0</v>
      </c>
      <c r="J2416" s="149" t="str" cm="1">
        <f t="array" ref="J2416">IF(ISERROR(INDEX('Non Compliance input'!$H$5:$H$156,MATCH(1,(A2416='Non Compliance input'!$A$5:$A$156)*(F2416&gt;='Non Compliance input'!$D$5:$D$156)*(E2416&lt;'Non Compliance input'!$E$5:$E$156)*('Non Compliance input'!$H$5:$H$156="Yes"),0))
),"","Yes")</f>
        <v/>
      </c>
      <c r="K2416" s="149">
        <f t="shared" si="335"/>
        <v>0</v>
      </c>
      <c r="L2416" s="162">
        <f t="shared" si="336"/>
        <v>0</v>
      </c>
      <c r="M2416" s="162" t="str" cm="1">
        <f t="array" ref="M2416">IF(ISERROR(INDEX('Non Compliance input'!$I$5:$I$156,MATCH(1,(A2416='Non Compliance input'!$A$5:$A$156)*(E2416&gt;='Non Compliance input'!$D$5:$D$156)*(F2416&lt;='Non Compliance input'!$E$5:$E$156)*('Non Compliance input'!$I$5:$I$156="Yes"),0))
),"","Yes")</f>
        <v/>
      </c>
      <c r="N2416" s="149" t="str">
        <f>IF(VLOOKUP($A2416,HourEndingOutage!$B$3:$F$746,5,0)="Outage","Outage","")</f>
        <v/>
      </c>
      <c r="O2416" s="18">
        <f t="shared" si="337"/>
        <v>0</v>
      </c>
      <c r="P2416" s="18" t="str">
        <f t="shared" si="338"/>
        <v/>
      </c>
      <c r="Q2416" s="18">
        <f t="shared" si="339"/>
        <v>0</v>
      </c>
      <c r="R2416" s="118"/>
    </row>
    <row r="2417" spans="1:18" x14ac:dyDescent="0.25">
      <c r="A2417" s="25">
        <f t="shared" si="340"/>
        <v>269</v>
      </c>
      <c r="B2417" s="23">
        <f t="shared" si="341"/>
        <v>44573</v>
      </c>
      <c r="C2417" s="24">
        <v>5</v>
      </c>
      <c r="D2417" s="54" t="str">
        <f t="shared" si="317"/>
        <v>ASET</v>
      </c>
      <c r="E2417" s="178"/>
      <c r="F2417" s="179"/>
      <c r="G2417" s="177"/>
      <c r="H2417" s="177"/>
      <c r="I2417" s="169">
        <f t="shared" si="334"/>
        <v>0</v>
      </c>
      <c r="J2417" s="149" t="str" cm="1">
        <f t="array" ref="J2417">IF(ISERROR(INDEX('Non Compliance input'!$H$5:$H$156,MATCH(1,(A2417='Non Compliance input'!$A$5:$A$156)*(F2417&gt;='Non Compliance input'!$D$5:$D$156)*(E2417&lt;'Non Compliance input'!$E$5:$E$156)*('Non Compliance input'!$H$5:$H$156="Yes"),0))
),"","Yes")</f>
        <v/>
      </c>
      <c r="K2417" s="149">
        <f t="shared" si="335"/>
        <v>0</v>
      </c>
      <c r="L2417" s="162">
        <f t="shared" si="336"/>
        <v>0</v>
      </c>
      <c r="M2417" s="162" t="str" cm="1">
        <f t="array" ref="M2417">IF(ISERROR(INDEX('Non Compliance input'!$I$5:$I$156,MATCH(1,(A2417='Non Compliance input'!$A$5:$A$156)*(E2417&gt;='Non Compliance input'!$D$5:$D$156)*(F2417&lt;='Non Compliance input'!$E$5:$E$156)*('Non Compliance input'!$I$5:$I$156="Yes"),0))
),"","Yes")</f>
        <v/>
      </c>
      <c r="N2417" s="149" t="str">
        <f>IF(VLOOKUP($A2417,HourEndingOutage!$B$3:$F$746,5,0)="Outage","Outage","")</f>
        <v/>
      </c>
      <c r="O2417" s="18">
        <f t="shared" si="337"/>
        <v>0</v>
      </c>
      <c r="P2417" s="18" t="str">
        <f t="shared" si="338"/>
        <v/>
      </c>
      <c r="Q2417" s="18">
        <f t="shared" si="339"/>
        <v>0</v>
      </c>
      <c r="R2417" s="118"/>
    </row>
    <row r="2418" spans="1:18" x14ac:dyDescent="0.25">
      <c r="A2418" s="25">
        <f t="shared" si="340"/>
        <v>269</v>
      </c>
      <c r="B2418" s="23">
        <f t="shared" si="341"/>
        <v>44573</v>
      </c>
      <c r="C2418" s="24">
        <v>5</v>
      </c>
      <c r="D2418" s="54" t="str">
        <f t="shared" si="317"/>
        <v>ASET</v>
      </c>
      <c r="E2418" s="178"/>
      <c r="F2418" s="179"/>
      <c r="G2418" s="177"/>
      <c r="H2418" s="177"/>
      <c r="I2418" s="169">
        <f t="shared" si="334"/>
        <v>0</v>
      </c>
      <c r="J2418" s="149" t="str" cm="1">
        <f t="array" ref="J2418">IF(ISERROR(INDEX('Non Compliance input'!$H$5:$H$156,MATCH(1,(A2418='Non Compliance input'!$A$5:$A$156)*(F2418&gt;='Non Compliance input'!$D$5:$D$156)*(E2418&lt;'Non Compliance input'!$E$5:$E$156)*('Non Compliance input'!$H$5:$H$156="Yes"),0))
),"","Yes")</f>
        <v/>
      </c>
      <c r="K2418" s="149">
        <f t="shared" si="335"/>
        <v>0</v>
      </c>
      <c r="L2418" s="162">
        <f t="shared" si="336"/>
        <v>0</v>
      </c>
      <c r="M2418" s="162" t="str" cm="1">
        <f t="array" ref="M2418">IF(ISERROR(INDEX('Non Compliance input'!$I$5:$I$156,MATCH(1,(A2418='Non Compliance input'!$A$5:$A$156)*(E2418&gt;='Non Compliance input'!$D$5:$D$156)*(F2418&lt;='Non Compliance input'!$E$5:$E$156)*('Non Compliance input'!$I$5:$I$156="Yes"),0))
),"","Yes")</f>
        <v/>
      </c>
      <c r="N2418" s="149" t="str">
        <f>IF(VLOOKUP($A2418,HourEndingOutage!$B$3:$F$746,5,0)="Outage","Outage","")</f>
        <v/>
      </c>
      <c r="O2418" s="18">
        <f t="shared" si="337"/>
        <v>0</v>
      </c>
      <c r="P2418" s="18" t="str">
        <f t="shared" si="338"/>
        <v/>
      </c>
      <c r="Q2418" s="18">
        <f t="shared" si="339"/>
        <v>0</v>
      </c>
      <c r="R2418" s="118"/>
    </row>
    <row r="2419" spans="1:18" x14ac:dyDescent="0.25">
      <c r="A2419" s="25">
        <f t="shared" si="340"/>
        <v>269</v>
      </c>
      <c r="B2419" s="23">
        <f t="shared" si="341"/>
        <v>44573</v>
      </c>
      <c r="C2419" s="24">
        <v>5</v>
      </c>
      <c r="D2419" s="54" t="str">
        <f t="shared" si="317"/>
        <v>ASET</v>
      </c>
      <c r="E2419" s="178"/>
      <c r="F2419" s="179"/>
      <c r="G2419" s="177"/>
      <c r="H2419" s="177"/>
      <c r="I2419" s="169">
        <f t="shared" si="334"/>
        <v>0</v>
      </c>
      <c r="J2419" s="149" t="str" cm="1">
        <f t="array" ref="J2419">IF(ISERROR(INDEX('Non Compliance input'!$H$5:$H$156,MATCH(1,(A2419='Non Compliance input'!$A$5:$A$156)*(F2419&gt;='Non Compliance input'!$D$5:$D$156)*(E2419&lt;'Non Compliance input'!$E$5:$E$156)*('Non Compliance input'!$H$5:$H$156="Yes"),0))
),"","Yes")</f>
        <v/>
      </c>
      <c r="K2419" s="149">
        <f t="shared" si="335"/>
        <v>0</v>
      </c>
      <c r="L2419" s="162">
        <f t="shared" si="336"/>
        <v>0</v>
      </c>
      <c r="M2419" s="162" t="str" cm="1">
        <f t="array" ref="M2419">IF(ISERROR(INDEX('Non Compliance input'!$I$5:$I$156,MATCH(1,(A2419='Non Compliance input'!$A$5:$A$156)*(E2419&gt;='Non Compliance input'!$D$5:$D$156)*(F2419&lt;='Non Compliance input'!$E$5:$E$156)*('Non Compliance input'!$I$5:$I$156="Yes"),0))
),"","Yes")</f>
        <v/>
      </c>
      <c r="N2419" s="149" t="str">
        <f>IF(VLOOKUP($A2419,HourEndingOutage!$B$3:$F$746,5,0)="Outage","Outage","")</f>
        <v/>
      </c>
      <c r="O2419" s="18">
        <f t="shared" si="337"/>
        <v>0</v>
      </c>
      <c r="P2419" s="18" t="str">
        <f t="shared" si="338"/>
        <v/>
      </c>
      <c r="Q2419" s="18">
        <f t="shared" si="339"/>
        <v>0</v>
      </c>
      <c r="R2419" s="118"/>
    </row>
    <row r="2420" spans="1:18" x14ac:dyDescent="0.25">
      <c r="A2420" s="25">
        <f t="shared" si="340"/>
        <v>269</v>
      </c>
      <c r="B2420" s="23">
        <f t="shared" si="341"/>
        <v>44573</v>
      </c>
      <c r="C2420" s="24">
        <v>5</v>
      </c>
      <c r="D2420" s="54" t="str">
        <f t="shared" si="317"/>
        <v>ASET</v>
      </c>
      <c r="E2420" s="178"/>
      <c r="F2420" s="179"/>
      <c r="G2420" s="177"/>
      <c r="H2420" s="177"/>
      <c r="I2420" s="169">
        <f t="shared" si="334"/>
        <v>0</v>
      </c>
      <c r="J2420" s="149" t="str" cm="1">
        <f t="array" ref="J2420">IF(ISERROR(INDEX('Non Compliance input'!$H$5:$H$156,MATCH(1,(A2420='Non Compliance input'!$A$5:$A$156)*(F2420&gt;='Non Compliance input'!$D$5:$D$156)*(E2420&lt;'Non Compliance input'!$E$5:$E$156)*('Non Compliance input'!$H$5:$H$156="Yes"),0))
),"","Yes")</f>
        <v/>
      </c>
      <c r="K2420" s="149">
        <f t="shared" si="335"/>
        <v>0</v>
      </c>
      <c r="L2420" s="162">
        <f t="shared" si="336"/>
        <v>0</v>
      </c>
      <c r="M2420" s="162" t="str" cm="1">
        <f t="array" ref="M2420">IF(ISERROR(INDEX('Non Compliance input'!$I$5:$I$156,MATCH(1,(A2420='Non Compliance input'!$A$5:$A$156)*(E2420&gt;='Non Compliance input'!$D$5:$D$156)*(F2420&lt;='Non Compliance input'!$E$5:$E$156)*('Non Compliance input'!$I$5:$I$156="Yes"),0))
),"","Yes")</f>
        <v/>
      </c>
      <c r="N2420" s="149" t="str">
        <f>IF(VLOOKUP($A2420,HourEndingOutage!$B$3:$F$746,5,0)="Outage","Outage","")</f>
        <v/>
      </c>
      <c r="O2420" s="18">
        <f t="shared" si="337"/>
        <v>0</v>
      </c>
      <c r="P2420" s="18" t="str">
        <f t="shared" si="338"/>
        <v/>
      </c>
      <c r="Q2420" s="18">
        <f t="shared" si="339"/>
        <v>0</v>
      </c>
      <c r="R2420" s="118"/>
    </row>
    <row r="2421" spans="1:18" x14ac:dyDescent="0.25">
      <c r="A2421" s="25">
        <f t="shared" si="340"/>
        <v>269</v>
      </c>
      <c r="B2421" s="23">
        <f t="shared" si="341"/>
        <v>44573</v>
      </c>
      <c r="C2421" s="24">
        <v>5</v>
      </c>
      <c r="D2421" s="54" t="str">
        <f t="shared" si="317"/>
        <v>ASET</v>
      </c>
      <c r="E2421" s="178"/>
      <c r="F2421" s="179"/>
      <c r="G2421" s="177"/>
      <c r="H2421" s="177"/>
      <c r="I2421" s="169">
        <f t="shared" si="334"/>
        <v>0</v>
      </c>
      <c r="J2421" s="149" t="str" cm="1">
        <f t="array" ref="J2421">IF(ISERROR(INDEX('Non Compliance input'!$H$5:$H$156,MATCH(1,(A2421='Non Compliance input'!$A$5:$A$156)*(F2421&gt;='Non Compliance input'!$D$5:$D$156)*(E2421&lt;'Non Compliance input'!$E$5:$E$156)*('Non Compliance input'!$H$5:$H$156="Yes"),0))
),"","Yes")</f>
        <v/>
      </c>
      <c r="K2421" s="149">
        <f t="shared" si="335"/>
        <v>0</v>
      </c>
      <c r="L2421" s="162">
        <f t="shared" si="336"/>
        <v>0</v>
      </c>
      <c r="M2421" s="162" t="str" cm="1">
        <f t="array" ref="M2421">IF(ISERROR(INDEX('Non Compliance input'!$I$5:$I$156,MATCH(1,(A2421='Non Compliance input'!$A$5:$A$156)*(E2421&gt;='Non Compliance input'!$D$5:$D$156)*(F2421&lt;='Non Compliance input'!$E$5:$E$156)*('Non Compliance input'!$I$5:$I$156="Yes"),0))
),"","Yes")</f>
        <v/>
      </c>
      <c r="N2421" s="149" t="str">
        <f>IF(VLOOKUP($A2421,HourEndingOutage!$B$3:$F$746,5,0)="Outage","Outage","")</f>
        <v/>
      </c>
      <c r="O2421" s="18">
        <f t="shared" si="337"/>
        <v>0</v>
      </c>
      <c r="P2421" s="18" t="str">
        <f t="shared" si="338"/>
        <v/>
      </c>
      <c r="Q2421" s="18">
        <f t="shared" si="339"/>
        <v>0</v>
      </c>
      <c r="R2421" s="118"/>
    </row>
    <row r="2422" spans="1:18" x14ac:dyDescent="0.25">
      <c r="A2422" s="25">
        <f t="shared" si="340"/>
        <v>269</v>
      </c>
      <c r="B2422" s="23">
        <f t="shared" si="341"/>
        <v>44573</v>
      </c>
      <c r="C2422" s="24">
        <v>5</v>
      </c>
      <c r="D2422" s="54" t="str">
        <f t="shared" si="317"/>
        <v>ASET</v>
      </c>
      <c r="E2422" s="178"/>
      <c r="F2422" s="179"/>
      <c r="G2422" s="177"/>
      <c r="H2422" s="177"/>
      <c r="I2422" s="169">
        <f t="shared" si="334"/>
        <v>0</v>
      </c>
      <c r="J2422" s="149" t="str" cm="1">
        <f t="array" ref="J2422">IF(ISERROR(INDEX('Non Compliance input'!$H$5:$H$156,MATCH(1,(A2422='Non Compliance input'!$A$5:$A$156)*(F2422&gt;='Non Compliance input'!$D$5:$D$156)*(E2422&lt;'Non Compliance input'!$E$5:$E$156)*('Non Compliance input'!$H$5:$H$156="Yes"),0))
),"","Yes")</f>
        <v/>
      </c>
      <c r="K2422" s="149">
        <f t="shared" si="335"/>
        <v>0</v>
      </c>
      <c r="L2422" s="162">
        <f t="shared" si="336"/>
        <v>0</v>
      </c>
      <c r="M2422" s="162" t="str" cm="1">
        <f t="array" ref="M2422">IF(ISERROR(INDEX('Non Compliance input'!$I$5:$I$156,MATCH(1,(A2422='Non Compliance input'!$A$5:$A$156)*(E2422&gt;='Non Compliance input'!$D$5:$D$156)*(F2422&lt;='Non Compliance input'!$E$5:$E$156)*('Non Compliance input'!$I$5:$I$156="Yes"),0))
),"","Yes")</f>
        <v/>
      </c>
      <c r="N2422" s="149" t="str">
        <f>IF(VLOOKUP($A2422,HourEndingOutage!$B$3:$F$746,5,0)="Outage","Outage","")</f>
        <v/>
      </c>
      <c r="O2422" s="18">
        <f t="shared" si="337"/>
        <v>0</v>
      </c>
      <c r="P2422" s="18" t="str">
        <f t="shared" si="338"/>
        <v/>
      </c>
      <c r="Q2422" s="18">
        <f t="shared" si="339"/>
        <v>0</v>
      </c>
      <c r="R2422" s="118"/>
    </row>
    <row r="2423" spans="1:18" x14ac:dyDescent="0.25">
      <c r="A2423" s="25">
        <f t="shared" si="340"/>
        <v>269</v>
      </c>
      <c r="B2423" s="23">
        <f t="shared" si="341"/>
        <v>44573</v>
      </c>
      <c r="C2423" s="24">
        <v>5</v>
      </c>
      <c r="D2423" s="54" t="str">
        <f t="shared" si="317"/>
        <v>ASET</v>
      </c>
      <c r="E2423" s="178"/>
      <c r="F2423" s="179"/>
      <c r="G2423" s="177"/>
      <c r="H2423" s="177"/>
      <c r="I2423" s="169">
        <f t="shared" si="334"/>
        <v>0</v>
      </c>
      <c r="J2423" s="149" t="str" cm="1">
        <f t="array" ref="J2423">IF(ISERROR(INDEX('Non Compliance input'!$H$5:$H$156,MATCH(1,(A2423='Non Compliance input'!$A$5:$A$156)*(F2423&gt;='Non Compliance input'!$D$5:$D$156)*(E2423&lt;'Non Compliance input'!$E$5:$E$156)*('Non Compliance input'!$H$5:$H$156="Yes"),0))
),"","Yes")</f>
        <v/>
      </c>
      <c r="K2423" s="149">
        <f t="shared" si="335"/>
        <v>0</v>
      </c>
      <c r="L2423" s="162">
        <f t="shared" si="336"/>
        <v>0</v>
      </c>
      <c r="M2423" s="162" t="str" cm="1">
        <f t="array" ref="M2423">IF(ISERROR(INDEX('Non Compliance input'!$I$5:$I$156,MATCH(1,(A2423='Non Compliance input'!$A$5:$A$156)*(E2423&gt;='Non Compliance input'!$D$5:$D$156)*(F2423&lt;='Non Compliance input'!$E$5:$E$156)*('Non Compliance input'!$I$5:$I$156="Yes"),0))
),"","Yes")</f>
        <v/>
      </c>
      <c r="N2423" s="149" t="str">
        <f>IF(VLOOKUP($A2423,HourEndingOutage!$B$3:$F$746,5,0)="Outage","Outage","")</f>
        <v/>
      </c>
      <c r="O2423" s="18">
        <f t="shared" si="337"/>
        <v>0</v>
      </c>
      <c r="P2423" s="18" t="str">
        <f t="shared" si="338"/>
        <v/>
      </c>
      <c r="Q2423" s="18">
        <f t="shared" si="339"/>
        <v>0</v>
      </c>
      <c r="R2423" s="118"/>
    </row>
    <row r="2424" spans="1:18" x14ac:dyDescent="0.25">
      <c r="A2424" s="25">
        <f t="shared" si="340"/>
        <v>270</v>
      </c>
      <c r="B2424" s="23">
        <f t="shared" si="341"/>
        <v>44573</v>
      </c>
      <c r="C2424" s="24">
        <v>6</v>
      </c>
      <c r="D2424" s="54" t="str">
        <f t="shared" si="317"/>
        <v>ASET</v>
      </c>
      <c r="E2424" s="178"/>
      <c r="F2424" s="179"/>
      <c r="G2424" s="177"/>
      <c r="H2424" s="177"/>
      <c r="I2424" s="169">
        <f t="shared" si="334"/>
        <v>0</v>
      </c>
      <c r="J2424" s="149" t="str" cm="1">
        <f t="array" ref="J2424">IF(ISERROR(INDEX('Non Compliance input'!$H$5:$H$156,MATCH(1,(A2424='Non Compliance input'!$A$5:$A$156)*(F2424&gt;='Non Compliance input'!$D$5:$D$156)*(E2424&lt;'Non Compliance input'!$E$5:$E$156)*('Non Compliance input'!$H$5:$H$156="Yes"),0))
),"","Yes")</f>
        <v/>
      </c>
      <c r="K2424" s="149">
        <f t="shared" si="335"/>
        <v>0</v>
      </c>
      <c r="L2424" s="162">
        <f t="shared" si="336"/>
        <v>0</v>
      </c>
      <c r="M2424" s="162" t="str" cm="1">
        <f t="array" ref="M2424">IF(ISERROR(INDEX('Non Compliance input'!$I$5:$I$156,MATCH(1,(A2424='Non Compliance input'!$A$5:$A$156)*(E2424&gt;='Non Compliance input'!$D$5:$D$156)*(F2424&lt;='Non Compliance input'!$E$5:$E$156)*('Non Compliance input'!$I$5:$I$156="Yes"),0))
),"","Yes")</f>
        <v/>
      </c>
      <c r="N2424" s="149" t="str">
        <f>IF(VLOOKUP($A2424,HourEndingOutage!$B$3:$F$746,5,0)="Outage","Outage","")</f>
        <v/>
      </c>
      <c r="O2424" s="18">
        <f t="shared" si="337"/>
        <v>0</v>
      </c>
      <c r="P2424" s="18" t="str">
        <f t="shared" si="338"/>
        <v/>
      </c>
      <c r="Q2424" s="18">
        <f t="shared" si="339"/>
        <v>0</v>
      </c>
      <c r="R2424" s="118"/>
    </row>
    <row r="2425" spans="1:18" x14ac:dyDescent="0.25">
      <c r="A2425" s="25">
        <f t="shared" si="340"/>
        <v>270</v>
      </c>
      <c r="B2425" s="23">
        <f t="shared" si="341"/>
        <v>44573</v>
      </c>
      <c r="C2425" s="24">
        <v>6</v>
      </c>
      <c r="D2425" s="54" t="str">
        <f t="shared" si="317"/>
        <v>ASET</v>
      </c>
      <c r="E2425" s="178"/>
      <c r="F2425" s="179"/>
      <c r="G2425" s="177"/>
      <c r="H2425" s="177"/>
      <c r="I2425" s="169">
        <f t="shared" si="334"/>
        <v>0</v>
      </c>
      <c r="J2425" s="149" t="str" cm="1">
        <f t="array" ref="J2425">IF(ISERROR(INDEX('Non Compliance input'!$H$5:$H$156,MATCH(1,(A2425='Non Compliance input'!$A$5:$A$156)*(F2425&gt;='Non Compliance input'!$D$5:$D$156)*(E2425&lt;'Non Compliance input'!$E$5:$E$156)*('Non Compliance input'!$H$5:$H$156="Yes"),0))
),"","Yes")</f>
        <v/>
      </c>
      <c r="K2425" s="149">
        <f t="shared" si="335"/>
        <v>0</v>
      </c>
      <c r="L2425" s="162">
        <f t="shared" si="336"/>
        <v>0</v>
      </c>
      <c r="M2425" s="162" t="str" cm="1">
        <f t="array" ref="M2425">IF(ISERROR(INDEX('Non Compliance input'!$I$5:$I$156,MATCH(1,(A2425='Non Compliance input'!$A$5:$A$156)*(E2425&gt;='Non Compliance input'!$D$5:$D$156)*(F2425&lt;='Non Compliance input'!$E$5:$E$156)*('Non Compliance input'!$I$5:$I$156="Yes"),0))
),"","Yes")</f>
        <v/>
      </c>
      <c r="N2425" s="149" t="str">
        <f>IF(VLOOKUP($A2425,HourEndingOutage!$B$3:$F$746,5,0)="Outage","Outage","")</f>
        <v/>
      </c>
      <c r="O2425" s="18">
        <f t="shared" si="337"/>
        <v>0</v>
      </c>
      <c r="P2425" s="18" t="str">
        <f t="shared" si="338"/>
        <v/>
      </c>
      <c r="Q2425" s="18">
        <f t="shared" si="339"/>
        <v>0</v>
      </c>
      <c r="R2425" s="118"/>
    </row>
    <row r="2426" spans="1:18" x14ac:dyDescent="0.25">
      <c r="A2426" s="25">
        <f t="shared" si="340"/>
        <v>270</v>
      </c>
      <c r="B2426" s="23">
        <f t="shared" si="341"/>
        <v>44573</v>
      </c>
      <c r="C2426" s="24">
        <v>6</v>
      </c>
      <c r="D2426" s="54" t="str">
        <f t="shared" si="317"/>
        <v>ASET</v>
      </c>
      <c r="E2426" s="178"/>
      <c r="F2426" s="179"/>
      <c r="G2426" s="177"/>
      <c r="H2426" s="177"/>
      <c r="I2426" s="169">
        <f t="shared" si="334"/>
        <v>0</v>
      </c>
      <c r="J2426" s="149" t="str" cm="1">
        <f t="array" ref="J2426">IF(ISERROR(INDEX('Non Compliance input'!$H$5:$H$156,MATCH(1,(A2426='Non Compliance input'!$A$5:$A$156)*(F2426&gt;='Non Compliance input'!$D$5:$D$156)*(E2426&lt;'Non Compliance input'!$E$5:$E$156)*('Non Compliance input'!$H$5:$H$156="Yes"),0))
),"","Yes")</f>
        <v/>
      </c>
      <c r="K2426" s="149">
        <f t="shared" si="335"/>
        <v>0</v>
      </c>
      <c r="L2426" s="162">
        <f t="shared" si="336"/>
        <v>0</v>
      </c>
      <c r="M2426" s="162" t="str" cm="1">
        <f t="array" ref="M2426">IF(ISERROR(INDEX('Non Compliance input'!$I$5:$I$156,MATCH(1,(A2426='Non Compliance input'!$A$5:$A$156)*(E2426&gt;='Non Compliance input'!$D$5:$D$156)*(F2426&lt;='Non Compliance input'!$E$5:$E$156)*('Non Compliance input'!$I$5:$I$156="Yes"),0))
),"","Yes")</f>
        <v/>
      </c>
      <c r="N2426" s="149" t="str">
        <f>IF(VLOOKUP($A2426,HourEndingOutage!$B$3:$F$746,5,0)="Outage","Outage","")</f>
        <v/>
      </c>
      <c r="O2426" s="18">
        <f t="shared" si="337"/>
        <v>0</v>
      </c>
      <c r="P2426" s="18" t="str">
        <f t="shared" si="338"/>
        <v/>
      </c>
      <c r="Q2426" s="18">
        <f t="shared" si="339"/>
        <v>0</v>
      </c>
      <c r="R2426" s="118"/>
    </row>
    <row r="2427" spans="1:18" x14ac:dyDescent="0.25">
      <c r="A2427" s="25">
        <f t="shared" si="340"/>
        <v>270</v>
      </c>
      <c r="B2427" s="23">
        <f t="shared" si="341"/>
        <v>44573</v>
      </c>
      <c r="C2427" s="24">
        <v>6</v>
      </c>
      <c r="D2427" s="54" t="str">
        <f t="shared" si="317"/>
        <v>ASET</v>
      </c>
      <c r="E2427" s="178"/>
      <c r="F2427" s="179"/>
      <c r="G2427" s="177"/>
      <c r="H2427" s="177"/>
      <c r="I2427" s="169">
        <f t="shared" si="334"/>
        <v>0</v>
      </c>
      <c r="J2427" s="149" t="str" cm="1">
        <f t="array" ref="J2427">IF(ISERROR(INDEX('Non Compliance input'!$H$5:$H$156,MATCH(1,(A2427='Non Compliance input'!$A$5:$A$156)*(F2427&gt;='Non Compliance input'!$D$5:$D$156)*(E2427&lt;'Non Compliance input'!$E$5:$E$156)*('Non Compliance input'!$H$5:$H$156="Yes"),0))
),"","Yes")</f>
        <v/>
      </c>
      <c r="K2427" s="149">
        <f t="shared" si="335"/>
        <v>0</v>
      </c>
      <c r="L2427" s="162">
        <f t="shared" si="336"/>
        <v>0</v>
      </c>
      <c r="M2427" s="162" t="str" cm="1">
        <f t="array" ref="M2427">IF(ISERROR(INDEX('Non Compliance input'!$I$5:$I$156,MATCH(1,(A2427='Non Compliance input'!$A$5:$A$156)*(E2427&gt;='Non Compliance input'!$D$5:$D$156)*(F2427&lt;='Non Compliance input'!$E$5:$E$156)*('Non Compliance input'!$I$5:$I$156="Yes"),0))
),"","Yes")</f>
        <v/>
      </c>
      <c r="N2427" s="149" t="str">
        <f>IF(VLOOKUP($A2427,HourEndingOutage!$B$3:$F$746,5,0)="Outage","Outage","")</f>
        <v/>
      </c>
      <c r="O2427" s="18">
        <f t="shared" si="337"/>
        <v>0</v>
      </c>
      <c r="P2427" s="18" t="str">
        <f t="shared" si="338"/>
        <v/>
      </c>
      <c r="Q2427" s="18">
        <f t="shared" si="339"/>
        <v>0</v>
      </c>
      <c r="R2427" s="118"/>
    </row>
    <row r="2428" spans="1:18" x14ac:dyDescent="0.25">
      <c r="A2428" s="25">
        <f t="shared" si="340"/>
        <v>270</v>
      </c>
      <c r="B2428" s="23">
        <f t="shared" si="341"/>
        <v>44573</v>
      </c>
      <c r="C2428" s="24">
        <v>6</v>
      </c>
      <c r="D2428" s="54" t="str">
        <f t="shared" si="317"/>
        <v>ASET</v>
      </c>
      <c r="E2428" s="178"/>
      <c r="F2428" s="179"/>
      <c r="G2428" s="177"/>
      <c r="H2428" s="177"/>
      <c r="I2428" s="169">
        <f t="shared" si="334"/>
        <v>0</v>
      </c>
      <c r="J2428" s="149" t="str" cm="1">
        <f t="array" ref="J2428">IF(ISERROR(INDEX('Non Compliance input'!$H$5:$H$156,MATCH(1,(A2428='Non Compliance input'!$A$5:$A$156)*(F2428&gt;='Non Compliance input'!$D$5:$D$156)*(E2428&lt;'Non Compliance input'!$E$5:$E$156)*('Non Compliance input'!$H$5:$H$156="Yes"),0))
),"","Yes")</f>
        <v/>
      </c>
      <c r="K2428" s="149">
        <f t="shared" si="335"/>
        <v>0</v>
      </c>
      <c r="L2428" s="162">
        <f t="shared" si="336"/>
        <v>0</v>
      </c>
      <c r="M2428" s="162" t="str" cm="1">
        <f t="array" ref="M2428">IF(ISERROR(INDEX('Non Compliance input'!$I$5:$I$156,MATCH(1,(A2428='Non Compliance input'!$A$5:$A$156)*(E2428&gt;='Non Compliance input'!$D$5:$D$156)*(F2428&lt;='Non Compliance input'!$E$5:$E$156)*('Non Compliance input'!$I$5:$I$156="Yes"),0))
),"","Yes")</f>
        <v/>
      </c>
      <c r="N2428" s="149" t="str">
        <f>IF(VLOOKUP($A2428,HourEndingOutage!$B$3:$F$746,5,0)="Outage","Outage","")</f>
        <v/>
      </c>
      <c r="O2428" s="18">
        <f t="shared" si="337"/>
        <v>0</v>
      </c>
      <c r="P2428" s="18" t="str">
        <f t="shared" si="338"/>
        <v/>
      </c>
      <c r="Q2428" s="18">
        <f t="shared" si="339"/>
        <v>0</v>
      </c>
      <c r="R2428" s="118"/>
    </row>
    <row r="2429" spans="1:18" x14ac:dyDescent="0.25">
      <c r="A2429" s="25">
        <f t="shared" si="340"/>
        <v>270</v>
      </c>
      <c r="B2429" s="23">
        <f t="shared" si="341"/>
        <v>44573</v>
      </c>
      <c r="C2429" s="24">
        <v>6</v>
      </c>
      <c r="D2429" s="54" t="str">
        <f t="shared" si="317"/>
        <v>ASET</v>
      </c>
      <c r="E2429" s="178"/>
      <c r="F2429" s="179"/>
      <c r="G2429" s="177"/>
      <c r="H2429" s="177"/>
      <c r="I2429" s="169">
        <f t="shared" si="334"/>
        <v>0</v>
      </c>
      <c r="J2429" s="149" t="str" cm="1">
        <f t="array" ref="J2429">IF(ISERROR(INDEX('Non Compliance input'!$H$5:$H$156,MATCH(1,(A2429='Non Compliance input'!$A$5:$A$156)*(F2429&gt;='Non Compliance input'!$D$5:$D$156)*(E2429&lt;'Non Compliance input'!$E$5:$E$156)*('Non Compliance input'!$H$5:$H$156="Yes"),0))
),"","Yes")</f>
        <v/>
      </c>
      <c r="K2429" s="149">
        <f t="shared" si="335"/>
        <v>0</v>
      </c>
      <c r="L2429" s="162">
        <f t="shared" si="336"/>
        <v>0</v>
      </c>
      <c r="M2429" s="162" t="str" cm="1">
        <f t="array" ref="M2429">IF(ISERROR(INDEX('Non Compliance input'!$I$5:$I$156,MATCH(1,(A2429='Non Compliance input'!$A$5:$A$156)*(E2429&gt;='Non Compliance input'!$D$5:$D$156)*(F2429&lt;='Non Compliance input'!$E$5:$E$156)*('Non Compliance input'!$I$5:$I$156="Yes"),0))
),"","Yes")</f>
        <v/>
      </c>
      <c r="N2429" s="149" t="str">
        <f>IF(VLOOKUP($A2429,HourEndingOutage!$B$3:$F$746,5,0)="Outage","Outage","")</f>
        <v/>
      </c>
      <c r="O2429" s="18">
        <f t="shared" si="337"/>
        <v>0</v>
      </c>
      <c r="P2429" s="18" t="str">
        <f t="shared" si="338"/>
        <v/>
      </c>
      <c r="Q2429" s="18">
        <f t="shared" si="339"/>
        <v>0</v>
      </c>
      <c r="R2429" s="118"/>
    </row>
    <row r="2430" spans="1:18" x14ac:dyDescent="0.25">
      <c r="A2430" s="25">
        <f t="shared" si="340"/>
        <v>270</v>
      </c>
      <c r="B2430" s="23">
        <f t="shared" si="341"/>
        <v>44573</v>
      </c>
      <c r="C2430" s="24">
        <v>6</v>
      </c>
      <c r="D2430" s="54" t="str">
        <f t="shared" si="317"/>
        <v>ASET</v>
      </c>
      <c r="E2430" s="178"/>
      <c r="F2430" s="179"/>
      <c r="G2430" s="177"/>
      <c r="H2430" s="177"/>
      <c r="I2430" s="169">
        <f t="shared" si="334"/>
        <v>0</v>
      </c>
      <c r="J2430" s="149" t="str" cm="1">
        <f t="array" ref="J2430">IF(ISERROR(INDEX('Non Compliance input'!$H$5:$H$156,MATCH(1,(A2430='Non Compliance input'!$A$5:$A$156)*(F2430&gt;='Non Compliance input'!$D$5:$D$156)*(E2430&lt;'Non Compliance input'!$E$5:$E$156)*('Non Compliance input'!$H$5:$H$156="Yes"),0))
),"","Yes")</f>
        <v/>
      </c>
      <c r="K2430" s="149">
        <f t="shared" si="335"/>
        <v>0</v>
      </c>
      <c r="L2430" s="162">
        <f t="shared" si="336"/>
        <v>0</v>
      </c>
      <c r="M2430" s="162" t="str" cm="1">
        <f t="array" ref="M2430">IF(ISERROR(INDEX('Non Compliance input'!$I$5:$I$156,MATCH(1,(A2430='Non Compliance input'!$A$5:$A$156)*(E2430&gt;='Non Compliance input'!$D$5:$D$156)*(F2430&lt;='Non Compliance input'!$E$5:$E$156)*('Non Compliance input'!$I$5:$I$156="Yes"),0))
),"","Yes")</f>
        <v/>
      </c>
      <c r="N2430" s="149" t="str">
        <f>IF(VLOOKUP($A2430,HourEndingOutage!$B$3:$F$746,5,0)="Outage","Outage","")</f>
        <v/>
      </c>
      <c r="O2430" s="18">
        <f t="shared" si="337"/>
        <v>0</v>
      </c>
      <c r="P2430" s="18" t="str">
        <f t="shared" si="338"/>
        <v/>
      </c>
      <c r="Q2430" s="18">
        <f t="shared" si="339"/>
        <v>0</v>
      </c>
      <c r="R2430" s="118"/>
    </row>
    <row r="2431" spans="1:18" x14ac:dyDescent="0.25">
      <c r="A2431" s="25">
        <f t="shared" si="340"/>
        <v>270</v>
      </c>
      <c r="B2431" s="23">
        <f t="shared" si="341"/>
        <v>44573</v>
      </c>
      <c r="C2431" s="24">
        <v>6</v>
      </c>
      <c r="D2431" s="54" t="str">
        <f t="shared" si="317"/>
        <v>ASET</v>
      </c>
      <c r="E2431" s="178"/>
      <c r="F2431" s="179"/>
      <c r="G2431" s="177"/>
      <c r="H2431" s="177"/>
      <c r="I2431" s="169">
        <f t="shared" si="334"/>
        <v>0</v>
      </c>
      <c r="J2431" s="149" t="str" cm="1">
        <f t="array" ref="J2431">IF(ISERROR(INDEX('Non Compliance input'!$H$5:$H$156,MATCH(1,(A2431='Non Compliance input'!$A$5:$A$156)*(F2431&gt;='Non Compliance input'!$D$5:$D$156)*(E2431&lt;'Non Compliance input'!$E$5:$E$156)*('Non Compliance input'!$H$5:$H$156="Yes"),0))
),"","Yes")</f>
        <v/>
      </c>
      <c r="K2431" s="149">
        <f t="shared" si="335"/>
        <v>0</v>
      </c>
      <c r="L2431" s="162">
        <f t="shared" si="336"/>
        <v>0</v>
      </c>
      <c r="M2431" s="162" t="str" cm="1">
        <f t="array" ref="M2431">IF(ISERROR(INDEX('Non Compliance input'!$I$5:$I$156,MATCH(1,(A2431='Non Compliance input'!$A$5:$A$156)*(E2431&gt;='Non Compliance input'!$D$5:$D$156)*(F2431&lt;='Non Compliance input'!$E$5:$E$156)*('Non Compliance input'!$I$5:$I$156="Yes"),0))
),"","Yes")</f>
        <v/>
      </c>
      <c r="N2431" s="149" t="str">
        <f>IF(VLOOKUP($A2431,HourEndingOutage!$B$3:$F$746,5,0)="Outage","Outage","")</f>
        <v/>
      </c>
      <c r="O2431" s="18">
        <f t="shared" si="337"/>
        <v>0</v>
      </c>
      <c r="P2431" s="18" t="str">
        <f t="shared" si="338"/>
        <v/>
      </c>
      <c r="Q2431" s="18">
        <f t="shared" si="339"/>
        <v>0</v>
      </c>
      <c r="R2431" s="118"/>
    </row>
    <row r="2432" spans="1:18" x14ac:dyDescent="0.25">
      <c r="A2432" s="25">
        <f t="shared" si="340"/>
        <v>270</v>
      </c>
      <c r="B2432" s="23">
        <f t="shared" si="341"/>
        <v>44573</v>
      </c>
      <c r="C2432" s="24">
        <v>6</v>
      </c>
      <c r="D2432" s="54" t="str">
        <f t="shared" si="317"/>
        <v>ASET</v>
      </c>
      <c r="E2432" s="178"/>
      <c r="F2432" s="179"/>
      <c r="G2432" s="177"/>
      <c r="H2432" s="177"/>
      <c r="I2432" s="169">
        <f t="shared" si="334"/>
        <v>0</v>
      </c>
      <c r="J2432" s="149" t="str" cm="1">
        <f t="array" ref="J2432">IF(ISERROR(INDEX('Non Compliance input'!$H$5:$H$156,MATCH(1,(A2432='Non Compliance input'!$A$5:$A$156)*(F2432&gt;='Non Compliance input'!$D$5:$D$156)*(E2432&lt;'Non Compliance input'!$E$5:$E$156)*('Non Compliance input'!$H$5:$H$156="Yes"),0))
),"","Yes")</f>
        <v/>
      </c>
      <c r="K2432" s="149">
        <f t="shared" si="335"/>
        <v>0</v>
      </c>
      <c r="L2432" s="162">
        <f t="shared" si="336"/>
        <v>0</v>
      </c>
      <c r="M2432" s="162" t="str" cm="1">
        <f t="array" ref="M2432">IF(ISERROR(INDEX('Non Compliance input'!$I$5:$I$156,MATCH(1,(A2432='Non Compliance input'!$A$5:$A$156)*(E2432&gt;='Non Compliance input'!$D$5:$D$156)*(F2432&lt;='Non Compliance input'!$E$5:$E$156)*('Non Compliance input'!$I$5:$I$156="Yes"),0))
),"","Yes")</f>
        <v/>
      </c>
      <c r="N2432" s="149" t="str">
        <f>IF(VLOOKUP($A2432,HourEndingOutage!$B$3:$F$746,5,0)="Outage","Outage","")</f>
        <v/>
      </c>
      <c r="O2432" s="18">
        <f t="shared" si="337"/>
        <v>0</v>
      </c>
      <c r="P2432" s="18" t="str">
        <f t="shared" si="338"/>
        <v/>
      </c>
      <c r="Q2432" s="18">
        <f t="shared" si="339"/>
        <v>0</v>
      </c>
      <c r="R2432" s="118"/>
    </row>
    <row r="2433" spans="1:18" x14ac:dyDescent="0.25">
      <c r="A2433" s="25">
        <f t="shared" si="340"/>
        <v>271</v>
      </c>
      <c r="B2433" s="23">
        <f t="shared" si="341"/>
        <v>44573</v>
      </c>
      <c r="C2433" s="24">
        <v>7</v>
      </c>
      <c r="D2433" s="54" t="str">
        <f t="shared" si="317"/>
        <v>ASET</v>
      </c>
      <c r="E2433" s="178"/>
      <c r="F2433" s="179"/>
      <c r="G2433" s="177"/>
      <c r="H2433" s="177"/>
      <c r="I2433" s="169">
        <f t="shared" si="334"/>
        <v>0</v>
      </c>
      <c r="J2433" s="149" t="str" cm="1">
        <f t="array" ref="J2433">IF(ISERROR(INDEX('Non Compliance input'!$H$5:$H$156,MATCH(1,(A2433='Non Compliance input'!$A$5:$A$156)*(F2433&gt;='Non Compliance input'!$D$5:$D$156)*(E2433&lt;'Non Compliance input'!$E$5:$E$156)*('Non Compliance input'!$H$5:$H$156="Yes"),0))
),"","Yes")</f>
        <v/>
      </c>
      <c r="K2433" s="149">
        <f t="shared" si="335"/>
        <v>0</v>
      </c>
      <c r="L2433" s="162">
        <f t="shared" si="336"/>
        <v>0</v>
      </c>
      <c r="M2433" s="162" t="str" cm="1">
        <f t="array" ref="M2433">IF(ISERROR(INDEX('Non Compliance input'!$I$5:$I$156,MATCH(1,(A2433='Non Compliance input'!$A$5:$A$156)*(E2433&gt;='Non Compliance input'!$D$5:$D$156)*(F2433&lt;='Non Compliance input'!$E$5:$E$156)*('Non Compliance input'!$I$5:$I$156="Yes"),0))
),"","Yes")</f>
        <v/>
      </c>
      <c r="N2433" s="149" t="str">
        <f>IF(VLOOKUP($A2433,HourEndingOutage!$B$3:$F$746,5,0)="Outage","Outage","")</f>
        <v/>
      </c>
      <c r="O2433" s="18">
        <f t="shared" si="337"/>
        <v>0</v>
      </c>
      <c r="P2433" s="18" t="str">
        <f t="shared" si="338"/>
        <v/>
      </c>
      <c r="Q2433" s="18">
        <f t="shared" si="339"/>
        <v>0</v>
      </c>
      <c r="R2433" s="118"/>
    </row>
    <row r="2434" spans="1:18" x14ac:dyDescent="0.25">
      <c r="A2434" s="25">
        <f t="shared" si="340"/>
        <v>271</v>
      </c>
      <c r="B2434" s="23">
        <f t="shared" si="341"/>
        <v>44573</v>
      </c>
      <c r="C2434" s="24">
        <v>7</v>
      </c>
      <c r="D2434" s="54" t="str">
        <f t="shared" si="317"/>
        <v>ASET</v>
      </c>
      <c r="E2434" s="178"/>
      <c r="F2434" s="179"/>
      <c r="G2434" s="177"/>
      <c r="H2434" s="177"/>
      <c r="I2434" s="169">
        <f t="shared" si="334"/>
        <v>0</v>
      </c>
      <c r="J2434" s="149" t="str" cm="1">
        <f t="array" ref="J2434">IF(ISERROR(INDEX('Non Compliance input'!$H$5:$H$156,MATCH(1,(A2434='Non Compliance input'!$A$5:$A$156)*(F2434&gt;='Non Compliance input'!$D$5:$D$156)*(E2434&lt;'Non Compliance input'!$E$5:$E$156)*('Non Compliance input'!$H$5:$H$156="Yes"),0))
),"","Yes")</f>
        <v/>
      </c>
      <c r="K2434" s="149">
        <f t="shared" si="335"/>
        <v>0</v>
      </c>
      <c r="L2434" s="162">
        <f t="shared" si="336"/>
        <v>0</v>
      </c>
      <c r="M2434" s="162" t="str" cm="1">
        <f t="array" ref="M2434">IF(ISERROR(INDEX('Non Compliance input'!$I$5:$I$156,MATCH(1,(A2434='Non Compliance input'!$A$5:$A$156)*(E2434&gt;='Non Compliance input'!$D$5:$D$156)*(F2434&lt;='Non Compliance input'!$E$5:$E$156)*('Non Compliance input'!$I$5:$I$156="Yes"),0))
),"","Yes")</f>
        <v/>
      </c>
      <c r="N2434" s="149" t="str">
        <f>IF(VLOOKUP($A2434,HourEndingOutage!$B$3:$F$746,5,0)="Outage","Outage","")</f>
        <v/>
      </c>
      <c r="O2434" s="18">
        <f t="shared" si="337"/>
        <v>0</v>
      </c>
      <c r="P2434" s="18" t="str">
        <f t="shared" si="338"/>
        <v/>
      </c>
      <c r="Q2434" s="18">
        <f t="shared" si="339"/>
        <v>0</v>
      </c>
      <c r="R2434" s="118"/>
    </row>
    <row r="2435" spans="1:18" x14ac:dyDescent="0.25">
      <c r="A2435" s="25">
        <f t="shared" si="340"/>
        <v>271</v>
      </c>
      <c r="B2435" s="23">
        <f t="shared" si="341"/>
        <v>44573</v>
      </c>
      <c r="C2435" s="24">
        <v>7</v>
      </c>
      <c r="D2435" s="54" t="str">
        <f t="shared" si="317"/>
        <v>ASET</v>
      </c>
      <c r="E2435" s="178"/>
      <c r="F2435" s="179"/>
      <c r="G2435" s="177"/>
      <c r="H2435" s="177"/>
      <c r="I2435" s="169">
        <f t="shared" ref="I2435:I2498" si="342">IF(AND(LEN(E2435)&gt;2,LEN(F2435)&gt;2)=TRUE,(ROUND((F2435-E2435)*1440,0)),0)</f>
        <v>0</v>
      </c>
      <c r="J2435" s="149" t="str" cm="1">
        <f t="array" ref="J2435">IF(ISERROR(INDEX('Non Compliance input'!$H$5:$H$156,MATCH(1,(A2435='Non Compliance input'!$A$5:$A$156)*(F2435&gt;='Non Compliance input'!$D$5:$D$156)*(E2435&lt;'Non Compliance input'!$E$5:$E$156)*('Non Compliance input'!$H$5:$H$156="Yes"),0))
),"","Yes")</f>
        <v/>
      </c>
      <c r="K2435" s="149">
        <f t="shared" ref="K2435:K2498" si="343">IF(J2435="Yes",0,MIN(H2435,G2435,IF(H2435="",0,Contract_Volume)))</f>
        <v>0</v>
      </c>
      <c r="L2435" s="162">
        <f t="shared" ref="L2435:L2498" si="344">IF(J2435="Yes",0,(MIN(H2435,G2435)*(I2435/60)))</f>
        <v>0</v>
      </c>
      <c r="M2435" s="162" t="str" cm="1">
        <f t="array" ref="M2435">IF(ISERROR(INDEX('Non Compliance input'!$I$5:$I$156,MATCH(1,(A2435='Non Compliance input'!$A$5:$A$156)*(E2435&gt;='Non Compliance input'!$D$5:$D$156)*(F2435&lt;='Non Compliance input'!$E$5:$E$156)*('Non Compliance input'!$I$5:$I$156="Yes"),0))
),"","Yes")</f>
        <v/>
      </c>
      <c r="N2435" s="149" t="str">
        <f>IF(VLOOKUP($A2435,HourEndingOutage!$B$3:$F$746,5,0)="Outage","Outage","")</f>
        <v/>
      </c>
      <c r="O2435" s="18">
        <f t="shared" ref="O2435:O2498" si="345">IF(OR(M2435="Yes",N2435="Outage"),0,(K2435*(I2435/60))*Arming)</f>
        <v>0</v>
      </c>
      <c r="P2435" s="18" t="str">
        <f t="shared" ref="P2435:P2498" si="346">IF(ISERROR(VLOOKUP($A2435,FTShour,1,0)),"","Yes")</f>
        <v/>
      </c>
      <c r="Q2435" s="18">
        <f t="shared" si="339"/>
        <v>0</v>
      </c>
      <c r="R2435" s="118"/>
    </row>
    <row r="2436" spans="1:18" x14ac:dyDescent="0.25">
      <c r="A2436" s="25">
        <f t="shared" si="340"/>
        <v>271</v>
      </c>
      <c r="B2436" s="23">
        <f t="shared" si="341"/>
        <v>44573</v>
      </c>
      <c r="C2436" s="24">
        <v>7</v>
      </c>
      <c r="D2436" s="54" t="str">
        <f t="shared" si="317"/>
        <v>ASET</v>
      </c>
      <c r="E2436" s="178"/>
      <c r="F2436" s="179"/>
      <c r="G2436" s="177"/>
      <c r="H2436" s="177"/>
      <c r="I2436" s="169">
        <f t="shared" si="342"/>
        <v>0</v>
      </c>
      <c r="J2436" s="149" t="str" cm="1">
        <f t="array" ref="J2436">IF(ISERROR(INDEX('Non Compliance input'!$H$5:$H$156,MATCH(1,(A2436='Non Compliance input'!$A$5:$A$156)*(F2436&gt;='Non Compliance input'!$D$5:$D$156)*(E2436&lt;'Non Compliance input'!$E$5:$E$156)*('Non Compliance input'!$H$5:$H$156="Yes"),0))
),"","Yes")</f>
        <v/>
      </c>
      <c r="K2436" s="149">
        <f t="shared" si="343"/>
        <v>0</v>
      </c>
      <c r="L2436" s="162">
        <f t="shared" si="344"/>
        <v>0</v>
      </c>
      <c r="M2436" s="162" t="str" cm="1">
        <f t="array" ref="M2436">IF(ISERROR(INDEX('Non Compliance input'!$I$5:$I$156,MATCH(1,(A2436='Non Compliance input'!$A$5:$A$156)*(E2436&gt;='Non Compliance input'!$D$5:$D$156)*(F2436&lt;='Non Compliance input'!$E$5:$E$156)*('Non Compliance input'!$I$5:$I$156="Yes"),0))
),"","Yes")</f>
        <v/>
      </c>
      <c r="N2436" s="149" t="str">
        <f>IF(VLOOKUP($A2436,HourEndingOutage!$B$3:$F$746,5,0)="Outage","Outage","")</f>
        <v/>
      </c>
      <c r="O2436" s="18">
        <f t="shared" si="345"/>
        <v>0</v>
      </c>
      <c r="P2436" s="18" t="str">
        <f t="shared" si="346"/>
        <v/>
      </c>
      <c r="Q2436" s="18">
        <f t="shared" ref="Q2436:Q2499" si="347">IF(P2436="Yes",-O2436,0)</f>
        <v>0</v>
      </c>
      <c r="R2436" s="118"/>
    </row>
    <row r="2437" spans="1:18" x14ac:dyDescent="0.25">
      <c r="A2437" s="25">
        <f t="shared" si="340"/>
        <v>271</v>
      </c>
      <c r="B2437" s="23">
        <f t="shared" si="341"/>
        <v>44573</v>
      </c>
      <c r="C2437" s="24">
        <v>7</v>
      </c>
      <c r="D2437" s="54" t="str">
        <f t="shared" si="317"/>
        <v>ASET</v>
      </c>
      <c r="E2437" s="178"/>
      <c r="F2437" s="179"/>
      <c r="G2437" s="177"/>
      <c r="H2437" s="177"/>
      <c r="I2437" s="169">
        <f t="shared" si="342"/>
        <v>0</v>
      </c>
      <c r="J2437" s="149" t="str" cm="1">
        <f t="array" ref="J2437">IF(ISERROR(INDEX('Non Compliance input'!$H$5:$H$156,MATCH(1,(A2437='Non Compliance input'!$A$5:$A$156)*(F2437&gt;='Non Compliance input'!$D$5:$D$156)*(E2437&lt;'Non Compliance input'!$E$5:$E$156)*('Non Compliance input'!$H$5:$H$156="Yes"),0))
),"","Yes")</f>
        <v/>
      </c>
      <c r="K2437" s="149">
        <f t="shared" si="343"/>
        <v>0</v>
      </c>
      <c r="L2437" s="162">
        <f t="shared" si="344"/>
        <v>0</v>
      </c>
      <c r="M2437" s="162" t="str" cm="1">
        <f t="array" ref="M2437">IF(ISERROR(INDEX('Non Compliance input'!$I$5:$I$156,MATCH(1,(A2437='Non Compliance input'!$A$5:$A$156)*(E2437&gt;='Non Compliance input'!$D$5:$D$156)*(F2437&lt;='Non Compliance input'!$E$5:$E$156)*('Non Compliance input'!$I$5:$I$156="Yes"),0))
),"","Yes")</f>
        <v/>
      </c>
      <c r="N2437" s="149" t="str">
        <f>IF(VLOOKUP($A2437,HourEndingOutage!$B$3:$F$746,5,0)="Outage","Outage","")</f>
        <v/>
      </c>
      <c r="O2437" s="18">
        <f t="shared" si="345"/>
        <v>0</v>
      </c>
      <c r="P2437" s="18" t="str">
        <f t="shared" si="346"/>
        <v/>
      </c>
      <c r="Q2437" s="18">
        <f t="shared" si="347"/>
        <v>0</v>
      </c>
      <c r="R2437" s="118"/>
    </row>
    <row r="2438" spans="1:18" x14ac:dyDescent="0.25">
      <c r="A2438" s="25">
        <f t="shared" si="340"/>
        <v>271</v>
      </c>
      <c r="B2438" s="23">
        <f t="shared" si="341"/>
        <v>44573</v>
      </c>
      <c r="C2438" s="24">
        <v>7</v>
      </c>
      <c r="D2438" s="54" t="str">
        <f t="shared" si="317"/>
        <v>ASET</v>
      </c>
      <c r="E2438" s="178"/>
      <c r="F2438" s="179"/>
      <c r="G2438" s="177"/>
      <c r="H2438" s="177"/>
      <c r="I2438" s="169">
        <f t="shared" si="342"/>
        <v>0</v>
      </c>
      <c r="J2438" s="149" t="str" cm="1">
        <f t="array" ref="J2438">IF(ISERROR(INDEX('Non Compliance input'!$H$5:$H$156,MATCH(1,(A2438='Non Compliance input'!$A$5:$A$156)*(F2438&gt;='Non Compliance input'!$D$5:$D$156)*(E2438&lt;'Non Compliance input'!$E$5:$E$156)*('Non Compliance input'!$H$5:$H$156="Yes"),0))
),"","Yes")</f>
        <v/>
      </c>
      <c r="K2438" s="149">
        <f t="shared" si="343"/>
        <v>0</v>
      </c>
      <c r="L2438" s="162">
        <f t="shared" si="344"/>
        <v>0</v>
      </c>
      <c r="M2438" s="162" t="str" cm="1">
        <f t="array" ref="M2438">IF(ISERROR(INDEX('Non Compliance input'!$I$5:$I$156,MATCH(1,(A2438='Non Compliance input'!$A$5:$A$156)*(E2438&gt;='Non Compliance input'!$D$5:$D$156)*(F2438&lt;='Non Compliance input'!$E$5:$E$156)*('Non Compliance input'!$I$5:$I$156="Yes"),0))
),"","Yes")</f>
        <v/>
      </c>
      <c r="N2438" s="149" t="str">
        <f>IF(VLOOKUP($A2438,HourEndingOutage!$B$3:$F$746,5,0)="Outage","Outage","")</f>
        <v/>
      </c>
      <c r="O2438" s="18">
        <f t="shared" si="345"/>
        <v>0</v>
      </c>
      <c r="P2438" s="18" t="str">
        <f t="shared" si="346"/>
        <v/>
      </c>
      <c r="Q2438" s="18">
        <f t="shared" si="347"/>
        <v>0</v>
      </c>
      <c r="R2438" s="118"/>
    </row>
    <row r="2439" spans="1:18" x14ac:dyDescent="0.25">
      <c r="A2439" s="25">
        <f t="shared" si="340"/>
        <v>271</v>
      </c>
      <c r="B2439" s="23">
        <f t="shared" si="341"/>
        <v>44573</v>
      </c>
      <c r="C2439" s="24">
        <v>7</v>
      </c>
      <c r="D2439" s="54" t="str">
        <f t="shared" si="317"/>
        <v>ASET</v>
      </c>
      <c r="E2439" s="178"/>
      <c r="F2439" s="179"/>
      <c r="G2439" s="177"/>
      <c r="H2439" s="177"/>
      <c r="I2439" s="169">
        <f t="shared" si="342"/>
        <v>0</v>
      </c>
      <c r="J2439" s="149" t="str" cm="1">
        <f t="array" ref="J2439">IF(ISERROR(INDEX('Non Compliance input'!$H$5:$H$156,MATCH(1,(A2439='Non Compliance input'!$A$5:$A$156)*(F2439&gt;='Non Compliance input'!$D$5:$D$156)*(E2439&lt;'Non Compliance input'!$E$5:$E$156)*('Non Compliance input'!$H$5:$H$156="Yes"),0))
),"","Yes")</f>
        <v/>
      </c>
      <c r="K2439" s="149">
        <f t="shared" si="343"/>
        <v>0</v>
      </c>
      <c r="L2439" s="162">
        <f t="shared" si="344"/>
        <v>0</v>
      </c>
      <c r="M2439" s="162" t="str" cm="1">
        <f t="array" ref="M2439">IF(ISERROR(INDEX('Non Compliance input'!$I$5:$I$156,MATCH(1,(A2439='Non Compliance input'!$A$5:$A$156)*(E2439&gt;='Non Compliance input'!$D$5:$D$156)*(F2439&lt;='Non Compliance input'!$E$5:$E$156)*('Non Compliance input'!$I$5:$I$156="Yes"),0))
),"","Yes")</f>
        <v/>
      </c>
      <c r="N2439" s="149" t="str">
        <f>IF(VLOOKUP($A2439,HourEndingOutage!$B$3:$F$746,5,0)="Outage","Outage","")</f>
        <v/>
      </c>
      <c r="O2439" s="18">
        <f t="shared" si="345"/>
        <v>0</v>
      </c>
      <c r="P2439" s="18" t="str">
        <f t="shared" si="346"/>
        <v/>
      </c>
      <c r="Q2439" s="18">
        <f t="shared" si="347"/>
        <v>0</v>
      </c>
      <c r="R2439" s="118"/>
    </row>
    <row r="2440" spans="1:18" x14ac:dyDescent="0.25">
      <c r="A2440" s="25">
        <f t="shared" si="340"/>
        <v>271</v>
      </c>
      <c r="B2440" s="23">
        <f t="shared" si="341"/>
        <v>44573</v>
      </c>
      <c r="C2440" s="24">
        <v>7</v>
      </c>
      <c r="D2440" s="54" t="str">
        <f t="shared" si="317"/>
        <v>ASET</v>
      </c>
      <c r="E2440" s="178"/>
      <c r="F2440" s="179"/>
      <c r="G2440" s="177"/>
      <c r="H2440" s="177"/>
      <c r="I2440" s="169">
        <f t="shared" si="342"/>
        <v>0</v>
      </c>
      <c r="J2440" s="149" t="str" cm="1">
        <f t="array" ref="J2440">IF(ISERROR(INDEX('Non Compliance input'!$H$5:$H$156,MATCH(1,(A2440='Non Compliance input'!$A$5:$A$156)*(F2440&gt;='Non Compliance input'!$D$5:$D$156)*(E2440&lt;'Non Compliance input'!$E$5:$E$156)*('Non Compliance input'!$H$5:$H$156="Yes"),0))
),"","Yes")</f>
        <v/>
      </c>
      <c r="K2440" s="149">
        <f t="shared" si="343"/>
        <v>0</v>
      </c>
      <c r="L2440" s="162">
        <f t="shared" si="344"/>
        <v>0</v>
      </c>
      <c r="M2440" s="162" t="str" cm="1">
        <f t="array" ref="M2440">IF(ISERROR(INDEX('Non Compliance input'!$I$5:$I$156,MATCH(1,(A2440='Non Compliance input'!$A$5:$A$156)*(E2440&gt;='Non Compliance input'!$D$5:$D$156)*(F2440&lt;='Non Compliance input'!$E$5:$E$156)*('Non Compliance input'!$I$5:$I$156="Yes"),0))
),"","Yes")</f>
        <v/>
      </c>
      <c r="N2440" s="149" t="str">
        <f>IF(VLOOKUP($A2440,HourEndingOutage!$B$3:$F$746,5,0)="Outage","Outage","")</f>
        <v/>
      </c>
      <c r="O2440" s="18">
        <f t="shared" si="345"/>
        <v>0</v>
      </c>
      <c r="P2440" s="18" t="str">
        <f t="shared" si="346"/>
        <v/>
      </c>
      <c r="Q2440" s="18">
        <f t="shared" si="347"/>
        <v>0</v>
      </c>
      <c r="R2440" s="118"/>
    </row>
    <row r="2441" spans="1:18" x14ac:dyDescent="0.25">
      <c r="A2441" s="25">
        <f t="shared" si="340"/>
        <v>271</v>
      </c>
      <c r="B2441" s="23">
        <f t="shared" si="341"/>
        <v>44573</v>
      </c>
      <c r="C2441" s="24">
        <v>7</v>
      </c>
      <c r="D2441" s="54" t="str">
        <f t="shared" si="317"/>
        <v>ASET</v>
      </c>
      <c r="E2441" s="178"/>
      <c r="F2441" s="179"/>
      <c r="G2441" s="177"/>
      <c r="H2441" s="177"/>
      <c r="I2441" s="169">
        <f t="shared" si="342"/>
        <v>0</v>
      </c>
      <c r="J2441" s="149" t="str" cm="1">
        <f t="array" ref="J2441">IF(ISERROR(INDEX('Non Compliance input'!$H$5:$H$156,MATCH(1,(A2441='Non Compliance input'!$A$5:$A$156)*(F2441&gt;='Non Compliance input'!$D$5:$D$156)*(E2441&lt;'Non Compliance input'!$E$5:$E$156)*('Non Compliance input'!$H$5:$H$156="Yes"),0))
),"","Yes")</f>
        <v/>
      </c>
      <c r="K2441" s="149">
        <f t="shared" si="343"/>
        <v>0</v>
      </c>
      <c r="L2441" s="162">
        <f t="shared" si="344"/>
        <v>0</v>
      </c>
      <c r="M2441" s="162" t="str" cm="1">
        <f t="array" ref="M2441">IF(ISERROR(INDEX('Non Compliance input'!$I$5:$I$156,MATCH(1,(A2441='Non Compliance input'!$A$5:$A$156)*(E2441&gt;='Non Compliance input'!$D$5:$D$156)*(F2441&lt;='Non Compliance input'!$E$5:$E$156)*('Non Compliance input'!$I$5:$I$156="Yes"),0))
),"","Yes")</f>
        <v/>
      </c>
      <c r="N2441" s="149" t="str">
        <f>IF(VLOOKUP($A2441,HourEndingOutage!$B$3:$F$746,5,0)="Outage","Outage","")</f>
        <v/>
      </c>
      <c r="O2441" s="18">
        <f t="shared" si="345"/>
        <v>0</v>
      </c>
      <c r="P2441" s="18" t="str">
        <f t="shared" si="346"/>
        <v/>
      </c>
      <c r="Q2441" s="18">
        <f t="shared" si="347"/>
        <v>0</v>
      </c>
      <c r="R2441" s="118"/>
    </row>
    <row r="2442" spans="1:18" x14ac:dyDescent="0.25">
      <c r="A2442" s="25">
        <f t="shared" si="340"/>
        <v>272</v>
      </c>
      <c r="B2442" s="23">
        <f t="shared" si="341"/>
        <v>44573</v>
      </c>
      <c r="C2442" s="24">
        <v>8</v>
      </c>
      <c r="D2442" s="54" t="str">
        <f t="shared" si="317"/>
        <v>ASET</v>
      </c>
      <c r="E2442" s="178"/>
      <c r="F2442" s="179"/>
      <c r="G2442" s="177"/>
      <c r="H2442" s="177"/>
      <c r="I2442" s="169">
        <f t="shared" si="342"/>
        <v>0</v>
      </c>
      <c r="J2442" s="149" t="str" cm="1">
        <f t="array" ref="J2442">IF(ISERROR(INDEX('Non Compliance input'!$H$5:$H$156,MATCH(1,(A2442='Non Compliance input'!$A$5:$A$156)*(F2442&gt;='Non Compliance input'!$D$5:$D$156)*(E2442&lt;'Non Compliance input'!$E$5:$E$156)*('Non Compliance input'!$H$5:$H$156="Yes"),0))
),"","Yes")</f>
        <v/>
      </c>
      <c r="K2442" s="149">
        <f t="shared" si="343"/>
        <v>0</v>
      </c>
      <c r="L2442" s="162">
        <f t="shared" si="344"/>
        <v>0</v>
      </c>
      <c r="M2442" s="162" t="str" cm="1">
        <f t="array" ref="M2442">IF(ISERROR(INDEX('Non Compliance input'!$I$5:$I$156,MATCH(1,(A2442='Non Compliance input'!$A$5:$A$156)*(E2442&gt;='Non Compliance input'!$D$5:$D$156)*(F2442&lt;='Non Compliance input'!$E$5:$E$156)*('Non Compliance input'!$I$5:$I$156="Yes"),0))
),"","Yes")</f>
        <v/>
      </c>
      <c r="N2442" s="149" t="str">
        <f>IF(VLOOKUP($A2442,HourEndingOutage!$B$3:$F$746,5,0)="Outage","Outage","")</f>
        <v/>
      </c>
      <c r="O2442" s="18">
        <f t="shared" si="345"/>
        <v>0</v>
      </c>
      <c r="P2442" s="18" t="str">
        <f t="shared" si="346"/>
        <v/>
      </c>
      <c r="Q2442" s="18">
        <f t="shared" si="347"/>
        <v>0</v>
      </c>
      <c r="R2442" s="118"/>
    </row>
    <row r="2443" spans="1:18" x14ac:dyDescent="0.25">
      <c r="A2443" s="25">
        <f t="shared" si="340"/>
        <v>272</v>
      </c>
      <c r="B2443" s="23">
        <f t="shared" si="341"/>
        <v>44573</v>
      </c>
      <c r="C2443" s="24">
        <v>8</v>
      </c>
      <c r="D2443" s="54" t="str">
        <f t="shared" si="317"/>
        <v>ASET</v>
      </c>
      <c r="E2443" s="178"/>
      <c r="F2443" s="179"/>
      <c r="G2443" s="177"/>
      <c r="H2443" s="177"/>
      <c r="I2443" s="169">
        <f t="shared" si="342"/>
        <v>0</v>
      </c>
      <c r="J2443" s="149" t="str" cm="1">
        <f t="array" ref="J2443">IF(ISERROR(INDEX('Non Compliance input'!$H$5:$H$156,MATCH(1,(A2443='Non Compliance input'!$A$5:$A$156)*(F2443&gt;='Non Compliance input'!$D$5:$D$156)*(E2443&lt;'Non Compliance input'!$E$5:$E$156)*('Non Compliance input'!$H$5:$H$156="Yes"),0))
),"","Yes")</f>
        <v/>
      </c>
      <c r="K2443" s="149">
        <f t="shared" si="343"/>
        <v>0</v>
      </c>
      <c r="L2443" s="162">
        <f t="shared" si="344"/>
        <v>0</v>
      </c>
      <c r="M2443" s="162" t="str" cm="1">
        <f t="array" ref="M2443">IF(ISERROR(INDEX('Non Compliance input'!$I$5:$I$156,MATCH(1,(A2443='Non Compliance input'!$A$5:$A$156)*(E2443&gt;='Non Compliance input'!$D$5:$D$156)*(F2443&lt;='Non Compliance input'!$E$5:$E$156)*('Non Compliance input'!$I$5:$I$156="Yes"),0))
),"","Yes")</f>
        <v/>
      </c>
      <c r="N2443" s="149" t="str">
        <f>IF(VLOOKUP($A2443,HourEndingOutage!$B$3:$F$746,5,0)="Outage","Outage","")</f>
        <v/>
      </c>
      <c r="O2443" s="18">
        <f t="shared" si="345"/>
        <v>0</v>
      </c>
      <c r="P2443" s="18" t="str">
        <f t="shared" si="346"/>
        <v/>
      </c>
      <c r="Q2443" s="18">
        <f t="shared" si="347"/>
        <v>0</v>
      </c>
      <c r="R2443" s="118"/>
    </row>
    <row r="2444" spans="1:18" x14ac:dyDescent="0.25">
      <c r="A2444" s="25">
        <f t="shared" si="340"/>
        <v>272</v>
      </c>
      <c r="B2444" s="23">
        <f t="shared" si="341"/>
        <v>44573</v>
      </c>
      <c r="C2444" s="24">
        <v>8</v>
      </c>
      <c r="D2444" s="54" t="str">
        <f t="shared" si="317"/>
        <v>ASET</v>
      </c>
      <c r="E2444" s="178"/>
      <c r="F2444" s="179"/>
      <c r="G2444" s="177"/>
      <c r="H2444" s="177"/>
      <c r="I2444" s="169">
        <f t="shared" si="342"/>
        <v>0</v>
      </c>
      <c r="J2444" s="149" t="str" cm="1">
        <f t="array" ref="J2444">IF(ISERROR(INDEX('Non Compliance input'!$H$5:$H$156,MATCH(1,(A2444='Non Compliance input'!$A$5:$A$156)*(F2444&gt;='Non Compliance input'!$D$5:$D$156)*(E2444&lt;'Non Compliance input'!$E$5:$E$156)*('Non Compliance input'!$H$5:$H$156="Yes"),0))
),"","Yes")</f>
        <v/>
      </c>
      <c r="K2444" s="149">
        <f t="shared" si="343"/>
        <v>0</v>
      </c>
      <c r="L2444" s="162">
        <f t="shared" si="344"/>
        <v>0</v>
      </c>
      <c r="M2444" s="162" t="str" cm="1">
        <f t="array" ref="M2444">IF(ISERROR(INDEX('Non Compliance input'!$I$5:$I$156,MATCH(1,(A2444='Non Compliance input'!$A$5:$A$156)*(E2444&gt;='Non Compliance input'!$D$5:$D$156)*(F2444&lt;='Non Compliance input'!$E$5:$E$156)*('Non Compliance input'!$I$5:$I$156="Yes"),0))
),"","Yes")</f>
        <v/>
      </c>
      <c r="N2444" s="149" t="str">
        <f>IF(VLOOKUP($A2444,HourEndingOutage!$B$3:$F$746,5,0)="Outage","Outage","")</f>
        <v/>
      </c>
      <c r="O2444" s="18">
        <f t="shared" si="345"/>
        <v>0</v>
      </c>
      <c r="P2444" s="18" t="str">
        <f t="shared" si="346"/>
        <v/>
      </c>
      <c r="Q2444" s="18">
        <f t="shared" si="347"/>
        <v>0</v>
      </c>
      <c r="R2444" s="118"/>
    </row>
    <row r="2445" spans="1:18" x14ac:dyDescent="0.25">
      <c r="A2445" s="25">
        <f t="shared" si="340"/>
        <v>272</v>
      </c>
      <c r="B2445" s="23">
        <f t="shared" si="341"/>
        <v>44573</v>
      </c>
      <c r="C2445" s="24">
        <v>8</v>
      </c>
      <c r="D2445" s="54" t="str">
        <f t="shared" si="317"/>
        <v>ASET</v>
      </c>
      <c r="E2445" s="178"/>
      <c r="F2445" s="179"/>
      <c r="G2445" s="177"/>
      <c r="H2445" s="177"/>
      <c r="I2445" s="169">
        <f t="shared" si="342"/>
        <v>0</v>
      </c>
      <c r="J2445" s="149" t="str" cm="1">
        <f t="array" ref="J2445">IF(ISERROR(INDEX('Non Compliance input'!$H$5:$H$156,MATCH(1,(A2445='Non Compliance input'!$A$5:$A$156)*(F2445&gt;='Non Compliance input'!$D$5:$D$156)*(E2445&lt;'Non Compliance input'!$E$5:$E$156)*('Non Compliance input'!$H$5:$H$156="Yes"),0))
),"","Yes")</f>
        <v/>
      </c>
      <c r="K2445" s="149">
        <f t="shared" si="343"/>
        <v>0</v>
      </c>
      <c r="L2445" s="162">
        <f t="shared" si="344"/>
        <v>0</v>
      </c>
      <c r="M2445" s="162" t="str" cm="1">
        <f t="array" ref="M2445">IF(ISERROR(INDEX('Non Compliance input'!$I$5:$I$156,MATCH(1,(A2445='Non Compliance input'!$A$5:$A$156)*(E2445&gt;='Non Compliance input'!$D$5:$D$156)*(F2445&lt;='Non Compliance input'!$E$5:$E$156)*('Non Compliance input'!$I$5:$I$156="Yes"),0))
),"","Yes")</f>
        <v/>
      </c>
      <c r="N2445" s="149" t="str">
        <f>IF(VLOOKUP($A2445,HourEndingOutage!$B$3:$F$746,5,0)="Outage","Outage","")</f>
        <v/>
      </c>
      <c r="O2445" s="18">
        <f t="shared" si="345"/>
        <v>0</v>
      </c>
      <c r="P2445" s="18" t="str">
        <f t="shared" si="346"/>
        <v/>
      </c>
      <c r="Q2445" s="18">
        <f t="shared" si="347"/>
        <v>0</v>
      </c>
      <c r="R2445" s="118"/>
    </row>
    <row r="2446" spans="1:18" x14ac:dyDescent="0.25">
      <c r="A2446" s="25">
        <f t="shared" si="340"/>
        <v>272</v>
      </c>
      <c r="B2446" s="23">
        <f t="shared" si="341"/>
        <v>44573</v>
      </c>
      <c r="C2446" s="24">
        <v>8</v>
      </c>
      <c r="D2446" s="54" t="str">
        <f t="shared" si="317"/>
        <v>ASET</v>
      </c>
      <c r="E2446" s="178"/>
      <c r="F2446" s="179"/>
      <c r="G2446" s="177"/>
      <c r="H2446" s="177"/>
      <c r="I2446" s="169">
        <f t="shared" si="342"/>
        <v>0</v>
      </c>
      <c r="J2446" s="149" t="str" cm="1">
        <f t="array" ref="J2446">IF(ISERROR(INDEX('Non Compliance input'!$H$5:$H$156,MATCH(1,(A2446='Non Compliance input'!$A$5:$A$156)*(F2446&gt;='Non Compliance input'!$D$5:$D$156)*(E2446&lt;'Non Compliance input'!$E$5:$E$156)*('Non Compliance input'!$H$5:$H$156="Yes"),0))
),"","Yes")</f>
        <v/>
      </c>
      <c r="K2446" s="149">
        <f t="shared" si="343"/>
        <v>0</v>
      </c>
      <c r="L2446" s="162">
        <f t="shared" si="344"/>
        <v>0</v>
      </c>
      <c r="M2446" s="162" t="str" cm="1">
        <f t="array" ref="M2446">IF(ISERROR(INDEX('Non Compliance input'!$I$5:$I$156,MATCH(1,(A2446='Non Compliance input'!$A$5:$A$156)*(E2446&gt;='Non Compliance input'!$D$5:$D$156)*(F2446&lt;='Non Compliance input'!$E$5:$E$156)*('Non Compliance input'!$I$5:$I$156="Yes"),0))
),"","Yes")</f>
        <v/>
      </c>
      <c r="N2446" s="149" t="str">
        <f>IF(VLOOKUP($A2446,HourEndingOutage!$B$3:$F$746,5,0)="Outage","Outage","")</f>
        <v/>
      </c>
      <c r="O2446" s="18">
        <f t="shared" si="345"/>
        <v>0</v>
      </c>
      <c r="P2446" s="18" t="str">
        <f t="shared" si="346"/>
        <v/>
      </c>
      <c r="Q2446" s="18">
        <f t="shared" si="347"/>
        <v>0</v>
      </c>
      <c r="R2446" s="118"/>
    </row>
    <row r="2447" spans="1:18" x14ac:dyDescent="0.25">
      <c r="A2447" s="25">
        <f t="shared" si="340"/>
        <v>272</v>
      </c>
      <c r="B2447" s="23">
        <f t="shared" si="341"/>
        <v>44573</v>
      </c>
      <c r="C2447" s="24">
        <v>8</v>
      </c>
      <c r="D2447" s="54" t="str">
        <f t="shared" si="317"/>
        <v>ASET</v>
      </c>
      <c r="E2447" s="178"/>
      <c r="F2447" s="179"/>
      <c r="G2447" s="177"/>
      <c r="H2447" s="177"/>
      <c r="I2447" s="169">
        <f t="shared" si="342"/>
        <v>0</v>
      </c>
      <c r="J2447" s="149" t="str" cm="1">
        <f t="array" ref="J2447">IF(ISERROR(INDEX('Non Compliance input'!$H$5:$H$156,MATCH(1,(A2447='Non Compliance input'!$A$5:$A$156)*(F2447&gt;='Non Compliance input'!$D$5:$D$156)*(E2447&lt;'Non Compliance input'!$E$5:$E$156)*('Non Compliance input'!$H$5:$H$156="Yes"),0))
),"","Yes")</f>
        <v/>
      </c>
      <c r="K2447" s="149">
        <f t="shared" si="343"/>
        <v>0</v>
      </c>
      <c r="L2447" s="162">
        <f t="shared" si="344"/>
        <v>0</v>
      </c>
      <c r="M2447" s="162" t="str" cm="1">
        <f t="array" ref="M2447">IF(ISERROR(INDEX('Non Compliance input'!$I$5:$I$156,MATCH(1,(A2447='Non Compliance input'!$A$5:$A$156)*(E2447&gt;='Non Compliance input'!$D$5:$D$156)*(F2447&lt;='Non Compliance input'!$E$5:$E$156)*('Non Compliance input'!$I$5:$I$156="Yes"),0))
),"","Yes")</f>
        <v/>
      </c>
      <c r="N2447" s="149" t="str">
        <f>IF(VLOOKUP($A2447,HourEndingOutage!$B$3:$F$746,5,0)="Outage","Outage","")</f>
        <v/>
      </c>
      <c r="O2447" s="18">
        <f t="shared" si="345"/>
        <v>0</v>
      </c>
      <c r="P2447" s="18" t="str">
        <f t="shared" si="346"/>
        <v/>
      </c>
      <c r="Q2447" s="18">
        <f t="shared" si="347"/>
        <v>0</v>
      </c>
      <c r="R2447" s="118"/>
    </row>
    <row r="2448" spans="1:18" x14ac:dyDescent="0.25">
      <c r="A2448" s="25">
        <f t="shared" si="340"/>
        <v>272</v>
      </c>
      <c r="B2448" s="23">
        <f t="shared" si="341"/>
        <v>44573</v>
      </c>
      <c r="C2448" s="24">
        <v>8</v>
      </c>
      <c r="D2448" s="54" t="str">
        <f t="shared" si="317"/>
        <v>ASET</v>
      </c>
      <c r="E2448" s="178"/>
      <c r="F2448" s="179"/>
      <c r="G2448" s="177"/>
      <c r="H2448" s="177"/>
      <c r="I2448" s="169">
        <f t="shared" si="342"/>
        <v>0</v>
      </c>
      <c r="J2448" s="149" t="str" cm="1">
        <f t="array" ref="J2448">IF(ISERROR(INDEX('Non Compliance input'!$H$5:$H$156,MATCH(1,(A2448='Non Compliance input'!$A$5:$A$156)*(F2448&gt;='Non Compliance input'!$D$5:$D$156)*(E2448&lt;'Non Compliance input'!$E$5:$E$156)*('Non Compliance input'!$H$5:$H$156="Yes"),0))
),"","Yes")</f>
        <v/>
      </c>
      <c r="K2448" s="149">
        <f t="shared" si="343"/>
        <v>0</v>
      </c>
      <c r="L2448" s="162">
        <f t="shared" si="344"/>
        <v>0</v>
      </c>
      <c r="M2448" s="162" t="str" cm="1">
        <f t="array" ref="M2448">IF(ISERROR(INDEX('Non Compliance input'!$I$5:$I$156,MATCH(1,(A2448='Non Compliance input'!$A$5:$A$156)*(E2448&gt;='Non Compliance input'!$D$5:$D$156)*(F2448&lt;='Non Compliance input'!$E$5:$E$156)*('Non Compliance input'!$I$5:$I$156="Yes"),0))
),"","Yes")</f>
        <v/>
      </c>
      <c r="N2448" s="149" t="str">
        <f>IF(VLOOKUP($A2448,HourEndingOutage!$B$3:$F$746,5,0)="Outage","Outage","")</f>
        <v/>
      </c>
      <c r="O2448" s="18">
        <f t="shared" si="345"/>
        <v>0</v>
      </c>
      <c r="P2448" s="18" t="str">
        <f t="shared" si="346"/>
        <v/>
      </c>
      <c r="Q2448" s="18">
        <f t="shared" si="347"/>
        <v>0</v>
      </c>
      <c r="R2448" s="118"/>
    </row>
    <row r="2449" spans="1:18" x14ac:dyDescent="0.25">
      <c r="A2449" s="25">
        <f t="shared" si="340"/>
        <v>272</v>
      </c>
      <c r="B2449" s="23">
        <f t="shared" si="341"/>
        <v>44573</v>
      </c>
      <c r="C2449" s="24">
        <v>8</v>
      </c>
      <c r="D2449" s="54" t="str">
        <f t="shared" si="317"/>
        <v>ASET</v>
      </c>
      <c r="E2449" s="178"/>
      <c r="F2449" s="179"/>
      <c r="G2449" s="177"/>
      <c r="H2449" s="177"/>
      <c r="I2449" s="169">
        <f t="shared" si="342"/>
        <v>0</v>
      </c>
      <c r="J2449" s="149" t="str" cm="1">
        <f t="array" ref="J2449">IF(ISERROR(INDEX('Non Compliance input'!$H$5:$H$156,MATCH(1,(A2449='Non Compliance input'!$A$5:$A$156)*(F2449&gt;='Non Compliance input'!$D$5:$D$156)*(E2449&lt;'Non Compliance input'!$E$5:$E$156)*('Non Compliance input'!$H$5:$H$156="Yes"),0))
),"","Yes")</f>
        <v/>
      </c>
      <c r="K2449" s="149">
        <f t="shared" si="343"/>
        <v>0</v>
      </c>
      <c r="L2449" s="162">
        <f t="shared" si="344"/>
        <v>0</v>
      </c>
      <c r="M2449" s="162" t="str" cm="1">
        <f t="array" ref="M2449">IF(ISERROR(INDEX('Non Compliance input'!$I$5:$I$156,MATCH(1,(A2449='Non Compliance input'!$A$5:$A$156)*(E2449&gt;='Non Compliance input'!$D$5:$D$156)*(F2449&lt;='Non Compliance input'!$E$5:$E$156)*('Non Compliance input'!$I$5:$I$156="Yes"),0))
),"","Yes")</f>
        <v/>
      </c>
      <c r="N2449" s="149" t="str">
        <f>IF(VLOOKUP($A2449,HourEndingOutage!$B$3:$F$746,5,0)="Outage","Outage","")</f>
        <v/>
      </c>
      <c r="O2449" s="18">
        <f t="shared" si="345"/>
        <v>0</v>
      </c>
      <c r="P2449" s="18" t="str">
        <f t="shared" si="346"/>
        <v/>
      </c>
      <c r="Q2449" s="18">
        <f t="shared" si="347"/>
        <v>0</v>
      </c>
      <c r="R2449" s="118"/>
    </row>
    <row r="2450" spans="1:18" x14ac:dyDescent="0.25">
      <c r="A2450" s="25">
        <f t="shared" si="340"/>
        <v>272</v>
      </c>
      <c r="B2450" s="23">
        <f t="shared" si="341"/>
        <v>44573</v>
      </c>
      <c r="C2450" s="24">
        <v>8</v>
      </c>
      <c r="D2450" s="54" t="str">
        <f t="shared" si="317"/>
        <v>ASET</v>
      </c>
      <c r="E2450" s="178"/>
      <c r="F2450" s="179"/>
      <c r="G2450" s="177"/>
      <c r="H2450" s="177"/>
      <c r="I2450" s="169">
        <f t="shared" si="342"/>
        <v>0</v>
      </c>
      <c r="J2450" s="149" t="str" cm="1">
        <f t="array" ref="J2450">IF(ISERROR(INDEX('Non Compliance input'!$H$5:$H$156,MATCH(1,(A2450='Non Compliance input'!$A$5:$A$156)*(F2450&gt;='Non Compliance input'!$D$5:$D$156)*(E2450&lt;'Non Compliance input'!$E$5:$E$156)*('Non Compliance input'!$H$5:$H$156="Yes"),0))
),"","Yes")</f>
        <v/>
      </c>
      <c r="K2450" s="149">
        <f t="shared" si="343"/>
        <v>0</v>
      </c>
      <c r="L2450" s="162">
        <f t="shared" si="344"/>
        <v>0</v>
      </c>
      <c r="M2450" s="162" t="str" cm="1">
        <f t="array" ref="M2450">IF(ISERROR(INDEX('Non Compliance input'!$I$5:$I$156,MATCH(1,(A2450='Non Compliance input'!$A$5:$A$156)*(E2450&gt;='Non Compliance input'!$D$5:$D$156)*(F2450&lt;='Non Compliance input'!$E$5:$E$156)*('Non Compliance input'!$I$5:$I$156="Yes"),0))
),"","Yes")</f>
        <v/>
      </c>
      <c r="N2450" s="149" t="str">
        <f>IF(VLOOKUP($A2450,HourEndingOutage!$B$3:$F$746,5,0)="Outage","Outage","")</f>
        <v/>
      </c>
      <c r="O2450" s="18">
        <f t="shared" si="345"/>
        <v>0</v>
      </c>
      <c r="P2450" s="18" t="str">
        <f t="shared" si="346"/>
        <v/>
      </c>
      <c r="Q2450" s="18">
        <f t="shared" si="347"/>
        <v>0</v>
      </c>
      <c r="R2450" s="118"/>
    </row>
    <row r="2451" spans="1:18" x14ac:dyDescent="0.25">
      <c r="A2451" s="25">
        <f t="shared" si="340"/>
        <v>273</v>
      </c>
      <c r="B2451" s="23">
        <f t="shared" si="341"/>
        <v>44573</v>
      </c>
      <c r="C2451" s="24">
        <v>9</v>
      </c>
      <c r="D2451" s="54" t="str">
        <f t="shared" si="317"/>
        <v>ASET</v>
      </c>
      <c r="E2451" s="178"/>
      <c r="F2451" s="179"/>
      <c r="G2451" s="177"/>
      <c r="H2451" s="177"/>
      <c r="I2451" s="169">
        <f t="shared" si="342"/>
        <v>0</v>
      </c>
      <c r="J2451" s="149" t="str" cm="1">
        <f t="array" ref="J2451">IF(ISERROR(INDEX('Non Compliance input'!$H$5:$H$156,MATCH(1,(A2451='Non Compliance input'!$A$5:$A$156)*(F2451&gt;='Non Compliance input'!$D$5:$D$156)*(E2451&lt;'Non Compliance input'!$E$5:$E$156)*('Non Compliance input'!$H$5:$H$156="Yes"),0))
),"","Yes")</f>
        <v/>
      </c>
      <c r="K2451" s="149">
        <f t="shared" si="343"/>
        <v>0</v>
      </c>
      <c r="L2451" s="162">
        <f t="shared" si="344"/>
        <v>0</v>
      </c>
      <c r="M2451" s="162" t="str" cm="1">
        <f t="array" ref="M2451">IF(ISERROR(INDEX('Non Compliance input'!$I$5:$I$156,MATCH(1,(A2451='Non Compliance input'!$A$5:$A$156)*(E2451&gt;='Non Compliance input'!$D$5:$D$156)*(F2451&lt;='Non Compliance input'!$E$5:$E$156)*('Non Compliance input'!$I$5:$I$156="Yes"),0))
),"","Yes")</f>
        <v/>
      </c>
      <c r="N2451" s="149" t="str">
        <f>IF(VLOOKUP($A2451,HourEndingOutage!$B$3:$F$746,5,0)="Outage","Outage","")</f>
        <v/>
      </c>
      <c r="O2451" s="18">
        <f t="shared" si="345"/>
        <v>0</v>
      </c>
      <c r="P2451" s="18" t="str">
        <f t="shared" si="346"/>
        <v/>
      </c>
      <c r="Q2451" s="18">
        <f t="shared" si="347"/>
        <v>0</v>
      </c>
      <c r="R2451" s="118"/>
    </row>
    <row r="2452" spans="1:18" x14ac:dyDescent="0.25">
      <c r="A2452" s="25">
        <f t="shared" si="340"/>
        <v>273</v>
      </c>
      <c r="B2452" s="23">
        <f t="shared" si="341"/>
        <v>44573</v>
      </c>
      <c r="C2452" s="24">
        <v>9</v>
      </c>
      <c r="D2452" s="54" t="str">
        <f t="shared" si="317"/>
        <v>ASET</v>
      </c>
      <c r="E2452" s="178"/>
      <c r="F2452" s="179"/>
      <c r="G2452" s="177"/>
      <c r="H2452" s="177"/>
      <c r="I2452" s="169">
        <f t="shared" si="342"/>
        <v>0</v>
      </c>
      <c r="J2452" s="149" t="str" cm="1">
        <f t="array" ref="J2452">IF(ISERROR(INDEX('Non Compliance input'!$H$5:$H$156,MATCH(1,(A2452='Non Compliance input'!$A$5:$A$156)*(F2452&gt;='Non Compliance input'!$D$5:$D$156)*(E2452&lt;'Non Compliance input'!$E$5:$E$156)*('Non Compliance input'!$H$5:$H$156="Yes"),0))
),"","Yes")</f>
        <v/>
      </c>
      <c r="K2452" s="149">
        <f t="shared" si="343"/>
        <v>0</v>
      </c>
      <c r="L2452" s="162">
        <f t="shared" si="344"/>
        <v>0</v>
      </c>
      <c r="M2452" s="162" t="str" cm="1">
        <f t="array" ref="M2452">IF(ISERROR(INDEX('Non Compliance input'!$I$5:$I$156,MATCH(1,(A2452='Non Compliance input'!$A$5:$A$156)*(E2452&gt;='Non Compliance input'!$D$5:$D$156)*(F2452&lt;='Non Compliance input'!$E$5:$E$156)*('Non Compliance input'!$I$5:$I$156="Yes"),0))
),"","Yes")</f>
        <v/>
      </c>
      <c r="N2452" s="149" t="str">
        <f>IF(VLOOKUP($A2452,HourEndingOutage!$B$3:$F$746,5,0)="Outage","Outage","")</f>
        <v/>
      </c>
      <c r="O2452" s="18">
        <f t="shared" si="345"/>
        <v>0</v>
      </c>
      <c r="P2452" s="18" t="str">
        <f t="shared" si="346"/>
        <v/>
      </c>
      <c r="Q2452" s="18">
        <f t="shared" si="347"/>
        <v>0</v>
      </c>
      <c r="R2452" s="118"/>
    </row>
    <row r="2453" spans="1:18" x14ac:dyDescent="0.25">
      <c r="A2453" s="25">
        <f t="shared" si="340"/>
        <v>273</v>
      </c>
      <c r="B2453" s="23">
        <f t="shared" si="341"/>
        <v>44573</v>
      </c>
      <c r="C2453" s="24">
        <v>9</v>
      </c>
      <c r="D2453" s="54" t="str">
        <f t="shared" si="317"/>
        <v>ASET</v>
      </c>
      <c r="E2453" s="178"/>
      <c r="F2453" s="179"/>
      <c r="G2453" s="177"/>
      <c r="H2453" s="177"/>
      <c r="I2453" s="169">
        <f t="shared" si="342"/>
        <v>0</v>
      </c>
      <c r="J2453" s="149" t="str" cm="1">
        <f t="array" ref="J2453">IF(ISERROR(INDEX('Non Compliance input'!$H$5:$H$156,MATCH(1,(A2453='Non Compliance input'!$A$5:$A$156)*(F2453&gt;='Non Compliance input'!$D$5:$D$156)*(E2453&lt;'Non Compliance input'!$E$5:$E$156)*('Non Compliance input'!$H$5:$H$156="Yes"),0))
),"","Yes")</f>
        <v/>
      </c>
      <c r="K2453" s="149">
        <f t="shared" si="343"/>
        <v>0</v>
      </c>
      <c r="L2453" s="162">
        <f t="shared" si="344"/>
        <v>0</v>
      </c>
      <c r="M2453" s="162" t="str" cm="1">
        <f t="array" ref="M2453">IF(ISERROR(INDEX('Non Compliance input'!$I$5:$I$156,MATCH(1,(A2453='Non Compliance input'!$A$5:$A$156)*(E2453&gt;='Non Compliance input'!$D$5:$D$156)*(F2453&lt;='Non Compliance input'!$E$5:$E$156)*('Non Compliance input'!$I$5:$I$156="Yes"),0))
),"","Yes")</f>
        <v/>
      </c>
      <c r="N2453" s="149" t="str">
        <f>IF(VLOOKUP($A2453,HourEndingOutage!$B$3:$F$746,5,0)="Outage","Outage","")</f>
        <v/>
      </c>
      <c r="O2453" s="18">
        <f t="shared" si="345"/>
        <v>0</v>
      </c>
      <c r="P2453" s="18" t="str">
        <f t="shared" si="346"/>
        <v/>
      </c>
      <c r="Q2453" s="18">
        <f t="shared" si="347"/>
        <v>0</v>
      </c>
      <c r="R2453" s="118"/>
    </row>
    <row r="2454" spans="1:18" x14ac:dyDescent="0.25">
      <c r="A2454" s="25">
        <f t="shared" si="340"/>
        <v>273</v>
      </c>
      <c r="B2454" s="23">
        <f t="shared" si="341"/>
        <v>44573</v>
      </c>
      <c r="C2454" s="24">
        <v>9</v>
      </c>
      <c r="D2454" s="54" t="str">
        <f t="shared" si="317"/>
        <v>ASET</v>
      </c>
      <c r="E2454" s="178"/>
      <c r="F2454" s="179"/>
      <c r="G2454" s="177"/>
      <c r="H2454" s="177"/>
      <c r="I2454" s="169">
        <f t="shared" si="342"/>
        <v>0</v>
      </c>
      <c r="J2454" s="149" t="str" cm="1">
        <f t="array" ref="J2454">IF(ISERROR(INDEX('Non Compliance input'!$H$5:$H$156,MATCH(1,(A2454='Non Compliance input'!$A$5:$A$156)*(F2454&gt;='Non Compliance input'!$D$5:$D$156)*(E2454&lt;'Non Compliance input'!$E$5:$E$156)*('Non Compliance input'!$H$5:$H$156="Yes"),0))
),"","Yes")</f>
        <v/>
      </c>
      <c r="K2454" s="149">
        <f t="shared" si="343"/>
        <v>0</v>
      </c>
      <c r="L2454" s="162">
        <f t="shared" si="344"/>
        <v>0</v>
      </c>
      <c r="M2454" s="162" t="str" cm="1">
        <f t="array" ref="M2454">IF(ISERROR(INDEX('Non Compliance input'!$I$5:$I$156,MATCH(1,(A2454='Non Compliance input'!$A$5:$A$156)*(E2454&gt;='Non Compliance input'!$D$5:$D$156)*(F2454&lt;='Non Compliance input'!$E$5:$E$156)*('Non Compliance input'!$I$5:$I$156="Yes"),0))
),"","Yes")</f>
        <v/>
      </c>
      <c r="N2454" s="149" t="str">
        <f>IF(VLOOKUP($A2454,HourEndingOutage!$B$3:$F$746,5,0)="Outage","Outage","")</f>
        <v/>
      </c>
      <c r="O2454" s="18">
        <f t="shared" si="345"/>
        <v>0</v>
      </c>
      <c r="P2454" s="18" t="str">
        <f t="shared" si="346"/>
        <v/>
      </c>
      <c r="Q2454" s="18">
        <f t="shared" si="347"/>
        <v>0</v>
      </c>
      <c r="R2454" s="118"/>
    </row>
    <row r="2455" spans="1:18" x14ac:dyDescent="0.25">
      <c r="A2455" s="25">
        <f t="shared" si="340"/>
        <v>273</v>
      </c>
      <c r="B2455" s="23">
        <f t="shared" si="341"/>
        <v>44573</v>
      </c>
      <c r="C2455" s="24">
        <v>9</v>
      </c>
      <c r="D2455" s="54" t="str">
        <f t="shared" si="317"/>
        <v>ASET</v>
      </c>
      <c r="E2455" s="178"/>
      <c r="F2455" s="179"/>
      <c r="G2455" s="177"/>
      <c r="H2455" s="177"/>
      <c r="I2455" s="169">
        <f t="shared" si="342"/>
        <v>0</v>
      </c>
      <c r="J2455" s="149" t="str" cm="1">
        <f t="array" ref="J2455">IF(ISERROR(INDEX('Non Compliance input'!$H$5:$H$156,MATCH(1,(A2455='Non Compliance input'!$A$5:$A$156)*(F2455&gt;='Non Compliance input'!$D$5:$D$156)*(E2455&lt;'Non Compliance input'!$E$5:$E$156)*('Non Compliance input'!$H$5:$H$156="Yes"),0))
),"","Yes")</f>
        <v/>
      </c>
      <c r="K2455" s="149">
        <f t="shared" si="343"/>
        <v>0</v>
      </c>
      <c r="L2455" s="162">
        <f t="shared" si="344"/>
        <v>0</v>
      </c>
      <c r="M2455" s="162" t="str" cm="1">
        <f t="array" ref="M2455">IF(ISERROR(INDEX('Non Compliance input'!$I$5:$I$156,MATCH(1,(A2455='Non Compliance input'!$A$5:$A$156)*(E2455&gt;='Non Compliance input'!$D$5:$D$156)*(F2455&lt;='Non Compliance input'!$E$5:$E$156)*('Non Compliance input'!$I$5:$I$156="Yes"),0))
),"","Yes")</f>
        <v/>
      </c>
      <c r="N2455" s="149" t="str">
        <f>IF(VLOOKUP($A2455,HourEndingOutage!$B$3:$F$746,5,0)="Outage","Outage","")</f>
        <v/>
      </c>
      <c r="O2455" s="18">
        <f t="shared" si="345"/>
        <v>0</v>
      </c>
      <c r="P2455" s="18" t="str">
        <f t="shared" si="346"/>
        <v/>
      </c>
      <c r="Q2455" s="18">
        <f t="shared" si="347"/>
        <v>0</v>
      </c>
      <c r="R2455" s="118"/>
    </row>
    <row r="2456" spans="1:18" x14ac:dyDescent="0.25">
      <c r="A2456" s="25">
        <f t="shared" si="340"/>
        <v>273</v>
      </c>
      <c r="B2456" s="23">
        <f t="shared" si="341"/>
        <v>44573</v>
      </c>
      <c r="C2456" s="24">
        <v>9</v>
      </c>
      <c r="D2456" s="54" t="str">
        <f t="shared" si="317"/>
        <v>ASET</v>
      </c>
      <c r="E2456" s="178"/>
      <c r="F2456" s="179"/>
      <c r="G2456" s="177"/>
      <c r="H2456" s="177"/>
      <c r="I2456" s="169">
        <f t="shared" si="342"/>
        <v>0</v>
      </c>
      <c r="J2456" s="149" t="str" cm="1">
        <f t="array" ref="J2456">IF(ISERROR(INDEX('Non Compliance input'!$H$5:$H$156,MATCH(1,(A2456='Non Compliance input'!$A$5:$A$156)*(F2456&gt;='Non Compliance input'!$D$5:$D$156)*(E2456&lt;'Non Compliance input'!$E$5:$E$156)*('Non Compliance input'!$H$5:$H$156="Yes"),0))
),"","Yes")</f>
        <v/>
      </c>
      <c r="K2456" s="149">
        <f t="shared" si="343"/>
        <v>0</v>
      </c>
      <c r="L2456" s="162">
        <f t="shared" si="344"/>
        <v>0</v>
      </c>
      <c r="M2456" s="162" t="str" cm="1">
        <f t="array" ref="M2456">IF(ISERROR(INDEX('Non Compliance input'!$I$5:$I$156,MATCH(1,(A2456='Non Compliance input'!$A$5:$A$156)*(E2456&gt;='Non Compliance input'!$D$5:$D$156)*(F2456&lt;='Non Compliance input'!$E$5:$E$156)*('Non Compliance input'!$I$5:$I$156="Yes"),0))
),"","Yes")</f>
        <v/>
      </c>
      <c r="N2456" s="149" t="str">
        <f>IF(VLOOKUP($A2456,HourEndingOutage!$B$3:$F$746,5,0)="Outage","Outage","")</f>
        <v/>
      </c>
      <c r="O2456" s="18">
        <f t="shared" si="345"/>
        <v>0</v>
      </c>
      <c r="P2456" s="18" t="str">
        <f t="shared" si="346"/>
        <v/>
      </c>
      <c r="Q2456" s="18">
        <f t="shared" si="347"/>
        <v>0</v>
      </c>
      <c r="R2456" s="118"/>
    </row>
    <row r="2457" spans="1:18" x14ac:dyDescent="0.25">
      <c r="A2457" s="25">
        <f t="shared" si="340"/>
        <v>273</v>
      </c>
      <c r="B2457" s="23">
        <f t="shared" si="341"/>
        <v>44573</v>
      </c>
      <c r="C2457" s="24">
        <v>9</v>
      </c>
      <c r="D2457" s="54" t="str">
        <f t="shared" si="317"/>
        <v>ASET</v>
      </c>
      <c r="E2457" s="178"/>
      <c r="F2457" s="179"/>
      <c r="G2457" s="177"/>
      <c r="H2457" s="177"/>
      <c r="I2457" s="169">
        <f t="shared" si="342"/>
        <v>0</v>
      </c>
      <c r="J2457" s="149" t="str" cm="1">
        <f t="array" ref="J2457">IF(ISERROR(INDEX('Non Compliance input'!$H$5:$H$156,MATCH(1,(A2457='Non Compliance input'!$A$5:$A$156)*(F2457&gt;='Non Compliance input'!$D$5:$D$156)*(E2457&lt;'Non Compliance input'!$E$5:$E$156)*('Non Compliance input'!$H$5:$H$156="Yes"),0))
),"","Yes")</f>
        <v/>
      </c>
      <c r="K2457" s="149">
        <f t="shared" si="343"/>
        <v>0</v>
      </c>
      <c r="L2457" s="162">
        <f t="shared" si="344"/>
        <v>0</v>
      </c>
      <c r="M2457" s="162" t="str" cm="1">
        <f t="array" ref="M2457">IF(ISERROR(INDEX('Non Compliance input'!$I$5:$I$156,MATCH(1,(A2457='Non Compliance input'!$A$5:$A$156)*(E2457&gt;='Non Compliance input'!$D$5:$D$156)*(F2457&lt;='Non Compliance input'!$E$5:$E$156)*('Non Compliance input'!$I$5:$I$156="Yes"),0))
),"","Yes")</f>
        <v/>
      </c>
      <c r="N2457" s="149" t="str">
        <f>IF(VLOOKUP($A2457,HourEndingOutage!$B$3:$F$746,5,0)="Outage","Outage","")</f>
        <v/>
      </c>
      <c r="O2457" s="18">
        <f t="shared" si="345"/>
        <v>0</v>
      </c>
      <c r="P2457" s="18" t="str">
        <f t="shared" si="346"/>
        <v/>
      </c>
      <c r="Q2457" s="18">
        <f t="shared" si="347"/>
        <v>0</v>
      </c>
      <c r="R2457" s="118"/>
    </row>
    <row r="2458" spans="1:18" x14ac:dyDescent="0.25">
      <c r="A2458" s="25">
        <f t="shared" si="340"/>
        <v>273</v>
      </c>
      <c r="B2458" s="23">
        <f t="shared" si="341"/>
        <v>44573</v>
      </c>
      <c r="C2458" s="24">
        <v>9</v>
      </c>
      <c r="D2458" s="54" t="str">
        <f t="shared" si="317"/>
        <v>ASET</v>
      </c>
      <c r="E2458" s="178"/>
      <c r="F2458" s="179"/>
      <c r="G2458" s="177"/>
      <c r="H2458" s="177"/>
      <c r="I2458" s="169">
        <f t="shared" si="342"/>
        <v>0</v>
      </c>
      <c r="J2458" s="149" t="str" cm="1">
        <f t="array" ref="J2458">IF(ISERROR(INDEX('Non Compliance input'!$H$5:$H$156,MATCH(1,(A2458='Non Compliance input'!$A$5:$A$156)*(F2458&gt;='Non Compliance input'!$D$5:$D$156)*(E2458&lt;'Non Compliance input'!$E$5:$E$156)*('Non Compliance input'!$H$5:$H$156="Yes"),0))
),"","Yes")</f>
        <v/>
      </c>
      <c r="K2458" s="149">
        <f t="shared" si="343"/>
        <v>0</v>
      </c>
      <c r="L2458" s="162">
        <f t="shared" si="344"/>
        <v>0</v>
      </c>
      <c r="M2458" s="162" t="str" cm="1">
        <f t="array" ref="M2458">IF(ISERROR(INDEX('Non Compliance input'!$I$5:$I$156,MATCH(1,(A2458='Non Compliance input'!$A$5:$A$156)*(E2458&gt;='Non Compliance input'!$D$5:$D$156)*(F2458&lt;='Non Compliance input'!$E$5:$E$156)*('Non Compliance input'!$I$5:$I$156="Yes"),0))
),"","Yes")</f>
        <v/>
      </c>
      <c r="N2458" s="149" t="str">
        <f>IF(VLOOKUP($A2458,HourEndingOutage!$B$3:$F$746,5,0)="Outage","Outage","")</f>
        <v/>
      </c>
      <c r="O2458" s="18">
        <f t="shared" si="345"/>
        <v>0</v>
      </c>
      <c r="P2458" s="18" t="str">
        <f t="shared" si="346"/>
        <v/>
      </c>
      <c r="Q2458" s="18">
        <f t="shared" si="347"/>
        <v>0</v>
      </c>
      <c r="R2458" s="118"/>
    </row>
    <row r="2459" spans="1:18" x14ac:dyDescent="0.25">
      <c r="A2459" s="25">
        <f t="shared" si="340"/>
        <v>273</v>
      </c>
      <c r="B2459" s="23">
        <f t="shared" si="341"/>
        <v>44573</v>
      </c>
      <c r="C2459" s="24">
        <v>9</v>
      </c>
      <c r="D2459" s="54" t="str">
        <f t="shared" si="317"/>
        <v>ASET</v>
      </c>
      <c r="E2459" s="178"/>
      <c r="F2459" s="179"/>
      <c r="G2459" s="177"/>
      <c r="H2459" s="177"/>
      <c r="I2459" s="169">
        <f t="shared" si="342"/>
        <v>0</v>
      </c>
      <c r="J2459" s="149" t="str" cm="1">
        <f t="array" ref="J2459">IF(ISERROR(INDEX('Non Compliance input'!$H$5:$H$156,MATCH(1,(A2459='Non Compliance input'!$A$5:$A$156)*(F2459&gt;='Non Compliance input'!$D$5:$D$156)*(E2459&lt;'Non Compliance input'!$E$5:$E$156)*('Non Compliance input'!$H$5:$H$156="Yes"),0))
),"","Yes")</f>
        <v/>
      </c>
      <c r="K2459" s="149">
        <f t="shared" si="343"/>
        <v>0</v>
      </c>
      <c r="L2459" s="162">
        <f t="shared" si="344"/>
        <v>0</v>
      </c>
      <c r="M2459" s="162" t="str" cm="1">
        <f t="array" ref="M2459">IF(ISERROR(INDEX('Non Compliance input'!$I$5:$I$156,MATCH(1,(A2459='Non Compliance input'!$A$5:$A$156)*(E2459&gt;='Non Compliance input'!$D$5:$D$156)*(F2459&lt;='Non Compliance input'!$E$5:$E$156)*('Non Compliance input'!$I$5:$I$156="Yes"),0))
),"","Yes")</f>
        <v/>
      </c>
      <c r="N2459" s="149" t="str">
        <f>IF(VLOOKUP($A2459,HourEndingOutage!$B$3:$F$746,5,0)="Outage","Outage","")</f>
        <v/>
      </c>
      <c r="O2459" s="18">
        <f t="shared" si="345"/>
        <v>0</v>
      </c>
      <c r="P2459" s="18" t="str">
        <f t="shared" si="346"/>
        <v/>
      </c>
      <c r="Q2459" s="18">
        <f t="shared" si="347"/>
        <v>0</v>
      </c>
      <c r="R2459" s="118"/>
    </row>
    <row r="2460" spans="1:18" x14ac:dyDescent="0.25">
      <c r="A2460" s="25">
        <f t="shared" ref="A2460:A2523" si="348">IF(C2460=C2459,A2459,A2459+1)</f>
        <v>274</v>
      </c>
      <c r="B2460" s="23">
        <f t="shared" ref="B2460:B2523" si="349">IF(C2460&lt;C2459,B2459+1,B2459)</f>
        <v>44573</v>
      </c>
      <c r="C2460" s="24">
        <v>10</v>
      </c>
      <c r="D2460" s="54" t="str">
        <f t="shared" si="317"/>
        <v>ASET</v>
      </c>
      <c r="E2460" s="178"/>
      <c r="F2460" s="179"/>
      <c r="G2460" s="177"/>
      <c r="H2460" s="177"/>
      <c r="I2460" s="169">
        <f t="shared" si="342"/>
        <v>0</v>
      </c>
      <c r="J2460" s="149" t="str" cm="1">
        <f t="array" ref="J2460">IF(ISERROR(INDEX('Non Compliance input'!$H$5:$H$156,MATCH(1,(A2460='Non Compliance input'!$A$5:$A$156)*(F2460&gt;='Non Compliance input'!$D$5:$D$156)*(E2460&lt;'Non Compliance input'!$E$5:$E$156)*('Non Compliance input'!$H$5:$H$156="Yes"),0))
),"","Yes")</f>
        <v/>
      </c>
      <c r="K2460" s="149">
        <f t="shared" si="343"/>
        <v>0</v>
      </c>
      <c r="L2460" s="162">
        <f t="shared" si="344"/>
        <v>0</v>
      </c>
      <c r="M2460" s="162" t="str" cm="1">
        <f t="array" ref="M2460">IF(ISERROR(INDEX('Non Compliance input'!$I$5:$I$156,MATCH(1,(A2460='Non Compliance input'!$A$5:$A$156)*(E2460&gt;='Non Compliance input'!$D$5:$D$156)*(F2460&lt;='Non Compliance input'!$E$5:$E$156)*('Non Compliance input'!$I$5:$I$156="Yes"),0))
),"","Yes")</f>
        <v/>
      </c>
      <c r="N2460" s="149" t="str">
        <f>IF(VLOOKUP($A2460,HourEndingOutage!$B$3:$F$746,5,0)="Outage","Outage","")</f>
        <v/>
      </c>
      <c r="O2460" s="18">
        <f t="shared" si="345"/>
        <v>0</v>
      </c>
      <c r="P2460" s="18" t="str">
        <f t="shared" si="346"/>
        <v/>
      </c>
      <c r="Q2460" s="18">
        <f t="shared" si="347"/>
        <v>0</v>
      </c>
      <c r="R2460" s="118"/>
    </row>
    <row r="2461" spans="1:18" x14ac:dyDescent="0.25">
      <c r="A2461" s="25">
        <f t="shared" si="348"/>
        <v>274</v>
      </c>
      <c r="B2461" s="23">
        <f t="shared" si="349"/>
        <v>44573</v>
      </c>
      <c r="C2461" s="24">
        <v>10</v>
      </c>
      <c r="D2461" s="54" t="str">
        <f t="shared" si="317"/>
        <v>ASET</v>
      </c>
      <c r="E2461" s="178"/>
      <c r="F2461" s="179"/>
      <c r="G2461" s="177"/>
      <c r="H2461" s="177"/>
      <c r="I2461" s="169">
        <f t="shared" si="342"/>
        <v>0</v>
      </c>
      <c r="J2461" s="149" t="str" cm="1">
        <f t="array" ref="J2461">IF(ISERROR(INDEX('Non Compliance input'!$H$5:$H$156,MATCH(1,(A2461='Non Compliance input'!$A$5:$A$156)*(F2461&gt;='Non Compliance input'!$D$5:$D$156)*(E2461&lt;'Non Compliance input'!$E$5:$E$156)*('Non Compliance input'!$H$5:$H$156="Yes"),0))
),"","Yes")</f>
        <v/>
      </c>
      <c r="K2461" s="149">
        <f t="shared" si="343"/>
        <v>0</v>
      </c>
      <c r="L2461" s="162">
        <f t="shared" si="344"/>
        <v>0</v>
      </c>
      <c r="M2461" s="162" t="str" cm="1">
        <f t="array" ref="M2461">IF(ISERROR(INDEX('Non Compliance input'!$I$5:$I$156,MATCH(1,(A2461='Non Compliance input'!$A$5:$A$156)*(E2461&gt;='Non Compliance input'!$D$5:$D$156)*(F2461&lt;='Non Compliance input'!$E$5:$E$156)*('Non Compliance input'!$I$5:$I$156="Yes"),0))
),"","Yes")</f>
        <v/>
      </c>
      <c r="N2461" s="149" t="str">
        <f>IF(VLOOKUP($A2461,HourEndingOutage!$B$3:$F$746,5,0)="Outage","Outage","")</f>
        <v/>
      </c>
      <c r="O2461" s="18">
        <f t="shared" si="345"/>
        <v>0</v>
      </c>
      <c r="P2461" s="18" t="str">
        <f t="shared" si="346"/>
        <v/>
      </c>
      <c r="Q2461" s="18">
        <f t="shared" si="347"/>
        <v>0</v>
      </c>
      <c r="R2461" s="118"/>
    </row>
    <row r="2462" spans="1:18" x14ac:dyDescent="0.25">
      <c r="A2462" s="25">
        <f t="shared" si="348"/>
        <v>274</v>
      </c>
      <c r="B2462" s="23">
        <f t="shared" si="349"/>
        <v>44573</v>
      </c>
      <c r="C2462" s="24">
        <v>10</v>
      </c>
      <c r="D2462" s="54" t="str">
        <f t="shared" si="317"/>
        <v>ASET</v>
      </c>
      <c r="E2462" s="178"/>
      <c r="F2462" s="179"/>
      <c r="G2462" s="177"/>
      <c r="H2462" s="177"/>
      <c r="I2462" s="169">
        <f t="shared" si="342"/>
        <v>0</v>
      </c>
      <c r="J2462" s="149" t="str" cm="1">
        <f t="array" ref="J2462">IF(ISERROR(INDEX('Non Compliance input'!$H$5:$H$156,MATCH(1,(A2462='Non Compliance input'!$A$5:$A$156)*(F2462&gt;='Non Compliance input'!$D$5:$D$156)*(E2462&lt;'Non Compliance input'!$E$5:$E$156)*('Non Compliance input'!$H$5:$H$156="Yes"),0))
),"","Yes")</f>
        <v/>
      </c>
      <c r="K2462" s="149">
        <f t="shared" si="343"/>
        <v>0</v>
      </c>
      <c r="L2462" s="162">
        <f t="shared" si="344"/>
        <v>0</v>
      </c>
      <c r="M2462" s="162" t="str" cm="1">
        <f t="array" ref="M2462">IF(ISERROR(INDEX('Non Compliance input'!$I$5:$I$156,MATCH(1,(A2462='Non Compliance input'!$A$5:$A$156)*(E2462&gt;='Non Compliance input'!$D$5:$D$156)*(F2462&lt;='Non Compliance input'!$E$5:$E$156)*('Non Compliance input'!$I$5:$I$156="Yes"),0))
),"","Yes")</f>
        <v/>
      </c>
      <c r="N2462" s="149" t="str">
        <f>IF(VLOOKUP($A2462,HourEndingOutage!$B$3:$F$746,5,0)="Outage","Outage","")</f>
        <v/>
      </c>
      <c r="O2462" s="18">
        <f t="shared" si="345"/>
        <v>0</v>
      </c>
      <c r="P2462" s="18" t="str">
        <f t="shared" si="346"/>
        <v/>
      </c>
      <c r="Q2462" s="18">
        <f t="shared" si="347"/>
        <v>0</v>
      </c>
      <c r="R2462" s="118"/>
    </row>
    <row r="2463" spans="1:18" x14ac:dyDescent="0.25">
      <c r="A2463" s="25">
        <f t="shared" si="348"/>
        <v>274</v>
      </c>
      <c r="B2463" s="23">
        <f t="shared" si="349"/>
        <v>44573</v>
      </c>
      <c r="C2463" s="24">
        <v>10</v>
      </c>
      <c r="D2463" s="54" t="str">
        <f t="shared" si="317"/>
        <v>ASET</v>
      </c>
      <c r="E2463" s="178"/>
      <c r="F2463" s="179"/>
      <c r="G2463" s="177"/>
      <c r="H2463" s="177"/>
      <c r="I2463" s="169">
        <f t="shared" si="342"/>
        <v>0</v>
      </c>
      <c r="J2463" s="149" t="str" cm="1">
        <f t="array" ref="J2463">IF(ISERROR(INDEX('Non Compliance input'!$H$5:$H$156,MATCH(1,(A2463='Non Compliance input'!$A$5:$A$156)*(F2463&gt;='Non Compliance input'!$D$5:$D$156)*(E2463&lt;'Non Compliance input'!$E$5:$E$156)*('Non Compliance input'!$H$5:$H$156="Yes"),0))
),"","Yes")</f>
        <v/>
      </c>
      <c r="K2463" s="149">
        <f t="shared" si="343"/>
        <v>0</v>
      </c>
      <c r="L2463" s="162">
        <f t="shared" si="344"/>
        <v>0</v>
      </c>
      <c r="M2463" s="162" t="str" cm="1">
        <f t="array" ref="M2463">IF(ISERROR(INDEX('Non Compliance input'!$I$5:$I$156,MATCH(1,(A2463='Non Compliance input'!$A$5:$A$156)*(E2463&gt;='Non Compliance input'!$D$5:$D$156)*(F2463&lt;='Non Compliance input'!$E$5:$E$156)*('Non Compliance input'!$I$5:$I$156="Yes"),0))
),"","Yes")</f>
        <v/>
      </c>
      <c r="N2463" s="149" t="str">
        <f>IF(VLOOKUP($A2463,HourEndingOutage!$B$3:$F$746,5,0)="Outage","Outage","")</f>
        <v/>
      </c>
      <c r="O2463" s="18">
        <f t="shared" si="345"/>
        <v>0</v>
      </c>
      <c r="P2463" s="18" t="str">
        <f t="shared" si="346"/>
        <v/>
      </c>
      <c r="Q2463" s="18">
        <f t="shared" si="347"/>
        <v>0</v>
      </c>
      <c r="R2463" s="118"/>
    </row>
    <row r="2464" spans="1:18" x14ac:dyDescent="0.25">
      <c r="A2464" s="25">
        <f t="shared" si="348"/>
        <v>274</v>
      </c>
      <c r="B2464" s="23">
        <f t="shared" si="349"/>
        <v>44573</v>
      </c>
      <c r="C2464" s="24">
        <v>10</v>
      </c>
      <c r="D2464" s="54" t="str">
        <f t="shared" si="317"/>
        <v>ASET</v>
      </c>
      <c r="E2464" s="178"/>
      <c r="F2464" s="179"/>
      <c r="G2464" s="177"/>
      <c r="H2464" s="177"/>
      <c r="I2464" s="169">
        <f t="shared" si="342"/>
        <v>0</v>
      </c>
      <c r="J2464" s="149" t="str" cm="1">
        <f t="array" ref="J2464">IF(ISERROR(INDEX('Non Compliance input'!$H$5:$H$156,MATCH(1,(A2464='Non Compliance input'!$A$5:$A$156)*(F2464&gt;='Non Compliance input'!$D$5:$D$156)*(E2464&lt;'Non Compliance input'!$E$5:$E$156)*('Non Compliance input'!$H$5:$H$156="Yes"),0))
),"","Yes")</f>
        <v/>
      </c>
      <c r="K2464" s="149">
        <f t="shared" si="343"/>
        <v>0</v>
      </c>
      <c r="L2464" s="162">
        <f t="shared" si="344"/>
        <v>0</v>
      </c>
      <c r="M2464" s="162" t="str" cm="1">
        <f t="array" ref="M2464">IF(ISERROR(INDEX('Non Compliance input'!$I$5:$I$156,MATCH(1,(A2464='Non Compliance input'!$A$5:$A$156)*(E2464&gt;='Non Compliance input'!$D$5:$D$156)*(F2464&lt;='Non Compliance input'!$E$5:$E$156)*('Non Compliance input'!$I$5:$I$156="Yes"),0))
),"","Yes")</f>
        <v/>
      </c>
      <c r="N2464" s="149" t="str">
        <f>IF(VLOOKUP($A2464,HourEndingOutage!$B$3:$F$746,5,0)="Outage","Outage","")</f>
        <v/>
      </c>
      <c r="O2464" s="18">
        <f t="shared" si="345"/>
        <v>0</v>
      </c>
      <c r="P2464" s="18" t="str">
        <f t="shared" si="346"/>
        <v/>
      </c>
      <c r="Q2464" s="18">
        <f t="shared" si="347"/>
        <v>0</v>
      </c>
      <c r="R2464" s="118"/>
    </row>
    <row r="2465" spans="1:18" x14ac:dyDescent="0.25">
      <c r="A2465" s="25">
        <f t="shared" si="348"/>
        <v>274</v>
      </c>
      <c r="B2465" s="23">
        <f t="shared" si="349"/>
        <v>44573</v>
      </c>
      <c r="C2465" s="24">
        <v>10</v>
      </c>
      <c r="D2465" s="54" t="str">
        <f t="shared" si="317"/>
        <v>ASET</v>
      </c>
      <c r="E2465" s="178"/>
      <c r="F2465" s="179"/>
      <c r="G2465" s="177"/>
      <c r="H2465" s="177"/>
      <c r="I2465" s="169">
        <f t="shared" si="342"/>
        <v>0</v>
      </c>
      <c r="J2465" s="149" t="str" cm="1">
        <f t="array" ref="J2465">IF(ISERROR(INDEX('Non Compliance input'!$H$5:$H$156,MATCH(1,(A2465='Non Compliance input'!$A$5:$A$156)*(F2465&gt;='Non Compliance input'!$D$5:$D$156)*(E2465&lt;'Non Compliance input'!$E$5:$E$156)*('Non Compliance input'!$H$5:$H$156="Yes"),0))
),"","Yes")</f>
        <v/>
      </c>
      <c r="K2465" s="149">
        <f t="shared" si="343"/>
        <v>0</v>
      </c>
      <c r="L2465" s="162">
        <f t="shared" si="344"/>
        <v>0</v>
      </c>
      <c r="M2465" s="162" t="str" cm="1">
        <f t="array" ref="M2465">IF(ISERROR(INDEX('Non Compliance input'!$I$5:$I$156,MATCH(1,(A2465='Non Compliance input'!$A$5:$A$156)*(E2465&gt;='Non Compliance input'!$D$5:$D$156)*(F2465&lt;='Non Compliance input'!$E$5:$E$156)*('Non Compliance input'!$I$5:$I$156="Yes"),0))
),"","Yes")</f>
        <v/>
      </c>
      <c r="N2465" s="149" t="str">
        <f>IF(VLOOKUP($A2465,HourEndingOutage!$B$3:$F$746,5,0)="Outage","Outage","")</f>
        <v/>
      </c>
      <c r="O2465" s="18">
        <f t="shared" si="345"/>
        <v>0</v>
      </c>
      <c r="P2465" s="18" t="str">
        <f t="shared" si="346"/>
        <v/>
      </c>
      <c r="Q2465" s="18">
        <f t="shared" si="347"/>
        <v>0</v>
      </c>
      <c r="R2465" s="118"/>
    </row>
    <row r="2466" spans="1:18" x14ac:dyDescent="0.25">
      <c r="A2466" s="25">
        <f t="shared" si="348"/>
        <v>274</v>
      </c>
      <c r="B2466" s="23">
        <f t="shared" si="349"/>
        <v>44573</v>
      </c>
      <c r="C2466" s="24">
        <v>10</v>
      </c>
      <c r="D2466" s="54" t="str">
        <f t="shared" si="317"/>
        <v>ASET</v>
      </c>
      <c r="E2466" s="178"/>
      <c r="F2466" s="179"/>
      <c r="G2466" s="177"/>
      <c r="H2466" s="177"/>
      <c r="I2466" s="169">
        <f t="shared" si="342"/>
        <v>0</v>
      </c>
      <c r="J2466" s="149" t="str" cm="1">
        <f t="array" ref="J2466">IF(ISERROR(INDEX('Non Compliance input'!$H$5:$H$156,MATCH(1,(A2466='Non Compliance input'!$A$5:$A$156)*(F2466&gt;='Non Compliance input'!$D$5:$D$156)*(E2466&lt;'Non Compliance input'!$E$5:$E$156)*('Non Compliance input'!$H$5:$H$156="Yes"),0))
),"","Yes")</f>
        <v/>
      </c>
      <c r="K2466" s="149">
        <f t="shared" si="343"/>
        <v>0</v>
      </c>
      <c r="L2466" s="162">
        <f t="shared" si="344"/>
        <v>0</v>
      </c>
      <c r="M2466" s="162" t="str" cm="1">
        <f t="array" ref="M2466">IF(ISERROR(INDEX('Non Compliance input'!$I$5:$I$156,MATCH(1,(A2466='Non Compliance input'!$A$5:$A$156)*(E2466&gt;='Non Compliance input'!$D$5:$D$156)*(F2466&lt;='Non Compliance input'!$E$5:$E$156)*('Non Compliance input'!$I$5:$I$156="Yes"),0))
),"","Yes")</f>
        <v/>
      </c>
      <c r="N2466" s="149" t="str">
        <f>IF(VLOOKUP($A2466,HourEndingOutage!$B$3:$F$746,5,0)="Outage","Outage","")</f>
        <v/>
      </c>
      <c r="O2466" s="18">
        <f t="shared" si="345"/>
        <v>0</v>
      </c>
      <c r="P2466" s="18" t="str">
        <f t="shared" si="346"/>
        <v/>
      </c>
      <c r="Q2466" s="18">
        <f t="shared" si="347"/>
        <v>0</v>
      </c>
      <c r="R2466" s="118"/>
    </row>
    <row r="2467" spans="1:18" x14ac:dyDescent="0.25">
      <c r="A2467" s="25">
        <f t="shared" si="348"/>
        <v>274</v>
      </c>
      <c r="B2467" s="23">
        <f t="shared" si="349"/>
        <v>44573</v>
      </c>
      <c r="C2467" s="24">
        <v>10</v>
      </c>
      <c r="D2467" s="54" t="str">
        <f t="shared" si="317"/>
        <v>ASET</v>
      </c>
      <c r="E2467" s="178"/>
      <c r="F2467" s="179"/>
      <c r="G2467" s="177"/>
      <c r="H2467" s="177"/>
      <c r="I2467" s="169">
        <f t="shared" si="342"/>
        <v>0</v>
      </c>
      <c r="J2467" s="149" t="str" cm="1">
        <f t="array" ref="J2467">IF(ISERROR(INDEX('Non Compliance input'!$H$5:$H$156,MATCH(1,(A2467='Non Compliance input'!$A$5:$A$156)*(F2467&gt;='Non Compliance input'!$D$5:$D$156)*(E2467&lt;'Non Compliance input'!$E$5:$E$156)*('Non Compliance input'!$H$5:$H$156="Yes"),0))
),"","Yes")</f>
        <v/>
      </c>
      <c r="K2467" s="149">
        <f t="shared" si="343"/>
        <v>0</v>
      </c>
      <c r="L2467" s="162">
        <f t="shared" si="344"/>
        <v>0</v>
      </c>
      <c r="M2467" s="162" t="str" cm="1">
        <f t="array" ref="M2467">IF(ISERROR(INDEX('Non Compliance input'!$I$5:$I$156,MATCH(1,(A2467='Non Compliance input'!$A$5:$A$156)*(E2467&gt;='Non Compliance input'!$D$5:$D$156)*(F2467&lt;='Non Compliance input'!$E$5:$E$156)*('Non Compliance input'!$I$5:$I$156="Yes"),0))
),"","Yes")</f>
        <v/>
      </c>
      <c r="N2467" s="149" t="str">
        <f>IF(VLOOKUP($A2467,HourEndingOutage!$B$3:$F$746,5,0)="Outage","Outage","")</f>
        <v/>
      </c>
      <c r="O2467" s="18">
        <f t="shared" si="345"/>
        <v>0</v>
      </c>
      <c r="P2467" s="18" t="str">
        <f t="shared" si="346"/>
        <v/>
      </c>
      <c r="Q2467" s="18">
        <f t="shared" si="347"/>
        <v>0</v>
      </c>
      <c r="R2467" s="118"/>
    </row>
    <row r="2468" spans="1:18" x14ac:dyDescent="0.25">
      <c r="A2468" s="25">
        <f t="shared" si="348"/>
        <v>274</v>
      </c>
      <c r="B2468" s="23">
        <f t="shared" si="349"/>
        <v>44573</v>
      </c>
      <c r="C2468" s="24">
        <v>10</v>
      </c>
      <c r="D2468" s="54" t="str">
        <f t="shared" si="317"/>
        <v>ASET</v>
      </c>
      <c r="E2468" s="178"/>
      <c r="F2468" s="179"/>
      <c r="G2468" s="177"/>
      <c r="H2468" s="177"/>
      <c r="I2468" s="169">
        <f t="shared" si="342"/>
        <v>0</v>
      </c>
      <c r="J2468" s="149" t="str" cm="1">
        <f t="array" ref="J2468">IF(ISERROR(INDEX('Non Compliance input'!$H$5:$H$156,MATCH(1,(A2468='Non Compliance input'!$A$5:$A$156)*(F2468&gt;='Non Compliance input'!$D$5:$D$156)*(E2468&lt;'Non Compliance input'!$E$5:$E$156)*('Non Compliance input'!$H$5:$H$156="Yes"),0))
),"","Yes")</f>
        <v/>
      </c>
      <c r="K2468" s="149">
        <f t="shared" si="343"/>
        <v>0</v>
      </c>
      <c r="L2468" s="162">
        <f t="shared" si="344"/>
        <v>0</v>
      </c>
      <c r="M2468" s="162" t="str" cm="1">
        <f t="array" ref="M2468">IF(ISERROR(INDEX('Non Compliance input'!$I$5:$I$156,MATCH(1,(A2468='Non Compliance input'!$A$5:$A$156)*(E2468&gt;='Non Compliance input'!$D$5:$D$156)*(F2468&lt;='Non Compliance input'!$E$5:$E$156)*('Non Compliance input'!$I$5:$I$156="Yes"),0))
),"","Yes")</f>
        <v/>
      </c>
      <c r="N2468" s="149" t="str">
        <f>IF(VLOOKUP($A2468,HourEndingOutage!$B$3:$F$746,5,0)="Outage","Outage","")</f>
        <v/>
      </c>
      <c r="O2468" s="18">
        <f t="shared" si="345"/>
        <v>0</v>
      </c>
      <c r="P2468" s="18" t="str">
        <f t="shared" si="346"/>
        <v/>
      </c>
      <c r="Q2468" s="18">
        <f t="shared" si="347"/>
        <v>0</v>
      </c>
      <c r="R2468" s="118"/>
    </row>
    <row r="2469" spans="1:18" x14ac:dyDescent="0.25">
      <c r="A2469" s="25">
        <f t="shared" si="348"/>
        <v>275</v>
      </c>
      <c r="B2469" s="23">
        <f t="shared" si="349"/>
        <v>44573</v>
      </c>
      <c r="C2469" s="24">
        <v>11</v>
      </c>
      <c r="D2469" s="54" t="str">
        <f t="shared" si="317"/>
        <v>ASET</v>
      </c>
      <c r="E2469" s="178"/>
      <c r="F2469" s="179"/>
      <c r="G2469" s="177"/>
      <c r="H2469" s="177"/>
      <c r="I2469" s="169">
        <f t="shared" si="342"/>
        <v>0</v>
      </c>
      <c r="J2469" s="149" t="str" cm="1">
        <f t="array" ref="J2469">IF(ISERROR(INDEX('Non Compliance input'!$H$5:$H$156,MATCH(1,(A2469='Non Compliance input'!$A$5:$A$156)*(F2469&gt;='Non Compliance input'!$D$5:$D$156)*(E2469&lt;'Non Compliance input'!$E$5:$E$156)*('Non Compliance input'!$H$5:$H$156="Yes"),0))
),"","Yes")</f>
        <v/>
      </c>
      <c r="K2469" s="149">
        <f t="shared" si="343"/>
        <v>0</v>
      </c>
      <c r="L2469" s="162">
        <f t="shared" si="344"/>
        <v>0</v>
      </c>
      <c r="M2469" s="162" t="str" cm="1">
        <f t="array" ref="M2469">IF(ISERROR(INDEX('Non Compliance input'!$I$5:$I$156,MATCH(1,(A2469='Non Compliance input'!$A$5:$A$156)*(E2469&gt;='Non Compliance input'!$D$5:$D$156)*(F2469&lt;='Non Compliance input'!$E$5:$E$156)*('Non Compliance input'!$I$5:$I$156="Yes"),0))
),"","Yes")</f>
        <v/>
      </c>
      <c r="N2469" s="149" t="str">
        <f>IF(VLOOKUP($A2469,HourEndingOutage!$B$3:$F$746,5,0)="Outage","Outage","")</f>
        <v/>
      </c>
      <c r="O2469" s="18">
        <f t="shared" si="345"/>
        <v>0</v>
      </c>
      <c r="P2469" s="18" t="str">
        <f t="shared" si="346"/>
        <v/>
      </c>
      <c r="Q2469" s="18">
        <f t="shared" si="347"/>
        <v>0</v>
      </c>
      <c r="R2469" s="118"/>
    </row>
    <row r="2470" spans="1:18" x14ac:dyDescent="0.25">
      <c r="A2470" s="25">
        <f t="shared" si="348"/>
        <v>275</v>
      </c>
      <c r="B2470" s="23">
        <f t="shared" si="349"/>
        <v>44573</v>
      </c>
      <c r="C2470" s="24">
        <v>11</v>
      </c>
      <c r="D2470" s="54" t="str">
        <f t="shared" si="317"/>
        <v>ASET</v>
      </c>
      <c r="E2470" s="178"/>
      <c r="F2470" s="179"/>
      <c r="G2470" s="177"/>
      <c r="H2470" s="177"/>
      <c r="I2470" s="169">
        <f t="shared" si="342"/>
        <v>0</v>
      </c>
      <c r="J2470" s="149" t="str" cm="1">
        <f t="array" ref="J2470">IF(ISERROR(INDEX('Non Compliance input'!$H$5:$H$156,MATCH(1,(A2470='Non Compliance input'!$A$5:$A$156)*(F2470&gt;='Non Compliance input'!$D$5:$D$156)*(E2470&lt;'Non Compliance input'!$E$5:$E$156)*('Non Compliance input'!$H$5:$H$156="Yes"),0))
),"","Yes")</f>
        <v/>
      </c>
      <c r="K2470" s="149">
        <f t="shared" si="343"/>
        <v>0</v>
      </c>
      <c r="L2470" s="162">
        <f t="shared" si="344"/>
        <v>0</v>
      </c>
      <c r="M2470" s="162" t="str" cm="1">
        <f t="array" ref="M2470">IF(ISERROR(INDEX('Non Compliance input'!$I$5:$I$156,MATCH(1,(A2470='Non Compliance input'!$A$5:$A$156)*(E2470&gt;='Non Compliance input'!$D$5:$D$156)*(F2470&lt;='Non Compliance input'!$E$5:$E$156)*('Non Compliance input'!$I$5:$I$156="Yes"),0))
),"","Yes")</f>
        <v/>
      </c>
      <c r="N2470" s="149" t="str">
        <f>IF(VLOOKUP($A2470,HourEndingOutage!$B$3:$F$746,5,0)="Outage","Outage","")</f>
        <v/>
      </c>
      <c r="O2470" s="18">
        <f t="shared" si="345"/>
        <v>0</v>
      </c>
      <c r="P2470" s="18" t="str">
        <f t="shared" si="346"/>
        <v/>
      </c>
      <c r="Q2470" s="18">
        <f t="shared" si="347"/>
        <v>0</v>
      </c>
      <c r="R2470" s="118"/>
    </row>
    <row r="2471" spans="1:18" x14ac:dyDescent="0.25">
      <c r="A2471" s="25">
        <f t="shared" si="348"/>
        <v>275</v>
      </c>
      <c r="B2471" s="23">
        <f t="shared" si="349"/>
        <v>44573</v>
      </c>
      <c r="C2471" s="24">
        <v>11</v>
      </c>
      <c r="D2471" s="54" t="str">
        <f t="shared" si="317"/>
        <v>ASET</v>
      </c>
      <c r="E2471" s="178"/>
      <c r="F2471" s="179"/>
      <c r="G2471" s="177"/>
      <c r="H2471" s="177"/>
      <c r="I2471" s="169">
        <f t="shared" si="342"/>
        <v>0</v>
      </c>
      <c r="J2471" s="149" t="str" cm="1">
        <f t="array" ref="J2471">IF(ISERROR(INDEX('Non Compliance input'!$H$5:$H$156,MATCH(1,(A2471='Non Compliance input'!$A$5:$A$156)*(F2471&gt;='Non Compliance input'!$D$5:$D$156)*(E2471&lt;'Non Compliance input'!$E$5:$E$156)*('Non Compliance input'!$H$5:$H$156="Yes"),0))
),"","Yes")</f>
        <v/>
      </c>
      <c r="K2471" s="149">
        <f t="shared" si="343"/>
        <v>0</v>
      </c>
      <c r="L2471" s="162">
        <f t="shared" si="344"/>
        <v>0</v>
      </c>
      <c r="M2471" s="162" t="str" cm="1">
        <f t="array" ref="M2471">IF(ISERROR(INDEX('Non Compliance input'!$I$5:$I$156,MATCH(1,(A2471='Non Compliance input'!$A$5:$A$156)*(E2471&gt;='Non Compliance input'!$D$5:$D$156)*(F2471&lt;='Non Compliance input'!$E$5:$E$156)*('Non Compliance input'!$I$5:$I$156="Yes"),0))
),"","Yes")</f>
        <v/>
      </c>
      <c r="N2471" s="149" t="str">
        <f>IF(VLOOKUP($A2471,HourEndingOutage!$B$3:$F$746,5,0)="Outage","Outage","")</f>
        <v/>
      </c>
      <c r="O2471" s="18">
        <f t="shared" si="345"/>
        <v>0</v>
      </c>
      <c r="P2471" s="18" t="str">
        <f t="shared" si="346"/>
        <v/>
      </c>
      <c r="Q2471" s="18">
        <f t="shared" si="347"/>
        <v>0</v>
      </c>
      <c r="R2471" s="118"/>
    </row>
    <row r="2472" spans="1:18" x14ac:dyDescent="0.25">
      <c r="A2472" s="25">
        <f t="shared" si="348"/>
        <v>275</v>
      </c>
      <c r="B2472" s="23">
        <f t="shared" si="349"/>
        <v>44573</v>
      </c>
      <c r="C2472" s="24">
        <v>11</v>
      </c>
      <c r="D2472" s="54" t="str">
        <f t="shared" si="317"/>
        <v>ASET</v>
      </c>
      <c r="E2472" s="178"/>
      <c r="F2472" s="179"/>
      <c r="G2472" s="177"/>
      <c r="H2472" s="177"/>
      <c r="I2472" s="169">
        <f t="shared" si="342"/>
        <v>0</v>
      </c>
      <c r="J2472" s="149" t="str" cm="1">
        <f t="array" ref="J2472">IF(ISERROR(INDEX('Non Compliance input'!$H$5:$H$156,MATCH(1,(A2472='Non Compliance input'!$A$5:$A$156)*(F2472&gt;='Non Compliance input'!$D$5:$D$156)*(E2472&lt;'Non Compliance input'!$E$5:$E$156)*('Non Compliance input'!$H$5:$H$156="Yes"),0))
),"","Yes")</f>
        <v/>
      </c>
      <c r="K2472" s="149">
        <f t="shared" si="343"/>
        <v>0</v>
      </c>
      <c r="L2472" s="162">
        <f t="shared" si="344"/>
        <v>0</v>
      </c>
      <c r="M2472" s="162" t="str" cm="1">
        <f t="array" ref="M2472">IF(ISERROR(INDEX('Non Compliance input'!$I$5:$I$156,MATCH(1,(A2472='Non Compliance input'!$A$5:$A$156)*(E2472&gt;='Non Compliance input'!$D$5:$D$156)*(F2472&lt;='Non Compliance input'!$E$5:$E$156)*('Non Compliance input'!$I$5:$I$156="Yes"),0))
),"","Yes")</f>
        <v/>
      </c>
      <c r="N2472" s="149" t="str">
        <f>IF(VLOOKUP($A2472,HourEndingOutage!$B$3:$F$746,5,0)="Outage","Outage","")</f>
        <v/>
      </c>
      <c r="O2472" s="18">
        <f t="shared" si="345"/>
        <v>0</v>
      </c>
      <c r="P2472" s="18" t="str">
        <f t="shared" si="346"/>
        <v/>
      </c>
      <c r="Q2472" s="18">
        <f t="shared" si="347"/>
        <v>0</v>
      </c>
      <c r="R2472" s="118"/>
    </row>
    <row r="2473" spans="1:18" x14ac:dyDescent="0.25">
      <c r="A2473" s="25">
        <f t="shared" si="348"/>
        <v>275</v>
      </c>
      <c r="B2473" s="23">
        <f t="shared" si="349"/>
        <v>44573</v>
      </c>
      <c r="C2473" s="24">
        <v>11</v>
      </c>
      <c r="D2473" s="54" t="str">
        <f t="shared" si="317"/>
        <v>ASET</v>
      </c>
      <c r="E2473" s="178"/>
      <c r="F2473" s="179"/>
      <c r="G2473" s="177"/>
      <c r="H2473" s="177"/>
      <c r="I2473" s="169">
        <f t="shared" si="342"/>
        <v>0</v>
      </c>
      <c r="J2473" s="149" t="str" cm="1">
        <f t="array" ref="J2473">IF(ISERROR(INDEX('Non Compliance input'!$H$5:$H$156,MATCH(1,(A2473='Non Compliance input'!$A$5:$A$156)*(F2473&gt;='Non Compliance input'!$D$5:$D$156)*(E2473&lt;'Non Compliance input'!$E$5:$E$156)*('Non Compliance input'!$H$5:$H$156="Yes"),0))
),"","Yes")</f>
        <v/>
      </c>
      <c r="K2473" s="149">
        <f t="shared" si="343"/>
        <v>0</v>
      </c>
      <c r="L2473" s="162">
        <f t="shared" si="344"/>
        <v>0</v>
      </c>
      <c r="M2473" s="162" t="str" cm="1">
        <f t="array" ref="M2473">IF(ISERROR(INDEX('Non Compliance input'!$I$5:$I$156,MATCH(1,(A2473='Non Compliance input'!$A$5:$A$156)*(E2473&gt;='Non Compliance input'!$D$5:$D$156)*(F2473&lt;='Non Compliance input'!$E$5:$E$156)*('Non Compliance input'!$I$5:$I$156="Yes"),0))
),"","Yes")</f>
        <v/>
      </c>
      <c r="N2473" s="149" t="str">
        <f>IF(VLOOKUP($A2473,HourEndingOutage!$B$3:$F$746,5,0)="Outage","Outage","")</f>
        <v/>
      </c>
      <c r="O2473" s="18">
        <f t="shared" si="345"/>
        <v>0</v>
      </c>
      <c r="P2473" s="18" t="str">
        <f t="shared" si="346"/>
        <v/>
      </c>
      <c r="Q2473" s="18">
        <f t="shared" si="347"/>
        <v>0</v>
      </c>
      <c r="R2473" s="118"/>
    </row>
    <row r="2474" spans="1:18" x14ac:dyDescent="0.25">
      <c r="A2474" s="25">
        <f t="shared" si="348"/>
        <v>275</v>
      </c>
      <c r="B2474" s="23">
        <f t="shared" si="349"/>
        <v>44573</v>
      </c>
      <c r="C2474" s="24">
        <v>11</v>
      </c>
      <c r="D2474" s="54" t="str">
        <f t="shared" si="317"/>
        <v>ASET</v>
      </c>
      <c r="E2474" s="178"/>
      <c r="F2474" s="179"/>
      <c r="G2474" s="177"/>
      <c r="H2474" s="177"/>
      <c r="I2474" s="169">
        <f t="shared" si="342"/>
        <v>0</v>
      </c>
      <c r="J2474" s="149" t="str" cm="1">
        <f t="array" ref="J2474">IF(ISERROR(INDEX('Non Compliance input'!$H$5:$H$156,MATCH(1,(A2474='Non Compliance input'!$A$5:$A$156)*(F2474&gt;='Non Compliance input'!$D$5:$D$156)*(E2474&lt;'Non Compliance input'!$E$5:$E$156)*('Non Compliance input'!$H$5:$H$156="Yes"),0))
),"","Yes")</f>
        <v/>
      </c>
      <c r="K2474" s="149">
        <f t="shared" si="343"/>
        <v>0</v>
      </c>
      <c r="L2474" s="162">
        <f t="shared" si="344"/>
        <v>0</v>
      </c>
      <c r="M2474" s="162" t="str" cm="1">
        <f t="array" ref="M2474">IF(ISERROR(INDEX('Non Compliance input'!$I$5:$I$156,MATCH(1,(A2474='Non Compliance input'!$A$5:$A$156)*(E2474&gt;='Non Compliance input'!$D$5:$D$156)*(F2474&lt;='Non Compliance input'!$E$5:$E$156)*('Non Compliance input'!$I$5:$I$156="Yes"),0))
),"","Yes")</f>
        <v/>
      </c>
      <c r="N2474" s="149" t="str">
        <f>IF(VLOOKUP($A2474,HourEndingOutage!$B$3:$F$746,5,0)="Outage","Outage","")</f>
        <v/>
      </c>
      <c r="O2474" s="18">
        <f t="shared" si="345"/>
        <v>0</v>
      </c>
      <c r="P2474" s="18" t="str">
        <f t="shared" si="346"/>
        <v/>
      </c>
      <c r="Q2474" s="18">
        <f t="shared" si="347"/>
        <v>0</v>
      </c>
      <c r="R2474" s="118"/>
    </row>
    <row r="2475" spans="1:18" x14ac:dyDescent="0.25">
      <c r="A2475" s="25">
        <f t="shared" si="348"/>
        <v>275</v>
      </c>
      <c r="B2475" s="23">
        <f t="shared" si="349"/>
        <v>44573</v>
      </c>
      <c r="C2475" s="24">
        <v>11</v>
      </c>
      <c r="D2475" s="54" t="str">
        <f t="shared" si="317"/>
        <v>ASET</v>
      </c>
      <c r="E2475" s="178"/>
      <c r="F2475" s="179"/>
      <c r="G2475" s="177"/>
      <c r="H2475" s="177"/>
      <c r="I2475" s="169">
        <f t="shared" si="342"/>
        <v>0</v>
      </c>
      <c r="J2475" s="149" t="str" cm="1">
        <f t="array" ref="J2475">IF(ISERROR(INDEX('Non Compliance input'!$H$5:$H$156,MATCH(1,(A2475='Non Compliance input'!$A$5:$A$156)*(F2475&gt;='Non Compliance input'!$D$5:$D$156)*(E2475&lt;'Non Compliance input'!$E$5:$E$156)*('Non Compliance input'!$H$5:$H$156="Yes"),0))
),"","Yes")</f>
        <v/>
      </c>
      <c r="K2475" s="149">
        <f t="shared" si="343"/>
        <v>0</v>
      </c>
      <c r="L2475" s="162">
        <f t="shared" si="344"/>
        <v>0</v>
      </c>
      <c r="M2475" s="162" t="str" cm="1">
        <f t="array" ref="M2475">IF(ISERROR(INDEX('Non Compliance input'!$I$5:$I$156,MATCH(1,(A2475='Non Compliance input'!$A$5:$A$156)*(E2475&gt;='Non Compliance input'!$D$5:$D$156)*(F2475&lt;='Non Compliance input'!$E$5:$E$156)*('Non Compliance input'!$I$5:$I$156="Yes"),0))
),"","Yes")</f>
        <v/>
      </c>
      <c r="N2475" s="149" t="str">
        <f>IF(VLOOKUP($A2475,HourEndingOutage!$B$3:$F$746,5,0)="Outage","Outage","")</f>
        <v/>
      </c>
      <c r="O2475" s="18">
        <f t="shared" si="345"/>
        <v>0</v>
      </c>
      <c r="P2475" s="18" t="str">
        <f t="shared" si="346"/>
        <v/>
      </c>
      <c r="Q2475" s="18">
        <f t="shared" si="347"/>
        <v>0</v>
      </c>
      <c r="R2475" s="118"/>
    </row>
    <row r="2476" spans="1:18" x14ac:dyDescent="0.25">
      <c r="A2476" s="25">
        <f t="shared" si="348"/>
        <v>275</v>
      </c>
      <c r="B2476" s="23">
        <f t="shared" si="349"/>
        <v>44573</v>
      </c>
      <c r="C2476" s="24">
        <v>11</v>
      </c>
      <c r="D2476" s="54" t="str">
        <f t="shared" si="317"/>
        <v>ASET</v>
      </c>
      <c r="E2476" s="178"/>
      <c r="F2476" s="179"/>
      <c r="G2476" s="177"/>
      <c r="H2476" s="177"/>
      <c r="I2476" s="169">
        <f t="shared" si="342"/>
        <v>0</v>
      </c>
      <c r="J2476" s="149" t="str" cm="1">
        <f t="array" ref="J2476">IF(ISERROR(INDEX('Non Compliance input'!$H$5:$H$156,MATCH(1,(A2476='Non Compliance input'!$A$5:$A$156)*(F2476&gt;='Non Compliance input'!$D$5:$D$156)*(E2476&lt;'Non Compliance input'!$E$5:$E$156)*('Non Compliance input'!$H$5:$H$156="Yes"),0))
),"","Yes")</f>
        <v/>
      </c>
      <c r="K2476" s="149">
        <f t="shared" si="343"/>
        <v>0</v>
      </c>
      <c r="L2476" s="162">
        <f t="shared" si="344"/>
        <v>0</v>
      </c>
      <c r="M2476" s="162" t="str" cm="1">
        <f t="array" ref="M2476">IF(ISERROR(INDEX('Non Compliance input'!$I$5:$I$156,MATCH(1,(A2476='Non Compliance input'!$A$5:$A$156)*(E2476&gt;='Non Compliance input'!$D$5:$D$156)*(F2476&lt;='Non Compliance input'!$E$5:$E$156)*('Non Compliance input'!$I$5:$I$156="Yes"),0))
),"","Yes")</f>
        <v/>
      </c>
      <c r="N2476" s="149" t="str">
        <f>IF(VLOOKUP($A2476,HourEndingOutage!$B$3:$F$746,5,0)="Outage","Outage","")</f>
        <v/>
      </c>
      <c r="O2476" s="18">
        <f t="shared" si="345"/>
        <v>0</v>
      </c>
      <c r="P2476" s="18" t="str">
        <f t="shared" si="346"/>
        <v/>
      </c>
      <c r="Q2476" s="18">
        <f t="shared" si="347"/>
        <v>0</v>
      </c>
      <c r="R2476" s="118"/>
    </row>
    <row r="2477" spans="1:18" x14ac:dyDescent="0.25">
      <c r="A2477" s="25">
        <f t="shared" si="348"/>
        <v>275</v>
      </c>
      <c r="B2477" s="23">
        <f t="shared" si="349"/>
        <v>44573</v>
      </c>
      <c r="C2477" s="24">
        <v>11</v>
      </c>
      <c r="D2477" s="54" t="str">
        <f t="shared" si="317"/>
        <v>ASET</v>
      </c>
      <c r="E2477" s="178"/>
      <c r="F2477" s="179"/>
      <c r="G2477" s="177"/>
      <c r="H2477" s="177"/>
      <c r="I2477" s="169">
        <f t="shared" si="342"/>
        <v>0</v>
      </c>
      <c r="J2477" s="149" t="str" cm="1">
        <f t="array" ref="J2477">IF(ISERROR(INDEX('Non Compliance input'!$H$5:$H$156,MATCH(1,(A2477='Non Compliance input'!$A$5:$A$156)*(F2477&gt;='Non Compliance input'!$D$5:$D$156)*(E2477&lt;'Non Compliance input'!$E$5:$E$156)*('Non Compliance input'!$H$5:$H$156="Yes"),0))
),"","Yes")</f>
        <v/>
      </c>
      <c r="K2477" s="149">
        <f t="shared" si="343"/>
        <v>0</v>
      </c>
      <c r="L2477" s="162">
        <f t="shared" si="344"/>
        <v>0</v>
      </c>
      <c r="M2477" s="162" t="str" cm="1">
        <f t="array" ref="M2477">IF(ISERROR(INDEX('Non Compliance input'!$I$5:$I$156,MATCH(1,(A2477='Non Compliance input'!$A$5:$A$156)*(E2477&gt;='Non Compliance input'!$D$5:$D$156)*(F2477&lt;='Non Compliance input'!$E$5:$E$156)*('Non Compliance input'!$I$5:$I$156="Yes"),0))
),"","Yes")</f>
        <v/>
      </c>
      <c r="N2477" s="149" t="str">
        <f>IF(VLOOKUP($A2477,HourEndingOutage!$B$3:$F$746,5,0)="Outage","Outage","")</f>
        <v/>
      </c>
      <c r="O2477" s="18">
        <f t="shared" si="345"/>
        <v>0</v>
      </c>
      <c r="P2477" s="18" t="str">
        <f t="shared" si="346"/>
        <v/>
      </c>
      <c r="Q2477" s="18">
        <f t="shared" si="347"/>
        <v>0</v>
      </c>
      <c r="R2477" s="118"/>
    </row>
    <row r="2478" spans="1:18" x14ac:dyDescent="0.25">
      <c r="A2478" s="25">
        <f t="shared" si="348"/>
        <v>276</v>
      </c>
      <c r="B2478" s="23">
        <f t="shared" si="349"/>
        <v>44573</v>
      </c>
      <c r="C2478" s="24">
        <v>12</v>
      </c>
      <c r="D2478" s="54" t="str">
        <f t="shared" si="317"/>
        <v>ASET</v>
      </c>
      <c r="E2478" s="178"/>
      <c r="F2478" s="179"/>
      <c r="G2478" s="177"/>
      <c r="H2478" s="177"/>
      <c r="I2478" s="169">
        <f t="shared" si="342"/>
        <v>0</v>
      </c>
      <c r="J2478" s="149" t="str" cm="1">
        <f t="array" ref="J2478">IF(ISERROR(INDEX('Non Compliance input'!$H$5:$H$156,MATCH(1,(A2478='Non Compliance input'!$A$5:$A$156)*(F2478&gt;='Non Compliance input'!$D$5:$D$156)*(E2478&lt;'Non Compliance input'!$E$5:$E$156)*('Non Compliance input'!$H$5:$H$156="Yes"),0))
),"","Yes")</f>
        <v/>
      </c>
      <c r="K2478" s="149">
        <f t="shared" si="343"/>
        <v>0</v>
      </c>
      <c r="L2478" s="162">
        <f t="shared" si="344"/>
        <v>0</v>
      </c>
      <c r="M2478" s="162" t="str" cm="1">
        <f t="array" ref="M2478">IF(ISERROR(INDEX('Non Compliance input'!$I$5:$I$156,MATCH(1,(A2478='Non Compliance input'!$A$5:$A$156)*(E2478&gt;='Non Compliance input'!$D$5:$D$156)*(F2478&lt;='Non Compliance input'!$E$5:$E$156)*('Non Compliance input'!$I$5:$I$156="Yes"),0))
),"","Yes")</f>
        <v/>
      </c>
      <c r="N2478" s="149" t="str">
        <f>IF(VLOOKUP($A2478,HourEndingOutage!$B$3:$F$746,5,0)="Outage","Outage","")</f>
        <v/>
      </c>
      <c r="O2478" s="18">
        <f t="shared" si="345"/>
        <v>0</v>
      </c>
      <c r="P2478" s="18" t="str">
        <f t="shared" si="346"/>
        <v/>
      </c>
      <c r="Q2478" s="18">
        <f t="shared" si="347"/>
        <v>0</v>
      </c>
      <c r="R2478" s="118"/>
    </row>
    <row r="2479" spans="1:18" x14ac:dyDescent="0.25">
      <c r="A2479" s="25">
        <f t="shared" si="348"/>
        <v>276</v>
      </c>
      <c r="B2479" s="23">
        <f t="shared" si="349"/>
        <v>44573</v>
      </c>
      <c r="C2479" s="24">
        <v>12</v>
      </c>
      <c r="D2479" s="54" t="str">
        <f t="shared" si="317"/>
        <v>ASET</v>
      </c>
      <c r="E2479" s="178"/>
      <c r="F2479" s="179"/>
      <c r="G2479" s="177"/>
      <c r="H2479" s="177"/>
      <c r="I2479" s="169">
        <f t="shared" si="342"/>
        <v>0</v>
      </c>
      <c r="J2479" s="149" t="str" cm="1">
        <f t="array" ref="J2479">IF(ISERROR(INDEX('Non Compliance input'!$H$5:$H$156,MATCH(1,(A2479='Non Compliance input'!$A$5:$A$156)*(F2479&gt;='Non Compliance input'!$D$5:$D$156)*(E2479&lt;'Non Compliance input'!$E$5:$E$156)*('Non Compliance input'!$H$5:$H$156="Yes"),0))
),"","Yes")</f>
        <v/>
      </c>
      <c r="K2479" s="149">
        <f t="shared" si="343"/>
        <v>0</v>
      </c>
      <c r="L2479" s="162">
        <f t="shared" si="344"/>
        <v>0</v>
      </c>
      <c r="M2479" s="162" t="str" cm="1">
        <f t="array" ref="M2479">IF(ISERROR(INDEX('Non Compliance input'!$I$5:$I$156,MATCH(1,(A2479='Non Compliance input'!$A$5:$A$156)*(E2479&gt;='Non Compliance input'!$D$5:$D$156)*(F2479&lt;='Non Compliance input'!$E$5:$E$156)*('Non Compliance input'!$I$5:$I$156="Yes"),0))
),"","Yes")</f>
        <v/>
      </c>
      <c r="N2479" s="149" t="str">
        <f>IF(VLOOKUP($A2479,HourEndingOutage!$B$3:$F$746,5,0)="Outage","Outage","")</f>
        <v/>
      </c>
      <c r="O2479" s="18">
        <f t="shared" si="345"/>
        <v>0</v>
      </c>
      <c r="P2479" s="18" t="str">
        <f t="shared" si="346"/>
        <v/>
      </c>
      <c r="Q2479" s="18">
        <f t="shared" si="347"/>
        <v>0</v>
      </c>
      <c r="R2479" s="118"/>
    </row>
    <row r="2480" spans="1:18" x14ac:dyDescent="0.25">
      <c r="A2480" s="25">
        <f t="shared" si="348"/>
        <v>276</v>
      </c>
      <c r="B2480" s="23">
        <f t="shared" si="349"/>
        <v>44573</v>
      </c>
      <c r="C2480" s="24">
        <v>12</v>
      </c>
      <c r="D2480" s="54" t="str">
        <f t="shared" si="317"/>
        <v>ASET</v>
      </c>
      <c r="E2480" s="178"/>
      <c r="F2480" s="179"/>
      <c r="G2480" s="177"/>
      <c r="H2480" s="177"/>
      <c r="I2480" s="169">
        <f t="shared" si="342"/>
        <v>0</v>
      </c>
      <c r="J2480" s="149" t="str" cm="1">
        <f t="array" ref="J2480">IF(ISERROR(INDEX('Non Compliance input'!$H$5:$H$156,MATCH(1,(A2480='Non Compliance input'!$A$5:$A$156)*(F2480&gt;='Non Compliance input'!$D$5:$D$156)*(E2480&lt;'Non Compliance input'!$E$5:$E$156)*('Non Compliance input'!$H$5:$H$156="Yes"),0))
),"","Yes")</f>
        <v/>
      </c>
      <c r="K2480" s="149">
        <f t="shared" si="343"/>
        <v>0</v>
      </c>
      <c r="L2480" s="162">
        <f t="shared" si="344"/>
        <v>0</v>
      </c>
      <c r="M2480" s="162" t="str" cm="1">
        <f t="array" ref="M2480">IF(ISERROR(INDEX('Non Compliance input'!$I$5:$I$156,MATCH(1,(A2480='Non Compliance input'!$A$5:$A$156)*(E2480&gt;='Non Compliance input'!$D$5:$D$156)*(F2480&lt;='Non Compliance input'!$E$5:$E$156)*('Non Compliance input'!$I$5:$I$156="Yes"),0))
),"","Yes")</f>
        <v/>
      </c>
      <c r="N2480" s="149" t="str">
        <f>IF(VLOOKUP($A2480,HourEndingOutage!$B$3:$F$746,5,0)="Outage","Outage","")</f>
        <v/>
      </c>
      <c r="O2480" s="18">
        <f t="shared" si="345"/>
        <v>0</v>
      </c>
      <c r="P2480" s="18" t="str">
        <f t="shared" si="346"/>
        <v/>
      </c>
      <c r="Q2480" s="18">
        <f t="shared" si="347"/>
        <v>0</v>
      </c>
      <c r="R2480" s="118"/>
    </row>
    <row r="2481" spans="1:18" x14ac:dyDescent="0.25">
      <c r="A2481" s="25">
        <f t="shared" si="348"/>
        <v>276</v>
      </c>
      <c r="B2481" s="23">
        <f t="shared" si="349"/>
        <v>44573</v>
      </c>
      <c r="C2481" s="24">
        <v>12</v>
      </c>
      <c r="D2481" s="54" t="str">
        <f t="shared" si="317"/>
        <v>ASET</v>
      </c>
      <c r="E2481" s="178"/>
      <c r="F2481" s="179"/>
      <c r="G2481" s="177"/>
      <c r="H2481" s="177"/>
      <c r="I2481" s="169">
        <f t="shared" si="342"/>
        <v>0</v>
      </c>
      <c r="J2481" s="149" t="str" cm="1">
        <f t="array" ref="J2481">IF(ISERROR(INDEX('Non Compliance input'!$H$5:$H$156,MATCH(1,(A2481='Non Compliance input'!$A$5:$A$156)*(F2481&gt;='Non Compliance input'!$D$5:$D$156)*(E2481&lt;'Non Compliance input'!$E$5:$E$156)*('Non Compliance input'!$H$5:$H$156="Yes"),0))
),"","Yes")</f>
        <v/>
      </c>
      <c r="K2481" s="149">
        <f t="shared" si="343"/>
        <v>0</v>
      </c>
      <c r="L2481" s="162">
        <f t="shared" si="344"/>
        <v>0</v>
      </c>
      <c r="M2481" s="162" t="str" cm="1">
        <f t="array" ref="M2481">IF(ISERROR(INDEX('Non Compliance input'!$I$5:$I$156,MATCH(1,(A2481='Non Compliance input'!$A$5:$A$156)*(E2481&gt;='Non Compliance input'!$D$5:$D$156)*(F2481&lt;='Non Compliance input'!$E$5:$E$156)*('Non Compliance input'!$I$5:$I$156="Yes"),0))
),"","Yes")</f>
        <v/>
      </c>
      <c r="N2481" s="149" t="str">
        <f>IF(VLOOKUP($A2481,HourEndingOutage!$B$3:$F$746,5,0)="Outage","Outage","")</f>
        <v/>
      </c>
      <c r="O2481" s="18">
        <f t="shared" si="345"/>
        <v>0</v>
      </c>
      <c r="P2481" s="18" t="str">
        <f t="shared" si="346"/>
        <v/>
      </c>
      <c r="Q2481" s="18">
        <f t="shared" si="347"/>
        <v>0</v>
      </c>
      <c r="R2481" s="118"/>
    </row>
    <row r="2482" spans="1:18" x14ac:dyDescent="0.25">
      <c r="A2482" s="25">
        <f t="shared" si="348"/>
        <v>276</v>
      </c>
      <c r="B2482" s="23">
        <f t="shared" si="349"/>
        <v>44573</v>
      </c>
      <c r="C2482" s="24">
        <v>12</v>
      </c>
      <c r="D2482" s="54" t="str">
        <f t="shared" si="317"/>
        <v>ASET</v>
      </c>
      <c r="E2482" s="178"/>
      <c r="F2482" s="179"/>
      <c r="G2482" s="177"/>
      <c r="H2482" s="177"/>
      <c r="I2482" s="169">
        <f t="shared" si="342"/>
        <v>0</v>
      </c>
      <c r="J2482" s="149" t="str" cm="1">
        <f t="array" ref="J2482">IF(ISERROR(INDEX('Non Compliance input'!$H$5:$H$156,MATCH(1,(A2482='Non Compliance input'!$A$5:$A$156)*(F2482&gt;='Non Compliance input'!$D$5:$D$156)*(E2482&lt;'Non Compliance input'!$E$5:$E$156)*('Non Compliance input'!$H$5:$H$156="Yes"),0))
),"","Yes")</f>
        <v/>
      </c>
      <c r="K2482" s="149">
        <f t="shared" si="343"/>
        <v>0</v>
      </c>
      <c r="L2482" s="162">
        <f t="shared" si="344"/>
        <v>0</v>
      </c>
      <c r="M2482" s="162" t="str" cm="1">
        <f t="array" ref="M2482">IF(ISERROR(INDEX('Non Compliance input'!$I$5:$I$156,MATCH(1,(A2482='Non Compliance input'!$A$5:$A$156)*(E2482&gt;='Non Compliance input'!$D$5:$D$156)*(F2482&lt;='Non Compliance input'!$E$5:$E$156)*('Non Compliance input'!$I$5:$I$156="Yes"),0))
),"","Yes")</f>
        <v/>
      </c>
      <c r="N2482" s="149" t="str">
        <f>IF(VLOOKUP($A2482,HourEndingOutage!$B$3:$F$746,5,0)="Outage","Outage","")</f>
        <v/>
      </c>
      <c r="O2482" s="18">
        <f t="shared" si="345"/>
        <v>0</v>
      </c>
      <c r="P2482" s="18" t="str">
        <f t="shared" si="346"/>
        <v/>
      </c>
      <c r="Q2482" s="18">
        <f t="shared" si="347"/>
        <v>0</v>
      </c>
      <c r="R2482" s="118"/>
    </row>
    <row r="2483" spans="1:18" x14ac:dyDescent="0.25">
      <c r="A2483" s="25">
        <f t="shared" si="348"/>
        <v>276</v>
      </c>
      <c r="B2483" s="23">
        <f t="shared" si="349"/>
        <v>44573</v>
      </c>
      <c r="C2483" s="24">
        <v>12</v>
      </c>
      <c r="D2483" s="54" t="str">
        <f t="shared" si="317"/>
        <v>ASET</v>
      </c>
      <c r="E2483" s="178"/>
      <c r="F2483" s="179"/>
      <c r="G2483" s="177"/>
      <c r="H2483" s="177"/>
      <c r="I2483" s="169">
        <f t="shared" si="342"/>
        <v>0</v>
      </c>
      <c r="J2483" s="149" t="str" cm="1">
        <f t="array" ref="J2483">IF(ISERROR(INDEX('Non Compliance input'!$H$5:$H$156,MATCH(1,(A2483='Non Compliance input'!$A$5:$A$156)*(F2483&gt;='Non Compliance input'!$D$5:$D$156)*(E2483&lt;'Non Compliance input'!$E$5:$E$156)*('Non Compliance input'!$H$5:$H$156="Yes"),0))
),"","Yes")</f>
        <v/>
      </c>
      <c r="K2483" s="149">
        <f t="shared" si="343"/>
        <v>0</v>
      </c>
      <c r="L2483" s="162">
        <f t="shared" si="344"/>
        <v>0</v>
      </c>
      <c r="M2483" s="162" t="str" cm="1">
        <f t="array" ref="M2483">IF(ISERROR(INDEX('Non Compliance input'!$I$5:$I$156,MATCH(1,(A2483='Non Compliance input'!$A$5:$A$156)*(E2483&gt;='Non Compliance input'!$D$5:$D$156)*(F2483&lt;='Non Compliance input'!$E$5:$E$156)*('Non Compliance input'!$I$5:$I$156="Yes"),0))
),"","Yes")</f>
        <v/>
      </c>
      <c r="N2483" s="149" t="str">
        <f>IF(VLOOKUP($A2483,HourEndingOutage!$B$3:$F$746,5,0)="Outage","Outage","")</f>
        <v/>
      </c>
      <c r="O2483" s="18">
        <f t="shared" si="345"/>
        <v>0</v>
      </c>
      <c r="P2483" s="18" t="str">
        <f t="shared" si="346"/>
        <v/>
      </c>
      <c r="Q2483" s="18">
        <f t="shared" si="347"/>
        <v>0</v>
      </c>
      <c r="R2483" s="118"/>
    </row>
    <row r="2484" spans="1:18" x14ac:dyDescent="0.25">
      <c r="A2484" s="25">
        <f t="shared" si="348"/>
        <v>276</v>
      </c>
      <c r="B2484" s="23">
        <f t="shared" si="349"/>
        <v>44573</v>
      </c>
      <c r="C2484" s="24">
        <v>12</v>
      </c>
      <c r="D2484" s="54" t="str">
        <f t="shared" si="317"/>
        <v>ASET</v>
      </c>
      <c r="E2484" s="178"/>
      <c r="F2484" s="179"/>
      <c r="G2484" s="177"/>
      <c r="H2484" s="177"/>
      <c r="I2484" s="169">
        <f t="shared" si="342"/>
        <v>0</v>
      </c>
      <c r="J2484" s="149" t="str" cm="1">
        <f t="array" ref="J2484">IF(ISERROR(INDEX('Non Compliance input'!$H$5:$H$156,MATCH(1,(A2484='Non Compliance input'!$A$5:$A$156)*(F2484&gt;='Non Compliance input'!$D$5:$D$156)*(E2484&lt;'Non Compliance input'!$E$5:$E$156)*('Non Compliance input'!$H$5:$H$156="Yes"),0))
),"","Yes")</f>
        <v/>
      </c>
      <c r="K2484" s="149">
        <f t="shared" si="343"/>
        <v>0</v>
      </c>
      <c r="L2484" s="162">
        <f t="shared" si="344"/>
        <v>0</v>
      </c>
      <c r="M2484" s="162" t="str" cm="1">
        <f t="array" ref="M2484">IF(ISERROR(INDEX('Non Compliance input'!$I$5:$I$156,MATCH(1,(A2484='Non Compliance input'!$A$5:$A$156)*(E2484&gt;='Non Compliance input'!$D$5:$D$156)*(F2484&lt;='Non Compliance input'!$E$5:$E$156)*('Non Compliance input'!$I$5:$I$156="Yes"),0))
),"","Yes")</f>
        <v/>
      </c>
      <c r="N2484" s="149" t="str">
        <f>IF(VLOOKUP($A2484,HourEndingOutage!$B$3:$F$746,5,0)="Outage","Outage","")</f>
        <v/>
      </c>
      <c r="O2484" s="18">
        <f t="shared" si="345"/>
        <v>0</v>
      </c>
      <c r="P2484" s="18" t="str">
        <f t="shared" si="346"/>
        <v/>
      </c>
      <c r="Q2484" s="18">
        <f t="shared" si="347"/>
        <v>0</v>
      </c>
      <c r="R2484" s="118"/>
    </row>
    <row r="2485" spans="1:18" x14ac:dyDescent="0.25">
      <c r="A2485" s="25">
        <f t="shared" si="348"/>
        <v>276</v>
      </c>
      <c r="B2485" s="23">
        <f t="shared" si="349"/>
        <v>44573</v>
      </c>
      <c r="C2485" s="24">
        <v>12</v>
      </c>
      <c r="D2485" s="54" t="str">
        <f t="shared" si="317"/>
        <v>ASET</v>
      </c>
      <c r="E2485" s="178"/>
      <c r="F2485" s="179"/>
      <c r="G2485" s="177"/>
      <c r="H2485" s="177"/>
      <c r="I2485" s="169">
        <f t="shared" si="342"/>
        <v>0</v>
      </c>
      <c r="J2485" s="149" t="str" cm="1">
        <f t="array" ref="J2485">IF(ISERROR(INDEX('Non Compliance input'!$H$5:$H$156,MATCH(1,(A2485='Non Compliance input'!$A$5:$A$156)*(F2485&gt;='Non Compliance input'!$D$5:$D$156)*(E2485&lt;'Non Compliance input'!$E$5:$E$156)*('Non Compliance input'!$H$5:$H$156="Yes"),0))
),"","Yes")</f>
        <v/>
      </c>
      <c r="K2485" s="149">
        <f t="shared" si="343"/>
        <v>0</v>
      </c>
      <c r="L2485" s="162">
        <f t="shared" si="344"/>
        <v>0</v>
      </c>
      <c r="M2485" s="162" t="str" cm="1">
        <f t="array" ref="M2485">IF(ISERROR(INDEX('Non Compliance input'!$I$5:$I$156,MATCH(1,(A2485='Non Compliance input'!$A$5:$A$156)*(E2485&gt;='Non Compliance input'!$D$5:$D$156)*(F2485&lt;='Non Compliance input'!$E$5:$E$156)*('Non Compliance input'!$I$5:$I$156="Yes"),0))
),"","Yes")</f>
        <v/>
      </c>
      <c r="N2485" s="149" t="str">
        <f>IF(VLOOKUP($A2485,HourEndingOutage!$B$3:$F$746,5,0)="Outage","Outage","")</f>
        <v/>
      </c>
      <c r="O2485" s="18">
        <f t="shared" si="345"/>
        <v>0</v>
      </c>
      <c r="P2485" s="18" t="str">
        <f t="shared" si="346"/>
        <v/>
      </c>
      <c r="Q2485" s="18">
        <f t="shared" si="347"/>
        <v>0</v>
      </c>
      <c r="R2485" s="118"/>
    </row>
    <row r="2486" spans="1:18" x14ac:dyDescent="0.25">
      <c r="A2486" s="25">
        <f t="shared" si="348"/>
        <v>276</v>
      </c>
      <c r="B2486" s="23">
        <f t="shared" si="349"/>
        <v>44573</v>
      </c>
      <c r="C2486" s="24">
        <v>12</v>
      </c>
      <c r="D2486" s="54" t="str">
        <f t="shared" si="317"/>
        <v>ASET</v>
      </c>
      <c r="E2486" s="178"/>
      <c r="F2486" s="179"/>
      <c r="G2486" s="177"/>
      <c r="H2486" s="177"/>
      <c r="I2486" s="169">
        <f t="shared" si="342"/>
        <v>0</v>
      </c>
      <c r="J2486" s="149" t="str" cm="1">
        <f t="array" ref="J2486">IF(ISERROR(INDEX('Non Compliance input'!$H$5:$H$156,MATCH(1,(A2486='Non Compliance input'!$A$5:$A$156)*(F2486&gt;='Non Compliance input'!$D$5:$D$156)*(E2486&lt;'Non Compliance input'!$E$5:$E$156)*('Non Compliance input'!$H$5:$H$156="Yes"),0))
),"","Yes")</f>
        <v/>
      </c>
      <c r="K2486" s="149">
        <f t="shared" si="343"/>
        <v>0</v>
      </c>
      <c r="L2486" s="162">
        <f t="shared" si="344"/>
        <v>0</v>
      </c>
      <c r="M2486" s="162" t="str" cm="1">
        <f t="array" ref="M2486">IF(ISERROR(INDEX('Non Compliance input'!$I$5:$I$156,MATCH(1,(A2486='Non Compliance input'!$A$5:$A$156)*(E2486&gt;='Non Compliance input'!$D$5:$D$156)*(F2486&lt;='Non Compliance input'!$E$5:$E$156)*('Non Compliance input'!$I$5:$I$156="Yes"),0))
),"","Yes")</f>
        <v/>
      </c>
      <c r="N2486" s="149" t="str">
        <f>IF(VLOOKUP($A2486,HourEndingOutage!$B$3:$F$746,5,0)="Outage","Outage","")</f>
        <v/>
      </c>
      <c r="O2486" s="18">
        <f t="shared" si="345"/>
        <v>0</v>
      </c>
      <c r="P2486" s="18" t="str">
        <f t="shared" si="346"/>
        <v/>
      </c>
      <c r="Q2486" s="18">
        <f t="shared" si="347"/>
        <v>0</v>
      </c>
      <c r="R2486" s="118"/>
    </row>
    <row r="2487" spans="1:18" x14ac:dyDescent="0.25">
      <c r="A2487" s="25">
        <f t="shared" si="348"/>
        <v>277</v>
      </c>
      <c r="B2487" s="23">
        <f t="shared" si="349"/>
        <v>44573</v>
      </c>
      <c r="C2487" s="24">
        <v>13</v>
      </c>
      <c r="D2487" s="54" t="str">
        <f t="shared" si="317"/>
        <v>ASET</v>
      </c>
      <c r="E2487" s="178"/>
      <c r="F2487" s="179"/>
      <c r="G2487" s="177"/>
      <c r="H2487" s="177"/>
      <c r="I2487" s="169">
        <f t="shared" si="342"/>
        <v>0</v>
      </c>
      <c r="J2487" s="149" t="str" cm="1">
        <f t="array" ref="J2487">IF(ISERROR(INDEX('Non Compliance input'!$H$5:$H$156,MATCH(1,(A2487='Non Compliance input'!$A$5:$A$156)*(F2487&gt;='Non Compliance input'!$D$5:$D$156)*(E2487&lt;'Non Compliance input'!$E$5:$E$156)*('Non Compliance input'!$H$5:$H$156="Yes"),0))
),"","Yes")</f>
        <v/>
      </c>
      <c r="K2487" s="149">
        <f t="shared" si="343"/>
        <v>0</v>
      </c>
      <c r="L2487" s="162">
        <f t="shared" si="344"/>
        <v>0</v>
      </c>
      <c r="M2487" s="162" t="str" cm="1">
        <f t="array" ref="M2487">IF(ISERROR(INDEX('Non Compliance input'!$I$5:$I$156,MATCH(1,(A2487='Non Compliance input'!$A$5:$A$156)*(E2487&gt;='Non Compliance input'!$D$5:$D$156)*(F2487&lt;='Non Compliance input'!$E$5:$E$156)*('Non Compliance input'!$I$5:$I$156="Yes"),0))
),"","Yes")</f>
        <v/>
      </c>
      <c r="N2487" s="149" t="str">
        <f>IF(VLOOKUP($A2487,HourEndingOutage!$B$3:$F$746,5,0)="Outage","Outage","")</f>
        <v/>
      </c>
      <c r="O2487" s="18">
        <f t="shared" si="345"/>
        <v>0</v>
      </c>
      <c r="P2487" s="18" t="str">
        <f t="shared" si="346"/>
        <v/>
      </c>
      <c r="Q2487" s="18">
        <f t="shared" si="347"/>
        <v>0</v>
      </c>
      <c r="R2487" s="118"/>
    </row>
    <row r="2488" spans="1:18" x14ac:dyDescent="0.25">
      <c r="A2488" s="25">
        <f t="shared" si="348"/>
        <v>277</v>
      </c>
      <c r="B2488" s="23">
        <f t="shared" si="349"/>
        <v>44573</v>
      </c>
      <c r="C2488" s="24">
        <v>13</v>
      </c>
      <c r="D2488" s="54" t="str">
        <f t="shared" si="317"/>
        <v>ASET</v>
      </c>
      <c r="E2488" s="178"/>
      <c r="F2488" s="179"/>
      <c r="G2488" s="177"/>
      <c r="H2488" s="177"/>
      <c r="I2488" s="169">
        <f t="shared" si="342"/>
        <v>0</v>
      </c>
      <c r="J2488" s="149" t="str" cm="1">
        <f t="array" ref="J2488">IF(ISERROR(INDEX('Non Compliance input'!$H$5:$H$156,MATCH(1,(A2488='Non Compliance input'!$A$5:$A$156)*(F2488&gt;='Non Compliance input'!$D$5:$D$156)*(E2488&lt;'Non Compliance input'!$E$5:$E$156)*('Non Compliance input'!$H$5:$H$156="Yes"),0))
),"","Yes")</f>
        <v/>
      </c>
      <c r="K2488" s="149">
        <f t="shared" si="343"/>
        <v>0</v>
      </c>
      <c r="L2488" s="162">
        <f t="shared" si="344"/>
        <v>0</v>
      </c>
      <c r="M2488" s="162" t="str" cm="1">
        <f t="array" ref="M2488">IF(ISERROR(INDEX('Non Compliance input'!$I$5:$I$156,MATCH(1,(A2488='Non Compliance input'!$A$5:$A$156)*(E2488&gt;='Non Compliance input'!$D$5:$D$156)*(F2488&lt;='Non Compliance input'!$E$5:$E$156)*('Non Compliance input'!$I$5:$I$156="Yes"),0))
),"","Yes")</f>
        <v/>
      </c>
      <c r="N2488" s="149" t="str">
        <f>IF(VLOOKUP($A2488,HourEndingOutage!$B$3:$F$746,5,0)="Outage","Outage","")</f>
        <v/>
      </c>
      <c r="O2488" s="18">
        <f t="shared" si="345"/>
        <v>0</v>
      </c>
      <c r="P2488" s="18" t="str">
        <f t="shared" si="346"/>
        <v/>
      </c>
      <c r="Q2488" s="18">
        <f t="shared" si="347"/>
        <v>0</v>
      </c>
      <c r="R2488" s="118"/>
    </row>
    <row r="2489" spans="1:18" x14ac:dyDescent="0.25">
      <c r="A2489" s="25">
        <f t="shared" si="348"/>
        <v>277</v>
      </c>
      <c r="B2489" s="23">
        <f t="shared" si="349"/>
        <v>44573</v>
      </c>
      <c r="C2489" s="24">
        <v>13</v>
      </c>
      <c r="D2489" s="54" t="str">
        <f t="shared" si="317"/>
        <v>ASET</v>
      </c>
      <c r="E2489" s="178"/>
      <c r="F2489" s="179"/>
      <c r="G2489" s="177"/>
      <c r="H2489" s="177"/>
      <c r="I2489" s="169">
        <f t="shared" si="342"/>
        <v>0</v>
      </c>
      <c r="J2489" s="149" t="str" cm="1">
        <f t="array" ref="J2489">IF(ISERROR(INDEX('Non Compliance input'!$H$5:$H$156,MATCH(1,(A2489='Non Compliance input'!$A$5:$A$156)*(F2489&gt;='Non Compliance input'!$D$5:$D$156)*(E2489&lt;'Non Compliance input'!$E$5:$E$156)*('Non Compliance input'!$H$5:$H$156="Yes"),0))
),"","Yes")</f>
        <v/>
      </c>
      <c r="K2489" s="149">
        <f t="shared" si="343"/>
        <v>0</v>
      </c>
      <c r="L2489" s="162">
        <f t="shared" si="344"/>
        <v>0</v>
      </c>
      <c r="M2489" s="162" t="str" cm="1">
        <f t="array" ref="M2489">IF(ISERROR(INDEX('Non Compliance input'!$I$5:$I$156,MATCH(1,(A2489='Non Compliance input'!$A$5:$A$156)*(E2489&gt;='Non Compliance input'!$D$5:$D$156)*(F2489&lt;='Non Compliance input'!$E$5:$E$156)*('Non Compliance input'!$I$5:$I$156="Yes"),0))
),"","Yes")</f>
        <v/>
      </c>
      <c r="N2489" s="149" t="str">
        <f>IF(VLOOKUP($A2489,HourEndingOutage!$B$3:$F$746,5,0)="Outage","Outage","")</f>
        <v/>
      </c>
      <c r="O2489" s="18">
        <f t="shared" si="345"/>
        <v>0</v>
      </c>
      <c r="P2489" s="18" t="str">
        <f t="shared" si="346"/>
        <v/>
      </c>
      <c r="Q2489" s="18">
        <f t="shared" si="347"/>
        <v>0</v>
      </c>
      <c r="R2489" s="118"/>
    </row>
    <row r="2490" spans="1:18" x14ac:dyDescent="0.25">
      <c r="A2490" s="25">
        <f t="shared" si="348"/>
        <v>277</v>
      </c>
      <c r="B2490" s="23">
        <f t="shared" si="349"/>
        <v>44573</v>
      </c>
      <c r="C2490" s="24">
        <v>13</v>
      </c>
      <c r="D2490" s="54" t="str">
        <f t="shared" si="317"/>
        <v>ASET</v>
      </c>
      <c r="E2490" s="178"/>
      <c r="F2490" s="179"/>
      <c r="G2490" s="177"/>
      <c r="H2490" s="177"/>
      <c r="I2490" s="169">
        <f t="shared" si="342"/>
        <v>0</v>
      </c>
      <c r="J2490" s="149" t="str" cm="1">
        <f t="array" ref="J2490">IF(ISERROR(INDEX('Non Compliance input'!$H$5:$H$156,MATCH(1,(A2490='Non Compliance input'!$A$5:$A$156)*(F2490&gt;='Non Compliance input'!$D$5:$D$156)*(E2490&lt;'Non Compliance input'!$E$5:$E$156)*('Non Compliance input'!$H$5:$H$156="Yes"),0))
),"","Yes")</f>
        <v/>
      </c>
      <c r="K2490" s="149">
        <f t="shared" si="343"/>
        <v>0</v>
      </c>
      <c r="L2490" s="162">
        <f t="shared" si="344"/>
        <v>0</v>
      </c>
      <c r="M2490" s="162" t="str" cm="1">
        <f t="array" ref="M2490">IF(ISERROR(INDEX('Non Compliance input'!$I$5:$I$156,MATCH(1,(A2490='Non Compliance input'!$A$5:$A$156)*(E2490&gt;='Non Compliance input'!$D$5:$D$156)*(F2490&lt;='Non Compliance input'!$E$5:$E$156)*('Non Compliance input'!$I$5:$I$156="Yes"),0))
),"","Yes")</f>
        <v/>
      </c>
      <c r="N2490" s="149" t="str">
        <f>IF(VLOOKUP($A2490,HourEndingOutage!$B$3:$F$746,5,0)="Outage","Outage","")</f>
        <v/>
      </c>
      <c r="O2490" s="18">
        <f t="shared" si="345"/>
        <v>0</v>
      </c>
      <c r="P2490" s="18" t="str">
        <f t="shared" si="346"/>
        <v/>
      </c>
      <c r="Q2490" s="18">
        <f t="shared" si="347"/>
        <v>0</v>
      </c>
      <c r="R2490" s="118"/>
    </row>
    <row r="2491" spans="1:18" x14ac:dyDescent="0.25">
      <c r="A2491" s="25">
        <f t="shared" si="348"/>
        <v>277</v>
      </c>
      <c r="B2491" s="23">
        <f t="shared" si="349"/>
        <v>44573</v>
      </c>
      <c r="C2491" s="24">
        <v>13</v>
      </c>
      <c r="D2491" s="54" t="str">
        <f t="shared" si="317"/>
        <v>ASET</v>
      </c>
      <c r="E2491" s="178"/>
      <c r="F2491" s="179"/>
      <c r="G2491" s="177"/>
      <c r="H2491" s="177"/>
      <c r="I2491" s="169">
        <f t="shared" si="342"/>
        <v>0</v>
      </c>
      <c r="J2491" s="149" t="str" cm="1">
        <f t="array" ref="J2491">IF(ISERROR(INDEX('Non Compliance input'!$H$5:$H$156,MATCH(1,(A2491='Non Compliance input'!$A$5:$A$156)*(F2491&gt;='Non Compliance input'!$D$5:$D$156)*(E2491&lt;'Non Compliance input'!$E$5:$E$156)*('Non Compliance input'!$H$5:$H$156="Yes"),0))
),"","Yes")</f>
        <v/>
      </c>
      <c r="K2491" s="149">
        <f t="shared" si="343"/>
        <v>0</v>
      </c>
      <c r="L2491" s="162">
        <f t="shared" si="344"/>
        <v>0</v>
      </c>
      <c r="M2491" s="162" t="str" cm="1">
        <f t="array" ref="M2491">IF(ISERROR(INDEX('Non Compliance input'!$I$5:$I$156,MATCH(1,(A2491='Non Compliance input'!$A$5:$A$156)*(E2491&gt;='Non Compliance input'!$D$5:$D$156)*(F2491&lt;='Non Compliance input'!$E$5:$E$156)*('Non Compliance input'!$I$5:$I$156="Yes"),0))
),"","Yes")</f>
        <v/>
      </c>
      <c r="N2491" s="149" t="str">
        <f>IF(VLOOKUP($A2491,HourEndingOutage!$B$3:$F$746,5,0)="Outage","Outage","")</f>
        <v/>
      </c>
      <c r="O2491" s="18">
        <f t="shared" si="345"/>
        <v>0</v>
      </c>
      <c r="P2491" s="18" t="str">
        <f t="shared" si="346"/>
        <v/>
      </c>
      <c r="Q2491" s="18">
        <f t="shared" si="347"/>
        <v>0</v>
      </c>
      <c r="R2491" s="118"/>
    </row>
    <row r="2492" spans="1:18" x14ac:dyDescent="0.25">
      <c r="A2492" s="25">
        <f t="shared" si="348"/>
        <v>277</v>
      </c>
      <c r="B2492" s="23">
        <f t="shared" si="349"/>
        <v>44573</v>
      </c>
      <c r="C2492" s="24">
        <v>13</v>
      </c>
      <c r="D2492" s="54" t="str">
        <f t="shared" si="317"/>
        <v>ASET</v>
      </c>
      <c r="E2492" s="178"/>
      <c r="F2492" s="179"/>
      <c r="G2492" s="177"/>
      <c r="H2492" s="177"/>
      <c r="I2492" s="169">
        <f t="shared" si="342"/>
        <v>0</v>
      </c>
      <c r="J2492" s="149" t="str" cm="1">
        <f t="array" ref="J2492">IF(ISERROR(INDEX('Non Compliance input'!$H$5:$H$156,MATCH(1,(A2492='Non Compliance input'!$A$5:$A$156)*(F2492&gt;='Non Compliance input'!$D$5:$D$156)*(E2492&lt;'Non Compliance input'!$E$5:$E$156)*('Non Compliance input'!$H$5:$H$156="Yes"),0))
),"","Yes")</f>
        <v/>
      </c>
      <c r="K2492" s="149">
        <f t="shared" si="343"/>
        <v>0</v>
      </c>
      <c r="L2492" s="162">
        <f t="shared" si="344"/>
        <v>0</v>
      </c>
      <c r="M2492" s="162" t="str" cm="1">
        <f t="array" ref="M2492">IF(ISERROR(INDEX('Non Compliance input'!$I$5:$I$156,MATCH(1,(A2492='Non Compliance input'!$A$5:$A$156)*(E2492&gt;='Non Compliance input'!$D$5:$D$156)*(F2492&lt;='Non Compliance input'!$E$5:$E$156)*('Non Compliance input'!$I$5:$I$156="Yes"),0))
),"","Yes")</f>
        <v/>
      </c>
      <c r="N2492" s="149" t="str">
        <f>IF(VLOOKUP($A2492,HourEndingOutage!$B$3:$F$746,5,0)="Outage","Outage","")</f>
        <v/>
      </c>
      <c r="O2492" s="18">
        <f t="shared" si="345"/>
        <v>0</v>
      </c>
      <c r="P2492" s="18" t="str">
        <f t="shared" si="346"/>
        <v/>
      </c>
      <c r="Q2492" s="18">
        <f t="shared" si="347"/>
        <v>0</v>
      </c>
      <c r="R2492" s="118"/>
    </row>
    <row r="2493" spans="1:18" x14ac:dyDescent="0.25">
      <c r="A2493" s="25">
        <f t="shared" si="348"/>
        <v>277</v>
      </c>
      <c r="B2493" s="23">
        <f t="shared" si="349"/>
        <v>44573</v>
      </c>
      <c r="C2493" s="24">
        <v>13</v>
      </c>
      <c r="D2493" s="54" t="str">
        <f t="shared" si="317"/>
        <v>ASET</v>
      </c>
      <c r="E2493" s="178"/>
      <c r="F2493" s="179"/>
      <c r="G2493" s="177"/>
      <c r="H2493" s="177"/>
      <c r="I2493" s="169">
        <f t="shared" si="342"/>
        <v>0</v>
      </c>
      <c r="J2493" s="149" t="str" cm="1">
        <f t="array" ref="J2493">IF(ISERROR(INDEX('Non Compliance input'!$H$5:$H$156,MATCH(1,(A2493='Non Compliance input'!$A$5:$A$156)*(F2493&gt;='Non Compliance input'!$D$5:$D$156)*(E2493&lt;'Non Compliance input'!$E$5:$E$156)*('Non Compliance input'!$H$5:$H$156="Yes"),0))
),"","Yes")</f>
        <v/>
      </c>
      <c r="K2493" s="149">
        <f t="shared" si="343"/>
        <v>0</v>
      </c>
      <c r="L2493" s="162">
        <f t="shared" si="344"/>
        <v>0</v>
      </c>
      <c r="M2493" s="162" t="str" cm="1">
        <f t="array" ref="M2493">IF(ISERROR(INDEX('Non Compliance input'!$I$5:$I$156,MATCH(1,(A2493='Non Compliance input'!$A$5:$A$156)*(E2493&gt;='Non Compliance input'!$D$5:$D$156)*(F2493&lt;='Non Compliance input'!$E$5:$E$156)*('Non Compliance input'!$I$5:$I$156="Yes"),0))
),"","Yes")</f>
        <v/>
      </c>
      <c r="N2493" s="149" t="str">
        <f>IF(VLOOKUP($A2493,HourEndingOutage!$B$3:$F$746,5,0)="Outage","Outage","")</f>
        <v/>
      </c>
      <c r="O2493" s="18">
        <f t="shared" si="345"/>
        <v>0</v>
      </c>
      <c r="P2493" s="18" t="str">
        <f t="shared" si="346"/>
        <v/>
      </c>
      <c r="Q2493" s="18">
        <f t="shared" si="347"/>
        <v>0</v>
      </c>
      <c r="R2493" s="118"/>
    </row>
    <row r="2494" spans="1:18" x14ac:dyDescent="0.25">
      <c r="A2494" s="25">
        <f t="shared" si="348"/>
        <v>277</v>
      </c>
      <c r="B2494" s="23">
        <f t="shared" si="349"/>
        <v>44573</v>
      </c>
      <c r="C2494" s="24">
        <v>13</v>
      </c>
      <c r="D2494" s="54" t="str">
        <f t="shared" si="317"/>
        <v>ASET</v>
      </c>
      <c r="E2494" s="178"/>
      <c r="F2494" s="179"/>
      <c r="G2494" s="177"/>
      <c r="H2494" s="177"/>
      <c r="I2494" s="169">
        <f t="shared" si="342"/>
        <v>0</v>
      </c>
      <c r="J2494" s="149" t="str" cm="1">
        <f t="array" ref="J2494">IF(ISERROR(INDEX('Non Compliance input'!$H$5:$H$156,MATCH(1,(A2494='Non Compliance input'!$A$5:$A$156)*(F2494&gt;='Non Compliance input'!$D$5:$D$156)*(E2494&lt;'Non Compliance input'!$E$5:$E$156)*('Non Compliance input'!$H$5:$H$156="Yes"),0))
),"","Yes")</f>
        <v/>
      </c>
      <c r="K2494" s="149">
        <f t="shared" si="343"/>
        <v>0</v>
      </c>
      <c r="L2494" s="162">
        <f t="shared" si="344"/>
        <v>0</v>
      </c>
      <c r="M2494" s="162" t="str" cm="1">
        <f t="array" ref="M2494">IF(ISERROR(INDEX('Non Compliance input'!$I$5:$I$156,MATCH(1,(A2494='Non Compliance input'!$A$5:$A$156)*(E2494&gt;='Non Compliance input'!$D$5:$D$156)*(F2494&lt;='Non Compliance input'!$E$5:$E$156)*('Non Compliance input'!$I$5:$I$156="Yes"),0))
),"","Yes")</f>
        <v/>
      </c>
      <c r="N2494" s="149" t="str">
        <f>IF(VLOOKUP($A2494,HourEndingOutage!$B$3:$F$746,5,0)="Outage","Outage","")</f>
        <v/>
      </c>
      <c r="O2494" s="18">
        <f t="shared" si="345"/>
        <v>0</v>
      </c>
      <c r="P2494" s="18" t="str">
        <f t="shared" si="346"/>
        <v/>
      </c>
      <c r="Q2494" s="18">
        <f t="shared" si="347"/>
        <v>0</v>
      </c>
      <c r="R2494" s="118"/>
    </row>
    <row r="2495" spans="1:18" x14ac:dyDescent="0.25">
      <c r="A2495" s="25">
        <f t="shared" si="348"/>
        <v>277</v>
      </c>
      <c r="B2495" s="23">
        <f t="shared" si="349"/>
        <v>44573</v>
      </c>
      <c r="C2495" s="24">
        <v>13</v>
      </c>
      <c r="D2495" s="54" t="str">
        <f t="shared" si="317"/>
        <v>ASET</v>
      </c>
      <c r="E2495" s="178"/>
      <c r="F2495" s="179"/>
      <c r="G2495" s="177"/>
      <c r="H2495" s="177"/>
      <c r="I2495" s="169">
        <f t="shared" si="342"/>
        <v>0</v>
      </c>
      <c r="J2495" s="149" t="str" cm="1">
        <f t="array" ref="J2495">IF(ISERROR(INDEX('Non Compliance input'!$H$5:$H$156,MATCH(1,(A2495='Non Compliance input'!$A$5:$A$156)*(F2495&gt;='Non Compliance input'!$D$5:$D$156)*(E2495&lt;'Non Compliance input'!$E$5:$E$156)*('Non Compliance input'!$H$5:$H$156="Yes"),0))
),"","Yes")</f>
        <v/>
      </c>
      <c r="K2495" s="149">
        <f t="shared" si="343"/>
        <v>0</v>
      </c>
      <c r="L2495" s="162">
        <f t="shared" si="344"/>
        <v>0</v>
      </c>
      <c r="M2495" s="162" t="str" cm="1">
        <f t="array" ref="M2495">IF(ISERROR(INDEX('Non Compliance input'!$I$5:$I$156,MATCH(1,(A2495='Non Compliance input'!$A$5:$A$156)*(E2495&gt;='Non Compliance input'!$D$5:$D$156)*(F2495&lt;='Non Compliance input'!$E$5:$E$156)*('Non Compliance input'!$I$5:$I$156="Yes"),0))
),"","Yes")</f>
        <v/>
      </c>
      <c r="N2495" s="149" t="str">
        <f>IF(VLOOKUP($A2495,HourEndingOutage!$B$3:$F$746,5,0)="Outage","Outage","")</f>
        <v/>
      </c>
      <c r="O2495" s="18">
        <f t="shared" si="345"/>
        <v>0</v>
      </c>
      <c r="P2495" s="18" t="str">
        <f t="shared" si="346"/>
        <v/>
      </c>
      <c r="Q2495" s="18">
        <f t="shared" si="347"/>
        <v>0</v>
      </c>
      <c r="R2495" s="118"/>
    </row>
    <row r="2496" spans="1:18" x14ac:dyDescent="0.25">
      <c r="A2496" s="25">
        <f t="shared" si="348"/>
        <v>278</v>
      </c>
      <c r="B2496" s="23">
        <f t="shared" si="349"/>
        <v>44573</v>
      </c>
      <c r="C2496" s="24">
        <v>14</v>
      </c>
      <c r="D2496" s="54" t="str">
        <f t="shared" si="317"/>
        <v>ASET</v>
      </c>
      <c r="E2496" s="178"/>
      <c r="F2496" s="179"/>
      <c r="G2496" s="177"/>
      <c r="H2496" s="177"/>
      <c r="I2496" s="169">
        <f t="shared" si="342"/>
        <v>0</v>
      </c>
      <c r="J2496" s="149" t="str" cm="1">
        <f t="array" ref="J2496">IF(ISERROR(INDEX('Non Compliance input'!$H$5:$H$156,MATCH(1,(A2496='Non Compliance input'!$A$5:$A$156)*(F2496&gt;='Non Compliance input'!$D$5:$D$156)*(E2496&lt;'Non Compliance input'!$E$5:$E$156)*('Non Compliance input'!$H$5:$H$156="Yes"),0))
),"","Yes")</f>
        <v/>
      </c>
      <c r="K2496" s="149">
        <f t="shared" si="343"/>
        <v>0</v>
      </c>
      <c r="L2496" s="162">
        <f t="shared" si="344"/>
        <v>0</v>
      </c>
      <c r="M2496" s="162" t="str" cm="1">
        <f t="array" ref="M2496">IF(ISERROR(INDEX('Non Compliance input'!$I$5:$I$156,MATCH(1,(A2496='Non Compliance input'!$A$5:$A$156)*(E2496&gt;='Non Compliance input'!$D$5:$D$156)*(F2496&lt;='Non Compliance input'!$E$5:$E$156)*('Non Compliance input'!$I$5:$I$156="Yes"),0))
),"","Yes")</f>
        <v/>
      </c>
      <c r="N2496" s="149" t="str">
        <f>IF(VLOOKUP($A2496,HourEndingOutage!$B$3:$F$746,5,0)="Outage","Outage","")</f>
        <v/>
      </c>
      <c r="O2496" s="18">
        <f t="shared" si="345"/>
        <v>0</v>
      </c>
      <c r="P2496" s="18" t="str">
        <f t="shared" si="346"/>
        <v/>
      </c>
      <c r="Q2496" s="18">
        <f t="shared" si="347"/>
        <v>0</v>
      </c>
      <c r="R2496" s="118"/>
    </row>
    <row r="2497" spans="1:18" x14ac:dyDescent="0.25">
      <c r="A2497" s="25">
        <f t="shared" si="348"/>
        <v>278</v>
      </c>
      <c r="B2497" s="23">
        <f t="shared" si="349"/>
        <v>44573</v>
      </c>
      <c r="C2497" s="24">
        <v>14</v>
      </c>
      <c r="D2497" s="54" t="str">
        <f t="shared" si="317"/>
        <v>ASET</v>
      </c>
      <c r="E2497" s="178"/>
      <c r="F2497" s="179"/>
      <c r="G2497" s="177"/>
      <c r="H2497" s="177"/>
      <c r="I2497" s="169">
        <f t="shared" si="342"/>
        <v>0</v>
      </c>
      <c r="J2497" s="149" t="str" cm="1">
        <f t="array" ref="J2497">IF(ISERROR(INDEX('Non Compliance input'!$H$5:$H$156,MATCH(1,(A2497='Non Compliance input'!$A$5:$A$156)*(F2497&gt;='Non Compliance input'!$D$5:$D$156)*(E2497&lt;'Non Compliance input'!$E$5:$E$156)*('Non Compliance input'!$H$5:$H$156="Yes"),0))
),"","Yes")</f>
        <v/>
      </c>
      <c r="K2497" s="149">
        <f t="shared" si="343"/>
        <v>0</v>
      </c>
      <c r="L2497" s="162">
        <f t="shared" si="344"/>
        <v>0</v>
      </c>
      <c r="M2497" s="162" t="str" cm="1">
        <f t="array" ref="M2497">IF(ISERROR(INDEX('Non Compliance input'!$I$5:$I$156,MATCH(1,(A2497='Non Compliance input'!$A$5:$A$156)*(E2497&gt;='Non Compliance input'!$D$5:$D$156)*(F2497&lt;='Non Compliance input'!$E$5:$E$156)*('Non Compliance input'!$I$5:$I$156="Yes"),0))
),"","Yes")</f>
        <v/>
      </c>
      <c r="N2497" s="149" t="str">
        <f>IF(VLOOKUP($A2497,HourEndingOutage!$B$3:$F$746,5,0)="Outage","Outage","")</f>
        <v/>
      </c>
      <c r="O2497" s="18">
        <f t="shared" si="345"/>
        <v>0</v>
      </c>
      <c r="P2497" s="18" t="str">
        <f t="shared" si="346"/>
        <v/>
      </c>
      <c r="Q2497" s="18">
        <f t="shared" si="347"/>
        <v>0</v>
      </c>
      <c r="R2497" s="118"/>
    </row>
    <row r="2498" spans="1:18" x14ac:dyDescent="0.25">
      <c r="A2498" s="25">
        <f t="shared" si="348"/>
        <v>278</v>
      </c>
      <c r="B2498" s="23">
        <f t="shared" si="349"/>
        <v>44573</v>
      </c>
      <c r="C2498" s="24">
        <v>14</v>
      </c>
      <c r="D2498" s="54" t="str">
        <f t="shared" ref="D2498:D2561" si="350">Unit</f>
        <v>ASET</v>
      </c>
      <c r="E2498" s="178"/>
      <c r="F2498" s="179"/>
      <c r="G2498" s="177"/>
      <c r="H2498" s="177"/>
      <c r="I2498" s="169">
        <f t="shared" si="342"/>
        <v>0</v>
      </c>
      <c r="J2498" s="149" t="str" cm="1">
        <f t="array" ref="J2498">IF(ISERROR(INDEX('Non Compliance input'!$H$5:$H$156,MATCH(1,(A2498='Non Compliance input'!$A$5:$A$156)*(F2498&gt;='Non Compliance input'!$D$5:$D$156)*(E2498&lt;'Non Compliance input'!$E$5:$E$156)*('Non Compliance input'!$H$5:$H$156="Yes"),0))
),"","Yes")</f>
        <v/>
      </c>
      <c r="K2498" s="149">
        <f t="shared" si="343"/>
        <v>0</v>
      </c>
      <c r="L2498" s="162">
        <f t="shared" si="344"/>
        <v>0</v>
      </c>
      <c r="M2498" s="162" t="str" cm="1">
        <f t="array" ref="M2498">IF(ISERROR(INDEX('Non Compliance input'!$I$5:$I$156,MATCH(1,(A2498='Non Compliance input'!$A$5:$A$156)*(E2498&gt;='Non Compliance input'!$D$5:$D$156)*(F2498&lt;='Non Compliance input'!$E$5:$E$156)*('Non Compliance input'!$I$5:$I$156="Yes"),0))
),"","Yes")</f>
        <v/>
      </c>
      <c r="N2498" s="149" t="str">
        <f>IF(VLOOKUP($A2498,HourEndingOutage!$B$3:$F$746,5,0)="Outage","Outage","")</f>
        <v/>
      </c>
      <c r="O2498" s="18">
        <f t="shared" si="345"/>
        <v>0</v>
      </c>
      <c r="P2498" s="18" t="str">
        <f t="shared" si="346"/>
        <v/>
      </c>
      <c r="Q2498" s="18">
        <f t="shared" si="347"/>
        <v>0</v>
      </c>
      <c r="R2498" s="118"/>
    </row>
    <row r="2499" spans="1:18" x14ac:dyDescent="0.25">
      <c r="A2499" s="25">
        <f t="shared" si="348"/>
        <v>278</v>
      </c>
      <c r="B2499" s="23">
        <f t="shared" si="349"/>
        <v>44573</v>
      </c>
      <c r="C2499" s="24">
        <v>14</v>
      </c>
      <c r="D2499" s="54" t="str">
        <f t="shared" si="350"/>
        <v>ASET</v>
      </c>
      <c r="E2499" s="178"/>
      <c r="F2499" s="179"/>
      <c r="G2499" s="177"/>
      <c r="H2499" s="177"/>
      <c r="I2499" s="169">
        <f t="shared" ref="I2499:I2562" si="351">IF(AND(LEN(E2499)&gt;2,LEN(F2499)&gt;2)=TRUE,(ROUND((F2499-E2499)*1440,0)),0)</f>
        <v>0</v>
      </c>
      <c r="J2499" s="149" t="str" cm="1">
        <f t="array" ref="J2499">IF(ISERROR(INDEX('Non Compliance input'!$H$5:$H$156,MATCH(1,(A2499='Non Compliance input'!$A$5:$A$156)*(F2499&gt;='Non Compliance input'!$D$5:$D$156)*(E2499&lt;'Non Compliance input'!$E$5:$E$156)*('Non Compliance input'!$H$5:$H$156="Yes"),0))
),"","Yes")</f>
        <v/>
      </c>
      <c r="K2499" s="149">
        <f t="shared" ref="K2499:K2562" si="352">IF(J2499="Yes",0,MIN(H2499,G2499,IF(H2499="",0,Contract_Volume)))</f>
        <v>0</v>
      </c>
      <c r="L2499" s="162">
        <f t="shared" ref="L2499:L2562" si="353">IF(J2499="Yes",0,(MIN(H2499,G2499)*(I2499/60)))</f>
        <v>0</v>
      </c>
      <c r="M2499" s="162" t="str" cm="1">
        <f t="array" ref="M2499">IF(ISERROR(INDEX('Non Compliance input'!$I$5:$I$156,MATCH(1,(A2499='Non Compliance input'!$A$5:$A$156)*(E2499&gt;='Non Compliance input'!$D$5:$D$156)*(F2499&lt;='Non Compliance input'!$E$5:$E$156)*('Non Compliance input'!$I$5:$I$156="Yes"),0))
),"","Yes")</f>
        <v/>
      </c>
      <c r="N2499" s="149" t="str">
        <f>IF(VLOOKUP($A2499,HourEndingOutage!$B$3:$F$746,5,0)="Outage","Outage","")</f>
        <v/>
      </c>
      <c r="O2499" s="18">
        <f t="shared" ref="O2499:O2562" si="354">IF(OR(M2499="Yes",N2499="Outage"),0,(K2499*(I2499/60))*Arming)</f>
        <v>0</v>
      </c>
      <c r="P2499" s="18" t="str">
        <f t="shared" ref="P2499:P2562" si="355">IF(ISERROR(VLOOKUP($A2499,FTShour,1,0)),"","Yes")</f>
        <v/>
      </c>
      <c r="Q2499" s="18">
        <f t="shared" si="347"/>
        <v>0</v>
      </c>
      <c r="R2499" s="118"/>
    </row>
    <row r="2500" spans="1:18" x14ac:dyDescent="0.25">
      <c r="A2500" s="25">
        <f t="shared" si="348"/>
        <v>278</v>
      </c>
      <c r="B2500" s="23">
        <f t="shared" si="349"/>
        <v>44573</v>
      </c>
      <c r="C2500" s="24">
        <v>14</v>
      </c>
      <c r="D2500" s="54" t="str">
        <f t="shared" si="350"/>
        <v>ASET</v>
      </c>
      <c r="E2500" s="178"/>
      <c r="F2500" s="179"/>
      <c r="G2500" s="177"/>
      <c r="H2500" s="177"/>
      <c r="I2500" s="169">
        <f t="shared" si="351"/>
        <v>0</v>
      </c>
      <c r="J2500" s="149" t="str" cm="1">
        <f t="array" ref="J2500">IF(ISERROR(INDEX('Non Compliance input'!$H$5:$H$156,MATCH(1,(A2500='Non Compliance input'!$A$5:$A$156)*(F2500&gt;='Non Compliance input'!$D$5:$D$156)*(E2500&lt;'Non Compliance input'!$E$5:$E$156)*('Non Compliance input'!$H$5:$H$156="Yes"),0))
),"","Yes")</f>
        <v/>
      </c>
      <c r="K2500" s="149">
        <f t="shared" si="352"/>
        <v>0</v>
      </c>
      <c r="L2500" s="162">
        <f t="shared" si="353"/>
        <v>0</v>
      </c>
      <c r="M2500" s="162" t="str" cm="1">
        <f t="array" ref="M2500">IF(ISERROR(INDEX('Non Compliance input'!$I$5:$I$156,MATCH(1,(A2500='Non Compliance input'!$A$5:$A$156)*(E2500&gt;='Non Compliance input'!$D$5:$D$156)*(F2500&lt;='Non Compliance input'!$E$5:$E$156)*('Non Compliance input'!$I$5:$I$156="Yes"),0))
),"","Yes")</f>
        <v/>
      </c>
      <c r="N2500" s="149" t="str">
        <f>IF(VLOOKUP($A2500,HourEndingOutage!$B$3:$F$746,5,0)="Outage","Outage","")</f>
        <v/>
      </c>
      <c r="O2500" s="18">
        <f t="shared" si="354"/>
        <v>0</v>
      </c>
      <c r="P2500" s="18" t="str">
        <f t="shared" si="355"/>
        <v/>
      </c>
      <c r="Q2500" s="18">
        <f t="shared" ref="Q2500:Q2563" si="356">IF(P2500="Yes",-O2500,0)</f>
        <v>0</v>
      </c>
      <c r="R2500" s="118"/>
    </row>
    <row r="2501" spans="1:18" x14ac:dyDescent="0.25">
      <c r="A2501" s="25">
        <f t="shared" si="348"/>
        <v>278</v>
      </c>
      <c r="B2501" s="23">
        <f t="shared" si="349"/>
        <v>44573</v>
      </c>
      <c r="C2501" s="24">
        <v>14</v>
      </c>
      <c r="D2501" s="54" t="str">
        <f t="shared" si="350"/>
        <v>ASET</v>
      </c>
      <c r="E2501" s="178"/>
      <c r="F2501" s="179"/>
      <c r="G2501" s="177"/>
      <c r="H2501" s="177"/>
      <c r="I2501" s="169">
        <f t="shared" si="351"/>
        <v>0</v>
      </c>
      <c r="J2501" s="149" t="str" cm="1">
        <f t="array" ref="J2501">IF(ISERROR(INDEX('Non Compliance input'!$H$5:$H$156,MATCH(1,(A2501='Non Compliance input'!$A$5:$A$156)*(F2501&gt;='Non Compliance input'!$D$5:$D$156)*(E2501&lt;'Non Compliance input'!$E$5:$E$156)*('Non Compliance input'!$H$5:$H$156="Yes"),0))
),"","Yes")</f>
        <v/>
      </c>
      <c r="K2501" s="149">
        <f t="shared" si="352"/>
        <v>0</v>
      </c>
      <c r="L2501" s="162">
        <f t="shared" si="353"/>
        <v>0</v>
      </c>
      <c r="M2501" s="162" t="str" cm="1">
        <f t="array" ref="M2501">IF(ISERROR(INDEX('Non Compliance input'!$I$5:$I$156,MATCH(1,(A2501='Non Compliance input'!$A$5:$A$156)*(E2501&gt;='Non Compliance input'!$D$5:$D$156)*(F2501&lt;='Non Compliance input'!$E$5:$E$156)*('Non Compliance input'!$I$5:$I$156="Yes"),0))
),"","Yes")</f>
        <v/>
      </c>
      <c r="N2501" s="149" t="str">
        <f>IF(VLOOKUP($A2501,HourEndingOutage!$B$3:$F$746,5,0)="Outage","Outage","")</f>
        <v/>
      </c>
      <c r="O2501" s="18">
        <f t="shared" si="354"/>
        <v>0</v>
      </c>
      <c r="P2501" s="18" t="str">
        <f t="shared" si="355"/>
        <v/>
      </c>
      <c r="Q2501" s="18">
        <f t="shared" si="356"/>
        <v>0</v>
      </c>
      <c r="R2501" s="118"/>
    </row>
    <row r="2502" spans="1:18" x14ac:dyDescent="0.25">
      <c r="A2502" s="25">
        <f t="shared" si="348"/>
        <v>278</v>
      </c>
      <c r="B2502" s="23">
        <f t="shared" si="349"/>
        <v>44573</v>
      </c>
      <c r="C2502" s="24">
        <v>14</v>
      </c>
      <c r="D2502" s="54" t="str">
        <f t="shared" si="350"/>
        <v>ASET</v>
      </c>
      <c r="E2502" s="178"/>
      <c r="F2502" s="179"/>
      <c r="G2502" s="177"/>
      <c r="H2502" s="177"/>
      <c r="I2502" s="169">
        <f t="shared" si="351"/>
        <v>0</v>
      </c>
      <c r="J2502" s="149" t="str" cm="1">
        <f t="array" ref="J2502">IF(ISERROR(INDEX('Non Compliance input'!$H$5:$H$156,MATCH(1,(A2502='Non Compliance input'!$A$5:$A$156)*(F2502&gt;='Non Compliance input'!$D$5:$D$156)*(E2502&lt;'Non Compliance input'!$E$5:$E$156)*('Non Compliance input'!$H$5:$H$156="Yes"),0))
),"","Yes")</f>
        <v/>
      </c>
      <c r="K2502" s="149">
        <f t="shared" si="352"/>
        <v>0</v>
      </c>
      <c r="L2502" s="162">
        <f t="shared" si="353"/>
        <v>0</v>
      </c>
      <c r="M2502" s="162" t="str" cm="1">
        <f t="array" ref="M2502">IF(ISERROR(INDEX('Non Compliance input'!$I$5:$I$156,MATCH(1,(A2502='Non Compliance input'!$A$5:$A$156)*(E2502&gt;='Non Compliance input'!$D$5:$D$156)*(F2502&lt;='Non Compliance input'!$E$5:$E$156)*('Non Compliance input'!$I$5:$I$156="Yes"),0))
),"","Yes")</f>
        <v/>
      </c>
      <c r="N2502" s="149" t="str">
        <f>IF(VLOOKUP($A2502,HourEndingOutage!$B$3:$F$746,5,0)="Outage","Outage","")</f>
        <v/>
      </c>
      <c r="O2502" s="18">
        <f t="shared" si="354"/>
        <v>0</v>
      </c>
      <c r="P2502" s="18" t="str">
        <f t="shared" si="355"/>
        <v/>
      </c>
      <c r="Q2502" s="18">
        <f t="shared" si="356"/>
        <v>0</v>
      </c>
      <c r="R2502" s="118"/>
    </row>
    <row r="2503" spans="1:18" x14ac:dyDescent="0.25">
      <c r="A2503" s="25">
        <f t="shared" si="348"/>
        <v>278</v>
      </c>
      <c r="B2503" s="23">
        <f t="shared" si="349"/>
        <v>44573</v>
      </c>
      <c r="C2503" s="24">
        <v>14</v>
      </c>
      <c r="D2503" s="54" t="str">
        <f t="shared" si="350"/>
        <v>ASET</v>
      </c>
      <c r="E2503" s="178"/>
      <c r="F2503" s="179"/>
      <c r="G2503" s="177"/>
      <c r="H2503" s="177"/>
      <c r="I2503" s="169">
        <f t="shared" si="351"/>
        <v>0</v>
      </c>
      <c r="J2503" s="149" t="str" cm="1">
        <f t="array" ref="J2503">IF(ISERROR(INDEX('Non Compliance input'!$H$5:$H$156,MATCH(1,(A2503='Non Compliance input'!$A$5:$A$156)*(F2503&gt;='Non Compliance input'!$D$5:$D$156)*(E2503&lt;'Non Compliance input'!$E$5:$E$156)*('Non Compliance input'!$H$5:$H$156="Yes"),0))
),"","Yes")</f>
        <v/>
      </c>
      <c r="K2503" s="149">
        <f t="shared" si="352"/>
        <v>0</v>
      </c>
      <c r="L2503" s="162">
        <f t="shared" si="353"/>
        <v>0</v>
      </c>
      <c r="M2503" s="162" t="str" cm="1">
        <f t="array" ref="M2503">IF(ISERROR(INDEX('Non Compliance input'!$I$5:$I$156,MATCH(1,(A2503='Non Compliance input'!$A$5:$A$156)*(E2503&gt;='Non Compliance input'!$D$5:$D$156)*(F2503&lt;='Non Compliance input'!$E$5:$E$156)*('Non Compliance input'!$I$5:$I$156="Yes"),0))
),"","Yes")</f>
        <v/>
      </c>
      <c r="N2503" s="149" t="str">
        <f>IF(VLOOKUP($A2503,HourEndingOutage!$B$3:$F$746,5,0)="Outage","Outage","")</f>
        <v/>
      </c>
      <c r="O2503" s="18">
        <f t="shared" si="354"/>
        <v>0</v>
      </c>
      <c r="P2503" s="18" t="str">
        <f t="shared" si="355"/>
        <v/>
      </c>
      <c r="Q2503" s="18">
        <f t="shared" si="356"/>
        <v>0</v>
      </c>
      <c r="R2503" s="118"/>
    </row>
    <row r="2504" spans="1:18" x14ac:dyDescent="0.25">
      <c r="A2504" s="25">
        <f t="shared" si="348"/>
        <v>278</v>
      </c>
      <c r="B2504" s="23">
        <f t="shared" si="349"/>
        <v>44573</v>
      </c>
      <c r="C2504" s="24">
        <v>14</v>
      </c>
      <c r="D2504" s="54" t="str">
        <f t="shared" si="350"/>
        <v>ASET</v>
      </c>
      <c r="E2504" s="178"/>
      <c r="F2504" s="179"/>
      <c r="G2504" s="177"/>
      <c r="H2504" s="177"/>
      <c r="I2504" s="169">
        <f t="shared" si="351"/>
        <v>0</v>
      </c>
      <c r="J2504" s="149" t="str" cm="1">
        <f t="array" ref="J2504">IF(ISERROR(INDEX('Non Compliance input'!$H$5:$H$156,MATCH(1,(A2504='Non Compliance input'!$A$5:$A$156)*(F2504&gt;='Non Compliance input'!$D$5:$D$156)*(E2504&lt;'Non Compliance input'!$E$5:$E$156)*('Non Compliance input'!$H$5:$H$156="Yes"),0))
),"","Yes")</f>
        <v/>
      </c>
      <c r="K2504" s="149">
        <f t="shared" si="352"/>
        <v>0</v>
      </c>
      <c r="L2504" s="162">
        <f t="shared" si="353"/>
        <v>0</v>
      </c>
      <c r="M2504" s="162" t="str" cm="1">
        <f t="array" ref="M2504">IF(ISERROR(INDEX('Non Compliance input'!$I$5:$I$156,MATCH(1,(A2504='Non Compliance input'!$A$5:$A$156)*(E2504&gt;='Non Compliance input'!$D$5:$D$156)*(F2504&lt;='Non Compliance input'!$E$5:$E$156)*('Non Compliance input'!$I$5:$I$156="Yes"),0))
),"","Yes")</f>
        <v/>
      </c>
      <c r="N2504" s="149" t="str">
        <f>IF(VLOOKUP($A2504,HourEndingOutage!$B$3:$F$746,5,0)="Outage","Outage","")</f>
        <v/>
      </c>
      <c r="O2504" s="18">
        <f t="shared" si="354"/>
        <v>0</v>
      </c>
      <c r="P2504" s="18" t="str">
        <f t="shared" si="355"/>
        <v/>
      </c>
      <c r="Q2504" s="18">
        <f t="shared" si="356"/>
        <v>0</v>
      </c>
      <c r="R2504" s="118"/>
    </row>
    <row r="2505" spans="1:18" x14ac:dyDescent="0.25">
      <c r="A2505" s="25">
        <f t="shared" si="348"/>
        <v>279</v>
      </c>
      <c r="B2505" s="23">
        <f t="shared" si="349"/>
        <v>44573</v>
      </c>
      <c r="C2505" s="24">
        <v>15</v>
      </c>
      <c r="D2505" s="54" t="str">
        <f t="shared" si="350"/>
        <v>ASET</v>
      </c>
      <c r="E2505" s="178"/>
      <c r="F2505" s="179"/>
      <c r="G2505" s="177"/>
      <c r="H2505" s="177"/>
      <c r="I2505" s="169">
        <f t="shared" si="351"/>
        <v>0</v>
      </c>
      <c r="J2505" s="149" t="str" cm="1">
        <f t="array" ref="J2505">IF(ISERROR(INDEX('Non Compliance input'!$H$5:$H$156,MATCH(1,(A2505='Non Compliance input'!$A$5:$A$156)*(F2505&gt;='Non Compliance input'!$D$5:$D$156)*(E2505&lt;'Non Compliance input'!$E$5:$E$156)*('Non Compliance input'!$H$5:$H$156="Yes"),0))
),"","Yes")</f>
        <v/>
      </c>
      <c r="K2505" s="149">
        <f t="shared" si="352"/>
        <v>0</v>
      </c>
      <c r="L2505" s="162">
        <f t="shared" si="353"/>
        <v>0</v>
      </c>
      <c r="M2505" s="162" t="str" cm="1">
        <f t="array" ref="M2505">IF(ISERROR(INDEX('Non Compliance input'!$I$5:$I$156,MATCH(1,(A2505='Non Compliance input'!$A$5:$A$156)*(E2505&gt;='Non Compliance input'!$D$5:$D$156)*(F2505&lt;='Non Compliance input'!$E$5:$E$156)*('Non Compliance input'!$I$5:$I$156="Yes"),0))
),"","Yes")</f>
        <v/>
      </c>
      <c r="N2505" s="149" t="str">
        <f>IF(VLOOKUP($A2505,HourEndingOutage!$B$3:$F$746,5,0)="Outage","Outage","")</f>
        <v/>
      </c>
      <c r="O2505" s="18">
        <f t="shared" si="354"/>
        <v>0</v>
      </c>
      <c r="P2505" s="18" t="str">
        <f t="shared" si="355"/>
        <v/>
      </c>
      <c r="Q2505" s="18">
        <f t="shared" si="356"/>
        <v>0</v>
      </c>
      <c r="R2505" s="118"/>
    </row>
    <row r="2506" spans="1:18" x14ac:dyDescent="0.25">
      <c r="A2506" s="25">
        <f t="shared" si="348"/>
        <v>279</v>
      </c>
      <c r="B2506" s="23">
        <f t="shared" si="349"/>
        <v>44573</v>
      </c>
      <c r="C2506" s="24">
        <v>15</v>
      </c>
      <c r="D2506" s="54" t="str">
        <f t="shared" si="350"/>
        <v>ASET</v>
      </c>
      <c r="E2506" s="178"/>
      <c r="F2506" s="179"/>
      <c r="G2506" s="177"/>
      <c r="H2506" s="177"/>
      <c r="I2506" s="169">
        <f t="shared" si="351"/>
        <v>0</v>
      </c>
      <c r="J2506" s="149" t="str" cm="1">
        <f t="array" ref="J2506">IF(ISERROR(INDEX('Non Compliance input'!$H$5:$H$156,MATCH(1,(A2506='Non Compliance input'!$A$5:$A$156)*(F2506&gt;='Non Compliance input'!$D$5:$D$156)*(E2506&lt;'Non Compliance input'!$E$5:$E$156)*('Non Compliance input'!$H$5:$H$156="Yes"),0))
),"","Yes")</f>
        <v/>
      </c>
      <c r="K2506" s="149">
        <f t="shared" si="352"/>
        <v>0</v>
      </c>
      <c r="L2506" s="162">
        <f t="shared" si="353"/>
        <v>0</v>
      </c>
      <c r="M2506" s="162" t="str" cm="1">
        <f t="array" ref="M2506">IF(ISERROR(INDEX('Non Compliance input'!$I$5:$I$156,MATCH(1,(A2506='Non Compliance input'!$A$5:$A$156)*(E2506&gt;='Non Compliance input'!$D$5:$D$156)*(F2506&lt;='Non Compliance input'!$E$5:$E$156)*('Non Compliance input'!$I$5:$I$156="Yes"),0))
),"","Yes")</f>
        <v/>
      </c>
      <c r="N2506" s="149" t="str">
        <f>IF(VLOOKUP($A2506,HourEndingOutage!$B$3:$F$746,5,0)="Outage","Outage","")</f>
        <v/>
      </c>
      <c r="O2506" s="18">
        <f t="shared" si="354"/>
        <v>0</v>
      </c>
      <c r="P2506" s="18" t="str">
        <f t="shared" si="355"/>
        <v/>
      </c>
      <c r="Q2506" s="18">
        <f t="shared" si="356"/>
        <v>0</v>
      </c>
      <c r="R2506" s="118"/>
    </row>
    <row r="2507" spans="1:18" x14ac:dyDescent="0.25">
      <c r="A2507" s="25">
        <f t="shared" si="348"/>
        <v>279</v>
      </c>
      <c r="B2507" s="23">
        <f t="shared" si="349"/>
        <v>44573</v>
      </c>
      <c r="C2507" s="24">
        <v>15</v>
      </c>
      <c r="D2507" s="54" t="str">
        <f t="shared" si="350"/>
        <v>ASET</v>
      </c>
      <c r="E2507" s="178"/>
      <c r="F2507" s="179"/>
      <c r="G2507" s="177"/>
      <c r="H2507" s="177"/>
      <c r="I2507" s="169">
        <f t="shared" si="351"/>
        <v>0</v>
      </c>
      <c r="J2507" s="149" t="str" cm="1">
        <f t="array" ref="J2507">IF(ISERROR(INDEX('Non Compliance input'!$H$5:$H$156,MATCH(1,(A2507='Non Compliance input'!$A$5:$A$156)*(F2507&gt;='Non Compliance input'!$D$5:$D$156)*(E2507&lt;'Non Compliance input'!$E$5:$E$156)*('Non Compliance input'!$H$5:$H$156="Yes"),0))
),"","Yes")</f>
        <v/>
      </c>
      <c r="K2507" s="149">
        <f t="shared" si="352"/>
        <v>0</v>
      </c>
      <c r="L2507" s="162">
        <f t="shared" si="353"/>
        <v>0</v>
      </c>
      <c r="M2507" s="162" t="str" cm="1">
        <f t="array" ref="M2507">IF(ISERROR(INDEX('Non Compliance input'!$I$5:$I$156,MATCH(1,(A2507='Non Compliance input'!$A$5:$A$156)*(E2507&gt;='Non Compliance input'!$D$5:$D$156)*(F2507&lt;='Non Compliance input'!$E$5:$E$156)*('Non Compliance input'!$I$5:$I$156="Yes"),0))
),"","Yes")</f>
        <v/>
      </c>
      <c r="N2507" s="149" t="str">
        <f>IF(VLOOKUP($A2507,HourEndingOutage!$B$3:$F$746,5,0)="Outage","Outage","")</f>
        <v/>
      </c>
      <c r="O2507" s="18">
        <f t="shared" si="354"/>
        <v>0</v>
      </c>
      <c r="P2507" s="18" t="str">
        <f t="shared" si="355"/>
        <v/>
      </c>
      <c r="Q2507" s="18">
        <f t="shared" si="356"/>
        <v>0</v>
      </c>
      <c r="R2507" s="118"/>
    </row>
    <row r="2508" spans="1:18" x14ac:dyDescent="0.25">
      <c r="A2508" s="25">
        <f t="shared" si="348"/>
        <v>279</v>
      </c>
      <c r="B2508" s="23">
        <f t="shared" si="349"/>
        <v>44573</v>
      </c>
      <c r="C2508" s="24">
        <v>15</v>
      </c>
      <c r="D2508" s="54" t="str">
        <f t="shared" si="350"/>
        <v>ASET</v>
      </c>
      <c r="E2508" s="178"/>
      <c r="F2508" s="179"/>
      <c r="G2508" s="177"/>
      <c r="H2508" s="177"/>
      <c r="I2508" s="169">
        <f t="shared" si="351"/>
        <v>0</v>
      </c>
      <c r="J2508" s="149" t="str" cm="1">
        <f t="array" ref="J2508">IF(ISERROR(INDEX('Non Compliance input'!$H$5:$H$156,MATCH(1,(A2508='Non Compliance input'!$A$5:$A$156)*(F2508&gt;='Non Compliance input'!$D$5:$D$156)*(E2508&lt;'Non Compliance input'!$E$5:$E$156)*('Non Compliance input'!$H$5:$H$156="Yes"),0))
),"","Yes")</f>
        <v/>
      </c>
      <c r="K2508" s="149">
        <f t="shared" si="352"/>
        <v>0</v>
      </c>
      <c r="L2508" s="162">
        <f t="shared" si="353"/>
        <v>0</v>
      </c>
      <c r="M2508" s="162" t="str" cm="1">
        <f t="array" ref="M2508">IF(ISERROR(INDEX('Non Compliance input'!$I$5:$I$156,MATCH(1,(A2508='Non Compliance input'!$A$5:$A$156)*(E2508&gt;='Non Compliance input'!$D$5:$D$156)*(F2508&lt;='Non Compliance input'!$E$5:$E$156)*('Non Compliance input'!$I$5:$I$156="Yes"),0))
),"","Yes")</f>
        <v/>
      </c>
      <c r="N2508" s="149" t="str">
        <f>IF(VLOOKUP($A2508,HourEndingOutage!$B$3:$F$746,5,0)="Outage","Outage","")</f>
        <v/>
      </c>
      <c r="O2508" s="18">
        <f t="shared" si="354"/>
        <v>0</v>
      </c>
      <c r="P2508" s="18" t="str">
        <f t="shared" si="355"/>
        <v/>
      </c>
      <c r="Q2508" s="18">
        <f t="shared" si="356"/>
        <v>0</v>
      </c>
      <c r="R2508" s="118"/>
    </row>
    <row r="2509" spans="1:18" x14ac:dyDescent="0.25">
      <c r="A2509" s="25">
        <f t="shared" si="348"/>
        <v>279</v>
      </c>
      <c r="B2509" s="23">
        <f t="shared" si="349"/>
        <v>44573</v>
      </c>
      <c r="C2509" s="24">
        <v>15</v>
      </c>
      <c r="D2509" s="54" t="str">
        <f t="shared" si="350"/>
        <v>ASET</v>
      </c>
      <c r="E2509" s="178"/>
      <c r="F2509" s="179"/>
      <c r="G2509" s="177"/>
      <c r="H2509" s="177"/>
      <c r="I2509" s="169">
        <f t="shared" si="351"/>
        <v>0</v>
      </c>
      <c r="J2509" s="149" t="str" cm="1">
        <f t="array" ref="J2509">IF(ISERROR(INDEX('Non Compliance input'!$H$5:$H$156,MATCH(1,(A2509='Non Compliance input'!$A$5:$A$156)*(F2509&gt;='Non Compliance input'!$D$5:$D$156)*(E2509&lt;'Non Compliance input'!$E$5:$E$156)*('Non Compliance input'!$H$5:$H$156="Yes"),0))
),"","Yes")</f>
        <v/>
      </c>
      <c r="K2509" s="149">
        <f t="shared" si="352"/>
        <v>0</v>
      </c>
      <c r="L2509" s="162">
        <f t="shared" si="353"/>
        <v>0</v>
      </c>
      <c r="M2509" s="162" t="str" cm="1">
        <f t="array" ref="M2509">IF(ISERROR(INDEX('Non Compliance input'!$I$5:$I$156,MATCH(1,(A2509='Non Compliance input'!$A$5:$A$156)*(E2509&gt;='Non Compliance input'!$D$5:$D$156)*(F2509&lt;='Non Compliance input'!$E$5:$E$156)*('Non Compliance input'!$I$5:$I$156="Yes"),0))
),"","Yes")</f>
        <v/>
      </c>
      <c r="N2509" s="149" t="str">
        <f>IF(VLOOKUP($A2509,HourEndingOutage!$B$3:$F$746,5,0)="Outage","Outage","")</f>
        <v/>
      </c>
      <c r="O2509" s="18">
        <f t="shared" si="354"/>
        <v>0</v>
      </c>
      <c r="P2509" s="18" t="str">
        <f t="shared" si="355"/>
        <v/>
      </c>
      <c r="Q2509" s="18">
        <f t="shared" si="356"/>
        <v>0</v>
      </c>
      <c r="R2509" s="118"/>
    </row>
    <row r="2510" spans="1:18" x14ac:dyDescent="0.25">
      <c r="A2510" s="25">
        <f t="shared" si="348"/>
        <v>279</v>
      </c>
      <c r="B2510" s="23">
        <f t="shared" si="349"/>
        <v>44573</v>
      </c>
      <c r="C2510" s="24">
        <v>15</v>
      </c>
      <c r="D2510" s="54" t="str">
        <f t="shared" si="350"/>
        <v>ASET</v>
      </c>
      <c r="E2510" s="178"/>
      <c r="F2510" s="179"/>
      <c r="G2510" s="177"/>
      <c r="H2510" s="177"/>
      <c r="I2510" s="169">
        <f t="shared" si="351"/>
        <v>0</v>
      </c>
      <c r="J2510" s="149" t="str" cm="1">
        <f t="array" ref="J2510">IF(ISERROR(INDEX('Non Compliance input'!$H$5:$H$156,MATCH(1,(A2510='Non Compliance input'!$A$5:$A$156)*(F2510&gt;='Non Compliance input'!$D$5:$D$156)*(E2510&lt;'Non Compliance input'!$E$5:$E$156)*('Non Compliance input'!$H$5:$H$156="Yes"),0))
),"","Yes")</f>
        <v/>
      </c>
      <c r="K2510" s="149">
        <f t="shared" si="352"/>
        <v>0</v>
      </c>
      <c r="L2510" s="162">
        <f t="shared" si="353"/>
        <v>0</v>
      </c>
      <c r="M2510" s="162" t="str" cm="1">
        <f t="array" ref="M2510">IF(ISERROR(INDEX('Non Compliance input'!$I$5:$I$156,MATCH(1,(A2510='Non Compliance input'!$A$5:$A$156)*(E2510&gt;='Non Compliance input'!$D$5:$D$156)*(F2510&lt;='Non Compliance input'!$E$5:$E$156)*('Non Compliance input'!$I$5:$I$156="Yes"),0))
),"","Yes")</f>
        <v/>
      </c>
      <c r="N2510" s="149" t="str">
        <f>IF(VLOOKUP($A2510,HourEndingOutage!$B$3:$F$746,5,0)="Outage","Outage","")</f>
        <v/>
      </c>
      <c r="O2510" s="18">
        <f t="shared" si="354"/>
        <v>0</v>
      </c>
      <c r="P2510" s="18" t="str">
        <f t="shared" si="355"/>
        <v/>
      </c>
      <c r="Q2510" s="18">
        <f t="shared" si="356"/>
        <v>0</v>
      </c>
      <c r="R2510" s="118"/>
    </row>
    <row r="2511" spans="1:18" x14ac:dyDescent="0.25">
      <c r="A2511" s="25">
        <f t="shared" si="348"/>
        <v>279</v>
      </c>
      <c r="B2511" s="23">
        <f t="shared" si="349"/>
        <v>44573</v>
      </c>
      <c r="C2511" s="24">
        <v>15</v>
      </c>
      <c r="D2511" s="54" t="str">
        <f t="shared" si="350"/>
        <v>ASET</v>
      </c>
      <c r="E2511" s="178"/>
      <c r="F2511" s="179"/>
      <c r="G2511" s="177"/>
      <c r="H2511" s="177"/>
      <c r="I2511" s="169">
        <f t="shared" si="351"/>
        <v>0</v>
      </c>
      <c r="J2511" s="149" t="str" cm="1">
        <f t="array" ref="J2511">IF(ISERROR(INDEX('Non Compliance input'!$H$5:$H$156,MATCH(1,(A2511='Non Compliance input'!$A$5:$A$156)*(F2511&gt;='Non Compliance input'!$D$5:$D$156)*(E2511&lt;'Non Compliance input'!$E$5:$E$156)*('Non Compliance input'!$H$5:$H$156="Yes"),0))
),"","Yes")</f>
        <v/>
      </c>
      <c r="K2511" s="149">
        <f t="shared" si="352"/>
        <v>0</v>
      </c>
      <c r="L2511" s="162">
        <f t="shared" si="353"/>
        <v>0</v>
      </c>
      <c r="M2511" s="162" t="str" cm="1">
        <f t="array" ref="M2511">IF(ISERROR(INDEX('Non Compliance input'!$I$5:$I$156,MATCH(1,(A2511='Non Compliance input'!$A$5:$A$156)*(E2511&gt;='Non Compliance input'!$D$5:$D$156)*(F2511&lt;='Non Compliance input'!$E$5:$E$156)*('Non Compliance input'!$I$5:$I$156="Yes"),0))
),"","Yes")</f>
        <v/>
      </c>
      <c r="N2511" s="149" t="str">
        <f>IF(VLOOKUP($A2511,HourEndingOutage!$B$3:$F$746,5,0)="Outage","Outage","")</f>
        <v/>
      </c>
      <c r="O2511" s="18">
        <f t="shared" si="354"/>
        <v>0</v>
      </c>
      <c r="P2511" s="18" t="str">
        <f t="shared" si="355"/>
        <v/>
      </c>
      <c r="Q2511" s="18">
        <f t="shared" si="356"/>
        <v>0</v>
      </c>
      <c r="R2511" s="118"/>
    </row>
    <row r="2512" spans="1:18" x14ac:dyDescent="0.25">
      <c r="A2512" s="25">
        <f t="shared" si="348"/>
        <v>279</v>
      </c>
      <c r="B2512" s="23">
        <f t="shared" si="349"/>
        <v>44573</v>
      </c>
      <c r="C2512" s="24">
        <v>15</v>
      </c>
      <c r="D2512" s="54" t="str">
        <f t="shared" si="350"/>
        <v>ASET</v>
      </c>
      <c r="E2512" s="178"/>
      <c r="F2512" s="179"/>
      <c r="G2512" s="177"/>
      <c r="H2512" s="177"/>
      <c r="I2512" s="169">
        <f t="shared" si="351"/>
        <v>0</v>
      </c>
      <c r="J2512" s="149" t="str" cm="1">
        <f t="array" ref="J2512">IF(ISERROR(INDEX('Non Compliance input'!$H$5:$H$156,MATCH(1,(A2512='Non Compliance input'!$A$5:$A$156)*(F2512&gt;='Non Compliance input'!$D$5:$D$156)*(E2512&lt;'Non Compliance input'!$E$5:$E$156)*('Non Compliance input'!$H$5:$H$156="Yes"),0))
),"","Yes")</f>
        <v/>
      </c>
      <c r="K2512" s="149">
        <f t="shared" si="352"/>
        <v>0</v>
      </c>
      <c r="L2512" s="162">
        <f t="shared" si="353"/>
        <v>0</v>
      </c>
      <c r="M2512" s="162" t="str" cm="1">
        <f t="array" ref="M2512">IF(ISERROR(INDEX('Non Compliance input'!$I$5:$I$156,MATCH(1,(A2512='Non Compliance input'!$A$5:$A$156)*(E2512&gt;='Non Compliance input'!$D$5:$D$156)*(F2512&lt;='Non Compliance input'!$E$5:$E$156)*('Non Compliance input'!$I$5:$I$156="Yes"),0))
),"","Yes")</f>
        <v/>
      </c>
      <c r="N2512" s="149" t="str">
        <f>IF(VLOOKUP($A2512,HourEndingOutage!$B$3:$F$746,5,0)="Outage","Outage","")</f>
        <v/>
      </c>
      <c r="O2512" s="18">
        <f t="shared" si="354"/>
        <v>0</v>
      </c>
      <c r="P2512" s="18" t="str">
        <f t="shared" si="355"/>
        <v/>
      </c>
      <c r="Q2512" s="18">
        <f t="shared" si="356"/>
        <v>0</v>
      </c>
      <c r="R2512" s="118"/>
    </row>
    <row r="2513" spans="1:18" x14ac:dyDescent="0.25">
      <c r="A2513" s="25">
        <f t="shared" si="348"/>
        <v>279</v>
      </c>
      <c r="B2513" s="23">
        <f t="shared" si="349"/>
        <v>44573</v>
      </c>
      <c r="C2513" s="24">
        <v>15</v>
      </c>
      <c r="D2513" s="54" t="str">
        <f t="shared" si="350"/>
        <v>ASET</v>
      </c>
      <c r="E2513" s="178"/>
      <c r="F2513" s="179"/>
      <c r="G2513" s="177"/>
      <c r="H2513" s="177"/>
      <c r="I2513" s="169">
        <f t="shared" si="351"/>
        <v>0</v>
      </c>
      <c r="J2513" s="149" t="str" cm="1">
        <f t="array" ref="J2513">IF(ISERROR(INDEX('Non Compliance input'!$H$5:$H$156,MATCH(1,(A2513='Non Compliance input'!$A$5:$A$156)*(F2513&gt;='Non Compliance input'!$D$5:$D$156)*(E2513&lt;'Non Compliance input'!$E$5:$E$156)*('Non Compliance input'!$H$5:$H$156="Yes"),0))
),"","Yes")</f>
        <v/>
      </c>
      <c r="K2513" s="149">
        <f t="shared" si="352"/>
        <v>0</v>
      </c>
      <c r="L2513" s="162">
        <f t="shared" si="353"/>
        <v>0</v>
      </c>
      <c r="M2513" s="162" t="str" cm="1">
        <f t="array" ref="M2513">IF(ISERROR(INDEX('Non Compliance input'!$I$5:$I$156,MATCH(1,(A2513='Non Compliance input'!$A$5:$A$156)*(E2513&gt;='Non Compliance input'!$D$5:$D$156)*(F2513&lt;='Non Compliance input'!$E$5:$E$156)*('Non Compliance input'!$I$5:$I$156="Yes"),0))
),"","Yes")</f>
        <v/>
      </c>
      <c r="N2513" s="149" t="str">
        <f>IF(VLOOKUP($A2513,HourEndingOutage!$B$3:$F$746,5,0)="Outage","Outage","")</f>
        <v/>
      </c>
      <c r="O2513" s="18">
        <f t="shared" si="354"/>
        <v>0</v>
      </c>
      <c r="P2513" s="18" t="str">
        <f t="shared" si="355"/>
        <v/>
      </c>
      <c r="Q2513" s="18">
        <f t="shared" si="356"/>
        <v>0</v>
      </c>
      <c r="R2513" s="118"/>
    </row>
    <row r="2514" spans="1:18" x14ac:dyDescent="0.25">
      <c r="A2514" s="25">
        <f t="shared" si="348"/>
        <v>280</v>
      </c>
      <c r="B2514" s="23">
        <f t="shared" si="349"/>
        <v>44573</v>
      </c>
      <c r="C2514" s="24">
        <v>16</v>
      </c>
      <c r="D2514" s="54" t="str">
        <f t="shared" si="350"/>
        <v>ASET</v>
      </c>
      <c r="E2514" s="178"/>
      <c r="F2514" s="179"/>
      <c r="G2514" s="177"/>
      <c r="H2514" s="177"/>
      <c r="I2514" s="169">
        <f t="shared" si="351"/>
        <v>0</v>
      </c>
      <c r="J2514" s="149" t="str" cm="1">
        <f t="array" ref="J2514">IF(ISERROR(INDEX('Non Compliance input'!$H$5:$H$156,MATCH(1,(A2514='Non Compliance input'!$A$5:$A$156)*(F2514&gt;='Non Compliance input'!$D$5:$D$156)*(E2514&lt;'Non Compliance input'!$E$5:$E$156)*('Non Compliance input'!$H$5:$H$156="Yes"),0))
),"","Yes")</f>
        <v/>
      </c>
      <c r="K2514" s="149">
        <f t="shared" si="352"/>
        <v>0</v>
      </c>
      <c r="L2514" s="162">
        <f t="shared" si="353"/>
        <v>0</v>
      </c>
      <c r="M2514" s="162" t="str" cm="1">
        <f t="array" ref="M2514">IF(ISERROR(INDEX('Non Compliance input'!$I$5:$I$156,MATCH(1,(A2514='Non Compliance input'!$A$5:$A$156)*(E2514&gt;='Non Compliance input'!$D$5:$D$156)*(F2514&lt;='Non Compliance input'!$E$5:$E$156)*('Non Compliance input'!$I$5:$I$156="Yes"),0))
),"","Yes")</f>
        <v/>
      </c>
      <c r="N2514" s="149" t="str">
        <f>IF(VLOOKUP($A2514,HourEndingOutage!$B$3:$F$746,5,0)="Outage","Outage","")</f>
        <v/>
      </c>
      <c r="O2514" s="18">
        <f t="shared" si="354"/>
        <v>0</v>
      </c>
      <c r="P2514" s="18" t="str">
        <f t="shared" si="355"/>
        <v/>
      </c>
      <c r="Q2514" s="18">
        <f t="shared" si="356"/>
        <v>0</v>
      </c>
      <c r="R2514" s="118"/>
    </row>
    <row r="2515" spans="1:18" x14ac:dyDescent="0.25">
      <c r="A2515" s="25">
        <f t="shared" si="348"/>
        <v>280</v>
      </c>
      <c r="B2515" s="23">
        <f t="shared" si="349"/>
        <v>44573</v>
      </c>
      <c r="C2515" s="24">
        <v>16</v>
      </c>
      <c r="D2515" s="54" t="str">
        <f t="shared" si="350"/>
        <v>ASET</v>
      </c>
      <c r="E2515" s="178"/>
      <c r="F2515" s="179"/>
      <c r="G2515" s="177"/>
      <c r="H2515" s="177"/>
      <c r="I2515" s="169">
        <f t="shared" si="351"/>
        <v>0</v>
      </c>
      <c r="J2515" s="149" t="str" cm="1">
        <f t="array" ref="J2515">IF(ISERROR(INDEX('Non Compliance input'!$H$5:$H$156,MATCH(1,(A2515='Non Compliance input'!$A$5:$A$156)*(F2515&gt;='Non Compliance input'!$D$5:$D$156)*(E2515&lt;'Non Compliance input'!$E$5:$E$156)*('Non Compliance input'!$H$5:$H$156="Yes"),0))
),"","Yes")</f>
        <v/>
      </c>
      <c r="K2515" s="149">
        <f t="shared" si="352"/>
        <v>0</v>
      </c>
      <c r="L2515" s="162">
        <f t="shared" si="353"/>
        <v>0</v>
      </c>
      <c r="M2515" s="162" t="str" cm="1">
        <f t="array" ref="M2515">IF(ISERROR(INDEX('Non Compliance input'!$I$5:$I$156,MATCH(1,(A2515='Non Compliance input'!$A$5:$A$156)*(E2515&gt;='Non Compliance input'!$D$5:$D$156)*(F2515&lt;='Non Compliance input'!$E$5:$E$156)*('Non Compliance input'!$I$5:$I$156="Yes"),0))
),"","Yes")</f>
        <v/>
      </c>
      <c r="N2515" s="149" t="str">
        <f>IF(VLOOKUP($A2515,HourEndingOutage!$B$3:$F$746,5,0)="Outage","Outage","")</f>
        <v/>
      </c>
      <c r="O2515" s="18">
        <f t="shared" si="354"/>
        <v>0</v>
      </c>
      <c r="P2515" s="18" t="str">
        <f t="shared" si="355"/>
        <v/>
      </c>
      <c r="Q2515" s="18">
        <f t="shared" si="356"/>
        <v>0</v>
      </c>
      <c r="R2515" s="118"/>
    </row>
    <row r="2516" spans="1:18" x14ac:dyDescent="0.25">
      <c r="A2516" s="25">
        <f t="shared" si="348"/>
        <v>280</v>
      </c>
      <c r="B2516" s="23">
        <f t="shared" si="349"/>
        <v>44573</v>
      </c>
      <c r="C2516" s="24">
        <v>16</v>
      </c>
      <c r="D2516" s="54" t="str">
        <f t="shared" si="350"/>
        <v>ASET</v>
      </c>
      <c r="E2516" s="178"/>
      <c r="F2516" s="179"/>
      <c r="G2516" s="177"/>
      <c r="H2516" s="177"/>
      <c r="I2516" s="169">
        <f t="shared" si="351"/>
        <v>0</v>
      </c>
      <c r="J2516" s="149" t="str" cm="1">
        <f t="array" ref="J2516">IF(ISERROR(INDEX('Non Compliance input'!$H$5:$H$156,MATCH(1,(A2516='Non Compliance input'!$A$5:$A$156)*(F2516&gt;='Non Compliance input'!$D$5:$D$156)*(E2516&lt;'Non Compliance input'!$E$5:$E$156)*('Non Compliance input'!$H$5:$H$156="Yes"),0))
),"","Yes")</f>
        <v/>
      </c>
      <c r="K2516" s="149">
        <f t="shared" si="352"/>
        <v>0</v>
      </c>
      <c r="L2516" s="162">
        <f t="shared" si="353"/>
        <v>0</v>
      </c>
      <c r="M2516" s="162" t="str" cm="1">
        <f t="array" ref="M2516">IF(ISERROR(INDEX('Non Compliance input'!$I$5:$I$156,MATCH(1,(A2516='Non Compliance input'!$A$5:$A$156)*(E2516&gt;='Non Compliance input'!$D$5:$D$156)*(F2516&lt;='Non Compliance input'!$E$5:$E$156)*('Non Compliance input'!$I$5:$I$156="Yes"),0))
),"","Yes")</f>
        <v/>
      </c>
      <c r="N2516" s="149" t="str">
        <f>IF(VLOOKUP($A2516,HourEndingOutage!$B$3:$F$746,5,0)="Outage","Outage","")</f>
        <v/>
      </c>
      <c r="O2516" s="18">
        <f t="shared" si="354"/>
        <v>0</v>
      </c>
      <c r="P2516" s="18" t="str">
        <f t="shared" si="355"/>
        <v/>
      </c>
      <c r="Q2516" s="18">
        <f t="shared" si="356"/>
        <v>0</v>
      </c>
      <c r="R2516" s="118"/>
    </row>
    <row r="2517" spans="1:18" x14ac:dyDescent="0.25">
      <c r="A2517" s="25">
        <f t="shared" si="348"/>
        <v>280</v>
      </c>
      <c r="B2517" s="23">
        <f t="shared" si="349"/>
        <v>44573</v>
      </c>
      <c r="C2517" s="24">
        <v>16</v>
      </c>
      <c r="D2517" s="54" t="str">
        <f t="shared" si="350"/>
        <v>ASET</v>
      </c>
      <c r="E2517" s="178"/>
      <c r="F2517" s="179"/>
      <c r="G2517" s="177"/>
      <c r="H2517" s="177"/>
      <c r="I2517" s="169">
        <f t="shared" si="351"/>
        <v>0</v>
      </c>
      <c r="J2517" s="149" t="str" cm="1">
        <f t="array" ref="J2517">IF(ISERROR(INDEX('Non Compliance input'!$H$5:$H$156,MATCH(1,(A2517='Non Compliance input'!$A$5:$A$156)*(F2517&gt;='Non Compliance input'!$D$5:$D$156)*(E2517&lt;'Non Compliance input'!$E$5:$E$156)*('Non Compliance input'!$H$5:$H$156="Yes"),0))
),"","Yes")</f>
        <v/>
      </c>
      <c r="K2517" s="149">
        <f t="shared" si="352"/>
        <v>0</v>
      </c>
      <c r="L2517" s="162">
        <f t="shared" si="353"/>
        <v>0</v>
      </c>
      <c r="M2517" s="162" t="str" cm="1">
        <f t="array" ref="M2517">IF(ISERROR(INDEX('Non Compliance input'!$I$5:$I$156,MATCH(1,(A2517='Non Compliance input'!$A$5:$A$156)*(E2517&gt;='Non Compliance input'!$D$5:$D$156)*(F2517&lt;='Non Compliance input'!$E$5:$E$156)*('Non Compliance input'!$I$5:$I$156="Yes"),0))
),"","Yes")</f>
        <v/>
      </c>
      <c r="N2517" s="149" t="str">
        <f>IF(VLOOKUP($A2517,HourEndingOutage!$B$3:$F$746,5,0)="Outage","Outage","")</f>
        <v/>
      </c>
      <c r="O2517" s="18">
        <f t="shared" si="354"/>
        <v>0</v>
      </c>
      <c r="P2517" s="18" t="str">
        <f t="shared" si="355"/>
        <v/>
      </c>
      <c r="Q2517" s="18">
        <f t="shared" si="356"/>
        <v>0</v>
      </c>
      <c r="R2517" s="118"/>
    </row>
    <row r="2518" spans="1:18" x14ac:dyDescent="0.25">
      <c r="A2518" s="25">
        <f t="shared" si="348"/>
        <v>280</v>
      </c>
      <c r="B2518" s="23">
        <f t="shared" si="349"/>
        <v>44573</v>
      </c>
      <c r="C2518" s="24">
        <v>16</v>
      </c>
      <c r="D2518" s="54" t="str">
        <f t="shared" si="350"/>
        <v>ASET</v>
      </c>
      <c r="E2518" s="178"/>
      <c r="F2518" s="179"/>
      <c r="G2518" s="177"/>
      <c r="H2518" s="177"/>
      <c r="I2518" s="169">
        <f t="shared" si="351"/>
        <v>0</v>
      </c>
      <c r="J2518" s="149" t="str" cm="1">
        <f t="array" ref="J2518">IF(ISERROR(INDEX('Non Compliance input'!$H$5:$H$156,MATCH(1,(A2518='Non Compliance input'!$A$5:$A$156)*(F2518&gt;='Non Compliance input'!$D$5:$D$156)*(E2518&lt;'Non Compliance input'!$E$5:$E$156)*('Non Compliance input'!$H$5:$H$156="Yes"),0))
),"","Yes")</f>
        <v/>
      </c>
      <c r="K2518" s="149">
        <f t="shared" si="352"/>
        <v>0</v>
      </c>
      <c r="L2518" s="162">
        <f t="shared" si="353"/>
        <v>0</v>
      </c>
      <c r="M2518" s="162" t="str" cm="1">
        <f t="array" ref="M2518">IF(ISERROR(INDEX('Non Compliance input'!$I$5:$I$156,MATCH(1,(A2518='Non Compliance input'!$A$5:$A$156)*(E2518&gt;='Non Compliance input'!$D$5:$D$156)*(F2518&lt;='Non Compliance input'!$E$5:$E$156)*('Non Compliance input'!$I$5:$I$156="Yes"),0))
),"","Yes")</f>
        <v/>
      </c>
      <c r="N2518" s="149" t="str">
        <f>IF(VLOOKUP($A2518,HourEndingOutage!$B$3:$F$746,5,0)="Outage","Outage","")</f>
        <v/>
      </c>
      <c r="O2518" s="18">
        <f t="shared" si="354"/>
        <v>0</v>
      </c>
      <c r="P2518" s="18" t="str">
        <f t="shared" si="355"/>
        <v/>
      </c>
      <c r="Q2518" s="18">
        <f t="shared" si="356"/>
        <v>0</v>
      </c>
      <c r="R2518" s="118"/>
    </row>
    <row r="2519" spans="1:18" x14ac:dyDescent="0.25">
      <c r="A2519" s="25">
        <f t="shared" si="348"/>
        <v>280</v>
      </c>
      <c r="B2519" s="23">
        <f t="shared" si="349"/>
        <v>44573</v>
      </c>
      <c r="C2519" s="24">
        <v>16</v>
      </c>
      <c r="D2519" s="54" t="str">
        <f t="shared" si="350"/>
        <v>ASET</v>
      </c>
      <c r="E2519" s="178"/>
      <c r="F2519" s="179"/>
      <c r="G2519" s="177"/>
      <c r="H2519" s="177"/>
      <c r="I2519" s="169">
        <f t="shared" si="351"/>
        <v>0</v>
      </c>
      <c r="J2519" s="149" t="str" cm="1">
        <f t="array" ref="J2519">IF(ISERROR(INDEX('Non Compliance input'!$H$5:$H$156,MATCH(1,(A2519='Non Compliance input'!$A$5:$A$156)*(F2519&gt;='Non Compliance input'!$D$5:$D$156)*(E2519&lt;'Non Compliance input'!$E$5:$E$156)*('Non Compliance input'!$H$5:$H$156="Yes"),0))
),"","Yes")</f>
        <v/>
      </c>
      <c r="K2519" s="149">
        <f t="shared" si="352"/>
        <v>0</v>
      </c>
      <c r="L2519" s="162">
        <f t="shared" si="353"/>
        <v>0</v>
      </c>
      <c r="M2519" s="162" t="str" cm="1">
        <f t="array" ref="M2519">IF(ISERROR(INDEX('Non Compliance input'!$I$5:$I$156,MATCH(1,(A2519='Non Compliance input'!$A$5:$A$156)*(E2519&gt;='Non Compliance input'!$D$5:$D$156)*(F2519&lt;='Non Compliance input'!$E$5:$E$156)*('Non Compliance input'!$I$5:$I$156="Yes"),0))
),"","Yes")</f>
        <v/>
      </c>
      <c r="N2519" s="149" t="str">
        <f>IF(VLOOKUP($A2519,HourEndingOutage!$B$3:$F$746,5,0)="Outage","Outage","")</f>
        <v/>
      </c>
      <c r="O2519" s="18">
        <f t="shared" si="354"/>
        <v>0</v>
      </c>
      <c r="P2519" s="18" t="str">
        <f t="shared" si="355"/>
        <v/>
      </c>
      <c r="Q2519" s="18">
        <f t="shared" si="356"/>
        <v>0</v>
      </c>
      <c r="R2519" s="118"/>
    </row>
    <row r="2520" spans="1:18" x14ac:dyDescent="0.25">
      <c r="A2520" s="25">
        <f t="shared" si="348"/>
        <v>280</v>
      </c>
      <c r="B2520" s="23">
        <f t="shared" si="349"/>
        <v>44573</v>
      </c>
      <c r="C2520" s="24">
        <v>16</v>
      </c>
      <c r="D2520" s="54" t="str">
        <f t="shared" si="350"/>
        <v>ASET</v>
      </c>
      <c r="E2520" s="178"/>
      <c r="F2520" s="179"/>
      <c r="G2520" s="177"/>
      <c r="H2520" s="177"/>
      <c r="I2520" s="169">
        <f t="shared" si="351"/>
        <v>0</v>
      </c>
      <c r="J2520" s="149" t="str" cm="1">
        <f t="array" ref="J2520">IF(ISERROR(INDEX('Non Compliance input'!$H$5:$H$156,MATCH(1,(A2520='Non Compliance input'!$A$5:$A$156)*(F2520&gt;='Non Compliance input'!$D$5:$D$156)*(E2520&lt;'Non Compliance input'!$E$5:$E$156)*('Non Compliance input'!$H$5:$H$156="Yes"),0))
),"","Yes")</f>
        <v/>
      </c>
      <c r="K2520" s="149">
        <f t="shared" si="352"/>
        <v>0</v>
      </c>
      <c r="L2520" s="162">
        <f t="shared" si="353"/>
        <v>0</v>
      </c>
      <c r="M2520" s="162" t="str" cm="1">
        <f t="array" ref="M2520">IF(ISERROR(INDEX('Non Compliance input'!$I$5:$I$156,MATCH(1,(A2520='Non Compliance input'!$A$5:$A$156)*(E2520&gt;='Non Compliance input'!$D$5:$D$156)*(F2520&lt;='Non Compliance input'!$E$5:$E$156)*('Non Compliance input'!$I$5:$I$156="Yes"),0))
),"","Yes")</f>
        <v/>
      </c>
      <c r="N2520" s="149" t="str">
        <f>IF(VLOOKUP($A2520,HourEndingOutage!$B$3:$F$746,5,0)="Outage","Outage","")</f>
        <v/>
      </c>
      <c r="O2520" s="18">
        <f t="shared" si="354"/>
        <v>0</v>
      </c>
      <c r="P2520" s="18" t="str">
        <f t="shared" si="355"/>
        <v/>
      </c>
      <c r="Q2520" s="18">
        <f t="shared" si="356"/>
        <v>0</v>
      </c>
      <c r="R2520" s="118"/>
    </row>
    <row r="2521" spans="1:18" x14ac:dyDescent="0.25">
      <c r="A2521" s="25">
        <f t="shared" si="348"/>
        <v>280</v>
      </c>
      <c r="B2521" s="23">
        <f t="shared" si="349"/>
        <v>44573</v>
      </c>
      <c r="C2521" s="24">
        <v>16</v>
      </c>
      <c r="D2521" s="54" t="str">
        <f t="shared" si="350"/>
        <v>ASET</v>
      </c>
      <c r="E2521" s="178"/>
      <c r="F2521" s="179"/>
      <c r="G2521" s="177"/>
      <c r="H2521" s="177"/>
      <c r="I2521" s="169">
        <f t="shared" si="351"/>
        <v>0</v>
      </c>
      <c r="J2521" s="149" t="str" cm="1">
        <f t="array" ref="J2521">IF(ISERROR(INDEX('Non Compliance input'!$H$5:$H$156,MATCH(1,(A2521='Non Compliance input'!$A$5:$A$156)*(F2521&gt;='Non Compliance input'!$D$5:$D$156)*(E2521&lt;'Non Compliance input'!$E$5:$E$156)*('Non Compliance input'!$H$5:$H$156="Yes"),0))
),"","Yes")</f>
        <v/>
      </c>
      <c r="K2521" s="149">
        <f t="shared" si="352"/>
        <v>0</v>
      </c>
      <c r="L2521" s="162">
        <f t="shared" si="353"/>
        <v>0</v>
      </c>
      <c r="M2521" s="162" t="str" cm="1">
        <f t="array" ref="M2521">IF(ISERROR(INDEX('Non Compliance input'!$I$5:$I$156,MATCH(1,(A2521='Non Compliance input'!$A$5:$A$156)*(E2521&gt;='Non Compliance input'!$D$5:$D$156)*(F2521&lt;='Non Compliance input'!$E$5:$E$156)*('Non Compliance input'!$I$5:$I$156="Yes"),0))
),"","Yes")</f>
        <v/>
      </c>
      <c r="N2521" s="149" t="str">
        <f>IF(VLOOKUP($A2521,HourEndingOutage!$B$3:$F$746,5,0)="Outage","Outage","")</f>
        <v/>
      </c>
      <c r="O2521" s="18">
        <f t="shared" si="354"/>
        <v>0</v>
      </c>
      <c r="P2521" s="18" t="str">
        <f t="shared" si="355"/>
        <v/>
      </c>
      <c r="Q2521" s="18">
        <f t="shared" si="356"/>
        <v>0</v>
      </c>
      <c r="R2521" s="118"/>
    </row>
    <row r="2522" spans="1:18" x14ac:dyDescent="0.25">
      <c r="A2522" s="25">
        <f t="shared" si="348"/>
        <v>280</v>
      </c>
      <c r="B2522" s="23">
        <f t="shared" si="349"/>
        <v>44573</v>
      </c>
      <c r="C2522" s="24">
        <v>16</v>
      </c>
      <c r="D2522" s="54" t="str">
        <f t="shared" si="350"/>
        <v>ASET</v>
      </c>
      <c r="E2522" s="178"/>
      <c r="F2522" s="179"/>
      <c r="G2522" s="177"/>
      <c r="H2522" s="177"/>
      <c r="I2522" s="169">
        <f t="shared" si="351"/>
        <v>0</v>
      </c>
      <c r="J2522" s="149" t="str" cm="1">
        <f t="array" ref="J2522">IF(ISERROR(INDEX('Non Compliance input'!$H$5:$H$156,MATCH(1,(A2522='Non Compliance input'!$A$5:$A$156)*(F2522&gt;='Non Compliance input'!$D$5:$D$156)*(E2522&lt;'Non Compliance input'!$E$5:$E$156)*('Non Compliance input'!$H$5:$H$156="Yes"),0))
),"","Yes")</f>
        <v/>
      </c>
      <c r="K2522" s="149">
        <f t="shared" si="352"/>
        <v>0</v>
      </c>
      <c r="L2522" s="162">
        <f t="shared" si="353"/>
        <v>0</v>
      </c>
      <c r="M2522" s="162" t="str" cm="1">
        <f t="array" ref="M2522">IF(ISERROR(INDEX('Non Compliance input'!$I$5:$I$156,MATCH(1,(A2522='Non Compliance input'!$A$5:$A$156)*(E2522&gt;='Non Compliance input'!$D$5:$D$156)*(F2522&lt;='Non Compliance input'!$E$5:$E$156)*('Non Compliance input'!$I$5:$I$156="Yes"),0))
),"","Yes")</f>
        <v/>
      </c>
      <c r="N2522" s="149" t="str">
        <f>IF(VLOOKUP($A2522,HourEndingOutage!$B$3:$F$746,5,0)="Outage","Outage","")</f>
        <v/>
      </c>
      <c r="O2522" s="18">
        <f t="shared" si="354"/>
        <v>0</v>
      </c>
      <c r="P2522" s="18" t="str">
        <f t="shared" si="355"/>
        <v/>
      </c>
      <c r="Q2522" s="18">
        <f t="shared" si="356"/>
        <v>0</v>
      </c>
      <c r="R2522" s="118"/>
    </row>
    <row r="2523" spans="1:18" x14ac:dyDescent="0.25">
      <c r="A2523" s="25">
        <f t="shared" si="348"/>
        <v>281</v>
      </c>
      <c r="B2523" s="23">
        <f t="shared" si="349"/>
        <v>44573</v>
      </c>
      <c r="C2523" s="24">
        <v>17</v>
      </c>
      <c r="D2523" s="54" t="str">
        <f t="shared" si="350"/>
        <v>ASET</v>
      </c>
      <c r="E2523" s="178"/>
      <c r="F2523" s="179"/>
      <c r="G2523" s="177"/>
      <c r="H2523" s="177"/>
      <c r="I2523" s="169">
        <f t="shared" si="351"/>
        <v>0</v>
      </c>
      <c r="J2523" s="149" t="str" cm="1">
        <f t="array" ref="J2523">IF(ISERROR(INDEX('Non Compliance input'!$H$5:$H$156,MATCH(1,(A2523='Non Compliance input'!$A$5:$A$156)*(F2523&gt;='Non Compliance input'!$D$5:$D$156)*(E2523&lt;'Non Compliance input'!$E$5:$E$156)*('Non Compliance input'!$H$5:$H$156="Yes"),0))
),"","Yes")</f>
        <v/>
      </c>
      <c r="K2523" s="149">
        <f t="shared" si="352"/>
        <v>0</v>
      </c>
      <c r="L2523" s="162">
        <f t="shared" si="353"/>
        <v>0</v>
      </c>
      <c r="M2523" s="162" t="str" cm="1">
        <f t="array" ref="M2523">IF(ISERROR(INDEX('Non Compliance input'!$I$5:$I$156,MATCH(1,(A2523='Non Compliance input'!$A$5:$A$156)*(E2523&gt;='Non Compliance input'!$D$5:$D$156)*(F2523&lt;='Non Compliance input'!$E$5:$E$156)*('Non Compliance input'!$I$5:$I$156="Yes"),0))
),"","Yes")</f>
        <v/>
      </c>
      <c r="N2523" s="149" t="str">
        <f>IF(VLOOKUP($A2523,HourEndingOutage!$B$3:$F$746,5,0)="Outage","Outage","")</f>
        <v/>
      </c>
      <c r="O2523" s="18">
        <f t="shared" si="354"/>
        <v>0</v>
      </c>
      <c r="P2523" s="18" t="str">
        <f t="shared" si="355"/>
        <v/>
      </c>
      <c r="Q2523" s="18">
        <f t="shared" si="356"/>
        <v>0</v>
      </c>
      <c r="R2523" s="118"/>
    </row>
    <row r="2524" spans="1:18" x14ac:dyDescent="0.25">
      <c r="A2524" s="25">
        <f t="shared" ref="A2524:A2587" si="357">IF(C2524=C2523,A2523,A2523+1)</f>
        <v>281</v>
      </c>
      <c r="B2524" s="23">
        <f t="shared" ref="B2524:B2587" si="358">IF(C2524&lt;C2523,B2523+1,B2523)</f>
        <v>44573</v>
      </c>
      <c r="C2524" s="24">
        <v>17</v>
      </c>
      <c r="D2524" s="54" t="str">
        <f t="shared" si="350"/>
        <v>ASET</v>
      </c>
      <c r="E2524" s="178"/>
      <c r="F2524" s="179"/>
      <c r="G2524" s="177"/>
      <c r="H2524" s="177"/>
      <c r="I2524" s="169">
        <f t="shared" si="351"/>
        <v>0</v>
      </c>
      <c r="J2524" s="149" t="str" cm="1">
        <f t="array" ref="J2524">IF(ISERROR(INDEX('Non Compliance input'!$H$5:$H$156,MATCH(1,(A2524='Non Compliance input'!$A$5:$A$156)*(F2524&gt;='Non Compliance input'!$D$5:$D$156)*(E2524&lt;'Non Compliance input'!$E$5:$E$156)*('Non Compliance input'!$H$5:$H$156="Yes"),0))
),"","Yes")</f>
        <v/>
      </c>
      <c r="K2524" s="149">
        <f t="shared" si="352"/>
        <v>0</v>
      </c>
      <c r="L2524" s="162">
        <f t="shared" si="353"/>
        <v>0</v>
      </c>
      <c r="M2524" s="162" t="str" cm="1">
        <f t="array" ref="M2524">IF(ISERROR(INDEX('Non Compliance input'!$I$5:$I$156,MATCH(1,(A2524='Non Compliance input'!$A$5:$A$156)*(E2524&gt;='Non Compliance input'!$D$5:$D$156)*(F2524&lt;='Non Compliance input'!$E$5:$E$156)*('Non Compliance input'!$I$5:$I$156="Yes"),0))
),"","Yes")</f>
        <v/>
      </c>
      <c r="N2524" s="149" t="str">
        <f>IF(VLOOKUP($A2524,HourEndingOutage!$B$3:$F$746,5,0)="Outage","Outage","")</f>
        <v/>
      </c>
      <c r="O2524" s="18">
        <f t="shared" si="354"/>
        <v>0</v>
      </c>
      <c r="P2524" s="18" t="str">
        <f t="shared" si="355"/>
        <v/>
      </c>
      <c r="Q2524" s="18">
        <f t="shared" si="356"/>
        <v>0</v>
      </c>
      <c r="R2524" s="118"/>
    </row>
    <row r="2525" spans="1:18" x14ac:dyDescent="0.25">
      <c r="A2525" s="25">
        <f t="shared" si="357"/>
        <v>281</v>
      </c>
      <c r="B2525" s="23">
        <f t="shared" si="358"/>
        <v>44573</v>
      </c>
      <c r="C2525" s="24">
        <v>17</v>
      </c>
      <c r="D2525" s="54" t="str">
        <f t="shared" si="350"/>
        <v>ASET</v>
      </c>
      <c r="E2525" s="178"/>
      <c r="F2525" s="179"/>
      <c r="G2525" s="177"/>
      <c r="H2525" s="177"/>
      <c r="I2525" s="169">
        <f t="shared" si="351"/>
        <v>0</v>
      </c>
      <c r="J2525" s="149" t="str" cm="1">
        <f t="array" ref="J2525">IF(ISERROR(INDEX('Non Compliance input'!$H$5:$H$156,MATCH(1,(A2525='Non Compliance input'!$A$5:$A$156)*(F2525&gt;='Non Compliance input'!$D$5:$D$156)*(E2525&lt;'Non Compliance input'!$E$5:$E$156)*('Non Compliance input'!$H$5:$H$156="Yes"),0))
),"","Yes")</f>
        <v/>
      </c>
      <c r="K2525" s="149">
        <f t="shared" si="352"/>
        <v>0</v>
      </c>
      <c r="L2525" s="162">
        <f t="shared" si="353"/>
        <v>0</v>
      </c>
      <c r="M2525" s="162" t="str" cm="1">
        <f t="array" ref="M2525">IF(ISERROR(INDEX('Non Compliance input'!$I$5:$I$156,MATCH(1,(A2525='Non Compliance input'!$A$5:$A$156)*(E2525&gt;='Non Compliance input'!$D$5:$D$156)*(F2525&lt;='Non Compliance input'!$E$5:$E$156)*('Non Compliance input'!$I$5:$I$156="Yes"),0))
),"","Yes")</f>
        <v/>
      </c>
      <c r="N2525" s="149" t="str">
        <f>IF(VLOOKUP($A2525,HourEndingOutage!$B$3:$F$746,5,0)="Outage","Outage","")</f>
        <v/>
      </c>
      <c r="O2525" s="18">
        <f t="shared" si="354"/>
        <v>0</v>
      </c>
      <c r="P2525" s="18" t="str">
        <f t="shared" si="355"/>
        <v/>
      </c>
      <c r="Q2525" s="18">
        <f t="shared" si="356"/>
        <v>0</v>
      </c>
      <c r="R2525" s="118"/>
    </row>
    <row r="2526" spans="1:18" x14ac:dyDescent="0.25">
      <c r="A2526" s="25">
        <f t="shared" si="357"/>
        <v>281</v>
      </c>
      <c r="B2526" s="23">
        <f t="shared" si="358"/>
        <v>44573</v>
      </c>
      <c r="C2526" s="24">
        <v>17</v>
      </c>
      <c r="D2526" s="54" t="str">
        <f t="shared" si="350"/>
        <v>ASET</v>
      </c>
      <c r="E2526" s="178"/>
      <c r="F2526" s="179"/>
      <c r="G2526" s="177"/>
      <c r="H2526" s="177"/>
      <c r="I2526" s="169">
        <f t="shared" si="351"/>
        <v>0</v>
      </c>
      <c r="J2526" s="149" t="str" cm="1">
        <f t="array" ref="J2526">IF(ISERROR(INDEX('Non Compliance input'!$H$5:$H$156,MATCH(1,(A2526='Non Compliance input'!$A$5:$A$156)*(F2526&gt;='Non Compliance input'!$D$5:$D$156)*(E2526&lt;'Non Compliance input'!$E$5:$E$156)*('Non Compliance input'!$H$5:$H$156="Yes"),0))
),"","Yes")</f>
        <v/>
      </c>
      <c r="K2526" s="149">
        <f t="shared" si="352"/>
        <v>0</v>
      </c>
      <c r="L2526" s="162">
        <f t="shared" si="353"/>
        <v>0</v>
      </c>
      <c r="M2526" s="162" t="str" cm="1">
        <f t="array" ref="M2526">IF(ISERROR(INDEX('Non Compliance input'!$I$5:$I$156,MATCH(1,(A2526='Non Compliance input'!$A$5:$A$156)*(E2526&gt;='Non Compliance input'!$D$5:$D$156)*(F2526&lt;='Non Compliance input'!$E$5:$E$156)*('Non Compliance input'!$I$5:$I$156="Yes"),0))
),"","Yes")</f>
        <v/>
      </c>
      <c r="N2526" s="149" t="str">
        <f>IF(VLOOKUP($A2526,HourEndingOutage!$B$3:$F$746,5,0)="Outage","Outage","")</f>
        <v/>
      </c>
      <c r="O2526" s="18">
        <f t="shared" si="354"/>
        <v>0</v>
      </c>
      <c r="P2526" s="18" t="str">
        <f t="shared" si="355"/>
        <v/>
      </c>
      <c r="Q2526" s="18">
        <f t="shared" si="356"/>
        <v>0</v>
      </c>
      <c r="R2526" s="118"/>
    </row>
    <row r="2527" spans="1:18" x14ac:dyDescent="0.25">
      <c r="A2527" s="25">
        <f t="shared" si="357"/>
        <v>281</v>
      </c>
      <c r="B2527" s="23">
        <f t="shared" si="358"/>
        <v>44573</v>
      </c>
      <c r="C2527" s="24">
        <v>17</v>
      </c>
      <c r="D2527" s="54" t="str">
        <f t="shared" si="350"/>
        <v>ASET</v>
      </c>
      <c r="E2527" s="178"/>
      <c r="F2527" s="179"/>
      <c r="G2527" s="177"/>
      <c r="H2527" s="177"/>
      <c r="I2527" s="169">
        <f t="shared" si="351"/>
        <v>0</v>
      </c>
      <c r="J2527" s="149" t="str" cm="1">
        <f t="array" ref="J2527">IF(ISERROR(INDEX('Non Compliance input'!$H$5:$H$156,MATCH(1,(A2527='Non Compliance input'!$A$5:$A$156)*(F2527&gt;='Non Compliance input'!$D$5:$D$156)*(E2527&lt;'Non Compliance input'!$E$5:$E$156)*('Non Compliance input'!$H$5:$H$156="Yes"),0))
),"","Yes")</f>
        <v/>
      </c>
      <c r="K2527" s="149">
        <f t="shared" si="352"/>
        <v>0</v>
      </c>
      <c r="L2527" s="162">
        <f t="shared" si="353"/>
        <v>0</v>
      </c>
      <c r="M2527" s="162" t="str" cm="1">
        <f t="array" ref="M2527">IF(ISERROR(INDEX('Non Compliance input'!$I$5:$I$156,MATCH(1,(A2527='Non Compliance input'!$A$5:$A$156)*(E2527&gt;='Non Compliance input'!$D$5:$D$156)*(F2527&lt;='Non Compliance input'!$E$5:$E$156)*('Non Compliance input'!$I$5:$I$156="Yes"),0))
),"","Yes")</f>
        <v/>
      </c>
      <c r="N2527" s="149" t="str">
        <f>IF(VLOOKUP($A2527,HourEndingOutage!$B$3:$F$746,5,0)="Outage","Outage","")</f>
        <v/>
      </c>
      <c r="O2527" s="18">
        <f t="shared" si="354"/>
        <v>0</v>
      </c>
      <c r="P2527" s="18" t="str">
        <f t="shared" si="355"/>
        <v/>
      </c>
      <c r="Q2527" s="18">
        <f t="shared" si="356"/>
        <v>0</v>
      </c>
      <c r="R2527" s="118"/>
    </row>
    <row r="2528" spans="1:18" x14ac:dyDescent="0.25">
      <c r="A2528" s="25">
        <f t="shared" si="357"/>
        <v>281</v>
      </c>
      <c r="B2528" s="23">
        <f t="shared" si="358"/>
        <v>44573</v>
      </c>
      <c r="C2528" s="24">
        <v>17</v>
      </c>
      <c r="D2528" s="54" t="str">
        <f t="shared" si="350"/>
        <v>ASET</v>
      </c>
      <c r="E2528" s="178"/>
      <c r="F2528" s="179"/>
      <c r="G2528" s="177"/>
      <c r="H2528" s="177"/>
      <c r="I2528" s="169">
        <f t="shared" si="351"/>
        <v>0</v>
      </c>
      <c r="J2528" s="149" t="str" cm="1">
        <f t="array" ref="J2528">IF(ISERROR(INDEX('Non Compliance input'!$H$5:$H$156,MATCH(1,(A2528='Non Compliance input'!$A$5:$A$156)*(F2528&gt;='Non Compliance input'!$D$5:$D$156)*(E2528&lt;'Non Compliance input'!$E$5:$E$156)*('Non Compliance input'!$H$5:$H$156="Yes"),0))
),"","Yes")</f>
        <v/>
      </c>
      <c r="K2528" s="149">
        <f t="shared" si="352"/>
        <v>0</v>
      </c>
      <c r="L2528" s="162">
        <f t="shared" si="353"/>
        <v>0</v>
      </c>
      <c r="M2528" s="162" t="str" cm="1">
        <f t="array" ref="M2528">IF(ISERROR(INDEX('Non Compliance input'!$I$5:$I$156,MATCH(1,(A2528='Non Compliance input'!$A$5:$A$156)*(E2528&gt;='Non Compliance input'!$D$5:$D$156)*(F2528&lt;='Non Compliance input'!$E$5:$E$156)*('Non Compliance input'!$I$5:$I$156="Yes"),0))
),"","Yes")</f>
        <v/>
      </c>
      <c r="N2528" s="149" t="str">
        <f>IF(VLOOKUP($A2528,HourEndingOutage!$B$3:$F$746,5,0)="Outage","Outage","")</f>
        <v/>
      </c>
      <c r="O2528" s="18">
        <f t="shared" si="354"/>
        <v>0</v>
      </c>
      <c r="P2528" s="18" t="str">
        <f t="shared" si="355"/>
        <v/>
      </c>
      <c r="Q2528" s="18">
        <f t="shared" si="356"/>
        <v>0</v>
      </c>
      <c r="R2528" s="118"/>
    </row>
    <row r="2529" spans="1:18" x14ac:dyDescent="0.25">
      <c r="A2529" s="25">
        <f t="shared" si="357"/>
        <v>281</v>
      </c>
      <c r="B2529" s="23">
        <f t="shared" si="358"/>
        <v>44573</v>
      </c>
      <c r="C2529" s="24">
        <v>17</v>
      </c>
      <c r="D2529" s="54" t="str">
        <f t="shared" si="350"/>
        <v>ASET</v>
      </c>
      <c r="E2529" s="178"/>
      <c r="F2529" s="179"/>
      <c r="G2529" s="177"/>
      <c r="H2529" s="177"/>
      <c r="I2529" s="169">
        <f t="shared" si="351"/>
        <v>0</v>
      </c>
      <c r="J2529" s="149" t="str" cm="1">
        <f t="array" ref="J2529">IF(ISERROR(INDEX('Non Compliance input'!$H$5:$H$156,MATCH(1,(A2529='Non Compliance input'!$A$5:$A$156)*(F2529&gt;='Non Compliance input'!$D$5:$D$156)*(E2529&lt;'Non Compliance input'!$E$5:$E$156)*('Non Compliance input'!$H$5:$H$156="Yes"),0))
),"","Yes")</f>
        <v/>
      </c>
      <c r="K2529" s="149">
        <f t="shared" si="352"/>
        <v>0</v>
      </c>
      <c r="L2529" s="162">
        <f t="shared" si="353"/>
        <v>0</v>
      </c>
      <c r="M2529" s="162" t="str" cm="1">
        <f t="array" ref="M2529">IF(ISERROR(INDEX('Non Compliance input'!$I$5:$I$156,MATCH(1,(A2529='Non Compliance input'!$A$5:$A$156)*(E2529&gt;='Non Compliance input'!$D$5:$D$156)*(F2529&lt;='Non Compliance input'!$E$5:$E$156)*('Non Compliance input'!$I$5:$I$156="Yes"),0))
),"","Yes")</f>
        <v/>
      </c>
      <c r="N2529" s="149" t="str">
        <f>IF(VLOOKUP($A2529,HourEndingOutage!$B$3:$F$746,5,0)="Outage","Outage","")</f>
        <v/>
      </c>
      <c r="O2529" s="18">
        <f t="shared" si="354"/>
        <v>0</v>
      </c>
      <c r="P2529" s="18" t="str">
        <f t="shared" si="355"/>
        <v/>
      </c>
      <c r="Q2529" s="18">
        <f t="shared" si="356"/>
        <v>0</v>
      </c>
      <c r="R2529" s="118"/>
    </row>
    <row r="2530" spans="1:18" x14ac:dyDescent="0.25">
      <c r="A2530" s="25">
        <f t="shared" si="357"/>
        <v>281</v>
      </c>
      <c r="B2530" s="23">
        <f t="shared" si="358"/>
        <v>44573</v>
      </c>
      <c r="C2530" s="24">
        <v>17</v>
      </c>
      <c r="D2530" s="54" t="str">
        <f t="shared" si="350"/>
        <v>ASET</v>
      </c>
      <c r="E2530" s="178"/>
      <c r="F2530" s="179"/>
      <c r="G2530" s="177"/>
      <c r="H2530" s="177"/>
      <c r="I2530" s="169">
        <f t="shared" si="351"/>
        <v>0</v>
      </c>
      <c r="J2530" s="149" t="str" cm="1">
        <f t="array" ref="J2530">IF(ISERROR(INDEX('Non Compliance input'!$H$5:$H$156,MATCH(1,(A2530='Non Compliance input'!$A$5:$A$156)*(F2530&gt;='Non Compliance input'!$D$5:$D$156)*(E2530&lt;'Non Compliance input'!$E$5:$E$156)*('Non Compliance input'!$H$5:$H$156="Yes"),0))
),"","Yes")</f>
        <v/>
      </c>
      <c r="K2530" s="149">
        <f t="shared" si="352"/>
        <v>0</v>
      </c>
      <c r="L2530" s="162">
        <f t="shared" si="353"/>
        <v>0</v>
      </c>
      <c r="M2530" s="162" t="str" cm="1">
        <f t="array" ref="M2530">IF(ISERROR(INDEX('Non Compliance input'!$I$5:$I$156,MATCH(1,(A2530='Non Compliance input'!$A$5:$A$156)*(E2530&gt;='Non Compliance input'!$D$5:$D$156)*(F2530&lt;='Non Compliance input'!$E$5:$E$156)*('Non Compliance input'!$I$5:$I$156="Yes"),0))
),"","Yes")</f>
        <v/>
      </c>
      <c r="N2530" s="149" t="str">
        <f>IF(VLOOKUP($A2530,HourEndingOutage!$B$3:$F$746,5,0)="Outage","Outage","")</f>
        <v/>
      </c>
      <c r="O2530" s="18">
        <f t="shared" si="354"/>
        <v>0</v>
      </c>
      <c r="P2530" s="18" t="str">
        <f t="shared" si="355"/>
        <v/>
      </c>
      <c r="Q2530" s="18">
        <f t="shared" si="356"/>
        <v>0</v>
      </c>
      <c r="R2530" s="118"/>
    </row>
    <row r="2531" spans="1:18" x14ac:dyDescent="0.25">
      <c r="A2531" s="25">
        <f t="shared" si="357"/>
        <v>281</v>
      </c>
      <c r="B2531" s="23">
        <f t="shared" si="358"/>
        <v>44573</v>
      </c>
      <c r="C2531" s="24">
        <v>17</v>
      </c>
      <c r="D2531" s="54" t="str">
        <f t="shared" si="350"/>
        <v>ASET</v>
      </c>
      <c r="E2531" s="178"/>
      <c r="F2531" s="179"/>
      <c r="G2531" s="177"/>
      <c r="H2531" s="177"/>
      <c r="I2531" s="169">
        <f t="shared" si="351"/>
        <v>0</v>
      </c>
      <c r="J2531" s="149" t="str" cm="1">
        <f t="array" ref="J2531">IF(ISERROR(INDEX('Non Compliance input'!$H$5:$H$156,MATCH(1,(A2531='Non Compliance input'!$A$5:$A$156)*(F2531&gt;='Non Compliance input'!$D$5:$D$156)*(E2531&lt;'Non Compliance input'!$E$5:$E$156)*('Non Compliance input'!$H$5:$H$156="Yes"),0))
),"","Yes")</f>
        <v/>
      </c>
      <c r="K2531" s="149">
        <f t="shared" si="352"/>
        <v>0</v>
      </c>
      <c r="L2531" s="162">
        <f t="shared" si="353"/>
        <v>0</v>
      </c>
      <c r="M2531" s="162" t="str" cm="1">
        <f t="array" ref="M2531">IF(ISERROR(INDEX('Non Compliance input'!$I$5:$I$156,MATCH(1,(A2531='Non Compliance input'!$A$5:$A$156)*(E2531&gt;='Non Compliance input'!$D$5:$D$156)*(F2531&lt;='Non Compliance input'!$E$5:$E$156)*('Non Compliance input'!$I$5:$I$156="Yes"),0))
),"","Yes")</f>
        <v/>
      </c>
      <c r="N2531" s="149" t="str">
        <f>IF(VLOOKUP($A2531,HourEndingOutage!$B$3:$F$746,5,0)="Outage","Outage","")</f>
        <v/>
      </c>
      <c r="O2531" s="18">
        <f t="shared" si="354"/>
        <v>0</v>
      </c>
      <c r="P2531" s="18" t="str">
        <f t="shared" si="355"/>
        <v/>
      </c>
      <c r="Q2531" s="18">
        <f t="shared" si="356"/>
        <v>0</v>
      </c>
      <c r="R2531" s="118"/>
    </row>
    <row r="2532" spans="1:18" x14ac:dyDescent="0.25">
      <c r="A2532" s="25">
        <f t="shared" si="357"/>
        <v>282</v>
      </c>
      <c r="B2532" s="23">
        <f t="shared" si="358"/>
        <v>44573</v>
      </c>
      <c r="C2532" s="24">
        <v>18</v>
      </c>
      <c r="D2532" s="54" t="str">
        <f t="shared" si="350"/>
        <v>ASET</v>
      </c>
      <c r="E2532" s="178"/>
      <c r="F2532" s="179"/>
      <c r="G2532" s="177"/>
      <c r="H2532" s="177"/>
      <c r="I2532" s="169">
        <f t="shared" si="351"/>
        <v>0</v>
      </c>
      <c r="J2532" s="149" t="str" cm="1">
        <f t="array" ref="J2532">IF(ISERROR(INDEX('Non Compliance input'!$H$5:$H$156,MATCH(1,(A2532='Non Compliance input'!$A$5:$A$156)*(F2532&gt;='Non Compliance input'!$D$5:$D$156)*(E2532&lt;'Non Compliance input'!$E$5:$E$156)*('Non Compliance input'!$H$5:$H$156="Yes"),0))
),"","Yes")</f>
        <v/>
      </c>
      <c r="K2532" s="149">
        <f t="shared" si="352"/>
        <v>0</v>
      </c>
      <c r="L2532" s="162">
        <f t="shared" si="353"/>
        <v>0</v>
      </c>
      <c r="M2532" s="162" t="str" cm="1">
        <f t="array" ref="M2532">IF(ISERROR(INDEX('Non Compliance input'!$I$5:$I$156,MATCH(1,(A2532='Non Compliance input'!$A$5:$A$156)*(E2532&gt;='Non Compliance input'!$D$5:$D$156)*(F2532&lt;='Non Compliance input'!$E$5:$E$156)*('Non Compliance input'!$I$5:$I$156="Yes"),0))
),"","Yes")</f>
        <v/>
      </c>
      <c r="N2532" s="149" t="str">
        <f>IF(VLOOKUP($A2532,HourEndingOutage!$B$3:$F$746,5,0)="Outage","Outage","")</f>
        <v/>
      </c>
      <c r="O2532" s="18">
        <f t="shared" si="354"/>
        <v>0</v>
      </c>
      <c r="P2532" s="18" t="str">
        <f t="shared" si="355"/>
        <v/>
      </c>
      <c r="Q2532" s="18">
        <f t="shared" si="356"/>
        <v>0</v>
      </c>
      <c r="R2532" s="118"/>
    </row>
    <row r="2533" spans="1:18" x14ac:dyDescent="0.25">
      <c r="A2533" s="25">
        <f t="shared" si="357"/>
        <v>282</v>
      </c>
      <c r="B2533" s="23">
        <f t="shared" si="358"/>
        <v>44573</v>
      </c>
      <c r="C2533" s="24">
        <v>18</v>
      </c>
      <c r="D2533" s="54" t="str">
        <f t="shared" si="350"/>
        <v>ASET</v>
      </c>
      <c r="E2533" s="178"/>
      <c r="F2533" s="179"/>
      <c r="G2533" s="177"/>
      <c r="H2533" s="177"/>
      <c r="I2533" s="169">
        <f t="shared" si="351"/>
        <v>0</v>
      </c>
      <c r="J2533" s="149" t="str" cm="1">
        <f t="array" ref="J2533">IF(ISERROR(INDEX('Non Compliance input'!$H$5:$H$156,MATCH(1,(A2533='Non Compliance input'!$A$5:$A$156)*(F2533&gt;='Non Compliance input'!$D$5:$D$156)*(E2533&lt;'Non Compliance input'!$E$5:$E$156)*('Non Compliance input'!$H$5:$H$156="Yes"),0))
),"","Yes")</f>
        <v/>
      </c>
      <c r="K2533" s="149">
        <f t="shared" si="352"/>
        <v>0</v>
      </c>
      <c r="L2533" s="162">
        <f t="shared" si="353"/>
        <v>0</v>
      </c>
      <c r="M2533" s="162" t="str" cm="1">
        <f t="array" ref="M2533">IF(ISERROR(INDEX('Non Compliance input'!$I$5:$I$156,MATCH(1,(A2533='Non Compliance input'!$A$5:$A$156)*(E2533&gt;='Non Compliance input'!$D$5:$D$156)*(F2533&lt;='Non Compliance input'!$E$5:$E$156)*('Non Compliance input'!$I$5:$I$156="Yes"),0))
),"","Yes")</f>
        <v/>
      </c>
      <c r="N2533" s="149" t="str">
        <f>IF(VLOOKUP($A2533,HourEndingOutage!$B$3:$F$746,5,0)="Outage","Outage","")</f>
        <v/>
      </c>
      <c r="O2533" s="18">
        <f t="shared" si="354"/>
        <v>0</v>
      </c>
      <c r="P2533" s="18" t="str">
        <f t="shared" si="355"/>
        <v/>
      </c>
      <c r="Q2533" s="18">
        <f t="shared" si="356"/>
        <v>0</v>
      </c>
      <c r="R2533" s="118"/>
    </row>
    <row r="2534" spans="1:18" x14ac:dyDescent="0.25">
      <c r="A2534" s="25">
        <f t="shared" si="357"/>
        <v>282</v>
      </c>
      <c r="B2534" s="23">
        <f t="shared" si="358"/>
        <v>44573</v>
      </c>
      <c r="C2534" s="24">
        <v>18</v>
      </c>
      <c r="D2534" s="54" t="str">
        <f t="shared" si="350"/>
        <v>ASET</v>
      </c>
      <c r="E2534" s="178"/>
      <c r="F2534" s="179"/>
      <c r="G2534" s="177"/>
      <c r="H2534" s="177"/>
      <c r="I2534" s="169">
        <f t="shared" si="351"/>
        <v>0</v>
      </c>
      <c r="J2534" s="149" t="str" cm="1">
        <f t="array" ref="J2534">IF(ISERROR(INDEX('Non Compliance input'!$H$5:$H$156,MATCH(1,(A2534='Non Compliance input'!$A$5:$A$156)*(F2534&gt;='Non Compliance input'!$D$5:$D$156)*(E2534&lt;'Non Compliance input'!$E$5:$E$156)*('Non Compliance input'!$H$5:$H$156="Yes"),0))
),"","Yes")</f>
        <v/>
      </c>
      <c r="K2534" s="149">
        <f t="shared" si="352"/>
        <v>0</v>
      </c>
      <c r="L2534" s="162">
        <f t="shared" si="353"/>
        <v>0</v>
      </c>
      <c r="M2534" s="162" t="str" cm="1">
        <f t="array" ref="M2534">IF(ISERROR(INDEX('Non Compliance input'!$I$5:$I$156,MATCH(1,(A2534='Non Compliance input'!$A$5:$A$156)*(E2534&gt;='Non Compliance input'!$D$5:$D$156)*(F2534&lt;='Non Compliance input'!$E$5:$E$156)*('Non Compliance input'!$I$5:$I$156="Yes"),0))
),"","Yes")</f>
        <v/>
      </c>
      <c r="N2534" s="149" t="str">
        <f>IF(VLOOKUP($A2534,HourEndingOutage!$B$3:$F$746,5,0)="Outage","Outage","")</f>
        <v/>
      </c>
      <c r="O2534" s="18">
        <f t="shared" si="354"/>
        <v>0</v>
      </c>
      <c r="P2534" s="18" t="str">
        <f t="shared" si="355"/>
        <v/>
      </c>
      <c r="Q2534" s="18">
        <f t="shared" si="356"/>
        <v>0</v>
      </c>
      <c r="R2534" s="118"/>
    </row>
    <row r="2535" spans="1:18" x14ac:dyDescent="0.25">
      <c r="A2535" s="25">
        <f t="shared" si="357"/>
        <v>282</v>
      </c>
      <c r="B2535" s="23">
        <f t="shared" si="358"/>
        <v>44573</v>
      </c>
      <c r="C2535" s="24">
        <v>18</v>
      </c>
      <c r="D2535" s="54" t="str">
        <f t="shared" si="350"/>
        <v>ASET</v>
      </c>
      <c r="E2535" s="178"/>
      <c r="F2535" s="179"/>
      <c r="G2535" s="177"/>
      <c r="H2535" s="177"/>
      <c r="I2535" s="169">
        <f t="shared" si="351"/>
        <v>0</v>
      </c>
      <c r="J2535" s="149" t="str" cm="1">
        <f t="array" ref="J2535">IF(ISERROR(INDEX('Non Compliance input'!$H$5:$H$156,MATCH(1,(A2535='Non Compliance input'!$A$5:$A$156)*(F2535&gt;='Non Compliance input'!$D$5:$D$156)*(E2535&lt;'Non Compliance input'!$E$5:$E$156)*('Non Compliance input'!$H$5:$H$156="Yes"),0))
),"","Yes")</f>
        <v/>
      </c>
      <c r="K2535" s="149">
        <f t="shared" si="352"/>
        <v>0</v>
      </c>
      <c r="L2535" s="162">
        <f t="shared" si="353"/>
        <v>0</v>
      </c>
      <c r="M2535" s="162" t="str" cm="1">
        <f t="array" ref="M2535">IF(ISERROR(INDEX('Non Compliance input'!$I$5:$I$156,MATCH(1,(A2535='Non Compliance input'!$A$5:$A$156)*(E2535&gt;='Non Compliance input'!$D$5:$D$156)*(F2535&lt;='Non Compliance input'!$E$5:$E$156)*('Non Compliance input'!$I$5:$I$156="Yes"),0))
),"","Yes")</f>
        <v/>
      </c>
      <c r="N2535" s="149" t="str">
        <f>IF(VLOOKUP($A2535,HourEndingOutage!$B$3:$F$746,5,0)="Outage","Outage","")</f>
        <v/>
      </c>
      <c r="O2535" s="18">
        <f t="shared" si="354"/>
        <v>0</v>
      </c>
      <c r="P2535" s="18" t="str">
        <f t="shared" si="355"/>
        <v/>
      </c>
      <c r="Q2535" s="18">
        <f t="shared" si="356"/>
        <v>0</v>
      </c>
      <c r="R2535" s="118"/>
    </row>
    <row r="2536" spans="1:18" x14ac:dyDescent="0.25">
      <c r="A2536" s="25">
        <f t="shared" si="357"/>
        <v>282</v>
      </c>
      <c r="B2536" s="23">
        <f t="shared" si="358"/>
        <v>44573</v>
      </c>
      <c r="C2536" s="24">
        <v>18</v>
      </c>
      <c r="D2536" s="54" t="str">
        <f t="shared" si="350"/>
        <v>ASET</v>
      </c>
      <c r="E2536" s="178"/>
      <c r="F2536" s="179"/>
      <c r="G2536" s="177"/>
      <c r="H2536" s="177"/>
      <c r="I2536" s="169">
        <f t="shared" si="351"/>
        <v>0</v>
      </c>
      <c r="J2536" s="149" t="str" cm="1">
        <f t="array" ref="J2536">IF(ISERROR(INDEX('Non Compliance input'!$H$5:$H$156,MATCH(1,(A2536='Non Compliance input'!$A$5:$A$156)*(F2536&gt;='Non Compliance input'!$D$5:$D$156)*(E2536&lt;'Non Compliance input'!$E$5:$E$156)*('Non Compliance input'!$H$5:$H$156="Yes"),0))
),"","Yes")</f>
        <v/>
      </c>
      <c r="K2536" s="149">
        <f t="shared" si="352"/>
        <v>0</v>
      </c>
      <c r="L2536" s="162">
        <f t="shared" si="353"/>
        <v>0</v>
      </c>
      <c r="M2536" s="162" t="str" cm="1">
        <f t="array" ref="M2536">IF(ISERROR(INDEX('Non Compliance input'!$I$5:$I$156,MATCH(1,(A2536='Non Compliance input'!$A$5:$A$156)*(E2536&gt;='Non Compliance input'!$D$5:$D$156)*(F2536&lt;='Non Compliance input'!$E$5:$E$156)*('Non Compliance input'!$I$5:$I$156="Yes"),0))
),"","Yes")</f>
        <v/>
      </c>
      <c r="N2536" s="149" t="str">
        <f>IF(VLOOKUP($A2536,HourEndingOutage!$B$3:$F$746,5,0)="Outage","Outage","")</f>
        <v/>
      </c>
      <c r="O2536" s="18">
        <f t="shared" si="354"/>
        <v>0</v>
      </c>
      <c r="P2536" s="18" t="str">
        <f t="shared" si="355"/>
        <v/>
      </c>
      <c r="Q2536" s="18">
        <f t="shared" si="356"/>
        <v>0</v>
      </c>
      <c r="R2536" s="118"/>
    </row>
    <row r="2537" spans="1:18" x14ac:dyDescent="0.25">
      <c r="A2537" s="25">
        <f t="shared" si="357"/>
        <v>282</v>
      </c>
      <c r="B2537" s="23">
        <f t="shared" si="358"/>
        <v>44573</v>
      </c>
      <c r="C2537" s="24">
        <v>18</v>
      </c>
      <c r="D2537" s="54" t="str">
        <f t="shared" si="350"/>
        <v>ASET</v>
      </c>
      <c r="E2537" s="178"/>
      <c r="F2537" s="179"/>
      <c r="G2537" s="177"/>
      <c r="H2537" s="177"/>
      <c r="I2537" s="169">
        <f t="shared" si="351"/>
        <v>0</v>
      </c>
      <c r="J2537" s="149" t="str" cm="1">
        <f t="array" ref="J2537">IF(ISERROR(INDEX('Non Compliance input'!$H$5:$H$156,MATCH(1,(A2537='Non Compliance input'!$A$5:$A$156)*(F2537&gt;='Non Compliance input'!$D$5:$D$156)*(E2537&lt;'Non Compliance input'!$E$5:$E$156)*('Non Compliance input'!$H$5:$H$156="Yes"),0))
),"","Yes")</f>
        <v/>
      </c>
      <c r="K2537" s="149">
        <f t="shared" si="352"/>
        <v>0</v>
      </c>
      <c r="L2537" s="162">
        <f t="shared" si="353"/>
        <v>0</v>
      </c>
      <c r="M2537" s="162" t="str" cm="1">
        <f t="array" ref="M2537">IF(ISERROR(INDEX('Non Compliance input'!$I$5:$I$156,MATCH(1,(A2537='Non Compliance input'!$A$5:$A$156)*(E2537&gt;='Non Compliance input'!$D$5:$D$156)*(F2537&lt;='Non Compliance input'!$E$5:$E$156)*('Non Compliance input'!$I$5:$I$156="Yes"),0))
),"","Yes")</f>
        <v/>
      </c>
      <c r="N2537" s="149" t="str">
        <f>IF(VLOOKUP($A2537,HourEndingOutage!$B$3:$F$746,5,0)="Outage","Outage","")</f>
        <v/>
      </c>
      <c r="O2537" s="18">
        <f t="shared" si="354"/>
        <v>0</v>
      </c>
      <c r="P2537" s="18" t="str">
        <f t="shared" si="355"/>
        <v/>
      </c>
      <c r="Q2537" s="18">
        <f t="shared" si="356"/>
        <v>0</v>
      </c>
      <c r="R2537" s="118"/>
    </row>
    <row r="2538" spans="1:18" x14ac:dyDescent="0.25">
      <c r="A2538" s="25">
        <f t="shared" si="357"/>
        <v>282</v>
      </c>
      <c r="B2538" s="23">
        <f t="shared" si="358"/>
        <v>44573</v>
      </c>
      <c r="C2538" s="24">
        <v>18</v>
      </c>
      <c r="D2538" s="54" t="str">
        <f t="shared" si="350"/>
        <v>ASET</v>
      </c>
      <c r="E2538" s="178"/>
      <c r="F2538" s="179"/>
      <c r="G2538" s="177"/>
      <c r="H2538" s="177"/>
      <c r="I2538" s="169">
        <f t="shared" si="351"/>
        <v>0</v>
      </c>
      <c r="J2538" s="149" t="str" cm="1">
        <f t="array" ref="J2538">IF(ISERROR(INDEX('Non Compliance input'!$H$5:$H$156,MATCH(1,(A2538='Non Compliance input'!$A$5:$A$156)*(F2538&gt;='Non Compliance input'!$D$5:$D$156)*(E2538&lt;'Non Compliance input'!$E$5:$E$156)*('Non Compliance input'!$H$5:$H$156="Yes"),0))
),"","Yes")</f>
        <v/>
      </c>
      <c r="K2538" s="149">
        <f t="shared" si="352"/>
        <v>0</v>
      </c>
      <c r="L2538" s="162">
        <f t="shared" si="353"/>
        <v>0</v>
      </c>
      <c r="M2538" s="162" t="str" cm="1">
        <f t="array" ref="M2538">IF(ISERROR(INDEX('Non Compliance input'!$I$5:$I$156,MATCH(1,(A2538='Non Compliance input'!$A$5:$A$156)*(E2538&gt;='Non Compliance input'!$D$5:$D$156)*(F2538&lt;='Non Compliance input'!$E$5:$E$156)*('Non Compliance input'!$I$5:$I$156="Yes"),0))
),"","Yes")</f>
        <v/>
      </c>
      <c r="N2538" s="149" t="str">
        <f>IF(VLOOKUP($A2538,HourEndingOutage!$B$3:$F$746,5,0)="Outage","Outage","")</f>
        <v/>
      </c>
      <c r="O2538" s="18">
        <f t="shared" si="354"/>
        <v>0</v>
      </c>
      <c r="P2538" s="18" t="str">
        <f t="shared" si="355"/>
        <v/>
      </c>
      <c r="Q2538" s="18">
        <f t="shared" si="356"/>
        <v>0</v>
      </c>
      <c r="R2538" s="118"/>
    </row>
    <row r="2539" spans="1:18" x14ac:dyDescent="0.25">
      <c r="A2539" s="25">
        <f t="shared" si="357"/>
        <v>282</v>
      </c>
      <c r="B2539" s="23">
        <f t="shared" si="358"/>
        <v>44573</v>
      </c>
      <c r="C2539" s="24">
        <v>18</v>
      </c>
      <c r="D2539" s="54" t="str">
        <f t="shared" si="350"/>
        <v>ASET</v>
      </c>
      <c r="E2539" s="178"/>
      <c r="F2539" s="179"/>
      <c r="G2539" s="177"/>
      <c r="H2539" s="177"/>
      <c r="I2539" s="169">
        <f t="shared" si="351"/>
        <v>0</v>
      </c>
      <c r="J2539" s="149" t="str" cm="1">
        <f t="array" ref="J2539">IF(ISERROR(INDEX('Non Compliance input'!$H$5:$H$156,MATCH(1,(A2539='Non Compliance input'!$A$5:$A$156)*(F2539&gt;='Non Compliance input'!$D$5:$D$156)*(E2539&lt;'Non Compliance input'!$E$5:$E$156)*('Non Compliance input'!$H$5:$H$156="Yes"),0))
),"","Yes")</f>
        <v/>
      </c>
      <c r="K2539" s="149">
        <f t="shared" si="352"/>
        <v>0</v>
      </c>
      <c r="L2539" s="162">
        <f t="shared" si="353"/>
        <v>0</v>
      </c>
      <c r="M2539" s="162" t="str" cm="1">
        <f t="array" ref="M2539">IF(ISERROR(INDEX('Non Compliance input'!$I$5:$I$156,MATCH(1,(A2539='Non Compliance input'!$A$5:$A$156)*(E2539&gt;='Non Compliance input'!$D$5:$D$156)*(F2539&lt;='Non Compliance input'!$E$5:$E$156)*('Non Compliance input'!$I$5:$I$156="Yes"),0))
),"","Yes")</f>
        <v/>
      </c>
      <c r="N2539" s="149" t="str">
        <f>IF(VLOOKUP($A2539,HourEndingOutage!$B$3:$F$746,5,0)="Outage","Outage","")</f>
        <v/>
      </c>
      <c r="O2539" s="18">
        <f t="shared" si="354"/>
        <v>0</v>
      </c>
      <c r="P2539" s="18" t="str">
        <f t="shared" si="355"/>
        <v/>
      </c>
      <c r="Q2539" s="18">
        <f t="shared" si="356"/>
        <v>0</v>
      </c>
      <c r="R2539" s="118"/>
    </row>
    <row r="2540" spans="1:18" x14ac:dyDescent="0.25">
      <c r="A2540" s="25">
        <f t="shared" si="357"/>
        <v>282</v>
      </c>
      <c r="B2540" s="23">
        <f t="shared" si="358"/>
        <v>44573</v>
      </c>
      <c r="C2540" s="24">
        <v>18</v>
      </c>
      <c r="D2540" s="54" t="str">
        <f t="shared" si="350"/>
        <v>ASET</v>
      </c>
      <c r="E2540" s="178"/>
      <c r="F2540" s="179"/>
      <c r="G2540" s="177"/>
      <c r="H2540" s="177"/>
      <c r="I2540" s="169">
        <f t="shared" si="351"/>
        <v>0</v>
      </c>
      <c r="J2540" s="149" t="str" cm="1">
        <f t="array" ref="J2540">IF(ISERROR(INDEX('Non Compliance input'!$H$5:$H$156,MATCH(1,(A2540='Non Compliance input'!$A$5:$A$156)*(F2540&gt;='Non Compliance input'!$D$5:$D$156)*(E2540&lt;'Non Compliance input'!$E$5:$E$156)*('Non Compliance input'!$H$5:$H$156="Yes"),0))
),"","Yes")</f>
        <v/>
      </c>
      <c r="K2540" s="149">
        <f t="shared" si="352"/>
        <v>0</v>
      </c>
      <c r="L2540" s="162">
        <f t="shared" si="353"/>
        <v>0</v>
      </c>
      <c r="M2540" s="162" t="str" cm="1">
        <f t="array" ref="M2540">IF(ISERROR(INDEX('Non Compliance input'!$I$5:$I$156,MATCH(1,(A2540='Non Compliance input'!$A$5:$A$156)*(E2540&gt;='Non Compliance input'!$D$5:$D$156)*(F2540&lt;='Non Compliance input'!$E$5:$E$156)*('Non Compliance input'!$I$5:$I$156="Yes"),0))
),"","Yes")</f>
        <v/>
      </c>
      <c r="N2540" s="149" t="str">
        <f>IF(VLOOKUP($A2540,HourEndingOutage!$B$3:$F$746,5,0)="Outage","Outage","")</f>
        <v/>
      </c>
      <c r="O2540" s="18">
        <f t="shared" si="354"/>
        <v>0</v>
      </c>
      <c r="P2540" s="18" t="str">
        <f t="shared" si="355"/>
        <v/>
      </c>
      <c r="Q2540" s="18">
        <f t="shared" si="356"/>
        <v>0</v>
      </c>
      <c r="R2540" s="118"/>
    </row>
    <row r="2541" spans="1:18" x14ac:dyDescent="0.25">
      <c r="A2541" s="25">
        <f t="shared" si="357"/>
        <v>283</v>
      </c>
      <c r="B2541" s="23">
        <f t="shared" si="358"/>
        <v>44573</v>
      </c>
      <c r="C2541" s="24">
        <v>19</v>
      </c>
      <c r="D2541" s="54" t="str">
        <f t="shared" si="350"/>
        <v>ASET</v>
      </c>
      <c r="E2541" s="178"/>
      <c r="F2541" s="179"/>
      <c r="G2541" s="177"/>
      <c r="H2541" s="177"/>
      <c r="I2541" s="169">
        <f t="shared" si="351"/>
        <v>0</v>
      </c>
      <c r="J2541" s="149" t="str" cm="1">
        <f t="array" ref="J2541">IF(ISERROR(INDEX('Non Compliance input'!$H$5:$H$156,MATCH(1,(A2541='Non Compliance input'!$A$5:$A$156)*(F2541&gt;='Non Compliance input'!$D$5:$D$156)*(E2541&lt;'Non Compliance input'!$E$5:$E$156)*('Non Compliance input'!$H$5:$H$156="Yes"),0))
),"","Yes")</f>
        <v/>
      </c>
      <c r="K2541" s="149">
        <f t="shared" si="352"/>
        <v>0</v>
      </c>
      <c r="L2541" s="162">
        <f t="shared" si="353"/>
        <v>0</v>
      </c>
      <c r="M2541" s="162" t="str" cm="1">
        <f t="array" ref="M2541">IF(ISERROR(INDEX('Non Compliance input'!$I$5:$I$156,MATCH(1,(A2541='Non Compliance input'!$A$5:$A$156)*(E2541&gt;='Non Compliance input'!$D$5:$D$156)*(F2541&lt;='Non Compliance input'!$E$5:$E$156)*('Non Compliance input'!$I$5:$I$156="Yes"),0))
),"","Yes")</f>
        <v/>
      </c>
      <c r="N2541" s="149" t="str">
        <f>IF(VLOOKUP($A2541,HourEndingOutage!$B$3:$F$746,5,0)="Outage","Outage","")</f>
        <v/>
      </c>
      <c r="O2541" s="18">
        <f t="shared" si="354"/>
        <v>0</v>
      </c>
      <c r="P2541" s="18" t="str">
        <f t="shared" si="355"/>
        <v/>
      </c>
      <c r="Q2541" s="18">
        <f t="shared" si="356"/>
        <v>0</v>
      </c>
      <c r="R2541" s="118"/>
    </row>
    <row r="2542" spans="1:18" x14ac:dyDescent="0.25">
      <c r="A2542" s="25">
        <f t="shared" si="357"/>
        <v>283</v>
      </c>
      <c r="B2542" s="23">
        <f t="shared" si="358"/>
        <v>44573</v>
      </c>
      <c r="C2542" s="24">
        <v>19</v>
      </c>
      <c r="D2542" s="54" t="str">
        <f t="shared" si="350"/>
        <v>ASET</v>
      </c>
      <c r="E2542" s="178"/>
      <c r="F2542" s="179"/>
      <c r="G2542" s="177"/>
      <c r="H2542" s="177"/>
      <c r="I2542" s="169">
        <f t="shared" si="351"/>
        <v>0</v>
      </c>
      <c r="J2542" s="149" t="str" cm="1">
        <f t="array" ref="J2542">IF(ISERROR(INDEX('Non Compliance input'!$H$5:$H$156,MATCH(1,(A2542='Non Compliance input'!$A$5:$A$156)*(F2542&gt;='Non Compliance input'!$D$5:$D$156)*(E2542&lt;'Non Compliance input'!$E$5:$E$156)*('Non Compliance input'!$H$5:$H$156="Yes"),0))
),"","Yes")</f>
        <v/>
      </c>
      <c r="K2542" s="149">
        <f t="shared" si="352"/>
        <v>0</v>
      </c>
      <c r="L2542" s="162">
        <f t="shared" si="353"/>
        <v>0</v>
      </c>
      <c r="M2542" s="162" t="str" cm="1">
        <f t="array" ref="M2542">IF(ISERROR(INDEX('Non Compliance input'!$I$5:$I$156,MATCH(1,(A2542='Non Compliance input'!$A$5:$A$156)*(E2542&gt;='Non Compliance input'!$D$5:$D$156)*(F2542&lt;='Non Compliance input'!$E$5:$E$156)*('Non Compliance input'!$I$5:$I$156="Yes"),0))
),"","Yes")</f>
        <v/>
      </c>
      <c r="N2542" s="149" t="str">
        <f>IF(VLOOKUP($A2542,HourEndingOutage!$B$3:$F$746,5,0)="Outage","Outage","")</f>
        <v/>
      </c>
      <c r="O2542" s="18">
        <f t="shared" si="354"/>
        <v>0</v>
      </c>
      <c r="P2542" s="18" t="str">
        <f t="shared" si="355"/>
        <v/>
      </c>
      <c r="Q2542" s="18">
        <f t="shared" si="356"/>
        <v>0</v>
      </c>
      <c r="R2542" s="118"/>
    </row>
    <row r="2543" spans="1:18" x14ac:dyDescent="0.25">
      <c r="A2543" s="25">
        <f t="shared" si="357"/>
        <v>283</v>
      </c>
      <c r="B2543" s="23">
        <f t="shared" si="358"/>
        <v>44573</v>
      </c>
      <c r="C2543" s="24">
        <v>19</v>
      </c>
      <c r="D2543" s="54" t="str">
        <f t="shared" si="350"/>
        <v>ASET</v>
      </c>
      <c r="E2543" s="178"/>
      <c r="F2543" s="179"/>
      <c r="G2543" s="177"/>
      <c r="H2543" s="177"/>
      <c r="I2543" s="169">
        <f t="shared" si="351"/>
        <v>0</v>
      </c>
      <c r="J2543" s="149" t="str" cm="1">
        <f t="array" ref="J2543">IF(ISERROR(INDEX('Non Compliance input'!$H$5:$H$156,MATCH(1,(A2543='Non Compliance input'!$A$5:$A$156)*(F2543&gt;='Non Compliance input'!$D$5:$D$156)*(E2543&lt;'Non Compliance input'!$E$5:$E$156)*('Non Compliance input'!$H$5:$H$156="Yes"),0))
),"","Yes")</f>
        <v/>
      </c>
      <c r="K2543" s="149">
        <f t="shared" si="352"/>
        <v>0</v>
      </c>
      <c r="L2543" s="162">
        <f t="shared" si="353"/>
        <v>0</v>
      </c>
      <c r="M2543" s="162" t="str" cm="1">
        <f t="array" ref="M2543">IF(ISERROR(INDEX('Non Compliance input'!$I$5:$I$156,MATCH(1,(A2543='Non Compliance input'!$A$5:$A$156)*(E2543&gt;='Non Compliance input'!$D$5:$D$156)*(F2543&lt;='Non Compliance input'!$E$5:$E$156)*('Non Compliance input'!$I$5:$I$156="Yes"),0))
),"","Yes")</f>
        <v/>
      </c>
      <c r="N2543" s="149" t="str">
        <f>IF(VLOOKUP($A2543,HourEndingOutage!$B$3:$F$746,5,0)="Outage","Outage","")</f>
        <v/>
      </c>
      <c r="O2543" s="18">
        <f t="shared" si="354"/>
        <v>0</v>
      </c>
      <c r="P2543" s="18" t="str">
        <f t="shared" si="355"/>
        <v/>
      </c>
      <c r="Q2543" s="18">
        <f t="shared" si="356"/>
        <v>0</v>
      </c>
      <c r="R2543" s="118"/>
    </row>
    <row r="2544" spans="1:18" x14ac:dyDescent="0.25">
      <c r="A2544" s="25">
        <f t="shared" si="357"/>
        <v>283</v>
      </c>
      <c r="B2544" s="23">
        <f t="shared" si="358"/>
        <v>44573</v>
      </c>
      <c r="C2544" s="24">
        <v>19</v>
      </c>
      <c r="D2544" s="54" t="str">
        <f t="shared" si="350"/>
        <v>ASET</v>
      </c>
      <c r="E2544" s="178"/>
      <c r="F2544" s="179"/>
      <c r="G2544" s="177"/>
      <c r="H2544" s="177"/>
      <c r="I2544" s="169">
        <f t="shared" si="351"/>
        <v>0</v>
      </c>
      <c r="J2544" s="149" t="str" cm="1">
        <f t="array" ref="J2544">IF(ISERROR(INDEX('Non Compliance input'!$H$5:$H$156,MATCH(1,(A2544='Non Compliance input'!$A$5:$A$156)*(F2544&gt;='Non Compliance input'!$D$5:$D$156)*(E2544&lt;'Non Compliance input'!$E$5:$E$156)*('Non Compliance input'!$H$5:$H$156="Yes"),0))
),"","Yes")</f>
        <v/>
      </c>
      <c r="K2544" s="149">
        <f t="shared" si="352"/>
        <v>0</v>
      </c>
      <c r="L2544" s="162">
        <f t="shared" si="353"/>
        <v>0</v>
      </c>
      <c r="M2544" s="162" t="str" cm="1">
        <f t="array" ref="M2544">IF(ISERROR(INDEX('Non Compliance input'!$I$5:$I$156,MATCH(1,(A2544='Non Compliance input'!$A$5:$A$156)*(E2544&gt;='Non Compliance input'!$D$5:$D$156)*(F2544&lt;='Non Compliance input'!$E$5:$E$156)*('Non Compliance input'!$I$5:$I$156="Yes"),0))
),"","Yes")</f>
        <v/>
      </c>
      <c r="N2544" s="149" t="str">
        <f>IF(VLOOKUP($A2544,HourEndingOutage!$B$3:$F$746,5,0)="Outage","Outage","")</f>
        <v/>
      </c>
      <c r="O2544" s="18">
        <f t="shared" si="354"/>
        <v>0</v>
      </c>
      <c r="P2544" s="18" t="str">
        <f t="shared" si="355"/>
        <v/>
      </c>
      <c r="Q2544" s="18">
        <f t="shared" si="356"/>
        <v>0</v>
      </c>
      <c r="R2544" s="118"/>
    </row>
    <row r="2545" spans="1:18" x14ac:dyDescent="0.25">
      <c r="A2545" s="25">
        <f t="shared" si="357"/>
        <v>283</v>
      </c>
      <c r="B2545" s="23">
        <f t="shared" si="358"/>
        <v>44573</v>
      </c>
      <c r="C2545" s="24">
        <v>19</v>
      </c>
      <c r="D2545" s="54" t="str">
        <f t="shared" si="350"/>
        <v>ASET</v>
      </c>
      <c r="E2545" s="178"/>
      <c r="F2545" s="179"/>
      <c r="G2545" s="177"/>
      <c r="H2545" s="177"/>
      <c r="I2545" s="169">
        <f t="shared" si="351"/>
        <v>0</v>
      </c>
      <c r="J2545" s="149" t="str" cm="1">
        <f t="array" ref="J2545">IF(ISERROR(INDEX('Non Compliance input'!$H$5:$H$156,MATCH(1,(A2545='Non Compliance input'!$A$5:$A$156)*(F2545&gt;='Non Compliance input'!$D$5:$D$156)*(E2545&lt;'Non Compliance input'!$E$5:$E$156)*('Non Compliance input'!$H$5:$H$156="Yes"),0))
),"","Yes")</f>
        <v/>
      </c>
      <c r="K2545" s="149">
        <f t="shared" si="352"/>
        <v>0</v>
      </c>
      <c r="L2545" s="162">
        <f t="shared" si="353"/>
        <v>0</v>
      </c>
      <c r="M2545" s="162" t="str" cm="1">
        <f t="array" ref="M2545">IF(ISERROR(INDEX('Non Compliance input'!$I$5:$I$156,MATCH(1,(A2545='Non Compliance input'!$A$5:$A$156)*(E2545&gt;='Non Compliance input'!$D$5:$D$156)*(F2545&lt;='Non Compliance input'!$E$5:$E$156)*('Non Compliance input'!$I$5:$I$156="Yes"),0))
),"","Yes")</f>
        <v/>
      </c>
      <c r="N2545" s="149" t="str">
        <f>IF(VLOOKUP($A2545,HourEndingOutage!$B$3:$F$746,5,0)="Outage","Outage","")</f>
        <v/>
      </c>
      <c r="O2545" s="18">
        <f t="shared" si="354"/>
        <v>0</v>
      </c>
      <c r="P2545" s="18" t="str">
        <f t="shared" si="355"/>
        <v/>
      </c>
      <c r="Q2545" s="18">
        <f t="shared" si="356"/>
        <v>0</v>
      </c>
      <c r="R2545" s="118"/>
    </row>
    <row r="2546" spans="1:18" x14ac:dyDescent="0.25">
      <c r="A2546" s="25">
        <f t="shared" si="357"/>
        <v>283</v>
      </c>
      <c r="B2546" s="23">
        <f t="shared" si="358"/>
        <v>44573</v>
      </c>
      <c r="C2546" s="24">
        <v>19</v>
      </c>
      <c r="D2546" s="54" t="str">
        <f t="shared" si="350"/>
        <v>ASET</v>
      </c>
      <c r="E2546" s="178"/>
      <c r="F2546" s="179"/>
      <c r="G2546" s="177"/>
      <c r="H2546" s="177"/>
      <c r="I2546" s="169">
        <f t="shared" si="351"/>
        <v>0</v>
      </c>
      <c r="J2546" s="149" t="str" cm="1">
        <f t="array" ref="J2546">IF(ISERROR(INDEX('Non Compliance input'!$H$5:$H$156,MATCH(1,(A2546='Non Compliance input'!$A$5:$A$156)*(F2546&gt;='Non Compliance input'!$D$5:$D$156)*(E2546&lt;'Non Compliance input'!$E$5:$E$156)*('Non Compliance input'!$H$5:$H$156="Yes"),0))
),"","Yes")</f>
        <v/>
      </c>
      <c r="K2546" s="149">
        <f t="shared" si="352"/>
        <v>0</v>
      </c>
      <c r="L2546" s="162">
        <f t="shared" si="353"/>
        <v>0</v>
      </c>
      <c r="M2546" s="162" t="str" cm="1">
        <f t="array" ref="M2546">IF(ISERROR(INDEX('Non Compliance input'!$I$5:$I$156,MATCH(1,(A2546='Non Compliance input'!$A$5:$A$156)*(E2546&gt;='Non Compliance input'!$D$5:$D$156)*(F2546&lt;='Non Compliance input'!$E$5:$E$156)*('Non Compliance input'!$I$5:$I$156="Yes"),0))
),"","Yes")</f>
        <v/>
      </c>
      <c r="N2546" s="149" t="str">
        <f>IF(VLOOKUP($A2546,HourEndingOutage!$B$3:$F$746,5,0)="Outage","Outage","")</f>
        <v/>
      </c>
      <c r="O2546" s="18">
        <f t="shared" si="354"/>
        <v>0</v>
      </c>
      <c r="P2546" s="18" t="str">
        <f t="shared" si="355"/>
        <v/>
      </c>
      <c r="Q2546" s="18">
        <f t="shared" si="356"/>
        <v>0</v>
      </c>
      <c r="R2546" s="118"/>
    </row>
    <row r="2547" spans="1:18" x14ac:dyDescent="0.25">
      <c r="A2547" s="25">
        <f t="shared" si="357"/>
        <v>283</v>
      </c>
      <c r="B2547" s="23">
        <f t="shared" si="358"/>
        <v>44573</v>
      </c>
      <c r="C2547" s="24">
        <v>19</v>
      </c>
      <c r="D2547" s="54" t="str">
        <f t="shared" si="350"/>
        <v>ASET</v>
      </c>
      <c r="E2547" s="178"/>
      <c r="F2547" s="179"/>
      <c r="G2547" s="177"/>
      <c r="H2547" s="177"/>
      <c r="I2547" s="169">
        <f t="shared" si="351"/>
        <v>0</v>
      </c>
      <c r="J2547" s="149" t="str" cm="1">
        <f t="array" ref="J2547">IF(ISERROR(INDEX('Non Compliance input'!$H$5:$H$156,MATCH(1,(A2547='Non Compliance input'!$A$5:$A$156)*(F2547&gt;='Non Compliance input'!$D$5:$D$156)*(E2547&lt;'Non Compliance input'!$E$5:$E$156)*('Non Compliance input'!$H$5:$H$156="Yes"),0))
),"","Yes")</f>
        <v/>
      </c>
      <c r="K2547" s="149">
        <f t="shared" si="352"/>
        <v>0</v>
      </c>
      <c r="L2547" s="162">
        <f t="shared" si="353"/>
        <v>0</v>
      </c>
      <c r="M2547" s="162" t="str" cm="1">
        <f t="array" ref="M2547">IF(ISERROR(INDEX('Non Compliance input'!$I$5:$I$156,MATCH(1,(A2547='Non Compliance input'!$A$5:$A$156)*(E2547&gt;='Non Compliance input'!$D$5:$D$156)*(F2547&lt;='Non Compliance input'!$E$5:$E$156)*('Non Compliance input'!$I$5:$I$156="Yes"),0))
),"","Yes")</f>
        <v/>
      </c>
      <c r="N2547" s="149" t="str">
        <f>IF(VLOOKUP($A2547,HourEndingOutage!$B$3:$F$746,5,0)="Outage","Outage","")</f>
        <v/>
      </c>
      <c r="O2547" s="18">
        <f t="shared" si="354"/>
        <v>0</v>
      </c>
      <c r="P2547" s="18" t="str">
        <f t="shared" si="355"/>
        <v/>
      </c>
      <c r="Q2547" s="18">
        <f t="shared" si="356"/>
        <v>0</v>
      </c>
      <c r="R2547" s="118"/>
    </row>
    <row r="2548" spans="1:18" x14ac:dyDescent="0.25">
      <c r="A2548" s="25">
        <f t="shared" si="357"/>
        <v>283</v>
      </c>
      <c r="B2548" s="23">
        <f t="shared" si="358"/>
        <v>44573</v>
      </c>
      <c r="C2548" s="24">
        <v>19</v>
      </c>
      <c r="D2548" s="54" t="str">
        <f t="shared" si="350"/>
        <v>ASET</v>
      </c>
      <c r="E2548" s="178"/>
      <c r="F2548" s="179"/>
      <c r="G2548" s="177"/>
      <c r="H2548" s="177"/>
      <c r="I2548" s="169">
        <f t="shared" si="351"/>
        <v>0</v>
      </c>
      <c r="J2548" s="149" t="str" cm="1">
        <f t="array" ref="J2548">IF(ISERROR(INDEX('Non Compliance input'!$H$5:$H$156,MATCH(1,(A2548='Non Compliance input'!$A$5:$A$156)*(F2548&gt;='Non Compliance input'!$D$5:$D$156)*(E2548&lt;'Non Compliance input'!$E$5:$E$156)*('Non Compliance input'!$H$5:$H$156="Yes"),0))
),"","Yes")</f>
        <v/>
      </c>
      <c r="K2548" s="149">
        <f t="shared" si="352"/>
        <v>0</v>
      </c>
      <c r="L2548" s="162">
        <f t="shared" si="353"/>
        <v>0</v>
      </c>
      <c r="M2548" s="162" t="str" cm="1">
        <f t="array" ref="M2548">IF(ISERROR(INDEX('Non Compliance input'!$I$5:$I$156,MATCH(1,(A2548='Non Compliance input'!$A$5:$A$156)*(E2548&gt;='Non Compliance input'!$D$5:$D$156)*(F2548&lt;='Non Compliance input'!$E$5:$E$156)*('Non Compliance input'!$I$5:$I$156="Yes"),0))
),"","Yes")</f>
        <v/>
      </c>
      <c r="N2548" s="149" t="str">
        <f>IF(VLOOKUP($A2548,HourEndingOutage!$B$3:$F$746,5,0)="Outage","Outage","")</f>
        <v/>
      </c>
      <c r="O2548" s="18">
        <f t="shared" si="354"/>
        <v>0</v>
      </c>
      <c r="P2548" s="18" t="str">
        <f t="shared" si="355"/>
        <v/>
      </c>
      <c r="Q2548" s="18">
        <f t="shared" si="356"/>
        <v>0</v>
      </c>
      <c r="R2548" s="118"/>
    </row>
    <row r="2549" spans="1:18" x14ac:dyDescent="0.25">
      <c r="A2549" s="25">
        <f t="shared" si="357"/>
        <v>283</v>
      </c>
      <c r="B2549" s="23">
        <f t="shared" si="358"/>
        <v>44573</v>
      </c>
      <c r="C2549" s="24">
        <v>19</v>
      </c>
      <c r="D2549" s="54" t="str">
        <f t="shared" si="350"/>
        <v>ASET</v>
      </c>
      <c r="E2549" s="178"/>
      <c r="F2549" s="179"/>
      <c r="G2549" s="177"/>
      <c r="H2549" s="177"/>
      <c r="I2549" s="169">
        <f t="shared" si="351"/>
        <v>0</v>
      </c>
      <c r="J2549" s="149" t="str" cm="1">
        <f t="array" ref="J2549">IF(ISERROR(INDEX('Non Compliance input'!$H$5:$H$156,MATCH(1,(A2549='Non Compliance input'!$A$5:$A$156)*(F2549&gt;='Non Compliance input'!$D$5:$D$156)*(E2549&lt;'Non Compliance input'!$E$5:$E$156)*('Non Compliance input'!$H$5:$H$156="Yes"),0))
),"","Yes")</f>
        <v/>
      </c>
      <c r="K2549" s="149">
        <f t="shared" si="352"/>
        <v>0</v>
      </c>
      <c r="L2549" s="162">
        <f t="shared" si="353"/>
        <v>0</v>
      </c>
      <c r="M2549" s="162" t="str" cm="1">
        <f t="array" ref="M2549">IF(ISERROR(INDEX('Non Compliance input'!$I$5:$I$156,MATCH(1,(A2549='Non Compliance input'!$A$5:$A$156)*(E2549&gt;='Non Compliance input'!$D$5:$D$156)*(F2549&lt;='Non Compliance input'!$E$5:$E$156)*('Non Compliance input'!$I$5:$I$156="Yes"),0))
),"","Yes")</f>
        <v/>
      </c>
      <c r="N2549" s="149" t="str">
        <f>IF(VLOOKUP($A2549,HourEndingOutage!$B$3:$F$746,5,0)="Outage","Outage","")</f>
        <v/>
      </c>
      <c r="O2549" s="18">
        <f t="shared" si="354"/>
        <v>0</v>
      </c>
      <c r="P2549" s="18" t="str">
        <f t="shared" si="355"/>
        <v/>
      </c>
      <c r="Q2549" s="18">
        <f t="shared" si="356"/>
        <v>0</v>
      </c>
      <c r="R2549" s="118"/>
    </row>
    <row r="2550" spans="1:18" x14ac:dyDescent="0.25">
      <c r="A2550" s="25">
        <f t="shared" si="357"/>
        <v>284</v>
      </c>
      <c r="B2550" s="23">
        <f t="shared" si="358"/>
        <v>44573</v>
      </c>
      <c r="C2550" s="24">
        <v>20</v>
      </c>
      <c r="D2550" s="54" t="str">
        <f t="shared" si="350"/>
        <v>ASET</v>
      </c>
      <c r="E2550" s="178"/>
      <c r="F2550" s="179"/>
      <c r="G2550" s="177"/>
      <c r="H2550" s="177"/>
      <c r="I2550" s="169">
        <f t="shared" si="351"/>
        <v>0</v>
      </c>
      <c r="J2550" s="149" t="str" cm="1">
        <f t="array" ref="J2550">IF(ISERROR(INDEX('Non Compliance input'!$H$5:$H$156,MATCH(1,(A2550='Non Compliance input'!$A$5:$A$156)*(F2550&gt;='Non Compliance input'!$D$5:$D$156)*(E2550&lt;'Non Compliance input'!$E$5:$E$156)*('Non Compliance input'!$H$5:$H$156="Yes"),0))
),"","Yes")</f>
        <v/>
      </c>
      <c r="K2550" s="149">
        <f t="shared" si="352"/>
        <v>0</v>
      </c>
      <c r="L2550" s="162">
        <f t="shared" si="353"/>
        <v>0</v>
      </c>
      <c r="M2550" s="162" t="str" cm="1">
        <f t="array" ref="M2550">IF(ISERROR(INDEX('Non Compliance input'!$I$5:$I$156,MATCH(1,(A2550='Non Compliance input'!$A$5:$A$156)*(E2550&gt;='Non Compliance input'!$D$5:$D$156)*(F2550&lt;='Non Compliance input'!$E$5:$E$156)*('Non Compliance input'!$I$5:$I$156="Yes"),0))
),"","Yes")</f>
        <v/>
      </c>
      <c r="N2550" s="149" t="str">
        <f>IF(VLOOKUP($A2550,HourEndingOutage!$B$3:$F$746,5,0)="Outage","Outage","")</f>
        <v/>
      </c>
      <c r="O2550" s="18">
        <f t="shared" si="354"/>
        <v>0</v>
      </c>
      <c r="P2550" s="18" t="str">
        <f t="shared" si="355"/>
        <v/>
      </c>
      <c r="Q2550" s="18">
        <f t="shared" si="356"/>
        <v>0</v>
      </c>
      <c r="R2550" s="118"/>
    </row>
    <row r="2551" spans="1:18" x14ac:dyDescent="0.25">
      <c r="A2551" s="25">
        <f t="shared" si="357"/>
        <v>284</v>
      </c>
      <c r="B2551" s="23">
        <f t="shared" si="358"/>
        <v>44573</v>
      </c>
      <c r="C2551" s="24">
        <v>20</v>
      </c>
      <c r="D2551" s="54" t="str">
        <f t="shared" si="350"/>
        <v>ASET</v>
      </c>
      <c r="E2551" s="178"/>
      <c r="F2551" s="179"/>
      <c r="G2551" s="177"/>
      <c r="H2551" s="177"/>
      <c r="I2551" s="169">
        <f t="shared" si="351"/>
        <v>0</v>
      </c>
      <c r="J2551" s="149" t="str" cm="1">
        <f t="array" ref="J2551">IF(ISERROR(INDEX('Non Compliance input'!$H$5:$H$156,MATCH(1,(A2551='Non Compliance input'!$A$5:$A$156)*(F2551&gt;='Non Compliance input'!$D$5:$D$156)*(E2551&lt;'Non Compliance input'!$E$5:$E$156)*('Non Compliance input'!$H$5:$H$156="Yes"),0))
),"","Yes")</f>
        <v/>
      </c>
      <c r="K2551" s="149">
        <f t="shared" si="352"/>
        <v>0</v>
      </c>
      <c r="L2551" s="162">
        <f t="shared" si="353"/>
        <v>0</v>
      </c>
      <c r="M2551" s="162" t="str" cm="1">
        <f t="array" ref="M2551">IF(ISERROR(INDEX('Non Compliance input'!$I$5:$I$156,MATCH(1,(A2551='Non Compliance input'!$A$5:$A$156)*(E2551&gt;='Non Compliance input'!$D$5:$D$156)*(F2551&lt;='Non Compliance input'!$E$5:$E$156)*('Non Compliance input'!$I$5:$I$156="Yes"),0))
),"","Yes")</f>
        <v/>
      </c>
      <c r="N2551" s="149" t="str">
        <f>IF(VLOOKUP($A2551,HourEndingOutage!$B$3:$F$746,5,0)="Outage","Outage","")</f>
        <v/>
      </c>
      <c r="O2551" s="18">
        <f t="shared" si="354"/>
        <v>0</v>
      </c>
      <c r="P2551" s="18" t="str">
        <f t="shared" si="355"/>
        <v/>
      </c>
      <c r="Q2551" s="18">
        <f t="shared" si="356"/>
        <v>0</v>
      </c>
      <c r="R2551" s="118"/>
    </row>
    <row r="2552" spans="1:18" x14ac:dyDescent="0.25">
      <c r="A2552" s="25">
        <f t="shared" si="357"/>
        <v>284</v>
      </c>
      <c r="B2552" s="23">
        <f t="shared" si="358"/>
        <v>44573</v>
      </c>
      <c r="C2552" s="24">
        <v>20</v>
      </c>
      <c r="D2552" s="54" t="str">
        <f t="shared" si="350"/>
        <v>ASET</v>
      </c>
      <c r="E2552" s="178"/>
      <c r="F2552" s="179"/>
      <c r="G2552" s="177"/>
      <c r="H2552" s="177"/>
      <c r="I2552" s="169">
        <f t="shared" si="351"/>
        <v>0</v>
      </c>
      <c r="J2552" s="149" t="str" cm="1">
        <f t="array" ref="J2552">IF(ISERROR(INDEX('Non Compliance input'!$H$5:$H$156,MATCH(1,(A2552='Non Compliance input'!$A$5:$A$156)*(F2552&gt;='Non Compliance input'!$D$5:$D$156)*(E2552&lt;'Non Compliance input'!$E$5:$E$156)*('Non Compliance input'!$H$5:$H$156="Yes"),0))
),"","Yes")</f>
        <v/>
      </c>
      <c r="K2552" s="149">
        <f t="shared" si="352"/>
        <v>0</v>
      </c>
      <c r="L2552" s="162">
        <f t="shared" si="353"/>
        <v>0</v>
      </c>
      <c r="M2552" s="162" t="str" cm="1">
        <f t="array" ref="M2552">IF(ISERROR(INDEX('Non Compliance input'!$I$5:$I$156,MATCH(1,(A2552='Non Compliance input'!$A$5:$A$156)*(E2552&gt;='Non Compliance input'!$D$5:$D$156)*(F2552&lt;='Non Compliance input'!$E$5:$E$156)*('Non Compliance input'!$I$5:$I$156="Yes"),0))
),"","Yes")</f>
        <v/>
      </c>
      <c r="N2552" s="149" t="str">
        <f>IF(VLOOKUP($A2552,HourEndingOutage!$B$3:$F$746,5,0)="Outage","Outage","")</f>
        <v/>
      </c>
      <c r="O2552" s="18">
        <f t="shared" si="354"/>
        <v>0</v>
      </c>
      <c r="P2552" s="18" t="str">
        <f t="shared" si="355"/>
        <v/>
      </c>
      <c r="Q2552" s="18">
        <f t="shared" si="356"/>
        <v>0</v>
      </c>
      <c r="R2552" s="118"/>
    </row>
    <row r="2553" spans="1:18" x14ac:dyDescent="0.25">
      <c r="A2553" s="25">
        <f t="shared" si="357"/>
        <v>284</v>
      </c>
      <c r="B2553" s="23">
        <f t="shared" si="358"/>
        <v>44573</v>
      </c>
      <c r="C2553" s="24">
        <v>20</v>
      </c>
      <c r="D2553" s="54" t="str">
        <f t="shared" si="350"/>
        <v>ASET</v>
      </c>
      <c r="E2553" s="178"/>
      <c r="F2553" s="179"/>
      <c r="G2553" s="177"/>
      <c r="H2553" s="177"/>
      <c r="I2553" s="169">
        <f t="shared" si="351"/>
        <v>0</v>
      </c>
      <c r="J2553" s="149" t="str" cm="1">
        <f t="array" ref="J2553">IF(ISERROR(INDEX('Non Compliance input'!$H$5:$H$156,MATCH(1,(A2553='Non Compliance input'!$A$5:$A$156)*(F2553&gt;='Non Compliance input'!$D$5:$D$156)*(E2553&lt;'Non Compliance input'!$E$5:$E$156)*('Non Compliance input'!$H$5:$H$156="Yes"),0))
),"","Yes")</f>
        <v/>
      </c>
      <c r="K2553" s="149">
        <f t="shared" si="352"/>
        <v>0</v>
      </c>
      <c r="L2553" s="162">
        <f t="shared" si="353"/>
        <v>0</v>
      </c>
      <c r="M2553" s="162" t="str" cm="1">
        <f t="array" ref="M2553">IF(ISERROR(INDEX('Non Compliance input'!$I$5:$I$156,MATCH(1,(A2553='Non Compliance input'!$A$5:$A$156)*(E2553&gt;='Non Compliance input'!$D$5:$D$156)*(F2553&lt;='Non Compliance input'!$E$5:$E$156)*('Non Compliance input'!$I$5:$I$156="Yes"),0))
),"","Yes")</f>
        <v/>
      </c>
      <c r="N2553" s="149" t="str">
        <f>IF(VLOOKUP($A2553,HourEndingOutage!$B$3:$F$746,5,0)="Outage","Outage","")</f>
        <v/>
      </c>
      <c r="O2553" s="18">
        <f t="shared" si="354"/>
        <v>0</v>
      </c>
      <c r="P2553" s="18" t="str">
        <f t="shared" si="355"/>
        <v/>
      </c>
      <c r="Q2553" s="18">
        <f t="shared" si="356"/>
        <v>0</v>
      </c>
      <c r="R2553" s="118"/>
    </row>
    <row r="2554" spans="1:18" x14ac:dyDescent="0.25">
      <c r="A2554" s="25">
        <f t="shared" si="357"/>
        <v>284</v>
      </c>
      <c r="B2554" s="23">
        <f t="shared" si="358"/>
        <v>44573</v>
      </c>
      <c r="C2554" s="24">
        <v>20</v>
      </c>
      <c r="D2554" s="54" t="str">
        <f t="shared" si="350"/>
        <v>ASET</v>
      </c>
      <c r="E2554" s="178"/>
      <c r="F2554" s="179"/>
      <c r="G2554" s="177"/>
      <c r="H2554" s="177"/>
      <c r="I2554" s="169">
        <f t="shared" si="351"/>
        <v>0</v>
      </c>
      <c r="J2554" s="149" t="str" cm="1">
        <f t="array" ref="J2554">IF(ISERROR(INDEX('Non Compliance input'!$H$5:$H$156,MATCH(1,(A2554='Non Compliance input'!$A$5:$A$156)*(F2554&gt;='Non Compliance input'!$D$5:$D$156)*(E2554&lt;'Non Compliance input'!$E$5:$E$156)*('Non Compliance input'!$H$5:$H$156="Yes"),0))
),"","Yes")</f>
        <v/>
      </c>
      <c r="K2554" s="149">
        <f t="shared" si="352"/>
        <v>0</v>
      </c>
      <c r="L2554" s="162">
        <f t="shared" si="353"/>
        <v>0</v>
      </c>
      <c r="M2554" s="162" t="str" cm="1">
        <f t="array" ref="M2554">IF(ISERROR(INDEX('Non Compliance input'!$I$5:$I$156,MATCH(1,(A2554='Non Compliance input'!$A$5:$A$156)*(E2554&gt;='Non Compliance input'!$D$5:$D$156)*(F2554&lt;='Non Compliance input'!$E$5:$E$156)*('Non Compliance input'!$I$5:$I$156="Yes"),0))
),"","Yes")</f>
        <v/>
      </c>
      <c r="N2554" s="149" t="str">
        <f>IF(VLOOKUP($A2554,HourEndingOutage!$B$3:$F$746,5,0)="Outage","Outage","")</f>
        <v/>
      </c>
      <c r="O2554" s="18">
        <f t="shared" si="354"/>
        <v>0</v>
      </c>
      <c r="P2554" s="18" t="str">
        <f t="shared" si="355"/>
        <v/>
      </c>
      <c r="Q2554" s="18">
        <f t="shared" si="356"/>
        <v>0</v>
      </c>
      <c r="R2554" s="118"/>
    </row>
    <row r="2555" spans="1:18" x14ac:dyDescent="0.25">
      <c r="A2555" s="25">
        <f t="shared" si="357"/>
        <v>284</v>
      </c>
      <c r="B2555" s="23">
        <f t="shared" si="358"/>
        <v>44573</v>
      </c>
      <c r="C2555" s="24">
        <v>20</v>
      </c>
      <c r="D2555" s="54" t="str">
        <f t="shared" si="350"/>
        <v>ASET</v>
      </c>
      <c r="E2555" s="178"/>
      <c r="F2555" s="179"/>
      <c r="G2555" s="177"/>
      <c r="H2555" s="177"/>
      <c r="I2555" s="169">
        <f t="shared" si="351"/>
        <v>0</v>
      </c>
      <c r="J2555" s="149" t="str" cm="1">
        <f t="array" ref="J2555">IF(ISERROR(INDEX('Non Compliance input'!$H$5:$H$156,MATCH(1,(A2555='Non Compliance input'!$A$5:$A$156)*(F2555&gt;='Non Compliance input'!$D$5:$D$156)*(E2555&lt;'Non Compliance input'!$E$5:$E$156)*('Non Compliance input'!$H$5:$H$156="Yes"),0))
),"","Yes")</f>
        <v/>
      </c>
      <c r="K2555" s="149">
        <f t="shared" si="352"/>
        <v>0</v>
      </c>
      <c r="L2555" s="162">
        <f t="shared" si="353"/>
        <v>0</v>
      </c>
      <c r="M2555" s="162" t="str" cm="1">
        <f t="array" ref="M2555">IF(ISERROR(INDEX('Non Compliance input'!$I$5:$I$156,MATCH(1,(A2555='Non Compliance input'!$A$5:$A$156)*(E2555&gt;='Non Compliance input'!$D$5:$D$156)*(F2555&lt;='Non Compliance input'!$E$5:$E$156)*('Non Compliance input'!$I$5:$I$156="Yes"),0))
),"","Yes")</f>
        <v/>
      </c>
      <c r="N2555" s="149" t="str">
        <f>IF(VLOOKUP($A2555,HourEndingOutage!$B$3:$F$746,5,0)="Outage","Outage","")</f>
        <v/>
      </c>
      <c r="O2555" s="18">
        <f t="shared" si="354"/>
        <v>0</v>
      </c>
      <c r="P2555" s="18" t="str">
        <f t="shared" si="355"/>
        <v/>
      </c>
      <c r="Q2555" s="18">
        <f t="shared" si="356"/>
        <v>0</v>
      </c>
      <c r="R2555" s="118"/>
    </row>
    <row r="2556" spans="1:18" x14ac:dyDescent="0.25">
      <c r="A2556" s="25">
        <f t="shared" si="357"/>
        <v>284</v>
      </c>
      <c r="B2556" s="23">
        <f t="shared" si="358"/>
        <v>44573</v>
      </c>
      <c r="C2556" s="24">
        <v>20</v>
      </c>
      <c r="D2556" s="54" t="str">
        <f t="shared" si="350"/>
        <v>ASET</v>
      </c>
      <c r="E2556" s="178"/>
      <c r="F2556" s="179"/>
      <c r="G2556" s="177"/>
      <c r="H2556" s="177"/>
      <c r="I2556" s="169">
        <f t="shared" si="351"/>
        <v>0</v>
      </c>
      <c r="J2556" s="149" t="str" cm="1">
        <f t="array" ref="J2556">IF(ISERROR(INDEX('Non Compliance input'!$H$5:$H$156,MATCH(1,(A2556='Non Compliance input'!$A$5:$A$156)*(F2556&gt;='Non Compliance input'!$D$5:$D$156)*(E2556&lt;'Non Compliance input'!$E$5:$E$156)*('Non Compliance input'!$H$5:$H$156="Yes"),0))
),"","Yes")</f>
        <v/>
      </c>
      <c r="K2556" s="149">
        <f t="shared" si="352"/>
        <v>0</v>
      </c>
      <c r="L2556" s="162">
        <f t="shared" si="353"/>
        <v>0</v>
      </c>
      <c r="M2556" s="162" t="str" cm="1">
        <f t="array" ref="M2556">IF(ISERROR(INDEX('Non Compliance input'!$I$5:$I$156,MATCH(1,(A2556='Non Compliance input'!$A$5:$A$156)*(E2556&gt;='Non Compliance input'!$D$5:$D$156)*(F2556&lt;='Non Compliance input'!$E$5:$E$156)*('Non Compliance input'!$I$5:$I$156="Yes"),0))
),"","Yes")</f>
        <v/>
      </c>
      <c r="N2556" s="149" t="str">
        <f>IF(VLOOKUP($A2556,HourEndingOutage!$B$3:$F$746,5,0)="Outage","Outage","")</f>
        <v/>
      </c>
      <c r="O2556" s="18">
        <f t="shared" si="354"/>
        <v>0</v>
      </c>
      <c r="P2556" s="18" t="str">
        <f t="shared" si="355"/>
        <v/>
      </c>
      <c r="Q2556" s="18">
        <f t="shared" si="356"/>
        <v>0</v>
      </c>
      <c r="R2556" s="118"/>
    </row>
    <row r="2557" spans="1:18" x14ac:dyDescent="0.25">
      <c r="A2557" s="25">
        <f t="shared" si="357"/>
        <v>284</v>
      </c>
      <c r="B2557" s="23">
        <f t="shared" si="358"/>
        <v>44573</v>
      </c>
      <c r="C2557" s="24">
        <v>20</v>
      </c>
      <c r="D2557" s="54" t="str">
        <f t="shared" si="350"/>
        <v>ASET</v>
      </c>
      <c r="E2557" s="178"/>
      <c r="F2557" s="179"/>
      <c r="G2557" s="177"/>
      <c r="H2557" s="177"/>
      <c r="I2557" s="169">
        <f t="shared" si="351"/>
        <v>0</v>
      </c>
      <c r="J2557" s="149" t="str" cm="1">
        <f t="array" ref="J2557">IF(ISERROR(INDEX('Non Compliance input'!$H$5:$H$156,MATCH(1,(A2557='Non Compliance input'!$A$5:$A$156)*(F2557&gt;='Non Compliance input'!$D$5:$D$156)*(E2557&lt;'Non Compliance input'!$E$5:$E$156)*('Non Compliance input'!$H$5:$H$156="Yes"),0))
),"","Yes")</f>
        <v/>
      </c>
      <c r="K2557" s="149">
        <f t="shared" si="352"/>
        <v>0</v>
      </c>
      <c r="L2557" s="162">
        <f t="shared" si="353"/>
        <v>0</v>
      </c>
      <c r="M2557" s="162" t="str" cm="1">
        <f t="array" ref="M2557">IF(ISERROR(INDEX('Non Compliance input'!$I$5:$I$156,MATCH(1,(A2557='Non Compliance input'!$A$5:$A$156)*(E2557&gt;='Non Compliance input'!$D$5:$D$156)*(F2557&lt;='Non Compliance input'!$E$5:$E$156)*('Non Compliance input'!$I$5:$I$156="Yes"),0))
),"","Yes")</f>
        <v/>
      </c>
      <c r="N2557" s="149" t="str">
        <f>IF(VLOOKUP($A2557,HourEndingOutage!$B$3:$F$746,5,0)="Outage","Outage","")</f>
        <v/>
      </c>
      <c r="O2557" s="18">
        <f t="shared" si="354"/>
        <v>0</v>
      </c>
      <c r="P2557" s="18" t="str">
        <f t="shared" si="355"/>
        <v/>
      </c>
      <c r="Q2557" s="18">
        <f t="shared" si="356"/>
        <v>0</v>
      </c>
      <c r="R2557" s="118"/>
    </row>
    <row r="2558" spans="1:18" x14ac:dyDescent="0.25">
      <c r="A2558" s="25">
        <f t="shared" si="357"/>
        <v>284</v>
      </c>
      <c r="B2558" s="23">
        <f t="shared" si="358"/>
        <v>44573</v>
      </c>
      <c r="C2558" s="24">
        <v>20</v>
      </c>
      <c r="D2558" s="54" t="str">
        <f t="shared" si="350"/>
        <v>ASET</v>
      </c>
      <c r="E2558" s="178"/>
      <c r="F2558" s="179"/>
      <c r="G2558" s="177"/>
      <c r="H2558" s="177"/>
      <c r="I2558" s="169">
        <f t="shared" si="351"/>
        <v>0</v>
      </c>
      <c r="J2558" s="149" t="str" cm="1">
        <f t="array" ref="J2558">IF(ISERROR(INDEX('Non Compliance input'!$H$5:$H$156,MATCH(1,(A2558='Non Compliance input'!$A$5:$A$156)*(F2558&gt;='Non Compliance input'!$D$5:$D$156)*(E2558&lt;'Non Compliance input'!$E$5:$E$156)*('Non Compliance input'!$H$5:$H$156="Yes"),0))
),"","Yes")</f>
        <v/>
      </c>
      <c r="K2558" s="149">
        <f t="shared" si="352"/>
        <v>0</v>
      </c>
      <c r="L2558" s="162">
        <f t="shared" si="353"/>
        <v>0</v>
      </c>
      <c r="M2558" s="162" t="str" cm="1">
        <f t="array" ref="M2558">IF(ISERROR(INDEX('Non Compliance input'!$I$5:$I$156,MATCH(1,(A2558='Non Compliance input'!$A$5:$A$156)*(E2558&gt;='Non Compliance input'!$D$5:$D$156)*(F2558&lt;='Non Compliance input'!$E$5:$E$156)*('Non Compliance input'!$I$5:$I$156="Yes"),0))
),"","Yes")</f>
        <v/>
      </c>
      <c r="N2558" s="149" t="str">
        <f>IF(VLOOKUP($A2558,HourEndingOutage!$B$3:$F$746,5,0)="Outage","Outage","")</f>
        <v/>
      </c>
      <c r="O2558" s="18">
        <f t="shared" si="354"/>
        <v>0</v>
      </c>
      <c r="P2558" s="18" t="str">
        <f t="shared" si="355"/>
        <v/>
      </c>
      <c r="Q2558" s="18">
        <f t="shared" si="356"/>
        <v>0</v>
      </c>
      <c r="R2558" s="118"/>
    </row>
    <row r="2559" spans="1:18" x14ac:dyDescent="0.25">
      <c r="A2559" s="25">
        <f t="shared" si="357"/>
        <v>285</v>
      </c>
      <c r="B2559" s="23">
        <f t="shared" si="358"/>
        <v>44573</v>
      </c>
      <c r="C2559" s="24">
        <v>21</v>
      </c>
      <c r="D2559" s="54" t="str">
        <f t="shared" si="350"/>
        <v>ASET</v>
      </c>
      <c r="E2559" s="178"/>
      <c r="F2559" s="179"/>
      <c r="G2559" s="177"/>
      <c r="H2559" s="177"/>
      <c r="I2559" s="169">
        <f t="shared" si="351"/>
        <v>0</v>
      </c>
      <c r="J2559" s="149" t="str" cm="1">
        <f t="array" ref="J2559">IF(ISERROR(INDEX('Non Compliance input'!$H$5:$H$156,MATCH(1,(A2559='Non Compliance input'!$A$5:$A$156)*(F2559&gt;='Non Compliance input'!$D$5:$D$156)*(E2559&lt;'Non Compliance input'!$E$5:$E$156)*('Non Compliance input'!$H$5:$H$156="Yes"),0))
),"","Yes")</f>
        <v/>
      </c>
      <c r="K2559" s="149">
        <f t="shared" si="352"/>
        <v>0</v>
      </c>
      <c r="L2559" s="162">
        <f t="shared" si="353"/>
        <v>0</v>
      </c>
      <c r="M2559" s="162" t="str" cm="1">
        <f t="array" ref="M2559">IF(ISERROR(INDEX('Non Compliance input'!$I$5:$I$156,MATCH(1,(A2559='Non Compliance input'!$A$5:$A$156)*(E2559&gt;='Non Compliance input'!$D$5:$D$156)*(F2559&lt;='Non Compliance input'!$E$5:$E$156)*('Non Compliance input'!$I$5:$I$156="Yes"),0))
),"","Yes")</f>
        <v/>
      </c>
      <c r="N2559" s="149" t="str">
        <f>IF(VLOOKUP($A2559,HourEndingOutage!$B$3:$F$746,5,0)="Outage","Outage","")</f>
        <v/>
      </c>
      <c r="O2559" s="18">
        <f t="shared" si="354"/>
        <v>0</v>
      </c>
      <c r="P2559" s="18" t="str">
        <f t="shared" si="355"/>
        <v/>
      </c>
      <c r="Q2559" s="18">
        <f t="shared" si="356"/>
        <v>0</v>
      </c>
      <c r="R2559" s="118"/>
    </row>
    <row r="2560" spans="1:18" x14ac:dyDescent="0.25">
      <c r="A2560" s="25">
        <f t="shared" si="357"/>
        <v>285</v>
      </c>
      <c r="B2560" s="23">
        <f t="shared" si="358"/>
        <v>44573</v>
      </c>
      <c r="C2560" s="24">
        <v>21</v>
      </c>
      <c r="D2560" s="54" t="str">
        <f t="shared" si="350"/>
        <v>ASET</v>
      </c>
      <c r="E2560" s="178"/>
      <c r="F2560" s="179"/>
      <c r="G2560" s="177"/>
      <c r="H2560" s="177"/>
      <c r="I2560" s="169">
        <f t="shared" si="351"/>
        <v>0</v>
      </c>
      <c r="J2560" s="149" t="str" cm="1">
        <f t="array" ref="J2560">IF(ISERROR(INDEX('Non Compliance input'!$H$5:$H$156,MATCH(1,(A2560='Non Compliance input'!$A$5:$A$156)*(F2560&gt;='Non Compliance input'!$D$5:$D$156)*(E2560&lt;'Non Compliance input'!$E$5:$E$156)*('Non Compliance input'!$H$5:$H$156="Yes"),0))
),"","Yes")</f>
        <v/>
      </c>
      <c r="K2560" s="149">
        <f t="shared" si="352"/>
        <v>0</v>
      </c>
      <c r="L2560" s="162">
        <f t="shared" si="353"/>
        <v>0</v>
      </c>
      <c r="M2560" s="162" t="str" cm="1">
        <f t="array" ref="M2560">IF(ISERROR(INDEX('Non Compliance input'!$I$5:$I$156,MATCH(1,(A2560='Non Compliance input'!$A$5:$A$156)*(E2560&gt;='Non Compliance input'!$D$5:$D$156)*(F2560&lt;='Non Compliance input'!$E$5:$E$156)*('Non Compliance input'!$I$5:$I$156="Yes"),0))
),"","Yes")</f>
        <v/>
      </c>
      <c r="N2560" s="149" t="str">
        <f>IF(VLOOKUP($A2560,HourEndingOutage!$B$3:$F$746,5,0)="Outage","Outage","")</f>
        <v/>
      </c>
      <c r="O2560" s="18">
        <f t="shared" si="354"/>
        <v>0</v>
      </c>
      <c r="P2560" s="18" t="str">
        <f t="shared" si="355"/>
        <v/>
      </c>
      <c r="Q2560" s="18">
        <f t="shared" si="356"/>
        <v>0</v>
      </c>
      <c r="R2560" s="118"/>
    </row>
    <row r="2561" spans="1:18" x14ac:dyDescent="0.25">
      <c r="A2561" s="25">
        <f t="shared" si="357"/>
        <v>285</v>
      </c>
      <c r="B2561" s="23">
        <f t="shared" si="358"/>
        <v>44573</v>
      </c>
      <c r="C2561" s="24">
        <v>21</v>
      </c>
      <c r="D2561" s="54" t="str">
        <f t="shared" si="350"/>
        <v>ASET</v>
      </c>
      <c r="E2561" s="178"/>
      <c r="F2561" s="179"/>
      <c r="G2561" s="177"/>
      <c r="H2561" s="177"/>
      <c r="I2561" s="169">
        <f t="shared" si="351"/>
        <v>0</v>
      </c>
      <c r="J2561" s="149" t="str" cm="1">
        <f t="array" ref="J2561">IF(ISERROR(INDEX('Non Compliance input'!$H$5:$H$156,MATCH(1,(A2561='Non Compliance input'!$A$5:$A$156)*(F2561&gt;='Non Compliance input'!$D$5:$D$156)*(E2561&lt;'Non Compliance input'!$E$5:$E$156)*('Non Compliance input'!$H$5:$H$156="Yes"),0))
),"","Yes")</f>
        <v/>
      </c>
      <c r="K2561" s="149">
        <f t="shared" si="352"/>
        <v>0</v>
      </c>
      <c r="L2561" s="162">
        <f t="shared" si="353"/>
        <v>0</v>
      </c>
      <c r="M2561" s="162" t="str" cm="1">
        <f t="array" ref="M2561">IF(ISERROR(INDEX('Non Compliance input'!$I$5:$I$156,MATCH(1,(A2561='Non Compliance input'!$A$5:$A$156)*(E2561&gt;='Non Compliance input'!$D$5:$D$156)*(F2561&lt;='Non Compliance input'!$E$5:$E$156)*('Non Compliance input'!$I$5:$I$156="Yes"),0))
),"","Yes")</f>
        <v/>
      </c>
      <c r="N2561" s="149" t="str">
        <f>IF(VLOOKUP($A2561,HourEndingOutage!$B$3:$F$746,5,0)="Outage","Outage","")</f>
        <v/>
      </c>
      <c r="O2561" s="18">
        <f t="shared" si="354"/>
        <v>0</v>
      </c>
      <c r="P2561" s="18" t="str">
        <f t="shared" si="355"/>
        <v/>
      </c>
      <c r="Q2561" s="18">
        <f t="shared" si="356"/>
        <v>0</v>
      </c>
      <c r="R2561" s="118"/>
    </row>
    <row r="2562" spans="1:18" x14ac:dyDescent="0.25">
      <c r="A2562" s="25">
        <f t="shared" si="357"/>
        <v>285</v>
      </c>
      <c r="B2562" s="23">
        <f t="shared" si="358"/>
        <v>44573</v>
      </c>
      <c r="C2562" s="24">
        <v>21</v>
      </c>
      <c r="D2562" s="54" t="str">
        <f t="shared" ref="D2562:D2625" si="359">Unit</f>
        <v>ASET</v>
      </c>
      <c r="E2562" s="178"/>
      <c r="F2562" s="179"/>
      <c r="G2562" s="177"/>
      <c r="H2562" s="177"/>
      <c r="I2562" s="169">
        <f t="shared" si="351"/>
        <v>0</v>
      </c>
      <c r="J2562" s="149" t="str" cm="1">
        <f t="array" ref="J2562">IF(ISERROR(INDEX('Non Compliance input'!$H$5:$H$156,MATCH(1,(A2562='Non Compliance input'!$A$5:$A$156)*(F2562&gt;='Non Compliance input'!$D$5:$D$156)*(E2562&lt;'Non Compliance input'!$E$5:$E$156)*('Non Compliance input'!$H$5:$H$156="Yes"),0))
),"","Yes")</f>
        <v/>
      </c>
      <c r="K2562" s="149">
        <f t="shared" si="352"/>
        <v>0</v>
      </c>
      <c r="L2562" s="162">
        <f t="shared" si="353"/>
        <v>0</v>
      </c>
      <c r="M2562" s="162" t="str" cm="1">
        <f t="array" ref="M2562">IF(ISERROR(INDEX('Non Compliance input'!$I$5:$I$156,MATCH(1,(A2562='Non Compliance input'!$A$5:$A$156)*(E2562&gt;='Non Compliance input'!$D$5:$D$156)*(F2562&lt;='Non Compliance input'!$E$5:$E$156)*('Non Compliance input'!$I$5:$I$156="Yes"),0))
),"","Yes")</f>
        <v/>
      </c>
      <c r="N2562" s="149" t="str">
        <f>IF(VLOOKUP($A2562,HourEndingOutage!$B$3:$F$746,5,0)="Outage","Outage","")</f>
        <v/>
      </c>
      <c r="O2562" s="18">
        <f t="shared" si="354"/>
        <v>0</v>
      </c>
      <c r="P2562" s="18" t="str">
        <f t="shared" si="355"/>
        <v/>
      </c>
      <c r="Q2562" s="18">
        <f t="shared" si="356"/>
        <v>0</v>
      </c>
      <c r="R2562" s="118"/>
    </row>
    <row r="2563" spans="1:18" x14ac:dyDescent="0.25">
      <c r="A2563" s="25">
        <f t="shared" si="357"/>
        <v>285</v>
      </c>
      <c r="B2563" s="23">
        <f t="shared" si="358"/>
        <v>44573</v>
      </c>
      <c r="C2563" s="24">
        <v>21</v>
      </c>
      <c r="D2563" s="54" t="str">
        <f t="shared" si="359"/>
        <v>ASET</v>
      </c>
      <c r="E2563" s="178"/>
      <c r="F2563" s="179"/>
      <c r="G2563" s="177"/>
      <c r="H2563" s="177"/>
      <c r="I2563" s="169">
        <f t="shared" ref="I2563:I2626" si="360">IF(AND(LEN(E2563)&gt;2,LEN(F2563)&gt;2)=TRUE,(ROUND((F2563-E2563)*1440,0)),0)</f>
        <v>0</v>
      </c>
      <c r="J2563" s="149" t="str" cm="1">
        <f t="array" ref="J2563">IF(ISERROR(INDEX('Non Compliance input'!$H$5:$H$156,MATCH(1,(A2563='Non Compliance input'!$A$5:$A$156)*(F2563&gt;='Non Compliance input'!$D$5:$D$156)*(E2563&lt;'Non Compliance input'!$E$5:$E$156)*('Non Compliance input'!$H$5:$H$156="Yes"),0))
),"","Yes")</f>
        <v/>
      </c>
      <c r="K2563" s="149">
        <f t="shared" ref="K2563:K2626" si="361">IF(J2563="Yes",0,MIN(H2563,G2563,IF(H2563="",0,Contract_Volume)))</f>
        <v>0</v>
      </c>
      <c r="L2563" s="162">
        <f t="shared" ref="L2563:L2626" si="362">IF(J2563="Yes",0,(MIN(H2563,G2563)*(I2563/60)))</f>
        <v>0</v>
      </c>
      <c r="M2563" s="162" t="str" cm="1">
        <f t="array" ref="M2563">IF(ISERROR(INDEX('Non Compliance input'!$I$5:$I$156,MATCH(1,(A2563='Non Compliance input'!$A$5:$A$156)*(E2563&gt;='Non Compliance input'!$D$5:$D$156)*(F2563&lt;='Non Compliance input'!$E$5:$E$156)*('Non Compliance input'!$I$5:$I$156="Yes"),0))
),"","Yes")</f>
        <v/>
      </c>
      <c r="N2563" s="149" t="str">
        <f>IF(VLOOKUP($A2563,HourEndingOutage!$B$3:$F$746,5,0)="Outage","Outage","")</f>
        <v/>
      </c>
      <c r="O2563" s="18">
        <f t="shared" ref="O2563:O2626" si="363">IF(OR(M2563="Yes",N2563="Outage"),0,(K2563*(I2563/60))*Arming)</f>
        <v>0</v>
      </c>
      <c r="P2563" s="18" t="str">
        <f t="shared" ref="P2563:P2626" si="364">IF(ISERROR(VLOOKUP($A2563,FTShour,1,0)),"","Yes")</f>
        <v/>
      </c>
      <c r="Q2563" s="18">
        <f t="shared" si="356"/>
        <v>0</v>
      </c>
      <c r="R2563" s="118"/>
    </row>
    <row r="2564" spans="1:18" x14ac:dyDescent="0.25">
      <c r="A2564" s="25">
        <f t="shared" si="357"/>
        <v>285</v>
      </c>
      <c r="B2564" s="23">
        <f t="shared" si="358"/>
        <v>44573</v>
      </c>
      <c r="C2564" s="24">
        <v>21</v>
      </c>
      <c r="D2564" s="54" t="str">
        <f t="shared" si="359"/>
        <v>ASET</v>
      </c>
      <c r="E2564" s="178"/>
      <c r="F2564" s="179"/>
      <c r="G2564" s="177"/>
      <c r="H2564" s="177"/>
      <c r="I2564" s="169">
        <f t="shared" si="360"/>
        <v>0</v>
      </c>
      <c r="J2564" s="149" t="str" cm="1">
        <f t="array" ref="J2564">IF(ISERROR(INDEX('Non Compliance input'!$H$5:$H$156,MATCH(1,(A2564='Non Compliance input'!$A$5:$A$156)*(F2564&gt;='Non Compliance input'!$D$5:$D$156)*(E2564&lt;'Non Compliance input'!$E$5:$E$156)*('Non Compliance input'!$H$5:$H$156="Yes"),0))
),"","Yes")</f>
        <v/>
      </c>
      <c r="K2564" s="149">
        <f t="shared" si="361"/>
        <v>0</v>
      </c>
      <c r="L2564" s="162">
        <f t="shared" si="362"/>
        <v>0</v>
      </c>
      <c r="M2564" s="162" t="str" cm="1">
        <f t="array" ref="M2564">IF(ISERROR(INDEX('Non Compliance input'!$I$5:$I$156,MATCH(1,(A2564='Non Compliance input'!$A$5:$A$156)*(E2564&gt;='Non Compliance input'!$D$5:$D$156)*(F2564&lt;='Non Compliance input'!$E$5:$E$156)*('Non Compliance input'!$I$5:$I$156="Yes"),0))
),"","Yes")</f>
        <v/>
      </c>
      <c r="N2564" s="149" t="str">
        <f>IF(VLOOKUP($A2564,HourEndingOutage!$B$3:$F$746,5,0)="Outage","Outage","")</f>
        <v/>
      </c>
      <c r="O2564" s="18">
        <f t="shared" si="363"/>
        <v>0</v>
      </c>
      <c r="P2564" s="18" t="str">
        <f t="shared" si="364"/>
        <v/>
      </c>
      <c r="Q2564" s="18">
        <f t="shared" ref="Q2564:Q2627" si="365">IF(P2564="Yes",-O2564,0)</f>
        <v>0</v>
      </c>
      <c r="R2564" s="118"/>
    </row>
    <row r="2565" spans="1:18" x14ac:dyDescent="0.25">
      <c r="A2565" s="25">
        <f t="shared" si="357"/>
        <v>285</v>
      </c>
      <c r="B2565" s="23">
        <f t="shared" si="358"/>
        <v>44573</v>
      </c>
      <c r="C2565" s="24">
        <v>21</v>
      </c>
      <c r="D2565" s="54" t="str">
        <f t="shared" si="359"/>
        <v>ASET</v>
      </c>
      <c r="E2565" s="178"/>
      <c r="F2565" s="179"/>
      <c r="G2565" s="177"/>
      <c r="H2565" s="177"/>
      <c r="I2565" s="169">
        <f t="shared" si="360"/>
        <v>0</v>
      </c>
      <c r="J2565" s="149" t="str" cm="1">
        <f t="array" ref="J2565">IF(ISERROR(INDEX('Non Compliance input'!$H$5:$H$156,MATCH(1,(A2565='Non Compliance input'!$A$5:$A$156)*(F2565&gt;='Non Compliance input'!$D$5:$D$156)*(E2565&lt;'Non Compliance input'!$E$5:$E$156)*('Non Compliance input'!$H$5:$H$156="Yes"),0))
),"","Yes")</f>
        <v/>
      </c>
      <c r="K2565" s="149">
        <f t="shared" si="361"/>
        <v>0</v>
      </c>
      <c r="L2565" s="162">
        <f t="shared" si="362"/>
        <v>0</v>
      </c>
      <c r="M2565" s="162" t="str" cm="1">
        <f t="array" ref="M2565">IF(ISERROR(INDEX('Non Compliance input'!$I$5:$I$156,MATCH(1,(A2565='Non Compliance input'!$A$5:$A$156)*(E2565&gt;='Non Compliance input'!$D$5:$D$156)*(F2565&lt;='Non Compliance input'!$E$5:$E$156)*('Non Compliance input'!$I$5:$I$156="Yes"),0))
),"","Yes")</f>
        <v/>
      </c>
      <c r="N2565" s="149" t="str">
        <f>IF(VLOOKUP($A2565,HourEndingOutage!$B$3:$F$746,5,0)="Outage","Outage","")</f>
        <v/>
      </c>
      <c r="O2565" s="18">
        <f t="shared" si="363"/>
        <v>0</v>
      </c>
      <c r="P2565" s="18" t="str">
        <f t="shared" si="364"/>
        <v/>
      </c>
      <c r="Q2565" s="18">
        <f t="shared" si="365"/>
        <v>0</v>
      </c>
      <c r="R2565" s="118"/>
    </row>
    <row r="2566" spans="1:18" x14ac:dyDescent="0.25">
      <c r="A2566" s="25">
        <f t="shared" si="357"/>
        <v>285</v>
      </c>
      <c r="B2566" s="23">
        <f t="shared" si="358"/>
        <v>44573</v>
      </c>
      <c r="C2566" s="24">
        <v>21</v>
      </c>
      <c r="D2566" s="54" t="str">
        <f t="shared" si="359"/>
        <v>ASET</v>
      </c>
      <c r="E2566" s="178"/>
      <c r="F2566" s="179"/>
      <c r="G2566" s="177"/>
      <c r="H2566" s="177"/>
      <c r="I2566" s="169">
        <f t="shared" si="360"/>
        <v>0</v>
      </c>
      <c r="J2566" s="149" t="str" cm="1">
        <f t="array" ref="J2566">IF(ISERROR(INDEX('Non Compliance input'!$H$5:$H$156,MATCH(1,(A2566='Non Compliance input'!$A$5:$A$156)*(F2566&gt;='Non Compliance input'!$D$5:$D$156)*(E2566&lt;'Non Compliance input'!$E$5:$E$156)*('Non Compliance input'!$H$5:$H$156="Yes"),0))
),"","Yes")</f>
        <v/>
      </c>
      <c r="K2566" s="149">
        <f t="shared" si="361"/>
        <v>0</v>
      </c>
      <c r="L2566" s="162">
        <f t="shared" si="362"/>
        <v>0</v>
      </c>
      <c r="M2566" s="162" t="str" cm="1">
        <f t="array" ref="M2566">IF(ISERROR(INDEX('Non Compliance input'!$I$5:$I$156,MATCH(1,(A2566='Non Compliance input'!$A$5:$A$156)*(E2566&gt;='Non Compliance input'!$D$5:$D$156)*(F2566&lt;='Non Compliance input'!$E$5:$E$156)*('Non Compliance input'!$I$5:$I$156="Yes"),0))
),"","Yes")</f>
        <v/>
      </c>
      <c r="N2566" s="149" t="str">
        <f>IF(VLOOKUP($A2566,HourEndingOutage!$B$3:$F$746,5,0)="Outage","Outage","")</f>
        <v/>
      </c>
      <c r="O2566" s="18">
        <f t="shared" si="363"/>
        <v>0</v>
      </c>
      <c r="P2566" s="18" t="str">
        <f t="shared" si="364"/>
        <v/>
      </c>
      <c r="Q2566" s="18">
        <f t="shared" si="365"/>
        <v>0</v>
      </c>
      <c r="R2566" s="118"/>
    </row>
    <row r="2567" spans="1:18" x14ac:dyDescent="0.25">
      <c r="A2567" s="25">
        <f t="shared" si="357"/>
        <v>285</v>
      </c>
      <c r="B2567" s="23">
        <f t="shared" si="358"/>
        <v>44573</v>
      </c>
      <c r="C2567" s="24">
        <v>21</v>
      </c>
      <c r="D2567" s="54" t="str">
        <f t="shared" si="359"/>
        <v>ASET</v>
      </c>
      <c r="E2567" s="178"/>
      <c r="F2567" s="179"/>
      <c r="G2567" s="177"/>
      <c r="H2567" s="177"/>
      <c r="I2567" s="169">
        <f t="shared" si="360"/>
        <v>0</v>
      </c>
      <c r="J2567" s="149" t="str" cm="1">
        <f t="array" ref="J2567">IF(ISERROR(INDEX('Non Compliance input'!$H$5:$H$156,MATCH(1,(A2567='Non Compliance input'!$A$5:$A$156)*(F2567&gt;='Non Compliance input'!$D$5:$D$156)*(E2567&lt;'Non Compliance input'!$E$5:$E$156)*('Non Compliance input'!$H$5:$H$156="Yes"),0))
),"","Yes")</f>
        <v/>
      </c>
      <c r="K2567" s="149">
        <f t="shared" si="361"/>
        <v>0</v>
      </c>
      <c r="L2567" s="162">
        <f t="shared" si="362"/>
        <v>0</v>
      </c>
      <c r="M2567" s="162" t="str" cm="1">
        <f t="array" ref="M2567">IF(ISERROR(INDEX('Non Compliance input'!$I$5:$I$156,MATCH(1,(A2567='Non Compliance input'!$A$5:$A$156)*(E2567&gt;='Non Compliance input'!$D$5:$D$156)*(F2567&lt;='Non Compliance input'!$E$5:$E$156)*('Non Compliance input'!$I$5:$I$156="Yes"),0))
),"","Yes")</f>
        <v/>
      </c>
      <c r="N2567" s="149" t="str">
        <f>IF(VLOOKUP($A2567,HourEndingOutage!$B$3:$F$746,5,0)="Outage","Outage","")</f>
        <v/>
      </c>
      <c r="O2567" s="18">
        <f t="shared" si="363"/>
        <v>0</v>
      </c>
      <c r="P2567" s="18" t="str">
        <f t="shared" si="364"/>
        <v/>
      </c>
      <c r="Q2567" s="18">
        <f t="shared" si="365"/>
        <v>0</v>
      </c>
      <c r="R2567" s="118"/>
    </row>
    <row r="2568" spans="1:18" x14ac:dyDescent="0.25">
      <c r="A2568" s="25">
        <f t="shared" si="357"/>
        <v>286</v>
      </c>
      <c r="B2568" s="23">
        <f t="shared" si="358"/>
        <v>44573</v>
      </c>
      <c r="C2568" s="24">
        <v>22</v>
      </c>
      <c r="D2568" s="54" t="str">
        <f t="shared" si="359"/>
        <v>ASET</v>
      </c>
      <c r="E2568" s="178"/>
      <c r="F2568" s="179"/>
      <c r="G2568" s="177"/>
      <c r="H2568" s="177"/>
      <c r="I2568" s="169">
        <f t="shared" si="360"/>
        <v>0</v>
      </c>
      <c r="J2568" s="149" t="str" cm="1">
        <f t="array" ref="J2568">IF(ISERROR(INDEX('Non Compliance input'!$H$5:$H$156,MATCH(1,(A2568='Non Compliance input'!$A$5:$A$156)*(F2568&gt;='Non Compliance input'!$D$5:$D$156)*(E2568&lt;'Non Compliance input'!$E$5:$E$156)*('Non Compliance input'!$H$5:$H$156="Yes"),0))
),"","Yes")</f>
        <v/>
      </c>
      <c r="K2568" s="149">
        <f t="shared" si="361"/>
        <v>0</v>
      </c>
      <c r="L2568" s="162">
        <f t="shared" si="362"/>
        <v>0</v>
      </c>
      <c r="M2568" s="162" t="str" cm="1">
        <f t="array" ref="M2568">IF(ISERROR(INDEX('Non Compliance input'!$I$5:$I$156,MATCH(1,(A2568='Non Compliance input'!$A$5:$A$156)*(E2568&gt;='Non Compliance input'!$D$5:$D$156)*(F2568&lt;='Non Compliance input'!$E$5:$E$156)*('Non Compliance input'!$I$5:$I$156="Yes"),0))
),"","Yes")</f>
        <v/>
      </c>
      <c r="N2568" s="149" t="str">
        <f>IF(VLOOKUP($A2568,HourEndingOutage!$B$3:$F$746,5,0)="Outage","Outage","")</f>
        <v/>
      </c>
      <c r="O2568" s="18">
        <f t="shared" si="363"/>
        <v>0</v>
      </c>
      <c r="P2568" s="18" t="str">
        <f t="shared" si="364"/>
        <v/>
      </c>
      <c r="Q2568" s="18">
        <f t="shared" si="365"/>
        <v>0</v>
      </c>
      <c r="R2568" s="118"/>
    </row>
    <row r="2569" spans="1:18" x14ac:dyDescent="0.25">
      <c r="A2569" s="25">
        <f t="shared" si="357"/>
        <v>286</v>
      </c>
      <c r="B2569" s="23">
        <f t="shared" si="358"/>
        <v>44573</v>
      </c>
      <c r="C2569" s="24">
        <v>22</v>
      </c>
      <c r="D2569" s="54" t="str">
        <f t="shared" si="359"/>
        <v>ASET</v>
      </c>
      <c r="E2569" s="178"/>
      <c r="F2569" s="179"/>
      <c r="G2569" s="177"/>
      <c r="H2569" s="177"/>
      <c r="I2569" s="169">
        <f t="shared" si="360"/>
        <v>0</v>
      </c>
      <c r="J2569" s="149" t="str" cm="1">
        <f t="array" ref="J2569">IF(ISERROR(INDEX('Non Compliance input'!$H$5:$H$156,MATCH(1,(A2569='Non Compliance input'!$A$5:$A$156)*(F2569&gt;='Non Compliance input'!$D$5:$D$156)*(E2569&lt;'Non Compliance input'!$E$5:$E$156)*('Non Compliance input'!$H$5:$H$156="Yes"),0))
),"","Yes")</f>
        <v/>
      </c>
      <c r="K2569" s="149">
        <f t="shared" si="361"/>
        <v>0</v>
      </c>
      <c r="L2569" s="162">
        <f t="shared" si="362"/>
        <v>0</v>
      </c>
      <c r="M2569" s="162" t="str" cm="1">
        <f t="array" ref="M2569">IF(ISERROR(INDEX('Non Compliance input'!$I$5:$I$156,MATCH(1,(A2569='Non Compliance input'!$A$5:$A$156)*(E2569&gt;='Non Compliance input'!$D$5:$D$156)*(F2569&lt;='Non Compliance input'!$E$5:$E$156)*('Non Compliance input'!$I$5:$I$156="Yes"),0))
),"","Yes")</f>
        <v/>
      </c>
      <c r="N2569" s="149" t="str">
        <f>IF(VLOOKUP($A2569,HourEndingOutage!$B$3:$F$746,5,0)="Outage","Outage","")</f>
        <v/>
      </c>
      <c r="O2569" s="18">
        <f t="shared" si="363"/>
        <v>0</v>
      </c>
      <c r="P2569" s="18" t="str">
        <f t="shared" si="364"/>
        <v/>
      </c>
      <c r="Q2569" s="18">
        <f t="shared" si="365"/>
        <v>0</v>
      </c>
      <c r="R2569" s="118"/>
    </row>
    <row r="2570" spans="1:18" x14ac:dyDescent="0.25">
      <c r="A2570" s="25">
        <f t="shared" si="357"/>
        <v>286</v>
      </c>
      <c r="B2570" s="23">
        <f t="shared" si="358"/>
        <v>44573</v>
      </c>
      <c r="C2570" s="24">
        <v>22</v>
      </c>
      <c r="D2570" s="54" t="str">
        <f t="shared" si="359"/>
        <v>ASET</v>
      </c>
      <c r="E2570" s="178"/>
      <c r="F2570" s="179"/>
      <c r="G2570" s="177"/>
      <c r="H2570" s="177"/>
      <c r="I2570" s="169">
        <f t="shared" si="360"/>
        <v>0</v>
      </c>
      <c r="J2570" s="149" t="str" cm="1">
        <f t="array" ref="J2570">IF(ISERROR(INDEX('Non Compliance input'!$H$5:$H$156,MATCH(1,(A2570='Non Compliance input'!$A$5:$A$156)*(F2570&gt;='Non Compliance input'!$D$5:$D$156)*(E2570&lt;'Non Compliance input'!$E$5:$E$156)*('Non Compliance input'!$H$5:$H$156="Yes"),0))
),"","Yes")</f>
        <v/>
      </c>
      <c r="K2570" s="149">
        <f t="shared" si="361"/>
        <v>0</v>
      </c>
      <c r="L2570" s="162">
        <f t="shared" si="362"/>
        <v>0</v>
      </c>
      <c r="M2570" s="162" t="str" cm="1">
        <f t="array" ref="M2570">IF(ISERROR(INDEX('Non Compliance input'!$I$5:$I$156,MATCH(1,(A2570='Non Compliance input'!$A$5:$A$156)*(E2570&gt;='Non Compliance input'!$D$5:$D$156)*(F2570&lt;='Non Compliance input'!$E$5:$E$156)*('Non Compliance input'!$I$5:$I$156="Yes"),0))
),"","Yes")</f>
        <v/>
      </c>
      <c r="N2570" s="149" t="str">
        <f>IF(VLOOKUP($A2570,HourEndingOutage!$B$3:$F$746,5,0)="Outage","Outage","")</f>
        <v/>
      </c>
      <c r="O2570" s="18">
        <f t="shared" si="363"/>
        <v>0</v>
      </c>
      <c r="P2570" s="18" t="str">
        <f t="shared" si="364"/>
        <v/>
      </c>
      <c r="Q2570" s="18">
        <f t="shared" si="365"/>
        <v>0</v>
      </c>
      <c r="R2570" s="118"/>
    </row>
    <row r="2571" spans="1:18" x14ac:dyDescent="0.25">
      <c r="A2571" s="25">
        <f t="shared" si="357"/>
        <v>286</v>
      </c>
      <c r="B2571" s="23">
        <f t="shared" si="358"/>
        <v>44573</v>
      </c>
      <c r="C2571" s="24">
        <v>22</v>
      </c>
      <c r="D2571" s="54" t="str">
        <f t="shared" si="359"/>
        <v>ASET</v>
      </c>
      <c r="E2571" s="178"/>
      <c r="F2571" s="179"/>
      <c r="G2571" s="177"/>
      <c r="H2571" s="177"/>
      <c r="I2571" s="169">
        <f t="shared" si="360"/>
        <v>0</v>
      </c>
      <c r="J2571" s="149" t="str" cm="1">
        <f t="array" ref="J2571">IF(ISERROR(INDEX('Non Compliance input'!$H$5:$H$156,MATCH(1,(A2571='Non Compliance input'!$A$5:$A$156)*(F2571&gt;='Non Compliance input'!$D$5:$D$156)*(E2571&lt;'Non Compliance input'!$E$5:$E$156)*('Non Compliance input'!$H$5:$H$156="Yes"),0))
),"","Yes")</f>
        <v/>
      </c>
      <c r="K2571" s="149">
        <f t="shared" si="361"/>
        <v>0</v>
      </c>
      <c r="L2571" s="162">
        <f t="shared" si="362"/>
        <v>0</v>
      </c>
      <c r="M2571" s="162" t="str" cm="1">
        <f t="array" ref="M2571">IF(ISERROR(INDEX('Non Compliance input'!$I$5:$I$156,MATCH(1,(A2571='Non Compliance input'!$A$5:$A$156)*(E2571&gt;='Non Compliance input'!$D$5:$D$156)*(F2571&lt;='Non Compliance input'!$E$5:$E$156)*('Non Compliance input'!$I$5:$I$156="Yes"),0))
),"","Yes")</f>
        <v/>
      </c>
      <c r="N2571" s="149" t="str">
        <f>IF(VLOOKUP($A2571,HourEndingOutage!$B$3:$F$746,5,0)="Outage","Outage","")</f>
        <v/>
      </c>
      <c r="O2571" s="18">
        <f t="shared" si="363"/>
        <v>0</v>
      </c>
      <c r="P2571" s="18" t="str">
        <f t="shared" si="364"/>
        <v/>
      </c>
      <c r="Q2571" s="18">
        <f t="shared" si="365"/>
        <v>0</v>
      </c>
      <c r="R2571" s="118"/>
    </row>
    <row r="2572" spans="1:18" x14ac:dyDescent="0.25">
      <c r="A2572" s="25">
        <f t="shared" si="357"/>
        <v>286</v>
      </c>
      <c r="B2572" s="23">
        <f t="shared" si="358"/>
        <v>44573</v>
      </c>
      <c r="C2572" s="24">
        <v>22</v>
      </c>
      <c r="D2572" s="54" t="str">
        <f t="shared" si="359"/>
        <v>ASET</v>
      </c>
      <c r="E2572" s="178"/>
      <c r="F2572" s="179"/>
      <c r="G2572" s="177"/>
      <c r="H2572" s="177"/>
      <c r="I2572" s="169">
        <f t="shared" si="360"/>
        <v>0</v>
      </c>
      <c r="J2572" s="149" t="str" cm="1">
        <f t="array" ref="J2572">IF(ISERROR(INDEX('Non Compliance input'!$H$5:$H$156,MATCH(1,(A2572='Non Compliance input'!$A$5:$A$156)*(F2572&gt;='Non Compliance input'!$D$5:$D$156)*(E2572&lt;'Non Compliance input'!$E$5:$E$156)*('Non Compliance input'!$H$5:$H$156="Yes"),0))
),"","Yes")</f>
        <v/>
      </c>
      <c r="K2572" s="149">
        <f t="shared" si="361"/>
        <v>0</v>
      </c>
      <c r="L2572" s="162">
        <f t="shared" si="362"/>
        <v>0</v>
      </c>
      <c r="M2572" s="162" t="str" cm="1">
        <f t="array" ref="M2572">IF(ISERROR(INDEX('Non Compliance input'!$I$5:$I$156,MATCH(1,(A2572='Non Compliance input'!$A$5:$A$156)*(E2572&gt;='Non Compliance input'!$D$5:$D$156)*(F2572&lt;='Non Compliance input'!$E$5:$E$156)*('Non Compliance input'!$I$5:$I$156="Yes"),0))
),"","Yes")</f>
        <v/>
      </c>
      <c r="N2572" s="149" t="str">
        <f>IF(VLOOKUP($A2572,HourEndingOutage!$B$3:$F$746,5,0)="Outage","Outage","")</f>
        <v/>
      </c>
      <c r="O2572" s="18">
        <f t="shared" si="363"/>
        <v>0</v>
      </c>
      <c r="P2572" s="18" t="str">
        <f t="shared" si="364"/>
        <v/>
      </c>
      <c r="Q2572" s="18">
        <f t="shared" si="365"/>
        <v>0</v>
      </c>
      <c r="R2572" s="118"/>
    </row>
    <row r="2573" spans="1:18" x14ac:dyDescent="0.25">
      <c r="A2573" s="25">
        <f t="shared" si="357"/>
        <v>286</v>
      </c>
      <c r="B2573" s="23">
        <f t="shared" si="358"/>
        <v>44573</v>
      </c>
      <c r="C2573" s="24">
        <v>22</v>
      </c>
      <c r="D2573" s="54" t="str">
        <f t="shared" si="359"/>
        <v>ASET</v>
      </c>
      <c r="E2573" s="178"/>
      <c r="F2573" s="179"/>
      <c r="G2573" s="177"/>
      <c r="H2573" s="177"/>
      <c r="I2573" s="169">
        <f t="shared" si="360"/>
        <v>0</v>
      </c>
      <c r="J2573" s="149" t="str" cm="1">
        <f t="array" ref="J2573">IF(ISERROR(INDEX('Non Compliance input'!$H$5:$H$156,MATCH(1,(A2573='Non Compliance input'!$A$5:$A$156)*(F2573&gt;='Non Compliance input'!$D$5:$D$156)*(E2573&lt;'Non Compliance input'!$E$5:$E$156)*('Non Compliance input'!$H$5:$H$156="Yes"),0))
),"","Yes")</f>
        <v/>
      </c>
      <c r="K2573" s="149">
        <f t="shared" si="361"/>
        <v>0</v>
      </c>
      <c r="L2573" s="162">
        <f t="shared" si="362"/>
        <v>0</v>
      </c>
      <c r="M2573" s="162" t="str" cm="1">
        <f t="array" ref="M2573">IF(ISERROR(INDEX('Non Compliance input'!$I$5:$I$156,MATCH(1,(A2573='Non Compliance input'!$A$5:$A$156)*(E2573&gt;='Non Compliance input'!$D$5:$D$156)*(F2573&lt;='Non Compliance input'!$E$5:$E$156)*('Non Compliance input'!$I$5:$I$156="Yes"),0))
),"","Yes")</f>
        <v/>
      </c>
      <c r="N2573" s="149" t="str">
        <f>IF(VLOOKUP($A2573,HourEndingOutage!$B$3:$F$746,5,0)="Outage","Outage","")</f>
        <v/>
      </c>
      <c r="O2573" s="18">
        <f t="shared" si="363"/>
        <v>0</v>
      </c>
      <c r="P2573" s="18" t="str">
        <f t="shared" si="364"/>
        <v/>
      </c>
      <c r="Q2573" s="18">
        <f t="shared" si="365"/>
        <v>0</v>
      </c>
      <c r="R2573" s="118"/>
    </row>
    <row r="2574" spans="1:18" x14ac:dyDescent="0.25">
      <c r="A2574" s="25">
        <f t="shared" si="357"/>
        <v>286</v>
      </c>
      <c r="B2574" s="23">
        <f t="shared" si="358"/>
        <v>44573</v>
      </c>
      <c r="C2574" s="24">
        <v>22</v>
      </c>
      <c r="D2574" s="54" t="str">
        <f t="shared" si="359"/>
        <v>ASET</v>
      </c>
      <c r="E2574" s="178"/>
      <c r="F2574" s="179"/>
      <c r="G2574" s="177"/>
      <c r="H2574" s="177"/>
      <c r="I2574" s="169">
        <f t="shared" si="360"/>
        <v>0</v>
      </c>
      <c r="J2574" s="149" t="str" cm="1">
        <f t="array" ref="J2574">IF(ISERROR(INDEX('Non Compliance input'!$H$5:$H$156,MATCH(1,(A2574='Non Compliance input'!$A$5:$A$156)*(F2574&gt;='Non Compliance input'!$D$5:$D$156)*(E2574&lt;'Non Compliance input'!$E$5:$E$156)*('Non Compliance input'!$H$5:$H$156="Yes"),0))
),"","Yes")</f>
        <v/>
      </c>
      <c r="K2574" s="149">
        <f t="shared" si="361"/>
        <v>0</v>
      </c>
      <c r="L2574" s="162">
        <f t="shared" si="362"/>
        <v>0</v>
      </c>
      <c r="M2574" s="162" t="str" cm="1">
        <f t="array" ref="M2574">IF(ISERROR(INDEX('Non Compliance input'!$I$5:$I$156,MATCH(1,(A2574='Non Compliance input'!$A$5:$A$156)*(E2574&gt;='Non Compliance input'!$D$5:$D$156)*(F2574&lt;='Non Compliance input'!$E$5:$E$156)*('Non Compliance input'!$I$5:$I$156="Yes"),0))
),"","Yes")</f>
        <v/>
      </c>
      <c r="N2574" s="149" t="str">
        <f>IF(VLOOKUP($A2574,HourEndingOutage!$B$3:$F$746,5,0)="Outage","Outage","")</f>
        <v/>
      </c>
      <c r="O2574" s="18">
        <f t="shared" si="363"/>
        <v>0</v>
      </c>
      <c r="P2574" s="18" t="str">
        <f t="shared" si="364"/>
        <v/>
      </c>
      <c r="Q2574" s="18">
        <f t="shared" si="365"/>
        <v>0</v>
      </c>
      <c r="R2574" s="118"/>
    </row>
    <row r="2575" spans="1:18" x14ac:dyDescent="0.25">
      <c r="A2575" s="25">
        <f t="shared" si="357"/>
        <v>286</v>
      </c>
      <c r="B2575" s="23">
        <f t="shared" si="358"/>
        <v>44573</v>
      </c>
      <c r="C2575" s="24">
        <v>22</v>
      </c>
      <c r="D2575" s="54" t="str">
        <f t="shared" si="359"/>
        <v>ASET</v>
      </c>
      <c r="E2575" s="178"/>
      <c r="F2575" s="179"/>
      <c r="G2575" s="177"/>
      <c r="H2575" s="177"/>
      <c r="I2575" s="169">
        <f t="shared" si="360"/>
        <v>0</v>
      </c>
      <c r="J2575" s="149" t="str" cm="1">
        <f t="array" ref="J2575">IF(ISERROR(INDEX('Non Compliance input'!$H$5:$H$156,MATCH(1,(A2575='Non Compliance input'!$A$5:$A$156)*(F2575&gt;='Non Compliance input'!$D$5:$D$156)*(E2575&lt;'Non Compliance input'!$E$5:$E$156)*('Non Compliance input'!$H$5:$H$156="Yes"),0))
),"","Yes")</f>
        <v/>
      </c>
      <c r="K2575" s="149">
        <f t="shared" si="361"/>
        <v>0</v>
      </c>
      <c r="L2575" s="162">
        <f t="shared" si="362"/>
        <v>0</v>
      </c>
      <c r="M2575" s="162" t="str" cm="1">
        <f t="array" ref="M2575">IF(ISERROR(INDEX('Non Compliance input'!$I$5:$I$156,MATCH(1,(A2575='Non Compliance input'!$A$5:$A$156)*(E2575&gt;='Non Compliance input'!$D$5:$D$156)*(F2575&lt;='Non Compliance input'!$E$5:$E$156)*('Non Compliance input'!$I$5:$I$156="Yes"),0))
),"","Yes")</f>
        <v/>
      </c>
      <c r="N2575" s="149" t="str">
        <f>IF(VLOOKUP($A2575,HourEndingOutage!$B$3:$F$746,5,0)="Outage","Outage","")</f>
        <v/>
      </c>
      <c r="O2575" s="18">
        <f t="shared" si="363"/>
        <v>0</v>
      </c>
      <c r="P2575" s="18" t="str">
        <f t="shared" si="364"/>
        <v/>
      </c>
      <c r="Q2575" s="18">
        <f t="shared" si="365"/>
        <v>0</v>
      </c>
      <c r="R2575" s="118"/>
    </row>
    <row r="2576" spans="1:18" x14ac:dyDescent="0.25">
      <c r="A2576" s="25">
        <f t="shared" si="357"/>
        <v>286</v>
      </c>
      <c r="B2576" s="23">
        <f t="shared" si="358"/>
        <v>44573</v>
      </c>
      <c r="C2576" s="24">
        <v>22</v>
      </c>
      <c r="D2576" s="54" t="str">
        <f t="shared" si="359"/>
        <v>ASET</v>
      </c>
      <c r="E2576" s="178"/>
      <c r="F2576" s="179"/>
      <c r="G2576" s="177"/>
      <c r="H2576" s="177"/>
      <c r="I2576" s="169">
        <f t="shared" si="360"/>
        <v>0</v>
      </c>
      <c r="J2576" s="149" t="str" cm="1">
        <f t="array" ref="J2576">IF(ISERROR(INDEX('Non Compliance input'!$H$5:$H$156,MATCH(1,(A2576='Non Compliance input'!$A$5:$A$156)*(F2576&gt;='Non Compliance input'!$D$5:$D$156)*(E2576&lt;'Non Compliance input'!$E$5:$E$156)*('Non Compliance input'!$H$5:$H$156="Yes"),0))
),"","Yes")</f>
        <v/>
      </c>
      <c r="K2576" s="149">
        <f t="shared" si="361"/>
        <v>0</v>
      </c>
      <c r="L2576" s="162">
        <f t="shared" si="362"/>
        <v>0</v>
      </c>
      <c r="M2576" s="162" t="str" cm="1">
        <f t="array" ref="M2576">IF(ISERROR(INDEX('Non Compliance input'!$I$5:$I$156,MATCH(1,(A2576='Non Compliance input'!$A$5:$A$156)*(E2576&gt;='Non Compliance input'!$D$5:$D$156)*(F2576&lt;='Non Compliance input'!$E$5:$E$156)*('Non Compliance input'!$I$5:$I$156="Yes"),0))
),"","Yes")</f>
        <v/>
      </c>
      <c r="N2576" s="149" t="str">
        <f>IF(VLOOKUP($A2576,HourEndingOutage!$B$3:$F$746,5,0)="Outage","Outage","")</f>
        <v/>
      </c>
      <c r="O2576" s="18">
        <f t="shared" si="363"/>
        <v>0</v>
      </c>
      <c r="P2576" s="18" t="str">
        <f t="shared" si="364"/>
        <v/>
      </c>
      <c r="Q2576" s="18">
        <f t="shared" si="365"/>
        <v>0</v>
      </c>
      <c r="R2576" s="118"/>
    </row>
    <row r="2577" spans="1:18" x14ac:dyDescent="0.25">
      <c r="A2577" s="25">
        <f t="shared" si="357"/>
        <v>287</v>
      </c>
      <c r="B2577" s="23">
        <f t="shared" si="358"/>
        <v>44573</v>
      </c>
      <c r="C2577" s="24">
        <v>23</v>
      </c>
      <c r="D2577" s="54" t="str">
        <f t="shared" si="359"/>
        <v>ASET</v>
      </c>
      <c r="E2577" s="178"/>
      <c r="F2577" s="179"/>
      <c r="G2577" s="177"/>
      <c r="H2577" s="177"/>
      <c r="I2577" s="169">
        <f t="shared" si="360"/>
        <v>0</v>
      </c>
      <c r="J2577" s="149" t="str" cm="1">
        <f t="array" ref="J2577">IF(ISERROR(INDEX('Non Compliance input'!$H$5:$H$156,MATCH(1,(A2577='Non Compliance input'!$A$5:$A$156)*(F2577&gt;='Non Compliance input'!$D$5:$D$156)*(E2577&lt;'Non Compliance input'!$E$5:$E$156)*('Non Compliance input'!$H$5:$H$156="Yes"),0))
),"","Yes")</f>
        <v/>
      </c>
      <c r="K2577" s="149">
        <f t="shared" si="361"/>
        <v>0</v>
      </c>
      <c r="L2577" s="162">
        <f t="shared" si="362"/>
        <v>0</v>
      </c>
      <c r="M2577" s="162" t="str" cm="1">
        <f t="array" ref="M2577">IF(ISERROR(INDEX('Non Compliance input'!$I$5:$I$156,MATCH(1,(A2577='Non Compliance input'!$A$5:$A$156)*(E2577&gt;='Non Compliance input'!$D$5:$D$156)*(F2577&lt;='Non Compliance input'!$E$5:$E$156)*('Non Compliance input'!$I$5:$I$156="Yes"),0))
),"","Yes")</f>
        <v/>
      </c>
      <c r="N2577" s="149" t="str">
        <f>IF(VLOOKUP($A2577,HourEndingOutage!$B$3:$F$746,5,0)="Outage","Outage","")</f>
        <v/>
      </c>
      <c r="O2577" s="18">
        <f t="shared" si="363"/>
        <v>0</v>
      </c>
      <c r="P2577" s="18" t="str">
        <f t="shared" si="364"/>
        <v/>
      </c>
      <c r="Q2577" s="18">
        <f t="shared" si="365"/>
        <v>0</v>
      </c>
      <c r="R2577" s="118"/>
    </row>
    <row r="2578" spans="1:18" x14ac:dyDescent="0.25">
      <c r="A2578" s="25">
        <f t="shared" si="357"/>
        <v>287</v>
      </c>
      <c r="B2578" s="23">
        <f t="shared" si="358"/>
        <v>44573</v>
      </c>
      <c r="C2578" s="24">
        <v>23</v>
      </c>
      <c r="D2578" s="54" t="str">
        <f t="shared" si="359"/>
        <v>ASET</v>
      </c>
      <c r="E2578" s="178"/>
      <c r="F2578" s="179"/>
      <c r="G2578" s="177"/>
      <c r="H2578" s="177"/>
      <c r="I2578" s="169">
        <f t="shared" si="360"/>
        <v>0</v>
      </c>
      <c r="J2578" s="149" t="str" cm="1">
        <f t="array" ref="J2578">IF(ISERROR(INDEX('Non Compliance input'!$H$5:$H$156,MATCH(1,(A2578='Non Compliance input'!$A$5:$A$156)*(F2578&gt;='Non Compliance input'!$D$5:$D$156)*(E2578&lt;'Non Compliance input'!$E$5:$E$156)*('Non Compliance input'!$H$5:$H$156="Yes"),0))
),"","Yes")</f>
        <v/>
      </c>
      <c r="K2578" s="149">
        <f t="shared" si="361"/>
        <v>0</v>
      </c>
      <c r="L2578" s="162">
        <f t="shared" si="362"/>
        <v>0</v>
      </c>
      <c r="M2578" s="162" t="str" cm="1">
        <f t="array" ref="M2578">IF(ISERROR(INDEX('Non Compliance input'!$I$5:$I$156,MATCH(1,(A2578='Non Compliance input'!$A$5:$A$156)*(E2578&gt;='Non Compliance input'!$D$5:$D$156)*(F2578&lt;='Non Compliance input'!$E$5:$E$156)*('Non Compliance input'!$I$5:$I$156="Yes"),0))
),"","Yes")</f>
        <v/>
      </c>
      <c r="N2578" s="149" t="str">
        <f>IF(VLOOKUP($A2578,HourEndingOutage!$B$3:$F$746,5,0)="Outage","Outage","")</f>
        <v/>
      </c>
      <c r="O2578" s="18">
        <f t="shared" si="363"/>
        <v>0</v>
      </c>
      <c r="P2578" s="18" t="str">
        <f t="shared" si="364"/>
        <v/>
      </c>
      <c r="Q2578" s="18">
        <f t="shared" si="365"/>
        <v>0</v>
      </c>
      <c r="R2578" s="118"/>
    </row>
    <row r="2579" spans="1:18" x14ac:dyDescent="0.25">
      <c r="A2579" s="25">
        <f t="shared" si="357"/>
        <v>287</v>
      </c>
      <c r="B2579" s="23">
        <f t="shared" si="358"/>
        <v>44573</v>
      </c>
      <c r="C2579" s="24">
        <v>23</v>
      </c>
      <c r="D2579" s="54" t="str">
        <f t="shared" si="359"/>
        <v>ASET</v>
      </c>
      <c r="E2579" s="178"/>
      <c r="F2579" s="179"/>
      <c r="G2579" s="177"/>
      <c r="H2579" s="177"/>
      <c r="I2579" s="169">
        <f t="shared" si="360"/>
        <v>0</v>
      </c>
      <c r="J2579" s="149" t="str" cm="1">
        <f t="array" ref="J2579">IF(ISERROR(INDEX('Non Compliance input'!$H$5:$H$156,MATCH(1,(A2579='Non Compliance input'!$A$5:$A$156)*(F2579&gt;='Non Compliance input'!$D$5:$D$156)*(E2579&lt;'Non Compliance input'!$E$5:$E$156)*('Non Compliance input'!$H$5:$H$156="Yes"),0))
),"","Yes")</f>
        <v/>
      </c>
      <c r="K2579" s="149">
        <f t="shared" si="361"/>
        <v>0</v>
      </c>
      <c r="L2579" s="162">
        <f t="shared" si="362"/>
        <v>0</v>
      </c>
      <c r="M2579" s="162" t="str" cm="1">
        <f t="array" ref="M2579">IF(ISERROR(INDEX('Non Compliance input'!$I$5:$I$156,MATCH(1,(A2579='Non Compliance input'!$A$5:$A$156)*(E2579&gt;='Non Compliance input'!$D$5:$D$156)*(F2579&lt;='Non Compliance input'!$E$5:$E$156)*('Non Compliance input'!$I$5:$I$156="Yes"),0))
),"","Yes")</f>
        <v/>
      </c>
      <c r="N2579" s="149" t="str">
        <f>IF(VLOOKUP($A2579,HourEndingOutage!$B$3:$F$746,5,0)="Outage","Outage","")</f>
        <v/>
      </c>
      <c r="O2579" s="18">
        <f t="shared" si="363"/>
        <v>0</v>
      </c>
      <c r="P2579" s="18" t="str">
        <f t="shared" si="364"/>
        <v/>
      </c>
      <c r="Q2579" s="18">
        <f t="shared" si="365"/>
        <v>0</v>
      </c>
      <c r="R2579" s="118"/>
    </row>
    <row r="2580" spans="1:18" x14ac:dyDescent="0.25">
      <c r="A2580" s="25">
        <f t="shared" si="357"/>
        <v>287</v>
      </c>
      <c r="B2580" s="23">
        <f t="shared" si="358"/>
        <v>44573</v>
      </c>
      <c r="C2580" s="24">
        <v>23</v>
      </c>
      <c r="D2580" s="54" t="str">
        <f t="shared" si="359"/>
        <v>ASET</v>
      </c>
      <c r="E2580" s="178"/>
      <c r="F2580" s="179"/>
      <c r="G2580" s="177"/>
      <c r="H2580" s="177"/>
      <c r="I2580" s="169">
        <f t="shared" si="360"/>
        <v>0</v>
      </c>
      <c r="J2580" s="149" t="str" cm="1">
        <f t="array" ref="J2580">IF(ISERROR(INDEX('Non Compliance input'!$H$5:$H$156,MATCH(1,(A2580='Non Compliance input'!$A$5:$A$156)*(F2580&gt;='Non Compliance input'!$D$5:$D$156)*(E2580&lt;'Non Compliance input'!$E$5:$E$156)*('Non Compliance input'!$H$5:$H$156="Yes"),0))
),"","Yes")</f>
        <v/>
      </c>
      <c r="K2580" s="149">
        <f t="shared" si="361"/>
        <v>0</v>
      </c>
      <c r="L2580" s="162">
        <f t="shared" si="362"/>
        <v>0</v>
      </c>
      <c r="M2580" s="162" t="str" cm="1">
        <f t="array" ref="M2580">IF(ISERROR(INDEX('Non Compliance input'!$I$5:$I$156,MATCH(1,(A2580='Non Compliance input'!$A$5:$A$156)*(E2580&gt;='Non Compliance input'!$D$5:$D$156)*(F2580&lt;='Non Compliance input'!$E$5:$E$156)*('Non Compliance input'!$I$5:$I$156="Yes"),0))
),"","Yes")</f>
        <v/>
      </c>
      <c r="N2580" s="149" t="str">
        <f>IF(VLOOKUP($A2580,HourEndingOutage!$B$3:$F$746,5,0)="Outage","Outage","")</f>
        <v/>
      </c>
      <c r="O2580" s="18">
        <f t="shared" si="363"/>
        <v>0</v>
      </c>
      <c r="P2580" s="18" t="str">
        <f t="shared" si="364"/>
        <v/>
      </c>
      <c r="Q2580" s="18">
        <f t="shared" si="365"/>
        <v>0</v>
      </c>
      <c r="R2580" s="118"/>
    </row>
    <row r="2581" spans="1:18" x14ac:dyDescent="0.25">
      <c r="A2581" s="25">
        <f t="shared" si="357"/>
        <v>287</v>
      </c>
      <c r="B2581" s="23">
        <f t="shared" si="358"/>
        <v>44573</v>
      </c>
      <c r="C2581" s="24">
        <v>23</v>
      </c>
      <c r="D2581" s="54" t="str">
        <f t="shared" si="359"/>
        <v>ASET</v>
      </c>
      <c r="E2581" s="178"/>
      <c r="F2581" s="179"/>
      <c r="G2581" s="177"/>
      <c r="H2581" s="177"/>
      <c r="I2581" s="169">
        <f t="shared" si="360"/>
        <v>0</v>
      </c>
      <c r="J2581" s="149" t="str" cm="1">
        <f t="array" ref="J2581">IF(ISERROR(INDEX('Non Compliance input'!$H$5:$H$156,MATCH(1,(A2581='Non Compliance input'!$A$5:$A$156)*(F2581&gt;='Non Compliance input'!$D$5:$D$156)*(E2581&lt;'Non Compliance input'!$E$5:$E$156)*('Non Compliance input'!$H$5:$H$156="Yes"),0))
),"","Yes")</f>
        <v/>
      </c>
      <c r="K2581" s="149">
        <f t="shared" si="361"/>
        <v>0</v>
      </c>
      <c r="L2581" s="162">
        <f t="shared" si="362"/>
        <v>0</v>
      </c>
      <c r="M2581" s="162" t="str" cm="1">
        <f t="array" ref="M2581">IF(ISERROR(INDEX('Non Compliance input'!$I$5:$I$156,MATCH(1,(A2581='Non Compliance input'!$A$5:$A$156)*(E2581&gt;='Non Compliance input'!$D$5:$D$156)*(F2581&lt;='Non Compliance input'!$E$5:$E$156)*('Non Compliance input'!$I$5:$I$156="Yes"),0))
),"","Yes")</f>
        <v/>
      </c>
      <c r="N2581" s="149" t="str">
        <f>IF(VLOOKUP($A2581,HourEndingOutage!$B$3:$F$746,5,0)="Outage","Outage","")</f>
        <v/>
      </c>
      <c r="O2581" s="18">
        <f t="shared" si="363"/>
        <v>0</v>
      </c>
      <c r="P2581" s="18" t="str">
        <f t="shared" si="364"/>
        <v/>
      </c>
      <c r="Q2581" s="18">
        <f t="shared" si="365"/>
        <v>0</v>
      </c>
      <c r="R2581" s="118"/>
    </row>
    <row r="2582" spans="1:18" x14ac:dyDescent="0.25">
      <c r="A2582" s="25">
        <f t="shared" si="357"/>
        <v>287</v>
      </c>
      <c r="B2582" s="23">
        <f t="shared" si="358"/>
        <v>44573</v>
      </c>
      <c r="C2582" s="24">
        <v>23</v>
      </c>
      <c r="D2582" s="54" t="str">
        <f t="shared" si="359"/>
        <v>ASET</v>
      </c>
      <c r="E2582" s="178"/>
      <c r="F2582" s="179"/>
      <c r="G2582" s="177"/>
      <c r="H2582" s="177"/>
      <c r="I2582" s="169">
        <f t="shared" si="360"/>
        <v>0</v>
      </c>
      <c r="J2582" s="149" t="str" cm="1">
        <f t="array" ref="J2582">IF(ISERROR(INDEX('Non Compliance input'!$H$5:$H$156,MATCH(1,(A2582='Non Compliance input'!$A$5:$A$156)*(F2582&gt;='Non Compliance input'!$D$5:$D$156)*(E2582&lt;'Non Compliance input'!$E$5:$E$156)*('Non Compliance input'!$H$5:$H$156="Yes"),0))
),"","Yes")</f>
        <v/>
      </c>
      <c r="K2582" s="149">
        <f t="shared" si="361"/>
        <v>0</v>
      </c>
      <c r="L2582" s="162">
        <f t="shared" si="362"/>
        <v>0</v>
      </c>
      <c r="M2582" s="162" t="str" cm="1">
        <f t="array" ref="M2582">IF(ISERROR(INDEX('Non Compliance input'!$I$5:$I$156,MATCH(1,(A2582='Non Compliance input'!$A$5:$A$156)*(E2582&gt;='Non Compliance input'!$D$5:$D$156)*(F2582&lt;='Non Compliance input'!$E$5:$E$156)*('Non Compliance input'!$I$5:$I$156="Yes"),0))
),"","Yes")</f>
        <v/>
      </c>
      <c r="N2582" s="149" t="str">
        <f>IF(VLOOKUP($A2582,HourEndingOutage!$B$3:$F$746,5,0)="Outage","Outage","")</f>
        <v/>
      </c>
      <c r="O2582" s="18">
        <f t="shared" si="363"/>
        <v>0</v>
      </c>
      <c r="P2582" s="18" t="str">
        <f t="shared" si="364"/>
        <v/>
      </c>
      <c r="Q2582" s="18">
        <f t="shared" si="365"/>
        <v>0</v>
      </c>
      <c r="R2582" s="118"/>
    </row>
    <row r="2583" spans="1:18" x14ac:dyDescent="0.25">
      <c r="A2583" s="25">
        <f t="shared" si="357"/>
        <v>287</v>
      </c>
      <c r="B2583" s="23">
        <f t="shared" si="358"/>
        <v>44573</v>
      </c>
      <c r="C2583" s="24">
        <v>23</v>
      </c>
      <c r="D2583" s="54" t="str">
        <f t="shared" si="359"/>
        <v>ASET</v>
      </c>
      <c r="E2583" s="178"/>
      <c r="F2583" s="179"/>
      <c r="G2583" s="177"/>
      <c r="H2583" s="177"/>
      <c r="I2583" s="169">
        <f t="shared" si="360"/>
        <v>0</v>
      </c>
      <c r="J2583" s="149" t="str" cm="1">
        <f t="array" ref="J2583">IF(ISERROR(INDEX('Non Compliance input'!$H$5:$H$156,MATCH(1,(A2583='Non Compliance input'!$A$5:$A$156)*(F2583&gt;='Non Compliance input'!$D$5:$D$156)*(E2583&lt;'Non Compliance input'!$E$5:$E$156)*('Non Compliance input'!$H$5:$H$156="Yes"),0))
),"","Yes")</f>
        <v/>
      </c>
      <c r="K2583" s="149">
        <f t="shared" si="361"/>
        <v>0</v>
      </c>
      <c r="L2583" s="162">
        <f t="shared" si="362"/>
        <v>0</v>
      </c>
      <c r="M2583" s="162" t="str" cm="1">
        <f t="array" ref="M2583">IF(ISERROR(INDEX('Non Compliance input'!$I$5:$I$156,MATCH(1,(A2583='Non Compliance input'!$A$5:$A$156)*(E2583&gt;='Non Compliance input'!$D$5:$D$156)*(F2583&lt;='Non Compliance input'!$E$5:$E$156)*('Non Compliance input'!$I$5:$I$156="Yes"),0))
),"","Yes")</f>
        <v/>
      </c>
      <c r="N2583" s="149" t="str">
        <f>IF(VLOOKUP($A2583,HourEndingOutage!$B$3:$F$746,5,0)="Outage","Outage","")</f>
        <v/>
      </c>
      <c r="O2583" s="18">
        <f t="shared" si="363"/>
        <v>0</v>
      </c>
      <c r="P2583" s="18" t="str">
        <f t="shared" si="364"/>
        <v/>
      </c>
      <c r="Q2583" s="18">
        <f t="shared" si="365"/>
        <v>0</v>
      </c>
      <c r="R2583" s="118"/>
    </row>
    <row r="2584" spans="1:18" x14ac:dyDescent="0.25">
      <c r="A2584" s="25">
        <f t="shared" si="357"/>
        <v>287</v>
      </c>
      <c r="B2584" s="23">
        <f t="shared" si="358"/>
        <v>44573</v>
      </c>
      <c r="C2584" s="24">
        <v>23</v>
      </c>
      <c r="D2584" s="54" t="str">
        <f t="shared" si="359"/>
        <v>ASET</v>
      </c>
      <c r="E2584" s="178"/>
      <c r="F2584" s="179"/>
      <c r="G2584" s="177"/>
      <c r="H2584" s="177"/>
      <c r="I2584" s="169">
        <f t="shared" si="360"/>
        <v>0</v>
      </c>
      <c r="J2584" s="149" t="str" cm="1">
        <f t="array" ref="J2584">IF(ISERROR(INDEX('Non Compliance input'!$H$5:$H$156,MATCH(1,(A2584='Non Compliance input'!$A$5:$A$156)*(F2584&gt;='Non Compliance input'!$D$5:$D$156)*(E2584&lt;'Non Compliance input'!$E$5:$E$156)*('Non Compliance input'!$H$5:$H$156="Yes"),0))
),"","Yes")</f>
        <v/>
      </c>
      <c r="K2584" s="149">
        <f t="shared" si="361"/>
        <v>0</v>
      </c>
      <c r="L2584" s="162">
        <f t="shared" si="362"/>
        <v>0</v>
      </c>
      <c r="M2584" s="162" t="str" cm="1">
        <f t="array" ref="M2584">IF(ISERROR(INDEX('Non Compliance input'!$I$5:$I$156,MATCH(1,(A2584='Non Compliance input'!$A$5:$A$156)*(E2584&gt;='Non Compliance input'!$D$5:$D$156)*(F2584&lt;='Non Compliance input'!$E$5:$E$156)*('Non Compliance input'!$I$5:$I$156="Yes"),0))
),"","Yes")</f>
        <v/>
      </c>
      <c r="N2584" s="149" t="str">
        <f>IF(VLOOKUP($A2584,HourEndingOutage!$B$3:$F$746,5,0)="Outage","Outage","")</f>
        <v/>
      </c>
      <c r="O2584" s="18">
        <f t="shared" si="363"/>
        <v>0</v>
      </c>
      <c r="P2584" s="18" t="str">
        <f t="shared" si="364"/>
        <v/>
      </c>
      <c r="Q2584" s="18">
        <f t="shared" si="365"/>
        <v>0</v>
      </c>
      <c r="R2584" s="118"/>
    </row>
    <row r="2585" spans="1:18" x14ac:dyDescent="0.25">
      <c r="A2585" s="25">
        <f t="shared" si="357"/>
        <v>287</v>
      </c>
      <c r="B2585" s="23">
        <f t="shared" si="358"/>
        <v>44573</v>
      </c>
      <c r="C2585" s="24">
        <v>23</v>
      </c>
      <c r="D2585" s="54" t="str">
        <f t="shared" si="359"/>
        <v>ASET</v>
      </c>
      <c r="E2585" s="178"/>
      <c r="F2585" s="179"/>
      <c r="G2585" s="177"/>
      <c r="H2585" s="177"/>
      <c r="I2585" s="169">
        <f t="shared" si="360"/>
        <v>0</v>
      </c>
      <c r="J2585" s="149" t="str" cm="1">
        <f t="array" ref="J2585">IF(ISERROR(INDEX('Non Compliance input'!$H$5:$H$156,MATCH(1,(A2585='Non Compliance input'!$A$5:$A$156)*(F2585&gt;='Non Compliance input'!$D$5:$D$156)*(E2585&lt;'Non Compliance input'!$E$5:$E$156)*('Non Compliance input'!$H$5:$H$156="Yes"),0))
),"","Yes")</f>
        <v/>
      </c>
      <c r="K2585" s="149">
        <f t="shared" si="361"/>
        <v>0</v>
      </c>
      <c r="L2585" s="162">
        <f t="shared" si="362"/>
        <v>0</v>
      </c>
      <c r="M2585" s="162" t="str" cm="1">
        <f t="array" ref="M2585">IF(ISERROR(INDEX('Non Compliance input'!$I$5:$I$156,MATCH(1,(A2585='Non Compliance input'!$A$5:$A$156)*(E2585&gt;='Non Compliance input'!$D$5:$D$156)*(F2585&lt;='Non Compliance input'!$E$5:$E$156)*('Non Compliance input'!$I$5:$I$156="Yes"),0))
),"","Yes")</f>
        <v/>
      </c>
      <c r="N2585" s="149" t="str">
        <f>IF(VLOOKUP($A2585,HourEndingOutage!$B$3:$F$746,5,0)="Outage","Outage","")</f>
        <v/>
      </c>
      <c r="O2585" s="18">
        <f t="shared" si="363"/>
        <v>0</v>
      </c>
      <c r="P2585" s="18" t="str">
        <f t="shared" si="364"/>
        <v/>
      </c>
      <c r="Q2585" s="18">
        <f t="shared" si="365"/>
        <v>0</v>
      </c>
      <c r="R2585" s="118"/>
    </row>
    <row r="2586" spans="1:18" x14ac:dyDescent="0.25">
      <c r="A2586" s="25">
        <f t="shared" si="357"/>
        <v>288</v>
      </c>
      <c r="B2586" s="23">
        <f t="shared" si="358"/>
        <v>44573</v>
      </c>
      <c r="C2586" s="24">
        <v>24</v>
      </c>
      <c r="D2586" s="54" t="str">
        <f t="shared" si="359"/>
        <v>ASET</v>
      </c>
      <c r="E2586" s="178"/>
      <c r="F2586" s="179"/>
      <c r="G2586" s="177"/>
      <c r="H2586" s="177"/>
      <c r="I2586" s="169">
        <f t="shared" si="360"/>
        <v>0</v>
      </c>
      <c r="J2586" s="149" t="str" cm="1">
        <f t="array" ref="J2586">IF(ISERROR(INDEX('Non Compliance input'!$H$5:$H$156,MATCH(1,(A2586='Non Compliance input'!$A$5:$A$156)*(F2586&gt;='Non Compliance input'!$D$5:$D$156)*(E2586&lt;'Non Compliance input'!$E$5:$E$156)*('Non Compliance input'!$H$5:$H$156="Yes"),0))
),"","Yes")</f>
        <v/>
      </c>
      <c r="K2586" s="149">
        <f t="shared" si="361"/>
        <v>0</v>
      </c>
      <c r="L2586" s="162">
        <f t="shared" si="362"/>
        <v>0</v>
      </c>
      <c r="M2586" s="162" t="str" cm="1">
        <f t="array" ref="M2586">IF(ISERROR(INDEX('Non Compliance input'!$I$5:$I$156,MATCH(1,(A2586='Non Compliance input'!$A$5:$A$156)*(E2586&gt;='Non Compliance input'!$D$5:$D$156)*(F2586&lt;='Non Compliance input'!$E$5:$E$156)*('Non Compliance input'!$I$5:$I$156="Yes"),0))
),"","Yes")</f>
        <v/>
      </c>
      <c r="N2586" s="149" t="str">
        <f>IF(VLOOKUP($A2586,HourEndingOutage!$B$3:$F$746,5,0)="Outage","Outage","")</f>
        <v/>
      </c>
      <c r="O2586" s="18">
        <f t="shared" si="363"/>
        <v>0</v>
      </c>
      <c r="P2586" s="18" t="str">
        <f t="shared" si="364"/>
        <v/>
      </c>
      <c r="Q2586" s="18">
        <f t="shared" si="365"/>
        <v>0</v>
      </c>
      <c r="R2586" s="118"/>
    </row>
    <row r="2587" spans="1:18" x14ac:dyDescent="0.25">
      <c r="A2587" s="25">
        <f t="shared" si="357"/>
        <v>288</v>
      </c>
      <c r="B2587" s="23">
        <f t="shared" si="358"/>
        <v>44573</v>
      </c>
      <c r="C2587" s="24">
        <v>24</v>
      </c>
      <c r="D2587" s="54" t="str">
        <f t="shared" si="359"/>
        <v>ASET</v>
      </c>
      <c r="E2587" s="178"/>
      <c r="F2587" s="179"/>
      <c r="G2587" s="177"/>
      <c r="H2587" s="177"/>
      <c r="I2587" s="169">
        <f t="shared" si="360"/>
        <v>0</v>
      </c>
      <c r="J2587" s="149" t="str" cm="1">
        <f t="array" ref="J2587">IF(ISERROR(INDEX('Non Compliance input'!$H$5:$H$156,MATCH(1,(A2587='Non Compliance input'!$A$5:$A$156)*(F2587&gt;='Non Compliance input'!$D$5:$D$156)*(E2587&lt;'Non Compliance input'!$E$5:$E$156)*('Non Compliance input'!$H$5:$H$156="Yes"),0))
),"","Yes")</f>
        <v/>
      </c>
      <c r="K2587" s="149">
        <f t="shared" si="361"/>
        <v>0</v>
      </c>
      <c r="L2587" s="162">
        <f t="shared" si="362"/>
        <v>0</v>
      </c>
      <c r="M2587" s="162" t="str" cm="1">
        <f t="array" ref="M2587">IF(ISERROR(INDEX('Non Compliance input'!$I$5:$I$156,MATCH(1,(A2587='Non Compliance input'!$A$5:$A$156)*(E2587&gt;='Non Compliance input'!$D$5:$D$156)*(F2587&lt;='Non Compliance input'!$E$5:$E$156)*('Non Compliance input'!$I$5:$I$156="Yes"),0))
),"","Yes")</f>
        <v/>
      </c>
      <c r="N2587" s="149" t="str">
        <f>IF(VLOOKUP($A2587,HourEndingOutage!$B$3:$F$746,5,0)="Outage","Outage","")</f>
        <v/>
      </c>
      <c r="O2587" s="18">
        <f t="shared" si="363"/>
        <v>0</v>
      </c>
      <c r="P2587" s="18" t="str">
        <f t="shared" si="364"/>
        <v/>
      </c>
      <c r="Q2587" s="18">
        <f t="shared" si="365"/>
        <v>0</v>
      </c>
      <c r="R2587" s="118"/>
    </row>
    <row r="2588" spans="1:18" x14ac:dyDescent="0.25">
      <c r="A2588" s="25">
        <f t="shared" ref="A2588:A2651" si="366">IF(C2588=C2587,A2587,A2587+1)</f>
        <v>288</v>
      </c>
      <c r="B2588" s="23">
        <f t="shared" ref="B2588:B2651" si="367">IF(C2588&lt;C2587,B2587+1,B2587)</f>
        <v>44573</v>
      </c>
      <c r="C2588" s="24">
        <v>24</v>
      </c>
      <c r="D2588" s="54" t="str">
        <f t="shared" si="359"/>
        <v>ASET</v>
      </c>
      <c r="E2588" s="178"/>
      <c r="F2588" s="179"/>
      <c r="G2588" s="177"/>
      <c r="H2588" s="177"/>
      <c r="I2588" s="169">
        <f t="shared" si="360"/>
        <v>0</v>
      </c>
      <c r="J2588" s="149" t="str" cm="1">
        <f t="array" ref="J2588">IF(ISERROR(INDEX('Non Compliance input'!$H$5:$H$156,MATCH(1,(A2588='Non Compliance input'!$A$5:$A$156)*(F2588&gt;='Non Compliance input'!$D$5:$D$156)*(E2588&lt;'Non Compliance input'!$E$5:$E$156)*('Non Compliance input'!$H$5:$H$156="Yes"),0))
),"","Yes")</f>
        <v/>
      </c>
      <c r="K2588" s="149">
        <f t="shared" si="361"/>
        <v>0</v>
      </c>
      <c r="L2588" s="162">
        <f t="shared" si="362"/>
        <v>0</v>
      </c>
      <c r="M2588" s="162" t="str" cm="1">
        <f t="array" ref="M2588">IF(ISERROR(INDEX('Non Compliance input'!$I$5:$I$156,MATCH(1,(A2588='Non Compliance input'!$A$5:$A$156)*(E2588&gt;='Non Compliance input'!$D$5:$D$156)*(F2588&lt;='Non Compliance input'!$E$5:$E$156)*('Non Compliance input'!$I$5:$I$156="Yes"),0))
),"","Yes")</f>
        <v/>
      </c>
      <c r="N2588" s="149" t="str">
        <f>IF(VLOOKUP($A2588,HourEndingOutage!$B$3:$F$746,5,0)="Outage","Outage","")</f>
        <v/>
      </c>
      <c r="O2588" s="18">
        <f t="shared" si="363"/>
        <v>0</v>
      </c>
      <c r="P2588" s="18" t="str">
        <f t="shared" si="364"/>
        <v/>
      </c>
      <c r="Q2588" s="18">
        <f t="shared" si="365"/>
        <v>0</v>
      </c>
      <c r="R2588" s="118"/>
    </row>
    <row r="2589" spans="1:18" x14ac:dyDescent="0.25">
      <c r="A2589" s="25">
        <f t="shared" si="366"/>
        <v>288</v>
      </c>
      <c r="B2589" s="23">
        <f t="shared" si="367"/>
        <v>44573</v>
      </c>
      <c r="C2589" s="24">
        <v>24</v>
      </c>
      <c r="D2589" s="54" t="str">
        <f t="shared" si="359"/>
        <v>ASET</v>
      </c>
      <c r="E2589" s="178"/>
      <c r="F2589" s="179"/>
      <c r="G2589" s="177"/>
      <c r="H2589" s="177"/>
      <c r="I2589" s="169">
        <f t="shared" si="360"/>
        <v>0</v>
      </c>
      <c r="J2589" s="149" t="str" cm="1">
        <f t="array" ref="J2589">IF(ISERROR(INDEX('Non Compliance input'!$H$5:$H$156,MATCH(1,(A2589='Non Compliance input'!$A$5:$A$156)*(F2589&gt;='Non Compliance input'!$D$5:$D$156)*(E2589&lt;'Non Compliance input'!$E$5:$E$156)*('Non Compliance input'!$H$5:$H$156="Yes"),0))
),"","Yes")</f>
        <v/>
      </c>
      <c r="K2589" s="149">
        <f t="shared" si="361"/>
        <v>0</v>
      </c>
      <c r="L2589" s="162">
        <f t="shared" si="362"/>
        <v>0</v>
      </c>
      <c r="M2589" s="162" t="str" cm="1">
        <f t="array" ref="M2589">IF(ISERROR(INDEX('Non Compliance input'!$I$5:$I$156,MATCH(1,(A2589='Non Compliance input'!$A$5:$A$156)*(E2589&gt;='Non Compliance input'!$D$5:$D$156)*(F2589&lt;='Non Compliance input'!$E$5:$E$156)*('Non Compliance input'!$I$5:$I$156="Yes"),0))
),"","Yes")</f>
        <v/>
      </c>
      <c r="N2589" s="149" t="str">
        <f>IF(VLOOKUP($A2589,HourEndingOutage!$B$3:$F$746,5,0)="Outage","Outage","")</f>
        <v/>
      </c>
      <c r="O2589" s="18">
        <f t="shared" si="363"/>
        <v>0</v>
      </c>
      <c r="P2589" s="18" t="str">
        <f t="shared" si="364"/>
        <v/>
      </c>
      <c r="Q2589" s="18">
        <f t="shared" si="365"/>
        <v>0</v>
      </c>
      <c r="R2589" s="118"/>
    </row>
    <row r="2590" spans="1:18" x14ac:dyDescent="0.25">
      <c r="A2590" s="25">
        <f t="shared" si="366"/>
        <v>288</v>
      </c>
      <c r="B2590" s="23">
        <f t="shared" si="367"/>
        <v>44573</v>
      </c>
      <c r="C2590" s="24">
        <v>24</v>
      </c>
      <c r="D2590" s="54" t="str">
        <f t="shared" si="359"/>
        <v>ASET</v>
      </c>
      <c r="E2590" s="178"/>
      <c r="F2590" s="179"/>
      <c r="G2590" s="177"/>
      <c r="H2590" s="177"/>
      <c r="I2590" s="169">
        <f t="shared" si="360"/>
        <v>0</v>
      </c>
      <c r="J2590" s="149" t="str" cm="1">
        <f t="array" ref="J2590">IF(ISERROR(INDEX('Non Compliance input'!$H$5:$H$156,MATCH(1,(A2590='Non Compliance input'!$A$5:$A$156)*(F2590&gt;='Non Compliance input'!$D$5:$D$156)*(E2590&lt;'Non Compliance input'!$E$5:$E$156)*('Non Compliance input'!$H$5:$H$156="Yes"),0))
),"","Yes")</f>
        <v/>
      </c>
      <c r="K2590" s="149">
        <f t="shared" si="361"/>
        <v>0</v>
      </c>
      <c r="L2590" s="162">
        <f t="shared" si="362"/>
        <v>0</v>
      </c>
      <c r="M2590" s="162" t="str" cm="1">
        <f t="array" ref="M2590">IF(ISERROR(INDEX('Non Compliance input'!$I$5:$I$156,MATCH(1,(A2590='Non Compliance input'!$A$5:$A$156)*(E2590&gt;='Non Compliance input'!$D$5:$D$156)*(F2590&lt;='Non Compliance input'!$E$5:$E$156)*('Non Compliance input'!$I$5:$I$156="Yes"),0))
),"","Yes")</f>
        <v/>
      </c>
      <c r="N2590" s="149" t="str">
        <f>IF(VLOOKUP($A2590,HourEndingOutage!$B$3:$F$746,5,0)="Outage","Outage","")</f>
        <v/>
      </c>
      <c r="O2590" s="18">
        <f t="shared" si="363"/>
        <v>0</v>
      </c>
      <c r="P2590" s="18" t="str">
        <f t="shared" si="364"/>
        <v/>
      </c>
      <c r="Q2590" s="18">
        <f t="shared" si="365"/>
        <v>0</v>
      </c>
      <c r="R2590" s="118"/>
    </row>
    <row r="2591" spans="1:18" x14ac:dyDescent="0.25">
      <c r="A2591" s="25">
        <f t="shared" si="366"/>
        <v>288</v>
      </c>
      <c r="B2591" s="23">
        <f t="shared" si="367"/>
        <v>44573</v>
      </c>
      <c r="C2591" s="24">
        <v>24</v>
      </c>
      <c r="D2591" s="54" t="str">
        <f t="shared" si="359"/>
        <v>ASET</v>
      </c>
      <c r="E2591" s="178"/>
      <c r="F2591" s="179"/>
      <c r="G2591" s="177"/>
      <c r="H2591" s="177"/>
      <c r="I2591" s="169">
        <f t="shared" si="360"/>
        <v>0</v>
      </c>
      <c r="J2591" s="149" t="str" cm="1">
        <f t="array" ref="J2591">IF(ISERROR(INDEX('Non Compliance input'!$H$5:$H$156,MATCH(1,(A2591='Non Compliance input'!$A$5:$A$156)*(F2591&gt;='Non Compliance input'!$D$5:$D$156)*(E2591&lt;'Non Compliance input'!$E$5:$E$156)*('Non Compliance input'!$H$5:$H$156="Yes"),0))
),"","Yes")</f>
        <v/>
      </c>
      <c r="K2591" s="149">
        <f t="shared" si="361"/>
        <v>0</v>
      </c>
      <c r="L2591" s="162">
        <f t="shared" si="362"/>
        <v>0</v>
      </c>
      <c r="M2591" s="162" t="str" cm="1">
        <f t="array" ref="M2591">IF(ISERROR(INDEX('Non Compliance input'!$I$5:$I$156,MATCH(1,(A2591='Non Compliance input'!$A$5:$A$156)*(E2591&gt;='Non Compliance input'!$D$5:$D$156)*(F2591&lt;='Non Compliance input'!$E$5:$E$156)*('Non Compliance input'!$I$5:$I$156="Yes"),0))
),"","Yes")</f>
        <v/>
      </c>
      <c r="N2591" s="149" t="str">
        <f>IF(VLOOKUP($A2591,HourEndingOutage!$B$3:$F$746,5,0)="Outage","Outage","")</f>
        <v/>
      </c>
      <c r="O2591" s="18">
        <f t="shared" si="363"/>
        <v>0</v>
      </c>
      <c r="P2591" s="18" t="str">
        <f t="shared" si="364"/>
        <v/>
      </c>
      <c r="Q2591" s="18">
        <f t="shared" si="365"/>
        <v>0</v>
      </c>
      <c r="R2591" s="118"/>
    </row>
    <row r="2592" spans="1:18" x14ac:dyDescent="0.25">
      <c r="A2592" s="25">
        <f t="shared" si="366"/>
        <v>288</v>
      </c>
      <c r="B2592" s="23">
        <f t="shared" si="367"/>
        <v>44573</v>
      </c>
      <c r="C2592" s="24">
        <v>24</v>
      </c>
      <c r="D2592" s="54" t="str">
        <f t="shared" si="359"/>
        <v>ASET</v>
      </c>
      <c r="E2592" s="178"/>
      <c r="F2592" s="179"/>
      <c r="G2592" s="177"/>
      <c r="H2592" s="177"/>
      <c r="I2592" s="169">
        <f t="shared" si="360"/>
        <v>0</v>
      </c>
      <c r="J2592" s="149" t="str" cm="1">
        <f t="array" ref="J2592">IF(ISERROR(INDEX('Non Compliance input'!$H$5:$H$156,MATCH(1,(A2592='Non Compliance input'!$A$5:$A$156)*(F2592&gt;='Non Compliance input'!$D$5:$D$156)*(E2592&lt;'Non Compliance input'!$E$5:$E$156)*('Non Compliance input'!$H$5:$H$156="Yes"),0))
),"","Yes")</f>
        <v/>
      </c>
      <c r="K2592" s="149">
        <f t="shared" si="361"/>
        <v>0</v>
      </c>
      <c r="L2592" s="162">
        <f t="shared" si="362"/>
        <v>0</v>
      </c>
      <c r="M2592" s="162" t="str" cm="1">
        <f t="array" ref="M2592">IF(ISERROR(INDEX('Non Compliance input'!$I$5:$I$156,MATCH(1,(A2592='Non Compliance input'!$A$5:$A$156)*(E2592&gt;='Non Compliance input'!$D$5:$D$156)*(F2592&lt;='Non Compliance input'!$E$5:$E$156)*('Non Compliance input'!$I$5:$I$156="Yes"),0))
),"","Yes")</f>
        <v/>
      </c>
      <c r="N2592" s="149" t="str">
        <f>IF(VLOOKUP($A2592,HourEndingOutage!$B$3:$F$746,5,0)="Outage","Outage","")</f>
        <v/>
      </c>
      <c r="O2592" s="18">
        <f t="shared" si="363"/>
        <v>0</v>
      </c>
      <c r="P2592" s="18" t="str">
        <f t="shared" si="364"/>
        <v/>
      </c>
      <c r="Q2592" s="18">
        <f t="shared" si="365"/>
        <v>0</v>
      </c>
      <c r="R2592" s="118"/>
    </row>
    <row r="2593" spans="1:18" x14ac:dyDescent="0.25">
      <c r="A2593" s="25">
        <f t="shared" si="366"/>
        <v>288</v>
      </c>
      <c r="B2593" s="23">
        <f t="shared" si="367"/>
        <v>44573</v>
      </c>
      <c r="C2593" s="24">
        <v>24</v>
      </c>
      <c r="D2593" s="54" t="str">
        <f t="shared" si="359"/>
        <v>ASET</v>
      </c>
      <c r="E2593" s="178"/>
      <c r="F2593" s="179"/>
      <c r="G2593" s="177"/>
      <c r="H2593" s="177"/>
      <c r="I2593" s="169">
        <f t="shared" si="360"/>
        <v>0</v>
      </c>
      <c r="J2593" s="149" t="str" cm="1">
        <f t="array" ref="J2593">IF(ISERROR(INDEX('Non Compliance input'!$H$5:$H$156,MATCH(1,(A2593='Non Compliance input'!$A$5:$A$156)*(F2593&gt;='Non Compliance input'!$D$5:$D$156)*(E2593&lt;'Non Compliance input'!$E$5:$E$156)*('Non Compliance input'!$H$5:$H$156="Yes"),0))
),"","Yes")</f>
        <v/>
      </c>
      <c r="K2593" s="149">
        <f t="shared" si="361"/>
        <v>0</v>
      </c>
      <c r="L2593" s="162">
        <f t="shared" si="362"/>
        <v>0</v>
      </c>
      <c r="M2593" s="162" t="str" cm="1">
        <f t="array" ref="M2593">IF(ISERROR(INDEX('Non Compliance input'!$I$5:$I$156,MATCH(1,(A2593='Non Compliance input'!$A$5:$A$156)*(E2593&gt;='Non Compliance input'!$D$5:$D$156)*(F2593&lt;='Non Compliance input'!$E$5:$E$156)*('Non Compliance input'!$I$5:$I$156="Yes"),0))
),"","Yes")</f>
        <v/>
      </c>
      <c r="N2593" s="149" t="str">
        <f>IF(VLOOKUP($A2593,HourEndingOutage!$B$3:$F$746,5,0)="Outage","Outage","")</f>
        <v/>
      </c>
      <c r="O2593" s="18">
        <f t="shared" si="363"/>
        <v>0</v>
      </c>
      <c r="P2593" s="18" t="str">
        <f t="shared" si="364"/>
        <v/>
      </c>
      <c r="Q2593" s="18">
        <f t="shared" si="365"/>
        <v>0</v>
      </c>
      <c r="R2593" s="118"/>
    </row>
    <row r="2594" spans="1:18" x14ac:dyDescent="0.25">
      <c r="A2594" s="25">
        <f t="shared" si="366"/>
        <v>288</v>
      </c>
      <c r="B2594" s="23">
        <f t="shared" si="367"/>
        <v>44573</v>
      </c>
      <c r="C2594" s="24">
        <v>24</v>
      </c>
      <c r="D2594" s="54" t="str">
        <f t="shared" si="359"/>
        <v>ASET</v>
      </c>
      <c r="E2594" s="178"/>
      <c r="F2594" s="179"/>
      <c r="G2594" s="177"/>
      <c r="H2594" s="177"/>
      <c r="I2594" s="169">
        <f t="shared" si="360"/>
        <v>0</v>
      </c>
      <c r="J2594" s="149" t="str" cm="1">
        <f t="array" ref="J2594">IF(ISERROR(INDEX('Non Compliance input'!$H$5:$H$156,MATCH(1,(A2594='Non Compliance input'!$A$5:$A$156)*(F2594&gt;='Non Compliance input'!$D$5:$D$156)*(E2594&lt;'Non Compliance input'!$E$5:$E$156)*('Non Compliance input'!$H$5:$H$156="Yes"),0))
),"","Yes")</f>
        <v/>
      </c>
      <c r="K2594" s="149">
        <f t="shared" si="361"/>
        <v>0</v>
      </c>
      <c r="L2594" s="162">
        <f t="shared" si="362"/>
        <v>0</v>
      </c>
      <c r="M2594" s="162" t="str" cm="1">
        <f t="array" ref="M2594">IF(ISERROR(INDEX('Non Compliance input'!$I$5:$I$156,MATCH(1,(A2594='Non Compliance input'!$A$5:$A$156)*(E2594&gt;='Non Compliance input'!$D$5:$D$156)*(F2594&lt;='Non Compliance input'!$E$5:$E$156)*('Non Compliance input'!$I$5:$I$156="Yes"),0))
),"","Yes")</f>
        <v/>
      </c>
      <c r="N2594" s="149" t="str">
        <f>IF(VLOOKUP($A2594,HourEndingOutage!$B$3:$F$746,5,0)="Outage","Outage","")</f>
        <v/>
      </c>
      <c r="O2594" s="18">
        <f t="shared" si="363"/>
        <v>0</v>
      </c>
      <c r="P2594" s="18" t="str">
        <f t="shared" si="364"/>
        <v/>
      </c>
      <c r="Q2594" s="18">
        <f t="shared" si="365"/>
        <v>0</v>
      </c>
      <c r="R2594" s="118"/>
    </row>
    <row r="2595" spans="1:18" x14ac:dyDescent="0.25">
      <c r="A2595" s="25">
        <f t="shared" si="366"/>
        <v>289</v>
      </c>
      <c r="B2595" s="23">
        <f t="shared" si="367"/>
        <v>44574</v>
      </c>
      <c r="C2595" s="24">
        <v>1</v>
      </c>
      <c r="D2595" s="54" t="str">
        <f t="shared" si="359"/>
        <v>ASET</v>
      </c>
      <c r="E2595" s="178"/>
      <c r="F2595" s="179"/>
      <c r="G2595" s="177"/>
      <c r="H2595" s="177"/>
      <c r="I2595" s="169">
        <f t="shared" si="360"/>
        <v>0</v>
      </c>
      <c r="J2595" s="149" t="str" cm="1">
        <f t="array" ref="J2595">IF(ISERROR(INDEX('Non Compliance input'!$H$5:$H$156,MATCH(1,(A2595='Non Compliance input'!$A$5:$A$156)*(F2595&gt;='Non Compliance input'!$D$5:$D$156)*(E2595&lt;'Non Compliance input'!$E$5:$E$156)*('Non Compliance input'!$H$5:$H$156="Yes"),0))
),"","Yes")</f>
        <v/>
      </c>
      <c r="K2595" s="149">
        <f t="shared" si="361"/>
        <v>0</v>
      </c>
      <c r="L2595" s="162">
        <f t="shared" si="362"/>
        <v>0</v>
      </c>
      <c r="M2595" s="162" t="str" cm="1">
        <f t="array" ref="M2595">IF(ISERROR(INDEX('Non Compliance input'!$I$5:$I$156,MATCH(1,(A2595='Non Compliance input'!$A$5:$A$156)*(E2595&gt;='Non Compliance input'!$D$5:$D$156)*(F2595&lt;='Non Compliance input'!$E$5:$E$156)*('Non Compliance input'!$I$5:$I$156="Yes"),0))
),"","Yes")</f>
        <v/>
      </c>
      <c r="N2595" s="149" t="str">
        <f>IF(VLOOKUP($A2595,HourEndingOutage!$B$3:$F$746,5,0)="Outage","Outage","")</f>
        <v/>
      </c>
      <c r="O2595" s="18">
        <f t="shared" si="363"/>
        <v>0</v>
      </c>
      <c r="P2595" s="18" t="str">
        <f t="shared" si="364"/>
        <v/>
      </c>
      <c r="Q2595" s="18">
        <f t="shared" si="365"/>
        <v>0</v>
      </c>
      <c r="R2595" s="118"/>
    </row>
    <row r="2596" spans="1:18" x14ac:dyDescent="0.25">
      <c r="A2596" s="25">
        <f t="shared" si="366"/>
        <v>289</v>
      </c>
      <c r="B2596" s="23">
        <f t="shared" si="367"/>
        <v>44574</v>
      </c>
      <c r="C2596" s="24">
        <v>1</v>
      </c>
      <c r="D2596" s="54" t="str">
        <f t="shared" si="359"/>
        <v>ASET</v>
      </c>
      <c r="E2596" s="178"/>
      <c r="F2596" s="179"/>
      <c r="G2596" s="177"/>
      <c r="H2596" s="177"/>
      <c r="I2596" s="169">
        <f t="shared" si="360"/>
        <v>0</v>
      </c>
      <c r="J2596" s="149" t="str" cm="1">
        <f t="array" ref="J2596">IF(ISERROR(INDEX('Non Compliance input'!$H$5:$H$156,MATCH(1,(A2596='Non Compliance input'!$A$5:$A$156)*(F2596&gt;='Non Compliance input'!$D$5:$D$156)*(E2596&lt;'Non Compliance input'!$E$5:$E$156)*('Non Compliance input'!$H$5:$H$156="Yes"),0))
),"","Yes")</f>
        <v/>
      </c>
      <c r="K2596" s="149">
        <f t="shared" si="361"/>
        <v>0</v>
      </c>
      <c r="L2596" s="162">
        <f t="shared" si="362"/>
        <v>0</v>
      </c>
      <c r="M2596" s="162" t="str" cm="1">
        <f t="array" ref="M2596">IF(ISERROR(INDEX('Non Compliance input'!$I$5:$I$156,MATCH(1,(A2596='Non Compliance input'!$A$5:$A$156)*(E2596&gt;='Non Compliance input'!$D$5:$D$156)*(F2596&lt;='Non Compliance input'!$E$5:$E$156)*('Non Compliance input'!$I$5:$I$156="Yes"),0))
),"","Yes")</f>
        <v/>
      </c>
      <c r="N2596" s="149" t="str">
        <f>IF(VLOOKUP($A2596,HourEndingOutage!$B$3:$F$746,5,0)="Outage","Outage","")</f>
        <v/>
      </c>
      <c r="O2596" s="18">
        <f t="shared" si="363"/>
        <v>0</v>
      </c>
      <c r="P2596" s="18" t="str">
        <f t="shared" si="364"/>
        <v/>
      </c>
      <c r="Q2596" s="18">
        <f t="shared" si="365"/>
        <v>0</v>
      </c>
      <c r="R2596" s="118"/>
    </row>
    <row r="2597" spans="1:18" x14ac:dyDescent="0.25">
      <c r="A2597" s="25">
        <f t="shared" si="366"/>
        <v>289</v>
      </c>
      <c r="B2597" s="23">
        <f t="shared" si="367"/>
        <v>44574</v>
      </c>
      <c r="C2597" s="24">
        <v>1</v>
      </c>
      <c r="D2597" s="54" t="str">
        <f t="shared" si="359"/>
        <v>ASET</v>
      </c>
      <c r="E2597" s="178"/>
      <c r="F2597" s="179"/>
      <c r="G2597" s="177"/>
      <c r="H2597" s="177"/>
      <c r="I2597" s="169">
        <f t="shared" si="360"/>
        <v>0</v>
      </c>
      <c r="J2597" s="149" t="str" cm="1">
        <f t="array" ref="J2597">IF(ISERROR(INDEX('Non Compliance input'!$H$5:$H$156,MATCH(1,(A2597='Non Compliance input'!$A$5:$A$156)*(F2597&gt;='Non Compliance input'!$D$5:$D$156)*(E2597&lt;'Non Compliance input'!$E$5:$E$156)*('Non Compliance input'!$H$5:$H$156="Yes"),0))
),"","Yes")</f>
        <v/>
      </c>
      <c r="K2597" s="149">
        <f t="shared" si="361"/>
        <v>0</v>
      </c>
      <c r="L2597" s="162">
        <f t="shared" si="362"/>
        <v>0</v>
      </c>
      <c r="M2597" s="162" t="str" cm="1">
        <f t="array" ref="M2597">IF(ISERROR(INDEX('Non Compliance input'!$I$5:$I$156,MATCH(1,(A2597='Non Compliance input'!$A$5:$A$156)*(E2597&gt;='Non Compliance input'!$D$5:$D$156)*(F2597&lt;='Non Compliance input'!$E$5:$E$156)*('Non Compliance input'!$I$5:$I$156="Yes"),0))
),"","Yes")</f>
        <v/>
      </c>
      <c r="N2597" s="149" t="str">
        <f>IF(VLOOKUP($A2597,HourEndingOutage!$B$3:$F$746,5,0)="Outage","Outage","")</f>
        <v/>
      </c>
      <c r="O2597" s="18">
        <f t="shared" si="363"/>
        <v>0</v>
      </c>
      <c r="P2597" s="18" t="str">
        <f t="shared" si="364"/>
        <v/>
      </c>
      <c r="Q2597" s="18">
        <f t="shared" si="365"/>
        <v>0</v>
      </c>
      <c r="R2597" s="118"/>
    </row>
    <row r="2598" spans="1:18" x14ac:dyDescent="0.25">
      <c r="A2598" s="25">
        <f t="shared" si="366"/>
        <v>289</v>
      </c>
      <c r="B2598" s="23">
        <f t="shared" si="367"/>
        <v>44574</v>
      </c>
      <c r="C2598" s="24">
        <v>1</v>
      </c>
      <c r="D2598" s="54" t="str">
        <f t="shared" si="359"/>
        <v>ASET</v>
      </c>
      <c r="E2598" s="178"/>
      <c r="F2598" s="179"/>
      <c r="G2598" s="177"/>
      <c r="H2598" s="177"/>
      <c r="I2598" s="169">
        <f t="shared" si="360"/>
        <v>0</v>
      </c>
      <c r="J2598" s="149" t="str" cm="1">
        <f t="array" ref="J2598">IF(ISERROR(INDEX('Non Compliance input'!$H$5:$H$156,MATCH(1,(A2598='Non Compliance input'!$A$5:$A$156)*(F2598&gt;='Non Compliance input'!$D$5:$D$156)*(E2598&lt;'Non Compliance input'!$E$5:$E$156)*('Non Compliance input'!$H$5:$H$156="Yes"),0))
),"","Yes")</f>
        <v/>
      </c>
      <c r="K2598" s="149">
        <f t="shared" si="361"/>
        <v>0</v>
      </c>
      <c r="L2598" s="162">
        <f t="shared" si="362"/>
        <v>0</v>
      </c>
      <c r="M2598" s="162" t="str" cm="1">
        <f t="array" ref="M2598">IF(ISERROR(INDEX('Non Compliance input'!$I$5:$I$156,MATCH(1,(A2598='Non Compliance input'!$A$5:$A$156)*(E2598&gt;='Non Compliance input'!$D$5:$D$156)*(F2598&lt;='Non Compliance input'!$E$5:$E$156)*('Non Compliance input'!$I$5:$I$156="Yes"),0))
),"","Yes")</f>
        <v/>
      </c>
      <c r="N2598" s="149" t="str">
        <f>IF(VLOOKUP($A2598,HourEndingOutage!$B$3:$F$746,5,0)="Outage","Outage","")</f>
        <v/>
      </c>
      <c r="O2598" s="18">
        <f t="shared" si="363"/>
        <v>0</v>
      </c>
      <c r="P2598" s="18" t="str">
        <f t="shared" si="364"/>
        <v/>
      </c>
      <c r="Q2598" s="18">
        <f t="shared" si="365"/>
        <v>0</v>
      </c>
      <c r="R2598" s="118"/>
    </row>
    <row r="2599" spans="1:18" x14ac:dyDescent="0.25">
      <c r="A2599" s="25">
        <f t="shared" si="366"/>
        <v>289</v>
      </c>
      <c r="B2599" s="23">
        <f t="shared" si="367"/>
        <v>44574</v>
      </c>
      <c r="C2599" s="24">
        <v>1</v>
      </c>
      <c r="D2599" s="54" t="str">
        <f t="shared" si="359"/>
        <v>ASET</v>
      </c>
      <c r="E2599" s="178"/>
      <c r="F2599" s="179"/>
      <c r="G2599" s="177"/>
      <c r="H2599" s="177"/>
      <c r="I2599" s="169">
        <f t="shared" si="360"/>
        <v>0</v>
      </c>
      <c r="J2599" s="149" t="str" cm="1">
        <f t="array" ref="J2599">IF(ISERROR(INDEX('Non Compliance input'!$H$5:$H$156,MATCH(1,(A2599='Non Compliance input'!$A$5:$A$156)*(F2599&gt;='Non Compliance input'!$D$5:$D$156)*(E2599&lt;'Non Compliance input'!$E$5:$E$156)*('Non Compliance input'!$H$5:$H$156="Yes"),0))
),"","Yes")</f>
        <v/>
      </c>
      <c r="K2599" s="149">
        <f t="shared" si="361"/>
        <v>0</v>
      </c>
      <c r="L2599" s="162">
        <f t="shared" si="362"/>
        <v>0</v>
      </c>
      <c r="M2599" s="162" t="str" cm="1">
        <f t="array" ref="M2599">IF(ISERROR(INDEX('Non Compliance input'!$I$5:$I$156,MATCH(1,(A2599='Non Compliance input'!$A$5:$A$156)*(E2599&gt;='Non Compliance input'!$D$5:$D$156)*(F2599&lt;='Non Compliance input'!$E$5:$E$156)*('Non Compliance input'!$I$5:$I$156="Yes"),0))
),"","Yes")</f>
        <v/>
      </c>
      <c r="N2599" s="149" t="str">
        <f>IF(VLOOKUP($A2599,HourEndingOutage!$B$3:$F$746,5,0)="Outage","Outage","")</f>
        <v/>
      </c>
      <c r="O2599" s="18">
        <f t="shared" si="363"/>
        <v>0</v>
      </c>
      <c r="P2599" s="18" t="str">
        <f t="shared" si="364"/>
        <v/>
      </c>
      <c r="Q2599" s="18">
        <f t="shared" si="365"/>
        <v>0</v>
      </c>
      <c r="R2599" s="118"/>
    </row>
    <row r="2600" spans="1:18" x14ac:dyDescent="0.25">
      <c r="A2600" s="25">
        <f t="shared" si="366"/>
        <v>289</v>
      </c>
      <c r="B2600" s="23">
        <f t="shared" si="367"/>
        <v>44574</v>
      </c>
      <c r="C2600" s="24">
        <v>1</v>
      </c>
      <c r="D2600" s="54" t="str">
        <f t="shared" si="359"/>
        <v>ASET</v>
      </c>
      <c r="E2600" s="178"/>
      <c r="F2600" s="179"/>
      <c r="G2600" s="177"/>
      <c r="H2600" s="177"/>
      <c r="I2600" s="169">
        <f t="shared" si="360"/>
        <v>0</v>
      </c>
      <c r="J2600" s="149" t="str" cm="1">
        <f t="array" ref="J2600">IF(ISERROR(INDEX('Non Compliance input'!$H$5:$H$156,MATCH(1,(A2600='Non Compliance input'!$A$5:$A$156)*(F2600&gt;='Non Compliance input'!$D$5:$D$156)*(E2600&lt;'Non Compliance input'!$E$5:$E$156)*('Non Compliance input'!$H$5:$H$156="Yes"),0))
),"","Yes")</f>
        <v/>
      </c>
      <c r="K2600" s="149">
        <f t="shared" si="361"/>
        <v>0</v>
      </c>
      <c r="L2600" s="162">
        <f t="shared" si="362"/>
        <v>0</v>
      </c>
      <c r="M2600" s="162" t="str" cm="1">
        <f t="array" ref="M2600">IF(ISERROR(INDEX('Non Compliance input'!$I$5:$I$156,MATCH(1,(A2600='Non Compliance input'!$A$5:$A$156)*(E2600&gt;='Non Compliance input'!$D$5:$D$156)*(F2600&lt;='Non Compliance input'!$E$5:$E$156)*('Non Compliance input'!$I$5:$I$156="Yes"),0))
),"","Yes")</f>
        <v/>
      </c>
      <c r="N2600" s="149" t="str">
        <f>IF(VLOOKUP($A2600,HourEndingOutage!$B$3:$F$746,5,0)="Outage","Outage","")</f>
        <v/>
      </c>
      <c r="O2600" s="18">
        <f t="shared" si="363"/>
        <v>0</v>
      </c>
      <c r="P2600" s="18" t="str">
        <f t="shared" si="364"/>
        <v/>
      </c>
      <c r="Q2600" s="18">
        <f t="shared" si="365"/>
        <v>0</v>
      </c>
      <c r="R2600" s="118"/>
    </row>
    <row r="2601" spans="1:18" x14ac:dyDescent="0.25">
      <c r="A2601" s="25">
        <f t="shared" si="366"/>
        <v>289</v>
      </c>
      <c r="B2601" s="23">
        <f t="shared" si="367"/>
        <v>44574</v>
      </c>
      <c r="C2601" s="24">
        <v>1</v>
      </c>
      <c r="D2601" s="54" t="str">
        <f t="shared" si="359"/>
        <v>ASET</v>
      </c>
      <c r="E2601" s="178"/>
      <c r="F2601" s="179"/>
      <c r="G2601" s="177"/>
      <c r="H2601" s="177"/>
      <c r="I2601" s="169">
        <f t="shared" si="360"/>
        <v>0</v>
      </c>
      <c r="J2601" s="149" t="str" cm="1">
        <f t="array" ref="J2601">IF(ISERROR(INDEX('Non Compliance input'!$H$5:$H$156,MATCH(1,(A2601='Non Compliance input'!$A$5:$A$156)*(F2601&gt;='Non Compliance input'!$D$5:$D$156)*(E2601&lt;'Non Compliance input'!$E$5:$E$156)*('Non Compliance input'!$H$5:$H$156="Yes"),0))
),"","Yes")</f>
        <v/>
      </c>
      <c r="K2601" s="149">
        <f t="shared" si="361"/>
        <v>0</v>
      </c>
      <c r="L2601" s="162">
        <f t="shared" si="362"/>
        <v>0</v>
      </c>
      <c r="M2601" s="162" t="str" cm="1">
        <f t="array" ref="M2601">IF(ISERROR(INDEX('Non Compliance input'!$I$5:$I$156,MATCH(1,(A2601='Non Compliance input'!$A$5:$A$156)*(E2601&gt;='Non Compliance input'!$D$5:$D$156)*(F2601&lt;='Non Compliance input'!$E$5:$E$156)*('Non Compliance input'!$I$5:$I$156="Yes"),0))
),"","Yes")</f>
        <v/>
      </c>
      <c r="N2601" s="149" t="str">
        <f>IF(VLOOKUP($A2601,HourEndingOutage!$B$3:$F$746,5,0)="Outage","Outage","")</f>
        <v/>
      </c>
      <c r="O2601" s="18">
        <f t="shared" si="363"/>
        <v>0</v>
      </c>
      <c r="P2601" s="18" t="str">
        <f t="shared" si="364"/>
        <v/>
      </c>
      <c r="Q2601" s="18">
        <f t="shared" si="365"/>
        <v>0</v>
      </c>
      <c r="R2601" s="118"/>
    </row>
    <row r="2602" spans="1:18" x14ac:dyDescent="0.25">
      <c r="A2602" s="25">
        <f t="shared" si="366"/>
        <v>289</v>
      </c>
      <c r="B2602" s="23">
        <f t="shared" si="367"/>
        <v>44574</v>
      </c>
      <c r="C2602" s="24">
        <v>1</v>
      </c>
      <c r="D2602" s="54" t="str">
        <f t="shared" si="359"/>
        <v>ASET</v>
      </c>
      <c r="E2602" s="178"/>
      <c r="F2602" s="179"/>
      <c r="G2602" s="177"/>
      <c r="H2602" s="177"/>
      <c r="I2602" s="169">
        <f t="shared" si="360"/>
        <v>0</v>
      </c>
      <c r="J2602" s="149" t="str" cm="1">
        <f t="array" ref="J2602">IF(ISERROR(INDEX('Non Compliance input'!$H$5:$H$156,MATCH(1,(A2602='Non Compliance input'!$A$5:$A$156)*(F2602&gt;='Non Compliance input'!$D$5:$D$156)*(E2602&lt;'Non Compliance input'!$E$5:$E$156)*('Non Compliance input'!$H$5:$H$156="Yes"),0))
),"","Yes")</f>
        <v/>
      </c>
      <c r="K2602" s="149">
        <f t="shared" si="361"/>
        <v>0</v>
      </c>
      <c r="L2602" s="162">
        <f t="shared" si="362"/>
        <v>0</v>
      </c>
      <c r="M2602" s="162" t="str" cm="1">
        <f t="array" ref="M2602">IF(ISERROR(INDEX('Non Compliance input'!$I$5:$I$156,MATCH(1,(A2602='Non Compliance input'!$A$5:$A$156)*(E2602&gt;='Non Compliance input'!$D$5:$D$156)*(F2602&lt;='Non Compliance input'!$E$5:$E$156)*('Non Compliance input'!$I$5:$I$156="Yes"),0))
),"","Yes")</f>
        <v/>
      </c>
      <c r="N2602" s="149" t="str">
        <f>IF(VLOOKUP($A2602,HourEndingOutage!$B$3:$F$746,5,0)="Outage","Outage","")</f>
        <v/>
      </c>
      <c r="O2602" s="18">
        <f t="shared" si="363"/>
        <v>0</v>
      </c>
      <c r="P2602" s="18" t="str">
        <f t="shared" si="364"/>
        <v/>
      </c>
      <c r="Q2602" s="18">
        <f t="shared" si="365"/>
        <v>0</v>
      </c>
      <c r="R2602" s="118"/>
    </row>
    <row r="2603" spans="1:18" x14ac:dyDescent="0.25">
      <c r="A2603" s="25">
        <f t="shared" si="366"/>
        <v>289</v>
      </c>
      <c r="B2603" s="23">
        <f t="shared" si="367"/>
        <v>44574</v>
      </c>
      <c r="C2603" s="24">
        <v>1</v>
      </c>
      <c r="D2603" s="54" t="str">
        <f t="shared" si="359"/>
        <v>ASET</v>
      </c>
      <c r="E2603" s="178"/>
      <c r="F2603" s="179"/>
      <c r="G2603" s="177"/>
      <c r="H2603" s="177"/>
      <c r="I2603" s="169">
        <f t="shared" si="360"/>
        <v>0</v>
      </c>
      <c r="J2603" s="149" t="str" cm="1">
        <f t="array" ref="J2603">IF(ISERROR(INDEX('Non Compliance input'!$H$5:$H$156,MATCH(1,(A2603='Non Compliance input'!$A$5:$A$156)*(F2603&gt;='Non Compliance input'!$D$5:$D$156)*(E2603&lt;'Non Compliance input'!$E$5:$E$156)*('Non Compliance input'!$H$5:$H$156="Yes"),0))
),"","Yes")</f>
        <v/>
      </c>
      <c r="K2603" s="149">
        <f t="shared" si="361"/>
        <v>0</v>
      </c>
      <c r="L2603" s="162">
        <f t="shared" si="362"/>
        <v>0</v>
      </c>
      <c r="M2603" s="162" t="str" cm="1">
        <f t="array" ref="M2603">IF(ISERROR(INDEX('Non Compliance input'!$I$5:$I$156,MATCH(1,(A2603='Non Compliance input'!$A$5:$A$156)*(E2603&gt;='Non Compliance input'!$D$5:$D$156)*(F2603&lt;='Non Compliance input'!$E$5:$E$156)*('Non Compliance input'!$I$5:$I$156="Yes"),0))
),"","Yes")</f>
        <v/>
      </c>
      <c r="N2603" s="149" t="str">
        <f>IF(VLOOKUP($A2603,HourEndingOutage!$B$3:$F$746,5,0)="Outage","Outage","")</f>
        <v/>
      </c>
      <c r="O2603" s="18">
        <f t="shared" si="363"/>
        <v>0</v>
      </c>
      <c r="P2603" s="18" t="str">
        <f t="shared" si="364"/>
        <v/>
      </c>
      <c r="Q2603" s="18">
        <f t="shared" si="365"/>
        <v>0</v>
      </c>
      <c r="R2603" s="118"/>
    </row>
    <row r="2604" spans="1:18" x14ac:dyDescent="0.25">
      <c r="A2604" s="25">
        <f t="shared" si="366"/>
        <v>290</v>
      </c>
      <c r="B2604" s="23">
        <f t="shared" si="367"/>
        <v>44574</v>
      </c>
      <c r="C2604" s="24">
        <v>2</v>
      </c>
      <c r="D2604" s="54" t="str">
        <f t="shared" si="359"/>
        <v>ASET</v>
      </c>
      <c r="E2604" s="178"/>
      <c r="F2604" s="179"/>
      <c r="G2604" s="177"/>
      <c r="H2604" s="177"/>
      <c r="I2604" s="169">
        <f t="shared" si="360"/>
        <v>0</v>
      </c>
      <c r="J2604" s="149" t="str" cm="1">
        <f t="array" ref="J2604">IF(ISERROR(INDEX('Non Compliance input'!$H$5:$H$156,MATCH(1,(A2604='Non Compliance input'!$A$5:$A$156)*(F2604&gt;='Non Compliance input'!$D$5:$D$156)*(E2604&lt;'Non Compliance input'!$E$5:$E$156)*('Non Compliance input'!$H$5:$H$156="Yes"),0))
),"","Yes")</f>
        <v/>
      </c>
      <c r="K2604" s="149">
        <f t="shared" si="361"/>
        <v>0</v>
      </c>
      <c r="L2604" s="162">
        <f t="shared" si="362"/>
        <v>0</v>
      </c>
      <c r="M2604" s="162" t="str" cm="1">
        <f t="array" ref="M2604">IF(ISERROR(INDEX('Non Compliance input'!$I$5:$I$156,MATCH(1,(A2604='Non Compliance input'!$A$5:$A$156)*(E2604&gt;='Non Compliance input'!$D$5:$D$156)*(F2604&lt;='Non Compliance input'!$E$5:$E$156)*('Non Compliance input'!$I$5:$I$156="Yes"),0))
),"","Yes")</f>
        <v/>
      </c>
      <c r="N2604" s="149" t="str">
        <f>IF(VLOOKUP($A2604,HourEndingOutage!$B$3:$F$746,5,0)="Outage","Outage","")</f>
        <v/>
      </c>
      <c r="O2604" s="18">
        <f t="shared" si="363"/>
        <v>0</v>
      </c>
      <c r="P2604" s="18" t="str">
        <f t="shared" si="364"/>
        <v/>
      </c>
      <c r="Q2604" s="18">
        <f t="shared" si="365"/>
        <v>0</v>
      </c>
      <c r="R2604" s="118"/>
    </row>
    <row r="2605" spans="1:18" x14ac:dyDescent="0.25">
      <c r="A2605" s="25">
        <f t="shared" si="366"/>
        <v>290</v>
      </c>
      <c r="B2605" s="23">
        <f t="shared" si="367"/>
        <v>44574</v>
      </c>
      <c r="C2605" s="24">
        <v>2</v>
      </c>
      <c r="D2605" s="54" t="str">
        <f t="shared" si="359"/>
        <v>ASET</v>
      </c>
      <c r="E2605" s="178"/>
      <c r="F2605" s="179"/>
      <c r="G2605" s="177"/>
      <c r="H2605" s="177"/>
      <c r="I2605" s="169">
        <f t="shared" si="360"/>
        <v>0</v>
      </c>
      <c r="J2605" s="149" t="str" cm="1">
        <f t="array" ref="J2605">IF(ISERROR(INDEX('Non Compliance input'!$H$5:$H$156,MATCH(1,(A2605='Non Compliance input'!$A$5:$A$156)*(F2605&gt;='Non Compliance input'!$D$5:$D$156)*(E2605&lt;'Non Compliance input'!$E$5:$E$156)*('Non Compliance input'!$H$5:$H$156="Yes"),0))
),"","Yes")</f>
        <v/>
      </c>
      <c r="K2605" s="149">
        <f t="shared" si="361"/>
        <v>0</v>
      </c>
      <c r="L2605" s="162">
        <f t="shared" si="362"/>
        <v>0</v>
      </c>
      <c r="M2605" s="162" t="str" cm="1">
        <f t="array" ref="M2605">IF(ISERROR(INDEX('Non Compliance input'!$I$5:$I$156,MATCH(1,(A2605='Non Compliance input'!$A$5:$A$156)*(E2605&gt;='Non Compliance input'!$D$5:$D$156)*(F2605&lt;='Non Compliance input'!$E$5:$E$156)*('Non Compliance input'!$I$5:$I$156="Yes"),0))
),"","Yes")</f>
        <v/>
      </c>
      <c r="N2605" s="149" t="str">
        <f>IF(VLOOKUP($A2605,HourEndingOutage!$B$3:$F$746,5,0)="Outage","Outage","")</f>
        <v/>
      </c>
      <c r="O2605" s="18">
        <f t="shared" si="363"/>
        <v>0</v>
      </c>
      <c r="P2605" s="18" t="str">
        <f t="shared" si="364"/>
        <v/>
      </c>
      <c r="Q2605" s="18">
        <f t="shared" si="365"/>
        <v>0</v>
      </c>
      <c r="R2605" s="118"/>
    </row>
    <row r="2606" spans="1:18" x14ac:dyDescent="0.25">
      <c r="A2606" s="25">
        <f t="shared" si="366"/>
        <v>290</v>
      </c>
      <c r="B2606" s="23">
        <f t="shared" si="367"/>
        <v>44574</v>
      </c>
      <c r="C2606" s="24">
        <v>2</v>
      </c>
      <c r="D2606" s="54" t="str">
        <f t="shared" si="359"/>
        <v>ASET</v>
      </c>
      <c r="E2606" s="178"/>
      <c r="F2606" s="179"/>
      <c r="G2606" s="177"/>
      <c r="H2606" s="177"/>
      <c r="I2606" s="169">
        <f t="shared" si="360"/>
        <v>0</v>
      </c>
      <c r="J2606" s="149" t="str" cm="1">
        <f t="array" ref="J2606">IF(ISERROR(INDEX('Non Compliance input'!$H$5:$H$156,MATCH(1,(A2606='Non Compliance input'!$A$5:$A$156)*(F2606&gt;='Non Compliance input'!$D$5:$D$156)*(E2606&lt;'Non Compliance input'!$E$5:$E$156)*('Non Compliance input'!$H$5:$H$156="Yes"),0))
),"","Yes")</f>
        <v/>
      </c>
      <c r="K2606" s="149">
        <f t="shared" si="361"/>
        <v>0</v>
      </c>
      <c r="L2606" s="162">
        <f t="shared" si="362"/>
        <v>0</v>
      </c>
      <c r="M2606" s="162" t="str" cm="1">
        <f t="array" ref="M2606">IF(ISERROR(INDEX('Non Compliance input'!$I$5:$I$156,MATCH(1,(A2606='Non Compliance input'!$A$5:$A$156)*(E2606&gt;='Non Compliance input'!$D$5:$D$156)*(F2606&lt;='Non Compliance input'!$E$5:$E$156)*('Non Compliance input'!$I$5:$I$156="Yes"),0))
),"","Yes")</f>
        <v/>
      </c>
      <c r="N2606" s="149" t="str">
        <f>IF(VLOOKUP($A2606,HourEndingOutage!$B$3:$F$746,5,0)="Outage","Outage","")</f>
        <v/>
      </c>
      <c r="O2606" s="18">
        <f t="shared" si="363"/>
        <v>0</v>
      </c>
      <c r="P2606" s="18" t="str">
        <f t="shared" si="364"/>
        <v/>
      </c>
      <c r="Q2606" s="18">
        <f t="shared" si="365"/>
        <v>0</v>
      </c>
      <c r="R2606" s="118"/>
    </row>
    <row r="2607" spans="1:18" x14ac:dyDescent="0.25">
      <c r="A2607" s="25">
        <f t="shared" si="366"/>
        <v>290</v>
      </c>
      <c r="B2607" s="23">
        <f t="shared" si="367"/>
        <v>44574</v>
      </c>
      <c r="C2607" s="24">
        <v>2</v>
      </c>
      <c r="D2607" s="54" t="str">
        <f t="shared" si="359"/>
        <v>ASET</v>
      </c>
      <c r="E2607" s="178"/>
      <c r="F2607" s="179"/>
      <c r="G2607" s="177"/>
      <c r="H2607" s="177"/>
      <c r="I2607" s="169">
        <f t="shared" si="360"/>
        <v>0</v>
      </c>
      <c r="J2607" s="149" t="str" cm="1">
        <f t="array" ref="J2607">IF(ISERROR(INDEX('Non Compliance input'!$H$5:$H$156,MATCH(1,(A2607='Non Compliance input'!$A$5:$A$156)*(F2607&gt;='Non Compliance input'!$D$5:$D$156)*(E2607&lt;'Non Compliance input'!$E$5:$E$156)*('Non Compliance input'!$H$5:$H$156="Yes"),0))
),"","Yes")</f>
        <v/>
      </c>
      <c r="K2607" s="149">
        <f t="shared" si="361"/>
        <v>0</v>
      </c>
      <c r="L2607" s="162">
        <f t="shared" si="362"/>
        <v>0</v>
      </c>
      <c r="M2607" s="162" t="str" cm="1">
        <f t="array" ref="M2607">IF(ISERROR(INDEX('Non Compliance input'!$I$5:$I$156,MATCH(1,(A2607='Non Compliance input'!$A$5:$A$156)*(E2607&gt;='Non Compliance input'!$D$5:$D$156)*(F2607&lt;='Non Compliance input'!$E$5:$E$156)*('Non Compliance input'!$I$5:$I$156="Yes"),0))
),"","Yes")</f>
        <v/>
      </c>
      <c r="N2607" s="149" t="str">
        <f>IF(VLOOKUP($A2607,HourEndingOutage!$B$3:$F$746,5,0)="Outage","Outage","")</f>
        <v/>
      </c>
      <c r="O2607" s="18">
        <f t="shared" si="363"/>
        <v>0</v>
      </c>
      <c r="P2607" s="18" t="str">
        <f t="shared" si="364"/>
        <v/>
      </c>
      <c r="Q2607" s="18">
        <f t="shared" si="365"/>
        <v>0</v>
      </c>
      <c r="R2607" s="118"/>
    </row>
    <row r="2608" spans="1:18" x14ac:dyDescent="0.25">
      <c r="A2608" s="25">
        <f t="shared" si="366"/>
        <v>290</v>
      </c>
      <c r="B2608" s="23">
        <f t="shared" si="367"/>
        <v>44574</v>
      </c>
      <c r="C2608" s="24">
        <v>2</v>
      </c>
      <c r="D2608" s="54" t="str">
        <f t="shared" si="359"/>
        <v>ASET</v>
      </c>
      <c r="E2608" s="178"/>
      <c r="F2608" s="179"/>
      <c r="G2608" s="177"/>
      <c r="H2608" s="177"/>
      <c r="I2608" s="169">
        <f t="shared" si="360"/>
        <v>0</v>
      </c>
      <c r="J2608" s="149" t="str" cm="1">
        <f t="array" ref="J2608">IF(ISERROR(INDEX('Non Compliance input'!$H$5:$H$156,MATCH(1,(A2608='Non Compliance input'!$A$5:$A$156)*(F2608&gt;='Non Compliance input'!$D$5:$D$156)*(E2608&lt;'Non Compliance input'!$E$5:$E$156)*('Non Compliance input'!$H$5:$H$156="Yes"),0))
),"","Yes")</f>
        <v/>
      </c>
      <c r="K2608" s="149">
        <f t="shared" si="361"/>
        <v>0</v>
      </c>
      <c r="L2608" s="162">
        <f t="shared" si="362"/>
        <v>0</v>
      </c>
      <c r="M2608" s="162" t="str" cm="1">
        <f t="array" ref="M2608">IF(ISERROR(INDEX('Non Compliance input'!$I$5:$I$156,MATCH(1,(A2608='Non Compliance input'!$A$5:$A$156)*(E2608&gt;='Non Compliance input'!$D$5:$D$156)*(F2608&lt;='Non Compliance input'!$E$5:$E$156)*('Non Compliance input'!$I$5:$I$156="Yes"),0))
),"","Yes")</f>
        <v/>
      </c>
      <c r="N2608" s="149" t="str">
        <f>IF(VLOOKUP($A2608,HourEndingOutage!$B$3:$F$746,5,0)="Outage","Outage","")</f>
        <v/>
      </c>
      <c r="O2608" s="18">
        <f t="shared" si="363"/>
        <v>0</v>
      </c>
      <c r="P2608" s="18" t="str">
        <f t="shared" si="364"/>
        <v/>
      </c>
      <c r="Q2608" s="18">
        <f t="shared" si="365"/>
        <v>0</v>
      </c>
      <c r="R2608" s="118"/>
    </row>
    <row r="2609" spans="1:18" x14ac:dyDescent="0.25">
      <c r="A2609" s="25">
        <f t="shared" si="366"/>
        <v>290</v>
      </c>
      <c r="B2609" s="23">
        <f t="shared" si="367"/>
        <v>44574</v>
      </c>
      <c r="C2609" s="24">
        <v>2</v>
      </c>
      <c r="D2609" s="54" t="str">
        <f t="shared" si="359"/>
        <v>ASET</v>
      </c>
      <c r="E2609" s="178"/>
      <c r="F2609" s="179"/>
      <c r="G2609" s="177"/>
      <c r="H2609" s="177"/>
      <c r="I2609" s="169">
        <f t="shared" si="360"/>
        <v>0</v>
      </c>
      <c r="J2609" s="149" t="str" cm="1">
        <f t="array" ref="J2609">IF(ISERROR(INDEX('Non Compliance input'!$H$5:$H$156,MATCH(1,(A2609='Non Compliance input'!$A$5:$A$156)*(F2609&gt;='Non Compliance input'!$D$5:$D$156)*(E2609&lt;'Non Compliance input'!$E$5:$E$156)*('Non Compliance input'!$H$5:$H$156="Yes"),0))
),"","Yes")</f>
        <v/>
      </c>
      <c r="K2609" s="149">
        <f t="shared" si="361"/>
        <v>0</v>
      </c>
      <c r="L2609" s="162">
        <f t="shared" si="362"/>
        <v>0</v>
      </c>
      <c r="M2609" s="162" t="str" cm="1">
        <f t="array" ref="M2609">IF(ISERROR(INDEX('Non Compliance input'!$I$5:$I$156,MATCH(1,(A2609='Non Compliance input'!$A$5:$A$156)*(E2609&gt;='Non Compliance input'!$D$5:$D$156)*(F2609&lt;='Non Compliance input'!$E$5:$E$156)*('Non Compliance input'!$I$5:$I$156="Yes"),0))
),"","Yes")</f>
        <v/>
      </c>
      <c r="N2609" s="149" t="str">
        <f>IF(VLOOKUP($A2609,HourEndingOutage!$B$3:$F$746,5,0)="Outage","Outage","")</f>
        <v/>
      </c>
      <c r="O2609" s="18">
        <f t="shared" si="363"/>
        <v>0</v>
      </c>
      <c r="P2609" s="18" t="str">
        <f t="shared" si="364"/>
        <v/>
      </c>
      <c r="Q2609" s="18">
        <f t="shared" si="365"/>
        <v>0</v>
      </c>
      <c r="R2609" s="118"/>
    </row>
    <row r="2610" spans="1:18" x14ac:dyDescent="0.25">
      <c r="A2610" s="25">
        <f t="shared" si="366"/>
        <v>290</v>
      </c>
      <c r="B2610" s="23">
        <f t="shared" si="367"/>
        <v>44574</v>
      </c>
      <c r="C2610" s="24">
        <v>2</v>
      </c>
      <c r="D2610" s="54" t="str">
        <f t="shared" si="359"/>
        <v>ASET</v>
      </c>
      <c r="E2610" s="178"/>
      <c r="F2610" s="179"/>
      <c r="G2610" s="177"/>
      <c r="H2610" s="177"/>
      <c r="I2610" s="169">
        <f t="shared" si="360"/>
        <v>0</v>
      </c>
      <c r="J2610" s="149" t="str" cm="1">
        <f t="array" ref="J2610">IF(ISERROR(INDEX('Non Compliance input'!$H$5:$H$156,MATCH(1,(A2610='Non Compliance input'!$A$5:$A$156)*(F2610&gt;='Non Compliance input'!$D$5:$D$156)*(E2610&lt;'Non Compliance input'!$E$5:$E$156)*('Non Compliance input'!$H$5:$H$156="Yes"),0))
),"","Yes")</f>
        <v/>
      </c>
      <c r="K2610" s="149">
        <f t="shared" si="361"/>
        <v>0</v>
      </c>
      <c r="L2610" s="162">
        <f t="shared" si="362"/>
        <v>0</v>
      </c>
      <c r="M2610" s="162" t="str" cm="1">
        <f t="array" ref="M2610">IF(ISERROR(INDEX('Non Compliance input'!$I$5:$I$156,MATCH(1,(A2610='Non Compliance input'!$A$5:$A$156)*(E2610&gt;='Non Compliance input'!$D$5:$D$156)*(F2610&lt;='Non Compliance input'!$E$5:$E$156)*('Non Compliance input'!$I$5:$I$156="Yes"),0))
),"","Yes")</f>
        <v/>
      </c>
      <c r="N2610" s="149" t="str">
        <f>IF(VLOOKUP($A2610,HourEndingOutage!$B$3:$F$746,5,0)="Outage","Outage","")</f>
        <v/>
      </c>
      <c r="O2610" s="18">
        <f t="shared" si="363"/>
        <v>0</v>
      </c>
      <c r="P2610" s="18" t="str">
        <f t="shared" si="364"/>
        <v/>
      </c>
      <c r="Q2610" s="18">
        <f t="shared" si="365"/>
        <v>0</v>
      </c>
      <c r="R2610" s="118"/>
    </row>
    <row r="2611" spans="1:18" x14ac:dyDescent="0.25">
      <c r="A2611" s="25">
        <f t="shared" si="366"/>
        <v>290</v>
      </c>
      <c r="B2611" s="23">
        <f t="shared" si="367"/>
        <v>44574</v>
      </c>
      <c r="C2611" s="24">
        <v>2</v>
      </c>
      <c r="D2611" s="54" t="str">
        <f t="shared" si="359"/>
        <v>ASET</v>
      </c>
      <c r="E2611" s="178"/>
      <c r="F2611" s="179"/>
      <c r="G2611" s="177"/>
      <c r="H2611" s="177"/>
      <c r="I2611" s="169">
        <f t="shared" si="360"/>
        <v>0</v>
      </c>
      <c r="J2611" s="149" t="str" cm="1">
        <f t="array" ref="J2611">IF(ISERROR(INDEX('Non Compliance input'!$H$5:$H$156,MATCH(1,(A2611='Non Compliance input'!$A$5:$A$156)*(F2611&gt;='Non Compliance input'!$D$5:$D$156)*(E2611&lt;'Non Compliance input'!$E$5:$E$156)*('Non Compliance input'!$H$5:$H$156="Yes"),0))
),"","Yes")</f>
        <v/>
      </c>
      <c r="K2611" s="149">
        <f t="shared" si="361"/>
        <v>0</v>
      </c>
      <c r="L2611" s="162">
        <f t="shared" si="362"/>
        <v>0</v>
      </c>
      <c r="M2611" s="162" t="str" cm="1">
        <f t="array" ref="M2611">IF(ISERROR(INDEX('Non Compliance input'!$I$5:$I$156,MATCH(1,(A2611='Non Compliance input'!$A$5:$A$156)*(E2611&gt;='Non Compliance input'!$D$5:$D$156)*(F2611&lt;='Non Compliance input'!$E$5:$E$156)*('Non Compliance input'!$I$5:$I$156="Yes"),0))
),"","Yes")</f>
        <v/>
      </c>
      <c r="N2611" s="149" t="str">
        <f>IF(VLOOKUP($A2611,HourEndingOutage!$B$3:$F$746,5,0)="Outage","Outage","")</f>
        <v/>
      </c>
      <c r="O2611" s="18">
        <f t="shared" si="363"/>
        <v>0</v>
      </c>
      <c r="P2611" s="18" t="str">
        <f t="shared" si="364"/>
        <v/>
      </c>
      <c r="Q2611" s="18">
        <f t="shared" si="365"/>
        <v>0</v>
      </c>
      <c r="R2611" s="118"/>
    </row>
    <row r="2612" spans="1:18" x14ac:dyDescent="0.25">
      <c r="A2612" s="25">
        <f t="shared" si="366"/>
        <v>290</v>
      </c>
      <c r="B2612" s="23">
        <f t="shared" si="367"/>
        <v>44574</v>
      </c>
      <c r="C2612" s="24">
        <v>2</v>
      </c>
      <c r="D2612" s="54" t="str">
        <f t="shared" si="359"/>
        <v>ASET</v>
      </c>
      <c r="E2612" s="178"/>
      <c r="F2612" s="179"/>
      <c r="G2612" s="177"/>
      <c r="H2612" s="177"/>
      <c r="I2612" s="169">
        <f t="shared" si="360"/>
        <v>0</v>
      </c>
      <c r="J2612" s="149" t="str" cm="1">
        <f t="array" ref="J2612">IF(ISERROR(INDEX('Non Compliance input'!$H$5:$H$156,MATCH(1,(A2612='Non Compliance input'!$A$5:$A$156)*(F2612&gt;='Non Compliance input'!$D$5:$D$156)*(E2612&lt;'Non Compliance input'!$E$5:$E$156)*('Non Compliance input'!$H$5:$H$156="Yes"),0))
),"","Yes")</f>
        <v/>
      </c>
      <c r="K2612" s="149">
        <f t="shared" si="361"/>
        <v>0</v>
      </c>
      <c r="L2612" s="162">
        <f t="shared" si="362"/>
        <v>0</v>
      </c>
      <c r="M2612" s="162" t="str" cm="1">
        <f t="array" ref="M2612">IF(ISERROR(INDEX('Non Compliance input'!$I$5:$I$156,MATCH(1,(A2612='Non Compliance input'!$A$5:$A$156)*(E2612&gt;='Non Compliance input'!$D$5:$D$156)*(F2612&lt;='Non Compliance input'!$E$5:$E$156)*('Non Compliance input'!$I$5:$I$156="Yes"),0))
),"","Yes")</f>
        <v/>
      </c>
      <c r="N2612" s="149" t="str">
        <f>IF(VLOOKUP($A2612,HourEndingOutage!$B$3:$F$746,5,0)="Outage","Outage","")</f>
        <v/>
      </c>
      <c r="O2612" s="18">
        <f t="shared" si="363"/>
        <v>0</v>
      </c>
      <c r="P2612" s="18" t="str">
        <f t="shared" si="364"/>
        <v/>
      </c>
      <c r="Q2612" s="18">
        <f t="shared" si="365"/>
        <v>0</v>
      </c>
      <c r="R2612" s="118"/>
    </row>
    <row r="2613" spans="1:18" x14ac:dyDescent="0.25">
      <c r="A2613" s="25">
        <f t="shared" si="366"/>
        <v>291</v>
      </c>
      <c r="B2613" s="23">
        <f t="shared" si="367"/>
        <v>44574</v>
      </c>
      <c r="C2613" s="24">
        <v>3</v>
      </c>
      <c r="D2613" s="54" t="str">
        <f t="shared" si="359"/>
        <v>ASET</v>
      </c>
      <c r="E2613" s="178"/>
      <c r="F2613" s="179"/>
      <c r="G2613" s="177"/>
      <c r="H2613" s="177"/>
      <c r="I2613" s="169">
        <f t="shared" si="360"/>
        <v>0</v>
      </c>
      <c r="J2613" s="149" t="str" cm="1">
        <f t="array" ref="J2613">IF(ISERROR(INDEX('Non Compliance input'!$H$5:$H$156,MATCH(1,(A2613='Non Compliance input'!$A$5:$A$156)*(F2613&gt;='Non Compliance input'!$D$5:$D$156)*(E2613&lt;'Non Compliance input'!$E$5:$E$156)*('Non Compliance input'!$H$5:$H$156="Yes"),0))
),"","Yes")</f>
        <v/>
      </c>
      <c r="K2613" s="149">
        <f t="shared" si="361"/>
        <v>0</v>
      </c>
      <c r="L2613" s="162">
        <f t="shared" si="362"/>
        <v>0</v>
      </c>
      <c r="M2613" s="162" t="str" cm="1">
        <f t="array" ref="M2613">IF(ISERROR(INDEX('Non Compliance input'!$I$5:$I$156,MATCH(1,(A2613='Non Compliance input'!$A$5:$A$156)*(E2613&gt;='Non Compliance input'!$D$5:$D$156)*(F2613&lt;='Non Compliance input'!$E$5:$E$156)*('Non Compliance input'!$I$5:$I$156="Yes"),0))
),"","Yes")</f>
        <v/>
      </c>
      <c r="N2613" s="149" t="str">
        <f>IF(VLOOKUP($A2613,HourEndingOutage!$B$3:$F$746,5,0)="Outage","Outage","")</f>
        <v/>
      </c>
      <c r="O2613" s="18">
        <f t="shared" si="363"/>
        <v>0</v>
      </c>
      <c r="P2613" s="18" t="str">
        <f t="shared" si="364"/>
        <v/>
      </c>
      <c r="Q2613" s="18">
        <f t="shared" si="365"/>
        <v>0</v>
      </c>
      <c r="R2613" s="118"/>
    </row>
    <row r="2614" spans="1:18" x14ac:dyDescent="0.25">
      <c r="A2614" s="25">
        <f t="shared" si="366"/>
        <v>291</v>
      </c>
      <c r="B2614" s="23">
        <f t="shared" si="367"/>
        <v>44574</v>
      </c>
      <c r="C2614" s="24">
        <v>3</v>
      </c>
      <c r="D2614" s="54" t="str">
        <f t="shared" si="359"/>
        <v>ASET</v>
      </c>
      <c r="E2614" s="178"/>
      <c r="F2614" s="179"/>
      <c r="G2614" s="177"/>
      <c r="H2614" s="177"/>
      <c r="I2614" s="169">
        <f t="shared" si="360"/>
        <v>0</v>
      </c>
      <c r="J2614" s="149" t="str" cm="1">
        <f t="array" ref="J2614">IF(ISERROR(INDEX('Non Compliance input'!$H$5:$H$156,MATCH(1,(A2614='Non Compliance input'!$A$5:$A$156)*(F2614&gt;='Non Compliance input'!$D$5:$D$156)*(E2614&lt;'Non Compliance input'!$E$5:$E$156)*('Non Compliance input'!$H$5:$H$156="Yes"),0))
),"","Yes")</f>
        <v/>
      </c>
      <c r="K2614" s="149">
        <f t="shared" si="361"/>
        <v>0</v>
      </c>
      <c r="L2614" s="162">
        <f t="shared" si="362"/>
        <v>0</v>
      </c>
      <c r="M2614" s="162" t="str" cm="1">
        <f t="array" ref="M2614">IF(ISERROR(INDEX('Non Compliance input'!$I$5:$I$156,MATCH(1,(A2614='Non Compliance input'!$A$5:$A$156)*(E2614&gt;='Non Compliance input'!$D$5:$D$156)*(F2614&lt;='Non Compliance input'!$E$5:$E$156)*('Non Compliance input'!$I$5:$I$156="Yes"),0))
),"","Yes")</f>
        <v/>
      </c>
      <c r="N2614" s="149" t="str">
        <f>IF(VLOOKUP($A2614,HourEndingOutage!$B$3:$F$746,5,0)="Outage","Outage","")</f>
        <v/>
      </c>
      <c r="O2614" s="18">
        <f t="shared" si="363"/>
        <v>0</v>
      </c>
      <c r="P2614" s="18" t="str">
        <f t="shared" si="364"/>
        <v/>
      </c>
      <c r="Q2614" s="18">
        <f t="shared" si="365"/>
        <v>0</v>
      </c>
      <c r="R2614" s="118"/>
    </row>
    <row r="2615" spans="1:18" x14ac:dyDescent="0.25">
      <c r="A2615" s="25">
        <f t="shared" si="366"/>
        <v>291</v>
      </c>
      <c r="B2615" s="23">
        <f t="shared" si="367"/>
        <v>44574</v>
      </c>
      <c r="C2615" s="24">
        <v>3</v>
      </c>
      <c r="D2615" s="54" t="str">
        <f t="shared" si="359"/>
        <v>ASET</v>
      </c>
      <c r="E2615" s="178"/>
      <c r="F2615" s="179"/>
      <c r="G2615" s="177"/>
      <c r="H2615" s="177"/>
      <c r="I2615" s="169">
        <f t="shared" si="360"/>
        <v>0</v>
      </c>
      <c r="J2615" s="149" t="str" cm="1">
        <f t="array" ref="J2615">IF(ISERROR(INDEX('Non Compliance input'!$H$5:$H$156,MATCH(1,(A2615='Non Compliance input'!$A$5:$A$156)*(F2615&gt;='Non Compliance input'!$D$5:$D$156)*(E2615&lt;'Non Compliance input'!$E$5:$E$156)*('Non Compliance input'!$H$5:$H$156="Yes"),0))
),"","Yes")</f>
        <v/>
      </c>
      <c r="K2615" s="149">
        <f t="shared" si="361"/>
        <v>0</v>
      </c>
      <c r="L2615" s="162">
        <f t="shared" si="362"/>
        <v>0</v>
      </c>
      <c r="M2615" s="162" t="str" cm="1">
        <f t="array" ref="M2615">IF(ISERROR(INDEX('Non Compliance input'!$I$5:$I$156,MATCH(1,(A2615='Non Compliance input'!$A$5:$A$156)*(E2615&gt;='Non Compliance input'!$D$5:$D$156)*(F2615&lt;='Non Compliance input'!$E$5:$E$156)*('Non Compliance input'!$I$5:$I$156="Yes"),0))
),"","Yes")</f>
        <v/>
      </c>
      <c r="N2615" s="149" t="str">
        <f>IF(VLOOKUP($A2615,HourEndingOutage!$B$3:$F$746,5,0)="Outage","Outage","")</f>
        <v/>
      </c>
      <c r="O2615" s="18">
        <f t="shared" si="363"/>
        <v>0</v>
      </c>
      <c r="P2615" s="18" t="str">
        <f t="shared" si="364"/>
        <v/>
      </c>
      <c r="Q2615" s="18">
        <f t="shared" si="365"/>
        <v>0</v>
      </c>
      <c r="R2615" s="118"/>
    </row>
    <row r="2616" spans="1:18" x14ac:dyDescent="0.25">
      <c r="A2616" s="25">
        <f t="shared" si="366"/>
        <v>291</v>
      </c>
      <c r="B2616" s="23">
        <f t="shared" si="367"/>
        <v>44574</v>
      </c>
      <c r="C2616" s="24">
        <v>3</v>
      </c>
      <c r="D2616" s="54" t="str">
        <f t="shared" si="359"/>
        <v>ASET</v>
      </c>
      <c r="E2616" s="178"/>
      <c r="F2616" s="179"/>
      <c r="G2616" s="177"/>
      <c r="H2616" s="177"/>
      <c r="I2616" s="169">
        <f t="shared" si="360"/>
        <v>0</v>
      </c>
      <c r="J2616" s="149" t="str" cm="1">
        <f t="array" ref="J2616">IF(ISERROR(INDEX('Non Compliance input'!$H$5:$H$156,MATCH(1,(A2616='Non Compliance input'!$A$5:$A$156)*(F2616&gt;='Non Compliance input'!$D$5:$D$156)*(E2616&lt;'Non Compliance input'!$E$5:$E$156)*('Non Compliance input'!$H$5:$H$156="Yes"),0))
),"","Yes")</f>
        <v/>
      </c>
      <c r="K2616" s="149">
        <f t="shared" si="361"/>
        <v>0</v>
      </c>
      <c r="L2616" s="162">
        <f t="shared" si="362"/>
        <v>0</v>
      </c>
      <c r="M2616" s="162" t="str" cm="1">
        <f t="array" ref="M2616">IF(ISERROR(INDEX('Non Compliance input'!$I$5:$I$156,MATCH(1,(A2616='Non Compliance input'!$A$5:$A$156)*(E2616&gt;='Non Compliance input'!$D$5:$D$156)*(F2616&lt;='Non Compliance input'!$E$5:$E$156)*('Non Compliance input'!$I$5:$I$156="Yes"),0))
),"","Yes")</f>
        <v/>
      </c>
      <c r="N2616" s="149" t="str">
        <f>IF(VLOOKUP($A2616,HourEndingOutage!$B$3:$F$746,5,0)="Outage","Outage","")</f>
        <v/>
      </c>
      <c r="O2616" s="18">
        <f t="shared" si="363"/>
        <v>0</v>
      </c>
      <c r="P2616" s="18" t="str">
        <f t="shared" si="364"/>
        <v/>
      </c>
      <c r="Q2616" s="18">
        <f t="shared" si="365"/>
        <v>0</v>
      </c>
      <c r="R2616" s="118"/>
    </row>
    <row r="2617" spans="1:18" x14ac:dyDescent="0.25">
      <c r="A2617" s="25">
        <f t="shared" si="366"/>
        <v>291</v>
      </c>
      <c r="B2617" s="23">
        <f t="shared" si="367"/>
        <v>44574</v>
      </c>
      <c r="C2617" s="24">
        <v>3</v>
      </c>
      <c r="D2617" s="54" t="str">
        <f t="shared" si="359"/>
        <v>ASET</v>
      </c>
      <c r="E2617" s="178"/>
      <c r="F2617" s="179"/>
      <c r="G2617" s="177"/>
      <c r="H2617" s="177"/>
      <c r="I2617" s="169">
        <f t="shared" si="360"/>
        <v>0</v>
      </c>
      <c r="J2617" s="149" t="str" cm="1">
        <f t="array" ref="J2617">IF(ISERROR(INDEX('Non Compliance input'!$H$5:$H$156,MATCH(1,(A2617='Non Compliance input'!$A$5:$A$156)*(F2617&gt;='Non Compliance input'!$D$5:$D$156)*(E2617&lt;'Non Compliance input'!$E$5:$E$156)*('Non Compliance input'!$H$5:$H$156="Yes"),0))
),"","Yes")</f>
        <v/>
      </c>
      <c r="K2617" s="149">
        <f t="shared" si="361"/>
        <v>0</v>
      </c>
      <c r="L2617" s="162">
        <f t="shared" si="362"/>
        <v>0</v>
      </c>
      <c r="M2617" s="162" t="str" cm="1">
        <f t="array" ref="M2617">IF(ISERROR(INDEX('Non Compliance input'!$I$5:$I$156,MATCH(1,(A2617='Non Compliance input'!$A$5:$A$156)*(E2617&gt;='Non Compliance input'!$D$5:$D$156)*(F2617&lt;='Non Compliance input'!$E$5:$E$156)*('Non Compliance input'!$I$5:$I$156="Yes"),0))
),"","Yes")</f>
        <v/>
      </c>
      <c r="N2617" s="149" t="str">
        <f>IF(VLOOKUP($A2617,HourEndingOutage!$B$3:$F$746,5,0)="Outage","Outage","")</f>
        <v/>
      </c>
      <c r="O2617" s="18">
        <f t="shared" si="363"/>
        <v>0</v>
      </c>
      <c r="P2617" s="18" t="str">
        <f t="shared" si="364"/>
        <v/>
      </c>
      <c r="Q2617" s="18">
        <f t="shared" si="365"/>
        <v>0</v>
      </c>
      <c r="R2617" s="118"/>
    </row>
    <row r="2618" spans="1:18" x14ac:dyDescent="0.25">
      <c r="A2618" s="25">
        <f t="shared" si="366"/>
        <v>291</v>
      </c>
      <c r="B2618" s="23">
        <f t="shared" si="367"/>
        <v>44574</v>
      </c>
      <c r="C2618" s="24">
        <v>3</v>
      </c>
      <c r="D2618" s="54" t="str">
        <f t="shared" si="359"/>
        <v>ASET</v>
      </c>
      <c r="E2618" s="178"/>
      <c r="F2618" s="179"/>
      <c r="G2618" s="177"/>
      <c r="H2618" s="177"/>
      <c r="I2618" s="169">
        <f t="shared" si="360"/>
        <v>0</v>
      </c>
      <c r="J2618" s="149" t="str" cm="1">
        <f t="array" ref="J2618">IF(ISERROR(INDEX('Non Compliance input'!$H$5:$H$156,MATCH(1,(A2618='Non Compliance input'!$A$5:$A$156)*(F2618&gt;='Non Compliance input'!$D$5:$D$156)*(E2618&lt;'Non Compliance input'!$E$5:$E$156)*('Non Compliance input'!$H$5:$H$156="Yes"),0))
),"","Yes")</f>
        <v/>
      </c>
      <c r="K2618" s="149">
        <f t="shared" si="361"/>
        <v>0</v>
      </c>
      <c r="L2618" s="162">
        <f t="shared" si="362"/>
        <v>0</v>
      </c>
      <c r="M2618" s="162" t="str" cm="1">
        <f t="array" ref="M2618">IF(ISERROR(INDEX('Non Compliance input'!$I$5:$I$156,MATCH(1,(A2618='Non Compliance input'!$A$5:$A$156)*(E2618&gt;='Non Compliance input'!$D$5:$D$156)*(F2618&lt;='Non Compliance input'!$E$5:$E$156)*('Non Compliance input'!$I$5:$I$156="Yes"),0))
),"","Yes")</f>
        <v/>
      </c>
      <c r="N2618" s="149" t="str">
        <f>IF(VLOOKUP($A2618,HourEndingOutage!$B$3:$F$746,5,0)="Outage","Outage","")</f>
        <v/>
      </c>
      <c r="O2618" s="18">
        <f t="shared" si="363"/>
        <v>0</v>
      </c>
      <c r="P2618" s="18" t="str">
        <f t="shared" si="364"/>
        <v/>
      </c>
      <c r="Q2618" s="18">
        <f t="shared" si="365"/>
        <v>0</v>
      </c>
      <c r="R2618" s="118"/>
    </row>
    <row r="2619" spans="1:18" x14ac:dyDescent="0.25">
      <c r="A2619" s="25">
        <f t="shared" si="366"/>
        <v>291</v>
      </c>
      <c r="B2619" s="23">
        <f t="shared" si="367"/>
        <v>44574</v>
      </c>
      <c r="C2619" s="24">
        <v>3</v>
      </c>
      <c r="D2619" s="54" t="str">
        <f t="shared" si="359"/>
        <v>ASET</v>
      </c>
      <c r="E2619" s="178"/>
      <c r="F2619" s="179"/>
      <c r="G2619" s="177"/>
      <c r="H2619" s="177"/>
      <c r="I2619" s="169">
        <f t="shared" si="360"/>
        <v>0</v>
      </c>
      <c r="J2619" s="149" t="str" cm="1">
        <f t="array" ref="J2619">IF(ISERROR(INDEX('Non Compliance input'!$H$5:$H$156,MATCH(1,(A2619='Non Compliance input'!$A$5:$A$156)*(F2619&gt;='Non Compliance input'!$D$5:$D$156)*(E2619&lt;'Non Compliance input'!$E$5:$E$156)*('Non Compliance input'!$H$5:$H$156="Yes"),0))
),"","Yes")</f>
        <v/>
      </c>
      <c r="K2619" s="149">
        <f t="shared" si="361"/>
        <v>0</v>
      </c>
      <c r="L2619" s="162">
        <f t="shared" si="362"/>
        <v>0</v>
      </c>
      <c r="M2619" s="162" t="str" cm="1">
        <f t="array" ref="M2619">IF(ISERROR(INDEX('Non Compliance input'!$I$5:$I$156,MATCH(1,(A2619='Non Compliance input'!$A$5:$A$156)*(E2619&gt;='Non Compliance input'!$D$5:$D$156)*(F2619&lt;='Non Compliance input'!$E$5:$E$156)*('Non Compliance input'!$I$5:$I$156="Yes"),0))
),"","Yes")</f>
        <v/>
      </c>
      <c r="N2619" s="149" t="str">
        <f>IF(VLOOKUP($A2619,HourEndingOutage!$B$3:$F$746,5,0)="Outage","Outage","")</f>
        <v/>
      </c>
      <c r="O2619" s="18">
        <f t="shared" si="363"/>
        <v>0</v>
      </c>
      <c r="P2619" s="18" t="str">
        <f t="shared" si="364"/>
        <v/>
      </c>
      <c r="Q2619" s="18">
        <f t="shared" si="365"/>
        <v>0</v>
      </c>
      <c r="R2619" s="118"/>
    </row>
    <row r="2620" spans="1:18" x14ac:dyDescent="0.25">
      <c r="A2620" s="25">
        <f t="shared" si="366"/>
        <v>291</v>
      </c>
      <c r="B2620" s="23">
        <f t="shared" si="367"/>
        <v>44574</v>
      </c>
      <c r="C2620" s="24">
        <v>3</v>
      </c>
      <c r="D2620" s="54" t="str">
        <f t="shared" si="359"/>
        <v>ASET</v>
      </c>
      <c r="E2620" s="178"/>
      <c r="F2620" s="179"/>
      <c r="G2620" s="177"/>
      <c r="H2620" s="177"/>
      <c r="I2620" s="169">
        <f t="shared" si="360"/>
        <v>0</v>
      </c>
      <c r="J2620" s="149" t="str" cm="1">
        <f t="array" ref="J2620">IF(ISERROR(INDEX('Non Compliance input'!$H$5:$H$156,MATCH(1,(A2620='Non Compliance input'!$A$5:$A$156)*(F2620&gt;='Non Compliance input'!$D$5:$D$156)*(E2620&lt;'Non Compliance input'!$E$5:$E$156)*('Non Compliance input'!$H$5:$H$156="Yes"),0))
),"","Yes")</f>
        <v/>
      </c>
      <c r="K2620" s="149">
        <f t="shared" si="361"/>
        <v>0</v>
      </c>
      <c r="L2620" s="162">
        <f t="shared" si="362"/>
        <v>0</v>
      </c>
      <c r="M2620" s="162" t="str" cm="1">
        <f t="array" ref="M2620">IF(ISERROR(INDEX('Non Compliance input'!$I$5:$I$156,MATCH(1,(A2620='Non Compliance input'!$A$5:$A$156)*(E2620&gt;='Non Compliance input'!$D$5:$D$156)*(F2620&lt;='Non Compliance input'!$E$5:$E$156)*('Non Compliance input'!$I$5:$I$156="Yes"),0))
),"","Yes")</f>
        <v/>
      </c>
      <c r="N2620" s="149" t="str">
        <f>IF(VLOOKUP($A2620,HourEndingOutage!$B$3:$F$746,5,0)="Outage","Outage","")</f>
        <v/>
      </c>
      <c r="O2620" s="18">
        <f t="shared" si="363"/>
        <v>0</v>
      </c>
      <c r="P2620" s="18" t="str">
        <f t="shared" si="364"/>
        <v/>
      </c>
      <c r="Q2620" s="18">
        <f t="shared" si="365"/>
        <v>0</v>
      </c>
      <c r="R2620" s="118"/>
    </row>
    <row r="2621" spans="1:18" x14ac:dyDescent="0.25">
      <c r="A2621" s="25">
        <f t="shared" si="366"/>
        <v>291</v>
      </c>
      <c r="B2621" s="23">
        <f t="shared" si="367"/>
        <v>44574</v>
      </c>
      <c r="C2621" s="24">
        <v>3</v>
      </c>
      <c r="D2621" s="54" t="str">
        <f t="shared" si="359"/>
        <v>ASET</v>
      </c>
      <c r="E2621" s="178"/>
      <c r="F2621" s="179"/>
      <c r="G2621" s="177"/>
      <c r="H2621" s="177"/>
      <c r="I2621" s="169">
        <f t="shared" si="360"/>
        <v>0</v>
      </c>
      <c r="J2621" s="149" t="str" cm="1">
        <f t="array" ref="J2621">IF(ISERROR(INDEX('Non Compliance input'!$H$5:$H$156,MATCH(1,(A2621='Non Compliance input'!$A$5:$A$156)*(F2621&gt;='Non Compliance input'!$D$5:$D$156)*(E2621&lt;'Non Compliance input'!$E$5:$E$156)*('Non Compliance input'!$H$5:$H$156="Yes"),0))
),"","Yes")</f>
        <v/>
      </c>
      <c r="K2621" s="149">
        <f t="shared" si="361"/>
        <v>0</v>
      </c>
      <c r="L2621" s="162">
        <f t="shared" si="362"/>
        <v>0</v>
      </c>
      <c r="M2621" s="162" t="str" cm="1">
        <f t="array" ref="M2621">IF(ISERROR(INDEX('Non Compliance input'!$I$5:$I$156,MATCH(1,(A2621='Non Compliance input'!$A$5:$A$156)*(E2621&gt;='Non Compliance input'!$D$5:$D$156)*(F2621&lt;='Non Compliance input'!$E$5:$E$156)*('Non Compliance input'!$I$5:$I$156="Yes"),0))
),"","Yes")</f>
        <v/>
      </c>
      <c r="N2621" s="149" t="str">
        <f>IF(VLOOKUP($A2621,HourEndingOutage!$B$3:$F$746,5,0)="Outage","Outage","")</f>
        <v/>
      </c>
      <c r="O2621" s="18">
        <f t="shared" si="363"/>
        <v>0</v>
      </c>
      <c r="P2621" s="18" t="str">
        <f t="shared" si="364"/>
        <v/>
      </c>
      <c r="Q2621" s="18">
        <f t="shared" si="365"/>
        <v>0</v>
      </c>
      <c r="R2621" s="118"/>
    </row>
    <row r="2622" spans="1:18" x14ac:dyDescent="0.25">
      <c r="A2622" s="25">
        <f t="shared" si="366"/>
        <v>292</v>
      </c>
      <c r="B2622" s="23">
        <f t="shared" si="367"/>
        <v>44574</v>
      </c>
      <c r="C2622" s="24">
        <v>4</v>
      </c>
      <c r="D2622" s="54" t="str">
        <f t="shared" si="359"/>
        <v>ASET</v>
      </c>
      <c r="E2622" s="178"/>
      <c r="F2622" s="179"/>
      <c r="G2622" s="177"/>
      <c r="H2622" s="177"/>
      <c r="I2622" s="169">
        <f t="shared" si="360"/>
        <v>0</v>
      </c>
      <c r="J2622" s="149" t="str" cm="1">
        <f t="array" ref="J2622">IF(ISERROR(INDEX('Non Compliance input'!$H$5:$H$156,MATCH(1,(A2622='Non Compliance input'!$A$5:$A$156)*(F2622&gt;='Non Compliance input'!$D$5:$D$156)*(E2622&lt;'Non Compliance input'!$E$5:$E$156)*('Non Compliance input'!$H$5:$H$156="Yes"),0))
),"","Yes")</f>
        <v/>
      </c>
      <c r="K2622" s="149">
        <f t="shared" si="361"/>
        <v>0</v>
      </c>
      <c r="L2622" s="162">
        <f t="shared" si="362"/>
        <v>0</v>
      </c>
      <c r="M2622" s="162" t="str" cm="1">
        <f t="array" ref="M2622">IF(ISERROR(INDEX('Non Compliance input'!$I$5:$I$156,MATCH(1,(A2622='Non Compliance input'!$A$5:$A$156)*(E2622&gt;='Non Compliance input'!$D$5:$D$156)*(F2622&lt;='Non Compliance input'!$E$5:$E$156)*('Non Compliance input'!$I$5:$I$156="Yes"),0))
),"","Yes")</f>
        <v/>
      </c>
      <c r="N2622" s="149" t="str">
        <f>IF(VLOOKUP($A2622,HourEndingOutage!$B$3:$F$746,5,0)="Outage","Outage","")</f>
        <v/>
      </c>
      <c r="O2622" s="18">
        <f t="shared" si="363"/>
        <v>0</v>
      </c>
      <c r="P2622" s="18" t="str">
        <f t="shared" si="364"/>
        <v/>
      </c>
      <c r="Q2622" s="18">
        <f t="shared" si="365"/>
        <v>0</v>
      </c>
      <c r="R2622" s="118"/>
    </row>
    <row r="2623" spans="1:18" x14ac:dyDescent="0.25">
      <c r="A2623" s="25">
        <f t="shared" si="366"/>
        <v>292</v>
      </c>
      <c r="B2623" s="23">
        <f t="shared" si="367"/>
        <v>44574</v>
      </c>
      <c r="C2623" s="24">
        <v>4</v>
      </c>
      <c r="D2623" s="54" t="str">
        <f t="shared" si="359"/>
        <v>ASET</v>
      </c>
      <c r="E2623" s="178"/>
      <c r="F2623" s="179"/>
      <c r="G2623" s="177"/>
      <c r="H2623" s="177"/>
      <c r="I2623" s="169">
        <f t="shared" si="360"/>
        <v>0</v>
      </c>
      <c r="J2623" s="149" t="str" cm="1">
        <f t="array" ref="J2623">IF(ISERROR(INDEX('Non Compliance input'!$H$5:$H$156,MATCH(1,(A2623='Non Compliance input'!$A$5:$A$156)*(F2623&gt;='Non Compliance input'!$D$5:$D$156)*(E2623&lt;'Non Compliance input'!$E$5:$E$156)*('Non Compliance input'!$H$5:$H$156="Yes"),0))
),"","Yes")</f>
        <v/>
      </c>
      <c r="K2623" s="149">
        <f t="shared" si="361"/>
        <v>0</v>
      </c>
      <c r="L2623" s="162">
        <f t="shared" si="362"/>
        <v>0</v>
      </c>
      <c r="M2623" s="162" t="str" cm="1">
        <f t="array" ref="M2623">IF(ISERROR(INDEX('Non Compliance input'!$I$5:$I$156,MATCH(1,(A2623='Non Compliance input'!$A$5:$A$156)*(E2623&gt;='Non Compliance input'!$D$5:$D$156)*(F2623&lt;='Non Compliance input'!$E$5:$E$156)*('Non Compliance input'!$I$5:$I$156="Yes"),0))
),"","Yes")</f>
        <v/>
      </c>
      <c r="N2623" s="149" t="str">
        <f>IF(VLOOKUP($A2623,HourEndingOutage!$B$3:$F$746,5,0)="Outage","Outage","")</f>
        <v/>
      </c>
      <c r="O2623" s="18">
        <f t="shared" si="363"/>
        <v>0</v>
      </c>
      <c r="P2623" s="18" t="str">
        <f t="shared" si="364"/>
        <v/>
      </c>
      <c r="Q2623" s="18">
        <f t="shared" si="365"/>
        <v>0</v>
      </c>
      <c r="R2623" s="118"/>
    </row>
    <row r="2624" spans="1:18" x14ac:dyDescent="0.25">
      <c r="A2624" s="25">
        <f t="shared" si="366"/>
        <v>292</v>
      </c>
      <c r="B2624" s="23">
        <f t="shared" si="367"/>
        <v>44574</v>
      </c>
      <c r="C2624" s="24">
        <v>4</v>
      </c>
      <c r="D2624" s="54" t="str">
        <f t="shared" si="359"/>
        <v>ASET</v>
      </c>
      <c r="E2624" s="178"/>
      <c r="F2624" s="179"/>
      <c r="G2624" s="177"/>
      <c r="H2624" s="177"/>
      <c r="I2624" s="169">
        <f t="shared" si="360"/>
        <v>0</v>
      </c>
      <c r="J2624" s="149" t="str" cm="1">
        <f t="array" ref="J2624">IF(ISERROR(INDEX('Non Compliance input'!$H$5:$H$156,MATCH(1,(A2624='Non Compliance input'!$A$5:$A$156)*(F2624&gt;='Non Compliance input'!$D$5:$D$156)*(E2624&lt;'Non Compliance input'!$E$5:$E$156)*('Non Compliance input'!$H$5:$H$156="Yes"),0))
),"","Yes")</f>
        <v/>
      </c>
      <c r="K2624" s="149">
        <f t="shared" si="361"/>
        <v>0</v>
      </c>
      <c r="L2624" s="162">
        <f t="shared" si="362"/>
        <v>0</v>
      </c>
      <c r="M2624" s="162" t="str" cm="1">
        <f t="array" ref="M2624">IF(ISERROR(INDEX('Non Compliance input'!$I$5:$I$156,MATCH(1,(A2624='Non Compliance input'!$A$5:$A$156)*(E2624&gt;='Non Compliance input'!$D$5:$D$156)*(F2624&lt;='Non Compliance input'!$E$5:$E$156)*('Non Compliance input'!$I$5:$I$156="Yes"),0))
),"","Yes")</f>
        <v/>
      </c>
      <c r="N2624" s="149" t="str">
        <f>IF(VLOOKUP($A2624,HourEndingOutage!$B$3:$F$746,5,0)="Outage","Outage","")</f>
        <v/>
      </c>
      <c r="O2624" s="18">
        <f t="shared" si="363"/>
        <v>0</v>
      </c>
      <c r="P2624" s="18" t="str">
        <f t="shared" si="364"/>
        <v/>
      </c>
      <c r="Q2624" s="18">
        <f t="shared" si="365"/>
        <v>0</v>
      </c>
      <c r="R2624" s="118"/>
    </row>
    <row r="2625" spans="1:18" x14ac:dyDescent="0.25">
      <c r="A2625" s="25">
        <f t="shared" si="366"/>
        <v>292</v>
      </c>
      <c r="B2625" s="23">
        <f t="shared" si="367"/>
        <v>44574</v>
      </c>
      <c r="C2625" s="24">
        <v>4</v>
      </c>
      <c r="D2625" s="54" t="str">
        <f t="shared" si="359"/>
        <v>ASET</v>
      </c>
      <c r="E2625" s="178"/>
      <c r="F2625" s="179"/>
      <c r="G2625" s="177"/>
      <c r="H2625" s="177"/>
      <c r="I2625" s="169">
        <f t="shared" si="360"/>
        <v>0</v>
      </c>
      <c r="J2625" s="149" t="str" cm="1">
        <f t="array" ref="J2625">IF(ISERROR(INDEX('Non Compliance input'!$H$5:$H$156,MATCH(1,(A2625='Non Compliance input'!$A$5:$A$156)*(F2625&gt;='Non Compliance input'!$D$5:$D$156)*(E2625&lt;'Non Compliance input'!$E$5:$E$156)*('Non Compliance input'!$H$5:$H$156="Yes"),0))
),"","Yes")</f>
        <v/>
      </c>
      <c r="K2625" s="149">
        <f t="shared" si="361"/>
        <v>0</v>
      </c>
      <c r="L2625" s="162">
        <f t="shared" si="362"/>
        <v>0</v>
      </c>
      <c r="M2625" s="162" t="str" cm="1">
        <f t="array" ref="M2625">IF(ISERROR(INDEX('Non Compliance input'!$I$5:$I$156,MATCH(1,(A2625='Non Compliance input'!$A$5:$A$156)*(E2625&gt;='Non Compliance input'!$D$5:$D$156)*(F2625&lt;='Non Compliance input'!$E$5:$E$156)*('Non Compliance input'!$I$5:$I$156="Yes"),0))
),"","Yes")</f>
        <v/>
      </c>
      <c r="N2625" s="149" t="str">
        <f>IF(VLOOKUP($A2625,HourEndingOutage!$B$3:$F$746,5,0)="Outage","Outage","")</f>
        <v/>
      </c>
      <c r="O2625" s="18">
        <f t="shared" si="363"/>
        <v>0</v>
      </c>
      <c r="P2625" s="18" t="str">
        <f t="shared" si="364"/>
        <v/>
      </c>
      <c r="Q2625" s="18">
        <f t="shared" si="365"/>
        <v>0</v>
      </c>
      <c r="R2625" s="118"/>
    </row>
    <row r="2626" spans="1:18" x14ac:dyDescent="0.25">
      <c r="A2626" s="25">
        <f t="shared" si="366"/>
        <v>292</v>
      </c>
      <c r="B2626" s="23">
        <f t="shared" si="367"/>
        <v>44574</v>
      </c>
      <c r="C2626" s="24">
        <v>4</v>
      </c>
      <c r="D2626" s="54" t="str">
        <f t="shared" ref="D2626:D2689" si="368">Unit</f>
        <v>ASET</v>
      </c>
      <c r="E2626" s="178"/>
      <c r="F2626" s="179"/>
      <c r="G2626" s="177"/>
      <c r="H2626" s="177"/>
      <c r="I2626" s="169">
        <f t="shared" si="360"/>
        <v>0</v>
      </c>
      <c r="J2626" s="149" t="str" cm="1">
        <f t="array" ref="J2626">IF(ISERROR(INDEX('Non Compliance input'!$H$5:$H$156,MATCH(1,(A2626='Non Compliance input'!$A$5:$A$156)*(F2626&gt;='Non Compliance input'!$D$5:$D$156)*(E2626&lt;'Non Compliance input'!$E$5:$E$156)*('Non Compliance input'!$H$5:$H$156="Yes"),0))
),"","Yes")</f>
        <v/>
      </c>
      <c r="K2626" s="149">
        <f t="shared" si="361"/>
        <v>0</v>
      </c>
      <c r="L2626" s="162">
        <f t="shared" si="362"/>
        <v>0</v>
      </c>
      <c r="M2626" s="162" t="str" cm="1">
        <f t="array" ref="M2626">IF(ISERROR(INDEX('Non Compliance input'!$I$5:$I$156,MATCH(1,(A2626='Non Compliance input'!$A$5:$A$156)*(E2626&gt;='Non Compliance input'!$D$5:$D$156)*(F2626&lt;='Non Compliance input'!$E$5:$E$156)*('Non Compliance input'!$I$5:$I$156="Yes"),0))
),"","Yes")</f>
        <v/>
      </c>
      <c r="N2626" s="149" t="str">
        <f>IF(VLOOKUP($A2626,HourEndingOutage!$B$3:$F$746,5,0)="Outage","Outage","")</f>
        <v/>
      </c>
      <c r="O2626" s="18">
        <f t="shared" si="363"/>
        <v>0</v>
      </c>
      <c r="P2626" s="18" t="str">
        <f t="shared" si="364"/>
        <v/>
      </c>
      <c r="Q2626" s="18">
        <f t="shared" si="365"/>
        <v>0</v>
      </c>
      <c r="R2626" s="118"/>
    </row>
    <row r="2627" spans="1:18" x14ac:dyDescent="0.25">
      <c r="A2627" s="25">
        <f t="shared" si="366"/>
        <v>292</v>
      </c>
      <c r="B2627" s="23">
        <f t="shared" si="367"/>
        <v>44574</v>
      </c>
      <c r="C2627" s="24">
        <v>4</v>
      </c>
      <c r="D2627" s="54" t="str">
        <f t="shared" si="368"/>
        <v>ASET</v>
      </c>
      <c r="E2627" s="178"/>
      <c r="F2627" s="179"/>
      <c r="G2627" s="177"/>
      <c r="H2627" s="177"/>
      <c r="I2627" s="169">
        <f t="shared" ref="I2627:I2690" si="369">IF(AND(LEN(E2627)&gt;2,LEN(F2627)&gt;2)=TRUE,(ROUND((F2627-E2627)*1440,0)),0)</f>
        <v>0</v>
      </c>
      <c r="J2627" s="149" t="str" cm="1">
        <f t="array" ref="J2627">IF(ISERROR(INDEX('Non Compliance input'!$H$5:$H$156,MATCH(1,(A2627='Non Compliance input'!$A$5:$A$156)*(F2627&gt;='Non Compliance input'!$D$5:$D$156)*(E2627&lt;'Non Compliance input'!$E$5:$E$156)*('Non Compliance input'!$H$5:$H$156="Yes"),0))
),"","Yes")</f>
        <v/>
      </c>
      <c r="K2627" s="149">
        <f t="shared" ref="K2627:K2690" si="370">IF(J2627="Yes",0,MIN(H2627,G2627,IF(H2627="",0,Contract_Volume)))</f>
        <v>0</v>
      </c>
      <c r="L2627" s="162">
        <f t="shared" ref="L2627:L2690" si="371">IF(J2627="Yes",0,(MIN(H2627,G2627)*(I2627/60)))</f>
        <v>0</v>
      </c>
      <c r="M2627" s="162" t="str" cm="1">
        <f t="array" ref="M2627">IF(ISERROR(INDEX('Non Compliance input'!$I$5:$I$156,MATCH(1,(A2627='Non Compliance input'!$A$5:$A$156)*(E2627&gt;='Non Compliance input'!$D$5:$D$156)*(F2627&lt;='Non Compliance input'!$E$5:$E$156)*('Non Compliance input'!$I$5:$I$156="Yes"),0))
),"","Yes")</f>
        <v/>
      </c>
      <c r="N2627" s="149" t="str">
        <f>IF(VLOOKUP($A2627,HourEndingOutage!$B$3:$F$746,5,0)="Outage","Outage","")</f>
        <v/>
      </c>
      <c r="O2627" s="18">
        <f t="shared" ref="O2627:O2690" si="372">IF(OR(M2627="Yes",N2627="Outage"),0,(K2627*(I2627/60))*Arming)</f>
        <v>0</v>
      </c>
      <c r="P2627" s="18" t="str">
        <f t="shared" ref="P2627:P2690" si="373">IF(ISERROR(VLOOKUP($A2627,FTShour,1,0)),"","Yes")</f>
        <v/>
      </c>
      <c r="Q2627" s="18">
        <f t="shared" si="365"/>
        <v>0</v>
      </c>
      <c r="R2627" s="118"/>
    </row>
    <row r="2628" spans="1:18" x14ac:dyDescent="0.25">
      <c r="A2628" s="25">
        <f t="shared" si="366"/>
        <v>292</v>
      </c>
      <c r="B2628" s="23">
        <f t="shared" si="367"/>
        <v>44574</v>
      </c>
      <c r="C2628" s="24">
        <v>4</v>
      </c>
      <c r="D2628" s="54" t="str">
        <f t="shared" si="368"/>
        <v>ASET</v>
      </c>
      <c r="E2628" s="178"/>
      <c r="F2628" s="179"/>
      <c r="G2628" s="177"/>
      <c r="H2628" s="177"/>
      <c r="I2628" s="169">
        <f t="shared" si="369"/>
        <v>0</v>
      </c>
      <c r="J2628" s="149" t="str" cm="1">
        <f t="array" ref="J2628">IF(ISERROR(INDEX('Non Compliance input'!$H$5:$H$156,MATCH(1,(A2628='Non Compliance input'!$A$5:$A$156)*(F2628&gt;='Non Compliance input'!$D$5:$D$156)*(E2628&lt;'Non Compliance input'!$E$5:$E$156)*('Non Compliance input'!$H$5:$H$156="Yes"),0))
),"","Yes")</f>
        <v/>
      </c>
      <c r="K2628" s="149">
        <f t="shared" si="370"/>
        <v>0</v>
      </c>
      <c r="L2628" s="162">
        <f t="shared" si="371"/>
        <v>0</v>
      </c>
      <c r="M2628" s="162" t="str" cm="1">
        <f t="array" ref="M2628">IF(ISERROR(INDEX('Non Compliance input'!$I$5:$I$156,MATCH(1,(A2628='Non Compliance input'!$A$5:$A$156)*(E2628&gt;='Non Compliance input'!$D$5:$D$156)*(F2628&lt;='Non Compliance input'!$E$5:$E$156)*('Non Compliance input'!$I$5:$I$156="Yes"),0))
),"","Yes")</f>
        <v/>
      </c>
      <c r="N2628" s="149" t="str">
        <f>IF(VLOOKUP($A2628,HourEndingOutage!$B$3:$F$746,5,0)="Outage","Outage","")</f>
        <v/>
      </c>
      <c r="O2628" s="18">
        <f t="shared" si="372"/>
        <v>0</v>
      </c>
      <c r="P2628" s="18" t="str">
        <f t="shared" si="373"/>
        <v/>
      </c>
      <c r="Q2628" s="18">
        <f t="shared" ref="Q2628:Q2691" si="374">IF(P2628="Yes",-O2628,0)</f>
        <v>0</v>
      </c>
      <c r="R2628" s="118"/>
    </row>
    <row r="2629" spans="1:18" x14ac:dyDescent="0.25">
      <c r="A2629" s="25">
        <f t="shared" si="366"/>
        <v>292</v>
      </c>
      <c r="B2629" s="23">
        <f t="shared" si="367"/>
        <v>44574</v>
      </c>
      <c r="C2629" s="24">
        <v>4</v>
      </c>
      <c r="D2629" s="54" t="str">
        <f t="shared" si="368"/>
        <v>ASET</v>
      </c>
      <c r="E2629" s="178"/>
      <c r="F2629" s="179"/>
      <c r="G2629" s="177"/>
      <c r="H2629" s="177"/>
      <c r="I2629" s="169">
        <f t="shared" si="369"/>
        <v>0</v>
      </c>
      <c r="J2629" s="149" t="str" cm="1">
        <f t="array" ref="J2629">IF(ISERROR(INDEX('Non Compliance input'!$H$5:$H$156,MATCH(1,(A2629='Non Compliance input'!$A$5:$A$156)*(F2629&gt;='Non Compliance input'!$D$5:$D$156)*(E2629&lt;'Non Compliance input'!$E$5:$E$156)*('Non Compliance input'!$H$5:$H$156="Yes"),0))
),"","Yes")</f>
        <v/>
      </c>
      <c r="K2629" s="149">
        <f t="shared" si="370"/>
        <v>0</v>
      </c>
      <c r="L2629" s="162">
        <f t="shared" si="371"/>
        <v>0</v>
      </c>
      <c r="M2629" s="162" t="str" cm="1">
        <f t="array" ref="M2629">IF(ISERROR(INDEX('Non Compliance input'!$I$5:$I$156,MATCH(1,(A2629='Non Compliance input'!$A$5:$A$156)*(E2629&gt;='Non Compliance input'!$D$5:$D$156)*(F2629&lt;='Non Compliance input'!$E$5:$E$156)*('Non Compliance input'!$I$5:$I$156="Yes"),0))
),"","Yes")</f>
        <v/>
      </c>
      <c r="N2629" s="149" t="str">
        <f>IF(VLOOKUP($A2629,HourEndingOutage!$B$3:$F$746,5,0)="Outage","Outage","")</f>
        <v/>
      </c>
      <c r="O2629" s="18">
        <f t="shared" si="372"/>
        <v>0</v>
      </c>
      <c r="P2629" s="18" t="str">
        <f t="shared" si="373"/>
        <v/>
      </c>
      <c r="Q2629" s="18">
        <f t="shared" si="374"/>
        <v>0</v>
      </c>
      <c r="R2629" s="118"/>
    </row>
    <row r="2630" spans="1:18" x14ac:dyDescent="0.25">
      <c r="A2630" s="25">
        <f t="shared" si="366"/>
        <v>292</v>
      </c>
      <c r="B2630" s="23">
        <f t="shared" si="367"/>
        <v>44574</v>
      </c>
      <c r="C2630" s="24">
        <v>4</v>
      </c>
      <c r="D2630" s="54" t="str">
        <f t="shared" si="368"/>
        <v>ASET</v>
      </c>
      <c r="E2630" s="178"/>
      <c r="F2630" s="179"/>
      <c r="G2630" s="177"/>
      <c r="H2630" s="177"/>
      <c r="I2630" s="169">
        <f t="shared" si="369"/>
        <v>0</v>
      </c>
      <c r="J2630" s="149" t="str" cm="1">
        <f t="array" ref="J2630">IF(ISERROR(INDEX('Non Compliance input'!$H$5:$H$156,MATCH(1,(A2630='Non Compliance input'!$A$5:$A$156)*(F2630&gt;='Non Compliance input'!$D$5:$D$156)*(E2630&lt;'Non Compliance input'!$E$5:$E$156)*('Non Compliance input'!$H$5:$H$156="Yes"),0))
),"","Yes")</f>
        <v/>
      </c>
      <c r="K2630" s="149">
        <f t="shared" si="370"/>
        <v>0</v>
      </c>
      <c r="L2630" s="162">
        <f t="shared" si="371"/>
        <v>0</v>
      </c>
      <c r="M2630" s="162" t="str" cm="1">
        <f t="array" ref="M2630">IF(ISERROR(INDEX('Non Compliance input'!$I$5:$I$156,MATCH(1,(A2630='Non Compliance input'!$A$5:$A$156)*(E2630&gt;='Non Compliance input'!$D$5:$D$156)*(F2630&lt;='Non Compliance input'!$E$5:$E$156)*('Non Compliance input'!$I$5:$I$156="Yes"),0))
),"","Yes")</f>
        <v/>
      </c>
      <c r="N2630" s="149" t="str">
        <f>IF(VLOOKUP($A2630,HourEndingOutage!$B$3:$F$746,5,0)="Outage","Outage","")</f>
        <v/>
      </c>
      <c r="O2630" s="18">
        <f t="shared" si="372"/>
        <v>0</v>
      </c>
      <c r="P2630" s="18" t="str">
        <f t="shared" si="373"/>
        <v/>
      </c>
      <c r="Q2630" s="18">
        <f t="shared" si="374"/>
        <v>0</v>
      </c>
      <c r="R2630" s="118"/>
    </row>
    <row r="2631" spans="1:18" x14ac:dyDescent="0.25">
      <c r="A2631" s="25">
        <f t="shared" si="366"/>
        <v>293</v>
      </c>
      <c r="B2631" s="23">
        <f t="shared" si="367"/>
        <v>44574</v>
      </c>
      <c r="C2631" s="24">
        <v>5</v>
      </c>
      <c r="D2631" s="54" t="str">
        <f t="shared" si="368"/>
        <v>ASET</v>
      </c>
      <c r="E2631" s="178"/>
      <c r="F2631" s="179"/>
      <c r="G2631" s="177"/>
      <c r="H2631" s="177"/>
      <c r="I2631" s="169">
        <f t="shared" si="369"/>
        <v>0</v>
      </c>
      <c r="J2631" s="149" t="str" cm="1">
        <f t="array" ref="J2631">IF(ISERROR(INDEX('Non Compliance input'!$H$5:$H$156,MATCH(1,(A2631='Non Compliance input'!$A$5:$A$156)*(F2631&gt;='Non Compliance input'!$D$5:$D$156)*(E2631&lt;'Non Compliance input'!$E$5:$E$156)*('Non Compliance input'!$H$5:$H$156="Yes"),0))
),"","Yes")</f>
        <v/>
      </c>
      <c r="K2631" s="149">
        <f t="shared" si="370"/>
        <v>0</v>
      </c>
      <c r="L2631" s="162">
        <f t="shared" si="371"/>
        <v>0</v>
      </c>
      <c r="M2631" s="162" t="str" cm="1">
        <f t="array" ref="M2631">IF(ISERROR(INDEX('Non Compliance input'!$I$5:$I$156,MATCH(1,(A2631='Non Compliance input'!$A$5:$A$156)*(E2631&gt;='Non Compliance input'!$D$5:$D$156)*(F2631&lt;='Non Compliance input'!$E$5:$E$156)*('Non Compliance input'!$I$5:$I$156="Yes"),0))
),"","Yes")</f>
        <v/>
      </c>
      <c r="N2631" s="149" t="str">
        <f>IF(VLOOKUP($A2631,HourEndingOutage!$B$3:$F$746,5,0)="Outage","Outage","")</f>
        <v/>
      </c>
      <c r="O2631" s="18">
        <f t="shared" si="372"/>
        <v>0</v>
      </c>
      <c r="P2631" s="18" t="str">
        <f t="shared" si="373"/>
        <v/>
      </c>
      <c r="Q2631" s="18">
        <f t="shared" si="374"/>
        <v>0</v>
      </c>
      <c r="R2631" s="118"/>
    </row>
    <row r="2632" spans="1:18" x14ac:dyDescent="0.25">
      <c r="A2632" s="25">
        <f t="shared" si="366"/>
        <v>293</v>
      </c>
      <c r="B2632" s="23">
        <f t="shared" si="367"/>
        <v>44574</v>
      </c>
      <c r="C2632" s="24">
        <v>5</v>
      </c>
      <c r="D2632" s="54" t="str">
        <f t="shared" si="368"/>
        <v>ASET</v>
      </c>
      <c r="E2632" s="178"/>
      <c r="F2632" s="179"/>
      <c r="G2632" s="177"/>
      <c r="H2632" s="177"/>
      <c r="I2632" s="169">
        <f t="shared" si="369"/>
        <v>0</v>
      </c>
      <c r="J2632" s="149" t="str" cm="1">
        <f t="array" ref="J2632">IF(ISERROR(INDEX('Non Compliance input'!$H$5:$H$156,MATCH(1,(A2632='Non Compliance input'!$A$5:$A$156)*(F2632&gt;='Non Compliance input'!$D$5:$D$156)*(E2632&lt;'Non Compliance input'!$E$5:$E$156)*('Non Compliance input'!$H$5:$H$156="Yes"),0))
),"","Yes")</f>
        <v/>
      </c>
      <c r="K2632" s="149">
        <f t="shared" si="370"/>
        <v>0</v>
      </c>
      <c r="L2632" s="162">
        <f t="shared" si="371"/>
        <v>0</v>
      </c>
      <c r="M2632" s="162" t="str" cm="1">
        <f t="array" ref="M2632">IF(ISERROR(INDEX('Non Compliance input'!$I$5:$I$156,MATCH(1,(A2632='Non Compliance input'!$A$5:$A$156)*(E2632&gt;='Non Compliance input'!$D$5:$D$156)*(F2632&lt;='Non Compliance input'!$E$5:$E$156)*('Non Compliance input'!$I$5:$I$156="Yes"),0))
),"","Yes")</f>
        <v/>
      </c>
      <c r="N2632" s="149" t="str">
        <f>IF(VLOOKUP($A2632,HourEndingOutage!$B$3:$F$746,5,0)="Outage","Outage","")</f>
        <v/>
      </c>
      <c r="O2632" s="18">
        <f t="shared" si="372"/>
        <v>0</v>
      </c>
      <c r="P2632" s="18" t="str">
        <f t="shared" si="373"/>
        <v/>
      </c>
      <c r="Q2632" s="18">
        <f t="shared" si="374"/>
        <v>0</v>
      </c>
      <c r="R2632" s="118"/>
    </row>
    <row r="2633" spans="1:18" x14ac:dyDescent="0.25">
      <c r="A2633" s="25">
        <f t="shared" si="366"/>
        <v>293</v>
      </c>
      <c r="B2633" s="23">
        <f t="shared" si="367"/>
        <v>44574</v>
      </c>
      <c r="C2633" s="24">
        <v>5</v>
      </c>
      <c r="D2633" s="54" t="str">
        <f t="shared" si="368"/>
        <v>ASET</v>
      </c>
      <c r="E2633" s="178"/>
      <c r="F2633" s="179"/>
      <c r="G2633" s="177"/>
      <c r="H2633" s="177"/>
      <c r="I2633" s="169">
        <f t="shared" si="369"/>
        <v>0</v>
      </c>
      <c r="J2633" s="149" t="str" cm="1">
        <f t="array" ref="J2633">IF(ISERROR(INDEX('Non Compliance input'!$H$5:$H$156,MATCH(1,(A2633='Non Compliance input'!$A$5:$A$156)*(F2633&gt;='Non Compliance input'!$D$5:$D$156)*(E2633&lt;'Non Compliance input'!$E$5:$E$156)*('Non Compliance input'!$H$5:$H$156="Yes"),0))
),"","Yes")</f>
        <v/>
      </c>
      <c r="K2633" s="149">
        <f t="shared" si="370"/>
        <v>0</v>
      </c>
      <c r="L2633" s="162">
        <f t="shared" si="371"/>
        <v>0</v>
      </c>
      <c r="M2633" s="162" t="str" cm="1">
        <f t="array" ref="M2633">IF(ISERROR(INDEX('Non Compliance input'!$I$5:$I$156,MATCH(1,(A2633='Non Compliance input'!$A$5:$A$156)*(E2633&gt;='Non Compliance input'!$D$5:$D$156)*(F2633&lt;='Non Compliance input'!$E$5:$E$156)*('Non Compliance input'!$I$5:$I$156="Yes"),0))
),"","Yes")</f>
        <v/>
      </c>
      <c r="N2633" s="149" t="str">
        <f>IF(VLOOKUP($A2633,HourEndingOutage!$B$3:$F$746,5,0)="Outage","Outage","")</f>
        <v/>
      </c>
      <c r="O2633" s="18">
        <f t="shared" si="372"/>
        <v>0</v>
      </c>
      <c r="P2633" s="18" t="str">
        <f t="shared" si="373"/>
        <v/>
      </c>
      <c r="Q2633" s="18">
        <f t="shared" si="374"/>
        <v>0</v>
      </c>
      <c r="R2633" s="118"/>
    </row>
    <row r="2634" spans="1:18" x14ac:dyDescent="0.25">
      <c r="A2634" s="25">
        <f t="shared" si="366"/>
        <v>293</v>
      </c>
      <c r="B2634" s="23">
        <f t="shared" si="367"/>
        <v>44574</v>
      </c>
      <c r="C2634" s="24">
        <v>5</v>
      </c>
      <c r="D2634" s="54" t="str">
        <f t="shared" si="368"/>
        <v>ASET</v>
      </c>
      <c r="E2634" s="178"/>
      <c r="F2634" s="179"/>
      <c r="G2634" s="177"/>
      <c r="H2634" s="177"/>
      <c r="I2634" s="169">
        <f t="shared" si="369"/>
        <v>0</v>
      </c>
      <c r="J2634" s="149" t="str" cm="1">
        <f t="array" ref="J2634">IF(ISERROR(INDEX('Non Compliance input'!$H$5:$H$156,MATCH(1,(A2634='Non Compliance input'!$A$5:$A$156)*(F2634&gt;='Non Compliance input'!$D$5:$D$156)*(E2634&lt;'Non Compliance input'!$E$5:$E$156)*('Non Compliance input'!$H$5:$H$156="Yes"),0))
),"","Yes")</f>
        <v/>
      </c>
      <c r="K2634" s="149">
        <f t="shared" si="370"/>
        <v>0</v>
      </c>
      <c r="L2634" s="162">
        <f t="shared" si="371"/>
        <v>0</v>
      </c>
      <c r="M2634" s="162" t="str" cm="1">
        <f t="array" ref="M2634">IF(ISERROR(INDEX('Non Compliance input'!$I$5:$I$156,MATCH(1,(A2634='Non Compliance input'!$A$5:$A$156)*(E2634&gt;='Non Compliance input'!$D$5:$D$156)*(F2634&lt;='Non Compliance input'!$E$5:$E$156)*('Non Compliance input'!$I$5:$I$156="Yes"),0))
),"","Yes")</f>
        <v/>
      </c>
      <c r="N2634" s="149" t="str">
        <f>IF(VLOOKUP($A2634,HourEndingOutage!$B$3:$F$746,5,0)="Outage","Outage","")</f>
        <v/>
      </c>
      <c r="O2634" s="18">
        <f t="shared" si="372"/>
        <v>0</v>
      </c>
      <c r="P2634" s="18" t="str">
        <f t="shared" si="373"/>
        <v/>
      </c>
      <c r="Q2634" s="18">
        <f t="shared" si="374"/>
        <v>0</v>
      </c>
      <c r="R2634" s="118"/>
    </row>
    <row r="2635" spans="1:18" x14ac:dyDescent="0.25">
      <c r="A2635" s="25">
        <f t="shared" si="366"/>
        <v>293</v>
      </c>
      <c r="B2635" s="23">
        <f t="shared" si="367"/>
        <v>44574</v>
      </c>
      <c r="C2635" s="24">
        <v>5</v>
      </c>
      <c r="D2635" s="54" t="str">
        <f t="shared" si="368"/>
        <v>ASET</v>
      </c>
      <c r="E2635" s="178"/>
      <c r="F2635" s="179"/>
      <c r="G2635" s="177"/>
      <c r="H2635" s="177"/>
      <c r="I2635" s="169">
        <f t="shared" si="369"/>
        <v>0</v>
      </c>
      <c r="J2635" s="149" t="str" cm="1">
        <f t="array" ref="J2635">IF(ISERROR(INDEX('Non Compliance input'!$H$5:$H$156,MATCH(1,(A2635='Non Compliance input'!$A$5:$A$156)*(F2635&gt;='Non Compliance input'!$D$5:$D$156)*(E2635&lt;'Non Compliance input'!$E$5:$E$156)*('Non Compliance input'!$H$5:$H$156="Yes"),0))
),"","Yes")</f>
        <v/>
      </c>
      <c r="K2635" s="149">
        <f t="shared" si="370"/>
        <v>0</v>
      </c>
      <c r="L2635" s="162">
        <f t="shared" si="371"/>
        <v>0</v>
      </c>
      <c r="M2635" s="162" t="str" cm="1">
        <f t="array" ref="M2635">IF(ISERROR(INDEX('Non Compliance input'!$I$5:$I$156,MATCH(1,(A2635='Non Compliance input'!$A$5:$A$156)*(E2635&gt;='Non Compliance input'!$D$5:$D$156)*(F2635&lt;='Non Compliance input'!$E$5:$E$156)*('Non Compliance input'!$I$5:$I$156="Yes"),0))
),"","Yes")</f>
        <v/>
      </c>
      <c r="N2635" s="149" t="str">
        <f>IF(VLOOKUP($A2635,HourEndingOutage!$B$3:$F$746,5,0)="Outage","Outage","")</f>
        <v/>
      </c>
      <c r="O2635" s="18">
        <f t="shared" si="372"/>
        <v>0</v>
      </c>
      <c r="P2635" s="18" t="str">
        <f t="shared" si="373"/>
        <v/>
      </c>
      <c r="Q2635" s="18">
        <f t="shared" si="374"/>
        <v>0</v>
      </c>
      <c r="R2635" s="118"/>
    </row>
    <row r="2636" spans="1:18" x14ac:dyDescent="0.25">
      <c r="A2636" s="25">
        <f t="shared" si="366"/>
        <v>293</v>
      </c>
      <c r="B2636" s="23">
        <f t="shared" si="367"/>
        <v>44574</v>
      </c>
      <c r="C2636" s="24">
        <v>5</v>
      </c>
      <c r="D2636" s="54" t="str">
        <f t="shared" si="368"/>
        <v>ASET</v>
      </c>
      <c r="E2636" s="178"/>
      <c r="F2636" s="179"/>
      <c r="G2636" s="177"/>
      <c r="H2636" s="177"/>
      <c r="I2636" s="169">
        <f t="shared" si="369"/>
        <v>0</v>
      </c>
      <c r="J2636" s="149" t="str" cm="1">
        <f t="array" ref="J2636">IF(ISERROR(INDEX('Non Compliance input'!$H$5:$H$156,MATCH(1,(A2636='Non Compliance input'!$A$5:$A$156)*(F2636&gt;='Non Compliance input'!$D$5:$D$156)*(E2636&lt;'Non Compliance input'!$E$5:$E$156)*('Non Compliance input'!$H$5:$H$156="Yes"),0))
),"","Yes")</f>
        <v/>
      </c>
      <c r="K2636" s="149">
        <f t="shared" si="370"/>
        <v>0</v>
      </c>
      <c r="L2636" s="162">
        <f t="shared" si="371"/>
        <v>0</v>
      </c>
      <c r="M2636" s="162" t="str" cm="1">
        <f t="array" ref="M2636">IF(ISERROR(INDEX('Non Compliance input'!$I$5:$I$156,MATCH(1,(A2636='Non Compliance input'!$A$5:$A$156)*(E2636&gt;='Non Compliance input'!$D$5:$D$156)*(F2636&lt;='Non Compliance input'!$E$5:$E$156)*('Non Compliance input'!$I$5:$I$156="Yes"),0))
),"","Yes")</f>
        <v/>
      </c>
      <c r="N2636" s="149" t="str">
        <f>IF(VLOOKUP($A2636,HourEndingOutage!$B$3:$F$746,5,0)="Outage","Outage","")</f>
        <v/>
      </c>
      <c r="O2636" s="18">
        <f t="shared" si="372"/>
        <v>0</v>
      </c>
      <c r="P2636" s="18" t="str">
        <f t="shared" si="373"/>
        <v/>
      </c>
      <c r="Q2636" s="18">
        <f t="shared" si="374"/>
        <v>0</v>
      </c>
      <c r="R2636" s="118"/>
    </row>
    <row r="2637" spans="1:18" x14ac:dyDescent="0.25">
      <c r="A2637" s="25">
        <f t="shared" si="366"/>
        <v>293</v>
      </c>
      <c r="B2637" s="23">
        <f t="shared" si="367"/>
        <v>44574</v>
      </c>
      <c r="C2637" s="24">
        <v>5</v>
      </c>
      <c r="D2637" s="54" t="str">
        <f t="shared" si="368"/>
        <v>ASET</v>
      </c>
      <c r="E2637" s="178"/>
      <c r="F2637" s="179"/>
      <c r="G2637" s="177"/>
      <c r="H2637" s="177"/>
      <c r="I2637" s="169">
        <f t="shared" si="369"/>
        <v>0</v>
      </c>
      <c r="J2637" s="149" t="str" cm="1">
        <f t="array" ref="J2637">IF(ISERROR(INDEX('Non Compliance input'!$H$5:$H$156,MATCH(1,(A2637='Non Compliance input'!$A$5:$A$156)*(F2637&gt;='Non Compliance input'!$D$5:$D$156)*(E2637&lt;'Non Compliance input'!$E$5:$E$156)*('Non Compliance input'!$H$5:$H$156="Yes"),0))
),"","Yes")</f>
        <v/>
      </c>
      <c r="K2637" s="149">
        <f t="shared" si="370"/>
        <v>0</v>
      </c>
      <c r="L2637" s="162">
        <f t="shared" si="371"/>
        <v>0</v>
      </c>
      <c r="M2637" s="162" t="str" cm="1">
        <f t="array" ref="M2637">IF(ISERROR(INDEX('Non Compliance input'!$I$5:$I$156,MATCH(1,(A2637='Non Compliance input'!$A$5:$A$156)*(E2637&gt;='Non Compliance input'!$D$5:$D$156)*(F2637&lt;='Non Compliance input'!$E$5:$E$156)*('Non Compliance input'!$I$5:$I$156="Yes"),0))
),"","Yes")</f>
        <v/>
      </c>
      <c r="N2637" s="149" t="str">
        <f>IF(VLOOKUP($A2637,HourEndingOutage!$B$3:$F$746,5,0)="Outage","Outage","")</f>
        <v/>
      </c>
      <c r="O2637" s="18">
        <f t="shared" si="372"/>
        <v>0</v>
      </c>
      <c r="P2637" s="18" t="str">
        <f t="shared" si="373"/>
        <v/>
      </c>
      <c r="Q2637" s="18">
        <f t="shared" si="374"/>
        <v>0</v>
      </c>
      <c r="R2637" s="118"/>
    </row>
    <row r="2638" spans="1:18" x14ac:dyDescent="0.25">
      <c r="A2638" s="25">
        <f t="shared" si="366"/>
        <v>293</v>
      </c>
      <c r="B2638" s="23">
        <f t="shared" si="367"/>
        <v>44574</v>
      </c>
      <c r="C2638" s="24">
        <v>5</v>
      </c>
      <c r="D2638" s="54" t="str">
        <f t="shared" si="368"/>
        <v>ASET</v>
      </c>
      <c r="E2638" s="178"/>
      <c r="F2638" s="179"/>
      <c r="G2638" s="177"/>
      <c r="H2638" s="177"/>
      <c r="I2638" s="169">
        <f t="shared" si="369"/>
        <v>0</v>
      </c>
      <c r="J2638" s="149" t="str" cm="1">
        <f t="array" ref="J2638">IF(ISERROR(INDEX('Non Compliance input'!$H$5:$H$156,MATCH(1,(A2638='Non Compliance input'!$A$5:$A$156)*(F2638&gt;='Non Compliance input'!$D$5:$D$156)*(E2638&lt;'Non Compliance input'!$E$5:$E$156)*('Non Compliance input'!$H$5:$H$156="Yes"),0))
),"","Yes")</f>
        <v/>
      </c>
      <c r="K2638" s="149">
        <f t="shared" si="370"/>
        <v>0</v>
      </c>
      <c r="L2638" s="162">
        <f t="shared" si="371"/>
        <v>0</v>
      </c>
      <c r="M2638" s="162" t="str" cm="1">
        <f t="array" ref="M2638">IF(ISERROR(INDEX('Non Compliance input'!$I$5:$I$156,MATCH(1,(A2638='Non Compliance input'!$A$5:$A$156)*(E2638&gt;='Non Compliance input'!$D$5:$D$156)*(F2638&lt;='Non Compliance input'!$E$5:$E$156)*('Non Compliance input'!$I$5:$I$156="Yes"),0))
),"","Yes")</f>
        <v/>
      </c>
      <c r="N2638" s="149" t="str">
        <f>IF(VLOOKUP($A2638,HourEndingOutage!$B$3:$F$746,5,0)="Outage","Outage","")</f>
        <v/>
      </c>
      <c r="O2638" s="18">
        <f t="shared" si="372"/>
        <v>0</v>
      </c>
      <c r="P2638" s="18" t="str">
        <f t="shared" si="373"/>
        <v/>
      </c>
      <c r="Q2638" s="18">
        <f t="shared" si="374"/>
        <v>0</v>
      </c>
      <c r="R2638" s="118"/>
    </row>
    <row r="2639" spans="1:18" x14ac:dyDescent="0.25">
      <c r="A2639" s="25">
        <f t="shared" si="366"/>
        <v>293</v>
      </c>
      <c r="B2639" s="23">
        <f t="shared" si="367"/>
        <v>44574</v>
      </c>
      <c r="C2639" s="24">
        <v>5</v>
      </c>
      <c r="D2639" s="54" t="str">
        <f t="shared" si="368"/>
        <v>ASET</v>
      </c>
      <c r="E2639" s="178"/>
      <c r="F2639" s="179"/>
      <c r="G2639" s="177"/>
      <c r="H2639" s="177"/>
      <c r="I2639" s="169">
        <f t="shared" si="369"/>
        <v>0</v>
      </c>
      <c r="J2639" s="149" t="str" cm="1">
        <f t="array" ref="J2639">IF(ISERROR(INDEX('Non Compliance input'!$H$5:$H$156,MATCH(1,(A2639='Non Compliance input'!$A$5:$A$156)*(F2639&gt;='Non Compliance input'!$D$5:$D$156)*(E2639&lt;'Non Compliance input'!$E$5:$E$156)*('Non Compliance input'!$H$5:$H$156="Yes"),0))
),"","Yes")</f>
        <v/>
      </c>
      <c r="K2639" s="149">
        <f t="shared" si="370"/>
        <v>0</v>
      </c>
      <c r="L2639" s="162">
        <f t="shared" si="371"/>
        <v>0</v>
      </c>
      <c r="M2639" s="162" t="str" cm="1">
        <f t="array" ref="M2639">IF(ISERROR(INDEX('Non Compliance input'!$I$5:$I$156,MATCH(1,(A2639='Non Compliance input'!$A$5:$A$156)*(E2639&gt;='Non Compliance input'!$D$5:$D$156)*(F2639&lt;='Non Compliance input'!$E$5:$E$156)*('Non Compliance input'!$I$5:$I$156="Yes"),0))
),"","Yes")</f>
        <v/>
      </c>
      <c r="N2639" s="149" t="str">
        <f>IF(VLOOKUP($A2639,HourEndingOutage!$B$3:$F$746,5,0)="Outage","Outage","")</f>
        <v/>
      </c>
      <c r="O2639" s="18">
        <f t="shared" si="372"/>
        <v>0</v>
      </c>
      <c r="P2639" s="18" t="str">
        <f t="shared" si="373"/>
        <v/>
      </c>
      <c r="Q2639" s="18">
        <f t="shared" si="374"/>
        <v>0</v>
      </c>
      <c r="R2639" s="118"/>
    </row>
    <row r="2640" spans="1:18" x14ac:dyDescent="0.25">
      <c r="A2640" s="25">
        <f t="shared" si="366"/>
        <v>294</v>
      </c>
      <c r="B2640" s="23">
        <f t="shared" si="367"/>
        <v>44574</v>
      </c>
      <c r="C2640" s="24">
        <v>6</v>
      </c>
      <c r="D2640" s="54" t="str">
        <f t="shared" si="368"/>
        <v>ASET</v>
      </c>
      <c r="E2640" s="178"/>
      <c r="F2640" s="179"/>
      <c r="G2640" s="177"/>
      <c r="H2640" s="177"/>
      <c r="I2640" s="169">
        <f t="shared" si="369"/>
        <v>0</v>
      </c>
      <c r="J2640" s="149" t="str" cm="1">
        <f t="array" ref="J2640">IF(ISERROR(INDEX('Non Compliance input'!$H$5:$H$156,MATCH(1,(A2640='Non Compliance input'!$A$5:$A$156)*(F2640&gt;='Non Compliance input'!$D$5:$D$156)*(E2640&lt;'Non Compliance input'!$E$5:$E$156)*('Non Compliance input'!$H$5:$H$156="Yes"),0))
),"","Yes")</f>
        <v/>
      </c>
      <c r="K2640" s="149">
        <f t="shared" si="370"/>
        <v>0</v>
      </c>
      <c r="L2640" s="162">
        <f t="shared" si="371"/>
        <v>0</v>
      </c>
      <c r="M2640" s="162" t="str" cm="1">
        <f t="array" ref="M2640">IF(ISERROR(INDEX('Non Compliance input'!$I$5:$I$156,MATCH(1,(A2640='Non Compliance input'!$A$5:$A$156)*(E2640&gt;='Non Compliance input'!$D$5:$D$156)*(F2640&lt;='Non Compliance input'!$E$5:$E$156)*('Non Compliance input'!$I$5:$I$156="Yes"),0))
),"","Yes")</f>
        <v/>
      </c>
      <c r="N2640" s="149" t="str">
        <f>IF(VLOOKUP($A2640,HourEndingOutage!$B$3:$F$746,5,0)="Outage","Outage","")</f>
        <v/>
      </c>
      <c r="O2640" s="18">
        <f t="shared" si="372"/>
        <v>0</v>
      </c>
      <c r="P2640" s="18" t="str">
        <f t="shared" si="373"/>
        <v/>
      </c>
      <c r="Q2640" s="18">
        <f t="shared" si="374"/>
        <v>0</v>
      </c>
      <c r="R2640" s="118"/>
    </row>
    <row r="2641" spans="1:18" x14ac:dyDescent="0.25">
      <c r="A2641" s="25">
        <f t="shared" si="366"/>
        <v>294</v>
      </c>
      <c r="B2641" s="23">
        <f t="shared" si="367"/>
        <v>44574</v>
      </c>
      <c r="C2641" s="24">
        <v>6</v>
      </c>
      <c r="D2641" s="54" t="str">
        <f t="shared" si="368"/>
        <v>ASET</v>
      </c>
      <c r="E2641" s="178"/>
      <c r="F2641" s="179"/>
      <c r="G2641" s="177"/>
      <c r="H2641" s="177"/>
      <c r="I2641" s="169">
        <f t="shared" si="369"/>
        <v>0</v>
      </c>
      <c r="J2641" s="149" t="str" cm="1">
        <f t="array" ref="J2641">IF(ISERROR(INDEX('Non Compliance input'!$H$5:$H$156,MATCH(1,(A2641='Non Compliance input'!$A$5:$A$156)*(F2641&gt;='Non Compliance input'!$D$5:$D$156)*(E2641&lt;'Non Compliance input'!$E$5:$E$156)*('Non Compliance input'!$H$5:$H$156="Yes"),0))
),"","Yes")</f>
        <v/>
      </c>
      <c r="K2641" s="149">
        <f t="shared" si="370"/>
        <v>0</v>
      </c>
      <c r="L2641" s="162">
        <f t="shared" si="371"/>
        <v>0</v>
      </c>
      <c r="M2641" s="162" t="str" cm="1">
        <f t="array" ref="M2641">IF(ISERROR(INDEX('Non Compliance input'!$I$5:$I$156,MATCH(1,(A2641='Non Compliance input'!$A$5:$A$156)*(E2641&gt;='Non Compliance input'!$D$5:$D$156)*(F2641&lt;='Non Compliance input'!$E$5:$E$156)*('Non Compliance input'!$I$5:$I$156="Yes"),0))
),"","Yes")</f>
        <v/>
      </c>
      <c r="N2641" s="149" t="str">
        <f>IF(VLOOKUP($A2641,HourEndingOutage!$B$3:$F$746,5,0)="Outage","Outage","")</f>
        <v/>
      </c>
      <c r="O2641" s="18">
        <f t="shared" si="372"/>
        <v>0</v>
      </c>
      <c r="P2641" s="18" t="str">
        <f t="shared" si="373"/>
        <v/>
      </c>
      <c r="Q2641" s="18">
        <f t="shared" si="374"/>
        <v>0</v>
      </c>
      <c r="R2641" s="118"/>
    </row>
    <row r="2642" spans="1:18" x14ac:dyDescent="0.25">
      <c r="A2642" s="25">
        <f t="shared" si="366"/>
        <v>294</v>
      </c>
      <c r="B2642" s="23">
        <f t="shared" si="367"/>
        <v>44574</v>
      </c>
      <c r="C2642" s="24">
        <v>6</v>
      </c>
      <c r="D2642" s="54" t="str">
        <f t="shared" si="368"/>
        <v>ASET</v>
      </c>
      <c r="E2642" s="178"/>
      <c r="F2642" s="179"/>
      <c r="G2642" s="177"/>
      <c r="H2642" s="177"/>
      <c r="I2642" s="169">
        <f t="shared" si="369"/>
        <v>0</v>
      </c>
      <c r="J2642" s="149" t="str" cm="1">
        <f t="array" ref="J2642">IF(ISERROR(INDEX('Non Compliance input'!$H$5:$H$156,MATCH(1,(A2642='Non Compliance input'!$A$5:$A$156)*(F2642&gt;='Non Compliance input'!$D$5:$D$156)*(E2642&lt;'Non Compliance input'!$E$5:$E$156)*('Non Compliance input'!$H$5:$H$156="Yes"),0))
),"","Yes")</f>
        <v/>
      </c>
      <c r="K2642" s="149">
        <f t="shared" si="370"/>
        <v>0</v>
      </c>
      <c r="L2642" s="162">
        <f t="shared" si="371"/>
        <v>0</v>
      </c>
      <c r="M2642" s="162" t="str" cm="1">
        <f t="array" ref="M2642">IF(ISERROR(INDEX('Non Compliance input'!$I$5:$I$156,MATCH(1,(A2642='Non Compliance input'!$A$5:$A$156)*(E2642&gt;='Non Compliance input'!$D$5:$D$156)*(F2642&lt;='Non Compliance input'!$E$5:$E$156)*('Non Compliance input'!$I$5:$I$156="Yes"),0))
),"","Yes")</f>
        <v/>
      </c>
      <c r="N2642" s="149" t="str">
        <f>IF(VLOOKUP($A2642,HourEndingOutage!$B$3:$F$746,5,0)="Outage","Outage","")</f>
        <v/>
      </c>
      <c r="O2642" s="18">
        <f t="shared" si="372"/>
        <v>0</v>
      </c>
      <c r="P2642" s="18" t="str">
        <f t="shared" si="373"/>
        <v/>
      </c>
      <c r="Q2642" s="18">
        <f t="shared" si="374"/>
        <v>0</v>
      </c>
      <c r="R2642" s="118"/>
    </row>
    <row r="2643" spans="1:18" x14ac:dyDescent="0.25">
      <c r="A2643" s="25">
        <f t="shared" si="366"/>
        <v>294</v>
      </c>
      <c r="B2643" s="23">
        <f t="shared" si="367"/>
        <v>44574</v>
      </c>
      <c r="C2643" s="24">
        <v>6</v>
      </c>
      <c r="D2643" s="54" t="str">
        <f t="shared" si="368"/>
        <v>ASET</v>
      </c>
      <c r="E2643" s="178"/>
      <c r="F2643" s="179"/>
      <c r="G2643" s="177"/>
      <c r="H2643" s="177"/>
      <c r="I2643" s="169">
        <f t="shared" si="369"/>
        <v>0</v>
      </c>
      <c r="J2643" s="149" t="str" cm="1">
        <f t="array" ref="J2643">IF(ISERROR(INDEX('Non Compliance input'!$H$5:$H$156,MATCH(1,(A2643='Non Compliance input'!$A$5:$A$156)*(F2643&gt;='Non Compliance input'!$D$5:$D$156)*(E2643&lt;'Non Compliance input'!$E$5:$E$156)*('Non Compliance input'!$H$5:$H$156="Yes"),0))
),"","Yes")</f>
        <v/>
      </c>
      <c r="K2643" s="149">
        <f t="shared" si="370"/>
        <v>0</v>
      </c>
      <c r="L2643" s="162">
        <f t="shared" si="371"/>
        <v>0</v>
      </c>
      <c r="M2643" s="162" t="str" cm="1">
        <f t="array" ref="M2643">IF(ISERROR(INDEX('Non Compliance input'!$I$5:$I$156,MATCH(1,(A2643='Non Compliance input'!$A$5:$A$156)*(E2643&gt;='Non Compliance input'!$D$5:$D$156)*(F2643&lt;='Non Compliance input'!$E$5:$E$156)*('Non Compliance input'!$I$5:$I$156="Yes"),0))
),"","Yes")</f>
        <v/>
      </c>
      <c r="N2643" s="149" t="str">
        <f>IF(VLOOKUP($A2643,HourEndingOutage!$B$3:$F$746,5,0)="Outage","Outage","")</f>
        <v/>
      </c>
      <c r="O2643" s="18">
        <f t="shared" si="372"/>
        <v>0</v>
      </c>
      <c r="P2643" s="18" t="str">
        <f t="shared" si="373"/>
        <v/>
      </c>
      <c r="Q2643" s="18">
        <f t="shared" si="374"/>
        <v>0</v>
      </c>
      <c r="R2643" s="118"/>
    </row>
    <row r="2644" spans="1:18" x14ac:dyDescent="0.25">
      <c r="A2644" s="25">
        <f t="shared" si="366"/>
        <v>294</v>
      </c>
      <c r="B2644" s="23">
        <f t="shared" si="367"/>
        <v>44574</v>
      </c>
      <c r="C2644" s="24">
        <v>6</v>
      </c>
      <c r="D2644" s="54" t="str">
        <f t="shared" si="368"/>
        <v>ASET</v>
      </c>
      <c r="E2644" s="178"/>
      <c r="F2644" s="179"/>
      <c r="G2644" s="177"/>
      <c r="H2644" s="177"/>
      <c r="I2644" s="169">
        <f t="shared" si="369"/>
        <v>0</v>
      </c>
      <c r="J2644" s="149" t="str" cm="1">
        <f t="array" ref="J2644">IF(ISERROR(INDEX('Non Compliance input'!$H$5:$H$156,MATCH(1,(A2644='Non Compliance input'!$A$5:$A$156)*(F2644&gt;='Non Compliance input'!$D$5:$D$156)*(E2644&lt;'Non Compliance input'!$E$5:$E$156)*('Non Compliance input'!$H$5:$H$156="Yes"),0))
),"","Yes")</f>
        <v/>
      </c>
      <c r="K2644" s="149">
        <f t="shared" si="370"/>
        <v>0</v>
      </c>
      <c r="L2644" s="162">
        <f t="shared" si="371"/>
        <v>0</v>
      </c>
      <c r="M2644" s="162" t="str" cm="1">
        <f t="array" ref="M2644">IF(ISERROR(INDEX('Non Compliance input'!$I$5:$I$156,MATCH(1,(A2644='Non Compliance input'!$A$5:$A$156)*(E2644&gt;='Non Compliance input'!$D$5:$D$156)*(F2644&lt;='Non Compliance input'!$E$5:$E$156)*('Non Compliance input'!$I$5:$I$156="Yes"),0))
),"","Yes")</f>
        <v/>
      </c>
      <c r="N2644" s="149" t="str">
        <f>IF(VLOOKUP($A2644,HourEndingOutage!$B$3:$F$746,5,0)="Outage","Outage","")</f>
        <v/>
      </c>
      <c r="O2644" s="18">
        <f t="shared" si="372"/>
        <v>0</v>
      </c>
      <c r="P2644" s="18" t="str">
        <f t="shared" si="373"/>
        <v/>
      </c>
      <c r="Q2644" s="18">
        <f t="shared" si="374"/>
        <v>0</v>
      </c>
      <c r="R2644" s="118"/>
    </row>
    <row r="2645" spans="1:18" x14ac:dyDescent="0.25">
      <c r="A2645" s="25">
        <f t="shared" si="366"/>
        <v>294</v>
      </c>
      <c r="B2645" s="23">
        <f t="shared" si="367"/>
        <v>44574</v>
      </c>
      <c r="C2645" s="24">
        <v>6</v>
      </c>
      <c r="D2645" s="54" t="str">
        <f t="shared" si="368"/>
        <v>ASET</v>
      </c>
      <c r="E2645" s="178"/>
      <c r="F2645" s="179"/>
      <c r="G2645" s="177"/>
      <c r="H2645" s="177"/>
      <c r="I2645" s="169">
        <f t="shared" si="369"/>
        <v>0</v>
      </c>
      <c r="J2645" s="149" t="str" cm="1">
        <f t="array" ref="J2645">IF(ISERROR(INDEX('Non Compliance input'!$H$5:$H$156,MATCH(1,(A2645='Non Compliance input'!$A$5:$A$156)*(F2645&gt;='Non Compliance input'!$D$5:$D$156)*(E2645&lt;'Non Compliance input'!$E$5:$E$156)*('Non Compliance input'!$H$5:$H$156="Yes"),0))
),"","Yes")</f>
        <v/>
      </c>
      <c r="K2645" s="149">
        <f t="shared" si="370"/>
        <v>0</v>
      </c>
      <c r="L2645" s="162">
        <f t="shared" si="371"/>
        <v>0</v>
      </c>
      <c r="M2645" s="162" t="str" cm="1">
        <f t="array" ref="M2645">IF(ISERROR(INDEX('Non Compliance input'!$I$5:$I$156,MATCH(1,(A2645='Non Compliance input'!$A$5:$A$156)*(E2645&gt;='Non Compliance input'!$D$5:$D$156)*(F2645&lt;='Non Compliance input'!$E$5:$E$156)*('Non Compliance input'!$I$5:$I$156="Yes"),0))
),"","Yes")</f>
        <v/>
      </c>
      <c r="N2645" s="149" t="str">
        <f>IF(VLOOKUP($A2645,HourEndingOutage!$B$3:$F$746,5,0)="Outage","Outage","")</f>
        <v/>
      </c>
      <c r="O2645" s="18">
        <f t="shared" si="372"/>
        <v>0</v>
      </c>
      <c r="P2645" s="18" t="str">
        <f t="shared" si="373"/>
        <v/>
      </c>
      <c r="Q2645" s="18">
        <f t="shared" si="374"/>
        <v>0</v>
      </c>
      <c r="R2645" s="118"/>
    </row>
    <row r="2646" spans="1:18" x14ac:dyDescent="0.25">
      <c r="A2646" s="25">
        <f t="shared" si="366"/>
        <v>294</v>
      </c>
      <c r="B2646" s="23">
        <f t="shared" si="367"/>
        <v>44574</v>
      </c>
      <c r="C2646" s="24">
        <v>6</v>
      </c>
      <c r="D2646" s="54" t="str">
        <f t="shared" si="368"/>
        <v>ASET</v>
      </c>
      <c r="E2646" s="178"/>
      <c r="F2646" s="179"/>
      <c r="G2646" s="177"/>
      <c r="H2646" s="177"/>
      <c r="I2646" s="169">
        <f t="shared" si="369"/>
        <v>0</v>
      </c>
      <c r="J2646" s="149" t="str" cm="1">
        <f t="array" ref="J2646">IF(ISERROR(INDEX('Non Compliance input'!$H$5:$H$156,MATCH(1,(A2646='Non Compliance input'!$A$5:$A$156)*(F2646&gt;='Non Compliance input'!$D$5:$D$156)*(E2646&lt;'Non Compliance input'!$E$5:$E$156)*('Non Compliance input'!$H$5:$H$156="Yes"),0))
),"","Yes")</f>
        <v/>
      </c>
      <c r="K2646" s="149">
        <f t="shared" si="370"/>
        <v>0</v>
      </c>
      <c r="L2646" s="162">
        <f t="shared" si="371"/>
        <v>0</v>
      </c>
      <c r="M2646" s="162" t="str" cm="1">
        <f t="array" ref="M2646">IF(ISERROR(INDEX('Non Compliance input'!$I$5:$I$156,MATCH(1,(A2646='Non Compliance input'!$A$5:$A$156)*(E2646&gt;='Non Compliance input'!$D$5:$D$156)*(F2646&lt;='Non Compliance input'!$E$5:$E$156)*('Non Compliance input'!$I$5:$I$156="Yes"),0))
),"","Yes")</f>
        <v/>
      </c>
      <c r="N2646" s="149" t="str">
        <f>IF(VLOOKUP($A2646,HourEndingOutage!$B$3:$F$746,5,0)="Outage","Outage","")</f>
        <v/>
      </c>
      <c r="O2646" s="18">
        <f t="shared" si="372"/>
        <v>0</v>
      </c>
      <c r="P2646" s="18" t="str">
        <f t="shared" si="373"/>
        <v/>
      </c>
      <c r="Q2646" s="18">
        <f t="shared" si="374"/>
        <v>0</v>
      </c>
      <c r="R2646" s="118"/>
    </row>
    <row r="2647" spans="1:18" x14ac:dyDescent="0.25">
      <c r="A2647" s="25">
        <f t="shared" si="366"/>
        <v>294</v>
      </c>
      <c r="B2647" s="23">
        <f t="shared" si="367"/>
        <v>44574</v>
      </c>
      <c r="C2647" s="24">
        <v>6</v>
      </c>
      <c r="D2647" s="54" t="str">
        <f t="shared" si="368"/>
        <v>ASET</v>
      </c>
      <c r="E2647" s="178"/>
      <c r="F2647" s="179"/>
      <c r="G2647" s="177"/>
      <c r="H2647" s="177"/>
      <c r="I2647" s="169">
        <f t="shared" si="369"/>
        <v>0</v>
      </c>
      <c r="J2647" s="149" t="str" cm="1">
        <f t="array" ref="J2647">IF(ISERROR(INDEX('Non Compliance input'!$H$5:$H$156,MATCH(1,(A2647='Non Compliance input'!$A$5:$A$156)*(F2647&gt;='Non Compliance input'!$D$5:$D$156)*(E2647&lt;'Non Compliance input'!$E$5:$E$156)*('Non Compliance input'!$H$5:$H$156="Yes"),0))
),"","Yes")</f>
        <v/>
      </c>
      <c r="K2647" s="149">
        <f t="shared" si="370"/>
        <v>0</v>
      </c>
      <c r="L2647" s="162">
        <f t="shared" si="371"/>
        <v>0</v>
      </c>
      <c r="M2647" s="162" t="str" cm="1">
        <f t="array" ref="M2647">IF(ISERROR(INDEX('Non Compliance input'!$I$5:$I$156,MATCH(1,(A2647='Non Compliance input'!$A$5:$A$156)*(E2647&gt;='Non Compliance input'!$D$5:$D$156)*(F2647&lt;='Non Compliance input'!$E$5:$E$156)*('Non Compliance input'!$I$5:$I$156="Yes"),0))
),"","Yes")</f>
        <v/>
      </c>
      <c r="N2647" s="149" t="str">
        <f>IF(VLOOKUP($A2647,HourEndingOutage!$B$3:$F$746,5,0)="Outage","Outage","")</f>
        <v/>
      </c>
      <c r="O2647" s="18">
        <f t="shared" si="372"/>
        <v>0</v>
      </c>
      <c r="P2647" s="18" t="str">
        <f t="shared" si="373"/>
        <v/>
      </c>
      <c r="Q2647" s="18">
        <f t="shared" si="374"/>
        <v>0</v>
      </c>
      <c r="R2647" s="118"/>
    </row>
    <row r="2648" spans="1:18" x14ac:dyDescent="0.25">
      <c r="A2648" s="25">
        <f t="shared" si="366"/>
        <v>294</v>
      </c>
      <c r="B2648" s="23">
        <f t="shared" si="367"/>
        <v>44574</v>
      </c>
      <c r="C2648" s="24">
        <v>6</v>
      </c>
      <c r="D2648" s="54" t="str">
        <f t="shared" si="368"/>
        <v>ASET</v>
      </c>
      <c r="E2648" s="178"/>
      <c r="F2648" s="179"/>
      <c r="G2648" s="177"/>
      <c r="H2648" s="177"/>
      <c r="I2648" s="169">
        <f t="shared" si="369"/>
        <v>0</v>
      </c>
      <c r="J2648" s="149" t="str" cm="1">
        <f t="array" ref="J2648">IF(ISERROR(INDEX('Non Compliance input'!$H$5:$H$156,MATCH(1,(A2648='Non Compliance input'!$A$5:$A$156)*(F2648&gt;='Non Compliance input'!$D$5:$D$156)*(E2648&lt;'Non Compliance input'!$E$5:$E$156)*('Non Compliance input'!$H$5:$H$156="Yes"),0))
),"","Yes")</f>
        <v/>
      </c>
      <c r="K2648" s="149">
        <f t="shared" si="370"/>
        <v>0</v>
      </c>
      <c r="L2648" s="162">
        <f t="shared" si="371"/>
        <v>0</v>
      </c>
      <c r="M2648" s="162" t="str" cm="1">
        <f t="array" ref="M2648">IF(ISERROR(INDEX('Non Compliance input'!$I$5:$I$156,MATCH(1,(A2648='Non Compliance input'!$A$5:$A$156)*(E2648&gt;='Non Compliance input'!$D$5:$D$156)*(F2648&lt;='Non Compliance input'!$E$5:$E$156)*('Non Compliance input'!$I$5:$I$156="Yes"),0))
),"","Yes")</f>
        <v/>
      </c>
      <c r="N2648" s="149" t="str">
        <f>IF(VLOOKUP($A2648,HourEndingOutage!$B$3:$F$746,5,0)="Outage","Outage","")</f>
        <v/>
      </c>
      <c r="O2648" s="18">
        <f t="shared" si="372"/>
        <v>0</v>
      </c>
      <c r="P2648" s="18" t="str">
        <f t="shared" si="373"/>
        <v/>
      </c>
      <c r="Q2648" s="18">
        <f t="shared" si="374"/>
        <v>0</v>
      </c>
      <c r="R2648" s="118"/>
    </row>
    <row r="2649" spans="1:18" x14ac:dyDescent="0.25">
      <c r="A2649" s="25">
        <f t="shared" si="366"/>
        <v>295</v>
      </c>
      <c r="B2649" s="23">
        <f t="shared" si="367"/>
        <v>44574</v>
      </c>
      <c r="C2649" s="24">
        <v>7</v>
      </c>
      <c r="D2649" s="54" t="str">
        <f t="shared" si="368"/>
        <v>ASET</v>
      </c>
      <c r="E2649" s="178"/>
      <c r="F2649" s="179"/>
      <c r="G2649" s="177"/>
      <c r="H2649" s="177"/>
      <c r="I2649" s="169">
        <f t="shared" si="369"/>
        <v>0</v>
      </c>
      <c r="J2649" s="149" t="str" cm="1">
        <f t="array" ref="J2649">IF(ISERROR(INDEX('Non Compliance input'!$H$5:$H$156,MATCH(1,(A2649='Non Compliance input'!$A$5:$A$156)*(F2649&gt;='Non Compliance input'!$D$5:$D$156)*(E2649&lt;'Non Compliance input'!$E$5:$E$156)*('Non Compliance input'!$H$5:$H$156="Yes"),0))
),"","Yes")</f>
        <v/>
      </c>
      <c r="K2649" s="149">
        <f t="shared" si="370"/>
        <v>0</v>
      </c>
      <c r="L2649" s="162">
        <f t="shared" si="371"/>
        <v>0</v>
      </c>
      <c r="M2649" s="162" t="str" cm="1">
        <f t="array" ref="M2649">IF(ISERROR(INDEX('Non Compliance input'!$I$5:$I$156,MATCH(1,(A2649='Non Compliance input'!$A$5:$A$156)*(E2649&gt;='Non Compliance input'!$D$5:$D$156)*(F2649&lt;='Non Compliance input'!$E$5:$E$156)*('Non Compliance input'!$I$5:$I$156="Yes"),0))
),"","Yes")</f>
        <v/>
      </c>
      <c r="N2649" s="149" t="str">
        <f>IF(VLOOKUP($A2649,HourEndingOutage!$B$3:$F$746,5,0)="Outage","Outage","")</f>
        <v/>
      </c>
      <c r="O2649" s="18">
        <f t="shared" si="372"/>
        <v>0</v>
      </c>
      <c r="P2649" s="18" t="str">
        <f t="shared" si="373"/>
        <v/>
      </c>
      <c r="Q2649" s="18">
        <f t="shared" si="374"/>
        <v>0</v>
      </c>
      <c r="R2649" s="118"/>
    </row>
    <row r="2650" spans="1:18" x14ac:dyDescent="0.25">
      <c r="A2650" s="25">
        <f t="shared" si="366"/>
        <v>295</v>
      </c>
      <c r="B2650" s="23">
        <f t="shared" si="367"/>
        <v>44574</v>
      </c>
      <c r="C2650" s="24">
        <v>7</v>
      </c>
      <c r="D2650" s="54" t="str">
        <f t="shared" si="368"/>
        <v>ASET</v>
      </c>
      <c r="E2650" s="178"/>
      <c r="F2650" s="179"/>
      <c r="G2650" s="177"/>
      <c r="H2650" s="177"/>
      <c r="I2650" s="169">
        <f t="shared" si="369"/>
        <v>0</v>
      </c>
      <c r="J2650" s="149" t="str" cm="1">
        <f t="array" ref="J2650">IF(ISERROR(INDEX('Non Compliance input'!$H$5:$H$156,MATCH(1,(A2650='Non Compliance input'!$A$5:$A$156)*(F2650&gt;='Non Compliance input'!$D$5:$D$156)*(E2650&lt;'Non Compliance input'!$E$5:$E$156)*('Non Compliance input'!$H$5:$H$156="Yes"),0))
),"","Yes")</f>
        <v/>
      </c>
      <c r="K2650" s="149">
        <f t="shared" si="370"/>
        <v>0</v>
      </c>
      <c r="L2650" s="162">
        <f t="shared" si="371"/>
        <v>0</v>
      </c>
      <c r="M2650" s="162" t="str" cm="1">
        <f t="array" ref="M2650">IF(ISERROR(INDEX('Non Compliance input'!$I$5:$I$156,MATCH(1,(A2650='Non Compliance input'!$A$5:$A$156)*(E2650&gt;='Non Compliance input'!$D$5:$D$156)*(F2650&lt;='Non Compliance input'!$E$5:$E$156)*('Non Compliance input'!$I$5:$I$156="Yes"),0))
),"","Yes")</f>
        <v/>
      </c>
      <c r="N2650" s="149" t="str">
        <f>IF(VLOOKUP($A2650,HourEndingOutage!$B$3:$F$746,5,0)="Outage","Outage","")</f>
        <v/>
      </c>
      <c r="O2650" s="18">
        <f t="shared" si="372"/>
        <v>0</v>
      </c>
      <c r="P2650" s="18" t="str">
        <f t="shared" si="373"/>
        <v/>
      </c>
      <c r="Q2650" s="18">
        <f t="shared" si="374"/>
        <v>0</v>
      </c>
      <c r="R2650" s="118"/>
    </row>
    <row r="2651" spans="1:18" x14ac:dyDescent="0.25">
      <c r="A2651" s="25">
        <f t="shared" si="366"/>
        <v>295</v>
      </c>
      <c r="B2651" s="23">
        <f t="shared" si="367"/>
        <v>44574</v>
      </c>
      <c r="C2651" s="24">
        <v>7</v>
      </c>
      <c r="D2651" s="54" t="str">
        <f t="shared" si="368"/>
        <v>ASET</v>
      </c>
      <c r="E2651" s="178"/>
      <c r="F2651" s="179"/>
      <c r="G2651" s="177"/>
      <c r="H2651" s="177"/>
      <c r="I2651" s="169">
        <f t="shared" si="369"/>
        <v>0</v>
      </c>
      <c r="J2651" s="149" t="str" cm="1">
        <f t="array" ref="J2651">IF(ISERROR(INDEX('Non Compliance input'!$H$5:$H$156,MATCH(1,(A2651='Non Compliance input'!$A$5:$A$156)*(F2651&gt;='Non Compliance input'!$D$5:$D$156)*(E2651&lt;'Non Compliance input'!$E$5:$E$156)*('Non Compliance input'!$H$5:$H$156="Yes"),0))
),"","Yes")</f>
        <v/>
      </c>
      <c r="K2651" s="149">
        <f t="shared" si="370"/>
        <v>0</v>
      </c>
      <c r="L2651" s="162">
        <f t="shared" si="371"/>
        <v>0</v>
      </c>
      <c r="M2651" s="162" t="str" cm="1">
        <f t="array" ref="M2651">IF(ISERROR(INDEX('Non Compliance input'!$I$5:$I$156,MATCH(1,(A2651='Non Compliance input'!$A$5:$A$156)*(E2651&gt;='Non Compliance input'!$D$5:$D$156)*(F2651&lt;='Non Compliance input'!$E$5:$E$156)*('Non Compliance input'!$I$5:$I$156="Yes"),0))
),"","Yes")</f>
        <v/>
      </c>
      <c r="N2651" s="149" t="str">
        <f>IF(VLOOKUP($A2651,HourEndingOutage!$B$3:$F$746,5,0)="Outage","Outage","")</f>
        <v/>
      </c>
      <c r="O2651" s="18">
        <f t="shared" si="372"/>
        <v>0</v>
      </c>
      <c r="P2651" s="18" t="str">
        <f t="shared" si="373"/>
        <v/>
      </c>
      <c r="Q2651" s="18">
        <f t="shared" si="374"/>
        <v>0</v>
      </c>
      <c r="R2651" s="118"/>
    </row>
    <row r="2652" spans="1:18" x14ac:dyDescent="0.25">
      <c r="A2652" s="25">
        <f t="shared" ref="A2652:A2715" si="375">IF(C2652=C2651,A2651,A2651+1)</f>
        <v>295</v>
      </c>
      <c r="B2652" s="23">
        <f t="shared" ref="B2652:B2715" si="376">IF(C2652&lt;C2651,B2651+1,B2651)</f>
        <v>44574</v>
      </c>
      <c r="C2652" s="24">
        <v>7</v>
      </c>
      <c r="D2652" s="54" t="str">
        <f t="shared" si="368"/>
        <v>ASET</v>
      </c>
      <c r="E2652" s="178"/>
      <c r="F2652" s="179"/>
      <c r="G2652" s="177"/>
      <c r="H2652" s="177"/>
      <c r="I2652" s="169">
        <f t="shared" si="369"/>
        <v>0</v>
      </c>
      <c r="J2652" s="149" t="str" cm="1">
        <f t="array" ref="J2652">IF(ISERROR(INDEX('Non Compliance input'!$H$5:$H$156,MATCH(1,(A2652='Non Compliance input'!$A$5:$A$156)*(F2652&gt;='Non Compliance input'!$D$5:$D$156)*(E2652&lt;'Non Compliance input'!$E$5:$E$156)*('Non Compliance input'!$H$5:$H$156="Yes"),0))
),"","Yes")</f>
        <v/>
      </c>
      <c r="K2652" s="149">
        <f t="shared" si="370"/>
        <v>0</v>
      </c>
      <c r="L2652" s="162">
        <f t="shared" si="371"/>
        <v>0</v>
      </c>
      <c r="M2652" s="162" t="str" cm="1">
        <f t="array" ref="M2652">IF(ISERROR(INDEX('Non Compliance input'!$I$5:$I$156,MATCH(1,(A2652='Non Compliance input'!$A$5:$A$156)*(E2652&gt;='Non Compliance input'!$D$5:$D$156)*(F2652&lt;='Non Compliance input'!$E$5:$E$156)*('Non Compliance input'!$I$5:$I$156="Yes"),0))
),"","Yes")</f>
        <v/>
      </c>
      <c r="N2652" s="149" t="str">
        <f>IF(VLOOKUP($A2652,HourEndingOutage!$B$3:$F$746,5,0)="Outage","Outage","")</f>
        <v/>
      </c>
      <c r="O2652" s="18">
        <f t="shared" si="372"/>
        <v>0</v>
      </c>
      <c r="P2652" s="18" t="str">
        <f t="shared" si="373"/>
        <v/>
      </c>
      <c r="Q2652" s="18">
        <f t="shared" si="374"/>
        <v>0</v>
      </c>
      <c r="R2652" s="118"/>
    </row>
    <row r="2653" spans="1:18" x14ac:dyDescent="0.25">
      <c r="A2653" s="25">
        <f t="shared" si="375"/>
        <v>295</v>
      </c>
      <c r="B2653" s="23">
        <f t="shared" si="376"/>
        <v>44574</v>
      </c>
      <c r="C2653" s="24">
        <v>7</v>
      </c>
      <c r="D2653" s="54" t="str">
        <f t="shared" si="368"/>
        <v>ASET</v>
      </c>
      <c r="E2653" s="178"/>
      <c r="F2653" s="179"/>
      <c r="G2653" s="177"/>
      <c r="H2653" s="177"/>
      <c r="I2653" s="169">
        <f t="shared" si="369"/>
        <v>0</v>
      </c>
      <c r="J2653" s="149" t="str" cm="1">
        <f t="array" ref="J2653">IF(ISERROR(INDEX('Non Compliance input'!$H$5:$H$156,MATCH(1,(A2653='Non Compliance input'!$A$5:$A$156)*(F2653&gt;='Non Compliance input'!$D$5:$D$156)*(E2653&lt;'Non Compliance input'!$E$5:$E$156)*('Non Compliance input'!$H$5:$H$156="Yes"),0))
),"","Yes")</f>
        <v/>
      </c>
      <c r="K2653" s="149">
        <f t="shared" si="370"/>
        <v>0</v>
      </c>
      <c r="L2653" s="162">
        <f t="shared" si="371"/>
        <v>0</v>
      </c>
      <c r="M2653" s="162" t="str" cm="1">
        <f t="array" ref="M2653">IF(ISERROR(INDEX('Non Compliance input'!$I$5:$I$156,MATCH(1,(A2653='Non Compliance input'!$A$5:$A$156)*(E2653&gt;='Non Compliance input'!$D$5:$D$156)*(F2653&lt;='Non Compliance input'!$E$5:$E$156)*('Non Compliance input'!$I$5:$I$156="Yes"),0))
),"","Yes")</f>
        <v/>
      </c>
      <c r="N2653" s="149" t="str">
        <f>IF(VLOOKUP($A2653,HourEndingOutage!$B$3:$F$746,5,0)="Outage","Outage","")</f>
        <v/>
      </c>
      <c r="O2653" s="18">
        <f t="shared" si="372"/>
        <v>0</v>
      </c>
      <c r="P2653" s="18" t="str">
        <f t="shared" si="373"/>
        <v/>
      </c>
      <c r="Q2653" s="18">
        <f t="shared" si="374"/>
        <v>0</v>
      </c>
      <c r="R2653" s="118"/>
    </row>
    <row r="2654" spans="1:18" x14ac:dyDescent="0.25">
      <c r="A2654" s="25">
        <f t="shared" si="375"/>
        <v>295</v>
      </c>
      <c r="B2654" s="23">
        <f t="shared" si="376"/>
        <v>44574</v>
      </c>
      <c r="C2654" s="24">
        <v>7</v>
      </c>
      <c r="D2654" s="54" t="str">
        <f t="shared" si="368"/>
        <v>ASET</v>
      </c>
      <c r="E2654" s="178"/>
      <c r="F2654" s="179"/>
      <c r="G2654" s="177"/>
      <c r="H2654" s="177"/>
      <c r="I2654" s="169">
        <f t="shared" si="369"/>
        <v>0</v>
      </c>
      <c r="J2654" s="149" t="str" cm="1">
        <f t="array" ref="J2654">IF(ISERROR(INDEX('Non Compliance input'!$H$5:$H$156,MATCH(1,(A2654='Non Compliance input'!$A$5:$A$156)*(F2654&gt;='Non Compliance input'!$D$5:$D$156)*(E2654&lt;'Non Compliance input'!$E$5:$E$156)*('Non Compliance input'!$H$5:$H$156="Yes"),0))
),"","Yes")</f>
        <v/>
      </c>
      <c r="K2654" s="149">
        <f t="shared" si="370"/>
        <v>0</v>
      </c>
      <c r="L2654" s="162">
        <f t="shared" si="371"/>
        <v>0</v>
      </c>
      <c r="M2654" s="162" t="str" cm="1">
        <f t="array" ref="M2654">IF(ISERROR(INDEX('Non Compliance input'!$I$5:$I$156,MATCH(1,(A2654='Non Compliance input'!$A$5:$A$156)*(E2654&gt;='Non Compliance input'!$D$5:$D$156)*(F2654&lt;='Non Compliance input'!$E$5:$E$156)*('Non Compliance input'!$I$5:$I$156="Yes"),0))
),"","Yes")</f>
        <v/>
      </c>
      <c r="N2654" s="149" t="str">
        <f>IF(VLOOKUP($A2654,HourEndingOutage!$B$3:$F$746,5,0)="Outage","Outage","")</f>
        <v/>
      </c>
      <c r="O2654" s="18">
        <f t="shared" si="372"/>
        <v>0</v>
      </c>
      <c r="P2654" s="18" t="str">
        <f t="shared" si="373"/>
        <v/>
      </c>
      <c r="Q2654" s="18">
        <f t="shared" si="374"/>
        <v>0</v>
      </c>
      <c r="R2654" s="118"/>
    </row>
    <row r="2655" spans="1:18" x14ac:dyDescent="0.25">
      <c r="A2655" s="25">
        <f t="shared" si="375"/>
        <v>295</v>
      </c>
      <c r="B2655" s="23">
        <f t="shared" si="376"/>
        <v>44574</v>
      </c>
      <c r="C2655" s="24">
        <v>7</v>
      </c>
      <c r="D2655" s="54" t="str">
        <f t="shared" si="368"/>
        <v>ASET</v>
      </c>
      <c r="E2655" s="178"/>
      <c r="F2655" s="179"/>
      <c r="G2655" s="177"/>
      <c r="H2655" s="177"/>
      <c r="I2655" s="169">
        <f t="shared" si="369"/>
        <v>0</v>
      </c>
      <c r="J2655" s="149" t="str" cm="1">
        <f t="array" ref="J2655">IF(ISERROR(INDEX('Non Compliance input'!$H$5:$H$156,MATCH(1,(A2655='Non Compliance input'!$A$5:$A$156)*(F2655&gt;='Non Compliance input'!$D$5:$D$156)*(E2655&lt;'Non Compliance input'!$E$5:$E$156)*('Non Compliance input'!$H$5:$H$156="Yes"),0))
),"","Yes")</f>
        <v/>
      </c>
      <c r="K2655" s="149">
        <f t="shared" si="370"/>
        <v>0</v>
      </c>
      <c r="L2655" s="162">
        <f t="shared" si="371"/>
        <v>0</v>
      </c>
      <c r="M2655" s="162" t="str" cm="1">
        <f t="array" ref="M2655">IF(ISERROR(INDEX('Non Compliance input'!$I$5:$I$156,MATCH(1,(A2655='Non Compliance input'!$A$5:$A$156)*(E2655&gt;='Non Compliance input'!$D$5:$D$156)*(F2655&lt;='Non Compliance input'!$E$5:$E$156)*('Non Compliance input'!$I$5:$I$156="Yes"),0))
),"","Yes")</f>
        <v/>
      </c>
      <c r="N2655" s="149" t="str">
        <f>IF(VLOOKUP($A2655,HourEndingOutage!$B$3:$F$746,5,0)="Outage","Outage","")</f>
        <v/>
      </c>
      <c r="O2655" s="18">
        <f t="shared" si="372"/>
        <v>0</v>
      </c>
      <c r="P2655" s="18" t="str">
        <f t="shared" si="373"/>
        <v/>
      </c>
      <c r="Q2655" s="18">
        <f t="shared" si="374"/>
        <v>0</v>
      </c>
      <c r="R2655" s="118"/>
    </row>
    <row r="2656" spans="1:18" x14ac:dyDescent="0.25">
      <c r="A2656" s="25">
        <f t="shared" si="375"/>
        <v>295</v>
      </c>
      <c r="B2656" s="23">
        <f t="shared" si="376"/>
        <v>44574</v>
      </c>
      <c r="C2656" s="24">
        <v>7</v>
      </c>
      <c r="D2656" s="54" t="str">
        <f t="shared" si="368"/>
        <v>ASET</v>
      </c>
      <c r="E2656" s="178"/>
      <c r="F2656" s="179"/>
      <c r="G2656" s="177"/>
      <c r="H2656" s="177"/>
      <c r="I2656" s="169">
        <f t="shared" si="369"/>
        <v>0</v>
      </c>
      <c r="J2656" s="149" t="str" cm="1">
        <f t="array" ref="J2656">IF(ISERROR(INDEX('Non Compliance input'!$H$5:$H$156,MATCH(1,(A2656='Non Compliance input'!$A$5:$A$156)*(F2656&gt;='Non Compliance input'!$D$5:$D$156)*(E2656&lt;'Non Compliance input'!$E$5:$E$156)*('Non Compliance input'!$H$5:$H$156="Yes"),0))
),"","Yes")</f>
        <v/>
      </c>
      <c r="K2656" s="149">
        <f t="shared" si="370"/>
        <v>0</v>
      </c>
      <c r="L2656" s="162">
        <f t="shared" si="371"/>
        <v>0</v>
      </c>
      <c r="M2656" s="162" t="str" cm="1">
        <f t="array" ref="M2656">IF(ISERROR(INDEX('Non Compliance input'!$I$5:$I$156,MATCH(1,(A2656='Non Compliance input'!$A$5:$A$156)*(E2656&gt;='Non Compliance input'!$D$5:$D$156)*(F2656&lt;='Non Compliance input'!$E$5:$E$156)*('Non Compliance input'!$I$5:$I$156="Yes"),0))
),"","Yes")</f>
        <v/>
      </c>
      <c r="N2656" s="149" t="str">
        <f>IF(VLOOKUP($A2656,HourEndingOutage!$B$3:$F$746,5,0)="Outage","Outage","")</f>
        <v/>
      </c>
      <c r="O2656" s="18">
        <f t="shared" si="372"/>
        <v>0</v>
      </c>
      <c r="P2656" s="18" t="str">
        <f t="shared" si="373"/>
        <v/>
      </c>
      <c r="Q2656" s="18">
        <f t="shared" si="374"/>
        <v>0</v>
      </c>
      <c r="R2656" s="118"/>
    </row>
    <row r="2657" spans="1:18" x14ac:dyDescent="0.25">
      <c r="A2657" s="25">
        <f t="shared" si="375"/>
        <v>295</v>
      </c>
      <c r="B2657" s="23">
        <f t="shared" si="376"/>
        <v>44574</v>
      </c>
      <c r="C2657" s="24">
        <v>7</v>
      </c>
      <c r="D2657" s="54" t="str">
        <f t="shared" si="368"/>
        <v>ASET</v>
      </c>
      <c r="E2657" s="178"/>
      <c r="F2657" s="179"/>
      <c r="G2657" s="177"/>
      <c r="H2657" s="177"/>
      <c r="I2657" s="169">
        <f t="shared" si="369"/>
        <v>0</v>
      </c>
      <c r="J2657" s="149" t="str" cm="1">
        <f t="array" ref="J2657">IF(ISERROR(INDEX('Non Compliance input'!$H$5:$H$156,MATCH(1,(A2657='Non Compliance input'!$A$5:$A$156)*(F2657&gt;='Non Compliance input'!$D$5:$D$156)*(E2657&lt;'Non Compliance input'!$E$5:$E$156)*('Non Compliance input'!$H$5:$H$156="Yes"),0))
),"","Yes")</f>
        <v/>
      </c>
      <c r="K2657" s="149">
        <f t="shared" si="370"/>
        <v>0</v>
      </c>
      <c r="L2657" s="162">
        <f t="shared" si="371"/>
        <v>0</v>
      </c>
      <c r="M2657" s="162" t="str" cm="1">
        <f t="array" ref="M2657">IF(ISERROR(INDEX('Non Compliance input'!$I$5:$I$156,MATCH(1,(A2657='Non Compliance input'!$A$5:$A$156)*(E2657&gt;='Non Compliance input'!$D$5:$D$156)*(F2657&lt;='Non Compliance input'!$E$5:$E$156)*('Non Compliance input'!$I$5:$I$156="Yes"),0))
),"","Yes")</f>
        <v/>
      </c>
      <c r="N2657" s="149" t="str">
        <f>IF(VLOOKUP($A2657,HourEndingOutage!$B$3:$F$746,5,0)="Outage","Outage","")</f>
        <v/>
      </c>
      <c r="O2657" s="18">
        <f t="shared" si="372"/>
        <v>0</v>
      </c>
      <c r="P2657" s="18" t="str">
        <f t="shared" si="373"/>
        <v/>
      </c>
      <c r="Q2657" s="18">
        <f t="shared" si="374"/>
        <v>0</v>
      </c>
      <c r="R2657" s="118"/>
    </row>
    <row r="2658" spans="1:18" x14ac:dyDescent="0.25">
      <c r="A2658" s="25">
        <f t="shared" si="375"/>
        <v>296</v>
      </c>
      <c r="B2658" s="23">
        <f t="shared" si="376"/>
        <v>44574</v>
      </c>
      <c r="C2658" s="24">
        <v>8</v>
      </c>
      <c r="D2658" s="54" t="str">
        <f t="shared" si="368"/>
        <v>ASET</v>
      </c>
      <c r="E2658" s="178"/>
      <c r="F2658" s="179"/>
      <c r="G2658" s="177"/>
      <c r="H2658" s="177"/>
      <c r="I2658" s="169">
        <f t="shared" si="369"/>
        <v>0</v>
      </c>
      <c r="J2658" s="149" t="str" cm="1">
        <f t="array" ref="J2658">IF(ISERROR(INDEX('Non Compliance input'!$H$5:$H$156,MATCH(1,(A2658='Non Compliance input'!$A$5:$A$156)*(F2658&gt;='Non Compliance input'!$D$5:$D$156)*(E2658&lt;'Non Compliance input'!$E$5:$E$156)*('Non Compliance input'!$H$5:$H$156="Yes"),0))
),"","Yes")</f>
        <v/>
      </c>
      <c r="K2658" s="149">
        <f t="shared" si="370"/>
        <v>0</v>
      </c>
      <c r="L2658" s="162">
        <f t="shared" si="371"/>
        <v>0</v>
      </c>
      <c r="M2658" s="162" t="str" cm="1">
        <f t="array" ref="M2658">IF(ISERROR(INDEX('Non Compliance input'!$I$5:$I$156,MATCH(1,(A2658='Non Compliance input'!$A$5:$A$156)*(E2658&gt;='Non Compliance input'!$D$5:$D$156)*(F2658&lt;='Non Compliance input'!$E$5:$E$156)*('Non Compliance input'!$I$5:$I$156="Yes"),0))
),"","Yes")</f>
        <v/>
      </c>
      <c r="N2658" s="149" t="str">
        <f>IF(VLOOKUP($A2658,HourEndingOutage!$B$3:$F$746,5,0)="Outage","Outage","")</f>
        <v/>
      </c>
      <c r="O2658" s="18">
        <f t="shared" si="372"/>
        <v>0</v>
      </c>
      <c r="P2658" s="18" t="str">
        <f t="shared" si="373"/>
        <v/>
      </c>
      <c r="Q2658" s="18">
        <f t="shared" si="374"/>
        <v>0</v>
      </c>
      <c r="R2658" s="118"/>
    </row>
    <row r="2659" spans="1:18" x14ac:dyDescent="0.25">
      <c r="A2659" s="25">
        <f t="shared" si="375"/>
        <v>296</v>
      </c>
      <c r="B2659" s="23">
        <f t="shared" si="376"/>
        <v>44574</v>
      </c>
      <c r="C2659" s="24">
        <v>8</v>
      </c>
      <c r="D2659" s="54" t="str">
        <f t="shared" si="368"/>
        <v>ASET</v>
      </c>
      <c r="E2659" s="178"/>
      <c r="F2659" s="179"/>
      <c r="G2659" s="177"/>
      <c r="H2659" s="177"/>
      <c r="I2659" s="169">
        <f t="shared" si="369"/>
        <v>0</v>
      </c>
      <c r="J2659" s="149" t="str" cm="1">
        <f t="array" ref="J2659">IF(ISERROR(INDEX('Non Compliance input'!$H$5:$H$156,MATCH(1,(A2659='Non Compliance input'!$A$5:$A$156)*(F2659&gt;='Non Compliance input'!$D$5:$D$156)*(E2659&lt;'Non Compliance input'!$E$5:$E$156)*('Non Compliance input'!$H$5:$H$156="Yes"),0))
),"","Yes")</f>
        <v/>
      </c>
      <c r="K2659" s="149">
        <f t="shared" si="370"/>
        <v>0</v>
      </c>
      <c r="L2659" s="162">
        <f t="shared" si="371"/>
        <v>0</v>
      </c>
      <c r="M2659" s="162" t="str" cm="1">
        <f t="array" ref="M2659">IF(ISERROR(INDEX('Non Compliance input'!$I$5:$I$156,MATCH(1,(A2659='Non Compliance input'!$A$5:$A$156)*(E2659&gt;='Non Compliance input'!$D$5:$D$156)*(F2659&lt;='Non Compliance input'!$E$5:$E$156)*('Non Compliance input'!$I$5:$I$156="Yes"),0))
),"","Yes")</f>
        <v/>
      </c>
      <c r="N2659" s="149" t="str">
        <f>IF(VLOOKUP($A2659,HourEndingOutage!$B$3:$F$746,5,0)="Outage","Outage","")</f>
        <v/>
      </c>
      <c r="O2659" s="18">
        <f t="shared" si="372"/>
        <v>0</v>
      </c>
      <c r="P2659" s="18" t="str">
        <f t="shared" si="373"/>
        <v/>
      </c>
      <c r="Q2659" s="18">
        <f t="shared" si="374"/>
        <v>0</v>
      </c>
      <c r="R2659" s="118"/>
    </row>
    <row r="2660" spans="1:18" x14ac:dyDescent="0.25">
      <c r="A2660" s="25">
        <f t="shared" si="375"/>
        <v>296</v>
      </c>
      <c r="B2660" s="23">
        <f t="shared" si="376"/>
        <v>44574</v>
      </c>
      <c r="C2660" s="24">
        <v>8</v>
      </c>
      <c r="D2660" s="54" t="str">
        <f t="shared" si="368"/>
        <v>ASET</v>
      </c>
      <c r="E2660" s="178"/>
      <c r="F2660" s="179"/>
      <c r="G2660" s="177"/>
      <c r="H2660" s="177"/>
      <c r="I2660" s="169">
        <f t="shared" si="369"/>
        <v>0</v>
      </c>
      <c r="J2660" s="149" t="str" cm="1">
        <f t="array" ref="J2660">IF(ISERROR(INDEX('Non Compliance input'!$H$5:$H$156,MATCH(1,(A2660='Non Compliance input'!$A$5:$A$156)*(F2660&gt;='Non Compliance input'!$D$5:$D$156)*(E2660&lt;'Non Compliance input'!$E$5:$E$156)*('Non Compliance input'!$H$5:$H$156="Yes"),0))
),"","Yes")</f>
        <v/>
      </c>
      <c r="K2660" s="149">
        <f t="shared" si="370"/>
        <v>0</v>
      </c>
      <c r="L2660" s="162">
        <f t="shared" si="371"/>
        <v>0</v>
      </c>
      <c r="M2660" s="162" t="str" cm="1">
        <f t="array" ref="M2660">IF(ISERROR(INDEX('Non Compliance input'!$I$5:$I$156,MATCH(1,(A2660='Non Compliance input'!$A$5:$A$156)*(E2660&gt;='Non Compliance input'!$D$5:$D$156)*(F2660&lt;='Non Compliance input'!$E$5:$E$156)*('Non Compliance input'!$I$5:$I$156="Yes"),0))
),"","Yes")</f>
        <v/>
      </c>
      <c r="N2660" s="149" t="str">
        <f>IF(VLOOKUP($A2660,HourEndingOutage!$B$3:$F$746,5,0)="Outage","Outage","")</f>
        <v/>
      </c>
      <c r="O2660" s="18">
        <f t="shared" si="372"/>
        <v>0</v>
      </c>
      <c r="P2660" s="18" t="str">
        <f t="shared" si="373"/>
        <v/>
      </c>
      <c r="Q2660" s="18">
        <f t="shared" si="374"/>
        <v>0</v>
      </c>
      <c r="R2660" s="118"/>
    </row>
    <row r="2661" spans="1:18" x14ac:dyDescent="0.25">
      <c r="A2661" s="25">
        <f t="shared" si="375"/>
        <v>296</v>
      </c>
      <c r="B2661" s="23">
        <f t="shared" si="376"/>
        <v>44574</v>
      </c>
      <c r="C2661" s="24">
        <v>8</v>
      </c>
      <c r="D2661" s="54" t="str">
        <f t="shared" si="368"/>
        <v>ASET</v>
      </c>
      <c r="E2661" s="178"/>
      <c r="F2661" s="179"/>
      <c r="G2661" s="177"/>
      <c r="H2661" s="177"/>
      <c r="I2661" s="169">
        <f t="shared" si="369"/>
        <v>0</v>
      </c>
      <c r="J2661" s="149" t="str" cm="1">
        <f t="array" ref="J2661">IF(ISERROR(INDEX('Non Compliance input'!$H$5:$H$156,MATCH(1,(A2661='Non Compliance input'!$A$5:$A$156)*(F2661&gt;='Non Compliance input'!$D$5:$D$156)*(E2661&lt;'Non Compliance input'!$E$5:$E$156)*('Non Compliance input'!$H$5:$H$156="Yes"),0))
),"","Yes")</f>
        <v/>
      </c>
      <c r="K2661" s="149">
        <f t="shared" si="370"/>
        <v>0</v>
      </c>
      <c r="L2661" s="162">
        <f t="shared" si="371"/>
        <v>0</v>
      </c>
      <c r="M2661" s="162" t="str" cm="1">
        <f t="array" ref="M2661">IF(ISERROR(INDEX('Non Compliance input'!$I$5:$I$156,MATCH(1,(A2661='Non Compliance input'!$A$5:$A$156)*(E2661&gt;='Non Compliance input'!$D$5:$D$156)*(F2661&lt;='Non Compliance input'!$E$5:$E$156)*('Non Compliance input'!$I$5:$I$156="Yes"),0))
),"","Yes")</f>
        <v/>
      </c>
      <c r="N2661" s="149" t="str">
        <f>IF(VLOOKUP($A2661,HourEndingOutage!$B$3:$F$746,5,0)="Outage","Outage","")</f>
        <v/>
      </c>
      <c r="O2661" s="18">
        <f t="shared" si="372"/>
        <v>0</v>
      </c>
      <c r="P2661" s="18" t="str">
        <f t="shared" si="373"/>
        <v/>
      </c>
      <c r="Q2661" s="18">
        <f t="shared" si="374"/>
        <v>0</v>
      </c>
      <c r="R2661" s="118"/>
    </row>
    <row r="2662" spans="1:18" x14ac:dyDescent="0.25">
      <c r="A2662" s="25">
        <f t="shared" si="375"/>
        <v>296</v>
      </c>
      <c r="B2662" s="23">
        <f t="shared" si="376"/>
        <v>44574</v>
      </c>
      <c r="C2662" s="24">
        <v>8</v>
      </c>
      <c r="D2662" s="54" t="str">
        <f t="shared" si="368"/>
        <v>ASET</v>
      </c>
      <c r="E2662" s="178"/>
      <c r="F2662" s="179"/>
      <c r="G2662" s="177"/>
      <c r="H2662" s="177"/>
      <c r="I2662" s="169">
        <f t="shared" si="369"/>
        <v>0</v>
      </c>
      <c r="J2662" s="149" t="str" cm="1">
        <f t="array" ref="J2662">IF(ISERROR(INDEX('Non Compliance input'!$H$5:$H$156,MATCH(1,(A2662='Non Compliance input'!$A$5:$A$156)*(F2662&gt;='Non Compliance input'!$D$5:$D$156)*(E2662&lt;'Non Compliance input'!$E$5:$E$156)*('Non Compliance input'!$H$5:$H$156="Yes"),0))
),"","Yes")</f>
        <v/>
      </c>
      <c r="K2662" s="149">
        <f t="shared" si="370"/>
        <v>0</v>
      </c>
      <c r="L2662" s="162">
        <f t="shared" si="371"/>
        <v>0</v>
      </c>
      <c r="M2662" s="162" t="str" cm="1">
        <f t="array" ref="M2662">IF(ISERROR(INDEX('Non Compliance input'!$I$5:$I$156,MATCH(1,(A2662='Non Compliance input'!$A$5:$A$156)*(E2662&gt;='Non Compliance input'!$D$5:$D$156)*(F2662&lt;='Non Compliance input'!$E$5:$E$156)*('Non Compliance input'!$I$5:$I$156="Yes"),0))
),"","Yes")</f>
        <v/>
      </c>
      <c r="N2662" s="149" t="str">
        <f>IF(VLOOKUP($A2662,HourEndingOutage!$B$3:$F$746,5,0)="Outage","Outage","")</f>
        <v/>
      </c>
      <c r="O2662" s="18">
        <f t="shared" si="372"/>
        <v>0</v>
      </c>
      <c r="P2662" s="18" t="str">
        <f t="shared" si="373"/>
        <v/>
      </c>
      <c r="Q2662" s="18">
        <f t="shared" si="374"/>
        <v>0</v>
      </c>
      <c r="R2662" s="118"/>
    </row>
    <row r="2663" spans="1:18" x14ac:dyDescent="0.25">
      <c r="A2663" s="25">
        <f t="shared" si="375"/>
        <v>296</v>
      </c>
      <c r="B2663" s="23">
        <f t="shared" si="376"/>
        <v>44574</v>
      </c>
      <c r="C2663" s="24">
        <v>8</v>
      </c>
      <c r="D2663" s="54" t="str">
        <f t="shared" si="368"/>
        <v>ASET</v>
      </c>
      <c r="E2663" s="178"/>
      <c r="F2663" s="179"/>
      <c r="G2663" s="177"/>
      <c r="H2663" s="177"/>
      <c r="I2663" s="169">
        <f t="shared" si="369"/>
        <v>0</v>
      </c>
      <c r="J2663" s="149" t="str" cm="1">
        <f t="array" ref="J2663">IF(ISERROR(INDEX('Non Compliance input'!$H$5:$H$156,MATCH(1,(A2663='Non Compliance input'!$A$5:$A$156)*(F2663&gt;='Non Compliance input'!$D$5:$D$156)*(E2663&lt;'Non Compliance input'!$E$5:$E$156)*('Non Compliance input'!$H$5:$H$156="Yes"),0))
),"","Yes")</f>
        <v/>
      </c>
      <c r="K2663" s="149">
        <f t="shared" si="370"/>
        <v>0</v>
      </c>
      <c r="L2663" s="162">
        <f t="shared" si="371"/>
        <v>0</v>
      </c>
      <c r="M2663" s="162" t="str" cm="1">
        <f t="array" ref="M2663">IF(ISERROR(INDEX('Non Compliance input'!$I$5:$I$156,MATCH(1,(A2663='Non Compliance input'!$A$5:$A$156)*(E2663&gt;='Non Compliance input'!$D$5:$D$156)*(F2663&lt;='Non Compliance input'!$E$5:$E$156)*('Non Compliance input'!$I$5:$I$156="Yes"),0))
),"","Yes")</f>
        <v/>
      </c>
      <c r="N2663" s="149" t="str">
        <f>IF(VLOOKUP($A2663,HourEndingOutage!$B$3:$F$746,5,0)="Outage","Outage","")</f>
        <v/>
      </c>
      <c r="O2663" s="18">
        <f t="shared" si="372"/>
        <v>0</v>
      </c>
      <c r="P2663" s="18" t="str">
        <f t="shared" si="373"/>
        <v/>
      </c>
      <c r="Q2663" s="18">
        <f t="shared" si="374"/>
        <v>0</v>
      </c>
      <c r="R2663" s="118"/>
    </row>
    <row r="2664" spans="1:18" x14ac:dyDescent="0.25">
      <c r="A2664" s="25">
        <f t="shared" si="375"/>
        <v>296</v>
      </c>
      <c r="B2664" s="23">
        <f t="shared" si="376"/>
        <v>44574</v>
      </c>
      <c r="C2664" s="24">
        <v>8</v>
      </c>
      <c r="D2664" s="54" t="str">
        <f t="shared" si="368"/>
        <v>ASET</v>
      </c>
      <c r="E2664" s="178"/>
      <c r="F2664" s="179"/>
      <c r="G2664" s="177"/>
      <c r="H2664" s="177"/>
      <c r="I2664" s="169">
        <f t="shared" si="369"/>
        <v>0</v>
      </c>
      <c r="J2664" s="149" t="str" cm="1">
        <f t="array" ref="J2664">IF(ISERROR(INDEX('Non Compliance input'!$H$5:$H$156,MATCH(1,(A2664='Non Compliance input'!$A$5:$A$156)*(F2664&gt;='Non Compliance input'!$D$5:$D$156)*(E2664&lt;'Non Compliance input'!$E$5:$E$156)*('Non Compliance input'!$H$5:$H$156="Yes"),0))
),"","Yes")</f>
        <v/>
      </c>
      <c r="K2664" s="149">
        <f t="shared" si="370"/>
        <v>0</v>
      </c>
      <c r="L2664" s="162">
        <f t="shared" si="371"/>
        <v>0</v>
      </c>
      <c r="M2664" s="162" t="str" cm="1">
        <f t="array" ref="M2664">IF(ISERROR(INDEX('Non Compliance input'!$I$5:$I$156,MATCH(1,(A2664='Non Compliance input'!$A$5:$A$156)*(E2664&gt;='Non Compliance input'!$D$5:$D$156)*(F2664&lt;='Non Compliance input'!$E$5:$E$156)*('Non Compliance input'!$I$5:$I$156="Yes"),0))
),"","Yes")</f>
        <v/>
      </c>
      <c r="N2664" s="149" t="str">
        <f>IF(VLOOKUP($A2664,HourEndingOutage!$B$3:$F$746,5,0)="Outage","Outage","")</f>
        <v/>
      </c>
      <c r="O2664" s="18">
        <f t="shared" si="372"/>
        <v>0</v>
      </c>
      <c r="P2664" s="18" t="str">
        <f t="shared" si="373"/>
        <v/>
      </c>
      <c r="Q2664" s="18">
        <f t="shared" si="374"/>
        <v>0</v>
      </c>
      <c r="R2664" s="118"/>
    </row>
    <row r="2665" spans="1:18" x14ac:dyDescent="0.25">
      <c r="A2665" s="25">
        <f t="shared" si="375"/>
        <v>296</v>
      </c>
      <c r="B2665" s="23">
        <f t="shared" si="376"/>
        <v>44574</v>
      </c>
      <c r="C2665" s="24">
        <v>8</v>
      </c>
      <c r="D2665" s="54" t="str">
        <f t="shared" si="368"/>
        <v>ASET</v>
      </c>
      <c r="E2665" s="178"/>
      <c r="F2665" s="179"/>
      <c r="G2665" s="177"/>
      <c r="H2665" s="177"/>
      <c r="I2665" s="169">
        <f t="shared" si="369"/>
        <v>0</v>
      </c>
      <c r="J2665" s="149" t="str" cm="1">
        <f t="array" ref="J2665">IF(ISERROR(INDEX('Non Compliance input'!$H$5:$H$156,MATCH(1,(A2665='Non Compliance input'!$A$5:$A$156)*(F2665&gt;='Non Compliance input'!$D$5:$D$156)*(E2665&lt;'Non Compliance input'!$E$5:$E$156)*('Non Compliance input'!$H$5:$H$156="Yes"),0))
),"","Yes")</f>
        <v/>
      </c>
      <c r="K2665" s="149">
        <f t="shared" si="370"/>
        <v>0</v>
      </c>
      <c r="L2665" s="162">
        <f t="shared" si="371"/>
        <v>0</v>
      </c>
      <c r="M2665" s="162" t="str" cm="1">
        <f t="array" ref="M2665">IF(ISERROR(INDEX('Non Compliance input'!$I$5:$I$156,MATCH(1,(A2665='Non Compliance input'!$A$5:$A$156)*(E2665&gt;='Non Compliance input'!$D$5:$D$156)*(F2665&lt;='Non Compliance input'!$E$5:$E$156)*('Non Compliance input'!$I$5:$I$156="Yes"),0))
),"","Yes")</f>
        <v/>
      </c>
      <c r="N2665" s="149" t="str">
        <f>IF(VLOOKUP($A2665,HourEndingOutage!$B$3:$F$746,5,0)="Outage","Outage","")</f>
        <v/>
      </c>
      <c r="O2665" s="18">
        <f t="shared" si="372"/>
        <v>0</v>
      </c>
      <c r="P2665" s="18" t="str">
        <f t="shared" si="373"/>
        <v/>
      </c>
      <c r="Q2665" s="18">
        <f t="shared" si="374"/>
        <v>0</v>
      </c>
      <c r="R2665" s="118"/>
    </row>
    <row r="2666" spans="1:18" x14ac:dyDescent="0.25">
      <c r="A2666" s="25">
        <f t="shared" si="375"/>
        <v>296</v>
      </c>
      <c r="B2666" s="23">
        <f t="shared" si="376"/>
        <v>44574</v>
      </c>
      <c r="C2666" s="24">
        <v>8</v>
      </c>
      <c r="D2666" s="54" t="str">
        <f t="shared" si="368"/>
        <v>ASET</v>
      </c>
      <c r="E2666" s="178"/>
      <c r="F2666" s="179"/>
      <c r="G2666" s="177"/>
      <c r="H2666" s="177"/>
      <c r="I2666" s="169">
        <f t="shared" si="369"/>
        <v>0</v>
      </c>
      <c r="J2666" s="149" t="str" cm="1">
        <f t="array" ref="J2666">IF(ISERROR(INDEX('Non Compliance input'!$H$5:$H$156,MATCH(1,(A2666='Non Compliance input'!$A$5:$A$156)*(F2666&gt;='Non Compliance input'!$D$5:$D$156)*(E2666&lt;'Non Compliance input'!$E$5:$E$156)*('Non Compliance input'!$H$5:$H$156="Yes"),0))
),"","Yes")</f>
        <v/>
      </c>
      <c r="K2666" s="149">
        <f t="shared" si="370"/>
        <v>0</v>
      </c>
      <c r="L2666" s="162">
        <f t="shared" si="371"/>
        <v>0</v>
      </c>
      <c r="M2666" s="162" t="str" cm="1">
        <f t="array" ref="M2666">IF(ISERROR(INDEX('Non Compliance input'!$I$5:$I$156,MATCH(1,(A2666='Non Compliance input'!$A$5:$A$156)*(E2666&gt;='Non Compliance input'!$D$5:$D$156)*(F2666&lt;='Non Compliance input'!$E$5:$E$156)*('Non Compliance input'!$I$5:$I$156="Yes"),0))
),"","Yes")</f>
        <v/>
      </c>
      <c r="N2666" s="149" t="str">
        <f>IF(VLOOKUP($A2666,HourEndingOutage!$B$3:$F$746,5,0)="Outage","Outage","")</f>
        <v/>
      </c>
      <c r="O2666" s="18">
        <f t="shared" si="372"/>
        <v>0</v>
      </c>
      <c r="P2666" s="18" t="str">
        <f t="shared" si="373"/>
        <v/>
      </c>
      <c r="Q2666" s="18">
        <f t="shared" si="374"/>
        <v>0</v>
      </c>
      <c r="R2666" s="118"/>
    </row>
    <row r="2667" spans="1:18" x14ac:dyDescent="0.25">
      <c r="A2667" s="25">
        <f t="shared" si="375"/>
        <v>297</v>
      </c>
      <c r="B2667" s="23">
        <f t="shared" si="376"/>
        <v>44574</v>
      </c>
      <c r="C2667" s="24">
        <v>9</v>
      </c>
      <c r="D2667" s="54" t="str">
        <f t="shared" si="368"/>
        <v>ASET</v>
      </c>
      <c r="E2667" s="178"/>
      <c r="F2667" s="179"/>
      <c r="G2667" s="177"/>
      <c r="H2667" s="177"/>
      <c r="I2667" s="169">
        <f t="shared" si="369"/>
        <v>0</v>
      </c>
      <c r="J2667" s="149" t="str" cm="1">
        <f t="array" ref="J2667">IF(ISERROR(INDEX('Non Compliance input'!$H$5:$H$156,MATCH(1,(A2667='Non Compliance input'!$A$5:$A$156)*(F2667&gt;='Non Compliance input'!$D$5:$D$156)*(E2667&lt;'Non Compliance input'!$E$5:$E$156)*('Non Compliance input'!$H$5:$H$156="Yes"),0))
),"","Yes")</f>
        <v/>
      </c>
      <c r="K2667" s="149">
        <f t="shared" si="370"/>
        <v>0</v>
      </c>
      <c r="L2667" s="162">
        <f t="shared" si="371"/>
        <v>0</v>
      </c>
      <c r="M2667" s="162" t="str" cm="1">
        <f t="array" ref="M2667">IF(ISERROR(INDEX('Non Compliance input'!$I$5:$I$156,MATCH(1,(A2667='Non Compliance input'!$A$5:$A$156)*(E2667&gt;='Non Compliance input'!$D$5:$D$156)*(F2667&lt;='Non Compliance input'!$E$5:$E$156)*('Non Compliance input'!$I$5:$I$156="Yes"),0))
),"","Yes")</f>
        <v/>
      </c>
      <c r="N2667" s="149" t="str">
        <f>IF(VLOOKUP($A2667,HourEndingOutage!$B$3:$F$746,5,0)="Outage","Outage","")</f>
        <v/>
      </c>
      <c r="O2667" s="18">
        <f t="shared" si="372"/>
        <v>0</v>
      </c>
      <c r="P2667" s="18" t="str">
        <f t="shared" si="373"/>
        <v/>
      </c>
      <c r="Q2667" s="18">
        <f t="shared" si="374"/>
        <v>0</v>
      </c>
      <c r="R2667" s="118"/>
    </row>
    <row r="2668" spans="1:18" x14ac:dyDescent="0.25">
      <c r="A2668" s="25">
        <f t="shared" si="375"/>
        <v>297</v>
      </c>
      <c r="B2668" s="23">
        <f t="shared" si="376"/>
        <v>44574</v>
      </c>
      <c r="C2668" s="24">
        <v>9</v>
      </c>
      <c r="D2668" s="54" t="str">
        <f t="shared" si="368"/>
        <v>ASET</v>
      </c>
      <c r="E2668" s="178"/>
      <c r="F2668" s="179"/>
      <c r="G2668" s="177"/>
      <c r="H2668" s="177"/>
      <c r="I2668" s="169">
        <f t="shared" si="369"/>
        <v>0</v>
      </c>
      <c r="J2668" s="149" t="str" cm="1">
        <f t="array" ref="J2668">IF(ISERROR(INDEX('Non Compliance input'!$H$5:$H$156,MATCH(1,(A2668='Non Compliance input'!$A$5:$A$156)*(F2668&gt;='Non Compliance input'!$D$5:$D$156)*(E2668&lt;'Non Compliance input'!$E$5:$E$156)*('Non Compliance input'!$H$5:$H$156="Yes"),0))
),"","Yes")</f>
        <v/>
      </c>
      <c r="K2668" s="149">
        <f t="shared" si="370"/>
        <v>0</v>
      </c>
      <c r="L2668" s="162">
        <f t="shared" si="371"/>
        <v>0</v>
      </c>
      <c r="M2668" s="162" t="str" cm="1">
        <f t="array" ref="M2668">IF(ISERROR(INDEX('Non Compliance input'!$I$5:$I$156,MATCH(1,(A2668='Non Compliance input'!$A$5:$A$156)*(E2668&gt;='Non Compliance input'!$D$5:$D$156)*(F2668&lt;='Non Compliance input'!$E$5:$E$156)*('Non Compliance input'!$I$5:$I$156="Yes"),0))
),"","Yes")</f>
        <v/>
      </c>
      <c r="N2668" s="149" t="str">
        <f>IF(VLOOKUP($A2668,HourEndingOutage!$B$3:$F$746,5,0)="Outage","Outage","")</f>
        <v/>
      </c>
      <c r="O2668" s="18">
        <f t="shared" si="372"/>
        <v>0</v>
      </c>
      <c r="P2668" s="18" t="str">
        <f t="shared" si="373"/>
        <v/>
      </c>
      <c r="Q2668" s="18">
        <f t="shared" si="374"/>
        <v>0</v>
      </c>
      <c r="R2668" s="118"/>
    </row>
    <row r="2669" spans="1:18" x14ac:dyDescent="0.25">
      <c r="A2669" s="25">
        <f t="shared" si="375"/>
        <v>297</v>
      </c>
      <c r="B2669" s="23">
        <f t="shared" si="376"/>
        <v>44574</v>
      </c>
      <c r="C2669" s="24">
        <v>9</v>
      </c>
      <c r="D2669" s="54" t="str">
        <f t="shared" si="368"/>
        <v>ASET</v>
      </c>
      <c r="E2669" s="178"/>
      <c r="F2669" s="179"/>
      <c r="G2669" s="177"/>
      <c r="H2669" s="177"/>
      <c r="I2669" s="169">
        <f t="shared" si="369"/>
        <v>0</v>
      </c>
      <c r="J2669" s="149" t="str" cm="1">
        <f t="array" ref="J2669">IF(ISERROR(INDEX('Non Compliance input'!$H$5:$H$156,MATCH(1,(A2669='Non Compliance input'!$A$5:$A$156)*(F2669&gt;='Non Compliance input'!$D$5:$D$156)*(E2669&lt;'Non Compliance input'!$E$5:$E$156)*('Non Compliance input'!$H$5:$H$156="Yes"),0))
),"","Yes")</f>
        <v/>
      </c>
      <c r="K2669" s="149">
        <f t="shared" si="370"/>
        <v>0</v>
      </c>
      <c r="L2669" s="162">
        <f t="shared" si="371"/>
        <v>0</v>
      </c>
      <c r="M2669" s="162" t="str" cm="1">
        <f t="array" ref="M2669">IF(ISERROR(INDEX('Non Compliance input'!$I$5:$I$156,MATCH(1,(A2669='Non Compliance input'!$A$5:$A$156)*(E2669&gt;='Non Compliance input'!$D$5:$D$156)*(F2669&lt;='Non Compliance input'!$E$5:$E$156)*('Non Compliance input'!$I$5:$I$156="Yes"),0))
),"","Yes")</f>
        <v/>
      </c>
      <c r="N2669" s="149" t="str">
        <f>IF(VLOOKUP($A2669,HourEndingOutage!$B$3:$F$746,5,0)="Outage","Outage","")</f>
        <v/>
      </c>
      <c r="O2669" s="18">
        <f t="shared" si="372"/>
        <v>0</v>
      </c>
      <c r="P2669" s="18" t="str">
        <f t="shared" si="373"/>
        <v/>
      </c>
      <c r="Q2669" s="18">
        <f t="shared" si="374"/>
        <v>0</v>
      </c>
      <c r="R2669" s="118"/>
    </row>
    <row r="2670" spans="1:18" x14ac:dyDescent="0.25">
      <c r="A2670" s="25">
        <f t="shared" si="375"/>
        <v>297</v>
      </c>
      <c r="B2670" s="23">
        <f t="shared" si="376"/>
        <v>44574</v>
      </c>
      <c r="C2670" s="24">
        <v>9</v>
      </c>
      <c r="D2670" s="54" t="str">
        <f t="shared" si="368"/>
        <v>ASET</v>
      </c>
      <c r="E2670" s="178"/>
      <c r="F2670" s="179"/>
      <c r="G2670" s="177"/>
      <c r="H2670" s="177"/>
      <c r="I2670" s="169">
        <f t="shared" si="369"/>
        <v>0</v>
      </c>
      <c r="J2670" s="149" t="str" cm="1">
        <f t="array" ref="J2670">IF(ISERROR(INDEX('Non Compliance input'!$H$5:$H$156,MATCH(1,(A2670='Non Compliance input'!$A$5:$A$156)*(F2670&gt;='Non Compliance input'!$D$5:$D$156)*(E2670&lt;'Non Compliance input'!$E$5:$E$156)*('Non Compliance input'!$H$5:$H$156="Yes"),0))
),"","Yes")</f>
        <v/>
      </c>
      <c r="K2670" s="149">
        <f t="shared" si="370"/>
        <v>0</v>
      </c>
      <c r="L2670" s="162">
        <f t="shared" si="371"/>
        <v>0</v>
      </c>
      <c r="M2670" s="162" t="str" cm="1">
        <f t="array" ref="M2670">IF(ISERROR(INDEX('Non Compliance input'!$I$5:$I$156,MATCH(1,(A2670='Non Compliance input'!$A$5:$A$156)*(E2670&gt;='Non Compliance input'!$D$5:$D$156)*(F2670&lt;='Non Compliance input'!$E$5:$E$156)*('Non Compliance input'!$I$5:$I$156="Yes"),0))
),"","Yes")</f>
        <v/>
      </c>
      <c r="N2670" s="149" t="str">
        <f>IF(VLOOKUP($A2670,HourEndingOutage!$B$3:$F$746,5,0)="Outage","Outage","")</f>
        <v/>
      </c>
      <c r="O2670" s="18">
        <f t="shared" si="372"/>
        <v>0</v>
      </c>
      <c r="P2670" s="18" t="str">
        <f t="shared" si="373"/>
        <v/>
      </c>
      <c r="Q2670" s="18">
        <f t="shared" si="374"/>
        <v>0</v>
      </c>
      <c r="R2670" s="118"/>
    </row>
    <row r="2671" spans="1:18" x14ac:dyDescent="0.25">
      <c r="A2671" s="25">
        <f t="shared" si="375"/>
        <v>297</v>
      </c>
      <c r="B2671" s="23">
        <f t="shared" si="376"/>
        <v>44574</v>
      </c>
      <c r="C2671" s="24">
        <v>9</v>
      </c>
      <c r="D2671" s="54" t="str">
        <f t="shared" si="368"/>
        <v>ASET</v>
      </c>
      <c r="E2671" s="178"/>
      <c r="F2671" s="179"/>
      <c r="G2671" s="177"/>
      <c r="H2671" s="177"/>
      <c r="I2671" s="169">
        <f t="shared" si="369"/>
        <v>0</v>
      </c>
      <c r="J2671" s="149" t="str" cm="1">
        <f t="array" ref="J2671">IF(ISERROR(INDEX('Non Compliance input'!$H$5:$H$156,MATCH(1,(A2671='Non Compliance input'!$A$5:$A$156)*(F2671&gt;='Non Compliance input'!$D$5:$D$156)*(E2671&lt;'Non Compliance input'!$E$5:$E$156)*('Non Compliance input'!$H$5:$H$156="Yes"),0))
),"","Yes")</f>
        <v/>
      </c>
      <c r="K2671" s="149">
        <f t="shared" si="370"/>
        <v>0</v>
      </c>
      <c r="L2671" s="162">
        <f t="shared" si="371"/>
        <v>0</v>
      </c>
      <c r="M2671" s="162" t="str" cm="1">
        <f t="array" ref="M2671">IF(ISERROR(INDEX('Non Compliance input'!$I$5:$I$156,MATCH(1,(A2671='Non Compliance input'!$A$5:$A$156)*(E2671&gt;='Non Compliance input'!$D$5:$D$156)*(F2671&lt;='Non Compliance input'!$E$5:$E$156)*('Non Compliance input'!$I$5:$I$156="Yes"),0))
),"","Yes")</f>
        <v/>
      </c>
      <c r="N2671" s="149" t="str">
        <f>IF(VLOOKUP($A2671,HourEndingOutage!$B$3:$F$746,5,0)="Outage","Outage","")</f>
        <v/>
      </c>
      <c r="O2671" s="18">
        <f t="shared" si="372"/>
        <v>0</v>
      </c>
      <c r="P2671" s="18" t="str">
        <f t="shared" si="373"/>
        <v/>
      </c>
      <c r="Q2671" s="18">
        <f t="shared" si="374"/>
        <v>0</v>
      </c>
      <c r="R2671" s="118"/>
    </row>
    <row r="2672" spans="1:18" x14ac:dyDescent="0.25">
      <c r="A2672" s="25">
        <f t="shared" si="375"/>
        <v>297</v>
      </c>
      <c r="B2672" s="23">
        <f t="shared" si="376"/>
        <v>44574</v>
      </c>
      <c r="C2672" s="24">
        <v>9</v>
      </c>
      <c r="D2672" s="54" t="str">
        <f t="shared" si="368"/>
        <v>ASET</v>
      </c>
      <c r="E2672" s="178"/>
      <c r="F2672" s="179"/>
      <c r="G2672" s="177"/>
      <c r="H2672" s="177"/>
      <c r="I2672" s="169">
        <f t="shared" si="369"/>
        <v>0</v>
      </c>
      <c r="J2672" s="149" t="str" cm="1">
        <f t="array" ref="J2672">IF(ISERROR(INDEX('Non Compliance input'!$H$5:$H$156,MATCH(1,(A2672='Non Compliance input'!$A$5:$A$156)*(F2672&gt;='Non Compliance input'!$D$5:$D$156)*(E2672&lt;'Non Compliance input'!$E$5:$E$156)*('Non Compliance input'!$H$5:$H$156="Yes"),0))
),"","Yes")</f>
        <v/>
      </c>
      <c r="K2672" s="149">
        <f t="shared" si="370"/>
        <v>0</v>
      </c>
      <c r="L2672" s="162">
        <f t="shared" si="371"/>
        <v>0</v>
      </c>
      <c r="M2672" s="162" t="str" cm="1">
        <f t="array" ref="M2672">IF(ISERROR(INDEX('Non Compliance input'!$I$5:$I$156,MATCH(1,(A2672='Non Compliance input'!$A$5:$A$156)*(E2672&gt;='Non Compliance input'!$D$5:$D$156)*(F2672&lt;='Non Compliance input'!$E$5:$E$156)*('Non Compliance input'!$I$5:$I$156="Yes"),0))
),"","Yes")</f>
        <v/>
      </c>
      <c r="N2672" s="149" t="str">
        <f>IF(VLOOKUP($A2672,HourEndingOutage!$B$3:$F$746,5,0)="Outage","Outage","")</f>
        <v/>
      </c>
      <c r="O2672" s="18">
        <f t="shared" si="372"/>
        <v>0</v>
      </c>
      <c r="P2672" s="18" t="str">
        <f t="shared" si="373"/>
        <v/>
      </c>
      <c r="Q2672" s="18">
        <f t="shared" si="374"/>
        <v>0</v>
      </c>
      <c r="R2672" s="118"/>
    </row>
    <row r="2673" spans="1:18" x14ac:dyDescent="0.25">
      <c r="A2673" s="25">
        <f t="shared" si="375"/>
        <v>297</v>
      </c>
      <c r="B2673" s="23">
        <f t="shared" si="376"/>
        <v>44574</v>
      </c>
      <c r="C2673" s="24">
        <v>9</v>
      </c>
      <c r="D2673" s="54" t="str">
        <f t="shared" si="368"/>
        <v>ASET</v>
      </c>
      <c r="E2673" s="178"/>
      <c r="F2673" s="179"/>
      <c r="G2673" s="177"/>
      <c r="H2673" s="177"/>
      <c r="I2673" s="169">
        <f t="shared" si="369"/>
        <v>0</v>
      </c>
      <c r="J2673" s="149" t="str" cm="1">
        <f t="array" ref="J2673">IF(ISERROR(INDEX('Non Compliance input'!$H$5:$H$156,MATCH(1,(A2673='Non Compliance input'!$A$5:$A$156)*(F2673&gt;='Non Compliance input'!$D$5:$D$156)*(E2673&lt;'Non Compliance input'!$E$5:$E$156)*('Non Compliance input'!$H$5:$H$156="Yes"),0))
),"","Yes")</f>
        <v/>
      </c>
      <c r="K2673" s="149">
        <f t="shared" si="370"/>
        <v>0</v>
      </c>
      <c r="L2673" s="162">
        <f t="shared" si="371"/>
        <v>0</v>
      </c>
      <c r="M2673" s="162" t="str" cm="1">
        <f t="array" ref="M2673">IF(ISERROR(INDEX('Non Compliance input'!$I$5:$I$156,MATCH(1,(A2673='Non Compliance input'!$A$5:$A$156)*(E2673&gt;='Non Compliance input'!$D$5:$D$156)*(F2673&lt;='Non Compliance input'!$E$5:$E$156)*('Non Compliance input'!$I$5:$I$156="Yes"),0))
),"","Yes")</f>
        <v/>
      </c>
      <c r="N2673" s="149" t="str">
        <f>IF(VLOOKUP($A2673,HourEndingOutage!$B$3:$F$746,5,0)="Outage","Outage","")</f>
        <v/>
      </c>
      <c r="O2673" s="18">
        <f t="shared" si="372"/>
        <v>0</v>
      </c>
      <c r="P2673" s="18" t="str">
        <f t="shared" si="373"/>
        <v/>
      </c>
      <c r="Q2673" s="18">
        <f t="shared" si="374"/>
        <v>0</v>
      </c>
      <c r="R2673" s="118"/>
    </row>
    <row r="2674" spans="1:18" x14ac:dyDescent="0.25">
      <c r="A2674" s="25">
        <f t="shared" si="375"/>
        <v>297</v>
      </c>
      <c r="B2674" s="23">
        <f t="shared" si="376"/>
        <v>44574</v>
      </c>
      <c r="C2674" s="24">
        <v>9</v>
      </c>
      <c r="D2674" s="54" t="str">
        <f t="shared" si="368"/>
        <v>ASET</v>
      </c>
      <c r="E2674" s="178"/>
      <c r="F2674" s="179"/>
      <c r="G2674" s="177"/>
      <c r="H2674" s="177"/>
      <c r="I2674" s="169">
        <f t="shared" si="369"/>
        <v>0</v>
      </c>
      <c r="J2674" s="149" t="str" cm="1">
        <f t="array" ref="J2674">IF(ISERROR(INDEX('Non Compliance input'!$H$5:$H$156,MATCH(1,(A2674='Non Compliance input'!$A$5:$A$156)*(F2674&gt;='Non Compliance input'!$D$5:$D$156)*(E2674&lt;'Non Compliance input'!$E$5:$E$156)*('Non Compliance input'!$H$5:$H$156="Yes"),0))
),"","Yes")</f>
        <v/>
      </c>
      <c r="K2674" s="149">
        <f t="shared" si="370"/>
        <v>0</v>
      </c>
      <c r="L2674" s="162">
        <f t="shared" si="371"/>
        <v>0</v>
      </c>
      <c r="M2674" s="162" t="str" cm="1">
        <f t="array" ref="M2674">IF(ISERROR(INDEX('Non Compliance input'!$I$5:$I$156,MATCH(1,(A2674='Non Compliance input'!$A$5:$A$156)*(E2674&gt;='Non Compliance input'!$D$5:$D$156)*(F2674&lt;='Non Compliance input'!$E$5:$E$156)*('Non Compliance input'!$I$5:$I$156="Yes"),0))
),"","Yes")</f>
        <v/>
      </c>
      <c r="N2674" s="149" t="str">
        <f>IF(VLOOKUP($A2674,HourEndingOutage!$B$3:$F$746,5,0)="Outage","Outage","")</f>
        <v/>
      </c>
      <c r="O2674" s="18">
        <f t="shared" si="372"/>
        <v>0</v>
      </c>
      <c r="P2674" s="18" t="str">
        <f t="shared" si="373"/>
        <v/>
      </c>
      <c r="Q2674" s="18">
        <f t="shared" si="374"/>
        <v>0</v>
      </c>
      <c r="R2674" s="118"/>
    </row>
    <row r="2675" spans="1:18" x14ac:dyDescent="0.25">
      <c r="A2675" s="25">
        <f t="shared" si="375"/>
        <v>297</v>
      </c>
      <c r="B2675" s="23">
        <f t="shared" si="376"/>
        <v>44574</v>
      </c>
      <c r="C2675" s="24">
        <v>9</v>
      </c>
      <c r="D2675" s="54" t="str">
        <f t="shared" si="368"/>
        <v>ASET</v>
      </c>
      <c r="E2675" s="178"/>
      <c r="F2675" s="179"/>
      <c r="G2675" s="177"/>
      <c r="H2675" s="177"/>
      <c r="I2675" s="169">
        <f t="shared" si="369"/>
        <v>0</v>
      </c>
      <c r="J2675" s="149" t="str" cm="1">
        <f t="array" ref="J2675">IF(ISERROR(INDEX('Non Compliance input'!$H$5:$H$156,MATCH(1,(A2675='Non Compliance input'!$A$5:$A$156)*(F2675&gt;='Non Compliance input'!$D$5:$D$156)*(E2675&lt;'Non Compliance input'!$E$5:$E$156)*('Non Compliance input'!$H$5:$H$156="Yes"),0))
),"","Yes")</f>
        <v/>
      </c>
      <c r="K2675" s="149">
        <f t="shared" si="370"/>
        <v>0</v>
      </c>
      <c r="L2675" s="162">
        <f t="shared" si="371"/>
        <v>0</v>
      </c>
      <c r="M2675" s="162" t="str" cm="1">
        <f t="array" ref="M2675">IF(ISERROR(INDEX('Non Compliance input'!$I$5:$I$156,MATCH(1,(A2675='Non Compliance input'!$A$5:$A$156)*(E2675&gt;='Non Compliance input'!$D$5:$D$156)*(F2675&lt;='Non Compliance input'!$E$5:$E$156)*('Non Compliance input'!$I$5:$I$156="Yes"),0))
),"","Yes")</f>
        <v/>
      </c>
      <c r="N2675" s="149" t="str">
        <f>IF(VLOOKUP($A2675,HourEndingOutage!$B$3:$F$746,5,0)="Outage","Outage","")</f>
        <v/>
      </c>
      <c r="O2675" s="18">
        <f t="shared" si="372"/>
        <v>0</v>
      </c>
      <c r="P2675" s="18" t="str">
        <f t="shared" si="373"/>
        <v/>
      </c>
      <c r="Q2675" s="18">
        <f t="shared" si="374"/>
        <v>0</v>
      </c>
      <c r="R2675" s="118"/>
    </row>
    <row r="2676" spans="1:18" x14ac:dyDescent="0.25">
      <c r="A2676" s="25">
        <f t="shared" si="375"/>
        <v>298</v>
      </c>
      <c r="B2676" s="23">
        <f t="shared" si="376"/>
        <v>44574</v>
      </c>
      <c r="C2676" s="24">
        <v>10</v>
      </c>
      <c r="D2676" s="54" t="str">
        <f t="shared" si="368"/>
        <v>ASET</v>
      </c>
      <c r="E2676" s="178"/>
      <c r="F2676" s="179"/>
      <c r="G2676" s="177"/>
      <c r="H2676" s="177"/>
      <c r="I2676" s="169">
        <f t="shared" si="369"/>
        <v>0</v>
      </c>
      <c r="J2676" s="149" t="str" cm="1">
        <f t="array" ref="J2676">IF(ISERROR(INDEX('Non Compliance input'!$H$5:$H$156,MATCH(1,(A2676='Non Compliance input'!$A$5:$A$156)*(F2676&gt;='Non Compliance input'!$D$5:$D$156)*(E2676&lt;'Non Compliance input'!$E$5:$E$156)*('Non Compliance input'!$H$5:$H$156="Yes"),0))
),"","Yes")</f>
        <v/>
      </c>
      <c r="K2676" s="149">
        <f t="shared" si="370"/>
        <v>0</v>
      </c>
      <c r="L2676" s="162">
        <f t="shared" si="371"/>
        <v>0</v>
      </c>
      <c r="M2676" s="162" t="str" cm="1">
        <f t="array" ref="M2676">IF(ISERROR(INDEX('Non Compliance input'!$I$5:$I$156,MATCH(1,(A2676='Non Compliance input'!$A$5:$A$156)*(E2676&gt;='Non Compliance input'!$D$5:$D$156)*(F2676&lt;='Non Compliance input'!$E$5:$E$156)*('Non Compliance input'!$I$5:$I$156="Yes"),0))
),"","Yes")</f>
        <v/>
      </c>
      <c r="N2676" s="149" t="str">
        <f>IF(VLOOKUP($A2676,HourEndingOutage!$B$3:$F$746,5,0)="Outage","Outage","")</f>
        <v/>
      </c>
      <c r="O2676" s="18">
        <f t="shared" si="372"/>
        <v>0</v>
      </c>
      <c r="P2676" s="18" t="str">
        <f t="shared" si="373"/>
        <v/>
      </c>
      <c r="Q2676" s="18">
        <f t="shared" si="374"/>
        <v>0</v>
      </c>
      <c r="R2676" s="118"/>
    </row>
    <row r="2677" spans="1:18" x14ac:dyDescent="0.25">
      <c r="A2677" s="25">
        <f t="shared" si="375"/>
        <v>298</v>
      </c>
      <c r="B2677" s="23">
        <f t="shared" si="376"/>
        <v>44574</v>
      </c>
      <c r="C2677" s="24">
        <v>10</v>
      </c>
      <c r="D2677" s="54" t="str">
        <f t="shared" si="368"/>
        <v>ASET</v>
      </c>
      <c r="E2677" s="178"/>
      <c r="F2677" s="179"/>
      <c r="G2677" s="177"/>
      <c r="H2677" s="177"/>
      <c r="I2677" s="169">
        <f t="shared" si="369"/>
        <v>0</v>
      </c>
      <c r="J2677" s="149" t="str" cm="1">
        <f t="array" ref="J2677">IF(ISERROR(INDEX('Non Compliance input'!$H$5:$H$156,MATCH(1,(A2677='Non Compliance input'!$A$5:$A$156)*(F2677&gt;='Non Compliance input'!$D$5:$D$156)*(E2677&lt;'Non Compliance input'!$E$5:$E$156)*('Non Compliance input'!$H$5:$H$156="Yes"),0))
),"","Yes")</f>
        <v/>
      </c>
      <c r="K2677" s="149">
        <f t="shared" si="370"/>
        <v>0</v>
      </c>
      <c r="L2677" s="162">
        <f t="shared" si="371"/>
        <v>0</v>
      </c>
      <c r="M2677" s="162" t="str" cm="1">
        <f t="array" ref="M2677">IF(ISERROR(INDEX('Non Compliance input'!$I$5:$I$156,MATCH(1,(A2677='Non Compliance input'!$A$5:$A$156)*(E2677&gt;='Non Compliance input'!$D$5:$D$156)*(F2677&lt;='Non Compliance input'!$E$5:$E$156)*('Non Compliance input'!$I$5:$I$156="Yes"),0))
),"","Yes")</f>
        <v/>
      </c>
      <c r="N2677" s="149" t="str">
        <f>IF(VLOOKUP($A2677,HourEndingOutage!$B$3:$F$746,5,0)="Outage","Outage","")</f>
        <v/>
      </c>
      <c r="O2677" s="18">
        <f t="shared" si="372"/>
        <v>0</v>
      </c>
      <c r="P2677" s="18" t="str">
        <f t="shared" si="373"/>
        <v/>
      </c>
      <c r="Q2677" s="18">
        <f t="shared" si="374"/>
        <v>0</v>
      </c>
      <c r="R2677" s="118"/>
    </row>
    <row r="2678" spans="1:18" x14ac:dyDescent="0.25">
      <c r="A2678" s="25">
        <f t="shared" si="375"/>
        <v>298</v>
      </c>
      <c r="B2678" s="23">
        <f t="shared" si="376"/>
        <v>44574</v>
      </c>
      <c r="C2678" s="24">
        <v>10</v>
      </c>
      <c r="D2678" s="54" t="str">
        <f t="shared" si="368"/>
        <v>ASET</v>
      </c>
      <c r="E2678" s="178"/>
      <c r="F2678" s="179"/>
      <c r="G2678" s="177"/>
      <c r="H2678" s="177"/>
      <c r="I2678" s="169">
        <f t="shared" si="369"/>
        <v>0</v>
      </c>
      <c r="J2678" s="149" t="str" cm="1">
        <f t="array" ref="J2678">IF(ISERROR(INDEX('Non Compliance input'!$H$5:$H$156,MATCH(1,(A2678='Non Compliance input'!$A$5:$A$156)*(F2678&gt;='Non Compliance input'!$D$5:$D$156)*(E2678&lt;'Non Compliance input'!$E$5:$E$156)*('Non Compliance input'!$H$5:$H$156="Yes"),0))
),"","Yes")</f>
        <v/>
      </c>
      <c r="K2678" s="149">
        <f t="shared" si="370"/>
        <v>0</v>
      </c>
      <c r="L2678" s="162">
        <f t="shared" si="371"/>
        <v>0</v>
      </c>
      <c r="M2678" s="162" t="str" cm="1">
        <f t="array" ref="M2678">IF(ISERROR(INDEX('Non Compliance input'!$I$5:$I$156,MATCH(1,(A2678='Non Compliance input'!$A$5:$A$156)*(E2678&gt;='Non Compliance input'!$D$5:$D$156)*(F2678&lt;='Non Compliance input'!$E$5:$E$156)*('Non Compliance input'!$I$5:$I$156="Yes"),0))
),"","Yes")</f>
        <v/>
      </c>
      <c r="N2678" s="149" t="str">
        <f>IF(VLOOKUP($A2678,HourEndingOutage!$B$3:$F$746,5,0)="Outage","Outage","")</f>
        <v/>
      </c>
      <c r="O2678" s="18">
        <f t="shared" si="372"/>
        <v>0</v>
      </c>
      <c r="P2678" s="18" t="str">
        <f t="shared" si="373"/>
        <v/>
      </c>
      <c r="Q2678" s="18">
        <f t="shared" si="374"/>
        <v>0</v>
      </c>
      <c r="R2678" s="118"/>
    </row>
    <row r="2679" spans="1:18" x14ac:dyDescent="0.25">
      <c r="A2679" s="25">
        <f t="shared" si="375"/>
        <v>298</v>
      </c>
      <c r="B2679" s="23">
        <f t="shared" si="376"/>
        <v>44574</v>
      </c>
      <c r="C2679" s="24">
        <v>10</v>
      </c>
      <c r="D2679" s="54" t="str">
        <f t="shared" si="368"/>
        <v>ASET</v>
      </c>
      <c r="E2679" s="178"/>
      <c r="F2679" s="179"/>
      <c r="G2679" s="177"/>
      <c r="H2679" s="177"/>
      <c r="I2679" s="169">
        <f t="shared" si="369"/>
        <v>0</v>
      </c>
      <c r="J2679" s="149" t="str" cm="1">
        <f t="array" ref="J2679">IF(ISERROR(INDEX('Non Compliance input'!$H$5:$H$156,MATCH(1,(A2679='Non Compliance input'!$A$5:$A$156)*(F2679&gt;='Non Compliance input'!$D$5:$D$156)*(E2679&lt;'Non Compliance input'!$E$5:$E$156)*('Non Compliance input'!$H$5:$H$156="Yes"),0))
),"","Yes")</f>
        <v/>
      </c>
      <c r="K2679" s="149">
        <f t="shared" si="370"/>
        <v>0</v>
      </c>
      <c r="L2679" s="162">
        <f t="shared" si="371"/>
        <v>0</v>
      </c>
      <c r="M2679" s="162" t="str" cm="1">
        <f t="array" ref="M2679">IF(ISERROR(INDEX('Non Compliance input'!$I$5:$I$156,MATCH(1,(A2679='Non Compliance input'!$A$5:$A$156)*(E2679&gt;='Non Compliance input'!$D$5:$D$156)*(F2679&lt;='Non Compliance input'!$E$5:$E$156)*('Non Compliance input'!$I$5:$I$156="Yes"),0))
),"","Yes")</f>
        <v/>
      </c>
      <c r="N2679" s="149" t="str">
        <f>IF(VLOOKUP($A2679,HourEndingOutage!$B$3:$F$746,5,0)="Outage","Outage","")</f>
        <v/>
      </c>
      <c r="O2679" s="18">
        <f t="shared" si="372"/>
        <v>0</v>
      </c>
      <c r="P2679" s="18" t="str">
        <f t="shared" si="373"/>
        <v/>
      </c>
      <c r="Q2679" s="18">
        <f t="shared" si="374"/>
        <v>0</v>
      </c>
      <c r="R2679" s="118"/>
    </row>
    <row r="2680" spans="1:18" x14ac:dyDescent="0.25">
      <c r="A2680" s="25">
        <f t="shared" si="375"/>
        <v>298</v>
      </c>
      <c r="B2680" s="23">
        <f t="shared" si="376"/>
        <v>44574</v>
      </c>
      <c r="C2680" s="24">
        <v>10</v>
      </c>
      <c r="D2680" s="54" t="str">
        <f t="shared" si="368"/>
        <v>ASET</v>
      </c>
      <c r="E2680" s="178"/>
      <c r="F2680" s="179"/>
      <c r="G2680" s="177"/>
      <c r="H2680" s="177"/>
      <c r="I2680" s="169">
        <f t="shared" si="369"/>
        <v>0</v>
      </c>
      <c r="J2680" s="149" t="str" cm="1">
        <f t="array" ref="J2680">IF(ISERROR(INDEX('Non Compliance input'!$H$5:$H$156,MATCH(1,(A2680='Non Compliance input'!$A$5:$A$156)*(F2680&gt;='Non Compliance input'!$D$5:$D$156)*(E2680&lt;'Non Compliance input'!$E$5:$E$156)*('Non Compliance input'!$H$5:$H$156="Yes"),0))
),"","Yes")</f>
        <v/>
      </c>
      <c r="K2680" s="149">
        <f t="shared" si="370"/>
        <v>0</v>
      </c>
      <c r="L2680" s="162">
        <f t="shared" si="371"/>
        <v>0</v>
      </c>
      <c r="M2680" s="162" t="str" cm="1">
        <f t="array" ref="M2680">IF(ISERROR(INDEX('Non Compliance input'!$I$5:$I$156,MATCH(1,(A2680='Non Compliance input'!$A$5:$A$156)*(E2680&gt;='Non Compliance input'!$D$5:$D$156)*(F2680&lt;='Non Compliance input'!$E$5:$E$156)*('Non Compliance input'!$I$5:$I$156="Yes"),0))
),"","Yes")</f>
        <v/>
      </c>
      <c r="N2680" s="149" t="str">
        <f>IF(VLOOKUP($A2680,HourEndingOutage!$B$3:$F$746,5,0)="Outage","Outage","")</f>
        <v/>
      </c>
      <c r="O2680" s="18">
        <f t="shared" si="372"/>
        <v>0</v>
      </c>
      <c r="P2680" s="18" t="str">
        <f t="shared" si="373"/>
        <v/>
      </c>
      <c r="Q2680" s="18">
        <f t="shared" si="374"/>
        <v>0</v>
      </c>
      <c r="R2680" s="118"/>
    </row>
    <row r="2681" spans="1:18" x14ac:dyDescent="0.25">
      <c r="A2681" s="25">
        <f t="shared" si="375"/>
        <v>298</v>
      </c>
      <c r="B2681" s="23">
        <f t="shared" si="376"/>
        <v>44574</v>
      </c>
      <c r="C2681" s="24">
        <v>10</v>
      </c>
      <c r="D2681" s="54" t="str">
        <f t="shared" si="368"/>
        <v>ASET</v>
      </c>
      <c r="E2681" s="178"/>
      <c r="F2681" s="179"/>
      <c r="G2681" s="177"/>
      <c r="H2681" s="177"/>
      <c r="I2681" s="169">
        <f t="shared" si="369"/>
        <v>0</v>
      </c>
      <c r="J2681" s="149" t="str" cm="1">
        <f t="array" ref="J2681">IF(ISERROR(INDEX('Non Compliance input'!$H$5:$H$156,MATCH(1,(A2681='Non Compliance input'!$A$5:$A$156)*(F2681&gt;='Non Compliance input'!$D$5:$D$156)*(E2681&lt;'Non Compliance input'!$E$5:$E$156)*('Non Compliance input'!$H$5:$H$156="Yes"),0))
),"","Yes")</f>
        <v/>
      </c>
      <c r="K2681" s="149">
        <f t="shared" si="370"/>
        <v>0</v>
      </c>
      <c r="L2681" s="162">
        <f t="shared" si="371"/>
        <v>0</v>
      </c>
      <c r="M2681" s="162" t="str" cm="1">
        <f t="array" ref="M2681">IF(ISERROR(INDEX('Non Compliance input'!$I$5:$I$156,MATCH(1,(A2681='Non Compliance input'!$A$5:$A$156)*(E2681&gt;='Non Compliance input'!$D$5:$D$156)*(F2681&lt;='Non Compliance input'!$E$5:$E$156)*('Non Compliance input'!$I$5:$I$156="Yes"),0))
),"","Yes")</f>
        <v/>
      </c>
      <c r="N2681" s="149" t="str">
        <f>IF(VLOOKUP($A2681,HourEndingOutage!$B$3:$F$746,5,0)="Outage","Outage","")</f>
        <v/>
      </c>
      <c r="O2681" s="18">
        <f t="shared" si="372"/>
        <v>0</v>
      </c>
      <c r="P2681" s="18" t="str">
        <f t="shared" si="373"/>
        <v/>
      </c>
      <c r="Q2681" s="18">
        <f t="shared" si="374"/>
        <v>0</v>
      </c>
      <c r="R2681" s="118"/>
    </row>
    <row r="2682" spans="1:18" x14ac:dyDescent="0.25">
      <c r="A2682" s="25">
        <f t="shared" si="375"/>
        <v>298</v>
      </c>
      <c r="B2682" s="23">
        <f t="shared" si="376"/>
        <v>44574</v>
      </c>
      <c r="C2682" s="24">
        <v>10</v>
      </c>
      <c r="D2682" s="54" t="str">
        <f t="shared" si="368"/>
        <v>ASET</v>
      </c>
      <c r="E2682" s="178"/>
      <c r="F2682" s="179"/>
      <c r="G2682" s="177"/>
      <c r="H2682" s="177"/>
      <c r="I2682" s="169">
        <f t="shared" si="369"/>
        <v>0</v>
      </c>
      <c r="J2682" s="149" t="str" cm="1">
        <f t="array" ref="J2682">IF(ISERROR(INDEX('Non Compliance input'!$H$5:$H$156,MATCH(1,(A2682='Non Compliance input'!$A$5:$A$156)*(F2682&gt;='Non Compliance input'!$D$5:$D$156)*(E2682&lt;'Non Compliance input'!$E$5:$E$156)*('Non Compliance input'!$H$5:$H$156="Yes"),0))
),"","Yes")</f>
        <v/>
      </c>
      <c r="K2682" s="149">
        <f t="shared" si="370"/>
        <v>0</v>
      </c>
      <c r="L2682" s="162">
        <f t="shared" si="371"/>
        <v>0</v>
      </c>
      <c r="M2682" s="162" t="str" cm="1">
        <f t="array" ref="M2682">IF(ISERROR(INDEX('Non Compliance input'!$I$5:$I$156,MATCH(1,(A2682='Non Compliance input'!$A$5:$A$156)*(E2682&gt;='Non Compliance input'!$D$5:$D$156)*(F2682&lt;='Non Compliance input'!$E$5:$E$156)*('Non Compliance input'!$I$5:$I$156="Yes"),0))
),"","Yes")</f>
        <v/>
      </c>
      <c r="N2682" s="149" t="str">
        <f>IF(VLOOKUP($A2682,HourEndingOutage!$B$3:$F$746,5,0)="Outage","Outage","")</f>
        <v/>
      </c>
      <c r="O2682" s="18">
        <f t="shared" si="372"/>
        <v>0</v>
      </c>
      <c r="P2682" s="18" t="str">
        <f t="shared" si="373"/>
        <v/>
      </c>
      <c r="Q2682" s="18">
        <f t="shared" si="374"/>
        <v>0</v>
      </c>
      <c r="R2682" s="118"/>
    </row>
    <row r="2683" spans="1:18" x14ac:dyDescent="0.25">
      <c r="A2683" s="25">
        <f t="shared" si="375"/>
        <v>298</v>
      </c>
      <c r="B2683" s="23">
        <f t="shared" si="376"/>
        <v>44574</v>
      </c>
      <c r="C2683" s="24">
        <v>10</v>
      </c>
      <c r="D2683" s="54" t="str">
        <f t="shared" si="368"/>
        <v>ASET</v>
      </c>
      <c r="E2683" s="178"/>
      <c r="F2683" s="179"/>
      <c r="G2683" s="177"/>
      <c r="H2683" s="177"/>
      <c r="I2683" s="169">
        <f t="shared" si="369"/>
        <v>0</v>
      </c>
      <c r="J2683" s="149" t="str" cm="1">
        <f t="array" ref="J2683">IF(ISERROR(INDEX('Non Compliance input'!$H$5:$H$156,MATCH(1,(A2683='Non Compliance input'!$A$5:$A$156)*(F2683&gt;='Non Compliance input'!$D$5:$D$156)*(E2683&lt;'Non Compliance input'!$E$5:$E$156)*('Non Compliance input'!$H$5:$H$156="Yes"),0))
),"","Yes")</f>
        <v/>
      </c>
      <c r="K2683" s="149">
        <f t="shared" si="370"/>
        <v>0</v>
      </c>
      <c r="L2683" s="162">
        <f t="shared" si="371"/>
        <v>0</v>
      </c>
      <c r="M2683" s="162" t="str" cm="1">
        <f t="array" ref="M2683">IF(ISERROR(INDEX('Non Compliance input'!$I$5:$I$156,MATCH(1,(A2683='Non Compliance input'!$A$5:$A$156)*(E2683&gt;='Non Compliance input'!$D$5:$D$156)*(F2683&lt;='Non Compliance input'!$E$5:$E$156)*('Non Compliance input'!$I$5:$I$156="Yes"),0))
),"","Yes")</f>
        <v/>
      </c>
      <c r="N2683" s="149" t="str">
        <f>IF(VLOOKUP($A2683,HourEndingOutage!$B$3:$F$746,5,0)="Outage","Outage","")</f>
        <v/>
      </c>
      <c r="O2683" s="18">
        <f t="shared" si="372"/>
        <v>0</v>
      </c>
      <c r="P2683" s="18" t="str">
        <f t="shared" si="373"/>
        <v/>
      </c>
      <c r="Q2683" s="18">
        <f t="shared" si="374"/>
        <v>0</v>
      </c>
      <c r="R2683" s="118"/>
    </row>
    <row r="2684" spans="1:18" x14ac:dyDescent="0.25">
      <c r="A2684" s="25">
        <f t="shared" si="375"/>
        <v>298</v>
      </c>
      <c r="B2684" s="23">
        <f t="shared" si="376"/>
        <v>44574</v>
      </c>
      <c r="C2684" s="24">
        <v>10</v>
      </c>
      <c r="D2684" s="54" t="str">
        <f t="shared" si="368"/>
        <v>ASET</v>
      </c>
      <c r="E2684" s="178"/>
      <c r="F2684" s="179"/>
      <c r="G2684" s="177"/>
      <c r="H2684" s="177"/>
      <c r="I2684" s="169">
        <f t="shared" si="369"/>
        <v>0</v>
      </c>
      <c r="J2684" s="149" t="str" cm="1">
        <f t="array" ref="J2684">IF(ISERROR(INDEX('Non Compliance input'!$H$5:$H$156,MATCH(1,(A2684='Non Compliance input'!$A$5:$A$156)*(F2684&gt;='Non Compliance input'!$D$5:$D$156)*(E2684&lt;'Non Compliance input'!$E$5:$E$156)*('Non Compliance input'!$H$5:$H$156="Yes"),0))
),"","Yes")</f>
        <v/>
      </c>
      <c r="K2684" s="149">
        <f t="shared" si="370"/>
        <v>0</v>
      </c>
      <c r="L2684" s="162">
        <f t="shared" si="371"/>
        <v>0</v>
      </c>
      <c r="M2684" s="162" t="str" cm="1">
        <f t="array" ref="M2684">IF(ISERROR(INDEX('Non Compliance input'!$I$5:$I$156,MATCH(1,(A2684='Non Compliance input'!$A$5:$A$156)*(E2684&gt;='Non Compliance input'!$D$5:$D$156)*(F2684&lt;='Non Compliance input'!$E$5:$E$156)*('Non Compliance input'!$I$5:$I$156="Yes"),0))
),"","Yes")</f>
        <v/>
      </c>
      <c r="N2684" s="149" t="str">
        <f>IF(VLOOKUP($A2684,HourEndingOutage!$B$3:$F$746,5,0)="Outage","Outage","")</f>
        <v/>
      </c>
      <c r="O2684" s="18">
        <f t="shared" si="372"/>
        <v>0</v>
      </c>
      <c r="P2684" s="18" t="str">
        <f t="shared" si="373"/>
        <v/>
      </c>
      <c r="Q2684" s="18">
        <f t="shared" si="374"/>
        <v>0</v>
      </c>
      <c r="R2684" s="118"/>
    </row>
    <row r="2685" spans="1:18" x14ac:dyDescent="0.25">
      <c r="A2685" s="25">
        <f t="shared" si="375"/>
        <v>299</v>
      </c>
      <c r="B2685" s="23">
        <f t="shared" si="376"/>
        <v>44574</v>
      </c>
      <c r="C2685" s="24">
        <v>11</v>
      </c>
      <c r="D2685" s="54" t="str">
        <f t="shared" si="368"/>
        <v>ASET</v>
      </c>
      <c r="E2685" s="178"/>
      <c r="F2685" s="179"/>
      <c r="G2685" s="177"/>
      <c r="H2685" s="177"/>
      <c r="I2685" s="169">
        <f t="shared" si="369"/>
        <v>0</v>
      </c>
      <c r="J2685" s="149" t="str" cm="1">
        <f t="array" ref="J2685">IF(ISERROR(INDEX('Non Compliance input'!$H$5:$H$156,MATCH(1,(A2685='Non Compliance input'!$A$5:$A$156)*(F2685&gt;='Non Compliance input'!$D$5:$D$156)*(E2685&lt;'Non Compliance input'!$E$5:$E$156)*('Non Compliance input'!$H$5:$H$156="Yes"),0))
),"","Yes")</f>
        <v/>
      </c>
      <c r="K2685" s="149">
        <f t="shared" si="370"/>
        <v>0</v>
      </c>
      <c r="L2685" s="162">
        <f t="shared" si="371"/>
        <v>0</v>
      </c>
      <c r="M2685" s="162" t="str" cm="1">
        <f t="array" ref="M2685">IF(ISERROR(INDEX('Non Compliance input'!$I$5:$I$156,MATCH(1,(A2685='Non Compliance input'!$A$5:$A$156)*(E2685&gt;='Non Compliance input'!$D$5:$D$156)*(F2685&lt;='Non Compliance input'!$E$5:$E$156)*('Non Compliance input'!$I$5:$I$156="Yes"),0))
),"","Yes")</f>
        <v/>
      </c>
      <c r="N2685" s="149" t="str">
        <f>IF(VLOOKUP($A2685,HourEndingOutage!$B$3:$F$746,5,0)="Outage","Outage","")</f>
        <v/>
      </c>
      <c r="O2685" s="18">
        <f t="shared" si="372"/>
        <v>0</v>
      </c>
      <c r="P2685" s="18" t="str">
        <f t="shared" si="373"/>
        <v/>
      </c>
      <c r="Q2685" s="18">
        <f t="shared" si="374"/>
        <v>0</v>
      </c>
      <c r="R2685" s="118"/>
    </row>
    <row r="2686" spans="1:18" x14ac:dyDescent="0.25">
      <c r="A2686" s="25">
        <f t="shared" si="375"/>
        <v>299</v>
      </c>
      <c r="B2686" s="23">
        <f t="shared" si="376"/>
        <v>44574</v>
      </c>
      <c r="C2686" s="24">
        <v>11</v>
      </c>
      <c r="D2686" s="54" t="str">
        <f t="shared" si="368"/>
        <v>ASET</v>
      </c>
      <c r="E2686" s="178"/>
      <c r="F2686" s="179"/>
      <c r="G2686" s="177"/>
      <c r="H2686" s="177"/>
      <c r="I2686" s="169">
        <f t="shared" si="369"/>
        <v>0</v>
      </c>
      <c r="J2686" s="149" t="str" cm="1">
        <f t="array" ref="J2686">IF(ISERROR(INDEX('Non Compliance input'!$H$5:$H$156,MATCH(1,(A2686='Non Compliance input'!$A$5:$A$156)*(F2686&gt;='Non Compliance input'!$D$5:$D$156)*(E2686&lt;'Non Compliance input'!$E$5:$E$156)*('Non Compliance input'!$H$5:$H$156="Yes"),0))
),"","Yes")</f>
        <v/>
      </c>
      <c r="K2686" s="149">
        <f t="shared" si="370"/>
        <v>0</v>
      </c>
      <c r="L2686" s="162">
        <f t="shared" si="371"/>
        <v>0</v>
      </c>
      <c r="M2686" s="162" t="str" cm="1">
        <f t="array" ref="M2686">IF(ISERROR(INDEX('Non Compliance input'!$I$5:$I$156,MATCH(1,(A2686='Non Compliance input'!$A$5:$A$156)*(E2686&gt;='Non Compliance input'!$D$5:$D$156)*(F2686&lt;='Non Compliance input'!$E$5:$E$156)*('Non Compliance input'!$I$5:$I$156="Yes"),0))
),"","Yes")</f>
        <v/>
      </c>
      <c r="N2686" s="149" t="str">
        <f>IF(VLOOKUP($A2686,HourEndingOutage!$B$3:$F$746,5,0)="Outage","Outage","")</f>
        <v/>
      </c>
      <c r="O2686" s="18">
        <f t="shared" si="372"/>
        <v>0</v>
      </c>
      <c r="P2686" s="18" t="str">
        <f t="shared" si="373"/>
        <v/>
      </c>
      <c r="Q2686" s="18">
        <f t="shared" si="374"/>
        <v>0</v>
      </c>
      <c r="R2686" s="118"/>
    </row>
    <row r="2687" spans="1:18" x14ac:dyDescent="0.25">
      <c r="A2687" s="25">
        <f t="shared" si="375"/>
        <v>299</v>
      </c>
      <c r="B2687" s="23">
        <f t="shared" si="376"/>
        <v>44574</v>
      </c>
      <c r="C2687" s="24">
        <v>11</v>
      </c>
      <c r="D2687" s="54" t="str">
        <f t="shared" si="368"/>
        <v>ASET</v>
      </c>
      <c r="E2687" s="178"/>
      <c r="F2687" s="179"/>
      <c r="G2687" s="177"/>
      <c r="H2687" s="177"/>
      <c r="I2687" s="169">
        <f t="shared" si="369"/>
        <v>0</v>
      </c>
      <c r="J2687" s="149" t="str" cm="1">
        <f t="array" ref="J2687">IF(ISERROR(INDEX('Non Compliance input'!$H$5:$H$156,MATCH(1,(A2687='Non Compliance input'!$A$5:$A$156)*(F2687&gt;='Non Compliance input'!$D$5:$D$156)*(E2687&lt;'Non Compliance input'!$E$5:$E$156)*('Non Compliance input'!$H$5:$H$156="Yes"),0))
),"","Yes")</f>
        <v/>
      </c>
      <c r="K2687" s="149">
        <f t="shared" si="370"/>
        <v>0</v>
      </c>
      <c r="L2687" s="162">
        <f t="shared" si="371"/>
        <v>0</v>
      </c>
      <c r="M2687" s="162" t="str" cm="1">
        <f t="array" ref="M2687">IF(ISERROR(INDEX('Non Compliance input'!$I$5:$I$156,MATCH(1,(A2687='Non Compliance input'!$A$5:$A$156)*(E2687&gt;='Non Compliance input'!$D$5:$D$156)*(F2687&lt;='Non Compliance input'!$E$5:$E$156)*('Non Compliance input'!$I$5:$I$156="Yes"),0))
),"","Yes")</f>
        <v/>
      </c>
      <c r="N2687" s="149" t="str">
        <f>IF(VLOOKUP($A2687,HourEndingOutage!$B$3:$F$746,5,0)="Outage","Outage","")</f>
        <v/>
      </c>
      <c r="O2687" s="18">
        <f t="shared" si="372"/>
        <v>0</v>
      </c>
      <c r="P2687" s="18" t="str">
        <f t="shared" si="373"/>
        <v/>
      </c>
      <c r="Q2687" s="18">
        <f t="shared" si="374"/>
        <v>0</v>
      </c>
      <c r="R2687" s="118"/>
    </row>
    <row r="2688" spans="1:18" x14ac:dyDescent="0.25">
      <c r="A2688" s="25">
        <f t="shared" si="375"/>
        <v>299</v>
      </c>
      <c r="B2688" s="23">
        <f t="shared" si="376"/>
        <v>44574</v>
      </c>
      <c r="C2688" s="24">
        <v>11</v>
      </c>
      <c r="D2688" s="54" t="str">
        <f t="shared" si="368"/>
        <v>ASET</v>
      </c>
      <c r="E2688" s="178"/>
      <c r="F2688" s="179"/>
      <c r="G2688" s="177"/>
      <c r="H2688" s="177"/>
      <c r="I2688" s="169">
        <f t="shared" si="369"/>
        <v>0</v>
      </c>
      <c r="J2688" s="149" t="str" cm="1">
        <f t="array" ref="J2688">IF(ISERROR(INDEX('Non Compliance input'!$H$5:$H$156,MATCH(1,(A2688='Non Compliance input'!$A$5:$A$156)*(F2688&gt;='Non Compliance input'!$D$5:$D$156)*(E2688&lt;'Non Compliance input'!$E$5:$E$156)*('Non Compliance input'!$H$5:$H$156="Yes"),0))
),"","Yes")</f>
        <v/>
      </c>
      <c r="K2688" s="149">
        <f t="shared" si="370"/>
        <v>0</v>
      </c>
      <c r="L2688" s="162">
        <f t="shared" si="371"/>
        <v>0</v>
      </c>
      <c r="M2688" s="162" t="str" cm="1">
        <f t="array" ref="M2688">IF(ISERROR(INDEX('Non Compliance input'!$I$5:$I$156,MATCH(1,(A2688='Non Compliance input'!$A$5:$A$156)*(E2688&gt;='Non Compliance input'!$D$5:$D$156)*(F2688&lt;='Non Compliance input'!$E$5:$E$156)*('Non Compliance input'!$I$5:$I$156="Yes"),0))
),"","Yes")</f>
        <v/>
      </c>
      <c r="N2688" s="149" t="str">
        <f>IF(VLOOKUP($A2688,HourEndingOutage!$B$3:$F$746,5,0)="Outage","Outage","")</f>
        <v/>
      </c>
      <c r="O2688" s="18">
        <f t="shared" si="372"/>
        <v>0</v>
      </c>
      <c r="P2688" s="18" t="str">
        <f t="shared" si="373"/>
        <v/>
      </c>
      <c r="Q2688" s="18">
        <f t="shared" si="374"/>
        <v>0</v>
      </c>
      <c r="R2688" s="118"/>
    </row>
    <row r="2689" spans="1:18" x14ac:dyDescent="0.25">
      <c r="A2689" s="25">
        <f t="shared" si="375"/>
        <v>299</v>
      </c>
      <c r="B2689" s="23">
        <f t="shared" si="376"/>
        <v>44574</v>
      </c>
      <c r="C2689" s="24">
        <v>11</v>
      </c>
      <c r="D2689" s="54" t="str">
        <f t="shared" si="368"/>
        <v>ASET</v>
      </c>
      <c r="E2689" s="178"/>
      <c r="F2689" s="179"/>
      <c r="G2689" s="177"/>
      <c r="H2689" s="177"/>
      <c r="I2689" s="169">
        <f t="shared" si="369"/>
        <v>0</v>
      </c>
      <c r="J2689" s="149" t="str" cm="1">
        <f t="array" ref="J2689">IF(ISERROR(INDEX('Non Compliance input'!$H$5:$H$156,MATCH(1,(A2689='Non Compliance input'!$A$5:$A$156)*(F2689&gt;='Non Compliance input'!$D$5:$D$156)*(E2689&lt;'Non Compliance input'!$E$5:$E$156)*('Non Compliance input'!$H$5:$H$156="Yes"),0))
),"","Yes")</f>
        <v/>
      </c>
      <c r="K2689" s="149">
        <f t="shared" si="370"/>
        <v>0</v>
      </c>
      <c r="L2689" s="162">
        <f t="shared" si="371"/>
        <v>0</v>
      </c>
      <c r="M2689" s="162" t="str" cm="1">
        <f t="array" ref="M2689">IF(ISERROR(INDEX('Non Compliance input'!$I$5:$I$156,MATCH(1,(A2689='Non Compliance input'!$A$5:$A$156)*(E2689&gt;='Non Compliance input'!$D$5:$D$156)*(F2689&lt;='Non Compliance input'!$E$5:$E$156)*('Non Compliance input'!$I$5:$I$156="Yes"),0))
),"","Yes")</f>
        <v/>
      </c>
      <c r="N2689" s="149" t="str">
        <f>IF(VLOOKUP($A2689,HourEndingOutage!$B$3:$F$746,5,0)="Outage","Outage","")</f>
        <v/>
      </c>
      <c r="O2689" s="18">
        <f t="shared" si="372"/>
        <v>0</v>
      </c>
      <c r="P2689" s="18" t="str">
        <f t="shared" si="373"/>
        <v/>
      </c>
      <c r="Q2689" s="18">
        <f t="shared" si="374"/>
        <v>0</v>
      </c>
      <c r="R2689" s="118"/>
    </row>
    <row r="2690" spans="1:18" x14ac:dyDescent="0.25">
      <c r="A2690" s="25">
        <f t="shared" si="375"/>
        <v>299</v>
      </c>
      <c r="B2690" s="23">
        <f t="shared" si="376"/>
        <v>44574</v>
      </c>
      <c r="C2690" s="24">
        <v>11</v>
      </c>
      <c r="D2690" s="54" t="str">
        <f t="shared" ref="D2690:D2753" si="377">Unit</f>
        <v>ASET</v>
      </c>
      <c r="E2690" s="178"/>
      <c r="F2690" s="179"/>
      <c r="G2690" s="177"/>
      <c r="H2690" s="177"/>
      <c r="I2690" s="169">
        <f t="shared" si="369"/>
        <v>0</v>
      </c>
      <c r="J2690" s="149" t="str" cm="1">
        <f t="array" ref="J2690">IF(ISERROR(INDEX('Non Compliance input'!$H$5:$H$156,MATCH(1,(A2690='Non Compliance input'!$A$5:$A$156)*(F2690&gt;='Non Compliance input'!$D$5:$D$156)*(E2690&lt;'Non Compliance input'!$E$5:$E$156)*('Non Compliance input'!$H$5:$H$156="Yes"),0))
),"","Yes")</f>
        <v/>
      </c>
      <c r="K2690" s="149">
        <f t="shared" si="370"/>
        <v>0</v>
      </c>
      <c r="L2690" s="162">
        <f t="shared" si="371"/>
        <v>0</v>
      </c>
      <c r="M2690" s="162" t="str" cm="1">
        <f t="array" ref="M2690">IF(ISERROR(INDEX('Non Compliance input'!$I$5:$I$156,MATCH(1,(A2690='Non Compliance input'!$A$5:$A$156)*(E2690&gt;='Non Compliance input'!$D$5:$D$156)*(F2690&lt;='Non Compliance input'!$E$5:$E$156)*('Non Compliance input'!$I$5:$I$156="Yes"),0))
),"","Yes")</f>
        <v/>
      </c>
      <c r="N2690" s="149" t="str">
        <f>IF(VLOOKUP($A2690,HourEndingOutage!$B$3:$F$746,5,0)="Outage","Outage","")</f>
        <v/>
      </c>
      <c r="O2690" s="18">
        <f t="shared" si="372"/>
        <v>0</v>
      </c>
      <c r="P2690" s="18" t="str">
        <f t="shared" si="373"/>
        <v/>
      </c>
      <c r="Q2690" s="18">
        <f t="shared" si="374"/>
        <v>0</v>
      </c>
      <c r="R2690" s="118"/>
    </row>
    <row r="2691" spans="1:18" x14ac:dyDescent="0.25">
      <c r="A2691" s="25">
        <f t="shared" si="375"/>
        <v>299</v>
      </c>
      <c r="B2691" s="23">
        <f t="shared" si="376"/>
        <v>44574</v>
      </c>
      <c r="C2691" s="24">
        <v>11</v>
      </c>
      <c r="D2691" s="54" t="str">
        <f t="shared" si="377"/>
        <v>ASET</v>
      </c>
      <c r="E2691" s="178"/>
      <c r="F2691" s="179"/>
      <c r="G2691" s="177"/>
      <c r="H2691" s="177"/>
      <c r="I2691" s="169">
        <f t="shared" ref="I2691:I2754" si="378">IF(AND(LEN(E2691)&gt;2,LEN(F2691)&gt;2)=TRUE,(ROUND((F2691-E2691)*1440,0)),0)</f>
        <v>0</v>
      </c>
      <c r="J2691" s="149" t="str" cm="1">
        <f t="array" ref="J2691">IF(ISERROR(INDEX('Non Compliance input'!$H$5:$H$156,MATCH(1,(A2691='Non Compliance input'!$A$5:$A$156)*(F2691&gt;='Non Compliance input'!$D$5:$D$156)*(E2691&lt;'Non Compliance input'!$E$5:$E$156)*('Non Compliance input'!$H$5:$H$156="Yes"),0))
),"","Yes")</f>
        <v/>
      </c>
      <c r="K2691" s="149">
        <f t="shared" ref="K2691:K2754" si="379">IF(J2691="Yes",0,MIN(H2691,G2691,IF(H2691="",0,Contract_Volume)))</f>
        <v>0</v>
      </c>
      <c r="L2691" s="162">
        <f t="shared" ref="L2691:L2754" si="380">IF(J2691="Yes",0,(MIN(H2691,G2691)*(I2691/60)))</f>
        <v>0</v>
      </c>
      <c r="M2691" s="162" t="str" cm="1">
        <f t="array" ref="M2691">IF(ISERROR(INDEX('Non Compliance input'!$I$5:$I$156,MATCH(1,(A2691='Non Compliance input'!$A$5:$A$156)*(E2691&gt;='Non Compliance input'!$D$5:$D$156)*(F2691&lt;='Non Compliance input'!$E$5:$E$156)*('Non Compliance input'!$I$5:$I$156="Yes"),0))
),"","Yes")</f>
        <v/>
      </c>
      <c r="N2691" s="149" t="str">
        <f>IF(VLOOKUP($A2691,HourEndingOutage!$B$3:$F$746,5,0)="Outage","Outage","")</f>
        <v/>
      </c>
      <c r="O2691" s="18">
        <f t="shared" ref="O2691:O2754" si="381">IF(OR(M2691="Yes",N2691="Outage"),0,(K2691*(I2691/60))*Arming)</f>
        <v>0</v>
      </c>
      <c r="P2691" s="18" t="str">
        <f t="shared" ref="P2691:P2754" si="382">IF(ISERROR(VLOOKUP($A2691,FTShour,1,0)),"","Yes")</f>
        <v/>
      </c>
      <c r="Q2691" s="18">
        <f t="shared" si="374"/>
        <v>0</v>
      </c>
      <c r="R2691" s="118"/>
    </row>
    <row r="2692" spans="1:18" x14ac:dyDescent="0.25">
      <c r="A2692" s="25">
        <f t="shared" si="375"/>
        <v>299</v>
      </c>
      <c r="B2692" s="23">
        <f t="shared" si="376"/>
        <v>44574</v>
      </c>
      <c r="C2692" s="24">
        <v>11</v>
      </c>
      <c r="D2692" s="54" t="str">
        <f t="shared" si="377"/>
        <v>ASET</v>
      </c>
      <c r="E2692" s="178"/>
      <c r="F2692" s="179"/>
      <c r="G2692" s="177"/>
      <c r="H2692" s="177"/>
      <c r="I2692" s="169">
        <f t="shared" si="378"/>
        <v>0</v>
      </c>
      <c r="J2692" s="149" t="str" cm="1">
        <f t="array" ref="J2692">IF(ISERROR(INDEX('Non Compliance input'!$H$5:$H$156,MATCH(1,(A2692='Non Compliance input'!$A$5:$A$156)*(F2692&gt;='Non Compliance input'!$D$5:$D$156)*(E2692&lt;'Non Compliance input'!$E$5:$E$156)*('Non Compliance input'!$H$5:$H$156="Yes"),0))
),"","Yes")</f>
        <v/>
      </c>
      <c r="K2692" s="149">
        <f t="shared" si="379"/>
        <v>0</v>
      </c>
      <c r="L2692" s="162">
        <f t="shared" si="380"/>
        <v>0</v>
      </c>
      <c r="M2692" s="162" t="str" cm="1">
        <f t="array" ref="M2692">IF(ISERROR(INDEX('Non Compliance input'!$I$5:$I$156,MATCH(1,(A2692='Non Compliance input'!$A$5:$A$156)*(E2692&gt;='Non Compliance input'!$D$5:$D$156)*(F2692&lt;='Non Compliance input'!$E$5:$E$156)*('Non Compliance input'!$I$5:$I$156="Yes"),0))
),"","Yes")</f>
        <v/>
      </c>
      <c r="N2692" s="149" t="str">
        <f>IF(VLOOKUP($A2692,HourEndingOutage!$B$3:$F$746,5,0)="Outage","Outage","")</f>
        <v/>
      </c>
      <c r="O2692" s="18">
        <f t="shared" si="381"/>
        <v>0</v>
      </c>
      <c r="P2692" s="18" t="str">
        <f t="shared" si="382"/>
        <v/>
      </c>
      <c r="Q2692" s="18">
        <f t="shared" ref="Q2692:Q2755" si="383">IF(P2692="Yes",-O2692,0)</f>
        <v>0</v>
      </c>
      <c r="R2692" s="118"/>
    </row>
    <row r="2693" spans="1:18" x14ac:dyDescent="0.25">
      <c r="A2693" s="25">
        <f t="shared" si="375"/>
        <v>299</v>
      </c>
      <c r="B2693" s="23">
        <f t="shared" si="376"/>
        <v>44574</v>
      </c>
      <c r="C2693" s="24">
        <v>11</v>
      </c>
      <c r="D2693" s="54" t="str">
        <f t="shared" si="377"/>
        <v>ASET</v>
      </c>
      <c r="E2693" s="178"/>
      <c r="F2693" s="179"/>
      <c r="G2693" s="177"/>
      <c r="H2693" s="177"/>
      <c r="I2693" s="169">
        <f t="shared" si="378"/>
        <v>0</v>
      </c>
      <c r="J2693" s="149" t="str" cm="1">
        <f t="array" ref="J2693">IF(ISERROR(INDEX('Non Compliance input'!$H$5:$H$156,MATCH(1,(A2693='Non Compliance input'!$A$5:$A$156)*(F2693&gt;='Non Compliance input'!$D$5:$D$156)*(E2693&lt;'Non Compliance input'!$E$5:$E$156)*('Non Compliance input'!$H$5:$H$156="Yes"),0))
),"","Yes")</f>
        <v/>
      </c>
      <c r="K2693" s="149">
        <f t="shared" si="379"/>
        <v>0</v>
      </c>
      <c r="L2693" s="162">
        <f t="shared" si="380"/>
        <v>0</v>
      </c>
      <c r="M2693" s="162" t="str" cm="1">
        <f t="array" ref="M2693">IF(ISERROR(INDEX('Non Compliance input'!$I$5:$I$156,MATCH(1,(A2693='Non Compliance input'!$A$5:$A$156)*(E2693&gt;='Non Compliance input'!$D$5:$D$156)*(F2693&lt;='Non Compliance input'!$E$5:$E$156)*('Non Compliance input'!$I$5:$I$156="Yes"),0))
),"","Yes")</f>
        <v/>
      </c>
      <c r="N2693" s="149" t="str">
        <f>IF(VLOOKUP($A2693,HourEndingOutage!$B$3:$F$746,5,0)="Outage","Outage","")</f>
        <v/>
      </c>
      <c r="O2693" s="18">
        <f t="shared" si="381"/>
        <v>0</v>
      </c>
      <c r="P2693" s="18" t="str">
        <f t="shared" si="382"/>
        <v/>
      </c>
      <c r="Q2693" s="18">
        <f t="shared" si="383"/>
        <v>0</v>
      </c>
      <c r="R2693" s="118"/>
    </row>
    <row r="2694" spans="1:18" x14ac:dyDescent="0.25">
      <c r="A2694" s="25">
        <f t="shared" si="375"/>
        <v>300</v>
      </c>
      <c r="B2694" s="23">
        <f t="shared" si="376"/>
        <v>44574</v>
      </c>
      <c r="C2694" s="24">
        <v>12</v>
      </c>
      <c r="D2694" s="54" t="str">
        <f t="shared" si="377"/>
        <v>ASET</v>
      </c>
      <c r="E2694" s="178"/>
      <c r="F2694" s="179"/>
      <c r="G2694" s="177"/>
      <c r="H2694" s="177"/>
      <c r="I2694" s="169">
        <f t="shared" si="378"/>
        <v>0</v>
      </c>
      <c r="J2694" s="149" t="str" cm="1">
        <f t="array" ref="J2694">IF(ISERROR(INDEX('Non Compliance input'!$H$5:$H$156,MATCH(1,(A2694='Non Compliance input'!$A$5:$A$156)*(F2694&gt;='Non Compliance input'!$D$5:$D$156)*(E2694&lt;'Non Compliance input'!$E$5:$E$156)*('Non Compliance input'!$H$5:$H$156="Yes"),0))
),"","Yes")</f>
        <v/>
      </c>
      <c r="K2694" s="149">
        <f t="shared" si="379"/>
        <v>0</v>
      </c>
      <c r="L2694" s="162">
        <f t="shared" si="380"/>
        <v>0</v>
      </c>
      <c r="M2694" s="162" t="str" cm="1">
        <f t="array" ref="M2694">IF(ISERROR(INDEX('Non Compliance input'!$I$5:$I$156,MATCH(1,(A2694='Non Compliance input'!$A$5:$A$156)*(E2694&gt;='Non Compliance input'!$D$5:$D$156)*(F2694&lt;='Non Compliance input'!$E$5:$E$156)*('Non Compliance input'!$I$5:$I$156="Yes"),0))
),"","Yes")</f>
        <v/>
      </c>
      <c r="N2694" s="149" t="str">
        <f>IF(VLOOKUP($A2694,HourEndingOutage!$B$3:$F$746,5,0)="Outage","Outage","")</f>
        <v/>
      </c>
      <c r="O2694" s="18">
        <f t="shared" si="381"/>
        <v>0</v>
      </c>
      <c r="P2694" s="18" t="str">
        <f t="shared" si="382"/>
        <v/>
      </c>
      <c r="Q2694" s="18">
        <f t="shared" si="383"/>
        <v>0</v>
      </c>
      <c r="R2694" s="118"/>
    </row>
    <row r="2695" spans="1:18" x14ac:dyDescent="0.25">
      <c r="A2695" s="25">
        <f t="shared" si="375"/>
        <v>300</v>
      </c>
      <c r="B2695" s="23">
        <f t="shared" si="376"/>
        <v>44574</v>
      </c>
      <c r="C2695" s="24">
        <v>12</v>
      </c>
      <c r="D2695" s="54" t="str">
        <f t="shared" si="377"/>
        <v>ASET</v>
      </c>
      <c r="E2695" s="178"/>
      <c r="F2695" s="179"/>
      <c r="G2695" s="177"/>
      <c r="H2695" s="177"/>
      <c r="I2695" s="169">
        <f t="shared" si="378"/>
        <v>0</v>
      </c>
      <c r="J2695" s="149" t="str" cm="1">
        <f t="array" ref="J2695">IF(ISERROR(INDEX('Non Compliance input'!$H$5:$H$156,MATCH(1,(A2695='Non Compliance input'!$A$5:$A$156)*(F2695&gt;='Non Compliance input'!$D$5:$D$156)*(E2695&lt;'Non Compliance input'!$E$5:$E$156)*('Non Compliance input'!$H$5:$H$156="Yes"),0))
),"","Yes")</f>
        <v/>
      </c>
      <c r="K2695" s="149">
        <f t="shared" si="379"/>
        <v>0</v>
      </c>
      <c r="L2695" s="162">
        <f t="shared" si="380"/>
        <v>0</v>
      </c>
      <c r="M2695" s="162" t="str" cm="1">
        <f t="array" ref="M2695">IF(ISERROR(INDEX('Non Compliance input'!$I$5:$I$156,MATCH(1,(A2695='Non Compliance input'!$A$5:$A$156)*(E2695&gt;='Non Compliance input'!$D$5:$D$156)*(F2695&lt;='Non Compliance input'!$E$5:$E$156)*('Non Compliance input'!$I$5:$I$156="Yes"),0))
),"","Yes")</f>
        <v/>
      </c>
      <c r="N2695" s="149" t="str">
        <f>IF(VLOOKUP($A2695,HourEndingOutage!$B$3:$F$746,5,0)="Outage","Outage","")</f>
        <v/>
      </c>
      <c r="O2695" s="18">
        <f t="shared" si="381"/>
        <v>0</v>
      </c>
      <c r="P2695" s="18" t="str">
        <f t="shared" si="382"/>
        <v/>
      </c>
      <c r="Q2695" s="18">
        <f t="shared" si="383"/>
        <v>0</v>
      </c>
      <c r="R2695" s="118"/>
    </row>
    <row r="2696" spans="1:18" x14ac:dyDescent="0.25">
      <c r="A2696" s="25">
        <f t="shared" si="375"/>
        <v>300</v>
      </c>
      <c r="B2696" s="23">
        <f t="shared" si="376"/>
        <v>44574</v>
      </c>
      <c r="C2696" s="24">
        <v>12</v>
      </c>
      <c r="D2696" s="54" t="str">
        <f t="shared" si="377"/>
        <v>ASET</v>
      </c>
      <c r="E2696" s="178"/>
      <c r="F2696" s="179"/>
      <c r="G2696" s="177"/>
      <c r="H2696" s="177"/>
      <c r="I2696" s="169">
        <f t="shared" si="378"/>
        <v>0</v>
      </c>
      <c r="J2696" s="149" t="str" cm="1">
        <f t="array" ref="J2696">IF(ISERROR(INDEX('Non Compliance input'!$H$5:$H$156,MATCH(1,(A2696='Non Compliance input'!$A$5:$A$156)*(F2696&gt;='Non Compliance input'!$D$5:$D$156)*(E2696&lt;'Non Compliance input'!$E$5:$E$156)*('Non Compliance input'!$H$5:$H$156="Yes"),0))
),"","Yes")</f>
        <v/>
      </c>
      <c r="K2696" s="149">
        <f t="shared" si="379"/>
        <v>0</v>
      </c>
      <c r="L2696" s="162">
        <f t="shared" si="380"/>
        <v>0</v>
      </c>
      <c r="M2696" s="162" t="str" cm="1">
        <f t="array" ref="M2696">IF(ISERROR(INDEX('Non Compliance input'!$I$5:$I$156,MATCH(1,(A2696='Non Compliance input'!$A$5:$A$156)*(E2696&gt;='Non Compliance input'!$D$5:$D$156)*(F2696&lt;='Non Compliance input'!$E$5:$E$156)*('Non Compliance input'!$I$5:$I$156="Yes"),0))
),"","Yes")</f>
        <v/>
      </c>
      <c r="N2696" s="149" t="str">
        <f>IF(VLOOKUP($A2696,HourEndingOutage!$B$3:$F$746,5,0)="Outage","Outage","")</f>
        <v/>
      </c>
      <c r="O2696" s="18">
        <f t="shared" si="381"/>
        <v>0</v>
      </c>
      <c r="P2696" s="18" t="str">
        <f t="shared" si="382"/>
        <v/>
      </c>
      <c r="Q2696" s="18">
        <f t="shared" si="383"/>
        <v>0</v>
      </c>
      <c r="R2696" s="118"/>
    </row>
    <row r="2697" spans="1:18" x14ac:dyDescent="0.25">
      <c r="A2697" s="25">
        <f t="shared" si="375"/>
        <v>300</v>
      </c>
      <c r="B2697" s="23">
        <f t="shared" si="376"/>
        <v>44574</v>
      </c>
      <c r="C2697" s="24">
        <v>12</v>
      </c>
      <c r="D2697" s="54" t="str">
        <f t="shared" si="377"/>
        <v>ASET</v>
      </c>
      <c r="E2697" s="178"/>
      <c r="F2697" s="179"/>
      <c r="G2697" s="177"/>
      <c r="H2697" s="177"/>
      <c r="I2697" s="169">
        <f t="shared" si="378"/>
        <v>0</v>
      </c>
      <c r="J2697" s="149" t="str" cm="1">
        <f t="array" ref="J2697">IF(ISERROR(INDEX('Non Compliance input'!$H$5:$H$156,MATCH(1,(A2697='Non Compliance input'!$A$5:$A$156)*(F2697&gt;='Non Compliance input'!$D$5:$D$156)*(E2697&lt;'Non Compliance input'!$E$5:$E$156)*('Non Compliance input'!$H$5:$H$156="Yes"),0))
),"","Yes")</f>
        <v/>
      </c>
      <c r="K2697" s="149">
        <f t="shared" si="379"/>
        <v>0</v>
      </c>
      <c r="L2697" s="162">
        <f t="shared" si="380"/>
        <v>0</v>
      </c>
      <c r="M2697" s="162" t="str" cm="1">
        <f t="array" ref="M2697">IF(ISERROR(INDEX('Non Compliance input'!$I$5:$I$156,MATCH(1,(A2697='Non Compliance input'!$A$5:$A$156)*(E2697&gt;='Non Compliance input'!$D$5:$D$156)*(F2697&lt;='Non Compliance input'!$E$5:$E$156)*('Non Compliance input'!$I$5:$I$156="Yes"),0))
),"","Yes")</f>
        <v/>
      </c>
      <c r="N2697" s="149" t="str">
        <f>IF(VLOOKUP($A2697,HourEndingOutage!$B$3:$F$746,5,0)="Outage","Outage","")</f>
        <v/>
      </c>
      <c r="O2697" s="18">
        <f t="shared" si="381"/>
        <v>0</v>
      </c>
      <c r="P2697" s="18" t="str">
        <f t="shared" si="382"/>
        <v/>
      </c>
      <c r="Q2697" s="18">
        <f t="shared" si="383"/>
        <v>0</v>
      </c>
      <c r="R2697" s="118"/>
    </row>
    <row r="2698" spans="1:18" x14ac:dyDescent="0.25">
      <c r="A2698" s="25">
        <f t="shared" si="375"/>
        <v>300</v>
      </c>
      <c r="B2698" s="23">
        <f t="shared" si="376"/>
        <v>44574</v>
      </c>
      <c r="C2698" s="24">
        <v>12</v>
      </c>
      <c r="D2698" s="54" t="str">
        <f t="shared" si="377"/>
        <v>ASET</v>
      </c>
      <c r="E2698" s="178"/>
      <c r="F2698" s="179"/>
      <c r="G2698" s="177"/>
      <c r="H2698" s="177"/>
      <c r="I2698" s="169">
        <f t="shared" si="378"/>
        <v>0</v>
      </c>
      <c r="J2698" s="149" t="str" cm="1">
        <f t="array" ref="J2698">IF(ISERROR(INDEX('Non Compliance input'!$H$5:$H$156,MATCH(1,(A2698='Non Compliance input'!$A$5:$A$156)*(F2698&gt;='Non Compliance input'!$D$5:$D$156)*(E2698&lt;'Non Compliance input'!$E$5:$E$156)*('Non Compliance input'!$H$5:$H$156="Yes"),0))
),"","Yes")</f>
        <v/>
      </c>
      <c r="K2698" s="149">
        <f t="shared" si="379"/>
        <v>0</v>
      </c>
      <c r="L2698" s="162">
        <f t="shared" si="380"/>
        <v>0</v>
      </c>
      <c r="M2698" s="162" t="str" cm="1">
        <f t="array" ref="M2698">IF(ISERROR(INDEX('Non Compliance input'!$I$5:$I$156,MATCH(1,(A2698='Non Compliance input'!$A$5:$A$156)*(E2698&gt;='Non Compliance input'!$D$5:$D$156)*(F2698&lt;='Non Compliance input'!$E$5:$E$156)*('Non Compliance input'!$I$5:$I$156="Yes"),0))
),"","Yes")</f>
        <v/>
      </c>
      <c r="N2698" s="149" t="str">
        <f>IF(VLOOKUP($A2698,HourEndingOutage!$B$3:$F$746,5,0)="Outage","Outage","")</f>
        <v/>
      </c>
      <c r="O2698" s="18">
        <f t="shared" si="381"/>
        <v>0</v>
      </c>
      <c r="P2698" s="18" t="str">
        <f t="shared" si="382"/>
        <v/>
      </c>
      <c r="Q2698" s="18">
        <f t="shared" si="383"/>
        <v>0</v>
      </c>
      <c r="R2698" s="118"/>
    </row>
    <row r="2699" spans="1:18" x14ac:dyDescent="0.25">
      <c r="A2699" s="25">
        <f t="shared" si="375"/>
        <v>300</v>
      </c>
      <c r="B2699" s="23">
        <f t="shared" si="376"/>
        <v>44574</v>
      </c>
      <c r="C2699" s="24">
        <v>12</v>
      </c>
      <c r="D2699" s="54" t="str">
        <f t="shared" si="377"/>
        <v>ASET</v>
      </c>
      <c r="E2699" s="178"/>
      <c r="F2699" s="179"/>
      <c r="G2699" s="177"/>
      <c r="H2699" s="177"/>
      <c r="I2699" s="169">
        <f t="shared" si="378"/>
        <v>0</v>
      </c>
      <c r="J2699" s="149" t="str" cm="1">
        <f t="array" ref="J2699">IF(ISERROR(INDEX('Non Compliance input'!$H$5:$H$156,MATCH(1,(A2699='Non Compliance input'!$A$5:$A$156)*(F2699&gt;='Non Compliance input'!$D$5:$D$156)*(E2699&lt;'Non Compliance input'!$E$5:$E$156)*('Non Compliance input'!$H$5:$H$156="Yes"),0))
),"","Yes")</f>
        <v/>
      </c>
      <c r="K2699" s="149">
        <f t="shared" si="379"/>
        <v>0</v>
      </c>
      <c r="L2699" s="162">
        <f t="shared" si="380"/>
        <v>0</v>
      </c>
      <c r="M2699" s="162" t="str" cm="1">
        <f t="array" ref="M2699">IF(ISERROR(INDEX('Non Compliance input'!$I$5:$I$156,MATCH(1,(A2699='Non Compliance input'!$A$5:$A$156)*(E2699&gt;='Non Compliance input'!$D$5:$D$156)*(F2699&lt;='Non Compliance input'!$E$5:$E$156)*('Non Compliance input'!$I$5:$I$156="Yes"),0))
),"","Yes")</f>
        <v/>
      </c>
      <c r="N2699" s="149" t="str">
        <f>IF(VLOOKUP($A2699,HourEndingOutage!$B$3:$F$746,5,0)="Outage","Outage","")</f>
        <v/>
      </c>
      <c r="O2699" s="18">
        <f t="shared" si="381"/>
        <v>0</v>
      </c>
      <c r="P2699" s="18" t="str">
        <f t="shared" si="382"/>
        <v/>
      </c>
      <c r="Q2699" s="18">
        <f t="shared" si="383"/>
        <v>0</v>
      </c>
      <c r="R2699" s="118"/>
    </row>
    <row r="2700" spans="1:18" x14ac:dyDescent="0.25">
      <c r="A2700" s="25">
        <f t="shared" si="375"/>
        <v>300</v>
      </c>
      <c r="B2700" s="23">
        <f t="shared" si="376"/>
        <v>44574</v>
      </c>
      <c r="C2700" s="24">
        <v>12</v>
      </c>
      <c r="D2700" s="54" t="str">
        <f t="shared" si="377"/>
        <v>ASET</v>
      </c>
      <c r="E2700" s="178"/>
      <c r="F2700" s="179"/>
      <c r="G2700" s="177"/>
      <c r="H2700" s="177"/>
      <c r="I2700" s="169">
        <f t="shared" si="378"/>
        <v>0</v>
      </c>
      <c r="J2700" s="149" t="str" cm="1">
        <f t="array" ref="J2700">IF(ISERROR(INDEX('Non Compliance input'!$H$5:$H$156,MATCH(1,(A2700='Non Compliance input'!$A$5:$A$156)*(F2700&gt;='Non Compliance input'!$D$5:$D$156)*(E2700&lt;'Non Compliance input'!$E$5:$E$156)*('Non Compliance input'!$H$5:$H$156="Yes"),0))
),"","Yes")</f>
        <v/>
      </c>
      <c r="K2700" s="149">
        <f t="shared" si="379"/>
        <v>0</v>
      </c>
      <c r="L2700" s="162">
        <f t="shared" si="380"/>
        <v>0</v>
      </c>
      <c r="M2700" s="162" t="str" cm="1">
        <f t="array" ref="M2700">IF(ISERROR(INDEX('Non Compliance input'!$I$5:$I$156,MATCH(1,(A2700='Non Compliance input'!$A$5:$A$156)*(E2700&gt;='Non Compliance input'!$D$5:$D$156)*(F2700&lt;='Non Compliance input'!$E$5:$E$156)*('Non Compliance input'!$I$5:$I$156="Yes"),0))
),"","Yes")</f>
        <v/>
      </c>
      <c r="N2700" s="149" t="str">
        <f>IF(VLOOKUP($A2700,HourEndingOutage!$B$3:$F$746,5,0)="Outage","Outage","")</f>
        <v/>
      </c>
      <c r="O2700" s="18">
        <f t="shared" si="381"/>
        <v>0</v>
      </c>
      <c r="P2700" s="18" t="str">
        <f t="shared" si="382"/>
        <v/>
      </c>
      <c r="Q2700" s="18">
        <f t="shared" si="383"/>
        <v>0</v>
      </c>
      <c r="R2700" s="118"/>
    </row>
    <row r="2701" spans="1:18" x14ac:dyDescent="0.25">
      <c r="A2701" s="25">
        <f t="shared" si="375"/>
        <v>300</v>
      </c>
      <c r="B2701" s="23">
        <f t="shared" si="376"/>
        <v>44574</v>
      </c>
      <c r="C2701" s="24">
        <v>12</v>
      </c>
      <c r="D2701" s="54" t="str">
        <f t="shared" si="377"/>
        <v>ASET</v>
      </c>
      <c r="E2701" s="178"/>
      <c r="F2701" s="179"/>
      <c r="G2701" s="177"/>
      <c r="H2701" s="177"/>
      <c r="I2701" s="169">
        <f t="shared" si="378"/>
        <v>0</v>
      </c>
      <c r="J2701" s="149" t="str" cm="1">
        <f t="array" ref="J2701">IF(ISERROR(INDEX('Non Compliance input'!$H$5:$H$156,MATCH(1,(A2701='Non Compliance input'!$A$5:$A$156)*(F2701&gt;='Non Compliance input'!$D$5:$D$156)*(E2701&lt;'Non Compliance input'!$E$5:$E$156)*('Non Compliance input'!$H$5:$H$156="Yes"),0))
),"","Yes")</f>
        <v/>
      </c>
      <c r="K2701" s="149">
        <f t="shared" si="379"/>
        <v>0</v>
      </c>
      <c r="L2701" s="162">
        <f t="shared" si="380"/>
        <v>0</v>
      </c>
      <c r="M2701" s="162" t="str" cm="1">
        <f t="array" ref="M2701">IF(ISERROR(INDEX('Non Compliance input'!$I$5:$I$156,MATCH(1,(A2701='Non Compliance input'!$A$5:$A$156)*(E2701&gt;='Non Compliance input'!$D$5:$D$156)*(F2701&lt;='Non Compliance input'!$E$5:$E$156)*('Non Compliance input'!$I$5:$I$156="Yes"),0))
),"","Yes")</f>
        <v/>
      </c>
      <c r="N2701" s="149" t="str">
        <f>IF(VLOOKUP($A2701,HourEndingOutage!$B$3:$F$746,5,0)="Outage","Outage","")</f>
        <v/>
      </c>
      <c r="O2701" s="18">
        <f t="shared" si="381"/>
        <v>0</v>
      </c>
      <c r="P2701" s="18" t="str">
        <f t="shared" si="382"/>
        <v/>
      </c>
      <c r="Q2701" s="18">
        <f t="shared" si="383"/>
        <v>0</v>
      </c>
      <c r="R2701" s="118"/>
    </row>
    <row r="2702" spans="1:18" x14ac:dyDescent="0.25">
      <c r="A2702" s="25">
        <f t="shared" si="375"/>
        <v>300</v>
      </c>
      <c r="B2702" s="23">
        <f t="shared" si="376"/>
        <v>44574</v>
      </c>
      <c r="C2702" s="24">
        <v>12</v>
      </c>
      <c r="D2702" s="54" t="str">
        <f t="shared" si="377"/>
        <v>ASET</v>
      </c>
      <c r="E2702" s="178"/>
      <c r="F2702" s="179"/>
      <c r="G2702" s="177"/>
      <c r="H2702" s="177"/>
      <c r="I2702" s="169">
        <f t="shared" si="378"/>
        <v>0</v>
      </c>
      <c r="J2702" s="149" t="str" cm="1">
        <f t="array" ref="J2702">IF(ISERROR(INDEX('Non Compliance input'!$H$5:$H$156,MATCH(1,(A2702='Non Compliance input'!$A$5:$A$156)*(F2702&gt;='Non Compliance input'!$D$5:$D$156)*(E2702&lt;'Non Compliance input'!$E$5:$E$156)*('Non Compliance input'!$H$5:$H$156="Yes"),0))
),"","Yes")</f>
        <v/>
      </c>
      <c r="K2702" s="149">
        <f t="shared" si="379"/>
        <v>0</v>
      </c>
      <c r="L2702" s="162">
        <f t="shared" si="380"/>
        <v>0</v>
      </c>
      <c r="M2702" s="162" t="str" cm="1">
        <f t="array" ref="M2702">IF(ISERROR(INDEX('Non Compliance input'!$I$5:$I$156,MATCH(1,(A2702='Non Compliance input'!$A$5:$A$156)*(E2702&gt;='Non Compliance input'!$D$5:$D$156)*(F2702&lt;='Non Compliance input'!$E$5:$E$156)*('Non Compliance input'!$I$5:$I$156="Yes"),0))
),"","Yes")</f>
        <v/>
      </c>
      <c r="N2702" s="149" t="str">
        <f>IF(VLOOKUP($A2702,HourEndingOutage!$B$3:$F$746,5,0)="Outage","Outage","")</f>
        <v/>
      </c>
      <c r="O2702" s="18">
        <f t="shared" si="381"/>
        <v>0</v>
      </c>
      <c r="P2702" s="18" t="str">
        <f t="shared" si="382"/>
        <v/>
      </c>
      <c r="Q2702" s="18">
        <f t="shared" si="383"/>
        <v>0</v>
      </c>
      <c r="R2702" s="118"/>
    </row>
    <row r="2703" spans="1:18" x14ac:dyDescent="0.25">
      <c r="A2703" s="25">
        <f t="shared" si="375"/>
        <v>301</v>
      </c>
      <c r="B2703" s="23">
        <f t="shared" si="376"/>
        <v>44574</v>
      </c>
      <c r="C2703" s="24">
        <v>13</v>
      </c>
      <c r="D2703" s="54" t="str">
        <f t="shared" si="377"/>
        <v>ASET</v>
      </c>
      <c r="E2703" s="178"/>
      <c r="F2703" s="179"/>
      <c r="G2703" s="177"/>
      <c r="H2703" s="177"/>
      <c r="I2703" s="169">
        <f t="shared" si="378"/>
        <v>0</v>
      </c>
      <c r="J2703" s="149" t="str" cm="1">
        <f t="array" ref="J2703">IF(ISERROR(INDEX('Non Compliance input'!$H$5:$H$156,MATCH(1,(A2703='Non Compliance input'!$A$5:$A$156)*(F2703&gt;='Non Compliance input'!$D$5:$D$156)*(E2703&lt;'Non Compliance input'!$E$5:$E$156)*('Non Compliance input'!$H$5:$H$156="Yes"),0))
),"","Yes")</f>
        <v/>
      </c>
      <c r="K2703" s="149">
        <f t="shared" si="379"/>
        <v>0</v>
      </c>
      <c r="L2703" s="162">
        <f t="shared" si="380"/>
        <v>0</v>
      </c>
      <c r="M2703" s="162" t="str" cm="1">
        <f t="array" ref="M2703">IF(ISERROR(INDEX('Non Compliance input'!$I$5:$I$156,MATCH(1,(A2703='Non Compliance input'!$A$5:$A$156)*(E2703&gt;='Non Compliance input'!$D$5:$D$156)*(F2703&lt;='Non Compliance input'!$E$5:$E$156)*('Non Compliance input'!$I$5:$I$156="Yes"),0))
),"","Yes")</f>
        <v/>
      </c>
      <c r="N2703" s="149" t="str">
        <f>IF(VLOOKUP($A2703,HourEndingOutage!$B$3:$F$746,5,0)="Outage","Outage","")</f>
        <v/>
      </c>
      <c r="O2703" s="18">
        <f t="shared" si="381"/>
        <v>0</v>
      </c>
      <c r="P2703" s="18" t="str">
        <f t="shared" si="382"/>
        <v/>
      </c>
      <c r="Q2703" s="18">
        <f t="shared" si="383"/>
        <v>0</v>
      </c>
      <c r="R2703" s="118"/>
    </row>
    <row r="2704" spans="1:18" x14ac:dyDescent="0.25">
      <c r="A2704" s="25">
        <f t="shared" si="375"/>
        <v>301</v>
      </c>
      <c r="B2704" s="23">
        <f t="shared" si="376"/>
        <v>44574</v>
      </c>
      <c r="C2704" s="24">
        <v>13</v>
      </c>
      <c r="D2704" s="54" t="str">
        <f t="shared" si="377"/>
        <v>ASET</v>
      </c>
      <c r="E2704" s="178"/>
      <c r="F2704" s="179"/>
      <c r="G2704" s="177"/>
      <c r="H2704" s="177"/>
      <c r="I2704" s="169">
        <f t="shared" si="378"/>
        <v>0</v>
      </c>
      <c r="J2704" s="149" t="str" cm="1">
        <f t="array" ref="J2704">IF(ISERROR(INDEX('Non Compliance input'!$H$5:$H$156,MATCH(1,(A2704='Non Compliance input'!$A$5:$A$156)*(F2704&gt;='Non Compliance input'!$D$5:$D$156)*(E2704&lt;'Non Compliance input'!$E$5:$E$156)*('Non Compliance input'!$H$5:$H$156="Yes"),0))
),"","Yes")</f>
        <v/>
      </c>
      <c r="K2704" s="149">
        <f t="shared" si="379"/>
        <v>0</v>
      </c>
      <c r="L2704" s="162">
        <f t="shared" si="380"/>
        <v>0</v>
      </c>
      <c r="M2704" s="162" t="str" cm="1">
        <f t="array" ref="M2704">IF(ISERROR(INDEX('Non Compliance input'!$I$5:$I$156,MATCH(1,(A2704='Non Compliance input'!$A$5:$A$156)*(E2704&gt;='Non Compliance input'!$D$5:$D$156)*(F2704&lt;='Non Compliance input'!$E$5:$E$156)*('Non Compliance input'!$I$5:$I$156="Yes"),0))
),"","Yes")</f>
        <v/>
      </c>
      <c r="N2704" s="149" t="str">
        <f>IF(VLOOKUP($A2704,HourEndingOutage!$B$3:$F$746,5,0)="Outage","Outage","")</f>
        <v/>
      </c>
      <c r="O2704" s="18">
        <f t="shared" si="381"/>
        <v>0</v>
      </c>
      <c r="P2704" s="18" t="str">
        <f t="shared" si="382"/>
        <v/>
      </c>
      <c r="Q2704" s="18">
        <f t="shared" si="383"/>
        <v>0</v>
      </c>
      <c r="R2704" s="118"/>
    </row>
    <row r="2705" spans="1:18" x14ac:dyDescent="0.25">
      <c r="A2705" s="25">
        <f t="shared" si="375"/>
        <v>301</v>
      </c>
      <c r="B2705" s="23">
        <f t="shared" si="376"/>
        <v>44574</v>
      </c>
      <c r="C2705" s="24">
        <v>13</v>
      </c>
      <c r="D2705" s="54" t="str">
        <f t="shared" si="377"/>
        <v>ASET</v>
      </c>
      <c r="E2705" s="178"/>
      <c r="F2705" s="179"/>
      <c r="G2705" s="177"/>
      <c r="H2705" s="177"/>
      <c r="I2705" s="169">
        <f t="shared" si="378"/>
        <v>0</v>
      </c>
      <c r="J2705" s="149" t="str" cm="1">
        <f t="array" ref="J2705">IF(ISERROR(INDEX('Non Compliance input'!$H$5:$H$156,MATCH(1,(A2705='Non Compliance input'!$A$5:$A$156)*(F2705&gt;='Non Compliance input'!$D$5:$D$156)*(E2705&lt;'Non Compliance input'!$E$5:$E$156)*('Non Compliance input'!$H$5:$H$156="Yes"),0))
),"","Yes")</f>
        <v/>
      </c>
      <c r="K2705" s="149">
        <f t="shared" si="379"/>
        <v>0</v>
      </c>
      <c r="L2705" s="162">
        <f t="shared" si="380"/>
        <v>0</v>
      </c>
      <c r="M2705" s="162" t="str" cm="1">
        <f t="array" ref="M2705">IF(ISERROR(INDEX('Non Compliance input'!$I$5:$I$156,MATCH(1,(A2705='Non Compliance input'!$A$5:$A$156)*(E2705&gt;='Non Compliance input'!$D$5:$D$156)*(F2705&lt;='Non Compliance input'!$E$5:$E$156)*('Non Compliance input'!$I$5:$I$156="Yes"),0))
),"","Yes")</f>
        <v/>
      </c>
      <c r="N2705" s="149" t="str">
        <f>IF(VLOOKUP($A2705,HourEndingOutage!$B$3:$F$746,5,0)="Outage","Outage","")</f>
        <v/>
      </c>
      <c r="O2705" s="18">
        <f t="shared" si="381"/>
        <v>0</v>
      </c>
      <c r="P2705" s="18" t="str">
        <f t="shared" si="382"/>
        <v/>
      </c>
      <c r="Q2705" s="18">
        <f t="shared" si="383"/>
        <v>0</v>
      </c>
      <c r="R2705" s="118"/>
    </row>
    <row r="2706" spans="1:18" x14ac:dyDescent="0.25">
      <c r="A2706" s="25">
        <f t="shared" si="375"/>
        <v>301</v>
      </c>
      <c r="B2706" s="23">
        <f t="shared" si="376"/>
        <v>44574</v>
      </c>
      <c r="C2706" s="24">
        <v>13</v>
      </c>
      <c r="D2706" s="54" t="str">
        <f t="shared" si="377"/>
        <v>ASET</v>
      </c>
      <c r="E2706" s="178"/>
      <c r="F2706" s="179"/>
      <c r="G2706" s="177"/>
      <c r="H2706" s="177"/>
      <c r="I2706" s="169">
        <f t="shared" si="378"/>
        <v>0</v>
      </c>
      <c r="J2706" s="149" t="str" cm="1">
        <f t="array" ref="J2706">IF(ISERROR(INDEX('Non Compliance input'!$H$5:$H$156,MATCH(1,(A2706='Non Compliance input'!$A$5:$A$156)*(F2706&gt;='Non Compliance input'!$D$5:$D$156)*(E2706&lt;'Non Compliance input'!$E$5:$E$156)*('Non Compliance input'!$H$5:$H$156="Yes"),0))
),"","Yes")</f>
        <v/>
      </c>
      <c r="K2706" s="149">
        <f t="shared" si="379"/>
        <v>0</v>
      </c>
      <c r="L2706" s="162">
        <f t="shared" si="380"/>
        <v>0</v>
      </c>
      <c r="M2706" s="162" t="str" cm="1">
        <f t="array" ref="M2706">IF(ISERROR(INDEX('Non Compliance input'!$I$5:$I$156,MATCH(1,(A2706='Non Compliance input'!$A$5:$A$156)*(E2706&gt;='Non Compliance input'!$D$5:$D$156)*(F2706&lt;='Non Compliance input'!$E$5:$E$156)*('Non Compliance input'!$I$5:$I$156="Yes"),0))
),"","Yes")</f>
        <v/>
      </c>
      <c r="N2706" s="149" t="str">
        <f>IF(VLOOKUP($A2706,HourEndingOutage!$B$3:$F$746,5,0)="Outage","Outage","")</f>
        <v/>
      </c>
      <c r="O2706" s="18">
        <f t="shared" si="381"/>
        <v>0</v>
      </c>
      <c r="P2706" s="18" t="str">
        <f t="shared" si="382"/>
        <v/>
      </c>
      <c r="Q2706" s="18">
        <f t="shared" si="383"/>
        <v>0</v>
      </c>
      <c r="R2706" s="118"/>
    </row>
    <row r="2707" spans="1:18" x14ac:dyDescent="0.25">
      <c r="A2707" s="25">
        <f t="shared" si="375"/>
        <v>301</v>
      </c>
      <c r="B2707" s="23">
        <f t="shared" si="376"/>
        <v>44574</v>
      </c>
      <c r="C2707" s="24">
        <v>13</v>
      </c>
      <c r="D2707" s="54" t="str">
        <f t="shared" si="377"/>
        <v>ASET</v>
      </c>
      <c r="E2707" s="178"/>
      <c r="F2707" s="179"/>
      <c r="G2707" s="177"/>
      <c r="H2707" s="177"/>
      <c r="I2707" s="169">
        <f t="shared" si="378"/>
        <v>0</v>
      </c>
      <c r="J2707" s="149" t="str" cm="1">
        <f t="array" ref="J2707">IF(ISERROR(INDEX('Non Compliance input'!$H$5:$H$156,MATCH(1,(A2707='Non Compliance input'!$A$5:$A$156)*(F2707&gt;='Non Compliance input'!$D$5:$D$156)*(E2707&lt;'Non Compliance input'!$E$5:$E$156)*('Non Compliance input'!$H$5:$H$156="Yes"),0))
),"","Yes")</f>
        <v/>
      </c>
      <c r="K2707" s="149">
        <f t="shared" si="379"/>
        <v>0</v>
      </c>
      <c r="L2707" s="162">
        <f t="shared" si="380"/>
        <v>0</v>
      </c>
      <c r="M2707" s="162" t="str" cm="1">
        <f t="array" ref="M2707">IF(ISERROR(INDEX('Non Compliance input'!$I$5:$I$156,MATCH(1,(A2707='Non Compliance input'!$A$5:$A$156)*(E2707&gt;='Non Compliance input'!$D$5:$D$156)*(F2707&lt;='Non Compliance input'!$E$5:$E$156)*('Non Compliance input'!$I$5:$I$156="Yes"),0))
),"","Yes")</f>
        <v/>
      </c>
      <c r="N2707" s="149" t="str">
        <f>IF(VLOOKUP($A2707,HourEndingOutage!$B$3:$F$746,5,0)="Outage","Outage","")</f>
        <v/>
      </c>
      <c r="O2707" s="18">
        <f t="shared" si="381"/>
        <v>0</v>
      </c>
      <c r="P2707" s="18" t="str">
        <f t="shared" si="382"/>
        <v/>
      </c>
      <c r="Q2707" s="18">
        <f t="shared" si="383"/>
        <v>0</v>
      </c>
      <c r="R2707" s="118"/>
    </row>
    <row r="2708" spans="1:18" x14ac:dyDescent="0.25">
      <c r="A2708" s="25">
        <f t="shared" si="375"/>
        <v>301</v>
      </c>
      <c r="B2708" s="23">
        <f t="shared" si="376"/>
        <v>44574</v>
      </c>
      <c r="C2708" s="24">
        <v>13</v>
      </c>
      <c r="D2708" s="54" t="str">
        <f t="shared" si="377"/>
        <v>ASET</v>
      </c>
      <c r="E2708" s="178"/>
      <c r="F2708" s="179"/>
      <c r="G2708" s="177"/>
      <c r="H2708" s="177"/>
      <c r="I2708" s="169">
        <f t="shared" si="378"/>
        <v>0</v>
      </c>
      <c r="J2708" s="149" t="str" cm="1">
        <f t="array" ref="J2708">IF(ISERROR(INDEX('Non Compliance input'!$H$5:$H$156,MATCH(1,(A2708='Non Compliance input'!$A$5:$A$156)*(F2708&gt;='Non Compliance input'!$D$5:$D$156)*(E2708&lt;'Non Compliance input'!$E$5:$E$156)*('Non Compliance input'!$H$5:$H$156="Yes"),0))
),"","Yes")</f>
        <v/>
      </c>
      <c r="K2708" s="149">
        <f t="shared" si="379"/>
        <v>0</v>
      </c>
      <c r="L2708" s="162">
        <f t="shared" si="380"/>
        <v>0</v>
      </c>
      <c r="M2708" s="162" t="str" cm="1">
        <f t="array" ref="M2708">IF(ISERROR(INDEX('Non Compliance input'!$I$5:$I$156,MATCH(1,(A2708='Non Compliance input'!$A$5:$A$156)*(E2708&gt;='Non Compliance input'!$D$5:$D$156)*(F2708&lt;='Non Compliance input'!$E$5:$E$156)*('Non Compliance input'!$I$5:$I$156="Yes"),0))
),"","Yes")</f>
        <v/>
      </c>
      <c r="N2708" s="149" t="str">
        <f>IF(VLOOKUP($A2708,HourEndingOutage!$B$3:$F$746,5,0)="Outage","Outage","")</f>
        <v/>
      </c>
      <c r="O2708" s="18">
        <f t="shared" si="381"/>
        <v>0</v>
      </c>
      <c r="P2708" s="18" t="str">
        <f t="shared" si="382"/>
        <v/>
      </c>
      <c r="Q2708" s="18">
        <f t="shared" si="383"/>
        <v>0</v>
      </c>
      <c r="R2708" s="118"/>
    </row>
    <row r="2709" spans="1:18" x14ac:dyDescent="0.25">
      <c r="A2709" s="25">
        <f t="shared" si="375"/>
        <v>301</v>
      </c>
      <c r="B2709" s="23">
        <f t="shared" si="376"/>
        <v>44574</v>
      </c>
      <c r="C2709" s="24">
        <v>13</v>
      </c>
      <c r="D2709" s="54" t="str">
        <f t="shared" si="377"/>
        <v>ASET</v>
      </c>
      <c r="E2709" s="178"/>
      <c r="F2709" s="179"/>
      <c r="G2709" s="177"/>
      <c r="H2709" s="177"/>
      <c r="I2709" s="169">
        <f t="shared" si="378"/>
        <v>0</v>
      </c>
      <c r="J2709" s="149" t="str" cm="1">
        <f t="array" ref="J2709">IF(ISERROR(INDEX('Non Compliance input'!$H$5:$H$156,MATCH(1,(A2709='Non Compliance input'!$A$5:$A$156)*(F2709&gt;='Non Compliance input'!$D$5:$D$156)*(E2709&lt;'Non Compliance input'!$E$5:$E$156)*('Non Compliance input'!$H$5:$H$156="Yes"),0))
),"","Yes")</f>
        <v/>
      </c>
      <c r="K2709" s="149">
        <f t="shared" si="379"/>
        <v>0</v>
      </c>
      <c r="L2709" s="162">
        <f t="shared" si="380"/>
        <v>0</v>
      </c>
      <c r="M2709" s="162" t="str" cm="1">
        <f t="array" ref="M2709">IF(ISERROR(INDEX('Non Compliance input'!$I$5:$I$156,MATCH(1,(A2709='Non Compliance input'!$A$5:$A$156)*(E2709&gt;='Non Compliance input'!$D$5:$D$156)*(F2709&lt;='Non Compliance input'!$E$5:$E$156)*('Non Compliance input'!$I$5:$I$156="Yes"),0))
),"","Yes")</f>
        <v/>
      </c>
      <c r="N2709" s="149" t="str">
        <f>IF(VLOOKUP($A2709,HourEndingOutage!$B$3:$F$746,5,0)="Outage","Outage","")</f>
        <v/>
      </c>
      <c r="O2709" s="18">
        <f t="shared" si="381"/>
        <v>0</v>
      </c>
      <c r="P2709" s="18" t="str">
        <f t="shared" si="382"/>
        <v/>
      </c>
      <c r="Q2709" s="18">
        <f t="shared" si="383"/>
        <v>0</v>
      </c>
      <c r="R2709" s="118"/>
    </row>
    <row r="2710" spans="1:18" x14ac:dyDescent="0.25">
      <c r="A2710" s="25">
        <f t="shared" si="375"/>
        <v>301</v>
      </c>
      <c r="B2710" s="23">
        <f t="shared" si="376"/>
        <v>44574</v>
      </c>
      <c r="C2710" s="24">
        <v>13</v>
      </c>
      <c r="D2710" s="54" t="str">
        <f t="shared" si="377"/>
        <v>ASET</v>
      </c>
      <c r="E2710" s="178"/>
      <c r="F2710" s="179"/>
      <c r="G2710" s="177"/>
      <c r="H2710" s="177"/>
      <c r="I2710" s="169">
        <f t="shared" si="378"/>
        <v>0</v>
      </c>
      <c r="J2710" s="149" t="str" cm="1">
        <f t="array" ref="J2710">IF(ISERROR(INDEX('Non Compliance input'!$H$5:$H$156,MATCH(1,(A2710='Non Compliance input'!$A$5:$A$156)*(F2710&gt;='Non Compliance input'!$D$5:$D$156)*(E2710&lt;'Non Compliance input'!$E$5:$E$156)*('Non Compliance input'!$H$5:$H$156="Yes"),0))
),"","Yes")</f>
        <v/>
      </c>
      <c r="K2710" s="149">
        <f t="shared" si="379"/>
        <v>0</v>
      </c>
      <c r="L2710" s="162">
        <f t="shared" si="380"/>
        <v>0</v>
      </c>
      <c r="M2710" s="162" t="str" cm="1">
        <f t="array" ref="M2710">IF(ISERROR(INDEX('Non Compliance input'!$I$5:$I$156,MATCH(1,(A2710='Non Compliance input'!$A$5:$A$156)*(E2710&gt;='Non Compliance input'!$D$5:$D$156)*(F2710&lt;='Non Compliance input'!$E$5:$E$156)*('Non Compliance input'!$I$5:$I$156="Yes"),0))
),"","Yes")</f>
        <v/>
      </c>
      <c r="N2710" s="149" t="str">
        <f>IF(VLOOKUP($A2710,HourEndingOutage!$B$3:$F$746,5,0)="Outage","Outage","")</f>
        <v/>
      </c>
      <c r="O2710" s="18">
        <f t="shared" si="381"/>
        <v>0</v>
      </c>
      <c r="P2710" s="18" t="str">
        <f t="shared" si="382"/>
        <v/>
      </c>
      <c r="Q2710" s="18">
        <f t="shared" si="383"/>
        <v>0</v>
      </c>
      <c r="R2710" s="118"/>
    </row>
    <row r="2711" spans="1:18" x14ac:dyDescent="0.25">
      <c r="A2711" s="25">
        <f t="shared" si="375"/>
        <v>301</v>
      </c>
      <c r="B2711" s="23">
        <f t="shared" si="376"/>
        <v>44574</v>
      </c>
      <c r="C2711" s="24">
        <v>13</v>
      </c>
      <c r="D2711" s="54" t="str">
        <f t="shared" si="377"/>
        <v>ASET</v>
      </c>
      <c r="E2711" s="178"/>
      <c r="F2711" s="179"/>
      <c r="G2711" s="177"/>
      <c r="H2711" s="177"/>
      <c r="I2711" s="169">
        <f t="shared" si="378"/>
        <v>0</v>
      </c>
      <c r="J2711" s="149" t="str" cm="1">
        <f t="array" ref="J2711">IF(ISERROR(INDEX('Non Compliance input'!$H$5:$H$156,MATCH(1,(A2711='Non Compliance input'!$A$5:$A$156)*(F2711&gt;='Non Compliance input'!$D$5:$D$156)*(E2711&lt;'Non Compliance input'!$E$5:$E$156)*('Non Compliance input'!$H$5:$H$156="Yes"),0))
),"","Yes")</f>
        <v/>
      </c>
      <c r="K2711" s="149">
        <f t="shared" si="379"/>
        <v>0</v>
      </c>
      <c r="L2711" s="162">
        <f t="shared" si="380"/>
        <v>0</v>
      </c>
      <c r="M2711" s="162" t="str" cm="1">
        <f t="array" ref="M2711">IF(ISERROR(INDEX('Non Compliance input'!$I$5:$I$156,MATCH(1,(A2711='Non Compliance input'!$A$5:$A$156)*(E2711&gt;='Non Compliance input'!$D$5:$D$156)*(F2711&lt;='Non Compliance input'!$E$5:$E$156)*('Non Compliance input'!$I$5:$I$156="Yes"),0))
),"","Yes")</f>
        <v/>
      </c>
      <c r="N2711" s="149" t="str">
        <f>IF(VLOOKUP($A2711,HourEndingOutage!$B$3:$F$746,5,0)="Outage","Outage","")</f>
        <v/>
      </c>
      <c r="O2711" s="18">
        <f t="shared" si="381"/>
        <v>0</v>
      </c>
      <c r="P2711" s="18" t="str">
        <f t="shared" si="382"/>
        <v/>
      </c>
      <c r="Q2711" s="18">
        <f t="shared" si="383"/>
        <v>0</v>
      </c>
      <c r="R2711" s="118"/>
    </row>
    <row r="2712" spans="1:18" x14ac:dyDescent="0.25">
      <c r="A2712" s="25">
        <f t="shared" si="375"/>
        <v>302</v>
      </c>
      <c r="B2712" s="23">
        <f t="shared" si="376"/>
        <v>44574</v>
      </c>
      <c r="C2712" s="24">
        <v>14</v>
      </c>
      <c r="D2712" s="54" t="str">
        <f t="shared" si="377"/>
        <v>ASET</v>
      </c>
      <c r="E2712" s="178"/>
      <c r="F2712" s="179"/>
      <c r="G2712" s="177"/>
      <c r="H2712" s="177"/>
      <c r="I2712" s="169">
        <f t="shared" si="378"/>
        <v>0</v>
      </c>
      <c r="J2712" s="149" t="str" cm="1">
        <f t="array" ref="J2712">IF(ISERROR(INDEX('Non Compliance input'!$H$5:$H$156,MATCH(1,(A2712='Non Compliance input'!$A$5:$A$156)*(F2712&gt;='Non Compliance input'!$D$5:$D$156)*(E2712&lt;'Non Compliance input'!$E$5:$E$156)*('Non Compliance input'!$H$5:$H$156="Yes"),0))
),"","Yes")</f>
        <v/>
      </c>
      <c r="K2712" s="149">
        <f t="shared" si="379"/>
        <v>0</v>
      </c>
      <c r="L2712" s="162">
        <f t="shared" si="380"/>
        <v>0</v>
      </c>
      <c r="M2712" s="162" t="str" cm="1">
        <f t="array" ref="M2712">IF(ISERROR(INDEX('Non Compliance input'!$I$5:$I$156,MATCH(1,(A2712='Non Compliance input'!$A$5:$A$156)*(E2712&gt;='Non Compliance input'!$D$5:$D$156)*(F2712&lt;='Non Compliance input'!$E$5:$E$156)*('Non Compliance input'!$I$5:$I$156="Yes"),0))
),"","Yes")</f>
        <v/>
      </c>
      <c r="N2712" s="149" t="str">
        <f>IF(VLOOKUP($A2712,HourEndingOutage!$B$3:$F$746,5,0)="Outage","Outage","")</f>
        <v/>
      </c>
      <c r="O2712" s="18">
        <f t="shared" si="381"/>
        <v>0</v>
      </c>
      <c r="P2712" s="18" t="str">
        <f t="shared" si="382"/>
        <v/>
      </c>
      <c r="Q2712" s="18">
        <f t="shared" si="383"/>
        <v>0</v>
      </c>
      <c r="R2712" s="118"/>
    </row>
    <row r="2713" spans="1:18" x14ac:dyDescent="0.25">
      <c r="A2713" s="25">
        <f t="shared" si="375"/>
        <v>302</v>
      </c>
      <c r="B2713" s="23">
        <f t="shared" si="376"/>
        <v>44574</v>
      </c>
      <c r="C2713" s="24">
        <v>14</v>
      </c>
      <c r="D2713" s="54" t="str">
        <f t="shared" si="377"/>
        <v>ASET</v>
      </c>
      <c r="E2713" s="178"/>
      <c r="F2713" s="179"/>
      <c r="G2713" s="177"/>
      <c r="H2713" s="177"/>
      <c r="I2713" s="169">
        <f t="shared" si="378"/>
        <v>0</v>
      </c>
      <c r="J2713" s="149" t="str" cm="1">
        <f t="array" ref="J2713">IF(ISERROR(INDEX('Non Compliance input'!$H$5:$H$156,MATCH(1,(A2713='Non Compliance input'!$A$5:$A$156)*(F2713&gt;='Non Compliance input'!$D$5:$D$156)*(E2713&lt;'Non Compliance input'!$E$5:$E$156)*('Non Compliance input'!$H$5:$H$156="Yes"),0))
),"","Yes")</f>
        <v/>
      </c>
      <c r="K2713" s="149">
        <f t="shared" si="379"/>
        <v>0</v>
      </c>
      <c r="L2713" s="162">
        <f t="shared" si="380"/>
        <v>0</v>
      </c>
      <c r="M2713" s="162" t="str" cm="1">
        <f t="array" ref="M2713">IF(ISERROR(INDEX('Non Compliance input'!$I$5:$I$156,MATCH(1,(A2713='Non Compliance input'!$A$5:$A$156)*(E2713&gt;='Non Compliance input'!$D$5:$D$156)*(F2713&lt;='Non Compliance input'!$E$5:$E$156)*('Non Compliance input'!$I$5:$I$156="Yes"),0))
),"","Yes")</f>
        <v/>
      </c>
      <c r="N2713" s="149" t="str">
        <f>IF(VLOOKUP($A2713,HourEndingOutage!$B$3:$F$746,5,0)="Outage","Outage","")</f>
        <v/>
      </c>
      <c r="O2713" s="18">
        <f t="shared" si="381"/>
        <v>0</v>
      </c>
      <c r="P2713" s="18" t="str">
        <f t="shared" si="382"/>
        <v/>
      </c>
      <c r="Q2713" s="18">
        <f t="shared" si="383"/>
        <v>0</v>
      </c>
      <c r="R2713" s="118"/>
    </row>
    <row r="2714" spans="1:18" x14ac:dyDescent="0.25">
      <c r="A2714" s="25">
        <f t="shared" si="375"/>
        <v>302</v>
      </c>
      <c r="B2714" s="23">
        <f t="shared" si="376"/>
        <v>44574</v>
      </c>
      <c r="C2714" s="24">
        <v>14</v>
      </c>
      <c r="D2714" s="54" t="str">
        <f t="shared" si="377"/>
        <v>ASET</v>
      </c>
      <c r="E2714" s="178"/>
      <c r="F2714" s="179"/>
      <c r="G2714" s="177"/>
      <c r="H2714" s="177"/>
      <c r="I2714" s="169">
        <f t="shared" si="378"/>
        <v>0</v>
      </c>
      <c r="J2714" s="149" t="str" cm="1">
        <f t="array" ref="J2714">IF(ISERROR(INDEX('Non Compliance input'!$H$5:$H$156,MATCH(1,(A2714='Non Compliance input'!$A$5:$A$156)*(F2714&gt;='Non Compliance input'!$D$5:$D$156)*(E2714&lt;'Non Compliance input'!$E$5:$E$156)*('Non Compliance input'!$H$5:$H$156="Yes"),0))
),"","Yes")</f>
        <v/>
      </c>
      <c r="K2714" s="149">
        <f t="shared" si="379"/>
        <v>0</v>
      </c>
      <c r="L2714" s="162">
        <f t="shared" si="380"/>
        <v>0</v>
      </c>
      <c r="M2714" s="162" t="str" cm="1">
        <f t="array" ref="M2714">IF(ISERROR(INDEX('Non Compliance input'!$I$5:$I$156,MATCH(1,(A2714='Non Compliance input'!$A$5:$A$156)*(E2714&gt;='Non Compliance input'!$D$5:$D$156)*(F2714&lt;='Non Compliance input'!$E$5:$E$156)*('Non Compliance input'!$I$5:$I$156="Yes"),0))
),"","Yes")</f>
        <v/>
      </c>
      <c r="N2714" s="149" t="str">
        <f>IF(VLOOKUP($A2714,HourEndingOutage!$B$3:$F$746,5,0)="Outage","Outage","")</f>
        <v/>
      </c>
      <c r="O2714" s="18">
        <f t="shared" si="381"/>
        <v>0</v>
      </c>
      <c r="P2714" s="18" t="str">
        <f t="shared" si="382"/>
        <v/>
      </c>
      <c r="Q2714" s="18">
        <f t="shared" si="383"/>
        <v>0</v>
      </c>
      <c r="R2714" s="118"/>
    </row>
    <row r="2715" spans="1:18" x14ac:dyDescent="0.25">
      <c r="A2715" s="25">
        <f t="shared" si="375"/>
        <v>302</v>
      </c>
      <c r="B2715" s="23">
        <f t="shared" si="376"/>
        <v>44574</v>
      </c>
      <c r="C2715" s="24">
        <v>14</v>
      </c>
      <c r="D2715" s="54" t="str">
        <f t="shared" si="377"/>
        <v>ASET</v>
      </c>
      <c r="E2715" s="178"/>
      <c r="F2715" s="179"/>
      <c r="G2715" s="177"/>
      <c r="H2715" s="177"/>
      <c r="I2715" s="169">
        <f t="shared" si="378"/>
        <v>0</v>
      </c>
      <c r="J2715" s="149" t="str" cm="1">
        <f t="array" ref="J2715">IF(ISERROR(INDEX('Non Compliance input'!$H$5:$H$156,MATCH(1,(A2715='Non Compliance input'!$A$5:$A$156)*(F2715&gt;='Non Compliance input'!$D$5:$D$156)*(E2715&lt;'Non Compliance input'!$E$5:$E$156)*('Non Compliance input'!$H$5:$H$156="Yes"),0))
),"","Yes")</f>
        <v/>
      </c>
      <c r="K2715" s="149">
        <f t="shared" si="379"/>
        <v>0</v>
      </c>
      <c r="L2715" s="162">
        <f t="shared" si="380"/>
        <v>0</v>
      </c>
      <c r="M2715" s="162" t="str" cm="1">
        <f t="array" ref="M2715">IF(ISERROR(INDEX('Non Compliance input'!$I$5:$I$156,MATCH(1,(A2715='Non Compliance input'!$A$5:$A$156)*(E2715&gt;='Non Compliance input'!$D$5:$D$156)*(F2715&lt;='Non Compliance input'!$E$5:$E$156)*('Non Compliance input'!$I$5:$I$156="Yes"),0))
),"","Yes")</f>
        <v/>
      </c>
      <c r="N2715" s="149" t="str">
        <f>IF(VLOOKUP($A2715,HourEndingOutage!$B$3:$F$746,5,0)="Outage","Outage","")</f>
        <v/>
      </c>
      <c r="O2715" s="18">
        <f t="shared" si="381"/>
        <v>0</v>
      </c>
      <c r="P2715" s="18" t="str">
        <f t="shared" si="382"/>
        <v/>
      </c>
      <c r="Q2715" s="18">
        <f t="shared" si="383"/>
        <v>0</v>
      </c>
      <c r="R2715" s="118"/>
    </row>
    <row r="2716" spans="1:18" x14ac:dyDescent="0.25">
      <c r="A2716" s="25">
        <f t="shared" ref="A2716:A2779" si="384">IF(C2716=C2715,A2715,A2715+1)</f>
        <v>302</v>
      </c>
      <c r="B2716" s="23">
        <f t="shared" ref="B2716:B2779" si="385">IF(C2716&lt;C2715,B2715+1,B2715)</f>
        <v>44574</v>
      </c>
      <c r="C2716" s="24">
        <v>14</v>
      </c>
      <c r="D2716" s="54" t="str">
        <f t="shared" si="377"/>
        <v>ASET</v>
      </c>
      <c r="E2716" s="178"/>
      <c r="F2716" s="179"/>
      <c r="G2716" s="177"/>
      <c r="H2716" s="177"/>
      <c r="I2716" s="169">
        <f t="shared" si="378"/>
        <v>0</v>
      </c>
      <c r="J2716" s="149" t="str" cm="1">
        <f t="array" ref="J2716">IF(ISERROR(INDEX('Non Compliance input'!$H$5:$H$156,MATCH(1,(A2716='Non Compliance input'!$A$5:$A$156)*(F2716&gt;='Non Compliance input'!$D$5:$D$156)*(E2716&lt;'Non Compliance input'!$E$5:$E$156)*('Non Compliance input'!$H$5:$H$156="Yes"),0))
),"","Yes")</f>
        <v/>
      </c>
      <c r="K2716" s="149">
        <f t="shared" si="379"/>
        <v>0</v>
      </c>
      <c r="L2716" s="162">
        <f t="shared" si="380"/>
        <v>0</v>
      </c>
      <c r="M2716" s="162" t="str" cm="1">
        <f t="array" ref="M2716">IF(ISERROR(INDEX('Non Compliance input'!$I$5:$I$156,MATCH(1,(A2716='Non Compliance input'!$A$5:$A$156)*(E2716&gt;='Non Compliance input'!$D$5:$D$156)*(F2716&lt;='Non Compliance input'!$E$5:$E$156)*('Non Compliance input'!$I$5:$I$156="Yes"),0))
),"","Yes")</f>
        <v/>
      </c>
      <c r="N2716" s="149" t="str">
        <f>IF(VLOOKUP($A2716,HourEndingOutage!$B$3:$F$746,5,0)="Outage","Outage","")</f>
        <v/>
      </c>
      <c r="O2716" s="18">
        <f t="shared" si="381"/>
        <v>0</v>
      </c>
      <c r="P2716" s="18" t="str">
        <f t="shared" si="382"/>
        <v/>
      </c>
      <c r="Q2716" s="18">
        <f t="shared" si="383"/>
        <v>0</v>
      </c>
      <c r="R2716" s="118"/>
    </row>
    <row r="2717" spans="1:18" x14ac:dyDescent="0.25">
      <c r="A2717" s="25">
        <f t="shared" si="384"/>
        <v>302</v>
      </c>
      <c r="B2717" s="23">
        <f t="shared" si="385"/>
        <v>44574</v>
      </c>
      <c r="C2717" s="24">
        <v>14</v>
      </c>
      <c r="D2717" s="54" t="str">
        <f t="shared" si="377"/>
        <v>ASET</v>
      </c>
      <c r="E2717" s="178"/>
      <c r="F2717" s="179"/>
      <c r="G2717" s="177"/>
      <c r="H2717" s="177"/>
      <c r="I2717" s="169">
        <f t="shared" si="378"/>
        <v>0</v>
      </c>
      <c r="J2717" s="149" t="str" cm="1">
        <f t="array" ref="J2717">IF(ISERROR(INDEX('Non Compliance input'!$H$5:$H$156,MATCH(1,(A2717='Non Compliance input'!$A$5:$A$156)*(F2717&gt;='Non Compliance input'!$D$5:$D$156)*(E2717&lt;'Non Compliance input'!$E$5:$E$156)*('Non Compliance input'!$H$5:$H$156="Yes"),0))
),"","Yes")</f>
        <v/>
      </c>
      <c r="K2717" s="149">
        <f t="shared" si="379"/>
        <v>0</v>
      </c>
      <c r="L2717" s="162">
        <f t="shared" si="380"/>
        <v>0</v>
      </c>
      <c r="M2717" s="162" t="str" cm="1">
        <f t="array" ref="M2717">IF(ISERROR(INDEX('Non Compliance input'!$I$5:$I$156,MATCH(1,(A2717='Non Compliance input'!$A$5:$A$156)*(E2717&gt;='Non Compliance input'!$D$5:$D$156)*(F2717&lt;='Non Compliance input'!$E$5:$E$156)*('Non Compliance input'!$I$5:$I$156="Yes"),0))
),"","Yes")</f>
        <v/>
      </c>
      <c r="N2717" s="149" t="str">
        <f>IF(VLOOKUP($A2717,HourEndingOutage!$B$3:$F$746,5,0)="Outage","Outage","")</f>
        <v/>
      </c>
      <c r="O2717" s="18">
        <f t="shared" si="381"/>
        <v>0</v>
      </c>
      <c r="P2717" s="18" t="str">
        <f t="shared" si="382"/>
        <v/>
      </c>
      <c r="Q2717" s="18">
        <f t="shared" si="383"/>
        <v>0</v>
      </c>
      <c r="R2717" s="118"/>
    </row>
    <row r="2718" spans="1:18" x14ac:dyDescent="0.25">
      <c r="A2718" s="25">
        <f t="shared" si="384"/>
        <v>302</v>
      </c>
      <c r="B2718" s="23">
        <f t="shared" si="385"/>
        <v>44574</v>
      </c>
      <c r="C2718" s="24">
        <v>14</v>
      </c>
      <c r="D2718" s="54" t="str">
        <f t="shared" si="377"/>
        <v>ASET</v>
      </c>
      <c r="E2718" s="178"/>
      <c r="F2718" s="179"/>
      <c r="G2718" s="177"/>
      <c r="H2718" s="177"/>
      <c r="I2718" s="169">
        <f t="shared" si="378"/>
        <v>0</v>
      </c>
      <c r="J2718" s="149" t="str" cm="1">
        <f t="array" ref="J2718">IF(ISERROR(INDEX('Non Compliance input'!$H$5:$H$156,MATCH(1,(A2718='Non Compliance input'!$A$5:$A$156)*(F2718&gt;='Non Compliance input'!$D$5:$D$156)*(E2718&lt;'Non Compliance input'!$E$5:$E$156)*('Non Compliance input'!$H$5:$H$156="Yes"),0))
),"","Yes")</f>
        <v/>
      </c>
      <c r="K2718" s="149">
        <f t="shared" si="379"/>
        <v>0</v>
      </c>
      <c r="L2718" s="162">
        <f t="shared" si="380"/>
        <v>0</v>
      </c>
      <c r="M2718" s="162" t="str" cm="1">
        <f t="array" ref="M2718">IF(ISERROR(INDEX('Non Compliance input'!$I$5:$I$156,MATCH(1,(A2718='Non Compliance input'!$A$5:$A$156)*(E2718&gt;='Non Compliance input'!$D$5:$D$156)*(F2718&lt;='Non Compliance input'!$E$5:$E$156)*('Non Compliance input'!$I$5:$I$156="Yes"),0))
),"","Yes")</f>
        <v/>
      </c>
      <c r="N2718" s="149" t="str">
        <f>IF(VLOOKUP($A2718,HourEndingOutage!$B$3:$F$746,5,0)="Outage","Outage","")</f>
        <v/>
      </c>
      <c r="O2718" s="18">
        <f t="shared" si="381"/>
        <v>0</v>
      </c>
      <c r="P2718" s="18" t="str">
        <f t="shared" si="382"/>
        <v/>
      </c>
      <c r="Q2718" s="18">
        <f t="shared" si="383"/>
        <v>0</v>
      </c>
      <c r="R2718" s="118"/>
    </row>
    <row r="2719" spans="1:18" x14ac:dyDescent="0.25">
      <c r="A2719" s="25">
        <f t="shared" si="384"/>
        <v>302</v>
      </c>
      <c r="B2719" s="23">
        <f t="shared" si="385"/>
        <v>44574</v>
      </c>
      <c r="C2719" s="24">
        <v>14</v>
      </c>
      <c r="D2719" s="54" t="str">
        <f t="shared" si="377"/>
        <v>ASET</v>
      </c>
      <c r="E2719" s="178"/>
      <c r="F2719" s="179"/>
      <c r="G2719" s="177"/>
      <c r="H2719" s="177"/>
      <c r="I2719" s="169">
        <f t="shared" si="378"/>
        <v>0</v>
      </c>
      <c r="J2719" s="149" t="str" cm="1">
        <f t="array" ref="J2719">IF(ISERROR(INDEX('Non Compliance input'!$H$5:$H$156,MATCH(1,(A2719='Non Compliance input'!$A$5:$A$156)*(F2719&gt;='Non Compliance input'!$D$5:$D$156)*(E2719&lt;'Non Compliance input'!$E$5:$E$156)*('Non Compliance input'!$H$5:$H$156="Yes"),0))
),"","Yes")</f>
        <v/>
      </c>
      <c r="K2719" s="149">
        <f t="shared" si="379"/>
        <v>0</v>
      </c>
      <c r="L2719" s="162">
        <f t="shared" si="380"/>
        <v>0</v>
      </c>
      <c r="M2719" s="162" t="str" cm="1">
        <f t="array" ref="M2719">IF(ISERROR(INDEX('Non Compliance input'!$I$5:$I$156,MATCH(1,(A2719='Non Compliance input'!$A$5:$A$156)*(E2719&gt;='Non Compliance input'!$D$5:$D$156)*(F2719&lt;='Non Compliance input'!$E$5:$E$156)*('Non Compliance input'!$I$5:$I$156="Yes"),0))
),"","Yes")</f>
        <v/>
      </c>
      <c r="N2719" s="149" t="str">
        <f>IF(VLOOKUP($A2719,HourEndingOutage!$B$3:$F$746,5,0)="Outage","Outage","")</f>
        <v/>
      </c>
      <c r="O2719" s="18">
        <f t="shared" si="381"/>
        <v>0</v>
      </c>
      <c r="P2719" s="18" t="str">
        <f t="shared" si="382"/>
        <v/>
      </c>
      <c r="Q2719" s="18">
        <f t="shared" si="383"/>
        <v>0</v>
      </c>
      <c r="R2719" s="118"/>
    </row>
    <row r="2720" spans="1:18" x14ac:dyDescent="0.25">
      <c r="A2720" s="25">
        <f t="shared" si="384"/>
        <v>302</v>
      </c>
      <c r="B2720" s="23">
        <f t="shared" si="385"/>
        <v>44574</v>
      </c>
      <c r="C2720" s="24">
        <v>14</v>
      </c>
      <c r="D2720" s="54" t="str">
        <f t="shared" si="377"/>
        <v>ASET</v>
      </c>
      <c r="E2720" s="178"/>
      <c r="F2720" s="179"/>
      <c r="G2720" s="177"/>
      <c r="H2720" s="177"/>
      <c r="I2720" s="169">
        <f t="shared" si="378"/>
        <v>0</v>
      </c>
      <c r="J2720" s="149" t="str" cm="1">
        <f t="array" ref="J2720">IF(ISERROR(INDEX('Non Compliance input'!$H$5:$H$156,MATCH(1,(A2720='Non Compliance input'!$A$5:$A$156)*(F2720&gt;='Non Compliance input'!$D$5:$D$156)*(E2720&lt;'Non Compliance input'!$E$5:$E$156)*('Non Compliance input'!$H$5:$H$156="Yes"),0))
),"","Yes")</f>
        <v/>
      </c>
      <c r="K2720" s="149">
        <f t="shared" si="379"/>
        <v>0</v>
      </c>
      <c r="L2720" s="162">
        <f t="shared" si="380"/>
        <v>0</v>
      </c>
      <c r="M2720" s="162" t="str" cm="1">
        <f t="array" ref="M2720">IF(ISERROR(INDEX('Non Compliance input'!$I$5:$I$156,MATCH(1,(A2720='Non Compliance input'!$A$5:$A$156)*(E2720&gt;='Non Compliance input'!$D$5:$D$156)*(F2720&lt;='Non Compliance input'!$E$5:$E$156)*('Non Compliance input'!$I$5:$I$156="Yes"),0))
),"","Yes")</f>
        <v/>
      </c>
      <c r="N2720" s="149" t="str">
        <f>IF(VLOOKUP($A2720,HourEndingOutage!$B$3:$F$746,5,0)="Outage","Outage","")</f>
        <v/>
      </c>
      <c r="O2720" s="18">
        <f t="shared" si="381"/>
        <v>0</v>
      </c>
      <c r="P2720" s="18" t="str">
        <f t="shared" si="382"/>
        <v/>
      </c>
      <c r="Q2720" s="18">
        <f t="shared" si="383"/>
        <v>0</v>
      </c>
      <c r="R2720" s="118"/>
    </row>
    <row r="2721" spans="1:18" x14ac:dyDescent="0.25">
      <c r="A2721" s="25">
        <f t="shared" si="384"/>
        <v>303</v>
      </c>
      <c r="B2721" s="23">
        <f t="shared" si="385"/>
        <v>44574</v>
      </c>
      <c r="C2721" s="24">
        <v>15</v>
      </c>
      <c r="D2721" s="54" t="str">
        <f t="shared" si="377"/>
        <v>ASET</v>
      </c>
      <c r="E2721" s="178"/>
      <c r="F2721" s="179"/>
      <c r="G2721" s="177"/>
      <c r="H2721" s="177"/>
      <c r="I2721" s="169">
        <f t="shared" si="378"/>
        <v>0</v>
      </c>
      <c r="J2721" s="149" t="str" cm="1">
        <f t="array" ref="J2721">IF(ISERROR(INDEX('Non Compliance input'!$H$5:$H$156,MATCH(1,(A2721='Non Compliance input'!$A$5:$A$156)*(F2721&gt;='Non Compliance input'!$D$5:$D$156)*(E2721&lt;'Non Compliance input'!$E$5:$E$156)*('Non Compliance input'!$H$5:$H$156="Yes"),0))
),"","Yes")</f>
        <v/>
      </c>
      <c r="K2721" s="149">
        <f t="shared" si="379"/>
        <v>0</v>
      </c>
      <c r="L2721" s="162">
        <f t="shared" si="380"/>
        <v>0</v>
      </c>
      <c r="M2721" s="162" t="str" cm="1">
        <f t="array" ref="M2721">IF(ISERROR(INDEX('Non Compliance input'!$I$5:$I$156,MATCH(1,(A2721='Non Compliance input'!$A$5:$A$156)*(E2721&gt;='Non Compliance input'!$D$5:$D$156)*(F2721&lt;='Non Compliance input'!$E$5:$E$156)*('Non Compliance input'!$I$5:$I$156="Yes"),0))
),"","Yes")</f>
        <v/>
      </c>
      <c r="N2721" s="149" t="str">
        <f>IF(VLOOKUP($A2721,HourEndingOutage!$B$3:$F$746,5,0)="Outage","Outage","")</f>
        <v/>
      </c>
      <c r="O2721" s="18">
        <f t="shared" si="381"/>
        <v>0</v>
      </c>
      <c r="P2721" s="18" t="str">
        <f t="shared" si="382"/>
        <v/>
      </c>
      <c r="Q2721" s="18">
        <f t="shared" si="383"/>
        <v>0</v>
      </c>
      <c r="R2721" s="118"/>
    </row>
    <row r="2722" spans="1:18" x14ac:dyDescent="0.25">
      <c r="A2722" s="25">
        <f t="shared" si="384"/>
        <v>303</v>
      </c>
      <c r="B2722" s="23">
        <f t="shared" si="385"/>
        <v>44574</v>
      </c>
      <c r="C2722" s="24">
        <v>15</v>
      </c>
      <c r="D2722" s="54" t="str">
        <f t="shared" si="377"/>
        <v>ASET</v>
      </c>
      <c r="E2722" s="178"/>
      <c r="F2722" s="179"/>
      <c r="G2722" s="177"/>
      <c r="H2722" s="177"/>
      <c r="I2722" s="169">
        <f t="shared" si="378"/>
        <v>0</v>
      </c>
      <c r="J2722" s="149" t="str" cm="1">
        <f t="array" ref="J2722">IF(ISERROR(INDEX('Non Compliance input'!$H$5:$H$156,MATCH(1,(A2722='Non Compliance input'!$A$5:$A$156)*(F2722&gt;='Non Compliance input'!$D$5:$D$156)*(E2722&lt;'Non Compliance input'!$E$5:$E$156)*('Non Compliance input'!$H$5:$H$156="Yes"),0))
),"","Yes")</f>
        <v/>
      </c>
      <c r="K2722" s="149">
        <f t="shared" si="379"/>
        <v>0</v>
      </c>
      <c r="L2722" s="162">
        <f t="shared" si="380"/>
        <v>0</v>
      </c>
      <c r="M2722" s="162" t="str" cm="1">
        <f t="array" ref="M2722">IF(ISERROR(INDEX('Non Compliance input'!$I$5:$I$156,MATCH(1,(A2722='Non Compliance input'!$A$5:$A$156)*(E2722&gt;='Non Compliance input'!$D$5:$D$156)*(F2722&lt;='Non Compliance input'!$E$5:$E$156)*('Non Compliance input'!$I$5:$I$156="Yes"),0))
),"","Yes")</f>
        <v/>
      </c>
      <c r="N2722" s="149" t="str">
        <f>IF(VLOOKUP($A2722,HourEndingOutage!$B$3:$F$746,5,0)="Outage","Outage","")</f>
        <v/>
      </c>
      <c r="O2722" s="18">
        <f t="shared" si="381"/>
        <v>0</v>
      </c>
      <c r="P2722" s="18" t="str">
        <f t="shared" si="382"/>
        <v/>
      </c>
      <c r="Q2722" s="18">
        <f t="shared" si="383"/>
        <v>0</v>
      </c>
      <c r="R2722" s="118"/>
    </row>
    <row r="2723" spans="1:18" x14ac:dyDescent="0.25">
      <c r="A2723" s="25">
        <f t="shared" si="384"/>
        <v>303</v>
      </c>
      <c r="B2723" s="23">
        <f t="shared" si="385"/>
        <v>44574</v>
      </c>
      <c r="C2723" s="24">
        <v>15</v>
      </c>
      <c r="D2723" s="54" t="str">
        <f t="shared" si="377"/>
        <v>ASET</v>
      </c>
      <c r="E2723" s="178"/>
      <c r="F2723" s="179"/>
      <c r="G2723" s="177"/>
      <c r="H2723" s="177"/>
      <c r="I2723" s="169">
        <f t="shared" si="378"/>
        <v>0</v>
      </c>
      <c r="J2723" s="149" t="str" cm="1">
        <f t="array" ref="J2723">IF(ISERROR(INDEX('Non Compliance input'!$H$5:$H$156,MATCH(1,(A2723='Non Compliance input'!$A$5:$A$156)*(F2723&gt;='Non Compliance input'!$D$5:$D$156)*(E2723&lt;'Non Compliance input'!$E$5:$E$156)*('Non Compliance input'!$H$5:$H$156="Yes"),0))
),"","Yes")</f>
        <v/>
      </c>
      <c r="K2723" s="149">
        <f t="shared" si="379"/>
        <v>0</v>
      </c>
      <c r="L2723" s="162">
        <f t="shared" si="380"/>
        <v>0</v>
      </c>
      <c r="M2723" s="162" t="str" cm="1">
        <f t="array" ref="M2723">IF(ISERROR(INDEX('Non Compliance input'!$I$5:$I$156,MATCH(1,(A2723='Non Compliance input'!$A$5:$A$156)*(E2723&gt;='Non Compliance input'!$D$5:$D$156)*(F2723&lt;='Non Compliance input'!$E$5:$E$156)*('Non Compliance input'!$I$5:$I$156="Yes"),0))
),"","Yes")</f>
        <v/>
      </c>
      <c r="N2723" s="149" t="str">
        <f>IF(VLOOKUP($A2723,HourEndingOutage!$B$3:$F$746,5,0)="Outage","Outage","")</f>
        <v/>
      </c>
      <c r="O2723" s="18">
        <f t="shared" si="381"/>
        <v>0</v>
      </c>
      <c r="P2723" s="18" t="str">
        <f t="shared" si="382"/>
        <v/>
      </c>
      <c r="Q2723" s="18">
        <f t="shared" si="383"/>
        <v>0</v>
      </c>
      <c r="R2723" s="118"/>
    </row>
    <row r="2724" spans="1:18" x14ac:dyDescent="0.25">
      <c r="A2724" s="25">
        <f t="shared" si="384"/>
        <v>303</v>
      </c>
      <c r="B2724" s="23">
        <f t="shared" si="385"/>
        <v>44574</v>
      </c>
      <c r="C2724" s="24">
        <v>15</v>
      </c>
      <c r="D2724" s="54" t="str">
        <f t="shared" si="377"/>
        <v>ASET</v>
      </c>
      <c r="E2724" s="178"/>
      <c r="F2724" s="179"/>
      <c r="G2724" s="177"/>
      <c r="H2724" s="177"/>
      <c r="I2724" s="169">
        <f t="shared" si="378"/>
        <v>0</v>
      </c>
      <c r="J2724" s="149" t="str" cm="1">
        <f t="array" ref="J2724">IF(ISERROR(INDEX('Non Compliance input'!$H$5:$H$156,MATCH(1,(A2724='Non Compliance input'!$A$5:$A$156)*(F2724&gt;='Non Compliance input'!$D$5:$D$156)*(E2724&lt;'Non Compliance input'!$E$5:$E$156)*('Non Compliance input'!$H$5:$H$156="Yes"),0))
),"","Yes")</f>
        <v/>
      </c>
      <c r="K2724" s="149">
        <f t="shared" si="379"/>
        <v>0</v>
      </c>
      <c r="L2724" s="162">
        <f t="shared" si="380"/>
        <v>0</v>
      </c>
      <c r="M2724" s="162" t="str" cm="1">
        <f t="array" ref="M2724">IF(ISERROR(INDEX('Non Compliance input'!$I$5:$I$156,MATCH(1,(A2724='Non Compliance input'!$A$5:$A$156)*(E2724&gt;='Non Compliance input'!$D$5:$D$156)*(F2724&lt;='Non Compliance input'!$E$5:$E$156)*('Non Compliance input'!$I$5:$I$156="Yes"),0))
),"","Yes")</f>
        <v/>
      </c>
      <c r="N2724" s="149" t="str">
        <f>IF(VLOOKUP($A2724,HourEndingOutage!$B$3:$F$746,5,0)="Outage","Outage","")</f>
        <v/>
      </c>
      <c r="O2724" s="18">
        <f t="shared" si="381"/>
        <v>0</v>
      </c>
      <c r="P2724" s="18" t="str">
        <f t="shared" si="382"/>
        <v/>
      </c>
      <c r="Q2724" s="18">
        <f t="shared" si="383"/>
        <v>0</v>
      </c>
      <c r="R2724" s="118"/>
    </row>
    <row r="2725" spans="1:18" x14ac:dyDescent="0.25">
      <c r="A2725" s="25">
        <f t="shared" si="384"/>
        <v>303</v>
      </c>
      <c r="B2725" s="23">
        <f t="shared" si="385"/>
        <v>44574</v>
      </c>
      <c r="C2725" s="24">
        <v>15</v>
      </c>
      <c r="D2725" s="54" t="str">
        <f t="shared" si="377"/>
        <v>ASET</v>
      </c>
      <c r="E2725" s="178"/>
      <c r="F2725" s="179"/>
      <c r="G2725" s="177"/>
      <c r="H2725" s="177"/>
      <c r="I2725" s="169">
        <f t="shared" si="378"/>
        <v>0</v>
      </c>
      <c r="J2725" s="149" t="str" cm="1">
        <f t="array" ref="J2725">IF(ISERROR(INDEX('Non Compliance input'!$H$5:$H$156,MATCH(1,(A2725='Non Compliance input'!$A$5:$A$156)*(F2725&gt;='Non Compliance input'!$D$5:$D$156)*(E2725&lt;'Non Compliance input'!$E$5:$E$156)*('Non Compliance input'!$H$5:$H$156="Yes"),0))
),"","Yes")</f>
        <v/>
      </c>
      <c r="K2725" s="149">
        <f t="shared" si="379"/>
        <v>0</v>
      </c>
      <c r="L2725" s="162">
        <f t="shared" si="380"/>
        <v>0</v>
      </c>
      <c r="M2725" s="162" t="str" cm="1">
        <f t="array" ref="M2725">IF(ISERROR(INDEX('Non Compliance input'!$I$5:$I$156,MATCH(1,(A2725='Non Compliance input'!$A$5:$A$156)*(E2725&gt;='Non Compliance input'!$D$5:$D$156)*(F2725&lt;='Non Compliance input'!$E$5:$E$156)*('Non Compliance input'!$I$5:$I$156="Yes"),0))
),"","Yes")</f>
        <v/>
      </c>
      <c r="N2725" s="149" t="str">
        <f>IF(VLOOKUP($A2725,HourEndingOutage!$B$3:$F$746,5,0)="Outage","Outage","")</f>
        <v/>
      </c>
      <c r="O2725" s="18">
        <f t="shared" si="381"/>
        <v>0</v>
      </c>
      <c r="P2725" s="18" t="str">
        <f t="shared" si="382"/>
        <v/>
      </c>
      <c r="Q2725" s="18">
        <f t="shared" si="383"/>
        <v>0</v>
      </c>
      <c r="R2725" s="118"/>
    </row>
    <row r="2726" spans="1:18" x14ac:dyDescent="0.25">
      <c r="A2726" s="25">
        <f t="shared" si="384"/>
        <v>303</v>
      </c>
      <c r="B2726" s="23">
        <f t="shared" si="385"/>
        <v>44574</v>
      </c>
      <c r="C2726" s="24">
        <v>15</v>
      </c>
      <c r="D2726" s="54" t="str">
        <f t="shared" si="377"/>
        <v>ASET</v>
      </c>
      <c r="E2726" s="178"/>
      <c r="F2726" s="179"/>
      <c r="G2726" s="177"/>
      <c r="H2726" s="177"/>
      <c r="I2726" s="169">
        <f t="shared" si="378"/>
        <v>0</v>
      </c>
      <c r="J2726" s="149" t="str" cm="1">
        <f t="array" ref="J2726">IF(ISERROR(INDEX('Non Compliance input'!$H$5:$H$156,MATCH(1,(A2726='Non Compliance input'!$A$5:$A$156)*(F2726&gt;='Non Compliance input'!$D$5:$D$156)*(E2726&lt;'Non Compliance input'!$E$5:$E$156)*('Non Compliance input'!$H$5:$H$156="Yes"),0))
),"","Yes")</f>
        <v/>
      </c>
      <c r="K2726" s="149">
        <f t="shared" si="379"/>
        <v>0</v>
      </c>
      <c r="L2726" s="162">
        <f t="shared" si="380"/>
        <v>0</v>
      </c>
      <c r="M2726" s="162" t="str" cm="1">
        <f t="array" ref="M2726">IF(ISERROR(INDEX('Non Compliance input'!$I$5:$I$156,MATCH(1,(A2726='Non Compliance input'!$A$5:$A$156)*(E2726&gt;='Non Compliance input'!$D$5:$D$156)*(F2726&lt;='Non Compliance input'!$E$5:$E$156)*('Non Compliance input'!$I$5:$I$156="Yes"),0))
),"","Yes")</f>
        <v/>
      </c>
      <c r="N2726" s="149" t="str">
        <f>IF(VLOOKUP($A2726,HourEndingOutage!$B$3:$F$746,5,0)="Outage","Outage","")</f>
        <v/>
      </c>
      <c r="O2726" s="18">
        <f t="shared" si="381"/>
        <v>0</v>
      </c>
      <c r="P2726" s="18" t="str">
        <f t="shared" si="382"/>
        <v/>
      </c>
      <c r="Q2726" s="18">
        <f t="shared" si="383"/>
        <v>0</v>
      </c>
      <c r="R2726" s="118"/>
    </row>
    <row r="2727" spans="1:18" x14ac:dyDescent="0.25">
      <c r="A2727" s="25">
        <f t="shared" si="384"/>
        <v>303</v>
      </c>
      <c r="B2727" s="23">
        <f t="shared" si="385"/>
        <v>44574</v>
      </c>
      <c r="C2727" s="24">
        <v>15</v>
      </c>
      <c r="D2727" s="54" t="str">
        <f t="shared" si="377"/>
        <v>ASET</v>
      </c>
      <c r="E2727" s="178"/>
      <c r="F2727" s="179"/>
      <c r="G2727" s="177"/>
      <c r="H2727" s="177"/>
      <c r="I2727" s="169">
        <f t="shared" si="378"/>
        <v>0</v>
      </c>
      <c r="J2727" s="149" t="str" cm="1">
        <f t="array" ref="J2727">IF(ISERROR(INDEX('Non Compliance input'!$H$5:$H$156,MATCH(1,(A2727='Non Compliance input'!$A$5:$A$156)*(F2727&gt;='Non Compliance input'!$D$5:$D$156)*(E2727&lt;'Non Compliance input'!$E$5:$E$156)*('Non Compliance input'!$H$5:$H$156="Yes"),0))
),"","Yes")</f>
        <v/>
      </c>
      <c r="K2727" s="149">
        <f t="shared" si="379"/>
        <v>0</v>
      </c>
      <c r="L2727" s="162">
        <f t="shared" si="380"/>
        <v>0</v>
      </c>
      <c r="M2727" s="162" t="str" cm="1">
        <f t="array" ref="M2727">IF(ISERROR(INDEX('Non Compliance input'!$I$5:$I$156,MATCH(1,(A2727='Non Compliance input'!$A$5:$A$156)*(E2727&gt;='Non Compliance input'!$D$5:$D$156)*(F2727&lt;='Non Compliance input'!$E$5:$E$156)*('Non Compliance input'!$I$5:$I$156="Yes"),0))
),"","Yes")</f>
        <v/>
      </c>
      <c r="N2727" s="149" t="str">
        <f>IF(VLOOKUP($A2727,HourEndingOutage!$B$3:$F$746,5,0)="Outage","Outage","")</f>
        <v/>
      </c>
      <c r="O2727" s="18">
        <f t="shared" si="381"/>
        <v>0</v>
      </c>
      <c r="P2727" s="18" t="str">
        <f t="shared" si="382"/>
        <v/>
      </c>
      <c r="Q2727" s="18">
        <f t="shared" si="383"/>
        <v>0</v>
      </c>
      <c r="R2727" s="118"/>
    </row>
    <row r="2728" spans="1:18" x14ac:dyDescent="0.25">
      <c r="A2728" s="25">
        <f t="shared" si="384"/>
        <v>303</v>
      </c>
      <c r="B2728" s="23">
        <f t="shared" si="385"/>
        <v>44574</v>
      </c>
      <c r="C2728" s="24">
        <v>15</v>
      </c>
      <c r="D2728" s="54" t="str">
        <f t="shared" si="377"/>
        <v>ASET</v>
      </c>
      <c r="E2728" s="178"/>
      <c r="F2728" s="179"/>
      <c r="G2728" s="177"/>
      <c r="H2728" s="177"/>
      <c r="I2728" s="169">
        <f t="shared" si="378"/>
        <v>0</v>
      </c>
      <c r="J2728" s="149" t="str" cm="1">
        <f t="array" ref="J2728">IF(ISERROR(INDEX('Non Compliance input'!$H$5:$H$156,MATCH(1,(A2728='Non Compliance input'!$A$5:$A$156)*(F2728&gt;='Non Compliance input'!$D$5:$D$156)*(E2728&lt;'Non Compliance input'!$E$5:$E$156)*('Non Compliance input'!$H$5:$H$156="Yes"),0))
),"","Yes")</f>
        <v/>
      </c>
      <c r="K2728" s="149">
        <f t="shared" si="379"/>
        <v>0</v>
      </c>
      <c r="L2728" s="162">
        <f t="shared" si="380"/>
        <v>0</v>
      </c>
      <c r="M2728" s="162" t="str" cm="1">
        <f t="array" ref="M2728">IF(ISERROR(INDEX('Non Compliance input'!$I$5:$I$156,MATCH(1,(A2728='Non Compliance input'!$A$5:$A$156)*(E2728&gt;='Non Compliance input'!$D$5:$D$156)*(F2728&lt;='Non Compliance input'!$E$5:$E$156)*('Non Compliance input'!$I$5:$I$156="Yes"),0))
),"","Yes")</f>
        <v/>
      </c>
      <c r="N2728" s="149" t="str">
        <f>IF(VLOOKUP($A2728,HourEndingOutage!$B$3:$F$746,5,0)="Outage","Outage","")</f>
        <v/>
      </c>
      <c r="O2728" s="18">
        <f t="shared" si="381"/>
        <v>0</v>
      </c>
      <c r="P2728" s="18" t="str">
        <f t="shared" si="382"/>
        <v/>
      </c>
      <c r="Q2728" s="18">
        <f t="shared" si="383"/>
        <v>0</v>
      </c>
      <c r="R2728" s="118"/>
    </row>
    <row r="2729" spans="1:18" x14ac:dyDescent="0.25">
      <c r="A2729" s="25">
        <f t="shared" si="384"/>
        <v>303</v>
      </c>
      <c r="B2729" s="23">
        <f t="shared" si="385"/>
        <v>44574</v>
      </c>
      <c r="C2729" s="24">
        <v>15</v>
      </c>
      <c r="D2729" s="54" t="str">
        <f t="shared" si="377"/>
        <v>ASET</v>
      </c>
      <c r="E2729" s="178"/>
      <c r="F2729" s="179"/>
      <c r="G2729" s="177"/>
      <c r="H2729" s="177"/>
      <c r="I2729" s="169">
        <f t="shared" si="378"/>
        <v>0</v>
      </c>
      <c r="J2729" s="149" t="str" cm="1">
        <f t="array" ref="J2729">IF(ISERROR(INDEX('Non Compliance input'!$H$5:$H$156,MATCH(1,(A2729='Non Compliance input'!$A$5:$A$156)*(F2729&gt;='Non Compliance input'!$D$5:$D$156)*(E2729&lt;'Non Compliance input'!$E$5:$E$156)*('Non Compliance input'!$H$5:$H$156="Yes"),0))
),"","Yes")</f>
        <v/>
      </c>
      <c r="K2729" s="149">
        <f t="shared" si="379"/>
        <v>0</v>
      </c>
      <c r="L2729" s="162">
        <f t="shared" si="380"/>
        <v>0</v>
      </c>
      <c r="M2729" s="162" t="str" cm="1">
        <f t="array" ref="M2729">IF(ISERROR(INDEX('Non Compliance input'!$I$5:$I$156,MATCH(1,(A2729='Non Compliance input'!$A$5:$A$156)*(E2729&gt;='Non Compliance input'!$D$5:$D$156)*(F2729&lt;='Non Compliance input'!$E$5:$E$156)*('Non Compliance input'!$I$5:$I$156="Yes"),0))
),"","Yes")</f>
        <v/>
      </c>
      <c r="N2729" s="149" t="str">
        <f>IF(VLOOKUP($A2729,HourEndingOutage!$B$3:$F$746,5,0)="Outage","Outage","")</f>
        <v/>
      </c>
      <c r="O2729" s="18">
        <f t="shared" si="381"/>
        <v>0</v>
      </c>
      <c r="P2729" s="18" t="str">
        <f t="shared" si="382"/>
        <v/>
      </c>
      <c r="Q2729" s="18">
        <f t="shared" si="383"/>
        <v>0</v>
      </c>
      <c r="R2729" s="118"/>
    </row>
    <row r="2730" spans="1:18" x14ac:dyDescent="0.25">
      <c r="A2730" s="25">
        <f t="shared" si="384"/>
        <v>304</v>
      </c>
      <c r="B2730" s="23">
        <f t="shared" si="385"/>
        <v>44574</v>
      </c>
      <c r="C2730" s="24">
        <v>16</v>
      </c>
      <c r="D2730" s="54" t="str">
        <f t="shared" si="377"/>
        <v>ASET</v>
      </c>
      <c r="E2730" s="178"/>
      <c r="F2730" s="179"/>
      <c r="G2730" s="177"/>
      <c r="H2730" s="177"/>
      <c r="I2730" s="169">
        <f t="shared" si="378"/>
        <v>0</v>
      </c>
      <c r="J2730" s="149" t="str" cm="1">
        <f t="array" ref="J2730">IF(ISERROR(INDEX('Non Compliance input'!$H$5:$H$156,MATCH(1,(A2730='Non Compliance input'!$A$5:$A$156)*(F2730&gt;='Non Compliance input'!$D$5:$D$156)*(E2730&lt;'Non Compliance input'!$E$5:$E$156)*('Non Compliance input'!$H$5:$H$156="Yes"),0))
),"","Yes")</f>
        <v/>
      </c>
      <c r="K2730" s="149">
        <f t="shared" si="379"/>
        <v>0</v>
      </c>
      <c r="L2730" s="162">
        <f t="shared" si="380"/>
        <v>0</v>
      </c>
      <c r="M2730" s="162" t="str" cm="1">
        <f t="array" ref="M2730">IF(ISERROR(INDEX('Non Compliance input'!$I$5:$I$156,MATCH(1,(A2730='Non Compliance input'!$A$5:$A$156)*(E2730&gt;='Non Compliance input'!$D$5:$D$156)*(F2730&lt;='Non Compliance input'!$E$5:$E$156)*('Non Compliance input'!$I$5:$I$156="Yes"),0))
),"","Yes")</f>
        <v/>
      </c>
      <c r="N2730" s="149" t="str">
        <f>IF(VLOOKUP($A2730,HourEndingOutage!$B$3:$F$746,5,0)="Outage","Outage","")</f>
        <v/>
      </c>
      <c r="O2730" s="18">
        <f t="shared" si="381"/>
        <v>0</v>
      </c>
      <c r="P2730" s="18" t="str">
        <f t="shared" si="382"/>
        <v/>
      </c>
      <c r="Q2730" s="18">
        <f t="shared" si="383"/>
        <v>0</v>
      </c>
      <c r="R2730" s="118"/>
    </row>
    <row r="2731" spans="1:18" x14ac:dyDescent="0.25">
      <c r="A2731" s="25">
        <f t="shared" si="384"/>
        <v>304</v>
      </c>
      <c r="B2731" s="23">
        <f t="shared" si="385"/>
        <v>44574</v>
      </c>
      <c r="C2731" s="24">
        <v>16</v>
      </c>
      <c r="D2731" s="54" t="str">
        <f t="shared" si="377"/>
        <v>ASET</v>
      </c>
      <c r="E2731" s="178"/>
      <c r="F2731" s="179"/>
      <c r="G2731" s="177"/>
      <c r="H2731" s="177"/>
      <c r="I2731" s="169">
        <f t="shared" si="378"/>
        <v>0</v>
      </c>
      <c r="J2731" s="149" t="str" cm="1">
        <f t="array" ref="J2731">IF(ISERROR(INDEX('Non Compliance input'!$H$5:$H$156,MATCH(1,(A2731='Non Compliance input'!$A$5:$A$156)*(F2731&gt;='Non Compliance input'!$D$5:$D$156)*(E2731&lt;'Non Compliance input'!$E$5:$E$156)*('Non Compliance input'!$H$5:$H$156="Yes"),0))
),"","Yes")</f>
        <v/>
      </c>
      <c r="K2731" s="149">
        <f t="shared" si="379"/>
        <v>0</v>
      </c>
      <c r="L2731" s="162">
        <f t="shared" si="380"/>
        <v>0</v>
      </c>
      <c r="M2731" s="162" t="str" cm="1">
        <f t="array" ref="M2731">IF(ISERROR(INDEX('Non Compliance input'!$I$5:$I$156,MATCH(1,(A2731='Non Compliance input'!$A$5:$A$156)*(E2731&gt;='Non Compliance input'!$D$5:$D$156)*(F2731&lt;='Non Compliance input'!$E$5:$E$156)*('Non Compliance input'!$I$5:$I$156="Yes"),0))
),"","Yes")</f>
        <v/>
      </c>
      <c r="N2731" s="149" t="str">
        <f>IF(VLOOKUP($A2731,HourEndingOutage!$B$3:$F$746,5,0)="Outage","Outage","")</f>
        <v/>
      </c>
      <c r="O2731" s="18">
        <f t="shared" si="381"/>
        <v>0</v>
      </c>
      <c r="P2731" s="18" t="str">
        <f t="shared" si="382"/>
        <v/>
      </c>
      <c r="Q2731" s="18">
        <f t="shared" si="383"/>
        <v>0</v>
      </c>
      <c r="R2731" s="118"/>
    </row>
    <row r="2732" spans="1:18" x14ac:dyDescent="0.25">
      <c r="A2732" s="25">
        <f t="shared" si="384"/>
        <v>304</v>
      </c>
      <c r="B2732" s="23">
        <f t="shared" si="385"/>
        <v>44574</v>
      </c>
      <c r="C2732" s="24">
        <v>16</v>
      </c>
      <c r="D2732" s="54" t="str">
        <f t="shared" si="377"/>
        <v>ASET</v>
      </c>
      <c r="E2732" s="178"/>
      <c r="F2732" s="179"/>
      <c r="G2732" s="177"/>
      <c r="H2732" s="177"/>
      <c r="I2732" s="169">
        <f t="shared" si="378"/>
        <v>0</v>
      </c>
      <c r="J2732" s="149" t="str" cm="1">
        <f t="array" ref="J2732">IF(ISERROR(INDEX('Non Compliance input'!$H$5:$H$156,MATCH(1,(A2732='Non Compliance input'!$A$5:$A$156)*(F2732&gt;='Non Compliance input'!$D$5:$D$156)*(E2732&lt;'Non Compliance input'!$E$5:$E$156)*('Non Compliance input'!$H$5:$H$156="Yes"),0))
),"","Yes")</f>
        <v/>
      </c>
      <c r="K2732" s="149">
        <f t="shared" si="379"/>
        <v>0</v>
      </c>
      <c r="L2732" s="162">
        <f t="shared" si="380"/>
        <v>0</v>
      </c>
      <c r="M2732" s="162" t="str" cm="1">
        <f t="array" ref="M2732">IF(ISERROR(INDEX('Non Compliance input'!$I$5:$I$156,MATCH(1,(A2732='Non Compliance input'!$A$5:$A$156)*(E2732&gt;='Non Compliance input'!$D$5:$D$156)*(F2732&lt;='Non Compliance input'!$E$5:$E$156)*('Non Compliance input'!$I$5:$I$156="Yes"),0))
),"","Yes")</f>
        <v/>
      </c>
      <c r="N2732" s="149" t="str">
        <f>IF(VLOOKUP($A2732,HourEndingOutage!$B$3:$F$746,5,0)="Outage","Outage","")</f>
        <v/>
      </c>
      <c r="O2732" s="18">
        <f t="shared" si="381"/>
        <v>0</v>
      </c>
      <c r="P2732" s="18" t="str">
        <f t="shared" si="382"/>
        <v/>
      </c>
      <c r="Q2732" s="18">
        <f t="shared" si="383"/>
        <v>0</v>
      </c>
      <c r="R2732" s="118"/>
    </row>
    <row r="2733" spans="1:18" x14ac:dyDescent="0.25">
      <c r="A2733" s="25">
        <f t="shared" si="384"/>
        <v>304</v>
      </c>
      <c r="B2733" s="23">
        <f t="shared" si="385"/>
        <v>44574</v>
      </c>
      <c r="C2733" s="24">
        <v>16</v>
      </c>
      <c r="D2733" s="54" t="str">
        <f t="shared" si="377"/>
        <v>ASET</v>
      </c>
      <c r="E2733" s="178"/>
      <c r="F2733" s="179"/>
      <c r="G2733" s="177"/>
      <c r="H2733" s="177"/>
      <c r="I2733" s="169">
        <f t="shared" si="378"/>
        <v>0</v>
      </c>
      <c r="J2733" s="149" t="str" cm="1">
        <f t="array" ref="J2733">IF(ISERROR(INDEX('Non Compliance input'!$H$5:$H$156,MATCH(1,(A2733='Non Compliance input'!$A$5:$A$156)*(F2733&gt;='Non Compliance input'!$D$5:$D$156)*(E2733&lt;'Non Compliance input'!$E$5:$E$156)*('Non Compliance input'!$H$5:$H$156="Yes"),0))
),"","Yes")</f>
        <v/>
      </c>
      <c r="K2733" s="149">
        <f t="shared" si="379"/>
        <v>0</v>
      </c>
      <c r="L2733" s="162">
        <f t="shared" si="380"/>
        <v>0</v>
      </c>
      <c r="M2733" s="162" t="str" cm="1">
        <f t="array" ref="M2733">IF(ISERROR(INDEX('Non Compliance input'!$I$5:$I$156,MATCH(1,(A2733='Non Compliance input'!$A$5:$A$156)*(E2733&gt;='Non Compliance input'!$D$5:$D$156)*(F2733&lt;='Non Compliance input'!$E$5:$E$156)*('Non Compliance input'!$I$5:$I$156="Yes"),0))
),"","Yes")</f>
        <v/>
      </c>
      <c r="N2733" s="149" t="str">
        <f>IF(VLOOKUP($A2733,HourEndingOutage!$B$3:$F$746,5,0)="Outage","Outage","")</f>
        <v/>
      </c>
      <c r="O2733" s="18">
        <f t="shared" si="381"/>
        <v>0</v>
      </c>
      <c r="P2733" s="18" t="str">
        <f t="shared" si="382"/>
        <v/>
      </c>
      <c r="Q2733" s="18">
        <f t="shared" si="383"/>
        <v>0</v>
      </c>
      <c r="R2733" s="118"/>
    </row>
    <row r="2734" spans="1:18" x14ac:dyDescent="0.25">
      <c r="A2734" s="25">
        <f t="shared" si="384"/>
        <v>304</v>
      </c>
      <c r="B2734" s="23">
        <f t="shared" si="385"/>
        <v>44574</v>
      </c>
      <c r="C2734" s="24">
        <v>16</v>
      </c>
      <c r="D2734" s="54" t="str">
        <f t="shared" si="377"/>
        <v>ASET</v>
      </c>
      <c r="E2734" s="178"/>
      <c r="F2734" s="179"/>
      <c r="G2734" s="177"/>
      <c r="H2734" s="177"/>
      <c r="I2734" s="169">
        <f t="shared" si="378"/>
        <v>0</v>
      </c>
      <c r="J2734" s="149" t="str" cm="1">
        <f t="array" ref="J2734">IF(ISERROR(INDEX('Non Compliance input'!$H$5:$H$156,MATCH(1,(A2734='Non Compliance input'!$A$5:$A$156)*(F2734&gt;='Non Compliance input'!$D$5:$D$156)*(E2734&lt;'Non Compliance input'!$E$5:$E$156)*('Non Compliance input'!$H$5:$H$156="Yes"),0))
),"","Yes")</f>
        <v/>
      </c>
      <c r="K2734" s="149">
        <f t="shared" si="379"/>
        <v>0</v>
      </c>
      <c r="L2734" s="162">
        <f t="shared" si="380"/>
        <v>0</v>
      </c>
      <c r="M2734" s="162" t="str" cm="1">
        <f t="array" ref="M2734">IF(ISERROR(INDEX('Non Compliance input'!$I$5:$I$156,MATCH(1,(A2734='Non Compliance input'!$A$5:$A$156)*(E2734&gt;='Non Compliance input'!$D$5:$D$156)*(F2734&lt;='Non Compliance input'!$E$5:$E$156)*('Non Compliance input'!$I$5:$I$156="Yes"),0))
),"","Yes")</f>
        <v/>
      </c>
      <c r="N2734" s="149" t="str">
        <f>IF(VLOOKUP($A2734,HourEndingOutage!$B$3:$F$746,5,0)="Outage","Outage","")</f>
        <v/>
      </c>
      <c r="O2734" s="18">
        <f t="shared" si="381"/>
        <v>0</v>
      </c>
      <c r="P2734" s="18" t="str">
        <f t="shared" si="382"/>
        <v/>
      </c>
      <c r="Q2734" s="18">
        <f t="shared" si="383"/>
        <v>0</v>
      </c>
      <c r="R2734" s="118"/>
    </row>
    <row r="2735" spans="1:18" x14ac:dyDescent="0.25">
      <c r="A2735" s="25">
        <f t="shared" si="384"/>
        <v>304</v>
      </c>
      <c r="B2735" s="23">
        <f t="shared" si="385"/>
        <v>44574</v>
      </c>
      <c r="C2735" s="24">
        <v>16</v>
      </c>
      <c r="D2735" s="54" t="str">
        <f t="shared" si="377"/>
        <v>ASET</v>
      </c>
      <c r="E2735" s="178"/>
      <c r="F2735" s="179"/>
      <c r="G2735" s="177"/>
      <c r="H2735" s="177"/>
      <c r="I2735" s="169">
        <f t="shared" si="378"/>
        <v>0</v>
      </c>
      <c r="J2735" s="149" t="str" cm="1">
        <f t="array" ref="J2735">IF(ISERROR(INDEX('Non Compliance input'!$H$5:$H$156,MATCH(1,(A2735='Non Compliance input'!$A$5:$A$156)*(F2735&gt;='Non Compliance input'!$D$5:$D$156)*(E2735&lt;'Non Compliance input'!$E$5:$E$156)*('Non Compliance input'!$H$5:$H$156="Yes"),0))
),"","Yes")</f>
        <v/>
      </c>
      <c r="K2735" s="149">
        <f t="shared" si="379"/>
        <v>0</v>
      </c>
      <c r="L2735" s="162">
        <f t="shared" si="380"/>
        <v>0</v>
      </c>
      <c r="M2735" s="162" t="str" cm="1">
        <f t="array" ref="M2735">IF(ISERROR(INDEX('Non Compliance input'!$I$5:$I$156,MATCH(1,(A2735='Non Compliance input'!$A$5:$A$156)*(E2735&gt;='Non Compliance input'!$D$5:$D$156)*(F2735&lt;='Non Compliance input'!$E$5:$E$156)*('Non Compliance input'!$I$5:$I$156="Yes"),0))
),"","Yes")</f>
        <v/>
      </c>
      <c r="N2735" s="149" t="str">
        <f>IF(VLOOKUP($A2735,HourEndingOutage!$B$3:$F$746,5,0)="Outage","Outage","")</f>
        <v/>
      </c>
      <c r="O2735" s="18">
        <f t="shared" si="381"/>
        <v>0</v>
      </c>
      <c r="P2735" s="18" t="str">
        <f t="shared" si="382"/>
        <v/>
      </c>
      <c r="Q2735" s="18">
        <f t="shared" si="383"/>
        <v>0</v>
      </c>
      <c r="R2735" s="118"/>
    </row>
    <row r="2736" spans="1:18" x14ac:dyDescent="0.25">
      <c r="A2736" s="25">
        <f t="shared" si="384"/>
        <v>304</v>
      </c>
      <c r="B2736" s="23">
        <f t="shared" si="385"/>
        <v>44574</v>
      </c>
      <c r="C2736" s="24">
        <v>16</v>
      </c>
      <c r="D2736" s="54" t="str">
        <f t="shared" si="377"/>
        <v>ASET</v>
      </c>
      <c r="E2736" s="178"/>
      <c r="F2736" s="179"/>
      <c r="G2736" s="177"/>
      <c r="H2736" s="177"/>
      <c r="I2736" s="169">
        <f t="shared" si="378"/>
        <v>0</v>
      </c>
      <c r="J2736" s="149" t="str" cm="1">
        <f t="array" ref="J2736">IF(ISERROR(INDEX('Non Compliance input'!$H$5:$H$156,MATCH(1,(A2736='Non Compliance input'!$A$5:$A$156)*(F2736&gt;='Non Compliance input'!$D$5:$D$156)*(E2736&lt;'Non Compliance input'!$E$5:$E$156)*('Non Compliance input'!$H$5:$H$156="Yes"),0))
),"","Yes")</f>
        <v/>
      </c>
      <c r="K2736" s="149">
        <f t="shared" si="379"/>
        <v>0</v>
      </c>
      <c r="L2736" s="162">
        <f t="shared" si="380"/>
        <v>0</v>
      </c>
      <c r="M2736" s="162" t="str" cm="1">
        <f t="array" ref="M2736">IF(ISERROR(INDEX('Non Compliance input'!$I$5:$I$156,MATCH(1,(A2736='Non Compliance input'!$A$5:$A$156)*(E2736&gt;='Non Compliance input'!$D$5:$D$156)*(F2736&lt;='Non Compliance input'!$E$5:$E$156)*('Non Compliance input'!$I$5:$I$156="Yes"),0))
),"","Yes")</f>
        <v/>
      </c>
      <c r="N2736" s="149" t="str">
        <f>IF(VLOOKUP($A2736,HourEndingOutage!$B$3:$F$746,5,0)="Outage","Outage","")</f>
        <v/>
      </c>
      <c r="O2736" s="18">
        <f t="shared" si="381"/>
        <v>0</v>
      </c>
      <c r="P2736" s="18" t="str">
        <f t="shared" si="382"/>
        <v/>
      </c>
      <c r="Q2736" s="18">
        <f t="shared" si="383"/>
        <v>0</v>
      </c>
      <c r="R2736" s="118"/>
    </row>
    <row r="2737" spans="1:18" x14ac:dyDescent="0.25">
      <c r="A2737" s="25">
        <f t="shared" si="384"/>
        <v>304</v>
      </c>
      <c r="B2737" s="23">
        <f t="shared" si="385"/>
        <v>44574</v>
      </c>
      <c r="C2737" s="24">
        <v>16</v>
      </c>
      <c r="D2737" s="54" t="str">
        <f t="shared" si="377"/>
        <v>ASET</v>
      </c>
      <c r="E2737" s="178"/>
      <c r="F2737" s="179"/>
      <c r="G2737" s="177"/>
      <c r="H2737" s="177"/>
      <c r="I2737" s="169">
        <f t="shared" si="378"/>
        <v>0</v>
      </c>
      <c r="J2737" s="149" t="str" cm="1">
        <f t="array" ref="J2737">IF(ISERROR(INDEX('Non Compliance input'!$H$5:$H$156,MATCH(1,(A2737='Non Compliance input'!$A$5:$A$156)*(F2737&gt;='Non Compliance input'!$D$5:$D$156)*(E2737&lt;'Non Compliance input'!$E$5:$E$156)*('Non Compliance input'!$H$5:$H$156="Yes"),0))
),"","Yes")</f>
        <v/>
      </c>
      <c r="K2737" s="149">
        <f t="shared" si="379"/>
        <v>0</v>
      </c>
      <c r="L2737" s="162">
        <f t="shared" si="380"/>
        <v>0</v>
      </c>
      <c r="M2737" s="162" t="str" cm="1">
        <f t="array" ref="M2737">IF(ISERROR(INDEX('Non Compliance input'!$I$5:$I$156,MATCH(1,(A2737='Non Compliance input'!$A$5:$A$156)*(E2737&gt;='Non Compliance input'!$D$5:$D$156)*(F2737&lt;='Non Compliance input'!$E$5:$E$156)*('Non Compliance input'!$I$5:$I$156="Yes"),0))
),"","Yes")</f>
        <v/>
      </c>
      <c r="N2737" s="149" t="str">
        <f>IF(VLOOKUP($A2737,HourEndingOutage!$B$3:$F$746,5,0)="Outage","Outage","")</f>
        <v/>
      </c>
      <c r="O2737" s="18">
        <f t="shared" si="381"/>
        <v>0</v>
      </c>
      <c r="P2737" s="18" t="str">
        <f t="shared" si="382"/>
        <v/>
      </c>
      <c r="Q2737" s="18">
        <f t="shared" si="383"/>
        <v>0</v>
      </c>
      <c r="R2737" s="118"/>
    </row>
    <row r="2738" spans="1:18" x14ac:dyDescent="0.25">
      <c r="A2738" s="25">
        <f t="shared" si="384"/>
        <v>304</v>
      </c>
      <c r="B2738" s="23">
        <f t="shared" si="385"/>
        <v>44574</v>
      </c>
      <c r="C2738" s="24">
        <v>16</v>
      </c>
      <c r="D2738" s="54" t="str">
        <f t="shared" si="377"/>
        <v>ASET</v>
      </c>
      <c r="E2738" s="178"/>
      <c r="F2738" s="179"/>
      <c r="G2738" s="177"/>
      <c r="H2738" s="177"/>
      <c r="I2738" s="169">
        <f t="shared" si="378"/>
        <v>0</v>
      </c>
      <c r="J2738" s="149" t="str" cm="1">
        <f t="array" ref="J2738">IF(ISERROR(INDEX('Non Compliance input'!$H$5:$H$156,MATCH(1,(A2738='Non Compliance input'!$A$5:$A$156)*(F2738&gt;='Non Compliance input'!$D$5:$D$156)*(E2738&lt;'Non Compliance input'!$E$5:$E$156)*('Non Compliance input'!$H$5:$H$156="Yes"),0))
),"","Yes")</f>
        <v/>
      </c>
      <c r="K2738" s="149">
        <f t="shared" si="379"/>
        <v>0</v>
      </c>
      <c r="L2738" s="162">
        <f t="shared" si="380"/>
        <v>0</v>
      </c>
      <c r="M2738" s="162" t="str" cm="1">
        <f t="array" ref="M2738">IF(ISERROR(INDEX('Non Compliance input'!$I$5:$I$156,MATCH(1,(A2738='Non Compliance input'!$A$5:$A$156)*(E2738&gt;='Non Compliance input'!$D$5:$D$156)*(F2738&lt;='Non Compliance input'!$E$5:$E$156)*('Non Compliance input'!$I$5:$I$156="Yes"),0))
),"","Yes")</f>
        <v/>
      </c>
      <c r="N2738" s="149" t="str">
        <f>IF(VLOOKUP($A2738,HourEndingOutage!$B$3:$F$746,5,0)="Outage","Outage","")</f>
        <v/>
      </c>
      <c r="O2738" s="18">
        <f t="shared" si="381"/>
        <v>0</v>
      </c>
      <c r="P2738" s="18" t="str">
        <f t="shared" si="382"/>
        <v/>
      </c>
      <c r="Q2738" s="18">
        <f t="shared" si="383"/>
        <v>0</v>
      </c>
      <c r="R2738" s="118"/>
    </row>
    <row r="2739" spans="1:18" x14ac:dyDescent="0.25">
      <c r="A2739" s="25">
        <f t="shared" si="384"/>
        <v>305</v>
      </c>
      <c r="B2739" s="23">
        <f t="shared" si="385"/>
        <v>44574</v>
      </c>
      <c r="C2739" s="24">
        <v>17</v>
      </c>
      <c r="D2739" s="54" t="str">
        <f t="shared" si="377"/>
        <v>ASET</v>
      </c>
      <c r="E2739" s="178"/>
      <c r="F2739" s="179"/>
      <c r="G2739" s="177"/>
      <c r="H2739" s="177"/>
      <c r="I2739" s="169">
        <f t="shared" si="378"/>
        <v>0</v>
      </c>
      <c r="J2739" s="149" t="str" cm="1">
        <f t="array" ref="J2739">IF(ISERROR(INDEX('Non Compliance input'!$H$5:$H$156,MATCH(1,(A2739='Non Compliance input'!$A$5:$A$156)*(F2739&gt;='Non Compliance input'!$D$5:$D$156)*(E2739&lt;'Non Compliance input'!$E$5:$E$156)*('Non Compliance input'!$H$5:$H$156="Yes"),0))
),"","Yes")</f>
        <v/>
      </c>
      <c r="K2739" s="149">
        <f t="shared" si="379"/>
        <v>0</v>
      </c>
      <c r="L2739" s="162">
        <f t="shared" si="380"/>
        <v>0</v>
      </c>
      <c r="M2739" s="162" t="str" cm="1">
        <f t="array" ref="M2739">IF(ISERROR(INDEX('Non Compliance input'!$I$5:$I$156,MATCH(1,(A2739='Non Compliance input'!$A$5:$A$156)*(E2739&gt;='Non Compliance input'!$D$5:$D$156)*(F2739&lt;='Non Compliance input'!$E$5:$E$156)*('Non Compliance input'!$I$5:$I$156="Yes"),0))
),"","Yes")</f>
        <v/>
      </c>
      <c r="N2739" s="149" t="str">
        <f>IF(VLOOKUP($A2739,HourEndingOutage!$B$3:$F$746,5,0)="Outage","Outage","")</f>
        <v/>
      </c>
      <c r="O2739" s="18">
        <f t="shared" si="381"/>
        <v>0</v>
      </c>
      <c r="P2739" s="18" t="str">
        <f t="shared" si="382"/>
        <v/>
      </c>
      <c r="Q2739" s="18">
        <f t="shared" si="383"/>
        <v>0</v>
      </c>
      <c r="R2739" s="118"/>
    </row>
    <row r="2740" spans="1:18" x14ac:dyDescent="0.25">
      <c r="A2740" s="25">
        <f t="shared" si="384"/>
        <v>305</v>
      </c>
      <c r="B2740" s="23">
        <f t="shared" si="385"/>
        <v>44574</v>
      </c>
      <c r="C2740" s="24">
        <v>17</v>
      </c>
      <c r="D2740" s="54" t="str">
        <f t="shared" si="377"/>
        <v>ASET</v>
      </c>
      <c r="E2740" s="178"/>
      <c r="F2740" s="179"/>
      <c r="G2740" s="177"/>
      <c r="H2740" s="177"/>
      <c r="I2740" s="169">
        <f t="shared" si="378"/>
        <v>0</v>
      </c>
      <c r="J2740" s="149" t="str" cm="1">
        <f t="array" ref="J2740">IF(ISERROR(INDEX('Non Compliance input'!$H$5:$H$156,MATCH(1,(A2740='Non Compliance input'!$A$5:$A$156)*(F2740&gt;='Non Compliance input'!$D$5:$D$156)*(E2740&lt;'Non Compliance input'!$E$5:$E$156)*('Non Compliance input'!$H$5:$H$156="Yes"),0))
),"","Yes")</f>
        <v/>
      </c>
      <c r="K2740" s="149">
        <f t="shared" si="379"/>
        <v>0</v>
      </c>
      <c r="L2740" s="162">
        <f t="shared" si="380"/>
        <v>0</v>
      </c>
      <c r="M2740" s="162" t="str" cm="1">
        <f t="array" ref="M2740">IF(ISERROR(INDEX('Non Compliance input'!$I$5:$I$156,MATCH(1,(A2740='Non Compliance input'!$A$5:$A$156)*(E2740&gt;='Non Compliance input'!$D$5:$D$156)*(F2740&lt;='Non Compliance input'!$E$5:$E$156)*('Non Compliance input'!$I$5:$I$156="Yes"),0))
),"","Yes")</f>
        <v/>
      </c>
      <c r="N2740" s="149" t="str">
        <f>IF(VLOOKUP($A2740,HourEndingOutage!$B$3:$F$746,5,0)="Outage","Outage","")</f>
        <v/>
      </c>
      <c r="O2740" s="18">
        <f t="shared" si="381"/>
        <v>0</v>
      </c>
      <c r="P2740" s="18" t="str">
        <f t="shared" si="382"/>
        <v/>
      </c>
      <c r="Q2740" s="18">
        <f t="shared" si="383"/>
        <v>0</v>
      </c>
      <c r="R2740" s="118"/>
    </row>
    <row r="2741" spans="1:18" x14ac:dyDescent="0.25">
      <c r="A2741" s="25">
        <f t="shared" si="384"/>
        <v>305</v>
      </c>
      <c r="B2741" s="23">
        <f t="shared" si="385"/>
        <v>44574</v>
      </c>
      <c r="C2741" s="24">
        <v>17</v>
      </c>
      <c r="D2741" s="54" t="str">
        <f t="shared" si="377"/>
        <v>ASET</v>
      </c>
      <c r="E2741" s="178"/>
      <c r="F2741" s="179"/>
      <c r="G2741" s="177"/>
      <c r="H2741" s="177"/>
      <c r="I2741" s="169">
        <f t="shared" si="378"/>
        <v>0</v>
      </c>
      <c r="J2741" s="149" t="str" cm="1">
        <f t="array" ref="J2741">IF(ISERROR(INDEX('Non Compliance input'!$H$5:$H$156,MATCH(1,(A2741='Non Compliance input'!$A$5:$A$156)*(F2741&gt;='Non Compliance input'!$D$5:$D$156)*(E2741&lt;'Non Compliance input'!$E$5:$E$156)*('Non Compliance input'!$H$5:$H$156="Yes"),0))
),"","Yes")</f>
        <v/>
      </c>
      <c r="K2741" s="149">
        <f t="shared" si="379"/>
        <v>0</v>
      </c>
      <c r="L2741" s="162">
        <f t="shared" si="380"/>
        <v>0</v>
      </c>
      <c r="M2741" s="162" t="str" cm="1">
        <f t="array" ref="M2741">IF(ISERROR(INDEX('Non Compliance input'!$I$5:$I$156,MATCH(1,(A2741='Non Compliance input'!$A$5:$A$156)*(E2741&gt;='Non Compliance input'!$D$5:$D$156)*(F2741&lt;='Non Compliance input'!$E$5:$E$156)*('Non Compliance input'!$I$5:$I$156="Yes"),0))
),"","Yes")</f>
        <v/>
      </c>
      <c r="N2741" s="149" t="str">
        <f>IF(VLOOKUP($A2741,HourEndingOutage!$B$3:$F$746,5,0)="Outage","Outage","")</f>
        <v/>
      </c>
      <c r="O2741" s="18">
        <f t="shared" si="381"/>
        <v>0</v>
      </c>
      <c r="P2741" s="18" t="str">
        <f t="shared" si="382"/>
        <v/>
      </c>
      <c r="Q2741" s="18">
        <f t="shared" si="383"/>
        <v>0</v>
      </c>
      <c r="R2741" s="118"/>
    </row>
    <row r="2742" spans="1:18" x14ac:dyDescent="0.25">
      <c r="A2742" s="25">
        <f t="shared" si="384"/>
        <v>305</v>
      </c>
      <c r="B2742" s="23">
        <f t="shared" si="385"/>
        <v>44574</v>
      </c>
      <c r="C2742" s="24">
        <v>17</v>
      </c>
      <c r="D2742" s="54" t="str">
        <f t="shared" si="377"/>
        <v>ASET</v>
      </c>
      <c r="E2742" s="178"/>
      <c r="F2742" s="179"/>
      <c r="G2742" s="177"/>
      <c r="H2742" s="177"/>
      <c r="I2742" s="169">
        <f t="shared" si="378"/>
        <v>0</v>
      </c>
      <c r="J2742" s="149" t="str" cm="1">
        <f t="array" ref="J2742">IF(ISERROR(INDEX('Non Compliance input'!$H$5:$H$156,MATCH(1,(A2742='Non Compliance input'!$A$5:$A$156)*(F2742&gt;='Non Compliance input'!$D$5:$D$156)*(E2742&lt;'Non Compliance input'!$E$5:$E$156)*('Non Compliance input'!$H$5:$H$156="Yes"),0))
),"","Yes")</f>
        <v/>
      </c>
      <c r="K2742" s="149">
        <f t="shared" si="379"/>
        <v>0</v>
      </c>
      <c r="L2742" s="162">
        <f t="shared" si="380"/>
        <v>0</v>
      </c>
      <c r="M2742" s="162" t="str" cm="1">
        <f t="array" ref="M2742">IF(ISERROR(INDEX('Non Compliance input'!$I$5:$I$156,MATCH(1,(A2742='Non Compliance input'!$A$5:$A$156)*(E2742&gt;='Non Compliance input'!$D$5:$D$156)*(F2742&lt;='Non Compliance input'!$E$5:$E$156)*('Non Compliance input'!$I$5:$I$156="Yes"),0))
),"","Yes")</f>
        <v/>
      </c>
      <c r="N2742" s="149" t="str">
        <f>IF(VLOOKUP($A2742,HourEndingOutage!$B$3:$F$746,5,0)="Outage","Outage","")</f>
        <v/>
      </c>
      <c r="O2742" s="18">
        <f t="shared" si="381"/>
        <v>0</v>
      </c>
      <c r="P2742" s="18" t="str">
        <f t="shared" si="382"/>
        <v/>
      </c>
      <c r="Q2742" s="18">
        <f t="shared" si="383"/>
        <v>0</v>
      </c>
      <c r="R2742" s="118"/>
    </row>
    <row r="2743" spans="1:18" x14ac:dyDescent="0.25">
      <c r="A2743" s="25">
        <f t="shared" si="384"/>
        <v>305</v>
      </c>
      <c r="B2743" s="23">
        <f t="shared" si="385"/>
        <v>44574</v>
      </c>
      <c r="C2743" s="24">
        <v>17</v>
      </c>
      <c r="D2743" s="54" t="str">
        <f t="shared" si="377"/>
        <v>ASET</v>
      </c>
      <c r="E2743" s="178"/>
      <c r="F2743" s="179"/>
      <c r="G2743" s="177"/>
      <c r="H2743" s="177"/>
      <c r="I2743" s="169">
        <f t="shared" si="378"/>
        <v>0</v>
      </c>
      <c r="J2743" s="149" t="str" cm="1">
        <f t="array" ref="J2743">IF(ISERROR(INDEX('Non Compliance input'!$H$5:$H$156,MATCH(1,(A2743='Non Compliance input'!$A$5:$A$156)*(F2743&gt;='Non Compliance input'!$D$5:$D$156)*(E2743&lt;'Non Compliance input'!$E$5:$E$156)*('Non Compliance input'!$H$5:$H$156="Yes"),0))
),"","Yes")</f>
        <v/>
      </c>
      <c r="K2743" s="149">
        <f t="shared" si="379"/>
        <v>0</v>
      </c>
      <c r="L2743" s="162">
        <f t="shared" si="380"/>
        <v>0</v>
      </c>
      <c r="M2743" s="162" t="str" cm="1">
        <f t="array" ref="M2743">IF(ISERROR(INDEX('Non Compliance input'!$I$5:$I$156,MATCH(1,(A2743='Non Compliance input'!$A$5:$A$156)*(E2743&gt;='Non Compliance input'!$D$5:$D$156)*(F2743&lt;='Non Compliance input'!$E$5:$E$156)*('Non Compliance input'!$I$5:$I$156="Yes"),0))
),"","Yes")</f>
        <v/>
      </c>
      <c r="N2743" s="149" t="str">
        <f>IF(VLOOKUP($A2743,HourEndingOutage!$B$3:$F$746,5,0)="Outage","Outage","")</f>
        <v/>
      </c>
      <c r="O2743" s="18">
        <f t="shared" si="381"/>
        <v>0</v>
      </c>
      <c r="P2743" s="18" t="str">
        <f t="shared" si="382"/>
        <v/>
      </c>
      <c r="Q2743" s="18">
        <f t="shared" si="383"/>
        <v>0</v>
      </c>
      <c r="R2743" s="118"/>
    </row>
    <row r="2744" spans="1:18" x14ac:dyDescent="0.25">
      <c r="A2744" s="25">
        <f t="shared" si="384"/>
        <v>305</v>
      </c>
      <c r="B2744" s="23">
        <f t="shared" si="385"/>
        <v>44574</v>
      </c>
      <c r="C2744" s="24">
        <v>17</v>
      </c>
      <c r="D2744" s="54" t="str">
        <f t="shared" si="377"/>
        <v>ASET</v>
      </c>
      <c r="E2744" s="178"/>
      <c r="F2744" s="179"/>
      <c r="G2744" s="177"/>
      <c r="H2744" s="177"/>
      <c r="I2744" s="169">
        <f t="shared" si="378"/>
        <v>0</v>
      </c>
      <c r="J2744" s="149" t="str" cm="1">
        <f t="array" ref="J2744">IF(ISERROR(INDEX('Non Compliance input'!$H$5:$H$156,MATCH(1,(A2744='Non Compliance input'!$A$5:$A$156)*(F2744&gt;='Non Compliance input'!$D$5:$D$156)*(E2744&lt;'Non Compliance input'!$E$5:$E$156)*('Non Compliance input'!$H$5:$H$156="Yes"),0))
),"","Yes")</f>
        <v/>
      </c>
      <c r="K2744" s="149">
        <f t="shared" si="379"/>
        <v>0</v>
      </c>
      <c r="L2744" s="162">
        <f t="shared" si="380"/>
        <v>0</v>
      </c>
      <c r="M2744" s="162" t="str" cm="1">
        <f t="array" ref="M2744">IF(ISERROR(INDEX('Non Compliance input'!$I$5:$I$156,MATCH(1,(A2744='Non Compliance input'!$A$5:$A$156)*(E2744&gt;='Non Compliance input'!$D$5:$D$156)*(F2744&lt;='Non Compliance input'!$E$5:$E$156)*('Non Compliance input'!$I$5:$I$156="Yes"),0))
),"","Yes")</f>
        <v/>
      </c>
      <c r="N2744" s="149" t="str">
        <f>IF(VLOOKUP($A2744,HourEndingOutage!$B$3:$F$746,5,0)="Outage","Outage","")</f>
        <v/>
      </c>
      <c r="O2744" s="18">
        <f t="shared" si="381"/>
        <v>0</v>
      </c>
      <c r="P2744" s="18" t="str">
        <f t="shared" si="382"/>
        <v/>
      </c>
      <c r="Q2744" s="18">
        <f t="shared" si="383"/>
        <v>0</v>
      </c>
      <c r="R2744" s="118"/>
    </row>
    <row r="2745" spans="1:18" x14ac:dyDescent="0.25">
      <c r="A2745" s="25">
        <f t="shared" si="384"/>
        <v>305</v>
      </c>
      <c r="B2745" s="23">
        <f t="shared" si="385"/>
        <v>44574</v>
      </c>
      <c r="C2745" s="24">
        <v>17</v>
      </c>
      <c r="D2745" s="54" t="str">
        <f t="shared" si="377"/>
        <v>ASET</v>
      </c>
      <c r="E2745" s="178"/>
      <c r="F2745" s="179"/>
      <c r="G2745" s="177"/>
      <c r="H2745" s="177"/>
      <c r="I2745" s="169">
        <f t="shared" si="378"/>
        <v>0</v>
      </c>
      <c r="J2745" s="149" t="str" cm="1">
        <f t="array" ref="J2745">IF(ISERROR(INDEX('Non Compliance input'!$H$5:$H$156,MATCH(1,(A2745='Non Compliance input'!$A$5:$A$156)*(F2745&gt;='Non Compliance input'!$D$5:$D$156)*(E2745&lt;'Non Compliance input'!$E$5:$E$156)*('Non Compliance input'!$H$5:$H$156="Yes"),0))
),"","Yes")</f>
        <v/>
      </c>
      <c r="K2745" s="149">
        <f t="shared" si="379"/>
        <v>0</v>
      </c>
      <c r="L2745" s="162">
        <f t="shared" si="380"/>
        <v>0</v>
      </c>
      <c r="M2745" s="162" t="str" cm="1">
        <f t="array" ref="M2745">IF(ISERROR(INDEX('Non Compliance input'!$I$5:$I$156,MATCH(1,(A2745='Non Compliance input'!$A$5:$A$156)*(E2745&gt;='Non Compliance input'!$D$5:$D$156)*(F2745&lt;='Non Compliance input'!$E$5:$E$156)*('Non Compliance input'!$I$5:$I$156="Yes"),0))
),"","Yes")</f>
        <v/>
      </c>
      <c r="N2745" s="149" t="str">
        <f>IF(VLOOKUP($A2745,HourEndingOutage!$B$3:$F$746,5,0)="Outage","Outage","")</f>
        <v/>
      </c>
      <c r="O2745" s="18">
        <f t="shared" si="381"/>
        <v>0</v>
      </c>
      <c r="P2745" s="18" t="str">
        <f t="shared" si="382"/>
        <v/>
      </c>
      <c r="Q2745" s="18">
        <f t="shared" si="383"/>
        <v>0</v>
      </c>
      <c r="R2745" s="118"/>
    </row>
    <row r="2746" spans="1:18" x14ac:dyDescent="0.25">
      <c r="A2746" s="25">
        <f t="shared" si="384"/>
        <v>305</v>
      </c>
      <c r="B2746" s="23">
        <f t="shared" si="385"/>
        <v>44574</v>
      </c>
      <c r="C2746" s="24">
        <v>17</v>
      </c>
      <c r="D2746" s="54" t="str">
        <f t="shared" si="377"/>
        <v>ASET</v>
      </c>
      <c r="E2746" s="178"/>
      <c r="F2746" s="179"/>
      <c r="G2746" s="177"/>
      <c r="H2746" s="177"/>
      <c r="I2746" s="169">
        <f t="shared" si="378"/>
        <v>0</v>
      </c>
      <c r="J2746" s="149" t="str" cm="1">
        <f t="array" ref="J2746">IF(ISERROR(INDEX('Non Compliance input'!$H$5:$H$156,MATCH(1,(A2746='Non Compliance input'!$A$5:$A$156)*(F2746&gt;='Non Compliance input'!$D$5:$D$156)*(E2746&lt;'Non Compliance input'!$E$5:$E$156)*('Non Compliance input'!$H$5:$H$156="Yes"),0))
),"","Yes")</f>
        <v/>
      </c>
      <c r="K2746" s="149">
        <f t="shared" si="379"/>
        <v>0</v>
      </c>
      <c r="L2746" s="162">
        <f t="shared" si="380"/>
        <v>0</v>
      </c>
      <c r="M2746" s="162" t="str" cm="1">
        <f t="array" ref="M2746">IF(ISERROR(INDEX('Non Compliance input'!$I$5:$I$156,MATCH(1,(A2746='Non Compliance input'!$A$5:$A$156)*(E2746&gt;='Non Compliance input'!$D$5:$D$156)*(F2746&lt;='Non Compliance input'!$E$5:$E$156)*('Non Compliance input'!$I$5:$I$156="Yes"),0))
),"","Yes")</f>
        <v/>
      </c>
      <c r="N2746" s="149" t="str">
        <f>IF(VLOOKUP($A2746,HourEndingOutage!$B$3:$F$746,5,0)="Outage","Outage","")</f>
        <v/>
      </c>
      <c r="O2746" s="18">
        <f t="shared" si="381"/>
        <v>0</v>
      </c>
      <c r="P2746" s="18" t="str">
        <f t="shared" si="382"/>
        <v/>
      </c>
      <c r="Q2746" s="18">
        <f t="shared" si="383"/>
        <v>0</v>
      </c>
      <c r="R2746" s="118"/>
    </row>
    <row r="2747" spans="1:18" x14ac:dyDescent="0.25">
      <c r="A2747" s="25">
        <f t="shared" si="384"/>
        <v>305</v>
      </c>
      <c r="B2747" s="23">
        <f t="shared" si="385"/>
        <v>44574</v>
      </c>
      <c r="C2747" s="24">
        <v>17</v>
      </c>
      <c r="D2747" s="54" t="str">
        <f t="shared" si="377"/>
        <v>ASET</v>
      </c>
      <c r="E2747" s="178"/>
      <c r="F2747" s="179"/>
      <c r="G2747" s="177"/>
      <c r="H2747" s="177"/>
      <c r="I2747" s="169">
        <f t="shared" si="378"/>
        <v>0</v>
      </c>
      <c r="J2747" s="149" t="str" cm="1">
        <f t="array" ref="J2747">IF(ISERROR(INDEX('Non Compliance input'!$H$5:$H$156,MATCH(1,(A2747='Non Compliance input'!$A$5:$A$156)*(F2747&gt;='Non Compliance input'!$D$5:$D$156)*(E2747&lt;'Non Compliance input'!$E$5:$E$156)*('Non Compliance input'!$H$5:$H$156="Yes"),0))
),"","Yes")</f>
        <v/>
      </c>
      <c r="K2747" s="149">
        <f t="shared" si="379"/>
        <v>0</v>
      </c>
      <c r="L2747" s="162">
        <f t="shared" si="380"/>
        <v>0</v>
      </c>
      <c r="M2747" s="162" t="str" cm="1">
        <f t="array" ref="M2747">IF(ISERROR(INDEX('Non Compliance input'!$I$5:$I$156,MATCH(1,(A2747='Non Compliance input'!$A$5:$A$156)*(E2747&gt;='Non Compliance input'!$D$5:$D$156)*(F2747&lt;='Non Compliance input'!$E$5:$E$156)*('Non Compliance input'!$I$5:$I$156="Yes"),0))
),"","Yes")</f>
        <v/>
      </c>
      <c r="N2747" s="149" t="str">
        <f>IF(VLOOKUP($A2747,HourEndingOutage!$B$3:$F$746,5,0)="Outage","Outage","")</f>
        <v/>
      </c>
      <c r="O2747" s="18">
        <f t="shared" si="381"/>
        <v>0</v>
      </c>
      <c r="P2747" s="18" t="str">
        <f t="shared" si="382"/>
        <v/>
      </c>
      <c r="Q2747" s="18">
        <f t="shared" si="383"/>
        <v>0</v>
      </c>
      <c r="R2747" s="118"/>
    </row>
    <row r="2748" spans="1:18" x14ac:dyDescent="0.25">
      <c r="A2748" s="25">
        <f t="shared" si="384"/>
        <v>306</v>
      </c>
      <c r="B2748" s="23">
        <f t="shared" si="385"/>
        <v>44574</v>
      </c>
      <c r="C2748" s="24">
        <v>18</v>
      </c>
      <c r="D2748" s="54" t="str">
        <f t="shared" si="377"/>
        <v>ASET</v>
      </c>
      <c r="E2748" s="178"/>
      <c r="F2748" s="179"/>
      <c r="G2748" s="177"/>
      <c r="H2748" s="177"/>
      <c r="I2748" s="169">
        <f t="shared" si="378"/>
        <v>0</v>
      </c>
      <c r="J2748" s="149" t="str" cm="1">
        <f t="array" ref="J2748">IF(ISERROR(INDEX('Non Compliance input'!$H$5:$H$156,MATCH(1,(A2748='Non Compliance input'!$A$5:$A$156)*(F2748&gt;='Non Compliance input'!$D$5:$D$156)*(E2748&lt;'Non Compliance input'!$E$5:$E$156)*('Non Compliance input'!$H$5:$H$156="Yes"),0))
),"","Yes")</f>
        <v/>
      </c>
      <c r="K2748" s="149">
        <f t="shared" si="379"/>
        <v>0</v>
      </c>
      <c r="L2748" s="162">
        <f t="shared" si="380"/>
        <v>0</v>
      </c>
      <c r="M2748" s="162" t="str" cm="1">
        <f t="array" ref="M2748">IF(ISERROR(INDEX('Non Compliance input'!$I$5:$I$156,MATCH(1,(A2748='Non Compliance input'!$A$5:$A$156)*(E2748&gt;='Non Compliance input'!$D$5:$D$156)*(F2748&lt;='Non Compliance input'!$E$5:$E$156)*('Non Compliance input'!$I$5:$I$156="Yes"),0))
),"","Yes")</f>
        <v/>
      </c>
      <c r="N2748" s="149" t="str">
        <f>IF(VLOOKUP($A2748,HourEndingOutage!$B$3:$F$746,5,0)="Outage","Outage","")</f>
        <v/>
      </c>
      <c r="O2748" s="18">
        <f t="shared" si="381"/>
        <v>0</v>
      </c>
      <c r="P2748" s="18" t="str">
        <f t="shared" si="382"/>
        <v/>
      </c>
      <c r="Q2748" s="18">
        <f t="shared" si="383"/>
        <v>0</v>
      </c>
      <c r="R2748" s="118"/>
    </row>
    <row r="2749" spans="1:18" x14ac:dyDescent="0.25">
      <c r="A2749" s="25">
        <f t="shared" si="384"/>
        <v>306</v>
      </c>
      <c r="B2749" s="23">
        <f t="shared" si="385"/>
        <v>44574</v>
      </c>
      <c r="C2749" s="24">
        <v>18</v>
      </c>
      <c r="D2749" s="54" t="str">
        <f t="shared" si="377"/>
        <v>ASET</v>
      </c>
      <c r="E2749" s="178"/>
      <c r="F2749" s="179"/>
      <c r="G2749" s="177"/>
      <c r="H2749" s="177"/>
      <c r="I2749" s="169">
        <f t="shared" si="378"/>
        <v>0</v>
      </c>
      <c r="J2749" s="149" t="str" cm="1">
        <f t="array" ref="J2749">IF(ISERROR(INDEX('Non Compliance input'!$H$5:$H$156,MATCH(1,(A2749='Non Compliance input'!$A$5:$A$156)*(F2749&gt;='Non Compliance input'!$D$5:$D$156)*(E2749&lt;'Non Compliance input'!$E$5:$E$156)*('Non Compliance input'!$H$5:$H$156="Yes"),0))
),"","Yes")</f>
        <v/>
      </c>
      <c r="K2749" s="149">
        <f t="shared" si="379"/>
        <v>0</v>
      </c>
      <c r="L2749" s="162">
        <f t="shared" si="380"/>
        <v>0</v>
      </c>
      <c r="M2749" s="162" t="str" cm="1">
        <f t="array" ref="M2749">IF(ISERROR(INDEX('Non Compliance input'!$I$5:$I$156,MATCH(1,(A2749='Non Compliance input'!$A$5:$A$156)*(E2749&gt;='Non Compliance input'!$D$5:$D$156)*(F2749&lt;='Non Compliance input'!$E$5:$E$156)*('Non Compliance input'!$I$5:$I$156="Yes"),0))
),"","Yes")</f>
        <v/>
      </c>
      <c r="N2749" s="149" t="str">
        <f>IF(VLOOKUP($A2749,HourEndingOutage!$B$3:$F$746,5,0)="Outage","Outage","")</f>
        <v/>
      </c>
      <c r="O2749" s="18">
        <f t="shared" si="381"/>
        <v>0</v>
      </c>
      <c r="P2749" s="18" t="str">
        <f t="shared" si="382"/>
        <v/>
      </c>
      <c r="Q2749" s="18">
        <f t="shared" si="383"/>
        <v>0</v>
      </c>
      <c r="R2749" s="118"/>
    </row>
    <row r="2750" spans="1:18" x14ac:dyDescent="0.25">
      <c r="A2750" s="25">
        <f t="shared" si="384"/>
        <v>306</v>
      </c>
      <c r="B2750" s="23">
        <f t="shared" si="385"/>
        <v>44574</v>
      </c>
      <c r="C2750" s="24">
        <v>18</v>
      </c>
      <c r="D2750" s="54" t="str">
        <f t="shared" si="377"/>
        <v>ASET</v>
      </c>
      <c r="E2750" s="178"/>
      <c r="F2750" s="179"/>
      <c r="G2750" s="177"/>
      <c r="H2750" s="177"/>
      <c r="I2750" s="169">
        <f t="shared" si="378"/>
        <v>0</v>
      </c>
      <c r="J2750" s="149" t="str" cm="1">
        <f t="array" ref="J2750">IF(ISERROR(INDEX('Non Compliance input'!$H$5:$H$156,MATCH(1,(A2750='Non Compliance input'!$A$5:$A$156)*(F2750&gt;='Non Compliance input'!$D$5:$D$156)*(E2750&lt;'Non Compliance input'!$E$5:$E$156)*('Non Compliance input'!$H$5:$H$156="Yes"),0))
),"","Yes")</f>
        <v/>
      </c>
      <c r="K2750" s="149">
        <f t="shared" si="379"/>
        <v>0</v>
      </c>
      <c r="L2750" s="162">
        <f t="shared" si="380"/>
        <v>0</v>
      </c>
      <c r="M2750" s="162" t="str" cm="1">
        <f t="array" ref="M2750">IF(ISERROR(INDEX('Non Compliance input'!$I$5:$I$156,MATCH(1,(A2750='Non Compliance input'!$A$5:$A$156)*(E2750&gt;='Non Compliance input'!$D$5:$D$156)*(F2750&lt;='Non Compliance input'!$E$5:$E$156)*('Non Compliance input'!$I$5:$I$156="Yes"),0))
),"","Yes")</f>
        <v/>
      </c>
      <c r="N2750" s="149" t="str">
        <f>IF(VLOOKUP($A2750,HourEndingOutage!$B$3:$F$746,5,0)="Outage","Outage","")</f>
        <v/>
      </c>
      <c r="O2750" s="18">
        <f t="shared" si="381"/>
        <v>0</v>
      </c>
      <c r="P2750" s="18" t="str">
        <f t="shared" si="382"/>
        <v/>
      </c>
      <c r="Q2750" s="18">
        <f t="shared" si="383"/>
        <v>0</v>
      </c>
      <c r="R2750" s="118"/>
    </row>
    <row r="2751" spans="1:18" x14ac:dyDescent="0.25">
      <c r="A2751" s="25">
        <f t="shared" si="384"/>
        <v>306</v>
      </c>
      <c r="B2751" s="23">
        <f t="shared" si="385"/>
        <v>44574</v>
      </c>
      <c r="C2751" s="24">
        <v>18</v>
      </c>
      <c r="D2751" s="54" t="str">
        <f t="shared" si="377"/>
        <v>ASET</v>
      </c>
      <c r="E2751" s="178"/>
      <c r="F2751" s="179"/>
      <c r="G2751" s="177"/>
      <c r="H2751" s="177"/>
      <c r="I2751" s="169">
        <f t="shared" si="378"/>
        <v>0</v>
      </c>
      <c r="J2751" s="149" t="str" cm="1">
        <f t="array" ref="J2751">IF(ISERROR(INDEX('Non Compliance input'!$H$5:$H$156,MATCH(1,(A2751='Non Compliance input'!$A$5:$A$156)*(F2751&gt;='Non Compliance input'!$D$5:$D$156)*(E2751&lt;'Non Compliance input'!$E$5:$E$156)*('Non Compliance input'!$H$5:$H$156="Yes"),0))
),"","Yes")</f>
        <v/>
      </c>
      <c r="K2751" s="149">
        <f t="shared" si="379"/>
        <v>0</v>
      </c>
      <c r="L2751" s="162">
        <f t="shared" si="380"/>
        <v>0</v>
      </c>
      <c r="M2751" s="162" t="str" cm="1">
        <f t="array" ref="M2751">IF(ISERROR(INDEX('Non Compliance input'!$I$5:$I$156,MATCH(1,(A2751='Non Compliance input'!$A$5:$A$156)*(E2751&gt;='Non Compliance input'!$D$5:$D$156)*(F2751&lt;='Non Compliance input'!$E$5:$E$156)*('Non Compliance input'!$I$5:$I$156="Yes"),0))
),"","Yes")</f>
        <v/>
      </c>
      <c r="N2751" s="149" t="str">
        <f>IF(VLOOKUP($A2751,HourEndingOutage!$B$3:$F$746,5,0)="Outage","Outage","")</f>
        <v/>
      </c>
      <c r="O2751" s="18">
        <f t="shared" si="381"/>
        <v>0</v>
      </c>
      <c r="P2751" s="18" t="str">
        <f t="shared" si="382"/>
        <v/>
      </c>
      <c r="Q2751" s="18">
        <f t="shared" si="383"/>
        <v>0</v>
      </c>
      <c r="R2751" s="118"/>
    </row>
    <row r="2752" spans="1:18" x14ac:dyDescent="0.25">
      <c r="A2752" s="25">
        <f t="shared" si="384"/>
        <v>306</v>
      </c>
      <c r="B2752" s="23">
        <f t="shared" si="385"/>
        <v>44574</v>
      </c>
      <c r="C2752" s="24">
        <v>18</v>
      </c>
      <c r="D2752" s="54" t="str">
        <f t="shared" si="377"/>
        <v>ASET</v>
      </c>
      <c r="E2752" s="178"/>
      <c r="F2752" s="179"/>
      <c r="G2752" s="177"/>
      <c r="H2752" s="177"/>
      <c r="I2752" s="169">
        <f t="shared" si="378"/>
        <v>0</v>
      </c>
      <c r="J2752" s="149" t="str" cm="1">
        <f t="array" ref="J2752">IF(ISERROR(INDEX('Non Compliance input'!$H$5:$H$156,MATCH(1,(A2752='Non Compliance input'!$A$5:$A$156)*(F2752&gt;='Non Compliance input'!$D$5:$D$156)*(E2752&lt;'Non Compliance input'!$E$5:$E$156)*('Non Compliance input'!$H$5:$H$156="Yes"),0))
),"","Yes")</f>
        <v/>
      </c>
      <c r="K2752" s="149">
        <f t="shared" si="379"/>
        <v>0</v>
      </c>
      <c r="L2752" s="162">
        <f t="shared" si="380"/>
        <v>0</v>
      </c>
      <c r="M2752" s="162" t="str" cm="1">
        <f t="array" ref="M2752">IF(ISERROR(INDEX('Non Compliance input'!$I$5:$I$156,MATCH(1,(A2752='Non Compliance input'!$A$5:$A$156)*(E2752&gt;='Non Compliance input'!$D$5:$D$156)*(F2752&lt;='Non Compliance input'!$E$5:$E$156)*('Non Compliance input'!$I$5:$I$156="Yes"),0))
),"","Yes")</f>
        <v/>
      </c>
      <c r="N2752" s="149" t="str">
        <f>IF(VLOOKUP($A2752,HourEndingOutage!$B$3:$F$746,5,0)="Outage","Outage","")</f>
        <v/>
      </c>
      <c r="O2752" s="18">
        <f t="shared" si="381"/>
        <v>0</v>
      </c>
      <c r="P2752" s="18" t="str">
        <f t="shared" si="382"/>
        <v/>
      </c>
      <c r="Q2752" s="18">
        <f t="shared" si="383"/>
        <v>0</v>
      </c>
      <c r="R2752" s="118"/>
    </row>
    <row r="2753" spans="1:18" x14ac:dyDescent="0.25">
      <c r="A2753" s="25">
        <f t="shared" si="384"/>
        <v>306</v>
      </c>
      <c r="B2753" s="23">
        <f t="shared" si="385"/>
        <v>44574</v>
      </c>
      <c r="C2753" s="24">
        <v>18</v>
      </c>
      <c r="D2753" s="54" t="str">
        <f t="shared" si="377"/>
        <v>ASET</v>
      </c>
      <c r="E2753" s="178"/>
      <c r="F2753" s="179"/>
      <c r="G2753" s="177"/>
      <c r="H2753" s="177"/>
      <c r="I2753" s="169">
        <f t="shared" si="378"/>
        <v>0</v>
      </c>
      <c r="J2753" s="149" t="str" cm="1">
        <f t="array" ref="J2753">IF(ISERROR(INDEX('Non Compliance input'!$H$5:$H$156,MATCH(1,(A2753='Non Compliance input'!$A$5:$A$156)*(F2753&gt;='Non Compliance input'!$D$5:$D$156)*(E2753&lt;'Non Compliance input'!$E$5:$E$156)*('Non Compliance input'!$H$5:$H$156="Yes"),0))
),"","Yes")</f>
        <v/>
      </c>
      <c r="K2753" s="149">
        <f t="shared" si="379"/>
        <v>0</v>
      </c>
      <c r="L2753" s="162">
        <f t="shared" si="380"/>
        <v>0</v>
      </c>
      <c r="M2753" s="162" t="str" cm="1">
        <f t="array" ref="M2753">IF(ISERROR(INDEX('Non Compliance input'!$I$5:$I$156,MATCH(1,(A2753='Non Compliance input'!$A$5:$A$156)*(E2753&gt;='Non Compliance input'!$D$5:$D$156)*(F2753&lt;='Non Compliance input'!$E$5:$E$156)*('Non Compliance input'!$I$5:$I$156="Yes"),0))
),"","Yes")</f>
        <v/>
      </c>
      <c r="N2753" s="149" t="str">
        <f>IF(VLOOKUP($A2753,HourEndingOutage!$B$3:$F$746,5,0)="Outage","Outage","")</f>
        <v/>
      </c>
      <c r="O2753" s="18">
        <f t="shared" si="381"/>
        <v>0</v>
      </c>
      <c r="P2753" s="18" t="str">
        <f t="shared" si="382"/>
        <v/>
      </c>
      <c r="Q2753" s="18">
        <f t="shared" si="383"/>
        <v>0</v>
      </c>
      <c r="R2753" s="118"/>
    </row>
    <row r="2754" spans="1:18" x14ac:dyDescent="0.25">
      <c r="A2754" s="25">
        <f t="shared" si="384"/>
        <v>306</v>
      </c>
      <c r="B2754" s="23">
        <f t="shared" si="385"/>
        <v>44574</v>
      </c>
      <c r="C2754" s="24">
        <v>18</v>
      </c>
      <c r="D2754" s="54" t="str">
        <f t="shared" ref="D2754:D2817" si="386">Unit</f>
        <v>ASET</v>
      </c>
      <c r="E2754" s="178"/>
      <c r="F2754" s="179"/>
      <c r="G2754" s="177"/>
      <c r="H2754" s="177"/>
      <c r="I2754" s="169">
        <f t="shared" si="378"/>
        <v>0</v>
      </c>
      <c r="J2754" s="149" t="str" cm="1">
        <f t="array" ref="J2754">IF(ISERROR(INDEX('Non Compliance input'!$H$5:$H$156,MATCH(1,(A2754='Non Compliance input'!$A$5:$A$156)*(F2754&gt;='Non Compliance input'!$D$5:$D$156)*(E2754&lt;'Non Compliance input'!$E$5:$E$156)*('Non Compliance input'!$H$5:$H$156="Yes"),0))
),"","Yes")</f>
        <v/>
      </c>
      <c r="K2754" s="149">
        <f t="shared" si="379"/>
        <v>0</v>
      </c>
      <c r="L2754" s="162">
        <f t="shared" si="380"/>
        <v>0</v>
      </c>
      <c r="M2754" s="162" t="str" cm="1">
        <f t="array" ref="M2754">IF(ISERROR(INDEX('Non Compliance input'!$I$5:$I$156,MATCH(1,(A2754='Non Compliance input'!$A$5:$A$156)*(E2754&gt;='Non Compliance input'!$D$5:$D$156)*(F2754&lt;='Non Compliance input'!$E$5:$E$156)*('Non Compliance input'!$I$5:$I$156="Yes"),0))
),"","Yes")</f>
        <v/>
      </c>
      <c r="N2754" s="149" t="str">
        <f>IF(VLOOKUP($A2754,HourEndingOutage!$B$3:$F$746,5,0)="Outage","Outage","")</f>
        <v/>
      </c>
      <c r="O2754" s="18">
        <f t="shared" si="381"/>
        <v>0</v>
      </c>
      <c r="P2754" s="18" t="str">
        <f t="shared" si="382"/>
        <v/>
      </c>
      <c r="Q2754" s="18">
        <f t="shared" si="383"/>
        <v>0</v>
      </c>
      <c r="R2754" s="118"/>
    </row>
    <row r="2755" spans="1:18" x14ac:dyDescent="0.25">
      <c r="A2755" s="25">
        <f t="shared" si="384"/>
        <v>306</v>
      </c>
      <c r="B2755" s="23">
        <f t="shared" si="385"/>
        <v>44574</v>
      </c>
      <c r="C2755" s="24">
        <v>18</v>
      </c>
      <c r="D2755" s="54" t="str">
        <f t="shared" si="386"/>
        <v>ASET</v>
      </c>
      <c r="E2755" s="178"/>
      <c r="F2755" s="179"/>
      <c r="G2755" s="177"/>
      <c r="H2755" s="177"/>
      <c r="I2755" s="169">
        <f t="shared" ref="I2755:I2818" si="387">IF(AND(LEN(E2755)&gt;2,LEN(F2755)&gt;2)=TRUE,(ROUND((F2755-E2755)*1440,0)),0)</f>
        <v>0</v>
      </c>
      <c r="J2755" s="149" t="str" cm="1">
        <f t="array" ref="J2755">IF(ISERROR(INDEX('Non Compliance input'!$H$5:$H$156,MATCH(1,(A2755='Non Compliance input'!$A$5:$A$156)*(F2755&gt;='Non Compliance input'!$D$5:$D$156)*(E2755&lt;'Non Compliance input'!$E$5:$E$156)*('Non Compliance input'!$H$5:$H$156="Yes"),0))
),"","Yes")</f>
        <v/>
      </c>
      <c r="K2755" s="149">
        <f t="shared" ref="K2755:K2818" si="388">IF(J2755="Yes",0,MIN(H2755,G2755,IF(H2755="",0,Contract_Volume)))</f>
        <v>0</v>
      </c>
      <c r="L2755" s="162">
        <f t="shared" ref="L2755:L2818" si="389">IF(J2755="Yes",0,(MIN(H2755,G2755)*(I2755/60)))</f>
        <v>0</v>
      </c>
      <c r="M2755" s="162" t="str" cm="1">
        <f t="array" ref="M2755">IF(ISERROR(INDEX('Non Compliance input'!$I$5:$I$156,MATCH(1,(A2755='Non Compliance input'!$A$5:$A$156)*(E2755&gt;='Non Compliance input'!$D$5:$D$156)*(F2755&lt;='Non Compliance input'!$E$5:$E$156)*('Non Compliance input'!$I$5:$I$156="Yes"),0))
),"","Yes")</f>
        <v/>
      </c>
      <c r="N2755" s="149" t="str">
        <f>IF(VLOOKUP($A2755,HourEndingOutage!$B$3:$F$746,5,0)="Outage","Outage","")</f>
        <v/>
      </c>
      <c r="O2755" s="18">
        <f t="shared" ref="O2755:O2818" si="390">IF(OR(M2755="Yes",N2755="Outage"),0,(K2755*(I2755/60))*Arming)</f>
        <v>0</v>
      </c>
      <c r="P2755" s="18" t="str">
        <f t="shared" ref="P2755:P2818" si="391">IF(ISERROR(VLOOKUP($A2755,FTShour,1,0)),"","Yes")</f>
        <v/>
      </c>
      <c r="Q2755" s="18">
        <f t="shared" si="383"/>
        <v>0</v>
      </c>
      <c r="R2755" s="118"/>
    </row>
    <row r="2756" spans="1:18" x14ac:dyDescent="0.25">
      <c r="A2756" s="25">
        <f t="shared" si="384"/>
        <v>306</v>
      </c>
      <c r="B2756" s="23">
        <f t="shared" si="385"/>
        <v>44574</v>
      </c>
      <c r="C2756" s="24">
        <v>18</v>
      </c>
      <c r="D2756" s="54" t="str">
        <f t="shared" si="386"/>
        <v>ASET</v>
      </c>
      <c r="E2756" s="178"/>
      <c r="F2756" s="179"/>
      <c r="G2756" s="177"/>
      <c r="H2756" s="177"/>
      <c r="I2756" s="169">
        <f t="shared" si="387"/>
        <v>0</v>
      </c>
      <c r="J2756" s="149" t="str" cm="1">
        <f t="array" ref="J2756">IF(ISERROR(INDEX('Non Compliance input'!$H$5:$H$156,MATCH(1,(A2756='Non Compliance input'!$A$5:$A$156)*(F2756&gt;='Non Compliance input'!$D$5:$D$156)*(E2756&lt;'Non Compliance input'!$E$5:$E$156)*('Non Compliance input'!$H$5:$H$156="Yes"),0))
),"","Yes")</f>
        <v/>
      </c>
      <c r="K2756" s="149">
        <f t="shared" si="388"/>
        <v>0</v>
      </c>
      <c r="L2756" s="162">
        <f t="shared" si="389"/>
        <v>0</v>
      </c>
      <c r="M2756" s="162" t="str" cm="1">
        <f t="array" ref="M2756">IF(ISERROR(INDEX('Non Compliance input'!$I$5:$I$156,MATCH(1,(A2756='Non Compliance input'!$A$5:$A$156)*(E2756&gt;='Non Compliance input'!$D$5:$D$156)*(F2756&lt;='Non Compliance input'!$E$5:$E$156)*('Non Compliance input'!$I$5:$I$156="Yes"),0))
),"","Yes")</f>
        <v/>
      </c>
      <c r="N2756" s="149" t="str">
        <f>IF(VLOOKUP($A2756,HourEndingOutage!$B$3:$F$746,5,0)="Outage","Outage","")</f>
        <v/>
      </c>
      <c r="O2756" s="18">
        <f t="shared" si="390"/>
        <v>0</v>
      </c>
      <c r="P2756" s="18" t="str">
        <f t="shared" si="391"/>
        <v/>
      </c>
      <c r="Q2756" s="18">
        <f t="shared" ref="Q2756:Q2819" si="392">IF(P2756="Yes",-O2756,0)</f>
        <v>0</v>
      </c>
      <c r="R2756" s="118"/>
    </row>
    <row r="2757" spans="1:18" x14ac:dyDescent="0.25">
      <c r="A2757" s="25">
        <f t="shared" si="384"/>
        <v>307</v>
      </c>
      <c r="B2757" s="23">
        <f t="shared" si="385"/>
        <v>44574</v>
      </c>
      <c r="C2757" s="24">
        <v>19</v>
      </c>
      <c r="D2757" s="54" t="str">
        <f t="shared" si="386"/>
        <v>ASET</v>
      </c>
      <c r="E2757" s="178"/>
      <c r="F2757" s="179"/>
      <c r="G2757" s="177"/>
      <c r="H2757" s="177"/>
      <c r="I2757" s="169">
        <f t="shared" si="387"/>
        <v>0</v>
      </c>
      <c r="J2757" s="149" t="str" cm="1">
        <f t="array" ref="J2757">IF(ISERROR(INDEX('Non Compliance input'!$H$5:$H$156,MATCH(1,(A2757='Non Compliance input'!$A$5:$A$156)*(F2757&gt;='Non Compliance input'!$D$5:$D$156)*(E2757&lt;'Non Compliance input'!$E$5:$E$156)*('Non Compliance input'!$H$5:$H$156="Yes"),0))
),"","Yes")</f>
        <v/>
      </c>
      <c r="K2757" s="149">
        <f t="shared" si="388"/>
        <v>0</v>
      </c>
      <c r="L2757" s="162">
        <f t="shared" si="389"/>
        <v>0</v>
      </c>
      <c r="M2757" s="162" t="str" cm="1">
        <f t="array" ref="M2757">IF(ISERROR(INDEX('Non Compliance input'!$I$5:$I$156,MATCH(1,(A2757='Non Compliance input'!$A$5:$A$156)*(E2757&gt;='Non Compliance input'!$D$5:$D$156)*(F2757&lt;='Non Compliance input'!$E$5:$E$156)*('Non Compliance input'!$I$5:$I$156="Yes"),0))
),"","Yes")</f>
        <v/>
      </c>
      <c r="N2757" s="149" t="str">
        <f>IF(VLOOKUP($A2757,HourEndingOutage!$B$3:$F$746,5,0)="Outage","Outage","")</f>
        <v/>
      </c>
      <c r="O2757" s="18">
        <f t="shared" si="390"/>
        <v>0</v>
      </c>
      <c r="P2757" s="18" t="str">
        <f t="shared" si="391"/>
        <v/>
      </c>
      <c r="Q2757" s="18">
        <f t="shared" si="392"/>
        <v>0</v>
      </c>
      <c r="R2757" s="118"/>
    </row>
    <row r="2758" spans="1:18" x14ac:dyDescent="0.25">
      <c r="A2758" s="25">
        <f t="shared" si="384"/>
        <v>307</v>
      </c>
      <c r="B2758" s="23">
        <f t="shared" si="385"/>
        <v>44574</v>
      </c>
      <c r="C2758" s="24">
        <v>19</v>
      </c>
      <c r="D2758" s="54" t="str">
        <f t="shared" si="386"/>
        <v>ASET</v>
      </c>
      <c r="E2758" s="178"/>
      <c r="F2758" s="179"/>
      <c r="G2758" s="177"/>
      <c r="H2758" s="177"/>
      <c r="I2758" s="169">
        <f t="shared" si="387"/>
        <v>0</v>
      </c>
      <c r="J2758" s="149" t="str" cm="1">
        <f t="array" ref="J2758">IF(ISERROR(INDEX('Non Compliance input'!$H$5:$H$156,MATCH(1,(A2758='Non Compliance input'!$A$5:$A$156)*(F2758&gt;='Non Compliance input'!$D$5:$D$156)*(E2758&lt;'Non Compliance input'!$E$5:$E$156)*('Non Compliance input'!$H$5:$H$156="Yes"),0))
),"","Yes")</f>
        <v/>
      </c>
      <c r="K2758" s="149">
        <f t="shared" si="388"/>
        <v>0</v>
      </c>
      <c r="L2758" s="162">
        <f t="shared" si="389"/>
        <v>0</v>
      </c>
      <c r="M2758" s="162" t="str" cm="1">
        <f t="array" ref="M2758">IF(ISERROR(INDEX('Non Compliance input'!$I$5:$I$156,MATCH(1,(A2758='Non Compliance input'!$A$5:$A$156)*(E2758&gt;='Non Compliance input'!$D$5:$D$156)*(F2758&lt;='Non Compliance input'!$E$5:$E$156)*('Non Compliance input'!$I$5:$I$156="Yes"),0))
),"","Yes")</f>
        <v/>
      </c>
      <c r="N2758" s="149" t="str">
        <f>IF(VLOOKUP($A2758,HourEndingOutage!$B$3:$F$746,5,0)="Outage","Outage","")</f>
        <v/>
      </c>
      <c r="O2758" s="18">
        <f t="shared" si="390"/>
        <v>0</v>
      </c>
      <c r="P2758" s="18" t="str">
        <f t="shared" si="391"/>
        <v/>
      </c>
      <c r="Q2758" s="18">
        <f t="shared" si="392"/>
        <v>0</v>
      </c>
      <c r="R2758" s="118"/>
    </row>
    <row r="2759" spans="1:18" x14ac:dyDescent="0.25">
      <c r="A2759" s="25">
        <f t="shared" si="384"/>
        <v>307</v>
      </c>
      <c r="B2759" s="23">
        <f t="shared" si="385"/>
        <v>44574</v>
      </c>
      <c r="C2759" s="24">
        <v>19</v>
      </c>
      <c r="D2759" s="54" t="str">
        <f t="shared" si="386"/>
        <v>ASET</v>
      </c>
      <c r="E2759" s="178"/>
      <c r="F2759" s="179"/>
      <c r="G2759" s="177"/>
      <c r="H2759" s="177"/>
      <c r="I2759" s="169">
        <f t="shared" si="387"/>
        <v>0</v>
      </c>
      <c r="J2759" s="149" t="str" cm="1">
        <f t="array" ref="J2759">IF(ISERROR(INDEX('Non Compliance input'!$H$5:$H$156,MATCH(1,(A2759='Non Compliance input'!$A$5:$A$156)*(F2759&gt;='Non Compliance input'!$D$5:$D$156)*(E2759&lt;'Non Compliance input'!$E$5:$E$156)*('Non Compliance input'!$H$5:$H$156="Yes"),0))
),"","Yes")</f>
        <v/>
      </c>
      <c r="K2759" s="149">
        <f t="shared" si="388"/>
        <v>0</v>
      </c>
      <c r="L2759" s="162">
        <f t="shared" si="389"/>
        <v>0</v>
      </c>
      <c r="M2759" s="162" t="str" cm="1">
        <f t="array" ref="M2759">IF(ISERROR(INDEX('Non Compliance input'!$I$5:$I$156,MATCH(1,(A2759='Non Compliance input'!$A$5:$A$156)*(E2759&gt;='Non Compliance input'!$D$5:$D$156)*(F2759&lt;='Non Compliance input'!$E$5:$E$156)*('Non Compliance input'!$I$5:$I$156="Yes"),0))
),"","Yes")</f>
        <v/>
      </c>
      <c r="N2759" s="149" t="str">
        <f>IF(VLOOKUP($A2759,HourEndingOutage!$B$3:$F$746,5,0)="Outage","Outage","")</f>
        <v/>
      </c>
      <c r="O2759" s="18">
        <f t="shared" si="390"/>
        <v>0</v>
      </c>
      <c r="P2759" s="18" t="str">
        <f t="shared" si="391"/>
        <v/>
      </c>
      <c r="Q2759" s="18">
        <f t="shared" si="392"/>
        <v>0</v>
      </c>
      <c r="R2759" s="118"/>
    </row>
    <row r="2760" spans="1:18" x14ac:dyDescent="0.25">
      <c r="A2760" s="25">
        <f t="shared" si="384"/>
        <v>307</v>
      </c>
      <c r="B2760" s="23">
        <f t="shared" si="385"/>
        <v>44574</v>
      </c>
      <c r="C2760" s="24">
        <v>19</v>
      </c>
      <c r="D2760" s="54" t="str">
        <f t="shared" si="386"/>
        <v>ASET</v>
      </c>
      <c r="E2760" s="178"/>
      <c r="F2760" s="179"/>
      <c r="G2760" s="177"/>
      <c r="H2760" s="177"/>
      <c r="I2760" s="169">
        <f t="shared" si="387"/>
        <v>0</v>
      </c>
      <c r="J2760" s="149" t="str" cm="1">
        <f t="array" ref="J2760">IF(ISERROR(INDEX('Non Compliance input'!$H$5:$H$156,MATCH(1,(A2760='Non Compliance input'!$A$5:$A$156)*(F2760&gt;='Non Compliance input'!$D$5:$D$156)*(E2760&lt;'Non Compliance input'!$E$5:$E$156)*('Non Compliance input'!$H$5:$H$156="Yes"),0))
),"","Yes")</f>
        <v/>
      </c>
      <c r="K2760" s="149">
        <f t="shared" si="388"/>
        <v>0</v>
      </c>
      <c r="L2760" s="162">
        <f t="shared" si="389"/>
        <v>0</v>
      </c>
      <c r="M2760" s="162" t="str" cm="1">
        <f t="array" ref="M2760">IF(ISERROR(INDEX('Non Compliance input'!$I$5:$I$156,MATCH(1,(A2760='Non Compliance input'!$A$5:$A$156)*(E2760&gt;='Non Compliance input'!$D$5:$D$156)*(F2760&lt;='Non Compliance input'!$E$5:$E$156)*('Non Compliance input'!$I$5:$I$156="Yes"),0))
),"","Yes")</f>
        <v/>
      </c>
      <c r="N2760" s="149" t="str">
        <f>IF(VLOOKUP($A2760,HourEndingOutage!$B$3:$F$746,5,0)="Outage","Outage","")</f>
        <v/>
      </c>
      <c r="O2760" s="18">
        <f t="shared" si="390"/>
        <v>0</v>
      </c>
      <c r="P2760" s="18" t="str">
        <f t="shared" si="391"/>
        <v/>
      </c>
      <c r="Q2760" s="18">
        <f t="shared" si="392"/>
        <v>0</v>
      </c>
      <c r="R2760" s="118"/>
    </row>
    <row r="2761" spans="1:18" x14ac:dyDescent="0.25">
      <c r="A2761" s="25">
        <f t="shared" si="384"/>
        <v>307</v>
      </c>
      <c r="B2761" s="23">
        <f t="shared" si="385"/>
        <v>44574</v>
      </c>
      <c r="C2761" s="24">
        <v>19</v>
      </c>
      <c r="D2761" s="54" t="str">
        <f t="shared" si="386"/>
        <v>ASET</v>
      </c>
      <c r="E2761" s="178"/>
      <c r="F2761" s="179"/>
      <c r="G2761" s="177"/>
      <c r="H2761" s="177"/>
      <c r="I2761" s="169">
        <f t="shared" si="387"/>
        <v>0</v>
      </c>
      <c r="J2761" s="149" t="str" cm="1">
        <f t="array" ref="J2761">IF(ISERROR(INDEX('Non Compliance input'!$H$5:$H$156,MATCH(1,(A2761='Non Compliance input'!$A$5:$A$156)*(F2761&gt;='Non Compliance input'!$D$5:$D$156)*(E2761&lt;'Non Compliance input'!$E$5:$E$156)*('Non Compliance input'!$H$5:$H$156="Yes"),0))
),"","Yes")</f>
        <v/>
      </c>
      <c r="K2761" s="149">
        <f t="shared" si="388"/>
        <v>0</v>
      </c>
      <c r="L2761" s="162">
        <f t="shared" si="389"/>
        <v>0</v>
      </c>
      <c r="M2761" s="162" t="str" cm="1">
        <f t="array" ref="M2761">IF(ISERROR(INDEX('Non Compliance input'!$I$5:$I$156,MATCH(1,(A2761='Non Compliance input'!$A$5:$A$156)*(E2761&gt;='Non Compliance input'!$D$5:$D$156)*(F2761&lt;='Non Compliance input'!$E$5:$E$156)*('Non Compliance input'!$I$5:$I$156="Yes"),0))
),"","Yes")</f>
        <v/>
      </c>
      <c r="N2761" s="149" t="str">
        <f>IF(VLOOKUP($A2761,HourEndingOutage!$B$3:$F$746,5,0)="Outage","Outage","")</f>
        <v/>
      </c>
      <c r="O2761" s="18">
        <f t="shared" si="390"/>
        <v>0</v>
      </c>
      <c r="P2761" s="18" t="str">
        <f t="shared" si="391"/>
        <v/>
      </c>
      <c r="Q2761" s="18">
        <f t="shared" si="392"/>
        <v>0</v>
      </c>
      <c r="R2761" s="118"/>
    </row>
    <row r="2762" spans="1:18" x14ac:dyDescent="0.25">
      <c r="A2762" s="25">
        <f t="shared" si="384"/>
        <v>307</v>
      </c>
      <c r="B2762" s="23">
        <f t="shared" si="385"/>
        <v>44574</v>
      </c>
      <c r="C2762" s="24">
        <v>19</v>
      </c>
      <c r="D2762" s="54" t="str">
        <f t="shared" si="386"/>
        <v>ASET</v>
      </c>
      <c r="E2762" s="178"/>
      <c r="F2762" s="179"/>
      <c r="G2762" s="177"/>
      <c r="H2762" s="177"/>
      <c r="I2762" s="169">
        <f t="shared" si="387"/>
        <v>0</v>
      </c>
      <c r="J2762" s="149" t="str" cm="1">
        <f t="array" ref="J2762">IF(ISERROR(INDEX('Non Compliance input'!$H$5:$H$156,MATCH(1,(A2762='Non Compliance input'!$A$5:$A$156)*(F2762&gt;='Non Compliance input'!$D$5:$D$156)*(E2762&lt;'Non Compliance input'!$E$5:$E$156)*('Non Compliance input'!$H$5:$H$156="Yes"),0))
),"","Yes")</f>
        <v/>
      </c>
      <c r="K2762" s="149">
        <f t="shared" si="388"/>
        <v>0</v>
      </c>
      <c r="L2762" s="162">
        <f t="shared" si="389"/>
        <v>0</v>
      </c>
      <c r="M2762" s="162" t="str" cm="1">
        <f t="array" ref="M2762">IF(ISERROR(INDEX('Non Compliance input'!$I$5:$I$156,MATCH(1,(A2762='Non Compliance input'!$A$5:$A$156)*(E2762&gt;='Non Compliance input'!$D$5:$D$156)*(F2762&lt;='Non Compliance input'!$E$5:$E$156)*('Non Compliance input'!$I$5:$I$156="Yes"),0))
),"","Yes")</f>
        <v/>
      </c>
      <c r="N2762" s="149" t="str">
        <f>IF(VLOOKUP($A2762,HourEndingOutage!$B$3:$F$746,5,0)="Outage","Outage","")</f>
        <v/>
      </c>
      <c r="O2762" s="18">
        <f t="shared" si="390"/>
        <v>0</v>
      </c>
      <c r="P2762" s="18" t="str">
        <f t="shared" si="391"/>
        <v/>
      </c>
      <c r="Q2762" s="18">
        <f t="shared" si="392"/>
        <v>0</v>
      </c>
      <c r="R2762" s="118"/>
    </row>
    <row r="2763" spans="1:18" x14ac:dyDescent="0.25">
      <c r="A2763" s="25">
        <f t="shared" si="384"/>
        <v>307</v>
      </c>
      <c r="B2763" s="23">
        <f t="shared" si="385"/>
        <v>44574</v>
      </c>
      <c r="C2763" s="24">
        <v>19</v>
      </c>
      <c r="D2763" s="54" t="str">
        <f t="shared" si="386"/>
        <v>ASET</v>
      </c>
      <c r="E2763" s="178"/>
      <c r="F2763" s="179"/>
      <c r="G2763" s="177"/>
      <c r="H2763" s="177"/>
      <c r="I2763" s="169">
        <f t="shared" si="387"/>
        <v>0</v>
      </c>
      <c r="J2763" s="149" t="str" cm="1">
        <f t="array" ref="J2763">IF(ISERROR(INDEX('Non Compliance input'!$H$5:$H$156,MATCH(1,(A2763='Non Compliance input'!$A$5:$A$156)*(F2763&gt;='Non Compliance input'!$D$5:$D$156)*(E2763&lt;'Non Compliance input'!$E$5:$E$156)*('Non Compliance input'!$H$5:$H$156="Yes"),0))
),"","Yes")</f>
        <v/>
      </c>
      <c r="K2763" s="149">
        <f t="shared" si="388"/>
        <v>0</v>
      </c>
      <c r="L2763" s="162">
        <f t="shared" si="389"/>
        <v>0</v>
      </c>
      <c r="M2763" s="162" t="str" cm="1">
        <f t="array" ref="M2763">IF(ISERROR(INDEX('Non Compliance input'!$I$5:$I$156,MATCH(1,(A2763='Non Compliance input'!$A$5:$A$156)*(E2763&gt;='Non Compliance input'!$D$5:$D$156)*(F2763&lt;='Non Compliance input'!$E$5:$E$156)*('Non Compliance input'!$I$5:$I$156="Yes"),0))
),"","Yes")</f>
        <v/>
      </c>
      <c r="N2763" s="149" t="str">
        <f>IF(VLOOKUP($A2763,HourEndingOutage!$B$3:$F$746,5,0)="Outage","Outage","")</f>
        <v/>
      </c>
      <c r="O2763" s="18">
        <f t="shared" si="390"/>
        <v>0</v>
      </c>
      <c r="P2763" s="18" t="str">
        <f t="shared" si="391"/>
        <v/>
      </c>
      <c r="Q2763" s="18">
        <f t="shared" si="392"/>
        <v>0</v>
      </c>
      <c r="R2763" s="118"/>
    </row>
    <row r="2764" spans="1:18" x14ac:dyDescent="0.25">
      <c r="A2764" s="25">
        <f t="shared" si="384"/>
        <v>307</v>
      </c>
      <c r="B2764" s="23">
        <f t="shared" si="385"/>
        <v>44574</v>
      </c>
      <c r="C2764" s="24">
        <v>19</v>
      </c>
      <c r="D2764" s="54" t="str">
        <f t="shared" si="386"/>
        <v>ASET</v>
      </c>
      <c r="E2764" s="178"/>
      <c r="F2764" s="179"/>
      <c r="G2764" s="177"/>
      <c r="H2764" s="177"/>
      <c r="I2764" s="169">
        <f t="shared" si="387"/>
        <v>0</v>
      </c>
      <c r="J2764" s="149" t="str" cm="1">
        <f t="array" ref="J2764">IF(ISERROR(INDEX('Non Compliance input'!$H$5:$H$156,MATCH(1,(A2764='Non Compliance input'!$A$5:$A$156)*(F2764&gt;='Non Compliance input'!$D$5:$D$156)*(E2764&lt;'Non Compliance input'!$E$5:$E$156)*('Non Compliance input'!$H$5:$H$156="Yes"),0))
),"","Yes")</f>
        <v/>
      </c>
      <c r="K2764" s="149">
        <f t="shared" si="388"/>
        <v>0</v>
      </c>
      <c r="L2764" s="162">
        <f t="shared" si="389"/>
        <v>0</v>
      </c>
      <c r="M2764" s="162" t="str" cm="1">
        <f t="array" ref="M2764">IF(ISERROR(INDEX('Non Compliance input'!$I$5:$I$156,MATCH(1,(A2764='Non Compliance input'!$A$5:$A$156)*(E2764&gt;='Non Compliance input'!$D$5:$D$156)*(F2764&lt;='Non Compliance input'!$E$5:$E$156)*('Non Compliance input'!$I$5:$I$156="Yes"),0))
),"","Yes")</f>
        <v/>
      </c>
      <c r="N2764" s="149" t="str">
        <f>IF(VLOOKUP($A2764,HourEndingOutage!$B$3:$F$746,5,0)="Outage","Outage","")</f>
        <v/>
      </c>
      <c r="O2764" s="18">
        <f t="shared" si="390"/>
        <v>0</v>
      </c>
      <c r="P2764" s="18" t="str">
        <f t="shared" si="391"/>
        <v/>
      </c>
      <c r="Q2764" s="18">
        <f t="shared" si="392"/>
        <v>0</v>
      </c>
      <c r="R2764" s="118"/>
    </row>
    <row r="2765" spans="1:18" x14ac:dyDescent="0.25">
      <c r="A2765" s="25">
        <f t="shared" si="384"/>
        <v>307</v>
      </c>
      <c r="B2765" s="23">
        <f t="shared" si="385"/>
        <v>44574</v>
      </c>
      <c r="C2765" s="24">
        <v>19</v>
      </c>
      <c r="D2765" s="54" t="str">
        <f t="shared" si="386"/>
        <v>ASET</v>
      </c>
      <c r="E2765" s="178"/>
      <c r="F2765" s="179"/>
      <c r="G2765" s="177"/>
      <c r="H2765" s="177"/>
      <c r="I2765" s="169">
        <f t="shared" si="387"/>
        <v>0</v>
      </c>
      <c r="J2765" s="149" t="str" cm="1">
        <f t="array" ref="J2765">IF(ISERROR(INDEX('Non Compliance input'!$H$5:$H$156,MATCH(1,(A2765='Non Compliance input'!$A$5:$A$156)*(F2765&gt;='Non Compliance input'!$D$5:$D$156)*(E2765&lt;'Non Compliance input'!$E$5:$E$156)*('Non Compliance input'!$H$5:$H$156="Yes"),0))
),"","Yes")</f>
        <v/>
      </c>
      <c r="K2765" s="149">
        <f t="shared" si="388"/>
        <v>0</v>
      </c>
      <c r="L2765" s="162">
        <f t="shared" si="389"/>
        <v>0</v>
      </c>
      <c r="M2765" s="162" t="str" cm="1">
        <f t="array" ref="M2765">IF(ISERROR(INDEX('Non Compliance input'!$I$5:$I$156,MATCH(1,(A2765='Non Compliance input'!$A$5:$A$156)*(E2765&gt;='Non Compliance input'!$D$5:$D$156)*(F2765&lt;='Non Compliance input'!$E$5:$E$156)*('Non Compliance input'!$I$5:$I$156="Yes"),0))
),"","Yes")</f>
        <v/>
      </c>
      <c r="N2765" s="149" t="str">
        <f>IF(VLOOKUP($A2765,HourEndingOutage!$B$3:$F$746,5,0)="Outage","Outage","")</f>
        <v/>
      </c>
      <c r="O2765" s="18">
        <f t="shared" si="390"/>
        <v>0</v>
      </c>
      <c r="P2765" s="18" t="str">
        <f t="shared" si="391"/>
        <v/>
      </c>
      <c r="Q2765" s="18">
        <f t="shared" si="392"/>
        <v>0</v>
      </c>
      <c r="R2765" s="118"/>
    </row>
    <row r="2766" spans="1:18" x14ac:dyDescent="0.25">
      <c r="A2766" s="25">
        <f t="shared" si="384"/>
        <v>308</v>
      </c>
      <c r="B2766" s="23">
        <f t="shared" si="385"/>
        <v>44574</v>
      </c>
      <c r="C2766" s="24">
        <v>20</v>
      </c>
      <c r="D2766" s="54" t="str">
        <f t="shared" si="386"/>
        <v>ASET</v>
      </c>
      <c r="E2766" s="178"/>
      <c r="F2766" s="179"/>
      <c r="G2766" s="177"/>
      <c r="H2766" s="177"/>
      <c r="I2766" s="169">
        <f t="shared" si="387"/>
        <v>0</v>
      </c>
      <c r="J2766" s="149" t="str" cm="1">
        <f t="array" ref="J2766">IF(ISERROR(INDEX('Non Compliance input'!$H$5:$H$156,MATCH(1,(A2766='Non Compliance input'!$A$5:$A$156)*(F2766&gt;='Non Compliance input'!$D$5:$D$156)*(E2766&lt;'Non Compliance input'!$E$5:$E$156)*('Non Compliance input'!$H$5:$H$156="Yes"),0))
),"","Yes")</f>
        <v/>
      </c>
      <c r="K2766" s="149">
        <f t="shared" si="388"/>
        <v>0</v>
      </c>
      <c r="L2766" s="162">
        <f t="shared" si="389"/>
        <v>0</v>
      </c>
      <c r="M2766" s="162" t="str" cm="1">
        <f t="array" ref="M2766">IF(ISERROR(INDEX('Non Compliance input'!$I$5:$I$156,MATCH(1,(A2766='Non Compliance input'!$A$5:$A$156)*(E2766&gt;='Non Compliance input'!$D$5:$D$156)*(F2766&lt;='Non Compliance input'!$E$5:$E$156)*('Non Compliance input'!$I$5:$I$156="Yes"),0))
),"","Yes")</f>
        <v/>
      </c>
      <c r="N2766" s="149" t="str">
        <f>IF(VLOOKUP($A2766,HourEndingOutage!$B$3:$F$746,5,0)="Outage","Outage","")</f>
        <v/>
      </c>
      <c r="O2766" s="18">
        <f t="shared" si="390"/>
        <v>0</v>
      </c>
      <c r="P2766" s="18" t="str">
        <f t="shared" si="391"/>
        <v/>
      </c>
      <c r="Q2766" s="18">
        <f t="shared" si="392"/>
        <v>0</v>
      </c>
      <c r="R2766" s="118"/>
    </row>
    <row r="2767" spans="1:18" x14ac:dyDescent="0.25">
      <c r="A2767" s="25">
        <f t="shared" si="384"/>
        <v>308</v>
      </c>
      <c r="B2767" s="23">
        <f t="shared" si="385"/>
        <v>44574</v>
      </c>
      <c r="C2767" s="24">
        <v>20</v>
      </c>
      <c r="D2767" s="54" t="str">
        <f t="shared" si="386"/>
        <v>ASET</v>
      </c>
      <c r="E2767" s="178"/>
      <c r="F2767" s="179"/>
      <c r="G2767" s="177"/>
      <c r="H2767" s="177"/>
      <c r="I2767" s="169">
        <f t="shared" si="387"/>
        <v>0</v>
      </c>
      <c r="J2767" s="149" t="str" cm="1">
        <f t="array" ref="J2767">IF(ISERROR(INDEX('Non Compliance input'!$H$5:$H$156,MATCH(1,(A2767='Non Compliance input'!$A$5:$A$156)*(F2767&gt;='Non Compliance input'!$D$5:$D$156)*(E2767&lt;'Non Compliance input'!$E$5:$E$156)*('Non Compliance input'!$H$5:$H$156="Yes"),0))
),"","Yes")</f>
        <v/>
      </c>
      <c r="K2767" s="149">
        <f t="shared" si="388"/>
        <v>0</v>
      </c>
      <c r="L2767" s="162">
        <f t="shared" si="389"/>
        <v>0</v>
      </c>
      <c r="M2767" s="162" t="str" cm="1">
        <f t="array" ref="M2767">IF(ISERROR(INDEX('Non Compliance input'!$I$5:$I$156,MATCH(1,(A2767='Non Compliance input'!$A$5:$A$156)*(E2767&gt;='Non Compliance input'!$D$5:$D$156)*(F2767&lt;='Non Compliance input'!$E$5:$E$156)*('Non Compliance input'!$I$5:$I$156="Yes"),0))
),"","Yes")</f>
        <v/>
      </c>
      <c r="N2767" s="149" t="str">
        <f>IF(VLOOKUP($A2767,HourEndingOutage!$B$3:$F$746,5,0)="Outage","Outage","")</f>
        <v/>
      </c>
      <c r="O2767" s="18">
        <f t="shared" si="390"/>
        <v>0</v>
      </c>
      <c r="P2767" s="18" t="str">
        <f t="shared" si="391"/>
        <v/>
      </c>
      <c r="Q2767" s="18">
        <f t="shared" si="392"/>
        <v>0</v>
      </c>
      <c r="R2767" s="118"/>
    </row>
    <row r="2768" spans="1:18" x14ac:dyDescent="0.25">
      <c r="A2768" s="25">
        <f t="shared" si="384"/>
        <v>308</v>
      </c>
      <c r="B2768" s="23">
        <f t="shared" si="385"/>
        <v>44574</v>
      </c>
      <c r="C2768" s="24">
        <v>20</v>
      </c>
      <c r="D2768" s="54" t="str">
        <f t="shared" si="386"/>
        <v>ASET</v>
      </c>
      <c r="E2768" s="178"/>
      <c r="F2768" s="179"/>
      <c r="G2768" s="177"/>
      <c r="H2768" s="177"/>
      <c r="I2768" s="169">
        <f t="shared" si="387"/>
        <v>0</v>
      </c>
      <c r="J2768" s="149" t="str" cm="1">
        <f t="array" ref="J2768">IF(ISERROR(INDEX('Non Compliance input'!$H$5:$H$156,MATCH(1,(A2768='Non Compliance input'!$A$5:$A$156)*(F2768&gt;='Non Compliance input'!$D$5:$D$156)*(E2768&lt;'Non Compliance input'!$E$5:$E$156)*('Non Compliance input'!$H$5:$H$156="Yes"),0))
),"","Yes")</f>
        <v/>
      </c>
      <c r="K2768" s="149">
        <f t="shared" si="388"/>
        <v>0</v>
      </c>
      <c r="L2768" s="162">
        <f t="shared" si="389"/>
        <v>0</v>
      </c>
      <c r="M2768" s="162" t="str" cm="1">
        <f t="array" ref="M2768">IF(ISERROR(INDEX('Non Compliance input'!$I$5:$I$156,MATCH(1,(A2768='Non Compliance input'!$A$5:$A$156)*(E2768&gt;='Non Compliance input'!$D$5:$D$156)*(F2768&lt;='Non Compliance input'!$E$5:$E$156)*('Non Compliance input'!$I$5:$I$156="Yes"),0))
),"","Yes")</f>
        <v/>
      </c>
      <c r="N2768" s="149" t="str">
        <f>IF(VLOOKUP($A2768,HourEndingOutage!$B$3:$F$746,5,0)="Outage","Outage","")</f>
        <v/>
      </c>
      <c r="O2768" s="18">
        <f t="shared" si="390"/>
        <v>0</v>
      </c>
      <c r="P2768" s="18" t="str">
        <f t="shared" si="391"/>
        <v/>
      </c>
      <c r="Q2768" s="18">
        <f t="shared" si="392"/>
        <v>0</v>
      </c>
      <c r="R2768" s="118"/>
    </row>
    <row r="2769" spans="1:18" x14ac:dyDescent="0.25">
      <c r="A2769" s="25">
        <f t="shared" si="384"/>
        <v>308</v>
      </c>
      <c r="B2769" s="23">
        <f t="shared" si="385"/>
        <v>44574</v>
      </c>
      <c r="C2769" s="24">
        <v>20</v>
      </c>
      <c r="D2769" s="54" t="str">
        <f t="shared" si="386"/>
        <v>ASET</v>
      </c>
      <c r="E2769" s="178"/>
      <c r="F2769" s="179"/>
      <c r="G2769" s="177"/>
      <c r="H2769" s="177"/>
      <c r="I2769" s="169">
        <f t="shared" si="387"/>
        <v>0</v>
      </c>
      <c r="J2769" s="149" t="str" cm="1">
        <f t="array" ref="J2769">IF(ISERROR(INDEX('Non Compliance input'!$H$5:$H$156,MATCH(1,(A2769='Non Compliance input'!$A$5:$A$156)*(F2769&gt;='Non Compliance input'!$D$5:$D$156)*(E2769&lt;'Non Compliance input'!$E$5:$E$156)*('Non Compliance input'!$H$5:$H$156="Yes"),0))
),"","Yes")</f>
        <v/>
      </c>
      <c r="K2769" s="149">
        <f t="shared" si="388"/>
        <v>0</v>
      </c>
      <c r="L2769" s="162">
        <f t="shared" si="389"/>
        <v>0</v>
      </c>
      <c r="M2769" s="162" t="str" cm="1">
        <f t="array" ref="M2769">IF(ISERROR(INDEX('Non Compliance input'!$I$5:$I$156,MATCH(1,(A2769='Non Compliance input'!$A$5:$A$156)*(E2769&gt;='Non Compliance input'!$D$5:$D$156)*(F2769&lt;='Non Compliance input'!$E$5:$E$156)*('Non Compliance input'!$I$5:$I$156="Yes"),0))
),"","Yes")</f>
        <v/>
      </c>
      <c r="N2769" s="149" t="str">
        <f>IF(VLOOKUP($A2769,HourEndingOutage!$B$3:$F$746,5,0)="Outage","Outage","")</f>
        <v/>
      </c>
      <c r="O2769" s="18">
        <f t="shared" si="390"/>
        <v>0</v>
      </c>
      <c r="P2769" s="18" t="str">
        <f t="shared" si="391"/>
        <v/>
      </c>
      <c r="Q2769" s="18">
        <f t="shared" si="392"/>
        <v>0</v>
      </c>
      <c r="R2769" s="118"/>
    </row>
    <row r="2770" spans="1:18" x14ac:dyDescent="0.25">
      <c r="A2770" s="25">
        <f t="shared" si="384"/>
        <v>308</v>
      </c>
      <c r="B2770" s="23">
        <f t="shared" si="385"/>
        <v>44574</v>
      </c>
      <c r="C2770" s="24">
        <v>20</v>
      </c>
      <c r="D2770" s="54" t="str">
        <f t="shared" si="386"/>
        <v>ASET</v>
      </c>
      <c r="E2770" s="178"/>
      <c r="F2770" s="179"/>
      <c r="G2770" s="177"/>
      <c r="H2770" s="177"/>
      <c r="I2770" s="169">
        <f t="shared" si="387"/>
        <v>0</v>
      </c>
      <c r="J2770" s="149" t="str" cm="1">
        <f t="array" ref="J2770">IF(ISERROR(INDEX('Non Compliance input'!$H$5:$H$156,MATCH(1,(A2770='Non Compliance input'!$A$5:$A$156)*(F2770&gt;='Non Compliance input'!$D$5:$D$156)*(E2770&lt;'Non Compliance input'!$E$5:$E$156)*('Non Compliance input'!$H$5:$H$156="Yes"),0))
),"","Yes")</f>
        <v/>
      </c>
      <c r="K2770" s="149">
        <f t="shared" si="388"/>
        <v>0</v>
      </c>
      <c r="L2770" s="162">
        <f t="shared" si="389"/>
        <v>0</v>
      </c>
      <c r="M2770" s="162" t="str" cm="1">
        <f t="array" ref="M2770">IF(ISERROR(INDEX('Non Compliance input'!$I$5:$I$156,MATCH(1,(A2770='Non Compliance input'!$A$5:$A$156)*(E2770&gt;='Non Compliance input'!$D$5:$D$156)*(F2770&lt;='Non Compliance input'!$E$5:$E$156)*('Non Compliance input'!$I$5:$I$156="Yes"),0))
),"","Yes")</f>
        <v/>
      </c>
      <c r="N2770" s="149" t="str">
        <f>IF(VLOOKUP($A2770,HourEndingOutage!$B$3:$F$746,5,0)="Outage","Outage","")</f>
        <v/>
      </c>
      <c r="O2770" s="18">
        <f t="shared" si="390"/>
        <v>0</v>
      </c>
      <c r="P2770" s="18" t="str">
        <f t="shared" si="391"/>
        <v/>
      </c>
      <c r="Q2770" s="18">
        <f t="shared" si="392"/>
        <v>0</v>
      </c>
      <c r="R2770" s="118"/>
    </row>
    <row r="2771" spans="1:18" x14ac:dyDescent="0.25">
      <c r="A2771" s="25">
        <f t="shared" si="384"/>
        <v>308</v>
      </c>
      <c r="B2771" s="23">
        <f t="shared" si="385"/>
        <v>44574</v>
      </c>
      <c r="C2771" s="24">
        <v>20</v>
      </c>
      <c r="D2771" s="54" t="str">
        <f t="shared" si="386"/>
        <v>ASET</v>
      </c>
      <c r="E2771" s="178"/>
      <c r="F2771" s="179"/>
      <c r="G2771" s="177"/>
      <c r="H2771" s="177"/>
      <c r="I2771" s="169">
        <f t="shared" si="387"/>
        <v>0</v>
      </c>
      <c r="J2771" s="149" t="str" cm="1">
        <f t="array" ref="J2771">IF(ISERROR(INDEX('Non Compliance input'!$H$5:$H$156,MATCH(1,(A2771='Non Compliance input'!$A$5:$A$156)*(F2771&gt;='Non Compliance input'!$D$5:$D$156)*(E2771&lt;'Non Compliance input'!$E$5:$E$156)*('Non Compliance input'!$H$5:$H$156="Yes"),0))
),"","Yes")</f>
        <v/>
      </c>
      <c r="K2771" s="149">
        <f t="shared" si="388"/>
        <v>0</v>
      </c>
      <c r="L2771" s="162">
        <f t="shared" si="389"/>
        <v>0</v>
      </c>
      <c r="M2771" s="162" t="str" cm="1">
        <f t="array" ref="M2771">IF(ISERROR(INDEX('Non Compliance input'!$I$5:$I$156,MATCH(1,(A2771='Non Compliance input'!$A$5:$A$156)*(E2771&gt;='Non Compliance input'!$D$5:$D$156)*(F2771&lt;='Non Compliance input'!$E$5:$E$156)*('Non Compliance input'!$I$5:$I$156="Yes"),0))
),"","Yes")</f>
        <v/>
      </c>
      <c r="N2771" s="149" t="str">
        <f>IF(VLOOKUP($A2771,HourEndingOutage!$B$3:$F$746,5,0)="Outage","Outage","")</f>
        <v/>
      </c>
      <c r="O2771" s="18">
        <f t="shared" si="390"/>
        <v>0</v>
      </c>
      <c r="P2771" s="18" t="str">
        <f t="shared" si="391"/>
        <v/>
      </c>
      <c r="Q2771" s="18">
        <f t="shared" si="392"/>
        <v>0</v>
      </c>
      <c r="R2771" s="118"/>
    </row>
    <row r="2772" spans="1:18" x14ac:dyDescent="0.25">
      <c r="A2772" s="25">
        <f t="shared" si="384"/>
        <v>308</v>
      </c>
      <c r="B2772" s="23">
        <f t="shared" si="385"/>
        <v>44574</v>
      </c>
      <c r="C2772" s="24">
        <v>20</v>
      </c>
      <c r="D2772" s="54" t="str">
        <f t="shared" si="386"/>
        <v>ASET</v>
      </c>
      <c r="E2772" s="178"/>
      <c r="F2772" s="179"/>
      <c r="G2772" s="177"/>
      <c r="H2772" s="177"/>
      <c r="I2772" s="169">
        <f t="shared" si="387"/>
        <v>0</v>
      </c>
      <c r="J2772" s="149" t="str" cm="1">
        <f t="array" ref="J2772">IF(ISERROR(INDEX('Non Compliance input'!$H$5:$H$156,MATCH(1,(A2772='Non Compliance input'!$A$5:$A$156)*(F2772&gt;='Non Compliance input'!$D$5:$D$156)*(E2772&lt;'Non Compliance input'!$E$5:$E$156)*('Non Compliance input'!$H$5:$H$156="Yes"),0))
),"","Yes")</f>
        <v/>
      </c>
      <c r="K2772" s="149">
        <f t="shared" si="388"/>
        <v>0</v>
      </c>
      <c r="L2772" s="162">
        <f t="shared" si="389"/>
        <v>0</v>
      </c>
      <c r="M2772" s="162" t="str" cm="1">
        <f t="array" ref="M2772">IF(ISERROR(INDEX('Non Compliance input'!$I$5:$I$156,MATCH(1,(A2772='Non Compliance input'!$A$5:$A$156)*(E2772&gt;='Non Compliance input'!$D$5:$D$156)*(F2772&lt;='Non Compliance input'!$E$5:$E$156)*('Non Compliance input'!$I$5:$I$156="Yes"),0))
),"","Yes")</f>
        <v/>
      </c>
      <c r="N2772" s="149" t="str">
        <f>IF(VLOOKUP($A2772,HourEndingOutage!$B$3:$F$746,5,0)="Outage","Outage","")</f>
        <v/>
      </c>
      <c r="O2772" s="18">
        <f t="shared" si="390"/>
        <v>0</v>
      </c>
      <c r="P2772" s="18" t="str">
        <f t="shared" si="391"/>
        <v/>
      </c>
      <c r="Q2772" s="18">
        <f t="shared" si="392"/>
        <v>0</v>
      </c>
      <c r="R2772" s="118"/>
    </row>
    <row r="2773" spans="1:18" x14ac:dyDescent="0.25">
      <c r="A2773" s="25">
        <f t="shared" si="384"/>
        <v>308</v>
      </c>
      <c r="B2773" s="23">
        <f t="shared" si="385"/>
        <v>44574</v>
      </c>
      <c r="C2773" s="24">
        <v>20</v>
      </c>
      <c r="D2773" s="54" t="str">
        <f t="shared" si="386"/>
        <v>ASET</v>
      </c>
      <c r="E2773" s="178"/>
      <c r="F2773" s="179"/>
      <c r="G2773" s="177"/>
      <c r="H2773" s="177"/>
      <c r="I2773" s="169">
        <f t="shared" si="387"/>
        <v>0</v>
      </c>
      <c r="J2773" s="149" t="str" cm="1">
        <f t="array" ref="J2773">IF(ISERROR(INDEX('Non Compliance input'!$H$5:$H$156,MATCH(1,(A2773='Non Compliance input'!$A$5:$A$156)*(F2773&gt;='Non Compliance input'!$D$5:$D$156)*(E2773&lt;'Non Compliance input'!$E$5:$E$156)*('Non Compliance input'!$H$5:$H$156="Yes"),0))
),"","Yes")</f>
        <v/>
      </c>
      <c r="K2773" s="149">
        <f t="shared" si="388"/>
        <v>0</v>
      </c>
      <c r="L2773" s="162">
        <f t="shared" si="389"/>
        <v>0</v>
      </c>
      <c r="M2773" s="162" t="str" cm="1">
        <f t="array" ref="M2773">IF(ISERROR(INDEX('Non Compliance input'!$I$5:$I$156,MATCH(1,(A2773='Non Compliance input'!$A$5:$A$156)*(E2773&gt;='Non Compliance input'!$D$5:$D$156)*(F2773&lt;='Non Compliance input'!$E$5:$E$156)*('Non Compliance input'!$I$5:$I$156="Yes"),0))
),"","Yes")</f>
        <v/>
      </c>
      <c r="N2773" s="149" t="str">
        <f>IF(VLOOKUP($A2773,HourEndingOutage!$B$3:$F$746,5,0)="Outage","Outage","")</f>
        <v/>
      </c>
      <c r="O2773" s="18">
        <f t="shared" si="390"/>
        <v>0</v>
      </c>
      <c r="P2773" s="18" t="str">
        <f t="shared" si="391"/>
        <v/>
      </c>
      <c r="Q2773" s="18">
        <f t="shared" si="392"/>
        <v>0</v>
      </c>
      <c r="R2773" s="118"/>
    </row>
    <row r="2774" spans="1:18" x14ac:dyDescent="0.25">
      <c r="A2774" s="25">
        <f t="shared" si="384"/>
        <v>308</v>
      </c>
      <c r="B2774" s="23">
        <f t="shared" si="385"/>
        <v>44574</v>
      </c>
      <c r="C2774" s="24">
        <v>20</v>
      </c>
      <c r="D2774" s="54" t="str">
        <f t="shared" si="386"/>
        <v>ASET</v>
      </c>
      <c r="E2774" s="178"/>
      <c r="F2774" s="179"/>
      <c r="G2774" s="177"/>
      <c r="H2774" s="177"/>
      <c r="I2774" s="169">
        <f t="shared" si="387"/>
        <v>0</v>
      </c>
      <c r="J2774" s="149" t="str" cm="1">
        <f t="array" ref="J2774">IF(ISERROR(INDEX('Non Compliance input'!$H$5:$H$156,MATCH(1,(A2774='Non Compliance input'!$A$5:$A$156)*(F2774&gt;='Non Compliance input'!$D$5:$D$156)*(E2774&lt;'Non Compliance input'!$E$5:$E$156)*('Non Compliance input'!$H$5:$H$156="Yes"),0))
),"","Yes")</f>
        <v/>
      </c>
      <c r="K2774" s="149">
        <f t="shared" si="388"/>
        <v>0</v>
      </c>
      <c r="L2774" s="162">
        <f t="shared" si="389"/>
        <v>0</v>
      </c>
      <c r="M2774" s="162" t="str" cm="1">
        <f t="array" ref="M2774">IF(ISERROR(INDEX('Non Compliance input'!$I$5:$I$156,MATCH(1,(A2774='Non Compliance input'!$A$5:$A$156)*(E2774&gt;='Non Compliance input'!$D$5:$D$156)*(F2774&lt;='Non Compliance input'!$E$5:$E$156)*('Non Compliance input'!$I$5:$I$156="Yes"),0))
),"","Yes")</f>
        <v/>
      </c>
      <c r="N2774" s="149" t="str">
        <f>IF(VLOOKUP($A2774,HourEndingOutage!$B$3:$F$746,5,0)="Outage","Outage","")</f>
        <v/>
      </c>
      <c r="O2774" s="18">
        <f t="shared" si="390"/>
        <v>0</v>
      </c>
      <c r="P2774" s="18" t="str">
        <f t="shared" si="391"/>
        <v/>
      </c>
      <c r="Q2774" s="18">
        <f t="shared" si="392"/>
        <v>0</v>
      </c>
      <c r="R2774" s="118"/>
    </row>
    <row r="2775" spans="1:18" x14ac:dyDescent="0.25">
      <c r="A2775" s="25">
        <f t="shared" si="384"/>
        <v>309</v>
      </c>
      <c r="B2775" s="23">
        <f t="shared" si="385"/>
        <v>44574</v>
      </c>
      <c r="C2775" s="24">
        <v>21</v>
      </c>
      <c r="D2775" s="54" t="str">
        <f t="shared" si="386"/>
        <v>ASET</v>
      </c>
      <c r="E2775" s="178"/>
      <c r="F2775" s="179"/>
      <c r="G2775" s="177"/>
      <c r="H2775" s="177"/>
      <c r="I2775" s="169">
        <f t="shared" si="387"/>
        <v>0</v>
      </c>
      <c r="J2775" s="149" t="str" cm="1">
        <f t="array" ref="J2775">IF(ISERROR(INDEX('Non Compliance input'!$H$5:$H$156,MATCH(1,(A2775='Non Compliance input'!$A$5:$A$156)*(F2775&gt;='Non Compliance input'!$D$5:$D$156)*(E2775&lt;'Non Compliance input'!$E$5:$E$156)*('Non Compliance input'!$H$5:$H$156="Yes"),0))
),"","Yes")</f>
        <v/>
      </c>
      <c r="K2775" s="149">
        <f t="shared" si="388"/>
        <v>0</v>
      </c>
      <c r="L2775" s="162">
        <f t="shared" si="389"/>
        <v>0</v>
      </c>
      <c r="M2775" s="162" t="str" cm="1">
        <f t="array" ref="M2775">IF(ISERROR(INDEX('Non Compliance input'!$I$5:$I$156,MATCH(1,(A2775='Non Compliance input'!$A$5:$A$156)*(E2775&gt;='Non Compliance input'!$D$5:$D$156)*(F2775&lt;='Non Compliance input'!$E$5:$E$156)*('Non Compliance input'!$I$5:$I$156="Yes"),0))
),"","Yes")</f>
        <v/>
      </c>
      <c r="N2775" s="149" t="str">
        <f>IF(VLOOKUP($A2775,HourEndingOutage!$B$3:$F$746,5,0)="Outage","Outage","")</f>
        <v/>
      </c>
      <c r="O2775" s="18">
        <f t="shared" si="390"/>
        <v>0</v>
      </c>
      <c r="P2775" s="18" t="str">
        <f t="shared" si="391"/>
        <v/>
      </c>
      <c r="Q2775" s="18">
        <f t="shared" si="392"/>
        <v>0</v>
      </c>
      <c r="R2775" s="118"/>
    </row>
    <row r="2776" spans="1:18" x14ac:dyDescent="0.25">
      <c r="A2776" s="25">
        <f t="shared" si="384"/>
        <v>309</v>
      </c>
      <c r="B2776" s="23">
        <f t="shared" si="385"/>
        <v>44574</v>
      </c>
      <c r="C2776" s="24">
        <v>21</v>
      </c>
      <c r="D2776" s="54" t="str">
        <f t="shared" si="386"/>
        <v>ASET</v>
      </c>
      <c r="E2776" s="178"/>
      <c r="F2776" s="179"/>
      <c r="G2776" s="177"/>
      <c r="H2776" s="177"/>
      <c r="I2776" s="169">
        <f t="shared" si="387"/>
        <v>0</v>
      </c>
      <c r="J2776" s="149" t="str" cm="1">
        <f t="array" ref="J2776">IF(ISERROR(INDEX('Non Compliance input'!$H$5:$H$156,MATCH(1,(A2776='Non Compliance input'!$A$5:$A$156)*(F2776&gt;='Non Compliance input'!$D$5:$D$156)*(E2776&lt;'Non Compliance input'!$E$5:$E$156)*('Non Compliance input'!$H$5:$H$156="Yes"),0))
),"","Yes")</f>
        <v/>
      </c>
      <c r="K2776" s="149">
        <f t="shared" si="388"/>
        <v>0</v>
      </c>
      <c r="L2776" s="162">
        <f t="shared" si="389"/>
        <v>0</v>
      </c>
      <c r="M2776" s="162" t="str" cm="1">
        <f t="array" ref="M2776">IF(ISERROR(INDEX('Non Compliance input'!$I$5:$I$156,MATCH(1,(A2776='Non Compliance input'!$A$5:$A$156)*(E2776&gt;='Non Compliance input'!$D$5:$D$156)*(F2776&lt;='Non Compliance input'!$E$5:$E$156)*('Non Compliance input'!$I$5:$I$156="Yes"),0))
),"","Yes")</f>
        <v/>
      </c>
      <c r="N2776" s="149" t="str">
        <f>IF(VLOOKUP($A2776,HourEndingOutage!$B$3:$F$746,5,0)="Outage","Outage","")</f>
        <v/>
      </c>
      <c r="O2776" s="18">
        <f t="shared" si="390"/>
        <v>0</v>
      </c>
      <c r="P2776" s="18" t="str">
        <f t="shared" si="391"/>
        <v/>
      </c>
      <c r="Q2776" s="18">
        <f t="shared" si="392"/>
        <v>0</v>
      </c>
      <c r="R2776" s="118"/>
    </row>
    <row r="2777" spans="1:18" x14ac:dyDescent="0.25">
      <c r="A2777" s="25">
        <f t="shared" si="384"/>
        <v>309</v>
      </c>
      <c r="B2777" s="23">
        <f t="shared" si="385"/>
        <v>44574</v>
      </c>
      <c r="C2777" s="24">
        <v>21</v>
      </c>
      <c r="D2777" s="54" t="str">
        <f t="shared" si="386"/>
        <v>ASET</v>
      </c>
      <c r="E2777" s="178"/>
      <c r="F2777" s="179"/>
      <c r="G2777" s="177"/>
      <c r="H2777" s="177"/>
      <c r="I2777" s="169">
        <f t="shared" si="387"/>
        <v>0</v>
      </c>
      <c r="J2777" s="149" t="str" cm="1">
        <f t="array" ref="J2777">IF(ISERROR(INDEX('Non Compliance input'!$H$5:$H$156,MATCH(1,(A2777='Non Compliance input'!$A$5:$A$156)*(F2777&gt;='Non Compliance input'!$D$5:$D$156)*(E2777&lt;'Non Compliance input'!$E$5:$E$156)*('Non Compliance input'!$H$5:$H$156="Yes"),0))
),"","Yes")</f>
        <v/>
      </c>
      <c r="K2777" s="149">
        <f t="shared" si="388"/>
        <v>0</v>
      </c>
      <c r="L2777" s="162">
        <f t="shared" si="389"/>
        <v>0</v>
      </c>
      <c r="M2777" s="162" t="str" cm="1">
        <f t="array" ref="M2777">IF(ISERROR(INDEX('Non Compliance input'!$I$5:$I$156,MATCH(1,(A2777='Non Compliance input'!$A$5:$A$156)*(E2777&gt;='Non Compliance input'!$D$5:$D$156)*(F2777&lt;='Non Compliance input'!$E$5:$E$156)*('Non Compliance input'!$I$5:$I$156="Yes"),0))
),"","Yes")</f>
        <v/>
      </c>
      <c r="N2777" s="149" t="str">
        <f>IF(VLOOKUP($A2777,HourEndingOutage!$B$3:$F$746,5,0)="Outage","Outage","")</f>
        <v/>
      </c>
      <c r="O2777" s="18">
        <f t="shared" si="390"/>
        <v>0</v>
      </c>
      <c r="P2777" s="18" t="str">
        <f t="shared" si="391"/>
        <v/>
      </c>
      <c r="Q2777" s="18">
        <f t="shared" si="392"/>
        <v>0</v>
      </c>
      <c r="R2777" s="118"/>
    </row>
    <row r="2778" spans="1:18" x14ac:dyDescent="0.25">
      <c r="A2778" s="25">
        <f t="shared" si="384"/>
        <v>309</v>
      </c>
      <c r="B2778" s="23">
        <f t="shared" si="385"/>
        <v>44574</v>
      </c>
      <c r="C2778" s="24">
        <v>21</v>
      </c>
      <c r="D2778" s="54" t="str">
        <f t="shared" si="386"/>
        <v>ASET</v>
      </c>
      <c r="E2778" s="178"/>
      <c r="F2778" s="179"/>
      <c r="G2778" s="177"/>
      <c r="H2778" s="177"/>
      <c r="I2778" s="169">
        <f t="shared" si="387"/>
        <v>0</v>
      </c>
      <c r="J2778" s="149" t="str" cm="1">
        <f t="array" ref="J2778">IF(ISERROR(INDEX('Non Compliance input'!$H$5:$H$156,MATCH(1,(A2778='Non Compliance input'!$A$5:$A$156)*(F2778&gt;='Non Compliance input'!$D$5:$D$156)*(E2778&lt;'Non Compliance input'!$E$5:$E$156)*('Non Compliance input'!$H$5:$H$156="Yes"),0))
),"","Yes")</f>
        <v/>
      </c>
      <c r="K2778" s="149">
        <f t="shared" si="388"/>
        <v>0</v>
      </c>
      <c r="L2778" s="162">
        <f t="shared" si="389"/>
        <v>0</v>
      </c>
      <c r="M2778" s="162" t="str" cm="1">
        <f t="array" ref="M2778">IF(ISERROR(INDEX('Non Compliance input'!$I$5:$I$156,MATCH(1,(A2778='Non Compliance input'!$A$5:$A$156)*(E2778&gt;='Non Compliance input'!$D$5:$D$156)*(F2778&lt;='Non Compliance input'!$E$5:$E$156)*('Non Compliance input'!$I$5:$I$156="Yes"),0))
),"","Yes")</f>
        <v/>
      </c>
      <c r="N2778" s="149" t="str">
        <f>IF(VLOOKUP($A2778,HourEndingOutage!$B$3:$F$746,5,0)="Outage","Outage","")</f>
        <v/>
      </c>
      <c r="O2778" s="18">
        <f t="shared" si="390"/>
        <v>0</v>
      </c>
      <c r="P2778" s="18" t="str">
        <f t="shared" si="391"/>
        <v/>
      </c>
      <c r="Q2778" s="18">
        <f t="shared" si="392"/>
        <v>0</v>
      </c>
      <c r="R2778" s="118"/>
    </row>
    <row r="2779" spans="1:18" x14ac:dyDescent="0.25">
      <c r="A2779" s="25">
        <f t="shared" si="384"/>
        <v>309</v>
      </c>
      <c r="B2779" s="23">
        <f t="shared" si="385"/>
        <v>44574</v>
      </c>
      <c r="C2779" s="24">
        <v>21</v>
      </c>
      <c r="D2779" s="54" t="str">
        <f t="shared" si="386"/>
        <v>ASET</v>
      </c>
      <c r="E2779" s="178"/>
      <c r="F2779" s="179"/>
      <c r="G2779" s="177"/>
      <c r="H2779" s="177"/>
      <c r="I2779" s="169">
        <f t="shared" si="387"/>
        <v>0</v>
      </c>
      <c r="J2779" s="149" t="str" cm="1">
        <f t="array" ref="J2779">IF(ISERROR(INDEX('Non Compliance input'!$H$5:$H$156,MATCH(1,(A2779='Non Compliance input'!$A$5:$A$156)*(F2779&gt;='Non Compliance input'!$D$5:$D$156)*(E2779&lt;'Non Compliance input'!$E$5:$E$156)*('Non Compliance input'!$H$5:$H$156="Yes"),0))
),"","Yes")</f>
        <v/>
      </c>
      <c r="K2779" s="149">
        <f t="shared" si="388"/>
        <v>0</v>
      </c>
      <c r="L2779" s="162">
        <f t="shared" si="389"/>
        <v>0</v>
      </c>
      <c r="M2779" s="162" t="str" cm="1">
        <f t="array" ref="M2779">IF(ISERROR(INDEX('Non Compliance input'!$I$5:$I$156,MATCH(1,(A2779='Non Compliance input'!$A$5:$A$156)*(E2779&gt;='Non Compliance input'!$D$5:$D$156)*(F2779&lt;='Non Compliance input'!$E$5:$E$156)*('Non Compliance input'!$I$5:$I$156="Yes"),0))
),"","Yes")</f>
        <v/>
      </c>
      <c r="N2779" s="149" t="str">
        <f>IF(VLOOKUP($A2779,HourEndingOutage!$B$3:$F$746,5,0)="Outage","Outage","")</f>
        <v/>
      </c>
      <c r="O2779" s="18">
        <f t="shared" si="390"/>
        <v>0</v>
      </c>
      <c r="P2779" s="18" t="str">
        <f t="shared" si="391"/>
        <v/>
      </c>
      <c r="Q2779" s="18">
        <f t="shared" si="392"/>
        <v>0</v>
      </c>
      <c r="R2779" s="118"/>
    </row>
    <row r="2780" spans="1:18" x14ac:dyDescent="0.25">
      <c r="A2780" s="25">
        <f t="shared" ref="A2780:A2843" si="393">IF(C2780=C2779,A2779,A2779+1)</f>
        <v>309</v>
      </c>
      <c r="B2780" s="23">
        <f t="shared" ref="B2780:B2843" si="394">IF(C2780&lt;C2779,B2779+1,B2779)</f>
        <v>44574</v>
      </c>
      <c r="C2780" s="24">
        <v>21</v>
      </c>
      <c r="D2780" s="54" t="str">
        <f t="shared" si="386"/>
        <v>ASET</v>
      </c>
      <c r="E2780" s="178"/>
      <c r="F2780" s="179"/>
      <c r="G2780" s="177"/>
      <c r="H2780" s="177"/>
      <c r="I2780" s="169">
        <f t="shared" si="387"/>
        <v>0</v>
      </c>
      <c r="J2780" s="149" t="str" cm="1">
        <f t="array" ref="J2780">IF(ISERROR(INDEX('Non Compliance input'!$H$5:$H$156,MATCH(1,(A2780='Non Compliance input'!$A$5:$A$156)*(F2780&gt;='Non Compliance input'!$D$5:$D$156)*(E2780&lt;'Non Compliance input'!$E$5:$E$156)*('Non Compliance input'!$H$5:$H$156="Yes"),0))
),"","Yes")</f>
        <v/>
      </c>
      <c r="K2780" s="149">
        <f t="shared" si="388"/>
        <v>0</v>
      </c>
      <c r="L2780" s="162">
        <f t="shared" si="389"/>
        <v>0</v>
      </c>
      <c r="M2780" s="162" t="str" cm="1">
        <f t="array" ref="M2780">IF(ISERROR(INDEX('Non Compliance input'!$I$5:$I$156,MATCH(1,(A2780='Non Compliance input'!$A$5:$A$156)*(E2780&gt;='Non Compliance input'!$D$5:$D$156)*(F2780&lt;='Non Compliance input'!$E$5:$E$156)*('Non Compliance input'!$I$5:$I$156="Yes"),0))
),"","Yes")</f>
        <v/>
      </c>
      <c r="N2780" s="149" t="str">
        <f>IF(VLOOKUP($A2780,HourEndingOutage!$B$3:$F$746,5,0)="Outage","Outage","")</f>
        <v/>
      </c>
      <c r="O2780" s="18">
        <f t="shared" si="390"/>
        <v>0</v>
      </c>
      <c r="P2780" s="18" t="str">
        <f t="shared" si="391"/>
        <v/>
      </c>
      <c r="Q2780" s="18">
        <f t="shared" si="392"/>
        <v>0</v>
      </c>
      <c r="R2780" s="118"/>
    </row>
    <row r="2781" spans="1:18" x14ac:dyDescent="0.25">
      <c r="A2781" s="25">
        <f t="shared" si="393"/>
        <v>309</v>
      </c>
      <c r="B2781" s="23">
        <f t="shared" si="394"/>
        <v>44574</v>
      </c>
      <c r="C2781" s="24">
        <v>21</v>
      </c>
      <c r="D2781" s="54" t="str">
        <f t="shared" si="386"/>
        <v>ASET</v>
      </c>
      <c r="E2781" s="178"/>
      <c r="F2781" s="179"/>
      <c r="G2781" s="177"/>
      <c r="H2781" s="177"/>
      <c r="I2781" s="169">
        <f t="shared" si="387"/>
        <v>0</v>
      </c>
      <c r="J2781" s="149" t="str" cm="1">
        <f t="array" ref="J2781">IF(ISERROR(INDEX('Non Compliance input'!$H$5:$H$156,MATCH(1,(A2781='Non Compliance input'!$A$5:$A$156)*(F2781&gt;='Non Compliance input'!$D$5:$D$156)*(E2781&lt;'Non Compliance input'!$E$5:$E$156)*('Non Compliance input'!$H$5:$H$156="Yes"),0))
),"","Yes")</f>
        <v/>
      </c>
      <c r="K2781" s="149">
        <f t="shared" si="388"/>
        <v>0</v>
      </c>
      <c r="L2781" s="162">
        <f t="shared" si="389"/>
        <v>0</v>
      </c>
      <c r="M2781" s="162" t="str" cm="1">
        <f t="array" ref="M2781">IF(ISERROR(INDEX('Non Compliance input'!$I$5:$I$156,MATCH(1,(A2781='Non Compliance input'!$A$5:$A$156)*(E2781&gt;='Non Compliance input'!$D$5:$D$156)*(F2781&lt;='Non Compliance input'!$E$5:$E$156)*('Non Compliance input'!$I$5:$I$156="Yes"),0))
),"","Yes")</f>
        <v/>
      </c>
      <c r="N2781" s="149" t="str">
        <f>IF(VLOOKUP($A2781,HourEndingOutage!$B$3:$F$746,5,0)="Outage","Outage","")</f>
        <v/>
      </c>
      <c r="O2781" s="18">
        <f t="shared" si="390"/>
        <v>0</v>
      </c>
      <c r="P2781" s="18" t="str">
        <f t="shared" si="391"/>
        <v/>
      </c>
      <c r="Q2781" s="18">
        <f t="shared" si="392"/>
        <v>0</v>
      </c>
      <c r="R2781" s="118"/>
    </row>
    <row r="2782" spans="1:18" x14ac:dyDescent="0.25">
      <c r="A2782" s="25">
        <f t="shared" si="393"/>
        <v>309</v>
      </c>
      <c r="B2782" s="23">
        <f t="shared" si="394"/>
        <v>44574</v>
      </c>
      <c r="C2782" s="24">
        <v>21</v>
      </c>
      <c r="D2782" s="54" t="str">
        <f t="shared" si="386"/>
        <v>ASET</v>
      </c>
      <c r="E2782" s="178"/>
      <c r="F2782" s="179"/>
      <c r="G2782" s="177"/>
      <c r="H2782" s="177"/>
      <c r="I2782" s="169">
        <f t="shared" si="387"/>
        <v>0</v>
      </c>
      <c r="J2782" s="149" t="str" cm="1">
        <f t="array" ref="J2782">IF(ISERROR(INDEX('Non Compliance input'!$H$5:$H$156,MATCH(1,(A2782='Non Compliance input'!$A$5:$A$156)*(F2782&gt;='Non Compliance input'!$D$5:$D$156)*(E2782&lt;'Non Compliance input'!$E$5:$E$156)*('Non Compliance input'!$H$5:$H$156="Yes"),0))
),"","Yes")</f>
        <v/>
      </c>
      <c r="K2782" s="149">
        <f t="shared" si="388"/>
        <v>0</v>
      </c>
      <c r="L2782" s="162">
        <f t="shared" si="389"/>
        <v>0</v>
      </c>
      <c r="M2782" s="162" t="str" cm="1">
        <f t="array" ref="M2782">IF(ISERROR(INDEX('Non Compliance input'!$I$5:$I$156,MATCH(1,(A2782='Non Compliance input'!$A$5:$A$156)*(E2782&gt;='Non Compliance input'!$D$5:$D$156)*(F2782&lt;='Non Compliance input'!$E$5:$E$156)*('Non Compliance input'!$I$5:$I$156="Yes"),0))
),"","Yes")</f>
        <v/>
      </c>
      <c r="N2782" s="149" t="str">
        <f>IF(VLOOKUP($A2782,HourEndingOutage!$B$3:$F$746,5,0)="Outage","Outage","")</f>
        <v/>
      </c>
      <c r="O2782" s="18">
        <f t="shared" si="390"/>
        <v>0</v>
      </c>
      <c r="P2782" s="18" t="str">
        <f t="shared" si="391"/>
        <v/>
      </c>
      <c r="Q2782" s="18">
        <f t="shared" si="392"/>
        <v>0</v>
      </c>
      <c r="R2782" s="118"/>
    </row>
    <row r="2783" spans="1:18" x14ac:dyDescent="0.25">
      <c r="A2783" s="25">
        <f t="shared" si="393"/>
        <v>309</v>
      </c>
      <c r="B2783" s="23">
        <f t="shared" si="394"/>
        <v>44574</v>
      </c>
      <c r="C2783" s="24">
        <v>21</v>
      </c>
      <c r="D2783" s="54" t="str">
        <f t="shared" si="386"/>
        <v>ASET</v>
      </c>
      <c r="E2783" s="178"/>
      <c r="F2783" s="179"/>
      <c r="G2783" s="177"/>
      <c r="H2783" s="177"/>
      <c r="I2783" s="169">
        <f t="shared" si="387"/>
        <v>0</v>
      </c>
      <c r="J2783" s="149" t="str" cm="1">
        <f t="array" ref="J2783">IF(ISERROR(INDEX('Non Compliance input'!$H$5:$H$156,MATCH(1,(A2783='Non Compliance input'!$A$5:$A$156)*(F2783&gt;='Non Compliance input'!$D$5:$D$156)*(E2783&lt;'Non Compliance input'!$E$5:$E$156)*('Non Compliance input'!$H$5:$H$156="Yes"),0))
),"","Yes")</f>
        <v/>
      </c>
      <c r="K2783" s="149">
        <f t="shared" si="388"/>
        <v>0</v>
      </c>
      <c r="L2783" s="162">
        <f t="shared" si="389"/>
        <v>0</v>
      </c>
      <c r="M2783" s="162" t="str" cm="1">
        <f t="array" ref="M2783">IF(ISERROR(INDEX('Non Compliance input'!$I$5:$I$156,MATCH(1,(A2783='Non Compliance input'!$A$5:$A$156)*(E2783&gt;='Non Compliance input'!$D$5:$D$156)*(F2783&lt;='Non Compliance input'!$E$5:$E$156)*('Non Compliance input'!$I$5:$I$156="Yes"),0))
),"","Yes")</f>
        <v/>
      </c>
      <c r="N2783" s="149" t="str">
        <f>IF(VLOOKUP($A2783,HourEndingOutage!$B$3:$F$746,5,0)="Outage","Outage","")</f>
        <v/>
      </c>
      <c r="O2783" s="18">
        <f t="shared" si="390"/>
        <v>0</v>
      </c>
      <c r="P2783" s="18" t="str">
        <f t="shared" si="391"/>
        <v/>
      </c>
      <c r="Q2783" s="18">
        <f t="shared" si="392"/>
        <v>0</v>
      </c>
      <c r="R2783" s="118"/>
    </row>
    <row r="2784" spans="1:18" x14ac:dyDescent="0.25">
      <c r="A2784" s="25">
        <f t="shared" si="393"/>
        <v>310</v>
      </c>
      <c r="B2784" s="23">
        <f t="shared" si="394"/>
        <v>44574</v>
      </c>
      <c r="C2784" s="24">
        <v>22</v>
      </c>
      <c r="D2784" s="54" t="str">
        <f t="shared" si="386"/>
        <v>ASET</v>
      </c>
      <c r="E2784" s="178"/>
      <c r="F2784" s="179"/>
      <c r="G2784" s="177"/>
      <c r="H2784" s="177"/>
      <c r="I2784" s="169">
        <f t="shared" si="387"/>
        <v>0</v>
      </c>
      <c r="J2784" s="149" t="str" cm="1">
        <f t="array" ref="J2784">IF(ISERROR(INDEX('Non Compliance input'!$H$5:$H$156,MATCH(1,(A2784='Non Compliance input'!$A$5:$A$156)*(F2784&gt;='Non Compliance input'!$D$5:$D$156)*(E2784&lt;'Non Compliance input'!$E$5:$E$156)*('Non Compliance input'!$H$5:$H$156="Yes"),0))
),"","Yes")</f>
        <v/>
      </c>
      <c r="K2784" s="149">
        <f t="shared" si="388"/>
        <v>0</v>
      </c>
      <c r="L2784" s="162">
        <f t="shared" si="389"/>
        <v>0</v>
      </c>
      <c r="M2784" s="162" t="str" cm="1">
        <f t="array" ref="M2784">IF(ISERROR(INDEX('Non Compliance input'!$I$5:$I$156,MATCH(1,(A2784='Non Compliance input'!$A$5:$A$156)*(E2784&gt;='Non Compliance input'!$D$5:$D$156)*(F2784&lt;='Non Compliance input'!$E$5:$E$156)*('Non Compliance input'!$I$5:$I$156="Yes"),0))
),"","Yes")</f>
        <v/>
      </c>
      <c r="N2784" s="149" t="str">
        <f>IF(VLOOKUP($A2784,HourEndingOutage!$B$3:$F$746,5,0)="Outage","Outage","")</f>
        <v/>
      </c>
      <c r="O2784" s="18">
        <f t="shared" si="390"/>
        <v>0</v>
      </c>
      <c r="P2784" s="18" t="str">
        <f t="shared" si="391"/>
        <v/>
      </c>
      <c r="Q2784" s="18">
        <f t="shared" si="392"/>
        <v>0</v>
      </c>
      <c r="R2784" s="118"/>
    </row>
    <row r="2785" spans="1:18" x14ac:dyDescent="0.25">
      <c r="A2785" s="25">
        <f t="shared" si="393"/>
        <v>310</v>
      </c>
      <c r="B2785" s="23">
        <f t="shared" si="394"/>
        <v>44574</v>
      </c>
      <c r="C2785" s="24">
        <v>22</v>
      </c>
      <c r="D2785" s="54" t="str">
        <f t="shared" si="386"/>
        <v>ASET</v>
      </c>
      <c r="E2785" s="178"/>
      <c r="F2785" s="179"/>
      <c r="G2785" s="177"/>
      <c r="H2785" s="177"/>
      <c r="I2785" s="169">
        <f t="shared" si="387"/>
        <v>0</v>
      </c>
      <c r="J2785" s="149" t="str" cm="1">
        <f t="array" ref="J2785">IF(ISERROR(INDEX('Non Compliance input'!$H$5:$H$156,MATCH(1,(A2785='Non Compliance input'!$A$5:$A$156)*(F2785&gt;='Non Compliance input'!$D$5:$D$156)*(E2785&lt;'Non Compliance input'!$E$5:$E$156)*('Non Compliance input'!$H$5:$H$156="Yes"),0))
),"","Yes")</f>
        <v/>
      </c>
      <c r="K2785" s="149">
        <f t="shared" si="388"/>
        <v>0</v>
      </c>
      <c r="L2785" s="162">
        <f t="shared" si="389"/>
        <v>0</v>
      </c>
      <c r="M2785" s="162" t="str" cm="1">
        <f t="array" ref="M2785">IF(ISERROR(INDEX('Non Compliance input'!$I$5:$I$156,MATCH(1,(A2785='Non Compliance input'!$A$5:$A$156)*(E2785&gt;='Non Compliance input'!$D$5:$D$156)*(F2785&lt;='Non Compliance input'!$E$5:$E$156)*('Non Compliance input'!$I$5:$I$156="Yes"),0))
),"","Yes")</f>
        <v/>
      </c>
      <c r="N2785" s="149" t="str">
        <f>IF(VLOOKUP($A2785,HourEndingOutage!$B$3:$F$746,5,0)="Outage","Outage","")</f>
        <v/>
      </c>
      <c r="O2785" s="18">
        <f t="shared" si="390"/>
        <v>0</v>
      </c>
      <c r="P2785" s="18" t="str">
        <f t="shared" si="391"/>
        <v/>
      </c>
      <c r="Q2785" s="18">
        <f t="shared" si="392"/>
        <v>0</v>
      </c>
      <c r="R2785" s="118"/>
    </row>
    <row r="2786" spans="1:18" x14ac:dyDescent="0.25">
      <c r="A2786" s="25">
        <f t="shared" si="393"/>
        <v>310</v>
      </c>
      <c r="B2786" s="23">
        <f t="shared" si="394"/>
        <v>44574</v>
      </c>
      <c r="C2786" s="24">
        <v>22</v>
      </c>
      <c r="D2786" s="54" t="str">
        <f t="shared" si="386"/>
        <v>ASET</v>
      </c>
      <c r="E2786" s="178"/>
      <c r="F2786" s="179"/>
      <c r="G2786" s="177"/>
      <c r="H2786" s="177"/>
      <c r="I2786" s="169">
        <f t="shared" si="387"/>
        <v>0</v>
      </c>
      <c r="J2786" s="149" t="str" cm="1">
        <f t="array" ref="J2786">IF(ISERROR(INDEX('Non Compliance input'!$H$5:$H$156,MATCH(1,(A2786='Non Compliance input'!$A$5:$A$156)*(F2786&gt;='Non Compliance input'!$D$5:$D$156)*(E2786&lt;'Non Compliance input'!$E$5:$E$156)*('Non Compliance input'!$H$5:$H$156="Yes"),0))
),"","Yes")</f>
        <v/>
      </c>
      <c r="K2786" s="149">
        <f t="shared" si="388"/>
        <v>0</v>
      </c>
      <c r="L2786" s="162">
        <f t="shared" si="389"/>
        <v>0</v>
      </c>
      <c r="M2786" s="162" t="str" cm="1">
        <f t="array" ref="M2786">IF(ISERROR(INDEX('Non Compliance input'!$I$5:$I$156,MATCH(1,(A2786='Non Compliance input'!$A$5:$A$156)*(E2786&gt;='Non Compliance input'!$D$5:$D$156)*(F2786&lt;='Non Compliance input'!$E$5:$E$156)*('Non Compliance input'!$I$5:$I$156="Yes"),0))
),"","Yes")</f>
        <v/>
      </c>
      <c r="N2786" s="149" t="str">
        <f>IF(VLOOKUP($A2786,HourEndingOutage!$B$3:$F$746,5,0)="Outage","Outage","")</f>
        <v/>
      </c>
      <c r="O2786" s="18">
        <f t="shared" si="390"/>
        <v>0</v>
      </c>
      <c r="P2786" s="18" t="str">
        <f t="shared" si="391"/>
        <v/>
      </c>
      <c r="Q2786" s="18">
        <f t="shared" si="392"/>
        <v>0</v>
      </c>
      <c r="R2786" s="118"/>
    </row>
    <row r="2787" spans="1:18" x14ac:dyDescent="0.25">
      <c r="A2787" s="25">
        <f t="shared" si="393"/>
        <v>310</v>
      </c>
      <c r="B2787" s="23">
        <f t="shared" si="394"/>
        <v>44574</v>
      </c>
      <c r="C2787" s="24">
        <v>22</v>
      </c>
      <c r="D2787" s="54" t="str">
        <f t="shared" si="386"/>
        <v>ASET</v>
      </c>
      <c r="E2787" s="178"/>
      <c r="F2787" s="179"/>
      <c r="G2787" s="177"/>
      <c r="H2787" s="177"/>
      <c r="I2787" s="169">
        <f t="shared" si="387"/>
        <v>0</v>
      </c>
      <c r="J2787" s="149" t="str" cm="1">
        <f t="array" ref="J2787">IF(ISERROR(INDEX('Non Compliance input'!$H$5:$H$156,MATCH(1,(A2787='Non Compliance input'!$A$5:$A$156)*(F2787&gt;='Non Compliance input'!$D$5:$D$156)*(E2787&lt;'Non Compliance input'!$E$5:$E$156)*('Non Compliance input'!$H$5:$H$156="Yes"),0))
),"","Yes")</f>
        <v/>
      </c>
      <c r="K2787" s="149">
        <f t="shared" si="388"/>
        <v>0</v>
      </c>
      <c r="L2787" s="162">
        <f t="shared" si="389"/>
        <v>0</v>
      </c>
      <c r="M2787" s="162" t="str" cm="1">
        <f t="array" ref="M2787">IF(ISERROR(INDEX('Non Compliance input'!$I$5:$I$156,MATCH(1,(A2787='Non Compliance input'!$A$5:$A$156)*(E2787&gt;='Non Compliance input'!$D$5:$D$156)*(F2787&lt;='Non Compliance input'!$E$5:$E$156)*('Non Compliance input'!$I$5:$I$156="Yes"),0))
),"","Yes")</f>
        <v/>
      </c>
      <c r="N2787" s="149" t="str">
        <f>IF(VLOOKUP($A2787,HourEndingOutage!$B$3:$F$746,5,0)="Outage","Outage","")</f>
        <v/>
      </c>
      <c r="O2787" s="18">
        <f t="shared" si="390"/>
        <v>0</v>
      </c>
      <c r="P2787" s="18" t="str">
        <f t="shared" si="391"/>
        <v/>
      </c>
      <c r="Q2787" s="18">
        <f t="shared" si="392"/>
        <v>0</v>
      </c>
      <c r="R2787" s="118"/>
    </row>
    <row r="2788" spans="1:18" x14ac:dyDescent="0.25">
      <c r="A2788" s="25">
        <f t="shared" si="393"/>
        <v>310</v>
      </c>
      <c r="B2788" s="23">
        <f t="shared" si="394"/>
        <v>44574</v>
      </c>
      <c r="C2788" s="24">
        <v>22</v>
      </c>
      <c r="D2788" s="54" t="str">
        <f t="shared" si="386"/>
        <v>ASET</v>
      </c>
      <c r="E2788" s="178"/>
      <c r="F2788" s="179"/>
      <c r="G2788" s="177"/>
      <c r="H2788" s="177"/>
      <c r="I2788" s="169">
        <f t="shared" si="387"/>
        <v>0</v>
      </c>
      <c r="J2788" s="149" t="str" cm="1">
        <f t="array" ref="J2788">IF(ISERROR(INDEX('Non Compliance input'!$H$5:$H$156,MATCH(1,(A2788='Non Compliance input'!$A$5:$A$156)*(F2788&gt;='Non Compliance input'!$D$5:$D$156)*(E2788&lt;'Non Compliance input'!$E$5:$E$156)*('Non Compliance input'!$H$5:$H$156="Yes"),0))
),"","Yes")</f>
        <v/>
      </c>
      <c r="K2788" s="149">
        <f t="shared" si="388"/>
        <v>0</v>
      </c>
      <c r="L2788" s="162">
        <f t="shared" si="389"/>
        <v>0</v>
      </c>
      <c r="M2788" s="162" t="str" cm="1">
        <f t="array" ref="M2788">IF(ISERROR(INDEX('Non Compliance input'!$I$5:$I$156,MATCH(1,(A2788='Non Compliance input'!$A$5:$A$156)*(E2788&gt;='Non Compliance input'!$D$5:$D$156)*(F2788&lt;='Non Compliance input'!$E$5:$E$156)*('Non Compliance input'!$I$5:$I$156="Yes"),0))
),"","Yes")</f>
        <v/>
      </c>
      <c r="N2788" s="149" t="str">
        <f>IF(VLOOKUP($A2788,HourEndingOutage!$B$3:$F$746,5,0)="Outage","Outage","")</f>
        <v/>
      </c>
      <c r="O2788" s="18">
        <f t="shared" si="390"/>
        <v>0</v>
      </c>
      <c r="P2788" s="18" t="str">
        <f t="shared" si="391"/>
        <v/>
      </c>
      <c r="Q2788" s="18">
        <f t="shared" si="392"/>
        <v>0</v>
      </c>
      <c r="R2788" s="118"/>
    </row>
    <row r="2789" spans="1:18" x14ac:dyDescent="0.25">
      <c r="A2789" s="25">
        <f t="shared" si="393"/>
        <v>310</v>
      </c>
      <c r="B2789" s="23">
        <f t="shared" si="394"/>
        <v>44574</v>
      </c>
      <c r="C2789" s="24">
        <v>22</v>
      </c>
      <c r="D2789" s="54" t="str">
        <f t="shared" si="386"/>
        <v>ASET</v>
      </c>
      <c r="E2789" s="178"/>
      <c r="F2789" s="179"/>
      <c r="G2789" s="177"/>
      <c r="H2789" s="177"/>
      <c r="I2789" s="169">
        <f t="shared" si="387"/>
        <v>0</v>
      </c>
      <c r="J2789" s="149" t="str" cm="1">
        <f t="array" ref="J2789">IF(ISERROR(INDEX('Non Compliance input'!$H$5:$H$156,MATCH(1,(A2789='Non Compliance input'!$A$5:$A$156)*(F2789&gt;='Non Compliance input'!$D$5:$D$156)*(E2789&lt;'Non Compliance input'!$E$5:$E$156)*('Non Compliance input'!$H$5:$H$156="Yes"),0))
),"","Yes")</f>
        <v/>
      </c>
      <c r="K2789" s="149">
        <f t="shared" si="388"/>
        <v>0</v>
      </c>
      <c r="L2789" s="162">
        <f t="shared" si="389"/>
        <v>0</v>
      </c>
      <c r="M2789" s="162" t="str" cm="1">
        <f t="array" ref="M2789">IF(ISERROR(INDEX('Non Compliance input'!$I$5:$I$156,MATCH(1,(A2789='Non Compliance input'!$A$5:$A$156)*(E2789&gt;='Non Compliance input'!$D$5:$D$156)*(F2789&lt;='Non Compliance input'!$E$5:$E$156)*('Non Compliance input'!$I$5:$I$156="Yes"),0))
),"","Yes")</f>
        <v/>
      </c>
      <c r="N2789" s="149" t="str">
        <f>IF(VLOOKUP($A2789,HourEndingOutage!$B$3:$F$746,5,0)="Outage","Outage","")</f>
        <v/>
      </c>
      <c r="O2789" s="18">
        <f t="shared" si="390"/>
        <v>0</v>
      </c>
      <c r="P2789" s="18" t="str">
        <f t="shared" si="391"/>
        <v/>
      </c>
      <c r="Q2789" s="18">
        <f t="shared" si="392"/>
        <v>0</v>
      </c>
      <c r="R2789" s="118"/>
    </row>
    <row r="2790" spans="1:18" x14ac:dyDescent="0.25">
      <c r="A2790" s="25">
        <f t="shared" si="393"/>
        <v>310</v>
      </c>
      <c r="B2790" s="23">
        <f t="shared" si="394"/>
        <v>44574</v>
      </c>
      <c r="C2790" s="24">
        <v>22</v>
      </c>
      <c r="D2790" s="54" t="str">
        <f t="shared" si="386"/>
        <v>ASET</v>
      </c>
      <c r="E2790" s="178"/>
      <c r="F2790" s="179"/>
      <c r="G2790" s="177"/>
      <c r="H2790" s="177"/>
      <c r="I2790" s="169">
        <f t="shared" si="387"/>
        <v>0</v>
      </c>
      <c r="J2790" s="149" t="str" cm="1">
        <f t="array" ref="J2790">IF(ISERROR(INDEX('Non Compliance input'!$H$5:$H$156,MATCH(1,(A2790='Non Compliance input'!$A$5:$A$156)*(F2790&gt;='Non Compliance input'!$D$5:$D$156)*(E2790&lt;'Non Compliance input'!$E$5:$E$156)*('Non Compliance input'!$H$5:$H$156="Yes"),0))
),"","Yes")</f>
        <v/>
      </c>
      <c r="K2790" s="149">
        <f t="shared" si="388"/>
        <v>0</v>
      </c>
      <c r="L2790" s="162">
        <f t="shared" si="389"/>
        <v>0</v>
      </c>
      <c r="M2790" s="162" t="str" cm="1">
        <f t="array" ref="M2790">IF(ISERROR(INDEX('Non Compliance input'!$I$5:$I$156,MATCH(1,(A2790='Non Compliance input'!$A$5:$A$156)*(E2790&gt;='Non Compliance input'!$D$5:$D$156)*(F2790&lt;='Non Compliance input'!$E$5:$E$156)*('Non Compliance input'!$I$5:$I$156="Yes"),0))
),"","Yes")</f>
        <v/>
      </c>
      <c r="N2790" s="149" t="str">
        <f>IF(VLOOKUP($A2790,HourEndingOutage!$B$3:$F$746,5,0)="Outage","Outage","")</f>
        <v/>
      </c>
      <c r="O2790" s="18">
        <f t="shared" si="390"/>
        <v>0</v>
      </c>
      <c r="P2790" s="18" t="str">
        <f t="shared" si="391"/>
        <v/>
      </c>
      <c r="Q2790" s="18">
        <f t="shared" si="392"/>
        <v>0</v>
      </c>
      <c r="R2790" s="118"/>
    </row>
    <row r="2791" spans="1:18" x14ac:dyDescent="0.25">
      <c r="A2791" s="25">
        <f t="shared" si="393"/>
        <v>310</v>
      </c>
      <c r="B2791" s="23">
        <f t="shared" si="394"/>
        <v>44574</v>
      </c>
      <c r="C2791" s="24">
        <v>22</v>
      </c>
      <c r="D2791" s="54" t="str">
        <f t="shared" si="386"/>
        <v>ASET</v>
      </c>
      <c r="E2791" s="178"/>
      <c r="F2791" s="179"/>
      <c r="G2791" s="177"/>
      <c r="H2791" s="177"/>
      <c r="I2791" s="169">
        <f t="shared" si="387"/>
        <v>0</v>
      </c>
      <c r="J2791" s="149" t="str" cm="1">
        <f t="array" ref="J2791">IF(ISERROR(INDEX('Non Compliance input'!$H$5:$H$156,MATCH(1,(A2791='Non Compliance input'!$A$5:$A$156)*(F2791&gt;='Non Compliance input'!$D$5:$D$156)*(E2791&lt;'Non Compliance input'!$E$5:$E$156)*('Non Compliance input'!$H$5:$H$156="Yes"),0))
),"","Yes")</f>
        <v/>
      </c>
      <c r="K2791" s="149">
        <f t="shared" si="388"/>
        <v>0</v>
      </c>
      <c r="L2791" s="162">
        <f t="shared" si="389"/>
        <v>0</v>
      </c>
      <c r="M2791" s="162" t="str" cm="1">
        <f t="array" ref="M2791">IF(ISERROR(INDEX('Non Compliance input'!$I$5:$I$156,MATCH(1,(A2791='Non Compliance input'!$A$5:$A$156)*(E2791&gt;='Non Compliance input'!$D$5:$D$156)*(F2791&lt;='Non Compliance input'!$E$5:$E$156)*('Non Compliance input'!$I$5:$I$156="Yes"),0))
),"","Yes")</f>
        <v/>
      </c>
      <c r="N2791" s="149" t="str">
        <f>IF(VLOOKUP($A2791,HourEndingOutage!$B$3:$F$746,5,0)="Outage","Outage","")</f>
        <v/>
      </c>
      <c r="O2791" s="18">
        <f t="shared" si="390"/>
        <v>0</v>
      </c>
      <c r="P2791" s="18" t="str">
        <f t="shared" si="391"/>
        <v/>
      </c>
      <c r="Q2791" s="18">
        <f t="shared" si="392"/>
        <v>0</v>
      </c>
      <c r="R2791" s="118"/>
    </row>
    <row r="2792" spans="1:18" x14ac:dyDescent="0.25">
      <c r="A2792" s="25">
        <f t="shared" si="393"/>
        <v>310</v>
      </c>
      <c r="B2792" s="23">
        <f t="shared" si="394"/>
        <v>44574</v>
      </c>
      <c r="C2792" s="24">
        <v>22</v>
      </c>
      <c r="D2792" s="54" t="str">
        <f t="shared" si="386"/>
        <v>ASET</v>
      </c>
      <c r="E2792" s="178"/>
      <c r="F2792" s="179"/>
      <c r="G2792" s="177"/>
      <c r="H2792" s="177"/>
      <c r="I2792" s="169">
        <f t="shared" si="387"/>
        <v>0</v>
      </c>
      <c r="J2792" s="149" t="str" cm="1">
        <f t="array" ref="J2792">IF(ISERROR(INDEX('Non Compliance input'!$H$5:$H$156,MATCH(1,(A2792='Non Compliance input'!$A$5:$A$156)*(F2792&gt;='Non Compliance input'!$D$5:$D$156)*(E2792&lt;'Non Compliance input'!$E$5:$E$156)*('Non Compliance input'!$H$5:$H$156="Yes"),0))
),"","Yes")</f>
        <v/>
      </c>
      <c r="K2792" s="149">
        <f t="shared" si="388"/>
        <v>0</v>
      </c>
      <c r="L2792" s="162">
        <f t="shared" si="389"/>
        <v>0</v>
      </c>
      <c r="M2792" s="162" t="str" cm="1">
        <f t="array" ref="M2792">IF(ISERROR(INDEX('Non Compliance input'!$I$5:$I$156,MATCH(1,(A2792='Non Compliance input'!$A$5:$A$156)*(E2792&gt;='Non Compliance input'!$D$5:$D$156)*(F2792&lt;='Non Compliance input'!$E$5:$E$156)*('Non Compliance input'!$I$5:$I$156="Yes"),0))
),"","Yes")</f>
        <v/>
      </c>
      <c r="N2792" s="149" t="str">
        <f>IF(VLOOKUP($A2792,HourEndingOutage!$B$3:$F$746,5,0)="Outage","Outage","")</f>
        <v/>
      </c>
      <c r="O2792" s="18">
        <f t="shared" si="390"/>
        <v>0</v>
      </c>
      <c r="P2792" s="18" t="str">
        <f t="shared" si="391"/>
        <v/>
      </c>
      <c r="Q2792" s="18">
        <f t="shared" si="392"/>
        <v>0</v>
      </c>
      <c r="R2792" s="118"/>
    </row>
    <row r="2793" spans="1:18" x14ac:dyDescent="0.25">
      <c r="A2793" s="25">
        <f t="shared" si="393"/>
        <v>311</v>
      </c>
      <c r="B2793" s="23">
        <f t="shared" si="394"/>
        <v>44574</v>
      </c>
      <c r="C2793" s="24">
        <v>23</v>
      </c>
      <c r="D2793" s="54" t="str">
        <f t="shared" si="386"/>
        <v>ASET</v>
      </c>
      <c r="E2793" s="178"/>
      <c r="F2793" s="179"/>
      <c r="G2793" s="177"/>
      <c r="H2793" s="177"/>
      <c r="I2793" s="169">
        <f t="shared" si="387"/>
        <v>0</v>
      </c>
      <c r="J2793" s="149" t="str" cm="1">
        <f t="array" ref="J2793">IF(ISERROR(INDEX('Non Compliance input'!$H$5:$H$156,MATCH(1,(A2793='Non Compliance input'!$A$5:$A$156)*(F2793&gt;='Non Compliance input'!$D$5:$D$156)*(E2793&lt;'Non Compliance input'!$E$5:$E$156)*('Non Compliance input'!$H$5:$H$156="Yes"),0))
),"","Yes")</f>
        <v/>
      </c>
      <c r="K2793" s="149">
        <f t="shared" si="388"/>
        <v>0</v>
      </c>
      <c r="L2793" s="162">
        <f t="shared" si="389"/>
        <v>0</v>
      </c>
      <c r="M2793" s="162" t="str" cm="1">
        <f t="array" ref="M2793">IF(ISERROR(INDEX('Non Compliance input'!$I$5:$I$156,MATCH(1,(A2793='Non Compliance input'!$A$5:$A$156)*(E2793&gt;='Non Compliance input'!$D$5:$D$156)*(F2793&lt;='Non Compliance input'!$E$5:$E$156)*('Non Compliance input'!$I$5:$I$156="Yes"),0))
),"","Yes")</f>
        <v/>
      </c>
      <c r="N2793" s="149" t="str">
        <f>IF(VLOOKUP($A2793,HourEndingOutage!$B$3:$F$746,5,0)="Outage","Outage","")</f>
        <v/>
      </c>
      <c r="O2793" s="18">
        <f t="shared" si="390"/>
        <v>0</v>
      </c>
      <c r="P2793" s="18" t="str">
        <f t="shared" si="391"/>
        <v/>
      </c>
      <c r="Q2793" s="18">
        <f t="shared" si="392"/>
        <v>0</v>
      </c>
      <c r="R2793" s="118"/>
    </row>
    <row r="2794" spans="1:18" x14ac:dyDescent="0.25">
      <c r="A2794" s="25">
        <f t="shared" si="393"/>
        <v>311</v>
      </c>
      <c r="B2794" s="23">
        <f t="shared" si="394"/>
        <v>44574</v>
      </c>
      <c r="C2794" s="24">
        <v>23</v>
      </c>
      <c r="D2794" s="54" t="str">
        <f t="shared" si="386"/>
        <v>ASET</v>
      </c>
      <c r="E2794" s="178"/>
      <c r="F2794" s="179"/>
      <c r="G2794" s="177"/>
      <c r="H2794" s="177"/>
      <c r="I2794" s="169">
        <f t="shared" si="387"/>
        <v>0</v>
      </c>
      <c r="J2794" s="149" t="str" cm="1">
        <f t="array" ref="J2794">IF(ISERROR(INDEX('Non Compliance input'!$H$5:$H$156,MATCH(1,(A2794='Non Compliance input'!$A$5:$A$156)*(F2794&gt;='Non Compliance input'!$D$5:$D$156)*(E2794&lt;'Non Compliance input'!$E$5:$E$156)*('Non Compliance input'!$H$5:$H$156="Yes"),0))
),"","Yes")</f>
        <v/>
      </c>
      <c r="K2794" s="149">
        <f t="shared" si="388"/>
        <v>0</v>
      </c>
      <c r="L2794" s="162">
        <f t="shared" si="389"/>
        <v>0</v>
      </c>
      <c r="M2794" s="162" t="str" cm="1">
        <f t="array" ref="M2794">IF(ISERROR(INDEX('Non Compliance input'!$I$5:$I$156,MATCH(1,(A2794='Non Compliance input'!$A$5:$A$156)*(E2794&gt;='Non Compliance input'!$D$5:$D$156)*(F2794&lt;='Non Compliance input'!$E$5:$E$156)*('Non Compliance input'!$I$5:$I$156="Yes"),0))
),"","Yes")</f>
        <v/>
      </c>
      <c r="N2794" s="149" t="str">
        <f>IF(VLOOKUP($A2794,HourEndingOutage!$B$3:$F$746,5,0)="Outage","Outage","")</f>
        <v/>
      </c>
      <c r="O2794" s="18">
        <f t="shared" si="390"/>
        <v>0</v>
      </c>
      <c r="P2794" s="18" t="str">
        <f t="shared" si="391"/>
        <v/>
      </c>
      <c r="Q2794" s="18">
        <f t="shared" si="392"/>
        <v>0</v>
      </c>
      <c r="R2794" s="118"/>
    </row>
    <row r="2795" spans="1:18" x14ac:dyDescent="0.25">
      <c r="A2795" s="25">
        <f t="shared" si="393"/>
        <v>311</v>
      </c>
      <c r="B2795" s="23">
        <f t="shared" si="394"/>
        <v>44574</v>
      </c>
      <c r="C2795" s="24">
        <v>23</v>
      </c>
      <c r="D2795" s="54" t="str">
        <f t="shared" si="386"/>
        <v>ASET</v>
      </c>
      <c r="E2795" s="178"/>
      <c r="F2795" s="179"/>
      <c r="G2795" s="177"/>
      <c r="H2795" s="177"/>
      <c r="I2795" s="169">
        <f t="shared" si="387"/>
        <v>0</v>
      </c>
      <c r="J2795" s="149" t="str" cm="1">
        <f t="array" ref="J2795">IF(ISERROR(INDEX('Non Compliance input'!$H$5:$H$156,MATCH(1,(A2795='Non Compliance input'!$A$5:$A$156)*(F2795&gt;='Non Compliance input'!$D$5:$D$156)*(E2795&lt;'Non Compliance input'!$E$5:$E$156)*('Non Compliance input'!$H$5:$H$156="Yes"),0))
),"","Yes")</f>
        <v/>
      </c>
      <c r="K2795" s="149">
        <f t="shared" si="388"/>
        <v>0</v>
      </c>
      <c r="L2795" s="162">
        <f t="shared" si="389"/>
        <v>0</v>
      </c>
      <c r="M2795" s="162" t="str" cm="1">
        <f t="array" ref="M2795">IF(ISERROR(INDEX('Non Compliance input'!$I$5:$I$156,MATCH(1,(A2795='Non Compliance input'!$A$5:$A$156)*(E2795&gt;='Non Compliance input'!$D$5:$D$156)*(F2795&lt;='Non Compliance input'!$E$5:$E$156)*('Non Compliance input'!$I$5:$I$156="Yes"),0))
),"","Yes")</f>
        <v/>
      </c>
      <c r="N2795" s="149" t="str">
        <f>IF(VLOOKUP($A2795,HourEndingOutage!$B$3:$F$746,5,0)="Outage","Outage","")</f>
        <v/>
      </c>
      <c r="O2795" s="18">
        <f t="shared" si="390"/>
        <v>0</v>
      </c>
      <c r="P2795" s="18" t="str">
        <f t="shared" si="391"/>
        <v/>
      </c>
      <c r="Q2795" s="18">
        <f t="shared" si="392"/>
        <v>0</v>
      </c>
      <c r="R2795" s="118"/>
    </row>
    <row r="2796" spans="1:18" x14ac:dyDescent="0.25">
      <c r="A2796" s="25">
        <f t="shared" si="393"/>
        <v>311</v>
      </c>
      <c r="B2796" s="23">
        <f t="shared" si="394"/>
        <v>44574</v>
      </c>
      <c r="C2796" s="24">
        <v>23</v>
      </c>
      <c r="D2796" s="54" t="str">
        <f t="shared" si="386"/>
        <v>ASET</v>
      </c>
      <c r="E2796" s="178"/>
      <c r="F2796" s="179"/>
      <c r="G2796" s="177"/>
      <c r="H2796" s="177"/>
      <c r="I2796" s="169">
        <f t="shared" si="387"/>
        <v>0</v>
      </c>
      <c r="J2796" s="149" t="str" cm="1">
        <f t="array" ref="J2796">IF(ISERROR(INDEX('Non Compliance input'!$H$5:$H$156,MATCH(1,(A2796='Non Compliance input'!$A$5:$A$156)*(F2796&gt;='Non Compliance input'!$D$5:$D$156)*(E2796&lt;'Non Compliance input'!$E$5:$E$156)*('Non Compliance input'!$H$5:$H$156="Yes"),0))
),"","Yes")</f>
        <v/>
      </c>
      <c r="K2796" s="149">
        <f t="shared" si="388"/>
        <v>0</v>
      </c>
      <c r="L2796" s="162">
        <f t="shared" si="389"/>
        <v>0</v>
      </c>
      <c r="M2796" s="162" t="str" cm="1">
        <f t="array" ref="M2796">IF(ISERROR(INDEX('Non Compliance input'!$I$5:$I$156,MATCH(1,(A2796='Non Compliance input'!$A$5:$A$156)*(E2796&gt;='Non Compliance input'!$D$5:$D$156)*(F2796&lt;='Non Compliance input'!$E$5:$E$156)*('Non Compliance input'!$I$5:$I$156="Yes"),0))
),"","Yes")</f>
        <v/>
      </c>
      <c r="N2796" s="149" t="str">
        <f>IF(VLOOKUP($A2796,HourEndingOutage!$B$3:$F$746,5,0)="Outage","Outage","")</f>
        <v/>
      </c>
      <c r="O2796" s="18">
        <f t="shared" si="390"/>
        <v>0</v>
      </c>
      <c r="P2796" s="18" t="str">
        <f t="shared" si="391"/>
        <v/>
      </c>
      <c r="Q2796" s="18">
        <f t="shared" si="392"/>
        <v>0</v>
      </c>
      <c r="R2796" s="118"/>
    </row>
    <row r="2797" spans="1:18" x14ac:dyDescent="0.25">
      <c r="A2797" s="25">
        <f t="shared" si="393"/>
        <v>311</v>
      </c>
      <c r="B2797" s="23">
        <f t="shared" si="394"/>
        <v>44574</v>
      </c>
      <c r="C2797" s="24">
        <v>23</v>
      </c>
      <c r="D2797" s="54" t="str">
        <f t="shared" si="386"/>
        <v>ASET</v>
      </c>
      <c r="E2797" s="178"/>
      <c r="F2797" s="179"/>
      <c r="G2797" s="177"/>
      <c r="H2797" s="177"/>
      <c r="I2797" s="169">
        <f t="shared" si="387"/>
        <v>0</v>
      </c>
      <c r="J2797" s="149" t="str" cm="1">
        <f t="array" ref="J2797">IF(ISERROR(INDEX('Non Compliance input'!$H$5:$H$156,MATCH(1,(A2797='Non Compliance input'!$A$5:$A$156)*(F2797&gt;='Non Compliance input'!$D$5:$D$156)*(E2797&lt;'Non Compliance input'!$E$5:$E$156)*('Non Compliance input'!$H$5:$H$156="Yes"),0))
),"","Yes")</f>
        <v/>
      </c>
      <c r="K2797" s="149">
        <f t="shared" si="388"/>
        <v>0</v>
      </c>
      <c r="L2797" s="162">
        <f t="shared" si="389"/>
        <v>0</v>
      </c>
      <c r="M2797" s="162" t="str" cm="1">
        <f t="array" ref="M2797">IF(ISERROR(INDEX('Non Compliance input'!$I$5:$I$156,MATCH(1,(A2797='Non Compliance input'!$A$5:$A$156)*(E2797&gt;='Non Compliance input'!$D$5:$D$156)*(F2797&lt;='Non Compliance input'!$E$5:$E$156)*('Non Compliance input'!$I$5:$I$156="Yes"),0))
),"","Yes")</f>
        <v/>
      </c>
      <c r="N2797" s="149" t="str">
        <f>IF(VLOOKUP($A2797,HourEndingOutage!$B$3:$F$746,5,0)="Outage","Outage","")</f>
        <v/>
      </c>
      <c r="O2797" s="18">
        <f t="shared" si="390"/>
        <v>0</v>
      </c>
      <c r="P2797" s="18" t="str">
        <f t="shared" si="391"/>
        <v/>
      </c>
      <c r="Q2797" s="18">
        <f t="shared" si="392"/>
        <v>0</v>
      </c>
      <c r="R2797" s="118"/>
    </row>
    <row r="2798" spans="1:18" x14ac:dyDescent="0.25">
      <c r="A2798" s="25">
        <f t="shared" si="393"/>
        <v>311</v>
      </c>
      <c r="B2798" s="23">
        <f t="shared" si="394"/>
        <v>44574</v>
      </c>
      <c r="C2798" s="24">
        <v>23</v>
      </c>
      <c r="D2798" s="54" t="str">
        <f t="shared" si="386"/>
        <v>ASET</v>
      </c>
      <c r="E2798" s="178"/>
      <c r="F2798" s="179"/>
      <c r="G2798" s="177"/>
      <c r="H2798" s="177"/>
      <c r="I2798" s="169">
        <f t="shared" si="387"/>
        <v>0</v>
      </c>
      <c r="J2798" s="149" t="str" cm="1">
        <f t="array" ref="J2798">IF(ISERROR(INDEX('Non Compliance input'!$H$5:$H$156,MATCH(1,(A2798='Non Compliance input'!$A$5:$A$156)*(F2798&gt;='Non Compliance input'!$D$5:$D$156)*(E2798&lt;'Non Compliance input'!$E$5:$E$156)*('Non Compliance input'!$H$5:$H$156="Yes"),0))
),"","Yes")</f>
        <v/>
      </c>
      <c r="K2798" s="149">
        <f t="shared" si="388"/>
        <v>0</v>
      </c>
      <c r="L2798" s="162">
        <f t="shared" si="389"/>
        <v>0</v>
      </c>
      <c r="M2798" s="162" t="str" cm="1">
        <f t="array" ref="M2798">IF(ISERROR(INDEX('Non Compliance input'!$I$5:$I$156,MATCH(1,(A2798='Non Compliance input'!$A$5:$A$156)*(E2798&gt;='Non Compliance input'!$D$5:$D$156)*(F2798&lt;='Non Compliance input'!$E$5:$E$156)*('Non Compliance input'!$I$5:$I$156="Yes"),0))
),"","Yes")</f>
        <v/>
      </c>
      <c r="N2798" s="149" t="str">
        <f>IF(VLOOKUP($A2798,HourEndingOutage!$B$3:$F$746,5,0)="Outage","Outage","")</f>
        <v/>
      </c>
      <c r="O2798" s="18">
        <f t="shared" si="390"/>
        <v>0</v>
      </c>
      <c r="P2798" s="18" t="str">
        <f t="shared" si="391"/>
        <v/>
      </c>
      <c r="Q2798" s="18">
        <f t="shared" si="392"/>
        <v>0</v>
      </c>
      <c r="R2798" s="118"/>
    </row>
    <row r="2799" spans="1:18" x14ac:dyDescent="0.25">
      <c r="A2799" s="25">
        <f t="shared" si="393"/>
        <v>311</v>
      </c>
      <c r="B2799" s="23">
        <f t="shared" si="394"/>
        <v>44574</v>
      </c>
      <c r="C2799" s="24">
        <v>23</v>
      </c>
      <c r="D2799" s="54" t="str">
        <f t="shared" si="386"/>
        <v>ASET</v>
      </c>
      <c r="E2799" s="178"/>
      <c r="F2799" s="179"/>
      <c r="G2799" s="177"/>
      <c r="H2799" s="177"/>
      <c r="I2799" s="169">
        <f t="shared" si="387"/>
        <v>0</v>
      </c>
      <c r="J2799" s="149" t="str" cm="1">
        <f t="array" ref="J2799">IF(ISERROR(INDEX('Non Compliance input'!$H$5:$H$156,MATCH(1,(A2799='Non Compliance input'!$A$5:$A$156)*(F2799&gt;='Non Compliance input'!$D$5:$D$156)*(E2799&lt;'Non Compliance input'!$E$5:$E$156)*('Non Compliance input'!$H$5:$H$156="Yes"),0))
),"","Yes")</f>
        <v/>
      </c>
      <c r="K2799" s="149">
        <f t="shared" si="388"/>
        <v>0</v>
      </c>
      <c r="L2799" s="162">
        <f t="shared" si="389"/>
        <v>0</v>
      </c>
      <c r="M2799" s="162" t="str" cm="1">
        <f t="array" ref="M2799">IF(ISERROR(INDEX('Non Compliance input'!$I$5:$I$156,MATCH(1,(A2799='Non Compliance input'!$A$5:$A$156)*(E2799&gt;='Non Compliance input'!$D$5:$D$156)*(F2799&lt;='Non Compliance input'!$E$5:$E$156)*('Non Compliance input'!$I$5:$I$156="Yes"),0))
),"","Yes")</f>
        <v/>
      </c>
      <c r="N2799" s="149" t="str">
        <f>IF(VLOOKUP($A2799,HourEndingOutage!$B$3:$F$746,5,0)="Outage","Outage","")</f>
        <v/>
      </c>
      <c r="O2799" s="18">
        <f t="shared" si="390"/>
        <v>0</v>
      </c>
      <c r="P2799" s="18" t="str">
        <f t="shared" si="391"/>
        <v/>
      </c>
      <c r="Q2799" s="18">
        <f t="shared" si="392"/>
        <v>0</v>
      </c>
      <c r="R2799" s="118"/>
    </row>
    <row r="2800" spans="1:18" x14ac:dyDescent="0.25">
      <c r="A2800" s="25">
        <f t="shared" si="393"/>
        <v>311</v>
      </c>
      <c r="B2800" s="23">
        <f t="shared" si="394"/>
        <v>44574</v>
      </c>
      <c r="C2800" s="24">
        <v>23</v>
      </c>
      <c r="D2800" s="54" t="str">
        <f t="shared" si="386"/>
        <v>ASET</v>
      </c>
      <c r="E2800" s="178"/>
      <c r="F2800" s="179"/>
      <c r="G2800" s="177"/>
      <c r="H2800" s="177"/>
      <c r="I2800" s="169">
        <f t="shared" si="387"/>
        <v>0</v>
      </c>
      <c r="J2800" s="149" t="str" cm="1">
        <f t="array" ref="J2800">IF(ISERROR(INDEX('Non Compliance input'!$H$5:$H$156,MATCH(1,(A2800='Non Compliance input'!$A$5:$A$156)*(F2800&gt;='Non Compliance input'!$D$5:$D$156)*(E2800&lt;'Non Compliance input'!$E$5:$E$156)*('Non Compliance input'!$H$5:$H$156="Yes"),0))
),"","Yes")</f>
        <v/>
      </c>
      <c r="K2800" s="149">
        <f t="shared" si="388"/>
        <v>0</v>
      </c>
      <c r="L2800" s="162">
        <f t="shared" si="389"/>
        <v>0</v>
      </c>
      <c r="M2800" s="162" t="str" cm="1">
        <f t="array" ref="M2800">IF(ISERROR(INDEX('Non Compliance input'!$I$5:$I$156,MATCH(1,(A2800='Non Compliance input'!$A$5:$A$156)*(E2800&gt;='Non Compliance input'!$D$5:$D$156)*(F2800&lt;='Non Compliance input'!$E$5:$E$156)*('Non Compliance input'!$I$5:$I$156="Yes"),0))
),"","Yes")</f>
        <v/>
      </c>
      <c r="N2800" s="149" t="str">
        <f>IF(VLOOKUP($A2800,HourEndingOutage!$B$3:$F$746,5,0)="Outage","Outage","")</f>
        <v/>
      </c>
      <c r="O2800" s="18">
        <f t="shared" si="390"/>
        <v>0</v>
      </c>
      <c r="P2800" s="18" t="str">
        <f t="shared" si="391"/>
        <v/>
      </c>
      <c r="Q2800" s="18">
        <f t="shared" si="392"/>
        <v>0</v>
      </c>
      <c r="R2800" s="118"/>
    </row>
    <row r="2801" spans="1:18" x14ac:dyDescent="0.25">
      <c r="A2801" s="25">
        <f t="shared" si="393"/>
        <v>311</v>
      </c>
      <c r="B2801" s="23">
        <f t="shared" si="394"/>
        <v>44574</v>
      </c>
      <c r="C2801" s="24">
        <v>23</v>
      </c>
      <c r="D2801" s="54" t="str">
        <f t="shared" si="386"/>
        <v>ASET</v>
      </c>
      <c r="E2801" s="178"/>
      <c r="F2801" s="179"/>
      <c r="G2801" s="177"/>
      <c r="H2801" s="177"/>
      <c r="I2801" s="169">
        <f t="shared" si="387"/>
        <v>0</v>
      </c>
      <c r="J2801" s="149" t="str" cm="1">
        <f t="array" ref="J2801">IF(ISERROR(INDEX('Non Compliance input'!$H$5:$H$156,MATCH(1,(A2801='Non Compliance input'!$A$5:$A$156)*(F2801&gt;='Non Compliance input'!$D$5:$D$156)*(E2801&lt;'Non Compliance input'!$E$5:$E$156)*('Non Compliance input'!$H$5:$H$156="Yes"),0))
),"","Yes")</f>
        <v/>
      </c>
      <c r="K2801" s="149">
        <f t="shared" si="388"/>
        <v>0</v>
      </c>
      <c r="L2801" s="162">
        <f t="shared" si="389"/>
        <v>0</v>
      </c>
      <c r="M2801" s="162" t="str" cm="1">
        <f t="array" ref="M2801">IF(ISERROR(INDEX('Non Compliance input'!$I$5:$I$156,MATCH(1,(A2801='Non Compliance input'!$A$5:$A$156)*(E2801&gt;='Non Compliance input'!$D$5:$D$156)*(F2801&lt;='Non Compliance input'!$E$5:$E$156)*('Non Compliance input'!$I$5:$I$156="Yes"),0))
),"","Yes")</f>
        <v/>
      </c>
      <c r="N2801" s="149" t="str">
        <f>IF(VLOOKUP($A2801,HourEndingOutage!$B$3:$F$746,5,0)="Outage","Outage","")</f>
        <v/>
      </c>
      <c r="O2801" s="18">
        <f t="shared" si="390"/>
        <v>0</v>
      </c>
      <c r="P2801" s="18" t="str">
        <f t="shared" si="391"/>
        <v/>
      </c>
      <c r="Q2801" s="18">
        <f t="shared" si="392"/>
        <v>0</v>
      </c>
      <c r="R2801" s="118"/>
    </row>
    <row r="2802" spans="1:18" x14ac:dyDescent="0.25">
      <c r="A2802" s="25">
        <f t="shared" si="393"/>
        <v>312</v>
      </c>
      <c r="B2802" s="23">
        <f t="shared" si="394"/>
        <v>44574</v>
      </c>
      <c r="C2802" s="24">
        <v>24</v>
      </c>
      <c r="D2802" s="54" t="str">
        <f t="shared" si="386"/>
        <v>ASET</v>
      </c>
      <c r="E2802" s="178"/>
      <c r="F2802" s="179"/>
      <c r="G2802" s="177"/>
      <c r="H2802" s="177"/>
      <c r="I2802" s="169">
        <f t="shared" si="387"/>
        <v>0</v>
      </c>
      <c r="J2802" s="149" t="str" cm="1">
        <f t="array" ref="J2802">IF(ISERROR(INDEX('Non Compliance input'!$H$5:$H$156,MATCH(1,(A2802='Non Compliance input'!$A$5:$A$156)*(F2802&gt;='Non Compliance input'!$D$5:$D$156)*(E2802&lt;'Non Compliance input'!$E$5:$E$156)*('Non Compliance input'!$H$5:$H$156="Yes"),0))
),"","Yes")</f>
        <v/>
      </c>
      <c r="K2802" s="149">
        <f t="shared" si="388"/>
        <v>0</v>
      </c>
      <c r="L2802" s="162">
        <f t="shared" si="389"/>
        <v>0</v>
      </c>
      <c r="M2802" s="162" t="str" cm="1">
        <f t="array" ref="M2802">IF(ISERROR(INDEX('Non Compliance input'!$I$5:$I$156,MATCH(1,(A2802='Non Compliance input'!$A$5:$A$156)*(E2802&gt;='Non Compliance input'!$D$5:$D$156)*(F2802&lt;='Non Compliance input'!$E$5:$E$156)*('Non Compliance input'!$I$5:$I$156="Yes"),0))
),"","Yes")</f>
        <v/>
      </c>
      <c r="N2802" s="149" t="str">
        <f>IF(VLOOKUP($A2802,HourEndingOutage!$B$3:$F$746,5,0)="Outage","Outage","")</f>
        <v/>
      </c>
      <c r="O2802" s="18">
        <f t="shared" si="390"/>
        <v>0</v>
      </c>
      <c r="P2802" s="18" t="str">
        <f t="shared" si="391"/>
        <v/>
      </c>
      <c r="Q2802" s="18">
        <f t="shared" si="392"/>
        <v>0</v>
      </c>
      <c r="R2802" s="118"/>
    </row>
    <row r="2803" spans="1:18" x14ac:dyDescent="0.25">
      <c r="A2803" s="25">
        <f t="shared" si="393"/>
        <v>312</v>
      </c>
      <c r="B2803" s="23">
        <f t="shared" si="394"/>
        <v>44574</v>
      </c>
      <c r="C2803" s="24">
        <v>24</v>
      </c>
      <c r="D2803" s="54" t="str">
        <f t="shared" si="386"/>
        <v>ASET</v>
      </c>
      <c r="E2803" s="178"/>
      <c r="F2803" s="179"/>
      <c r="G2803" s="177"/>
      <c r="H2803" s="177"/>
      <c r="I2803" s="169">
        <f t="shared" si="387"/>
        <v>0</v>
      </c>
      <c r="J2803" s="149" t="str" cm="1">
        <f t="array" ref="J2803">IF(ISERROR(INDEX('Non Compliance input'!$H$5:$H$156,MATCH(1,(A2803='Non Compliance input'!$A$5:$A$156)*(F2803&gt;='Non Compliance input'!$D$5:$D$156)*(E2803&lt;'Non Compliance input'!$E$5:$E$156)*('Non Compliance input'!$H$5:$H$156="Yes"),0))
),"","Yes")</f>
        <v/>
      </c>
      <c r="K2803" s="149">
        <f t="shared" si="388"/>
        <v>0</v>
      </c>
      <c r="L2803" s="162">
        <f t="shared" si="389"/>
        <v>0</v>
      </c>
      <c r="M2803" s="162" t="str" cm="1">
        <f t="array" ref="M2803">IF(ISERROR(INDEX('Non Compliance input'!$I$5:$I$156,MATCH(1,(A2803='Non Compliance input'!$A$5:$A$156)*(E2803&gt;='Non Compliance input'!$D$5:$D$156)*(F2803&lt;='Non Compliance input'!$E$5:$E$156)*('Non Compliance input'!$I$5:$I$156="Yes"),0))
),"","Yes")</f>
        <v/>
      </c>
      <c r="N2803" s="149" t="str">
        <f>IF(VLOOKUP($A2803,HourEndingOutage!$B$3:$F$746,5,0)="Outage","Outage","")</f>
        <v/>
      </c>
      <c r="O2803" s="18">
        <f t="shared" si="390"/>
        <v>0</v>
      </c>
      <c r="P2803" s="18" t="str">
        <f t="shared" si="391"/>
        <v/>
      </c>
      <c r="Q2803" s="18">
        <f t="shared" si="392"/>
        <v>0</v>
      </c>
      <c r="R2803" s="118"/>
    </row>
    <row r="2804" spans="1:18" x14ac:dyDescent="0.25">
      <c r="A2804" s="25">
        <f t="shared" si="393"/>
        <v>312</v>
      </c>
      <c r="B2804" s="23">
        <f t="shared" si="394"/>
        <v>44574</v>
      </c>
      <c r="C2804" s="24">
        <v>24</v>
      </c>
      <c r="D2804" s="54" t="str">
        <f t="shared" si="386"/>
        <v>ASET</v>
      </c>
      <c r="E2804" s="178"/>
      <c r="F2804" s="179"/>
      <c r="G2804" s="177"/>
      <c r="H2804" s="177"/>
      <c r="I2804" s="169">
        <f t="shared" si="387"/>
        <v>0</v>
      </c>
      <c r="J2804" s="149" t="str" cm="1">
        <f t="array" ref="J2804">IF(ISERROR(INDEX('Non Compliance input'!$H$5:$H$156,MATCH(1,(A2804='Non Compliance input'!$A$5:$A$156)*(F2804&gt;='Non Compliance input'!$D$5:$D$156)*(E2804&lt;'Non Compliance input'!$E$5:$E$156)*('Non Compliance input'!$H$5:$H$156="Yes"),0))
),"","Yes")</f>
        <v/>
      </c>
      <c r="K2804" s="149">
        <f t="shared" si="388"/>
        <v>0</v>
      </c>
      <c r="L2804" s="162">
        <f t="shared" si="389"/>
        <v>0</v>
      </c>
      <c r="M2804" s="162" t="str" cm="1">
        <f t="array" ref="M2804">IF(ISERROR(INDEX('Non Compliance input'!$I$5:$I$156,MATCH(1,(A2804='Non Compliance input'!$A$5:$A$156)*(E2804&gt;='Non Compliance input'!$D$5:$D$156)*(F2804&lt;='Non Compliance input'!$E$5:$E$156)*('Non Compliance input'!$I$5:$I$156="Yes"),0))
),"","Yes")</f>
        <v/>
      </c>
      <c r="N2804" s="149" t="str">
        <f>IF(VLOOKUP($A2804,HourEndingOutage!$B$3:$F$746,5,0)="Outage","Outage","")</f>
        <v/>
      </c>
      <c r="O2804" s="18">
        <f t="shared" si="390"/>
        <v>0</v>
      </c>
      <c r="P2804" s="18" t="str">
        <f t="shared" si="391"/>
        <v/>
      </c>
      <c r="Q2804" s="18">
        <f t="shared" si="392"/>
        <v>0</v>
      </c>
      <c r="R2804" s="118"/>
    </row>
    <row r="2805" spans="1:18" x14ac:dyDescent="0.25">
      <c r="A2805" s="25">
        <f t="shared" si="393"/>
        <v>312</v>
      </c>
      <c r="B2805" s="23">
        <f t="shared" si="394"/>
        <v>44574</v>
      </c>
      <c r="C2805" s="24">
        <v>24</v>
      </c>
      <c r="D2805" s="54" t="str">
        <f t="shared" si="386"/>
        <v>ASET</v>
      </c>
      <c r="E2805" s="178"/>
      <c r="F2805" s="179"/>
      <c r="G2805" s="177"/>
      <c r="H2805" s="177"/>
      <c r="I2805" s="169">
        <f t="shared" si="387"/>
        <v>0</v>
      </c>
      <c r="J2805" s="149" t="str" cm="1">
        <f t="array" ref="J2805">IF(ISERROR(INDEX('Non Compliance input'!$H$5:$H$156,MATCH(1,(A2805='Non Compliance input'!$A$5:$A$156)*(F2805&gt;='Non Compliance input'!$D$5:$D$156)*(E2805&lt;'Non Compliance input'!$E$5:$E$156)*('Non Compliance input'!$H$5:$H$156="Yes"),0))
),"","Yes")</f>
        <v/>
      </c>
      <c r="K2805" s="149">
        <f t="shared" si="388"/>
        <v>0</v>
      </c>
      <c r="L2805" s="162">
        <f t="shared" si="389"/>
        <v>0</v>
      </c>
      <c r="M2805" s="162" t="str" cm="1">
        <f t="array" ref="M2805">IF(ISERROR(INDEX('Non Compliance input'!$I$5:$I$156,MATCH(1,(A2805='Non Compliance input'!$A$5:$A$156)*(E2805&gt;='Non Compliance input'!$D$5:$D$156)*(F2805&lt;='Non Compliance input'!$E$5:$E$156)*('Non Compliance input'!$I$5:$I$156="Yes"),0))
),"","Yes")</f>
        <v/>
      </c>
      <c r="N2805" s="149" t="str">
        <f>IF(VLOOKUP($A2805,HourEndingOutage!$B$3:$F$746,5,0)="Outage","Outage","")</f>
        <v/>
      </c>
      <c r="O2805" s="18">
        <f t="shared" si="390"/>
        <v>0</v>
      </c>
      <c r="P2805" s="18" t="str">
        <f t="shared" si="391"/>
        <v/>
      </c>
      <c r="Q2805" s="18">
        <f t="shared" si="392"/>
        <v>0</v>
      </c>
      <c r="R2805" s="118"/>
    </row>
    <row r="2806" spans="1:18" x14ac:dyDescent="0.25">
      <c r="A2806" s="25">
        <f t="shared" si="393"/>
        <v>312</v>
      </c>
      <c r="B2806" s="23">
        <f t="shared" si="394"/>
        <v>44574</v>
      </c>
      <c r="C2806" s="24">
        <v>24</v>
      </c>
      <c r="D2806" s="54" t="str">
        <f t="shared" si="386"/>
        <v>ASET</v>
      </c>
      <c r="E2806" s="178"/>
      <c r="F2806" s="179"/>
      <c r="G2806" s="177"/>
      <c r="H2806" s="177"/>
      <c r="I2806" s="169">
        <f t="shared" si="387"/>
        <v>0</v>
      </c>
      <c r="J2806" s="149" t="str" cm="1">
        <f t="array" ref="J2806">IF(ISERROR(INDEX('Non Compliance input'!$H$5:$H$156,MATCH(1,(A2806='Non Compliance input'!$A$5:$A$156)*(F2806&gt;='Non Compliance input'!$D$5:$D$156)*(E2806&lt;'Non Compliance input'!$E$5:$E$156)*('Non Compliance input'!$H$5:$H$156="Yes"),0))
),"","Yes")</f>
        <v/>
      </c>
      <c r="K2806" s="149">
        <f t="shared" si="388"/>
        <v>0</v>
      </c>
      <c r="L2806" s="162">
        <f t="shared" si="389"/>
        <v>0</v>
      </c>
      <c r="M2806" s="162" t="str" cm="1">
        <f t="array" ref="M2806">IF(ISERROR(INDEX('Non Compliance input'!$I$5:$I$156,MATCH(1,(A2806='Non Compliance input'!$A$5:$A$156)*(E2806&gt;='Non Compliance input'!$D$5:$D$156)*(F2806&lt;='Non Compliance input'!$E$5:$E$156)*('Non Compliance input'!$I$5:$I$156="Yes"),0))
),"","Yes")</f>
        <v/>
      </c>
      <c r="N2806" s="149" t="str">
        <f>IF(VLOOKUP($A2806,HourEndingOutage!$B$3:$F$746,5,0)="Outage","Outage","")</f>
        <v/>
      </c>
      <c r="O2806" s="18">
        <f t="shared" si="390"/>
        <v>0</v>
      </c>
      <c r="P2806" s="18" t="str">
        <f t="shared" si="391"/>
        <v/>
      </c>
      <c r="Q2806" s="18">
        <f t="shared" si="392"/>
        <v>0</v>
      </c>
      <c r="R2806" s="118"/>
    </row>
    <row r="2807" spans="1:18" x14ac:dyDescent="0.25">
      <c r="A2807" s="25">
        <f t="shared" si="393"/>
        <v>312</v>
      </c>
      <c r="B2807" s="23">
        <f t="shared" si="394"/>
        <v>44574</v>
      </c>
      <c r="C2807" s="24">
        <v>24</v>
      </c>
      <c r="D2807" s="54" t="str">
        <f t="shared" si="386"/>
        <v>ASET</v>
      </c>
      <c r="E2807" s="178"/>
      <c r="F2807" s="179"/>
      <c r="G2807" s="177"/>
      <c r="H2807" s="177"/>
      <c r="I2807" s="169">
        <f t="shared" si="387"/>
        <v>0</v>
      </c>
      <c r="J2807" s="149" t="str" cm="1">
        <f t="array" ref="J2807">IF(ISERROR(INDEX('Non Compliance input'!$H$5:$H$156,MATCH(1,(A2807='Non Compliance input'!$A$5:$A$156)*(F2807&gt;='Non Compliance input'!$D$5:$D$156)*(E2807&lt;'Non Compliance input'!$E$5:$E$156)*('Non Compliance input'!$H$5:$H$156="Yes"),0))
),"","Yes")</f>
        <v/>
      </c>
      <c r="K2807" s="149">
        <f t="shared" si="388"/>
        <v>0</v>
      </c>
      <c r="L2807" s="162">
        <f t="shared" si="389"/>
        <v>0</v>
      </c>
      <c r="M2807" s="162" t="str" cm="1">
        <f t="array" ref="M2807">IF(ISERROR(INDEX('Non Compliance input'!$I$5:$I$156,MATCH(1,(A2807='Non Compliance input'!$A$5:$A$156)*(E2807&gt;='Non Compliance input'!$D$5:$D$156)*(F2807&lt;='Non Compliance input'!$E$5:$E$156)*('Non Compliance input'!$I$5:$I$156="Yes"),0))
),"","Yes")</f>
        <v/>
      </c>
      <c r="N2807" s="149" t="str">
        <f>IF(VLOOKUP($A2807,HourEndingOutage!$B$3:$F$746,5,0)="Outage","Outage","")</f>
        <v/>
      </c>
      <c r="O2807" s="18">
        <f t="shared" si="390"/>
        <v>0</v>
      </c>
      <c r="P2807" s="18" t="str">
        <f t="shared" si="391"/>
        <v/>
      </c>
      <c r="Q2807" s="18">
        <f t="shared" si="392"/>
        <v>0</v>
      </c>
      <c r="R2807" s="118"/>
    </row>
    <row r="2808" spans="1:18" x14ac:dyDescent="0.25">
      <c r="A2808" s="25">
        <f t="shared" si="393"/>
        <v>312</v>
      </c>
      <c r="B2808" s="23">
        <f t="shared" si="394"/>
        <v>44574</v>
      </c>
      <c r="C2808" s="24">
        <v>24</v>
      </c>
      <c r="D2808" s="54" t="str">
        <f t="shared" si="386"/>
        <v>ASET</v>
      </c>
      <c r="E2808" s="178"/>
      <c r="F2808" s="179"/>
      <c r="G2808" s="177"/>
      <c r="H2808" s="177"/>
      <c r="I2808" s="169">
        <f t="shared" si="387"/>
        <v>0</v>
      </c>
      <c r="J2808" s="149" t="str" cm="1">
        <f t="array" ref="J2808">IF(ISERROR(INDEX('Non Compliance input'!$H$5:$H$156,MATCH(1,(A2808='Non Compliance input'!$A$5:$A$156)*(F2808&gt;='Non Compliance input'!$D$5:$D$156)*(E2808&lt;'Non Compliance input'!$E$5:$E$156)*('Non Compliance input'!$H$5:$H$156="Yes"),0))
),"","Yes")</f>
        <v/>
      </c>
      <c r="K2808" s="149">
        <f t="shared" si="388"/>
        <v>0</v>
      </c>
      <c r="L2808" s="162">
        <f t="shared" si="389"/>
        <v>0</v>
      </c>
      <c r="M2808" s="162" t="str" cm="1">
        <f t="array" ref="M2808">IF(ISERROR(INDEX('Non Compliance input'!$I$5:$I$156,MATCH(1,(A2808='Non Compliance input'!$A$5:$A$156)*(E2808&gt;='Non Compliance input'!$D$5:$D$156)*(F2808&lt;='Non Compliance input'!$E$5:$E$156)*('Non Compliance input'!$I$5:$I$156="Yes"),0))
),"","Yes")</f>
        <v/>
      </c>
      <c r="N2808" s="149" t="str">
        <f>IF(VLOOKUP($A2808,HourEndingOutage!$B$3:$F$746,5,0)="Outage","Outage","")</f>
        <v/>
      </c>
      <c r="O2808" s="18">
        <f t="shared" si="390"/>
        <v>0</v>
      </c>
      <c r="P2808" s="18" t="str">
        <f t="shared" si="391"/>
        <v/>
      </c>
      <c r="Q2808" s="18">
        <f t="shared" si="392"/>
        <v>0</v>
      </c>
      <c r="R2808" s="118"/>
    </row>
    <row r="2809" spans="1:18" x14ac:dyDescent="0.25">
      <c r="A2809" s="25">
        <f t="shared" si="393"/>
        <v>312</v>
      </c>
      <c r="B2809" s="23">
        <f t="shared" si="394"/>
        <v>44574</v>
      </c>
      <c r="C2809" s="24">
        <v>24</v>
      </c>
      <c r="D2809" s="54" t="str">
        <f t="shared" si="386"/>
        <v>ASET</v>
      </c>
      <c r="E2809" s="178"/>
      <c r="F2809" s="179"/>
      <c r="G2809" s="177"/>
      <c r="H2809" s="177"/>
      <c r="I2809" s="169">
        <f t="shared" si="387"/>
        <v>0</v>
      </c>
      <c r="J2809" s="149" t="str" cm="1">
        <f t="array" ref="J2809">IF(ISERROR(INDEX('Non Compliance input'!$H$5:$H$156,MATCH(1,(A2809='Non Compliance input'!$A$5:$A$156)*(F2809&gt;='Non Compliance input'!$D$5:$D$156)*(E2809&lt;'Non Compliance input'!$E$5:$E$156)*('Non Compliance input'!$H$5:$H$156="Yes"),0))
),"","Yes")</f>
        <v/>
      </c>
      <c r="K2809" s="149">
        <f t="shared" si="388"/>
        <v>0</v>
      </c>
      <c r="L2809" s="162">
        <f t="shared" si="389"/>
        <v>0</v>
      </c>
      <c r="M2809" s="162" t="str" cm="1">
        <f t="array" ref="M2809">IF(ISERROR(INDEX('Non Compliance input'!$I$5:$I$156,MATCH(1,(A2809='Non Compliance input'!$A$5:$A$156)*(E2809&gt;='Non Compliance input'!$D$5:$D$156)*(F2809&lt;='Non Compliance input'!$E$5:$E$156)*('Non Compliance input'!$I$5:$I$156="Yes"),0))
),"","Yes")</f>
        <v/>
      </c>
      <c r="N2809" s="149" t="str">
        <f>IF(VLOOKUP($A2809,HourEndingOutage!$B$3:$F$746,5,0)="Outage","Outage","")</f>
        <v/>
      </c>
      <c r="O2809" s="18">
        <f t="shared" si="390"/>
        <v>0</v>
      </c>
      <c r="P2809" s="18" t="str">
        <f t="shared" si="391"/>
        <v/>
      </c>
      <c r="Q2809" s="18">
        <f t="shared" si="392"/>
        <v>0</v>
      </c>
      <c r="R2809" s="118"/>
    </row>
    <row r="2810" spans="1:18" x14ac:dyDescent="0.25">
      <c r="A2810" s="25">
        <f t="shared" si="393"/>
        <v>312</v>
      </c>
      <c r="B2810" s="23">
        <f t="shared" si="394"/>
        <v>44574</v>
      </c>
      <c r="C2810" s="24">
        <v>24</v>
      </c>
      <c r="D2810" s="54" t="str">
        <f t="shared" si="386"/>
        <v>ASET</v>
      </c>
      <c r="E2810" s="178"/>
      <c r="F2810" s="179"/>
      <c r="G2810" s="177"/>
      <c r="H2810" s="177"/>
      <c r="I2810" s="169">
        <f t="shared" si="387"/>
        <v>0</v>
      </c>
      <c r="J2810" s="149" t="str" cm="1">
        <f t="array" ref="J2810">IF(ISERROR(INDEX('Non Compliance input'!$H$5:$H$156,MATCH(1,(A2810='Non Compliance input'!$A$5:$A$156)*(F2810&gt;='Non Compliance input'!$D$5:$D$156)*(E2810&lt;'Non Compliance input'!$E$5:$E$156)*('Non Compliance input'!$H$5:$H$156="Yes"),0))
),"","Yes")</f>
        <v/>
      </c>
      <c r="K2810" s="149">
        <f t="shared" si="388"/>
        <v>0</v>
      </c>
      <c r="L2810" s="162">
        <f t="shared" si="389"/>
        <v>0</v>
      </c>
      <c r="M2810" s="162" t="str" cm="1">
        <f t="array" ref="M2810">IF(ISERROR(INDEX('Non Compliance input'!$I$5:$I$156,MATCH(1,(A2810='Non Compliance input'!$A$5:$A$156)*(E2810&gt;='Non Compliance input'!$D$5:$D$156)*(F2810&lt;='Non Compliance input'!$E$5:$E$156)*('Non Compliance input'!$I$5:$I$156="Yes"),0))
),"","Yes")</f>
        <v/>
      </c>
      <c r="N2810" s="149" t="str">
        <f>IF(VLOOKUP($A2810,HourEndingOutage!$B$3:$F$746,5,0)="Outage","Outage","")</f>
        <v/>
      </c>
      <c r="O2810" s="18">
        <f t="shared" si="390"/>
        <v>0</v>
      </c>
      <c r="P2810" s="18" t="str">
        <f t="shared" si="391"/>
        <v/>
      </c>
      <c r="Q2810" s="18">
        <f t="shared" si="392"/>
        <v>0</v>
      </c>
      <c r="R2810" s="118"/>
    </row>
    <row r="2811" spans="1:18" x14ac:dyDescent="0.25">
      <c r="A2811" s="25">
        <f t="shared" si="393"/>
        <v>313</v>
      </c>
      <c r="B2811" s="23">
        <f t="shared" si="394"/>
        <v>44575</v>
      </c>
      <c r="C2811" s="24">
        <v>1</v>
      </c>
      <c r="D2811" s="54" t="str">
        <f t="shared" si="386"/>
        <v>ASET</v>
      </c>
      <c r="E2811" s="178"/>
      <c r="F2811" s="179"/>
      <c r="G2811" s="177"/>
      <c r="H2811" s="177"/>
      <c r="I2811" s="169">
        <f t="shared" si="387"/>
        <v>0</v>
      </c>
      <c r="J2811" s="149" t="str" cm="1">
        <f t="array" ref="J2811">IF(ISERROR(INDEX('Non Compliance input'!$H$5:$H$156,MATCH(1,(A2811='Non Compliance input'!$A$5:$A$156)*(F2811&gt;='Non Compliance input'!$D$5:$D$156)*(E2811&lt;'Non Compliance input'!$E$5:$E$156)*('Non Compliance input'!$H$5:$H$156="Yes"),0))
),"","Yes")</f>
        <v/>
      </c>
      <c r="K2811" s="149">
        <f t="shared" si="388"/>
        <v>0</v>
      </c>
      <c r="L2811" s="162">
        <f t="shared" si="389"/>
        <v>0</v>
      </c>
      <c r="M2811" s="162" t="str" cm="1">
        <f t="array" ref="M2811">IF(ISERROR(INDEX('Non Compliance input'!$I$5:$I$156,MATCH(1,(A2811='Non Compliance input'!$A$5:$A$156)*(E2811&gt;='Non Compliance input'!$D$5:$D$156)*(F2811&lt;='Non Compliance input'!$E$5:$E$156)*('Non Compliance input'!$I$5:$I$156="Yes"),0))
),"","Yes")</f>
        <v/>
      </c>
      <c r="N2811" s="149" t="str">
        <f>IF(VLOOKUP($A2811,HourEndingOutage!$B$3:$F$746,5,0)="Outage","Outage","")</f>
        <v/>
      </c>
      <c r="O2811" s="18">
        <f t="shared" si="390"/>
        <v>0</v>
      </c>
      <c r="P2811" s="18" t="str">
        <f t="shared" si="391"/>
        <v/>
      </c>
      <c r="Q2811" s="18">
        <f t="shared" si="392"/>
        <v>0</v>
      </c>
      <c r="R2811" s="118"/>
    </row>
    <row r="2812" spans="1:18" x14ac:dyDescent="0.25">
      <c r="A2812" s="25">
        <f t="shared" si="393"/>
        <v>313</v>
      </c>
      <c r="B2812" s="23">
        <f t="shared" si="394"/>
        <v>44575</v>
      </c>
      <c r="C2812" s="24">
        <v>1</v>
      </c>
      <c r="D2812" s="54" t="str">
        <f t="shared" si="386"/>
        <v>ASET</v>
      </c>
      <c r="E2812" s="178"/>
      <c r="F2812" s="179"/>
      <c r="G2812" s="177"/>
      <c r="H2812" s="177"/>
      <c r="I2812" s="169">
        <f t="shared" si="387"/>
        <v>0</v>
      </c>
      <c r="J2812" s="149" t="str" cm="1">
        <f t="array" ref="J2812">IF(ISERROR(INDEX('Non Compliance input'!$H$5:$H$156,MATCH(1,(A2812='Non Compliance input'!$A$5:$A$156)*(F2812&gt;='Non Compliance input'!$D$5:$D$156)*(E2812&lt;'Non Compliance input'!$E$5:$E$156)*('Non Compliance input'!$H$5:$H$156="Yes"),0))
),"","Yes")</f>
        <v/>
      </c>
      <c r="K2812" s="149">
        <f t="shared" si="388"/>
        <v>0</v>
      </c>
      <c r="L2812" s="162">
        <f t="shared" si="389"/>
        <v>0</v>
      </c>
      <c r="M2812" s="162" t="str" cm="1">
        <f t="array" ref="M2812">IF(ISERROR(INDEX('Non Compliance input'!$I$5:$I$156,MATCH(1,(A2812='Non Compliance input'!$A$5:$A$156)*(E2812&gt;='Non Compliance input'!$D$5:$D$156)*(F2812&lt;='Non Compliance input'!$E$5:$E$156)*('Non Compliance input'!$I$5:$I$156="Yes"),0))
),"","Yes")</f>
        <v/>
      </c>
      <c r="N2812" s="149" t="str">
        <f>IF(VLOOKUP($A2812,HourEndingOutage!$B$3:$F$746,5,0)="Outage","Outage","")</f>
        <v/>
      </c>
      <c r="O2812" s="18">
        <f t="shared" si="390"/>
        <v>0</v>
      </c>
      <c r="P2812" s="18" t="str">
        <f t="shared" si="391"/>
        <v/>
      </c>
      <c r="Q2812" s="18">
        <f t="shared" si="392"/>
        <v>0</v>
      </c>
      <c r="R2812" s="118"/>
    </row>
    <row r="2813" spans="1:18" x14ac:dyDescent="0.25">
      <c r="A2813" s="25">
        <f t="shared" si="393"/>
        <v>313</v>
      </c>
      <c r="B2813" s="23">
        <f t="shared" si="394"/>
        <v>44575</v>
      </c>
      <c r="C2813" s="24">
        <v>1</v>
      </c>
      <c r="D2813" s="54" t="str">
        <f t="shared" si="386"/>
        <v>ASET</v>
      </c>
      <c r="E2813" s="178"/>
      <c r="F2813" s="179"/>
      <c r="G2813" s="177"/>
      <c r="H2813" s="177"/>
      <c r="I2813" s="169">
        <f t="shared" si="387"/>
        <v>0</v>
      </c>
      <c r="J2813" s="149" t="str" cm="1">
        <f t="array" ref="J2813">IF(ISERROR(INDEX('Non Compliance input'!$H$5:$H$156,MATCH(1,(A2813='Non Compliance input'!$A$5:$A$156)*(F2813&gt;='Non Compliance input'!$D$5:$D$156)*(E2813&lt;'Non Compliance input'!$E$5:$E$156)*('Non Compliance input'!$H$5:$H$156="Yes"),0))
),"","Yes")</f>
        <v/>
      </c>
      <c r="K2813" s="149">
        <f t="shared" si="388"/>
        <v>0</v>
      </c>
      <c r="L2813" s="162">
        <f t="shared" si="389"/>
        <v>0</v>
      </c>
      <c r="M2813" s="162" t="str" cm="1">
        <f t="array" ref="M2813">IF(ISERROR(INDEX('Non Compliance input'!$I$5:$I$156,MATCH(1,(A2813='Non Compliance input'!$A$5:$A$156)*(E2813&gt;='Non Compliance input'!$D$5:$D$156)*(F2813&lt;='Non Compliance input'!$E$5:$E$156)*('Non Compliance input'!$I$5:$I$156="Yes"),0))
),"","Yes")</f>
        <v/>
      </c>
      <c r="N2813" s="149" t="str">
        <f>IF(VLOOKUP($A2813,HourEndingOutage!$B$3:$F$746,5,0)="Outage","Outage","")</f>
        <v/>
      </c>
      <c r="O2813" s="18">
        <f t="shared" si="390"/>
        <v>0</v>
      </c>
      <c r="P2813" s="18" t="str">
        <f t="shared" si="391"/>
        <v/>
      </c>
      <c r="Q2813" s="18">
        <f t="shared" si="392"/>
        <v>0</v>
      </c>
      <c r="R2813" s="118"/>
    </row>
    <row r="2814" spans="1:18" x14ac:dyDescent="0.25">
      <c r="A2814" s="25">
        <f t="shared" si="393"/>
        <v>313</v>
      </c>
      <c r="B2814" s="23">
        <f t="shared" si="394"/>
        <v>44575</v>
      </c>
      <c r="C2814" s="24">
        <v>1</v>
      </c>
      <c r="D2814" s="54" t="str">
        <f t="shared" si="386"/>
        <v>ASET</v>
      </c>
      <c r="E2814" s="178"/>
      <c r="F2814" s="179"/>
      <c r="G2814" s="177"/>
      <c r="H2814" s="177"/>
      <c r="I2814" s="169">
        <f t="shared" si="387"/>
        <v>0</v>
      </c>
      <c r="J2814" s="149" t="str" cm="1">
        <f t="array" ref="J2814">IF(ISERROR(INDEX('Non Compliance input'!$H$5:$H$156,MATCH(1,(A2814='Non Compliance input'!$A$5:$A$156)*(F2814&gt;='Non Compliance input'!$D$5:$D$156)*(E2814&lt;'Non Compliance input'!$E$5:$E$156)*('Non Compliance input'!$H$5:$H$156="Yes"),0))
),"","Yes")</f>
        <v/>
      </c>
      <c r="K2814" s="149">
        <f t="shared" si="388"/>
        <v>0</v>
      </c>
      <c r="L2814" s="162">
        <f t="shared" si="389"/>
        <v>0</v>
      </c>
      <c r="M2814" s="162" t="str" cm="1">
        <f t="array" ref="M2814">IF(ISERROR(INDEX('Non Compliance input'!$I$5:$I$156,MATCH(1,(A2814='Non Compliance input'!$A$5:$A$156)*(E2814&gt;='Non Compliance input'!$D$5:$D$156)*(F2814&lt;='Non Compliance input'!$E$5:$E$156)*('Non Compliance input'!$I$5:$I$156="Yes"),0))
),"","Yes")</f>
        <v/>
      </c>
      <c r="N2814" s="149" t="str">
        <f>IF(VLOOKUP($A2814,HourEndingOutage!$B$3:$F$746,5,0)="Outage","Outage","")</f>
        <v/>
      </c>
      <c r="O2814" s="18">
        <f t="shared" si="390"/>
        <v>0</v>
      </c>
      <c r="P2814" s="18" t="str">
        <f t="shared" si="391"/>
        <v/>
      </c>
      <c r="Q2814" s="18">
        <f t="shared" si="392"/>
        <v>0</v>
      </c>
      <c r="R2814" s="118"/>
    </row>
    <row r="2815" spans="1:18" x14ac:dyDescent="0.25">
      <c r="A2815" s="25">
        <f t="shared" si="393"/>
        <v>313</v>
      </c>
      <c r="B2815" s="23">
        <f t="shared" si="394"/>
        <v>44575</v>
      </c>
      <c r="C2815" s="24">
        <v>1</v>
      </c>
      <c r="D2815" s="54" t="str">
        <f t="shared" si="386"/>
        <v>ASET</v>
      </c>
      <c r="E2815" s="178"/>
      <c r="F2815" s="179"/>
      <c r="G2815" s="177"/>
      <c r="H2815" s="177"/>
      <c r="I2815" s="169">
        <f t="shared" si="387"/>
        <v>0</v>
      </c>
      <c r="J2815" s="149" t="str" cm="1">
        <f t="array" ref="J2815">IF(ISERROR(INDEX('Non Compliance input'!$H$5:$H$156,MATCH(1,(A2815='Non Compliance input'!$A$5:$A$156)*(F2815&gt;='Non Compliance input'!$D$5:$D$156)*(E2815&lt;'Non Compliance input'!$E$5:$E$156)*('Non Compliance input'!$H$5:$H$156="Yes"),0))
),"","Yes")</f>
        <v/>
      </c>
      <c r="K2815" s="149">
        <f t="shared" si="388"/>
        <v>0</v>
      </c>
      <c r="L2815" s="162">
        <f t="shared" si="389"/>
        <v>0</v>
      </c>
      <c r="M2815" s="162" t="str" cm="1">
        <f t="array" ref="M2815">IF(ISERROR(INDEX('Non Compliance input'!$I$5:$I$156,MATCH(1,(A2815='Non Compliance input'!$A$5:$A$156)*(E2815&gt;='Non Compliance input'!$D$5:$D$156)*(F2815&lt;='Non Compliance input'!$E$5:$E$156)*('Non Compliance input'!$I$5:$I$156="Yes"),0))
),"","Yes")</f>
        <v/>
      </c>
      <c r="N2815" s="149" t="str">
        <f>IF(VLOOKUP($A2815,HourEndingOutage!$B$3:$F$746,5,0)="Outage","Outage","")</f>
        <v/>
      </c>
      <c r="O2815" s="18">
        <f t="shared" si="390"/>
        <v>0</v>
      </c>
      <c r="P2815" s="18" t="str">
        <f t="shared" si="391"/>
        <v/>
      </c>
      <c r="Q2815" s="18">
        <f t="shared" si="392"/>
        <v>0</v>
      </c>
      <c r="R2815" s="118"/>
    </row>
    <row r="2816" spans="1:18" x14ac:dyDescent="0.25">
      <c r="A2816" s="25">
        <f t="shared" si="393"/>
        <v>313</v>
      </c>
      <c r="B2816" s="23">
        <f t="shared" si="394"/>
        <v>44575</v>
      </c>
      <c r="C2816" s="24">
        <v>1</v>
      </c>
      <c r="D2816" s="54" t="str">
        <f t="shared" si="386"/>
        <v>ASET</v>
      </c>
      <c r="E2816" s="178"/>
      <c r="F2816" s="179"/>
      <c r="G2816" s="177"/>
      <c r="H2816" s="177"/>
      <c r="I2816" s="169">
        <f t="shared" si="387"/>
        <v>0</v>
      </c>
      <c r="J2816" s="149" t="str" cm="1">
        <f t="array" ref="J2816">IF(ISERROR(INDEX('Non Compliance input'!$H$5:$H$156,MATCH(1,(A2816='Non Compliance input'!$A$5:$A$156)*(F2816&gt;='Non Compliance input'!$D$5:$D$156)*(E2816&lt;'Non Compliance input'!$E$5:$E$156)*('Non Compliance input'!$H$5:$H$156="Yes"),0))
),"","Yes")</f>
        <v/>
      </c>
      <c r="K2816" s="149">
        <f t="shared" si="388"/>
        <v>0</v>
      </c>
      <c r="L2816" s="162">
        <f t="shared" si="389"/>
        <v>0</v>
      </c>
      <c r="M2816" s="162" t="str" cm="1">
        <f t="array" ref="M2816">IF(ISERROR(INDEX('Non Compliance input'!$I$5:$I$156,MATCH(1,(A2816='Non Compliance input'!$A$5:$A$156)*(E2816&gt;='Non Compliance input'!$D$5:$D$156)*(F2816&lt;='Non Compliance input'!$E$5:$E$156)*('Non Compliance input'!$I$5:$I$156="Yes"),0))
),"","Yes")</f>
        <v/>
      </c>
      <c r="N2816" s="149" t="str">
        <f>IF(VLOOKUP($A2816,HourEndingOutage!$B$3:$F$746,5,0)="Outage","Outage","")</f>
        <v/>
      </c>
      <c r="O2816" s="18">
        <f t="shared" si="390"/>
        <v>0</v>
      </c>
      <c r="P2816" s="18" t="str">
        <f t="shared" si="391"/>
        <v/>
      </c>
      <c r="Q2816" s="18">
        <f t="shared" si="392"/>
        <v>0</v>
      </c>
      <c r="R2816" s="118"/>
    </row>
    <row r="2817" spans="1:18" x14ac:dyDescent="0.25">
      <c r="A2817" s="25">
        <f t="shared" si="393"/>
        <v>313</v>
      </c>
      <c r="B2817" s="23">
        <f t="shared" si="394"/>
        <v>44575</v>
      </c>
      <c r="C2817" s="24">
        <v>1</v>
      </c>
      <c r="D2817" s="54" t="str">
        <f t="shared" si="386"/>
        <v>ASET</v>
      </c>
      <c r="E2817" s="178"/>
      <c r="F2817" s="179"/>
      <c r="G2817" s="177"/>
      <c r="H2817" s="177"/>
      <c r="I2817" s="169">
        <f t="shared" si="387"/>
        <v>0</v>
      </c>
      <c r="J2817" s="149" t="str" cm="1">
        <f t="array" ref="J2817">IF(ISERROR(INDEX('Non Compliance input'!$H$5:$H$156,MATCH(1,(A2817='Non Compliance input'!$A$5:$A$156)*(F2817&gt;='Non Compliance input'!$D$5:$D$156)*(E2817&lt;'Non Compliance input'!$E$5:$E$156)*('Non Compliance input'!$H$5:$H$156="Yes"),0))
),"","Yes")</f>
        <v/>
      </c>
      <c r="K2817" s="149">
        <f t="shared" si="388"/>
        <v>0</v>
      </c>
      <c r="L2817" s="162">
        <f t="shared" si="389"/>
        <v>0</v>
      </c>
      <c r="M2817" s="162" t="str" cm="1">
        <f t="array" ref="M2817">IF(ISERROR(INDEX('Non Compliance input'!$I$5:$I$156,MATCH(1,(A2817='Non Compliance input'!$A$5:$A$156)*(E2817&gt;='Non Compliance input'!$D$5:$D$156)*(F2817&lt;='Non Compliance input'!$E$5:$E$156)*('Non Compliance input'!$I$5:$I$156="Yes"),0))
),"","Yes")</f>
        <v/>
      </c>
      <c r="N2817" s="149" t="str">
        <f>IF(VLOOKUP($A2817,HourEndingOutage!$B$3:$F$746,5,0)="Outage","Outage","")</f>
        <v/>
      </c>
      <c r="O2817" s="18">
        <f t="shared" si="390"/>
        <v>0</v>
      </c>
      <c r="P2817" s="18" t="str">
        <f t="shared" si="391"/>
        <v/>
      </c>
      <c r="Q2817" s="18">
        <f t="shared" si="392"/>
        <v>0</v>
      </c>
      <c r="R2817" s="118"/>
    </row>
    <row r="2818" spans="1:18" x14ac:dyDescent="0.25">
      <c r="A2818" s="25">
        <f t="shared" si="393"/>
        <v>313</v>
      </c>
      <c r="B2818" s="23">
        <f t="shared" si="394"/>
        <v>44575</v>
      </c>
      <c r="C2818" s="24">
        <v>1</v>
      </c>
      <c r="D2818" s="54" t="str">
        <f t="shared" ref="D2818:D2881" si="395">Unit</f>
        <v>ASET</v>
      </c>
      <c r="E2818" s="178"/>
      <c r="F2818" s="179"/>
      <c r="G2818" s="177"/>
      <c r="H2818" s="177"/>
      <c r="I2818" s="169">
        <f t="shared" si="387"/>
        <v>0</v>
      </c>
      <c r="J2818" s="149" t="str" cm="1">
        <f t="array" ref="J2818">IF(ISERROR(INDEX('Non Compliance input'!$H$5:$H$156,MATCH(1,(A2818='Non Compliance input'!$A$5:$A$156)*(F2818&gt;='Non Compliance input'!$D$5:$D$156)*(E2818&lt;'Non Compliance input'!$E$5:$E$156)*('Non Compliance input'!$H$5:$H$156="Yes"),0))
),"","Yes")</f>
        <v/>
      </c>
      <c r="K2818" s="149">
        <f t="shared" si="388"/>
        <v>0</v>
      </c>
      <c r="L2818" s="162">
        <f t="shared" si="389"/>
        <v>0</v>
      </c>
      <c r="M2818" s="162" t="str" cm="1">
        <f t="array" ref="M2818">IF(ISERROR(INDEX('Non Compliance input'!$I$5:$I$156,MATCH(1,(A2818='Non Compliance input'!$A$5:$A$156)*(E2818&gt;='Non Compliance input'!$D$5:$D$156)*(F2818&lt;='Non Compliance input'!$E$5:$E$156)*('Non Compliance input'!$I$5:$I$156="Yes"),0))
),"","Yes")</f>
        <v/>
      </c>
      <c r="N2818" s="149" t="str">
        <f>IF(VLOOKUP($A2818,HourEndingOutage!$B$3:$F$746,5,0)="Outage","Outage","")</f>
        <v/>
      </c>
      <c r="O2818" s="18">
        <f t="shared" si="390"/>
        <v>0</v>
      </c>
      <c r="P2818" s="18" t="str">
        <f t="shared" si="391"/>
        <v/>
      </c>
      <c r="Q2818" s="18">
        <f t="shared" si="392"/>
        <v>0</v>
      </c>
      <c r="R2818" s="118"/>
    </row>
    <row r="2819" spans="1:18" x14ac:dyDescent="0.25">
      <c r="A2819" s="25">
        <f t="shared" si="393"/>
        <v>313</v>
      </c>
      <c r="B2819" s="23">
        <f t="shared" si="394"/>
        <v>44575</v>
      </c>
      <c r="C2819" s="24">
        <v>1</v>
      </c>
      <c r="D2819" s="54" t="str">
        <f t="shared" si="395"/>
        <v>ASET</v>
      </c>
      <c r="E2819" s="178"/>
      <c r="F2819" s="179"/>
      <c r="G2819" s="177"/>
      <c r="H2819" s="177"/>
      <c r="I2819" s="169">
        <f t="shared" ref="I2819:I2882" si="396">IF(AND(LEN(E2819)&gt;2,LEN(F2819)&gt;2)=TRUE,(ROUND((F2819-E2819)*1440,0)),0)</f>
        <v>0</v>
      </c>
      <c r="J2819" s="149" t="str" cm="1">
        <f t="array" ref="J2819">IF(ISERROR(INDEX('Non Compliance input'!$H$5:$H$156,MATCH(1,(A2819='Non Compliance input'!$A$5:$A$156)*(F2819&gt;='Non Compliance input'!$D$5:$D$156)*(E2819&lt;'Non Compliance input'!$E$5:$E$156)*('Non Compliance input'!$H$5:$H$156="Yes"),0))
),"","Yes")</f>
        <v/>
      </c>
      <c r="K2819" s="149">
        <f t="shared" ref="K2819:K2882" si="397">IF(J2819="Yes",0,MIN(H2819,G2819,IF(H2819="",0,Contract_Volume)))</f>
        <v>0</v>
      </c>
      <c r="L2819" s="162">
        <f t="shared" ref="L2819:L2882" si="398">IF(J2819="Yes",0,(MIN(H2819,G2819)*(I2819/60)))</f>
        <v>0</v>
      </c>
      <c r="M2819" s="162" t="str" cm="1">
        <f t="array" ref="M2819">IF(ISERROR(INDEX('Non Compliance input'!$I$5:$I$156,MATCH(1,(A2819='Non Compliance input'!$A$5:$A$156)*(E2819&gt;='Non Compliance input'!$D$5:$D$156)*(F2819&lt;='Non Compliance input'!$E$5:$E$156)*('Non Compliance input'!$I$5:$I$156="Yes"),0))
),"","Yes")</f>
        <v/>
      </c>
      <c r="N2819" s="149" t="str">
        <f>IF(VLOOKUP($A2819,HourEndingOutage!$B$3:$F$746,5,0)="Outage","Outage","")</f>
        <v/>
      </c>
      <c r="O2819" s="18">
        <f t="shared" ref="O2819:O2882" si="399">IF(OR(M2819="Yes",N2819="Outage"),0,(K2819*(I2819/60))*Arming)</f>
        <v>0</v>
      </c>
      <c r="P2819" s="18" t="str">
        <f t="shared" ref="P2819:P2882" si="400">IF(ISERROR(VLOOKUP($A2819,FTShour,1,0)),"","Yes")</f>
        <v/>
      </c>
      <c r="Q2819" s="18">
        <f t="shared" si="392"/>
        <v>0</v>
      </c>
      <c r="R2819" s="118"/>
    </row>
    <row r="2820" spans="1:18" x14ac:dyDescent="0.25">
      <c r="A2820" s="25">
        <f t="shared" si="393"/>
        <v>314</v>
      </c>
      <c r="B2820" s="23">
        <f t="shared" si="394"/>
        <v>44575</v>
      </c>
      <c r="C2820" s="24">
        <v>2</v>
      </c>
      <c r="D2820" s="54" t="str">
        <f t="shared" si="395"/>
        <v>ASET</v>
      </c>
      <c r="E2820" s="178"/>
      <c r="F2820" s="179"/>
      <c r="G2820" s="177"/>
      <c r="H2820" s="177"/>
      <c r="I2820" s="169">
        <f t="shared" si="396"/>
        <v>0</v>
      </c>
      <c r="J2820" s="149" t="str" cm="1">
        <f t="array" ref="J2820">IF(ISERROR(INDEX('Non Compliance input'!$H$5:$H$156,MATCH(1,(A2820='Non Compliance input'!$A$5:$A$156)*(F2820&gt;='Non Compliance input'!$D$5:$D$156)*(E2820&lt;'Non Compliance input'!$E$5:$E$156)*('Non Compliance input'!$H$5:$H$156="Yes"),0))
),"","Yes")</f>
        <v/>
      </c>
      <c r="K2820" s="149">
        <f t="shared" si="397"/>
        <v>0</v>
      </c>
      <c r="L2820" s="162">
        <f t="shared" si="398"/>
        <v>0</v>
      </c>
      <c r="M2820" s="162" t="str" cm="1">
        <f t="array" ref="M2820">IF(ISERROR(INDEX('Non Compliance input'!$I$5:$I$156,MATCH(1,(A2820='Non Compliance input'!$A$5:$A$156)*(E2820&gt;='Non Compliance input'!$D$5:$D$156)*(F2820&lt;='Non Compliance input'!$E$5:$E$156)*('Non Compliance input'!$I$5:$I$156="Yes"),0))
),"","Yes")</f>
        <v/>
      </c>
      <c r="N2820" s="149" t="str">
        <f>IF(VLOOKUP($A2820,HourEndingOutage!$B$3:$F$746,5,0)="Outage","Outage","")</f>
        <v/>
      </c>
      <c r="O2820" s="18">
        <f t="shared" si="399"/>
        <v>0</v>
      </c>
      <c r="P2820" s="18" t="str">
        <f t="shared" si="400"/>
        <v/>
      </c>
      <c r="Q2820" s="18">
        <f t="shared" ref="Q2820:Q2883" si="401">IF(P2820="Yes",-O2820,0)</f>
        <v>0</v>
      </c>
      <c r="R2820" s="118"/>
    </row>
    <row r="2821" spans="1:18" x14ac:dyDescent="0.25">
      <c r="A2821" s="25">
        <f t="shared" si="393"/>
        <v>314</v>
      </c>
      <c r="B2821" s="23">
        <f t="shared" si="394"/>
        <v>44575</v>
      </c>
      <c r="C2821" s="24">
        <v>2</v>
      </c>
      <c r="D2821" s="54" t="str">
        <f t="shared" si="395"/>
        <v>ASET</v>
      </c>
      <c r="E2821" s="178"/>
      <c r="F2821" s="179"/>
      <c r="G2821" s="177"/>
      <c r="H2821" s="177"/>
      <c r="I2821" s="169">
        <f t="shared" si="396"/>
        <v>0</v>
      </c>
      <c r="J2821" s="149" t="str" cm="1">
        <f t="array" ref="J2821">IF(ISERROR(INDEX('Non Compliance input'!$H$5:$H$156,MATCH(1,(A2821='Non Compliance input'!$A$5:$A$156)*(F2821&gt;='Non Compliance input'!$D$5:$D$156)*(E2821&lt;'Non Compliance input'!$E$5:$E$156)*('Non Compliance input'!$H$5:$H$156="Yes"),0))
),"","Yes")</f>
        <v/>
      </c>
      <c r="K2821" s="149">
        <f t="shared" si="397"/>
        <v>0</v>
      </c>
      <c r="L2821" s="162">
        <f t="shared" si="398"/>
        <v>0</v>
      </c>
      <c r="M2821" s="162" t="str" cm="1">
        <f t="array" ref="M2821">IF(ISERROR(INDEX('Non Compliance input'!$I$5:$I$156,MATCH(1,(A2821='Non Compliance input'!$A$5:$A$156)*(E2821&gt;='Non Compliance input'!$D$5:$D$156)*(F2821&lt;='Non Compliance input'!$E$5:$E$156)*('Non Compliance input'!$I$5:$I$156="Yes"),0))
),"","Yes")</f>
        <v/>
      </c>
      <c r="N2821" s="149" t="str">
        <f>IF(VLOOKUP($A2821,HourEndingOutage!$B$3:$F$746,5,0)="Outage","Outage","")</f>
        <v/>
      </c>
      <c r="O2821" s="18">
        <f t="shared" si="399"/>
        <v>0</v>
      </c>
      <c r="P2821" s="18" t="str">
        <f t="shared" si="400"/>
        <v/>
      </c>
      <c r="Q2821" s="18">
        <f t="shared" si="401"/>
        <v>0</v>
      </c>
      <c r="R2821" s="118"/>
    </row>
    <row r="2822" spans="1:18" x14ac:dyDescent="0.25">
      <c r="A2822" s="25">
        <f t="shared" si="393"/>
        <v>314</v>
      </c>
      <c r="B2822" s="23">
        <f t="shared" si="394"/>
        <v>44575</v>
      </c>
      <c r="C2822" s="24">
        <v>2</v>
      </c>
      <c r="D2822" s="54" t="str">
        <f t="shared" si="395"/>
        <v>ASET</v>
      </c>
      <c r="E2822" s="178"/>
      <c r="F2822" s="179"/>
      <c r="G2822" s="177"/>
      <c r="H2822" s="177"/>
      <c r="I2822" s="169">
        <f t="shared" si="396"/>
        <v>0</v>
      </c>
      <c r="J2822" s="149" t="str" cm="1">
        <f t="array" ref="J2822">IF(ISERROR(INDEX('Non Compliance input'!$H$5:$H$156,MATCH(1,(A2822='Non Compliance input'!$A$5:$A$156)*(F2822&gt;='Non Compliance input'!$D$5:$D$156)*(E2822&lt;'Non Compliance input'!$E$5:$E$156)*('Non Compliance input'!$H$5:$H$156="Yes"),0))
),"","Yes")</f>
        <v/>
      </c>
      <c r="K2822" s="149">
        <f t="shared" si="397"/>
        <v>0</v>
      </c>
      <c r="L2822" s="162">
        <f t="shared" si="398"/>
        <v>0</v>
      </c>
      <c r="M2822" s="162" t="str" cm="1">
        <f t="array" ref="M2822">IF(ISERROR(INDEX('Non Compliance input'!$I$5:$I$156,MATCH(1,(A2822='Non Compliance input'!$A$5:$A$156)*(E2822&gt;='Non Compliance input'!$D$5:$D$156)*(F2822&lt;='Non Compliance input'!$E$5:$E$156)*('Non Compliance input'!$I$5:$I$156="Yes"),0))
),"","Yes")</f>
        <v/>
      </c>
      <c r="N2822" s="149" t="str">
        <f>IF(VLOOKUP($A2822,HourEndingOutage!$B$3:$F$746,5,0)="Outage","Outage","")</f>
        <v/>
      </c>
      <c r="O2822" s="18">
        <f t="shared" si="399"/>
        <v>0</v>
      </c>
      <c r="P2822" s="18" t="str">
        <f t="shared" si="400"/>
        <v/>
      </c>
      <c r="Q2822" s="18">
        <f t="shared" si="401"/>
        <v>0</v>
      </c>
      <c r="R2822" s="118"/>
    </row>
    <row r="2823" spans="1:18" x14ac:dyDescent="0.25">
      <c r="A2823" s="25">
        <f t="shared" si="393"/>
        <v>314</v>
      </c>
      <c r="B2823" s="23">
        <f t="shared" si="394"/>
        <v>44575</v>
      </c>
      <c r="C2823" s="24">
        <v>2</v>
      </c>
      <c r="D2823" s="54" t="str">
        <f t="shared" si="395"/>
        <v>ASET</v>
      </c>
      <c r="E2823" s="178"/>
      <c r="F2823" s="179"/>
      <c r="G2823" s="177"/>
      <c r="H2823" s="177"/>
      <c r="I2823" s="169">
        <f t="shared" si="396"/>
        <v>0</v>
      </c>
      <c r="J2823" s="149" t="str" cm="1">
        <f t="array" ref="J2823">IF(ISERROR(INDEX('Non Compliance input'!$H$5:$H$156,MATCH(1,(A2823='Non Compliance input'!$A$5:$A$156)*(F2823&gt;='Non Compliance input'!$D$5:$D$156)*(E2823&lt;'Non Compliance input'!$E$5:$E$156)*('Non Compliance input'!$H$5:$H$156="Yes"),0))
),"","Yes")</f>
        <v/>
      </c>
      <c r="K2823" s="149">
        <f t="shared" si="397"/>
        <v>0</v>
      </c>
      <c r="L2823" s="162">
        <f t="shared" si="398"/>
        <v>0</v>
      </c>
      <c r="M2823" s="162" t="str" cm="1">
        <f t="array" ref="M2823">IF(ISERROR(INDEX('Non Compliance input'!$I$5:$I$156,MATCH(1,(A2823='Non Compliance input'!$A$5:$A$156)*(E2823&gt;='Non Compliance input'!$D$5:$D$156)*(F2823&lt;='Non Compliance input'!$E$5:$E$156)*('Non Compliance input'!$I$5:$I$156="Yes"),0))
),"","Yes")</f>
        <v/>
      </c>
      <c r="N2823" s="149" t="str">
        <f>IF(VLOOKUP($A2823,HourEndingOutage!$B$3:$F$746,5,0)="Outage","Outage","")</f>
        <v/>
      </c>
      <c r="O2823" s="18">
        <f t="shared" si="399"/>
        <v>0</v>
      </c>
      <c r="P2823" s="18" t="str">
        <f t="shared" si="400"/>
        <v/>
      </c>
      <c r="Q2823" s="18">
        <f t="shared" si="401"/>
        <v>0</v>
      </c>
      <c r="R2823" s="118"/>
    </row>
    <row r="2824" spans="1:18" x14ac:dyDescent="0.25">
      <c r="A2824" s="25">
        <f t="shared" si="393"/>
        <v>314</v>
      </c>
      <c r="B2824" s="23">
        <f t="shared" si="394"/>
        <v>44575</v>
      </c>
      <c r="C2824" s="24">
        <v>2</v>
      </c>
      <c r="D2824" s="54" t="str">
        <f t="shared" si="395"/>
        <v>ASET</v>
      </c>
      <c r="E2824" s="178"/>
      <c r="F2824" s="179"/>
      <c r="G2824" s="177"/>
      <c r="H2824" s="177"/>
      <c r="I2824" s="169">
        <f t="shared" si="396"/>
        <v>0</v>
      </c>
      <c r="J2824" s="149" t="str" cm="1">
        <f t="array" ref="J2824">IF(ISERROR(INDEX('Non Compliance input'!$H$5:$H$156,MATCH(1,(A2824='Non Compliance input'!$A$5:$A$156)*(F2824&gt;='Non Compliance input'!$D$5:$D$156)*(E2824&lt;'Non Compliance input'!$E$5:$E$156)*('Non Compliance input'!$H$5:$H$156="Yes"),0))
),"","Yes")</f>
        <v/>
      </c>
      <c r="K2824" s="149">
        <f t="shared" si="397"/>
        <v>0</v>
      </c>
      <c r="L2824" s="162">
        <f t="shared" si="398"/>
        <v>0</v>
      </c>
      <c r="M2824" s="162" t="str" cm="1">
        <f t="array" ref="M2824">IF(ISERROR(INDEX('Non Compliance input'!$I$5:$I$156,MATCH(1,(A2824='Non Compliance input'!$A$5:$A$156)*(E2824&gt;='Non Compliance input'!$D$5:$D$156)*(F2824&lt;='Non Compliance input'!$E$5:$E$156)*('Non Compliance input'!$I$5:$I$156="Yes"),0))
),"","Yes")</f>
        <v/>
      </c>
      <c r="N2824" s="149" t="str">
        <f>IF(VLOOKUP($A2824,HourEndingOutage!$B$3:$F$746,5,0)="Outage","Outage","")</f>
        <v/>
      </c>
      <c r="O2824" s="18">
        <f t="shared" si="399"/>
        <v>0</v>
      </c>
      <c r="P2824" s="18" t="str">
        <f t="shared" si="400"/>
        <v/>
      </c>
      <c r="Q2824" s="18">
        <f t="shared" si="401"/>
        <v>0</v>
      </c>
      <c r="R2824" s="118"/>
    </row>
    <row r="2825" spans="1:18" x14ac:dyDescent="0.25">
      <c r="A2825" s="25">
        <f t="shared" si="393"/>
        <v>314</v>
      </c>
      <c r="B2825" s="23">
        <f t="shared" si="394"/>
        <v>44575</v>
      </c>
      <c r="C2825" s="24">
        <v>2</v>
      </c>
      <c r="D2825" s="54" t="str">
        <f t="shared" si="395"/>
        <v>ASET</v>
      </c>
      <c r="E2825" s="178"/>
      <c r="F2825" s="179"/>
      <c r="G2825" s="177"/>
      <c r="H2825" s="177"/>
      <c r="I2825" s="169">
        <f t="shared" si="396"/>
        <v>0</v>
      </c>
      <c r="J2825" s="149" t="str" cm="1">
        <f t="array" ref="J2825">IF(ISERROR(INDEX('Non Compliance input'!$H$5:$H$156,MATCH(1,(A2825='Non Compliance input'!$A$5:$A$156)*(F2825&gt;='Non Compliance input'!$D$5:$D$156)*(E2825&lt;'Non Compliance input'!$E$5:$E$156)*('Non Compliance input'!$H$5:$H$156="Yes"),0))
),"","Yes")</f>
        <v/>
      </c>
      <c r="K2825" s="149">
        <f t="shared" si="397"/>
        <v>0</v>
      </c>
      <c r="L2825" s="162">
        <f t="shared" si="398"/>
        <v>0</v>
      </c>
      <c r="M2825" s="162" t="str" cm="1">
        <f t="array" ref="M2825">IF(ISERROR(INDEX('Non Compliance input'!$I$5:$I$156,MATCH(1,(A2825='Non Compliance input'!$A$5:$A$156)*(E2825&gt;='Non Compliance input'!$D$5:$D$156)*(F2825&lt;='Non Compliance input'!$E$5:$E$156)*('Non Compliance input'!$I$5:$I$156="Yes"),0))
),"","Yes")</f>
        <v/>
      </c>
      <c r="N2825" s="149" t="str">
        <f>IF(VLOOKUP($A2825,HourEndingOutage!$B$3:$F$746,5,0)="Outage","Outage","")</f>
        <v/>
      </c>
      <c r="O2825" s="18">
        <f t="shared" si="399"/>
        <v>0</v>
      </c>
      <c r="P2825" s="18" t="str">
        <f t="shared" si="400"/>
        <v/>
      </c>
      <c r="Q2825" s="18">
        <f t="shared" si="401"/>
        <v>0</v>
      </c>
      <c r="R2825" s="118"/>
    </row>
    <row r="2826" spans="1:18" x14ac:dyDescent="0.25">
      <c r="A2826" s="25">
        <f t="shared" si="393"/>
        <v>314</v>
      </c>
      <c r="B2826" s="23">
        <f t="shared" si="394"/>
        <v>44575</v>
      </c>
      <c r="C2826" s="24">
        <v>2</v>
      </c>
      <c r="D2826" s="54" t="str">
        <f t="shared" si="395"/>
        <v>ASET</v>
      </c>
      <c r="E2826" s="178"/>
      <c r="F2826" s="179"/>
      <c r="G2826" s="177"/>
      <c r="H2826" s="177"/>
      <c r="I2826" s="169">
        <f t="shared" si="396"/>
        <v>0</v>
      </c>
      <c r="J2826" s="149" t="str" cm="1">
        <f t="array" ref="J2826">IF(ISERROR(INDEX('Non Compliance input'!$H$5:$H$156,MATCH(1,(A2826='Non Compliance input'!$A$5:$A$156)*(F2826&gt;='Non Compliance input'!$D$5:$D$156)*(E2826&lt;'Non Compliance input'!$E$5:$E$156)*('Non Compliance input'!$H$5:$H$156="Yes"),0))
),"","Yes")</f>
        <v/>
      </c>
      <c r="K2826" s="149">
        <f t="shared" si="397"/>
        <v>0</v>
      </c>
      <c r="L2826" s="162">
        <f t="shared" si="398"/>
        <v>0</v>
      </c>
      <c r="M2826" s="162" t="str" cm="1">
        <f t="array" ref="M2826">IF(ISERROR(INDEX('Non Compliance input'!$I$5:$I$156,MATCH(1,(A2826='Non Compliance input'!$A$5:$A$156)*(E2826&gt;='Non Compliance input'!$D$5:$D$156)*(F2826&lt;='Non Compliance input'!$E$5:$E$156)*('Non Compliance input'!$I$5:$I$156="Yes"),0))
),"","Yes")</f>
        <v/>
      </c>
      <c r="N2826" s="149" t="str">
        <f>IF(VLOOKUP($A2826,HourEndingOutage!$B$3:$F$746,5,0)="Outage","Outage","")</f>
        <v/>
      </c>
      <c r="O2826" s="18">
        <f t="shared" si="399"/>
        <v>0</v>
      </c>
      <c r="P2826" s="18" t="str">
        <f t="shared" si="400"/>
        <v/>
      </c>
      <c r="Q2826" s="18">
        <f t="shared" si="401"/>
        <v>0</v>
      </c>
      <c r="R2826" s="118"/>
    </row>
    <row r="2827" spans="1:18" x14ac:dyDescent="0.25">
      <c r="A2827" s="25">
        <f t="shared" si="393"/>
        <v>314</v>
      </c>
      <c r="B2827" s="23">
        <f t="shared" si="394"/>
        <v>44575</v>
      </c>
      <c r="C2827" s="24">
        <v>2</v>
      </c>
      <c r="D2827" s="54" t="str">
        <f t="shared" si="395"/>
        <v>ASET</v>
      </c>
      <c r="E2827" s="178"/>
      <c r="F2827" s="179"/>
      <c r="G2827" s="177"/>
      <c r="H2827" s="177"/>
      <c r="I2827" s="169">
        <f t="shared" si="396"/>
        <v>0</v>
      </c>
      <c r="J2827" s="149" t="str" cm="1">
        <f t="array" ref="J2827">IF(ISERROR(INDEX('Non Compliance input'!$H$5:$H$156,MATCH(1,(A2827='Non Compliance input'!$A$5:$A$156)*(F2827&gt;='Non Compliance input'!$D$5:$D$156)*(E2827&lt;'Non Compliance input'!$E$5:$E$156)*('Non Compliance input'!$H$5:$H$156="Yes"),0))
),"","Yes")</f>
        <v/>
      </c>
      <c r="K2827" s="149">
        <f t="shared" si="397"/>
        <v>0</v>
      </c>
      <c r="L2827" s="162">
        <f t="shared" si="398"/>
        <v>0</v>
      </c>
      <c r="M2827" s="162" t="str" cm="1">
        <f t="array" ref="M2827">IF(ISERROR(INDEX('Non Compliance input'!$I$5:$I$156,MATCH(1,(A2827='Non Compliance input'!$A$5:$A$156)*(E2827&gt;='Non Compliance input'!$D$5:$D$156)*(F2827&lt;='Non Compliance input'!$E$5:$E$156)*('Non Compliance input'!$I$5:$I$156="Yes"),0))
),"","Yes")</f>
        <v/>
      </c>
      <c r="N2827" s="149" t="str">
        <f>IF(VLOOKUP($A2827,HourEndingOutage!$B$3:$F$746,5,0)="Outage","Outage","")</f>
        <v/>
      </c>
      <c r="O2827" s="18">
        <f t="shared" si="399"/>
        <v>0</v>
      </c>
      <c r="P2827" s="18" t="str">
        <f t="shared" si="400"/>
        <v/>
      </c>
      <c r="Q2827" s="18">
        <f t="shared" si="401"/>
        <v>0</v>
      </c>
      <c r="R2827" s="118"/>
    </row>
    <row r="2828" spans="1:18" x14ac:dyDescent="0.25">
      <c r="A2828" s="25">
        <f t="shared" si="393"/>
        <v>314</v>
      </c>
      <c r="B2828" s="23">
        <f t="shared" si="394"/>
        <v>44575</v>
      </c>
      <c r="C2828" s="24">
        <v>2</v>
      </c>
      <c r="D2828" s="54" t="str">
        <f t="shared" si="395"/>
        <v>ASET</v>
      </c>
      <c r="E2828" s="178"/>
      <c r="F2828" s="179"/>
      <c r="G2828" s="177"/>
      <c r="H2828" s="177"/>
      <c r="I2828" s="169">
        <f t="shared" si="396"/>
        <v>0</v>
      </c>
      <c r="J2828" s="149" t="str" cm="1">
        <f t="array" ref="J2828">IF(ISERROR(INDEX('Non Compliance input'!$H$5:$H$156,MATCH(1,(A2828='Non Compliance input'!$A$5:$A$156)*(F2828&gt;='Non Compliance input'!$D$5:$D$156)*(E2828&lt;'Non Compliance input'!$E$5:$E$156)*('Non Compliance input'!$H$5:$H$156="Yes"),0))
),"","Yes")</f>
        <v/>
      </c>
      <c r="K2828" s="149">
        <f t="shared" si="397"/>
        <v>0</v>
      </c>
      <c r="L2828" s="162">
        <f t="shared" si="398"/>
        <v>0</v>
      </c>
      <c r="M2828" s="162" t="str" cm="1">
        <f t="array" ref="M2828">IF(ISERROR(INDEX('Non Compliance input'!$I$5:$I$156,MATCH(1,(A2828='Non Compliance input'!$A$5:$A$156)*(E2828&gt;='Non Compliance input'!$D$5:$D$156)*(F2828&lt;='Non Compliance input'!$E$5:$E$156)*('Non Compliance input'!$I$5:$I$156="Yes"),0))
),"","Yes")</f>
        <v/>
      </c>
      <c r="N2828" s="149" t="str">
        <f>IF(VLOOKUP($A2828,HourEndingOutage!$B$3:$F$746,5,0)="Outage","Outage","")</f>
        <v/>
      </c>
      <c r="O2828" s="18">
        <f t="shared" si="399"/>
        <v>0</v>
      </c>
      <c r="P2828" s="18" t="str">
        <f t="shared" si="400"/>
        <v/>
      </c>
      <c r="Q2828" s="18">
        <f t="shared" si="401"/>
        <v>0</v>
      </c>
      <c r="R2828" s="118"/>
    </row>
    <row r="2829" spans="1:18" x14ac:dyDescent="0.25">
      <c r="A2829" s="25">
        <f t="shared" si="393"/>
        <v>315</v>
      </c>
      <c r="B2829" s="23">
        <f t="shared" si="394"/>
        <v>44575</v>
      </c>
      <c r="C2829" s="24">
        <v>3</v>
      </c>
      <c r="D2829" s="54" t="str">
        <f t="shared" si="395"/>
        <v>ASET</v>
      </c>
      <c r="E2829" s="178"/>
      <c r="F2829" s="179"/>
      <c r="G2829" s="177"/>
      <c r="H2829" s="177"/>
      <c r="I2829" s="169">
        <f t="shared" si="396"/>
        <v>0</v>
      </c>
      <c r="J2829" s="149" t="str" cm="1">
        <f t="array" ref="J2829">IF(ISERROR(INDEX('Non Compliance input'!$H$5:$H$156,MATCH(1,(A2829='Non Compliance input'!$A$5:$A$156)*(F2829&gt;='Non Compliance input'!$D$5:$D$156)*(E2829&lt;'Non Compliance input'!$E$5:$E$156)*('Non Compliance input'!$H$5:$H$156="Yes"),0))
),"","Yes")</f>
        <v/>
      </c>
      <c r="K2829" s="149">
        <f t="shared" si="397"/>
        <v>0</v>
      </c>
      <c r="L2829" s="162">
        <f t="shared" si="398"/>
        <v>0</v>
      </c>
      <c r="M2829" s="162" t="str" cm="1">
        <f t="array" ref="M2829">IF(ISERROR(INDEX('Non Compliance input'!$I$5:$I$156,MATCH(1,(A2829='Non Compliance input'!$A$5:$A$156)*(E2829&gt;='Non Compliance input'!$D$5:$D$156)*(F2829&lt;='Non Compliance input'!$E$5:$E$156)*('Non Compliance input'!$I$5:$I$156="Yes"),0))
),"","Yes")</f>
        <v/>
      </c>
      <c r="N2829" s="149" t="str">
        <f>IF(VLOOKUP($A2829,HourEndingOutage!$B$3:$F$746,5,0)="Outage","Outage","")</f>
        <v/>
      </c>
      <c r="O2829" s="18">
        <f t="shared" si="399"/>
        <v>0</v>
      </c>
      <c r="P2829" s="18" t="str">
        <f t="shared" si="400"/>
        <v/>
      </c>
      <c r="Q2829" s="18">
        <f t="shared" si="401"/>
        <v>0</v>
      </c>
      <c r="R2829" s="118"/>
    </row>
    <row r="2830" spans="1:18" x14ac:dyDescent="0.25">
      <c r="A2830" s="25">
        <f t="shared" si="393"/>
        <v>315</v>
      </c>
      <c r="B2830" s="23">
        <f t="shared" si="394"/>
        <v>44575</v>
      </c>
      <c r="C2830" s="24">
        <v>3</v>
      </c>
      <c r="D2830" s="54" t="str">
        <f t="shared" si="395"/>
        <v>ASET</v>
      </c>
      <c r="E2830" s="178"/>
      <c r="F2830" s="179"/>
      <c r="G2830" s="177"/>
      <c r="H2830" s="177"/>
      <c r="I2830" s="169">
        <f t="shared" si="396"/>
        <v>0</v>
      </c>
      <c r="J2830" s="149" t="str" cm="1">
        <f t="array" ref="J2830">IF(ISERROR(INDEX('Non Compliance input'!$H$5:$H$156,MATCH(1,(A2830='Non Compliance input'!$A$5:$A$156)*(F2830&gt;='Non Compliance input'!$D$5:$D$156)*(E2830&lt;'Non Compliance input'!$E$5:$E$156)*('Non Compliance input'!$H$5:$H$156="Yes"),0))
),"","Yes")</f>
        <v/>
      </c>
      <c r="K2830" s="149">
        <f t="shared" si="397"/>
        <v>0</v>
      </c>
      <c r="L2830" s="162">
        <f t="shared" si="398"/>
        <v>0</v>
      </c>
      <c r="M2830" s="162" t="str" cm="1">
        <f t="array" ref="M2830">IF(ISERROR(INDEX('Non Compliance input'!$I$5:$I$156,MATCH(1,(A2830='Non Compliance input'!$A$5:$A$156)*(E2830&gt;='Non Compliance input'!$D$5:$D$156)*(F2830&lt;='Non Compliance input'!$E$5:$E$156)*('Non Compliance input'!$I$5:$I$156="Yes"),0))
),"","Yes")</f>
        <v/>
      </c>
      <c r="N2830" s="149" t="str">
        <f>IF(VLOOKUP($A2830,HourEndingOutage!$B$3:$F$746,5,0)="Outage","Outage","")</f>
        <v/>
      </c>
      <c r="O2830" s="18">
        <f t="shared" si="399"/>
        <v>0</v>
      </c>
      <c r="P2830" s="18" t="str">
        <f t="shared" si="400"/>
        <v/>
      </c>
      <c r="Q2830" s="18">
        <f t="shared" si="401"/>
        <v>0</v>
      </c>
      <c r="R2830" s="118"/>
    </row>
    <row r="2831" spans="1:18" x14ac:dyDescent="0.25">
      <c r="A2831" s="25">
        <f t="shared" si="393"/>
        <v>315</v>
      </c>
      <c r="B2831" s="23">
        <f t="shared" si="394"/>
        <v>44575</v>
      </c>
      <c r="C2831" s="24">
        <v>3</v>
      </c>
      <c r="D2831" s="54" t="str">
        <f t="shared" si="395"/>
        <v>ASET</v>
      </c>
      <c r="E2831" s="178"/>
      <c r="F2831" s="179"/>
      <c r="G2831" s="177"/>
      <c r="H2831" s="177"/>
      <c r="I2831" s="169">
        <f t="shared" si="396"/>
        <v>0</v>
      </c>
      <c r="J2831" s="149" t="str" cm="1">
        <f t="array" ref="J2831">IF(ISERROR(INDEX('Non Compliance input'!$H$5:$H$156,MATCH(1,(A2831='Non Compliance input'!$A$5:$A$156)*(F2831&gt;='Non Compliance input'!$D$5:$D$156)*(E2831&lt;'Non Compliance input'!$E$5:$E$156)*('Non Compliance input'!$H$5:$H$156="Yes"),0))
),"","Yes")</f>
        <v/>
      </c>
      <c r="K2831" s="149">
        <f t="shared" si="397"/>
        <v>0</v>
      </c>
      <c r="L2831" s="162">
        <f t="shared" si="398"/>
        <v>0</v>
      </c>
      <c r="M2831" s="162" t="str" cm="1">
        <f t="array" ref="M2831">IF(ISERROR(INDEX('Non Compliance input'!$I$5:$I$156,MATCH(1,(A2831='Non Compliance input'!$A$5:$A$156)*(E2831&gt;='Non Compliance input'!$D$5:$D$156)*(F2831&lt;='Non Compliance input'!$E$5:$E$156)*('Non Compliance input'!$I$5:$I$156="Yes"),0))
),"","Yes")</f>
        <v/>
      </c>
      <c r="N2831" s="149" t="str">
        <f>IF(VLOOKUP($A2831,HourEndingOutage!$B$3:$F$746,5,0)="Outage","Outage","")</f>
        <v/>
      </c>
      <c r="O2831" s="18">
        <f t="shared" si="399"/>
        <v>0</v>
      </c>
      <c r="P2831" s="18" t="str">
        <f t="shared" si="400"/>
        <v/>
      </c>
      <c r="Q2831" s="18">
        <f t="shared" si="401"/>
        <v>0</v>
      </c>
      <c r="R2831" s="118"/>
    </row>
    <row r="2832" spans="1:18" x14ac:dyDescent="0.25">
      <c r="A2832" s="25">
        <f t="shared" si="393"/>
        <v>315</v>
      </c>
      <c r="B2832" s="23">
        <f t="shared" si="394"/>
        <v>44575</v>
      </c>
      <c r="C2832" s="24">
        <v>3</v>
      </c>
      <c r="D2832" s="54" t="str">
        <f t="shared" si="395"/>
        <v>ASET</v>
      </c>
      <c r="E2832" s="178"/>
      <c r="F2832" s="179"/>
      <c r="G2832" s="177"/>
      <c r="H2832" s="177"/>
      <c r="I2832" s="169">
        <f t="shared" si="396"/>
        <v>0</v>
      </c>
      <c r="J2832" s="149" t="str" cm="1">
        <f t="array" ref="J2832">IF(ISERROR(INDEX('Non Compliance input'!$H$5:$H$156,MATCH(1,(A2832='Non Compliance input'!$A$5:$A$156)*(F2832&gt;='Non Compliance input'!$D$5:$D$156)*(E2832&lt;'Non Compliance input'!$E$5:$E$156)*('Non Compliance input'!$H$5:$H$156="Yes"),0))
),"","Yes")</f>
        <v/>
      </c>
      <c r="K2832" s="149">
        <f t="shared" si="397"/>
        <v>0</v>
      </c>
      <c r="L2832" s="162">
        <f t="shared" si="398"/>
        <v>0</v>
      </c>
      <c r="M2832" s="162" t="str" cm="1">
        <f t="array" ref="M2832">IF(ISERROR(INDEX('Non Compliance input'!$I$5:$I$156,MATCH(1,(A2832='Non Compliance input'!$A$5:$A$156)*(E2832&gt;='Non Compliance input'!$D$5:$D$156)*(F2832&lt;='Non Compliance input'!$E$5:$E$156)*('Non Compliance input'!$I$5:$I$156="Yes"),0))
),"","Yes")</f>
        <v/>
      </c>
      <c r="N2832" s="149" t="str">
        <f>IF(VLOOKUP($A2832,HourEndingOutage!$B$3:$F$746,5,0)="Outage","Outage","")</f>
        <v/>
      </c>
      <c r="O2832" s="18">
        <f t="shared" si="399"/>
        <v>0</v>
      </c>
      <c r="P2832" s="18" t="str">
        <f t="shared" si="400"/>
        <v/>
      </c>
      <c r="Q2832" s="18">
        <f t="shared" si="401"/>
        <v>0</v>
      </c>
      <c r="R2832" s="118"/>
    </row>
    <row r="2833" spans="1:18" x14ac:dyDescent="0.25">
      <c r="A2833" s="25">
        <f t="shared" si="393"/>
        <v>315</v>
      </c>
      <c r="B2833" s="23">
        <f t="shared" si="394"/>
        <v>44575</v>
      </c>
      <c r="C2833" s="24">
        <v>3</v>
      </c>
      <c r="D2833" s="54" t="str">
        <f t="shared" si="395"/>
        <v>ASET</v>
      </c>
      <c r="E2833" s="178"/>
      <c r="F2833" s="179"/>
      <c r="G2833" s="177"/>
      <c r="H2833" s="177"/>
      <c r="I2833" s="169">
        <f t="shared" si="396"/>
        <v>0</v>
      </c>
      <c r="J2833" s="149" t="str" cm="1">
        <f t="array" ref="J2833">IF(ISERROR(INDEX('Non Compliance input'!$H$5:$H$156,MATCH(1,(A2833='Non Compliance input'!$A$5:$A$156)*(F2833&gt;='Non Compliance input'!$D$5:$D$156)*(E2833&lt;'Non Compliance input'!$E$5:$E$156)*('Non Compliance input'!$H$5:$H$156="Yes"),0))
),"","Yes")</f>
        <v/>
      </c>
      <c r="K2833" s="149">
        <f t="shared" si="397"/>
        <v>0</v>
      </c>
      <c r="L2833" s="162">
        <f t="shared" si="398"/>
        <v>0</v>
      </c>
      <c r="M2833" s="162" t="str" cm="1">
        <f t="array" ref="M2833">IF(ISERROR(INDEX('Non Compliance input'!$I$5:$I$156,MATCH(1,(A2833='Non Compliance input'!$A$5:$A$156)*(E2833&gt;='Non Compliance input'!$D$5:$D$156)*(F2833&lt;='Non Compliance input'!$E$5:$E$156)*('Non Compliance input'!$I$5:$I$156="Yes"),0))
),"","Yes")</f>
        <v/>
      </c>
      <c r="N2833" s="149" t="str">
        <f>IF(VLOOKUP($A2833,HourEndingOutage!$B$3:$F$746,5,0)="Outage","Outage","")</f>
        <v/>
      </c>
      <c r="O2833" s="18">
        <f t="shared" si="399"/>
        <v>0</v>
      </c>
      <c r="P2833" s="18" t="str">
        <f t="shared" si="400"/>
        <v/>
      </c>
      <c r="Q2833" s="18">
        <f t="shared" si="401"/>
        <v>0</v>
      </c>
      <c r="R2833" s="118"/>
    </row>
    <row r="2834" spans="1:18" x14ac:dyDescent="0.25">
      <c r="A2834" s="25">
        <f t="shared" si="393"/>
        <v>315</v>
      </c>
      <c r="B2834" s="23">
        <f t="shared" si="394"/>
        <v>44575</v>
      </c>
      <c r="C2834" s="24">
        <v>3</v>
      </c>
      <c r="D2834" s="54" t="str">
        <f t="shared" si="395"/>
        <v>ASET</v>
      </c>
      <c r="E2834" s="178"/>
      <c r="F2834" s="179"/>
      <c r="G2834" s="177"/>
      <c r="H2834" s="177"/>
      <c r="I2834" s="169">
        <f t="shared" si="396"/>
        <v>0</v>
      </c>
      <c r="J2834" s="149" t="str" cm="1">
        <f t="array" ref="J2834">IF(ISERROR(INDEX('Non Compliance input'!$H$5:$H$156,MATCH(1,(A2834='Non Compliance input'!$A$5:$A$156)*(F2834&gt;='Non Compliance input'!$D$5:$D$156)*(E2834&lt;'Non Compliance input'!$E$5:$E$156)*('Non Compliance input'!$H$5:$H$156="Yes"),0))
),"","Yes")</f>
        <v/>
      </c>
      <c r="K2834" s="149">
        <f t="shared" si="397"/>
        <v>0</v>
      </c>
      <c r="L2834" s="162">
        <f t="shared" si="398"/>
        <v>0</v>
      </c>
      <c r="M2834" s="162" t="str" cm="1">
        <f t="array" ref="M2834">IF(ISERROR(INDEX('Non Compliance input'!$I$5:$I$156,MATCH(1,(A2834='Non Compliance input'!$A$5:$A$156)*(E2834&gt;='Non Compliance input'!$D$5:$D$156)*(F2834&lt;='Non Compliance input'!$E$5:$E$156)*('Non Compliance input'!$I$5:$I$156="Yes"),0))
),"","Yes")</f>
        <v/>
      </c>
      <c r="N2834" s="149" t="str">
        <f>IF(VLOOKUP($A2834,HourEndingOutage!$B$3:$F$746,5,0)="Outage","Outage","")</f>
        <v/>
      </c>
      <c r="O2834" s="18">
        <f t="shared" si="399"/>
        <v>0</v>
      </c>
      <c r="P2834" s="18" t="str">
        <f t="shared" si="400"/>
        <v/>
      </c>
      <c r="Q2834" s="18">
        <f t="shared" si="401"/>
        <v>0</v>
      </c>
      <c r="R2834" s="118"/>
    </row>
    <row r="2835" spans="1:18" x14ac:dyDescent="0.25">
      <c r="A2835" s="25">
        <f t="shared" si="393"/>
        <v>315</v>
      </c>
      <c r="B2835" s="23">
        <f t="shared" si="394"/>
        <v>44575</v>
      </c>
      <c r="C2835" s="24">
        <v>3</v>
      </c>
      <c r="D2835" s="54" t="str">
        <f t="shared" si="395"/>
        <v>ASET</v>
      </c>
      <c r="E2835" s="178"/>
      <c r="F2835" s="179"/>
      <c r="G2835" s="177"/>
      <c r="H2835" s="177"/>
      <c r="I2835" s="169">
        <f t="shared" si="396"/>
        <v>0</v>
      </c>
      <c r="J2835" s="149" t="str" cm="1">
        <f t="array" ref="J2835">IF(ISERROR(INDEX('Non Compliance input'!$H$5:$H$156,MATCH(1,(A2835='Non Compliance input'!$A$5:$A$156)*(F2835&gt;='Non Compliance input'!$D$5:$D$156)*(E2835&lt;'Non Compliance input'!$E$5:$E$156)*('Non Compliance input'!$H$5:$H$156="Yes"),0))
),"","Yes")</f>
        <v/>
      </c>
      <c r="K2835" s="149">
        <f t="shared" si="397"/>
        <v>0</v>
      </c>
      <c r="L2835" s="162">
        <f t="shared" si="398"/>
        <v>0</v>
      </c>
      <c r="M2835" s="162" t="str" cm="1">
        <f t="array" ref="M2835">IF(ISERROR(INDEX('Non Compliance input'!$I$5:$I$156,MATCH(1,(A2835='Non Compliance input'!$A$5:$A$156)*(E2835&gt;='Non Compliance input'!$D$5:$D$156)*(F2835&lt;='Non Compliance input'!$E$5:$E$156)*('Non Compliance input'!$I$5:$I$156="Yes"),0))
),"","Yes")</f>
        <v/>
      </c>
      <c r="N2835" s="149" t="str">
        <f>IF(VLOOKUP($A2835,HourEndingOutage!$B$3:$F$746,5,0)="Outage","Outage","")</f>
        <v/>
      </c>
      <c r="O2835" s="18">
        <f t="shared" si="399"/>
        <v>0</v>
      </c>
      <c r="P2835" s="18" t="str">
        <f t="shared" si="400"/>
        <v/>
      </c>
      <c r="Q2835" s="18">
        <f t="shared" si="401"/>
        <v>0</v>
      </c>
      <c r="R2835" s="118"/>
    </row>
    <row r="2836" spans="1:18" x14ac:dyDescent="0.25">
      <c r="A2836" s="25">
        <f t="shared" si="393"/>
        <v>315</v>
      </c>
      <c r="B2836" s="23">
        <f t="shared" si="394"/>
        <v>44575</v>
      </c>
      <c r="C2836" s="24">
        <v>3</v>
      </c>
      <c r="D2836" s="54" t="str">
        <f t="shared" si="395"/>
        <v>ASET</v>
      </c>
      <c r="E2836" s="178"/>
      <c r="F2836" s="179"/>
      <c r="G2836" s="177"/>
      <c r="H2836" s="177"/>
      <c r="I2836" s="169">
        <f t="shared" si="396"/>
        <v>0</v>
      </c>
      <c r="J2836" s="149" t="str" cm="1">
        <f t="array" ref="J2836">IF(ISERROR(INDEX('Non Compliance input'!$H$5:$H$156,MATCH(1,(A2836='Non Compliance input'!$A$5:$A$156)*(F2836&gt;='Non Compliance input'!$D$5:$D$156)*(E2836&lt;'Non Compliance input'!$E$5:$E$156)*('Non Compliance input'!$H$5:$H$156="Yes"),0))
),"","Yes")</f>
        <v/>
      </c>
      <c r="K2836" s="149">
        <f t="shared" si="397"/>
        <v>0</v>
      </c>
      <c r="L2836" s="162">
        <f t="shared" si="398"/>
        <v>0</v>
      </c>
      <c r="M2836" s="162" t="str" cm="1">
        <f t="array" ref="M2836">IF(ISERROR(INDEX('Non Compliance input'!$I$5:$I$156,MATCH(1,(A2836='Non Compliance input'!$A$5:$A$156)*(E2836&gt;='Non Compliance input'!$D$5:$D$156)*(F2836&lt;='Non Compliance input'!$E$5:$E$156)*('Non Compliance input'!$I$5:$I$156="Yes"),0))
),"","Yes")</f>
        <v/>
      </c>
      <c r="N2836" s="149" t="str">
        <f>IF(VLOOKUP($A2836,HourEndingOutage!$B$3:$F$746,5,0)="Outage","Outage","")</f>
        <v/>
      </c>
      <c r="O2836" s="18">
        <f t="shared" si="399"/>
        <v>0</v>
      </c>
      <c r="P2836" s="18" t="str">
        <f t="shared" si="400"/>
        <v/>
      </c>
      <c r="Q2836" s="18">
        <f t="shared" si="401"/>
        <v>0</v>
      </c>
      <c r="R2836" s="118"/>
    </row>
    <row r="2837" spans="1:18" x14ac:dyDescent="0.25">
      <c r="A2837" s="25">
        <f t="shared" si="393"/>
        <v>315</v>
      </c>
      <c r="B2837" s="23">
        <f t="shared" si="394"/>
        <v>44575</v>
      </c>
      <c r="C2837" s="24">
        <v>3</v>
      </c>
      <c r="D2837" s="54" t="str">
        <f t="shared" si="395"/>
        <v>ASET</v>
      </c>
      <c r="E2837" s="178"/>
      <c r="F2837" s="179"/>
      <c r="G2837" s="177"/>
      <c r="H2837" s="177"/>
      <c r="I2837" s="169">
        <f t="shared" si="396"/>
        <v>0</v>
      </c>
      <c r="J2837" s="149" t="str" cm="1">
        <f t="array" ref="J2837">IF(ISERROR(INDEX('Non Compliance input'!$H$5:$H$156,MATCH(1,(A2837='Non Compliance input'!$A$5:$A$156)*(F2837&gt;='Non Compliance input'!$D$5:$D$156)*(E2837&lt;'Non Compliance input'!$E$5:$E$156)*('Non Compliance input'!$H$5:$H$156="Yes"),0))
),"","Yes")</f>
        <v/>
      </c>
      <c r="K2837" s="149">
        <f t="shared" si="397"/>
        <v>0</v>
      </c>
      <c r="L2837" s="162">
        <f t="shared" si="398"/>
        <v>0</v>
      </c>
      <c r="M2837" s="162" t="str" cm="1">
        <f t="array" ref="M2837">IF(ISERROR(INDEX('Non Compliance input'!$I$5:$I$156,MATCH(1,(A2837='Non Compliance input'!$A$5:$A$156)*(E2837&gt;='Non Compliance input'!$D$5:$D$156)*(F2837&lt;='Non Compliance input'!$E$5:$E$156)*('Non Compliance input'!$I$5:$I$156="Yes"),0))
),"","Yes")</f>
        <v/>
      </c>
      <c r="N2837" s="149" t="str">
        <f>IF(VLOOKUP($A2837,HourEndingOutage!$B$3:$F$746,5,0)="Outage","Outage","")</f>
        <v/>
      </c>
      <c r="O2837" s="18">
        <f t="shared" si="399"/>
        <v>0</v>
      </c>
      <c r="P2837" s="18" t="str">
        <f t="shared" si="400"/>
        <v/>
      </c>
      <c r="Q2837" s="18">
        <f t="shared" si="401"/>
        <v>0</v>
      </c>
      <c r="R2837" s="118"/>
    </row>
    <row r="2838" spans="1:18" x14ac:dyDescent="0.25">
      <c r="A2838" s="25">
        <f t="shared" si="393"/>
        <v>316</v>
      </c>
      <c r="B2838" s="23">
        <f t="shared" si="394"/>
        <v>44575</v>
      </c>
      <c r="C2838" s="24">
        <v>4</v>
      </c>
      <c r="D2838" s="54" t="str">
        <f t="shared" si="395"/>
        <v>ASET</v>
      </c>
      <c r="E2838" s="178"/>
      <c r="F2838" s="179"/>
      <c r="G2838" s="177"/>
      <c r="H2838" s="177"/>
      <c r="I2838" s="169">
        <f t="shared" si="396"/>
        <v>0</v>
      </c>
      <c r="J2838" s="149" t="str" cm="1">
        <f t="array" ref="J2838">IF(ISERROR(INDEX('Non Compliance input'!$H$5:$H$156,MATCH(1,(A2838='Non Compliance input'!$A$5:$A$156)*(F2838&gt;='Non Compliance input'!$D$5:$D$156)*(E2838&lt;'Non Compliance input'!$E$5:$E$156)*('Non Compliance input'!$H$5:$H$156="Yes"),0))
),"","Yes")</f>
        <v/>
      </c>
      <c r="K2838" s="149">
        <f t="shared" si="397"/>
        <v>0</v>
      </c>
      <c r="L2838" s="162">
        <f t="shared" si="398"/>
        <v>0</v>
      </c>
      <c r="M2838" s="162" t="str" cm="1">
        <f t="array" ref="M2838">IF(ISERROR(INDEX('Non Compliance input'!$I$5:$I$156,MATCH(1,(A2838='Non Compliance input'!$A$5:$A$156)*(E2838&gt;='Non Compliance input'!$D$5:$D$156)*(F2838&lt;='Non Compliance input'!$E$5:$E$156)*('Non Compliance input'!$I$5:$I$156="Yes"),0))
),"","Yes")</f>
        <v/>
      </c>
      <c r="N2838" s="149" t="str">
        <f>IF(VLOOKUP($A2838,HourEndingOutage!$B$3:$F$746,5,0)="Outage","Outage","")</f>
        <v/>
      </c>
      <c r="O2838" s="18">
        <f t="shared" si="399"/>
        <v>0</v>
      </c>
      <c r="P2838" s="18" t="str">
        <f t="shared" si="400"/>
        <v/>
      </c>
      <c r="Q2838" s="18">
        <f t="shared" si="401"/>
        <v>0</v>
      </c>
      <c r="R2838" s="118"/>
    </row>
    <row r="2839" spans="1:18" x14ac:dyDescent="0.25">
      <c r="A2839" s="25">
        <f t="shared" si="393"/>
        <v>316</v>
      </c>
      <c r="B2839" s="23">
        <f t="shared" si="394"/>
        <v>44575</v>
      </c>
      <c r="C2839" s="24">
        <v>4</v>
      </c>
      <c r="D2839" s="54" t="str">
        <f t="shared" si="395"/>
        <v>ASET</v>
      </c>
      <c r="E2839" s="178"/>
      <c r="F2839" s="179"/>
      <c r="G2839" s="177"/>
      <c r="H2839" s="177"/>
      <c r="I2839" s="169">
        <f t="shared" si="396"/>
        <v>0</v>
      </c>
      <c r="J2839" s="149" t="str" cm="1">
        <f t="array" ref="J2839">IF(ISERROR(INDEX('Non Compliance input'!$H$5:$H$156,MATCH(1,(A2839='Non Compliance input'!$A$5:$A$156)*(F2839&gt;='Non Compliance input'!$D$5:$D$156)*(E2839&lt;'Non Compliance input'!$E$5:$E$156)*('Non Compliance input'!$H$5:$H$156="Yes"),0))
),"","Yes")</f>
        <v/>
      </c>
      <c r="K2839" s="149">
        <f t="shared" si="397"/>
        <v>0</v>
      </c>
      <c r="L2839" s="162">
        <f t="shared" si="398"/>
        <v>0</v>
      </c>
      <c r="M2839" s="162" t="str" cm="1">
        <f t="array" ref="M2839">IF(ISERROR(INDEX('Non Compliance input'!$I$5:$I$156,MATCH(1,(A2839='Non Compliance input'!$A$5:$A$156)*(E2839&gt;='Non Compliance input'!$D$5:$D$156)*(F2839&lt;='Non Compliance input'!$E$5:$E$156)*('Non Compliance input'!$I$5:$I$156="Yes"),0))
),"","Yes")</f>
        <v/>
      </c>
      <c r="N2839" s="149" t="str">
        <f>IF(VLOOKUP($A2839,HourEndingOutage!$B$3:$F$746,5,0)="Outage","Outage","")</f>
        <v/>
      </c>
      <c r="O2839" s="18">
        <f t="shared" si="399"/>
        <v>0</v>
      </c>
      <c r="P2839" s="18" t="str">
        <f t="shared" si="400"/>
        <v/>
      </c>
      <c r="Q2839" s="18">
        <f t="shared" si="401"/>
        <v>0</v>
      </c>
      <c r="R2839" s="118"/>
    </row>
    <row r="2840" spans="1:18" x14ac:dyDescent="0.25">
      <c r="A2840" s="25">
        <f t="shared" si="393"/>
        <v>316</v>
      </c>
      <c r="B2840" s="23">
        <f t="shared" si="394"/>
        <v>44575</v>
      </c>
      <c r="C2840" s="24">
        <v>4</v>
      </c>
      <c r="D2840" s="54" t="str">
        <f t="shared" si="395"/>
        <v>ASET</v>
      </c>
      <c r="E2840" s="178"/>
      <c r="F2840" s="179"/>
      <c r="G2840" s="177"/>
      <c r="H2840" s="177"/>
      <c r="I2840" s="169">
        <f t="shared" si="396"/>
        <v>0</v>
      </c>
      <c r="J2840" s="149" t="str" cm="1">
        <f t="array" ref="J2840">IF(ISERROR(INDEX('Non Compliance input'!$H$5:$H$156,MATCH(1,(A2840='Non Compliance input'!$A$5:$A$156)*(F2840&gt;='Non Compliance input'!$D$5:$D$156)*(E2840&lt;'Non Compliance input'!$E$5:$E$156)*('Non Compliance input'!$H$5:$H$156="Yes"),0))
),"","Yes")</f>
        <v/>
      </c>
      <c r="K2840" s="149">
        <f t="shared" si="397"/>
        <v>0</v>
      </c>
      <c r="L2840" s="162">
        <f t="shared" si="398"/>
        <v>0</v>
      </c>
      <c r="M2840" s="162" t="str" cm="1">
        <f t="array" ref="M2840">IF(ISERROR(INDEX('Non Compliance input'!$I$5:$I$156,MATCH(1,(A2840='Non Compliance input'!$A$5:$A$156)*(E2840&gt;='Non Compliance input'!$D$5:$D$156)*(F2840&lt;='Non Compliance input'!$E$5:$E$156)*('Non Compliance input'!$I$5:$I$156="Yes"),0))
),"","Yes")</f>
        <v/>
      </c>
      <c r="N2840" s="149" t="str">
        <f>IF(VLOOKUP($A2840,HourEndingOutage!$B$3:$F$746,5,0)="Outage","Outage","")</f>
        <v/>
      </c>
      <c r="O2840" s="18">
        <f t="shared" si="399"/>
        <v>0</v>
      </c>
      <c r="P2840" s="18" t="str">
        <f t="shared" si="400"/>
        <v/>
      </c>
      <c r="Q2840" s="18">
        <f t="shared" si="401"/>
        <v>0</v>
      </c>
      <c r="R2840" s="118"/>
    </row>
    <row r="2841" spans="1:18" x14ac:dyDescent="0.25">
      <c r="A2841" s="25">
        <f t="shared" si="393"/>
        <v>316</v>
      </c>
      <c r="B2841" s="23">
        <f t="shared" si="394"/>
        <v>44575</v>
      </c>
      <c r="C2841" s="24">
        <v>4</v>
      </c>
      <c r="D2841" s="54" t="str">
        <f t="shared" si="395"/>
        <v>ASET</v>
      </c>
      <c r="E2841" s="178"/>
      <c r="F2841" s="179"/>
      <c r="G2841" s="177"/>
      <c r="H2841" s="177"/>
      <c r="I2841" s="169">
        <f t="shared" si="396"/>
        <v>0</v>
      </c>
      <c r="J2841" s="149" t="str" cm="1">
        <f t="array" ref="J2841">IF(ISERROR(INDEX('Non Compliance input'!$H$5:$H$156,MATCH(1,(A2841='Non Compliance input'!$A$5:$A$156)*(F2841&gt;='Non Compliance input'!$D$5:$D$156)*(E2841&lt;'Non Compliance input'!$E$5:$E$156)*('Non Compliance input'!$H$5:$H$156="Yes"),0))
),"","Yes")</f>
        <v/>
      </c>
      <c r="K2841" s="149">
        <f t="shared" si="397"/>
        <v>0</v>
      </c>
      <c r="L2841" s="162">
        <f t="shared" si="398"/>
        <v>0</v>
      </c>
      <c r="M2841" s="162" t="str" cm="1">
        <f t="array" ref="M2841">IF(ISERROR(INDEX('Non Compliance input'!$I$5:$I$156,MATCH(1,(A2841='Non Compliance input'!$A$5:$A$156)*(E2841&gt;='Non Compliance input'!$D$5:$D$156)*(F2841&lt;='Non Compliance input'!$E$5:$E$156)*('Non Compliance input'!$I$5:$I$156="Yes"),0))
),"","Yes")</f>
        <v/>
      </c>
      <c r="N2841" s="149" t="str">
        <f>IF(VLOOKUP($A2841,HourEndingOutage!$B$3:$F$746,5,0)="Outage","Outage","")</f>
        <v/>
      </c>
      <c r="O2841" s="18">
        <f t="shared" si="399"/>
        <v>0</v>
      </c>
      <c r="P2841" s="18" t="str">
        <f t="shared" si="400"/>
        <v/>
      </c>
      <c r="Q2841" s="18">
        <f t="shared" si="401"/>
        <v>0</v>
      </c>
      <c r="R2841" s="118"/>
    </row>
    <row r="2842" spans="1:18" x14ac:dyDescent="0.25">
      <c r="A2842" s="25">
        <f t="shared" si="393"/>
        <v>316</v>
      </c>
      <c r="B2842" s="23">
        <f t="shared" si="394"/>
        <v>44575</v>
      </c>
      <c r="C2842" s="24">
        <v>4</v>
      </c>
      <c r="D2842" s="54" t="str">
        <f t="shared" si="395"/>
        <v>ASET</v>
      </c>
      <c r="E2842" s="178"/>
      <c r="F2842" s="179"/>
      <c r="G2842" s="177"/>
      <c r="H2842" s="177"/>
      <c r="I2842" s="169">
        <f t="shared" si="396"/>
        <v>0</v>
      </c>
      <c r="J2842" s="149" t="str" cm="1">
        <f t="array" ref="J2842">IF(ISERROR(INDEX('Non Compliance input'!$H$5:$H$156,MATCH(1,(A2842='Non Compliance input'!$A$5:$A$156)*(F2842&gt;='Non Compliance input'!$D$5:$D$156)*(E2842&lt;'Non Compliance input'!$E$5:$E$156)*('Non Compliance input'!$H$5:$H$156="Yes"),0))
),"","Yes")</f>
        <v/>
      </c>
      <c r="K2842" s="149">
        <f t="shared" si="397"/>
        <v>0</v>
      </c>
      <c r="L2842" s="162">
        <f t="shared" si="398"/>
        <v>0</v>
      </c>
      <c r="M2842" s="162" t="str" cm="1">
        <f t="array" ref="M2842">IF(ISERROR(INDEX('Non Compliance input'!$I$5:$I$156,MATCH(1,(A2842='Non Compliance input'!$A$5:$A$156)*(E2842&gt;='Non Compliance input'!$D$5:$D$156)*(F2842&lt;='Non Compliance input'!$E$5:$E$156)*('Non Compliance input'!$I$5:$I$156="Yes"),0))
),"","Yes")</f>
        <v/>
      </c>
      <c r="N2842" s="149" t="str">
        <f>IF(VLOOKUP($A2842,HourEndingOutage!$B$3:$F$746,5,0)="Outage","Outage","")</f>
        <v/>
      </c>
      <c r="O2842" s="18">
        <f t="shared" si="399"/>
        <v>0</v>
      </c>
      <c r="P2842" s="18" t="str">
        <f t="shared" si="400"/>
        <v/>
      </c>
      <c r="Q2842" s="18">
        <f t="shared" si="401"/>
        <v>0</v>
      </c>
      <c r="R2842" s="118"/>
    </row>
    <row r="2843" spans="1:18" x14ac:dyDescent="0.25">
      <c r="A2843" s="25">
        <f t="shared" si="393"/>
        <v>316</v>
      </c>
      <c r="B2843" s="23">
        <f t="shared" si="394"/>
        <v>44575</v>
      </c>
      <c r="C2843" s="24">
        <v>4</v>
      </c>
      <c r="D2843" s="54" t="str">
        <f t="shared" si="395"/>
        <v>ASET</v>
      </c>
      <c r="E2843" s="178"/>
      <c r="F2843" s="179"/>
      <c r="G2843" s="177"/>
      <c r="H2843" s="177"/>
      <c r="I2843" s="169">
        <f t="shared" si="396"/>
        <v>0</v>
      </c>
      <c r="J2843" s="149" t="str" cm="1">
        <f t="array" ref="J2843">IF(ISERROR(INDEX('Non Compliance input'!$H$5:$H$156,MATCH(1,(A2843='Non Compliance input'!$A$5:$A$156)*(F2843&gt;='Non Compliance input'!$D$5:$D$156)*(E2843&lt;'Non Compliance input'!$E$5:$E$156)*('Non Compliance input'!$H$5:$H$156="Yes"),0))
),"","Yes")</f>
        <v/>
      </c>
      <c r="K2843" s="149">
        <f t="shared" si="397"/>
        <v>0</v>
      </c>
      <c r="L2843" s="162">
        <f t="shared" si="398"/>
        <v>0</v>
      </c>
      <c r="M2843" s="162" t="str" cm="1">
        <f t="array" ref="M2843">IF(ISERROR(INDEX('Non Compliance input'!$I$5:$I$156,MATCH(1,(A2843='Non Compliance input'!$A$5:$A$156)*(E2843&gt;='Non Compliance input'!$D$5:$D$156)*(F2843&lt;='Non Compliance input'!$E$5:$E$156)*('Non Compliance input'!$I$5:$I$156="Yes"),0))
),"","Yes")</f>
        <v/>
      </c>
      <c r="N2843" s="149" t="str">
        <f>IF(VLOOKUP($A2843,HourEndingOutage!$B$3:$F$746,5,0)="Outage","Outage","")</f>
        <v/>
      </c>
      <c r="O2843" s="18">
        <f t="shared" si="399"/>
        <v>0</v>
      </c>
      <c r="P2843" s="18" t="str">
        <f t="shared" si="400"/>
        <v/>
      </c>
      <c r="Q2843" s="18">
        <f t="shared" si="401"/>
        <v>0</v>
      </c>
      <c r="R2843" s="118"/>
    </row>
    <row r="2844" spans="1:18" x14ac:dyDescent="0.25">
      <c r="A2844" s="25">
        <f t="shared" ref="A2844:A2907" si="402">IF(C2844=C2843,A2843,A2843+1)</f>
        <v>316</v>
      </c>
      <c r="B2844" s="23">
        <f t="shared" ref="B2844:B2907" si="403">IF(C2844&lt;C2843,B2843+1,B2843)</f>
        <v>44575</v>
      </c>
      <c r="C2844" s="24">
        <v>4</v>
      </c>
      <c r="D2844" s="54" t="str">
        <f t="shared" si="395"/>
        <v>ASET</v>
      </c>
      <c r="E2844" s="178"/>
      <c r="F2844" s="179"/>
      <c r="G2844" s="177"/>
      <c r="H2844" s="177"/>
      <c r="I2844" s="169">
        <f t="shared" si="396"/>
        <v>0</v>
      </c>
      <c r="J2844" s="149" t="str" cm="1">
        <f t="array" ref="J2844">IF(ISERROR(INDEX('Non Compliance input'!$H$5:$H$156,MATCH(1,(A2844='Non Compliance input'!$A$5:$A$156)*(F2844&gt;='Non Compliance input'!$D$5:$D$156)*(E2844&lt;'Non Compliance input'!$E$5:$E$156)*('Non Compliance input'!$H$5:$H$156="Yes"),0))
),"","Yes")</f>
        <v/>
      </c>
      <c r="K2844" s="149">
        <f t="shared" si="397"/>
        <v>0</v>
      </c>
      <c r="L2844" s="162">
        <f t="shared" si="398"/>
        <v>0</v>
      </c>
      <c r="M2844" s="162" t="str" cm="1">
        <f t="array" ref="M2844">IF(ISERROR(INDEX('Non Compliance input'!$I$5:$I$156,MATCH(1,(A2844='Non Compliance input'!$A$5:$A$156)*(E2844&gt;='Non Compliance input'!$D$5:$D$156)*(F2844&lt;='Non Compliance input'!$E$5:$E$156)*('Non Compliance input'!$I$5:$I$156="Yes"),0))
),"","Yes")</f>
        <v/>
      </c>
      <c r="N2844" s="149" t="str">
        <f>IF(VLOOKUP($A2844,HourEndingOutage!$B$3:$F$746,5,0)="Outage","Outage","")</f>
        <v/>
      </c>
      <c r="O2844" s="18">
        <f t="shared" si="399"/>
        <v>0</v>
      </c>
      <c r="P2844" s="18" t="str">
        <f t="shared" si="400"/>
        <v/>
      </c>
      <c r="Q2844" s="18">
        <f t="shared" si="401"/>
        <v>0</v>
      </c>
      <c r="R2844" s="118"/>
    </row>
    <row r="2845" spans="1:18" x14ac:dyDescent="0.25">
      <c r="A2845" s="25">
        <f t="shared" si="402"/>
        <v>316</v>
      </c>
      <c r="B2845" s="23">
        <f t="shared" si="403"/>
        <v>44575</v>
      </c>
      <c r="C2845" s="24">
        <v>4</v>
      </c>
      <c r="D2845" s="54" t="str">
        <f t="shared" si="395"/>
        <v>ASET</v>
      </c>
      <c r="E2845" s="178"/>
      <c r="F2845" s="179"/>
      <c r="G2845" s="177"/>
      <c r="H2845" s="177"/>
      <c r="I2845" s="169">
        <f t="shared" si="396"/>
        <v>0</v>
      </c>
      <c r="J2845" s="149" t="str" cm="1">
        <f t="array" ref="J2845">IF(ISERROR(INDEX('Non Compliance input'!$H$5:$H$156,MATCH(1,(A2845='Non Compliance input'!$A$5:$A$156)*(F2845&gt;='Non Compliance input'!$D$5:$D$156)*(E2845&lt;'Non Compliance input'!$E$5:$E$156)*('Non Compliance input'!$H$5:$H$156="Yes"),0))
),"","Yes")</f>
        <v/>
      </c>
      <c r="K2845" s="149">
        <f t="shared" si="397"/>
        <v>0</v>
      </c>
      <c r="L2845" s="162">
        <f t="shared" si="398"/>
        <v>0</v>
      </c>
      <c r="M2845" s="162" t="str" cm="1">
        <f t="array" ref="M2845">IF(ISERROR(INDEX('Non Compliance input'!$I$5:$I$156,MATCH(1,(A2845='Non Compliance input'!$A$5:$A$156)*(E2845&gt;='Non Compliance input'!$D$5:$D$156)*(F2845&lt;='Non Compliance input'!$E$5:$E$156)*('Non Compliance input'!$I$5:$I$156="Yes"),0))
),"","Yes")</f>
        <v/>
      </c>
      <c r="N2845" s="149" t="str">
        <f>IF(VLOOKUP($A2845,HourEndingOutage!$B$3:$F$746,5,0)="Outage","Outage","")</f>
        <v/>
      </c>
      <c r="O2845" s="18">
        <f t="shared" si="399"/>
        <v>0</v>
      </c>
      <c r="P2845" s="18" t="str">
        <f t="shared" si="400"/>
        <v/>
      </c>
      <c r="Q2845" s="18">
        <f t="shared" si="401"/>
        <v>0</v>
      </c>
      <c r="R2845" s="118"/>
    </row>
    <row r="2846" spans="1:18" x14ac:dyDescent="0.25">
      <c r="A2846" s="25">
        <f t="shared" si="402"/>
        <v>316</v>
      </c>
      <c r="B2846" s="23">
        <f t="shared" si="403"/>
        <v>44575</v>
      </c>
      <c r="C2846" s="24">
        <v>4</v>
      </c>
      <c r="D2846" s="54" t="str">
        <f t="shared" si="395"/>
        <v>ASET</v>
      </c>
      <c r="E2846" s="178"/>
      <c r="F2846" s="179"/>
      <c r="G2846" s="177"/>
      <c r="H2846" s="177"/>
      <c r="I2846" s="169">
        <f t="shared" si="396"/>
        <v>0</v>
      </c>
      <c r="J2846" s="149" t="str" cm="1">
        <f t="array" ref="J2846">IF(ISERROR(INDEX('Non Compliance input'!$H$5:$H$156,MATCH(1,(A2846='Non Compliance input'!$A$5:$A$156)*(F2846&gt;='Non Compliance input'!$D$5:$D$156)*(E2846&lt;'Non Compliance input'!$E$5:$E$156)*('Non Compliance input'!$H$5:$H$156="Yes"),0))
),"","Yes")</f>
        <v/>
      </c>
      <c r="K2846" s="149">
        <f t="shared" si="397"/>
        <v>0</v>
      </c>
      <c r="L2846" s="162">
        <f t="shared" si="398"/>
        <v>0</v>
      </c>
      <c r="M2846" s="162" t="str" cm="1">
        <f t="array" ref="M2846">IF(ISERROR(INDEX('Non Compliance input'!$I$5:$I$156,MATCH(1,(A2846='Non Compliance input'!$A$5:$A$156)*(E2846&gt;='Non Compliance input'!$D$5:$D$156)*(F2846&lt;='Non Compliance input'!$E$5:$E$156)*('Non Compliance input'!$I$5:$I$156="Yes"),0))
),"","Yes")</f>
        <v/>
      </c>
      <c r="N2846" s="149" t="str">
        <f>IF(VLOOKUP($A2846,HourEndingOutage!$B$3:$F$746,5,0)="Outage","Outage","")</f>
        <v/>
      </c>
      <c r="O2846" s="18">
        <f t="shared" si="399"/>
        <v>0</v>
      </c>
      <c r="P2846" s="18" t="str">
        <f t="shared" si="400"/>
        <v/>
      </c>
      <c r="Q2846" s="18">
        <f t="shared" si="401"/>
        <v>0</v>
      </c>
      <c r="R2846" s="118"/>
    </row>
    <row r="2847" spans="1:18" x14ac:dyDescent="0.25">
      <c r="A2847" s="25">
        <f t="shared" si="402"/>
        <v>317</v>
      </c>
      <c r="B2847" s="23">
        <f t="shared" si="403"/>
        <v>44575</v>
      </c>
      <c r="C2847" s="24">
        <v>5</v>
      </c>
      <c r="D2847" s="54" t="str">
        <f t="shared" si="395"/>
        <v>ASET</v>
      </c>
      <c r="E2847" s="178"/>
      <c r="F2847" s="179"/>
      <c r="G2847" s="177"/>
      <c r="H2847" s="177"/>
      <c r="I2847" s="169">
        <f t="shared" si="396"/>
        <v>0</v>
      </c>
      <c r="J2847" s="149" t="str" cm="1">
        <f t="array" ref="J2847">IF(ISERROR(INDEX('Non Compliance input'!$H$5:$H$156,MATCH(1,(A2847='Non Compliance input'!$A$5:$A$156)*(F2847&gt;='Non Compliance input'!$D$5:$D$156)*(E2847&lt;'Non Compliance input'!$E$5:$E$156)*('Non Compliance input'!$H$5:$H$156="Yes"),0))
),"","Yes")</f>
        <v/>
      </c>
      <c r="K2847" s="149">
        <f t="shared" si="397"/>
        <v>0</v>
      </c>
      <c r="L2847" s="162">
        <f t="shared" si="398"/>
        <v>0</v>
      </c>
      <c r="M2847" s="162" t="str" cm="1">
        <f t="array" ref="M2847">IF(ISERROR(INDEX('Non Compliance input'!$I$5:$I$156,MATCH(1,(A2847='Non Compliance input'!$A$5:$A$156)*(E2847&gt;='Non Compliance input'!$D$5:$D$156)*(F2847&lt;='Non Compliance input'!$E$5:$E$156)*('Non Compliance input'!$I$5:$I$156="Yes"),0))
),"","Yes")</f>
        <v/>
      </c>
      <c r="N2847" s="149" t="str">
        <f>IF(VLOOKUP($A2847,HourEndingOutage!$B$3:$F$746,5,0)="Outage","Outage","")</f>
        <v/>
      </c>
      <c r="O2847" s="18">
        <f t="shared" si="399"/>
        <v>0</v>
      </c>
      <c r="P2847" s="18" t="str">
        <f t="shared" si="400"/>
        <v/>
      </c>
      <c r="Q2847" s="18">
        <f t="shared" si="401"/>
        <v>0</v>
      </c>
      <c r="R2847" s="118"/>
    </row>
    <row r="2848" spans="1:18" x14ac:dyDescent="0.25">
      <c r="A2848" s="25">
        <f t="shared" si="402"/>
        <v>317</v>
      </c>
      <c r="B2848" s="23">
        <f t="shared" si="403"/>
        <v>44575</v>
      </c>
      <c r="C2848" s="24">
        <v>5</v>
      </c>
      <c r="D2848" s="54" t="str">
        <f t="shared" si="395"/>
        <v>ASET</v>
      </c>
      <c r="E2848" s="178"/>
      <c r="F2848" s="179"/>
      <c r="G2848" s="177"/>
      <c r="H2848" s="177"/>
      <c r="I2848" s="169">
        <f t="shared" si="396"/>
        <v>0</v>
      </c>
      <c r="J2848" s="149" t="str" cm="1">
        <f t="array" ref="J2848">IF(ISERROR(INDEX('Non Compliance input'!$H$5:$H$156,MATCH(1,(A2848='Non Compliance input'!$A$5:$A$156)*(F2848&gt;='Non Compliance input'!$D$5:$D$156)*(E2848&lt;'Non Compliance input'!$E$5:$E$156)*('Non Compliance input'!$H$5:$H$156="Yes"),0))
),"","Yes")</f>
        <v/>
      </c>
      <c r="K2848" s="149">
        <f t="shared" si="397"/>
        <v>0</v>
      </c>
      <c r="L2848" s="162">
        <f t="shared" si="398"/>
        <v>0</v>
      </c>
      <c r="M2848" s="162" t="str" cm="1">
        <f t="array" ref="M2848">IF(ISERROR(INDEX('Non Compliance input'!$I$5:$I$156,MATCH(1,(A2848='Non Compliance input'!$A$5:$A$156)*(E2848&gt;='Non Compliance input'!$D$5:$D$156)*(F2848&lt;='Non Compliance input'!$E$5:$E$156)*('Non Compliance input'!$I$5:$I$156="Yes"),0))
),"","Yes")</f>
        <v/>
      </c>
      <c r="N2848" s="149" t="str">
        <f>IF(VLOOKUP($A2848,HourEndingOutage!$B$3:$F$746,5,0)="Outage","Outage","")</f>
        <v/>
      </c>
      <c r="O2848" s="18">
        <f t="shared" si="399"/>
        <v>0</v>
      </c>
      <c r="P2848" s="18" t="str">
        <f t="shared" si="400"/>
        <v/>
      </c>
      <c r="Q2848" s="18">
        <f t="shared" si="401"/>
        <v>0</v>
      </c>
      <c r="R2848" s="118"/>
    </row>
    <row r="2849" spans="1:18" x14ac:dyDescent="0.25">
      <c r="A2849" s="25">
        <f t="shared" si="402"/>
        <v>317</v>
      </c>
      <c r="B2849" s="23">
        <f t="shared" si="403"/>
        <v>44575</v>
      </c>
      <c r="C2849" s="24">
        <v>5</v>
      </c>
      <c r="D2849" s="54" t="str">
        <f t="shared" si="395"/>
        <v>ASET</v>
      </c>
      <c r="E2849" s="178"/>
      <c r="F2849" s="179"/>
      <c r="G2849" s="177"/>
      <c r="H2849" s="177"/>
      <c r="I2849" s="169">
        <f t="shared" si="396"/>
        <v>0</v>
      </c>
      <c r="J2849" s="149" t="str" cm="1">
        <f t="array" ref="J2849">IF(ISERROR(INDEX('Non Compliance input'!$H$5:$H$156,MATCH(1,(A2849='Non Compliance input'!$A$5:$A$156)*(F2849&gt;='Non Compliance input'!$D$5:$D$156)*(E2849&lt;'Non Compliance input'!$E$5:$E$156)*('Non Compliance input'!$H$5:$H$156="Yes"),0))
),"","Yes")</f>
        <v/>
      </c>
      <c r="K2849" s="149">
        <f t="shared" si="397"/>
        <v>0</v>
      </c>
      <c r="L2849" s="162">
        <f t="shared" si="398"/>
        <v>0</v>
      </c>
      <c r="M2849" s="162" t="str" cm="1">
        <f t="array" ref="M2849">IF(ISERROR(INDEX('Non Compliance input'!$I$5:$I$156,MATCH(1,(A2849='Non Compliance input'!$A$5:$A$156)*(E2849&gt;='Non Compliance input'!$D$5:$D$156)*(F2849&lt;='Non Compliance input'!$E$5:$E$156)*('Non Compliance input'!$I$5:$I$156="Yes"),0))
),"","Yes")</f>
        <v/>
      </c>
      <c r="N2849" s="149" t="str">
        <f>IF(VLOOKUP($A2849,HourEndingOutage!$B$3:$F$746,5,0)="Outage","Outage","")</f>
        <v/>
      </c>
      <c r="O2849" s="18">
        <f t="shared" si="399"/>
        <v>0</v>
      </c>
      <c r="P2849" s="18" t="str">
        <f t="shared" si="400"/>
        <v/>
      </c>
      <c r="Q2849" s="18">
        <f t="shared" si="401"/>
        <v>0</v>
      </c>
      <c r="R2849" s="118"/>
    </row>
    <row r="2850" spans="1:18" x14ac:dyDescent="0.25">
      <c r="A2850" s="25">
        <f t="shared" si="402"/>
        <v>317</v>
      </c>
      <c r="B2850" s="23">
        <f t="shared" si="403"/>
        <v>44575</v>
      </c>
      <c r="C2850" s="24">
        <v>5</v>
      </c>
      <c r="D2850" s="54" t="str">
        <f t="shared" si="395"/>
        <v>ASET</v>
      </c>
      <c r="E2850" s="178"/>
      <c r="F2850" s="179"/>
      <c r="G2850" s="177"/>
      <c r="H2850" s="177"/>
      <c r="I2850" s="169">
        <f t="shared" si="396"/>
        <v>0</v>
      </c>
      <c r="J2850" s="149" t="str" cm="1">
        <f t="array" ref="J2850">IF(ISERROR(INDEX('Non Compliance input'!$H$5:$H$156,MATCH(1,(A2850='Non Compliance input'!$A$5:$A$156)*(F2850&gt;='Non Compliance input'!$D$5:$D$156)*(E2850&lt;'Non Compliance input'!$E$5:$E$156)*('Non Compliance input'!$H$5:$H$156="Yes"),0))
),"","Yes")</f>
        <v/>
      </c>
      <c r="K2850" s="149">
        <f t="shared" si="397"/>
        <v>0</v>
      </c>
      <c r="L2850" s="162">
        <f t="shared" si="398"/>
        <v>0</v>
      </c>
      <c r="M2850" s="162" t="str" cm="1">
        <f t="array" ref="M2850">IF(ISERROR(INDEX('Non Compliance input'!$I$5:$I$156,MATCH(1,(A2850='Non Compliance input'!$A$5:$A$156)*(E2850&gt;='Non Compliance input'!$D$5:$D$156)*(F2850&lt;='Non Compliance input'!$E$5:$E$156)*('Non Compliance input'!$I$5:$I$156="Yes"),0))
),"","Yes")</f>
        <v/>
      </c>
      <c r="N2850" s="149" t="str">
        <f>IF(VLOOKUP($A2850,HourEndingOutage!$B$3:$F$746,5,0)="Outage","Outage","")</f>
        <v/>
      </c>
      <c r="O2850" s="18">
        <f t="shared" si="399"/>
        <v>0</v>
      </c>
      <c r="P2850" s="18" t="str">
        <f t="shared" si="400"/>
        <v/>
      </c>
      <c r="Q2850" s="18">
        <f t="shared" si="401"/>
        <v>0</v>
      </c>
      <c r="R2850" s="118"/>
    </row>
    <row r="2851" spans="1:18" x14ac:dyDescent="0.25">
      <c r="A2851" s="25">
        <f t="shared" si="402"/>
        <v>317</v>
      </c>
      <c r="B2851" s="23">
        <f t="shared" si="403"/>
        <v>44575</v>
      </c>
      <c r="C2851" s="24">
        <v>5</v>
      </c>
      <c r="D2851" s="54" t="str">
        <f t="shared" si="395"/>
        <v>ASET</v>
      </c>
      <c r="E2851" s="178"/>
      <c r="F2851" s="179"/>
      <c r="G2851" s="177"/>
      <c r="H2851" s="177"/>
      <c r="I2851" s="169">
        <f t="shared" si="396"/>
        <v>0</v>
      </c>
      <c r="J2851" s="149" t="str" cm="1">
        <f t="array" ref="J2851">IF(ISERROR(INDEX('Non Compliance input'!$H$5:$H$156,MATCH(1,(A2851='Non Compliance input'!$A$5:$A$156)*(F2851&gt;='Non Compliance input'!$D$5:$D$156)*(E2851&lt;'Non Compliance input'!$E$5:$E$156)*('Non Compliance input'!$H$5:$H$156="Yes"),0))
),"","Yes")</f>
        <v/>
      </c>
      <c r="K2851" s="149">
        <f t="shared" si="397"/>
        <v>0</v>
      </c>
      <c r="L2851" s="162">
        <f t="shared" si="398"/>
        <v>0</v>
      </c>
      <c r="M2851" s="162" t="str" cm="1">
        <f t="array" ref="M2851">IF(ISERROR(INDEX('Non Compliance input'!$I$5:$I$156,MATCH(1,(A2851='Non Compliance input'!$A$5:$A$156)*(E2851&gt;='Non Compliance input'!$D$5:$D$156)*(F2851&lt;='Non Compliance input'!$E$5:$E$156)*('Non Compliance input'!$I$5:$I$156="Yes"),0))
),"","Yes")</f>
        <v/>
      </c>
      <c r="N2851" s="149" t="str">
        <f>IF(VLOOKUP($A2851,HourEndingOutage!$B$3:$F$746,5,0)="Outage","Outage","")</f>
        <v/>
      </c>
      <c r="O2851" s="18">
        <f t="shared" si="399"/>
        <v>0</v>
      </c>
      <c r="P2851" s="18" t="str">
        <f t="shared" si="400"/>
        <v/>
      </c>
      <c r="Q2851" s="18">
        <f t="shared" si="401"/>
        <v>0</v>
      </c>
      <c r="R2851" s="118"/>
    </row>
    <row r="2852" spans="1:18" x14ac:dyDescent="0.25">
      <c r="A2852" s="25">
        <f t="shared" si="402"/>
        <v>317</v>
      </c>
      <c r="B2852" s="23">
        <f t="shared" si="403"/>
        <v>44575</v>
      </c>
      <c r="C2852" s="24">
        <v>5</v>
      </c>
      <c r="D2852" s="54" t="str">
        <f t="shared" si="395"/>
        <v>ASET</v>
      </c>
      <c r="E2852" s="178"/>
      <c r="F2852" s="179"/>
      <c r="G2852" s="177"/>
      <c r="H2852" s="177"/>
      <c r="I2852" s="169">
        <f t="shared" si="396"/>
        <v>0</v>
      </c>
      <c r="J2852" s="149" t="str" cm="1">
        <f t="array" ref="J2852">IF(ISERROR(INDEX('Non Compliance input'!$H$5:$H$156,MATCH(1,(A2852='Non Compliance input'!$A$5:$A$156)*(F2852&gt;='Non Compliance input'!$D$5:$D$156)*(E2852&lt;'Non Compliance input'!$E$5:$E$156)*('Non Compliance input'!$H$5:$H$156="Yes"),0))
),"","Yes")</f>
        <v/>
      </c>
      <c r="K2852" s="149">
        <f t="shared" si="397"/>
        <v>0</v>
      </c>
      <c r="L2852" s="162">
        <f t="shared" si="398"/>
        <v>0</v>
      </c>
      <c r="M2852" s="162" t="str" cm="1">
        <f t="array" ref="M2852">IF(ISERROR(INDEX('Non Compliance input'!$I$5:$I$156,MATCH(1,(A2852='Non Compliance input'!$A$5:$A$156)*(E2852&gt;='Non Compliance input'!$D$5:$D$156)*(F2852&lt;='Non Compliance input'!$E$5:$E$156)*('Non Compliance input'!$I$5:$I$156="Yes"),0))
),"","Yes")</f>
        <v/>
      </c>
      <c r="N2852" s="149" t="str">
        <f>IF(VLOOKUP($A2852,HourEndingOutage!$B$3:$F$746,5,0)="Outage","Outage","")</f>
        <v/>
      </c>
      <c r="O2852" s="18">
        <f t="shared" si="399"/>
        <v>0</v>
      </c>
      <c r="P2852" s="18" t="str">
        <f t="shared" si="400"/>
        <v/>
      </c>
      <c r="Q2852" s="18">
        <f t="shared" si="401"/>
        <v>0</v>
      </c>
      <c r="R2852" s="118"/>
    </row>
    <row r="2853" spans="1:18" x14ac:dyDescent="0.25">
      <c r="A2853" s="25">
        <f t="shared" si="402"/>
        <v>317</v>
      </c>
      <c r="B2853" s="23">
        <f t="shared" si="403"/>
        <v>44575</v>
      </c>
      <c r="C2853" s="24">
        <v>5</v>
      </c>
      <c r="D2853" s="54" t="str">
        <f t="shared" si="395"/>
        <v>ASET</v>
      </c>
      <c r="E2853" s="178"/>
      <c r="F2853" s="179"/>
      <c r="G2853" s="177"/>
      <c r="H2853" s="177"/>
      <c r="I2853" s="169">
        <f t="shared" si="396"/>
        <v>0</v>
      </c>
      <c r="J2853" s="149" t="str" cm="1">
        <f t="array" ref="J2853">IF(ISERROR(INDEX('Non Compliance input'!$H$5:$H$156,MATCH(1,(A2853='Non Compliance input'!$A$5:$A$156)*(F2853&gt;='Non Compliance input'!$D$5:$D$156)*(E2853&lt;'Non Compliance input'!$E$5:$E$156)*('Non Compliance input'!$H$5:$H$156="Yes"),0))
),"","Yes")</f>
        <v/>
      </c>
      <c r="K2853" s="149">
        <f t="shared" si="397"/>
        <v>0</v>
      </c>
      <c r="L2853" s="162">
        <f t="shared" si="398"/>
        <v>0</v>
      </c>
      <c r="M2853" s="162" t="str" cm="1">
        <f t="array" ref="M2853">IF(ISERROR(INDEX('Non Compliance input'!$I$5:$I$156,MATCH(1,(A2853='Non Compliance input'!$A$5:$A$156)*(E2853&gt;='Non Compliance input'!$D$5:$D$156)*(F2853&lt;='Non Compliance input'!$E$5:$E$156)*('Non Compliance input'!$I$5:$I$156="Yes"),0))
),"","Yes")</f>
        <v/>
      </c>
      <c r="N2853" s="149" t="str">
        <f>IF(VLOOKUP($A2853,HourEndingOutage!$B$3:$F$746,5,0)="Outage","Outage","")</f>
        <v/>
      </c>
      <c r="O2853" s="18">
        <f t="shared" si="399"/>
        <v>0</v>
      </c>
      <c r="P2853" s="18" t="str">
        <f t="shared" si="400"/>
        <v/>
      </c>
      <c r="Q2853" s="18">
        <f t="shared" si="401"/>
        <v>0</v>
      </c>
      <c r="R2853" s="118"/>
    </row>
    <row r="2854" spans="1:18" x14ac:dyDescent="0.25">
      <c r="A2854" s="25">
        <f t="shared" si="402"/>
        <v>317</v>
      </c>
      <c r="B2854" s="23">
        <f t="shared" si="403"/>
        <v>44575</v>
      </c>
      <c r="C2854" s="24">
        <v>5</v>
      </c>
      <c r="D2854" s="54" t="str">
        <f t="shared" si="395"/>
        <v>ASET</v>
      </c>
      <c r="E2854" s="178"/>
      <c r="F2854" s="179"/>
      <c r="G2854" s="177"/>
      <c r="H2854" s="177"/>
      <c r="I2854" s="169">
        <f t="shared" si="396"/>
        <v>0</v>
      </c>
      <c r="J2854" s="149" t="str" cm="1">
        <f t="array" ref="J2854">IF(ISERROR(INDEX('Non Compliance input'!$H$5:$H$156,MATCH(1,(A2854='Non Compliance input'!$A$5:$A$156)*(F2854&gt;='Non Compliance input'!$D$5:$D$156)*(E2854&lt;'Non Compliance input'!$E$5:$E$156)*('Non Compliance input'!$H$5:$H$156="Yes"),0))
),"","Yes")</f>
        <v/>
      </c>
      <c r="K2854" s="149">
        <f t="shared" si="397"/>
        <v>0</v>
      </c>
      <c r="L2854" s="162">
        <f t="shared" si="398"/>
        <v>0</v>
      </c>
      <c r="M2854" s="162" t="str" cm="1">
        <f t="array" ref="M2854">IF(ISERROR(INDEX('Non Compliance input'!$I$5:$I$156,MATCH(1,(A2854='Non Compliance input'!$A$5:$A$156)*(E2854&gt;='Non Compliance input'!$D$5:$D$156)*(F2854&lt;='Non Compliance input'!$E$5:$E$156)*('Non Compliance input'!$I$5:$I$156="Yes"),0))
),"","Yes")</f>
        <v/>
      </c>
      <c r="N2854" s="149" t="str">
        <f>IF(VLOOKUP($A2854,HourEndingOutage!$B$3:$F$746,5,0)="Outage","Outage","")</f>
        <v/>
      </c>
      <c r="O2854" s="18">
        <f t="shared" si="399"/>
        <v>0</v>
      </c>
      <c r="P2854" s="18" t="str">
        <f t="shared" si="400"/>
        <v/>
      </c>
      <c r="Q2854" s="18">
        <f t="shared" si="401"/>
        <v>0</v>
      </c>
      <c r="R2854" s="118"/>
    </row>
    <row r="2855" spans="1:18" x14ac:dyDescent="0.25">
      <c r="A2855" s="25">
        <f t="shared" si="402"/>
        <v>317</v>
      </c>
      <c r="B2855" s="23">
        <f t="shared" si="403"/>
        <v>44575</v>
      </c>
      <c r="C2855" s="24">
        <v>5</v>
      </c>
      <c r="D2855" s="54" t="str">
        <f t="shared" si="395"/>
        <v>ASET</v>
      </c>
      <c r="E2855" s="178"/>
      <c r="F2855" s="179"/>
      <c r="G2855" s="177"/>
      <c r="H2855" s="177"/>
      <c r="I2855" s="169">
        <f t="shared" si="396"/>
        <v>0</v>
      </c>
      <c r="J2855" s="149" t="str" cm="1">
        <f t="array" ref="J2855">IF(ISERROR(INDEX('Non Compliance input'!$H$5:$H$156,MATCH(1,(A2855='Non Compliance input'!$A$5:$A$156)*(F2855&gt;='Non Compliance input'!$D$5:$D$156)*(E2855&lt;'Non Compliance input'!$E$5:$E$156)*('Non Compliance input'!$H$5:$H$156="Yes"),0))
),"","Yes")</f>
        <v/>
      </c>
      <c r="K2855" s="149">
        <f t="shared" si="397"/>
        <v>0</v>
      </c>
      <c r="L2855" s="162">
        <f t="shared" si="398"/>
        <v>0</v>
      </c>
      <c r="M2855" s="162" t="str" cm="1">
        <f t="array" ref="M2855">IF(ISERROR(INDEX('Non Compliance input'!$I$5:$I$156,MATCH(1,(A2855='Non Compliance input'!$A$5:$A$156)*(E2855&gt;='Non Compliance input'!$D$5:$D$156)*(F2855&lt;='Non Compliance input'!$E$5:$E$156)*('Non Compliance input'!$I$5:$I$156="Yes"),0))
),"","Yes")</f>
        <v/>
      </c>
      <c r="N2855" s="149" t="str">
        <f>IF(VLOOKUP($A2855,HourEndingOutage!$B$3:$F$746,5,0)="Outage","Outage","")</f>
        <v/>
      </c>
      <c r="O2855" s="18">
        <f t="shared" si="399"/>
        <v>0</v>
      </c>
      <c r="P2855" s="18" t="str">
        <f t="shared" si="400"/>
        <v/>
      </c>
      <c r="Q2855" s="18">
        <f t="shared" si="401"/>
        <v>0</v>
      </c>
      <c r="R2855" s="118"/>
    </row>
    <row r="2856" spans="1:18" x14ac:dyDescent="0.25">
      <c r="A2856" s="25">
        <f t="shared" si="402"/>
        <v>318</v>
      </c>
      <c r="B2856" s="23">
        <f t="shared" si="403"/>
        <v>44575</v>
      </c>
      <c r="C2856" s="24">
        <v>6</v>
      </c>
      <c r="D2856" s="54" t="str">
        <f t="shared" si="395"/>
        <v>ASET</v>
      </c>
      <c r="E2856" s="178"/>
      <c r="F2856" s="179"/>
      <c r="G2856" s="177"/>
      <c r="H2856" s="177"/>
      <c r="I2856" s="169">
        <f t="shared" si="396"/>
        <v>0</v>
      </c>
      <c r="J2856" s="149" t="str" cm="1">
        <f t="array" ref="J2856">IF(ISERROR(INDEX('Non Compliance input'!$H$5:$H$156,MATCH(1,(A2856='Non Compliance input'!$A$5:$A$156)*(F2856&gt;='Non Compliance input'!$D$5:$D$156)*(E2856&lt;'Non Compliance input'!$E$5:$E$156)*('Non Compliance input'!$H$5:$H$156="Yes"),0))
),"","Yes")</f>
        <v/>
      </c>
      <c r="K2856" s="149">
        <f t="shared" si="397"/>
        <v>0</v>
      </c>
      <c r="L2856" s="162">
        <f t="shared" si="398"/>
        <v>0</v>
      </c>
      <c r="M2856" s="162" t="str" cm="1">
        <f t="array" ref="M2856">IF(ISERROR(INDEX('Non Compliance input'!$I$5:$I$156,MATCH(1,(A2856='Non Compliance input'!$A$5:$A$156)*(E2856&gt;='Non Compliance input'!$D$5:$D$156)*(F2856&lt;='Non Compliance input'!$E$5:$E$156)*('Non Compliance input'!$I$5:$I$156="Yes"),0))
),"","Yes")</f>
        <v/>
      </c>
      <c r="N2856" s="149" t="str">
        <f>IF(VLOOKUP($A2856,HourEndingOutage!$B$3:$F$746,5,0)="Outage","Outage","")</f>
        <v/>
      </c>
      <c r="O2856" s="18">
        <f t="shared" si="399"/>
        <v>0</v>
      </c>
      <c r="P2856" s="18" t="str">
        <f t="shared" si="400"/>
        <v/>
      </c>
      <c r="Q2856" s="18">
        <f t="shared" si="401"/>
        <v>0</v>
      </c>
      <c r="R2856" s="118"/>
    </row>
    <row r="2857" spans="1:18" x14ac:dyDescent="0.25">
      <c r="A2857" s="25">
        <f t="shared" si="402"/>
        <v>318</v>
      </c>
      <c r="B2857" s="23">
        <f t="shared" si="403"/>
        <v>44575</v>
      </c>
      <c r="C2857" s="24">
        <v>6</v>
      </c>
      <c r="D2857" s="54" t="str">
        <f t="shared" si="395"/>
        <v>ASET</v>
      </c>
      <c r="E2857" s="178"/>
      <c r="F2857" s="179"/>
      <c r="G2857" s="177"/>
      <c r="H2857" s="177"/>
      <c r="I2857" s="169">
        <f t="shared" si="396"/>
        <v>0</v>
      </c>
      <c r="J2857" s="149" t="str" cm="1">
        <f t="array" ref="J2857">IF(ISERROR(INDEX('Non Compliance input'!$H$5:$H$156,MATCH(1,(A2857='Non Compliance input'!$A$5:$A$156)*(F2857&gt;='Non Compliance input'!$D$5:$D$156)*(E2857&lt;'Non Compliance input'!$E$5:$E$156)*('Non Compliance input'!$H$5:$H$156="Yes"),0))
),"","Yes")</f>
        <v/>
      </c>
      <c r="K2857" s="149">
        <f t="shared" si="397"/>
        <v>0</v>
      </c>
      <c r="L2857" s="162">
        <f t="shared" si="398"/>
        <v>0</v>
      </c>
      <c r="M2857" s="162" t="str" cm="1">
        <f t="array" ref="M2857">IF(ISERROR(INDEX('Non Compliance input'!$I$5:$I$156,MATCH(1,(A2857='Non Compliance input'!$A$5:$A$156)*(E2857&gt;='Non Compliance input'!$D$5:$D$156)*(F2857&lt;='Non Compliance input'!$E$5:$E$156)*('Non Compliance input'!$I$5:$I$156="Yes"),0))
),"","Yes")</f>
        <v/>
      </c>
      <c r="N2857" s="149" t="str">
        <f>IF(VLOOKUP($A2857,HourEndingOutage!$B$3:$F$746,5,0)="Outage","Outage","")</f>
        <v/>
      </c>
      <c r="O2857" s="18">
        <f t="shared" si="399"/>
        <v>0</v>
      </c>
      <c r="P2857" s="18" t="str">
        <f t="shared" si="400"/>
        <v/>
      </c>
      <c r="Q2857" s="18">
        <f t="shared" si="401"/>
        <v>0</v>
      </c>
      <c r="R2857" s="118"/>
    </row>
    <row r="2858" spans="1:18" x14ac:dyDescent="0.25">
      <c r="A2858" s="25">
        <f t="shared" si="402"/>
        <v>318</v>
      </c>
      <c r="B2858" s="23">
        <f t="shared" si="403"/>
        <v>44575</v>
      </c>
      <c r="C2858" s="24">
        <v>6</v>
      </c>
      <c r="D2858" s="54" t="str">
        <f t="shared" si="395"/>
        <v>ASET</v>
      </c>
      <c r="E2858" s="178"/>
      <c r="F2858" s="179"/>
      <c r="G2858" s="177"/>
      <c r="H2858" s="177"/>
      <c r="I2858" s="169">
        <f t="shared" si="396"/>
        <v>0</v>
      </c>
      <c r="J2858" s="149" t="str" cm="1">
        <f t="array" ref="J2858">IF(ISERROR(INDEX('Non Compliance input'!$H$5:$H$156,MATCH(1,(A2858='Non Compliance input'!$A$5:$A$156)*(F2858&gt;='Non Compliance input'!$D$5:$D$156)*(E2858&lt;'Non Compliance input'!$E$5:$E$156)*('Non Compliance input'!$H$5:$H$156="Yes"),0))
),"","Yes")</f>
        <v/>
      </c>
      <c r="K2858" s="149">
        <f t="shared" si="397"/>
        <v>0</v>
      </c>
      <c r="L2858" s="162">
        <f t="shared" si="398"/>
        <v>0</v>
      </c>
      <c r="M2858" s="162" t="str" cm="1">
        <f t="array" ref="M2858">IF(ISERROR(INDEX('Non Compliance input'!$I$5:$I$156,MATCH(1,(A2858='Non Compliance input'!$A$5:$A$156)*(E2858&gt;='Non Compliance input'!$D$5:$D$156)*(F2858&lt;='Non Compliance input'!$E$5:$E$156)*('Non Compliance input'!$I$5:$I$156="Yes"),0))
),"","Yes")</f>
        <v/>
      </c>
      <c r="N2858" s="149" t="str">
        <f>IF(VLOOKUP($A2858,HourEndingOutage!$B$3:$F$746,5,0)="Outage","Outage","")</f>
        <v/>
      </c>
      <c r="O2858" s="18">
        <f t="shared" si="399"/>
        <v>0</v>
      </c>
      <c r="P2858" s="18" t="str">
        <f t="shared" si="400"/>
        <v/>
      </c>
      <c r="Q2858" s="18">
        <f t="shared" si="401"/>
        <v>0</v>
      </c>
      <c r="R2858" s="118"/>
    </row>
    <row r="2859" spans="1:18" x14ac:dyDescent="0.25">
      <c r="A2859" s="25">
        <f t="shared" si="402"/>
        <v>318</v>
      </c>
      <c r="B2859" s="23">
        <f t="shared" si="403"/>
        <v>44575</v>
      </c>
      <c r="C2859" s="24">
        <v>6</v>
      </c>
      <c r="D2859" s="54" t="str">
        <f t="shared" si="395"/>
        <v>ASET</v>
      </c>
      <c r="E2859" s="178"/>
      <c r="F2859" s="179"/>
      <c r="G2859" s="177"/>
      <c r="H2859" s="177"/>
      <c r="I2859" s="169">
        <f t="shared" si="396"/>
        <v>0</v>
      </c>
      <c r="J2859" s="149" t="str" cm="1">
        <f t="array" ref="J2859">IF(ISERROR(INDEX('Non Compliance input'!$H$5:$H$156,MATCH(1,(A2859='Non Compliance input'!$A$5:$A$156)*(F2859&gt;='Non Compliance input'!$D$5:$D$156)*(E2859&lt;'Non Compliance input'!$E$5:$E$156)*('Non Compliance input'!$H$5:$H$156="Yes"),0))
),"","Yes")</f>
        <v/>
      </c>
      <c r="K2859" s="149">
        <f t="shared" si="397"/>
        <v>0</v>
      </c>
      <c r="L2859" s="162">
        <f t="shared" si="398"/>
        <v>0</v>
      </c>
      <c r="M2859" s="162" t="str" cm="1">
        <f t="array" ref="M2859">IF(ISERROR(INDEX('Non Compliance input'!$I$5:$I$156,MATCH(1,(A2859='Non Compliance input'!$A$5:$A$156)*(E2859&gt;='Non Compliance input'!$D$5:$D$156)*(F2859&lt;='Non Compliance input'!$E$5:$E$156)*('Non Compliance input'!$I$5:$I$156="Yes"),0))
),"","Yes")</f>
        <v/>
      </c>
      <c r="N2859" s="149" t="str">
        <f>IF(VLOOKUP($A2859,HourEndingOutage!$B$3:$F$746,5,0)="Outage","Outage","")</f>
        <v/>
      </c>
      <c r="O2859" s="18">
        <f t="shared" si="399"/>
        <v>0</v>
      </c>
      <c r="P2859" s="18" t="str">
        <f t="shared" si="400"/>
        <v/>
      </c>
      <c r="Q2859" s="18">
        <f t="shared" si="401"/>
        <v>0</v>
      </c>
      <c r="R2859" s="118"/>
    </row>
    <row r="2860" spans="1:18" x14ac:dyDescent="0.25">
      <c r="A2860" s="25">
        <f t="shared" si="402"/>
        <v>318</v>
      </c>
      <c r="B2860" s="23">
        <f t="shared" si="403"/>
        <v>44575</v>
      </c>
      <c r="C2860" s="24">
        <v>6</v>
      </c>
      <c r="D2860" s="54" t="str">
        <f t="shared" si="395"/>
        <v>ASET</v>
      </c>
      <c r="E2860" s="178"/>
      <c r="F2860" s="179"/>
      <c r="G2860" s="177"/>
      <c r="H2860" s="177"/>
      <c r="I2860" s="169">
        <f t="shared" si="396"/>
        <v>0</v>
      </c>
      <c r="J2860" s="149" t="str" cm="1">
        <f t="array" ref="J2860">IF(ISERROR(INDEX('Non Compliance input'!$H$5:$H$156,MATCH(1,(A2860='Non Compliance input'!$A$5:$A$156)*(F2860&gt;='Non Compliance input'!$D$5:$D$156)*(E2860&lt;'Non Compliance input'!$E$5:$E$156)*('Non Compliance input'!$H$5:$H$156="Yes"),0))
),"","Yes")</f>
        <v/>
      </c>
      <c r="K2860" s="149">
        <f t="shared" si="397"/>
        <v>0</v>
      </c>
      <c r="L2860" s="162">
        <f t="shared" si="398"/>
        <v>0</v>
      </c>
      <c r="M2860" s="162" t="str" cm="1">
        <f t="array" ref="M2860">IF(ISERROR(INDEX('Non Compliance input'!$I$5:$I$156,MATCH(1,(A2860='Non Compliance input'!$A$5:$A$156)*(E2860&gt;='Non Compliance input'!$D$5:$D$156)*(F2860&lt;='Non Compliance input'!$E$5:$E$156)*('Non Compliance input'!$I$5:$I$156="Yes"),0))
),"","Yes")</f>
        <v/>
      </c>
      <c r="N2860" s="149" t="str">
        <f>IF(VLOOKUP($A2860,HourEndingOutage!$B$3:$F$746,5,0)="Outage","Outage","")</f>
        <v/>
      </c>
      <c r="O2860" s="18">
        <f t="shared" si="399"/>
        <v>0</v>
      </c>
      <c r="P2860" s="18" t="str">
        <f t="shared" si="400"/>
        <v/>
      </c>
      <c r="Q2860" s="18">
        <f t="shared" si="401"/>
        <v>0</v>
      </c>
      <c r="R2860" s="118"/>
    </row>
    <row r="2861" spans="1:18" x14ac:dyDescent="0.25">
      <c r="A2861" s="25">
        <f t="shared" si="402"/>
        <v>318</v>
      </c>
      <c r="B2861" s="23">
        <f t="shared" si="403"/>
        <v>44575</v>
      </c>
      <c r="C2861" s="24">
        <v>6</v>
      </c>
      <c r="D2861" s="54" t="str">
        <f t="shared" si="395"/>
        <v>ASET</v>
      </c>
      <c r="E2861" s="178"/>
      <c r="F2861" s="179"/>
      <c r="G2861" s="177"/>
      <c r="H2861" s="177"/>
      <c r="I2861" s="169">
        <f t="shared" si="396"/>
        <v>0</v>
      </c>
      <c r="J2861" s="149" t="str" cm="1">
        <f t="array" ref="J2861">IF(ISERROR(INDEX('Non Compliance input'!$H$5:$H$156,MATCH(1,(A2861='Non Compliance input'!$A$5:$A$156)*(F2861&gt;='Non Compliance input'!$D$5:$D$156)*(E2861&lt;'Non Compliance input'!$E$5:$E$156)*('Non Compliance input'!$H$5:$H$156="Yes"),0))
),"","Yes")</f>
        <v/>
      </c>
      <c r="K2861" s="149">
        <f t="shared" si="397"/>
        <v>0</v>
      </c>
      <c r="L2861" s="162">
        <f t="shared" si="398"/>
        <v>0</v>
      </c>
      <c r="M2861" s="162" t="str" cm="1">
        <f t="array" ref="M2861">IF(ISERROR(INDEX('Non Compliance input'!$I$5:$I$156,MATCH(1,(A2861='Non Compliance input'!$A$5:$A$156)*(E2861&gt;='Non Compliance input'!$D$5:$D$156)*(F2861&lt;='Non Compliance input'!$E$5:$E$156)*('Non Compliance input'!$I$5:$I$156="Yes"),0))
),"","Yes")</f>
        <v/>
      </c>
      <c r="N2861" s="149" t="str">
        <f>IF(VLOOKUP($A2861,HourEndingOutage!$B$3:$F$746,5,0)="Outage","Outage","")</f>
        <v/>
      </c>
      <c r="O2861" s="18">
        <f t="shared" si="399"/>
        <v>0</v>
      </c>
      <c r="P2861" s="18" t="str">
        <f t="shared" si="400"/>
        <v/>
      </c>
      <c r="Q2861" s="18">
        <f t="shared" si="401"/>
        <v>0</v>
      </c>
      <c r="R2861" s="118"/>
    </row>
    <row r="2862" spans="1:18" x14ac:dyDescent="0.25">
      <c r="A2862" s="25">
        <f t="shared" si="402"/>
        <v>318</v>
      </c>
      <c r="B2862" s="23">
        <f t="shared" si="403"/>
        <v>44575</v>
      </c>
      <c r="C2862" s="24">
        <v>6</v>
      </c>
      <c r="D2862" s="54" t="str">
        <f t="shared" si="395"/>
        <v>ASET</v>
      </c>
      <c r="E2862" s="178"/>
      <c r="F2862" s="179"/>
      <c r="G2862" s="177"/>
      <c r="H2862" s="177"/>
      <c r="I2862" s="169">
        <f t="shared" si="396"/>
        <v>0</v>
      </c>
      <c r="J2862" s="149" t="str" cm="1">
        <f t="array" ref="J2862">IF(ISERROR(INDEX('Non Compliance input'!$H$5:$H$156,MATCH(1,(A2862='Non Compliance input'!$A$5:$A$156)*(F2862&gt;='Non Compliance input'!$D$5:$D$156)*(E2862&lt;'Non Compliance input'!$E$5:$E$156)*('Non Compliance input'!$H$5:$H$156="Yes"),0))
),"","Yes")</f>
        <v/>
      </c>
      <c r="K2862" s="149">
        <f t="shared" si="397"/>
        <v>0</v>
      </c>
      <c r="L2862" s="162">
        <f t="shared" si="398"/>
        <v>0</v>
      </c>
      <c r="M2862" s="162" t="str" cm="1">
        <f t="array" ref="M2862">IF(ISERROR(INDEX('Non Compliance input'!$I$5:$I$156,MATCH(1,(A2862='Non Compliance input'!$A$5:$A$156)*(E2862&gt;='Non Compliance input'!$D$5:$D$156)*(F2862&lt;='Non Compliance input'!$E$5:$E$156)*('Non Compliance input'!$I$5:$I$156="Yes"),0))
),"","Yes")</f>
        <v/>
      </c>
      <c r="N2862" s="149" t="str">
        <f>IF(VLOOKUP($A2862,HourEndingOutage!$B$3:$F$746,5,0)="Outage","Outage","")</f>
        <v/>
      </c>
      <c r="O2862" s="18">
        <f t="shared" si="399"/>
        <v>0</v>
      </c>
      <c r="P2862" s="18" t="str">
        <f t="shared" si="400"/>
        <v/>
      </c>
      <c r="Q2862" s="18">
        <f t="shared" si="401"/>
        <v>0</v>
      </c>
      <c r="R2862" s="118"/>
    </row>
    <row r="2863" spans="1:18" x14ac:dyDescent="0.25">
      <c r="A2863" s="25">
        <f t="shared" si="402"/>
        <v>318</v>
      </c>
      <c r="B2863" s="23">
        <f t="shared" si="403"/>
        <v>44575</v>
      </c>
      <c r="C2863" s="24">
        <v>6</v>
      </c>
      <c r="D2863" s="54" t="str">
        <f t="shared" si="395"/>
        <v>ASET</v>
      </c>
      <c r="E2863" s="178"/>
      <c r="F2863" s="179"/>
      <c r="G2863" s="177"/>
      <c r="H2863" s="177"/>
      <c r="I2863" s="169">
        <f t="shared" si="396"/>
        <v>0</v>
      </c>
      <c r="J2863" s="149" t="str" cm="1">
        <f t="array" ref="J2863">IF(ISERROR(INDEX('Non Compliance input'!$H$5:$H$156,MATCH(1,(A2863='Non Compliance input'!$A$5:$A$156)*(F2863&gt;='Non Compliance input'!$D$5:$D$156)*(E2863&lt;'Non Compliance input'!$E$5:$E$156)*('Non Compliance input'!$H$5:$H$156="Yes"),0))
),"","Yes")</f>
        <v/>
      </c>
      <c r="K2863" s="149">
        <f t="shared" si="397"/>
        <v>0</v>
      </c>
      <c r="L2863" s="162">
        <f t="shared" si="398"/>
        <v>0</v>
      </c>
      <c r="M2863" s="162" t="str" cm="1">
        <f t="array" ref="M2863">IF(ISERROR(INDEX('Non Compliance input'!$I$5:$I$156,MATCH(1,(A2863='Non Compliance input'!$A$5:$A$156)*(E2863&gt;='Non Compliance input'!$D$5:$D$156)*(F2863&lt;='Non Compliance input'!$E$5:$E$156)*('Non Compliance input'!$I$5:$I$156="Yes"),0))
),"","Yes")</f>
        <v/>
      </c>
      <c r="N2863" s="149" t="str">
        <f>IF(VLOOKUP($A2863,HourEndingOutage!$B$3:$F$746,5,0)="Outage","Outage","")</f>
        <v/>
      </c>
      <c r="O2863" s="18">
        <f t="shared" si="399"/>
        <v>0</v>
      </c>
      <c r="P2863" s="18" t="str">
        <f t="shared" si="400"/>
        <v/>
      </c>
      <c r="Q2863" s="18">
        <f t="shared" si="401"/>
        <v>0</v>
      </c>
      <c r="R2863" s="118"/>
    </row>
    <row r="2864" spans="1:18" x14ac:dyDescent="0.25">
      <c r="A2864" s="25">
        <f t="shared" si="402"/>
        <v>318</v>
      </c>
      <c r="B2864" s="23">
        <f t="shared" si="403"/>
        <v>44575</v>
      </c>
      <c r="C2864" s="24">
        <v>6</v>
      </c>
      <c r="D2864" s="54" t="str">
        <f t="shared" si="395"/>
        <v>ASET</v>
      </c>
      <c r="E2864" s="178"/>
      <c r="F2864" s="179"/>
      <c r="G2864" s="177"/>
      <c r="H2864" s="177"/>
      <c r="I2864" s="169">
        <f t="shared" si="396"/>
        <v>0</v>
      </c>
      <c r="J2864" s="149" t="str" cm="1">
        <f t="array" ref="J2864">IF(ISERROR(INDEX('Non Compliance input'!$H$5:$H$156,MATCH(1,(A2864='Non Compliance input'!$A$5:$A$156)*(F2864&gt;='Non Compliance input'!$D$5:$D$156)*(E2864&lt;'Non Compliance input'!$E$5:$E$156)*('Non Compliance input'!$H$5:$H$156="Yes"),0))
),"","Yes")</f>
        <v/>
      </c>
      <c r="K2864" s="149">
        <f t="shared" si="397"/>
        <v>0</v>
      </c>
      <c r="L2864" s="162">
        <f t="shared" si="398"/>
        <v>0</v>
      </c>
      <c r="M2864" s="162" t="str" cm="1">
        <f t="array" ref="M2864">IF(ISERROR(INDEX('Non Compliance input'!$I$5:$I$156,MATCH(1,(A2864='Non Compliance input'!$A$5:$A$156)*(E2864&gt;='Non Compliance input'!$D$5:$D$156)*(F2864&lt;='Non Compliance input'!$E$5:$E$156)*('Non Compliance input'!$I$5:$I$156="Yes"),0))
),"","Yes")</f>
        <v/>
      </c>
      <c r="N2864" s="149" t="str">
        <f>IF(VLOOKUP($A2864,HourEndingOutage!$B$3:$F$746,5,0)="Outage","Outage","")</f>
        <v/>
      </c>
      <c r="O2864" s="18">
        <f t="shared" si="399"/>
        <v>0</v>
      </c>
      <c r="P2864" s="18" t="str">
        <f t="shared" si="400"/>
        <v/>
      </c>
      <c r="Q2864" s="18">
        <f t="shared" si="401"/>
        <v>0</v>
      </c>
      <c r="R2864" s="118"/>
    </row>
    <row r="2865" spans="1:18" x14ac:dyDescent="0.25">
      <c r="A2865" s="25">
        <f t="shared" si="402"/>
        <v>319</v>
      </c>
      <c r="B2865" s="23">
        <f t="shared" si="403"/>
        <v>44575</v>
      </c>
      <c r="C2865" s="24">
        <v>7</v>
      </c>
      <c r="D2865" s="54" t="str">
        <f t="shared" si="395"/>
        <v>ASET</v>
      </c>
      <c r="E2865" s="178"/>
      <c r="F2865" s="179"/>
      <c r="G2865" s="177"/>
      <c r="H2865" s="177"/>
      <c r="I2865" s="169">
        <f t="shared" si="396"/>
        <v>0</v>
      </c>
      <c r="J2865" s="149" t="str" cm="1">
        <f t="array" ref="J2865">IF(ISERROR(INDEX('Non Compliance input'!$H$5:$H$156,MATCH(1,(A2865='Non Compliance input'!$A$5:$A$156)*(F2865&gt;='Non Compliance input'!$D$5:$D$156)*(E2865&lt;'Non Compliance input'!$E$5:$E$156)*('Non Compliance input'!$H$5:$H$156="Yes"),0))
),"","Yes")</f>
        <v/>
      </c>
      <c r="K2865" s="149">
        <f t="shared" si="397"/>
        <v>0</v>
      </c>
      <c r="L2865" s="162">
        <f t="shared" si="398"/>
        <v>0</v>
      </c>
      <c r="M2865" s="162" t="str" cm="1">
        <f t="array" ref="M2865">IF(ISERROR(INDEX('Non Compliance input'!$I$5:$I$156,MATCH(1,(A2865='Non Compliance input'!$A$5:$A$156)*(E2865&gt;='Non Compliance input'!$D$5:$D$156)*(F2865&lt;='Non Compliance input'!$E$5:$E$156)*('Non Compliance input'!$I$5:$I$156="Yes"),0))
),"","Yes")</f>
        <v/>
      </c>
      <c r="N2865" s="149" t="str">
        <f>IF(VLOOKUP($A2865,HourEndingOutage!$B$3:$F$746,5,0)="Outage","Outage","")</f>
        <v/>
      </c>
      <c r="O2865" s="18">
        <f t="shared" si="399"/>
        <v>0</v>
      </c>
      <c r="P2865" s="18" t="str">
        <f t="shared" si="400"/>
        <v/>
      </c>
      <c r="Q2865" s="18">
        <f t="shared" si="401"/>
        <v>0</v>
      </c>
      <c r="R2865" s="118"/>
    </row>
    <row r="2866" spans="1:18" x14ac:dyDescent="0.25">
      <c r="A2866" s="25">
        <f t="shared" si="402"/>
        <v>319</v>
      </c>
      <c r="B2866" s="23">
        <f t="shared" si="403"/>
        <v>44575</v>
      </c>
      <c r="C2866" s="24">
        <v>7</v>
      </c>
      <c r="D2866" s="54" t="str">
        <f t="shared" si="395"/>
        <v>ASET</v>
      </c>
      <c r="E2866" s="178"/>
      <c r="F2866" s="179"/>
      <c r="G2866" s="177"/>
      <c r="H2866" s="177"/>
      <c r="I2866" s="169">
        <f t="shared" si="396"/>
        <v>0</v>
      </c>
      <c r="J2866" s="149" t="str" cm="1">
        <f t="array" ref="J2866">IF(ISERROR(INDEX('Non Compliance input'!$H$5:$H$156,MATCH(1,(A2866='Non Compliance input'!$A$5:$A$156)*(F2866&gt;='Non Compliance input'!$D$5:$D$156)*(E2866&lt;'Non Compliance input'!$E$5:$E$156)*('Non Compliance input'!$H$5:$H$156="Yes"),0))
),"","Yes")</f>
        <v/>
      </c>
      <c r="K2866" s="149">
        <f t="shared" si="397"/>
        <v>0</v>
      </c>
      <c r="L2866" s="162">
        <f t="shared" si="398"/>
        <v>0</v>
      </c>
      <c r="M2866" s="162" t="str" cm="1">
        <f t="array" ref="M2866">IF(ISERROR(INDEX('Non Compliance input'!$I$5:$I$156,MATCH(1,(A2866='Non Compliance input'!$A$5:$A$156)*(E2866&gt;='Non Compliance input'!$D$5:$D$156)*(F2866&lt;='Non Compliance input'!$E$5:$E$156)*('Non Compliance input'!$I$5:$I$156="Yes"),0))
),"","Yes")</f>
        <v/>
      </c>
      <c r="N2866" s="149" t="str">
        <f>IF(VLOOKUP($A2866,HourEndingOutage!$B$3:$F$746,5,0)="Outage","Outage","")</f>
        <v/>
      </c>
      <c r="O2866" s="18">
        <f t="shared" si="399"/>
        <v>0</v>
      </c>
      <c r="P2866" s="18" t="str">
        <f t="shared" si="400"/>
        <v/>
      </c>
      <c r="Q2866" s="18">
        <f t="shared" si="401"/>
        <v>0</v>
      </c>
      <c r="R2866" s="118"/>
    </row>
    <row r="2867" spans="1:18" x14ac:dyDescent="0.25">
      <c r="A2867" s="25">
        <f t="shared" si="402"/>
        <v>319</v>
      </c>
      <c r="B2867" s="23">
        <f t="shared" si="403"/>
        <v>44575</v>
      </c>
      <c r="C2867" s="24">
        <v>7</v>
      </c>
      <c r="D2867" s="54" t="str">
        <f t="shared" si="395"/>
        <v>ASET</v>
      </c>
      <c r="E2867" s="178"/>
      <c r="F2867" s="179"/>
      <c r="G2867" s="177"/>
      <c r="H2867" s="177"/>
      <c r="I2867" s="169">
        <f t="shared" si="396"/>
        <v>0</v>
      </c>
      <c r="J2867" s="149" t="str" cm="1">
        <f t="array" ref="J2867">IF(ISERROR(INDEX('Non Compliance input'!$H$5:$H$156,MATCH(1,(A2867='Non Compliance input'!$A$5:$A$156)*(F2867&gt;='Non Compliance input'!$D$5:$D$156)*(E2867&lt;'Non Compliance input'!$E$5:$E$156)*('Non Compliance input'!$H$5:$H$156="Yes"),0))
),"","Yes")</f>
        <v/>
      </c>
      <c r="K2867" s="149">
        <f t="shared" si="397"/>
        <v>0</v>
      </c>
      <c r="L2867" s="162">
        <f t="shared" si="398"/>
        <v>0</v>
      </c>
      <c r="M2867" s="162" t="str" cm="1">
        <f t="array" ref="M2867">IF(ISERROR(INDEX('Non Compliance input'!$I$5:$I$156,MATCH(1,(A2867='Non Compliance input'!$A$5:$A$156)*(E2867&gt;='Non Compliance input'!$D$5:$D$156)*(F2867&lt;='Non Compliance input'!$E$5:$E$156)*('Non Compliance input'!$I$5:$I$156="Yes"),0))
),"","Yes")</f>
        <v/>
      </c>
      <c r="N2867" s="149" t="str">
        <f>IF(VLOOKUP($A2867,HourEndingOutage!$B$3:$F$746,5,0)="Outage","Outage","")</f>
        <v/>
      </c>
      <c r="O2867" s="18">
        <f t="shared" si="399"/>
        <v>0</v>
      </c>
      <c r="P2867" s="18" t="str">
        <f t="shared" si="400"/>
        <v/>
      </c>
      <c r="Q2867" s="18">
        <f t="shared" si="401"/>
        <v>0</v>
      </c>
      <c r="R2867" s="118"/>
    </row>
    <row r="2868" spans="1:18" x14ac:dyDescent="0.25">
      <c r="A2868" s="25">
        <f t="shared" si="402"/>
        <v>319</v>
      </c>
      <c r="B2868" s="23">
        <f t="shared" si="403"/>
        <v>44575</v>
      </c>
      <c r="C2868" s="24">
        <v>7</v>
      </c>
      <c r="D2868" s="54" t="str">
        <f t="shared" si="395"/>
        <v>ASET</v>
      </c>
      <c r="E2868" s="178"/>
      <c r="F2868" s="179"/>
      <c r="G2868" s="177"/>
      <c r="H2868" s="177"/>
      <c r="I2868" s="169">
        <f t="shared" si="396"/>
        <v>0</v>
      </c>
      <c r="J2868" s="149" t="str" cm="1">
        <f t="array" ref="J2868">IF(ISERROR(INDEX('Non Compliance input'!$H$5:$H$156,MATCH(1,(A2868='Non Compliance input'!$A$5:$A$156)*(F2868&gt;='Non Compliance input'!$D$5:$D$156)*(E2868&lt;'Non Compliance input'!$E$5:$E$156)*('Non Compliance input'!$H$5:$H$156="Yes"),0))
),"","Yes")</f>
        <v/>
      </c>
      <c r="K2868" s="149">
        <f t="shared" si="397"/>
        <v>0</v>
      </c>
      <c r="L2868" s="162">
        <f t="shared" si="398"/>
        <v>0</v>
      </c>
      <c r="M2868" s="162" t="str" cm="1">
        <f t="array" ref="M2868">IF(ISERROR(INDEX('Non Compliance input'!$I$5:$I$156,MATCH(1,(A2868='Non Compliance input'!$A$5:$A$156)*(E2868&gt;='Non Compliance input'!$D$5:$D$156)*(F2868&lt;='Non Compliance input'!$E$5:$E$156)*('Non Compliance input'!$I$5:$I$156="Yes"),0))
),"","Yes")</f>
        <v/>
      </c>
      <c r="N2868" s="149" t="str">
        <f>IF(VLOOKUP($A2868,HourEndingOutage!$B$3:$F$746,5,0)="Outage","Outage","")</f>
        <v/>
      </c>
      <c r="O2868" s="18">
        <f t="shared" si="399"/>
        <v>0</v>
      </c>
      <c r="P2868" s="18" t="str">
        <f t="shared" si="400"/>
        <v/>
      </c>
      <c r="Q2868" s="18">
        <f t="shared" si="401"/>
        <v>0</v>
      </c>
      <c r="R2868" s="118"/>
    </row>
    <row r="2869" spans="1:18" x14ac:dyDescent="0.25">
      <c r="A2869" s="25">
        <f t="shared" si="402"/>
        <v>319</v>
      </c>
      <c r="B2869" s="23">
        <f t="shared" si="403"/>
        <v>44575</v>
      </c>
      <c r="C2869" s="24">
        <v>7</v>
      </c>
      <c r="D2869" s="54" t="str">
        <f t="shared" si="395"/>
        <v>ASET</v>
      </c>
      <c r="E2869" s="178"/>
      <c r="F2869" s="179"/>
      <c r="G2869" s="177"/>
      <c r="H2869" s="177"/>
      <c r="I2869" s="169">
        <f t="shared" si="396"/>
        <v>0</v>
      </c>
      <c r="J2869" s="149" t="str" cm="1">
        <f t="array" ref="J2869">IF(ISERROR(INDEX('Non Compliance input'!$H$5:$H$156,MATCH(1,(A2869='Non Compliance input'!$A$5:$A$156)*(F2869&gt;='Non Compliance input'!$D$5:$D$156)*(E2869&lt;'Non Compliance input'!$E$5:$E$156)*('Non Compliance input'!$H$5:$H$156="Yes"),0))
),"","Yes")</f>
        <v/>
      </c>
      <c r="K2869" s="149">
        <f t="shared" si="397"/>
        <v>0</v>
      </c>
      <c r="L2869" s="162">
        <f t="shared" si="398"/>
        <v>0</v>
      </c>
      <c r="M2869" s="162" t="str" cm="1">
        <f t="array" ref="M2869">IF(ISERROR(INDEX('Non Compliance input'!$I$5:$I$156,MATCH(1,(A2869='Non Compliance input'!$A$5:$A$156)*(E2869&gt;='Non Compliance input'!$D$5:$D$156)*(F2869&lt;='Non Compliance input'!$E$5:$E$156)*('Non Compliance input'!$I$5:$I$156="Yes"),0))
),"","Yes")</f>
        <v/>
      </c>
      <c r="N2869" s="149" t="str">
        <f>IF(VLOOKUP($A2869,HourEndingOutage!$B$3:$F$746,5,0)="Outage","Outage","")</f>
        <v/>
      </c>
      <c r="O2869" s="18">
        <f t="shared" si="399"/>
        <v>0</v>
      </c>
      <c r="P2869" s="18" t="str">
        <f t="shared" si="400"/>
        <v/>
      </c>
      <c r="Q2869" s="18">
        <f t="shared" si="401"/>
        <v>0</v>
      </c>
      <c r="R2869" s="118"/>
    </row>
    <row r="2870" spans="1:18" x14ac:dyDescent="0.25">
      <c r="A2870" s="25">
        <f t="shared" si="402"/>
        <v>319</v>
      </c>
      <c r="B2870" s="23">
        <f t="shared" si="403"/>
        <v>44575</v>
      </c>
      <c r="C2870" s="24">
        <v>7</v>
      </c>
      <c r="D2870" s="54" t="str">
        <f t="shared" si="395"/>
        <v>ASET</v>
      </c>
      <c r="E2870" s="178"/>
      <c r="F2870" s="179"/>
      <c r="G2870" s="177"/>
      <c r="H2870" s="177"/>
      <c r="I2870" s="169">
        <f t="shared" si="396"/>
        <v>0</v>
      </c>
      <c r="J2870" s="149" t="str" cm="1">
        <f t="array" ref="J2870">IF(ISERROR(INDEX('Non Compliance input'!$H$5:$H$156,MATCH(1,(A2870='Non Compliance input'!$A$5:$A$156)*(F2870&gt;='Non Compliance input'!$D$5:$D$156)*(E2870&lt;'Non Compliance input'!$E$5:$E$156)*('Non Compliance input'!$H$5:$H$156="Yes"),0))
),"","Yes")</f>
        <v/>
      </c>
      <c r="K2870" s="149">
        <f t="shared" si="397"/>
        <v>0</v>
      </c>
      <c r="L2870" s="162">
        <f t="shared" si="398"/>
        <v>0</v>
      </c>
      <c r="M2870" s="162" t="str" cm="1">
        <f t="array" ref="M2870">IF(ISERROR(INDEX('Non Compliance input'!$I$5:$I$156,MATCH(1,(A2870='Non Compliance input'!$A$5:$A$156)*(E2870&gt;='Non Compliance input'!$D$5:$D$156)*(F2870&lt;='Non Compliance input'!$E$5:$E$156)*('Non Compliance input'!$I$5:$I$156="Yes"),0))
),"","Yes")</f>
        <v/>
      </c>
      <c r="N2870" s="149" t="str">
        <f>IF(VLOOKUP($A2870,HourEndingOutage!$B$3:$F$746,5,0)="Outage","Outage","")</f>
        <v/>
      </c>
      <c r="O2870" s="18">
        <f t="shared" si="399"/>
        <v>0</v>
      </c>
      <c r="P2870" s="18" t="str">
        <f t="shared" si="400"/>
        <v/>
      </c>
      <c r="Q2870" s="18">
        <f t="shared" si="401"/>
        <v>0</v>
      </c>
      <c r="R2870" s="118"/>
    </row>
    <row r="2871" spans="1:18" x14ac:dyDescent="0.25">
      <c r="A2871" s="25">
        <f t="shared" si="402"/>
        <v>319</v>
      </c>
      <c r="B2871" s="23">
        <f t="shared" si="403"/>
        <v>44575</v>
      </c>
      <c r="C2871" s="24">
        <v>7</v>
      </c>
      <c r="D2871" s="54" t="str">
        <f t="shared" si="395"/>
        <v>ASET</v>
      </c>
      <c r="E2871" s="178"/>
      <c r="F2871" s="179"/>
      <c r="G2871" s="177"/>
      <c r="H2871" s="177"/>
      <c r="I2871" s="169">
        <f t="shared" si="396"/>
        <v>0</v>
      </c>
      <c r="J2871" s="149" t="str" cm="1">
        <f t="array" ref="J2871">IF(ISERROR(INDEX('Non Compliance input'!$H$5:$H$156,MATCH(1,(A2871='Non Compliance input'!$A$5:$A$156)*(F2871&gt;='Non Compliance input'!$D$5:$D$156)*(E2871&lt;'Non Compliance input'!$E$5:$E$156)*('Non Compliance input'!$H$5:$H$156="Yes"),0))
),"","Yes")</f>
        <v/>
      </c>
      <c r="K2871" s="149">
        <f t="shared" si="397"/>
        <v>0</v>
      </c>
      <c r="L2871" s="162">
        <f t="shared" si="398"/>
        <v>0</v>
      </c>
      <c r="M2871" s="162" t="str" cm="1">
        <f t="array" ref="M2871">IF(ISERROR(INDEX('Non Compliance input'!$I$5:$I$156,MATCH(1,(A2871='Non Compliance input'!$A$5:$A$156)*(E2871&gt;='Non Compliance input'!$D$5:$D$156)*(F2871&lt;='Non Compliance input'!$E$5:$E$156)*('Non Compliance input'!$I$5:$I$156="Yes"),0))
),"","Yes")</f>
        <v/>
      </c>
      <c r="N2871" s="149" t="str">
        <f>IF(VLOOKUP($A2871,HourEndingOutage!$B$3:$F$746,5,0)="Outage","Outage","")</f>
        <v/>
      </c>
      <c r="O2871" s="18">
        <f t="shared" si="399"/>
        <v>0</v>
      </c>
      <c r="P2871" s="18" t="str">
        <f t="shared" si="400"/>
        <v/>
      </c>
      <c r="Q2871" s="18">
        <f t="shared" si="401"/>
        <v>0</v>
      </c>
      <c r="R2871" s="118"/>
    </row>
    <row r="2872" spans="1:18" x14ac:dyDescent="0.25">
      <c r="A2872" s="25">
        <f t="shared" si="402"/>
        <v>319</v>
      </c>
      <c r="B2872" s="23">
        <f t="shared" si="403"/>
        <v>44575</v>
      </c>
      <c r="C2872" s="24">
        <v>7</v>
      </c>
      <c r="D2872" s="54" t="str">
        <f t="shared" si="395"/>
        <v>ASET</v>
      </c>
      <c r="E2872" s="178"/>
      <c r="F2872" s="179"/>
      <c r="G2872" s="177"/>
      <c r="H2872" s="177"/>
      <c r="I2872" s="169">
        <f t="shared" si="396"/>
        <v>0</v>
      </c>
      <c r="J2872" s="149" t="str" cm="1">
        <f t="array" ref="J2872">IF(ISERROR(INDEX('Non Compliance input'!$H$5:$H$156,MATCH(1,(A2872='Non Compliance input'!$A$5:$A$156)*(F2872&gt;='Non Compliance input'!$D$5:$D$156)*(E2872&lt;'Non Compliance input'!$E$5:$E$156)*('Non Compliance input'!$H$5:$H$156="Yes"),0))
),"","Yes")</f>
        <v/>
      </c>
      <c r="K2872" s="149">
        <f t="shared" si="397"/>
        <v>0</v>
      </c>
      <c r="L2872" s="162">
        <f t="shared" si="398"/>
        <v>0</v>
      </c>
      <c r="M2872" s="162" t="str" cm="1">
        <f t="array" ref="M2872">IF(ISERROR(INDEX('Non Compliance input'!$I$5:$I$156,MATCH(1,(A2872='Non Compliance input'!$A$5:$A$156)*(E2872&gt;='Non Compliance input'!$D$5:$D$156)*(F2872&lt;='Non Compliance input'!$E$5:$E$156)*('Non Compliance input'!$I$5:$I$156="Yes"),0))
),"","Yes")</f>
        <v/>
      </c>
      <c r="N2872" s="149" t="str">
        <f>IF(VLOOKUP($A2872,HourEndingOutage!$B$3:$F$746,5,0)="Outage","Outage","")</f>
        <v/>
      </c>
      <c r="O2872" s="18">
        <f t="shared" si="399"/>
        <v>0</v>
      </c>
      <c r="P2872" s="18" t="str">
        <f t="shared" si="400"/>
        <v/>
      </c>
      <c r="Q2872" s="18">
        <f t="shared" si="401"/>
        <v>0</v>
      </c>
      <c r="R2872" s="118"/>
    </row>
    <row r="2873" spans="1:18" x14ac:dyDescent="0.25">
      <c r="A2873" s="25">
        <f t="shared" si="402"/>
        <v>319</v>
      </c>
      <c r="B2873" s="23">
        <f t="shared" si="403"/>
        <v>44575</v>
      </c>
      <c r="C2873" s="24">
        <v>7</v>
      </c>
      <c r="D2873" s="54" t="str">
        <f t="shared" si="395"/>
        <v>ASET</v>
      </c>
      <c r="E2873" s="178"/>
      <c r="F2873" s="179"/>
      <c r="G2873" s="177"/>
      <c r="H2873" s="177"/>
      <c r="I2873" s="169">
        <f t="shared" si="396"/>
        <v>0</v>
      </c>
      <c r="J2873" s="149" t="str" cm="1">
        <f t="array" ref="J2873">IF(ISERROR(INDEX('Non Compliance input'!$H$5:$H$156,MATCH(1,(A2873='Non Compliance input'!$A$5:$A$156)*(F2873&gt;='Non Compliance input'!$D$5:$D$156)*(E2873&lt;'Non Compliance input'!$E$5:$E$156)*('Non Compliance input'!$H$5:$H$156="Yes"),0))
),"","Yes")</f>
        <v/>
      </c>
      <c r="K2873" s="149">
        <f t="shared" si="397"/>
        <v>0</v>
      </c>
      <c r="L2873" s="162">
        <f t="shared" si="398"/>
        <v>0</v>
      </c>
      <c r="M2873" s="162" t="str" cm="1">
        <f t="array" ref="M2873">IF(ISERROR(INDEX('Non Compliance input'!$I$5:$I$156,MATCH(1,(A2873='Non Compliance input'!$A$5:$A$156)*(E2873&gt;='Non Compliance input'!$D$5:$D$156)*(F2873&lt;='Non Compliance input'!$E$5:$E$156)*('Non Compliance input'!$I$5:$I$156="Yes"),0))
),"","Yes")</f>
        <v/>
      </c>
      <c r="N2873" s="149" t="str">
        <f>IF(VLOOKUP($A2873,HourEndingOutage!$B$3:$F$746,5,0)="Outage","Outage","")</f>
        <v/>
      </c>
      <c r="O2873" s="18">
        <f t="shared" si="399"/>
        <v>0</v>
      </c>
      <c r="P2873" s="18" t="str">
        <f t="shared" si="400"/>
        <v/>
      </c>
      <c r="Q2873" s="18">
        <f t="shared" si="401"/>
        <v>0</v>
      </c>
      <c r="R2873" s="118"/>
    </row>
    <row r="2874" spans="1:18" x14ac:dyDescent="0.25">
      <c r="A2874" s="25">
        <f t="shared" si="402"/>
        <v>320</v>
      </c>
      <c r="B2874" s="23">
        <f t="shared" si="403"/>
        <v>44575</v>
      </c>
      <c r="C2874" s="24">
        <v>8</v>
      </c>
      <c r="D2874" s="54" t="str">
        <f t="shared" si="395"/>
        <v>ASET</v>
      </c>
      <c r="E2874" s="178"/>
      <c r="F2874" s="179"/>
      <c r="G2874" s="177"/>
      <c r="H2874" s="177"/>
      <c r="I2874" s="169">
        <f t="shared" si="396"/>
        <v>0</v>
      </c>
      <c r="J2874" s="149" t="str" cm="1">
        <f t="array" ref="J2874">IF(ISERROR(INDEX('Non Compliance input'!$H$5:$H$156,MATCH(1,(A2874='Non Compliance input'!$A$5:$A$156)*(F2874&gt;='Non Compliance input'!$D$5:$D$156)*(E2874&lt;'Non Compliance input'!$E$5:$E$156)*('Non Compliance input'!$H$5:$H$156="Yes"),0))
),"","Yes")</f>
        <v/>
      </c>
      <c r="K2874" s="149">
        <f t="shared" si="397"/>
        <v>0</v>
      </c>
      <c r="L2874" s="162">
        <f t="shared" si="398"/>
        <v>0</v>
      </c>
      <c r="M2874" s="162" t="str" cm="1">
        <f t="array" ref="M2874">IF(ISERROR(INDEX('Non Compliance input'!$I$5:$I$156,MATCH(1,(A2874='Non Compliance input'!$A$5:$A$156)*(E2874&gt;='Non Compliance input'!$D$5:$D$156)*(F2874&lt;='Non Compliance input'!$E$5:$E$156)*('Non Compliance input'!$I$5:$I$156="Yes"),0))
),"","Yes")</f>
        <v/>
      </c>
      <c r="N2874" s="149" t="str">
        <f>IF(VLOOKUP($A2874,HourEndingOutage!$B$3:$F$746,5,0)="Outage","Outage","")</f>
        <v/>
      </c>
      <c r="O2874" s="18">
        <f t="shared" si="399"/>
        <v>0</v>
      </c>
      <c r="P2874" s="18" t="str">
        <f t="shared" si="400"/>
        <v/>
      </c>
      <c r="Q2874" s="18">
        <f t="shared" si="401"/>
        <v>0</v>
      </c>
      <c r="R2874" s="118"/>
    </row>
    <row r="2875" spans="1:18" x14ac:dyDescent="0.25">
      <c r="A2875" s="25">
        <f t="shared" si="402"/>
        <v>320</v>
      </c>
      <c r="B2875" s="23">
        <f t="shared" si="403"/>
        <v>44575</v>
      </c>
      <c r="C2875" s="24">
        <v>8</v>
      </c>
      <c r="D2875" s="54" t="str">
        <f t="shared" si="395"/>
        <v>ASET</v>
      </c>
      <c r="E2875" s="178"/>
      <c r="F2875" s="179"/>
      <c r="G2875" s="177"/>
      <c r="H2875" s="177"/>
      <c r="I2875" s="169">
        <f t="shared" si="396"/>
        <v>0</v>
      </c>
      <c r="J2875" s="149" t="str" cm="1">
        <f t="array" ref="J2875">IF(ISERROR(INDEX('Non Compliance input'!$H$5:$H$156,MATCH(1,(A2875='Non Compliance input'!$A$5:$A$156)*(F2875&gt;='Non Compliance input'!$D$5:$D$156)*(E2875&lt;'Non Compliance input'!$E$5:$E$156)*('Non Compliance input'!$H$5:$H$156="Yes"),0))
),"","Yes")</f>
        <v/>
      </c>
      <c r="K2875" s="149">
        <f t="shared" si="397"/>
        <v>0</v>
      </c>
      <c r="L2875" s="162">
        <f t="shared" si="398"/>
        <v>0</v>
      </c>
      <c r="M2875" s="162" t="str" cm="1">
        <f t="array" ref="M2875">IF(ISERROR(INDEX('Non Compliance input'!$I$5:$I$156,MATCH(1,(A2875='Non Compliance input'!$A$5:$A$156)*(E2875&gt;='Non Compliance input'!$D$5:$D$156)*(F2875&lt;='Non Compliance input'!$E$5:$E$156)*('Non Compliance input'!$I$5:$I$156="Yes"),0))
),"","Yes")</f>
        <v/>
      </c>
      <c r="N2875" s="149" t="str">
        <f>IF(VLOOKUP($A2875,HourEndingOutage!$B$3:$F$746,5,0)="Outage","Outage","")</f>
        <v/>
      </c>
      <c r="O2875" s="18">
        <f t="shared" si="399"/>
        <v>0</v>
      </c>
      <c r="P2875" s="18" t="str">
        <f t="shared" si="400"/>
        <v/>
      </c>
      <c r="Q2875" s="18">
        <f t="shared" si="401"/>
        <v>0</v>
      </c>
      <c r="R2875" s="118"/>
    </row>
    <row r="2876" spans="1:18" x14ac:dyDescent="0.25">
      <c r="A2876" s="25">
        <f t="shared" si="402"/>
        <v>320</v>
      </c>
      <c r="B2876" s="23">
        <f t="shared" si="403"/>
        <v>44575</v>
      </c>
      <c r="C2876" s="24">
        <v>8</v>
      </c>
      <c r="D2876" s="54" t="str">
        <f t="shared" si="395"/>
        <v>ASET</v>
      </c>
      <c r="E2876" s="178"/>
      <c r="F2876" s="179"/>
      <c r="G2876" s="177"/>
      <c r="H2876" s="177"/>
      <c r="I2876" s="169">
        <f t="shared" si="396"/>
        <v>0</v>
      </c>
      <c r="J2876" s="149" t="str" cm="1">
        <f t="array" ref="J2876">IF(ISERROR(INDEX('Non Compliance input'!$H$5:$H$156,MATCH(1,(A2876='Non Compliance input'!$A$5:$A$156)*(F2876&gt;='Non Compliance input'!$D$5:$D$156)*(E2876&lt;'Non Compliance input'!$E$5:$E$156)*('Non Compliance input'!$H$5:$H$156="Yes"),0))
),"","Yes")</f>
        <v/>
      </c>
      <c r="K2876" s="149">
        <f t="shared" si="397"/>
        <v>0</v>
      </c>
      <c r="L2876" s="162">
        <f t="shared" si="398"/>
        <v>0</v>
      </c>
      <c r="M2876" s="162" t="str" cm="1">
        <f t="array" ref="M2876">IF(ISERROR(INDEX('Non Compliance input'!$I$5:$I$156,MATCH(1,(A2876='Non Compliance input'!$A$5:$A$156)*(E2876&gt;='Non Compliance input'!$D$5:$D$156)*(F2876&lt;='Non Compliance input'!$E$5:$E$156)*('Non Compliance input'!$I$5:$I$156="Yes"),0))
),"","Yes")</f>
        <v/>
      </c>
      <c r="N2876" s="149" t="str">
        <f>IF(VLOOKUP($A2876,HourEndingOutage!$B$3:$F$746,5,0)="Outage","Outage","")</f>
        <v/>
      </c>
      <c r="O2876" s="18">
        <f t="shared" si="399"/>
        <v>0</v>
      </c>
      <c r="P2876" s="18" t="str">
        <f t="shared" si="400"/>
        <v/>
      </c>
      <c r="Q2876" s="18">
        <f t="shared" si="401"/>
        <v>0</v>
      </c>
      <c r="R2876" s="118"/>
    </row>
    <row r="2877" spans="1:18" x14ac:dyDescent="0.25">
      <c r="A2877" s="25">
        <f t="shared" si="402"/>
        <v>320</v>
      </c>
      <c r="B2877" s="23">
        <f t="shared" si="403"/>
        <v>44575</v>
      </c>
      <c r="C2877" s="24">
        <v>8</v>
      </c>
      <c r="D2877" s="54" t="str">
        <f t="shared" si="395"/>
        <v>ASET</v>
      </c>
      <c r="E2877" s="178"/>
      <c r="F2877" s="179"/>
      <c r="G2877" s="177"/>
      <c r="H2877" s="177"/>
      <c r="I2877" s="169">
        <f t="shared" si="396"/>
        <v>0</v>
      </c>
      <c r="J2877" s="149" t="str" cm="1">
        <f t="array" ref="J2877">IF(ISERROR(INDEX('Non Compliance input'!$H$5:$H$156,MATCH(1,(A2877='Non Compliance input'!$A$5:$A$156)*(F2877&gt;='Non Compliance input'!$D$5:$D$156)*(E2877&lt;'Non Compliance input'!$E$5:$E$156)*('Non Compliance input'!$H$5:$H$156="Yes"),0))
),"","Yes")</f>
        <v/>
      </c>
      <c r="K2877" s="149">
        <f t="shared" si="397"/>
        <v>0</v>
      </c>
      <c r="L2877" s="162">
        <f t="shared" si="398"/>
        <v>0</v>
      </c>
      <c r="M2877" s="162" t="str" cm="1">
        <f t="array" ref="M2877">IF(ISERROR(INDEX('Non Compliance input'!$I$5:$I$156,MATCH(1,(A2877='Non Compliance input'!$A$5:$A$156)*(E2877&gt;='Non Compliance input'!$D$5:$D$156)*(F2877&lt;='Non Compliance input'!$E$5:$E$156)*('Non Compliance input'!$I$5:$I$156="Yes"),0))
),"","Yes")</f>
        <v/>
      </c>
      <c r="N2877" s="149" t="str">
        <f>IF(VLOOKUP($A2877,HourEndingOutage!$B$3:$F$746,5,0)="Outage","Outage","")</f>
        <v/>
      </c>
      <c r="O2877" s="18">
        <f t="shared" si="399"/>
        <v>0</v>
      </c>
      <c r="P2877" s="18" t="str">
        <f t="shared" si="400"/>
        <v/>
      </c>
      <c r="Q2877" s="18">
        <f t="shared" si="401"/>
        <v>0</v>
      </c>
      <c r="R2877" s="118"/>
    </row>
    <row r="2878" spans="1:18" x14ac:dyDescent="0.25">
      <c r="A2878" s="25">
        <f t="shared" si="402"/>
        <v>320</v>
      </c>
      <c r="B2878" s="23">
        <f t="shared" si="403"/>
        <v>44575</v>
      </c>
      <c r="C2878" s="24">
        <v>8</v>
      </c>
      <c r="D2878" s="54" t="str">
        <f t="shared" si="395"/>
        <v>ASET</v>
      </c>
      <c r="E2878" s="178"/>
      <c r="F2878" s="179"/>
      <c r="G2878" s="177"/>
      <c r="H2878" s="177"/>
      <c r="I2878" s="169">
        <f t="shared" si="396"/>
        <v>0</v>
      </c>
      <c r="J2878" s="149" t="str" cm="1">
        <f t="array" ref="J2878">IF(ISERROR(INDEX('Non Compliance input'!$H$5:$H$156,MATCH(1,(A2878='Non Compliance input'!$A$5:$A$156)*(F2878&gt;='Non Compliance input'!$D$5:$D$156)*(E2878&lt;'Non Compliance input'!$E$5:$E$156)*('Non Compliance input'!$H$5:$H$156="Yes"),0))
),"","Yes")</f>
        <v/>
      </c>
      <c r="K2878" s="149">
        <f t="shared" si="397"/>
        <v>0</v>
      </c>
      <c r="L2878" s="162">
        <f t="shared" si="398"/>
        <v>0</v>
      </c>
      <c r="M2878" s="162" t="str" cm="1">
        <f t="array" ref="M2878">IF(ISERROR(INDEX('Non Compliance input'!$I$5:$I$156,MATCH(1,(A2878='Non Compliance input'!$A$5:$A$156)*(E2878&gt;='Non Compliance input'!$D$5:$D$156)*(F2878&lt;='Non Compliance input'!$E$5:$E$156)*('Non Compliance input'!$I$5:$I$156="Yes"),0))
),"","Yes")</f>
        <v/>
      </c>
      <c r="N2878" s="149" t="str">
        <f>IF(VLOOKUP($A2878,HourEndingOutage!$B$3:$F$746,5,0)="Outage","Outage","")</f>
        <v/>
      </c>
      <c r="O2878" s="18">
        <f t="shared" si="399"/>
        <v>0</v>
      </c>
      <c r="P2878" s="18" t="str">
        <f t="shared" si="400"/>
        <v/>
      </c>
      <c r="Q2878" s="18">
        <f t="shared" si="401"/>
        <v>0</v>
      </c>
      <c r="R2878" s="118"/>
    </row>
    <row r="2879" spans="1:18" x14ac:dyDescent="0.25">
      <c r="A2879" s="25">
        <f t="shared" si="402"/>
        <v>320</v>
      </c>
      <c r="B2879" s="23">
        <f t="shared" si="403"/>
        <v>44575</v>
      </c>
      <c r="C2879" s="24">
        <v>8</v>
      </c>
      <c r="D2879" s="54" t="str">
        <f t="shared" si="395"/>
        <v>ASET</v>
      </c>
      <c r="E2879" s="178"/>
      <c r="F2879" s="179"/>
      <c r="G2879" s="177"/>
      <c r="H2879" s="177"/>
      <c r="I2879" s="169">
        <f t="shared" si="396"/>
        <v>0</v>
      </c>
      <c r="J2879" s="149" t="str" cm="1">
        <f t="array" ref="J2879">IF(ISERROR(INDEX('Non Compliance input'!$H$5:$H$156,MATCH(1,(A2879='Non Compliance input'!$A$5:$A$156)*(F2879&gt;='Non Compliance input'!$D$5:$D$156)*(E2879&lt;'Non Compliance input'!$E$5:$E$156)*('Non Compliance input'!$H$5:$H$156="Yes"),0))
),"","Yes")</f>
        <v/>
      </c>
      <c r="K2879" s="149">
        <f t="shared" si="397"/>
        <v>0</v>
      </c>
      <c r="L2879" s="162">
        <f t="shared" si="398"/>
        <v>0</v>
      </c>
      <c r="M2879" s="162" t="str" cm="1">
        <f t="array" ref="M2879">IF(ISERROR(INDEX('Non Compliance input'!$I$5:$I$156,MATCH(1,(A2879='Non Compliance input'!$A$5:$A$156)*(E2879&gt;='Non Compliance input'!$D$5:$D$156)*(F2879&lt;='Non Compliance input'!$E$5:$E$156)*('Non Compliance input'!$I$5:$I$156="Yes"),0))
),"","Yes")</f>
        <v/>
      </c>
      <c r="N2879" s="149" t="str">
        <f>IF(VLOOKUP($A2879,HourEndingOutage!$B$3:$F$746,5,0)="Outage","Outage","")</f>
        <v/>
      </c>
      <c r="O2879" s="18">
        <f t="shared" si="399"/>
        <v>0</v>
      </c>
      <c r="P2879" s="18" t="str">
        <f t="shared" si="400"/>
        <v/>
      </c>
      <c r="Q2879" s="18">
        <f t="shared" si="401"/>
        <v>0</v>
      </c>
      <c r="R2879" s="118"/>
    </row>
    <row r="2880" spans="1:18" x14ac:dyDescent="0.25">
      <c r="A2880" s="25">
        <f t="shared" si="402"/>
        <v>320</v>
      </c>
      <c r="B2880" s="23">
        <f t="shared" si="403"/>
        <v>44575</v>
      </c>
      <c r="C2880" s="24">
        <v>8</v>
      </c>
      <c r="D2880" s="54" t="str">
        <f t="shared" si="395"/>
        <v>ASET</v>
      </c>
      <c r="E2880" s="178"/>
      <c r="F2880" s="179"/>
      <c r="G2880" s="177"/>
      <c r="H2880" s="177"/>
      <c r="I2880" s="169">
        <f t="shared" si="396"/>
        <v>0</v>
      </c>
      <c r="J2880" s="149" t="str" cm="1">
        <f t="array" ref="J2880">IF(ISERROR(INDEX('Non Compliance input'!$H$5:$H$156,MATCH(1,(A2880='Non Compliance input'!$A$5:$A$156)*(F2880&gt;='Non Compliance input'!$D$5:$D$156)*(E2880&lt;'Non Compliance input'!$E$5:$E$156)*('Non Compliance input'!$H$5:$H$156="Yes"),0))
),"","Yes")</f>
        <v/>
      </c>
      <c r="K2880" s="149">
        <f t="shared" si="397"/>
        <v>0</v>
      </c>
      <c r="L2880" s="162">
        <f t="shared" si="398"/>
        <v>0</v>
      </c>
      <c r="M2880" s="162" t="str" cm="1">
        <f t="array" ref="M2880">IF(ISERROR(INDEX('Non Compliance input'!$I$5:$I$156,MATCH(1,(A2880='Non Compliance input'!$A$5:$A$156)*(E2880&gt;='Non Compliance input'!$D$5:$D$156)*(F2880&lt;='Non Compliance input'!$E$5:$E$156)*('Non Compliance input'!$I$5:$I$156="Yes"),0))
),"","Yes")</f>
        <v/>
      </c>
      <c r="N2880" s="149" t="str">
        <f>IF(VLOOKUP($A2880,HourEndingOutage!$B$3:$F$746,5,0)="Outage","Outage","")</f>
        <v/>
      </c>
      <c r="O2880" s="18">
        <f t="shared" si="399"/>
        <v>0</v>
      </c>
      <c r="P2880" s="18" t="str">
        <f t="shared" si="400"/>
        <v/>
      </c>
      <c r="Q2880" s="18">
        <f t="shared" si="401"/>
        <v>0</v>
      </c>
      <c r="R2880" s="118"/>
    </row>
    <row r="2881" spans="1:18" x14ac:dyDescent="0.25">
      <c r="A2881" s="25">
        <f t="shared" si="402"/>
        <v>320</v>
      </c>
      <c r="B2881" s="23">
        <f t="shared" si="403"/>
        <v>44575</v>
      </c>
      <c r="C2881" s="24">
        <v>8</v>
      </c>
      <c r="D2881" s="54" t="str">
        <f t="shared" si="395"/>
        <v>ASET</v>
      </c>
      <c r="E2881" s="178"/>
      <c r="F2881" s="179"/>
      <c r="G2881" s="177"/>
      <c r="H2881" s="177"/>
      <c r="I2881" s="169">
        <f t="shared" si="396"/>
        <v>0</v>
      </c>
      <c r="J2881" s="149" t="str" cm="1">
        <f t="array" ref="J2881">IF(ISERROR(INDEX('Non Compliance input'!$H$5:$H$156,MATCH(1,(A2881='Non Compliance input'!$A$5:$A$156)*(F2881&gt;='Non Compliance input'!$D$5:$D$156)*(E2881&lt;'Non Compliance input'!$E$5:$E$156)*('Non Compliance input'!$H$5:$H$156="Yes"),0))
),"","Yes")</f>
        <v/>
      </c>
      <c r="K2881" s="149">
        <f t="shared" si="397"/>
        <v>0</v>
      </c>
      <c r="L2881" s="162">
        <f t="shared" si="398"/>
        <v>0</v>
      </c>
      <c r="M2881" s="162" t="str" cm="1">
        <f t="array" ref="M2881">IF(ISERROR(INDEX('Non Compliance input'!$I$5:$I$156,MATCH(1,(A2881='Non Compliance input'!$A$5:$A$156)*(E2881&gt;='Non Compliance input'!$D$5:$D$156)*(F2881&lt;='Non Compliance input'!$E$5:$E$156)*('Non Compliance input'!$I$5:$I$156="Yes"),0))
),"","Yes")</f>
        <v/>
      </c>
      <c r="N2881" s="149" t="str">
        <f>IF(VLOOKUP($A2881,HourEndingOutage!$B$3:$F$746,5,0)="Outage","Outage","")</f>
        <v/>
      </c>
      <c r="O2881" s="18">
        <f t="shared" si="399"/>
        <v>0</v>
      </c>
      <c r="P2881" s="18" t="str">
        <f t="shared" si="400"/>
        <v/>
      </c>
      <c r="Q2881" s="18">
        <f t="shared" si="401"/>
        <v>0</v>
      </c>
      <c r="R2881" s="118"/>
    </row>
    <row r="2882" spans="1:18" x14ac:dyDescent="0.25">
      <c r="A2882" s="25">
        <f t="shared" si="402"/>
        <v>320</v>
      </c>
      <c r="B2882" s="23">
        <f t="shared" si="403"/>
        <v>44575</v>
      </c>
      <c r="C2882" s="24">
        <v>8</v>
      </c>
      <c r="D2882" s="54" t="str">
        <f t="shared" ref="D2882:D2945" si="404">Unit</f>
        <v>ASET</v>
      </c>
      <c r="E2882" s="178"/>
      <c r="F2882" s="179"/>
      <c r="G2882" s="177"/>
      <c r="H2882" s="177"/>
      <c r="I2882" s="169">
        <f t="shared" si="396"/>
        <v>0</v>
      </c>
      <c r="J2882" s="149" t="str" cm="1">
        <f t="array" ref="J2882">IF(ISERROR(INDEX('Non Compliance input'!$H$5:$H$156,MATCH(1,(A2882='Non Compliance input'!$A$5:$A$156)*(F2882&gt;='Non Compliance input'!$D$5:$D$156)*(E2882&lt;'Non Compliance input'!$E$5:$E$156)*('Non Compliance input'!$H$5:$H$156="Yes"),0))
),"","Yes")</f>
        <v/>
      </c>
      <c r="K2882" s="149">
        <f t="shared" si="397"/>
        <v>0</v>
      </c>
      <c r="L2882" s="162">
        <f t="shared" si="398"/>
        <v>0</v>
      </c>
      <c r="M2882" s="162" t="str" cm="1">
        <f t="array" ref="M2882">IF(ISERROR(INDEX('Non Compliance input'!$I$5:$I$156,MATCH(1,(A2882='Non Compliance input'!$A$5:$A$156)*(E2882&gt;='Non Compliance input'!$D$5:$D$156)*(F2882&lt;='Non Compliance input'!$E$5:$E$156)*('Non Compliance input'!$I$5:$I$156="Yes"),0))
),"","Yes")</f>
        <v/>
      </c>
      <c r="N2882" s="149" t="str">
        <f>IF(VLOOKUP($A2882,HourEndingOutage!$B$3:$F$746,5,0)="Outage","Outage","")</f>
        <v/>
      </c>
      <c r="O2882" s="18">
        <f t="shared" si="399"/>
        <v>0</v>
      </c>
      <c r="P2882" s="18" t="str">
        <f t="shared" si="400"/>
        <v/>
      </c>
      <c r="Q2882" s="18">
        <f t="shared" si="401"/>
        <v>0</v>
      </c>
      <c r="R2882" s="118"/>
    </row>
    <row r="2883" spans="1:18" x14ac:dyDescent="0.25">
      <c r="A2883" s="25">
        <f t="shared" si="402"/>
        <v>321</v>
      </c>
      <c r="B2883" s="23">
        <f t="shared" si="403"/>
        <v>44575</v>
      </c>
      <c r="C2883" s="24">
        <v>9</v>
      </c>
      <c r="D2883" s="54" t="str">
        <f t="shared" si="404"/>
        <v>ASET</v>
      </c>
      <c r="E2883" s="178"/>
      <c r="F2883" s="179"/>
      <c r="G2883" s="177"/>
      <c r="H2883" s="177"/>
      <c r="I2883" s="169">
        <f t="shared" ref="I2883:I2946" si="405">IF(AND(LEN(E2883)&gt;2,LEN(F2883)&gt;2)=TRUE,(ROUND((F2883-E2883)*1440,0)),0)</f>
        <v>0</v>
      </c>
      <c r="J2883" s="149" t="str" cm="1">
        <f t="array" ref="J2883">IF(ISERROR(INDEX('Non Compliance input'!$H$5:$H$156,MATCH(1,(A2883='Non Compliance input'!$A$5:$A$156)*(F2883&gt;='Non Compliance input'!$D$5:$D$156)*(E2883&lt;'Non Compliance input'!$E$5:$E$156)*('Non Compliance input'!$H$5:$H$156="Yes"),0))
),"","Yes")</f>
        <v/>
      </c>
      <c r="K2883" s="149">
        <f t="shared" ref="K2883:K2946" si="406">IF(J2883="Yes",0,MIN(H2883,G2883,IF(H2883="",0,Contract_Volume)))</f>
        <v>0</v>
      </c>
      <c r="L2883" s="162">
        <f t="shared" ref="L2883:L2946" si="407">IF(J2883="Yes",0,(MIN(H2883,G2883)*(I2883/60)))</f>
        <v>0</v>
      </c>
      <c r="M2883" s="162" t="str" cm="1">
        <f t="array" ref="M2883">IF(ISERROR(INDEX('Non Compliance input'!$I$5:$I$156,MATCH(1,(A2883='Non Compliance input'!$A$5:$A$156)*(E2883&gt;='Non Compliance input'!$D$5:$D$156)*(F2883&lt;='Non Compliance input'!$E$5:$E$156)*('Non Compliance input'!$I$5:$I$156="Yes"),0))
),"","Yes")</f>
        <v/>
      </c>
      <c r="N2883" s="149" t="str">
        <f>IF(VLOOKUP($A2883,HourEndingOutage!$B$3:$F$746,5,0)="Outage","Outage","")</f>
        <v/>
      </c>
      <c r="O2883" s="18">
        <f t="shared" ref="O2883:O2946" si="408">IF(OR(M2883="Yes",N2883="Outage"),0,(K2883*(I2883/60))*Arming)</f>
        <v>0</v>
      </c>
      <c r="P2883" s="18" t="str">
        <f t="shared" ref="P2883:P2946" si="409">IF(ISERROR(VLOOKUP($A2883,FTShour,1,0)),"","Yes")</f>
        <v/>
      </c>
      <c r="Q2883" s="18">
        <f t="shared" si="401"/>
        <v>0</v>
      </c>
      <c r="R2883" s="118"/>
    </row>
    <row r="2884" spans="1:18" x14ac:dyDescent="0.25">
      <c r="A2884" s="25">
        <f t="shared" si="402"/>
        <v>321</v>
      </c>
      <c r="B2884" s="23">
        <f t="shared" si="403"/>
        <v>44575</v>
      </c>
      <c r="C2884" s="24">
        <v>9</v>
      </c>
      <c r="D2884" s="54" t="str">
        <f t="shared" si="404"/>
        <v>ASET</v>
      </c>
      <c r="E2884" s="178"/>
      <c r="F2884" s="179"/>
      <c r="G2884" s="177"/>
      <c r="H2884" s="177"/>
      <c r="I2884" s="169">
        <f t="shared" si="405"/>
        <v>0</v>
      </c>
      <c r="J2884" s="149" t="str" cm="1">
        <f t="array" ref="J2884">IF(ISERROR(INDEX('Non Compliance input'!$H$5:$H$156,MATCH(1,(A2884='Non Compliance input'!$A$5:$A$156)*(F2884&gt;='Non Compliance input'!$D$5:$D$156)*(E2884&lt;'Non Compliance input'!$E$5:$E$156)*('Non Compliance input'!$H$5:$H$156="Yes"),0))
),"","Yes")</f>
        <v/>
      </c>
      <c r="K2884" s="149">
        <f t="shared" si="406"/>
        <v>0</v>
      </c>
      <c r="L2884" s="162">
        <f t="shared" si="407"/>
        <v>0</v>
      </c>
      <c r="M2884" s="162" t="str" cm="1">
        <f t="array" ref="M2884">IF(ISERROR(INDEX('Non Compliance input'!$I$5:$I$156,MATCH(1,(A2884='Non Compliance input'!$A$5:$A$156)*(E2884&gt;='Non Compliance input'!$D$5:$D$156)*(F2884&lt;='Non Compliance input'!$E$5:$E$156)*('Non Compliance input'!$I$5:$I$156="Yes"),0))
),"","Yes")</f>
        <v/>
      </c>
      <c r="N2884" s="149" t="str">
        <f>IF(VLOOKUP($A2884,HourEndingOutage!$B$3:$F$746,5,0)="Outage","Outage","")</f>
        <v/>
      </c>
      <c r="O2884" s="18">
        <f t="shared" si="408"/>
        <v>0</v>
      </c>
      <c r="P2884" s="18" t="str">
        <f t="shared" si="409"/>
        <v/>
      </c>
      <c r="Q2884" s="18">
        <f t="shared" ref="Q2884:Q2947" si="410">IF(P2884="Yes",-O2884,0)</f>
        <v>0</v>
      </c>
      <c r="R2884" s="118"/>
    </row>
    <row r="2885" spans="1:18" x14ac:dyDescent="0.25">
      <c r="A2885" s="25">
        <f t="shared" si="402"/>
        <v>321</v>
      </c>
      <c r="B2885" s="23">
        <f t="shared" si="403"/>
        <v>44575</v>
      </c>
      <c r="C2885" s="24">
        <v>9</v>
      </c>
      <c r="D2885" s="54" t="str">
        <f t="shared" si="404"/>
        <v>ASET</v>
      </c>
      <c r="E2885" s="178"/>
      <c r="F2885" s="179"/>
      <c r="G2885" s="177"/>
      <c r="H2885" s="177"/>
      <c r="I2885" s="169">
        <f t="shared" si="405"/>
        <v>0</v>
      </c>
      <c r="J2885" s="149" t="str" cm="1">
        <f t="array" ref="J2885">IF(ISERROR(INDEX('Non Compliance input'!$H$5:$H$156,MATCH(1,(A2885='Non Compliance input'!$A$5:$A$156)*(F2885&gt;='Non Compliance input'!$D$5:$D$156)*(E2885&lt;'Non Compliance input'!$E$5:$E$156)*('Non Compliance input'!$H$5:$H$156="Yes"),0))
),"","Yes")</f>
        <v/>
      </c>
      <c r="K2885" s="149">
        <f t="shared" si="406"/>
        <v>0</v>
      </c>
      <c r="L2885" s="162">
        <f t="shared" si="407"/>
        <v>0</v>
      </c>
      <c r="M2885" s="162" t="str" cm="1">
        <f t="array" ref="M2885">IF(ISERROR(INDEX('Non Compliance input'!$I$5:$I$156,MATCH(1,(A2885='Non Compliance input'!$A$5:$A$156)*(E2885&gt;='Non Compliance input'!$D$5:$D$156)*(F2885&lt;='Non Compliance input'!$E$5:$E$156)*('Non Compliance input'!$I$5:$I$156="Yes"),0))
),"","Yes")</f>
        <v/>
      </c>
      <c r="N2885" s="149" t="str">
        <f>IF(VLOOKUP($A2885,HourEndingOutage!$B$3:$F$746,5,0)="Outage","Outage","")</f>
        <v/>
      </c>
      <c r="O2885" s="18">
        <f t="shared" si="408"/>
        <v>0</v>
      </c>
      <c r="P2885" s="18" t="str">
        <f t="shared" si="409"/>
        <v/>
      </c>
      <c r="Q2885" s="18">
        <f t="shared" si="410"/>
        <v>0</v>
      </c>
      <c r="R2885" s="118"/>
    </row>
    <row r="2886" spans="1:18" x14ac:dyDescent="0.25">
      <c r="A2886" s="25">
        <f t="shared" si="402"/>
        <v>321</v>
      </c>
      <c r="B2886" s="23">
        <f t="shared" si="403"/>
        <v>44575</v>
      </c>
      <c r="C2886" s="24">
        <v>9</v>
      </c>
      <c r="D2886" s="54" t="str">
        <f t="shared" si="404"/>
        <v>ASET</v>
      </c>
      <c r="E2886" s="178"/>
      <c r="F2886" s="179"/>
      <c r="G2886" s="177"/>
      <c r="H2886" s="177"/>
      <c r="I2886" s="169">
        <f t="shared" si="405"/>
        <v>0</v>
      </c>
      <c r="J2886" s="149" t="str" cm="1">
        <f t="array" ref="J2886">IF(ISERROR(INDEX('Non Compliance input'!$H$5:$H$156,MATCH(1,(A2886='Non Compliance input'!$A$5:$A$156)*(F2886&gt;='Non Compliance input'!$D$5:$D$156)*(E2886&lt;'Non Compliance input'!$E$5:$E$156)*('Non Compliance input'!$H$5:$H$156="Yes"),0))
),"","Yes")</f>
        <v/>
      </c>
      <c r="K2886" s="149">
        <f t="shared" si="406"/>
        <v>0</v>
      </c>
      <c r="L2886" s="162">
        <f t="shared" si="407"/>
        <v>0</v>
      </c>
      <c r="M2886" s="162" t="str" cm="1">
        <f t="array" ref="M2886">IF(ISERROR(INDEX('Non Compliance input'!$I$5:$I$156,MATCH(1,(A2886='Non Compliance input'!$A$5:$A$156)*(E2886&gt;='Non Compliance input'!$D$5:$D$156)*(F2886&lt;='Non Compliance input'!$E$5:$E$156)*('Non Compliance input'!$I$5:$I$156="Yes"),0))
),"","Yes")</f>
        <v/>
      </c>
      <c r="N2886" s="149" t="str">
        <f>IF(VLOOKUP($A2886,HourEndingOutage!$B$3:$F$746,5,0)="Outage","Outage","")</f>
        <v/>
      </c>
      <c r="O2886" s="18">
        <f t="shared" si="408"/>
        <v>0</v>
      </c>
      <c r="P2886" s="18" t="str">
        <f t="shared" si="409"/>
        <v/>
      </c>
      <c r="Q2886" s="18">
        <f t="shared" si="410"/>
        <v>0</v>
      </c>
      <c r="R2886" s="118"/>
    </row>
    <row r="2887" spans="1:18" x14ac:dyDescent="0.25">
      <c r="A2887" s="25">
        <f t="shared" si="402"/>
        <v>321</v>
      </c>
      <c r="B2887" s="23">
        <f t="shared" si="403"/>
        <v>44575</v>
      </c>
      <c r="C2887" s="24">
        <v>9</v>
      </c>
      <c r="D2887" s="54" t="str">
        <f t="shared" si="404"/>
        <v>ASET</v>
      </c>
      <c r="E2887" s="178"/>
      <c r="F2887" s="179"/>
      <c r="G2887" s="177"/>
      <c r="H2887" s="177"/>
      <c r="I2887" s="169">
        <f t="shared" si="405"/>
        <v>0</v>
      </c>
      <c r="J2887" s="149" t="str" cm="1">
        <f t="array" ref="J2887">IF(ISERROR(INDEX('Non Compliance input'!$H$5:$H$156,MATCH(1,(A2887='Non Compliance input'!$A$5:$A$156)*(F2887&gt;='Non Compliance input'!$D$5:$D$156)*(E2887&lt;'Non Compliance input'!$E$5:$E$156)*('Non Compliance input'!$H$5:$H$156="Yes"),0))
),"","Yes")</f>
        <v/>
      </c>
      <c r="K2887" s="149">
        <f t="shared" si="406"/>
        <v>0</v>
      </c>
      <c r="L2887" s="162">
        <f t="shared" si="407"/>
        <v>0</v>
      </c>
      <c r="M2887" s="162" t="str" cm="1">
        <f t="array" ref="M2887">IF(ISERROR(INDEX('Non Compliance input'!$I$5:$I$156,MATCH(1,(A2887='Non Compliance input'!$A$5:$A$156)*(E2887&gt;='Non Compliance input'!$D$5:$D$156)*(F2887&lt;='Non Compliance input'!$E$5:$E$156)*('Non Compliance input'!$I$5:$I$156="Yes"),0))
),"","Yes")</f>
        <v/>
      </c>
      <c r="N2887" s="149" t="str">
        <f>IF(VLOOKUP($A2887,HourEndingOutage!$B$3:$F$746,5,0)="Outage","Outage","")</f>
        <v/>
      </c>
      <c r="O2887" s="18">
        <f t="shared" si="408"/>
        <v>0</v>
      </c>
      <c r="P2887" s="18" t="str">
        <f t="shared" si="409"/>
        <v/>
      </c>
      <c r="Q2887" s="18">
        <f t="shared" si="410"/>
        <v>0</v>
      </c>
      <c r="R2887" s="118"/>
    </row>
    <row r="2888" spans="1:18" x14ac:dyDescent="0.25">
      <c r="A2888" s="25">
        <f t="shared" si="402"/>
        <v>321</v>
      </c>
      <c r="B2888" s="23">
        <f t="shared" si="403"/>
        <v>44575</v>
      </c>
      <c r="C2888" s="24">
        <v>9</v>
      </c>
      <c r="D2888" s="54" t="str">
        <f t="shared" si="404"/>
        <v>ASET</v>
      </c>
      <c r="E2888" s="178"/>
      <c r="F2888" s="179"/>
      <c r="G2888" s="177"/>
      <c r="H2888" s="177"/>
      <c r="I2888" s="169">
        <f t="shared" si="405"/>
        <v>0</v>
      </c>
      <c r="J2888" s="149" t="str" cm="1">
        <f t="array" ref="J2888">IF(ISERROR(INDEX('Non Compliance input'!$H$5:$H$156,MATCH(1,(A2888='Non Compliance input'!$A$5:$A$156)*(F2888&gt;='Non Compliance input'!$D$5:$D$156)*(E2888&lt;'Non Compliance input'!$E$5:$E$156)*('Non Compliance input'!$H$5:$H$156="Yes"),0))
),"","Yes")</f>
        <v/>
      </c>
      <c r="K2888" s="149">
        <f t="shared" si="406"/>
        <v>0</v>
      </c>
      <c r="L2888" s="162">
        <f t="shared" si="407"/>
        <v>0</v>
      </c>
      <c r="M2888" s="162" t="str" cm="1">
        <f t="array" ref="M2888">IF(ISERROR(INDEX('Non Compliance input'!$I$5:$I$156,MATCH(1,(A2888='Non Compliance input'!$A$5:$A$156)*(E2888&gt;='Non Compliance input'!$D$5:$D$156)*(F2888&lt;='Non Compliance input'!$E$5:$E$156)*('Non Compliance input'!$I$5:$I$156="Yes"),0))
),"","Yes")</f>
        <v/>
      </c>
      <c r="N2888" s="149" t="str">
        <f>IF(VLOOKUP($A2888,HourEndingOutage!$B$3:$F$746,5,0)="Outage","Outage","")</f>
        <v/>
      </c>
      <c r="O2888" s="18">
        <f t="shared" si="408"/>
        <v>0</v>
      </c>
      <c r="P2888" s="18" t="str">
        <f t="shared" si="409"/>
        <v/>
      </c>
      <c r="Q2888" s="18">
        <f t="shared" si="410"/>
        <v>0</v>
      </c>
      <c r="R2888" s="118"/>
    </row>
    <row r="2889" spans="1:18" x14ac:dyDescent="0.25">
      <c r="A2889" s="25">
        <f t="shared" si="402"/>
        <v>321</v>
      </c>
      <c r="B2889" s="23">
        <f t="shared" si="403"/>
        <v>44575</v>
      </c>
      <c r="C2889" s="24">
        <v>9</v>
      </c>
      <c r="D2889" s="54" t="str">
        <f t="shared" si="404"/>
        <v>ASET</v>
      </c>
      <c r="E2889" s="178"/>
      <c r="F2889" s="179"/>
      <c r="G2889" s="177"/>
      <c r="H2889" s="177"/>
      <c r="I2889" s="169">
        <f t="shared" si="405"/>
        <v>0</v>
      </c>
      <c r="J2889" s="149" t="str" cm="1">
        <f t="array" ref="J2889">IF(ISERROR(INDEX('Non Compliance input'!$H$5:$H$156,MATCH(1,(A2889='Non Compliance input'!$A$5:$A$156)*(F2889&gt;='Non Compliance input'!$D$5:$D$156)*(E2889&lt;'Non Compliance input'!$E$5:$E$156)*('Non Compliance input'!$H$5:$H$156="Yes"),0))
),"","Yes")</f>
        <v/>
      </c>
      <c r="K2889" s="149">
        <f t="shared" si="406"/>
        <v>0</v>
      </c>
      <c r="L2889" s="162">
        <f t="shared" si="407"/>
        <v>0</v>
      </c>
      <c r="M2889" s="162" t="str" cm="1">
        <f t="array" ref="M2889">IF(ISERROR(INDEX('Non Compliance input'!$I$5:$I$156,MATCH(1,(A2889='Non Compliance input'!$A$5:$A$156)*(E2889&gt;='Non Compliance input'!$D$5:$D$156)*(F2889&lt;='Non Compliance input'!$E$5:$E$156)*('Non Compliance input'!$I$5:$I$156="Yes"),0))
),"","Yes")</f>
        <v/>
      </c>
      <c r="N2889" s="149" t="str">
        <f>IF(VLOOKUP($A2889,HourEndingOutage!$B$3:$F$746,5,0)="Outage","Outage","")</f>
        <v/>
      </c>
      <c r="O2889" s="18">
        <f t="shared" si="408"/>
        <v>0</v>
      </c>
      <c r="P2889" s="18" t="str">
        <f t="shared" si="409"/>
        <v/>
      </c>
      <c r="Q2889" s="18">
        <f t="shared" si="410"/>
        <v>0</v>
      </c>
      <c r="R2889" s="118"/>
    </row>
    <row r="2890" spans="1:18" x14ac:dyDescent="0.25">
      <c r="A2890" s="25">
        <f t="shared" si="402"/>
        <v>321</v>
      </c>
      <c r="B2890" s="23">
        <f t="shared" si="403"/>
        <v>44575</v>
      </c>
      <c r="C2890" s="24">
        <v>9</v>
      </c>
      <c r="D2890" s="54" t="str">
        <f t="shared" si="404"/>
        <v>ASET</v>
      </c>
      <c r="E2890" s="178"/>
      <c r="F2890" s="179"/>
      <c r="G2890" s="177"/>
      <c r="H2890" s="177"/>
      <c r="I2890" s="169">
        <f t="shared" si="405"/>
        <v>0</v>
      </c>
      <c r="J2890" s="149" t="str" cm="1">
        <f t="array" ref="J2890">IF(ISERROR(INDEX('Non Compliance input'!$H$5:$H$156,MATCH(1,(A2890='Non Compliance input'!$A$5:$A$156)*(F2890&gt;='Non Compliance input'!$D$5:$D$156)*(E2890&lt;'Non Compliance input'!$E$5:$E$156)*('Non Compliance input'!$H$5:$H$156="Yes"),0))
),"","Yes")</f>
        <v/>
      </c>
      <c r="K2890" s="149">
        <f t="shared" si="406"/>
        <v>0</v>
      </c>
      <c r="L2890" s="162">
        <f t="shared" si="407"/>
        <v>0</v>
      </c>
      <c r="M2890" s="162" t="str" cm="1">
        <f t="array" ref="M2890">IF(ISERROR(INDEX('Non Compliance input'!$I$5:$I$156,MATCH(1,(A2890='Non Compliance input'!$A$5:$A$156)*(E2890&gt;='Non Compliance input'!$D$5:$D$156)*(F2890&lt;='Non Compliance input'!$E$5:$E$156)*('Non Compliance input'!$I$5:$I$156="Yes"),0))
),"","Yes")</f>
        <v/>
      </c>
      <c r="N2890" s="149" t="str">
        <f>IF(VLOOKUP($A2890,HourEndingOutage!$B$3:$F$746,5,0)="Outage","Outage","")</f>
        <v/>
      </c>
      <c r="O2890" s="18">
        <f t="shared" si="408"/>
        <v>0</v>
      </c>
      <c r="P2890" s="18" t="str">
        <f t="shared" si="409"/>
        <v/>
      </c>
      <c r="Q2890" s="18">
        <f t="shared" si="410"/>
        <v>0</v>
      </c>
      <c r="R2890" s="118"/>
    </row>
    <row r="2891" spans="1:18" x14ac:dyDescent="0.25">
      <c r="A2891" s="25">
        <f t="shared" si="402"/>
        <v>321</v>
      </c>
      <c r="B2891" s="23">
        <f t="shared" si="403"/>
        <v>44575</v>
      </c>
      <c r="C2891" s="24">
        <v>9</v>
      </c>
      <c r="D2891" s="54" t="str">
        <f t="shared" si="404"/>
        <v>ASET</v>
      </c>
      <c r="E2891" s="178"/>
      <c r="F2891" s="179"/>
      <c r="G2891" s="177"/>
      <c r="H2891" s="177"/>
      <c r="I2891" s="169">
        <f t="shared" si="405"/>
        <v>0</v>
      </c>
      <c r="J2891" s="149" t="str" cm="1">
        <f t="array" ref="J2891">IF(ISERROR(INDEX('Non Compliance input'!$H$5:$H$156,MATCH(1,(A2891='Non Compliance input'!$A$5:$A$156)*(F2891&gt;='Non Compliance input'!$D$5:$D$156)*(E2891&lt;'Non Compliance input'!$E$5:$E$156)*('Non Compliance input'!$H$5:$H$156="Yes"),0))
),"","Yes")</f>
        <v/>
      </c>
      <c r="K2891" s="149">
        <f t="shared" si="406"/>
        <v>0</v>
      </c>
      <c r="L2891" s="162">
        <f t="shared" si="407"/>
        <v>0</v>
      </c>
      <c r="M2891" s="162" t="str" cm="1">
        <f t="array" ref="M2891">IF(ISERROR(INDEX('Non Compliance input'!$I$5:$I$156,MATCH(1,(A2891='Non Compliance input'!$A$5:$A$156)*(E2891&gt;='Non Compliance input'!$D$5:$D$156)*(F2891&lt;='Non Compliance input'!$E$5:$E$156)*('Non Compliance input'!$I$5:$I$156="Yes"),0))
),"","Yes")</f>
        <v/>
      </c>
      <c r="N2891" s="149" t="str">
        <f>IF(VLOOKUP($A2891,HourEndingOutage!$B$3:$F$746,5,0)="Outage","Outage","")</f>
        <v/>
      </c>
      <c r="O2891" s="18">
        <f t="shared" si="408"/>
        <v>0</v>
      </c>
      <c r="P2891" s="18" t="str">
        <f t="shared" si="409"/>
        <v/>
      </c>
      <c r="Q2891" s="18">
        <f t="shared" si="410"/>
        <v>0</v>
      </c>
      <c r="R2891" s="118"/>
    </row>
    <row r="2892" spans="1:18" x14ac:dyDescent="0.25">
      <c r="A2892" s="25">
        <f t="shared" si="402"/>
        <v>322</v>
      </c>
      <c r="B2892" s="23">
        <f t="shared" si="403"/>
        <v>44575</v>
      </c>
      <c r="C2892" s="24">
        <v>10</v>
      </c>
      <c r="D2892" s="54" t="str">
        <f t="shared" si="404"/>
        <v>ASET</v>
      </c>
      <c r="E2892" s="178"/>
      <c r="F2892" s="179"/>
      <c r="G2892" s="177"/>
      <c r="H2892" s="177"/>
      <c r="I2892" s="169">
        <f t="shared" si="405"/>
        <v>0</v>
      </c>
      <c r="J2892" s="149" t="str" cm="1">
        <f t="array" ref="J2892">IF(ISERROR(INDEX('Non Compliance input'!$H$5:$H$156,MATCH(1,(A2892='Non Compliance input'!$A$5:$A$156)*(F2892&gt;='Non Compliance input'!$D$5:$D$156)*(E2892&lt;'Non Compliance input'!$E$5:$E$156)*('Non Compliance input'!$H$5:$H$156="Yes"),0))
),"","Yes")</f>
        <v/>
      </c>
      <c r="K2892" s="149">
        <f t="shared" si="406"/>
        <v>0</v>
      </c>
      <c r="L2892" s="162">
        <f t="shared" si="407"/>
        <v>0</v>
      </c>
      <c r="M2892" s="162" t="str" cm="1">
        <f t="array" ref="M2892">IF(ISERROR(INDEX('Non Compliance input'!$I$5:$I$156,MATCH(1,(A2892='Non Compliance input'!$A$5:$A$156)*(E2892&gt;='Non Compliance input'!$D$5:$D$156)*(F2892&lt;='Non Compliance input'!$E$5:$E$156)*('Non Compliance input'!$I$5:$I$156="Yes"),0))
),"","Yes")</f>
        <v/>
      </c>
      <c r="N2892" s="149" t="str">
        <f>IF(VLOOKUP($A2892,HourEndingOutage!$B$3:$F$746,5,0)="Outage","Outage","")</f>
        <v/>
      </c>
      <c r="O2892" s="18">
        <f t="shared" si="408"/>
        <v>0</v>
      </c>
      <c r="P2892" s="18" t="str">
        <f t="shared" si="409"/>
        <v/>
      </c>
      <c r="Q2892" s="18">
        <f t="shared" si="410"/>
        <v>0</v>
      </c>
      <c r="R2892" s="118"/>
    </row>
    <row r="2893" spans="1:18" x14ac:dyDescent="0.25">
      <c r="A2893" s="25">
        <f t="shared" si="402"/>
        <v>322</v>
      </c>
      <c r="B2893" s="23">
        <f t="shared" si="403"/>
        <v>44575</v>
      </c>
      <c r="C2893" s="24">
        <v>10</v>
      </c>
      <c r="D2893" s="54" t="str">
        <f t="shared" si="404"/>
        <v>ASET</v>
      </c>
      <c r="E2893" s="178"/>
      <c r="F2893" s="179"/>
      <c r="G2893" s="177"/>
      <c r="H2893" s="177"/>
      <c r="I2893" s="169">
        <f t="shared" si="405"/>
        <v>0</v>
      </c>
      <c r="J2893" s="149" t="str" cm="1">
        <f t="array" ref="J2893">IF(ISERROR(INDEX('Non Compliance input'!$H$5:$H$156,MATCH(1,(A2893='Non Compliance input'!$A$5:$A$156)*(F2893&gt;='Non Compliance input'!$D$5:$D$156)*(E2893&lt;'Non Compliance input'!$E$5:$E$156)*('Non Compliance input'!$H$5:$H$156="Yes"),0))
),"","Yes")</f>
        <v/>
      </c>
      <c r="K2893" s="149">
        <f t="shared" si="406"/>
        <v>0</v>
      </c>
      <c r="L2893" s="162">
        <f t="shared" si="407"/>
        <v>0</v>
      </c>
      <c r="M2893" s="162" t="str" cm="1">
        <f t="array" ref="M2893">IF(ISERROR(INDEX('Non Compliance input'!$I$5:$I$156,MATCH(1,(A2893='Non Compliance input'!$A$5:$A$156)*(E2893&gt;='Non Compliance input'!$D$5:$D$156)*(F2893&lt;='Non Compliance input'!$E$5:$E$156)*('Non Compliance input'!$I$5:$I$156="Yes"),0))
),"","Yes")</f>
        <v/>
      </c>
      <c r="N2893" s="149" t="str">
        <f>IF(VLOOKUP($A2893,HourEndingOutage!$B$3:$F$746,5,0)="Outage","Outage","")</f>
        <v/>
      </c>
      <c r="O2893" s="18">
        <f t="shared" si="408"/>
        <v>0</v>
      </c>
      <c r="P2893" s="18" t="str">
        <f t="shared" si="409"/>
        <v/>
      </c>
      <c r="Q2893" s="18">
        <f t="shared" si="410"/>
        <v>0</v>
      </c>
      <c r="R2893" s="118"/>
    </row>
    <row r="2894" spans="1:18" x14ac:dyDescent="0.25">
      <c r="A2894" s="25">
        <f t="shared" si="402"/>
        <v>322</v>
      </c>
      <c r="B2894" s="23">
        <f t="shared" si="403"/>
        <v>44575</v>
      </c>
      <c r="C2894" s="24">
        <v>10</v>
      </c>
      <c r="D2894" s="54" t="str">
        <f t="shared" si="404"/>
        <v>ASET</v>
      </c>
      <c r="E2894" s="178"/>
      <c r="F2894" s="179"/>
      <c r="G2894" s="177"/>
      <c r="H2894" s="177"/>
      <c r="I2894" s="169">
        <f t="shared" si="405"/>
        <v>0</v>
      </c>
      <c r="J2894" s="149" t="str" cm="1">
        <f t="array" ref="J2894">IF(ISERROR(INDEX('Non Compliance input'!$H$5:$H$156,MATCH(1,(A2894='Non Compliance input'!$A$5:$A$156)*(F2894&gt;='Non Compliance input'!$D$5:$D$156)*(E2894&lt;'Non Compliance input'!$E$5:$E$156)*('Non Compliance input'!$H$5:$H$156="Yes"),0))
),"","Yes")</f>
        <v/>
      </c>
      <c r="K2894" s="149">
        <f t="shared" si="406"/>
        <v>0</v>
      </c>
      <c r="L2894" s="162">
        <f t="shared" si="407"/>
        <v>0</v>
      </c>
      <c r="M2894" s="162" t="str" cm="1">
        <f t="array" ref="M2894">IF(ISERROR(INDEX('Non Compliance input'!$I$5:$I$156,MATCH(1,(A2894='Non Compliance input'!$A$5:$A$156)*(E2894&gt;='Non Compliance input'!$D$5:$D$156)*(F2894&lt;='Non Compliance input'!$E$5:$E$156)*('Non Compliance input'!$I$5:$I$156="Yes"),0))
),"","Yes")</f>
        <v/>
      </c>
      <c r="N2894" s="149" t="str">
        <f>IF(VLOOKUP($A2894,HourEndingOutage!$B$3:$F$746,5,0)="Outage","Outage","")</f>
        <v/>
      </c>
      <c r="O2894" s="18">
        <f t="shared" si="408"/>
        <v>0</v>
      </c>
      <c r="P2894" s="18" t="str">
        <f t="shared" si="409"/>
        <v/>
      </c>
      <c r="Q2894" s="18">
        <f t="shared" si="410"/>
        <v>0</v>
      </c>
      <c r="R2894" s="118"/>
    </row>
    <row r="2895" spans="1:18" x14ac:dyDescent="0.25">
      <c r="A2895" s="25">
        <f t="shared" si="402"/>
        <v>322</v>
      </c>
      <c r="B2895" s="23">
        <f t="shared" si="403"/>
        <v>44575</v>
      </c>
      <c r="C2895" s="24">
        <v>10</v>
      </c>
      <c r="D2895" s="54" t="str">
        <f t="shared" si="404"/>
        <v>ASET</v>
      </c>
      <c r="E2895" s="178"/>
      <c r="F2895" s="179"/>
      <c r="G2895" s="177"/>
      <c r="H2895" s="177"/>
      <c r="I2895" s="169">
        <f t="shared" si="405"/>
        <v>0</v>
      </c>
      <c r="J2895" s="149" t="str" cm="1">
        <f t="array" ref="J2895">IF(ISERROR(INDEX('Non Compliance input'!$H$5:$H$156,MATCH(1,(A2895='Non Compliance input'!$A$5:$A$156)*(F2895&gt;='Non Compliance input'!$D$5:$D$156)*(E2895&lt;'Non Compliance input'!$E$5:$E$156)*('Non Compliance input'!$H$5:$H$156="Yes"),0))
),"","Yes")</f>
        <v/>
      </c>
      <c r="K2895" s="149">
        <f t="shared" si="406"/>
        <v>0</v>
      </c>
      <c r="L2895" s="162">
        <f t="shared" si="407"/>
        <v>0</v>
      </c>
      <c r="M2895" s="162" t="str" cm="1">
        <f t="array" ref="M2895">IF(ISERROR(INDEX('Non Compliance input'!$I$5:$I$156,MATCH(1,(A2895='Non Compliance input'!$A$5:$A$156)*(E2895&gt;='Non Compliance input'!$D$5:$D$156)*(F2895&lt;='Non Compliance input'!$E$5:$E$156)*('Non Compliance input'!$I$5:$I$156="Yes"),0))
),"","Yes")</f>
        <v/>
      </c>
      <c r="N2895" s="149" t="str">
        <f>IF(VLOOKUP($A2895,HourEndingOutage!$B$3:$F$746,5,0)="Outage","Outage","")</f>
        <v/>
      </c>
      <c r="O2895" s="18">
        <f t="shared" si="408"/>
        <v>0</v>
      </c>
      <c r="P2895" s="18" t="str">
        <f t="shared" si="409"/>
        <v/>
      </c>
      <c r="Q2895" s="18">
        <f t="shared" si="410"/>
        <v>0</v>
      </c>
      <c r="R2895" s="118"/>
    </row>
    <row r="2896" spans="1:18" x14ac:dyDescent="0.25">
      <c r="A2896" s="25">
        <f t="shared" si="402"/>
        <v>322</v>
      </c>
      <c r="B2896" s="23">
        <f t="shared" si="403"/>
        <v>44575</v>
      </c>
      <c r="C2896" s="24">
        <v>10</v>
      </c>
      <c r="D2896" s="54" t="str">
        <f t="shared" si="404"/>
        <v>ASET</v>
      </c>
      <c r="E2896" s="178"/>
      <c r="F2896" s="179"/>
      <c r="G2896" s="177"/>
      <c r="H2896" s="177"/>
      <c r="I2896" s="169">
        <f t="shared" si="405"/>
        <v>0</v>
      </c>
      <c r="J2896" s="149" t="str" cm="1">
        <f t="array" ref="J2896">IF(ISERROR(INDEX('Non Compliance input'!$H$5:$H$156,MATCH(1,(A2896='Non Compliance input'!$A$5:$A$156)*(F2896&gt;='Non Compliance input'!$D$5:$D$156)*(E2896&lt;'Non Compliance input'!$E$5:$E$156)*('Non Compliance input'!$H$5:$H$156="Yes"),0))
),"","Yes")</f>
        <v/>
      </c>
      <c r="K2896" s="149">
        <f t="shared" si="406"/>
        <v>0</v>
      </c>
      <c r="L2896" s="162">
        <f t="shared" si="407"/>
        <v>0</v>
      </c>
      <c r="M2896" s="162" t="str" cm="1">
        <f t="array" ref="M2896">IF(ISERROR(INDEX('Non Compliance input'!$I$5:$I$156,MATCH(1,(A2896='Non Compliance input'!$A$5:$A$156)*(E2896&gt;='Non Compliance input'!$D$5:$D$156)*(F2896&lt;='Non Compliance input'!$E$5:$E$156)*('Non Compliance input'!$I$5:$I$156="Yes"),0))
),"","Yes")</f>
        <v/>
      </c>
      <c r="N2896" s="149" t="str">
        <f>IF(VLOOKUP($A2896,HourEndingOutage!$B$3:$F$746,5,0)="Outage","Outage","")</f>
        <v/>
      </c>
      <c r="O2896" s="18">
        <f t="shared" si="408"/>
        <v>0</v>
      </c>
      <c r="P2896" s="18" t="str">
        <f t="shared" si="409"/>
        <v/>
      </c>
      <c r="Q2896" s="18">
        <f t="shared" si="410"/>
        <v>0</v>
      </c>
      <c r="R2896" s="118"/>
    </row>
    <row r="2897" spans="1:18" x14ac:dyDescent="0.25">
      <c r="A2897" s="25">
        <f t="shared" si="402"/>
        <v>322</v>
      </c>
      <c r="B2897" s="23">
        <f t="shared" si="403"/>
        <v>44575</v>
      </c>
      <c r="C2897" s="24">
        <v>10</v>
      </c>
      <c r="D2897" s="54" t="str">
        <f t="shared" si="404"/>
        <v>ASET</v>
      </c>
      <c r="E2897" s="178"/>
      <c r="F2897" s="179"/>
      <c r="G2897" s="177"/>
      <c r="H2897" s="177"/>
      <c r="I2897" s="169">
        <f t="shared" si="405"/>
        <v>0</v>
      </c>
      <c r="J2897" s="149" t="str" cm="1">
        <f t="array" ref="J2897">IF(ISERROR(INDEX('Non Compliance input'!$H$5:$H$156,MATCH(1,(A2897='Non Compliance input'!$A$5:$A$156)*(F2897&gt;='Non Compliance input'!$D$5:$D$156)*(E2897&lt;'Non Compliance input'!$E$5:$E$156)*('Non Compliance input'!$H$5:$H$156="Yes"),0))
),"","Yes")</f>
        <v/>
      </c>
      <c r="K2897" s="149">
        <f t="shared" si="406"/>
        <v>0</v>
      </c>
      <c r="L2897" s="162">
        <f t="shared" si="407"/>
        <v>0</v>
      </c>
      <c r="M2897" s="162" t="str" cm="1">
        <f t="array" ref="M2897">IF(ISERROR(INDEX('Non Compliance input'!$I$5:$I$156,MATCH(1,(A2897='Non Compliance input'!$A$5:$A$156)*(E2897&gt;='Non Compliance input'!$D$5:$D$156)*(F2897&lt;='Non Compliance input'!$E$5:$E$156)*('Non Compliance input'!$I$5:$I$156="Yes"),0))
),"","Yes")</f>
        <v/>
      </c>
      <c r="N2897" s="149" t="str">
        <f>IF(VLOOKUP($A2897,HourEndingOutage!$B$3:$F$746,5,0)="Outage","Outage","")</f>
        <v/>
      </c>
      <c r="O2897" s="18">
        <f t="shared" si="408"/>
        <v>0</v>
      </c>
      <c r="P2897" s="18" t="str">
        <f t="shared" si="409"/>
        <v/>
      </c>
      <c r="Q2897" s="18">
        <f t="shared" si="410"/>
        <v>0</v>
      </c>
      <c r="R2897" s="118"/>
    </row>
    <row r="2898" spans="1:18" x14ac:dyDescent="0.25">
      <c r="A2898" s="25">
        <f t="shared" si="402"/>
        <v>322</v>
      </c>
      <c r="B2898" s="23">
        <f t="shared" si="403"/>
        <v>44575</v>
      </c>
      <c r="C2898" s="24">
        <v>10</v>
      </c>
      <c r="D2898" s="54" t="str">
        <f t="shared" si="404"/>
        <v>ASET</v>
      </c>
      <c r="E2898" s="178"/>
      <c r="F2898" s="179"/>
      <c r="G2898" s="177"/>
      <c r="H2898" s="177"/>
      <c r="I2898" s="169">
        <f t="shared" si="405"/>
        <v>0</v>
      </c>
      <c r="J2898" s="149" t="str" cm="1">
        <f t="array" ref="J2898">IF(ISERROR(INDEX('Non Compliance input'!$H$5:$H$156,MATCH(1,(A2898='Non Compliance input'!$A$5:$A$156)*(F2898&gt;='Non Compliance input'!$D$5:$D$156)*(E2898&lt;'Non Compliance input'!$E$5:$E$156)*('Non Compliance input'!$H$5:$H$156="Yes"),0))
),"","Yes")</f>
        <v/>
      </c>
      <c r="K2898" s="149">
        <f t="shared" si="406"/>
        <v>0</v>
      </c>
      <c r="L2898" s="162">
        <f t="shared" si="407"/>
        <v>0</v>
      </c>
      <c r="M2898" s="162" t="str" cm="1">
        <f t="array" ref="M2898">IF(ISERROR(INDEX('Non Compliance input'!$I$5:$I$156,MATCH(1,(A2898='Non Compliance input'!$A$5:$A$156)*(E2898&gt;='Non Compliance input'!$D$5:$D$156)*(F2898&lt;='Non Compliance input'!$E$5:$E$156)*('Non Compliance input'!$I$5:$I$156="Yes"),0))
),"","Yes")</f>
        <v/>
      </c>
      <c r="N2898" s="149" t="str">
        <f>IF(VLOOKUP($A2898,HourEndingOutage!$B$3:$F$746,5,0)="Outage","Outage","")</f>
        <v/>
      </c>
      <c r="O2898" s="18">
        <f t="shared" si="408"/>
        <v>0</v>
      </c>
      <c r="P2898" s="18" t="str">
        <f t="shared" si="409"/>
        <v/>
      </c>
      <c r="Q2898" s="18">
        <f t="shared" si="410"/>
        <v>0</v>
      </c>
      <c r="R2898" s="118"/>
    </row>
    <row r="2899" spans="1:18" x14ac:dyDescent="0.25">
      <c r="A2899" s="25">
        <f t="shared" si="402"/>
        <v>322</v>
      </c>
      <c r="B2899" s="23">
        <f t="shared" si="403"/>
        <v>44575</v>
      </c>
      <c r="C2899" s="24">
        <v>10</v>
      </c>
      <c r="D2899" s="54" t="str">
        <f t="shared" si="404"/>
        <v>ASET</v>
      </c>
      <c r="E2899" s="178"/>
      <c r="F2899" s="179"/>
      <c r="G2899" s="177"/>
      <c r="H2899" s="177"/>
      <c r="I2899" s="169">
        <f t="shared" si="405"/>
        <v>0</v>
      </c>
      <c r="J2899" s="149" t="str" cm="1">
        <f t="array" ref="J2899">IF(ISERROR(INDEX('Non Compliance input'!$H$5:$H$156,MATCH(1,(A2899='Non Compliance input'!$A$5:$A$156)*(F2899&gt;='Non Compliance input'!$D$5:$D$156)*(E2899&lt;'Non Compliance input'!$E$5:$E$156)*('Non Compliance input'!$H$5:$H$156="Yes"),0))
),"","Yes")</f>
        <v/>
      </c>
      <c r="K2899" s="149">
        <f t="shared" si="406"/>
        <v>0</v>
      </c>
      <c r="L2899" s="162">
        <f t="shared" si="407"/>
        <v>0</v>
      </c>
      <c r="M2899" s="162" t="str" cm="1">
        <f t="array" ref="M2899">IF(ISERROR(INDEX('Non Compliance input'!$I$5:$I$156,MATCH(1,(A2899='Non Compliance input'!$A$5:$A$156)*(E2899&gt;='Non Compliance input'!$D$5:$D$156)*(F2899&lt;='Non Compliance input'!$E$5:$E$156)*('Non Compliance input'!$I$5:$I$156="Yes"),0))
),"","Yes")</f>
        <v/>
      </c>
      <c r="N2899" s="149" t="str">
        <f>IF(VLOOKUP($A2899,HourEndingOutage!$B$3:$F$746,5,0)="Outage","Outage","")</f>
        <v/>
      </c>
      <c r="O2899" s="18">
        <f t="shared" si="408"/>
        <v>0</v>
      </c>
      <c r="P2899" s="18" t="str">
        <f t="shared" si="409"/>
        <v/>
      </c>
      <c r="Q2899" s="18">
        <f t="shared" si="410"/>
        <v>0</v>
      </c>
      <c r="R2899" s="118"/>
    </row>
    <row r="2900" spans="1:18" x14ac:dyDescent="0.25">
      <c r="A2900" s="25">
        <f t="shared" si="402"/>
        <v>322</v>
      </c>
      <c r="B2900" s="23">
        <f t="shared" si="403"/>
        <v>44575</v>
      </c>
      <c r="C2900" s="24">
        <v>10</v>
      </c>
      <c r="D2900" s="54" t="str">
        <f t="shared" si="404"/>
        <v>ASET</v>
      </c>
      <c r="E2900" s="178"/>
      <c r="F2900" s="179"/>
      <c r="G2900" s="177"/>
      <c r="H2900" s="177"/>
      <c r="I2900" s="169">
        <f t="shared" si="405"/>
        <v>0</v>
      </c>
      <c r="J2900" s="149" t="str" cm="1">
        <f t="array" ref="J2900">IF(ISERROR(INDEX('Non Compliance input'!$H$5:$H$156,MATCH(1,(A2900='Non Compliance input'!$A$5:$A$156)*(F2900&gt;='Non Compliance input'!$D$5:$D$156)*(E2900&lt;'Non Compliance input'!$E$5:$E$156)*('Non Compliance input'!$H$5:$H$156="Yes"),0))
),"","Yes")</f>
        <v/>
      </c>
      <c r="K2900" s="149">
        <f t="shared" si="406"/>
        <v>0</v>
      </c>
      <c r="L2900" s="162">
        <f t="shared" si="407"/>
        <v>0</v>
      </c>
      <c r="M2900" s="162" t="str" cm="1">
        <f t="array" ref="M2900">IF(ISERROR(INDEX('Non Compliance input'!$I$5:$I$156,MATCH(1,(A2900='Non Compliance input'!$A$5:$A$156)*(E2900&gt;='Non Compliance input'!$D$5:$D$156)*(F2900&lt;='Non Compliance input'!$E$5:$E$156)*('Non Compliance input'!$I$5:$I$156="Yes"),0))
),"","Yes")</f>
        <v/>
      </c>
      <c r="N2900" s="149" t="str">
        <f>IF(VLOOKUP($A2900,HourEndingOutage!$B$3:$F$746,5,0)="Outage","Outage","")</f>
        <v/>
      </c>
      <c r="O2900" s="18">
        <f t="shared" si="408"/>
        <v>0</v>
      </c>
      <c r="P2900" s="18" t="str">
        <f t="shared" si="409"/>
        <v/>
      </c>
      <c r="Q2900" s="18">
        <f t="shared" si="410"/>
        <v>0</v>
      </c>
      <c r="R2900" s="118"/>
    </row>
    <row r="2901" spans="1:18" x14ac:dyDescent="0.25">
      <c r="A2901" s="25">
        <f t="shared" si="402"/>
        <v>323</v>
      </c>
      <c r="B2901" s="23">
        <f t="shared" si="403"/>
        <v>44575</v>
      </c>
      <c r="C2901" s="24">
        <v>11</v>
      </c>
      <c r="D2901" s="54" t="str">
        <f t="shared" si="404"/>
        <v>ASET</v>
      </c>
      <c r="E2901" s="178"/>
      <c r="F2901" s="179"/>
      <c r="G2901" s="177"/>
      <c r="H2901" s="177"/>
      <c r="I2901" s="169">
        <f t="shared" si="405"/>
        <v>0</v>
      </c>
      <c r="J2901" s="149" t="str" cm="1">
        <f t="array" ref="J2901">IF(ISERROR(INDEX('Non Compliance input'!$H$5:$H$156,MATCH(1,(A2901='Non Compliance input'!$A$5:$A$156)*(F2901&gt;='Non Compliance input'!$D$5:$D$156)*(E2901&lt;'Non Compliance input'!$E$5:$E$156)*('Non Compliance input'!$H$5:$H$156="Yes"),0))
),"","Yes")</f>
        <v/>
      </c>
      <c r="K2901" s="149">
        <f t="shared" si="406"/>
        <v>0</v>
      </c>
      <c r="L2901" s="162">
        <f t="shared" si="407"/>
        <v>0</v>
      </c>
      <c r="M2901" s="162" t="str" cm="1">
        <f t="array" ref="M2901">IF(ISERROR(INDEX('Non Compliance input'!$I$5:$I$156,MATCH(1,(A2901='Non Compliance input'!$A$5:$A$156)*(E2901&gt;='Non Compliance input'!$D$5:$D$156)*(F2901&lt;='Non Compliance input'!$E$5:$E$156)*('Non Compliance input'!$I$5:$I$156="Yes"),0))
),"","Yes")</f>
        <v/>
      </c>
      <c r="N2901" s="149" t="str">
        <f>IF(VLOOKUP($A2901,HourEndingOutage!$B$3:$F$746,5,0)="Outage","Outage","")</f>
        <v/>
      </c>
      <c r="O2901" s="18">
        <f t="shared" si="408"/>
        <v>0</v>
      </c>
      <c r="P2901" s="18" t="str">
        <f t="shared" si="409"/>
        <v/>
      </c>
      <c r="Q2901" s="18">
        <f t="shared" si="410"/>
        <v>0</v>
      </c>
      <c r="R2901" s="118"/>
    </row>
    <row r="2902" spans="1:18" x14ac:dyDescent="0.25">
      <c r="A2902" s="25">
        <f t="shared" si="402"/>
        <v>323</v>
      </c>
      <c r="B2902" s="23">
        <f t="shared" si="403"/>
        <v>44575</v>
      </c>
      <c r="C2902" s="24">
        <v>11</v>
      </c>
      <c r="D2902" s="54" t="str">
        <f t="shared" si="404"/>
        <v>ASET</v>
      </c>
      <c r="E2902" s="178"/>
      <c r="F2902" s="179"/>
      <c r="G2902" s="177"/>
      <c r="H2902" s="177"/>
      <c r="I2902" s="169">
        <f t="shared" si="405"/>
        <v>0</v>
      </c>
      <c r="J2902" s="149" t="str" cm="1">
        <f t="array" ref="J2902">IF(ISERROR(INDEX('Non Compliance input'!$H$5:$H$156,MATCH(1,(A2902='Non Compliance input'!$A$5:$A$156)*(F2902&gt;='Non Compliance input'!$D$5:$D$156)*(E2902&lt;'Non Compliance input'!$E$5:$E$156)*('Non Compliance input'!$H$5:$H$156="Yes"),0))
),"","Yes")</f>
        <v/>
      </c>
      <c r="K2902" s="149">
        <f t="shared" si="406"/>
        <v>0</v>
      </c>
      <c r="L2902" s="162">
        <f t="shared" si="407"/>
        <v>0</v>
      </c>
      <c r="M2902" s="162" t="str" cm="1">
        <f t="array" ref="M2902">IF(ISERROR(INDEX('Non Compliance input'!$I$5:$I$156,MATCH(1,(A2902='Non Compliance input'!$A$5:$A$156)*(E2902&gt;='Non Compliance input'!$D$5:$D$156)*(F2902&lt;='Non Compliance input'!$E$5:$E$156)*('Non Compliance input'!$I$5:$I$156="Yes"),0))
),"","Yes")</f>
        <v/>
      </c>
      <c r="N2902" s="149" t="str">
        <f>IF(VLOOKUP($A2902,HourEndingOutage!$B$3:$F$746,5,0)="Outage","Outage","")</f>
        <v/>
      </c>
      <c r="O2902" s="18">
        <f t="shared" si="408"/>
        <v>0</v>
      </c>
      <c r="P2902" s="18" t="str">
        <f t="shared" si="409"/>
        <v/>
      </c>
      <c r="Q2902" s="18">
        <f t="shared" si="410"/>
        <v>0</v>
      </c>
      <c r="R2902" s="118"/>
    </row>
    <row r="2903" spans="1:18" x14ac:dyDescent="0.25">
      <c r="A2903" s="25">
        <f t="shared" si="402"/>
        <v>323</v>
      </c>
      <c r="B2903" s="23">
        <f t="shared" si="403"/>
        <v>44575</v>
      </c>
      <c r="C2903" s="24">
        <v>11</v>
      </c>
      <c r="D2903" s="54" t="str">
        <f t="shared" si="404"/>
        <v>ASET</v>
      </c>
      <c r="E2903" s="178"/>
      <c r="F2903" s="179"/>
      <c r="G2903" s="177"/>
      <c r="H2903" s="177"/>
      <c r="I2903" s="169">
        <f t="shared" si="405"/>
        <v>0</v>
      </c>
      <c r="J2903" s="149" t="str" cm="1">
        <f t="array" ref="J2903">IF(ISERROR(INDEX('Non Compliance input'!$H$5:$H$156,MATCH(1,(A2903='Non Compliance input'!$A$5:$A$156)*(F2903&gt;='Non Compliance input'!$D$5:$D$156)*(E2903&lt;'Non Compliance input'!$E$5:$E$156)*('Non Compliance input'!$H$5:$H$156="Yes"),0))
),"","Yes")</f>
        <v/>
      </c>
      <c r="K2903" s="149">
        <f t="shared" si="406"/>
        <v>0</v>
      </c>
      <c r="L2903" s="162">
        <f t="shared" si="407"/>
        <v>0</v>
      </c>
      <c r="M2903" s="162" t="str" cm="1">
        <f t="array" ref="M2903">IF(ISERROR(INDEX('Non Compliance input'!$I$5:$I$156,MATCH(1,(A2903='Non Compliance input'!$A$5:$A$156)*(E2903&gt;='Non Compliance input'!$D$5:$D$156)*(F2903&lt;='Non Compliance input'!$E$5:$E$156)*('Non Compliance input'!$I$5:$I$156="Yes"),0))
),"","Yes")</f>
        <v/>
      </c>
      <c r="N2903" s="149" t="str">
        <f>IF(VLOOKUP($A2903,HourEndingOutage!$B$3:$F$746,5,0)="Outage","Outage","")</f>
        <v/>
      </c>
      <c r="O2903" s="18">
        <f t="shared" si="408"/>
        <v>0</v>
      </c>
      <c r="P2903" s="18" t="str">
        <f t="shared" si="409"/>
        <v/>
      </c>
      <c r="Q2903" s="18">
        <f t="shared" si="410"/>
        <v>0</v>
      </c>
      <c r="R2903" s="118"/>
    </row>
    <row r="2904" spans="1:18" x14ac:dyDescent="0.25">
      <c r="A2904" s="25">
        <f t="shared" si="402"/>
        <v>323</v>
      </c>
      <c r="B2904" s="23">
        <f t="shared" si="403"/>
        <v>44575</v>
      </c>
      <c r="C2904" s="24">
        <v>11</v>
      </c>
      <c r="D2904" s="54" t="str">
        <f t="shared" si="404"/>
        <v>ASET</v>
      </c>
      <c r="E2904" s="178"/>
      <c r="F2904" s="179"/>
      <c r="G2904" s="177"/>
      <c r="H2904" s="177"/>
      <c r="I2904" s="169">
        <f t="shared" si="405"/>
        <v>0</v>
      </c>
      <c r="J2904" s="149" t="str" cm="1">
        <f t="array" ref="J2904">IF(ISERROR(INDEX('Non Compliance input'!$H$5:$H$156,MATCH(1,(A2904='Non Compliance input'!$A$5:$A$156)*(F2904&gt;='Non Compliance input'!$D$5:$D$156)*(E2904&lt;'Non Compliance input'!$E$5:$E$156)*('Non Compliance input'!$H$5:$H$156="Yes"),0))
),"","Yes")</f>
        <v/>
      </c>
      <c r="K2904" s="149">
        <f t="shared" si="406"/>
        <v>0</v>
      </c>
      <c r="L2904" s="162">
        <f t="shared" si="407"/>
        <v>0</v>
      </c>
      <c r="M2904" s="162" t="str" cm="1">
        <f t="array" ref="M2904">IF(ISERROR(INDEX('Non Compliance input'!$I$5:$I$156,MATCH(1,(A2904='Non Compliance input'!$A$5:$A$156)*(E2904&gt;='Non Compliance input'!$D$5:$D$156)*(F2904&lt;='Non Compliance input'!$E$5:$E$156)*('Non Compliance input'!$I$5:$I$156="Yes"),0))
),"","Yes")</f>
        <v/>
      </c>
      <c r="N2904" s="149" t="str">
        <f>IF(VLOOKUP($A2904,HourEndingOutage!$B$3:$F$746,5,0)="Outage","Outage","")</f>
        <v/>
      </c>
      <c r="O2904" s="18">
        <f t="shared" si="408"/>
        <v>0</v>
      </c>
      <c r="P2904" s="18" t="str">
        <f t="shared" si="409"/>
        <v/>
      </c>
      <c r="Q2904" s="18">
        <f t="shared" si="410"/>
        <v>0</v>
      </c>
      <c r="R2904" s="118"/>
    </row>
    <row r="2905" spans="1:18" x14ac:dyDescent="0.25">
      <c r="A2905" s="25">
        <f t="shared" si="402"/>
        <v>323</v>
      </c>
      <c r="B2905" s="23">
        <f t="shared" si="403"/>
        <v>44575</v>
      </c>
      <c r="C2905" s="24">
        <v>11</v>
      </c>
      <c r="D2905" s="54" t="str">
        <f t="shared" si="404"/>
        <v>ASET</v>
      </c>
      <c r="E2905" s="178"/>
      <c r="F2905" s="179"/>
      <c r="G2905" s="177"/>
      <c r="H2905" s="177"/>
      <c r="I2905" s="169">
        <f t="shared" si="405"/>
        <v>0</v>
      </c>
      <c r="J2905" s="149" t="str" cm="1">
        <f t="array" ref="J2905">IF(ISERROR(INDEX('Non Compliance input'!$H$5:$H$156,MATCH(1,(A2905='Non Compliance input'!$A$5:$A$156)*(F2905&gt;='Non Compliance input'!$D$5:$D$156)*(E2905&lt;'Non Compliance input'!$E$5:$E$156)*('Non Compliance input'!$H$5:$H$156="Yes"),0))
),"","Yes")</f>
        <v/>
      </c>
      <c r="K2905" s="149">
        <f t="shared" si="406"/>
        <v>0</v>
      </c>
      <c r="L2905" s="162">
        <f t="shared" si="407"/>
        <v>0</v>
      </c>
      <c r="M2905" s="162" t="str" cm="1">
        <f t="array" ref="M2905">IF(ISERROR(INDEX('Non Compliance input'!$I$5:$I$156,MATCH(1,(A2905='Non Compliance input'!$A$5:$A$156)*(E2905&gt;='Non Compliance input'!$D$5:$D$156)*(F2905&lt;='Non Compliance input'!$E$5:$E$156)*('Non Compliance input'!$I$5:$I$156="Yes"),0))
),"","Yes")</f>
        <v/>
      </c>
      <c r="N2905" s="149" t="str">
        <f>IF(VLOOKUP($A2905,HourEndingOutage!$B$3:$F$746,5,0)="Outage","Outage","")</f>
        <v/>
      </c>
      <c r="O2905" s="18">
        <f t="shared" si="408"/>
        <v>0</v>
      </c>
      <c r="P2905" s="18" t="str">
        <f t="shared" si="409"/>
        <v/>
      </c>
      <c r="Q2905" s="18">
        <f t="shared" si="410"/>
        <v>0</v>
      </c>
      <c r="R2905" s="118"/>
    </row>
    <row r="2906" spans="1:18" x14ac:dyDescent="0.25">
      <c r="A2906" s="25">
        <f t="shared" si="402"/>
        <v>323</v>
      </c>
      <c r="B2906" s="23">
        <f t="shared" si="403"/>
        <v>44575</v>
      </c>
      <c r="C2906" s="24">
        <v>11</v>
      </c>
      <c r="D2906" s="54" t="str">
        <f t="shared" si="404"/>
        <v>ASET</v>
      </c>
      <c r="E2906" s="178"/>
      <c r="F2906" s="179"/>
      <c r="G2906" s="177"/>
      <c r="H2906" s="177"/>
      <c r="I2906" s="169">
        <f t="shared" si="405"/>
        <v>0</v>
      </c>
      <c r="J2906" s="149" t="str" cm="1">
        <f t="array" ref="J2906">IF(ISERROR(INDEX('Non Compliance input'!$H$5:$H$156,MATCH(1,(A2906='Non Compliance input'!$A$5:$A$156)*(F2906&gt;='Non Compliance input'!$D$5:$D$156)*(E2906&lt;'Non Compliance input'!$E$5:$E$156)*('Non Compliance input'!$H$5:$H$156="Yes"),0))
),"","Yes")</f>
        <v/>
      </c>
      <c r="K2906" s="149">
        <f t="shared" si="406"/>
        <v>0</v>
      </c>
      <c r="L2906" s="162">
        <f t="shared" si="407"/>
        <v>0</v>
      </c>
      <c r="M2906" s="162" t="str" cm="1">
        <f t="array" ref="M2906">IF(ISERROR(INDEX('Non Compliance input'!$I$5:$I$156,MATCH(1,(A2906='Non Compliance input'!$A$5:$A$156)*(E2906&gt;='Non Compliance input'!$D$5:$D$156)*(F2906&lt;='Non Compliance input'!$E$5:$E$156)*('Non Compliance input'!$I$5:$I$156="Yes"),0))
),"","Yes")</f>
        <v/>
      </c>
      <c r="N2906" s="149" t="str">
        <f>IF(VLOOKUP($A2906,HourEndingOutage!$B$3:$F$746,5,0)="Outage","Outage","")</f>
        <v/>
      </c>
      <c r="O2906" s="18">
        <f t="shared" si="408"/>
        <v>0</v>
      </c>
      <c r="P2906" s="18" t="str">
        <f t="shared" si="409"/>
        <v/>
      </c>
      <c r="Q2906" s="18">
        <f t="shared" si="410"/>
        <v>0</v>
      </c>
      <c r="R2906" s="118"/>
    </row>
    <row r="2907" spans="1:18" x14ac:dyDescent="0.25">
      <c r="A2907" s="25">
        <f t="shared" si="402"/>
        <v>323</v>
      </c>
      <c r="B2907" s="23">
        <f t="shared" si="403"/>
        <v>44575</v>
      </c>
      <c r="C2907" s="24">
        <v>11</v>
      </c>
      <c r="D2907" s="54" t="str">
        <f t="shared" si="404"/>
        <v>ASET</v>
      </c>
      <c r="E2907" s="178"/>
      <c r="F2907" s="179"/>
      <c r="G2907" s="177"/>
      <c r="H2907" s="177"/>
      <c r="I2907" s="169">
        <f t="shared" si="405"/>
        <v>0</v>
      </c>
      <c r="J2907" s="149" t="str" cm="1">
        <f t="array" ref="J2907">IF(ISERROR(INDEX('Non Compliance input'!$H$5:$H$156,MATCH(1,(A2907='Non Compliance input'!$A$5:$A$156)*(F2907&gt;='Non Compliance input'!$D$5:$D$156)*(E2907&lt;'Non Compliance input'!$E$5:$E$156)*('Non Compliance input'!$H$5:$H$156="Yes"),0))
),"","Yes")</f>
        <v/>
      </c>
      <c r="K2907" s="149">
        <f t="shared" si="406"/>
        <v>0</v>
      </c>
      <c r="L2907" s="162">
        <f t="shared" si="407"/>
        <v>0</v>
      </c>
      <c r="M2907" s="162" t="str" cm="1">
        <f t="array" ref="M2907">IF(ISERROR(INDEX('Non Compliance input'!$I$5:$I$156,MATCH(1,(A2907='Non Compliance input'!$A$5:$A$156)*(E2907&gt;='Non Compliance input'!$D$5:$D$156)*(F2907&lt;='Non Compliance input'!$E$5:$E$156)*('Non Compliance input'!$I$5:$I$156="Yes"),0))
),"","Yes")</f>
        <v/>
      </c>
      <c r="N2907" s="149" t="str">
        <f>IF(VLOOKUP($A2907,HourEndingOutage!$B$3:$F$746,5,0)="Outage","Outage","")</f>
        <v/>
      </c>
      <c r="O2907" s="18">
        <f t="shared" si="408"/>
        <v>0</v>
      </c>
      <c r="P2907" s="18" t="str">
        <f t="shared" si="409"/>
        <v/>
      </c>
      <c r="Q2907" s="18">
        <f t="shared" si="410"/>
        <v>0</v>
      </c>
      <c r="R2907" s="118"/>
    </row>
    <row r="2908" spans="1:18" x14ac:dyDescent="0.25">
      <c r="A2908" s="25">
        <f t="shared" ref="A2908:A2971" si="411">IF(C2908=C2907,A2907,A2907+1)</f>
        <v>323</v>
      </c>
      <c r="B2908" s="23">
        <f t="shared" ref="B2908:B2971" si="412">IF(C2908&lt;C2907,B2907+1,B2907)</f>
        <v>44575</v>
      </c>
      <c r="C2908" s="24">
        <v>11</v>
      </c>
      <c r="D2908" s="54" t="str">
        <f t="shared" si="404"/>
        <v>ASET</v>
      </c>
      <c r="E2908" s="178"/>
      <c r="F2908" s="179"/>
      <c r="G2908" s="177"/>
      <c r="H2908" s="177"/>
      <c r="I2908" s="169">
        <f t="shared" si="405"/>
        <v>0</v>
      </c>
      <c r="J2908" s="149" t="str" cm="1">
        <f t="array" ref="J2908">IF(ISERROR(INDEX('Non Compliance input'!$H$5:$H$156,MATCH(1,(A2908='Non Compliance input'!$A$5:$A$156)*(F2908&gt;='Non Compliance input'!$D$5:$D$156)*(E2908&lt;'Non Compliance input'!$E$5:$E$156)*('Non Compliance input'!$H$5:$H$156="Yes"),0))
),"","Yes")</f>
        <v/>
      </c>
      <c r="K2908" s="149">
        <f t="shared" si="406"/>
        <v>0</v>
      </c>
      <c r="L2908" s="162">
        <f t="shared" si="407"/>
        <v>0</v>
      </c>
      <c r="M2908" s="162" t="str" cm="1">
        <f t="array" ref="M2908">IF(ISERROR(INDEX('Non Compliance input'!$I$5:$I$156,MATCH(1,(A2908='Non Compliance input'!$A$5:$A$156)*(E2908&gt;='Non Compliance input'!$D$5:$D$156)*(F2908&lt;='Non Compliance input'!$E$5:$E$156)*('Non Compliance input'!$I$5:$I$156="Yes"),0))
),"","Yes")</f>
        <v/>
      </c>
      <c r="N2908" s="149" t="str">
        <f>IF(VLOOKUP($A2908,HourEndingOutage!$B$3:$F$746,5,0)="Outage","Outage","")</f>
        <v/>
      </c>
      <c r="O2908" s="18">
        <f t="shared" si="408"/>
        <v>0</v>
      </c>
      <c r="P2908" s="18" t="str">
        <f t="shared" si="409"/>
        <v/>
      </c>
      <c r="Q2908" s="18">
        <f t="shared" si="410"/>
        <v>0</v>
      </c>
      <c r="R2908" s="118"/>
    </row>
    <row r="2909" spans="1:18" x14ac:dyDescent="0.25">
      <c r="A2909" s="25">
        <f t="shared" si="411"/>
        <v>323</v>
      </c>
      <c r="B2909" s="23">
        <f t="shared" si="412"/>
        <v>44575</v>
      </c>
      <c r="C2909" s="24">
        <v>11</v>
      </c>
      <c r="D2909" s="54" t="str">
        <f t="shared" si="404"/>
        <v>ASET</v>
      </c>
      <c r="E2909" s="178"/>
      <c r="F2909" s="179"/>
      <c r="G2909" s="177"/>
      <c r="H2909" s="177"/>
      <c r="I2909" s="169">
        <f t="shared" si="405"/>
        <v>0</v>
      </c>
      <c r="J2909" s="149" t="str" cm="1">
        <f t="array" ref="J2909">IF(ISERROR(INDEX('Non Compliance input'!$H$5:$H$156,MATCH(1,(A2909='Non Compliance input'!$A$5:$A$156)*(F2909&gt;='Non Compliance input'!$D$5:$D$156)*(E2909&lt;'Non Compliance input'!$E$5:$E$156)*('Non Compliance input'!$H$5:$H$156="Yes"),0))
),"","Yes")</f>
        <v/>
      </c>
      <c r="K2909" s="149">
        <f t="shared" si="406"/>
        <v>0</v>
      </c>
      <c r="L2909" s="162">
        <f t="shared" si="407"/>
        <v>0</v>
      </c>
      <c r="M2909" s="162" t="str" cm="1">
        <f t="array" ref="M2909">IF(ISERROR(INDEX('Non Compliance input'!$I$5:$I$156,MATCH(1,(A2909='Non Compliance input'!$A$5:$A$156)*(E2909&gt;='Non Compliance input'!$D$5:$D$156)*(F2909&lt;='Non Compliance input'!$E$5:$E$156)*('Non Compliance input'!$I$5:$I$156="Yes"),0))
),"","Yes")</f>
        <v/>
      </c>
      <c r="N2909" s="149" t="str">
        <f>IF(VLOOKUP($A2909,HourEndingOutage!$B$3:$F$746,5,0)="Outage","Outage","")</f>
        <v/>
      </c>
      <c r="O2909" s="18">
        <f t="shared" si="408"/>
        <v>0</v>
      </c>
      <c r="P2909" s="18" t="str">
        <f t="shared" si="409"/>
        <v/>
      </c>
      <c r="Q2909" s="18">
        <f t="shared" si="410"/>
        <v>0</v>
      </c>
      <c r="R2909" s="118"/>
    </row>
    <row r="2910" spans="1:18" x14ac:dyDescent="0.25">
      <c r="A2910" s="25">
        <f t="shared" si="411"/>
        <v>324</v>
      </c>
      <c r="B2910" s="23">
        <f t="shared" si="412"/>
        <v>44575</v>
      </c>
      <c r="C2910" s="24">
        <v>12</v>
      </c>
      <c r="D2910" s="54" t="str">
        <f t="shared" si="404"/>
        <v>ASET</v>
      </c>
      <c r="E2910" s="178"/>
      <c r="F2910" s="179"/>
      <c r="G2910" s="177"/>
      <c r="H2910" s="177"/>
      <c r="I2910" s="169">
        <f t="shared" si="405"/>
        <v>0</v>
      </c>
      <c r="J2910" s="149" t="str" cm="1">
        <f t="array" ref="J2910">IF(ISERROR(INDEX('Non Compliance input'!$H$5:$H$156,MATCH(1,(A2910='Non Compliance input'!$A$5:$A$156)*(F2910&gt;='Non Compliance input'!$D$5:$D$156)*(E2910&lt;'Non Compliance input'!$E$5:$E$156)*('Non Compliance input'!$H$5:$H$156="Yes"),0))
),"","Yes")</f>
        <v/>
      </c>
      <c r="K2910" s="149">
        <f t="shared" si="406"/>
        <v>0</v>
      </c>
      <c r="L2910" s="162">
        <f t="shared" si="407"/>
        <v>0</v>
      </c>
      <c r="M2910" s="162" t="str" cm="1">
        <f t="array" ref="M2910">IF(ISERROR(INDEX('Non Compliance input'!$I$5:$I$156,MATCH(1,(A2910='Non Compliance input'!$A$5:$A$156)*(E2910&gt;='Non Compliance input'!$D$5:$D$156)*(F2910&lt;='Non Compliance input'!$E$5:$E$156)*('Non Compliance input'!$I$5:$I$156="Yes"),0))
),"","Yes")</f>
        <v/>
      </c>
      <c r="N2910" s="149" t="str">
        <f>IF(VLOOKUP($A2910,HourEndingOutage!$B$3:$F$746,5,0)="Outage","Outage","")</f>
        <v/>
      </c>
      <c r="O2910" s="18">
        <f t="shared" si="408"/>
        <v>0</v>
      </c>
      <c r="P2910" s="18" t="str">
        <f t="shared" si="409"/>
        <v/>
      </c>
      <c r="Q2910" s="18">
        <f t="shared" si="410"/>
        <v>0</v>
      </c>
      <c r="R2910" s="118"/>
    </row>
    <row r="2911" spans="1:18" x14ac:dyDescent="0.25">
      <c r="A2911" s="25">
        <f t="shared" si="411"/>
        <v>324</v>
      </c>
      <c r="B2911" s="23">
        <f t="shared" si="412"/>
        <v>44575</v>
      </c>
      <c r="C2911" s="24">
        <v>12</v>
      </c>
      <c r="D2911" s="54" t="str">
        <f t="shared" si="404"/>
        <v>ASET</v>
      </c>
      <c r="E2911" s="178"/>
      <c r="F2911" s="179"/>
      <c r="G2911" s="177"/>
      <c r="H2911" s="177"/>
      <c r="I2911" s="169">
        <f t="shared" si="405"/>
        <v>0</v>
      </c>
      <c r="J2911" s="149" t="str" cm="1">
        <f t="array" ref="J2911">IF(ISERROR(INDEX('Non Compliance input'!$H$5:$H$156,MATCH(1,(A2911='Non Compliance input'!$A$5:$A$156)*(F2911&gt;='Non Compliance input'!$D$5:$D$156)*(E2911&lt;'Non Compliance input'!$E$5:$E$156)*('Non Compliance input'!$H$5:$H$156="Yes"),0))
),"","Yes")</f>
        <v/>
      </c>
      <c r="K2911" s="149">
        <f t="shared" si="406"/>
        <v>0</v>
      </c>
      <c r="L2911" s="162">
        <f t="shared" si="407"/>
        <v>0</v>
      </c>
      <c r="M2911" s="162" t="str" cm="1">
        <f t="array" ref="M2911">IF(ISERROR(INDEX('Non Compliance input'!$I$5:$I$156,MATCH(1,(A2911='Non Compliance input'!$A$5:$A$156)*(E2911&gt;='Non Compliance input'!$D$5:$D$156)*(F2911&lt;='Non Compliance input'!$E$5:$E$156)*('Non Compliance input'!$I$5:$I$156="Yes"),0))
),"","Yes")</f>
        <v/>
      </c>
      <c r="N2911" s="149" t="str">
        <f>IF(VLOOKUP($A2911,HourEndingOutage!$B$3:$F$746,5,0)="Outage","Outage","")</f>
        <v/>
      </c>
      <c r="O2911" s="18">
        <f t="shared" si="408"/>
        <v>0</v>
      </c>
      <c r="P2911" s="18" t="str">
        <f t="shared" si="409"/>
        <v/>
      </c>
      <c r="Q2911" s="18">
        <f t="shared" si="410"/>
        <v>0</v>
      </c>
      <c r="R2911" s="118"/>
    </row>
    <row r="2912" spans="1:18" x14ac:dyDescent="0.25">
      <c r="A2912" s="25">
        <f t="shared" si="411"/>
        <v>324</v>
      </c>
      <c r="B2912" s="23">
        <f t="shared" si="412"/>
        <v>44575</v>
      </c>
      <c r="C2912" s="24">
        <v>12</v>
      </c>
      <c r="D2912" s="54" t="str">
        <f t="shared" si="404"/>
        <v>ASET</v>
      </c>
      <c r="E2912" s="178"/>
      <c r="F2912" s="179"/>
      <c r="G2912" s="177"/>
      <c r="H2912" s="177"/>
      <c r="I2912" s="169">
        <f t="shared" si="405"/>
        <v>0</v>
      </c>
      <c r="J2912" s="149" t="str" cm="1">
        <f t="array" ref="J2912">IF(ISERROR(INDEX('Non Compliance input'!$H$5:$H$156,MATCH(1,(A2912='Non Compliance input'!$A$5:$A$156)*(F2912&gt;='Non Compliance input'!$D$5:$D$156)*(E2912&lt;'Non Compliance input'!$E$5:$E$156)*('Non Compliance input'!$H$5:$H$156="Yes"),0))
),"","Yes")</f>
        <v/>
      </c>
      <c r="K2912" s="149">
        <f t="shared" si="406"/>
        <v>0</v>
      </c>
      <c r="L2912" s="162">
        <f t="shared" si="407"/>
        <v>0</v>
      </c>
      <c r="M2912" s="162" t="str" cm="1">
        <f t="array" ref="M2912">IF(ISERROR(INDEX('Non Compliance input'!$I$5:$I$156,MATCH(1,(A2912='Non Compliance input'!$A$5:$A$156)*(E2912&gt;='Non Compliance input'!$D$5:$D$156)*(F2912&lt;='Non Compliance input'!$E$5:$E$156)*('Non Compliance input'!$I$5:$I$156="Yes"),0))
),"","Yes")</f>
        <v/>
      </c>
      <c r="N2912" s="149" t="str">
        <f>IF(VLOOKUP($A2912,HourEndingOutage!$B$3:$F$746,5,0)="Outage","Outage","")</f>
        <v/>
      </c>
      <c r="O2912" s="18">
        <f t="shared" si="408"/>
        <v>0</v>
      </c>
      <c r="P2912" s="18" t="str">
        <f t="shared" si="409"/>
        <v/>
      </c>
      <c r="Q2912" s="18">
        <f t="shared" si="410"/>
        <v>0</v>
      </c>
      <c r="R2912" s="118"/>
    </row>
    <row r="2913" spans="1:18" x14ac:dyDescent="0.25">
      <c r="A2913" s="25">
        <f t="shared" si="411"/>
        <v>324</v>
      </c>
      <c r="B2913" s="23">
        <f t="shared" si="412"/>
        <v>44575</v>
      </c>
      <c r="C2913" s="24">
        <v>12</v>
      </c>
      <c r="D2913" s="54" t="str">
        <f t="shared" si="404"/>
        <v>ASET</v>
      </c>
      <c r="E2913" s="178"/>
      <c r="F2913" s="179"/>
      <c r="G2913" s="177"/>
      <c r="H2913" s="177"/>
      <c r="I2913" s="169">
        <f t="shared" si="405"/>
        <v>0</v>
      </c>
      <c r="J2913" s="149" t="str" cm="1">
        <f t="array" ref="J2913">IF(ISERROR(INDEX('Non Compliance input'!$H$5:$H$156,MATCH(1,(A2913='Non Compliance input'!$A$5:$A$156)*(F2913&gt;='Non Compliance input'!$D$5:$D$156)*(E2913&lt;'Non Compliance input'!$E$5:$E$156)*('Non Compliance input'!$H$5:$H$156="Yes"),0))
),"","Yes")</f>
        <v/>
      </c>
      <c r="K2913" s="149">
        <f t="shared" si="406"/>
        <v>0</v>
      </c>
      <c r="L2913" s="162">
        <f t="shared" si="407"/>
        <v>0</v>
      </c>
      <c r="M2913" s="162" t="str" cm="1">
        <f t="array" ref="M2913">IF(ISERROR(INDEX('Non Compliance input'!$I$5:$I$156,MATCH(1,(A2913='Non Compliance input'!$A$5:$A$156)*(E2913&gt;='Non Compliance input'!$D$5:$D$156)*(F2913&lt;='Non Compliance input'!$E$5:$E$156)*('Non Compliance input'!$I$5:$I$156="Yes"),0))
),"","Yes")</f>
        <v/>
      </c>
      <c r="N2913" s="149" t="str">
        <f>IF(VLOOKUP($A2913,HourEndingOutage!$B$3:$F$746,5,0)="Outage","Outage","")</f>
        <v/>
      </c>
      <c r="O2913" s="18">
        <f t="shared" si="408"/>
        <v>0</v>
      </c>
      <c r="P2913" s="18" t="str">
        <f t="shared" si="409"/>
        <v/>
      </c>
      <c r="Q2913" s="18">
        <f t="shared" si="410"/>
        <v>0</v>
      </c>
      <c r="R2913" s="118"/>
    </row>
    <row r="2914" spans="1:18" x14ac:dyDescent="0.25">
      <c r="A2914" s="25">
        <f t="shared" si="411"/>
        <v>324</v>
      </c>
      <c r="B2914" s="23">
        <f t="shared" si="412"/>
        <v>44575</v>
      </c>
      <c r="C2914" s="24">
        <v>12</v>
      </c>
      <c r="D2914" s="54" t="str">
        <f t="shared" si="404"/>
        <v>ASET</v>
      </c>
      <c r="E2914" s="178"/>
      <c r="F2914" s="179"/>
      <c r="G2914" s="177"/>
      <c r="H2914" s="177"/>
      <c r="I2914" s="169">
        <f t="shared" si="405"/>
        <v>0</v>
      </c>
      <c r="J2914" s="149" t="str" cm="1">
        <f t="array" ref="J2914">IF(ISERROR(INDEX('Non Compliance input'!$H$5:$H$156,MATCH(1,(A2914='Non Compliance input'!$A$5:$A$156)*(F2914&gt;='Non Compliance input'!$D$5:$D$156)*(E2914&lt;'Non Compliance input'!$E$5:$E$156)*('Non Compliance input'!$H$5:$H$156="Yes"),0))
),"","Yes")</f>
        <v/>
      </c>
      <c r="K2914" s="149">
        <f t="shared" si="406"/>
        <v>0</v>
      </c>
      <c r="L2914" s="162">
        <f t="shared" si="407"/>
        <v>0</v>
      </c>
      <c r="M2914" s="162" t="str" cm="1">
        <f t="array" ref="M2914">IF(ISERROR(INDEX('Non Compliance input'!$I$5:$I$156,MATCH(1,(A2914='Non Compliance input'!$A$5:$A$156)*(E2914&gt;='Non Compliance input'!$D$5:$D$156)*(F2914&lt;='Non Compliance input'!$E$5:$E$156)*('Non Compliance input'!$I$5:$I$156="Yes"),0))
),"","Yes")</f>
        <v/>
      </c>
      <c r="N2914" s="149" t="str">
        <f>IF(VLOOKUP($A2914,HourEndingOutage!$B$3:$F$746,5,0)="Outage","Outage","")</f>
        <v/>
      </c>
      <c r="O2914" s="18">
        <f t="shared" si="408"/>
        <v>0</v>
      </c>
      <c r="P2914" s="18" t="str">
        <f t="shared" si="409"/>
        <v/>
      </c>
      <c r="Q2914" s="18">
        <f t="shared" si="410"/>
        <v>0</v>
      </c>
      <c r="R2914" s="118"/>
    </row>
    <row r="2915" spans="1:18" x14ac:dyDescent="0.25">
      <c r="A2915" s="25">
        <f t="shared" si="411"/>
        <v>324</v>
      </c>
      <c r="B2915" s="23">
        <f t="shared" si="412"/>
        <v>44575</v>
      </c>
      <c r="C2915" s="24">
        <v>12</v>
      </c>
      <c r="D2915" s="54" t="str">
        <f t="shared" si="404"/>
        <v>ASET</v>
      </c>
      <c r="E2915" s="178"/>
      <c r="F2915" s="179"/>
      <c r="G2915" s="177"/>
      <c r="H2915" s="177"/>
      <c r="I2915" s="169">
        <f t="shared" si="405"/>
        <v>0</v>
      </c>
      <c r="J2915" s="149" t="str" cm="1">
        <f t="array" ref="J2915">IF(ISERROR(INDEX('Non Compliance input'!$H$5:$H$156,MATCH(1,(A2915='Non Compliance input'!$A$5:$A$156)*(F2915&gt;='Non Compliance input'!$D$5:$D$156)*(E2915&lt;'Non Compliance input'!$E$5:$E$156)*('Non Compliance input'!$H$5:$H$156="Yes"),0))
),"","Yes")</f>
        <v/>
      </c>
      <c r="K2915" s="149">
        <f t="shared" si="406"/>
        <v>0</v>
      </c>
      <c r="L2915" s="162">
        <f t="shared" si="407"/>
        <v>0</v>
      </c>
      <c r="M2915" s="162" t="str" cm="1">
        <f t="array" ref="M2915">IF(ISERROR(INDEX('Non Compliance input'!$I$5:$I$156,MATCH(1,(A2915='Non Compliance input'!$A$5:$A$156)*(E2915&gt;='Non Compliance input'!$D$5:$D$156)*(F2915&lt;='Non Compliance input'!$E$5:$E$156)*('Non Compliance input'!$I$5:$I$156="Yes"),0))
),"","Yes")</f>
        <v/>
      </c>
      <c r="N2915" s="149" t="str">
        <f>IF(VLOOKUP($A2915,HourEndingOutage!$B$3:$F$746,5,0)="Outage","Outage","")</f>
        <v/>
      </c>
      <c r="O2915" s="18">
        <f t="shared" si="408"/>
        <v>0</v>
      </c>
      <c r="P2915" s="18" t="str">
        <f t="shared" si="409"/>
        <v/>
      </c>
      <c r="Q2915" s="18">
        <f t="shared" si="410"/>
        <v>0</v>
      </c>
      <c r="R2915" s="118"/>
    </row>
    <row r="2916" spans="1:18" x14ac:dyDescent="0.25">
      <c r="A2916" s="25">
        <f t="shared" si="411"/>
        <v>324</v>
      </c>
      <c r="B2916" s="23">
        <f t="shared" si="412"/>
        <v>44575</v>
      </c>
      <c r="C2916" s="24">
        <v>12</v>
      </c>
      <c r="D2916" s="54" t="str">
        <f t="shared" si="404"/>
        <v>ASET</v>
      </c>
      <c r="E2916" s="178"/>
      <c r="F2916" s="179"/>
      <c r="G2916" s="177"/>
      <c r="H2916" s="177"/>
      <c r="I2916" s="169">
        <f t="shared" si="405"/>
        <v>0</v>
      </c>
      <c r="J2916" s="149" t="str" cm="1">
        <f t="array" ref="J2916">IF(ISERROR(INDEX('Non Compliance input'!$H$5:$H$156,MATCH(1,(A2916='Non Compliance input'!$A$5:$A$156)*(F2916&gt;='Non Compliance input'!$D$5:$D$156)*(E2916&lt;'Non Compliance input'!$E$5:$E$156)*('Non Compliance input'!$H$5:$H$156="Yes"),0))
),"","Yes")</f>
        <v/>
      </c>
      <c r="K2916" s="149">
        <f t="shared" si="406"/>
        <v>0</v>
      </c>
      <c r="L2916" s="162">
        <f t="shared" si="407"/>
        <v>0</v>
      </c>
      <c r="M2916" s="162" t="str" cm="1">
        <f t="array" ref="M2916">IF(ISERROR(INDEX('Non Compliance input'!$I$5:$I$156,MATCH(1,(A2916='Non Compliance input'!$A$5:$A$156)*(E2916&gt;='Non Compliance input'!$D$5:$D$156)*(F2916&lt;='Non Compliance input'!$E$5:$E$156)*('Non Compliance input'!$I$5:$I$156="Yes"),0))
),"","Yes")</f>
        <v/>
      </c>
      <c r="N2916" s="149" t="str">
        <f>IF(VLOOKUP($A2916,HourEndingOutage!$B$3:$F$746,5,0)="Outage","Outage","")</f>
        <v/>
      </c>
      <c r="O2916" s="18">
        <f t="shared" si="408"/>
        <v>0</v>
      </c>
      <c r="P2916" s="18" t="str">
        <f t="shared" si="409"/>
        <v/>
      </c>
      <c r="Q2916" s="18">
        <f t="shared" si="410"/>
        <v>0</v>
      </c>
      <c r="R2916" s="118"/>
    </row>
    <row r="2917" spans="1:18" x14ac:dyDescent="0.25">
      <c r="A2917" s="25">
        <f t="shared" si="411"/>
        <v>324</v>
      </c>
      <c r="B2917" s="23">
        <f t="shared" si="412"/>
        <v>44575</v>
      </c>
      <c r="C2917" s="24">
        <v>12</v>
      </c>
      <c r="D2917" s="54" t="str">
        <f t="shared" si="404"/>
        <v>ASET</v>
      </c>
      <c r="E2917" s="178"/>
      <c r="F2917" s="179"/>
      <c r="G2917" s="177"/>
      <c r="H2917" s="177"/>
      <c r="I2917" s="169">
        <f t="shared" si="405"/>
        <v>0</v>
      </c>
      <c r="J2917" s="149" t="str" cm="1">
        <f t="array" ref="J2917">IF(ISERROR(INDEX('Non Compliance input'!$H$5:$H$156,MATCH(1,(A2917='Non Compliance input'!$A$5:$A$156)*(F2917&gt;='Non Compliance input'!$D$5:$D$156)*(E2917&lt;'Non Compliance input'!$E$5:$E$156)*('Non Compliance input'!$H$5:$H$156="Yes"),0))
),"","Yes")</f>
        <v/>
      </c>
      <c r="K2917" s="149">
        <f t="shared" si="406"/>
        <v>0</v>
      </c>
      <c r="L2917" s="162">
        <f t="shared" si="407"/>
        <v>0</v>
      </c>
      <c r="M2917" s="162" t="str" cm="1">
        <f t="array" ref="M2917">IF(ISERROR(INDEX('Non Compliance input'!$I$5:$I$156,MATCH(1,(A2917='Non Compliance input'!$A$5:$A$156)*(E2917&gt;='Non Compliance input'!$D$5:$D$156)*(F2917&lt;='Non Compliance input'!$E$5:$E$156)*('Non Compliance input'!$I$5:$I$156="Yes"),0))
),"","Yes")</f>
        <v/>
      </c>
      <c r="N2917" s="149" t="str">
        <f>IF(VLOOKUP($A2917,HourEndingOutage!$B$3:$F$746,5,0)="Outage","Outage","")</f>
        <v/>
      </c>
      <c r="O2917" s="18">
        <f t="shared" si="408"/>
        <v>0</v>
      </c>
      <c r="P2917" s="18" t="str">
        <f t="shared" si="409"/>
        <v/>
      </c>
      <c r="Q2917" s="18">
        <f t="shared" si="410"/>
        <v>0</v>
      </c>
      <c r="R2917" s="118"/>
    </row>
    <row r="2918" spans="1:18" x14ac:dyDescent="0.25">
      <c r="A2918" s="25">
        <f t="shared" si="411"/>
        <v>324</v>
      </c>
      <c r="B2918" s="23">
        <f t="shared" si="412"/>
        <v>44575</v>
      </c>
      <c r="C2918" s="24">
        <v>12</v>
      </c>
      <c r="D2918" s="54" t="str">
        <f t="shared" si="404"/>
        <v>ASET</v>
      </c>
      <c r="E2918" s="178"/>
      <c r="F2918" s="179"/>
      <c r="G2918" s="177"/>
      <c r="H2918" s="177"/>
      <c r="I2918" s="169">
        <f t="shared" si="405"/>
        <v>0</v>
      </c>
      <c r="J2918" s="149" t="str" cm="1">
        <f t="array" ref="J2918">IF(ISERROR(INDEX('Non Compliance input'!$H$5:$H$156,MATCH(1,(A2918='Non Compliance input'!$A$5:$A$156)*(F2918&gt;='Non Compliance input'!$D$5:$D$156)*(E2918&lt;'Non Compliance input'!$E$5:$E$156)*('Non Compliance input'!$H$5:$H$156="Yes"),0))
),"","Yes")</f>
        <v/>
      </c>
      <c r="K2918" s="149">
        <f t="shared" si="406"/>
        <v>0</v>
      </c>
      <c r="L2918" s="162">
        <f t="shared" si="407"/>
        <v>0</v>
      </c>
      <c r="M2918" s="162" t="str" cm="1">
        <f t="array" ref="M2918">IF(ISERROR(INDEX('Non Compliance input'!$I$5:$I$156,MATCH(1,(A2918='Non Compliance input'!$A$5:$A$156)*(E2918&gt;='Non Compliance input'!$D$5:$D$156)*(F2918&lt;='Non Compliance input'!$E$5:$E$156)*('Non Compliance input'!$I$5:$I$156="Yes"),0))
),"","Yes")</f>
        <v/>
      </c>
      <c r="N2918" s="149" t="str">
        <f>IF(VLOOKUP($A2918,HourEndingOutage!$B$3:$F$746,5,0)="Outage","Outage","")</f>
        <v/>
      </c>
      <c r="O2918" s="18">
        <f t="shared" si="408"/>
        <v>0</v>
      </c>
      <c r="P2918" s="18" t="str">
        <f t="shared" si="409"/>
        <v/>
      </c>
      <c r="Q2918" s="18">
        <f t="shared" si="410"/>
        <v>0</v>
      </c>
      <c r="R2918" s="118"/>
    </row>
    <row r="2919" spans="1:18" x14ac:dyDescent="0.25">
      <c r="A2919" s="25">
        <f t="shared" si="411"/>
        <v>325</v>
      </c>
      <c r="B2919" s="23">
        <f t="shared" si="412"/>
        <v>44575</v>
      </c>
      <c r="C2919" s="24">
        <v>13</v>
      </c>
      <c r="D2919" s="54" t="str">
        <f t="shared" si="404"/>
        <v>ASET</v>
      </c>
      <c r="E2919" s="178"/>
      <c r="F2919" s="179"/>
      <c r="G2919" s="177"/>
      <c r="H2919" s="177"/>
      <c r="I2919" s="169">
        <f t="shared" si="405"/>
        <v>0</v>
      </c>
      <c r="J2919" s="149" t="str" cm="1">
        <f t="array" ref="J2919">IF(ISERROR(INDEX('Non Compliance input'!$H$5:$H$156,MATCH(1,(A2919='Non Compliance input'!$A$5:$A$156)*(F2919&gt;='Non Compliance input'!$D$5:$D$156)*(E2919&lt;'Non Compliance input'!$E$5:$E$156)*('Non Compliance input'!$H$5:$H$156="Yes"),0))
),"","Yes")</f>
        <v/>
      </c>
      <c r="K2919" s="149">
        <f t="shared" si="406"/>
        <v>0</v>
      </c>
      <c r="L2919" s="162">
        <f t="shared" si="407"/>
        <v>0</v>
      </c>
      <c r="M2919" s="162" t="str" cm="1">
        <f t="array" ref="M2919">IF(ISERROR(INDEX('Non Compliance input'!$I$5:$I$156,MATCH(1,(A2919='Non Compliance input'!$A$5:$A$156)*(E2919&gt;='Non Compliance input'!$D$5:$D$156)*(F2919&lt;='Non Compliance input'!$E$5:$E$156)*('Non Compliance input'!$I$5:$I$156="Yes"),0))
),"","Yes")</f>
        <v/>
      </c>
      <c r="N2919" s="149" t="str">
        <f>IF(VLOOKUP($A2919,HourEndingOutage!$B$3:$F$746,5,0)="Outage","Outage","")</f>
        <v/>
      </c>
      <c r="O2919" s="18">
        <f t="shared" si="408"/>
        <v>0</v>
      </c>
      <c r="P2919" s="18" t="str">
        <f t="shared" si="409"/>
        <v/>
      </c>
      <c r="Q2919" s="18">
        <f t="shared" si="410"/>
        <v>0</v>
      </c>
      <c r="R2919" s="118"/>
    </row>
    <row r="2920" spans="1:18" x14ac:dyDescent="0.25">
      <c r="A2920" s="25">
        <f t="shared" si="411"/>
        <v>325</v>
      </c>
      <c r="B2920" s="23">
        <f t="shared" si="412"/>
        <v>44575</v>
      </c>
      <c r="C2920" s="24">
        <v>13</v>
      </c>
      <c r="D2920" s="54" t="str">
        <f t="shared" si="404"/>
        <v>ASET</v>
      </c>
      <c r="E2920" s="178"/>
      <c r="F2920" s="179"/>
      <c r="G2920" s="177"/>
      <c r="H2920" s="177"/>
      <c r="I2920" s="169">
        <f t="shared" si="405"/>
        <v>0</v>
      </c>
      <c r="J2920" s="149" t="str" cm="1">
        <f t="array" ref="J2920">IF(ISERROR(INDEX('Non Compliance input'!$H$5:$H$156,MATCH(1,(A2920='Non Compliance input'!$A$5:$A$156)*(F2920&gt;='Non Compliance input'!$D$5:$D$156)*(E2920&lt;'Non Compliance input'!$E$5:$E$156)*('Non Compliance input'!$H$5:$H$156="Yes"),0))
),"","Yes")</f>
        <v/>
      </c>
      <c r="K2920" s="149">
        <f t="shared" si="406"/>
        <v>0</v>
      </c>
      <c r="L2920" s="162">
        <f t="shared" si="407"/>
        <v>0</v>
      </c>
      <c r="M2920" s="162" t="str" cm="1">
        <f t="array" ref="M2920">IF(ISERROR(INDEX('Non Compliance input'!$I$5:$I$156,MATCH(1,(A2920='Non Compliance input'!$A$5:$A$156)*(E2920&gt;='Non Compliance input'!$D$5:$D$156)*(F2920&lt;='Non Compliance input'!$E$5:$E$156)*('Non Compliance input'!$I$5:$I$156="Yes"),0))
),"","Yes")</f>
        <v/>
      </c>
      <c r="N2920" s="149" t="str">
        <f>IF(VLOOKUP($A2920,HourEndingOutage!$B$3:$F$746,5,0)="Outage","Outage","")</f>
        <v/>
      </c>
      <c r="O2920" s="18">
        <f t="shared" si="408"/>
        <v>0</v>
      </c>
      <c r="P2920" s="18" t="str">
        <f t="shared" si="409"/>
        <v/>
      </c>
      <c r="Q2920" s="18">
        <f t="shared" si="410"/>
        <v>0</v>
      </c>
      <c r="R2920" s="118"/>
    </row>
    <row r="2921" spans="1:18" x14ac:dyDescent="0.25">
      <c r="A2921" s="25">
        <f t="shared" si="411"/>
        <v>325</v>
      </c>
      <c r="B2921" s="23">
        <f t="shared" si="412"/>
        <v>44575</v>
      </c>
      <c r="C2921" s="24">
        <v>13</v>
      </c>
      <c r="D2921" s="54" t="str">
        <f t="shared" si="404"/>
        <v>ASET</v>
      </c>
      <c r="E2921" s="178"/>
      <c r="F2921" s="179"/>
      <c r="G2921" s="177"/>
      <c r="H2921" s="177"/>
      <c r="I2921" s="169">
        <f t="shared" si="405"/>
        <v>0</v>
      </c>
      <c r="J2921" s="149" t="str" cm="1">
        <f t="array" ref="J2921">IF(ISERROR(INDEX('Non Compliance input'!$H$5:$H$156,MATCH(1,(A2921='Non Compliance input'!$A$5:$A$156)*(F2921&gt;='Non Compliance input'!$D$5:$D$156)*(E2921&lt;'Non Compliance input'!$E$5:$E$156)*('Non Compliance input'!$H$5:$H$156="Yes"),0))
),"","Yes")</f>
        <v/>
      </c>
      <c r="K2921" s="149">
        <f t="shared" si="406"/>
        <v>0</v>
      </c>
      <c r="L2921" s="162">
        <f t="shared" si="407"/>
        <v>0</v>
      </c>
      <c r="M2921" s="162" t="str" cm="1">
        <f t="array" ref="M2921">IF(ISERROR(INDEX('Non Compliance input'!$I$5:$I$156,MATCH(1,(A2921='Non Compliance input'!$A$5:$A$156)*(E2921&gt;='Non Compliance input'!$D$5:$D$156)*(F2921&lt;='Non Compliance input'!$E$5:$E$156)*('Non Compliance input'!$I$5:$I$156="Yes"),0))
),"","Yes")</f>
        <v/>
      </c>
      <c r="N2921" s="149" t="str">
        <f>IF(VLOOKUP($A2921,HourEndingOutage!$B$3:$F$746,5,0)="Outage","Outage","")</f>
        <v/>
      </c>
      <c r="O2921" s="18">
        <f t="shared" si="408"/>
        <v>0</v>
      </c>
      <c r="P2921" s="18" t="str">
        <f t="shared" si="409"/>
        <v/>
      </c>
      <c r="Q2921" s="18">
        <f t="shared" si="410"/>
        <v>0</v>
      </c>
      <c r="R2921" s="118"/>
    </row>
    <row r="2922" spans="1:18" x14ac:dyDescent="0.25">
      <c r="A2922" s="25">
        <f t="shared" si="411"/>
        <v>325</v>
      </c>
      <c r="B2922" s="23">
        <f t="shared" si="412"/>
        <v>44575</v>
      </c>
      <c r="C2922" s="24">
        <v>13</v>
      </c>
      <c r="D2922" s="54" t="str">
        <f t="shared" si="404"/>
        <v>ASET</v>
      </c>
      <c r="E2922" s="178"/>
      <c r="F2922" s="179"/>
      <c r="G2922" s="177"/>
      <c r="H2922" s="177"/>
      <c r="I2922" s="169">
        <f t="shared" si="405"/>
        <v>0</v>
      </c>
      <c r="J2922" s="149" t="str" cm="1">
        <f t="array" ref="J2922">IF(ISERROR(INDEX('Non Compliance input'!$H$5:$H$156,MATCH(1,(A2922='Non Compliance input'!$A$5:$A$156)*(F2922&gt;='Non Compliance input'!$D$5:$D$156)*(E2922&lt;'Non Compliance input'!$E$5:$E$156)*('Non Compliance input'!$H$5:$H$156="Yes"),0))
),"","Yes")</f>
        <v/>
      </c>
      <c r="K2922" s="149">
        <f t="shared" si="406"/>
        <v>0</v>
      </c>
      <c r="L2922" s="162">
        <f t="shared" si="407"/>
        <v>0</v>
      </c>
      <c r="M2922" s="162" t="str" cm="1">
        <f t="array" ref="M2922">IF(ISERROR(INDEX('Non Compliance input'!$I$5:$I$156,MATCH(1,(A2922='Non Compliance input'!$A$5:$A$156)*(E2922&gt;='Non Compliance input'!$D$5:$D$156)*(F2922&lt;='Non Compliance input'!$E$5:$E$156)*('Non Compliance input'!$I$5:$I$156="Yes"),0))
),"","Yes")</f>
        <v/>
      </c>
      <c r="N2922" s="149" t="str">
        <f>IF(VLOOKUP($A2922,HourEndingOutage!$B$3:$F$746,5,0)="Outage","Outage","")</f>
        <v/>
      </c>
      <c r="O2922" s="18">
        <f t="shared" si="408"/>
        <v>0</v>
      </c>
      <c r="P2922" s="18" t="str">
        <f t="shared" si="409"/>
        <v/>
      </c>
      <c r="Q2922" s="18">
        <f t="shared" si="410"/>
        <v>0</v>
      </c>
      <c r="R2922" s="118"/>
    </row>
    <row r="2923" spans="1:18" x14ac:dyDescent="0.25">
      <c r="A2923" s="25">
        <f t="shared" si="411"/>
        <v>325</v>
      </c>
      <c r="B2923" s="23">
        <f t="shared" si="412"/>
        <v>44575</v>
      </c>
      <c r="C2923" s="24">
        <v>13</v>
      </c>
      <c r="D2923" s="54" t="str">
        <f t="shared" si="404"/>
        <v>ASET</v>
      </c>
      <c r="E2923" s="178"/>
      <c r="F2923" s="179"/>
      <c r="G2923" s="177"/>
      <c r="H2923" s="177"/>
      <c r="I2923" s="169">
        <f t="shared" si="405"/>
        <v>0</v>
      </c>
      <c r="J2923" s="149" t="str" cm="1">
        <f t="array" ref="J2923">IF(ISERROR(INDEX('Non Compliance input'!$H$5:$H$156,MATCH(1,(A2923='Non Compliance input'!$A$5:$A$156)*(F2923&gt;='Non Compliance input'!$D$5:$D$156)*(E2923&lt;'Non Compliance input'!$E$5:$E$156)*('Non Compliance input'!$H$5:$H$156="Yes"),0))
),"","Yes")</f>
        <v/>
      </c>
      <c r="K2923" s="149">
        <f t="shared" si="406"/>
        <v>0</v>
      </c>
      <c r="L2923" s="162">
        <f t="shared" si="407"/>
        <v>0</v>
      </c>
      <c r="M2923" s="162" t="str" cm="1">
        <f t="array" ref="M2923">IF(ISERROR(INDEX('Non Compliance input'!$I$5:$I$156,MATCH(1,(A2923='Non Compliance input'!$A$5:$A$156)*(E2923&gt;='Non Compliance input'!$D$5:$D$156)*(F2923&lt;='Non Compliance input'!$E$5:$E$156)*('Non Compliance input'!$I$5:$I$156="Yes"),0))
),"","Yes")</f>
        <v/>
      </c>
      <c r="N2923" s="149" t="str">
        <f>IF(VLOOKUP($A2923,HourEndingOutage!$B$3:$F$746,5,0)="Outage","Outage","")</f>
        <v/>
      </c>
      <c r="O2923" s="18">
        <f t="shared" si="408"/>
        <v>0</v>
      </c>
      <c r="P2923" s="18" t="str">
        <f t="shared" si="409"/>
        <v/>
      </c>
      <c r="Q2923" s="18">
        <f t="shared" si="410"/>
        <v>0</v>
      </c>
      <c r="R2923" s="118"/>
    </row>
    <row r="2924" spans="1:18" x14ac:dyDescent="0.25">
      <c r="A2924" s="25">
        <f t="shared" si="411"/>
        <v>325</v>
      </c>
      <c r="B2924" s="23">
        <f t="shared" si="412"/>
        <v>44575</v>
      </c>
      <c r="C2924" s="24">
        <v>13</v>
      </c>
      <c r="D2924" s="54" t="str">
        <f t="shared" si="404"/>
        <v>ASET</v>
      </c>
      <c r="E2924" s="178"/>
      <c r="F2924" s="179"/>
      <c r="G2924" s="177"/>
      <c r="H2924" s="177"/>
      <c r="I2924" s="169">
        <f t="shared" si="405"/>
        <v>0</v>
      </c>
      <c r="J2924" s="149" t="str" cm="1">
        <f t="array" ref="J2924">IF(ISERROR(INDEX('Non Compliance input'!$H$5:$H$156,MATCH(1,(A2924='Non Compliance input'!$A$5:$A$156)*(F2924&gt;='Non Compliance input'!$D$5:$D$156)*(E2924&lt;'Non Compliance input'!$E$5:$E$156)*('Non Compliance input'!$H$5:$H$156="Yes"),0))
),"","Yes")</f>
        <v/>
      </c>
      <c r="K2924" s="149">
        <f t="shared" si="406"/>
        <v>0</v>
      </c>
      <c r="L2924" s="162">
        <f t="shared" si="407"/>
        <v>0</v>
      </c>
      <c r="M2924" s="162" t="str" cm="1">
        <f t="array" ref="M2924">IF(ISERROR(INDEX('Non Compliance input'!$I$5:$I$156,MATCH(1,(A2924='Non Compliance input'!$A$5:$A$156)*(E2924&gt;='Non Compliance input'!$D$5:$D$156)*(F2924&lt;='Non Compliance input'!$E$5:$E$156)*('Non Compliance input'!$I$5:$I$156="Yes"),0))
),"","Yes")</f>
        <v/>
      </c>
      <c r="N2924" s="149" t="str">
        <f>IF(VLOOKUP($A2924,HourEndingOutage!$B$3:$F$746,5,0)="Outage","Outage","")</f>
        <v/>
      </c>
      <c r="O2924" s="18">
        <f t="shared" si="408"/>
        <v>0</v>
      </c>
      <c r="P2924" s="18" t="str">
        <f t="shared" si="409"/>
        <v/>
      </c>
      <c r="Q2924" s="18">
        <f t="shared" si="410"/>
        <v>0</v>
      </c>
      <c r="R2924" s="118"/>
    </row>
    <row r="2925" spans="1:18" x14ac:dyDescent="0.25">
      <c r="A2925" s="25">
        <f t="shared" si="411"/>
        <v>325</v>
      </c>
      <c r="B2925" s="23">
        <f t="shared" si="412"/>
        <v>44575</v>
      </c>
      <c r="C2925" s="24">
        <v>13</v>
      </c>
      <c r="D2925" s="54" t="str">
        <f t="shared" si="404"/>
        <v>ASET</v>
      </c>
      <c r="E2925" s="178"/>
      <c r="F2925" s="179"/>
      <c r="G2925" s="177"/>
      <c r="H2925" s="177"/>
      <c r="I2925" s="169">
        <f t="shared" si="405"/>
        <v>0</v>
      </c>
      <c r="J2925" s="149" t="str" cm="1">
        <f t="array" ref="J2925">IF(ISERROR(INDEX('Non Compliance input'!$H$5:$H$156,MATCH(1,(A2925='Non Compliance input'!$A$5:$A$156)*(F2925&gt;='Non Compliance input'!$D$5:$D$156)*(E2925&lt;'Non Compliance input'!$E$5:$E$156)*('Non Compliance input'!$H$5:$H$156="Yes"),0))
),"","Yes")</f>
        <v/>
      </c>
      <c r="K2925" s="149">
        <f t="shared" si="406"/>
        <v>0</v>
      </c>
      <c r="L2925" s="162">
        <f t="shared" si="407"/>
        <v>0</v>
      </c>
      <c r="M2925" s="162" t="str" cm="1">
        <f t="array" ref="M2925">IF(ISERROR(INDEX('Non Compliance input'!$I$5:$I$156,MATCH(1,(A2925='Non Compliance input'!$A$5:$A$156)*(E2925&gt;='Non Compliance input'!$D$5:$D$156)*(F2925&lt;='Non Compliance input'!$E$5:$E$156)*('Non Compliance input'!$I$5:$I$156="Yes"),0))
),"","Yes")</f>
        <v/>
      </c>
      <c r="N2925" s="149" t="str">
        <f>IF(VLOOKUP($A2925,HourEndingOutage!$B$3:$F$746,5,0)="Outage","Outage","")</f>
        <v/>
      </c>
      <c r="O2925" s="18">
        <f t="shared" si="408"/>
        <v>0</v>
      </c>
      <c r="P2925" s="18" t="str">
        <f t="shared" si="409"/>
        <v/>
      </c>
      <c r="Q2925" s="18">
        <f t="shared" si="410"/>
        <v>0</v>
      </c>
      <c r="R2925" s="118"/>
    </row>
    <row r="2926" spans="1:18" x14ac:dyDescent="0.25">
      <c r="A2926" s="25">
        <f t="shared" si="411"/>
        <v>325</v>
      </c>
      <c r="B2926" s="23">
        <f t="shared" si="412"/>
        <v>44575</v>
      </c>
      <c r="C2926" s="24">
        <v>13</v>
      </c>
      <c r="D2926" s="54" t="str">
        <f t="shared" si="404"/>
        <v>ASET</v>
      </c>
      <c r="E2926" s="178"/>
      <c r="F2926" s="179"/>
      <c r="G2926" s="177"/>
      <c r="H2926" s="177"/>
      <c r="I2926" s="169">
        <f t="shared" si="405"/>
        <v>0</v>
      </c>
      <c r="J2926" s="149" t="str" cm="1">
        <f t="array" ref="J2926">IF(ISERROR(INDEX('Non Compliance input'!$H$5:$H$156,MATCH(1,(A2926='Non Compliance input'!$A$5:$A$156)*(F2926&gt;='Non Compliance input'!$D$5:$D$156)*(E2926&lt;'Non Compliance input'!$E$5:$E$156)*('Non Compliance input'!$H$5:$H$156="Yes"),0))
),"","Yes")</f>
        <v/>
      </c>
      <c r="K2926" s="149">
        <f t="shared" si="406"/>
        <v>0</v>
      </c>
      <c r="L2926" s="162">
        <f t="shared" si="407"/>
        <v>0</v>
      </c>
      <c r="M2926" s="162" t="str" cm="1">
        <f t="array" ref="M2926">IF(ISERROR(INDEX('Non Compliance input'!$I$5:$I$156,MATCH(1,(A2926='Non Compliance input'!$A$5:$A$156)*(E2926&gt;='Non Compliance input'!$D$5:$D$156)*(F2926&lt;='Non Compliance input'!$E$5:$E$156)*('Non Compliance input'!$I$5:$I$156="Yes"),0))
),"","Yes")</f>
        <v/>
      </c>
      <c r="N2926" s="149" t="str">
        <f>IF(VLOOKUP($A2926,HourEndingOutage!$B$3:$F$746,5,0)="Outage","Outage","")</f>
        <v/>
      </c>
      <c r="O2926" s="18">
        <f t="shared" si="408"/>
        <v>0</v>
      </c>
      <c r="P2926" s="18" t="str">
        <f t="shared" si="409"/>
        <v/>
      </c>
      <c r="Q2926" s="18">
        <f t="shared" si="410"/>
        <v>0</v>
      </c>
      <c r="R2926" s="118"/>
    </row>
    <row r="2927" spans="1:18" x14ac:dyDescent="0.25">
      <c r="A2927" s="25">
        <f t="shared" si="411"/>
        <v>325</v>
      </c>
      <c r="B2927" s="23">
        <f t="shared" si="412"/>
        <v>44575</v>
      </c>
      <c r="C2927" s="24">
        <v>13</v>
      </c>
      <c r="D2927" s="54" t="str">
        <f t="shared" si="404"/>
        <v>ASET</v>
      </c>
      <c r="E2927" s="178"/>
      <c r="F2927" s="179"/>
      <c r="G2927" s="177"/>
      <c r="H2927" s="177"/>
      <c r="I2927" s="169">
        <f t="shared" si="405"/>
        <v>0</v>
      </c>
      <c r="J2927" s="149" t="str" cm="1">
        <f t="array" ref="J2927">IF(ISERROR(INDEX('Non Compliance input'!$H$5:$H$156,MATCH(1,(A2927='Non Compliance input'!$A$5:$A$156)*(F2927&gt;='Non Compliance input'!$D$5:$D$156)*(E2927&lt;'Non Compliance input'!$E$5:$E$156)*('Non Compliance input'!$H$5:$H$156="Yes"),0))
),"","Yes")</f>
        <v/>
      </c>
      <c r="K2927" s="149">
        <f t="shared" si="406"/>
        <v>0</v>
      </c>
      <c r="L2927" s="162">
        <f t="shared" si="407"/>
        <v>0</v>
      </c>
      <c r="M2927" s="162" t="str" cm="1">
        <f t="array" ref="M2927">IF(ISERROR(INDEX('Non Compliance input'!$I$5:$I$156,MATCH(1,(A2927='Non Compliance input'!$A$5:$A$156)*(E2927&gt;='Non Compliance input'!$D$5:$D$156)*(F2927&lt;='Non Compliance input'!$E$5:$E$156)*('Non Compliance input'!$I$5:$I$156="Yes"),0))
),"","Yes")</f>
        <v/>
      </c>
      <c r="N2927" s="149" t="str">
        <f>IF(VLOOKUP($A2927,HourEndingOutage!$B$3:$F$746,5,0)="Outage","Outage","")</f>
        <v/>
      </c>
      <c r="O2927" s="18">
        <f t="shared" si="408"/>
        <v>0</v>
      </c>
      <c r="P2927" s="18" t="str">
        <f t="shared" si="409"/>
        <v/>
      </c>
      <c r="Q2927" s="18">
        <f t="shared" si="410"/>
        <v>0</v>
      </c>
      <c r="R2927" s="118"/>
    </row>
    <row r="2928" spans="1:18" x14ac:dyDescent="0.25">
      <c r="A2928" s="25">
        <f t="shared" si="411"/>
        <v>326</v>
      </c>
      <c r="B2928" s="23">
        <f t="shared" si="412"/>
        <v>44575</v>
      </c>
      <c r="C2928" s="24">
        <v>14</v>
      </c>
      <c r="D2928" s="54" t="str">
        <f t="shared" si="404"/>
        <v>ASET</v>
      </c>
      <c r="E2928" s="178"/>
      <c r="F2928" s="179"/>
      <c r="G2928" s="177"/>
      <c r="H2928" s="177"/>
      <c r="I2928" s="169">
        <f t="shared" si="405"/>
        <v>0</v>
      </c>
      <c r="J2928" s="149" t="str" cm="1">
        <f t="array" ref="J2928">IF(ISERROR(INDEX('Non Compliance input'!$H$5:$H$156,MATCH(1,(A2928='Non Compliance input'!$A$5:$A$156)*(F2928&gt;='Non Compliance input'!$D$5:$D$156)*(E2928&lt;'Non Compliance input'!$E$5:$E$156)*('Non Compliance input'!$H$5:$H$156="Yes"),0))
),"","Yes")</f>
        <v/>
      </c>
      <c r="K2928" s="149">
        <f t="shared" si="406"/>
        <v>0</v>
      </c>
      <c r="L2928" s="162">
        <f t="shared" si="407"/>
        <v>0</v>
      </c>
      <c r="M2928" s="162" t="str" cm="1">
        <f t="array" ref="M2928">IF(ISERROR(INDEX('Non Compliance input'!$I$5:$I$156,MATCH(1,(A2928='Non Compliance input'!$A$5:$A$156)*(E2928&gt;='Non Compliance input'!$D$5:$D$156)*(F2928&lt;='Non Compliance input'!$E$5:$E$156)*('Non Compliance input'!$I$5:$I$156="Yes"),0))
),"","Yes")</f>
        <v/>
      </c>
      <c r="N2928" s="149" t="str">
        <f>IF(VLOOKUP($A2928,HourEndingOutage!$B$3:$F$746,5,0)="Outage","Outage","")</f>
        <v/>
      </c>
      <c r="O2928" s="18">
        <f t="shared" si="408"/>
        <v>0</v>
      </c>
      <c r="P2928" s="18" t="str">
        <f t="shared" si="409"/>
        <v/>
      </c>
      <c r="Q2928" s="18">
        <f t="shared" si="410"/>
        <v>0</v>
      </c>
      <c r="R2928" s="118"/>
    </row>
    <row r="2929" spans="1:18" x14ac:dyDescent="0.25">
      <c r="A2929" s="25">
        <f t="shared" si="411"/>
        <v>326</v>
      </c>
      <c r="B2929" s="23">
        <f t="shared" si="412"/>
        <v>44575</v>
      </c>
      <c r="C2929" s="24">
        <v>14</v>
      </c>
      <c r="D2929" s="54" t="str">
        <f t="shared" si="404"/>
        <v>ASET</v>
      </c>
      <c r="E2929" s="178"/>
      <c r="F2929" s="179"/>
      <c r="G2929" s="177"/>
      <c r="H2929" s="177"/>
      <c r="I2929" s="169">
        <f t="shared" si="405"/>
        <v>0</v>
      </c>
      <c r="J2929" s="149" t="str" cm="1">
        <f t="array" ref="J2929">IF(ISERROR(INDEX('Non Compliance input'!$H$5:$H$156,MATCH(1,(A2929='Non Compliance input'!$A$5:$A$156)*(F2929&gt;='Non Compliance input'!$D$5:$D$156)*(E2929&lt;'Non Compliance input'!$E$5:$E$156)*('Non Compliance input'!$H$5:$H$156="Yes"),0))
),"","Yes")</f>
        <v/>
      </c>
      <c r="K2929" s="149">
        <f t="shared" si="406"/>
        <v>0</v>
      </c>
      <c r="L2929" s="162">
        <f t="shared" si="407"/>
        <v>0</v>
      </c>
      <c r="M2929" s="162" t="str" cm="1">
        <f t="array" ref="M2929">IF(ISERROR(INDEX('Non Compliance input'!$I$5:$I$156,MATCH(1,(A2929='Non Compliance input'!$A$5:$A$156)*(E2929&gt;='Non Compliance input'!$D$5:$D$156)*(F2929&lt;='Non Compliance input'!$E$5:$E$156)*('Non Compliance input'!$I$5:$I$156="Yes"),0))
),"","Yes")</f>
        <v/>
      </c>
      <c r="N2929" s="149" t="str">
        <f>IF(VLOOKUP($A2929,HourEndingOutage!$B$3:$F$746,5,0)="Outage","Outage","")</f>
        <v/>
      </c>
      <c r="O2929" s="18">
        <f t="shared" si="408"/>
        <v>0</v>
      </c>
      <c r="P2929" s="18" t="str">
        <f t="shared" si="409"/>
        <v/>
      </c>
      <c r="Q2929" s="18">
        <f t="shared" si="410"/>
        <v>0</v>
      </c>
      <c r="R2929" s="118"/>
    </row>
    <row r="2930" spans="1:18" x14ac:dyDescent="0.25">
      <c r="A2930" s="25">
        <f t="shared" si="411"/>
        <v>326</v>
      </c>
      <c r="B2930" s="23">
        <f t="shared" si="412"/>
        <v>44575</v>
      </c>
      <c r="C2930" s="24">
        <v>14</v>
      </c>
      <c r="D2930" s="54" t="str">
        <f t="shared" si="404"/>
        <v>ASET</v>
      </c>
      <c r="E2930" s="178"/>
      <c r="F2930" s="179"/>
      <c r="G2930" s="177"/>
      <c r="H2930" s="177"/>
      <c r="I2930" s="169">
        <f t="shared" si="405"/>
        <v>0</v>
      </c>
      <c r="J2930" s="149" t="str" cm="1">
        <f t="array" ref="J2930">IF(ISERROR(INDEX('Non Compliance input'!$H$5:$H$156,MATCH(1,(A2930='Non Compliance input'!$A$5:$A$156)*(F2930&gt;='Non Compliance input'!$D$5:$D$156)*(E2930&lt;'Non Compliance input'!$E$5:$E$156)*('Non Compliance input'!$H$5:$H$156="Yes"),0))
),"","Yes")</f>
        <v/>
      </c>
      <c r="K2930" s="149">
        <f t="shared" si="406"/>
        <v>0</v>
      </c>
      <c r="L2930" s="162">
        <f t="shared" si="407"/>
        <v>0</v>
      </c>
      <c r="M2930" s="162" t="str" cm="1">
        <f t="array" ref="M2930">IF(ISERROR(INDEX('Non Compliance input'!$I$5:$I$156,MATCH(1,(A2930='Non Compliance input'!$A$5:$A$156)*(E2930&gt;='Non Compliance input'!$D$5:$D$156)*(F2930&lt;='Non Compliance input'!$E$5:$E$156)*('Non Compliance input'!$I$5:$I$156="Yes"),0))
),"","Yes")</f>
        <v/>
      </c>
      <c r="N2930" s="149" t="str">
        <f>IF(VLOOKUP($A2930,HourEndingOutage!$B$3:$F$746,5,0)="Outage","Outage","")</f>
        <v/>
      </c>
      <c r="O2930" s="18">
        <f t="shared" si="408"/>
        <v>0</v>
      </c>
      <c r="P2930" s="18" t="str">
        <f t="shared" si="409"/>
        <v/>
      </c>
      <c r="Q2930" s="18">
        <f t="shared" si="410"/>
        <v>0</v>
      </c>
      <c r="R2930" s="118"/>
    </row>
    <row r="2931" spans="1:18" x14ac:dyDescent="0.25">
      <c r="A2931" s="25">
        <f t="shared" si="411"/>
        <v>326</v>
      </c>
      <c r="B2931" s="23">
        <f t="shared" si="412"/>
        <v>44575</v>
      </c>
      <c r="C2931" s="24">
        <v>14</v>
      </c>
      <c r="D2931" s="54" t="str">
        <f t="shared" si="404"/>
        <v>ASET</v>
      </c>
      <c r="E2931" s="178"/>
      <c r="F2931" s="179"/>
      <c r="G2931" s="177"/>
      <c r="H2931" s="177"/>
      <c r="I2931" s="169">
        <f t="shared" si="405"/>
        <v>0</v>
      </c>
      <c r="J2931" s="149" t="str" cm="1">
        <f t="array" ref="J2931">IF(ISERROR(INDEX('Non Compliance input'!$H$5:$H$156,MATCH(1,(A2931='Non Compliance input'!$A$5:$A$156)*(F2931&gt;='Non Compliance input'!$D$5:$D$156)*(E2931&lt;'Non Compliance input'!$E$5:$E$156)*('Non Compliance input'!$H$5:$H$156="Yes"),0))
),"","Yes")</f>
        <v/>
      </c>
      <c r="K2931" s="149">
        <f t="shared" si="406"/>
        <v>0</v>
      </c>
      <c r="L2931" s="162">
        <f t="shared" si="407"/>
        <v>0</v>
      </c>
      <c r="M2931" s="162" t="str" cm="1">
        <f t="array" ref="M2931">IF(ISERROR(INDEX('Non Compliance input'!$I$5:$I$156,MATCH(1,(A2931='Non Compliance input'!$A$5:$A$156)*(E2931&gt;='Non Compliance input'!$D$5:$D$156)*(F2931&lt;='Non Compliance input'!$E$5:$E$156)*('Non Compliance input'!$I$5:$I$156="Yes"),0))
),"","Yes")</f>
        <v/>
      </c>
      <c r="N2931" s="149" t="str">
        <f>IF(VLOOKUP($A2931,HourEndingOutage!$B$3:$F$746,5,0)="Outage","Outage","")</f>
        <v/>
      </c>
      <c r="O2931" s="18">
        <f t="shared" si="408"/>
        <v>0</v>
      </c>
      <c r="P2931" s="18" t="str">
        <f t="shared" si="409"/>
        <v/>
      </c>
      <c r="Q2931" s="18">
        <f t="shared" si="410"/>
        <v>0</v>
      </c>
      <c r="R2931" s="118"/>
    </row>
    <row r="2932" spans="1:18" x14ac:dyDescent="0.25">
      <c r="A2932" s="25">
        <f t="shared" si="411"/>
        <v>326</v>
      </c>
      <c r="B2932" s="23">
        <f t="shared" si="412"/>
        <v>44575</v>
      </c>
      <c r="C2932" s="24">
        <v>14</v>
      </c>
      <c r="D2932" s="54" t="str">
        <f t="shared" si="404"/>
        <v>ASET</v>
      </c>
      <c r="E2932" s="178"/>
      <c r="F2932" s="179"/>
      <c r="G2932" s="177"/>
      <c r="H2932" s="177"/>
      <c r="I2932" s="169">
        <f t="shared" si="405"/>
        <v>0</v>
      </c>
      <c r="J2932" s="149" t="str" cm="1">
        <f t="array" ref="J2932">IF(ISERROR(INDEX('Non Compliance input'!$H$5:$H$156,MATCH(1,(A2932='Non Compliance input'!$A$5:$A$156)*(F2932&gt;='Non Compliance input'!$D$5:$D$156)*(E2932&lt;'Non Compliance input'!$E$5:$E$156)*('Non Compliance input'!$H$5:$H$156="Yes"),0))
),"","Yes")</f>
        <v/>
      </c>
      <c r="K2932" s="149">
        <f t="shared" si="406"/>
        <v>0</v>
      </c>
      <c r="L2932" s="162">
        <f t="shared" si="407"/>
        <v>0</v>
      </c>
      <c r="M2932" s="162" t="str" cm="1">
        <f t="array" ref="M2932">IF(ISERROR(INDEX('Non Compliance input'!$I$5:$I$156,MATCH(1,(A2932='Non Compliance input'!$A$5:$A$156)*(E2932&gt;='Non Compliance input'!$D$5:$D$156)*(F2932&lt;='Non Compliance input'!$E$5:$E$156)*('Non Compliance input'!$I$5:$I$156="Yes"),0))
),"","Yes")</f>
        <v/>
      </c>
      <c r="N2932" s="149" t="str">
        <f>IF(VLOOKUP($A2932,HourEndingOutage!$B$3:$F$746,5,0)="Outage","Outage","")</f>
        <v/>
      </c>
      <c r="O2932" s="18">
        <f t="shared" si="408"/>
        <v>0</v>
      </c>
      <c r="P2932" s="18" t="str">
        <f t="shared" si="409"/>
        <v/>
      </c>
      <c r="Q2932" s="18">
        <f t="shared" si="410"/>
        <v>0</v>
      </c>
      <c r="R2932" s="118"/>
    </row>
    <row r="2933" spans="1:18" x14ac:dyDescent="0.25">
      <c r="A2933" s="25">
        <f t="shared" si="411"/>
        <v>326</v>
      </c>
      <c r="B2933" s="23">
        <f t="shared" si="412"/>
        <v>44575</v>
      </c>
      <c r="C2933" s="24">
        <v>14</v>
      </c>
      <c r="D2933" s="54" t="str">
        <f t="shared" si="404"/>
        <v>ASET</v>
      </c>
      <c r="E2933" s="178"/>
      <c r="F2933" s="179"/>
      <c r="G2933" s="177"/>
      <c r="H2933" s="177"/>
      <c r="I2933" s="169">
        <f t="shared" si="405"/>
        <v>0</v>
      </c>
      <c r="J2933" s="149" t="str" cm="1">
        <f t="array" ref="J2933">IF(ISERROR(INDEX('Non Compliance input'!$H$5:$H$156,MATCH(1,(A2933='Non Compliance input'!$A$5:$A$156)*(F2933&gt;='Non Compliance input'!$D$5:$D$156)*(E2933&lt;'Non Compliance input'!$E$5:$E$156)*('Non Compliance input'!$H$5:$H$156="Yes"),0))
),"","Yes")</f>
        <v/>
      </c>
      <c r="K2933" s="149">
        <f t="shared" si="406"/>
        <v>0</v>
      </c>
      <c r="L2933" s="162">
        <f t="shared" si="407"/>
        <v>0</v>
      </c>
      <c r="M2933" s="162" t="str" cm="1">
        <f t="array" ref="M2933">IF(ISERROR(INDEX('Non Compliance input'!$I$5:$I$156,MATCH(1,(A2933='Non Compliance input'!$A$5:$A$156)*(E2933&gt;='Non Compliance input'!$D$5:$D$156)*(F2933&lt;='Non Compliance input'!$E$5:$E$156)*('Non Compliance input'!$I$5:$I$156="Yes"),0))
),"","Yes")</f>
        <v/>
      </c>
      <c r="N2933" s="149" t="str">
        <f>IF(VLOOKUP($A2933,HourEndingOutage!$B$3:$F$746,5,0)="Outage","Outage","")</f>
        <v/>
      </c>
      <c r="O2933" s="18">
        <f t="shared" si="408"/>
        <v>0</v>
      </c>
      <c r="P2933" s="18" t="str">
        <f t="shared" si="409"/>
        <v/>
      </c>
      <c r="Q2933" s="18">
        <f t="shared" si="410"/>
        <v>0</v>
      </c>
      <c r="R2933" s="118"/>
    </row>
    <row r="2934" spans="1:18" x14ac:dyDescent="0.25">
      <c r="A2934" s="25">
        <f t="shared" si="411"/>
        <v>326</v>
      </c>
      <c r="B2934" s="23">
        <f t="shared" si="412"/>
        <v>44575</v>
      </c>
      <c r="C2934" s="24">
        <v>14</v>
      </c>
      <c r="D2934" s="54" t="str">
        <f t="shared" si="404"/>
        <v>ASET</v>
      </c>
      <c r="E2934" s="178"/>
      <c r="F2934" s="179"/>
      <c r="G2934" s="177"/>
      <c r="H2934" s="177"/>
      <c r="I2934" s="169">
        <f t="shared" si="405"/>
        <v>0</v>
      </c>
      <c r="J2934" s="149" t="str" cm="1">
        <f t="array" ref="J2934">IF(ISERROR(INDEX('Non Compliance input'!$H$5:$H$156,MATCH(1,(A2934='Non Compliance input'!$A$5:$A$156)*(F2934&gt;='Non Compliance input'!$D$5:$D$156)*(E2934&lt;'Non Compliance input'!$E$5:$E$156)*('Non Compliance input'!$H$5:$H$156="Yes"),0))
),"","Yes")</f>
        <v/>
      </c>
      <c r="K2934" s="149">
        <f t="shared" si="406"/>
        <v>0</v>
      </c>
      <c r="L2934" s="162">
        <f t="shared" si="407"/>
        <v>0</v>
      </c>
      <c r="M2934" s="162" t="str" cm="1">
        <f t="array" ref="M2934">IF(ISERROR(INDEX('Non Compliance input'!$I$5:$I$156,MATCH(1,(A2934='Non Compliance input'!$A$5:$A$156)*(E2934&gt;='Non Compliance input'!$D$5:$D$156)*(F2934&lt;='Non Compliance input'!$E$5:$E$156)*('Non Compliance input'!$I$5:$I$156="Yes"),0))
),"","Yes")</f>
        <v/>
      </c>
      <c r="N2934" s="149" t="str">
        <f>IF(VLOOKUP($A2934,HourEndingOutage!$B$3:$F$746,5,0)="Outage","Outage","")</f>
        <v/>
      </c>
      <c r="O2934" s="18">
        <f t="shared" si="408"/>
        <v>0</v>
      </c>
      <c r="P2934" s="18" t="str">
        <f t="shared" si="409"/>
        <v/>
      </c>
      <c r="Q2934" s="18">
        <f t="shared" si="410"/>
        <v>0</v>
      </c>
      <c r="R2934" s="118"/>
    </row>
    <row r="2935" spans="1:18" x14ac:dyDescent="0.25">
      <c r="A2935" s="25">
        <f t="shared" si="411"/>
        <v>326</v>
      </c>
      <c r="B2935" s="23">
        <f t="shared" si="412"/>
        <v>44575</v>
      </c>
      <c r="C2935" s="24">
        <v>14</v>
      </c>
      <c r="D2935" s="54" t="str">
        <f t="shared" si="404"/>
        <v>ASET</v>
      </c>
      <c r="E2935" s="178"/>
      <c r="F2935" s="179"/>
      <c r="G2935" s="177"/>
      <c r="H2935" s="177"/>
      <c r="I2935" s="169">
        <f t="shared" si="405"/>
        <v>0</v>
      </c>
      <c r="J2935" s="149" t="str" cm="1">
        <f t="array" ref="J2935">IF(ISERROR(INDEX('Non Compliance input'!$H$5:$H$156,MATCH(1,(A2935='Non Compliance input'!$A$5:$A$156)*(F2935&gt;='Non Compliance input'!$D$5:$D$156)*(E2935&lt;'Non Compliance input'!$E$5:$E$156)*('Non Compliance input'!$H$5:$H$156="Yes"),0))
),"","Yes")</f>
        <v/>
      </c>
      <c r="K2935" s="149">
        <f t="shared" si="406"/>
        <v>0</v>
      </c>
      <c r="L2935" s="162">
        <f t="shared" si="407"/>
        <v>0</v>
      </c>
      <c r="M2935" s="162" t="str" cm="1">
        <f t="array" ref="M2935">IF(ISERROR(INDEX('Non Compliance input'!$I$5:$I$156,MATCH(1,(A2935='Non Compliance input'!$A$5:$A$156)*(E2935&gt;='Non Compliance input'!$D$5:$D$156)*(F2935&lt;='Non Compliance input'!$E$5:$E$156)*('Non Compliance input'!$I$5:$I$156="Yes"),0))
),"","Yes")</f>
        <v/>
      </c>
      <c r="N2935" s="149" t="str">
        <f>IF(VLOOKUP($A2935,HourEndingOutage!$B$3:$F$746,5,0)="Outage","Outage","")</f>
        <v/>
      </c>
      <c r="O2935" s="18">
        <f t="shared" si="408"/>
        <v>0</v>
      </c>
      <c r="P2935" s="18" t="str">
        <f t="shared" si="409"/>
        <v/>
      </c>
      <c r="Q2935" s="18">
        <f t="shared" si="410"/>
        <v>0</v>
      </c>
      <c r="R2935" s="118"/>
    </row>
    <row r="2936" spans="1:18" x14ac:dyDescent="0.25">
      <c r="A2936" s="25">
        <f t="shared" si="411"/>
        <v>326</v>
      </c>
      <c r="B2936" s="23">
        <f t="shared" si="412"/>
        <v>44575</v>
      </c>
      <c r="C2936" s="24">
        <v>14</v>
      </c>
      <c r="D2936" s="54" t="str">
        <f t="shared" si="404"/>
        <v>ASET</v>
      </c>
      <c r="E2936" s="178"/>
      <c r="F2936" s="179"/>
      <c r="G2936" s="177"/>
      <c r="H2936" s="177"/>
      <c r="I2936" s="169">
        <f t="shared" si="405"/>
        <v>0</v>
      </c>
      <c r="J2936" s="149" t="str" cm="1">
        <f t="array" ref="J2936">IF(ISERROR(INDEX('Non Compliance input'!$H$5:$H$156,MATCH(1,(A2936='Non Compliance input'!$A$5:$A$156)*(F2936&gt;='Non Compliance input'!$D$5:$D$156)*(E2936&lt;'Non Compliance input'!$E$5:$E$156)*('Non Compliance input'!$H$5:$H$156="Yes"),0))
),"","Yes")</f>
        <v/>
      </c>
      <c r="K2936" s="149">
        <f t="shared" si="406"/>
        <v>0</v>
      </c>
      <c r="L2936" s="162">
        <f t="shared" si="407"/>
        <v>0</v>
      </c>
      <c r="M2936" s="162" t="str" cm="1">
        <f t="array" ref="M2936">IF(ISERROR(INDEX('Non Compliance input'!$I$5:$I$156,MATCH(1,(A2936='Non Compliance input'!$A$5:$A$156)*(E2936&gt;='Non Compliance input'!$D$5:$D$156)*(F2936&lt;='Non Compliance input'!$E$5:$E$156)*('Non Compliance input'!$I$5:$I$156="Yes"),0))
),"","Yes")</f>
        <v/>
      </c>
      <c r="N2936" s="149" t="str">
        <f>IF(VLOOKUP($A2936,HourEndingOutage!$B$3:$F$746,5,0)="Outage","Outage","")</f>
        <v/>
      </c>
      <c r="O2936" s="18">
        <f t="shared" si="408"/>
        <v>0</v>
      </c>
      <c r="P2936" s="18" t="str">
        <f t="shared" si="409"/>
        <v/>
      </c>
      <c r="Q2936" s="18">
        <f t="shared" si="410"/>
        <v>0</v>
      </c>
      <c r="R2936" s="118"/>
    </row>
    <row r="2937" spans="1:18" x14ac:dyDescent="0.25">
      <c r="A2937" s="25">
        <f t="shared" si="411"/>
        <v>327</v>
      </c>
      <c r="B2937" s="23">
        <f t="shared" si="412"/>
        <v>44575</v>
      </c>
      <c r="C2937" s="24">
        <v>15</v>
      </c>
      <c r="D2937" s="54" t="str">
        <f t="shared" si="404"/>
        <v>ASET</v>
      </c>
      <c r="E2937" s="178"/>
      <c r="F2937" s="179"/>
      <c r="G2937" s="177"/>
      <c r="H2937" s="177"/>
      <c r="I2937" s="169">
        <f t="shared" si="405"/>
        <v>0</v>
      </c>
      <c r="J2937" s="149" t="str" cm="1">
        <f t="array" ref="J2937">IF(ISERROR(INDEX('Non Compliance input'!$H$5:$H$156,MATCH(1,(A2937='Non Compliance input'!$A$5:$A$156)*(F2937&gt;='Non Compliance input'!$D$5:$D$156)*(E2937&lt;'Non Compliance input'!$E$5:$E$156)*('Non Compliance input'!$H$5:$H$156="Yes"),0))
),"","Yes")</f>
        <v/>
      </c>
      <c r="K2937" s="149">
        <f t="shared" si="406"/>
        <v>0</v>
      </c>
      <c r="L2937" s="162">
        <f t="shared" si="407"/>
        <v>0</v>
      </c>
      <c r="M2937" s="162" t="str" cm="1">
        <f t="array" ref="M2937">IF(ISERROR(INDEX('Non Compliance input'!$I$5:$I$156,MATCH(1,(A2937='Non Compliance input'!$A$5:$A$156)*(E2937&gt;='Non Compliance input'!$D$5:$D$156)*(F2937&lt;='Non Compliance input'!$E$5:$E$156)*('Non Compliance input'!$I$5:$I$156="Yes"),0))
),"","Yes")</f>
        <v/>
      </c>
      <c r="N2937" s="149" t="str">
        <f>IF(VLOOKUP($A2937,HourEndingOutage!$B$3:$F$746,5,0)="Outage","Outage","")</f>
        <v/>
      </c>
      <c r="O2937" s="18">
        <f t="shared" si="408"/>
        <v>0</v>
      </c>
      <c r="P2937" s="18" t="str">
        <f t="shared" si="409"/>
        <v/>
      </c>
      <c r="Q2937" s="18">
        <f t="shared" si="410"/>
        <v>0</v>
      </c>
      <c r="R2937" s="118"/>
    </row>
    <row r="2938" spans="1:18" x14ac:dyDescent="0.25">
      <c r="A2938" s="25">
        <f t="shared" si="411"/>
        <v>327</v>
      </c>
      <c r="B2938" s="23">
        <f t="shared" si="412"/>
        <v>44575</v>
      </c>
      <c r="C2938" s="24">
        <v>15</v>
      </c>
      <c r="D2938" s="54" t="str">
        <f t="shared" si="404"/>
        <v>ASET</v>
      </c>
      <c r="E2938" s="178"/>
      <c r="F2938" s="179"/>
      <c r="G2938" s="177"/>
      <c r="H2938" s="177"/>
      <c r="I2938" s="169">
        <f t="shared" si="405"/>
        <v>0</v>
      </c>
      <c r="J2938" s="149" t="str" cm="1">
        <f t="array" ref="J2938">IF(ISERROR(INDEX('Non Compliance input'!$H$5:$H$156,MATCH(1,(A2938='Non Compliance input'!$A$5:$A$156)*(F2938&gt;='Non Compliance input'!$D$5:$D$156)*(E2938&lt;'Non Compliance input'!$E$5:$E$156)*('Non Compliance input'!$H$5:$H$156="Yes"),0))
),"","Yes")</f>
        <v/>
      </c>
      <c r="K2938" s="149">
        <f t="shared" si="406"/>
        <v>0</v>
      </c>
      <c r="L2938" s="162">
        <f t="shared" si="407"/>
        <v>0</v>
      </c>
      <c r="M2938" s="162" t="str" cm="1">
        <f t="array" ref="M2938">IF(ISERROR(INDEX('Non Compliance input'!$I$5:$I$156,MATCH(1,(A2938='Non Compliance input'!$A$5:$A$156)*(E2938&gt;='Non Compliance input'!$D$5:$D$156)*(F2938&lt;='Non Compliance input'!$E$5:$E$156)*('Non Compliance input'!$I$5:$I$156="Yes"),0))
),"","Yes")</f>
        <v/>
      </c>
      <c r="N2938" s="149" t="str">
        <f>IF(VLOOKUP($A2938,HourEndingOutage!$B$3:$F$746,5,0)="Outage","Outage","")</f>
        <v/>
      </c>
      <c r="O2938" s="18">
        <f t="shared" si="408"/>
        <v>0</v>
      </c>
      <c r="P2938" s="18" t="str">
        <f t="shared" si="409"/>
        <v/>
      </c>
      <c r="Q2938" s="18">
        <f t="shared" si="410"/>
        <v>0</v>
      </c>
      <c r="R2938" s="118"/>
    </row>
    <row r="2939" spans="1:18" x14ac:dyDescent="0.25">
      <c r="A2939" s="25">
        <f t="shared" si="411"/>
        <v>327</v>
      </c>
      <c r="B2939" s="23">
        <f t="shared" si="412"/>
        <v>44575</v>
      </c>
      <c r="C2939" s="24">
        <v>15</v>
      </c>
      <c r="D2939" s="54" t="str">
        <f t="shared" si="404"/>
        <v>ASET</v>
      </c>
      <c r="E2939" s="178"/>
      <c r="F2939" s="179"/>
      <c r="G2939" s="177"/>
      <c r="H2939" s="177"/>
      <c r="I2939" s="169">
        <f t="shared" si="405"/>
        <v>0</v>
      </c>
      <c r="J2939" s="149" t="str" cm="1">
        <f t="array" ref="J2939">IF(ISERROR(INDEX('Non Compliance input'!$H$5:$H$156,MATCH(1,(A2939='Non Compliance input'!$A$5:$A$156)*(F2939&gt;='Non Compliance input'!$D$5:$D$156)*(E2939&lt;'Non Compliance input'!$E$5:$E$156)*('Non Compliance input'!$H$5:$H$156="Yes"),0))
),"","Yes")</f>
        <v/>
      </c>
      <c r="K2939" s="149">
        <f t="shared" si="406"/>
        <v>0</v>
      </c>
      <c r="L2939" s="162">
        <f t="shared" si="407"/>
        <v>0</v>
      </c>
      <c r="M2939" s="162" t="str" cm="1">
        <f t="array" ref="M2939">IF(ISERROR(INDEX('Non Compliance input'!$I$5:$I$156,MATCH(1,(A2939='Non Compliance input'!$A$5:$A$156)*(E2939&gt;='Non Compliance input'!$D$5:$D$156)*(F2939&lt;='Non Compliance input'!$E$5:$E$156)*('Non Compliance input'!$I$5:$I$156="Yes"),0))
),"","Yes")</f>
        <v/>
      </c>
      <c r="N2939" s="149" t="str">
        <f>IF(VLOOKUP($A2939,HourEndingOutage!$B$3:$F$746,5,0)="Outage","Outage","")</f>
        <v/>
      </c>
      <c r="O2939" s="18">
        <f t="shared" si="408"/>
        <v>0</v>
      </c>
      <c r="P2939" s="18" t="str">
        <f t="shared" si="409"/>
        <v/>
      </c>
      <c r="Q2939" s="18">
        <f t="shared" si="410"/>
        <v>0</v>
      </c>
      <c r="R2939" s="118"/>
    </row>
    <row r="2940" spans="1:18" x14ac:dyDescent="0.25">
      <c r="A2940" s="25">
        <f t="shared" si="411"/>
        <v>327</v>
      </c>
      <c r="B2940" s="23">
        <f t="shared" si="412"/>
        <v>44575</v>
      </c>
      <c r="C2940" s="24">
        <v>15</v>
      </c>
      <c r="D2940" s="54" t="str">
        <f t="shared" si="404"/>
        <v>ASET</v>
      </c>
      <c r="E2940" s="178"/>
      <c r="F2940" s="179"/>
      <c r="G2940" s="177"/>
      <c r="H2940" s="177"/>
      <c r="I2940" s="169">
        <f t="shared" si="405"/>
        <v>0</v>
      </c>
      <c r="J2940" s="149" t="str" cm="1">
        <f t="array" ref="J2940">IF(ISERROR(INDEX('Non Compliance input'!$H$5:$H$156,MATCH(1,(A2940='Non Compliance input'!$A$5:$A$156)*(F2940&gt;='Non Compliance input'!$D$5:$D$156)*(E2940&lt;'Non Compliance input'!$E$5:$E$156)*('Non Compliance input'!$H$5:$H$156="Yes"),0))
),"","Yes")</f>
        <v/>
      </c>
      <c r="K2940" s="149">
        <f t="shared" si="406"/>
        <v>0</v>
      </c>
      <c r="L2940" s="162">
        <f t="shared" si="407"/>
        <v>0</v>
      </c>
      <c r="M2940" s="162" t="str" cm="1">
        <f t="array" ref="M2940">IF(ISERROR(INDEX('Non Compliance input'!$I$5:$I$156,MATCH(1,(A2940='Non Compliance input'!$A$5:$A$156)*(E2940&gt;='Non Compliance input'!$D$5:$D$156)*(F2940&lt;='Non Compliance input'!$E$5:$E$156)*('Non Compliance input'!$I$5:$I$156="Yes"),0))
),"","Yes")</f>
        <v/>
      </c>
      <c r="N2940" s="149" t="str">
        <f>IF(VLOOKUP($A2940,HourEndingOutage!$B$3:$F$746,5,0)="Outage","Outage","")</f>
        <v/>
      </c>
      <c r="O2940" s="18">
        <f t="shared" si="408"/>
        <v>0</v>
      </c>
      <c r="P2940" s="18" t="str">
        <f t="shared" si="409"/>
        <v/>
      </c>
      <c r="Q2940" s="18">
        <f t="shared" si="410"/>
        <v>0</v>
      </c>
      <c r="R2940" s="118"/>
    </row>
    <row r="2941" spans="1:18" x14ac:dyDescent="0.25">
      <c r="A2941" s="25">
        <f t="shared" si="411"/>
        <v>327</v>
      </c>
      <c r="B2941" s="23">
        <f t="shared" si="412"/>
        <v>44575</v>
      </c>
      <c r="C2941" s="24">
        <v>15</v>
      </c>
      <c r="D2941" s="54" t="str">
        <f t="shared" si="404"/>
        <v>ASET</v>
      </c>
      <c r="E2941" s="178"/>
      <c r="F2941" s="179"/>
      <c r="G2941" s="177"/>
      <c r="H2941" s="177"/>
      <c r="I2941" s="169">
        <f t="shared" si="405"/>
        <v>0</v>
      </c>
      <c r="J2941" s="149" t="str" cm="1">
        <f t="array" ref="J2941">IF(ISERROR(INDEX('Non Compliance input'!$H$5:$H$156,MATCH(1,(A2941='Non Compliance input'!$A$5:$A$156)*(F2941&gt;='Non Compliance input'!$D$5:$D$156)*(E2941&lt;'Non Compliance input'!$E$5:$E$156)*('Non Compliance input'!$H$5:$H$156="Yes"),0))
),"","Yes")</f>
        <v/>
      </c>
      <c r="K2941" s="149">
        <f t="shared" si="406"/>
        <v>0</v>
      </c>
      <c r="L2941" s="162">
        <f t="shared" si="407"/>
        <v>0</v>
      </c>
      <c r="M2941" s="162" t="str" cm="1">
        <f t="array" ref="M2941">IF(ISERROR(INDEX('Non Compliance input'!$I$5:$I$156,MATCH(1,(A2941='Non Compliance input'!$A$5:$A$156)*(E2941&gt;='Non Compliance input'!$D$5:$D$156)*(F2941&lt;='Non Compliance input'!$E$5:$E$156)*('Non Compliance input'!$I$5:$I$156="Yes"),0))
),"","Yes")</f>
        <v/>
      </c>
      <c r="N2941" s="149" t="str">
        <f>IF(VLOOKUP($A2941,HourEndingOutage!$B$3:$F$746,5,0)="Outage","Outage","")</f>
        <v/>
      </c>
      <c r="O2941" s="18">
        <f t="shared" si="408"/>
        <v>0</v>
      </c>
      <c r="P2941" s="18" t="str">
        <f t="shared" si="409"/>
        <v/>
      </c>
      <c r="Q2941" s="18">
        <f t="shared" si="410"/>
        <v>0</v>
      </c>
      <c r="R2941" s="118"/>
    </row>
    <row r="2942" spans="1:18" x14ac:dyDescent="0.25">
      <c r="A2942" s="25">
        <f t="shared" si="411"/>
        <v>327</v>
      </c>
      <c r="B2942" s="23">
        <f t="shared" si="412"/>
        <v>44575</v>
      </c>
      <c r="C2942" s="24">
        <v>15</v>
      </c>
      <c r="D2942" s="54" t="str">
        <f t="shared" si="404"/>
        <v>ASET</v>
      </c>
      <c r="E2942" s="178"/>
      <c r="F2942" s="179"/>
      <c r="G2942" s="177"/>
      <c r="H2942" s="177"/>
      <c r="I2942" s="169">
        <f t="shared" si="405"/>
        <v>0</v>
      </c>
      <c r="J2942" s="149" t="str" cm="1">
        <f t="array" ref="J2942">IF(ISERROR(INDEX('Non Compliance input'!$H$5:$H$156,MATCH(1,(A2942='Non Compliance input'!$A$5:$A$156)*(F2942&gt;='Non Compliance input'!$D$5:$D$156)*(E2942&lt;'Non Compliance input'!$E$5:$E$156)*('Non Compliance input'!$H$5:$H$156="Yes"),0))
),"","Yes")</f>
        <v/>
      </c>
      <c r="K2942" s="149">
        <f t="shared" si="406"/>
        <v>0</v>
      </c>
      <c r="L2942" s="162">
        <f t="shared" si="407"/>
        <v>0</v>
      </c>
      <c r="M2942" s="162" t="str" cm="1">
        <f t="array" ref="M2942">IF(ISERROR(INDEX('Non Compliance input'!$I$5:$I$156,MATCH(1,(A2942='Non Compliance input'!$A$5:$A$156)*(E2942&gt;='Non Compliance input'!$D$5:$D$156)*(F2942&lt;='Non Compliance input'!$E$5:$E$156)*('Non Compliance input'!$I$5:$I$156="Yes"),0))
),"","Yes")</f>
        <v/>
      </c>
      <c r="N2942" s="149" t="str">
        <f>IF(VLOOKUP($A2942,HourEndingOutage!$B$3:$F$746,5,0)="Outage","Outage","")</f>
        <v/>
      </c>
      <c r="O2942" s="18">
        <f t="shared" si="408"/>
        <v>0</v>
      </c>
      <c r="P2942" s="18" t="str">
        <f t="shared" si="409"/>
        <v/>
      </c>
      <c r="Q2942" s="18">
        <f t="shared" si="410"/>
        <v>0</v>
      </c>
      <c r="R2942" s="118"/>
    </row>
    <row r="2943" spans="1:18" x14ac:dyDescent="0.25">
      <c r="A2943" s="25">
        <f t="shared" si="411"/>
        <v>327</v>
      </c>
      <c r="B2943" s="23">
        <f t="shared" si="412"/>
        <v>44575</v>
      </c>
      <c r="C2943" s="24">
        <v>15</v>
      </c>
      <c r="D2943" s="54" t="str">
        <f t="shared" si="404"/>
        <v>ASET</v>
      </c>
      <c r="E2943" s="178"/>
      <c r="F2943" s="179"/>
      <c r="G2943" s="177"/>
      <c r="H2943" s="177"/>
      <c r="I2943" s="169">
        <f t="shared" si="405"/>
        <v>0</v>
      </c>
      <c r="J2943" s="149" t="str" cm="1">
        <f t="array" ref="J2943">IF(ISERROR(INDEX('Non Compliance input'!$H$5:$H$156,MATCH(1,(A2943='Non Compliance input'!$A$5:$A$156)*(F2943&gt;='Non Compliance input'!$D$5:$D$156)*(E2943&lt;'Non Compliance input'!$E$5:$E$156)*('Non Compliance input'!$H$5:$H$156="Yes"),0))
),"","Yes")</f>
        <v/>
      </c>
      <c r="K2943" s="149">
        <f t="shared" si="406"/>
        <v>0</v>
      </c>
      <c r="L2943" s="162">
        <f t="shared" si="407"/>
        <v>0</v>
      </c>
      <c r="M2943" s="162" t="str" cm="1">
        <f t="array" ref="M2943">IF(ISERROR(INDEX('Non Compliance input'!$I$5:$I$156,MATCH(1,(A2943='Non Compliance input'!$A$5:$A$156)*(E2943&gt;='Non Compliance input'!$D$5:$D$156)*(F2943&lt;='Non Compliance input'!$E$5:$E$156)*('Non Compliance input'!$I$5:$I$156="Yes"),0))
),"","Yes")</f>
        <v/>
      </c>
      <c r="N2943" s="149" t="str">
        <f>IF(VLOOKUP($A2943,HourEndingOutage!$B$3:$F$746,5,0)="Outage","Outage","")</f>
        <v/>
      </c>
      <c r="O2943" s="18">
        <f t="shared" si="408"/>
        <v>0</v>
      </c>
      <c r="P2943" s="18" t="str">
        <f t="shared" si="409"/>
        <v/>
      </c>
      <c r="Q2943" s="18">
        <f t="shared" si="410"/>
        <v>0</v>
      </c>
      <c r="R2943" s="118"/>
    </row>
    <row r="2944" spans="1:18" x14ac:dyDescent="0.25">
      <c r="A2944" s="25">
        <f t="shared" si="411"/>
        <v>327</v>
      </c>
      <c r="B2944" s="23">
        <f t="shared" si="412"/>
        <v>44575</v>
      </c>
      <c r="C2944" s="24">
        <v>15</v>
      </c>
      <c r="D2944" s="54" t="str">
        <f t="shared" si="404"/>
        <v>ASET</v>
      </c>
      <c r="E2944" s="178"/>
      <c r="F2944" s="179"/>
      <c r="G2944" s="177"/>
      <c r="H2944" s="177"/>
      <c r="I2944" s="169">
        <f t="shared" si="405"/>
        <v>0</v>
      </c>
      <c r="J2944" s="149" t="str" cm="1">
        <f t="array" ref="J2944">IF(ISERROR(INDEX('Non Compliance input'!$H$5:$H$156,MATCH(1,(A2944='Non Compliance input'!$A$5:$A$156)*(F2944&gt;='Non Compliance input'!$D$5:$D$156)*(E2944&lt;'Non Compliance input'!$E$5:$E$156)*('Non Compliance input'!$H$5:$H$156="Yes"),0))
),"","Yes")</f>
        <v/>
      </c>
      <c r="K2944" s="149">
        <f t="shared" si="406"/>
        <v>0</v>
      </c>
      <c r="L2944" s="162">
        <f t="shared" si="407"/>
        <v>0</v>
      </c>
      <c r="M2944" s="162" t="str" cm="1">
        <f t="array" ref="M2944">IF(ISERROR(INDEX('Non Compliance input'!$I$5:$I$156,MATCH(1,(A2944='Non Compliance input'!$A$5:$A$156)*(E2944&gt;='Non Compliance input'!$D$5:$D$156)*(F2944&lt;='Non Compliance input'!$E$5:$E$156)*('Non Compliance input'!$I$5:$I$156="Yes"),0))
),"","Yes")</f>
        <v/>
      </c>
      <c r="N2944" s="149" t="str">
        <f>IF(VLOOKUP($A2944,HourEndingOutage!$B$3:$F$746,5,0)="Outage","Outage","")</f>
        <v/>
      </c>
      <c r="O2944" s="18">
        <f t="shared" si="408"/>
        <v>0</v>
      </c>
      <c r="P2944" s="18" t="str">
        <f t="shared" si="409"/>
        <v/>
      </c>
      <c r="Q2944" s="18">
        <f t="shared" si="410"/>
        <v>0</v>
      </c>
      <c r="R2944" s="118"/>
    </row>
    <row r="2945" spans="1:18" x14ac:dyDescent="0.25">
      <c r="A2945" s="25">
        <f t="shared" si="411"/>
        <v>327</v>
      </c>
      <c r="B2945" s="23">
        <f t="shared" si="412"/>
        <v>44575</v>
      </c>
      <c r="C2945" s="24">
        <v>15</v>
      </c>
      <c r="D2945" s="54" t="str">
        <f t="shared" si="404"/>
        <v>ASET</v>
      </c>
      <c r="E2945" s="178"/>
      <c r="F2945" s="179"/>
      <c r="G2945" s="177"/>
      <c r="H2945" s="177"/>
      <c r="I2945" s="169">
        <f t="shared" si="405"/>
        <v>0</v>
      </c>
      <c r="J2945" s="149" t="str" cm="1">
        <f t="array" ref="J2945">IF(ISERROR(INDEX('Non Compliance input'!$H$5:$H$156,MATCH(1,(A2945='Non Compliance input'!$A$5:$A$156)*(F2945&gt;='Non Compliance input'!$D$5:$D$156)*(E2945&lt;'Non Compliance input'!$E$5:$E$156)*('Non Compliance input'!$H$5:$H$156="Yes"),0))
),"","Yes")</f>
        <v/>
      </c>
      <c r="K2945" s="149">
        <f t="shared" si="406"/>
        <v>0</v>
      </c>
      <c r="L2945" s="162">
        <f t="shared" si="407"/>
        <v>0</v>
      </c>
      <c r="M2945" s="162" t="str" cm="1">
        <f t="array" ref="M2945">IF(ISERROR(INDEX('Non Compliance input'!$I$5:$I$156,MATCH(1,(A2945='Non Compliance input'!$A$5:$A$156)*(E2945&gt;='Non Compliance input'!$D$5:$D$156)*(F2945&lt;='Non Compliance input'!$E$5:$E$156)*('Non Compliance input'!$I$5:$I$156="Yes"),0))
),"","Yes")</f>
        <v/>
      </c>
      <c r="N2945" s="149" t="str">
        <f>IF(VLOOKUP($A2945,HourEndingOutage!$B$3:$F$746,5,0)="Outage","Outage","")</f>
        <v/>
      </c>
      <c r="O2945" s="18">
        <f t="shared" si="408"/>
        <v>0</v>
      </c>
      <c r="P2945" s="18" t="str">
        <f t="shared" si="409"/>
        <v/>
      </c>
      <c r="Q2945" s="18">
        <f t="shared" si="410"/>
        <v>0</v>
      </c>
      <c r="R2945" s="118"/>
    </row>
    <row r="2946" spans="1:18" x14ac:dyDescent="0.25">
      <c r="A2946" s="25">
        <f t="shared" si="411"/>
        <v>328</v>
      </c>
      <c r="B2946" s="23">
        <f t="shared" si="412"/>
        <v>44575</v>
      </c>
      <c r="C2946" s="24">
        <v>16</v>
      </c>
      <c r="D2946" s="54" t="str">
        <f t="shared" ref="D2946:D3009" si="413">Unit</f>
        <v>ASET</v>
      </c>
      <c r="E2946" s="178"/>
      <c r="F2946" s="179"/>
      <c r="G2946" s="177"/>
      <c r="H2946" s="177"/>
      <c r="I2946" s="169">
        <f t="shared" si="405"/>
        <v>0</v>
      </c>
      <c r="J2946" s="149" t="str" cm="1">
        <f t="array" ref="J2946">IF(ISERROR(INDEX('Non Compliance input'!$H$5:$H$156,MATCH(1,(A2946='Non Compliance input'!$A$5:$A$156)*(F2946&gt;='Non Compliance input'!$D$5:$D$156)*(E2946&lt;'Non Compliance input'!$E$5:$E$156)*('Non Compliance input'!$H$5:$H$156="Yes"),0))
),"","Yes")</f>
        <v/>
      </c>
      <c r="K2946" s="149">
        <f t="shared" si="406"/>
        <v>0</v>
      </c>
      <c r="L2946" s="162">
        <f t="shared" si="407"/>
        <v>0</v>
      </c>
      <c r="M2946" s="162" t="str" cm="1">
        <f t="array" ref="M2946">IF(ISERROR(INDEX('Non Compliance input'!$I$5:$I$156,MATCH(1,(A2946='Non Compliance input'!$A$5:$A$156)*(E2946&gt;='Non Compliance input'!$D$5:$D$156)*(F2946&lt;='Non Compliance input'!$E$5:$E$156)*('Non Compliance input'!$I$5:$I$156="Yes"),0))
),"","Yes")</f>
        <v/>
      </c>
      <c r="N2946" s="149" t="str">
        <f>IF(VLOOKUP($A2946,HourEndingOutage!$B$3:$F$746,5,0)="Outage","Outage","")</f>
        <v/>
      </c>
      <c r="O2946" s="18">
        <f t="shared" si="408"/>
        <v>0</v>
      </c>
      <c r="P2946" s="18" t="str">
        <f t="shared" si="409"/>
        <v/>
      </c>
      <c r="Q2946" s="18">
        <f t="shared" si="410"/>
        <v>0</v>
      </c>
      <c r="R2946" s="118"/>
    </row>
    <row r="2947" spans="1:18" x14ac:dyDescent="0.25">
      <c r="A2947" s="25">
        <f t="shared" si="411"/>
        <v>328</v>
      </c>
      <c r="B2947" s="23">
        <f t="shared" si="412"/>
        <v>44575</v>
      </c>
      <c r="C2947" s="24">
        <v>16</v>
      </c>
      <c r="D2947" s="54" t="str">
        <f t="shared" si="413"/>
        <v>ASET</v>
      </c>
      <c r="E2947" s="178"/>
      <c r="F2947" s="179"/>
      <c r="G2947" s="177"/>
      <c r="H2947" s="177"/>
      <c r="I2947" s="169">
        <f t="shared" ref="I2947:I3010" si="414">IF(AND(LEN(E2947)&gt;2,LEN(F2947)&gt;2)=TRUE,(ROUND((F2947-E2947)*1440,0)),0)</f>
        <v>0</v>
      </c>
      <c r="J2947" s="149" t="str" cm="1">
        <f t="array" ref="J2947">IF(ISERROR(INDEX('Non Compliance input'!$H$5:$H$156,MATCH(1,(A2947='Non Compliance input'!$A$5:$A$156)*(F2947&gt;='Non Compliance input'!$D$5:$D$156)*(E2947&lt;'Non Compliance input'!$E$5:$E$156)*('Non Compliance input'!$H$5:$H$156="Yes"),0))
),"","Yes")</f>
        <v/>
      </c>
      <c r="K2947" s="149">
        <f t="shared" ref="K2947:K3010" si="415">IF(J2947="Yes",0,MIN(H2947,G2947,IF(H2947="",0,Contract_Volume)))</f>
        <v>0</v>
      </c>
      <c r="L2947" s="162">
        <f t="shared" ref="L2947:L3010" si="416">IF(J2947="Yes",0,(MIN(H2947,G2947)*(I2947/60)))</f>
        <v>0</v>
      </c>
      <c r="M2947" s="162" t="str" cm="1">
        <f t="array" ref="M2947">IF(ISERROR(INDEX('Non Compliance input'!$I$5:$I$156,MATCH(1,(A2947='Non Compliance input'!$A$5:$A$156)*(E2947&gt;='Non Compliance input'!$D$5:$D$156)*(F2947&lt;='Non Compliance input'!$E$5:$E$156)*('Non Compliance input'!$I$5:$I$156="Yes"),0))
),"","Yes")</f>
        <v/>
      </c>
      <c r="N2947" s="149" t="str">
        <f>IF(VLOOKUP($A2947,HourEndingOutage!$B$3:$F$746,5,0)="Outage","Outage","")</f>
        <v/>
      </c>
      <c r="O2947" s="18">
        <f t="shared" ref="O2947:O3010" si="417">IF(OR(M2947="Yes",N2947="Outage"),0,(K2947*(I2947/60))*Arming)</f>
        <v>0</v>
      </c>
      <c r="P2947" s="18" t="str">
        <f t="shared" ref="P2947:P3010" si="418">IF(ISERROR(VLOOKUP($A2947,FTShour,1,0)),"","Yes")</f>
        <v/>
      </c>
      <c r="Q2947" s="18">
        <f t="shared" si="410"/>
        <v>0</v>
      </c>
      <c r="R2947" s="118"/>
    </row>
    <row r="2948" spans="1:18" x14ac:dyDescent="0.25">
      <c r="A2948" s="25">
        <f t="shared" si="411"/>
        <v>328</v>
      </c>
      <c r="B2948" s="23">
        <f t="shared" si="412"/>
        <v>44575</v>
      </c>
      <c r="C2948" s="24">
        <v>16</v>
      </c>
      <c r="D2948" s="54" t="str">
        <f t="shared" si="413"/>
        <v>ASET</v>
      </c>
      <c r="E2948" s="178"/>
      <c r="F2948" s="179"/>
      <c r="G2948" s="177"/>
      <c r="H2948" s="177"/>
      <c r="I2948" s="169">
        <f t="shared" si="414"/>
        <v>0</v>
      </c>
      <c r="J2948" s="149" t="str" cm="1">
        <f t="array" ref="J2948">IF(ISERROR(INDEX('Non Compliance input'!$H$5:$H$156,MATCH(1,(A2948='Non Compliance input'!$A$5:$A$156)*(F2948&gt;='Non Compliance input'!$D$5:$D$156)*(E2948&lt;'Non Compliance input'!$E$5:$E$156)*('Non Compliance input'!$H$5:$H$156="Yes"),0))
),"","Yes")</f>
        <v/>
      </c>
      <c r="K2948" s="149">
        <f t="shared" si="415"/>
        <v>0</v>
      </c>
      <c r="L2948" s="162">
        <f t="shared" si="416"/>
        <v>0</v>
      </c>
      <c r="M2948" s="162" t="str" cm="1">
        <f t="array" ref="M2948">IF(ISERROR(INDEX('Non Compliance input'!$I$5:$I$156,MATCH(1,(A2948='Non Compliance input'!$A$5:$A$156)*(E2948&gt;='Non Compliance input'!$D$5:$D$156)*(F2948&lt;='Non Compliance input'!$E$5:$E$156)*('Non Compliance input'!$I$5:$I$156="Yes"),0))
),"","Yes")</f>
        <v/>
      </c>
      <c r="N2948" s="149" t="str">
        <f>IF(VLOOKUP($A2948,HourEndingOutage!$B$3:$F$746,5,0)="Outage","Outage","")</f>
        <v/>
      </c>
      <c r="O2948" s="18">
        <f t="shared" si="417"/>
        <v>0</v>
      </c>
      <c r="P2948" s="18" t="str">
        <f t="shared" si="418"/>
        <v/>
      </c>
      <c r="Q2948" s="18">
        <f t="shared" ref="Q2948:Q3011" si="419">IF(P2948="Yes",-O2948,0)</f>
        <v>0</v>
      </c>
      <c r="R2948" s="118"/>
    </row>
    <row r="2949" spans="1:18" x14ac:dyDescent="0.25">
      <c r="A2949" s="25">
        <f t="shared" si="411"/>
        <v>328</v>
      </c>
      <c r="B2949" s="23">
        <f t="shared" si="412"/>
        <v>44575</v>
      </c>
      <c r="C2949" s="24">
        <v>16</v>
      </c>
      <c r="D2949" s="54" t="str">
        <f t="shared" si="413"/>
        <v>ASET</v>
      </c>
      <c r="E2949" s="178"/>
      <c r="F2949" s="179"/>
      <c r="G2949" s="177"/>
      <c r="H2949" s="177"/>
      <c r="I2949" s="169">
        <f t="shared" si="414"/>
        <v>0</v>
      </c>
      <c r="J2949" s="149" t="str" cm="1">
        <f t="array" ref="J2949">IF(ISERROR(INDEX('Non Compliance input'!$H$5:$H$156,MATCH(1,(A2949='Non Compliance input'!$A$5:$A$156)*(F2949&gt;='Non Compliance input'!$D$5:$D$156)*(E2949&lt;'Non Compliance input'!$E$5:$E$156)*('Non Compliance input'!$H$5:$H$156="Yes"),0))
),"","Yes")</f>
        <v/>
      </c>
      <c r="K2949" s="149">
        <f t="shared" si="415"/>
        <v>0</v>
      </c>
      <c r="L2949" s="162">
        <f t="shared" si="416"/>
        <v>0</v>
      </c>
      <c r="M2949" s="162" t="str" cm="1">
        <f t="array" ref="M2949">IF(ISERROR(INDEX('Non Compliance input'!$I$5:$I$156,MATCH(1,(A2949='Non Compliance input'!$A$5:$A$156)*(E2949&gt;='Non Compliance input'!$D$5:$D$156)*(F2949&lt;='Non Compliance input'!$E$5:$E$156)*('Non Compliance input'!$I$5:$I$156="Yes"),0))
),"","Yes")</f>
        <v/>
      </c>
      <c r="N2949" s="149" t="str">
        <f>IF(VLOOKUP($A2949,HourEndingOutage!$B$3:$F$746,5,0)="Outage","Outage","")</f>
        <v/>
      </c>
      <c r="O2949" s="18">
        <f t="shared" si="417"/>
        <v>0</v>
      </c>
      <c r="P2949" s="18" t="str">
        <f t="shared" si="418"/>
        <v/>
      </c>
      <c r="Q2949" s="18">
        <f t="shared" si="419"/>
        <v>0</v>
      </c>
      <c r="R2949" s="118"/>
    </row>
    <row r="2950" spans="1:18" x14ac:dyDescent="0.25">
      <c r="A2950" s="25">
        <f t="shared" si="411"/>
        <v>328</v>
      </c>
      <c r="B2950" s="23">
        <f t="shared" si="412"/>
        <v>44575</v>
      </c>
      <c r="C2950" s="24">
        <v>16</v>
      </c>
      <c r="D2950" s="54" t="str">
        <f t="shared" si="413"/>
        <v>ASET</v>
      </c>
      <c r="E2950" s="178"/>
      <c r="F2950" s="179"/>
      <c r="G2950" s="177"/>
      <c r="H2950" s="177"/>
      <c r="I2950" s="169">
        <f t="shared" si="414"/>
        <v>0</v>
      </c>
      <c r="J2950" s="149" t="str" cm="1">
        <f t="array" ref="J2950">IF(ISERROR(INDEX('Non Compliance input'!$H$5:$H$156,MATCH(1,(A2950='Non Compliance input'!$A$5:$A$156)*(F2950&gt;='Non Compliance input'!$D$5:$D$156)*(E2950&lt;'Non Compliance input'!$E$5:$E$156)*('Non Compliance input'!$H$5:$H$156="Yes"),0))
),"","Yes")</f>
        <v/>
      </c>
      <c r="K2950" s="149">
        <f t="shared" si="415"/>
        <v>0</v>
      </c>
      <c r="L2950" s="162">
        <f t="shared" si="416"/>
        <v>0</v>
      </c>
      <c r="M2950" s="162" t="str" cm="1">
        <f t="array" ref="M2950">IF(ISERROR(INDEX('Non Compliance input'!$I$5:$I$156,MATCH(1,(A2950='Non Compliance input'!$A$5:$A$156)*(E2950&gt;='Non Compliance input'!$D$5:$D$156)*(F2950&lt;='Non Compliance input'!$E$5:$E$156)*('Non Compliance input'!$I$5:$I$156="Yes"),0))
),"","Yes")</f>
        <v/>
      </c>
      <c r="N2950" s="149" t="str">
        <f>IF(VLOOKUP($A2950,HourEndingOutage!$B$3:$F$746,5,0)="Outage","Outage","")</f>
        <v/>
      </c>
      <c r="O2950" s="18">
        <f t="shared" si="417"/>
        <v>0</v>
      </c>
      <c r="P2950" s="18" t="str">
        <f t="shared" si="418"/>
        <v/>
      </c>
      <c r="Q2950" s="18">
        <f t="shared" si="419"/>
        <v>0</v>
      </c>
      <c r="R2950" s="118"/>
    </row>
    <row r="2951" spans="1:18" x14ac:dyDescent="0.25">
      <c r="A2951" s="25">
        <f t="shared" si="411"/>
        <v>328</v>
      </c>
      <c r="B2951" s="23">
        <f t="shared" si="412"/>
        <v>44575</v>
      </c>
      <c r="C2951" s="24">
        <v>16</v>
      </c>
      <c r="D2951" s="54" t="str">
        <f t="shared" si="413"/>
        <v>ASET</v>
      </c>
      <c r="E2951" s="178"/>
      <c r="F2951" s="179"/>
      <c r="G2951" s="177"/>
      <c r="H2951" s="177"/>
      <c r="I2951" s="169">
        <f t="shared" si="414"/>
        <v>0</v>
      </c>
      <c r="J2951" s="149" t="str" cm="1">
        <f t="array" ref="J2951">IF(ISERROR(INDEX('Non Compliance input'!$H$5:$H$156,MATCH(1,(A2951='Non Compliance input'!$A$5:$A$156)*(F2951&gt;='Non Compliance input'!$D$5:$D$156)*(E2951&lt;'Non Compliance input'!$E$5:$E$156)*('Non Compliance input'!$H$5:$H$156="Yes"),0))
),"","Yes")</f>
        <v/>
      </c>
      <c r="K2951" s="149">
        <f t="shared" si="415"/>
        <v>0</v>
      </c>
      <c r="L2951" s="162">
        <f t="shared" si="416"/>
        <v>0</v>
      </c>
      <c r="M2951" s="162" t="str" cm="1">
        <f t="array" ref="M2951">IF(ISERROR(INDEX('Non Compliance input'!$I$5:$I$156,MATCH(1,(A2951='Non Compliance input'!$A$5:$A$156)*(E2951&gt;='Non Compliance input'!$D$5:$D$156)*(F2951&lt;='Non Compliance input'!$E$5:$E$156)*('Non Compliance input'!$I$5:$I$156="Yes"),0))
),"","Yes")</f>
        <v/>
      </c>
      <c r="N2951" s="149" t="str">
        <f>IF(VLOOKUP($A2951,HourEndingOutage!$B$3:$F$746,5,0)="Outage","Outage","")</f>
        <v/>
      </c>
      <c r="O2951" s="18">
        <f t="shared" si="417"/>
        <v>0</v>
      </c>
      <c r="P2951" s="18" t="str">
        <f t="shared" si="418"/>
        <v/>
      </c>
      <c r="Q2951" s="18">
        <f t="shared" si="419"/>
        <v>0</v>
      </c>
      <c r="R2951" s="118"/>
    </row>
    <row r="2952" spans="1:18" x14ac:dyDescent="0.25">
      <c r="A2952" s="25">
        <f t="shared" si="411"/>
        <v>328</v>
      </c>
      <c r="B2952" s="23">
        <f t="shared" si="412"/>
        <v>44575</v>
      </c>
      <c r="C2952" s="24">
        <v>16</v>
      </c>
      <c r="D2952" s="54" t="str">
        <f t="shared" si="413"/>
        <v>ASET</v>
      </c>
      <c r="E2952" s="178"/>
      <c r="F2952" s="179"/>
      <c r="G2952" s="177"/>
      <c r="H2952" s="177"/>
      <c r="I2952" s="169">
        <f t="shared" si="414"/>
        <v>0</v>
      </c>
      <c r="J2952" s="149" t="str" cm="1">
        <f t="array" ref="J2952">IF(ISERROR(INDEX('Non Compliance input'!$H$5:$H$156,MATCH(1,(A2952='Non Compliance input'!$A$5:$A$156)*(F2952&gt;='Non Compliance input'!$D$5:$D$156)*(E2952&lt;'Non Compliance input'!$E$5:$E$156)*('Non Compliance input'!$H$5:$H$156="Yes"),0))
),"","Yes")</f>
        <v/>
      </c>
      <c r="K2952" s="149">
        <f t="shared" si="415"/>
        <v>0</v>
      </c>
      <c r="L2952" s="162">
        <f t="shared" si="416"/>
        <v>0</v>
      </c>
      <c r="M2952" s="162" t="str" cm="1">
        <f t="array" ref="M2952">IF(ISERROR(INDEX('Non Compliance input'!$I$5:$I$156,MATCH(1,(A2952='Non Compliance input'!$A$5:$A$156)*(E2952&gt;='Non Compliance input'!$D$5:$D$156)*(F2952&lt;='Non Compliance input'!$E$5:$E$156)*('Non Compliance input'!$I$5:$I$156="Yes"),0))
),"","Yes")</f>
        <v/>
      </c>
      <c r="N2952" s="149" t="str">
        <f>IF(VLOOKUP($A2952,HourEndingOutage!$B$3:$F$746,5,0)="Outage","Outage","")</f>
        <v/>
      </c>
      <c r="O2952" s="18">
        <f t="shared" si="417"/>
        <v>0</v>
      </c>
      <c r="P2952" s="18" t="str">
        <f t="shared" si="418"/>
        <v/>
      </c>
      <c r="Q2952" s="18">
        <f t="shared" si="419"/>
        <v>0</v>
      </c>
      <c r="R2952" s="118"/>
    </row>
    <row r="2953" spans="1:18" x14ac:dyDescent="0.25">
      <c r="A2953" s="25">
        <f t="shared" si="411"/>
        <v>328</v>
      </c>
      <c r="B2953" s="23">
        <f t="shared" si="412"/>
        <v>44575</v>
      </c>
      <c r="C2953" s="24">
        <v>16</v>
      </c>
      <c r="D2953" s="54" t="str">
        <f t="shared" si="413"/>
        <v>ASET</v>
      </c>
      <c r="E2953" s="178"/>
      <c r="F2953" s="179"/>
      <c r="G2953" s="177"/>
      <c r="H2953" s="177"/>
      <c r="I2953" s="169">
        <f t="shared" si="414"/>
        <v>0</v>
      </c>
      <c r="J2953" s="149" t="str" cm="1">
        <f t="array" ref="J2953">IF(ISERROR(INDEX('Non Compliance input'!$H$5:$H$156,MATCH(1,(A2953='Non Compliance input'!$A$5:$A$156)*(F2953&gt;='Non Compliance input'!$D$5:$D$156)*(E2953&lt;'Non Compliance input'!$E$5:$E$156)*('Non Compliance input'!$H$5:$H$156="Yes"),0))
),"","Yes")</f>
        <v/>
      </c>
      <c r="K2953" s="149">
        <f t="shared" si="415"/>
        <v>0</v>
      </c>
      <c r="L2953" s="162">
        <f t="shared" si="416"/>
        <v>0</v>
      </c>
      <c r="M2953" s="162" t="str" cm="1">
        <f t="array" ref="M2953">IF(ISERROR(INDEX('Non Compliance input'!$I$5:$I$156,MATCH(1,(A2953='Non Compliance input'!$A$5:$A$156)*(E2953&gt;='Non Compliance input'!$D$5:$D$156)*(F2953&lt;='Non Compliance input'!$E$5:$E$156)*('Non Compliance input'!$I$5:$I$156="Yes"),0))
),"","Yes")</f>
        <v/>
      </c>
      <c r="N2953" s="149" t="str">
        <f>IF(VLOOKUP($A2953,HourEndingOutage!$B$3:$F$746,5,0)="Outage","Outage","")</f>
        <v/>
      </c>
      <c r="O2953" s="18">
        <f t="shared" si="417"/>
        <v>0</v>
      </c>
      <c r="P2953" s="18" t="str">
        <f t="shared" si="418"/>
        <v/>
      </c>
      <c r="Q2953" s="18">
        <f t="shared" si="419"/>
        <v>0</v>
      </c>
      <c r="R2953" s="118"/>
    </row>
    <row r="2954" spans="1:18" x14ac:dyDescent="0.25">
      <c r="A2954" s="25">
        <f t="shared" si="411"/>
        <v>328</v>
      </c>
      <c r="B2954" s="23">
        <f t="shared" si="412"/>
        <v>44575</v>
      </c>
      <c r="C2954" s="24">
        <v>16</v>
      </c>
      <c r="D2954" s="54" t="str">
        <f t="shared" si="413"/>
        <v>ASET</v>
      </c>
      <c r="E2954" s="178"/>
      <c r="F2954" s="179"/>
      <c r="G2954" s="177"/>
      <c r="H2954" s="177"/>
      <c r="I2954" s="169">
        <f t="shared" si="414"/>
        <v>0</v>
      </c>
      <c r="J2954" s="149" t="str" cm="1">
        <f t="array" ref="J2954">IF(ISERROR(INDEX('Non Compliance input'!$H$5:$H$156,MATCH(1,(A2954='Non Compliance input'!$A$5:$A$156)*(F2954&gt;='Non Compliance input'!$D$5:$D$156)*(E2954&lt;'Non Compliance input'!$E$5:$E$156)*('Non Compliance input'!$H$5:$H$156="Yes"),0))
),"","Yes")</f>
        <v/>
      </c>
      <c r="K2954" s="149">
        <f t="shared" si="415"/>
        <v>0</v>
      </c>
      <c r="L2954" s="162">
        <f t="shared" si="416"/>
        <v>0</v>
      </c>
      <c r="M2954" s="162" t="str" cm="1">
        <f t="array" ref="M2954">IF(ISERROR(INDEX('Non Compliance input'!$I$5:$I$156,MATCH(1,(A2954='Non Compliance input'!$A$5:$A$156)*(E2954&gt;='Non Compliance input'!$D$5:$D$156)*(F2954&lt;='Non Compliance input'!$E$5:$E$156)*('Non Compliance input'!$I$5:$I$156="Yes"),0))
),"","Yes")</f>
        <v/>
      </c>
      <c r="N2954" s="149" t="str">
        <f>IF(VLOOKUP($A2954,HourEndingOutage!$B$3:$F$746,5,0)="Outage","Outage","")</f>
        <v/>
      </c>
      <c r="O2954" s="18">
        <f t="shared" si="417"/>
        <v>0</v>
      </c>
      <c r="P2954" s="18" t="str">
        <f t="shared" si="418"/>
        <v/>
      </c>
      <c r="Q2954" s="18">
        <f t="shared" si="419"/>
        <v>0</v>
      </c>
      <c r="R2954" s="118"/>
    </row>
    <row r="2955" spans="1:18" x14ac:dyDescent="0.25">
      <c r="A2955" s="25">
        <f t="shared" si="411"/>
        <v>329</v>
      </c>
      <c r="B2955" s="23">
        <f t="shared" si="412"/>
        <v>44575</v>
      </c>
      <c r="C2955" s="24">
        <v>17</v>
      </c>
      <c r="D2955" s="54" t="str">
        <f t="shared" si="413"/>
        <v>ASET</v>
      </c>
      <c r="E2955" s="178"/>
      <c r="F2955" s="179"/>
      <c r="G2955" s="177"/>
      <c r="H2955" s="177"/>
      <c r="I2955" s="169">
        <f t="shared" si="414"/>
        <v>0</v>
      </c>
      <c r="J2955" s="149" t="str" cm="1">
        <f t="array" ref="J2955">IF(ISERROR(INDEX('Non Compliance input'!$H$5:$H$156,MATCH(1,(A2955='Non Compliance input'!$A$5:$A$156)*(F2955&gt;='Non Compliance input'!$D$5:$D$156)*(E2955&lt;'Non Compliance input'!$E$5:$E$156)*('Non Compliance input'!$H$5:$H$156="Yes"),0))
),"","Yes")</f>
        <v/>
      </c>
      <c r="K2955" s="149">
        <f t="shared" si="415"/>
        <v>0</v>
      </c>
      <c r="L2955" s="162">
        <f t="shared" si="416"/>
        <v>0</v>
      </c>
      <c r="M2955" s="162" t="str" cm="1">
        <f t="array" ref="M2955">IF(ISERROR(INDEX('Non Compliance input'!$I$5:$I$156,MATCH(1,(A2955='Non Compliance input'!$A$5:$A$156)*(E2955&gt;='Non Compliance input'!$D$5:$D$156)*(F2955&lt;='Non Compliance input'!$E$5:$E$156)*('Non Compliance input'!$I$5:$I$156="Yes"),0))
),"","Yes")</f>
        <v/>
      </c>
      <c r="N2955" s="149" t="str">
        <f>IF(VLOOKUP($A2955,HourEndingOutage!$B$3:$F$746,5,0)="Outage","Outage","")</f>
        <v/>
      </c>
      <c r="O2955" s="18">
        <f t="shared" si="417"/>
        <v>0</v>
      </c>
      <c r="P2955" s="18" t="str">
        <f t="shared" si="418"/>
        <v/>
      </c>
      <c r="Q2955" s="18">
        <f t="shared" si="419"/>
        <v>0</v>
      </c>
      <c r="R2955" s="118"/>
    </row>
    <row r="2956" spans="1:18" x14ac:dyDescent="0.25">
      <c r="A2956" s="25">
        <f t="shared" si="411"/>
        <v>329</v>
      </c>
      <c r="B2956" s="23">
        <f t="shared" si="412"/>
        <v>44575</v>
      </c>
      <c r="C2956" s="24">
        <v>17</v>
      </c>
      <c r="D2956" s="54" t="str">
        <f t="shared" si="413"/>
        <v>ASET</v>
      </c>
      <c r="E2956" s="178"/>
      <c r="F2956" s="179"/>
      <c r="G2956" s="177"/>
      <c r="H2956" s="177"/>
      <c r="I2956" s="169">
        <f t="shared" si="414"/>
        <v>0</v>
      </c>
      <c r="J2956" s="149" t="str" cm="1">
        <f t="array" ref="J2956">IF(ISERROR(INDEX('Non Compliance input'!$H$5:$H$156,MATCH(1,(A2956='Non Compliance input'!$A$5:$A$156)*(F2956&gt;='Non Compliance input'!$D$5:$D$156)*(E2956&lt;'Non Compliance input'!$E$5:$E$156)*('Non Compliance input'!$H$5:$H$156="Yes"),0))
),"","Yes")</f>
        <v/>
      </c>
      <c r="K2956" s="149">
        <f t="shared" si="415"/>
        <v>0</v>
      </c>
      <c r="L2956" s="162">
        <f t="shared" si="416"/>
        <v>0</v>
      </c>
      <c r="M2956" s="162" t="str" cm="1">
        <f t="array" ref="M2956">IF(ISERROR(INDEX('Non Compliance input'!$I$5:$I$156,MATCH(1,(A2956='Non Compliance input'!$A$5:$A$156)*(E2956&gt;='Non Compliance input'!$D$5:$D$156)*(F2956&lt;='Non Compliance input'!$E$5:$E$156)*('Non Compliance input'!$I$5:$I$156="Yes"),0))
),"","Yes")</f>
        <v/>
      </c>
      <c r="N2956" s="149" t="str">
        <f>IF(VLOOKUP($A2956,HourEndingOutage!$B$3:$F$746,5,0)="Outage","Outage","")</f>
        <v/>
      </c>
      <c r="O2956" s="18">
        <f t="shared" si="417"/>
        <v>0</v>
      </c>
      <c r="P2956" s="18" t="str">
        <f t="shared" si="418"/>
        <v/>
      </c>
      <c r="Q2956" s="18">
        <f t="shared" si="419"/>
        <v>0</v>
      </c>
      <c r="R2956" s="118"/>
    </row>
    <row r="2957" spans="1:18" x14ac:dyDescent="0.25">
      <c r="A2957" s="25">
        <f t="shared" si="411"/>
        <v>329</v>
      </c>
      <c r="B2957" s="23">
        <f t="shared" si="412"/>
        <v>44575</v>
      </c>
      <c r="C2957" s="24">
        <v>17</v>
      </c>
      <c r="D2957" s="54" t="str">
        <f t="shared" si="413"/>
        <v>ASET</v>
      </c>
      <c r="E2957" s="178"/>
      <c r="F2957" s="179"/>
      <c r="G2957" s="177"/>
      <c r="H2957" s="177"/>
      <c r="I2957" s="169">
        <f t="shared" si="414"/>
        <v>0</v>
      </c>
      <c r="J2957" s="149" t="str" cm="1">
        <f t="array" ref="J2957">IF(ISERROR(INDEX('Non Compliance input'!$H$5:$H$156,MATCH(1,(A2957='Non Compliance input'!$A$5:$A$156)*(F2957&gt;='Non Compliance input'!$D$5:$D$156)*(E2957&lt;'Non Compliance input'!$E$5:$E$156)*('Non Compliance input'!$H$5:$H$156="Yes"),0))
),"","Yes")</f>
        <v/>
      </c>
      <c r="K2957" s="149">
        <f t="shared" si="415"/>
        <v>0</v>
      </c>
      <c r="L2957" s="162">
        <f t="shared" si="416"/>
        <v>0</v>
      </c>
      <c r="M2957" s="162" t="str" cm="1">
        <f t="array" ref="M2957">IF(ISERROR(INDEX('Non Compliance input'!$I$5:$I$156,MATCH(1,(A2957='Non Compliance input'!$A$5:$A$156)*(E2957&gt;='Non Compliance input'!$D$5:$D$156)*(F2957&lt;='Non Compliance input'!$E$5:$E$156)*('Non Compliance input'!$I$5:$I$156="Yes"),0))
),"","Yes")</f>
        <v/>
      </c>
      <c r="N2957" s="149" t="str">
        <f>IF(VLOOKUP($A2957,HourEndingOutage!$B$3:$F$746,5,0)="Outage","Outage","")</f>
        <v/>
      </c>
      <c r="O2957" s="18">
        <f t="shared" si="417"/>
        <v>0</v>
      </c>
      <c r="P2957" s="18" t="str">
        <f t="shared" si="418"/>
        <v/>
      </c>
      <c r="Q2957" s="18">
        <f t="shared" si="419"/>
        <v>0</v>
      </c>
      <c r="R2957" s="118"/>
    </row>
    <row r="2958" spans="1:18" x14ac:dyDescent="0.25">
      <c r="A2958" s="25">
        <f t="shared" si="411"/>
        <v>329</v>
      </c>
      <c r="B2958" s="23">
        <f t="shared" si="412"/>
        <v>44575</v>
      </c>
      <c r="C2958" s="24">
        <v>17</v>
      </c>
      <c r="D2958" s="54" t="str">
        <f t="shared" si="413"/>
        <v>ASET</v>
      </c>
      <c r="E2958" s="178"/>
      <c r="F2958" s="179"/>
      <c r="G2958" s="177"/>
      <c r="H2958" s="177"/>
      <c r="I2958" s="169">
        <f t="shared" si="414"/>
        <v>0</v>
      </c>
      <c r="J2958" s="149" t="str" cm="1">
        <f t="array" ref="J2958">IF(ISERROR(INDEX('Non Compliance input'!$H$5:$H$156,MATCH(1,(A2958='Non Compliance input'!$A$5:$A$156)*(F2958&gt;='Non Compliance input'!$D$5:$D$156)*(E2958&lt;'Non Compliance input'!$E$5:$E$156)*('Non Compliance input'!$H$5:$H$156="Yes"),0))
),"","Yes")</f>
        <v/>
      </c>
      <c r="K2958" s="149">
        <f t="shared" si="415"/>
        <v>0</v>
      </c>
      <c r="L2958" s="162">
        <f t="shared" si="416"/>
        <v>0</v>
      </c>
      <c r="M2958" s="162" t="str" cm="1">
        <f t="array" ref="M2958">IF(ISERROR(INDEX('Non Compliance input'!$I$5:$I$156,MATCH(1,(A2958='Non Compliance input'!$A$5:$A$156)*(E2958&gt;='Non Compliance input'!$D$5:$D$156)*(F2958&lt;='Non Compliance input'!$E$5:$E$156)*('Non Compliance input'!$I$5:$I$156="Yes"),0))
),"","Yes")</f>
        <v/>
      </c>
      <c r="N2958" s="149" t="str">
        <f>IF(VLOOKUP($A2958,HourEndingOutage!$B$3:$F$746,5,0)="Outage","Outage","")</f>
        <v/>
      </c>
      <c r="O2958" s="18">
        <f t="shared" si="417"/>
        <v>0</v>
      </c>
      <c r="P2958" s="18" t="str">
        <f t="shared" si="418"/>
        <v/>
      </c>
      <c r="Q2958" s="18">
        <f t="shared" si="419"/>
        <v>0</v>
      </c>
      <c r="R2958" s="118"/>
    </row>
    <row r="2959" spans="1:18" x14ac:dyDescent="0.25">
      <c r="A2959" s="25">
        <f t="shared" si="411"/>
        <v>329</v>
      </c>
      <c r="B2959" s="23">
        <f t="shared" si="412"/>
        <v>44575</v>
      </c>
      <c r="C2959" s="24">
        <v>17</v>
      </c>
      <c r="D2959" s="54" t="str">
        <f t="shared" si="413"/>
        <v>ASET</v>
      </c>
      <c r="E2959" s="178"/>
      <c r="F2959" s="179"/>
      <c r="G2959" s="177"/>
      <c r="H2959" s="177"/>
      <c r="I2959" s="169">
        <f t="shared" si="414"/>
        <v>0</v>
      </c>
      <c r="J2959" s="149" t="str" cm="1">
        <f t="array" ref="J2959">IF(ISERROR(INDEX('Non Compliance input'!$H$5:$H$156,MATCH(1,(A2959='Non Compliance input'!$A$5:$A$156)*(F2959&gt;='Non Compliance input'!$D$5:$D$156)*(E2959&lt;'Non Compliance input'!$E$5:$E$156)*('Non Compliance input'!$H$5:$H$156="Yes"),0))
),"","Yes")</f>
        <v/>
      </c>
      <c r="K2959" s="149">
        <f t="shared" si="415"/>
        <v>0</v>
      </c>
      <c r="L2959" s="162">
        <f t="shared" si="416"/>
        <v>0</v>
      </c>
      <c r="M2959" s="162" t="str" cm="1">
        <f t="array" ref="M2959">IF(ISERROR(INDEX('Non Compliance input'!$I$5:$I$156,MATCH(1,(A2959='Non Compliance input'!$A$5:$A$156)*(E2959&gt;='Non Compliance input'!$D$5:$D$156)*(F2959&lt;='Non Compliance input'!$E$5:$E$156)*('Non Compliance input'!$I$5:$I$156="Yes"),0))
),"","Yes")</f>
        <v/>
      </c>
      <c r="N2959" s="149" t="str">
        <f>IF(VLOOKUP($A2959,HourEndingOutage!$B$3:$F$746,5,0)="Outage","Outage","")</f>
        <v/>
      </c>
      <c r="O2959" s="18">
        <f t="shared" si="417"/>
        <v>0</v>
      </c>
      <c r="P2959" s="18" t="str">
        <f t="shared" si="418"/>
        <v/>
      </c>
      <c r="Q2959" s="18">
        <f t="shared" si="419"/>
        <v>0</v>
      </c>
      <c r="R2959" s="118"/>
    </row>
    <row r="2960" spans="1:18" x14ac:dyDescent="0.25">
      <c r="A2960" s="25">
        <f t="shared" si="411"/>
        <v>329</v>
      </c>
      <c r="B2960" s="23">
        <f t="shared" si="412"/>
        <v>44575</v>
      </c>
      <c r="C2960" s="24">
        <v>17</v>
      </c>
      <c r="D2960" s="54" t="str">
        <f t="shared" si="413"/>
        <v>ASET</v>
      </c>
      <c r="E2960" s="178"/>
      <c r="F2960" s="179"/>
      <c r="G2960" s="177"/>
      <c r="H2960" s="177"/>
      <c r="I2960" s="169">
        <f t="shared" si="414"/>
        <v>0</v>
      </c>
      <c r="J2960" s="149" t="str" cm="1">
        <f t="array" ref="J2960">IF(ISERROR(INDEX('Non Compliance input'!$H$5:$H$156,MATCH(1,(A2960='Non Compliance input'!$A$5:$A$156)*(F2960&gt;='Non Compliance input'!$D$5:$D$156)*(E2960&lt;'Non Compliance input'!$E$5:$E$156)*('Non Compliance input'!$H$5:$H$156="Yes"),0))
),"","Yes")</f>
        <v/>
      </c>
      <c r="K2960" s="149">
        <f t="shared" si="415"/>
        <v>0</v>
      </c>
      <c r="L2960" s="162">
        <f t="shared" si="416"/>
        <v>0</v>
      </c>
      <c r="M2960" s="162" t="str" cm="1">
        <f t="array" ref="M2960">IF(ISERROR(INDEX('Non Compliance input'!$I$5:$I$156,MATCH(1,(A2960='Non Compliance input'!$A$5:$A$156)*(E2960&gt;='Non Compliance input'!$D$5:$D$156)*(F2960&lt;='Non Compliance input'!$E$5:$E$156)*('Non Compliance input'!$I$5:$I$156="Yes"),0))
),"","Yes")</f>
        <v/>
      </c>
      <c r="N2960" s="149" t="str">
        <f>IF(VLOOKUP($A2960,HourEndingOutage!$B$3:$F$746,5,0)="Outage","Outage","")</f>
        <v/>
      </c>
      <c r="O2960" s="18">
        <f t="shared" si="417"/>
        <v>0</v>
      </c>
      <c r="P2960" s="18" t="str">
        <f t="shared" si="418"/>
        <v/>
      </c>
      <c r="Q2960" s="18">
        <f t="shared" si="419"/>
        <v>0</v>
      </c>
      <c r="R2960" s="118"/>
    </row>
    <row r="2961" spans="1:18" x14ac:dyDescent="0.25">
      <c r="A2961" s="25">
        <f t="shared" si="411"/>
        <v>329</v>
      </c>
      <c r="B2961" s="23">
        <f t="shared" si="412"/>
        <v>44575</v>
      </c>
      <c r="C2961" s="24">
        <v>17</v>
      </c>
      <c r="D2961" s="54" t="str">
        <f t="shared" si="413"/>
        <v>ASET</v>
      </c>
      <c r="E2961" s="178"/>
      <c r="F2961" s="179"/>
      <c r="G2961" s="177"/>
      <c r="H2961" s="177"/>
      <c r="I2961" s="169">
        <f t="shared" si="414"/>
        <v>0</v>
      </c>
      <c r="J2961" s="149" t="str" cm="1">
        <f t="array" ref="J2961">IF(ISERROR(INDEX('Non Compliance input'!$H$5:$H$156,MATCH(1,(A2961='Non Compliance input'!$A$5:$A$156)*(F2961&gt;='Non Compliance input'!$D$5:$D$156)*(E2961&lt;'Non Compliance input'!$E$5:$E$156)*('Non Compliance input'!$H$5:$H$156="Yes"),0))
),"","Yes")</f>
        <v/>
      </c>
      <c r="K2961" s="149">
        <f t="shared" si="415"/>
        <v>0</v>
      </c>
      <c r="L2961" s="162">
        <f t="shared" si="416"/>
        <v>0</v>
      </c>
      <c r="M2961" s="162" t="str" cm="1">
        <f t="array" ref="M2961">IF(ISERROR(INDEX('Non Compliance input'!$I$5:$I$156,MATCH(1,(A2961='Non Compliance input'!$A$5:$A$156)*(E2961&gt;='Non Compliance input'!$D$5:$D$156)*(F2961&lt;='Non Compliance input'!$E$5:$E$156)*('Non Compliance input'!$I$5:$I$156="Yes"),0))
),"","Yes")</f>
        <v/>
      </c>
      <c r="N2961" s="149" t="str">
        <f>IF(VLOOKUP($A2961,HourEndingOutage!$B$3:$F$746,5,0)="Outage","Outage","")</f>
        <v/>
      </c>
      <c r="O2961" s="18">
        <f t="shared" si="417"/>
        <v>0</v>
      </c>
      <c r="P2961" s="18" t="str">
        <f t="shared" si="418"/>
        <v/>
      </c>
      <c r="Q2961" s="18">
        <f t="shared" si="419"/>
        <v>0</v>
      </c>
      <c r="R2961" s="118"/>
    </row>
    <row r="2962" spans="1:18" x14ac:dyDescent="0.25">
      <c r="A2962" s="25">
        <f t="shared" si="411"/>
        <v>329</v>
      </c>
      <c r="B2962" s="23">
        <f t="shared" si="412"/>
        <v>44575</v>
      </c>
      <c r="C2962" s="24">
        <v>17</v>
      </c>
      <c r="D2962" s="54" t="str">
        <f t="shared" si="413"/>
        <v>ASET</v>
      </c>
      <c r="E2962" s="178"/>
      <c r="F2962" s="179"/>
      <c r="G2962" s="177"/>
      <c r="H2962" s="177"/>
      <c r="I2962" s="169">
        <f t="shared" si="414"/>
        <v>0</v>
      </c>
      <c r="J2962" s="149" t="str" cm="1">
        <f t="array" ref="J2962">IF(ISERROR(INDEX('Non Compliance input'!$H$5:$H$156,MATCH(1,(A2962='Non Compliance input'!$A$5:$A$156)*(F2962&gt;='Non Compliance input'!$D$5:$D$156)*(E2962&lt;'Non Compliance input'!$E$5:$E$156)*('Non Compliance input'!$H$5:$H$156="Yes"),0))
),"","Yes")</f>
        <v/>
      </c>
      <c r="K2962" s="149">
        <f t="shared" si="415"/>
        <v>0</v>
      </c>
      <c r="L2962" s="162">
        <f t="shared" si="416"/>
        <v>0</v>
      </c>
      <c r="M2962" s="162" t="str" cm="1">
        <f t="array" ref="M2962">IF(ISERROR(INDEX('Non Compliance input'!$I$5:$I$156,MATCH(1,(A2962='Non Compliance input'!$A$5:$A$156)*(E2962&gt;='Non Compliance input'!$D$5:$D$156)*(F2962&lt;='Non Compliance input'!$E$5:$E$156)*('Non Compliance input'!$I$5:$I$156="Yes"),0))
),"","Yes")</f>
        <v/>
      </c>
      <c r="N2962" s="149" t="str">
        <f>IF(VLOOKUP($A2962,HourEndingOutage!$B$3:$F$746,5,0)="Outage","Outage","")</f>
        <v/>
      </c>
      <c r="O2962" s="18">
        <f t="shared" si="417"/>
        <v>0</v>
      </c>
      <c r="P2962" s="18" t="str">
        <f t="shared" si="418"/>
        <v/>
      </c>
      <c r="Q2962" s="18">
        <f t="shared" si="419"/>
        <v>0</v>
      </c>
      <c r="R2962" s="118"/>
    </row>
    <row r="2963" spans="1:18" x14ac:dyDescent="0.25">
      <c r="A2963" s="25">
        <f t="shared" si="411"/>
        <v>329</v>
      </c>
      <c r="B2963" s="23">
        <f t="shared" si="412"/>
        <v>44575</v>
      </c>
      <c r="C2963" s="24">
        <v>17</v>
      </c>
      <c r="D2963" s="54" t="str">
        <f t="shared" si="413"/>
        <v>ASET</v>
      </c>
      <c r="E2963" s="178"/>
      <c r="F2963" s="179"/>
      <c r="G2963" s="177"/>
      <c r="H2963" s="177"/>
      <c r="I2963" s="169">
        <f t="shared" si="414"/>
        <v>0</v>
      </c>
      <c r="J2963" s="149" t="str" cm="1">
        <f t="array" ref="J2963">IF(ISERROR(INDEX('Non Compliance input'!$H$5:$H$156,MATCH(1,(A2963='Non Compliance input'!$A$5:$A$156)*(F2963&gt;='Non Compliance input'!$D$5:$D$156)*(E2963&lt;'Non Compliance input'!$E$5:$E$156)*('Non Compliance input'!$H$5:$H$156="Yes"),0))
),"","Yes")</f>
        <v/>
      </c>
      <c r="K2963" s="149">
        <f t="shared" si="415"/>
        <v>0</v>
      </c>
      <c r="L2963" s="162">
        <f t="shared" si="416"/>
        <v>0</v>
      </c>
      <c r="M2963" s="162" t="str" cm="1">
        <f t="array" ref="M2963">IF(ISERROR(INDEX('Non Compliance input'!$I$5:$I$156,MATCH(1,(A2963='Non Compliance input'!$A$5:$A$156)*(E2963&gt;='Non Compliance input'!$D$5:$D$156)*(F2963&lt;='Non Compliance input'!$E$5:$E$156)*('Non Compliance input'!$I$5:$I$156="Yes"),0))
),"","Yes")</f>
        <v/>
      </c>
      <c r="N2963" s="149" t="str">
        <f>IF(VLOOKUP($A2963,HourEndingOutage!$B$3:$F$746,5,0)="Outage","Outage","")</f>
        <v/>
      </c>
      <c r="O2963" s="18">
        <f t="shared" si="417"/>
        <v>0</v>
      </c>
      <c r="P2963" s="18" t="str">
        <f t="shared" si="418"/>
        <v/>
      </c>
      <c r="Q2963" s="18">
        <f t="shared" si="419"/>
        <v>0</v>
      </c>
      <c r="R2963" s="118"/>
    </row>
    <row r="2964" spans="1:18" x14ac:dyDescent="0.25">
      <c r="A2964" s="25">
        <f t="shared" si="411"/>
        <v>330</v>
      </c>
      <c r="B2964" s="23">
        <f t="shared" si="412"/>
        <v>44575</v>
      </c>
      <c r="C2964" s="24">
        <v>18</v>
      </c>
      <c r="D2964" s="54" t="str">
        <f t="shared" si="413"/>
        <v>ASET</v>
      </c>
      <c r="E2964" s="178"/>
      <c r="F2964" s="179"/>
      <c r="G2964" s="177"/>
      <c r="H2964" s="177"/>
      <c r="I2964" s="169">
        <f t="shared" si="414"/>
        <v>0</v>
      </c>
      <c r="J2964" s="149" t="str" cm="1">
        <f t="array" ref="J2964">IF(ISERROR(INDEX('Non Compliance input'!$H$5:$H$156,MATCH(1,(A2964='Non Compliance input'!$A$5:$A$156)*(F2964&gt;='Non Compliance input'!$D$5:$D$156)*(E2964&lt;'Non Compliance input'!$E$5:$E$156)*('Non Compliance input'!$H$5:$H$156="Yes"),0))
),"","Yes")</f>
        <v/>
      </c>
      <c r="K2964" s="149">
        <f t="shared" si="415"/>
        <v>0</v>
      </c>
      <c r="L2964" s="162">
        <f t="shared" si="416"/>
        <v>0</v>
      </c>
      <c r="M2964" s="162" t="str" cm="1">
        <f t="array" ref="M2964">IF(ISERROR(INDEX('Non Compliance input'!$I$5:$I$156,MATCH(1,(A2964='Non Compliance input'!$A$5:$A$156)*(E2964&gt;='Non Compliance input'!$D$5:$D$156)*(F2964&lt;='Non Compliance input'!$E$5:$E$156)*('Non Compliance input'!$I$5:$I$156="Yes"),0))
),"","Yes")</f>
        <v/>
      </c>
      <c r="N2964" s="149" t="str">
        <f>IF(VLOOKUP($A2964,HourEndingOutage!$B$3:$F$746,5,0)="Outage","Outage","")</f>
        <v/>
      </c>
      <c r="O2964" s="18">
        <f t="shared" si="417"/>
        <v>0</v>
      </c>
      <c r="P2964" s="18" t="str">
        <f t="shared" si="418"/>
        <v/>
      </c>
      <c r="Q2964" s="18">
        <f t="shared" si="419"/>
        <v>0</v>
      </c>
      <c r="R2964" s="118"/>
    </row>
    <row r="2965" spans="1:18" x14ac:dyDescent="0.25">
      <c r="A2965" s="25">
        <f t="shared" si="411"/>
        <v>330</v>
      </c>
      <c r="B2965" s="23">
        <f t="shared" si="412"/>
        <v>44575</v>
      </c>
      <c r="C2965" s="24">
        <v>18</v>
      </c>
      <c r="D2965" s="54" t="str">
        <f t="shared" si="413"/>
        <v>ASET</v>
      </c>
      <c r="E2965" s="178"/>
      <c r="F2965" s="179"/>
      <c r="G2965" s="177"/>
      <c r="H2965" s="177"/>
      <c r="I2965" s="169">
        <f t="shared" si="414"/>
        <v>0</v>
      </c>
      <c r="J2965" s="149" t="str" cm="1">
        <f t="array" ref="J2965">IF(ISERROR(INDEX('Non Compliance input'!$H$5:$H$156,MATCH(1,(A2965='Non Compliance input'!$A$5:$A$156)*(F2965&gt;='Non Compliance input'!$D$5:$D$156)*(E2965&lt;'Non Compliance input'!$E$5:$E$156)*('Non Compliance input'!$H$5:$H$156="Yes"),0))
),"","Yes")</f>
        <v/>
      </c>
      <c r="K2965" s="149">
        <f t="shared" si="415"/>
        <v>0</v>
      </c>
      <c r="L2965" s="162">
        <f t="shared" si="416"/>
        <v>0</v>
      </c>
      <c r="M2965" s="162" t="str" cm="1">
        <f t="array" ref="M2965">IF(ISERROR(INDEX('Non Compliance input'!$I$5:$I$156,MATCH(1,(A2965='Non Compliance input'!$A$5:$A$156)*(E2965&gt;='Non Compliance input'!$D$5:$D$156)*(F2965&lt;='Non Compliance input'!$E$5:$E$156)*('Non Compliance input'!$I$5:$I$156="Yes"),0))
),"","Yes")</f>
        <v/>
      </c>
      <c r="N2965" s="149" t="str">
        <f>IF(VLOOKUP($A2965,HourEndingOutage!$B$3:$F$746,5,0)="Outage","Outage","")</f>
        <v/>
      </c>
      <c r="O2965" s="18">
        <f t="shared" si="417"/>
        <v>0</v>
      </c>
      <c r="P2965" s="18" t="str">
        <f t="shared" si="418"/>
        <v/>
      </c>
      <c r="Q2965" s="18">
        <f t="shared" si="419"/>
        <v>0</v>
      </c>
      <c r="R2965" s="118"/>
    </row>
    <row r="2966" spans="1:18" x14ac:dyDescent="0.25">
      <c r="A2966" s="25">
        <f t="shared" si="411"/>
        <v>330</v>
      </c>
      <c r="B2966" s="23">
        <f t="shared" si="412"/>
        <v>44575</v>
      </c>
      <c r="C2966" s="24">
        <v>18</v>
      </c>
      <c r="D2966" s="54" t="str">
        <f t="shared" si="413"/>
        <v>ASET</v>
      </c>
      <c r="E2966" s="178"/>
      <c r="F2966" s="179"/>
      <c r="G2966" s="177"/>
      <c r="H2966" s="177"/>
      <c r="I2966" s="169">
        <f t="shared" si="414"/>
        <v>0</v>
      </c>
      <c r="J2966" s="149" t="str" cm="1">
        <f t="array" ref="J2966">IF(ISERROR(INDEX('Non Compliance input'!$H$5:$H$156,MATCH(1,(A2966='Non Compliance input'!$A$5:$A$156)*(F2966&gt;='Non Compliance input'!$D$5:$D$156)*(E2966&lt;'Non Compliance input'!$E$5:$E$156)*('Non Compliance input'!$H$5:$H$156="Yes"),0))
),"","Yes")</f>
        <v/>
      </c>
      <c r="K2966" s="149">
        <f t="shared" si="415"/>
        <v>0</v>
      </c>
      <c r="L2966" s="162">
        <f t="shared" si="416"/>
        <v>0</v>
      </c>
      <c r="M2966" s="162" t="str" cm="1">
        <f t="array" ref="M2966">IF(ISERROR(INDEX('Non Compliance input'!$I$5:$I$156,MATCH(1,(A2966='Non Compliance input'!$A$5:$A$156)*(E2966&gt;='Non Compliance input'!$D$5:$D$156)*(F2966&lt;='Non Compliance input'!$E$5:$E$156)*('Non Compliance input'!$I$5:$I$156="Yes"),0))
),"","Yes")</f>
        <v/>
      </c>
      <c r="N2966" s="149" t="str">
        <f>IF(VLOOKUP($A2966,HourEndingOutage!$B$3:$F$746,5,0)="Outage","Outage","")</f>
        <v/>
      </c>
      <c r="O2966" s="18">
        <f t="shared" si="417"/>
        <v>0</v>
      </c>
      <c r="P2966" s="18" t="str">
        <f t="shared" si="418"/>
        <v/>
      </c>
      <c r="Q2966" s="18">
        <f t="shared" si="419"/>
        <v>0</v>
      </c>
      <c r="R2966" s="118"/>
    </row>
    <row r="2967" spans="1:18" x14ac:dyDescent="0.25">
      <c r="A2967" s="25">
        <f t="shared" si="411"/>
        <v>330</v>
      </c>
      <c r="B2967" s="23">
        <f t="shared" si="412"/>
        <v>44575</v>
      </c>
      <c r="C2967" s="24">
        <v>18</v>
      </c>
      <c r="D2967" s="54" t="str">
        <f t="shared" si="413"/>
        <v>ASET</v>
      </c>
      <c r="E2967" s="178"/>
      <c r="F2967" s="179"/>
      <c r="G2967" s="177"/>
      <c r="H2967" s="177"/>
      <c r="I2967" s="169">
        <f t="shared" si="414"/>
        <v>0</v>
      </c>
      <c r="J2967" s="149" t="str" cm="1">
        <f t="array" ref="J2967">IF(ISERROR(INDEX('Non Compliance input'!$H$5:$H$156,MATCH(1,(A2967='Non Compliance input'!$A$5:$A$156)*(F2967&gt;='Non Compliance input'!$D$5:$D$156)*(E2967&lt;'Non Compliance input'!$E$5:$E$156)*('Non Compliance input'!$H$5:$H$156="Yes"),0))
),"","Yes")</f>
        <v/>
      </c>
      <c r="K2967" s="149">
        <f t="shared" si="415"/>
        <v>0</v>
      </c>
      <c r="L2967" s="162">
        <f t="shared" si="416"/>
        <v>0</v>
      </c>
      <c r="M2967" s="162" t="str" cm="1">
        <f t="array" ref="M2967">IF(ISERROR(INDEX('Non Compliance input'!$I$5:$I$156,MATCH(1,(A2967='Non Compliance input'!$A$5:$A$156)*(E2967&gt;='Non Compliance input'!$D$5:$D$156)*(F2967&lt;='Non Compliance input'!$E$5:$E$156)*('Non Compliance input'!$I$5:$I$156="Yes"),0))
),"","Yes")</f>
        <v/>
      </c>
      <c r="N2967" s="149" t="str">
        <f>IF(VLOOKUP($A2967,HourEndingOutage!$B$3:$F$746,5,0)="Outage","Outage","")</f>
        <v/>
      </c>
      <c r="O2967" s="18">
        <f t="shared" si="417"/>
        <v>0</v>
      </c>
      <c r="P2967" s="18" t="str">
        <f t="shared" si="418"/>
        <v/>
      </c>
      <c r="Q2967" s="18">
        <f t="shared" si="419"/>
        <v>0</v>
      </c>
      <c r="R2967" s="118"/>
    </row>
    <row r="2968" spans="1:18" x14ac:dyDescent="0.25">
      <c r="A2968" s="25">
        <f t="shared" si="411"/>
        <v>330</v>
      </c>
      <c r="B2968" s="23">
        <f t="shared" si="412"/>
        <v>44575</v>
      </c>
      <c r="C2968" s="24">
        <v>18</v>
      </c>
      <c r="D2968" s="54" t="str">
        <f t="shared" si="413"/>
        <v>ASET</v>
      </c>
      <c r="E2968" s="178"/>
      <c r="F2968" s="179"/>
      <c r="G2968" s="177"/>
      <c r="H2968" s="177"/>
      <c r="I2968" s="169">
        <f t="shared" si="414"/>
        <v>0</v>
      </c>
      <c r="J2968" s="149" t="str" cm="1">
        <f t="array" ref="J2968">IF(ISERROR(INDEX('Non Compliance input'!$H$5:$H$156,MATCH(1,(A2968='Non Compliance input'!$A$5:$A$156)*(F2968&gt;='Non Compliance input'!$D$5:$D$156)*(E2968&lt;'Non Compliance input'!$E$5:$E$156)*('Non Compliance input'!$H$5:$H$156="Yes"),0))
),"","Yes")</f>
        <v/>
      </c>
      <c r="K2968" s="149">
        <f t="shared" si="415"/>
        <v>0</v>
      </c>
      <c r="L2968" s="162">
        <f t="shared" si="416"/>
        <v>0</v>
      </c>
      <c r="M2968" s="162" t="str" cm="1">
        <f t="array" ref="M2968">IF(ISERROR(INDEX('Non Compliance input'!$I$5:$I$156,MATCH(1,(A2968='Non Compliance input'!$A$5:$A$156)*(E2968&gt;='Non Compliance input'!$D$5:$D$156)*(F2968&lt;='Non Compliance input'!$E$5:$E$156)*('Non Compliance input'!$I$5:$I$156="Yes"),0))
),"","Yes")</f>
        <v/>
      </c>
      <c r="N2968" s="149" t="str">
        <f>IF(VLOOKUP($A2968,HourEndingOutage!$B$3:$F$746,5,0)="Outage","Outage","")</f>
        <v/>
      </c>
      <c r="O2968" s="18">
        <f t="shared" si="417"/>
        <v>0</v>
      </c>
      <c r="P2968" s="18" t="str">
        <f t="shared" si="418"/>
        <v/>
      </c>
      <c r="Q2968" s="18">
        <f t="shared" si="419"/>
        <v>0</v>
      </c>
      <c r="R2968" s="118"/>
    </row>
    <row r="2969" spans="1:18" x14ac:dyDescent="0.25">
      <c r="A2969" s="25">
        <f t="shared" si="411"/>
        <v>330</v>
      </c>
      <c r="B2969" s="23">
        <f t="shared" si="412"/>
        <v>44575</v>
      </c>
      <c r="C2969" s="24">
        <v>18</v>
      </c>
      <c r="D2969" s="54" t="str">
        <f t="shared" si="413"/>
        <v>ASET</v>
      </c>
      <c r="E2969" s="178"/>
      <c r="F2969" s="179"/>
      <c r="G2969" s="177"/>
      <c r="H2969" s="177"/>
      <c r="I2969" s="169">
        <f t="shared" si="414"/>
        <v>0</v>
      </c>
      <c r="J2969" s="149" t="str" cm="1">
        <f t="array" ref="J2969">IF(ISERROR(INDEX('Non Compliance input'!$H$5:$H$156,MATCH(1,(A2969='Non Compliance input'!$A$5:$A$156)*(F2969&gt;='Non Compliance input'!$D$5:$D$156)*(E2969&lt;'Non Compliance input'!$E$5:$E$156)*('Non Compliance input'!$H$5:$H$156="Yes"),0))
),"","Yes")</f>
        <v/>
      </c>
      <c r="K2969" s="149">
        <f t="shared" si="415"/>
        <v>0</v>
      </c>
      <c r="L2969" s="162">
        <f t="shared" si="416"/>
        <v>0</v>
      </c>
      <c r="M2969" s="162" t="str" cm="1">
        <f t="array" ref="M2969">IF(ISERROR(INDEX('Non Compliance input'!$I$5:$I$156,MATCH(1,(A2969='Non Compliance input'!$A$5:$A$156)*(E2969&gt;='Non Compliance input'!$D$5:$D$156)*(F2969&lt;='Non Compliance input'!$E$5:$E$156)*('Non Compliance input'!$I$5:$I$156="Yes"),0))
),"","Yes")</f>
        <v/>
      </c>
      <c r="N2969" s="149" t="str">
        <f>IF(VLOOKUP($A2969,HourEndingOutage!$B$3:$F$746,5,0)="Outage","Outage","")</f>
        <v/>
      </c>
      <c r="O2969" s="18">
        <f t="shared" si="417"/>
        <v>0</v>
      </c>
      <c r="P2969" s="18" t="str">
        <f t="shared" si="418"/>
        <v/>
      </c>
      <c r="Q2969" s="18">
        <f t="shared" si="419"/>
        <v>0</v>
      </c>
      <c r="R2969" s="118"/>
    </row>
    <row r="2970" spans="1:18" x14ac:dyDescent="0.25">
      <c r="A2970" s="25">
        <f t="shared" si="411"/>
        <v>330</v>
      </c>
      <c r="B2970" s="23">
        <f t="shared" si="412"/>
        <v>44575</v>
      </c>
      <c r="C2970" s="24">
        <v>18</v>
      </c>
      <c r="D2970" s="54" t="str">
        <f t="shared" si="413"/>
        <v>ASET</v>
      </c>
      <c r="E2970" s="178"/>
      <c r="F2970" s="179"/>
      <c r="G2970" s="177"/>
      <c r="H2970" s="177"/>
      <c r="I2970" s="169">
        <f t="shared" si="414"/>
        <v>0</v>
      </c>
      <c r="J2970" s="149" t="str" cm="1">
        <f t="array" ref="J2970">IF(ISERROR(INDEX('Non Compliance input'!$H$5:$H$156,MATCH(1,(A2970='Non Compliance input'!$A$5:$A$156)*(F2970&gt;='Non Compliance input'!$D$5:$D$156)*(E2970&lt;'Non Compliance input'!$E$5:$E$156)*('Non Compliance input'!$H$5:$H$156="Yes"),0))
),"","Yes")</f>
        <v/>
      </c>
      <c r="K2970" s="149">
        <f t="shared" si="415"/>
        <v>0</v>
      </c>
      <c r="L2970" s="162">
        <f t="shared" si="416"/>
        <v>0</v>
      </c>
      <c r="M2970" s="162" t="str" cm="1">
        <f t="array" ref="M2970">IF(ISERROR(INDEX('Non Compliance input'!$I$5:$I$156,MATCH(1,(A2970='Non Compliance input'!$A$5:$A$156)*(E2970&gt;='Non Compliance input'!$D$5:$D$156)*(F2970&lt;='Non Compliance input'!$E$5:$E$156)*('Non Compliance input'!$I$5:$I$156="Yes"),0))
),"","Yes")</f>
        <v/>
      </c>
      <c r="N2970" s="149" t="str">
        <f>IF(VLOOKUP($A2970,HourEndingOutage!$B$3:$F$746,5,0)="Outage","Outage","")</f>
        <v/>
      </c>
      <c r="O2970" s="18">
        <f t="shared" si="417"/>
        <v>0</v>
      </c>
      <c r="P2970" s="18" t="str">
        <f t="shared" si="418"/>
        <v/>
      </c>
      <c r="Q2970" s="18">
        <f t="shared" si="419"/>
        <v>0</v>
      </c>
      <c r="R2970" s="118"/>
    </row>
    <row r="2971" spans="1:18" x14ac:dyDescent="0.25">
      <c r="A2971" s="25">
        <f t="shared" si="411"/>
        <v>330</v>
      </c>
      <c r="B2971" s="23">
        <f t="shared" si="412"/>
        <v>44575</v>
      </c>
      <c r="C2971" s="24">
        <v>18</v>
      </c>
      <c r="D2971" s="54" t="str">
        <f t="shared" si="413"/>
        <v>ASET</v>
      </c>
      <c r="E2971" s="178"/>
      <c r="F2971" s="179"/>
      <c r="G2971" s="177"/>
      <c r="H2971" s="177"/>
      <c r="I2971" s="169">
        <f t="shared" si="414"/>
        <v>0</v>
      </c>
      <c r="J2971" s="149" t="str" cm="1">
        <f t="array" ref="J2971">IF(ISERROR(INDEX('Non Compliance input'!$H$5:$H$156,MATCH(1,(A2971='Non Compliance input'!$A$5:$A$156)*(F2971&gt;='Non Compliance input'!$D$5:$D$156)*(E2971&lt;'Non Compliance input'!$E$5:$E$156)*('Non Compliance input'!$H$5:$H$156="Yes"),0))
),"","Yes")</f>
        <v/>
      </c>
      <c r="K2971" s="149">
        <f t="shared" si="415"/>
        <v>0</v>
      </c>
      <c r="L2971" s="162">
        <f t="shared" si="416"/>
        <v>0</v>
      </c>
      <c r="M2971" s="162" t="str" cm="1">
        <f t="array" ref="M2971">IF(ISERROR(INDEX('Non Compliance input'!$I$5:$I$156,MATCH(1,(A2971='Non Compliance input'!$A$5:$A$156)*(E2971&gt;='Non Compliance input'!$D$5:$D$156)*(F2971&lt;='Non Compliance input'!$E$5:$E$156)*('Non Compliance input'!$I$5:$I$156="Yes"),0))
),"","Yes")</f>
        <v/>
      </c>
      <c r="N2971" s="149" t="str">
        <f>IF(VLOOKUP($A2971,HourEndingOutage!$B$3:$F$746,5,0)="Outage","Outage","")</f>
        <v/>
      </c>
      <c r="O2971" s="18">
        <f t="shared" si="417"/>
        <v>0</v>
      </c>
      <c r="P2971" s="18" t="str">
        <f t="shared" si="418"/>
        <v/>
      </c>
      <c r="Q2971" s="18">
        <f t="shared" si="419"/>
        <v>0</v>
      </c>
      <c r="R2971" s="118"/>
    </row>
    <row r="2972" spans="1:18" x14ac:dyDescent="0.25">
      <c r="A2972" s="25">
        <f t="shared" ref="A2972:A3035" si="420">IF(C2972=C2971,A2971,A2971+1)</f>
        <v>330</v>
      </c>
      <c r="B2972" s="23">
        <f t="shared" ref="B2972:B3035" si="421">IF(C2972&lt;C2971,B2971+1,B2971)</f>
        <v>44575</v>
      </c>
      <c r="C2972" s="24">
        <v>18</v>
      </c>
      <c r="D2972" s="54" t="str">
        <f t="shared" si="413"/>
        <v>ASET</v>
      </c>
      <c r="E2972" s="178"/>
      <c r="F2972" s="179"/>
      <c r="G2972" s="177"/>
      <c r="H2972" s="177"/>
      <c r="I2972" s="169">
        <f t="shared" si="414"/>
        <v>0</v>
      </c>
      <c r="J2972" s="149" t="str" cm="1">
        <f t="array" ref="J2972">IF(ISERROR(INDEX('Non Compliance input'!$H$5:$H$156,MATCH(1,(A2972='Non Compliance input'!$A$5:$A$156)*(F2972&gt;='Non Compliance input'!$D$5:$D$156)*(E2972&lt;'Non Compliance input'!$E$5:$E$156)*('Non Compliance input'!$H$5:$H$156="Yes"),0))
),"","Yes")</f>
        <v/>
      </c>
      <c r="K2972" s="149">
        <f t="shared" si="415"/>
        <v>0</v>
      </c>
      <c r="L2972" s="162">
        <f t="shared" si="416"/>
        <v>0</v>
      </c>
      <c r="M2972" s="162" t="str" cm="1">
        <f t="array" ref="M2972">IF(ISERROR(INDEX('Non Compliance input'!$I$5:$I$156,MATCH(1,(A2972='Non Compliance input'!$A$5:$A$156)*(E2972&gt;='Non Compliance input'!$D$5:$D$156)*(F2972&lt;='Non Compliance input'!$E$5:$E$156)*('Non Compliance input'!$I$5:$I$156="Yes"),0))
),"","Yes")</f>
        <v/>
      </c>
      <c r="N2972" s="149" t="str">
        <f>IF(VLOOKUP($A2972,HourEndingOutage!$B$3:$F$746,5,0)="Outage","Outage","")</f>
        <v/>
      </c>
      <c r="O2972" s="18">
        <f t="shared" si="417"/>
        <v>0</v>
      </c>
      <c r="P2972" s="18" t="str">
        <f t="shared" si="418"/>
        <v/>
      </c>
      <c r="Q2972" s="18">
        <f t="shared" si="419"/>
        <v>0</v>
      </c>
      <c r="R2972" s="118"/>
    </row>
    <row r="2973" spans="1:18" x14ac:dyDescent="0.25">
      <c r="A2973" s="25">
        <f t="shared" si="420"/>
        <v>331</v>
      </c>
      <c r="B2973" s="23">
        <f t="shared" si="421"/>
        <v>44575</v>
      </c>
      <c r="C2973" s="24">
        <v>19</v>
      </c>
      <c r="D2973" s="54" t="str">
        <f t="shared" si="413"/>
        <v>ASET</v>
      </c>
      <c r="E2973" s="178"/>
      <c r="F2973" s="179"/>
      <c r="G2973" s="177"/>
      <c r="H2973" s="177"/>
      <c r="I2973" s="169">
        <f t="shared" si="414"/>
        <v>0</v>
      </c>
      <c r="J2973" s="149" t="str" cm="1">
        <f t="array" ref="J2973">IF(ISERROR(INDEX('Non Compliance input'!$H$5:$H$156,MATCH(1,(A2973='Non Compliance input'!$A$5:$A$156)*(F2973&gt;='Non Compliance input'!$D$5:$D$156)*(E2973&lt;'Non Compliance input'!$E$5:$E$156)*('Non Compliance input'!$H$5:$H$156="Yes"),0))
),"","Yes")</f>
        <v/>
      </c>
      <c r="K2973" s="149">
        <f t="shared" si="415"/>
        <v>0</v>
      </c>
      <c r="L2973" s="162">
        <f t="shared" si="416"/>
        <v>0</v>
      </c>
      <c r="M2973" s="162" t="str" cm="1">
        <f t="array" ref="M2973">IF(ISERROR(INDEX('Non Compliance input'!$I$5:$I$156,MATCH(1,(A2973='Non Compliance input'!$A$5:$A$156)*(E2973&gt;='Non Compliance input'!$D$5:$D$156)*(F2973&lt;='Non Compliance input'!$E$5:$E$156)*('Non Compliance input'!$I$5:$I$156="Yes"),0))
),"","Yes")</f>
        <v/>
      </c>
      <c r="N2973" s="149" t="str">
        <f>IF(VLOOKUP($A2973,HourEndingOutage!$B$3:$F$746,5,0)="Outage","Outage","")</f>
        <v/>
      </c>
      <c r="O2973" s="18">
        <f t="shared" si="417"/>
        <v>0</v>
      </c>
      <c r="P2973" s="18" t="str">
        <f t="shared" si="418"/>
        <v/>
      </c>
      <c r="Q2973" s="18">
        <f t="shared" si="419"/>
        <v>0</v>
      </c>
      <c r="R2973" s="118"/>
    </row>
    <row r="2974" spans="1:18" x14ac:dyDescent="0.25">
      <c r="A2974" s="25">
        <f t="shared" si="420"/>
        <v>331</v>
      </c>
      <c r="B2974" s="23">
        <f t="shared" si="421"/>
        <v>44575</v>
      </c>
      <c r="C2974" s="24">
        <v>19</v>
      </c>
      <c r="D2974" s="54" t="str">
        <f t="shared" si="413"/>
        <v>ASET</v>
      </c>
      <c r="E2974" s="178"/>
      <c r="F2974" s="179"/>
      <c r="G2974" s="177"/>
      <c r="H2974" s="177"/>
      <c r="I2974" s="169">
        <f t="shared" si="414"/>
        <v>0</v>
      </c>
      <c r="J2974" s="149" t="str" cm="1">
        <f t="array" ref="J2974">IF(ISERROR(INDEX('Non Compliance input'!$H$5:$H$156,MATCH(1,(A2974='Non Compliance input'!$A$5:$A$156)*(F2974&gt;='Non Compliance input'!$D$5:$D$156)*(E2974&lt;'Non Compliance input'!$E$5:$E$156)*('Non Compliance input'!$H$5:$H$156="Yes"),0))
),"","Yes")</f>
        <v/>
      </c>
      <c r="K2974" s="149">
        <f t="shared" si="415"/>
        <v>0</v>
      </c>
      <c r="L2974" s="162">
        <f t="shared" si="416"/>
        <v>0</v>
      </c>
      <c r="M2974" s="162" t="str" cm="1">
        <f t="array" ref="M2974">IF(ISERROR(INDEX('Non Compliance input'!$I$5:$I$156,MATCH(1,(A2974='Non Compliance input'!$A$5:$A$156)*(E2974&gt;='Non Compliance input'!$D$5:$D$156)*(F2974&lt;='Non Compliance input'!$E$5:$E$156)*('Non Compliance input'!$I$5:$I$156="Yes"),0))
),"","Yes")</f>
        <v/>
      </c>
      <c r="N2974" s="149" t="str">
        <f>IF(VLOOKUP($A2974,HourEndingOutage!$B$3:$F$746,5,0)="Outage","Outage","")</f>
        <v/>
      </c>
      <c r="O2974" s="18">
        <f t="shared" si="417"/>
        <v>0</v>
      </c>
      <c r="P2974" s="18" t="str">
        <f t="shared" si="418"/>
        <v/>
      </c>
      <c r="Q2974" s="18">
        <f t="shared" si="419"/>
        <v>0</v>
      </c>
      <c r="R2974" s="118"/>
    </row>
    <row r="2975" spans="1:18" x14ac:dyDescent="0.25">
      <c r="A2975" s="25">
        <f t="shared" si="420"/>
        <v>331</v>
      </c>
      <c r="B2975" s="23">
        <f t="shared" si="421"/>
        <v>44575</v>
      </c>
      <c r="C2975" s="24">
        <v>19</v>
      </c>
      <c r="D2975" s="54" t="str">
        <f t="shared" si="413"/>
        <v>ASET</v>
      </c>
      <c r="E2975" s="178"/>
      <c r="F2975" s="179"/>
      <c r="G2975" s="177"/>
      <c r="H2975" s="177"/>
      <c r="I2975" s="169">
        <f t="shared" si="414"/>
        <v>0</v>
      </c>
      <c r="J2975" s="149" t="str" cm="1">
        <f t="array" ref="J2975">IF(ISERROR(INDEX('Non Compliance input'!$H$5:$H$156,MATCH(1,(A2975='Non Compliance input'!$A$5:$A$156)*(F2975&gt;='Non Compliance input'!$D$5:$D$156)*(E2975&lt;'Non Compliance input'!$E$5:$E$156)*('Non Compliance input'!$H$5:$H$156="Yes"),0))
),"","Yes")</f>
        <v/>
      </c>
      <c r="K2975" s="149">
        <f t="shared" si="415"/>
        <v>0</v>
      </c>
      <c r="L2975" s="162">
        <f t="shared" si="416"/>
        <v>0</v>
      </c>
      <c r="M2975" s="162" t="str" cm="1">
        <f t="array" ref="M2975">IF(ISERROR(INDEX('Non Compliance input'!$I$5:$I$156,MATCH(1,(A2975='Non Compliance input'!$A$5:$A$156)*(E2975&gt;='Non Compliance input'!$D$5:$D$156)*(F2975&lt;='Non Compliance input'!$E$5:$E$156)*('Non Compliance input'!$I$5:$I$156="Yes"),0))
),"","Yes")</f>
        <v/>
      </c>
      <c r="N2975" s="149" t="str">
        <f>IF(VLOOKUP($A2975,HourEndingOutage!$B$3:$F$746,5,0)="Outage","Outage","")</f>
        <v/>
      </c>
      <c r="O2975" s="18">
        <f t="shared" si="417"/>
        <v>0</v>
      </c>
      <c r="P2975" s="18" t="str">
        <f t="shared" si="418"/>
        <v/>
      </c>
      <c r="Q2975" s="18">
        <f t="shared" si="419"/>
        <v>0</v>
      </c>
      <c r="R2975" s="118"/>
    </row>
    <row r="2976" spans="1:18" x14ac:dyDescent="0.25">
      <c r="A2976" s="25">
        <f t="shared" si="420"/>
        <v>331</v>
      </c>
      <c r="B2976" s="23">
        <f t="shared" si="421"/>
        <v>44575</v>
      </c>
      <c r="C2976" s="24">
        <v>19</v>
      </c>
      <c r="D2976" s="54" t="str">
        <f t="shared" si="413"/>
        <v>ASET</v>
      </c>
      <c r="E2976" s="178"/>
      <c r="F2976" s="179"/>
      <c r="G2976" s="177"/>
      <c r="H2976" s="177"/>
      <c r="I2976" s="169">
        <f t="shared" si="414"/>
        <v>0</v>
      </c>
      <c r="J2976" s="149" t="str" cm="1">
        <f t="array" ref="J2976">IF(ISERROR(INDEX('Non Compliance input'!$H$5:$H$156,MATCH(1,(A2976='Non Compliance input'!$A$5:$A$156)*(F2976&gt;='Non Compliance input'!$D$5:$D$156)*(E2976&lt;'Non Compliance input'!$E$5:$E$156)*('Non Compliance input'!$H$5:$H$156="Yes"),0))
),"","Yes")</f>
        <v/>
      </c>
      <c r="K2976" s="149">
        <f t="shared" si="415"/>
        <v>0</v>
      </c>
      <c r="L2976" s="162">
        <f t="shared" si="416"/>
        <v>0</v>
      </c>
      <c r="M2976" s="162" t="str" cm="1">
        <f t="array" ref="M2976">IF(ISERROR(INDEX('Non Compliance input'!$I$5:$I$156,MATCH(1,(A2976='Non Compliance input'!$A$5:$A$156)*(E2976&gt;='Non Compliance input'!$D$5:$D$156)*(F2976&lt;='Non Compliance input'!$E$5:$E$156)*('Non Compliance input'!$I$5:$I$156="Yes"),0))
),"","Yes")</f>
        <v/>
      </c>
      <c r="N2976" s="149" t="str">
        <f>IF(VLOOKUP($A2976,HourEndingOutage!$B$3:$F$746,5,0)="Outage","Outage","")</f>
        <v/>
      </c>
      <c r="O2976" s="18">
        <f t="shared" si="417"/>
        <v>0</v>
      </c>
      <c r="P2976" s="18" t="str">
        <f t="shared" si="418"/>
        <v/>
      </c>
      <c r="Q2976" s="18">
        <f t="shared" si="419"/>
        <v>0</v>
      </c>
      <c r="R2976" s="118"/>
    </row>
    <row r="2977" spans="1:18" x14ac:dyDescent="0.25">
      <c r="A2977" s="25">
        <f t="shared" si="420"/>
        <v>331</v>
      </c>
      <c r="B2977" s="23">
        <f t="shared" si="421"/>
        <v>44575</v>
      </c>
      <c r="C2977" s="24">
        <v>19</v>
      </c>
      <c r="D2977" s="54" t="str">
        <f t="shared" si="413"/>
        <v>ASET</v>
      </c>
      <c r="E2977" s="178"/>
      <c r="F2977" s="179"/>
      <c r="G2977" s="177"/>
      <c r="H2977" s="177"/>
      <c r="I2977" s="169">
        <f t="shared" si="414"/>
        <v>0</v>
      </c>
      <c r="J2977" s="149" t="str" cm="1">
        <f t="array" ref="J2977">IF(ISERROR(INDEX('Non Compliance input'!$H$5:$H$156,MATCH(1,(A2977='Non Compliance input'!$A$5:$A$156)*(F2977&gt;='Non Compliance input'!$D$5:$D$156)*(E2977&lt;'Non Compliance input'!$E$5:$E$156)*('Non Compliance input'!$H$5:$H$156="Yes"),0))
),"","Yes")</f>
        <v/>
      </c>
      <c r="K2977" s="149">
        <f t="shared" si="415"/>
        <v>0</v>
      </c>
      <c r="L2977" s="162">
        <f t="shared" si="416"/>
        <v>0</v>
      </c>
      <c r="M2977" s="162" t="str" cm="1">
        <f t="array" ref="M2977">IF(ISERROR(INDEX('Non Compliance input'!$I$5:$I$156,MATCH(1,(A2977='Non Compliance input'!$A$5:$A$156)*(E2977&gt;='Non Compliance input'!$D$5:$D$156)*(F2977&lt;='Non Compliance input'!$E$5:$E$156)*('Non Compliance input'!$I$5:$I$156="Yes"),0))
),"","Yes")</f>
        <v/>
      </c>
      <c r="N2977" s="149" t="str">
        <f>IF(VLOOKUP($A2977,HourEndingOutage!$B$3:$F$746,5,0)="Outage","Outage","")</f>
        <v/>
      </c>
      <c r="O2977" s="18">
        <f t="shared" si="417"/>
        <v>0</v>
      </c>
      <c r="P2977" s="18" t="str">
        <f t="shared" si="418"/>
        <v/>
      </c>
      <c r="Q2977" s="18">
        <f t="shared" si="419"/>
        <v>0</v>
      </c>
      <c r="R2977" s="118"/>
    </row>
    <row r="2978" spans="1:18" x14ac:dyDescent="0.25">
      <c r="A2978" s="25">
        <f t="shared" si="420"/>
        <v>331</v>
      </c>
      <c r="B2978" s="23">
        <f t="shared" si="421"/>
        <v>44575</v>
      </c>
      <c r="C2978" s="24">
        <v>19</v>
      </c>
      <c r="D2978" s="54" t="str">
        <f t="shared" si="413"/>
        <v>ASET</v>
      </c>
      <c r="E2978" s="178"/>
      <c r="F2978" s="179"/>
      <c r="G2978" s="177"/>
      <c r="H2978" s="177"/>
      <c r="I2978" s="169">
        <f t="shared" si="414"/>
        <v>0</v>
      </c>
      <c r="J2978" s="149" t="str" cm="1">
        <f t="array" ref="J2978">IF(ISERROR(INDEX('Non Compliance input'!$H$5:$H$156,MATCH(1,(A2978='Non Compliance input'!$A$5:$A$156)*(F2978&gt;='Non Compliance input'!$D$5:$D$156)*(E2978&lt;'Non Compliance input'!$E$5:$E$156)*('Non Compliance input'!$H$5:$H$156="Yes"),0))
),"","Yes")</f>
        <v/>
      </c>
      <c r="K2978" s="149">
        <f t="shared" si="415"/>
        <v>0</v>
      </c>
      <c r="L2978" s="162">
        <f t="shared" si="416"/>
        <v>0</v>
      </c>
      <c r="M2978" s="162" t="str" cm="1">
        <f t="array" ref="M2978">IF(ISERROR(INDEX('Non Compliance input'!$I$5:$I$156,MATCH(1,(A2978='Non Compliance input'!$A$5:$A$156)*(E2978&gt;='Non Compliance input'!$D$5:$D$156)*(F2978&lt;='Non Compliance input'!$E$5:$E$156)*('Non Compliance input'!$I$5:$I$156="Yes"),0))
),"","Yes")</f>
        <v/>
      </c>
      <c r="N2978" s="149" t="str">
        <f>IF(VLOOKUP($A2978,HourEndingOutage!$B$3:$F$746,5,0)="Outage","Outage","")</f>
        <v/>
      </c>
      <c r="O2978" s="18">
        <f t="shared" si="417"/>
        <v>0</v>
      </c>
      <c r="P2978" s="18" t="str">
        <f t="shared" si="418"/>
        <v/>
      </c>
      <c r="Q2978" s="18">
        <f t="shared" si="419"/>
        <v>0</v>
      </c>
      <c r="R2978" s="118"/>
    </row>
    <row r="2979" spans="1:18" x14ac:dyDescent="0.25">
      <c r="A2979" s="25">
        <f t="shared" si="420"/>
        <v>331</v>
      </c>
      <c r="B2979" s="23">
        <f t="shared" si="421"/>
        <v>44575</v>
      </c>
      <c r="C2979" s="24">
        <v>19</v>
      </c>
      <c r="D2979" s="54" t="str">
        <f t="shared" si="413"/>
        <v>ASET</v>
      </c>
      <c r="E2979" s="178"/>
      <c r="F2979" s="179"/>
      <c r="G2979" s="177"/>
      <c r="H2979" s="177"/>
      <c r="I2979" s="169">
        <f t="shared" si="414"/>
        <v>0</v>
      </c>
      <c r="J2979" s="149" t="str" cm="1">
        <f t="array" ref="J2979">IF(ISERROR(INDEX('Non Compliance input'!$H$5:$H$156,MATCH(1,(A2979='Non Compliance input'!$A$5:$A$156)*(F2979&gt;='Non Compliance input'!$D$5:$D$156)*(E2979&lt;'Non Compliance input'!$E$5:$E$156)*('Non Compliance input'!$H$5:$H$156="Yes"),0))
),"","Yes")</f>
        <v/>
      </c>
      <c r="K2979" s="149">
        <f t="shared" si="415"/>
        <v>0</v>
      </c>
      <c r="L2979" s="162">
        <f t="shared" si="416"/>
        <v>0</v>
      </c>
      <c r="M2979" s="162" t="str" cm="1">
        <f t="array" ref="M2979">IF(ISERROR(INDEX('Non Compliance input'!$I$5:$I$156,MATCH(1,(A2979='Non Compliance input'!$A$5:$A$156)*(E2979&gt;='Non Compliance input'!$D$5:$D$156)*(F2979&lt;='Non Compliance input'!$E$5:$E$156)*('Non Compliance input'!$I$5:$I$156="Yes"),0))
),"","Yes")</f>
        <v/>
      </c>
      <c r="N2979" s="149" t="str">
        <f>IF(VLOOKUP($A2979,HourEndingOutage!$B$3:$F$746,5,0)="Outage","Outage","")</f>
        <v/>
      </c>
      <c r="O2979" s="18">
        <f t="shared" si="417"/>
        <v>0</v>
      </c>
      <c r="P2979" s="18" t="str">
        <f t="shared" si="418"/>
        <v/>
      </c>
      <c r="Q2979" s="18">
        <f t="shared" si="419"/>
        <v>0</v>
      </c>
      <c r="R2979" s="118"/>
    </row>
    <row r="2980" spans="1:18" x14ac:dyDescent="0.25">
      <c r="A2980" s="25">
        <f t="shared" si="420"/>
        <v>331</v>
      </c>
      <c r="B2980" s="23">
        <f t="shared" si="421"/>
        <v>44575</v>
      </c>
      <c r="C2980" s="24">
        <v>19</v>
      </c>
      <c r="D2980" s="54" t="str">
        <f t="shared" si="413"/>
        <v>ASET</v>
      </c>
      <c r="E2980" s="178"/>
      <c r="F2980" s="179"/>
      <c r="G2980" s="177"/>
      <c r="H2980" s="177"/>
      <c r="I2980" s="169">
        <f t="shared" si="414"/>
        <v>0</v>
      </c>
      <c r="J2980" s="149" t="str" cm="1">
        <f t="array" ref="J2980">IF(ISERROR(INDEX('Non Compliance input'!$H$5:$H$156,MATCH(1,(A2980='Non Compliance input'!$A$5:$A$156)*(F2980&gt;='Non Compliance input'!$D$5:$D$156)*(E2980&lt;'Non Compliance input'!$E$5:$E$156)*('Non Compliance input'!$H$5:$H$156="Yes"),0))
),"","Yes")</f>
        <v/>
      </c>
      <c r="K2980" s="149">
        <f t="shared" si="415"/>
        <v>0</v>
      </c>
      <c r="L2980" s="162">
        <f t="shared" si="416"/>
        <v>0</v>
      </c>
      <c r="M2980" s="162" t="str" cm="1">
        <f t="array" ref="M2980">IF(ISERROR(INDEX('Non Compliance input'!$I$5:$I$156,MATCH(1,(A2980='Non Compliance input'!$A$5:$A$156)*(E2980&gt;='Non Compliance input'!$D$5:$D$156)*(F2980&lt;='Non Compliance input'!$E$5:$E$156)*('Non Compliance input'!$I$5:$I$156="Yes"),0))
),"","Yes")</f>
        <v/>
      </c>
      <c r="N2980" s="149" t="str">
        <f>IF(VLOOKUP($A2980,HourEndingOutage!$B$3:$F$746,5,0)="Outage","Outage","")</f>
        <v/>
      </c>
      <c r="O2980" s="18">
        <f t="shared" si="417"/>
        <v>0</v>
      </c>
      <c r="P2980" s="18" t="str">
        <f t="shared" si="418"/>
        <v/>
      </c>
      <c r="Q2980" s="18">
        <f t="shared" si="419"/>
        <v>0</v>
      </c>
      <c r="R2980" s="118"/>
    </row>
    <row r="2981" spans="1:18" x14ac:dyDescent="0.25">
      <c r="A2981" s="25">
        <f t="shared" si="420"/>
        <v>331</v>
      </c>
      <c r="B2981" s="23">
        <f t="shared" si="421"/>
        <v>44575</v>
      </c>
      <c r="C2981" s="24">
        <v>19</v>
      </c>
      <c r="D2981" s="54" t="str">
        <f t="shared" si="413"/>
        <v>ASET</v>
      </c>
      <c r="E2981" s="178"/>
      <c r="F2981" s="179"/>
      <c r="G2981" s="177"/>
      <c r="H2981" s="177"/>
      <c r="I2981" s="169">
        <f t="shared" si="414"/>
        <v>0</v>
      </c>
      <c r="J2981" s="149" t="str" cm="1">
        <f t="array" ref="J2981">IF(ISERROR(INDEX('Non Compliance input'!$H$5:$H$156,MATCH(1,(A2981='Non Compliance input'!$A$5:$A$156)*(F2981&gt;='Non Compliance input'!$D$5:$D$156)*(E2981&lt;'Non Compliance input'!$E$5:$E$156)*('Non Compliance input'!$H$5:$H$156="Yes"),0))
),"","Yes")</f>
        <v/>
      </c>
      <c r="K2981" s="149">
        <f t="shared" si="415"/>
        <v>0</v>
      </c>
      <c r="L2981" s="162">
        <f t="shared" si="416"/>
        <v>0</v>
      </c>
      <c r="M2981" s="162" t="str" cm="1">
        <f t="array" ref="M2981">IF(ISERROR(INDEX('Non Compliance input'!$I$5:$I$156,MATCH(1,(A2981='Non Compliance input'!$A$5:$A$156)*(E2981&gt;='Non Compliance input'!$D$5:$D$156)*(F2981&lt;='Non Compliance input'!$E$5:$E$156)*('Non Compliance input'!$I$5:$I$156="Yes"),0))
),"","Yes")</f>
        <v/>
      </c>
      <c r="N2981" s="149" t="str">
        <f>IF(VLOOKUP($A2981,HourEndingOutage!$B$3:$F$746,5,0)="Outage","Outage","")</f>
        <v/>
      </c>
      <c r="O2981" s="18">
        <f t="shared" si="417"/>
        <v>0</v>
      </c>
      <c r="P2981" s="18" t="str">
        <f t="shared" si="418"/>
        <v/>
      </c>
      <c r="Q2981" s="18">
        <f t="shared" si="419"/>
        <v>0</v>
      </c>
      <c r="R2981" s="118"/>
    </row>
    <row r="2982" spans="1:18" x14ac:dyDescent="0.25">
      <c r="A2982" s="25">
        <f t="shared" si="420"/>
        <v>332</v>
      </c>
      <c r="B2982" s="23">
        <f t="shared" si="421"/>
        <v>44575</v>
      </c>
      <c r="C2982" s="24">
        <v>20</v>
      </c>
      <c r="D2982" s="54" t="str">
        <f t="shared" si="413"/>
        <v>ASET</v>
      </c>
      <c r="E2982" s="178"/>
      <c r="F2982" s="179"/>
      <c r="G2982" s="177"/>
      <c r="H2982" s="177"/>
      <c r="I2982" s="169">
        <f t="shared" si="414"/>
        <v>0</v>
      </c>
      <c r="J2982" s="149" t="str" cm="1">
        <f t="array" ref="J2982">IF(ISERROR(INDEX('Non Compliance input'!$H$5:$H$156,MATCH(1,(A2982='Non Compliance input'!$A$5:$A$156)*(F2982&gt;='Non Compliance input'!$D$5:$D$156)*(E2982&lt;'Non Compliance input'!$E$5:$E$156)*('Non Compliance input'!$H$5:$H$156="Yes"),0))
),"","Yes")</f>
        <v/>
      </c>
      <c r="K2982" s="149">
        <f t="shared" si="415"/>
        <v>0</v>
      </c>
      <c r="L2982" s="162">
        <f t="shared" si="416"/>
        <v>0</v>
      </c>
      <c r="M2982" s="162" t="str" cm="1">
        <f t="array" ref="M2982">IF(ISERROR(INDEX('Non Compliance input'!$I$5:$I$156,MATCH(1,(A2982='Non Compliance input'!$A$5:$A$156)*(E2982&gt;='Non Compliance input'!$D$5:$D$156)*(F2982&lt;='Non Compliance input'!$E$5:$E$156)*('Non Compliance input'!$I$5:$I$156="Yes"),0))
),"","Yes")</f>
        <v/>
      </c>
      <c r="N2982" s="149" t="str">
        <f>IF(VLOOKUP($A2982,HourEndingOutage!$B$3:$F$746,5,0)="Outage","Outage","")</f>
        <v/>
      </c>
      <c r="O2982" s="18">
        <f t="shared" si="417"/>
        <v>0</v>
      </c>
      <c r="P2982" s="18" t="str">
        <f t="shared" si="418"/>
        <v/>
      </c>
      <c r="Q2982" s="18">
        <f t="shared" si="419"/>
        <v>0</v>
      </c>
      <c r="R2982" s="118"/>
    </row>
    <row r="2983" spans="1:18" x14ac:dyDescent="0.25">
      <c r="A2983" s="25">
        <f t="shared" si="420"/>
        <v>332</v>
      </c>
      <c r="B2983" s="23">
        <f t="shared" si="421"/>
        <v>44575</v>
      </c>
      <c r="C2983" s="24">
        <v>20</v>
      </c>
      <c r="D2983" s="54" t="str">
        <f t="shared" si="413"/>
        <v>ASET</v>
      </c>
      <c r="E2983" s="178"/>
      <c r="F2983" s="179"/>
      <c r="G2983" s="177"/>
      <c r="H2983" s="177"/>
      <c r="I2983" s="169">
        <f t="shared" si="414"/>
        <v>0</v>
      </c>
      <c r="J2983" s="149" t="str" cm="1">
        <f t="array" ref="J2983">IF(ISERROR(INDEX('Non Compliance input'!$H$5:$H$156,MATCH(1,(A2983='Non Compliance input'!$A$5:$A$156)*(F2983&gt;='Non Compliance input'!$D$5:$D$156)*(E2983&lt;'Non Compliance input'!$E$5:$E$156)*('Non Compliance input'!$H$5:$H$156="Yes"),0))
),"","Yes")</f>
        <v/>
      </c>
      <c r="K2983" s="149">
        <f t="shared" si="415"/>
        <v>0</v>
      </c>
      <c r="L2983" s="162">
        <f t="shared" si="416"/>
        <v>0</v>
      </c>
      <c r="M2983" s="162" t="str" cm="1">
        <f t="array" ref="M2983">IF(ISERROR(INDEX('Non Compliance input'!$I$5:$I$156,MATCH(1,(A2983='Non Compliance input'!$A$5:$A$156)*(E2983&gt;='Non Compliance input'!$D$5:$D$156)*(F2983&lt;='Non Compliance input'!$E$5:$E$156)*('Non Compliance input'!$I$5:$I$156="Yes"),0))
),"","Yes")</f>
        <v/>
      </c>
      <c r="N2983" s="149" t="str">
        <f>IF(VLOOKUP($A2983,HourEndingOutage!$B$3:$F$746,5,0)="Outage","Outage","")</f>
        <v/>
      </c>
      <c r="O2983" s="18">
        <f t="shared" si="417"/>
        <v>0</v>
      </c>
      <c r="P2983" s="18" t="str">
        <f t="shared" si="418"/>
        <v/>
      </c>
      <c r="Q2983" s="18">
        <f t="shared" si="419"/>
        <v>0</v>
      </c>
      <c r="R2983" s="118"/>
    </row>
    <row r="2984" spans="1:18" x14ac:dyDescent="0.25">
      <c r="A2984" s="25">
        <f t="shared" si="420"/>
        <v>332</v>
      </c>
      <c r="B2984" s="23">
        <f t="shared" si="421"/>
        <v>44575</v>
      </c>
      <c r="C2984" s="24">
        <v>20</v>
      </c>
      <c r="D2984" s="54" t="str">
        <f t="shared" si="413"/>
        <v>ASET</v>
      </c>
      <c r="E2984" s="178"/>
      <c r="F2984" s="179"/>
      <c r="G2984" s="177"/>
      <c r="H2984" s="177"/>
      <c r="I2984" s="169">
        <f t="shared" si="414"/>
        <v>0</v>
      </c>
      <c r="J2984" s="149" t="str" cm="1">
        <f t="array" ref="J2984">IF(ISERROR(INDEX('Non Compliance input'!$H$5:$H$156,MATCH(1,(A2984='Non Compliance input'!$A$5:$A$156)*(F2984&gt;='Non Compliance input'!$D$5:$D$156)*(E2984&lt;'Non Compliance input'!$E$5:$E$156)*('Non Compliance input'!$H$5:$H$156="Yes"),0))
),"","Yes")</f>
        <v/>
      </c>
      <c r="K2984" s="149">
        <f t="shared" si="415"/>
        <v>0</v>
      </c>
      <c r="L2984" s="162">
        <f t="shared" si="416"/>
        <v>0</v>
      </c>
      <c r="M2984" s="162" t="str" cm="1">
        <f t="array" ref="M2984">IF(ISERROR(INDEX('Non Compliance input'!$I$5:$I$156,MATCH(1,(A2984='Non Compliance input'!$A$5:$A$156)*(E2984&gt;='Non Compliance input'!$D$5:$D$156)*(F2984&lt;='Non Compliance input'!$E$5:$E$156)*('Non Compliance input'!$I$5:$I$156="Yes"),0))
),"","Yes")</f>
        <v/>
      </c>
      <c r="N2984" s="149" t="str">
        <f>IF(VLOOKUP($A2984,HourEndingOutage!$B$3:$F$746,5,0)="Outage","Outage","")</f>
        <v/>
      </c>
      <c r="O2984" s="18">
        <f t="shared" si="417"/>
        <v>0</v>
      </c>
      <c r="P2984" s="18" t="str">
        <f t="shared" si="418"/>
        <v/>
      </c>
      <c r="Q2984" s="18">
        <f t="shared" si="419"/>
        <v>0</v>
      </c>
      <c r="R2984" s="118"/>
    </row>
    <row r="2985" spans="1:18" x14ac:dyDescent="0.25">
      <c r="A2985" s="25">
        <f t="shared" si="420"/>
        <v>332</v>
      </c>
      <c r="B2985" s="23">
        <f t="shared" si="421"/>
        <v>44575</v>
      </c>
      <c r="C2985" s="24">
        <v>20</v>
      </c>
      <c r="D2985" s="54" t="str">
        <f t="shared" si="413"/>
        <v>ASET</v>
      </c>
      <c r="E2985" s="178"/>
      <c r="F2985" s="179"/>
      <c r="G2985" s="177"/>
      <c r="H2985" s="177"/>
      <c r="I2985" s="169">
        <f t="shared" si="414"/>
        <v>0</v>
      </c>
      <c r="J2985" s="149" t="str" cm="1">
        <f t="array" ref="J2985">IF(ISERROR(INDEX('Non Compliance input'!$H$5:$H$156,MATCH(1,(A2985='Non Compliance input'!$A$5:$A$156)*(F2985&gt;='Non Compliance input'!$D$5:$D$156)*(E2985&lt;'Non Compliance input'!$E$5:$E$156)*('Non Compliance input'!$H$5:$H$156="Yes"),0))
),"","Yes")</f>
        <v/>
      </c>
      <c r="K2985" s="149">
        <f t="shared" si="415"/>
        <v>0</v>
      </c>
      <c r="L2985" s="162">
        <f t="shared" si="416"/>
        <v>0</v>
      </c>
      <c r="M2985" s="162" t="str" cm="1">
        <f t="array" ref="M2985">IF(ISERROR(INDEX('Non Compliance input'!$I$5:$I$156,MATCH(1,(A2985='Non Compliance input'!$A$5:$A$156)*(E2985&gt;='Non Compliance input'!$D$5:$D$156)*(F2985&lt;='Non Compliance input'!$E$5:$E$156)*('Non Compliance input'!$I$5:$I$156="Yes"),0))
),"","Yes")</f>
        <v/>
      </c>
      <c r="N2985" s="149" t="str">
        <f>IF(VLOOKUP($A2985,HourEndingOutage!$B$3:$F$746,5,0)="Outage","Outage","")</f>
        <v/>
      </c>
      <c r="O2985" s="18">
        <f t="shared" si="417"/>
        <v>0</v>
      </c>
      <c r="P2985" s="18" t="str">
        <f t="shared" si="418"/>
        <v/>
      </c>
      <c r="Q2985" s="18">
        <f t="shared" si="419"/>
        <v>0</v>
      </c>
      <c r="R2985" s="118"/>
    </row>
    <row r="2986" spans="1:18" x14ac:dyDescent="0.25">
      <c r="A2986" s="25">
        <f t="shared" si="420"/>
        <v>332</v>
      </c>
      <c r="B2986" s="23">
        <f t="shared" si="421"/>
        <v>44575</v>
      </c>
      <c r="C2986" s="24">
        <v>20</v>
      </c>
      <c r="D2986" s="54" t="str">
        <f t="shared" si="413"/>
        <v>ASET</v>
      </c>
      <c r="E2986" s="178"/>
      <c r="F2986" s="179"/>
      <c r="G2986" s="177"/>
      <c r="H2986" s="177"/>
      <c r="I2986" s="169">
        <f t="shared" si="414"/>
        <v>0</v>
      </c>
      <c r="J2986" s="149" t="str" cm="1">
        <f t="array" ref="J2986">IF(ISERROR(INDEX('Non Compliance input'!$H$5:$H$156,MATCH(1,(A2986='Non Compliance input'!$A$5:$A$156)*(F2986&gt;='Non Compliance input'!$D$5:$D$156)*(E2986&lt;'Non Compliance input'!$E$5:$E$156)*('Non Compliance input'!$H$5:$H$156="Yes"),0))
),"","Yes")</f>
        <v/>
      </c>
      <c r="K2986" s="149">
        <f t="shared" si="415"/>
        <v>0</v>
      </c>
      <c r="L2986" s="162">
        <f t="shared" si="416"/>
        <v>0</v>
      </c>
      <c r="M2986" s="162" t="str" cm="1">
        <f t="array" ref="M2986">IF(ISERROR(INDEX('Non Compliance input'!$I$5:$I$156,MATCH(1,(A2986='Non Compliance input'!$A$5:$A$156)*(E2986&gt;='Non Compliance input'!$D$5:$D$156)*(F2986&lt;='Non Compliance input'!$E$5:$E$156)*('Non Compliance input'!$I$5:$I$156="Yes"),0))
),"","Yes")</f>
        <v/>
      </c>
      <c r="N2986" s="149" t="str">
        <f>IF(VLOOKUP($A2986,HourEndingOutage!$B$3:$F$746,5,0)="Outage","Outage","")</f>
        <v/>
      </c>
      <c r="O2986" s="18">
        <f t="shared" si="417"/>
        <v>0</v>
      </c>
      <c r="P2986" s="18" t="str">
        <f t="shared" si="418"/>
        <v/>
      </c>
      <c r="Q2986" s="18">
        <f t="shared" si="419"/>
        <v>0</v>
      </c>
      <c r="R2986" s="118"/>
    </row>
    <row r="2987" spans="1:18" x14ac:dyDescent="0.25">
      <c r="A2987" s="25">
        <f t="shared" si="420"/>
        <v>332</v>
      </c>
      <c r="B2987" s="23">
        <f t="shared" si="421"/>
        <v>44575</v>
      </c>
      <c r="C2987" s="24">
        <v>20</v>
      </c>
      <c r="D2987" s="54" t="str">
        <f t="shared" si="413"/>
        <v>ASET</v>
      </c>
      <c r="E2987" s="178"/>
      <c r="F2987" s="179"/>
      <c r="G2987" s="177"/>
      <c r="H2987" s="177"/>
      <c r="I2987" s="169">
        <f t="shared" si="414"/>
        <v>0</v>
      </c>
      <c r="J2987" s="149" t="str" cm="1">
        <f t="array" ref="J2987">IF(ISERROR(INDEX('Non Compliance input'!$H$5:$H$156,MATCH(1,(A2987='Non Compliance input'!$A$5:$A$156)*(F2987&gt;='Non Compliance input'!$D$5:$D$156)*(E2987&lt;'Non Compliance input'!$E$5:$E$156)*('Non Compliance input'!$H$5:$H$156="Yes"),0))
),"","Yes")</f>
        <v/>
      </c>
      <c r="K2987" s="149">
        <f t="shared" si="415"/>
        <v>0</v>
      </c>
      <c r="L2987" s="162">
        <f t="shared" si="416"/>
        <v>0</v>
      </c>
      <c r="M2987" s="162" t="str" cm="1">
        <f t="array" ref="M2987">IF(ISERROR(INDEX('Non Compliance input'!$I$5:$I$156,MATCH(1,(A2987='Non Compliance input'!$A$5:$A$156)*(E2987&gt;='Non Compliance input'!$D$5:$D$156)*(F2987&lt;='Non Compliance input'!$E$5:$E$156)*('Non Compliance input'!$I$5:$I$156="Yes"),0))
),"","Yes")</f>
        <v/>
      </c>
      <c r="N2987" s="149" t="str">
        <f>IF(VLOOKUP($A2987,HourEndingOutage!$B$3:$F$746,5,0)="Outage","Outage","")</f>
        <v/>
      </c>
      <c r="O2987" s="18">
        <f t="shared" si="417"/>
        <v>0</v>
      </c>
      <c r="P2987" s="18" t="str">
        <f t="shared" si="418"/>
        <v/>
      </c>
      <c r="Q2987" s="18">
        <f t="shared" si="419"/>
        <v>0</v>
      </c>
      <c r="R2987" s="118"/>
    </row>
    <row r="2988" spans="1:18" x14ac:dyDescent="0.25">
      <c r="A2988" s="25">
        <f t="shared" si="420"/>
        <v>332</v>
      </c>
      <c r="B2988" s="23">
        <f t="shared" si="421"/>
        <v>44575</v>
      </c>
      <c r="C2988" s="24">
        <v>20</v>
      </c>
      <c r="D2988" s="54" t="str">
        <f t="shared" si="413"/>
        <v>ASET</v>
      </c>
      <c r="E2988" s="178"/>
      <c r="F2988" s="179"/>
      <c r="G2988" s="177"/>
      <c r="H2988" s="177"/>
      <c r="I2988" s="169">
        <f t="shared" si="414"/>
        <v>0</v>
      </c>
      <c r="J2988" s="149" t="str" cm="1">
        <f t="array" ref="J2988">IF(ISERROR(INDEX('Non Compliance input'!$H$5:$H$156,MATCH(1,(A2988='Non Compliance input'!$A$5:$A$156)*(F2988&gt;='Non Compliance input'!$D$5:$D$156)*(E2988&lt;'Non Compliance input'!$E$5:$E$156)*('Non Compliance input'!$H$5:$H$156="Yes"),0))
),"","Yes")</f>
        <v/>
      </c>
      <c r="K2988" s="149">
        <f t="shared" si="415"/>
        <v>0</v>
      </c>
      <c r="L2988" s="162">
        <f t="shared" si="416"/>
        <v>0</v>
      </c>
      <c r="M2988" s="162" t="str" cm="1">
        <f t="array" ref="M2988">IF(ISERROR(INDEX('Non Compliance input'!$I$5:$I$156,MATCH(1,(A2988='Non Compliance input'!$A$5:$A$156)*(E2988&gt;='Non Compliance input'!$D$5:$D$156)*(F2988&lt;='Non Compliance input'!$E$5:$E$156)*('Non Compliance input'!$I$5:$I$156="Yes"),0))
),"","Yes")</f>
        <v/>
      </c>
      <c r="N2988" s="149" t="str">
        <f>IF(VLOOKUP($A2988,HourEndingOutage!$B$3:$F$746,5,0)="Outage","Outage","")</f>
        <v/>
      </c>
      <c r="O2988" s="18">
        <f t="shared" si="417"/>
        <v>0</v>
      </c>
      <c r="P2988" s="18" t="str">
        <f t="shared" si="418"/>
        <v/>
      </c>
      <c r="Q2988" s="18">
        <f t="shared" si="419"/>
        <v>0</v>
      </c>
      <c r="R2988" s="118"/>
    </row>
    <row r="2989" spans="1:18" x14ac:dyDescent="0.25">
      <c r="A2989" s="25">
        <f t="shared" si="420"/>
        <v>332</v>
      </c>
      <c r="B2989" s="23">
        <f t="shared" si="421"/>
        <v>44575</v>
      </c>
      <c r="C2989" s="24">
        <v>20</v>
      </c>
      <c r="D2989" s="54" t="str">
        <f t="shared" si="413"/>
        <v>ASET</v>
      </c>
      <c r="E2989" s="178"/>
      <c r="F2989" s="179"/>
      <c r="G2989" s="177"/>
      <c r="H2989" s="177"/>
      <c r="I2989" s="169">
        <f t="shared" si="414"/>
        <v>0</v>
      </c>
      <c r="J2989" s="149" t="str" cm="1">
        <f t="array" ref="J2989">IF(ISERROR(INDEX('Non Compliance input'!$H$5:$H$156,MATCH(1,(A2989='Non Compliance input'!$A$5:$A$156)*(F2989&gt;='Non Compliance input'!$D$5:$D$156)*(E2989&lt;'Non Compliance input'!$E$5:$E$156)*('Non Compliance input'!$H$5:$H$156="Yes"),0))
),"","Yes")</f>
        <v/>
      </c>
      <c r="K2989" s="149">
        <f t="shared" si="415"/>
        <v>0</v>
      </c>
      <c r="L2989" s="162">
        <f t="shared" si="416"/>
        <v>0</v>
      </c>
      <c r="M2989" s="162" t="str" cm="1">
        <f t="array" ref="M2989">IF(ISERROR(INDEX('Non Compliance input'!$I$5:$I$156,MATCH(1,(A2989='Non Compliance input'!$A$5:$A$156)*(E2989&gt;='Non Compliance input'!$D$5:$D$156)*(F2989&lt;='Non Compliance input'!$E$5:$E$156)*('Non Compliance input'!$I$5:$I$156="Yes"),0))
),"","Yes")</f>
        <v/>
      </c>
      <c r="N2989" s="149" t="str">
        <f>IF(VLOOKUP($A2989,HourEndingOutage!$B$3:$F$746,5,0)="Outage","Outage","")</f>
        <v/>
      </c>
      <c r="O2989" s="18">
        <f t="shared" si="417"/>
        <v>0</v>
      </c>
      <c r="P2989" s="18" t="str">
        <f t="shared" si="418"/>
        <v/>
      </c>
      <c r="Q2989" s="18">
        <f t="shared" si="419"/>
        <v>0</v>
      </c>
      <c r="R2989" s="118"/>
    </row>
    <row r="2990" spans="1:18" x14ac:dyDescent="0.25">
      <c r="A2990" s="25">
        <f t="shared" si="420"/>
        <v>332</v>
      </c>
      <c r="B2990" s="23">
        <f t="shared" si="421"/>
        <v>44575</v>
      </c>
      <c r="C2990" s="24">
        <v>20</v>
      </c>
      <c r="D2990" s="54" t="str">
        <f t="shared" si="413"/>
        <v>ASET</v>
      </c>
      <c r="E2990" s="178"/>
      <c r="F2990" s="179"/>
      <c r="G2990" s="177"/>
      <c r="H2990" s="177"/>
      <c r="I2990" s="169">
        <f t="shared" si="414"/>
        <v>0</v>
      </c>
      <c r="J2990" s="149" t="str" cm="1">
        <f t="array" ref="J2990">IF(ISERROR(INDEX('Non Compliance input'!$H$5:$H$156,MATCH(1,(A2990='Non Compliance input'!$A$5:$A$156)*(F2990&gt;='Non Compliance input'!$D$5:$D$156)*(E2990&lt;'Non Compliance input'!$E$5:$E$156)*('Non Compliance input'!$H$5:$H$156="Yes"),0))
),"","Yes")</f>
        <v/>
      </c>
      <c r="K2990" s="149">
        <f t="shared" si="415"/>
        <v>0</v>
      </c>
      <c r="L2990" s="162">
        <f t="shared" si="416"/>
        <v>0</v>
      </c>
      <c r="M2990" s="162" t="str" cm="1">
        <f t="array" ref="M2990">IF(ISERROR(INDEX('Non Compliance input'!$I$5:$I$156,MATCH(1,(A2990='Non Compliance input'!$A$5:$A$156)*(E2990&gt;='Non Compliance input'!$D$5:$D$156)*(F2990&lt;='Non Compliance input'!$E$5:$E$156)*('Non Compliance input'!$I$5:$I$156="Yes"),0))
),"","Yes")</f>
        <v/>
      </c>
      <c r="N2990" s="149" t="str">
        <f>IF(VLOOKUP($A2990,HourEndingOutage!$B$3:$F$746,5,0)="Outage","Outage","")</f>
        <v/>
      </c>
      <c r="O2990" s="18">
        <f t="shared" si="417"/>
        <v>0</v>
      </c>
      <c r="P2990" s="18" t="str">
        <f t="shared" si="418"/>
        <v/>
      </c>
      <c r="Q2990" s="18">
        <f t="shared" si="419"/>
        <v>0</v>
      </c>
      <c r="R2990" s="118"/>
    </row>
    <row r="2991" spans="1:18" x14ac:dyDescent="0.25">
      <c r="A2991" s="25">
        <f t="shared" si="420"/>
        <v>333</v>
      </c>
      <c r="B2991" s="23">
        <f t="shared" si="421"/>
        <v>44575</v>
      </c>
      <c r="C2991" s="24">
        <v>21</v>
      </c>
      <c r="D2991" s="54" t="str">
        <f t="shared" si="413"/>
        <v>ASET</v>
      </c>
      <c r="E2991" s="178"/>
      <c r="F2991" s="179"/>
      <c r="G2991" s="177"/>
      <c r="H2991" s="177"/>
      <c r="I2991" s="169">
        <f t="shared" si="414"/>
        <v>0</v>
      </c>
      <c r="J2991" s="149" t="str" cm="1">
        <f t="array" ref="J2991">IF(ISERROR(INDEX('Non Compliance input'!$H$5:$H$156,MATCH(1,(A2991='Non Compliance input'!$A$5:$A$156)*(F2991&gt;='Non Compliance input'!$D$5:$D$156)*(E2991&lt;'Non Compliance input'!$E$5:$E$156)*('Non Compliance input'!$H$5:$H$156="Yes"),0))
),"","Yes")</f>
        <v/>
      </c>
      <c r="K2991" s="149">
        <f t="shared" si="415"/>
        <v>0</v>
      </c>
      <c r="L2991" s="162">
        <f t="shared" si="416"/>
        <v>0</v>
      </c>
      <c r="M2991" s="162" t="str" cm="1">
        <f t="array" ref="M2991">IF(ISERROR(INDEX('Non Compliance input'!$I$5:$I$156,MATCH(1,(A2991='Non Compliance input'!$A$5:$A$156)*(E2991&gt;='Non Compliance input'!$D$5:$D$156)*(F2991&lt;='Non Compliance input'!$E$5:$E$156)*('Non Compliance input'!$I$5:$I$156="Yes"),0))
),"","Yes")</f>
        <v/>
      </c>
      <c r="N2991" s="149" t="str">
        <f>IF(VLOOKUP($A2991,HourEndingOutage!$B$3:$F$746,5,0)="Outage","Outage","")</f>
        <v/>
      </c>
      <c r="O2991" s="18">
        <f t="shared" si="417"/>
        <v>0</v>
      </c>
      <c r="P2991" s="18" t="str">
        <f t="shared" si="418"/>
        <v/>
      </c>
      <c r="Q2991" s="18">
        <f t="shared" si="419"/>
        <v>0</v>
      </c>
      <c r="R2991" s="118"/>
    </row>
    <row r="2992" spans="1:18" x14ac:dyDescent="0.25">
      <c r="A2992" s="25">
        <f t="shared" si="420"/>
        <v>333</v>
      </c>
      <c r="B2992" s="23">
        <f t="shared" si="421"/>
        <v>44575</v>
      </c>
      <c r="C2992" s="24">
        <v>21</v>
      </c>
      <c r="D2992" s="54" t="str">
        <f t="shared" si="413"/>
        <v>ASET</v>
      </c>
      <c r="E2992" s="178"/>
      <c r="F2992" s="179"/>
      <c r="G2992" s="177"/>
      <c r="H2992" s="177"/>
      <c r="I2992" s="169">
        <f t="shared" si="414"/>
        <v>0</v>
      </c>
      <c r="J2992" s="149" t="str" cm="1">
        <f t="array" ref="J2992">IF(ISERROR(INDEX('Non Compliance input'!$H$5:$H$156,MATCH(1,(A2992='Non Compliance input'!$A$5:$A$156)*(F2992&gt;='Non Compliance input'!$D$5:$D$156)*(E2992&lt;'Non Compliance input'!$E$5:$E$156)*('Non Compliance input'!$H$5:$H$156="Yes"),0))
),"","Yes")</f>
        <v/>
      </c>
      <c r="K2992" s="149">
        <f t="shared" si="415"/>
        <v>0</v>
      </c>
      <c r="L2992" s="162">
        <f t="shared" si="416"/>
        <v>0</v>
      </c>
      <c r="M2992" s="162" t="str" cm="1">
        <f t="array" ref="M2992">IF(ISERROR(INDEX('Non Compliance input'!$I$5:$I$156,MATCH(1,(A2992='Non Compliance input'!$A$5:$A$156)*(E2992&gt;='Non Compliance input'!$D$5:$D$156)*(F2992&lt;='Non Compliance input'!$E$5:$E$156)*('Non Compliance input'!$I$5:$I$156="Yes"),0))
),"","Yes")</f>
        <v/>
      </c>
      <c r="N2992" s="149" t="str">
        <f>IF(VLOOKUP($A2992,HourEndingOutage!$B$3:$F$746,5,0)="Outage","Outage","")</f>
        <v/>
      </c>
      <c r="O2992" s="18">
        <f t="shared" si="417"/>
        <v>0</v>
      </c>
      <c r="P2992" s="18" t="str">
        <f t="shared" si="418"/>
        <v/>
      </c>
      <c r="Q2992" s="18">
        <f t="shared" si="419"/>
        <v>0</v>
      </c>
      <c r="R2992" s="118"/>
    </row>
    <row r="2993" spans="1:18" x14ac:dyDescent="0.25">
      <c r="A2993" s="25">
        <f t="shared" si="420"/>
        <v>333</v>
      </c>
      <c r="B2993" s="23">
        <f t="shared" si="421"/>
        <v>44575</v>
      </c>
      <c r="C2993" s="24">
        <v>21</v>
      </c>
      <c r="D2993" s="54" t="str">
        <f t="shared" si="413"/>
        <v>ASET</v>
      </c>
      <c r="E2993" s="178"/>
      <c r="F2993" s="179"/>
      <c r="G2993" s="177"/>
      <c r="H2993" s="177"/>
      <c r="I2993" s="169">
        <f t="shared" si="414"/>
        <v>0</v>
      </c>
      <c r="J2993" s="149" t="str" cm="1">
        <f t="array" ref="J2993">IF(ISERROR(INDEX('Non Compliance input'!$H$5:$H$156,MATCH(1,(A2993='Non Compliance input'!$A$5:$A$156)*(F2993&gt;='Non Compliance input'!$D$5:$D$156)*(E2993&lt;'Non Compliance input'!$E$5:$E$156)*('Non Compliance input'!$H$5:$H$156="Yes"),0))
),"","Yes")</f>
        <v/>
      </c>
      <c r="K2993" s="149">
        <f t="shared" si="415"/>
        <v>0</v>
      </c>
      <c r="L2993" s="162">
        <f t="shared" si="416"/>
        <v>0</v>
      </c>
      <c r="M2993" s="162" t="str" cm="1">
        <f t="array" ref="M2993">IF(ISERROR(INDEX('Non Compliance input'!$I$5:$I$156,MATCH(1,(A2993='Non Compliance input'!$A$5:$A$156)*(E2993&gt;='Non Compliance input'!$D$5:$D$156)*(F2993&lt;='Non Compliance input'!$E$5:$E$156)*('Non Compliance input'!$I$5:$I$156="Yes"),0))
),"","Yes")</f>
        <v/>
      </c>
      <c r="N2993" s="149" t="str">
        <f>IF(VLOOKUP($A2993,HourEndingOutage!$B$3:$F$746,5,0)="Outage","Outage","")</f>
        <v/>
      </c>
      <c r="O2993" s="18">
        <f t="shared" si="417"/>
        <v>0</v>
      </c>
      <c r="P2993" s="18" t="str">
        <f t="shared" si="418"/>
        <v/>
      </c>
      <c r="Q2993" s="18">
        <f t="shared" si="419"/>
        <v>0</v>
      </c>
      <c r="R2993" s="118"/>
    </row>
    <row r="2994" spans="1:18" x14ac:dyDescent="0.25">
      <c r="A2994" s="25">
        <f t="shared" si="420"/>
        <v>333</v>
      </c>
      <c r="B2994" s="23">
        <f t="shared" si="421"/>
        <v>44575</v>
      </c>
      <c r="C2994" s="24">
        <v>21</v>
      </c>
      <c r="D2994" s="54" t="str">
        <f t="shared" si="413"/>
        <v>ASET</v>
      </c>
      <c r="E2994" s="178"/>
      <c r="F2994" s="179"/>
      <c r="G2994" s="177"/>
      <c r="H2994" s="177"/>
      <c r="I2994" s="169">
        <f t="shared" si="414"/>
        <v>0</v>
      </c>
      <c r="J2994" s="149" t="str" cm="1">
        <f t="array" ref="J2994">IF(ISERROR(INDEX('Non Compliance input'!$H$5:$H$156,MATCH(1,(A2994='Non Compliance input'!$A$5:$A$156)*(F2994&gt;='Non Compliance input'!$D$5:$D$156)*(E2994&lt;'Non Compliance input'!$E$5:$E$156)*('Non Compliance input'!$H$5:$H$156="Yes"),0))
),"","Yes")</f>
        <v/>
      </c>
      <c r="K2994" s="149">
        <f t="shared" si="415"/>
        <v>0</v>
      </c>
      <c r="L2994" s="162">
        <f t="shared" si="416"/>
        <v>0</v>
      </c>
      <c r="M2994" s="162" t="str" cm="1">
        <f t="array" ref="M2994">IF(ISERROR(INDEX('Non Compliance input'!$I$5:$I$156,MATCH(1,(A2994='Non Compliance input'!$A$5:$A$156)*(E2994&gt;='Non Compliance input'!$D$5:$D$156)*(F2994&lt;='Non Compliance input'!$E$5:$E$156)*('Non Compliance input'!$I$5:$I$156="Yes"),0))
),"","Yes")</f>
        <v/>
      </c>
      <c r="N2994" s="149" t="str">
        <f>IF(VLOOKUP($A2994,HourEndingOutage!$B$3:$F$746,5,0)="Outage","Outage","")</f>
        <v/>
      </c>
      <c r="O2994" s="18">
        <f t="shared" si="417"/>
        <v>0</v>
      </c>
      <c r="P2994" s="18" t="str">
        <f t="shared" si="418"/>
        <v/>
      </c>
      <c r="Q2994" s="18">
        <f t="shared" si="419"/>
        <v>0</v>
      </c>
      <c r="R2994" s="118"/>
    </row>
    <row r="2995" spans="1:18" x14ac:dyDescent="0.25">
      <c r="A2995" s="25">
        <f t="shared" si="420"/>
        <v>333</v>
      </c>
      <c r="B2995" s="23">
        <f t="shared" si="421"/>
        <v>44575</v>
      </c>
      <c r="C2995" s="24">
        <v>21</v>
      </c>
      <c r="D2995" s="54" t="str">
        <f t="shared" si="413"/>
        <v>ASET</v>
      </c>
      <c r="E2995" s="178"/>
      <c r="F2995" s="179"/>
      <c r="G2995" s="177"/>
      <c r="H2995" s="177"/>
      <c r="I2995" s="169">
        <f t="shared" si="414"/>
        <v>0</v>
      </c>
      <c r="J2995" s="149" t="str" cm="1">
        <f t="array" ref="J2995">IF(ISERROR(INDEX('Non Compliance input'!$H$5:$H$156,MATCH(1,(A2995='Non Compliance input'!$A$5:$A$156)*(F2995&gt;='Non Compliance input'!$D$5:$D$156)*(E2995&lt;'Non Compliance input'!$E$5:$E$156)*('Non Compliance input'!$H$5:$H$156="Yes"),0))
),"","Yes")</f>
        <v/>
      </c>
      <c r="K2995" s="149">
        <f t="shared" si="415"/>
        <v>0</v>
      </c>
      <c r="L2995" s="162">
        <f t="shared" si="416"/>
        <v>0</v>
      </c>
      <c r="M2995" s="162" t="str" cm="1">
        <f t="array" ref="M2995">IF(ISERROR(INDEX('Non Compliance input'!$I$5:$I$156,MATCH(1,(A2995='Non Compliance input'!$A$5:$A$156)*(E2995&gt;='Non Compliance input'!$D$5:$D$156)*(F2995&lt;='Non Compliance input'!$E$5:$E$156)*('Non Compliance input'!$I$5:$I$156="Yes"),0))
),"","Yes")</f>
        <v/>
      </c>
      <c r="N2995" s="149" t="str">
        <f>IF(VLOOKUP($A2995,HourEndingOutage!$B$3:$F$746,5,0)="Outage","Outage","")</f>
        <v/>
      </c>
      <c r="O2995" s="18">
        <f t="shared" si="417"/>
        <v>0</v>
      </c>
      <c r="P2995" s="18" t="str">
        <f t="shared" si="418"/>
        <v/>
      </c>
      <c r="Q2995" s="18">
        <f t="shared" si="419"/>
        <v>0</v>
      </c>
      <c r="R2995" s="118"/>
    </row>
    <row r="2996" spans="1:18" x14ac:dyDescent="0.25">
      <c r="A2996" s="25">
        <f t="shared" si="420"/>
        <v>333</v>
      </c>
      <c r="B2996" s="23">
        <f t="shared" si="421"/>
        <v>44575</v>
      </c>
      <c r="C2996" s="24">
        <v>21</v>
      </c>
      <c r="D2996" s="54" t="str">
        <f t="shared" si="413"/>
        <v>ASET</v>
      </c>
      <c r="E2996" s="178"/>
      <c r="F2996" s="179"/>
      <c r="G2996" s="177"/>
      <c r="H2996" s="177"/>
      <c r="I2996" s="169">
        <f t="shared" si="414"/>
        <v>0</v>
      </c>
      <c r="J2996" s="149" t="str" cm="1">
        <f t="array" ref="J2996">IF(ISERROR(INDEX('Non Compliance input'!$H$5:$H$156,MATCH(1,(A2996='Non Compliance input'!$A$5:$A$156)*(F2996&gt;='Non Compliance input'!$D$5:$D$156)*(E2996&lt;'Non Compliance input'!$E$5:$E$156)*('Non Compliance input'!$H$5:$H$156="Yes"),0))
),"","Yes")</f>
        <v/>
      </c>
      <c r="K2996" s="149">
        <f t="shared" si="415"/>
        <v>0</v>
      </c>
      <c r="L2996" s="162">
        <f t="shared" si="416"/>
        <v>0</v>
      </c>
      <c r="M2996" s="162" t="str" cm="1">
        <f t="array" ref="M2996">IF(ISERROR(INDEX('Non Compliance input'!$I$5:$I$156,MATCH(1,(A2996='Non Compliance input'!$A$5:$A$156)*(E2996&gt;='Non Compliance input'!$D$5:$D$156)*(F2996&lt;='Non Compliance input'!$E$5:$E$156)*('Non Compliance input'!$I$5:$I$156="Yes"),0))
),"","Yes")</f>
        <v/>
      </c>
      <c r="N2996" s="149" t="str">
        <f>IF(VLOOKUP($A2996,HourEndingOutage!$B$3:$F$746,5,0)="Outage","Outage","")</f>
        <v/>
      </c>
      <c r="O2996" s="18">
        <f t="shared" si="417"/>
        <v>0</v>
      </c>
      <c r="P2996" s="18" t="str">
        <f t="shared" si="418"/>
        <v/>
      </c>
      <c r="Q2996" s="18">
        <f t="shared" si="419"/>
        <v>0</v>
      </c>
      <c r="R2996" s="118"/>
    </row>
    <row r="2997" spans="1:18" x14ac:dyDescent="0.25">
      <c r="A2997" s="25">
        <f t="shared" si="420"/>
        <v>333</v>
      </c>
      <c r="B2997" s="23">
        <f t="shared" si="421"/>
        <v>44575</v>
      </c>
      <c r="C2997" s="24">
        <v>21</v>
      </c>
      <c r="D2997" s="54" t="str">
        <f t="shared" si="413"/>
        <v>ASET</v>
      </c>
      <c r="E2997" s="178"/>
      <c r="F2997" s="179"/>
      <c r="G2997" s="177"/>
      <c r="H2997" s="177"/>
      <c r="I2997" s="169">
        <f t="shared" si="414"/>
        <v>0</v>
      </c>
      <c r="J2997" s="149" t="str" cm="1">
        <f t="array" ref="J2997">IF(ISERROR(INDEX('Non Compliance input'!$H$5:$H$156,MATCH(1,(A2997='Non Compliance input'!$A$5:$A$156)*(F2997&gt;='Non Compliance input'!$D$5:$D$156)*(E2997&lt;'Non Compliance input'!$E$5:$E$156)*('Non Compliance input'!$H$5:$H$156="Yes"),0))
),"","Yes")</f>
        <v/>
      </c>
      <c r="K2997" s="149">
        <f t="shared" si="415"/>
        <v>0</v>
      </c>
      <c r="L2997" s="162">
        <f t="shared" si="416"/>
        <v>0</v>
      </c>
      <c r="M2997" s="162" t="str" cm="1">
        <f t="array" ref="M2997">IF(ISERROR(INDEX('Non Compliance input'!$I$5:$I$156,MATCH(1,(A2997='Non Compliance input'!$A$5:$A$156)*(E2997&gt;='Non Compliance input'!$D$5:$D$156)*(F2997&lt;='Non Compliance input'!$E$5:$E$156)*('Non Compliance input'!$I$5:$I$156="Yes"),0))
),"","Yes")</f>
        <v/>
      </c>
      <c r="N2997" s="149" t="str">
        <f>IF(VLOOKUP($A2997,HourEndingOutage!$B$3:$F$746,5,0)="Outage","Outage","")</f>
        <v/>
      </c>
      <c r="O2997" s="18">
        <f t="shared" si="417"/>
        <v>0</v>
      </c>
      <c r="P2997" s="18" t="str">
        <f t="shared" si="418"/>
        <v/>
      </c>
      <c r="Q2997" s="18">
        <f t="shared" si="419"/>
        <v>0</v>
      </c>
      <c r="R2997" s="118"/>
    </row>
    <row r="2998" spans="1:18" x14ac:dyDescent="0.25">
      <c r="A2998" s="25">
        <f t="shared" si="420"/>
        <v>333</v>
      </c>
      <c r="B2998" s="23">
        <f t="shared" si="421"/>
        <v>44575</v>
      </c>
      <c r="C2998" s="24">
        <v>21</v>
      </c>
      <c r="D2998" s="54" t="str">
        <f t="shared" si="413"/>
        <v>ASET</v>
      </c>
      <c r="E2998" s="178"/>
      <c r="F2998" s="179"/>
      <c r="G2998" s="177"/>
      <c r="H2998" s="177"/>
      <c r="I2998" s="169">
        <f t="shared" si="414"/>
        <v>0</v>
      </c>
      <c r="J2998" s="149" t="str" cm="1">
        <f t="array" ref="J2998">IF(ISERROR(INDEX('Non Compliance input'!$H$5:$H$156,MATCH(1,(A2998='Non Compliance input'!$A$5:$A$156)*(F2998&gt;='Non Compliance input'!$D$5:$D$156)*(E2998&lt;'Non Compliance input'!$E$5:$E$156)*('Non Compliance input'!$H$5:$H$156="Yes"),0))
),"","Yes")</f>
        <v/>
      </c>
      <c r="K2998" s="149">
        <f t="shared" si="415"/>
        <v>0</v>
      </c>
      <c r="L2998" s="162">
        <f t="shared" si="416"/>
        <v>0</v>
      </c>
      <c r="M2998" s="162" t="str" cm="1">
        <f t="array" ref="M2998">IF(ISERROR(INDEX('Non Compliance input'!$I$5:$I$156,MATCH(1,(A2998='Non Compliance input'!$A$5:$A$156)*(E2998&gt;='Non Compliance input'!$D$5:$D$156)*(F2998&lt;='Non Compliance input'!$E$5:$E$156)*('Non Compliance input'!$I$5:$I$156="Yes"),0))
),"","Yes")</f>
        <v/>
      </c>
      <c r="N2998" s="149" t="str">
        <f>IF(VLOOKUP($A2998,HourEndingOutage!$B$3:$F$746,5,0)="Outage","Outage","")</f>
        <v/>
      </c>
      <c r="O2998" s="18">
        <f t="shared" si="417"/>
        <v>0</v>
      </c>
      <c r="P2998" s="18" t="str">
        <f t="shared" si="418"/>
        <v/>
      </c>
      <c r="Q2998" s="18">
        <f t="shared" si="419"/>
        <v>0</v>
      </c>
      <c r="R2998" s="118"/>
    </row>
    <row r="2999" spans="1:18" x14ac:dyDescent="0.25">
      <c r="A2999" s="25">
        <f t="shared" si="420"/>
        <v>333</v>
      </c>
      <c r="B2999" s="23">
        <f t="shared" si="421"/>
        <v>44575</v>
      </c>
      <c r="C2999" s="24">
        <v>21</v>
      </c>
      <c r="D2999" s="54" t="str">
        <f t="shared" si="413"/>
        <v>ASET</v>
      </c>
      <c r="E2999" s="178"/>
      <c r="F2999" s="179"/>
      <c r="G2999" s="177"/>
      <c r="H2999" s="177"/>
      <c r="I2999" s="169">
        <f t="shared" si="414"/>
        <v>0</v>
      </c>
      <c r="J2999" s="149" t="str" cm="1">
        <f t="array" ref="J2999">IF(ISERROR(INDEX('Non Compliance input'!$H$5:$H$156,MATCH(1,(A2999='Non Compliance input'!$A$5:$A$156)*(F2999&gt;='Non Compliance input'!$D$5:$D$156)*(E2999&lt;'Non Compliance input'!$E$5:$E$156)*('Non Compliance input'!$H$5:$H$156="Yes"),0))
),"","Yes")</f>
        <v/>
      </c>
      <c r="K2999" s="149">
        <f t="shared" si="415"/>
        <v>0</v>
      </c>
      <c r="L2999" s="162">
        <f t="shared" si="416"/>
        <v>0</v>
      </c>
      <c r="M2999" s="162" t="str" cm="1">
        <f t="array" ref="M2999">IF(ISERROR(INDEX('Non Compliance input'!$I$5:$I$156,MATCH(1,(A2999='Non Compliance input'!$A$5:$A$156)*(E2999&gt;='Non Compliance input'!$D$5:$D$156)*(F2999&lt;='Non Compliance input'!$E$5:$E$156)*('Non Compliance input'!$I$5:$I$156="Yes"),0))
),"","Yes")</f>
        <v/>
      </c>
      <c r="N2999" s="149" t="str">
        <f>IF(VLOOKUP($A2999,HourEndingOutage!$B$3:$F$746,5,0)="Outage","Outage","")</f>
        <v/>
      </c>
      <c r="O2999" s="18">
        <f t="shared" si="417"/>
        <v>0</v>
      </c>
      <c r="P2999" s="18" t="str">
        <f t="shared" si="418"/>
        <v/>
      </c>
      <c r="Q2999" s="18">
        <f t="shared" si="419"/>
        <v>0</v>
      </c>
      <c r="R2999" s="118"/>
    </row>
    <row r="3000" spans="1:18" x14ac:dyDescent="0.25">
      <c r="A3000" s="25">
        <f t="shared" si="420"/>
        <v>334</v>
      </c>
      <c r="B3000" s="23">
        <f t="shared" si="421"/>
        <v>44575</v>
      </c>
      <c r="C3000" s="24">
        <v>22</v>
      </c>
      <c r="D3000" s="54" t="str">
        <f t="shared" si="413"/>
        <v>ASET</v>
      </c>
      <c r="E3000" s="178"/>
      <c r="F3000" s="179"/>
      <c r="G3000" s="177"/>
      <c r="H3000" s="177"/>
      <c r="I3000" s="169">
        <f t="shared" si="414"/>
        <v>0</v>
      </c>
      <c r="J3000" s="149" t="str" cm="1">
        <f t="array" ref="J3000">IF(ISERROR(INDEX('Non Compliance input'!$H$5:$H$156,MATCH(1,(A3000='Non Compliance input'!$A$5:$A$156)*(F3000&gt;='Non Compliance input'!$D$5:$D$156)*(E3000&lt;'Non Compliance input'!$E$5:$E$156)*('Non Compliance input'!$H$5:$H$156="Yes"),0))
),"","Yes")</f>
        <v/>
      </c>
      <c r="K3000" s="149">
        <f t="shared" si="415"/>
        <v>0</v>
      </c>
      <c r="L3000" s="162">
        <f t="shared" si="416"/>
        <v>0</v>
      </c>
      <c r="M3000" s="162" t="str" cm="1">
        <f t="array" ref="M3000">IF(ISERROR(INDEX('Non Compliance input'!$I$5:$I$156,MATCH(1,(A3000='Non Compliance input'!$A$5:$A$156)*(E3000&gt;='Non Compliance input'!$D$5:$D$156)*(F3000&lt;='Non Compliance input'!$E$5:$E$156)*('Non Compliance input'!$I$5:$I$156="Yes"),0))
),"","Yes")</f>
        <v/>
      </c>
      <c r="N3000" s="149" t="str">
        <f>IF(VLOOKUP($A3000,HourEndingOutage!$B$3:$F$746,5,0)="Outage","Outage","")</f>
        <v/>
      </c>
      <c r="O3000" s="18">
        <f t="shared" si="417"/>
        <v>0</v>
      </c>
      <c r="P3000" s="18" t="str">
        <f t="shared" si="418"/>
        <v/>
      </c>
      <c r="Q3000" s="18">
        <f t="shared" si="419"/>
        <v>0</v>
      </c>
      <c r="R3000" s="118"/>
    </row>
    <row r="3001" spans="1:18" x14ac:dyDescent="0.25">
      <c r="A3001" s="25">
        <f t="shared" si="420"/>
        <v>334</v>
      </c>
      <c r="B3001" s="23">
        <f t="shared" si="421"/>
        <v>44575</v>
      </c>
      <c r="C3001" s="24">
        <v>22</v>
      </c>
      <c r="D3001" s="54" t="str">
        <f t="shared" si="413"/>
        <v>ASET</v>
      </c>
      <c r="E3001" s="178"/>
      <c r="F3001" s="179"/>
      <c r="G3001" s="177"/>
      <c r="H3001" s="177"/>
      <c r="I3001" s="169">
        <f t="shared" si="414"/>
        <v>0</v>
      </c>
      <c r="J3001" s="149" t="str" cm="1">
        <f t="array" ref="J3001">IF(ISERROR(INDEX('Non Compliance input'!$H$5:$H$156,MATCH(1,(A3001='Non Compliance input'!$A$5:$A$156)*(F3001&gt;='Non Compliance input'!$D$5:$D$156)*(E3001&lt;'Non Compliance input'!$E$5:$E$156)*('Non Compliance input'!$H$5:$H$156="Yes"),0))
),"","Yes")</f>
        <v/>
      </c>
      <c r="K3001" s="149">
        <f t="shared" si="415"/>
        <v>0</v>
      </c>
      <c r="L3001" s="162">
        <f t="shared" si="416"/>
        <v>0</v>
      </c>
      <c r="M3001" s="162" t="str" cm="1">
        <f t="array" ref="M3001">IF(ISERROR(INDEX('Non Compliance input'!$I$5:$I$156,MATCH(1,(A3001='Non Compliance input'!$A$5:$A$156)*(E3001&gt;='Non Compliance input'!$D$5:$D$156)*(F3001&lt;='Non Compliance input'!$E$5:$E$156)*('Non Compliance input'!$I$5:$I$156="Yes"),0))
),"","Yes")</f>
        <v/>
      </c>
      <c r="N3001" s="149" t="str">
        <f>IF(VLOOKUP($A3001,HourEndingOutage!$B$3:$F$746,5,0)="Outage","Outage","")</f>
        <v/>
      </c>
      <c r="O3001" s="18">
        <f t="shared" si="417"/>
        <v>0</v>
      </c>
      <c r="P3001" s="18" t="str">
        <f t="shared" si="418"/>
        <v/>
      </c>
      <c r="Q3001" s="18">
        <f t="shared" si="419"/>
        <v>0</v>
      </c>
      <c r="R3001" s="118"/>
    </row>
    <row r="3002" spans="1:18" x14ac:dyDescent="0.25">
      <c r="A3002" s="25">
        <f t="shared" si="420"/>
        <v>334</v>
      </c>
      <c r="B3002" s="23">
        <f t="shared" si="421"/>
        <v>44575</v>
      </c>
      <c r="C3002" s="24">
        <v>22</v>
      </c>
      <c r="D3002" s="54" t="str">
        <f t="shared" si="413"/>
        <v>ASET</v>
      </c>
      <c r="E3002" s="178"/>
      <c r="F3002" s="179"/>
      <c r="G3002" s="177"/>
      <c r="H3002" s="177"/>
      <c r="I3002" s="169">
        <f t="shared" si="414"/>
        <v>0</v>
      </c>
      <c r="J3002" s="149" t="str" cm="1">
        <f t="array" ref="J3002">IF(ISERROR(INDEX('Non Compliance input'!$H$5:$H$156,MATCH(1,(A3002='Non Compliance input'!$A$5:$A$156)*(F3002&gt;='Non Compliance input'!$D$5:$D$156)*(E3002&lt;'Non Compliance input'!$E$5:$E$156)*('Non Compliance input'!$H$5:$H$156="Yes"),0))
),"","Yes")</f>
        <v/>
      </c>
      <c r="K3002" s="149">
        <f t="shared" si="415"/>
        <v>0</v>
      </c>
      <c r="L3002" s="162">
        <f t="shared" si="416"/>
        <v>0</v>
      </c>
      <c r="M3002" s="162" t="str" cm="1">
        <f t="array" ref="M3002">IF(ISERROR(INDEX('Non Compliance input'!$I$5:$I$156,MATCH(1,(A3002='Non Compliance input'!$A$5:$A$156)*(E3002&gt;='Non Compliance input'!$D$5:$D$156)*(F3002&lt;='Non Compliance input'!$E$5:$E$156)*('Non Compliance input'!$I$5:$I$156="Yes"),0))
),"","Yes")</f>
        <v/>
      </c>
      <c r="N3002" s="149" t="str">
        <f>IF(VLOOKUP($A3002,HourEndingOutage!$B$3:$F$746,5,0)="Outage","Outage","")</f>
        <v/>
      </c>
      <c r="O3002" s="18">
        <f t="shared" si="417"/>
        <v>0</v>
      </c>
      <c r="P3002" s="18" t="str">
        <f t="shared" si="418"/>
        <v/>
      </c>
      <c r="Q3002" s="18">
        <f t="shared" si="419"/>
        <v>0</v>
      </c>
      <c r="R3002" s="118"/>
    </row>
    <row r="3003" spans="1:18" x14ac:dyDescent="0.25">
      <c r="A3003" s="25">
        <f t="shared" si="420"/>
        <v>334</v>
      </c>
      <c r="B3003" s="23">
        <f t="shared" si="421"/>
        <v>44575</v>
      </c>
      <c r="C3003" s="24">
        <v>22</v>
      </c>
      <c r="D3003" s="54" t="str">
        <f t="shared" si="413"/>
        <v>ASET</v>
      </c>
      <c r="E3003" s="178"/>
      <c r="F3003" s="179"/>
      <c r="G3003" s="177"/>
      <c r="H3003" s="177"/>
      <c r="I3003" s="169">
        <f t="shared" si="414"/>
        <v>0</v>
      </c>
      <c r="J3003" s="149" t="str" cm="1">
        <f t="array" ref="J3003">IF(ISERROR(INDEX('Non Compliance input'!$H$5:$H$156,MATCH(1,(A3003='Non Compliance input'!$A$5:$A$156)*(F3003&gt;='Non Compliance input'!$D$5:$D$156)*(E3003&lt;'Non Compliance input'!$E$5:$E$156)*('Non Compliance input'!$H$5:$H$156="Yes"),0))
),"","Yes")</f>
        <v/>
      </c>
      <c r="K3003" s="149">
        <f t="shared" si="415"/>
        <v>0</v>
      </c>
      <c r="L3003" s="162">
        <f t="shared" si="416"/>
        <v>0</v>
      </c>
      <c r="M3003" s="162" t="str" cm="1">
        <f t="array" ref="M3003">IF(ISERROR(INDEX('Non Compliance input'!$I$5:$I$156,MATCH(1,(A3003='Non Compliance input'!$A$5:$A$156)*(E3003&gt;='Non Compliance input'!$D$5:$D$156)*(F3003&lt;='Non Compliance input'!$E$5:$E$156)*('Non Compliance input'!$I$5:$I$156="Yes"),0))
),"","Yes")</f>
        <v/>
      </c>
      <c r="N3003" s="149" t="str">
        <f>IF(VLOOKUP($A3003,HourEndingOutage!$B$3:$F$746,5,0)="Outage","Outage","")</f>
        <v/>
      </c>
      <c r="O3003" s="18">
        <f t="shared" si="417"/>
        <v>0</v>
      </c>
      <c r="P3003" s="18" t="str">
        <f t="shared" si="418"/>
        <v/>
      </c>
      <c r="Q3003" s="18">
        <f t="shared" si="419"/>
        <v>0</v>
      </c>
      <c r="R3003" s="118"/>
    </row>
    <row r="3004" spans="1:18" x14ac:dyDescent="0.25">
      <c r="A3004" s="25">
        <f t="shared" si="420"/>
        <v>334</v>
      </c>
      <c r="B3004" s="23">
        <f t="shared" si="421"/>
        <v>44575</v>
      </c>
      <c r="C3004" s="24">
        <v>22</v>
      </c>
      <c r="D3004" s="54" t="str">
        <f t="shared" si="413"/>
        <v>ASET</v>
      </c>
      <c r="E3004" s="178"/>
      <c r="F3004" s="179"/>
      <c r="G3004" s="177"/>
      <c r="H3004" s="177"/>
      <c r="I3004" s="169">
        <f t="shared" si="414"/>
        <v>0</v>
      </c>
      <c r="J3004" s="149" t="str" cm="1">
        <f t="array" ref="J3004">IF(ISERROR(INDEX('Non Compliance input'!$H$5:$H$156,MATCH(1,(A3004='Non Compliance input'!$A$5:$A$156)*(F3004&gt;='Non Compliance input'!$D$5:$D$156)*(E3004&lt;'Non Compliance input'!$E$5:$E$156)*('Non Compliance input'!$H$5:$H$156="Yes"),0))
),"","Yes")</f>
        <v/>
      </c>
      <c r="K3004" s="149">
        <f t="shared" si="415"/>
        <v>0</v>
      </c>
      <c r="L3004" s="162">
        <f t="shared" si="416"/>
        <v>0</v>
      </c>
      <c r="M3004" s="162" t="str" cm="1">
        <f t="array" ref="M3004">IF(ISERROR(INDEX('Non Compliance input'!$I$5:$I$156,MATCH(1,(A3004='Non Compliance input'!$A$5:$A$156)*(E3004&gt;='Non Compliance input'!$D$5:$D$156)*(F3004&lt;='Non Compliance input'!$E$5:$E$156)*('Non Compliance input'!$I$5:$I$156="Yes"),0))
),"","Yes")</f>
        <v/>
      </c>
      <c r="N3004" s="149" t="str">
        <f>IF(VLOOKUP($A3004,HourEndingOutage!$B$3:$F$746,5,0)="Outage","Outage","")</f>
        <v/>
      </c>
      <c r="O3004" s="18">
        <f t="shared" si="417"/>
        <v>0</v>
      </c>
      <c r="P3004" s="18" t="str">
        <f t="shared" si="418"/>
        <v/>
      </c>
      <c r="Q3004" s="18">
        <f t="shared" si="419"/>
        <v>0</v>
      </c>
      <c r="R3004" s="118"/>
    </row>
    <row r="3005" spans="1:18" x14ac:dyDescent="0.25">
      <c r="A3005" s="25">
        <f t="shared" si="420"/>
        <v>334</v>
      </c>
      <c r="B3005" s="23">
        <f t="shared" si="421"/>
        <v>44575</v>
      </c>
      <c r="C3005" s="24">
        <v>22</v>
      </c>
      <c r="D3005" s="54" t="str">
        <f t="shared" si="413"/>
        <v>ASET</v>
      </c>
      <c r="E3005" s="178"/>
      <c r="F3005" s="179"/>
      <c r="G3005" s="177"/>
      <c r="H3005" s="177"/>
      <c r="I3005" s="169">
        <f t="shared" si="414"/>
        <v>0</v>
      </c>
      <c r="J3005" s="149" t="str" cm="1">
        <f t="array" ref="J3005">IF(ISERROR(INDEX('Non Compliance input'!$H$5:$H$156,MATCH(1,(A3005='Non Compliance input'!$A$5:$A$156)*(F3005&gt;='Non Compliance input'!$D$5:$D$156)*(E3005&lt;'Non Compliance input'!$E$5:$E$156)*('Non Compliance input'!$H$5:$H$156="Yes"),0))
),"","Yes")</f>
        <v/>
      </c>
      <c r="K3005" s="149">
        <f t="shared" si="415"/>
        <v>0</v>
      </c>
      <c r="L3005" s="162">
        <f t="shared" si="416"/>
        <v>0</v>
      </c>
      <c r="M3005" s="162" t="str" cm="1">
        <f t="array" ref="M3005">IF(ISERROR(INDEX('Non Compliance input'!$I$5:$I$156,MATCH(1,(A3005='Non Compliance input'!$A$5:$A$156)*(E3005&gt;='Non Compliance input'!$D$5:$D$156)*(F3005&lt;='Non Compliance input'!$E$5:$E$156)*('Non Compliance input'!$I$5:$I$156="Yes"),0))
),"","Yes")</f>
        <v/>
      </c>
      <c r="N3005" s="149" t="str">
        <f>IF(VLOOKUP($A3005,HourEndingOutage!$B$3:$F$746,5,0)="Outage","Outage","")</f>
        <v/>
      </c>
      <c r="O3005" s="18">
        <f t="shared" si="417"/>
        <v>0</v>
      </c>
      <c r="P3005" s="18" t="str">
        <f t="shared" si="418"/>
        <v/>
      </c>
      <c r="Q3005" s="18">
        <f t="shared" si="419"/>
        <v>0</v>
      </c>
      <c r="R3005" s="118"/>
    </row>
    <row r="3006" spans="1:18" x14ac:dyDescent="0.25">
      <c r="A3006" s="25">
        <f t="shared" si="420"/>
        <v>334</v>
      </c>
      <c r="B3006" s="23">
        <f t="shared" si="421"/>
        <v>44575</v>
      </c>
      <c r="C3006" s="24">
        <v>22</v>
      </c>
      <c r="D3006" s="54" t="str">
        <f t="shared" si="413"/>
        <v>ASET</v>
      </c>
      <c r="E3006" s="178"/>
      <c r="F3006" s="179"/>
      <c r="G3006" s="177"/>
      <c r="H3006" s="177"/>
      <c r="I3006" s="169">
        <f t="shared" si="414"/>
        <v>0</v>
      </c>
      <c r="J3006" s="149" t="str" cm="1">
        <f t="array" ref="J3006">IF(ISERROR(INDEX('Non Compliance input'!$H$5:$H$156,MATCH(1,(A3006='Non Compliance input'!$A$5:$A$156)*(F3006&gt;='Non Compliance input'!$D$5:$D$156)*(E3006&lt;'Non Compliance input'!$E$5:$E$156)*('Non Compliance input'!$H$5:$H$156="Yes"),0))
),"","Yes")</f>
        <v/>
      </c>
      <c r="K3006" s="149">
        <f t="shared" si="415"/>
        <v>0</v>
      </c>
      <c r="L3006" s="162">
        <f t="shared" si="416"/>
        <v>0</v>
      </c>
      <c r="M3006" s="162" t="str" cm="1">
        <f t="array" ref="M3006">IF(ISERROR(INDEX('Non Compliance input'!$I$5:$I$156,MATCH(1,(A3006='Non Compliance input'!$A$5:$A$156)*(E3006&gt;='Non Compliance input'!$D$5:$D$156)*(F3006&lt;='Non Compliance input'!$E$5:$E$156)*('Non Compliance input'!$I$5:$I$156="Yes"),0))
),"","Yes")</f>
        <v/>
      </c>
      <c r="N3006" s="149" t="str">
        <f>IF(VLOOKUP($A3006,HourEndingOutage!$B$3:$F$746,5,0)="Outage","Outage","")</f>
        <v/>
      </c>
      <c r="O3006" s="18">
        <f t="shared" si="417"/>
        <v>0</v>
      </c>
      <c r="P3006" s="18" t="str">
        <f t="shared" si="418"/>
        <v/>
      </c>
      <c r="Q3006" s="18">
        <f t="shared" si="419"/>
        <v>0</v>
      </c>
      <c r="R3006" s="118"/>
    </row>
    <row r="3007" spans="1:18" x14ac:dyDescent="0.25">
      <c r="A3007" s="25">
        <f t="shared" si="420"/>
        <v>334</v>
      </c>
      <c r="B3007" s="23">
        <f t="shared" si="421"/>
        <v>44575</v>
      </c>
      <c r="C3007" s="24">
        <v>22</v>
      </c>
      <c r="D3007" s="54" t="str">
        <f t="shared" si="413"/>
        <v>ASET</v>
      </c>
      <c r="E3007" s="178"/>
      <c r="F3007" s="179"/>
      <c r="G3007" s="177"/>
      <c r="H3007" s="177"/>
      <c r="I3007" s="169">
        <f t="shared" si="414"/>
        <v>0</v>
      </c>
      <c r="J3007" s="149" t="str" cm="1">
        <f t="array" ref="J3007">IF(ISERROR(INDEX('Non Compliance input'!$H$5:$H$156,MATCH(1,(A3007='Non Compliance input'!$A$5:$A$156)*(F3007&gt;='Non Compliance input'!$D$5:$D$156)*(E3007&lt;'Non Compliance input'!$E$5:$E$156)*('Non Compliance input'!$H$5:$H$156="Yes"),0))
),"","Yes")</f>
        <v/>
      </c>
      <c r="K3007" s="149">
        <f t="shared" si="415"/>
        <v>0</v>
      </c>
      <c r="L3007" s="162">
        <f t="shared" si="416"/>
        <v>0</v>
      </c>
      <c r="M3007" s="162" t="str" cm="1">
        <f t="array" ref="M3007">IF(ISERROR(INDEX('Non Compliance input'!$I$5:$I$156,MATCH(1,(A3007='Non Compliance input'!$A$5:$A$156)*(E3007&gt;='Non Compliance input'!$D$5:$D$156)*(F3007&lt;='Non Compliance input'!$E$5:$E$156)*('Non Compliance input'!$I$5:$I$156="Yes"),0))
),"","Yes")</f>
        <v/>
      </c>
      <c r="N3007" s="149" t="str">
        <f>IF(VLOOKUP($A3007,HourEndingOutage!$B$3:$F$746,5,0)="Outage","Outage","")</f>
        <v/>
      </c>
      <c r="O3007" s="18">
        <f t="shared" si="417"/>
        <v>0</v>
      </c>
      <c r="P3007" s="18" t="str">
        <f t="shared" si="418"/>
        <v/>
      </c>
      <c r="Q3007" s="18">
        <f t="shared" si="419"/>
        <v>0</v>
      </c>
      <c r="R3007" s="118"/>
    </row>
    <row r="3008" spans="1:18" x14ac:dyDescent="0.25">
      <c r="A3008" s="25">
        <f t="shared" si="420"/>
        <v>334</v>
      </c>
      <c r="B3008" s="23">
        <f t="shared" si="421"/>
        <v>44575</v>
      </c>
      <c r="C3008" s="24">
        <v>22</v>
      </c>
      <c r="D3008" s="54" t="str">
        <f t="shared" si="413"/>
        <v>ASET</v>
      </c>
      <c r="E3008" s="178"/>
      <c r="F3008" s="179"/>
      <c r="G3008" s="177"/>
      <c r="H3008" s="177"/>
      <c r="I3008" s="169">
        <f t="shared" si="414"/>
        <v>0</v>
      </c>
      <c r="J3008" s="149" t="str" cm="1">
        <f t="array" ref="J3008">IF(ISERROR(INDEX('Non Compliance input'!$H$5:$H$156,MATCH(1,(A3008='Non Compliance input'!$A$5:$A$156)*(F3008&gt;='Non Compliance input'!$D$5:$D$156)*(E3008&lt;'Non Compliance input'!$E$5:$E$156)*('Non Compliance input'!$H$5:$H$156="Yes"),0))
),"","Yes")</f>
        <v/>
      </c>
      <c r="K3008" s="149">
        <f t="shared" si="415"/>
        <v>0</v>
      </c>
      <c r="L3008" s="162">
        <f t="shared" si="416"/>
        <v>0</v>
      </c>
      <c r="M3008" s="162" t="str" cm="1">
        <f t="array" ref="M3008">IF(ISERROR(INDEX('Non Compliance input'!$I$5:$I$156,MATCH(1,(A3008='Non Compliance input'!$A$5:$A$156)*(E3008&gt;='Non Compliance input'!$D$5:$D$156)*(F3008&lt;='Non Compliance input'!$E$5:$E$156)*('Non Compliance input'!$I$5:$I$156="Yes"),0))
),"","Yes")</f>
        <v/>
      </c>
      <c r="N3008" s="149" t="str">
        <f>IF(VLOOKUP($A3008,HourEndingOutage!$B$3:$F$746,5,0)="Outage","Outage","")</f>
        <v/>
      </c>
      <c r="O3008" s="18">
        <f t="shared" si="417"/>
        <v>0</v>
      </c>
      <c r="P3008" s="18" t="str">
        <f t="shared" si="418"/>
        <v/>
      </c>
      <c r="Q3008" s="18">
        <f t="shared" si="419"/>
        <v>0</v>
      </c>
      <c r="R3008" s="118"/>
    </row>
    <row r="3009" spans="1:18" x14ac:dyDescent="0.25">
      <c r="A3009" s="25">
        <f t="shared" si="420"/>
        <v>335</v>
      </c>
      <c r="B3009" s="23">
        <f t="shared" si="421"/>
        <v>44575</v>
      </c>
      <c r="C3009" s="24">
        <v>23</v>
      </c>
      <c r="D3009" s="54" t="str">
        <f t="shared" si="413"/>
        <v>ASET</v>
      </c>
      <c r="E3009" s="178"/>
      <c r="F3009" s="179"/>
      <c r="G3009" s="177"/>
      <c r="H3009" s="177"/>
      <c r="I3009" s="169">
        <f t="shared" si="414"/>
        <v>0</v>
      </c>
      <c r="J3009" s="149" t="str" cm="1">
        <f t="array" ref="J3009">IF(ISERROR(INDEX('Non Compliance input'!$H$5:$H$156,MATCH(1,(A3009='Non Compliance input'!$A$5:$A$156)*(F3009&gt;='Non Compliance input'!$D$5:$D$156)*(E3009&lt;'Non Compliance input'!$E$5:$E$156)*('Non Compliance input'!$H$5:$H$156="Yes"),0))
),"","Yes")</f>
        <v/>
      </c>
      <c r="K3009" s="149">
        <f t="shared" si="415"/>
        <v>0</v>
      </c>
      <c r="L3009" s="162">
        <f t="shared" si="416"/>
        <v>0</v>
      </c>
      <c r="M3009" s="162" t="str" cm="1">
        <f t="array" ref="M3009">IF(ISERROR(INDEX('Non Compliance input'!$I$5:$I$156,MATCH(1,(A3009='Non Compliance input'!$A$5:$A$156)*(E3009&gt;='Non Compliance input'!$D$5:$D$156)*(F3009&lt;='Non Compliance input'!$E$5:$E$156)*('Non Compliance input'!$I$5:$I$156="Yes"),0))
),"","Yes")</f>
        <v/>
      </c>
      <c r="N3009" s="149" t="str">
        <f>IF(VLOOKUP($A3009,HourEndingOutage!$B$3:$F$746,5,0)="Outage","Outage","")</f>
        <v/>
      </c>
      <c r="O3009" s="18">
        <f t="shared" si="417"/>
        <v>0</v>
      </c>
      <c r="P3009" s="18" t="str">
        <f t="shared" si="418"/>
        <v/>
      </c>
      <c r="Q3009" s="18">
        <f t="shared" si="419"/>
        <v>0</v>
      </c>
      <c r="R3009" s="118"/>
    </row>
    <row r="3010" spans="1:18" x14ac:dyDescent="0.25">
      <c r="A3010" s="25">
        <f t="shared" si="420"/>
        <v>335</v>
      </c>
      <c r="B3010" s="23">
        <f t="shared" si="421"/>
        <v>44575</v>
      </c>
      <c r="C3010" s="24">
        <v>23</v>
      </c>
      <c r="D3010" s="54" t="str">
        <f t="shared" ref="D3010:D3073" si="422">Unit</f>
        <v>ASET</v>
      </c>
      <c r="E3010" s="178"/>
      <c r="F3010" s="179"/>
      <c r="G3010" s="177"/>
      <c r="H3010" s="177"/>
      <c r="I3010" s="169">
        <f t="shared" si="414"/>
        <v>0</v>
      </c>
      <c r="J3010" s="149" t="str" cm="1">
        <f t="array" ref="J3010">IF(ISERROR(INDEX('Non Compliance input'!$H$5:$H$156,MATCH(1,(A3010='Non Compliance input'!$A$5:$A$156)*(F3010&gt;='Non Compliance input'!$D$5:$D$156)*(E3010&lt;'Non Compliance input'!$E$5:$E$156)*('Non Compliance input'!$H$5:$H$156="Yes"),0))
),"","Yes")</f>
        <v/>
      </c>
      <c r="K3010" s="149">
        <f t="shared" si="415"/>
        <v>0</v>
      </c>
      <c r="L3010" s="162">
        <f t="shared" si="416"/>
        <v>0</v>
      </c>
      <c r="M3010" s="162" t="str" cm="1">
        <f t="array" ref="M3010">IF(ISERROR(INDEX('Non Compliance input'!$I$5:$I$156,MATCH(1,(A3010='Non Compliance input'!$A$5:$A$156)*(E3010&gt;='Non Compliance input'!$D$5:$D$156)*(F3010&lt;='Non Compliance input'!$E$5:$E$156)*('Non Compliance input'!$I$5:$I$156="Yes"),0))
),"","Yes")</f>
        <v/>
      </c>
      <c r="N3010" s="149" t="str">
        <f>IF(VLOOKUP($A3010,HourEndingOutage!$B$3:$F$746,5,0)="Outage","Outage","")</f>
        <v/>
      </c>
      <c r="O3010" s="18">
        <f t="shared" si="417"/>
        <v>0</v>
      </c>
      <c r="P3010" s="18" t="str">
        <f t="shared" si="418"/>
        <v/>
      </c>
      <c r="Q3010" s="18">
        <f t="shared" si="419"/>
        <v>0</v>
      </c>
      <c r="R3010" s="118"/>
    </row>
    <row r="3011" spans="1:18" x14ac:dyDescent="0.25">
      <c r="A3011" s="25">
        <f t="shared" si="420"/>
        <v>335</v>
      </c>
      <c r="B3011" s="23">
        <f t="shared" si="421"/>
        <v>44575</v>
      </c>
      <c r="C3011" s="24">
        <v>23</v>
      </c>
      <c r="D3011" s="54" t="str">
        <f t="shared" si="422"/>
        <v>ASET</v>
      </c>
      <c r="E3011" s="178"/>
      <c r="F3011" s="179"/>
      <c r="G3011" s="177"/>
      <c r="H3011" s="177"/>
      <c r="I3011" s="169">
        <f t="shared" ref="I3011:I3074" si="423">IF(AND(LEN(E3011)&gt;2,LEN(F3011)&gt;2)=TRUE,(ROUND((F3011-E3011)*1440,0)),0)</f>
        <v>0</v>
      </c>
      <c r="J3011" s="149" t="str" cm="1">
        <f t="array" ref="J3011">IF(ISERROR(INDEX('Non Compliance input'!$H$5:$H$156,MATCH(1,(A3011='Non Compliance input'!$A$5:$A$156)*(F3011&gt;='Non Compliance input'!$D$5:$D$156)*(E3011&lt;'Non Compliance input'!$E$5:$E$156)*('Non Compliance input'!$H$5:$H$156="Yes"),0))
),"","Yes")</f>
        <v/>
      </c>
      <c r="K3011" s="149">
        <f t="shared" ref="K3011:K3074" si="424">IF(J3011="Yes",0,MIN(H3011,G3011,IF(H3011="",0,Contract_Volume)))</f>
        <v>0</v>
      </c>
      <c r="L3011" s="162">
        <f t="shared" ref="L3011:L3074" si="425">IF(J3011="Yes",0,(MIN(H3011,G3011)*(I3011/60)))</f>
        <v>0</v>
      </c>
      <c r="M3011" s="162" t="str" cm="1">
        <f t="array" ref="M3011">IF(ISERROR(INDEX('Non Compliance input'!$I$5:$I$156,MATCH(1,(A3011='Non Compliance input'!$A$5:$A$156)*(E3011&gt;='Non Compliance input'!$D$5:$D$156)*(F3011&lt;='Non Compliance input'!$E$5:$E$156)*('Non Compliance input'!$I$5:$I$156="Yes"),0))
),"","Yes")</f>
        <v/>
      </c>
      <c r="N3011" s="149" t="str">
        <f>IF(VLOOKUP($A3011,HourEndingOutage!$B$3:$F$746,5,0)="Outage","Outage","")</f>
        <v/>
      </c>
      <c r="O3011" s="18">
        <f t="shared" ref="O3011:O3074" si="426">IF(OR(M3011="Yes",N3011="Outage"),0,(K3011*(I3011/60))*Arming)</f>
        <v>0</v>
      </c>
      <c r="P3011" s="18" t="str">
        <f t="shared" ref="P3011:P3074" si="427">IF(ISERROR(VLOOKUP($A3011,FTShour,1,0)),"","Yes")</f>
        <v/>
      </c>
      <c r="Q3011" s="18">
        <f t="shared" si="419"/>
        <v>0</v>
      </c>
      <c r="R3011" s="118"/>
    </row>
    <row r="3012" spans="1:18" x14ac:dyDescent="0.25">
      <c r="A3012" s="25">
        <f t="shared" si="420"/>
        <v>335</v>
      </c>
      <c r="B3012" s="23">
        <f t="shared" si="421"/>
        <v>44575</v>
      </c>
      <c r="C3012" s="24">
        <v>23</v>
      </c>
      <c r="D3012" s="54" t="str">
        <f t="shared" si="422"/>
        <v>ASET</v>
      </c>
      <c r="E3012" s="178"/>
      <c r="F3012" s="179"/>
      <c r="G3012" s="177"/>
      <c r="H3012" s="177"/>
      <c r="I3012" s="169">
        <f t="shared" si="423"/>
        <v>0</v>
      </c>
      <c r="J3012" s="149" t="str" cm="1">
        <f t="array" ref="J3012">IF(ISERROR(INDEX('Non Compliance input'!$H$5:$H$156,MATCH(1,(A3012='Non Compliance input'!$A$5:$A$156)*(F3012&gt;='Non Compliance input'!$D$5:$D$156)*(E3012&lt;'Non Compliance input'!$E$5:$E$156)*('Non Compliance input'!$H$5:$H$156="Yes"),0))
),"","Yes")</f>
        <v/>
      </c>
      <c r="K3012" s="149">
        <f t="shared" si="424"/>
        <v>0</v>
      </c>
      <c r="L3012" s="162">
        <f t="shared" si="425"/>
        <v>0</v>
      </c>
      <c r="M3012" s="162" t="str" cm="1">
        <f t="array" ref="M3012">IF(ISERROR(INDEX('Non Compliance input'!$I$5:$I$156,MATCH(1,(A3012='Non Compliance input'!$A$5:$A$156)*(E3012&gt;='Non Compliance input'!$D$5:$D$156)*(F3012&lt;='Non Compliance input'!$E$5:$E$156)*('Non Compliance input'!$I$5:$I$156="Yes"),0))
),"","Yes")</f>
        <v/>
      </c>
      <c r="N3012" s="149" t="str">
        <f>IF(VLOOKUP($A3012,HourEndingOutage!$B$3:$F$746,5,0)="Outage","Outage","")</f>
        <v/>
      </c>
      <c r="O3012" s="18">
        <f t="shared" si="426"/>
        <v>0</v>
      </c>
      <c r="P3012" s="18" t="str">
        <f t="shared" si="427"/>
        <v/>
      </c>
      <c r="Q3012" s="18">
        <f t="shared" ref="Q3012:Q3075" si="428">IF(P3012="Yes",-O3012,0)</f>
        <v>0</v>
      </c>
      <c r="R3012" s="118"/>
    </row>
    <row r="3013" spans="1:18" x14ac:dyDescent="0.25">
      <c r="A3013" s="25">
        <f t="shared" si="420"/>
        <v>335</v>
      </c>
      <c r="B3013" s="23">
        <f t="shared" si="421"/>
        <v>44575</v>
      </c>
      <c r="C3013" s="24">
        <v>23</v>
      </c>
      <c r="D3013" s="54" t="str">
        <f t="shared" si="422"/>
        <v>ASET</v>
      </c>
      <c r="E3013" s="178"/>
      <c r="F3013" s="179"/>
      <c r="G3013" s="177"/>
      <c r="H3013" s="177"/>
      <c r="I3013" s="169">
        <f t="shared" si="423"/>
        <v>0</v>
      </c>
      <c r="J3013" s="149" t="str" cm="1">
        <f t="array" ref="J3013">IF(ISERROR(INDEX('Non Compliance input'!$H$5:$H$156,MATCH(1,(A3013='Non Compliance input'!$A$5:$A$156)*(F3013&gt;='Non Compliance input'!$D$5:$D$156)*(E3013&lt;'Non Compliance input'!$E$5:$E$156)*('Non Compliance input'!$H$5:$H$156="Yes"),0))
),"","Yes")</f>
        <v/>
      </c>
      <c r="K3013" s="149">
        <f t="shared" si="424"/>
        <v>0</v>
      </c>
      <c r="L3013" s="162">
        <f t="shared" si="425"/>
        <v>0</v>
      </c>
      <c r="M3013" s="162" t="str" cm="1">
        <f t="array" ref="M3013">IF(ISERROR(INDEX('Non Compliance input'!$I$5:$I$156,MATCH(1,(A3013='Non Compliance input'!$A$5:$A$156)*(E3013&gt;='Non Compliance input'!$D$5:$D$156)*(F3013&lt;='Non Compliance input'!$E$5:$E$156)*('Non Compliance input'!$I$5:$I$156="Yes"),0))
),"","Yes")</f>
        <v/>
      </c>
      <c r="N3013" s="149" t="str">
        <f>IF(VLOOKUP($A3013,HourEndingOutage!$B$3:$F$746,5,0)="Outage","Outage","")</f>
        <v/>
      </c>
      <c r="O3013" s="18">
        <f t="shared" si="426"/>
        <v>0</v>
      </c>
      <c r="P3013" s="18" t="str">
        <f t="shared" si="427"/>
        <v/>
      </c>
      <c r="Q3013" s="18">
        <f t="shared" si="428"/>
        <v>0</v>
      </c>
      <c r="R3013" s="118"/>
    </row>
    <row r="3014" spans="1:18" x14ac:dyDescent="0.25">
      <c r="A3014" s="25">
        <f t="shared" si="420"/>
        <v>335</v>
      </c>
      <c r="B3014" s="23">
        <f t="shared" si="421"/>
        <v>44575</v>
      </c>
      <c r="C3014" s="24">
        <v>23</v>
      </c>
      <c r="D3014" s="54" t="str">
        <f t="shared" si="422"/>
        <v>ASET</v>
      </c>
      <c r="E3014" s="178"/>
      <c r="F3014" s="179"/>
      <c r="G3014" s="177"/>
      <c r="H3014" s="177"/>
      <c r="I3014" s="169">
        <f t="shared" si="423"/>
        <v>0</v>
      </c>
      <c r="J3014" s="149" t="str" cm="1">
        <f t="array" ref="J3014">IF(ISERROR(INDEX('Non Compliance input'!$H$5:$H$156,MATCH(1,(A3014='Non Compliance input'!$A$5:$A$156)*(F3014&gt;='Non Compliance input'!$D$5:$D$156)*(E3014&lt;'Non Compliance input'!$E$5:$E$156)*('Non Compliance input'!$H$5:$H$156="Yes"),0))
),"","Yes")</f>
        <v/>
      </c>
      <c r="K3014" s="149">
        <f t="shared" si="424"/>
        <v>0</v>
      </c>
      <c r="L3014" s="162">
        <f t="shared" si="425"/>
        <v>0</v>
      </c>
      <c r="M3014" s="162" t="str" cm="1">
        <f t="array" ref="M3014">IF(ISERROR(INDEX('Non Compliance input'!$I$5:$I$156,MATCH(1,(A3014='Non Compliance input'!$A$5:$A$156)*(E3014&gt;='Non Compliance input'!$D$5:$D$156)*(F3014&lt;='Non Compliance input'!$E$5:$E$156)*('Non Compliance input'!$I$5:$I$156="Yes"),0))
),"","Yes")</f>
        <v/>
      </c>
      <c r="N3014" s="149" t="str">
        <f>IF(VLOOKUP($A3014,HourEndingOutage!$B$3:$F$746,5,0)="Outage","Outage","")</f>
        <v/>
      </c>
      <c r="O3014" s="18">
        <f t="shared" si="426"/>
        <v>0</v>
      </c>
      <c r="P3014" s="18" t="str">
        <f t="shared" si="427"/>
        <v/>
      </c>
      <c r="Q3014" s="18">
        <f t="shared" si="428"/>
        <v>0</v>
      </c>
      <c r="R3014" s="118"/>
    </row>
    <row r="3015" spans="1:18" x14ac:dyDescent="0.25">
      <c r="A3015" s="25">
        <f t="shared" si="420"/>
        <v>335</v>
      </c>
      <c r="B3015" s="23">
        <f t="shared" si="421"/>
        <v>44575</v>
      </c>
      <c r="C3015" s="24">
        <v>23</v>
      </c>
      <c r="D3015" s="54" t="str">
        <f t="shared" si="422"/>
        <v>ASET</v>
      </c>
      <c r="E3015" s="178"/>
      <c r="F3015" s="179"/>
      <c r="G3015" s="177"/>
      <c r="H3015" s="177"/>
      <c r="I3015" s="169">
        <f t="shared" si="423"/>
        <v>0</v>
      </c>
      <c r="J3015" s="149" t="str" cm="1">
        <f t="array" ref="J3015">IF(ISERROR(INDEX('Non Compliance input'!$H$5:$H$156,MATCH(1,(A3015='Non Compliance input'!$A$5:$A$156)*(F3015&gt;='Non Compliance input'!$D$5:$D$156)*(E3015&lt;'Non Compliance input'!$E$5:$E$156)*('Non Compliance input'!$H$5:$H$156="Yes"),0))
),"","Yes")</f>
        <v/>
      </c>
      <c r="K3015" s="149">
        <f t="shared" si="424"/>
        <v>0</v>
      </c>
      <c r="L3015" s="162">
        <f t="shared" si="425"/>
        <v>0</v>
      </c>
      <c r="M3015" s="162" t="str" cm="1">
        <f t="array" ref="M3015">IF(ISERROR(INDEX('Non Compliance input'!$I$5:$I$156,MATCH(1,(A3015='Non Compliance input'!$A$5:$A$156)*(E3015&gt;='Non Compliance input'!$D$5:$D$156)*(F3015&lt;='Non Compliance input'!$E$5:$E$156)*('Non Compliance input'!$I$5:$I$156="Yes"),0))
),"","Yes")</f>
        <v/>
      </c>
      <c r="N3015" s="149" t="str">
        <f>IF(VLOOKUP($A3015,HourEndingOutage!$B$3:$F$746,5,0)="Outage","Outage","")</f>
        <v/>
      </c>
      <c r="O3015" s="18">
        <f t="shared" si="426"/>
        <v>0</v>
      </c>
      <c r="P3015" s="18" t="str">
        <f t="shared" si="427"/>
        <v/>
      </c>
      <c r="Q3015" s="18">
        <f t="shared" si="428"/>
        <v>0</v>
      </c>
      <c r="R3015" s="118"/>
    </row>
    <row r="3016" spans="1:18" x14ac:dyDescent="0.25">
      <c r="A3016" s="25">
        <f t="shared" si="420"/>
        <v>335</v>
      </c>
      <c r="B3016" s="23">
        <f t="shared" si="421"/>
        <v>44575</v>
      </c>
      <c r="C3016" s="24">
        <v>23</v>
      </c>
      <c r="D3016" s="54" t="str">
        <f t="shared" si="422"/>
        <v>ASET</v>
      </c>
      <c r="E3016" s="178"/>
      <c r="F3016" s="179"/>
      <c r="G3016" s="177"/>
      <c r="H3016" s="177"/>
      <c r="I3016" s="169">
        <f t="shared" si="423"/>
        <v>0</v>
      </c>
      <c r="J3016" s="149" t="str" cm="1">
        <f t="array" ref="J3016">IF(ISERROR(INDEX('Non Compliance input'!$H$5:$H$156,MATCH(1,(A3016='Non Compliance input'!$A$5:$A$156)*(F3016&gt;='Non Compliance input'!$D$5:$D$156)*(E3016&lt;'Non Compliance input'!$E$5:$E$156)*('Non Compliance input'!$H$5:$H$156="Yes"),0))
),"","Yes")</f>
        <v/>
      </c>
      <c r="K3016" s="149">
        <f t="shared" si="424"/>
        <v>0</v>
      </c>
      <c r="L3016" s="162">
        <f t="shared" si="425"/>
        <v>0</v>
      </c>
      <c r="M3016" s="162" t="str" cm="1">
        <f t="array" ref="M3016">IF(ISERROR(INDEX('Non Compliance input'!$I$5:$I$156,MATCH(1,(A3016='Non Compliance input'!$A$5:$A$156)*(E3016&gt;='Non Compliance input'!$D$5:$D$156)*(F3016&lt;='Non Compliance input'!$E$5:$E$156)*('Non Compliance input'!$I$5:$I$156="Yes"),0))
),"","Yes")</f>
        <v/>
      </c>
      <c r="N3016" s="149" t="str">
        <f>IF(VLOOKUP($A3016,HourEndingOutage!$B$3:$F$746,5,0)="Outage","Outage","")</f>
        <v/>
      </c>
      <c r="O3016" s="18">
        <f t="shared" si="426"/>
        <v>0</v>
      </c>
      <c r="P3016" s="18" t="str">
        <f t="shared" si="427"/>
        <v/>
      </c>
      <c r="Q3016" s="18">
        <f t="shared" si="428"/>
        <v>0</v>
      </c>
      <c r="R3016" s="118"/>
    </row>
    <row r="3017" spans="1:18" x14ac:dyDescent="0.25">
      <c r="A3017" s="25">
        <f t="shared" si="420"/>
        <v>335</v>
      </c>
      <c r="B3017" s="23">
        <f t="shared" si="421"/>
        <v>44575</v>
      </c>
      <c r="C3017" s="24">
        <v>23</v>
      </c>
      <c r="D3017" s="54" t="str">
        <f t="shared" si="422"/>
        <v>ASET</v>
      </c>
      <c r="E3017" s="178"/>
      <c r="F3017" s="179"/>
      <c r="G3017" s="177"/>
      <c r="H3017" s="177"/>
      <c r="I3017" s="169">
        <f t="shared" si="423"/>
        <v>0</v>
      </c>
      <c r="J3017" s="149" t="str" cm="1">
        <f t="array" ref="J3017">IF(ISERROR(INDEX('Non Compliance input'!$H$5:$H$156,MATCH(1,(A3017='Non Compliance input'!$A$5:$A$156)*(F3017&gt;='Non Compliance input'!$D$5:$D$156)*(E3017&lt;'Non Compliance input'!$E$5:$E$156)*('Non Compliance input'!$H$5:$H$156="Yes"),0))
),"","Yes")</f>
        <v/>
      </c>
      <c r="K3017" s="149">
        <f t="shared" si="424"/>
        <v>0</v>
      </c>
      <c r="L3017" s="162">
        <f t="shared" si="425"/>
        <v>0</v>
      </c>
      <c r="M3017" s="162" t="str" cm="1">
        <f t="array" ref="M3017">IF(ISERROR(INDEX('Non Compliance input'!$I$5:$I$156,MATCH(1,(A3017='Non Compliance input'!$A$5:$A$156)*(E3017&gt;='Non Compliance input'!$D$5:$D$156)*(F3017&lt;='Non Compliance input'!$E$5:$E$156)*('Non Compliance input'!$I$5:$I$156="Yes"),0))
),"","Yes")</f>
        <v/>
      </c>
      <c r="N3017" s="149" t="str">
        <f>IF(VLOOKUP($A3017,HourEndingOutage!$B$3:$F$746,5,0)="Outage","Outage","")</f>
        <v/>
      </c>
      <c r="O3017" s="18">
        <f t="shared" si="426"/>
        <v>0</v>
      </c>
      <c r="P3017" s="18" t="str">
        <f t="shared" si="427"/>
        <v/>
      </c>
      <c r="Q3017" s="18">
        <f t="shared" si="428"/>
        <v>0</v>
      </c>
      <c r="R3017" s="118"/>
    </row>
    <row r="3018" spans="1:18" x14ac:dyDescent="0.25">
      <c r="A3018" s="25">
        <f t="shared" si="420"/>
        <v>336</v>
      </c>
      <c r="B3018" s="23">
        <f t="shared" si="421"/>
        <v>44575</v>
      </c>
      <c r="C3018" s="24">
        <v>24</v>
      </c>
      <c r="D3018" s="54" t="str">
        <f t="shared" si="422"/>
        <v>ASET</v>
      </c>
      <c r="E3018" s="178"/>
      <c r="F3018" s="179"/>
      <c r="G3018" s="177"/>
      <c r="H3018" s="177"/>
      <c r="I3018" s="169">
        <f t="shared" si="423"/>
        <v>0</v>
      </c>
      <c r="J3018" s="149" t="str" cm="1">
        <f t="array" ref="J3018">IF(ISERROR(INDEX('Non Compliance input'!$H$5:$H$156,MATCH(1,(A3018='Non Compliance input'!$A$5:$A$156)*(F3018&gt;='Non Compliance input'!$D$5:$D$156)*(E3018&lt;'Non Compliance input'!$E$5:$E$156)*('Non Compliance input'!$H$5:$H$156="Yes"),0))
),"","Yes")</f>
        <v/>
      </c>
      <c r="K3018" s="149">
        <f t="shared" si="424"/>
        <v>0</v>
      </c>
      <c r="L3018" s="162">
        <f t="shared" si="425"/>
        <v>0</v>
      </c>
      <c r="M3018" s="162" t="str" cm="1">
        <f t="array" ref="M3018">IF(ISERROR(INDEX('Non Compliance input'!$I$5:$I$156,MATCH(1,(A3018='Non Compliance input'!$A$5:$A$156)*(E3018&gt;='Non Compliance input'!$D$5:$D$156)*(F3018&lt;='Non Compliance input'!$E$5:$E$156)*('Non Compliance input'!$I$5:$I$156="Yes"),0))
),"","Yes")</f>
        <v/>
      </c>
      <c r="N3018" s="149" t="str">
        <f>IF(VLOOKUP($A3018,HourEndingOutage!$B$3:$F$746,5,0)="Outage","Outage","")</f>
        <v/>
      </c>
      <c r="O3018" s="18">
        <f t="shared" si="426"/>
        <v>0</v>
      </c>
      <c r="P3018" s="18" t="str">
        <f t="shared" si="427"/>
        <v/>
      </c>
      <c r="Q3018" s="18">
        <f t="shared" si="428"/>
        <v>0</v>
      </c>
      <c r="R3018" s="118"/>
    </row>
    <row r="3019" spans="1:18" x14ac:dyDescent="0.25">
      <c r="A3019" s="25">
        <f t="shared" si="420"/>
        <v>336</v>
      </c>
      <c r="B3019" s="23">
        <f t="shared" si="421"/>
        <v>44575</v>
      </c>
      <c r="C3019" s="24">
        <v>24</v>
      </c>
      <c r="D3019" s="54" t="str">
        <f t="shared" si="422"/>
        <v>ASET</v>
      </c>
      <c r="E3019" s="178"/>
      <c r="F3019" s="179"/>
      <c r="G3019" s="177"/>
      <c r="H3019" s="177"/>
      <c r="I3019" s="169">
        <f t="shared" si="423"/>
        <v>0</v>
      </c>
      <c r="J3019" s="149" t="str" cm="1">
        <f t="array" ref="J3019">IF(ISERROR(INDEX('Non Compliance input'!$H$5:$H$156,MATCH(1,(A3019='Non Compliance input'!$A$5:$A$156)*(F3019&gt;='Non Compliance input'!$D$5:$D$156)*(E3019&lt;'Non Compliance input'!$E$5:$E$156)*('Non Compliance input'!$H$5:$H$156="Yes"),0))
),"","Yes")</f>
        <v/>
      </c>
      <c r="K3019" s="149">
        <f t="shared" si="424"/>
        <v>0</v>
      </c>
      <c r="L3019" s="162">
        <f t="shared" si="425"/>
        <v>0</v>
      </c>
      <c r="M3019" s="162" t="str" cm="1">
        <f t="array" ref="M3019">IF(ISERROR(INDEX('Non Compliance input'!$I$5:$I$156,MATCH(1,(A3019='Non Compliance input'!$A$5:$A$156)*(E3019&gt;='Non Compliance input'!$D$5:$D$156)*(F3019&lt;='Non Compliance input'!$E$5:$E$156)*('Non Compliance input'!$I$5:$I$156="Yes"),0))
),"","Yes")</f>
        <v/>
      </c>
      <c r="N3019" s="149" t="str">
        <f>IF(VLOOKUP($A3019,HourEndingOutage!$B$3:$F$746,5,0)="Outage","Outage","")</f>
        <v/>
      </c>
      <c r="O3019" s="18">
        <f t="shared" si="426"/>
        <v>0</v>
      </c>
      <c r="P3019" s="18" t="str">
        <f t="shared" si="427"/>
        <v/>
      </c>
      <c r="Q3019" s="18">
        <f t="shared" si="428"/>
        <v>0</v>
      </c>
      <c r="R3019" s="118"/>
    </row>
    <row r="3020" spans="1:18" x14ac:dyDescent="0.25">
      <c r="A3020" s="25">
        <f t="shared" si="420"/>
        <v>336</v>
      </c>
      <c r="B3020" s="23">
        <f t="shared" si="421"/>
        <v>44575</v>
      </c>
      <c r="C3020" s="24">
        <v>24</v>
      </c>
      <c r="D3020" s="54" t="str">
        <f t="shared" si="422"/>
        <v>ASET</v>
      </c>
      <c r="E3020" s="178"/>
      <c r="F3020" s="179"/>
      <c r="G3020" s="177"/>
      <c r="H3020" s="177"/>
      <c r="I3020" s="169">
        <f t="shared" si="423"/>
        <v>0</v>
      </c>
      <c r="J3020" s="149" t="str" cm="1">
        <f t="array" ref="J3020">IF(ISERROR(INDEX('Non Compliance input'!$H$5:$H$156,MATCH(1,(A3020='Non Compliance input'!$A$5:$A$156)*(F3020&gt;='Non Compliance input'!$D$5:$D$156)*(E3020&lt;'Non Compliance input'!$E$5:$E$156)*('Non Compliance input'!$H$5:$H$156="Yes"),0))
),"","Yes")</f>
        <v/>
      </c>
      <c r="K3020" s="149">
        <f t="shared" si="424"/>
        <v>0</v>
      </c>
      <c r="L3020" s="162">
        <f t="shared" si="425"/>
        <v>0</v>
      </c>
      <c r="M3020" s="162" t="str" cm="1">
        <f t="array" ref="M3020">IF(ISERROR(INDEX('Non Compliance input'!$I$5:$I$156,MATCH(1,(A3020='Non Compliance input'!$A$5:$A$156)*(E3020&gt;='Non Compliance input'!$D$5:$D$156)*(F3020&lt;='Non Compliance input'!$E$5:$E$156)*('Non Compliance input'!$I$5:$I$156="Yes"),0))
),"","Yes")</f>
        <v/>
      </c>
      <c r="N3020" s="149" t="str">
        <f>IF(VLOOKUP($A3020,HourEndingOutage!$B$3:$F$746,5,0)="Outage","Outage","")</f>
        <v/>
      </c>
      <c r="O3020" s="18">
        <f t="shared" si="426"/>
        <v>0</v>
      </c>
      <c r="P3020" s="18" t="str">
        <f t="shared" si="427"/>
        <v/>
      </c>
      <c r="Q3020" s="18">
        <f t="shared" si="428"/>
        <v>0</v>
      </c>
      <c r="R3020" s="118"/>
    </row>
    <row r="3021" spans="1:18" x14ac:dyDescent="0.25">
      <c r="A3021" s="25">
        <f t="shared" si="420"/>
        <v>336</v>
      </c>
      <c r="B3021" s="23">
        <f t="shared" si="421"/>
        <v>44575</v>
      </c>
      <c r="C3021" s="24">
        <v>24</v>
      </c>
      <c r="D3021" s="54" t="str">
        <f t="shared" si="422"/>
        <v>ASET</v>
      </c>
      <c r="E3021" s="178"/>
      <c r="F3021" s="179"/>
      <c r="G3021" s="177"/>
      <c r="H3021" s="177"/>
      <c r="I3021" s="169">
        <f t="shared" si="423"/>
        <v>0</v>
      </c>
      <c r="J3021" s="149" t="str" cm="1">
        <f t="array" ref="J3021">IF(ISERROR(INDEX('Non Compliance input'!$H$5:$H$156,MATCH(1,(A3021='Non Compliance input'!$A$5:$A$156)*(F3021&gt;='Non Compliance input'!$D$5:$D$156)*(E3021&lt;'Non Compliance input'!$E$5:$E$156)*('Non Compliance input'!$H$5:$H$156="Yes"),0))
),"","Yes")</f>
        <v/>
      </c>
      <c r="K3021" s="149">
        <f t="shared" si="424"/>
        <v>0</v>
      </c>
      <c r="L3021" s="162">
        <f t="shared" si="425"/>
        <v>0</v>
      </c>
      <c r="M3021" s="162" t="str" cm="1">
        <f t="array" ref="M3021">IF(ISERROR(INDEX('Non Compliance input'!$I$5:$I$156,MATCH(1,(A3021='Non Compliance input'!$A$5:$A$156)*(E3021&gt;='Non Compliance input'!$D$5:$D$156)*(F3021&lt;='Non Compliance input'!$E$5:$E$156)*('Non Compliance input'!$I$5:$I$156="Yes"),0))
),"","Yes")</f>
        <v/>
      </c>
      <c r="N3021" s="149" t="str">
        <f>IF(VLOOKUP($A3021,HourEndingOutage!$B$3:$F$746,5,0)="Outage","Outage","")</f>
        <v/>
      </c>
      <c r="O3021" s="18">
        <f t="shared" si="426"/>
        <v>0</v>
      </c>
      <c r="P3021" s="18" t="str">
        <f t="shared" si="427"/>
        <v/>
      </c>
      <c r="Q3021" s="18">
        <f t="shared" si="428"/>
        <v>0</v>
      </c>
      <c r="R3021" s="118"/>
    </row>
    <row r="3022" spans="1:18" x14ac:dyDescent="0.25">
      <c r="A3022" s="25">
        <f t="shared" si="420"/>
        <v>336</v>
      </c>
      <c r="B3022" s="23">
        <f t="shared" si="421"/>
        <v>44575</v>
      </c>
      <c r="C3022" s="24">
        <v>24</v>
      </c>
      <c r="D3022" s="54" t="str">
        <f t="shared" si="422"/>
        <v>ASET</v>
      </c>
      <c r="E3022" s="178"/>
      <c r="F3022" s="179"/>
      <c r="G3022" s="177"/>
      <c r="H3022" s="177"/>
      <c r="I3022" s="169">
        <f t="shared" si="423"/>
        <v>0</v>
      </c>
      <c r="J3022" s="149" t="str" cm="1">
        <f t="array" ref="J3022">IF(ISERROR(INDEX('Non Compliance input'!$H$5:$H$156,MATCH(1,(A3022='Non Compliance input'!$A$5:$A$156)*(F3022&gt;='Non Compliance input'!$D$5:$D$156)*(E3022&lt;'Non Compliance input'!$E$5:$E$156)*('Non Compliance input'!$H$5:$H$156="Yes"),0))
),"","Yes")</f>
        <v/>
      </c>
      <c r="K3022" s="149">
        <f t="shared" si="424"/>
        <v>0</v>
      </c>
      <c r="L3022" s="162">
        <f t="shared" si="425"/>
        <v>0</v>
      </c>
      <c r="M3022" s="162" t="str" cm="1">
        <f t="array" ref="M3022">IF(ISERROR(INDEX('Non Compliance input'!$I$5:$I$156,MATCH(1,(A3022='Non Compliance input'!$A$5:$A$156)*(E3022&gt;='Non Compliance input'!$D$5:$D$156)*(F3022&lt;='Non Compliance input'!$E$5:$E$156)*('Non Compliance input'!$I$5:$I$156="Yes"),0))
),"","Yes")</f>
        <v/>
      </c>
      <c r="N3022" s="149" t="str">
        <f>IF(VLOOKUP($A3022,HourEndingOutage!$B$3:$F$746,5,0)="Outage","Outage","")</f>
        <v/>
      </c>
      <c r="O3022" s="18">
        <f t="shared" si="426"/>
        <v>0</v>
      </c>
      <c r="P3022" s="18" t="str">
        <f t="shared" si="427"/>
        <v/>
      </c>
      <c r="Q3022" s="18">
        <f t="shared" si="428"/>
        <v>0</v>
      </c>
      <c r="R3022" s="118"/>
    </row>
    <row r="3023" spans="1:18" x14ac:dyDescent="0.25">
      <c r="A3023" s="25">
        <f t="shared" si="420"/>
        <v>336</v>
      </c>
      <c r="B3023" s="23">
        <f t="shared" si="421"/>
        <v>44575</v>
      </c>
      <c r="C3023" s="24">
        <v>24</v>
      </c>
      <c r="D3023" s="54" t="str">
        <f t="shared" si="422"/>
        <v>ASET</v>
      </c>
      <c r="E3023" s="178"/>
      <c r="F3023" s="179"/>
      <c r="G3023" s="177"/>
      <c r="H3023" s="177"/>
      <c r="I3023" s="169">
        <f t="shared" si="423"/>
        <v>0</v>
      </c>
      <c r="J3023" s="149" t="str" cm="1">
        <f t="array" ref="J3023">IF(ISERROR(INDEX('Non Compliance input'!$H$5:$H$156,MATCH(1,(A3023='Non Compliance input'!$A$5:$A$156)*(F3023&gt;='Non Compliance input'!$D$5:$D$156)*(E3023&lt;'Non Compliance input'!$E$5:$E$156)*('Non Compliance input'!$H$5:$H$156="Yes"),0))
),"","Yes")</f>
        <v/>
      </c>
      <c r="K3023" s="149">
        <f t="shared" si="424"/>
        <v>0</v>
      </c>
      <c r="L3023" s="162">
        <f t="shared" si="425"/>
        <v>0</v>
      </c>
      <c r="M3023" s="162" t="str" cm="1">
        <f t="array" ref="M3023">IF(ISERROR(INDEX('Non Compliance input'!$I$5:$I$156,MATCH(1,(A3023='Non Compliance input'!$A$5:$A$156)*(E3023&gt;='Non Compliance input'!$D$5:$D$156)*(F3023&lt;='Non Compliance input'!$E$5:$E$156)*('Non Compliance input'!$I$5:$I$156="Yes"),0))
),"","Yes")</f>
        <v/>
      </c>
      <c r="N3023" s="149" t="str">
        <f>IF(VLOOKUP($A3023,HourEndingOutage!$B$3:$F$746,5,0)="Outage","Outage","")</f>
        <v/>
      </c>
      <c r="O3023" s="18">
        <f t="shared" si="426"/>
        <v>0</v>
      </c>
      <c r="P3023" s="18" t="str">
        <f t="shared" si="427"/>
        <v/>
      </c>
      <c r="Q3023" s="18">
        <f t="shared" si="428"/>
        <v>0</v>
      </c>
      <c r="R3023" s="118"/>
    </row>
    <row r="3024" spans="1:18" x14ac:dyDescent="0.25">
      <c r="A3024" s="25">
        <f t="shared" si="420"/>
        <v>336</v>
      </c>
      <c r="B3024" s="23">
        <f t="shared" si="421"/>
        <v>44575</v>
      </c>
      <c r="C3024" s="24">
        <v>24</v>
      </c>
      <c r="D3024" s="54" t="str">
        <f t="shared" si="422"/>
        <v>ASET</v>
      </c>
      <c r="E3024" s="178"/>
      <c r="F3024" s="179"/>
      <c r="G3024" s="177"/>
      <c r="H3024" s="177"/>
      <c r="I3024" s="169">
        <f t="shared" si="423"/>
        <v>0</v>
      </c>
      <c r="J3024" s="149" t="str" cm="1">
        <f t="array" ref="J3024">IF(ISERROR(INDEX('Non Compliance input'!$H$5:$H$156,MATCH(1,(A3024='Non Compliance input'!$A$5:$A$156)*(F3024&gt;='Non Compliance input'!$D$5:$D$156)*(E3024&lt;'Non Compliance input'!$E$5:$E$156)*('Non Compliance input'!$H$5:$H$156="Yes"),0))
),"","Yes")</f>
        <v/>
      </c>
      <c r="K3024" s="149">
        <f t="shared" si="424"/>
        <v>0</v>
      </c>
      <c r="L3024" s="162">
        <f t="shared" si="425"/>
        <v>0</v>
      </c>
      <c r="M3024" s="162" t="str" cm="1">
        <f t="array" ref="M3024">IF(ISERROR(INDEX('Non Compliance input'!$I$5:$I$156,MATCH(1,(A3024='Non Compliance input'!$A$5:$A$156)*(E3024&gt;='Non Compliance input'!$D$5:$D$156)*(F3024&lt;='Non Compliance input'!$E$5:$E$156)*('Non Compliance input'!$I$5:$I$156="Yes"),0))
),"","Yes")</f>
        <v/>
      </c>
      <c r="N3024" s="149" t="str">
        <f>IF(VLOOKUP($A3024,HourEndingOutage!$B$3:$F$746,5,0)="Outage","Outage","")</f>
        <v/>
      </c>
      <c r="O3024" s="18">
        <f t="shared" si="426"/>
        <v>0</v>
      </c>
      <c r="P3024" s="18" t="str">
        <f t="shared" si="427"/>
        <v/>
      </c>
      <c r="Q3024" s="18">
        <f t="shared" si="428"/>
        <v>0</v>
      </c>
      <c r="R3024" s="118"/>
    </row>
    <row r="3025" spans="1:18" x14ac:dyDescent="0.25">
      <c r="A3025" s="25">
        <f t="shared" si="420"/>
        <v>336</v>
      </c>
      <c r="B3025" s="23">
        <f t="shared" si="421"/>
        <v>44575</v>
      </c>
      <c r="C3025" s="24">
        <v>24</v>
      </c>
      <c r="D3025" s="54" t="str">
        <f t="shared" si="422"/>
        <v>ASET</v>
      </c>
      <c r="E3025" s="178"/>
      <c r="F3025" s="179"/>
      <c r="G3025" s="177"/>
      <c r="H3025" s="177"/>
      <c r="I3025" s="169">
        <f t="shared" si="423"/>
        <v>0</v>
      </c>
      <c r="J3025" s="149" t="str" cm="1">
        <f t="array" ref="J3025">IF(ISERROR(INDEX('Non Compliance input'!$H$5:$H$156,MATCH(1,(A3025='Non Compliance input'!$A$5:$A$156)*(F3025&gt;='Non Compliance input'!$D$5:$D$156)*(E3025&lt;'Non Compliance input'!$E$5:$E$156)*('Non Compliance input'!$H$5:$H$156="Yes"),0))
),"","Yes")</f>
        <v/>
      </c>
      <c r="K3025" s="149">
        <f t="shared" si="424"/>
        <v>0</v>
      </c>
      <c r="L3025" s="162">
        <f t="shared" si="425"/>
        <v>0</v>
      </c>
      <c r="M3025" s="162" t="str" cm="1">
        <f t="array" ref="M3025">IF(ISERROR(INDEX('Non Compliance input'!$I$5:$I$156,MATCH(1,(A3025='Non Compliance input'!$A$5:$A$156)*(E3025&gt;='Non Compliance input'!$D$5:$D$156)*(F3025&lt;='Non Compliance input'!$E$5:$E$156)*('Non Compliance input'!$I$5:$I$156="Yes"),0))
),"","Yes")</f>
        <v/>
      </c>
      <c r="N3025" s="149" t="str">
        <f>IF(VLOOKUP($A3025,HourEndingOutage!$B$3:$F$746,5,0)="Outage","Outage","")</f>
        <v/>
      </c>
      <c r="O3025" s="18">
        <f t="shared" si="426"/>
        <v>0</v>
      </c>
      <c r="P3025" s="18" t="str">
        <f t="shared" si="427"/>
        <v/>
      </c>
      <c r="Q3025" s="18">
        <f t="shared" si="428"/>
        <v>0</v>
      </c>
      <c r="R3025" s="118"/>
    </row>
    <row r="3026" spans="1:18" x14ac:dyDescent="0.25">
      <c r="A3026" s="25">
        <f t="shared" si="420"/>
        <v>336</v>
      </c>
      <c r="B3026" s="23">
        <f t="shared" si="421"/>
        <v>44575</v>
      </c>
      <c r="C3026" s="24">
        <v>24</v>
      </c>
      <c r="D3026" s="54" t="str">
        <f t="shared" si="422"/>
        <v>ASET</v>
      </c>
      <c r="E3026" s="178"/>
      <c r="F3026" s="179"/>
      <c r="G3026" s="177"/>
      <c r="H3026" s="177"/>
      <c r="I3026" s="169">
        <f t="shared" si="423"/>
        <v>0</v>
      </c>
      <c r="J3026" s="149" t="str" cm="1">
        <f t="array" ref="J3026">IF(ISERROR(INDEX('Non Compliance input'!$H$5:$H$156,MATCH(1,(A3026='Non Compliance input'!$A$5:$A$156)*(F3026&gt;='Non Compliance input'!$D$5:$D$156)*(E3026&lt;'Non Compliance input'!$E$5:$E$156)*('Non Compliance input'!$H$5:$H$156="Yes"),0))
),"","Yes")</f>
        <v/>
      </c>
      <c r="K3026" s="149">
        <f t="shared" si="424"/>
        <v>0</v>
      </c>
      <c r="L3026" s="162">
        <f t="shared" si="425"/>
        <v>0</v>
      </c>
      <c r="M3026" s="162" t="str" cm="1">
        <f t="array" ref="M3026">IF(ISERROR(INDEX('Non Compliance input'!$I$5:$I$156,MATCH(1,(A3026='Non Compliance input'!$A$5:$A$156)*(E3026&gt;='Non Compliance input'!$D$5:$D$156)*(F3026&lt;='Non Compliance input'!$E$5:$E$156)*('Non Compliance input'!$I$5:$I$156="Yes"),0))
),"","Yes")</f>
        <v/>
      </c>
      <c r="N3026" s="149" t="str">
        <f>IF(VLOOKUP($A3026,HourEndingOutage!$B$3:$F$746,5,0)="Outage","Outage","")</f>
        <v/>
      </c>
      <c r="O3026" s="18">
        <f t="shared" si="426"/>
        <v>0</v>
      </c>
      <c r="P3026" s="18" t="str">
        <f t="shared" si="427"/>
        <v/>
      </c>
      <c r="Q3026" s="18">
        <f t="shared" si="428"/>
        <v>0</v>
      </c>
      <c r="R3026" s="118"/>
    </row>
    <row r="3027" spans="1:18" x14ac:dyDescent="0.25">
      <c r="A3027" s="25">
        <f t="shared" si="420"/>
        <v>337</v>
      </c>
      <c r="B3027" s="23">
        <f t="shared" si="421"/>
        <v>44576</v>
      </c>
      <c r="C3027" s="24">
        <v>1</v>
      </c>
      <c r="D3027" s="54" t="str">
        <f t="shared" si="422"/>
        <v>ASET</v>
      </c>
      <c r="E3027" s="178"/>
      <c r="F3027" s="179"/>
      <c r="G3027" s="177"/>
      <c r="H3027" s="177"/>
      <c r="I3027" s="169">
        <f t="shared" si="423"/>
        <v>0</v>
      </c>
      <c r="J3027" s="149" t="str" cm="1">
        <f t="array" ref="J3027">IF(ISERROR(INDEX('Non Compliance input'!$H$5:$H$156,MATCH(1,(A3027='Non Compliance input'!$A$5:$A$156)*(F3027&gt;='Non Compliance input'!$D$5:$D$156)*(E3027&lt;'Non Compliance input'!$E$5:$E$156)*('Non Compliance input'!$H$5:$H$156="Yes"),0))
),"","Yes")</f>
        <v/>
      </c>
      <c r="K3027" s="149">
        <f t="shared" si="424"/>
        <v>0</v>
      </c>
      <c r="L3027" s="162">
        <f t="shared" si="425"/>
        <v>0</v>
      </c>
      <c r="M3027" s="162" t="str" cm="1">
        <f t="array" ref="M3027">IF(ISERROR(INDEX('Non Compliance input'!$I$5:$I$156,MATCH(1,(A3027='Non Compliance input'!$A$5:$A$156)*(E3027&gt;='Non Compliance input'!$D$5:$D$156)*(F3027&lt;='Non Compliance input'!$E$5:$E$156)*('Non Compliance input'!$I$5:$I$156="Yes"),0))
),"","Yes")</f>
        <v/>
      </c>
      <c r="N3027" s="149" t="str">
        <f>IF(VLOOKUP($A3027,HourEndingOutage!$B$3:$F$746,5,0)="Outage","Outage","")</f>
        <v/>
      </c>
      <c r="O3027" s="18">
        <f t="shared" si="426"/>
        <v>0</v>
      </c>
      <c r="P3027" s="18" t="str">
        <f t="shared" si="427"/>
        <v/>
      </c>
      <c r="Q3027" s="18">
        <f t="shared" si="428"/>
        <v>0</v>
      </c>
      <c r="R3027" s="118"/>
    </row>
    <row r="3028" spans="1:18" x14ac:dyDescent="0.25">
      <c r="A3028" s="25">
        <f t="shared" si="420"/>
        <v>337</v>
      </c>
      <c r="B3028" s="23">
        <f t="shared" si="421"/>
        <v>44576</v>
      </c>
      <c r="C3028" s="24">
        <v>1</v>
      </c>
      <c r="D3028" s="54" t="str">
        <f t="shared" si="422"/>
        <v>ASET</v>
      </c>
      <c r="E3028" s="178"/>
      <c r="F3028" s="179"/>
      <c r="G3028" s="177"/>
      <c r="H3028" s="177"/>
      <c r="I3028" s="169">
        <f t="shared" si="423"/>
        <v>0</v>
      </c>
      <c r="J3028" s="149" t="str" cm="1">
        <f t="array" ref="J3028">IF(ISERROR(INDEX('Non Compliance input'!$H$5:$H$156,MATCH(1,(A3028='Non Compliance input'!$A$5:$A$156)*(F3028&gt;='Non Compliance input'!$D$5:$D$156)*(E3028&lt;'Non Compliance input'!$E$5:$E$156)*('Non Compliance input'!$H$5:$H$156="Yes"),0))
),"","Yes")</f>
        <v/>
      </c>
      <c r="K3028" s="149">
        <f t="shared" si="424"/>
        <v>0</v>
      </c>
      <c r="L3028" s="162">
        <f t="shared" si="425"/>
        <v>0</v>
      </c>
      <c r="M3028" s="162" t="str" cm="1">
        <f t="array" ref="M3028">IF(ISERROR(INDEX('Non Compliance input'!$I$5:$I$156,MATCH(1,(A3028='Non Compliance input'!$A$5:$A$156)*(E3028&gt;='Non Compliance input'!$D$5:$D$156)*(F3028&lt;='Non Compliance input'!$E$5:$E$156)*('Non Compliance input'!$I$5:$I$156="Yes"),0))
),"","Yes")</f>
        <v/>
      </c>
      <c r="N3028" s="149" t="str">
        <f>IF(VLOOKUP($A3028,HourEndingOutage!$B$3:$F$746,5,0)="Outage","Outage","")</f>
        <v/>
      </c>
      <c r="O3028" s="18">
        <f t="shared" si="426"/>
        <v>0</v>
      </c>
      <c r="P3028" s="18" t="str">
        <f t="shared" si="427"/>
        <v/>
      </c>
      <c r="Q3028" s="18">
        <f t="shared" si="428"/>
        <v>0</v>
      </c>
      <c r="R3028" s="118"/>
    </row>
    <row r="3029" spans="1:18" x14ac:dyDescent="0.25">
      <c r="A3029" s="25">
        <f t="shared" si="420"/>
        <v>337</v>
      </c>
      <c r="B3029" s="23">
        <f t="shared" si="421"/>
        <v>44576</v>
      </c>
      <c r="C3029" s="24">
        <v>1</v>
      </c>
      <c r="D3029" s="54" t="str">
        <f t="shared" si="422"/>
        <v>ASET</v>
      </c>
      <c r="E3029" s="178"/>
      <c r="F3029" s="179"/>
      <c r="G3029" s="177"/>
      <c r="H3029" s="177"/>
      <c r="I3029" s="169">
        <f t="shared" si="423"/>
        <v>0</v>
      </c>
      <c r="J3029" s="149" t="str" cm="1">
        <f t="array" ref="J3029">IF(ISERROR(INDEX('Non Compliance input'!$H$5:$H$156,MATCH(1,(A3029='Non Compliance input'!$A$5:$A$156)*(F3029&gt;='Non Compliance input'!$D$5:$D$156)*(E3029&lt;'Non Compliance input'!$E$5:$E$156)*('Non Compliance input'!$H$5:$H$156="Yes"),0))
),"","Yes")</f>
        <v/>
      </c>
      <c r="K3029" s="149">
        <f t="shared" si="424"/>
        <v>0</v>
      </c>
      <c r="L3029" s="162">
        <f t="shared" si="425"/>
        <v>0</v>
      </c>
      <c r="M3029" s="162" t="str" cm="1">
        <f t="array" ref="M3029">IF(ISERROR(INDEX('Non Compliance input'!$I$5:$I$156,MATCH(1,(A3029='Non Compliance input'!$A$5:$A$156)*(E3029&gt;='Non Compliance input'!$D$5:$D$156)*(F3029&lt;='Non Compliance input'!$E$5:$E$156)*('Non Compliance input'!$I$5:$I$156="Yes"),0))
),"","Yes")</f>
        <v/>
      </c>
      <c r="N3029" s="149" t="str">
        <f>IF(VLOOKUP($A3029,HourEndingOutage!$B$3:$F$746,5,0)="Outage","Outage","")</f>
        <v/>
      </c>
      <c r="O3029" s="18">
        <f t="shared" si="426"/>
        <v>0</v>
      </c>
      <c r="P3029" s="18" t="str">
        <f t="shared" si="427"/>
        <v/>
      </c>
      <c r="Q3029" s="18">
        <f t="shared" si="428"/>
        <v>0</v>
      </c>
      <c r="R3029" s="118"/>
    </row>
    <row r="3030" spans="1:18" x14ac:dyDescent="0.25">
      <c r="A3030" s="25">
        <f t="shared" si="420"/>
        <v>337</v>
      </c>
      <c r="B3030" s="23">
        <f t="shared" si="421"/>
        <v>44576</v>
      </c>
      <c r="C3030" s="24">
        <v>1</v>
      </c>
      <c r="D3030" s="54" t="str">
        <f t="shared" si="422"/>
        <v>ASET</v>
      </c>
      <c r="E3030" s="178"/>
      <c r="F3030" s="179"/>
      <c r="G3030" s="177"/>
      <c r="H3030" s="177"/>
      <c r="I3030" s="169">
        <f t="shared" si="423"/>
        <v>0</v>
      </c>
      <c r="J3030" s="149" t="str" cm="1">
        <f t="array" ref="J3030">IF(ISERROR(INDEX('Non Compliance input'!$H$5:$H$156,MATCH(1,(A3030='Non Compliance input'!$A$5:$A$156)*(F3030&gt;='Non Compliance input'!$D$5:$D$156)*(E3030&lt;'Non Compliance input'!$E$5:$E$156)*('Non Compliance input'!$H$5:$H$156="Yes"),0))
),"","Yes")</f>
        <v/>
      </c>
      <c r="K3030" s="149">
        <f t="shared" si="424"/>
        <v>0</v>
      </c>
      <c r="L3030" s="162">
        <f t="shared" si="425"/>
        <v>0</v>
      </c>
      <c r="M3030" s="162" t="str" cm="1">
        <f t="array" ref="M3030">IF(ISERROR(INDEX('Non Compliance input'!$I$5:$I$156,MATCH(1,(A3030='Non Compliance input'!$A$5:$A$156)*(E3030&gt;='Non Compliance input'!$D$5:$D$156)*(F3030&lt;='Non Compliance input'!$E$5:$E$156)*('Non Compliance input'!$I$5:$I$156="Yes"),0))
),"","Yes")</f>
        <v/>
      </c>
      <c r="N3030" s="149" t="str">
        <f>IF(VLOOKUP($A3030,HourEndingOutage!$B$3:$F$746,5,0)="Outage","Outage","")</f>
        <v/>
      </c>
      <c r="O3030" s="18">
        <f t="shared" si="426"/>
        <v>0</v>
      </c>
      <c r="P3030" s="18" t="str">
        <f t="shared" si="427"/>
        <v/>
      </c>
      <c r="Q3030" s="18">
        <f t="shared" si="428"/>
        <v>0</v>
      </c>
      <c r="R3030" s="118"/>
    </row>
    <row r="3031" spans="1:18" x14ac:dyDescent="0.25">
      <c r="A3031" s="25">
        <f t="shared" si="420"/>
        <v>337</v>
      </c>
      <c r="B3031" s="23">
        <f t="shared" si="421"/>
        <v>44576</v>
      </c>
      <c r="C3031" s="24">
        <v>1</v>
      </c>
      <c r="D3031" s="54" t="str">
        <f t="shared" si="422"/>
        <v>ASET</v>
      </c>
      <c r="E3031" s="178"/>
      <c r="F3031" s="179"/>
      <c r="G3031" s="177"/>
      <c r="H3031" s="177"/>
      <c r="I3031" s="169">
        <f t="shared" si="423"/>
        <v>0</v>
      </c>
      <c r="J3031" s="149" t="str" cm="1">
        <f t="array" ref="J3031">IF(ISERROR(INDEX('Non Compliance input'!$H$5:$H$156,MATCH(1,(A3031='Non Compliance input'!$A$5:$A$156)*(F3031&gt;='Non Compliance input'!$D$5:$D$156)*(E3031&lt;'Non Compliance input'!$E$5:$E$156)*('Non Compliance input'!$H$5:$H$156="Yes"),0))
),"","Yes")</f>
        <v/>
      </c>
      <c r="K3031" s="149">
        <f t="shared" si="424"/>
        <v>0</v>
      </c>
      <c r="L3031" s="162">
        <f t="shared" si="425"/>
        <v>0</v>
      </c>
      <c r="M3031" s="162" t="str" cm="1">
        <f t="array" ref="M3031">IF(ISERROR(INDEX('Non Compliance input'!$I$5:$I$156,MATCH(1,(A3031='Non Compliance input'!$A$5:$A$156)*(E3031&gt;='Non Compliance input'!$D$5:$D$156)*(F3031&lt;='Non Compliance input'!$E$5:$E$156)*('Non Compliance input'!$I$5:$I$156="Yes"),0))
),"","Yes")</f>
        <v/>
      </c>
      <c r="N3031" s="149" t="str">
        <f>IF(VLOOKUP($A3031,HourEndingOutage!$B$3:$F$746,5,0)="Outage","Outage","")</f>
        <v/>
      </c>
      <c r="O3031" s="18">
        <f t="shared" si="426"/>
        <v>0</v>
      </c>
      <c r="P3031" s="18" t="str">
        <f t="shared" si="427"/>
        <v/>
      </c>
      <c r="Q3031" s="18">
        <f t="shared" si="428"/>
        <v>0</v>
      </c>
      <c r="R3031" s="118"/>
    </row>
    <row r="3032" spans="1:18" x14ac:dyDescent="0.25">
      <c r="A3032" s="25">
        <f t="shared" si="420"/>
        <v>337</v>
      </c>
      <c r="B3032" s="23">
        <f t="shared" si="421"/>
        <v>44576</v>
      </c>
      <c r="C3032" s="24">
        <v>1</v>
      </c>
      <c r="D3032" s="54" t="str">
        <f t="shared" si="422"/>
        <v>ASET</v>
      </c>
      <c r="E3032" s="178"/>
      <c r="F3032" s="179"/>
      <c r="G3032" s="177"/>
      <c r="H3032" s="177"/>
      <c r="I3032" s="169">
        <f t="shared" si="423"/>
        <v>0</v>
      </c>
      <c r="J3032" s="149" t="str" cm="1">
        <f t="array" ref="J3032">IF(ISERROR(INDEX('Non Compliance input'!$H$5:$H$156,MATCH(1,(A3032='Non Compliance input'!$A$5:$A$156)*(F3032&gt;='Non Compliance input'!$D$5:$D$156)*(E3032&lt;'Non Compliance input'!$E$5:$E$156)*('Non Compliance input'!$H$5:$H$156="Yes"),0))
),"","Yes")</f>
        <v/>
      </c>
      <c r="K3032" s="149">
        <f t="shared" si="424"/>
        <v>0</v>
      </c>
      <c r="L3032" s="162">
        <f t="shared" si="425"/>
        <v>0</v>
      </c>
      <c r="M3032" s="162" t="str" cm="1">
        <f t="array" ref="M3032">IF(ISERROR(INDEX('Non Compliance input'!$I$5:$I$156,MATCH(1,(A3032='Non Compliance input'!$A$5:$A$156)*(E3032&gt;='Non Compliance input'!$D$5:$D$156)*(F3032&lt;='Non Compliance input'!$E$5:$E$156)*('Non Compliance input'!$I$5:$I$156="Yes"),0))
),"","Yes")</f>
        <v/>
      </c>
      <c r="N3032" s="149" t="str">
        <f>IF(VLOOKUP($A3032,HourEndingOutage!$B$3:$F$746,5,0)="Outage","Outage","")</f>
        <v/>
      </c>
      <c r="O3032" s="18">
        <f t="shared" si="426"/>
        <v>0</v>
      </c>
      <c r="P3032" s="18" t="str">
        <f t="shared" si="427"/>
        <v/>
      </c>
      <c r="Q3032" s="18">
        <f t="shared" si="428"/>
        <v>0</v>
      </c>
      <c r="R3032" s="118"/>
    </row>
    <row r="3033" spans="1:18" x14ac:dyDescent="0.25">
      <c r="A3033" s="25">
        <f t="shared" si="420"/>
        <v>337</v>
      </c>
      <c r="B3033" s="23">
        <f t="shared" si="421"/>
        <v>44576</v>
      </c>
      <c r="C3033" s="24">
        <v>1</v>
      </c>
      <c r="D3033" s="54" t="str">
        <f t="shared" si="422"/>
        <v>ASET</v>
      </c>
      <c r="E3033" s="178"/>
      <c r="F3033" s="179"/>
      <c r="G3033" s="177"/>
      <c r="H3033" s="177"/>
      <c r="I3033" s="169">
        <f t="shared" si="423"/>
        <v>0</v>
      </c>
      <c r="J3033" s="149" t="str" cm="1">
        <f t="array" ref="J3033">IF(ISERROR(INDEX('Non Compliance input'!$H$5:$H$156,MATCH(1,(A3033='Non Compliance input'!$A$5:$A$156)*(F3033&gt;='Non Compliance input'!$D$5:$D$156)*(E3033&lt;'Non Compliance input'!$E$5:$E$156)*('Non Compliance input'!$H$5:$H$156="Yes"),0))
),"","Yes")</f>
        <v/>
      </c>
      <c r="K3033" s="149">
        <f t="shared" si="424"/>
        <v>0</v>
      </c>
      <c r="L3033" s="162">
        <f t="shared" si="425"/>
        <v>0</v>
      </c>
      <c r="M3033" s="162" t="str" cm="1">
        <f t="array" ref="M3033">IF(ISERROR(INDEX('Non Compliance input'!$I$5:$I$156,MATCH(1,(A3033='Non Compliance input'!$A$5:$A$156)*(E3033&gt;='Non Compliance input'!$D$5:$D$156)*(F3033&lt;='Non Compliance input'!$E$5:$E$156)*('Non Compliance input'!$I$5:$I$156="Yes"),0))
),"","Yes")</f>
        <v/>
      </c>
      <c r="N3033" s="149" t="str">
        <f>IF(VLOOKUP($A3033,HourEndingOutage!$B$3:$F$746,5,0)="Outage","Outage","")</f>
        <v/>
      </c>
      <c r="O3033" s="18">
        <f t="shared" si="426"/>
        <v>0</v>
      </c>
      <c r="P3033" s="18" t="str">
        <f t="shared" si="427"/>
        <v/>
      </c>
      <c r="Q3033" s="18">
        <f t="shared" si="428"/>
        <v>0</v>
      </c>
      <c r="R3033" s="118"/>
    </row>
    <row r="3034" spans="1:18" x14ac:dyDescent="0.25">
      <c r="A3034" s="25">
        <f t="shared" si="420"/>
        <v>337</v>
      </c>
      <c r="B3034" s="23">
        <f t="shared" si="421"/>
        <v>44576</v>
      </c>
      <c r="C3034" s="24">
        <v>1</v>
      </c>
      <c r="D3034" s="54" t="str">
        <f t="shared" si="422"/>
        <v>ASET</v>
      </c>
      <c r="E3034" s="178"/>
      <c r="F3034" s="179"/>
      <c r="G3034" s="177"/>
      <c r="H3034" s="177"/>
      <c r="I3034" s="169">
        <f t="shared" si="423"/>
        <v>0</v>
      </c>
      <c r="J3034" s="149" t="str" cm="1">
        <f t="array" ref="J3034">IF(ISERROR(INDEX('Non Compliance input'!$H$5:$H$156,MATCH(1,(A3034='Non Compliance input'!$A$5:$A$156)*(F3034&gt;='Non Compliance input'!$D$5:$D$156)*(E3034&lt;'Non Compliance input'!$E$5:$E$156)*('Non Compliance input'!$H$5:$H$156="Yes"),0))
),"","Yes")</f>
        <v/>
      </c>
      <c r="K3034" s="149">
        <f t="shared" si="424"/>
        <v>0</v>
      </c>
      <c r="L3034" s="162">
        <f t="shared" si="425"/>
        <v>0</v>
      </c>
      <c r="M3034" s="162" t="str" cm="1">
        <f t="array" ref="M3034">IF(ISERROR(INDEX('Non Compliance input'!$I$5:$I$156,MATCH(1,(A3034='Non Compliance input'!$A$5:$A$156)*(E3034&gt;='Non Compliance input'!$D$5:$D$156)*(F3034&lt;='Non Compliance input'!$E$5:$E$156)*('Non Compliance input'!$I$5:$I$156="Yes"),0))
),"","Yes")</f>
        <v/>
      </c>
      <c r="N3034" s="149" t="str">
        <f>IF(VLOOKUP($A3034,HourEndingOutage!$B$3:$F$746,5,0)="Outage","Outage","")</f>
        <v/>
      </c>
      <c r="O3034" s="18">
        <f t="shared" si="426"/>
        <v>0</v>
      </c>
      <c r="P3034" s="18" t="str">
        <f t="shared" si="427"/>
        <v/>
      </c>
      <c r="Q3034" s="18">
        <f t="shared" si="428"/>
        <v>0</v>
      </c>
      <c r="R3034" s="118"/>
    </row>
    <row r="3035" spans="1:18" x14ac:dyDescent="0.25">
      <c r="A3035" s="25">
        <f t="shared" si="420"/>
        <v>337</v>
      </c>
      <c r="B3035" s="23">
        <f t="shared" si="421"/>
        <v>44576</v>
      </c>
      <c r="C3035" s="24">
        <v>1</v>
      </c>
      <c r="D3035" s="54" t="str">
        <f t="shared" si="422"/>
        <v>ASET</v>
      </c>
      <c r="E3035" s="178"/>
      <c r="F3035" s="179"/>
      <c r="G3035" s="177"/>
      <c r="H3035" s="177"/>
      <c r="I3035" s="169">
        <f t="shared" si="423"/>
        <v>0</v>
      </c>
      <c r="J3035" s="149" t="str" cm="1">
        <f t="array" ref="J3035">IF(ISERROR(INDEX('Non Compliance input'!$H$5:$H$156,MATCH(1,(A3035='Non Compliance input'!$A$5:$A$156)*(F3035&gt;='Non Compliance input'!$D$5:$D$156)*(E3035&lt;'Non Compliance input'!$E$5:$E$156)*('Non Compliance input'!$H$5:$H$156="Yes"),0))
),"","Yes")</f>
        <v/>
      </c>
      <c r="K3035" s="149">
        <f t="shared" si="424"/>
        <v>0</v>
      </c>
      <c r="L3035" s="162">
        <f t="shared" si="425"/>
        <v>0</v>
      </c>
      <c r="M3035" s="162" t="str" cm="1">
        <f t="array" ref="M3035">IF(ISERROR(INDEX('Non Compliance input'!$I$5:$I$156,MATCH(1,(A3035='Non Compliance input'!$A$5:$A$156)*(E3035&gt;='Non Compliance input'!$D$5:$D$156)*(F3035&lt;='Non Compliance input'!$E$5:$E$156)*('Non Compliance input'!$I$5:$I$156="Yes"),0))
),"","Yes")</f>
        <v/>
      </c>
      <c r="N3035" s="149" t="str">
        <f>IF(VLOOKUP($A3035,HourEndingOutage!$B$3:$F$746,5,0)="Outage","Outage","")</f>
        <v/>
      </c>
      <c r="O3035" s="18">
        <f t="shared" si="426"/>
        <v>0</v>
      </c>
      <c r="P3035" s="18" t="str">
        <f t="shared" si="427"/>
        <v/>
      </c>
      <c r="Q3035" s="18">
        <f t="shared" si="428"/>
        <v>0</v>
      </c>
      <c r="R3035" s="118"/>
    </row>
    <row r="3036" spans="1:18" x14ac:dyDescent="0.25">
      <c r="A3036" s="25">
        <f t="shared" ref="A3036:A3099" si="429">IF(C3036=C3035,A3035,A3035+1)</f>
        <v>338</v>
      </c>
      <c r="B3036" s="23">
        <f t="shared" ref="B3036:B3099" si="430">IF(C3036&lt;C3035,B3035+1,B3035)</f>
        <v>44576</v>
      </c>
      <c r="C3036" s="24">
        <v>2</v>
      </c>
      <c r="D3036" s="54" t="str">
        <f t="shared" si="422"/>
        <v>ASET</v>
      </c>
      <c r="E3036" s="178"/>
      <c r="F3036" s="179"/>
      <c r="G3036" s="177"/>
      <c r="H3036" s="177"/>
      <c r="I3036" s="169">
        <f t="shared" si="423"/>
        <v>0</v>
      </c>
      <c r="J3036" s="149" t="str" cm="1">
        <f t="array" ref="J3036">IF(ISERROR(INDEX('Non Compliance input'!$H$5:$H$156,MATCH(1,(A3036='Non Compliance input'!$A$5:$A$156)*(F3036&gt;='Non Compliance input'!$D$5:$D$156)*(E3036&lt;'Non Compliance input'!$E$5:$E$156)*('Non Compliance input'!$H$5:$H$156="Yes"),0))
),"","Yes")</f>
        <v/>
      </c>
      <c r="K3036" s="149">
        <f t="shared" si="424"/>
        <v>0</v>
      </c>
      <c r="L3036" s="162">
        <f t="shared" si="425"/>
        <v>0</v>
      </c>
      <c r="M3036" s="162" t="str" cm="1">
        <f t="array" ref="M3036">IF(ISERROR(INDEX('Non Compliance input'!$I$5:$I$156,MATCH(1,(A3036='Non Compliance input'!$A$5:$A$156)*(E3036&gt;='Non Compliance input'!$D$5:$D$156)*(F3036&lt;='Non Compliance input'!$E$5:$E$156)*('Non Compliance input'!$I$5:$I$156="Yes"),0))
),"","Yes")</f>
        <v/>
      </c>
      <c r="N3036" s="149" t="str">
        <f>IF(VLOOKUP($A3036,HourEndingOutage!$B$3:$F$746,5,0)="Outage","Outage","")</f>
        <v/>
      </c>
      <c r="O3036" s="18">
        <f t="shared" si="426"/>
        <v>0</v>
      </c>
      <c r="P3036" s="18" t="str">
        <f t="shared" si="427"/>
        <v/>
      </c>
      <c r="Q3036" s="18">
        <f t="shared" si="428"/>
        <v>0</v>
      </c>
      <c r="R3036" s="118"/>
    </row>
    <row r="3037" spans="1:18" x14ac:dyDescent="0.25">
      <c r="A3037" s="25">
        <f t="shared" si="429"/>
        <v>338</v>
      </c>
      <c r="B3037" s="23">
        <f t="shared" si="430"/>
        <v>44576</v>
      </c>
      <c r="C3037" s="24">
        <v>2</v>
      </c>
      <c r="D3037" s="54" t="str">
        <f t="shared" si="422"/>
        <v>ASET</v>
      </c>
      <c r="E3037" s="178"/>
      <c r="F3037" s="179"/>
      <c r="G3037" s="177"/>
      <c r="H3037" s="177"/>
      <c r="I3037" s="169">
        <f t="shared" si="423"/>
        <v>0</v>
      </c>
      <c r="J3037" s="149" t="str" cm="1">
        <f t="array" ref="J3037">IF(ISERROR(INDEX('Non Compliance input'!$H$5:$H$156,MATCH(1,(A3037='Non Compliance input'!$A$5:$A$156)*(F3037&gt;='Non Compliance input'!$D$5:$D$156)*(E3037&lt;'Non Compliance input'!$E$5:$E$156)*('Non Compliance input'!$H$5:$H$156="Yes"),0))
),"","Yes")</f>
        <v/>
      </c>
      <c r="K3037" s="149">
        <f t="shared" si="424"/>
        <v>0</v>
      </c>
      <c r="L3037" s="162">
        <f t="shared" si="425"/>
        <v>0</v>
      </c>
      <c r="M3037" s="162" t="str" cm="1">
        <f t="array" ref="M3037">IF(ISERROR(INDEX('Non Compliance input'!$I$5:$I$156,MATCH(1,(A3037='Non Compliance input'!$A$5:$A$156)*(E3037&gt;='Non Compliance input'!$D$5:$D$156)*(F3037&lt;='Non Compliance input'!$E$5:$E$156)*('Non Compliance input'!$I$5:$I$156="Yes"),0))
),"","Yes")</f>
        <v/>
      </c>
      <c r="N3037" s="149" t="str">
        <f>IF(VLOOKUP($A3037,HourEndingOutage!$B$3:$F$746,5,0)="Outage","Outage","")</f>
        <v/>
      </c>
      <c r="O3037" s="18">
        <f t="shared" si="426"/>
        <v>0</v>
      </c>
      <c r="P3037" s="18" t="str">
        <f t="shared" si="427"/>
        <v/>
      </c>
      <c r="Q3037" s="18">
        <f t="shared" si="428"/>
        <v>0</v>
      </c>
      <c r="R3037" s="118"/>
    </row>
    <row r="3038" spans="1:18" x14ac:dyDescent="0.25">
      <c r="A3038" s="25">
        <f t="shared" si="429"/>
        <v>338</v>
      </c>
      <c r="B3038" s="23">
        <f t="shared" si="430"/>
        <v>44576</v>
      </c>
      <c r="C3038" s="24">
        <v>2</v>
      </c>
      <c r="D3038" s="54" t="str">
        <f t="shared" si="422"/>
        <v>ASET</v>
      </c>
      <c r="E3038" s="178"/>
      <c r="F3038" s="179"/>
      <c r="G3038" s="177"/>
      <c r="H3038" s="177"/>
      <c r="I3038" s="169">
        <f t="shared" si="423"/>
        <v>0</v>
      </c>
      <c r="J3038" s="149" t="str" cm="1">
        <f t="array" ref="J3038">IF(ISERROR(INDEX('Non Compliance input'!$H$5:$H$156,MATCH(1,(A3038='Non Compliance input'!$A$5:$A$156)*(F3038&gt;='Non Compliance input'!$D$5:$D$156)*(E3038&lt;'Non Compliance input'!$E$5:$E$156)*('Non Compliance input'!$H$5:$H$156="Yes"),0))
),"","Yes")</f>
        <v/>
      </c>
      <c r="K3038" s="149">
        <f t="shared" si="424"/>
        <v>0</v>
      </c>
      <c r="L3038" s="162">
        <f t="shared" si="425"/>
        <v>0</v>
      </c>
      <c r="M3038" s="162" t="str" cm="1">
        <f t="array" ref="M3038">IF(ISERROR(INDEX('Non Compliance input'!$I$5:$I$156,MATCH(1,(A3038='Non Compliance input'!$A$5:$A$156)*(E3038&gt;='Non Compliance input'!$D$5:$D$156)*(F3038&lt;='Non Compliance input'!$E$5:$E$156)*('Non Compliance input'!$I$5:$I$156="Yes"),0))
),"","Yes")</f>
        <v/>
      </c>
      <c r="N3038" s="149" t="str">
        <f>IF(VLOOKUP($A3038,HourEndingOutage!$B$3:$F$746,5,0)="Outage","Outage","")</f>
        <v/>
      </c>
      <c r="O3038" s="18">
        <f t="shared" si="426"/>
        <v>0</v>
      </c>
      <c r="P3038" s="18" t="str">
        <f t="shared" si="427"/>
        <v/>
      </c>
      <c r="Q3038" s="18">
        <f t="shared" si="428"/>
        <v>0</v>
      </c>
      <c r="R3038" s="118"/>
    </row>
    <row r="3039" spans="1:18" x14ac:dyDescent="0.25">
      <c r="A3039" s="25">
        <f t="shared" si="429"/>
        <v>338</v>
      </c>
      <c r="B3039" s="23">
        <f t="shared" si="430"/>
        <v>44576</v>
      </c>
      <c r="C3039" s="24">
        <v>2</v>
      </c>
      <c r="D3039" s="54" t="str">
        <f t="shared" si="422"/>
        <v>ASET</v>
      </c>
      <c r="E3039" s="178"/>
      <c r="F3039" s="179"/>
      <c r="G3039" s="177"/>
      <c r="H3039" s="177"/>
      <c r="I3039" s="169">
        <f t="shared" si="423"/>
        <v>0</v>
      </c>
      <c r="J3039" s="149" t="str" cm="1">
        <f t="array" ref="J3039">IF(ISERROR(INDEX('Non Compliance input'!$H$5:$H$156,MATCH(1,(A3039='Non Compliance input'!$A$5:$A$156)*(F3039&gt;='Non Compliance input'!$D$5:$D$156)*(E3039&lt;'Non Compliance input'!$E$5:$E$156)*('Non Compliance input'!$H$5:$H$156="Yes"),0))
),"","Yes")</f>
        <v/>
      </c>
      <c r="K3039" s="149">
        <f t="shared" si="424"/>
        <v>0</v>
      </c>
      <c r="L3039" s="162">
        <f t="shared" si="425"/>
        <v>0</v>
      </c>
      <c r="M3039" s="162" t="str" cm="1">
        <f t="array" ref="M3039">IF(ISERROR(INDEX('Non Compliance input'!$I$5:$I$156,MATCH(1,(A3039='Non Compliance input'!$A$5:$A$156)*(E3039&gt;='Non Compliance input'!$D$5:$D$156)*(F3039&lt;='Non Compliance input'!$E$5:$E$156)*('Non Compliance input'!$I$5:$I$156="Yes"),0))
),"","Yes")</f>
        <v/>
      </c>
      <c r="N3039" s="149" t="str">
        <f>IF(VLOOKUP($A3039,HourEndingOutage!$B$3:$F$746,5,0)="Outage","Outage","")</f>
        <v/>
      </c>
      <c r="O3039" s="18">
        <f t="shared" si="426"/>
        <v>0</v>
      </c>
      <c r="P3039" s="18" t="str">
        <f t="shared" si="427"/>
        <v/>
      </c>
      <c r="Q3039" s="18">
        <f t="shared" si="428"/>
        <v>0</v>
      </c>
      <c r="R3039" s="118"/>
    </row>
    <row r="3040" spans="1:18" x14ac:dyDescent="0.25">
      <c r="A3040" s="25">
        <f t="shared" si="429"/>
        <v>338</v>
      </c>
      <c r="B3040" s="23">
        <f t="shared" si="430"/>
        <v>44576</v>
      </c>
      <c r="C3040" s="24">
        <v>2</v>
      </c>
      <c r="D3040" s="54" t="str">
        <f t="shared" si="422"/>
        <v>ASET</v>
      </c>
      <c r="E3040" s="178"/>
      <c r="F3040" s="179"/>
      <c r="G3040" s="177"/>
      <c r="H3040" s="177"/>
      <c r="I3040" s="169">
        <f t="shared" si="423"/>
        <v>0</v>
      </c>
      <c r="J3040" s="149" t="str" cm="1">
        <f t="array" ref="J3040">IF(ISERROR(INDEX('Non Compliance input'!$H$5:$H$156,MATCH(1,(A3040='Non Compliance input'!$A$5:$A$156)*(F3040&gt;='Non Compliance input'!$D$5:$D$156)*(E3040&lt;'Non Compliance input'!$E$5:$E$156)*('Non Compliance input'!$H$5:$H$156="Yes"),0))
),"","Yes")</f>
        <v/>
      </c>
      <c r="K3040" s="149">
        <f t="shared" si="424"/>
        <v>0</v>
      </c>
      <c r="L3040" s="162">
        <f t="shared" si="425"/>
        <v>0</v>
      </c>
      <c r="M3040" s="162" t="str" cm="1">
        <f t="array" ref="M3040">IF(ISERROR(INDEX('Non Compliance input'!$I$5:$I$156,MATCH(1,(A3040='Non Compliance input'!$A$5:$A$156)*(E3040&gt;='Non Compliance input'!$D$5:$D$156)*(F3040&lt;='Non Compliance input'!$E$5:$E$156)*('Non Compliance input'!$I$5:$I$156="Yes"),0))
),"","Yes")</f>
        <v/>
      </c>
      <c r="N3040" s="149" t="str">
        <f>IF(VLOOKUP($A3040,HourEndingOutage!$B$3:$F$746,5,0)="Outage","Outage","")</f>
        <v/>
      </c>
      <c r="O3040" s="18">
        <f t="shared" si="426"/>
        <v>0</v>
      </c>
      <c r="P3040" s="18" t="str">
        <f t="shared" si="427"/>
        <v/>
      </c>
      <c r="Q3040" s="18">
        <f t="shared" si="428"/>
        <v>0</v>
      </c>
      <c r="R3040" s="118"/>
    </row>
    <row r="3041" spans="1:18" x14ac:dyDescent="0.25">
      <c r="A3041" s="25">
        <f t="shared" si="429"/>
        <v>338</v>
      </c>
      <c r="B3041" s="23">
        <f t="shared" si="430"/>
        <v>44576</v>
      </c>
      <c r="C3041" s="24">
        <v>2</v>
      </c>
      <c r="D3041" s="54" t="str">
        <f t="shared" si="422"/>
        <v>ASET</v>
      </c>
      <c r="E3041" s="178"/>
      <c r="F3041" s="179"/>
      <c r="G3041" s="177"/>
      <c r="H3041" s="177"/>
      <c r="I3041" s="169">
        <f t="shared" si="423"/>
        <v>0</v>
      </c>
      <c r="J3041" s="149" t="str" cm="1">
        <f t="array" ref="J3041">IF(ISERROR(INDEX('Non Compliance input'!$H$5:$H$156,MATCH(1,(A3041='Non Compliance input'!$A$5:$A$156)*(F3041&gt;='Non Compliance input'!$D$5:$D$156)*(E3041&lt;'Non Compliance input'!$E$5:$E$156)*('Non Compliance input'!$H$5:$H$156="Yes"),0))
),"","Yes")</f>
        <v/>
      </c>
      <c r="K3041" s="149">
        <f t="shared" si="424"/>
        <v>0</v>
      </c>
      <c r="L3041" s="162">
        <f t="shared" si="425"/>
        <v>0</v>
      </c>
      <c r="M3041" s="162" t="str" cm="1">
        <f t="array" ref="M3041">IF(ISERROR(INDEX('Non Compliance input'!$I$5:$I$156,MATCH(1,(A3041='Non Compliance input'!$A$5:$A$156)*(E3041&gt;='Non Compliance input'!$D$5:$D$156)*(F3041&lt;='Non Compliance input'!$E$5:$E$156)*('Non Compliance input'!$I$5:$I$156="Yes"),0))
),"","Yes")</f>
        <v/>
      </c>
      <c r="N3041" s="149" t="str">
        <f>IF(VLOOKUP($A3041,HourEndingOutage!$B$3:$F$746,5,0)="Outage","Outage","")</f>
        <v/>
      </c>
      <c r="O3041" s="18">
        <f t="shared" si="426"/>
        <v>0</v>
      </c>
      <c r="P3041" s="18" t="str">
        <f t="shared" si="427"/>
        <v/>
      </c>
      <c r="Q3041" s="18">
        <f t="shared" si="428"/>
        <v>0</v>
      </c>
      <c r="R3041" s="118"/>
    </row>
    <row r="3042" spans="1:18" x14ac:dyDescent="0.25">
      <c r="A3042" s="25">
        <f t="shared" si="429"/>
        <v>338</v>
      </c>
      <c r="B3042" s="23">
        <f t="shared" si="430"/>
        <v>44576</v>
      </c>
      <c r="C3042" s="24">
        <v>2</v>
      </c>
      <c r="D3042" s="54" t="str">
        <f t="shared" si="422"/>
        <v>ASET</v>
      </c>
      <c r="E3042" s="178"/>
      <c r="F3042" s="179"/>
      <c r="G3042" s="177"/>
      <c r="H3042" s="177"/>
      <c r="I3042" s="169">
        <f t="shared" si="423"/>
        <v>0</v>
      </c>
      <c r="J3042" s="149" t="str" cm="1">
        <f t="array" ref="J3042">IF(ISERROR(INDEX('Non Compliance input'!$H$5:$H$156,MATCH(1,(A3042='Non Compliance input'!$A$5:$A$156)*(F3042&gt;='Non Compliance input'!$D$5:$D$156)*(E3042&lt;'Non Compliance input'!$E$5:$E$156)*('Non Compliance input'!$H$5:$H$156="Yes"),0))
),"","Yes")</f>
        <v/>
      </c>
      <c r="K3042" s="149">
        <f t="shared" si="424"/>
        <v>0</v>
      </c>
      <c r="L3042" s="162">
        <f t="shared" si="425"/>
        <v>0</v>
      </c>
      <c r="M3042" s="162" t="str" cm="1">
        <f t="array" ref="M3042">IF(ISERROR(INDEX('Non Compliance input'!$I$5:$I$156,MATCH(1,(A3042='Non Compliance input'!$A$5:$A$156)*(E3042&gt;='Non Compliance input'!$D$5:$D$156)*(F3042&lt;='Non Compliance input'!$E$5:$E$156)*('Non Compliance input'!$I$5:$I$156="Yes"),0))
),"","Yes")</f>
        <v/>
      </c>
      <c r="N3042" s="149" t="str">
        <f>IF(VLOOKUP($A3042,HourEndingOutage!$B$3:$F$746,5,0)="Outage","Outage","")</f>
        <v/>
      </c>
      <c r="O3042" s="18">
        <f t="shared" si="426"/>
        <v>0</v>
      </c>
      <c r="P3042" s="18" t="str">
        <f t="shared" si="427"/>
        <v/>
      </c>
      <c r="Q3042" s="18">
        <f t="shared" si="428"/>
        <v>0</v>
      </c>
      <c r="R3042" s="118"/>
    </row>
    <row r="3043" spans="1:18" x14ac:dyDescent="0.25">
      <c r="A3043" s="25">
        <f t="shared" si="429"/>
        <v>338</v>
      </c>
      <c r="B3043" s="23">
        <f t="shared" si="430"/>
        <v>44576</v>
      </c>
      <c r="C3043" s="24">
        <v>2</v>
      </c>
      <c r="D3043" s="54" t="str">
        <f t="shared" si="422"/>
        <v>ASET</v>
      </c>
      <c r="E3043" s="178"/>
      <c r="F3043" s="179"/>
      <c r="G3043" s="177"/>
      <c r="H3043" s="177"/>
      <c r="I3043" s="169">
        <f t="shared" si="423"/>
        <v>0</v>
      </c>
      <c r="J3043" s="149" t="str" cm="1">
        <f t="array" ref="J3043">IF(ISERROR(INDEX('Non Compliance input'!$H$5:$H$156,MATCH(1,(A3043='Non Compliance input'!$A$5:$A$156)*(F3043&gt;='Non Compliance input'!$D$5:$D$156)*(E3043&lt;'Non Compliance input'!$E$5:$E$156)*('Non Compliance input'!$H$5:$H$156="Yes"),0))
),"","Yes")</f>
        <v/>
      </c>
      <c r="K3043" s="149">
        <f t="shared" si="424"/>
        <v>0</v>
      </c>
      <c r="L3043" s="162">
        <f t="shared" si="425"/>
        <v>0</v>
      </c>
      <c r="M3043" s="162" t="str" cm="1">
        <f t="array" ref="M3043">IF(ISERROR(INDEX('Non Compliance input'!$I$5:$I$156,MATCH(1,(A3043='Non Compliance input'!$A$5:$A$156)*(E3043&gt;='Non Compliance input'!$D$5:$D$156)*(F3043&lt;='Non Compliance input'!$E$5:$E$156)*('Non Compliance input'!$I$5:$I$156="Yes"),0))
),"","Yes")</f>
        <v/>
      </c>
      <c r="N3043" s="149" t="str">
        <f>IF(VLOOKUP($A3043,HourEndingOutage!$B$3:$F$746,5,0)="Outage","Outage","")</f>
        <v/>
      </c>
      <c r="O3043" s="18">
        <f t="shared" si="426"/>
        <v>0</v>
      </c>
      <c r="P3043" s="18" t="str">
        <f t="shared" si="427"/>
        <v/>
      </c>
      <c r="Q3043" s="18">
        <f t="shared" si="428"/>
        <v>0</v>
      </c>
      <c r="R3043" s="118"/>
    </row>
    <row r="3044" spans="1:18" x14ac:dyDescent="0.25">
      <c r="A3044" s="25">
        <f t="shared" si="429"/>
        <v>338</v>
      </c>
      <c r="B3044" s="23">
        <f t="shared" si="430"/>
        <v>44576</v>
      </c>
      <c r="C3044" s="24">
        <v>2</v>
      </c>
      <c r="D3044" s="54" t="str">
        <f t="shared" si="422"/>
        <v>ASET</v>
      </c>
      <c r="E3044" s="178"/>
      <c r="F3044" s="179"/>
      <c r="G3044" s="177"/>
      <c r="H3044" s="177"/>
      <c r="I3044" s="169">
        <f t="shared" si="423"/>
        <v>0</v>
      </c>
      <c r="J3044" s="149" t="str" cm="1">
        <f t="array" ref="J3044">IF(ISERROR(INDEX('Non Compliance input'!$H$5:$H$156,MATCH(1,(A3044='Non Compliance input'!$A$5:$A$156)*(F3044&gt;='Non Compliance input'!$D$5:$D$156)*(E3044&lt;'Non Compliance input'!$E$5:$E$156)*('Non Compliance input'!$H$5:$H$156="Yes"),0))
),"","Yes")</f>
        <v/>
      </c>
      <c r="K3044" s="149">
        <f t="shared" si="424"/>
        <v>0</v>
      </c>
      <c r="L3044" s="162">
        <f t="shared" si="425"/>
        <v>0</v>
      </c>
      <c r="M3044" s="162" t="str" cm="1">
        <f t="array" ref="M3044">IF(ISERROR(INDEX('Non Compliance input'!$I$5:$I$156,MATCH(1,(A3044='Non Compliance input'!$A$5:$A$156)*(E3044&gt;='Non Compliance input'!$D$5:$D$156)*(F3044&lt;='Non Compliance input'!$E$5:$E$156)*('Non Compliance input'!$I$5:$I$156="Yes"),0))
),"","Yes")</f>
        <v/>
      </c>
      <c r="N3044" s="149" t="str">
        <f>IF(VLOOKUP($A3044,HourEndingOutage!$B$3:$F$746,5,0)="Outage","Outage","")</f>
        <v/>
      </c>
      <c r="O3044" s="18">
        <f t="shared" si="426"/>
        <v>0</v>
      </c>
      <c r="P3044" s="18" t="str">
        <f t="shared" si="427"/>
        <v/>
      </c>
      <c r="Q3044" s="18">
        <f t="shared" si="428"/>
        <v>0</v>
      </c>
      <c r="R3044" s="118"/>
    </row>
    <row r="3045" spans="1:18" x14ac:dyDescent="0.25">
      <c r="A3045" s="25">
        <f t="shared" si="429"/>
        <v>339</v>
      </c>
      <c r="B3045" s="23">
        <f t="shared" si="430"/>
        <v>44576</v>
      </c>
      <c r="C3045" s="24">
        <v>3</v>
      </c>
      <c r="D3045" s="54" t="str">
        <f t="shared" si="422"/>
        <v>ASET</v>
      </c>
      <c r="E3045" s="178"/>
      <c r="F3045" s="179"/>
      <c r="G3045" s="177"/>
      <c r="H3045" s="177"/>
      <c r="I3045" s="169">
        <f t="shared" si="423"/>
        <v>0</v>
      </c>
      <c r="J3045" s="149" t="str" cm="1">
        <f t="array" ref="J3045">IF(ISERROR(INDEX('Non Compliance input'!$H$5:$H$156,MATCH(1,(A3045='Non Compliance input'!$A$5:$A$156)*(F3045&gt;='Non Compliance input'!$D$5:$D$156)*(E3045&lt;'Non Compliance input'!$E$5:$E$156)*('Non Compliance input'!$H$5:$H$156="Yes"),0))
),"","Yes")</f>
        <v/>
      </c>
      <c r="K3045" s="149">
        <f t="shared" si="424"/>
        <v>0</v>
      </c>
      <c r="L3045" s="162">
        <f t="shared" si="425"/>
        <v>0</v>
      </c>
      <c r="M3045" s="162" t="str" cm="1">
        <f t="array" ref="M3045">IF(ISERROR(INDEX('Non Compliance input'!$I$5:$I$156,MATCH(1,(A3045='Non Compliance input'!$A$5:$A$156)*(E3045&gt;='Non Compliance input'!$D$5:$D$156)*(F3045&lt;='Non Compliance input'!$E$5:$E$156)*('Non Compliance input'!$I$5:$I$156="Yes"),0))
),"","Yes")</f>
        <v/>
      </c>
      <c r="N3045" s="149" t="str">
        <f>IF(VLOOKUP($A3045,HourEndingOutage!$B$3:$F$746,5,0)="Outage","Outage","")</f>
        <v/>
      </c>
      <c r="O3045" s="18">
        <f t="shared" si="426"/>
        <v>0</v>
      </c>
      <c r="P3045" s="18" t="str">
        <f t="shared" si="427"/>
        <v/>
      </c>
      <c r="Q3045" s="18">
        <f t="shared" si="428"/>
        <v>0</v>
      </c>
      <c r="R3045" s="118"/>
    </row>
    <row r="3046" spans="1:18" x14ac:dyDescent="0.25">
      <c r="A3046" s="25">
        <f t="shared" si="429"/>
        <v>339</v>
      </c>
      <c r="B3046" s="23">
        <f t="shared" si="430"/>
        <v>44576</v>
      </c>
      <c r="C3046" s="24">
        <v>3</v>
      </c>
      <c r="D3046" s="54" t="str">
        <f t="shared" si="422"/>
        <v>ASET</v>
      </c>
      <c r="E3046" s="178"/>
      <c r="F3046" s="179"/>
      <c r="G3046" s="177"/>
      <c r="H3046" s="177"/>
      <c r="I3046" s="169">
        <f t="shared" si="423"/>
        <v>0</v>
      </c>
      <c r="J3046" s="149" t="str" cm="1">
        <f t="array" ref="J3046">IF(ISERROR(INDEX('Non Compliance input'!$H$5:$H$156,MATCH(1,(A3046='Non Compliance input'!$A$5:$A$156)*(F3046&gt;='Non Compliance input'!$D$5:$D$156)*(E3046&lt;'Non Compliance input'!$E$5:$E$156)*('Non Compliance input'!$H$5:$H$156="Yes"),0))
),"","Yes")</f>
        <v/>
      </c>
      <c r="K3046" s="149">
        <f t="shared" si="424"/>
        <v>0</v>
      </c>
      <c r="L3046" s="162">
        <f t="shared" si="425"/>
        <v>0</v>
      </c>
      <c r="M3046" s="162" t="str" cm="1">
        <f t="array" ref="M3046">IF(ISERROR(INDEX('Non Compliance input'!$I$5:$I$156,MATCH(1,(A3046='Non Compliance input'!$A$5:$A$156)*(E3046&gt;='Non Compliance input'!$D$5:$D$156)*(F3046&lt;='Non Compliance input'!$E$5:$E$156)*('Non Compliance input'!$I$5:$I$156="Yes"),0))
),"","Yes")</f>
        <v/>
      </c>
      <c r="N3046" s="149" t="str">
        <f>IF(VLOOKUP($A3046,HourEndingOutage!$B$3:$F$746,5,0)="Outage","Outage","")</f>
        <v/>
      </c>
      <c r="O3046" s="18">
        <f t="shared" si="426"/>
        <v>0</v>
      </c>
      <c r="P3046" s="18" t="str">
        <f t="shared" si="427"/>
        <v/>
      </c>
      <c r="Q3046" s="18">
        <f t="shared" si="428"/>
        <v>0</v>
      </c>
      <c r="R3046" s="118"/>
    </row>
    <row r="3047" spans="1:18" x14ac:dyDescent="0.25">
      <c r="A3047" s="25">
        <f t="shared" si="429"/>
        <v>339</v>
      </c>
      <c r="B3047" s="23">
        <f t="shared" si="430"/>
        <v>44576</v>
      </c>
      <c r="C3047" s="24">
        <v>3</v>
      </c>
      <c r="D3047" s="54" t="str">
        <f t="shared" si="422"/>
        <v>ASET</v>
      </c>
      <c r="E3047" s="178"/>
      <c r="F3047" s="179"/>
      <c r="G3047" s="177"/>
      <c r="H3047" s="177"/>
      <c r="I3047" s="169">
        <f t="shared" si="423"/>
        <v>0</v>
      </c>
      <c r="J3047" s="149" t="str" cm="1">
        <f t="array" ref="J3047">IF(ISERROR(INDEX('Non Compliance input'!$H$5:$H$156,MATCH(1,(A3047='Non Compliance input'!$A$5:$A$156)*(F3047&gt;='Non Compliance input'!$D$5:$D$156)*(E3047&lt;'Non Compliance input'!$E$5:$E$156)*('Non Compliance input'!$H$5:$H$156="Yes"),0))
),"","Yes")</f>
        <v/>
      </c>
      <c r="K3047" s="149">
        <f t="shared" si="424"/>
        <v>0</v>
      </c>
      <c r="L3047" s="162">
        <f t="shared" si="425"/>
        <v>0</v>
      </c>
      <c r="M3047" s="162" t="str" cm="1">
        <f t="array" ref="M3047">IF(ISERROR(INDEX('Non Compliance input'!$I$5:$I$156,MATCH(1,(A3047='Non Compliance input'!$A$5:$A$156)*(E3047&gt;='Non Compliance input'!$D$5:$D$156)*(F3047&lt;='Non Compliance input'!$E$5:$E$156)*('Non Compliance input'!$I$5:$I$156="Yes"),0))
),"","Yes")</f>
        <v/>
      </c>
      <c r="N3047" s="149" t="str">
        <f>IF(VLOOKUP($A3047,HourEndingOutage!$B$3:$F$746,5,0)="Outage","Outage","")</f>
        <v/>
      </c>
      <c r="O3047" s="18">
        <f t="shared" si="426"/>
        <v>0</v>
      </c>
      <c r="P3047" s="18" t="str">
        <f t="shared" si="427"/>
        <v/>
      </c>
      <c r="Q3047" s="18">
        <f t="shared" si="428"/>
        <v>0</v>
      </c>
      <c r="R3047" s="118"/>
    </row>
    <row r="3048" spans="1:18" x14ac:dyDescent="0.25">
      <c r="A3048" s="25">
        <f t="shared" si="429"/>
        <v>339</v>
      </c>
      <c r="B3048" s="23">
        <f t="shared" si="430"/>
        <v>44576</v>
      </c>
      <c r="C3048" s="24">
        <v>3</v>
      </c>
      <c r="D3048" s="54" t="str">
        <f t="shared" si="422"/>
        <v>ASET</v>
      </c>
      <c r="E3048" s="178"/>
      <c r="F3048" s="179"/>
      <c r="G3048" s="177"/>
      <c r="H3048" s="177"/>
      <c r="I3048" s="169">
        <f t="shared" si="423"/>
        <v>0</v>
      </c>
      <c r="J3048" s="149" t="str" cm="1">
        <f t="array" ref="J3048">IF(ISERROR(INDEX('Non Compliance input'!$H$5:$H$156,MATCH(1,(A3048='Non Compliance input'!$A$5:$A$156)*(F3048&gt;='Non Compliance input'!$D$5:$D$156)*(E3048&lt;'Non Compliance input'!$E$5:$E$156)*('Non Compliance input'!$H$5:$H$156="Yes"),0))
),"","Yes")</f>
        <v/>
      </c>
      <c r="K3048" s="149">
        <f t="shared" si="424"/>
        <v>0</v>
      </c>
      <c r="L3048" s="162">
        <f t="shared" si="425"/>
        <v>0</v>
      </c>
      <c r="M3048" s="162" t="str" cm="1">
        <f t="array" ref="M3048">IF(ISERROR(INDEX('Non Compliance input'!$I$5:$I$156,MATCH(1,(A3048='Non Compliance input'!$A$5:$A$156)*(E3048&gt;='Non Compliance input'!$D$5:$D$156)*(F3048&lt;='Non Compliance input'!$E$5:$E$156)*('Non Compliance input'!$I$5:$I$156="Yes"),0))
),"","Yes")</f>
        <v/>
      </c>
      <c r="N3048" s="149" t="str">
        <f>IF(VLOOKUP($A3048,HourEndingOutage!$B$3:$F$746,5,0)="Outage","Outage","")</f>
        <v/>
      </c>
      <c r="O3048" s="18">
        <f t="shared" si="426"/>
        <v>0</v>
      </c>
      <c r="P3048" s="18" t="str">
        <f t="shared" si="427"/>
        <v/>
      </c>
      <c r="Q3048" s="18">
        <f t="shared" si="428"/>
        <v>0</v>
      </c>
      <c r="R3048" s="118"/>
    </row>
    <row r="3049" spans="1:18" x14ac:dyDescent="0.25">
      <c r="A3049" s="25">
        <f t="shared" si="429"/>
        <v>339</v>
      </c>
      <c r="B3049" s="23">
        <f t="shared" si="430"/>
        <v>44576</v>
      </c>
      <c r="C3049" s="24">
        <v>3</v>
      </c>
      <c r="D3049" s="54" t="str">
        <f t="shared" si="422"/>
        <v>ASET</v>
      </c>
      <c r="E3049" s="178"/>
      <c r="F3049" s="179"/>
      <c r="G3049" s="177"/>
      <c r="H3049" s="177"/>
      <c r="I3049" s="169">
        <f t="shared" si="423"/>
        <v>0</v>
      </c>
      <c r="J3049" s="149" t="str" cm="1">
        <f t="array" ref="J3049">IF(ISERROR(INDEX('Non Compliance input'!$H$5:$H$156,MATCH(1,(A3049='Non Compliance input'!$A$5:$A$156)*(F3049&gt;='Non Compliance input'!$D$5:$D$156)*(E3049&lt;'Non Compliance input'!$E$5:$E$156)*('Non Compliance input'!$H$5:$H$156="Yes"),0))
),"","Yes")</f>
        <v/>
      </c>
      <c r="K3049" s="149">
        <f t="shared" si="424"/>
        <v>0</v>
      </c>
      <c r="L3049" s="162">
        <f t="shared" si="425"/>
        <v>0</v>
      </c>
      <c r="M3049" s="162" t="str" cm="1">
        <f t="array" ref="M3049">IF(ISERROR(INDEX('Non Compliance input'!$I$5:$I$156,MATCH(1,(A3049='Non Compliance input'!$A$5:$A$156)*(E3049&gt;='Non Compliance input'!$D$5:$D$156)*(F3049&lt;='Non Compliance input'!$E$5:$E$156)*('Non Compliance input'!$I$5:$I$156="Yes"),0))
),"","Yes")</f>
        <v/>
      </c>
      <c r="N3049" s="149" t="str">
        <f>IF(VLOOKUP($A3049,HourEndingOutage!$B$3:$F$746,5,0)="Outage","Outage","")</f>
        <v/>
      </c>
      <c r="O3049" s="18">
        <f t="shared" si="426"/>
        <v>0</v>
      </c>
      <c r="P3049" s="18" t="str">
        <f t="shared" si="427"/>
        <v/>
      </c>
      <c r="Q3049" s="18">
        <f t="shared" si="428"/>
        <v>0</v>
      </c>
      <c r="R3049" s="118"/>
    </row>
    <row r="3050" spans="1:18" x14ac:dyDescent="0.25">
      <c r="A3050" s="25">
        <f t="shared" si="429"/>
        <v>339</v>
      </c>
      <c r="B3050" s="23">
        <f t="shared" si="430"/>
        <v>44576</v>
      </c>
      <c r="C3050" s="24">
        <v>3</v>
      </c>
      <c r="D3050" s="54" t="str">
        <f t="shared" si="422"/>
        <v>ASET</v>
      </c>
      <c r="E3050" s="178"/>
      <c r="F3050" s="179"/>
      <c r="G3050" s="177"/>
      <c r="H3050" s="177"/>
      <c r="I3050" s="169">
        <f t="shared" si="423"/>
        <v>0</v>
      </c>
      <c r="J3050" s="149" t="str" cm="1">
        <f t="array" ref="J3050">IF(ISERROR(INDEX('Non Compliance input'!$H$5:$H$156,MATCH(1,(A3050='Non Compliance input'!$A$5:$A$156)*(F3050&gt;='Non Compliance input'!$D$5:$D$156)*(E3050&lt;'Non Compliance input'!$E$5:$E$156)*('Non Compliance input'!$H$5:$H$156="Yes"),0))
),"","Yes")</f>
        <v/>
      </c>
      <c r="K3050" s="149">
        <f t="shared" si="424"/>
        <v>0</v>
      </c>
      <c r="L3050" s="162">
        <f t="shared" si="425"/>
        <v>0</v>
      </c>
      <c r="M3050" s="162" t="str" cm="1">
        <f t="array" ref="M3050">IF(ISERROR(INDEX('Non Compliance input'!$I$5:$I$156,MATCH(1,(A3050='Non Compliance input'!$A$5:$A$156)*(E3050&gt;='Non Compliance input'!$D$5:$D$156)*(F3050&lt;='Non Compliance input'!$E$5:$E$156)*('Non Compliance input'!$I$5:$I$156="Yes"),0))
),"","Yes")</f>
        <v/>
      </c>
      <c r="N3050" s="149" t="str">
        <f>IF(VLOOKUP($A3050,HourEndingOutage!$B$3:$F$746,5,0)="Outage","Outage","")</f>
        <v/>
      </c>
      <c r="O3050" s="18">
        <f t="shared" si="426"/>
        <v>0</v>
      </c>
      <c r="P3050" s="18" t="str">
        <f t="shared" si="427"/>
        <v/>
      </c>
      <c r="Q3050" s="18">
        <f t="shared" si="428"/>
        <v>0</v>
      </c>
      <c r="R3050" s="118"/>
    </row>
    <row r="3051" spans="1:18" x14ac:dyDescent="0.25">
      <c r="A3051" s="25">
        <f t="shared" si="429"/>
        <v>339</v>
      </c>
      <c r="B3051" s="23">
        <f t="shared" si="430"/>
        <v>44576</v>
      </c>
      <c r="C3051" s="24">
        <v>3</v>
      </c>
      <c r="D3051" s="54" t="str">
        <f t="shared" si="422"/>
        <v>ASET</v>
      </c>
      <c r="E3051" s="178"/>
      <c r="F3051" s="179"/>
      <c r="G3051" s="177"/>
      <c r="H3051" s="177"/>
      <c r="I3051" s="169">
        <f t="shared" si="423"/>
        <v>0</v>
      </c>
      <c r="J3051" s="149" t="str" cm="1">
        <f t="array" ref="J3051">IF(ISERROR(INDEX('Non Compliance input'!$H$5:$H$156,MATCH(1,(A3051='Non Compliance input'!$A$5:$A$156)*(F3051&gt;='Non Compliance input'!$D$5:$D$156)*(E3051&lt;'Non Compliance input'!$E$5:$E$156)*('Non Compliance input'!$H$5:$H$156="Yes"),0))
),"","Yes")</f>
        <v/>
      </c>
      <c r="K3051" s="149">
        <f t="shared" si="424"/>
        <v>0</v>
      </c>
      <c r="L3051" s="162">
        <f t="shared" si="425"/>
        <v>0</v>
      </c>
      <c r="M3051" s="162" t="str" cm="1">
        <f t="array" ref="M3051">IF(ISERROR(INDEX('Non Compliance input'!$I$5:$I$156,MATCH(1,(A3051='Non Compliance input'!$A$5:$A$156)*(E3051&gt;='Non Compliance input'!$D$5:$D$156)*(F3051&lt;='Non Compliance input'!$E$5:$E$156)*('Non Compliance input'!$I$5:$I$156="Yes"),0))
),"","Yes")</f>
        <v/>
      </c>
      <c r="N3051" s="149" t="str">
        <f>IF(VLOOKUP($A3051,HourEndingOutage!$B$3:$F$746,5,0)="Outage","Outage","")</f>
        <v/>
      </c>
      <c r="O3051" s="18">
        <f t="shared" si="426"/>
        <v>0</v>
      </c>
      <c r="P3051" s="18" t="str">
        <f t="shared" si="427"/>
        <v/>
      </c>
      <c r="Q3051" s="18">
        <f t="shared" si="428"/>
        <v>0</v>
      </c>
      <c r="R3051" s="118"/>
    </row>
    <row r="3052" spans="1:18" x14ac:dyDescent="0.25">
      <c r="A3052" s="25">
        <f t="shared" si="429"/>
        <v>339</v>
      </c>
      <c r="B3052" s="23">
        <f t="shared" si="430"/>
        <v>44576</v>
      </c>
      <c r="C3052" s="24">
        <v>3</v>
      </c>
      <c r="D3052" s="54" t="str">
        <f t="shared" si="422"/>
        <v>ASET</v>
      </c>
      <c r="E3052" s="178"/>
      <c r="F3052" s="179"/>
      <c r="G3052" s="177"/>
      <c r="H3052" s="177"/>
      <c r="I3052" s="169">
        <f t="shared" si="423"/>
        <v>0</v>
      </c>
      <c r="J3052" s="149" t="str" cm="1">
        <f t="array" ref="J3052">IF(ISERROR(INDEX('Non Compliance input'!$H$5:$H$156,MATCH(1,(A3052='Non Compliance input'!$A$5:$A$156)*(F3052&gt;='Non Compliance input'!$D$5:$D$156)*(E3052&lt;'Non Compliance input'!$E$5:$E$156)*('Non Compliance input'!$H$5:$H$156="Yes"),0))
),"","Yes")</f>
        <v/>
      </c>
      <c r="K3052" s="149">
        <f t="shared" si="424"/>
        <v>0</v>
      </c>
      <c r="L3052" s="162">
        <f t="shared" si="425"/>
        <v>0</v>
      </c>
      <c r="M3052" s="162" t="str" cm="1">
        <f t="array" ref="M3052">IF(ISERROR(INDEX('Non Compliance input'!$I$5:$I$156,MATCH(1,(A3052='Non Compliance input'!$A$5:$A$156)*(E3052&gt;='Non Compliance input'!$D$5:$D$156)*(F3052&lt;='Non Compliance input'!$E$5:$E$156)*('Non Compliance input'!$I$5:$I$156="Yes"),0))
),"","Yes")</f>
        <v/>
      </c>
      <c r="N3052" s="149" t="str">
        <f>IF(VLOOKUP($A3052,HourEndingOutage!$B$3:$F$746,5,0)="Outage","Outage","")</f>
        <v/>
      </c>
      <c r="O3052" s="18">
        <f t="shared" si="426"/>
        <v>0</v>
      </c>
      <c r="P3052" s="18" t="str">
        <f t="shared" si="427"/>
        <v/>
      </c>
      <c r="Q3052" s="18">
        <f t="shared" si="428"/>
        <v>0</v>
      </c>
      <c r="R3052" s="118"/>
    </row>
    <row r="3053" spans="1:18" x14ac:dyDescent="0.25">
      <c r="A3053" s="25">
        <f t="shared" si="429"/>
        <v>339</v>
      </c>
      <c r="B3053" s="23">
        <f t="shared" si="430"/>
        <v>44576</v>
      </c>
      <c r="C3053" s="24">
        <v>3</v>
      </c>
      <c r="D3053" s="54" t="str">
        <f t="shared" si="422"/>
        <v>ASET</v>
      </c>
      <c r="E3053" s="178"/>
      <c r="F3053" s="179"/>
      <c r="G3053" s="177"/>
      <c r="H3053" s="177"/>
      <c r="I3053" s="169">
        <f t="shared" si="423"/>
        <v>0</v>
      </c>
      <c r="J3053" s="149" t="str" cm="1">
        <f t="array" ref="J3053">IF(ISERROR(INDEX('Non Compliance input'!$H$5:$H$156,MATCH(1,(A3053='Non Compliance input'!$A$5:$A$156)*(F3053&gt;='Non Compliance input'!$D$5:$D$156)*(E3053&lt;'Non Compliance input'!$E$5:$E$156)*('Non Compliance input'!$H$5:$H$156="Yes"),0))
),"","Yes")</f>
        <v/>
      </c>
      <c r="K3053" s="149">
        <f t="shared" si="424"/>
        <v>0</v>
      </c>
      <c r="L3053" s="162">
        <f t="shared" si="425"/>
        <v>0</v>
      </c>
      <c r="M3053" s="162" t="str" cm="1">
        <f t="array" ref="M3053">IF(ISERROR(INDEX('Non Compliance input'!$I$5:$I$156,MATCH(1,(A3053='Non Compliance input'!$A$5:$A$156)*(E3053&gt;='Non Compliance input'!$D$5:$D$156)*(F3053&lt;='Non Compliance input'!$E$5:$E$156)*('Non Compliance input'!$I$5:$I$156="Yes"),0))
),"","Yes")</f>
        <v/>
      </c>
      <c r="N3053" s="149" t="str">
        <f>IF(VLOOKUP($A3053,HourEndingOutage!$B$3:$F$746,5,0)="Outage","Outage","")</f>
        <v/>
      </c>
      <c r="O3053" s="18">
        <f t="shared" si="426"/>
        <v>0</v>
      </c>
      <c r="P3053" s="18" t="str">
        <f t="shared" si="427"/>
        <v/>
      </c>
      <c r="Q3053" s="18">
        <f t="shared" si="428"/>
        <v>0</v>
      </c>
      <c r="R3053" s="118"/>
    </row>
    <row r="3054" spans="1:18" x14ac:dyDescent="0.25">
      <c r="A3054" s="25">
        <f t="shared" si="429"/>
        <v>340</v>
      </c>
      <c r="B3054" s="23">
        <f t="shared" si="430"/>
        <v>44576</v>
      </c>
      <c r="C3054" s="24">
        <v>4</v>
      </c>
      <c r="D3054" s="54" t="str">
        <f t="shared" si="422"/>
        <v>ASET</v>
      </c>
      <c r="E3054" s="178"/>
      <c r="F3054" s="179"/>
      <c r="G3054" s="177"/>
      <c r="H3054" s="177"/>
      <c r="I3054" s="169">
        <f t="shared" si="423"/>
        <v>0</v>
      </c>
      <c r="J3054" s="149" t="str" cm="1">
        <f t="array" ref="J3054">IF(ISERROR(INDEX('Non Compliance input'!$H$5:$H$156,MATCH(1,(A3054='Non Compliance input'!$A$5:$A$156)*(F3054&gt;='Non Compliance input'!$D$5:$D$156)*(E3054&lt;'Non Compliance input'!$E$5:$E$156)*('Non Compliance input'!$H$5:$H$156="Yes"),0))
),"","Yes")</f>
        <v/>
      </c>
      <c r="K3054" s="149">
        <f t="shared" si="424"/>
        <v>0</v>
      </c>
      <c r="L3054" s="162">
        <f t="shared" si="425"/>
        <v>0</v>
      </c>
      <c r="M3054" s="162" t="str" cm="1">
        <f t="array" ref="M3054">IF(ISERROR(INDEX('Non Compliance input'!$I$5:$I$156,MATCH(1,(A3054='Non Compliance input'!$A$5:$A$156)*(E3054&gt;='Non Compliance input'!$D$5:$D$156)*(F3054&lt;='Non Compliance input'!$E$5:$E$156)*('Non Compliance input'!$I$5:$I$156="Yes"),0))
),"","Yes")</f>
        <v/>
      </c>
      <c r="N3054" s="149" t="str">
        <f>IF(VLOOKUP($A3054,HourEndingOutage!$B$3:$F$746,5,0)="Outage","Outage","")</f>
        <v/>
      </c>
      <c r="O3054" s="18">
        <f t="shared" si="426"/>
        <v>0</v>
      </c>
      <c r="P3054" s="18" t="str">
        <f t="shared" si="427"/>
        <v/>
      </c>
      <c r="Q3054" s="18">
        <f t="shared" si="428"/>
        <v>0</v>
      </c>
      <c r="R3054" s="118"/>
    </row>
    <row r="3055" spans="1:18" x14ac:dyDescent="0.25">
      <c r="A3055" s="25">
        <f t="shared" si="429"/>
        <v>340</v>
      </c>
      <c r="B3055" s="23">
        <f t="shared" si="430"/>
        <v>44576</v>
      </c>
      <c r="C3055" s="24">
        <v>4</v>
      </c>
      <c r="D3055" s="54" t="str">
        <f t="shared" si="422"/>
        <v>ASET</v>
      </c>
      <c r="E3055" s="178"/>
      <c r="F3055" s="179"/>
      <c r="G3055" s="177"/>
      <c r="H3055" s="177"/>
      <c r="I3055" s="169">
        <f t="shared" si="423"/>
        <v>0</v>
      </c>
      <c r="J3055" s="149" t="str" cm="1">
        <f t="array" ref="J3055">IF(ISERROR(INDEX('Non Compliance input'!$H$5:$H$156,MATCH(1,(A3055='Non Compliance input'!$A$5:$A$156)*(F3055&gt;='Non Compliance input'!$D$5:$D$156)*(E3055&lt;'Non Compliance input'!$E$5:$E$156)*('Non Compliance input'!$H$5:$H$156="Yes"),0))
),"","Yes")</f>
        <v/>
      </c>
      <c r="K3055" s="149">
        <f t="shared" si="424"/>
        <v>0</v>
      </c>
      <c r="L3055" s="162">
        <f t="shared" si="425"/>
        <v>0</v>
      </c>
      <c r="M3055" s="162" t="str" cm="1">
        <f t="array" ref="M3055">IF(ISERROR(INDEX('Non Compliance input'!$I$5:$I$156,MATCH(1,(A3055='Non Compliance input'!$A$5:$A$156)*(E3055&gt;='Non Compliance input'!$D$5:$D$156)*(F3055&lt;='Non Compliance input'!$E$5:$E$156)*('Non Compliance input'!$I$5:$I$156="Yes"),0))
),"","Yes")</f>
        <v/>
      </c>
      <c r="N3055" s="149" t="str">
        <f>IF(VLOOKUP($A3055,HourEndingOutage!$B$3:$F$746,5,0)="Outage","Outage","")</f>
        <v/>
      </c>
      <c r="O3055" s="18">
        <f t="shared" si="426"/>
        <v>0</v>
      </c>
      <c r="P3055" s="18" t="str">
        <f t="shared" si="427"/>
        <v/>
      </c>
      <c r="Q3055" s="18">
        <f t="shared" si="428"/>
        <v>0</v>
      </c>
      <c r="R3055" s="118"/>
    </row>
    <row r="3056" spans="1:18" x14ac:dyDescent="0.25">
      <c r="A3056" s="25">
        <f t="shared" si="429"/>
        <v>340</v>
      </c>
      <c r="B3056" s="23">
        <f t="shared" si="430"/>
        <v>44576</v>
      </c>
      <c r="C3056" s="24">
        <v>4</v>
      </c>
      <c r="D3056" s="54" t="str">
        <f t="shared" si="422"/>
        <v>ASET</v>
      </c>
      <c r="E3056" s="178"/>
      <c r="F3056" s="179"/>
      <c r="G3056" s="177"/>
      <c r="H3056" s="177"/>
      <c r="I3056" s="169">
        <f t="shared" si="423"/>
        <v>0</v>
      </c>
      <c r="J3056" s="149" t="str" cm="1">
        <f t="array" ref="J3056">IF(ISERROR(INDEX('Non Compliance input'!$H$5:$H$156,MATCH(1,(A3056='Non Compliance input'!$A$5:$A$156)*(F3056&gt;='Non Compliance input'!$D$5:$D$156)*(E3056&lt;'Non Compliance input'!$E$5:$E$156)*('Non Compliance input'!$H$5:$H$156="Yes"),0))
),"","Yes")</f>
        <v/>
      </c>
      <c r="K3056" s="149">
        <f t="shared" si="424"/>
        <v>0</v>
      </c>
      <c r="L3056" s="162">
        <f t="shared" si="425"/>
        <v>0</v>
      </c>
      <c r="M3056" s="162" t="str" cm="1">
        <f t="array" ref="M3056">IF(ISERROR(INDEX('Non Compliance input'!$I$5:$I$156,MATCH(1,(A3056='Non Compliance input'!$A$5:$A$156)*(E3056&gt;='Non Compliance input'!$D$5:$D$156)*(F3056&lt;='Non Compliance input'!$E$5:$E$156)*('Non Compliance input'!$I$5:$I$156="Yes"),0))
),"","Yes")</f>
        <v/>
      </c>
      <c r="N3056" s="149" t="str">
        <f>IF(VLOOKUP($A3056,HourEndingOutage!$B$3:$F$746,5,0)="Outage","Outage","")</f>
        <v/>
      </c>
      <c r="O3056" s="18">
        <f t="shared" si="426"/>
        <v>0</v>
      </c>
      <c r="P3056" s="18" t="str">
        <f t="shared" si="427"/>
        <v/>
      </c>
      <c r="Q3056" s="18">
        <f t="shared" si="428"/>
        <v>0</v>
      </c>
      <c r="R3056" s="118"/>
    </row>
    <row r="3057" spans="1:18" x14ac:dyDescent="0.25">
      <c r="A3057" s="25">
        <f t="shared" si="429"/>
        <v>340</v>
      </c>
      <c r="B3057" s="23">
        <f t="shared" si="430"/>
        <v>44576</v>
      </c>
      <c r="C3057" s="24">
        <v>4</v>
      </c>
      <c r="D3057" s="54" t="str">
        <f t="shared" si="422"/>
        <v>ASET</v>
      </c>
      <c r="E3057" s="178"/>
      <c r="F3057" s="179"/>
      <c r="G3057" s="177"/>
      <c r="H3057" s="177"/>
      <c r="I3057" s="169">
        <f t="shared" si="423"/>
        <v>0</v>
      </c>
      <c r="J3057" s="149" t="str" cm="1">
        <f t="array" ref="J3057">IF(ISERROR(INDEX('Non Compliance input'!$H$5:$H$156,MATCH(1,(A3057='Non Compliance input'!$A$5:$A$156)*(F3057&gt;='Non Compliance input'!$D$5:$D$156)*(E3057&lt;'Non Compliance input'!$E$5:$E$156)*('Non Compliance input'!$H$5:$H$156="Yes"),0))
),"","Yes")</f>
        <v/>
      </c>
      <c r="K3057" s="149">
        <f t="shared" si="424"/>
        <v>0</v>
      </c>
      <c r="L3057" s="162">
        <f t="shared" si="425"/>
        <v>0</v>
      </c>
      <c r="M3057" s="162" t="str" cm="1">
        <f t="array" ref="M3057">IF(ISERROR(INDEX('Non Compliance input'!$I$5:$I$156,MATCH(1,(A3057='Non Compliance input'!$A$5:$A$156)*(E3057&gt;='Non Compliance input'!$D$5:$D$156)*(F3057&lt;='Non Compliance input'!$E$5:$E$156)*('Non Compliance input'!$I$5:$I$156="Yes"),0))
),"","Yes")</f>
        <v/>
      </c>
      <c r="N3057" s="149" t="str">
        <f>IF(VLOOKUP($A3057,HourEndingOutage!$B$3:$F$746,5,0)="Outage","Outage","")</f>
        <v/>
      </c>
      <c r="O3057" s="18">
        <f t="shared" si="426"/>
        <v>0</v>
      </c>
      <c r="P3057" s="18" t="str">
        <f t="shared" si="427"/>
        <v/>
      </c>
      <c r="Q3057" s="18">
        <f t="shared" si="428"/>
        <v>0</v>
      </c>
      <c r="R3057" s="118"/>
    </row>
    <row r="3058" spans="1:18" x14ac:dyDescent="0.25">
      <c r="A3058" s="25">
        <f t="shared" si="429"/>
        <v>340</v>
      </c>
      <c r="B3058" s="23">
        <f t="shared" si="430"/>
        <v>44576</v>
      </c>
      <c r="C3058" s="24">
        <v>4</v>
      </c>
      <c r="D3058" s="54" t="str">
        <f t="shared" si="422"/>
        <v>ASET</v>
      </c>
      <c r="E3058" s="178"/>
      <c r="F3058" s="179"/>
      <c r="G3058" s="177"/>
      <c r="H3058" s="177"/>
      <c r="I3058" s="169">
        <f t="shared" si="423"/>
        <v>0</v>
      </c>
      <c r="J3058" s="149" t="str" cm="1">
        <f t="array" ref="J3058">IF(ISERROR(INDEX('Non Compliance input'!$H$5:$H$156,MATCH(1,(A3058='Non Compliance input'!$A$5:$A$156)*(F3058&gt;='Non Compliance input'!$D$5:$D$156)*(E3058&lt;'Non Compliance input'!$E$5:$E$156)*('Non Compliance input'!$H$5:$H$156="Yes"),0))
),"","Yes")</f>
        <v/>
      </c>
      <c r="K3058" s="149">
        <f t="shared" si="424"/>
        <v>0</v>
      </c>
      <c r="L3058" s="162">
        <f t="shared" si="425"/>
        <v>0</v>
      </c>
      <c r="M3058" s="162" t="str" cm="1">
        <f t="array" ref="M3058">IF(ISERROR(INDEX('Non Compliance input'!$I$5:$I$156,MATCH(1,(A3058='Non Compliance input'!$A$5:$A$156)*(E3058&gt;='Non Compliance input'!$D$5:$D$156)*(F3058&lt;='Non Compliance input'!$E$5:$E$156)*('Non Compliance input'!$I$5:$I$156="Yes"),0))
),"","Yes")</f>
        <v/>
      </c>
      <c r="N3058" s="149" t="str">
        <f>IF(VLOOKUP($A3058,HourEndingOutage!$B$3:$F$746,5,0)="Outage","Outage","")</f>
        <v/>
      </c>
      <c r="O3058" s="18">
        <f t="shared" si="426"/>
        <v>0</v>
      </c>
      <c r="P3058" s="18" t="str">
        <f t="shared" si="427"/>
        <v/>
      </c>
      <c r="Q3058" s="18">
        <f t="shared" si="428"/>
        <v>0</v>
      </c>
      <c r="R3058" s="118"/>
    </row>
    <row r="3059" spans="1:18" x14ac:dyDescent="0.25">
      <c r="A3059" s="25">
        <f t="shared" si="429"/>
        <v>340</v>
      </c>
      <c r="B3059" s="23">
        <f t="shared" si="430"/>
        <v>44576</v>
      </c>
      <c r="C3059" s="24">
        <v>4</v>
      </c>
      <c r="D3059" s="54" t="str">
        <f t="shared" si="422"/>
        <v>ASET</v>
      </c>
      <c r="E3059" s="178"/>
      <c r="F3059" s="179"/>
      <c r="G3059" s="177"/>
      <c r="H3059" s="177"/>
      <c r="I3059" s="169">
        <f t="shared" si="423"/>
        <v>0</v>
      </c>
      <c r="J3059" s="149" t="str" cm="1">
        <f t="array" ref="J3059">IF(ISERROR(INDEX('Non Compliance input'!$H$5:$H$156,MATCH(1,(A3059='Non Compliance input'!$A$5:$A$156)*(F3059&gt;='Non Compliance input'!$D$5:$D$156)*(E3059&lt;'Non Compliance input'!$E$5:$E$156)*('Non Compliance input'!$H$5:$H$156="Yes"),0))
),"","Yes")</f>
        <v/>
      </c>
      <c r="K3059" s="149">
        <f t="shared" si="424"/>
        <v>0</v>
      </c>
      <c r="L3059" s="162">
        <f t="shared" si="425"/>
        <v>0</v>
      </c>
      <c r="M3059" s="162" t="str" cm="1">
        <f t="array" ref="M3059">IF(ISERROR(INDEX('Non Compliance input'!$I$5:$I$156,MATCH(1,(A3059='Non Compliance input'!$A$5:$A$156)*(E3059&gt;='Non Compliance input'!$D$5:$D$156)*(F3059&lt;='Non Compliance input'!$E$5:$E$156)*('Non Compliance input'!$I$5:$I$156="Yes"),0))
),"","Yes")</f>
        <v/>
      </c>
      <c r="N3059" s="149" t="str">
        <f>IF(VLOOKUP($A3059,HourEndingOutage!$B$3:$F$746,5,0)="Outage","Outage","")</f>
        <v/>
      </c>
      <c r="O3059" s="18">
        <f t="shared" si="426"/>
        <v>0</v>
      </c>
      <c r="P3059" s="18" t="str">
        <f t="shared" si="427"/>
        <v/>
      </c>
      <c r="Q3059" s="18">
        <f t="shared" si="428"/>
        <v>0</v>
      </c>
      <c r="R3059" s="118"/>
    </row>
    <row r="3060" spans="1:18" x14ac:dyDescent="0.25">
      <c r="A3060" s="25">
        <f t="shared" si="429"/>
        <v>340</v>
      </c>
      <c r="B3060" s="23">
        <f t="shared" si="430"/>
        <v>44576</v>
      </c>
      <c r="C3060" s="24">
        <v>4</v>
      </c>
      <c r="D3060" s="54" t="str">
        <f t="shared" si="422"/>
        <v>ASET</v>
      </c>
      <c r="E3060" s="178"/>
      <c r="F3060" s="179"/>
      <c r="G3060" s="177"/>
      <c r="H3060" s="177"/>
      <c r="I3060" s="169">
        <f t="shared" si="423"/>
        <v>0</v>
      </c>
      <c r="J3060" s="149" t="str" cm="1">
        <f t="array" ref="J3060">IF(ISERROR(INDEX('Non Compliance input'!$H$5:$H$156,MATCH(1,(A3060='Non Compliance input'!$A$5:$A$156)*(F3060&gt;='Non Compliance input'!$D$5:$D$156)*(E3060&lt;'Non Compliance input'!$E$5:$E$156)*('Non Compliance input'!$H$5:$H$156="Yes"),0))
),"","Yes")</f>
        <v/>
      </c>
      <c r="K3060" s="149">
        <f t="shared" si="424"/>
        <v>0</v>
      </c>
      <c r="L3060" s="162">
        <f t="shared" si="425"/>
        <v>0</v>
      </c>
      <c r="M3060" s="162" t="str" cm="1">
        <f t="array" ref="M3060">IF(ISERROR(INDEX('Non Compliance input'!$I$5:$I$156,MATCH(1,(A3060='Non Compliance input'!$A$5:$A$156)*(E3060&gt;='Non Compliance input'!$D$5:$D$156)*(F3060&lt;='Non Compliance input'!$E$5:$E$156)*('Non Compliance input'!$I$5:$I$156="Yes"),0))
),"","Yes")</f>
        <v/>
      </c>
      <c r="N3060" s="149" t="str">
        <f>IF(VLOOKUP($A3060,HourEndingOutage!$B$3:$F$746,5,0)="Outage","Outage","")</f>
        <v/>
      </c>
      <c r="O3060" s="18">
        <f t="shared" si="426"/>
        <v>0</v>
      </c>
      <c r="P3060" s="18" t="str">
        <f t="shared" si="427"/>
        <v/>
      </c>
      <c r="Q3060" s="18">
        <f t="shared" si="428"/>
        <v>0</v>
      </c>
      <c r="R3060" s="118"/>
    </row>
    <row r="3061" spans="1:18" x14ac:dyDescent="0.25">
      <c r="A3061" s="25">
        <f t="shared" si="429"/>
        <v>340</v>
      </c>
      <c r="B3061" s="23">
        <f t="shared" si="430"/>
        <v>44576</v>
      </c>
      <c r="C3061" s="24">
        <v>4</v>
      </c>
      <c r="D3061" s="54" t="str">
        <f t="shared" si="422"/>
        <v>ASET</v>
      </c>
      <c r="E3061" s="178"/>
      <c r="F3061" s="179"/>
      <c r="G3061" s="177"/>
      <c r="H3061" s="177"/>
      <c r="I3061" s="169">
        <f t="shared" si="423"/>
        <v>0</v>
      </c>
      <c r="J3061" s="149" t="str" cm="1">
        <f t="array" ref="J3061">IF(ISERROR(INDEX('Non Compliance input'!$H$5:$H$156,MATCH(1,(A3061='Non Compliance input'!$A$5:$A$156)*(F3061&gt;='Non Compliance input'!$D$5:$D$156)*(E3061&lt;'Non Compliance input'!$E$5:$E$156)*('Non Compliance input'!$H$5:$H$156="Yes"),0))
),"","Yes")</f>
        <v/>
      </c>
      <c r="K3061" s="149">
        <f t="shared" si="424"/>
        <v>0</v>
      </c>
      <c r="L3061" s="162">
        <f t="shared" si="425"/>
        <v>0</v>
      </c>
      <c r="M3061" s="162" t="str" cm="1">
        <f t="array" ref="M3061">IF(ISERROR(INDEX('Non Compliance input'!$I$5:$I$156,MATCH(1,(A3061='Non Compliance input'!$A$5:$A$156)*(E3061&gt;='Non Compliance input'!$D$5:$D$156)*(F3061&lt;='Non Compliance input'!$E$5:$E$156)*('Non Compliance input'!$I$5:$I$156="Yes"),0))
),"","Yes")</f>
        <v/>
      </c>
      <c r="N3061" s="149" t="str">
        <f>IF(VLOOKUP($A3061,HourEndingOutage!$B$3:$F$746,5,0)="Outage","Outage","")</f>
        <v/>
      </c>
      <c r="O3061" s="18">
        <f t="shared" si="426"/>
        <v>0</v>
      </c>
      <c r="P3061" s="18" t="str">
        <f t="shared" si="427"/>
        <v/>
      </c>
      <c r="Q3061" s="18">
        <f t="shared" si="428"/>
        <v>0</v>
      </c>
      <c r="R3061" s="118"/>
    </row>
    <row r="3062" spans="1:18" x14ac:dyDescent="0.25">
      <c r="A3062" s="25">
        <f t="shared" si="429"/>
        <v>340</v>
      </c>
      <c r="B3062" s="23">
        <f t="shared" si="430"/>
        <v>44576</v>
      </c>
      <c r="C3062" s="24">
        <v>4</v>
      </c>
      <c r="D3062" s="54" t="str">
        <f t="shared" si="422"/>
        <v>ASET</v>
      </c>
      <c r="E3062" s="178"/>
      <c r="F3062" s="179"/>
      <c r="G3062" s="177"/>
      <c r="H3062" s="177"/>
      <c r="I3062" s="169">
        <f t="shared" si="423"/>
        <v>0</v>
      </c>
      <c r="J3062" s="149" t="str" cm="1">
        <f t="array" ref="J3062">IF(ISERROR(INDEX('Non Compliance input'!$H$5:$H$156,MATCH(1,(A3062='Non Compliance input'!$A$5:$A$156)*(F3062&gt;='Non Compliance input'!$D$5:$D$156)*(E3062&lt;'Non Compliance input'!$E$5:$E$156)*('Non Compliance input'!$H$5:$H$156="Yes"),0))
),"","Yes")</f>
        <v/>
      </c>
      <c r="K3062" s="149">
        <f t="shared" si="424"/>
        <v>0</v>
      </c>
      <c r="L3062" s="162">
        <f t="shared" si="425"/>
        <v>0</v>
      </c>
      <c r="M3062" s="162" t="str" cm="1">
        <f t="array" ref="M3062">IF(ISERROR(INDEX('Non Compliance input'!$I$5:$I$156,MATCH(1,(A3062='Non Compliance input'!$A$5:$A$156)*(E3062&gt;='Non Compliance input'!$D$5:$D$156)*(F3062&lt;='Non Compliance input'!$E$5:$E$156)*('Non Compliance input'!$I$5:$I$156="Yes"),0))
),"","Yes")</f>
        <v/>
      </c>
      <c r="N3062" s="149" t="str">
        <f>IF(VLOOKUP($A3062,HourEndingOutage!$B$3:$F$746,5,0)="Outage","Outage","")</f>
        <v/>
      </c>
      <c r="O3062" s="18">
        <f t="shared" si="426"/>
        <v>0</v>
      </c>
      <c r="P3062" s="18" t="str">
        <f t="shared" si="427"/>
        <v/>
      </c>
      <c r="Q3062" s="18">
        <f t="shared" si="428"/>
        <v>0</v>
      </c>
      <c r="R3062" s="118"/>
    </row>
    <row r="3063" spans="1:18" x14ac:dyDescent="0.25">
      <c r="A3063" s="25">
        <f t="shared" si="429"/>
        <v>341</v>
      </c>
      <c r="B3063" s="23">
        <f t="shared" si="430"/>
        <v>44576</v>
      </c>
      <c r="C3063" s="24">
        <v>5</v>
      </c>
      <c r="D3063" s="54" t="str">
        <f t="shared" si="422"/>
        <v>ASET</v>
      </c>
      <c r="E3063" s="178"/>
      <c r="F3063" s="179"/>
      <c r="G3063" s="177"/>
      <c r="H3063" s="177"/>
      <c r="I3063" s="169">
        <f t="shared" si="423"/>
        <v>0</v>
      </c>
      <c r="J3063" s="149" t="str" cm="1">
        <f t="array" ref="J3063">IF(ISERROR(INDEX('Non Compliance input'!$H$5:$H$156,MATCH(1,(A3063='Non Compliance input'!$A$5:$A$156)*(F3063&gt;='Non Compliance input'!$D$5:$D$156)*(E3063&lt;'Non Compliance input'!$E$5:$E$156)*('Non Compliance input'!$H$5:$H$156="Yes"),0))
),"","Yes")</f>
        <v/>
      </c>
      <c r="K3063" s="149">
        <f t="shared" si="424"/>
        <v>0</v>
      </c>
      <c r="L3063" s="162">
        <f t="shared" si="425"/>
        <v>0</v>
      </c>
      <c r="M3063" s="162" t="str" cm="1">
        <f t="array" ref="M3063">IF(ISERROR(INDEX('Non Compliance input'!$I$5:$I$156,MATCH(1,(A3063='Non Compliance input'!$A$5:$A$156)*(E3063&gt;='Non Compliance input'!$D$5:$D$156)*(F3063&lt;='Non Compliance input'!$E$5:$E$156)*('Non Compliance input'!$I$5:$I$156="Yes"),0))
),"","Yes")</f>
        <v/>
      </c>
      <c r="N3063" s="149" t="str">
        <f>IF(VLOOKUP($A3063,HourEndingOutage!$B$3:$F$746,5,0)="Outage","Outage","")</f>
        <v/>
      </c>
      <c r="O3063" s="18">
        <f t="shared" si="426"/>
        <v>0</v>
      </c>
      <c r="P3063" s="18" t="str">
        <f t="shared" si="427"/>
        <v/>
      </c>
      <c r="Q3063" s="18">
        <f t="shared" si="428"/>
        <v>0</v>
      </c>
      <c r="R3063" s="118"/>
    </row>
    <row r="3064" spans="1:18" x14ac:dyDescent="0.25">
      <c r="A3064" s="25">
        <f t="shared" si="429"/>
        <v>341</v>
      </c>
      <c r="B3064" s="23">
        <f t="shared" si="430"/>
        <v>44576</v>
      </c>
      <c r="C3064" s="24">
        <v>5</v>
      </c>
      <c r="D3064" s="54" t="str">
        <f t="shared" si="422"/>
        <v>ASET</v>
      </c>
      <c r="E3064" s="178"/>
      <c r="F3064" s="179"/>
      <c r="G3064" s="177"/>
      <c r="H3064" s="177"/>
      <c r="I3064" s="169">
        <f t="shared" si="423"/>
        <v>0</v>
      </c>
      <c r="J3064" s="149" t="str" cm="1">
        <f t="array" ref="J3064">IF(ISERROR(INDEX('Non Compliance input'!$H$5:$H$156,MATCH(1,(A3064='Non Compliance input'!$A$5:$A$156)*(F3064&gt;='Non Compliance input'!$D$5:$D$156)*(E3064&lt;'Non Compliance input'!$E$5:$E$156)*('Non Compliance input'!$H$5:$H$156="Yes"),0))
),"","Yes")</f>
        <v/>
      </c>
      <c r="K3064" s="149">
        <f t="shared" si="424"/>
        <v>0</v>
      </c>
      <c r="L3064" s="162">
        <f t="shared" si="425"/>
        <v>0</v>
      </c>
      <c r="M3064" s="162" t="str" cm="1">
        <f t="array" ref="M3064">IF(ISERROR(INDEX('Non Compliance input'!$I$5:$I$156,MATCH(1,(A3064='Non Compliance input'!$A$5:$A$156)*(E3064&gt;='Non Compliance input'!$D$5:$D$156)*(F3064&lt;='Non Compliance input'!$E$5:$E$156)*('Non Compliance input'!$I$5:$I$156="Yes"),0))
),"","Yes")</f>
        <v/>
      </c>
      <c r="N3064" s="149" t="str">
        <f>IF(VLOOKUP($A3064,HourEndingOutage!$B$3:$F$746,5,0)="Outage","Outage","")</f>
        <v/>
      </c>
      <c r="O3064" s="18">
        <f t="shared" si="426"/>
        <v>0</v>
      </c>
      <c r="P3064" s="18" t="str">
        <f t="shared" si="427"/>
        <v/>
      </c>
      <c r="Q3064" s="18">
        <f t="shared" si="428"/>
        <v>0</v>
      </c>
      <c r="R3064" s="118"/>
    </row>
    <row r="3065" spans="1:18" x14ac:dyDescent="0.25">
      <c r="A3065" s="25">
        <f t="shared" si="429"/>
        <v>341</v>
      </c>
      <c r="B3065" s="23">
        <f t="shared" si="430"/>
        <v>44576</v>
      </c>
      <c r="C3065" s="24">
        <v>5</v>
      </c>
      <c r="D3065" s="54" t="str">
        <f t="shared" si="422"/>
        <v>ASET</v>
      </c>
      <c r="E3065" s="178"/>
      <c r="F3065" s="179"/>
      <c r="G3065" s="177"/>
      <c r="H3065" s="177"/>
      <c r="I3065" s="169">
        <f t="shared" si="423"/>
        <v>0</v>
      </c>
      <c r="J3065" s="149" t="str" cm="1">
        <f t="array" ref="J3065">IF(ISERROR(INDEX('Non Compliance input'!$H$5:$H$156,MATCH(1,(A3065='Non Compliance input'!$A$5:$A$156)*(F3065&gt;='Non Compliance input'!$D$5:$D$156)*(E3065&lt;'Non Compliance input'!$E$5:$E$156)*('Non Compliance input'!$H$5:$H$156="Yes"),0))
),"","Yes")</f>
        <v/>
      </c>
      <c r="K3065" s="149">
        <f t="shared" si="424"/>
        <v>0</v>
      </c>
      <c r="L3065" s="162">
        <f t="shared" si="425"/>
        <v>0</v>
      </c>
      <c r="M3065" s="162" t="str" cm="1">
        <f t="array" ref="M3065">IF(ISERROR(INDEX('Non Compliance input'!$I$5:$I$156,MATCH(1,(A3065='Non Compliance input'!$A$5:$A$156)*(E3065&gt;='Non Compliance input'!$D$5:$D$156)*(F3065&lt;='Non Compliance input'!$E$5:$E$156)*('Non Compliance input'!$I$5:$I$156="Yes"),0))
),"","Yes")</f>
        <v/>
      </c>
      <c r="N3065" s="149" t="str">
        <f>IF(VLOOKUP($A3065,HourEndingOutage!$B$3:$F$746,5,0)="Outage","Outage","")</f>
        <v/>
      </c>
      <c r="O3065" s="18">
        <f t="shared" si="426"/>
        <v>0</v>
      </c>
      <c r="P3065" s="18" t="str">
        <f t="shared" si="427"/>
        <v/>
      </c>
      <c r="Q3065" s="18">
        <f t="shared" si="428"/>
        <v>0</v>
      </c>
      <c r="R3065" s="118"/>
    </row>
    <row r="3066" spans="1:18" x14ac:dyDescent="0.25">
      <c r="A3066" s="25">
        <f t="shared" si="429"/>
        <v>341</v>
      </c>
      <c r="B3066" s="23">
        <f t="shared" si="430"/>
        <v>44576</v>
      </c>
      <c r="C3066" s="24">
        <v>5</v>
      </c>
      <c r="D3066" s="54" t="str">
        <f t="shared" si="422"/>
        <v>ASET</v>
      </c>
      <c r="E3066" s="178"/>
      <c r="F3066" s="179"/>
      <c r="G3066" s="177"/>
      <c r="H3066" s="177"/>
      <c r="I3066" s="169">
        <f t="shared" si="423"/>
        <v>0</v>
      </c>
      <c r="J3066" s="149" t="str" cm="1">
        <f t="array" ref="J3066">IF(ISERROR(INDEX('Non Compliance input'!$H$5:$H$156,MATCH(1,(A3066='Non Compliance input'!$A$5:$A$156)*(F3066&gt;='Non Compliance input'!$D$5:$D$156)*(E3066&lt;'Non Compliance input'!$E$5:$E$156)*('Non Compliance input'!$H$5:$H$156="Yes"),0))
),"","Yes")</f>
        <v/>
      </c>
      <c r="K3066" s="149">
        <f t="shared" si="424"/>
        <v>0</v>
      </c>
      <c r="L3066" s="162">
        <f t="shared" si="425"/>
        <v>0</v>
      </c>
      <c r="M3066" s="162" t="str" cm="1">
        <f t="array" ref="M3066">IF(ISERROR(INDEX('Non Compliance input'!$I$5:$I$156,MATCH(1,(A3066='Non Compliance input'!$A$5:$A$156)*(E3066&gt;='Non Compliance input'!$D$5:$D$156)*(F3066&lt;='Non Compliance input'!$E$5:$E$156)*('Non Compliance input'!$I$5:$I$156="Yes"),0))
),"","Yes")</f>
        <v/>
      </c>
      <c r="N3066" s="149" t="str">
        <f>IF(VLOOKUP($A3066,HourEndingOutage!$B$3:$F$746,5,0)="Outage","Outage","")</f>
        <v/>
      </c>
      <c r="O3066" s="18">
        <f t="shared" si="426"/>
        <v>0</v>
      </c>
      <c r="P3066" s="18" t="str">
        <f t="shared" si="427"/>
        <v/>
      </c>
      <c r="Q3066" s="18">
        <f t="shared" si="428"/>
        <v>0</v>
      </c>
      <c r="R3066" s="118"/>
    </row>
    <row r="3067" spans="1:18" x14ac:dyDescent="0.25">
      <c r="A3067" s="25">
        <f t="shared" si="429"/>
        <v>341</v>
      </c>
      <c r="B3067" s="23">
        <f t="shared" si="430"/>
        <v>44576</v>
      </c>
      <c r="C3067" s="24">
        <v>5</v>
      </c>
      <c r="D3067" s="54" t="str">
        <f t="shared" si="422"/>
        <v>ASET</v>
      </c>
      <c r="E3067" s="178"/>
      <c r="F3067" s="179"/>
      <c r="G3067" s="177"/>
      <c r="H3067" s="177"/>
      <c r="I3067" s="169">
        <f t="shared" si="423"/>
        <v>0</v>
      </c>
      <c r="J3067" s="149" t="str" cm="1">
        <f t="array" ref="J3067">IF(ISERROR(INDEX('Non Compliance input'!$H$5:$H$156,MATCH(1,(A3067='Non Compliance input'!$A$5:$A$156)*(F3067&gt;='Non Compliance input'!$D$5:$D$156)*(E3067&lt;'Non Compliance input'!$E$5:$E$156)*('Non Compliance input'!$H$5:$H$156="Yes"),0))
),"","Yes")</f>
        <v/>
      </c>
      <c r="K3067" s="149">
        <f t="shared" si="424"/>
        <v>0</v>
      </c>
      <c r="L3067" s="162">
        <f t="shared" si="425"/>
        <v>0</v>
      </c>
      <c r="M3067" s="162" t="str" cm="1">
        <f t="array" ref="M3067">IF(ISERROR(INDEX('Non Compliance input'!$I$5:$I$156,MATCH(1,(A3067='Non Compliance input'!$A$5:$A$156)*(E3067&gt;='Non Compliance input'!$D$5:$D$156)*(F3067&lt;='Non Compliance input'!$E$5:$E$156)*('Non Compliance input'!$I$5:$I$156="Yes"),0))
),"","Yes")</f>
        <v/>
      </c>
      <c r="N3067" s="149" t="str">
        <f>IF(VLOOKUP($A3067,HourEndingOutage!$B$3:$F$746,5,0)="Outage","Outage","")</f>
        <v/>
      </c>
      <c r="O3067" s="18">
        <f t="shared" si="426"/>
        <v>0</v>
      </c>
      <c r="P3067" s="18" t="str">
        <f t="shared" si="427"/>
        <v/>
      </c>
      <c r="Q3067" s="18">
        <f t="shared" si="428"/>
        <v>0</v>
      </c>
      <c r="R3067" s="118"/>
    </row>
    <row r="3068" spans="1:18" x14ac:dyDescent="0.25">
      <c r="A3068" s="25">
        <f t="shared" si="429"/>
        <v>341</v>
      </c>
      <c r="B3068" s="23">
        <f t="shared" si="430"/>
        <v>44576</v>
      </c>
      <c r="C3068" s="24">
        <v>5</v>
      </c>
      <c r="D3068" s="54" t="str">
        <f t="shared" si="422"/>
        <v>ASET</v>
      </c>
      <c r="E3068" s="178"/>
      <c r="F3068" s="179"/>
      <c r="G3068" s="177"/>
      <c r="H3068" s="177"/>
      <c r="I3068" s="169">
        <f t="shared" si="423"/>
        <v>0</v>
      </c>
      <c r="J3068" s="149" t="str" cm="1">
        <f t="array" ref="J3068">IF(ISERROR(INDEX('Non Compliance input'!$H$5:$H$156,MATCH(1,(A3068='Non Compliance input'!$A$5:$A$156)*(F3068&gt;='Non Compliance input'!$D$5:$D$156)*(E3068&lt;'Non Compliance input'!$E$5:$E$156)*('Non Compliance input'!$H$5:$H$156="Yes"),0))
),"","Yes")</f>
        <v/>
      </c>
      <c r="K3068" s="149">
        <f t="shared" si="424"/>
        <v>0</v>
      </c>
      <c r="L3068" s="162">
        <f t="shared" si="425"/>
        <v>0</v>
      </c>
      <c r="M3068" s="162" t="str" cm="1">
        <f t="array" ref="M3068">IF(ISERROR(INDEX('Non Compliance input'!$I$5:$I$156,MATCH(1,(A3068='Non Compliance input'!$A$5:$A$156)*(E3068&gt;='Non Compliance input'!$D$5:$D$156)*(F3068&lt;='Non Compliance input'!$E$5:$E$156)*('Non Compliance input'!$I$5:$I$156="Yes"),0))
),"","Yes")</f>
        <v/>
      </c>
      <c r="N3068" s="149" t="str">
        <f>IF(VLOOKUP($A3068,HourEndingOutage!$B$3:$F$746,5,0)="Outage","Outage","")</f>
        <v/>
      </c>
      <c r="O3068" s="18">
        <f t="shared" si="426"/>
        <v>0</v>
      </c>
      <c r="P3068" s="18" t="str">
        <f t="shared" si="427"/>
        <v/>
      </c>
      <c r="Q3068" s="18">
        <f t="shared" si="428"/>
        <v>0</v>
      </c>
      <c r="R3068" s="118"/>
    </row>
    <row r="3069" spans="1:18" x14ac:dyDescent="0.25">
      <c r="A3069" s="25">
        <f t="shared" si="429"/>
        <v>341</v>
      </c>
      <c r="B3069" s="23">
        <f t="shared" si="430"/>
        <v>44576</v>
      </c>
      <c r="C3069" s="24">
        <v>5</v>
      </c>
      <c r="D3069" s="54" t="str">
        <f t="shared" si="422"/>
        <v>ASET</v>
      </c>
      <c r="E3069" s="178"/>
      <c r="F3069" s="179"/>
      <c r="G3069" s="177"/>
      <c r="H3069" s="177"/>
      <c r="I3069" s="169">
        <f t="shared" si="423"/>
        <v>0</v>
      </c>
      <c r="J3069" s="149" t="str" cm="1">
        <f t="array" ref="J3069">IF(ISERROR(INDEX('Non Compliance input'!$H$5:$H$156,MATCH(1,(A3069='Non Compliance input'!$A$5:$A$156)*(F3069&gt;='Non Compliance input'!$D$5:$D$156)*(E3069&lt;'Non Compliance input'!$E$5:$E$156)*('Non Compliance input'!$H$5:$H$156="Yes"),0))
),"","Yes")</f>
        <v/>
      </c>
      <c r="K3069" s="149">
        <f t="shared" si="424"/>
        <v>0</v>
      </c>
      <c r="L3069" s="162">
        <f t="shared" si="425"/>
        <v>0</v>
      </c>
      <c r="M3069" s="162" t="str" cm="1">
        <f t="array" ref="M3069">IF(ISERROR(INDEX('Non Compliance input'!$I$5:$I$156,MATCH(1,(A3069='Non Compliance input'!$A$5:$A$156)*(E3069&gt;='Non Compliance input'!$D$5:$D$156)*(F3069&lt;='Non Compliance input'!$E$5:$E$156)*('Non Compliance input'!$I$5:$I$156="Yes"),0))
),"","Yes")</f>
        <v/>
      </c>
      <c r="N3069" s="149" t="str">
        <f>IF(VLOOKUP($A3069,HourEndingOutage!$B$3:$F$746,5,0)="Outage","Outage","")</f>
        <v/>
      </c>
      <c r="O3069" s="18">
        <f t="shared" si="426"/>
        <v>0</v>
      </c>
      <c r="P3069" s="18" t="str">
        <f t="shared" si="427"/>
        <v/>
      </c>
      <c r="Q3069" s="18">
        <f t="shared" si="428"/>
        <v>0</v>
      </c>
      <c r="R3069" s="118"/>
    </row>
    <row r="3070" spans="1:18" x14ac:dyDescent="0.25">
      <c r="A3070" s="25">
        <f t="shared" si="429"/>
        <v>341</v>
      </c>
      <c r="B3070" s="23">
        <f t="shared" si="430"/>
        <v>44576</v>
      </c>
      <c r="C3070" s="24">
        <v>5</v>
      </c>
      <c r="D3070" s="54" t="str">
        <f t="shared" si="422"/>
        <v>ASET</v>
      </c>
      <c r="E3070" s="178"/>
      <c r="F3070" s="179"/>
      <c r="G3070" s="177"/>
      <c r="H3070" s="177"/>
      <c r="I3070" s="169">
        <f t="shared" si="423"/>
        <v>0</v>
      </c>
      <c r="J3070" s="149" t="str" cm="1">
        <f t="array" ref="J3070">IF(ISERROR(INDEX('Non Compliance input'!$H$5:$H$156,MATCH(1,(A3070='Non Compliance input'!$A$5:$A$156)*(F3070&gt;='Non Compliance input'!$D$5:$D$156)*(E3070&lt;'Non Compliance input'!$E$5:$E$156)*('Non Compliance input'!$H$5:$H$156="Yes"),0))
),"","Yes")</f>
        <v/>
      </c>
      <c r="K3070" s="149">
        <f t="shared" si="424"/>
        <v>0</v>
      </c>
      <c r="L3070" s="162">
        <f t="shared" si="425"/>
        <v>0</v>
      </c>
      <c r="M3070" s="162" t="str" cm="1">
        <f t="array" ref="M3070">IF(ISERROR(INDEX('Non Compliance input'!$I$5:$I$156,MATCH(1,(A3070='Non Compliance input'!$A$5:$A$156)*(E3070&gt;='Non Compliance input'!$D$5:$D$156)*(F3070&lt;='Non Compliance input'!$E$5:$E$156)*('Non Compliance input'!$I$5:$I$156="Yes"),0))
),"","Yes")</f>
        <v/>
      </c>
      <c r="N3070" s="149" t="str">
        <f>IF(VLOOKUP($A3070,HourEndingOutage!$B$3:$F$746,5,0)="Outage","Outage","")</f>
        <v/>
      </c>
      <c r="O3070" s="18">
        <f t="shared" si="426"/>
        <v>0</v>
      </c>
      <c r="P3070" s="18" t="str">
        <f t="shared" si="427"/>
        <v/>
      </c>
      <c r="Q3070" s="18">
        <f t="shared" si="428"/>
        <v>0</v>
      </c>
      <c r="R3070" s="118"/>
    </row>
    <row r="3071" spans="1:18" x14ac:dyDescent="0.25">
      <c r="A3071" s="25">
        <f t="shared" si="429"/>
        <v>341</v>
      </c>
      <c r="B3071" s="23">
        <f t="shared" si="430"/>
        <v>44576</v>
      </c>
      <c r="C3071" s="24">
        <v>5</v>
      </c>
      <c r="D3071" s="54" t="str">
        <f t="shared" si="422"/>
        <v>ASET</v>
      </c>
      <c r="E3071" s="178"/>
      <c r="F3071" s="179"/>
      <c r="G3071" s="177"/>
      <c r="H3071" s="177"/>
      <c r="I3071" s="169">
        <f t="shared" si="423"/>
        <v>0</v>
      </c>
      <c r="J3071" s="149" t="str" cm="1">
        <f t="array" ref="J3071">IF(ISERROR(INDEX('Non Compliance input'!$H$5:$H$156,MATCH(1,(A3071='Non Compliance input'!$A$5:$A$156)*(F3071&gt;='Non Compliance input'!$D$5:$D$156)*(E3071&lt;'Non Compliance input'!$E$5:$E$156)*('Non Compliance input'!$H$5:$H$156="Yes"),0))
),"","Yes")</f>
        <v/>
      </c>
      <c r="K3071" s="149">
        <f t="shared" si="424"/>
        <v>0</v>
      </c>
      <c r="L3071" s="162">
        <f t="shared" si="425"/>
        <v>0</v>
      </c>
      <c r="M3071" s="162" t="str" cm="1">
        <f t="array" ref="M3071">IF(ISERROR(INDEX('Non Compliance input'!$I$5:$I$156,MATCH(1,(A3071='Non Compliance input'!$A$5:$A$156)*(E3071&gt;='Non Compliance input'!$D$5:$D$156)*(F3071&lt;='Non Compliance input'!$E$5:$E$156)*('Non Compliance input'!$I$5:$I$156="Yes"),0))
),"","Yes")</f>
        <v/>
      </c>
      <c r="N3071" s="149" t="str">
        <f>IF(VLOOKUP($A3071,HourEndingOutage!$B$3:$F$746,5,0)="Outage","Outage","")</f>
        <v/>
      </c>
      <c r="O3071" s="18">
        <f t="shared" si="426"/>
        <v>0</v>
      </c>
      <c r="P3071" s="18" t="str">
        <f t="shared" si="427"/>
        <v/>
      </c>
      <c r="Q3071" s="18">
        <f t="shared" si="428"/>
        <v>0</v>
      </c>
      <c r="R3071" s="118"/>
    </row>
    <row r="3072" spans="1:18" x14ac:dyDescent="0.25">
      <c r="A3072" s="25">
        <f t="shared" si="429"/>
        <v>342</v>
      </c>
      <c r="B3072" s="23">
        <f t="shared" si="430"/>
        <v>44576</v>
      </c>
      <c r="C3072" s="24">
        <v>6</v>
      </c>
      <c r="D3072" s="54" t="str">
        <f t="shared" si="422"/>
        <v>ASET</v>
      </c>
      <c r="E3072" s="178"/>
      <c r="F3072" s="179"/>
      <c r="G3072" s="177"/>
      <c r="H3072" s="177"/>
      <c r="I3072" s="169">
        <f t="shared" si="423"/>
        <v>0</v>
      </c>
      <c r="J3072" s="149" t="str" cm="1">
        <f t="array" ref="J3072">IF(ISERROR(INDEX('Non Compliance input'!$H$5:$H$156,MATCH(1,(A3072='Non Compliance input'!$A$5:$A$156)*(F3072&gt;='Non Compliance input'!$D$5:$D$156)*(E3072&lt;'Non Compliance input'!$E$5:$E$156)*('Non Compliance input'!$H$5:$H$156="Yes"),0))
),"","Yes")</f>
        <v/>
      </c>
      <c r="K3072" s="149">
        <f t="shared" si="424"/>
        <v>0</v>
      </c>
      <c r="L3072" s="162">
        <f t="shared" si="425"/>
        <v>0</v>
      </c>
      <c r="M3072" s="162" t="str" cm="1">
        <f t="array" ref="M3072">IF(ISERROR(INDEX('Non Compliance input'!$I$5:$I$156,MATCH(1,(A3072='Non Compliance input'!$A$5:$A$156)*(E3072&gt;='Non Compliance input'!$D$5:$D$156)*(F3072&lt;='Non Compliance input'!$E$5:$E$156)*('Non Compliance input'!$I$5:$I$156="Yes"),0))
),"","Yes")</f>
        <v/>
      </c>
      <c r="N3072" s="149" t="str">
        <f>IF(VLOOKUP($A3072,HourEndingOutage!$B$3:$F$746,5,0)="Outage","Outage","")</f>
        <v/>
      </c>
      <c r="O3072" s="18">
        <f t="shared" si="426"/>
        <v>0</v>
      </c>
      <c r="P3072" s="18" t="str">
        <f t="shared" si="427"/>
        <v/>
      </c>
      <c r="Q3072" s="18">
        <f t="shared" si="428"/>
        <v>0</v>
      </c>
      <c r="R3072" s="118"/>
    </row>
    <row r="3073" spans="1:18" x14ac:dyDescent="0.25">
      <c r="A3073" s="25">
        <f t="shared" si="429"/>
        <v>342</v>
      </c>
      <c r="B3073" s="23">
        <f t="shared" si="430"/>
        <v>44576</v>
      </c>
      <c r="C3073" s="24">
        <v>6</v>
      </c>
      <c r="D3073" s="54" t="str">
        <f t="shared" si="422"/>
        <v>ASET</v>
      </c>
      <c r="E3073" s="178"/>
      <c r="F3073" s="179"/>
      <c r="G3073" s="177"/>
      <c r="H3073" s="177"/>
      <c r="I3073" s="169">
        <f t="shared" si="423"/>
        <v>0</v>
      </c>
      <c r="J3073" s="149" t="str" cm="1">
        <f t="array" ref="J3073">IF(ISERROR(INDEX('Non Compliance input'!$H$5:$H$156,MATCH(1,(A3073='Non Compliance input'!$A$5:$A$156)*(F3073&gt;='Non Compliance input'!$D$5:$D$156)*(E3073&lt;'Non Compliance input'!$E$5:$E$156)*('Non Compliance input'!$H$5:$H$156="Yes"),0))
),"","Yes")</f>
        <v/>
      </c>
      <c r="K3073" s="149">
        <f t="shared" si="424"/>
        <v>0</v>
      </c>
      <c r="L3073" s="162">
        <f t="shared" si="425"/>
        <v>0</v>
      </c>
      <c r="M3073" s="162" t="str" cm="1">
        <f t="array" ref="M3073">IF(ISERROR(INDEX('Non Compliance input'!$I$5:$I$156,MATCH(1,(A3073='Non Compliance input'!$A$5:$A$156)*(E3073&gt;='Non Compliance input'!$D$5:$D$156)*(F3073&lt;='Non Compliance input'!$E$5:$E$156)*('Non Compliance input'!$I$5:$I$156="Yes"),0))
),"","Yes")</f>
        <v/>
      </c>
      <c r="N3073" s="149" t="str">
        <f>IF(VLOOKUP($A3073,HourEndingOutage!$B$3:$F$746,5,0)="Outage","Outage","")</f>
        <v/>
      </c>
      <c r="O3073" s="18">
        <f t="shared" si="426"/>
        <v>0</v>
      </c>
      <c r="P3073" s="18" t="str">
        <f t="shared" si="427"/>
        <v/>
      </c>
      <c r="Q3073" s="18">
        <f t="shared" si="428"/>
        <v>0</v>
      </c>
      <c r="R3073" s="118"/>
    </row>
    <row r="3074" spans="1:18" x14ac:dyDescent="0.25">
      <c r="A3074" s="25">
        <f t="shared" si="429"/>
        <v>342</v>
      </c>
      <c r="B3074" s="23">
        <f t="shared" si="430"/>
        <v>44576</v>
      </c>
      <c r="C3074" s="24">
        <v>6</v>
      </c>
      <c r="D3074" s="54" t="str">
        <f t="shared" ref="D3074:D3137" si="431">Unit</f>
        <v>ASET</v>
      </c>
      <c r="E3074" s="178"/>
      <c r="F3074" s="179"/>
      <c r="G3074" s="177"/>
      <c r="H3074" s="177"/>
      <c r="I3074" s="169">
        <f t="shared" si="423"/>
        <v>0</v>
      </c>
      <c r="J3074" s="149" t="str" cm="1">
        <f t="array" ref="J3074">IF(ISERROR(INDEX('Non Compliance input'!$H$5:$H$156,MATCH(1,(A3074='Non Compliance input'!$A$5:$A$156)*(F3074&gt;='Non Compliance input'!$D$5:$D$156)*(E3074&lt;'Non Compliance input'!$E$5:$E$156)*('Non Compliance input'!$H$5:$H$156="Yes"),0))
),"","Yes")</f>
        <v/>
      </c>
      <c r="K3074" s="149">
        <f t="shared" si="424"/>
        <v>0</v>
      </c>
      <c r="L3074" s="162">
        <f t="shared" si="425"/>
        <v>0</v>
      </c>
      <c r="M3074" s="162" t="str" cm="1">
        <f t="array" ref="M3074">IF(ISERROR(INDEX('Non Compliance input'!$I$5:$I$156,MATCH(1,(A3074='Non Compliance input'!$A$5:$A$156)*(E3074&gt;='Non Compliance input'!$D$5:$D$156)*(F3074&lt;='Non Compliance input'!$E$5:$E$156)*('Non Compliance input'!$I$5:$I$156="Yes"),0))
),"","Yes")</f>
        <v/>
      </c>
      <c r="N3074" s="149" t="str">
        <f>IF(VLOOKUP($A3074,HourEndingOutage!$B$3:$F$746,5,0)="Outage","Outage","")</f>
        <v/>
      </c>
      <c r="O3074" s="18">
        <f t="shared" si="426"/>
        <v>0</v>
      </c>
      <c r="P3074" s="18" t="str">
        <f t="shared" si="427"/>
        <v/>
      </c>
      <c r="Q3074" s="18">
        <f t="shared" si="428"/>
        <v>0</v>
      </c>
      <c r="R3074" s="118"/>
    </row>
    <row r="3075" spans="1:18" x14ac:dyDescent="0.25">
      <c r="A3075" s="25">
        <f t="shared" si="429"/>
        <v>342</v>
      </c>
      <c r="B3075" s="23">
        <f t="shared" si="430"/>
        <v>44576</v>
      </c>
      <c r="C3075" s="24">
        <v>6</v>
      </c>
      <c r="D3075" s="54" t="str">
        <f t="shared" si="431"/>
        <v>ASET</v>
      </c>
      <c r="E3075" s="178"/>
      <c r="F3075" s="179"/>
      <c r="G3075" s="177"/>
      <c r="H3075" s="177"/>
      <c r="I3075" s="169">
        <f t="shared" ref="I3075:I3138" si="432">IF(AND(LEN(E3075)&gt;2,LEN(F3075)&gt;2)=TRUE,(ROUND((F3075-E3075)*1440,0)),0)</f>
        <v>0</v>
      </c>
      <c r="J3075" s="149" t="str" cm="1">
        <f t="array" ref="J3075">IF(ISERROR(INDEX('Non Compliance input'!$H$5:$H$156,MATCH(1,(A3075='Non Compliance input'!$A$5:$A$156)*(F3075&gt;='Non Compliance input'!$D$5:$D$156)*(E3075&lt;'Non Compliance input'!$E$5:$E$156)*('Non Compliance input'!$H$5:$H$156="Yes"),0))
),"","Yes")</f>
        <v/>
      </c>
      <c r="K3075" s="149">
        <f t="shared" ref="K3075:K3138" si="433">IF(J3075="Yes",0,MIN(H3075,G3075,IF(H3075="",0,Contract_Volume)))</f>
        <v>0</v>
      </c>
      <c r="L3075" s="162">
        <f t="shared" ref="L3075:L3138" si="434">IF(J3075="Yes",0,(MIN(H3075,G3075)*(I3075/60)))</f>
        <v>0</v>
      </c>
      <c r="M3075" s="162" t="str" cm="1">
        <f t="array" ref="M3075">IF(ISERROR(INDEX('Non Compliance input'!$I$5:$I$156,MATCH(1,(A3075='Non Compliance input'!$A$5:$A$156)*(E3075&gt;='Non Compliance input'!$D$5:$D$156)*(F3075&lt;='Non Compliance input'!$E$5:$E$156)*('Non Compliance input'!$I$5:$I$156="Yes"),0))
),"","Yes")</f>
        <v/>
      </c>
      <c r="N3075" s="149" t="str">
        <f>IF(VLOOKUP($A3075,HourEndingOutage!$B$3:$F$746,5,0)="Outage","Outage","")</f>
        <v/>
      </c>
      <c r="O3075" s="18">
        <f t="shared" ref="O3075:O3138" si="435">IF(OR(M3075="Yes",N3075="Outage"),0,(K3075*(I3075/60))*Arming)</f>
        <v>0</v>
      </c>
      <c r="P3075" s="18" t="str">
        <f t="shared" ref="P3075:P3138" si="436">IF(ISERROR(VLOOKUP($A3075,FTShour,1,0)),"","Yes")</f>
        <v/>
      </c>
      <c r="Q3075" s="18">
        <f t="shared" si="428"/>
        <v>0</v>
      </c>
      <c r="R3075" s="118"/>
    </row>
    <row r="3076" spans="1:18" x14ac:dyDescent="0.25">
      <c r="A3076" s="25">
        <f t="shared" si="429"/>
        <v>342</v>
      </c>
      <c r="B3076" s="23">
        <f t="shared" si="430"/>
        <v>44576</v>
      </c>
      <c r="C3076" s="24">
        <v>6</v>
      </c>
      <c r="D3076" s="54" t="str">
        <f t="shared" si="431"/>
        <v>ASET</v>
      </c>
      <c r="E3076" s="178"/>
      <c r="F3076" s="179"/>
      <c r="G3076" s="177"/>
      <c r="H3076" s="177"/>
      <c r="I3076" s="169">
        <f t="shared" si="432"/>
        <v>0</v>
      </c>
      <c r="J3076" s="149" t="str" cm="1">
        <f t="array" ref="J3076">IF(ISERROR(INDEX('Non Compliance input'!$H$5:$H$156,MATCH(1,(A3076='Non Compliance input'!$A$5:$A$156)*(F3076&gt;='Non Compliance input'!$D$5:$D$156)*(E3076&lt;'Non Compliance input'!$E$5:$E$156)*('Non Compliance input'!$H$5:$H$156="Yes"),0))
),"","Yes")</f>
        <v/>
      </c>
      <c r="K3076" s="149">
        <f t="shared" si="433"/>
        <v>0</v>
      </c>
      <c r="L3076" s="162">
        <f t="shared" si="434"/>
        <v>0</v>
      </c>
      <c r="M3076" s="162" t="str" cm="1">
        <f t="array" ref="M3076">IF(ISERROR(INDEX('Non Compliance input'!$I$5:$I$156,MATCH(1,(A3076='Non Compliance input'!$A$5:$A$156)*(E3076&gt;='Non Compliance input'!$D$5:$D$156)*(F3076&lt;='Non Compliance input'!$E$5:$E$156)*('Non Compliance input'!$I$5:$I$156="Yes"),0))
),"","Yes")</f>
        <v/>
      </c>
      <c r="N3076" s="149" t="str">
        <f>IF(VLOOKUP($A3076,HourEndingOutage!$B$3:$F$746,5,0)="Outage","Outage","")</f>
        <v/>
      </c>
      <c r="O3076" s="18">
        <f t="shared" si="435"/>
        <v>0</v>
      </c>
      <c r="P3076" s="18" t="str">
        <f t="shared" si="436"/>
        <v/>
      </c>
      <c r="Q3076" s="18">
        <f t="shared" ref="Q3076:Q3139" si="437">IF(P3076="Yes",-O3076,0)</f>
        <v>0</v>
      </c>
      <c r="R3076" s="118"/>
    </row>
    <row r="3077" spans="1:18" x14ac:dyDescent="0.25">
      <c r="A3077" s="25">
        <f t="shared" si="429"/>
        <v>342</v>
      </c>
      <c r="B3077" s="23">
        <f t="shared" si="430"/>
        <v>44576</v>
      </c>
      <c r="C3077" s="24">
        <v>6</v>
      </c>
      <c r="D3077" s="54" t="str">
        <f t="shared" si="431"/>
        <v>ASET</v>
      </c>
      <c r="E3077" s="178"/>
      <c r="F3077" s="179"/>
      <c r="G3077" s="177"/>
      <c r="H3077" s="177"/>
      <c r="I3077" s="169">
        <f t="shared" si="432"/>
        <v>0</v>
      </c>
      <c r="J3077" s="149" t="str" cm="1">
        <f t="array" ref="J3077">IF(ISERROR(INDEX('Non Compliance input'!$H$5:$H$156,MATCH(1,(A3077='Non Compliance input'!$A$5:$A$156)*(F3077&gt;='Non Compliance input'!$D$5:$D$156)*(E3077&lt;'Non Compliance input'!$E$5:$E$156)*('Non Compliance input'!$H$5:$H$156="Yes"),0))
),"","Yes")</f>
        <v/>
      </c>
      <c r="K3077" s="149">
        <f t="shared" si="433"/>
        <v>0</v>
      </c>
      <c r="L3077" s="162">
        <f t="shared" si="434"/>
        <v>0</v>
      </c>
      <c r="M3077" s="162" t="str" cm="1">
        <f t="array" ref="M3077">IF(ISERROR(INDEX('Non Compliance input'!$I$5:$I$156,MATCH(1,(A3077='Non Compliance input'!$A$5:$A$156)*(E3077&gt;='Non Compliance input'!$D$5:$D$156)*(F3077&lt;='Non Compliance input'!$E$5:$E$156)*('Non Compliance input'!$I$5:$I$156="Yes"),0))
),"","Yes")</f>
        <v/>
      </c>
      <c r="N3077" s="149" t="str">
        <f>IF(VLOOKUP($A3077,HourEndingOutage!$B$3:$F$746,5,0)="Outage","Outage","")</f>
        <v/>
      </c>
      <c r="O3077" s="18">
        <f t="shared" si="435"/>
        <v>0</v>
      </c>
      <c r="P3077" s="18" t="str">
        <f t="shared" si="436"/>
        <v/>
      </c>
      <c r="Q3077" s="18">
        <f t="shared" si="437"/>
        <v>0</v>
      </c>
      <c r="R3077" s="118"/>
    </row>
    <row r="3078" spans="1:18" x14ac:dyDescent="0.25">
      <c r="A3078" s="25">
        <f t="shared" si="429"/>
        <v>342</v>
      </c>
      <c r="B3078" s="23">
        <f t="shared" si="430"/>
        <v>44576</v>
      </c>
      <c r="C3078" s="24">
        <v>6</v>
      </c>
      <c r="D3078" s="54" t="str">
        <f t="shared" si="431"/>
        <v>ASET</v>
      </c>
      <c r="E3078" s="178"/>
      <c r="F3078" s="179"/>
      <c r="G3078" s="177"/>
      <c r="H3078" s="177"/>
      <c r="I3078" s="169">
        <f t="shared" si="432"/>
        <v>0</v>
      </c>
      <c r="J3078" s="149" t="str" cm="1">
        <f t="array" ref="J3078">IF(ISERROR(INDEX('Non Compliance input'!$H$5:$H$156,MATCH(1,(A3078='Non Compliance input'!$A$5:$A$156)*(F3078&gt;='Non Compliance input'!$D$5:$D$156)*(E3078&lt;'Non Compliance input'!$E$5:$E$156)*('Non Compliance input'!$H$5:$H$156="Yes"),0))
),"","Yes")</f>
        <v/>
      </c>
      <c r="K3078" s="149">
        <f t="shared" si="433"/>
        <v>0</v>
      </c>
      <c r="L3078" s="162">
        <f t="shared" si="434"/>
        <v>0</v>
      </c>
      <c r="M3078" s="162" t="str" cm="1">
        <f t="array" ref="M3078">IF(ISERROR(INDEX('Non Compliance input'!$I$5:$I$156,MATCH(1,(A3078='Non Compliance input'!$A$5:$A$156)*(E3078&gt;='Non Compliance input'!$D$5:$D$156)*(F3078&lt;='Non Compliance input'!$E$5:$E$156)*('Non Compliance input'!$I$5:$I$156="Yes"),0))
),"","Yes")</f>
        <v/>
      </c>
      <c r="N3078" s="149" t="str">
        <f>IF(VLOOKUP($A3078,HourEndingOutage!$B$3:$F$746,5,0)="Outage","Outage","")</f>
        <v/>
      </c>
      <c r="O3078" s="18">
        <f t="shared" si="435"/>
        <v>0</v>
      </c>
      <c r="P3078" s="18" t="str">
        <f t="shared" si="436"/>
        <v/>
      </c>
      <c r="Q3078" s="18">
        <f t="shared" si="437"/>
        <v>0</v>
      </c>
      <c r="R3078" s="118"/>
    </row>
    <row r="3079" spans="1:18" x14ac:dyDescent="0.25">
      <c r="A3079" s="25">
        <f t="shared" si="429"/>
        <v>342</v>
      </c>
      <c r="B3079" s="23">
        <f t="shared" si="430"/>
        <v>44576</v>
      </c>
      <c r="C3079" s="24">
        <v>6</v>
      </c>
      <c r="D3079" s="54" t="str">
        <f t="shared" si="431"/>
        <v>ASET</v>
      </c>
      <c r="E3079" s="178"/>
      <c r="F3079" s="179"/>
      <c r="G3079" s="177"/>
      <c r="H3079" s="177"/>
      <c r="I3079" s="169">
        <f t="shared" si="432"/>
        <v>0</v>
      </c>
      <c r="J3079" s="149" t="str" cm="1">
        <f t="array" ref="J3079">IF(ISERROR(INDEX('Non Compliance input'!$H$5:$H$156,MATCH(1,(A3079='Non Compliance input'!$A$5:$A$156)*(F3079&gt;='Non Compliance input'!$D$5:$D$156)*(E3079&lt;'Non Compliance input'!$E$5:$E$156)*('Non Compliance input'!$H$5:$H$156="Yes"),0))
),"","Yes")</f>
        <v/>
      </c>
      <c r="K3079" s="149">
        <f t="shared" si="433"/>
        <v>0</v>
      </c>
      <c r="L3079" s="162">
        <f t="shared" si="434"/>
        <v>0</v>
      </c>
      <c r="M3079" s="162" t="str" cm="1">
        <f t="array" ref="M3079">IF(ISERROR(INDEX('Non Compliance input'!$I$5:$I$156,MATCH(1,(A3079='Non Compliance input'!$A$5:$A$156)*(E3079&gt;='Non Compliance input'!$D$5:$D$156)*(F3079&lt;='Non Compliance input'!$E$5:$E$156)*('Non Compliance input'!$I$5:$I$156="Yes"),0))
),"","Yes")</f>
        <v/>
      </c>
      <c r="N3079" s="149" t="str">
        <f>IF(VLOOKUP($A3079,HourEndingOutage!$B$3:$F$746,5,0)="Outage","Outage","")</f>
        <v/>
      </c>
      <c r="O3079" s="18">
        <f t="shared" si="435"/>
        <v>0</v>
      </c>
      <c r="P3079" s="18" t="str">
        <f t="shared" si="436"/>
        <v/>
      </c>
      <c r="Q3079" s="18">
        <f t="shared" si="437"/>
        <v>0</v>
      </c>
      <c r="R3079" s="118"/>
    </row>
    <row r="3080" spans="1:18" x14ac:dyDescent="0.25">
      <c r="A3080" s="25">
        <f t="shared" si="429"/>
        <v>342</v>
      </c>
      <c r="B3080" s="23">
        <f t="shared" si="430"/>
        <v>44576</v>
      </c>
      <c r="C3080" s="24">
        <v>6</v>
      </c>
      <c r="D3080" s="54" t="str">
        <f t="shared" si="431"/>
        <v>ASET</v>
      </c>
      <c r="E3080" s="178"/>
      <c r="F3080" s="179"/>
      <c r="G3080" s="177"/>
      <c r="H3080" s="177"/>
      <c r="I3080" s="169">
        <f t="shared" si="432"/>
        <v>0</v>
      </c>
      <c r="J3080" s="149" t="str" cm="1">
        <f t="array" ref="J3080">IF(ISERROR(INDEX('Non Compliance input'!$H$5:$H$156,MATCH(1,(A3080='Non Compliance input'!$A$5:$A$156)*(F3080&gt;='Non Compliance input'!$D$5:$D$156)*(E3080&lt;'Non Compliance input'!$E$5:$E$156)*('Non Compliance input'!$H$5:$H$156="Yes"),0))
),"","Yes")</f>
        <v/>
      </c>
      <c r="K3080" s="149">
        <f t="shared" si="433"/>
        <v>0</v>
      </c>
      <c r="L3080" s="162">
        <f t="shared" si="434"/>
        <v>0</v>
      </c>
      <c r="M3080" s="162" t="str" cm="1">
        <f t="array" ref="M3080">IF(ISERROR(INDEX('Non Compliance input'!$I$5:$I$156,MATCH(1,(A3080='Non Compliance input'!$A$5:$A$156)*(E3080&gt;='Non Compliance input'!$D$5:$D$156)*(F3080&lt;='Non Compliance input'!$E$5:$E$156)*('Non Compliance input'!$I$5:$I$156="Yes"),0))
),"","Yes")</f>
        <v/>
      </c>
      <c r="N3080" s="149" t="str">
        <f>IF(VLOOKUP($A3080,HourEndingOutage!$B$3:$F$746,5,0)="Outage","Outage","")</f>
        <v/>
      </c>
      <c r="O3080" s="18">
        <f t="shared" si="435"/>
        <v>0</v>
      </c>
      <c r="P3080" s="18" t="str">
        <f t="shared" si="436"/>
        <v/>
      </c>
      <c r="Q3080" s="18">
        <f t="shared" si="437"/>
        <v>0</v>
      </c>
      <c r="R3080" s="118"/>
    </row>
    <row r="3081" spans="1:18" x14ac:dyDescent="0.25">
      <c r="A3081" s="25">
        <f t="shared" si="429"/>
        <v>343</v>
      </c>
      <c r="B3081" s="23">
        <f t="shared" si="430"/>
        <v>44576</v>
      </c>
      <c r="C3081" s="24">
        <v>7</v>
      </c>
      <c r="D3081" s="54" t="str">
        <f t="shared" si="431"/>
        <v>ASET</v>
      </c>
      <c r="E3081" s="178"/>
      <c r="F3081" s="179"/>
      <c r="G3081" s="177"/>
      <c r="H3081" s="177"/>
      <c r="I3081" s="169">
        <f t="shared" si="432"/>
        <v>0</v>
      </c>
      <c r="J3081" s="149" t="str" cm="1">
        <f t="array" ref="J3081">IF(ISERROR(INDEX('Non Compliance input'!$H$5:$H$156,MATCH(1,(A3081='Non Compliance input'!$A$5:$A$156)*(F3081&gt;='Non Compliance input'!$D$5:$D$156)*(E3081&lt;'Non Compliance input'!$E$5:$E$156)*('Non Compliance input'!$H$5:$H$156="Yes"),0))
),"","Yes")</f>
        <v/>
      </c>
      <c r="K3081" s="149">
        <f t="shared" si="433"/>
        <v>0</v>
      </c>
      <c r="L3081" s="162">
        <f t="shared" si="434"/>
        <v>0</v>
      </c>
      <c r="M3081" s="162" t="str" cm="1">
        <f t="array" ref="M3081">IF(ISERROR(INDEX('Non Compliance input'!$I$5:$I$156,MATCH(1,(A3081='Non Compliance input'!$A$5:$A$156)*(E3081&gt;='Non Compliance input'!$D$5:$D$156)*(F3081&lt;='Non Compliance input'!$E$5:$E$156)*('Non Compliance input'!$I$5:$I$156="Yes"),0))
),"","Yes")</f>
        <v/>
      </c>
      <c r="N3081" s="149" t="str">
        <f>IF(VLOOKUP($A3081,HourEndingOutage!$B$3:$F$746,5,0)="Outage","Outage","")</f>
        <v/>
      </c>
      <c r="O3081" s="18">
        <f t="shared" si="435"/>
        <v>0</v>
      </c>
      <c r="P3081" s="18" t="str">
        <f t="shared" si="436"/>
        <v/>
      </c>
      <c r="Q3081" s="18">
        <f t="shared" si="437"/>
        <v>0</v>
      </c>
      <c r="R3081" s="118"/>
    </row>
    <row r="3082" spans="1:18" x14ac:dyDescent="0.25">
      <c r="A3082" s="25">
        <f t="shared" si="429"/>
        <v>343</v>
      </c>
      <c r="B3082" s="23">
        <f t="shared" si="430"/>
        <v>44576</v>
      </c>
      <c r="C3082" s="24">
        <v>7</v>
      </c>
      <c r="D3082" s="54" t="str">
        <f t="shared" si="431"/>
        <v>ASET</v>
      </c>
      <c r="E3082" s="178"/>
      <c r="F3082" s="179"/>
      <c r="G3082" s="177"/>
      <c r="H3082" s="177"/>
      <c r="I3082" s="169">
        <f t="shared" si="432"/>
        <v>0</v>
      </c>
      <c r="J3082" s="149" t="str" cm="1">
        <f t="array" ref="J3082">IF(ISERROR(INDEX('Non Compliance input'!$H$5:$H$156,MATCH(1,(A3082='Non Compliance input'!$A$5:$A$156)*(F3082&gt;='Non Compliance input'!$D$5:$D$156)*(E3082&lt;'Non Compliance input'!$E$5:$E$156)*('Non Compliance input'!$H$5:$H$156="Yes"),0))
),"","Yes")</f>
        <v/>
      </c>
      <c r="K3082" s="149">
        <f t="shared" si="433"/>
        <v>0</v>
      </c>
      <c r="L3082" s="162">
        <f t="shared" si="434"/>
        <v>0</v>
      </c>
      <c r="M3082" s="162" t="str" cm="1">
        <f t="array" ref="M3082">IF(ISERROR(INDEX('Non Compliance input'!$I$5:$I$156,MATCH(1,(A3082='Non Compliance input'!$A$5:$A$156)*(E3082&gt;='Non Compliance input'!$D$5:$D$156)*(F3082&lt;='Non Compliance input'!$E$5:$E$156)*('Non Compliance input'!$I$5:$I$156="Yes"),0))
),"","Yes")</f>
        <v/>
      </c>
      <c r="N3082" s="149" t="str">
        <f>IF(VLOOKUP($A3082,HourEndingOutage!$B$3:$F$746,5,0)="Outage","Outage","")</f>
        <v/>
      </c>
      <c r="O3082" s="18">
        <f t="shared" si="435"/>
        <v>0</v>
      </c>
      <c r="P3082" s="18" t="str">
        <f t="shared" si="436"/>
        <v/>
      </c>
      <c r="Q3082" s="18">
        <f t="shared" si="437"/>
        <v>0</v>
      </c>
      <c r="R3082" s="118"/>
    </row>
    <row r="3083" spans="1:18" x14ac:dyDescent="0.25">
      <c r="A3083" s="25">
        <f t="shared" si="429"/>
        <v>343</v>
      </c>
      <c r="B3083" s="23">
        <f t="shared" si="430"/>
        <v>44576</v>
      </c>
      <c r="C3083" s="24">
        <v>7</v>
      </c>
      <c r="D3083" s="54" t="str">
        <f t="shared" si="431"/>
        <v>ASET</v>
      </c>
      <c r="E3083" s="178"/>
      <c r="F3083" s="179"/>
      <c r="G3083" s="177"/>
      <c r="H3083" s="177"/>
      <c r="I3083" s="169">
        <f t="shared" si="432"/>
        <v>0</v>
      </c>
      <c r="J3083" s="149" t="str" cm="1">
        <f t="array" ref="J3083">IF(ISERROR(INDEX('Non Compliance input'!$H$5:$H$156,MATCH(1,(A3083='Non Compliance input'!$A$5:$A$156)*(F3083&gt;='Non Compliance input'!$D$5:$D$156)*(E3083&lt;'Non Compliance input'!$E$5:$E$156)*('Non Compliance input'!$H$5:$H$156="Yes"),0))
),"","Yes")</f>
        <v/>
      </c>
      <c r="K3083" s="149">
        <f t="shared" si="433"/>
        <v>0</v>
      </c>
      <c r="L3083" s="162">
        <f t="shared" si="434"/>
        <v>0</v>
      </c>
      <c r="M3083" s="162" t="str" cm="1">
        <f t="array" ref="M3083">IF(ISERROR(INDEX('Non Compliance input'!$I$5:$I$156,MATCH(1,(A3083='Non Compliance input'!$A$5:$A$156)*(E3083&gt;='Non Compliance input'!$D$5:$D$156)*(F3083&lt;='Non Compliance input'!$E$5:$E$156)*('Non Compliance input'!$I$5:$I$156="Yes"),0))
),"","Yes")</f>
        <v/>
      </c>
      <c r="N3083" s="149" t="str">
        <f>IF(VLOOKUP($A3083,HourEndingOutage!$B$3:$F$746,5,0)="Outage","Outage","")</f>
        <v/>
      </c>
      <c r="O3083" s="18">
        <f t="shared" si="435"/>
        <v>0</v>
      </c>
      <c r="P3083" s="18" t="str">
        <f t="shared" si="436"/>
        <v/>
      </c>
      <c r="Q3083" s="18">
        <f t="shared" si="437"/>
        <v>0</v>
      </c>
      <c r="R3083" s="118"/>
    </row>
    <row r="3084" spans="1:18" x14ac:dyDescent="0.25">
      <c r="A3084" s="25">
        <f t="shared" si="429"/>
        <v>343</v>
      </c>
      <c r="B3084" s="23">
        <f t="shared" si="430"/>
        <v>44576</v>
      </c>
      <c r="C3084" s="24">
        <v>7</v>
      </c>
      <c r="D3084" s="54" t="str">
        <f t="shared" si="431"/>
        <v>ASET</v>
      </c>
      <c r="E3084" s="178"/>
      <c r="F3084" s="179"/>
      <c r="G3084" s="177"/>
      <c r="H3084" s="177"/>
      <c r="I3084" s="169">
        <f t="shared" si="432"/>
        <v>0</v>
      </c>
      <c r="J3084" s="149" t="str" cm="1">
        <f t="array" ref="J3084">IF(ISERROR(INDEX('Non Compliance input'!$H$5:$H$156,MATCH(1,(A3084='Non Compliance input'!$A$5:$A$156)*(F3084&gt;='Non Compliance input'!$D$5:$D$156)*(E3084&lt;'Non Compliance input'!$E$5:$E$156)*('Non Compliance input'!$H$5:$H$156="Yes"),0))
),"","Yes")</f>
        <v/>
      </c>
      <c r="K3084" s="149">
        <f t="shared" si="433"/>
        <v>0</v>
      </c>
      <c r="L3084" s="162">
        <f t="shared" si="434"/>
        <v>0</v>
      </c>
      <c r="M3084" s="162" t="str" cm="1">
        <f t="array" ref="M3084">IF(ISERROR(INDEX('Non Compliance input'!$I$5:$I$156,MATCH(1,(A3084='Non Compliance input'!$A$5:$A$156)*(E3084&gt;='Non Compliance input'!$D$5:$D$156)*(F3084&lt;='Non Compliance input'!$E$5:$E$156)*('Non Compliance input'!$I$5:$I$156="Yes"),0))
),"","Yes")</f>
        <v/>
      </c>
      <c r="N3084" s="149" t="str">
        <f>IF(VLOOKUP($A3084,HourEndingOutage!$B$3:$F$746,5,0)="Outage","Outage","")</f>
        <v/>
      </c>
      <c r="O3084" s="18">
        <f t="shared" si="435"/>
        <v>0</v>
      </c>
      <c r="P3084" s="18" t="str">
        <f t="shared" si="436"/>
        <v/>
      </c>
      <c r="Q3084" s="18">
        <f t="shared" si="437"/>
        <v>0</v>
      </c>
      <c r="R3084" s="118"/>
    </row>
    <row r="3085" spans="1:18" x14ac:dyDescent="0.25">
      <c r="A3085" s="25">
        <f t="shared" si="429"/>
        <v>343</v>
      </c>
      <c r="B3085" s="23">
        <f t="shared" si="430"/>
        <v>44576</v>
      </c>
      <c r="C3085" s="24">
        <v>7</v>
      </c>
      <c r="D3085" s="54" t="str">
        <f t="shared" si="431"/>
        <v>ASET</v>
      </c>
      <c r="E3085" s="178"/>
      <c r="F3085" s="179"/>
      <c r="G3085" s="177"/>
      <c r="H3085" s="177"/>
      <c r="I3085" s="169">
        <f t="shared" si="432"/>
        <v>0</v>
      </c>
      <c r="J3085" s="149" t="str" cm="1">
        <f t="array" ref="J3085">IF(ISERROR(INDEX('Non Compliance input'!$H$5:$H$156,MATCH(1,(A3085='Non Compliance input'!$A$5:$A$156)*(F3085&gt;='Non Compliance input'!$D$5:$D$156)*(E3085&lt;'Non Compliance input'!$E$5:$E$156)*('Non Compliance input'!$H$5:$H$156="Yes"),0))
),"","Yes")</f>
        <v/>
      </c>
      <c r="K3085" s="149">
        <f t="shared" si="433"/>
        <v>0</v>
      </c>
      <c r="L3085" s="162">
        <f t="shared" si="434"/>
        <v>0</v>
      </c>
      <c r="M3085" s="162" t="str" cm="1">
        <f t="array" ref="M3085">IF(ISERROR(INDEX('Non Compliance input'!$I$5:$I$156,MATCH(1,(A3085='Non Compliance input'!$A$5:$A$156)*(E3085&gt;='Non Compliance input'!$D$5:$D$156)*(F3085&lt;='Non Compliance input'!$E$5:$E$156)*('Non Compliance input'!$I$5:$I$156="Yes"),0))
),"","Yes")</f>
        <v/>
      </c>
      <c r="N3085" s="149" t="str">
        <f>IF(VLOOKUP($A3085,HourEndingOutage!$B$3:$F$746,5,0)="Outage","Outage","")</f>
        <v/>
      </c>
      <c r="O3085" s="18">
        <f t="shared" si="435"/>
        <v>0</v>
      </c>
      <c r="P3085" s="18" t="str">
        <f t="shared" si="436"/>
        <v/>
      </c>
      <c r="Q3085" s="18">
        <f t="shared" si="437"/>
        <v>0</v>
      </c>
      <c r="R3085" s="118"/>
    </row>
    <row r="3086" spans="1:18" x14ac:dyDescent="0.25">
      <c r="A3086" s="25">
        <f t="shared" si="429"/>
        <v>343</v>
      </c>
      <c r="B3086" s="23">
        <f t="shared" si="430"/>
        <v>44576</v>
      </c>
      <c r="C3086" s="24">
        <v>7</v>
      </c>
      <c r="D3086" s="54" t="str">
        <f t="shared" si="431"/>
        <v>ASET</v>
      </c>
      <c r="E3086" s="178"/>
      <c r="F3086" s="179"/>
      <c r="G3086" s="177"/>
      <c r="H3086" s="177"/>
      <c r="I3086" s="169">
        <f t="shared" si="432"/>
        <v>0</v>
      </c>
      <c r="J3086" s="149" t="str" cm="1">
        <f t="array" ref="J3086">IF(ISERROR(INDEX('Non Compliance input'!$H$5:$H$156,MATCH(1,(A3086='Non Compliance input'!$A$5:$A$156)*(F3086&gt;='Non Compliance input'!$D$5:$D$156)*(E3086&lt;'Non Compliance input'!$E$5:$E$156)*('Non Compliance input'!$H$5:$H$156="Yes"),0))
),"","Yes")</f>
        <v/>
      </c>
      <c r="K3086" s="149">
        <f t="shared" si="433"/>
        <v>0</v>
      </c>
      <c r="L3086" s="162">
        <f t="shared" si="434"/>
        <v>0</v>
      </c>
      <c r="M3086" s="162" t="str" cm="1">
        <f t="array" ref="M3086">IF(ISERROR(INDEX('Non Compliance input'!$I$5:$I$156,MATCH(1,(A3086='Non Compliance input'!$A$5:$A$156)*(E3086&gt;='Non Compliance input'!$D$5:$D$156)*(F3086&lt;='Non Compliance input'!$E$5:$E$156)*('Non Compliance input'!$I$5:$I$156="Yes"),0))
),"","Yes")</f>
        <v/>
      </c>
      <c r="N3086" s="149" t="str">
        <f>IF(VLOOKUP($A3086,HourEndingOutage!$B$3:$F$746,5,0)="Outage","Outage","")</f>
        <v/>
      </c>
      <c r="O3086" s="18">
        <f t="shared" si="435"/>
        <v>0</v>
      </c>
      <c r="P3086" s="18" t="str">
        <f t="shared" si="436"/>
        <v/>
      </c>
      <c r="Q3086" s="18">
        <f t="shared" si="437"/>
        <v>0</v>
      </c>
      <c r="R3086" s="118"/>
    </row>
    <row r="3087" spans="1:18" x14ac:dyDescent="0.25">
      <c r="A3087" s="25">
        <f t="shared" si="429"/>
        <v>343</v>
      </c>
      <c r="B3087" s="23">
        <f t="shared" si="430"/>
        <v>44576</v>
      </c>
      <c r="C3087" s="24">
        <v>7</v>
      </c>
      <c r="D3087" s="54" t="str">
        <f t="shared" si="431"/>
        <v>ASET</v>
      </c>
      <c r="E3087" s="178"/>
      <c r="F3087" s="179"/>
      <c r="G3087" s="177"/>
      <c r="H3087" s="177"/>
      <c r="I3087" s="169">
        <f t="shared" si="432"/>
        <v>0</v>
      </c>
      <c r="J3087" s="149" t="str" cm="1">
        <f t="array" ref="J3087">IF(ISERROR(INDEX('Non Compliance input'!$H$5:$H$156,MATCH(1,(A3087='Non Compliance input'!$A$5:$A$156)*(F3087&gt;='Non Compliance input'!$D$5:$D$156)*(E3087&lt;'Non Compliance input'!$E$5:$E$156)*('Non Compliance input'!$H$5:$H$156="Yes"),0))
),"","Yes")</f>
        <v/>
      </c>
      <c r="K3087" s="149">
        <f t="shared" si="433"/>
        <v>0</v>
      </c>
      <c r="L3087" s="162">
        <f t="shared" si="434"/>
        <v>0</v>
      </c>
      <c r="M3087" s="162" t="str" cm="1">
        <f t="array" ref="M3087">IF(ISERROR(INDEX('Non Compliance input'!$I$5:$I$156,MATCH(1,(A3087='Non Compliance input'!$A$5:$A$156)*(E3087&gt;='Non Compliance input'!$D$5:$D$156)*(F3087&lt;='Non Compliance input'!$E$5:$E$156)*('Non Compliance input'!$I$5:$I$156="Yes"),0))
),"","Yes")</f>
        <v/>
      </c>
      <c r="N3087" s="149" t="str">
        <f>IF(VLOOKUP($A3087,HourEndingOutage!$B$3:$F$746,5,0)="Outage","Outage","")</f>
        <v/>
      </c>
      <c r="O3087" s="18">
        <f t="shared" si="435"/>
        <v>0</v>
      </c>
      <c r="P3087" s="18" t="str">
        <f t="shared" si="436"/>
        <v/>
      </c>
      <c r="Q3087" s="18">
        <f t="shared" si="437"/>
        <v>0</v>
      </c>
      <c r="R3087" s="118"/>
    </row>
    <row r="3088" spans="1:18" x14ac:dyDescent="0.25">
      <c r="A3088" s="25">
        <f t="shared" si="429"/>
        <v>343</v>
      </c>
      <c r="B3088" s="23">
        <f t="shared" si="430"/>
        <v>44576</v>
      </c>
      <c r="C3088" s="24">
        <v>7</v>
      </c>
      <c r="D3088" s="54" t="str">
        <f t="shared" si="431"/>
        <v>ASET</v>
      </c>
      <c r="E3088" s="178"/>
      <c r="F3088" s="179"/>
      <c r="G3088" s="177"/>
      <c r="H3088" s="177"/>
      <c r="I3088" s="169">
        <f t="shared" si="432"/>
        <v>0</v>
      </c>
      <c r="J3088" s="149" t="str" cm="1">
        <f t="array" ref="J3088">IF(ISERROR(INDEX('Non Compliance input'!$H$5:$H$156,MATCH(1,(A3088='Non Compliance input'!$A$5:$A$156)*(F3088&gt;='Non Compliance input'!$D$5:$D$156)*(E3088&lt;'Non Compliance input'!$E$5:$E$156)*('Non Compliance input'!$H$5:$H$156="Yes"),0))
),"","Yes")</f>
        <v/>
      </c>
      <c r="K3088" s="149">
        <f t="shared" si="433"/>
        <v>0</v>
      </c>
      <c r="L3088" s="162">
        <f t="shared" si="434"/>
        <v>0</v>
      </c>
      <c r="M3088" s="162" t="str" cm="1">
        <f t="array" ref="M3088">IF(ISERROR(INDEX('Non Compliance input'!$I$5:$I$156,MATCH(1,(A3088='Non Compliance input'!$A$5:$A$156)*(E3088&gt;='Non Compliance input'!$D$5:$D$156)*(F3088&lt;='Non Compliance input'!$E$5:$E$156)*('Non Compliance input'!$I$5:$I$156="Yes"),0))
),"","Yes")</f>
        <v/>
      </c>
      <c r="N3088" s="149" t="str">
        <f>IF(VLOOKUP($A3088,HourEndingOutage!$B$3:$F$746,5,0)="Outage","Outage","")</f>
        <v/>
      </c>
      <c r="O3088" s="18">
        <f t="shared" si="435"/>
        <v>0</v>
      </c>
      <c r="P3088" s="18" t="str">
        <f t="shared" si="436"/>
        <v/>
      </c>
      <c r="Q3088" s="18">
        <f t="shared" si="437"/>
        <v>0</v>
      </c>
      <c r="R3088" s="118"/>
    </row>
    <row r="3089" spans="1:18" x14ac:dyDescent="0.25">
      <c r="A3089" s="25">
        <f t="shared" si="429"/>
        <v>343</v>
      </c>
      <c r="B3089" s="23">
        <f t="shared" si="430"/>
        <v>44576</v>
      </c>
      <c r="C3089" s="24">
        <v>7</v>
      </c>
      <c r="D3089" s="54" t="str">
        <f t="shared" si="431"/>
        <v>ASET</v>
      </c>
      <c r="E3089" s="178"/>
      <c r="F3089" s="179"/>
      <c r="G3089" s="177"/>
      <c r="H3089" s="177"/>
      <c r="I3089" s="169">
        <f t="shared" si="432"/>
        <v>0</v>
      </c>
      <c r="J3089" s="149" t="str" cm="1">
        <f t="array" ref="J3089">IF(ISERROR(INDEX('Non Compliance input'!$H$5:$H$156,MATCH(1,(A3089='Non Compliance input'!$A$5:$A$156)*(F3089&gt;='Non Compliance input'!$D$5:$D$156)*(E3089&lt;'Non Compliance input'!$E$5:$E$156)*('Non Compliance input'!$H$5:$H$156="Yes"),0))
),"","Yes")</f>
        <v/>
      </c>
      <c r="K3089" s="149">
        <f t="shared" si="433"/>
        <v>0</v>
      </c>
      <c r="L3089" s="162">
        <f t="shared" si="434"/>
        <v>0</v>
      </c>
      <c r="M3089" s="162" t="str" cm="1">
        <f t="array" ref="M3089">IF(ISERROR(INDEX('Non Compliance input'!$I$5:$I$156,MATCH(1,(A3089='Non Compliance input'!$A$5:$A$156)*(E3089&gt;='Non Compliance input'!$D$5:$D$156)*(F3089&lt;='Non Compliance input'!$E$5:$E$156)*('Non Compliance input'!$I$5:$I$156="Yes"),0))
),"","Yes")</f>
        <v/>
      </c>
      <c r="N3089" s="149" t="str">
        <f>IF(VLOOKUP($A3089,HourEndingOutage!$B$3:$F$746,5,0)="Outage","Outage","")</f>
        <v/>
      </c>
      <c r="O3089" s="18">
        <f t="shared" si="435"/>
        <v>0</v>
      </c>
      <c r="P3089" s="18" t="str">
        <f t="shared" si="436"/>
        <v/>
      </c>
      <c r="Q3089" s="18">
        <f t="shared" si="437"/>
        <v>0</v>
      </c>
      <c r="R3089" s="118"/>
    </row>
    <row r="3090" spans="1:18" x14ac:dyDescent="0.25">
      <c r="A3090" s="25">
        <f t="shared" si="429"/>
        <v>344</v>
      </c>
      <c r="B3090" s="23">
        <f t="shared" si="430"/>
        <v>44576</v>
      </c>
      <c r="C3090" s="24">
        <v>8</v>
      </c>
      <c r="D3090" s="54" t="str">
        <f t="shared" si="431"/>
        <v>ASET</v>
      </c>
      <c r="E3090" s="178"/>
      <c r="F3090" s="179"/>
      <c r="G3090" s="177"/>
      <c r="H3090" s="177"/>
      <c r="I3090" s="169">
        <f t="shared" si="432"/>
        <v>0</v>
      </c>
      <c r="J3090" s="149" t="str" cm="1">
        <f t="array" ref="J3090">IF(ISERROR(INDEX('Non Compliance input'!$H$5:$H$156,MATCH(1,(A3090='Non Compliance input'!$A$5:$A$156)*(F3090&gt;='Non Compliance input'!$D$5:$D$156)*(E3090&lt;'Non Compliance input'!$E$5:$E$156)*('Non Compliance input'!$H$5:$H$156="Yes"),0))
),"","Yes")</f>
        <v/>
      </c>
      <c r="K3090" s="149">
        <f t="shared" si="433"/>
        <v>0</v>
      </c>
      <c r="L3090" s="162">
        <f t="shared" si="434"/>
        <v>0</v>
      </c>
      <c r="M3090" s="162" t="str" cm="1">
        <f t="array" ref="M3090">IF(ISERROR(INDEX('Non Compliance input'!$I$5:$I$156,MATCH(1,(A3090='Non Compliance input'!$A$5:$A$156)*(E3090&gt;='Non Compliance input'!$D$5:$D$156)*(F3090&lt;='Non Compliance input'!$E$5:$E$156)*('Non Compliance input'!$I$5:$I$156="Yes"),0))
),"","Yes")</f>
        <v/>
      </c>
      <c r="N3090" s="149" t="str">
        <f>IF(VLOOKUP($A3090,HourEndingOutage!$B$3:$F$746,5,0)="Outage","Outage","")</f>
        <v/>
      </c>
      <c r="O3090" s="18">
        <f t="shared" si="435"/>
        <v>0</v>
      </c>
      <c r="P3090" s="18" t="str">
        <f t="shared" si="436"/>
        <v/>
      </c>
      <c r="Q3090" s="18">
        <f t="shared" si="437"/>
        <v>0</v>
      </c>
      <c r="R3090" s="118"/>
    </row>
    <row r="3091" spans="1:18" x14ac:dyDescent="0.25">
      <c r="A3091" s="25">
        <f t="shared" si="429"/>
        <v>344</v>
      </c>
      <c r="B3091" s="23">
        <f t="shared" si="430"/>
        <v>44576</v>
      </c>
      <c r="C3091" s="24">
        <v>8</v>
      </c>
      <c r="D3091" s="54" t="str">
        <f t="shared" si="431"/>
        <v>ASET</v>
      </c>
      <c r="E3091" s="178"/>
      <c r="F3091" s="179"/>
      <c r="G3091" s="177"/>
      <c r="H3091" s="177"/>
      <c r="I3091" s="169">
        <f t="shared" si="432"/>
        <v>0</v>
      </c>
      <c r="J3091" s="149" t="str" cm="1">
        <f t="array" ref="J3091">IF(ISERROR(INDEX('Non Compliance input'!$H$5:$H$156,MATCH(1,(A3091='Non Compliance input'!$A$5:$A$156)*(F3091&gt;='Non Compliance input'!$D$5:$D$156)*(E3091&lt;'Non Compliance input'!$E$5:$E$156)*('Non Compliance input'!$H$5:$H$156="Yes"),0))
),"","Yes")</f>
        <v/>
      </c>
      <c r="K3091" s="149">
        <f t="shared" si="433"/>
        <v>0</v>
      </c>
      <c r="L3091" s="162">
        <f t="shared" si="434"/>
        <v>0</v>
      </c>
      <c r="M3091" s="162" t="str" cm="1">
        <f t="array" ref="M3091">IF(ISERROR(INDEX('Non Compliance input'!$I$5:$I$156,MATCH(1,(A3091='Non Compliance input'!$A$5:$A$156)*(E3091&gt;='Non Compliance input'!$D$5:$D$156)*(F3091&lt;='Non Compliance input'!$E$5:$E$156)*('Non Compliance input'!$I$5:$I$156="Yes"),0))
),"","Yes")</f>
        <v/>
      </c>
      <c r="N3091" s="149" t="str">
        <f>IF(VLOOKUP($A3091,HourEndingOutage!$B$3:$F$746,5,0)="Outage","Outage","")</f>
        <v/>
      </c>
      <c r="O3091" s="18">
        <f t="shared" si="435"/>
        <v>0</v>
      </c>
      <c r="P3091" s="18" t="str">
        <f t="shared" si="436"/>
        <v/>
      </c>
      <c r="Q3091" s="18">
        <f t="shared" si="437"/>
        <v>0</v>
      </c>
      <c r="R3091" s="118"/>
    </row>
    <row r="3092" spans="1:18" x14ac:dyDescent="0.25">
      <c r="A3092" s="25">
        <f t="shared" si="429"/>
        <v>344</v>
      </c>
      <c r="B3092" s="23">
        <f t="shared" si="430"/>
        <v>44576</v>
      </c>
      <c r="C3092" s="24">
        <v>8</v>
      </c>
      <c r="D3092" s="54" t="str">
        <f t="shared" si="431"/>
        <v>ASET</v>
      </c>
      <c r="E3092" s="178"/>
      <c r="F3092" s="179"/>
      <c r="G3092" s="177"/>
      <c r="H3092" s="177"/>
      <c r="I3092" s="169">
        <f t="shared" si="432"/>
        <v>0</v>
      </c>
      <c r="J3092" s="149" t="str" cm="1">
        <f t="array" ref="J3092">IF(ISERROR(INDEX('Non Compliance input'!$H$5:$H$156,MATCH(1,(A3092='Non Compliance input'!$A$5:$A$156)*(F3092&gt;='Non Compliance input'!$D$5:$D$156)*(E3092&lt;'Non Compliance input'!$E$5:$E$156)*('Non Compliance input'!$H$5:$H$156="Yes"),0))
),"","Yes")</f>
        <v/>
      </c>
      <c r="K3092" s="149">
        <f t="shared" si="433"/>
        <v>0</v>
      </c>
      <c r="L3092" s="162">
        <f t="shared" si="434"/>
        <v>0</v>
      </c>
      <c r="M3092" s="162" t="str" cm="1">
        <f t="array" ref="M3092">IF(ISERROR(INDEX('Non Compliance input'!$I$5:$I$156,MATCH(1,(A3092='Non Compliance input'!$A$5:$A$156)*(E3092&gt;='Non Compliance input'!$D$5:$D$156)*(F3092&lt;='Non Compliance input'!$E$5:$E$156)*('Non Compliance input'!$I$5:$I$156="Yes"),0))
),"","Yes")</f>
        <v/>
      </c>
      <c r="N3092" s="149" t="str">
        <f>IF(VLOOKUP($A3092,HourEndingOutage!$B$3:$F$746,5,0)="Outage","Outage","")</f>
        <v/>
      </c>
      <c r="O3092" s="18">
        <f t="shared" si="435"/>
        <v>0</v>
      </c>
      <c r="P3092" s="18" t="str">
        <f t="shared" si="436"/>
        <v/>
      </c>
      <c r="Q3092" s="18">
        <f t="shared" si="437"/>
        <v>0</v>
      </c>
      <c r="R3092" s="118"/>
    </row>
    <row r="3093" spans="1:18" x14ac:dyDescent="0.25">
      <c r="A3093" s="25">
        <f t="shared" si="429"/>
        <v>344</v>
      </c>
      <c r="B3093" s="23">
        <f t="shared" si="430"/>
        <v>44576</v>
      </c>
      <c r="C3093" s="24">
        <v>8</v>
      </c>
      <c r="D3093" s="54" t="str">
        <f t="shared" si="431"/>
        <v>ASET</v>
      </c>
      <c r="E3093" s="178"/>
      <c r="F3093" s="179"/>
      <c r="G3093" s="177"/>
      <c r="H3093" s="177"/>
      <c r="I3093" s="169">
        <f t="shared" si="432"/>
        <v>0</v>
      </c>
      <c r="J3093" s="149" t="str" cm="1">
        <f t="array" ref="J3093">IF(ISERROR(INDEX('Non Compliance input'!$H$5:$H$156,MATCH(1,(A3093='Non Compliance input'!$A$5:$A$156)*(F3093&gt;='Non Compliance input'!$D$5:$D$156)*(E3093&lt;'Non Compliance input'!$E$5:$E$156)*('Non Compliance input'!$H$5:$H$156="Yes"),0))
),"","Yes")</f>
        <v/>
      </c>
      <c r="K3093" s="149">
        <f t="shared" si="433"/>
        <v>0</v>
      </c>
      <c r="L3093" s="162">
        <f t="shared" si="434"/>
        <v>0</v>
      </c>
      <c r="M3093" s="162" t="str" cm="1">
        <f t="array" ref="M3093">IF(ISERROR(INDEX('Non Compliance input'!$I$5:$I$156,MATCH(1,(A3093='Non Compliance input'!$A$5:$A$156)*(E3093&gt;='Non Compliance input'!$D$5:$D$156)*(F3093&lt;='Non Compliance input'!$E$5:$E$156)*('Non Compliance input'!$I$5:$I$156="Yes"),0))
),"","Yes")</f>
        <v/>
      </c>
      <c r="N3093" s="149" t="str">
        <f>IF(VLOOKUP($A3093,HourEndingOutage!$B$3:$F$746,5,0)="Outage","Outage","")</f>
        <v/>
      </c>
      <c r="O3093" s="18">
        <f t="shared" si="435"/>
        <v>0</v>
      </c>
      <c r="P3093" s="18" t="str">
        <f t="shared" si="436"/>
        <v/>
      </c>
      <c r="Q3093" s="18">
        <f t="shared" si="437"/>
        <v>0</v>
      </c>
      <c r="R3093" s="118"/>
    </row>
    <row r="3094" spans="1:18" x14ac:dyDescent="0.25">
      <c r="A3094" s="25">
        <f t="shared" si="429"/>
        <v>344</v>
      </c>
      <c r="B3094" s="23">
        <f t="shared" si="430"/>
        <v>44576</v>
      </c>
      <c r="C3094" s="24">
        <v>8</v>
      </c>
      <c r="D3094" s="54" t="str">
        <f t="shared" si="431"/>
        <v>ASET</v>
      </c>
      <c r="E3094" s="178"/>
      <c r="F3094" s="179"/>
      <c r="G3094" s="177"/>
      <c r="H3094" s="177"/>
      <c r="I3094" s="169">
        <f t="shared" si="432"/>
        <v>0</v>
      </c>
      <c r="J3094" s="149" t="str" cm="1">
        <f t="array" ref="J3094">IF(ISERROR(INDEX('Non Compliance input'!$H$5:$H$156,MATCH(1,(A3094='Non Compliance input'!$A$5:$A$156)*(F3094&gt;='Non Compliance input'!$D$5:$D$156)*(E3094&lt;'Non Compliance input'!$E$5:$E$156)*('Non Compliance input'!$H$5:$H$156="Yes"),0))
),"","Yes")</f>
        <v/>
      </c>
      <c r="K3094" s="149">
        <f t="shared" si="433"/>
        <v>0</v>
      </c>
      <c r="L3094" s="162">
        <f t="shared" si="434"/>
        <v>0</v>
      </c>
      <c r="M3094" s="162" t="str" cm="1">
        <f t="array" ref="M3094">IF(ISERROR(INDEX('Non Compliance input'!$I$5:$I$156,MATCH(1,(A3094='Non Compliance input'!$A$5:$A$156)*(E3094&gt;='Non Compliance input'!$D$5:$D$156)*(F3094&lt;='Non Compliance input'!$E$5:$E$156)*('Non Compliance input'!$I$5:$I$156="Yes"),0))
),"","Yes")</f>
        <v/>
      </c>
      <c r="N3094" s="149" t="str">
        <f>IF(VLOOKUP($A3094,HourEndingOutage!$B$3:$F$746,5,0)="Outage","Outage","")</f>
        <v/>
      </c>
      <c r="O3094" s="18">
        <f t="shared" si="435"/>
        <v>0</v>
      </c>
      <c r="P3094" s="18" t="str">
        <f t="shared" si="436"/>
        <v/>
      </c>
      <c r="Q3094" s="18">
        <f t="shared" si="437"/>
        <v>0</v>
      </c>
      <c r="R3094" s="118"/>
    </row>
    <row r="3095" spans="1:18" x14ac:dyDescent="0.25">
      <c r="A3095" s="25">
        <f t="shared" si="429"/>
        <v>344</v>
      </c>
      <c r="B3095" s="23">
        <f t="shared" si="430"/>
        <v>44576</v>
      </c>
      <c r="C3095" s="24">
        <v>8</v>
      </c>
      <c r="D3095" s="54" t="str">
        <f t="shared" si="431"/>
        <v>ASET</v>
      </c>
      <c r="E3095" s="178"/>
      <c r="F3095" s="179"/>
      <c r="G3095" s="177"/>
      <c r="H3095" s="177"/>
      <c r="I3095" s="169">
        <f t="shared" si="432"/>
        <v>0</v>
      </c>
      <c r="J3095" s="149" t="str" cm="1">
        <f t="array" ref="J3095">IF(ISERROR(INDEX('Non Compliance input'!$H$5:$H$156,MATCH(1,(A3095='Non Compliance input'!$A$5:$A$156)*(F3095&gt;='Non Compliance input'!$D$5:$D$156)*(E3095&lt;'Non Compliance input'!$E$5:$E$156)*('Non Compliance input'!$H$5:$H$156="Yes"),0))
),"","Yes")</f>
        <v/>
      </c>
      <c r="K3095" s="149">
        <f t="shared" si="433"/>
        <v>0</v>
      </c>
      <c r="L3095" s="162">
        <f t="shared" si="434"/>
        <v>0</v>
      </c>
      <c r="M3095" s="162" t="str" cm="1">
        <f t="array" ref="M3095">IF(ISERROR(INDEX('Non Compliance input'!$I$5:$I$156,MATCH(1,(A3095='Non Compliance input'!$A$5:$A$156)*(E3095&gt;='Non Compliance input'!$D$5:$D$156)*(F3095&lt;='Non Compliance input'!$E$5:$E$156)*('Non Compliance input'!$I$5:$I$156="Yes"),0))
),"","Yes")</f>
        <v/>
      </c>
      <c r="N3095" s="149" t="str">
        <f>IF(VLOOKUP($A3095,HourEndingOutage!$B$3:$F$746,5,0)="Outage","Outage","")</f>
        <v/>
      </c>
      <c r="O3095" s="18">
        <f t="shared" si="435"/>
        <v>0</v>
      </c>
      <c r="P3095" s="18" t="str">
        <f t="shared" si="436"/>
        <v/>
      </c>
      <c r="Q3095" s="18">
        <f t="shared" si="437"/>
        <v>0</v>
      </c>
      <c r="R3095" s="118"/>
    </row>
    <row r="3096" spans="1:18" x14ac:dyDescent="0.25">
      <c r="A3096" s="25">
        <f t="shared" si="429"/>
        <v>344</v>
      </c>
      <c r="B3096" s="23">
        <f t="shared" si="430"/>
        <v>44576</v>
      </c>
      <c r="C3096" s="24">
        <v>8</v>
      </c>
      <c r="D3096" s="54" t="str">
        <f t="shared" si="431"/>
        <v>ASET</v>
      </c>
      <c r="E3096" s="178"/>
      <c r="F3096" s="179"/>
      <c r="G3096" s="177"/>
      <c r="H3096" s="177"/>
      <c r="I3096" s="169">
        <f t="shared" si="432"/>
        <v>0</v>
      </c>
      <c r="J3096" s="149" t="str" cm="1">
        <f t="array" ref="J3096">IF(ISERROR(INDEX('Non Compliance input'!$H$5:$H$156,MATCH(1,(A3096='Non Compliance input'!$A$5:$A$156)*(F3096&gt;='Non Compliance input'!$D$5:$D$156)*(E3096&lt;'Non Compliance input'!$E$5:$E$156)*('Non Compliance input'!$H$5:$H$156="Yes"),0))
),"","Yes")</f>
        <v/>
      </c>
      <c r="K3096" s="149">
        <f t="shared" si="433"/>
        <v>0</v>
      </c>
      <c r="L3096" s="162">
        <f t="shared" si="434"/>
        <v>0</v>
      </c>
      <c r="M3096" s="162" t="str" cm="1">
        <f t="array" ref="M3096">IF(ISERROR(INDEX('Non Compliance input'!$I$5:$I$156,MATCH(1,(A3096='Non Compliance input'!$A$5:$A$156)*(E3096&gt;='Non Compliance input'!$D$5:$D$156)*(F3096&lt;='Non Compliance input'!$E$5:$E$156)*('Non Compliance input'!$I$5:$I$156="Yes"),0))
),"","Yes")</f>
        <v/>
      </c>
      <c r="N3096" s="149" t="str">
        <f>IF(VLOOKUP($A3096,HourEndingOutage!$B$3:$F$746,5,0)="Outage","Outage","")</f>
        <v/>
      </c>
      <c r="O3096" s="18">
        <f t="shared" si="435"/>
        <v>0</v>
      </c>
      <c r="P3096" s="18" t="str">
        <f t="shared" si="436"/>
        <v/>
      </c>
      <c r="Q3096" s="18">
        <f t="shared" si="437"/>
        <v>0</v>
      </c>
      <c r="R3096" s="118"/>
    </row>
    <row r="3097" spans="1:18" x14ac:dyDescent="0.25">
      <c r="A3097" s="25">
        <f t="shared" si="429"/>
        <v>344</v>
      </c>
      <c r="B3097" s="23">
        <f t="shared" si="430"/>
        <v>44576</v>
      </c>
      <c r="C3097" s="24">
        <v>8</v>
      </c>
      <c r="D3097" s="54" t="str">
        <f t="shared" si="431"/>
        <v>ASET</v>
      </c>
      <c r="E3097" s="178"/>
      <c r="F3097" s="179"/>
      <c r="G3097" s="177"/>
      <c r="H3097" s="177"/>
      <c r="I3097" s="169">
        <f t="shared" si="432"/>
        <v>0</v>
      </c>
      <c r="J3097" s="149" t="str" cm="1">
        <f t="array" ref="J3097">IF(ISERROR(INDEX('Non Compliance input'!$H$5:$H$156,MATCH(1,(A3097='Non Compliance input'!$A$5:$A$156)*(F3097&gt;='Non Compliance input'!$D$5:$D$156)*(E3097&lt;'Non Compliance input'!$E$5:$E$156)*('Non Compliance input'!$H$5:$H$156="Yes"),0))
),"","Yes")</f>
        <v/>
      </c>
      <c r="K3097" s="149">
        <f t="shared" si="433"/>
        <v>0</v>
      </c>
      <c r="L3097" s="162">
        <f t="shared" si="434"/>
        <v>0</v>
      </c>
      <c r="M3097" s="162" t="str" cm="1">
        <f t="array" ref="M3097">IF(ISERROR(INDEX('Non Compliance input'!$I$5:$I$156,MATCH(1,(A3097='Non Compliance input'!$A$5:$A$156)*(E3097&gt;='Non Compliance input'!$D$5:$D$156)*(F3097&lt;='Non Compliance input'!$E$5:$E$156)*('Non Compliance input'!$I$5:$I$156="Yes"),0))
),"","Yes")</f>
        <v/>
      </c>
      <c r="N3097" s="149" t="str">
        <f>IF(VLOOKUP($A3097,HourEndingOutage!$B$3:$F$746,5,0)="Outage","Outage","")</f>
        <v/>
      </c>
      <c r="O3097" s="18">
        <f t="shared" si="435"/>
        <v>0</v>
      </c>
      <c r="P3097" s="18" t="str">
        <f t="shared" si="436"/>
        <v/>
      </c>
      <c r="Q3097" s="18">
        <f t="shared" si="437"/>
        <v>0</v>
      </c>
      <c r="R3097" s="118"/>
    </row>
    <row r="3098" spans="1:18" x14ac:dyDescent="0.25">
      <c r="A3098" s="25">
        <f t="shared" si="429"/>
        <v>344</v>
      </c>
      <c r="B3098" s="23">
        <f t="shared" si="430"/>
        <v>44576</v>
      </c>
      <c r="C3098" s="24">
        <v>8</v>
      </c>
      <c r="D3098" s="54" t="str">
        <f t="shared" si="431"/>
        <v>ASET</v>
      </c>
      <c r="E3098" s="178"/>
      <c r="F3098" s="179"/>
      <c r="G3098" s="177"/>
      <c r="H3098" s="177"/>
      <c r="I3098" s="169">
        <f t="shared" si="432"/>
        <v>0</v>
      </c>
      <c r="J3098" s="149" t="str" cm="1">
        <f t="array" ref="J3098">IF(ISERROR(INDEX('Non Compliance input'!$H$5:$H$156,MATCH(1,(A3098='Non Compliance input'!$A$5:$A$156)*(F3098&gt;='Non Compliance input'!$D$5:$D$156)*(E3098&lt;'Non Compliance input'!$E$5:$E$156)*('Non Compliance input'!$H$5:$H$156="Yes"),0))
),"","Yes")</f>
        <v/>
      </c>
      <c r="K3098" s="149">
        <f t="shared" si="433"/>
        <v>0</v>
      </c>
      <c r="L3098" s="162">
        <f t="shared" si="434"/>
        <v>0</v>
      </c>
      <c r="M3098" s="162" t="str" cm="1">
        <f t="array" ref="M3098">IF(ISERROR(INDEX('Non Compliance input'!$I$5:$I$156,MATCH(1,(A3098='Non Compliance input'!$A$5:$A$156)*(E3098&gt;='Non Compliance input'!$D$5:$D$156)*(F3098&lt;='Non Compliance input'!$E$5:$E$156)*('Non Compliance input'!$I$5:$I$156="Yes"),0))
),"","Yes")</f>
        <v/>
      </c>
      <c r="N3098" s="149" t="str">
        <f>IF(VLOOKUP($A3098,HourEndingOutage!$B$3:$F$746,5,0)="Outage","Outage","")</f>
        <v/>
      </c>
      <c r="O3098" s="18">
        <f t="shared" si="435"/>
        <v>0</v>
      </c>
      <c r="P3098" s="18" t="str">
        <f t="shared" si="436"/>
        <v/>
      </c>
      <c r="Q3098" s="18">
        <f t="shared" si="437"/>
        <v>0</v>
      </c>
      <c r="R3098" s="118"/>
    </row>
    <row r="3099" spans="1:18" x14ac:dyDescent="0.25">
      <c r="A3099" s="25">
        <f t="shared" si="429"/>
        <v>345</v>
      </c>
      <c r="B3099" s="23">
        <f t="shared" si="430"/>
        <v>44576</v>
      </c>
      <c r="C3099" s="24">
        <v>9</v>
      </c>
      <c r="D3099" s="54" t="str">
        <f t="shared" si="431"/>
        <v>ASET</v>
      </c>
      <c r="E3099" s="178"/>
      <c r="F3099" s="179"/>
      <c r="G3099" s="177"/>
      <c r="H3099" s="177"/>
      <c r="I3099" s="169">
        <f t="shared" si="432"/>
        <v>0</v>
      </c>
      <c r="J3099" s="149" t="str" cm="1">
        <f t="array" ref="J3099">IF(ISERROR(INDEX('Non Compliance input'!$H$5:$H$156,MATCH(1,(A3099='Non Compliance input'!$A$5:$A$156)*(F3099&gt;='Non Compliance input'!$D$5:$D$156)*(E3099&lt;'Non Compliance input'!$E$5:$E$156)*('Non Compliance input'!$H$5:$H$156="Yes"),0))
),"","Yes")</f>
        <v/>
      </c>
      <c r="K3099" s="149">
        <f t="shared" si="433"/>
        <v>0</v>
      </c>
      <c r="L3099" s="162">
        <f t="shared" si="434"/>
        <v>0</v>
      </c>
      <c r="M3099" s="162" t="str" cm="1">
        <f t="array" ref="M3099">IF(ISERROR(INDEX('Non Compliance input'!$I$5:$I$156,MATCH(1,(A3099='Non Compliance input'!$A$5:$A$156)*(E3099&gt;='Non Compliance input'!$D$5:$D$156)*(F3099&lt;='Non Compliance input'!$E$5:$E$156)*('Non Compliance input'!$I$5:$I$156="Yes"),0))
),"","Yes")</f>
        <v/>
      </c>
      <c r="N3099" s="149" t="str">
        <f>IF(VLOOKUP($A3099,HourEndingOutage!$B$3:$F$746,5,0)="Outage","Outage","")</f>
        <v/>
      </c>
      <c r="O3099" s="18">
        <f t="shared" si="435"/>
        <v>0</v>
      </c>
      <c r="P3099" s="18" t="str">
        <f t="shared" si="436"/>
        <v/>
      </c>
      <c r="Q3099" s="18">
        <f t="shared" si="437"/>
        <v>0</v>
      </c>
      <c r="R3099" s="118"/>
    </row>
    <row r="3100" spans="1:18" x14ac:dyDescent="0.25">
      <c r="A3100" s="25">
        <f t="shared" ref="A3100:A3163" si="438">IF(C3100=C3099,A3099,A3099+1)</f>
        <v>345</v>
      </c>
      <c r="B3100" s="23">
        <f t="shared" ref="B3100:B3163" si="439">IF(C3100&lt;C3099,B3099+1,B3099)</f>
        <v>44576</v>
      </c>
      <c r="C3100" s="24">
        <v>9</v>
      </c>
      <c r="D3100" s="54" t="str">
        <f t="shared" si="431"/>
        <v>ASET</v>
      </c>
      <c r="E3100" s="178"/>
      <c r="F3100" s="179"/>
      <c r="G3100" s="177"/>
      <c r="H3100" s="177"/>
      <c r="I3100" s="169">
        <f t="shared" si="432"/>
        <v>0</v>
      </c>
      <c r="J3100" s="149" t="str" cm="1">
        <f t="array" ref="J3100">IF(ISERROR(INDEX('Non Compliance input'!$H$5:$H$156,MATCH(1,(A3100='Non Compliance input'!$A$5:$A$156)*(F3100&gt;='Non Compliance input'!$D$5:$D$156)*(E3100&lt;'Non Compliance input'!$E$5:$E$156)*('Non Compliance input'!$H$5:$H$156="Yes"),0))
),"","Yes")</f>
        <v/>
      </c>
      <c r="K3100" s="149">
        <f t="shared" si="433"/>
        <v>0</v>
      </c>
      <c r="L3100" s="162">
        <f t="shared" si="434"/>
        <v>0</v>
      </c>
      <c r="M3100" s="162" t="str" cm="1">
        <f t="array" ref="M3100">IF(ISERROR(INDEX('Non Compliance input'!$I$5:$I$156,MATCH(1,(A3100='Non Compliance input'!$A$5:$A$156)*(E3100&gt;='Non Compliance input'!$D$5:$D$156)*(F3100&lt;='Non Compliance input'!$E$5:$E$156)*('Non Compliance input'!$I$5:$I$156="Yes"),0))
),"","Yes")</f>
        <v/>
      </c>
      <c r="N3100" s="149" t="str">
        <f>IF(VLOOKUP($A3100,HourEndingOutage!$B$3:$F$746,5,0)="Outage","Outage","")</f>
        <v/>
      </c>
      <c r="O3100" s="18">
        <f t="shared" si="435"/>
        <v>0</v>
      </c>
      <c r="P3100" s="18" t="str">
        <f t="shared" si="436"/>
        <v/>
      </c>
      <c r="Q3100" s="18">
        <f t="shared" si="437"/>
        <v>0</v>
      </c>
      <c r="R3100" s="118"/>
    </row>
    <row r="3101" spans="1:18" x14ac:dyDescent="0.25">
      <c r="A3101" s="25">
        <f t="shared" si="438"/>
        <v>345</v>
      </c>
      <c r="B3101" s="23">
        <f t="shared" si="439"/>
        <v>44576</v>
      </c>
      <c r="C3101" s="24">
        <v>9</v>
      </c>
      <c r="D3101" s="54" t="str">
        <f t="shared" si="431"/>
        <v>ASET</v>
      </c>
      <c r="E3101" s="178"/>
      <c r="F3101" s="179"/>
      <c r="G3101" s="177"/>
      <c r="H3101" s="177"/>
      <c r="I3101" s="169">
        <f t="shared" si="432"/>
        <v>0</v>
      </c>
      <c r="J3101" s="149" t="str" cm="1">
        <f t="array" ref="J3101">IF(ISERROR(INDEX('Non Compliance input'!$H$5:$H$156,MATCH(1,(A3101='Non Compliance input'!$A$5:$A$156)*(F3101&gt;='Non Compliance input'!$D$5:$D$156)*(E3101&lt;'Non Compliance input'!$E$5:$E$156)*('Non Compliance input'!$H$5:$H$156="Yes"),0))
),"","Yes")</f>
        <v/>
      </c>
      <c r="K3101" s="149">
        <f t="shared" si="433"/>
        <v>0</v>
      </c>
      <c r="L3101" s="162">
        <f t="shared" si="434"/>
        <v>0</v>
      </c>
      <c r="M3101" s="162" t="str" cm="1">
        <f t="array" ref="M3101">IF(ISERROR(INDEX('Non Compliance input'!$I$5:$I$156,MATCH(1,(A3101='Non Compliance input'!$A$5:$A$156)*(E3101&gt;='Non Compliance input'!$D$5:$D$156)*(F3101&lt;='Non Compliance input'!$E$5:$E$156)*('Non Compliance input'!$I$5:$I$156="Yes"),0))
),"","Yes")</f>
        <v/>
      </c>
      <c r="N3101" s="149" t="str">
        <f>IF(VLOOKUP($A3101,HourEndingOutage!$B$3:$F$746,5,0)="Outage","Outage","")</f>
        <v/>
      </c>
      <c r="O3101" s="18">
        <f t="shared" si="435"/>
        <v>0</v>
      </c>
      <c r="P3101" s="18" t="str">
        <f t="shared" si="436"/>
        <v/>
      </c>
      <c r="Q3101" s="18">
        <f t="shared" si="437"/>
        <v>0</v>
      </c>
      <c r="R3101" s="118"/>
    </row>
    <row r="3102" spans="1:18" x14ac:dyDescent="0.25">
      <c r="A3102" s="25">
        <f t="shared" si="438"/>
        <v>345</v>
      </c>
      <c r="B3102" s="23">
        <f t="shared" si="439"/>
        <v>44576</v>
      </c>
      <c r="C3102" s="24">
        <v>9</v>
      </c>
      <c r="D3102" s="54" t="str">
        <f t="shared" si="431"/>
        <v>ASET</v>
      </c>
      <c r="E3102" s="178"/>
      <c r="F3102" s="179"/>
      <c r="G3102" s="177"/>
      <c r="H3102" s="177"/>
      <c r="I3102" s="169">
        <f t="shared" si="432"/>
        <v>0</v>
      </c>
      <c r="J3102" s="149" t="str" cm="1">
        <f t="array" ref="J3102">IF(ISERROR(INDEX('Non Compliance input'!$H$5:$H$156,MATCH(1,(A3102='Non Compliance input'!$A$5:$A$156)*(F3102&gt;='Non Compliance input'!$D$5:$D$156)*(E3102&lt;'Non Compliance input'!$E$5:$E$156)*('Non Compliance input'!$H$5:$H$156="Yes"),0))
),"","Yes")</f>
        <v/>
      </c>
      <c r="K3102" s="149">
        <f t="shared" si="433"/>
        <v>0</v>
      </c>
      <c r="L3102" s="162">
        <f t="shared" si="434"/>
        <v>0</v>
      </c>
      <c r="M3102" s="162" t="str" cm="1">
        <f t="array" ref="M3102">IF(ISERROR(INDEX('Non Compliance input'!$I$5:$I$156,MATCH(1,(A3102='Non Compliance input'!$A$5:$A$156)*(E3102&gt;='Non Compliance input'!$D$5:$D$156)*(F3102&lt;='Non Compliance input'!$E$5:$E$156)*('Non Compliance input'!$I$5:$I$156="Yes"),0))
),"","Yes")</f>
        <v/>
      </c>
      <c r="N3102" s="149" t="str">
        <f>IF(VLOOKUP($A3102,HourEndingOutage!$B$3:$F$746,5,0)="Outage","Outage","")</f>
        <v/>
      </c>
      <c r="O3102" s="18">
        <f t="shared" si="435"/>
        <v>0</v>
      </c>
      <c r="P3102" s="18" t="str">
        <f t="shared" si="436"/>
        <v/>
      </c>
      <c r="Q3102" s="18">
        <f t="shared" si="437"/>
        <v>0</v>
      </c>
      <c r="R3102" s="118"/>
    </row>
    <row r="3103" spans="1:18" x14ac:dyDescent="0.25">
      <c r="A3103" s="25">
        <f t="shared" si="438"/>
        <v>345</v>
      </c>
      <c r="B3103" s="23">
        <f t="shared" si="439"/>
        <v>44576</v>
      </c>
      <c r="C3103" s="24">
        <v>9</v>
      </c>
      <c r="D3103" s="54" t="str">
        <f t="shared" si="431"/>
        <v>ASET</v>
      </c>
      <c r="E3103" s="178"/>
      <c r="F3103" s="179"/>
      <c r="G3103" s="177"/>
      <c r="H3103" s="177"/>
      <c r="I3103" s="169">
        <f t="shared" si="432"/>
        <v>0</v>
      </c>
      <c r="J3103" s="149" t="str" cm="1">
        <f t="array" ref="J3103">IF(ISERROR(INDEX('Non Compliance input'!$H$5:$H$156,MATCH(1,(A3103='Non Compliance input'!$A$5:$A$156)*(F3103&gt;='Non Compliance input'!$D$5:$D$156)*(E3103&lt;'Non Compliance input'!$E$5:$E$156)*('Non Compliance input'!$H$5:$H$156="Yes"),0))
),"","Yes")</f>
        <v/>
      </c>
      <c r="K3103" s="149">
        <f t="shared" si="433"/>
        <v>0</v>
      </c>
      <c r="L3103" s="162">
        <f t="shared" si="434"/>
        <v>0</v>
      </c>
      <c r="M3103" s="162" t="str" cm="1">
        <f t="array" ref="M3103">IF(ISERROR(INDEX('Non Compliance input'!$I$5:$I$156,MATCH(1,(A3103='Non Compliance input'!$A$5:$A$156)*(E3103&gt;='Non Compliance input'!$D$5:$D$156)*(F3103&lt;='Non Compliance input'!$E$5:$E$156)*('Non Compliance input'!$I$5:$I$156="Yes"),0))
),"","Yes")</f>
        <v/>
      </c>
      <c r="N3103" s="149" t="str">
        <f>IF(VLOOKUP($A3103,HourEndingOutage!$B$3:$F$746,5,0)="Outage","Outage","")</f>
        <v/>
      </c>
      <c r="O3103" s="18">
        <f t="shared" si="435"/>
        <v>0</v>
      </c>
      <c r="P3103" s="18" t="str">
        <f t="shared" si="436"/>
        <v/>
      </c>
      <c r="Q3103" s="18">
        <f t="shared" si="437"/>
        <v>0</v>
      </c>
      <c r="R3103" s="118"/>
    </row>
    <row r="3104" spans="1:18" x14ac:dyDescent="0.25">
      <c r="A3104" s="25">
        <f t="shared" si="438"/>
        <v>345</v>
      </c>
      <c r="B3104" s="23">
        <f t="shared" si="439"/>
        <v>44576</v>
      </c>
      <c r="C3104" s="24">
        <v>9</v>
      </c>
      <c r="D3104" s="54" t="str">
        <f t="shared" si="431"/>
        <v>ASET</v>
      </c>
      <c r="E3104" s="178"/>
      <c r="F3104" s="179"/>
      <c r="G3104" s="177"/>
      <c r="H3104" s="177"/>
      <c r="I3104" s="169">
        <f t="shared" si="432"/>
        <v>0</v>
      </c>
      <c r="J3104" s="149" t="str" cm="1">
        <f t="array" ref="J3104">IF(ISERROR(INDEX('Non Compliance input'!$H$5:$H$156,MATCH(1,(A3104='Non Compliance input'!$A$5:$A$156)*(F3104&gt;='Non Compliance input'!$D$5:$D$156)*(E3104&lt;'Non Compliance input'!$E$5:$E$156)*('Non Compliance input'!$H$5:$H$156="Yes"),0))
),"","Yes")</f>
        <v/>
      </c>
      <c r="K3104" s="149">
        <f t="shared" si="433"/>
        <v>0</v>
      </c>
      <c r="L3104" s="162">
        <f t="shared" si="434"/>
        <v>0</v>
      </c>
      <c r="M3104" s="162" t="str" cm="1">
        <f t="array" ref="M3104">IF(ISERROR(INDEX('Non Compliance input'!$I$5:$I$156,MATCH(1,(A3104='Non Compliance input'!$A$5:$A$156)*(E3104&gt;='Non Compliance input'!$D$5:$D$156)*(F3104&lt;='Non Compliance input'!$E$5:$E$156)*('Non Compliance input'!$I$5:$I$156="Yes"),0))
),"","Yes")</f>
        <v/>
      </c>
      <c r="N3104" s="149" t="str">
        <f>IF(VLOOKUP($A3104,HourEndingOutage!$B$3:$F$746,5,0)="Outage","Outage","")</f>
        <v/>
      </c>
      <c r="O3104" s="18">
        <f t="shared" si="435"/>
        <v>0</v>
      </c>
      <c r="P3104" s="18" t="str">
        <f t="shared" si="436"/>
        <v/>
      </c>
      <c r="Q3104" s="18">
        <f t="shared" si="437"/>
        <v>0</v>
      </c>
      <c r="R3104" s="118"/>
    </row>
    <row r="3105" spans="1:18" x14ac:dyDescent="0.25">
      <c r="A3105" s="25">
        <f t="shared" si="438"/>
        <v>345</v>
      </c>
      <c r="B3105" s="23">
        <f t="shared" si="439"/>
        <v>44576</v>
      </c>
      <c r="C3105" s="24">
        <v>9</v>
      </c>
      <c r="D3105" s="54" t="str">
        <f t="shared" si="431"/>
        <v>ASET</v>
      </c>
      <c r="E3105" s="178"/>
      <c r="F3105" s="179"/>
      <c r="G3105" s="177"/>
      <c r="H3105" s="177"/>
      <c r="I3105" s="169">
        <f t="shared" si="432"/>
        <v>0</v>
      </c>
      <c r="J3105" s="149" t="str" cm="1">
        <f t="array" ref="J3105">IF(ISERROR(INDEX('Non Compliance input'!$H$5:$H$156,MATCH(1,(A3105='Non Compliance input'!$A$5:$A$156)*(F3105&gt;='Non Compliance input'!$D$5:$D$156)*(E3105&lt;'Non Compliance input'!$E$5:$E$156)*('Non Compliance input'!$H$5:$H$156="Yes"),0))
),"","Yes")</f>
        <v/>
      </c>
      <c r="K3105" s="149">
        <f t="shared" si="433"/>
        <v>0</v>
      </c>
      <c r="L3105" s="162">
        <f t="shared" si="434"/>
        <v>0</v>
      </c>
      <c r="M3105" s="162" t="str" cm="1">
        <f t="array" ref="M3105">IF(ISERROR(INDEX('Non Compliance input'!$I$5:$I$156,MATCH(1,(A3105='Non Compliance input'!$A$5:$A$156)*(E3105&gt;='Non Compliance input'!$D$5:$D$156)*(F3105&lt;='Non Compliance input'!$E$5:$E$156)*('Non Compliance input'!$I$5:$I$156="Yes"),0))
),"","Yes")</f>
        <v/>
      </c>
      <c r="N3105" s="149" t="str">
        <f>IF(VLOOKUP($A3105,HourEndingOutage!$B$3:$F$746,5,0)="Outage","Outage","")</f>
        <v/>
      </c>
      <c r="O3105" s="18">
        <f t="shared" si="435"/>
        <v>0</v>
      </c>
      <c r="P3105" s="18" t="str">
        <f t="shared" si="436"/>
        <v/>
      </c>
      <c r="Q3105" s="18">
        <f t="shared" si="437"/>
        <v>0</v>
      </c>
      <c r="R3105" s="118"/>
    </row>
    <row r="3106" spans="1:18" x14ac:dyDescent="0.25">
      <c r="A3106" s="25">
        <f t="shared" si="438"/>
        <v>345</v>
      </c>
      <c r="B3106" s="23">
        <f t="shared" si="439"/>
        <v>44576</v>
      </c>
      <c r="C3106" s="24">
        <v>9</v>
      </c>
      <c r="D3106" s="54" t="str">
        <f t="shared" si="431"/>
        <v>ASET</v>
      </c>
      <c r="E3106" s="178"/>
      <c r="F3106" s="179"/>
      <c r="G3106" s="177"/>
      <c r="H3106" s="177"/>
      <c r="I3106" s="169">
        <f t="shared" si="432"/>
        <v>0</v>
      </c>
      <c r="J3106" s="149" t="str" cm="1">
        <f t="array" ref="J3106">IF(ISERROR(INDEX('Non Compliance input'!$H$5:$H$156,MATCH(1,(A3106='Non Compliance input'!$A$5:$A$156)*(F3106&gt;='Non Compliance input'!$D$5:$D$156)*(E3106&lt;'Non Compliance input'!$E$5:$E$156)*('Non Compliance input'!$H$5:$H$156="Yes"),0))
),"","Yes")</f>
        <v/>
      </c>
      <c r="K3106" s="149">
        <f t="shared" si="433"/>
        <v>0</v>
      </c>
      <c r="L3106" s="162">
        <f t="shared" si="434"/>
        <v>0</v>
      </c>
      <c r="M3106" s="162" t="str" cm="1">
        <f t="array" ref="M3106">IF(ISERROR(INDEX('Non Compliance input'!$I$5:$I$156,MATCH(1,(A3106='Non Compliance input'!$A$5:$A$156)*(E3106&gt;='Non Compliance input'!$D$5:$D$156)*(F3106&lt;='Non Compliance input'!$E$5:$E$156)*('Non Compliance input'!$I$5:$I$156="Yes"),0))
),"","Yes")</f>
        <v/>
      </c>
      <c r="N3106" s="149" t="str">
        <f>IF(VLOOKUP($A3106,HourEndingOutage!$B$3:$F$746,5,0)="Outage","Outage","")</f>
        <v/>
      </c>
      <c r="O3106" s="18">
        <f t="shared" si="435"/>
        <v>0</v>
      </c>
      <c r="P3106" s="18" t="str">
        <f t="shared" si="436"/>
        <v/>
      </c>
      <c r="Q3106" s="18">
        <f t="shared" si="437"/>
        <v>0</v>
      </c>
      <c r="R3106" s="118"/>
    </row>
    <row r="3107" spans="1:18" x14ac:dyDescent="0.25">
      <c r="A3107" s="25">
        <f t="shared" si="438"/>
        <v>345</v>
      </c>
      <c r="B3107" s="23">
        <f t="shared" si="439"/>
        <v>44576</v>
      </c>
      <c r="C3107" s="24">
        <v>9</v>
      </c>
      <c r="D3107" s="54" t="str">
        <f t="shared" si="431"/>
        <v>ASET</v>
      </c>
      <c r="E3107" s="178"/>
      <c r="F3107" s="179"/>
      <c r="G3107" s="177"/>
      <c r="H3107" s="177"/>
      <c r="I3107" s="169">
        <f t="shared" si="432"/>
        <v>0</v>
      </c>
      <c r="J3107" s="149" t="str" cm="1">
        <f t="array" ref="J3107">IF(ISERROR(INDEX('Non Compliance input'!$H$5:$H$156,MATCH(1,(A3107='Non Compliance input'!$A$5:$A$156)*(F3107&gt;='Non Compliance input'!$D$5:$D$156)*(E3107&lt;'Non Compliance input'!$E$5:$E$156)*('Non Compliance input'!$H$5:$H$156="Yes"),0))
),"","Yes")</f>
        <v/>
      </c>
      <c r="K3107" s="149">
        <f t="shared" si="433"/>
        <v>0</v>
      </c>
      <c r="L3107" s="162">
        <f t="shared" si="434"/>
        <v>0</v>
      </c>
      <c r="M3107" s="162" t="str" cm="1">
        <f t="array" ref="M3107">IF(ISERROR(INDEX('Non Compliance input'!$I$5:$I$156,MATCH(1,(A3107='Non Compliance input'!$A$5:$A$156)*(E3107&gt;='Non Compliance input'!$D$5:$D$156)*(F3107&lt;='Non Compliance input'!$E$5:$E$156)*('Non Compliance input'!$I$5:$I$156="Yes"),0))
),"","Yes")</f>
        <v/>
      </c>
      <c r="N3107" s="149" t="str">
        <f>IF(VLOOKUP($A3107,HourEndingOutage!$B$3:$F$746,5,0)="Outage","Outage","")</f>
        <v/>
      </c>
      <c r="O3107" s="18">
        <f t="shared" si="435"/>
        <v>0</v>
      </c>
      <c r="P3107" s="18" t="str">
        <f t="shared" si="436"/>
        <v/>
      </c>
      <c r="Q3107" s="18">
        <f t="shared" si="437"/>
        <v>0</v>
      </c>
      <c r="R3107" s="118"/>
    </row>
    <row r="3108" spans="1:18" x14ac:dyDescent="0.25">
      <c r="A3108" s="25">
        <f t="shared" si="438"/>
        <v>346</v>
      </c>
      <c r="B3108" s="23">
        <f t="shared" si="439"/>
        <v>44576</v>
      </c>
      <c r="C3108" s="24">
        <v>10</v>
      </c>
      <c r="D3108" s="54" t="str">
        <f t="shared" si="431"/>
        <v>ASET</v>
      </c>
      <c r="E3108" s="178"/>
      <c r="F3108" s="179"/>
      <c r="G3108" s="177"/>
      <c r="H3108" s="177"/>
      <c r="I3108" s="169">
        <f t="shared" si="432"/>
        <v>0</v>
      </c>
      <c r="J3108" s="149" t="str" cm="1">
        <f t="array" ref="J3108">IF(ISERROR(INDEX('Non Compliance input'!$H$5:$H$156,MATCH(1,(A3108='Non Compliance input'!$A$5:$A$156)*(F3108&gt;='Non Compliance input'!$D$5:$D$156)*(E3108&lt;'Non Compliance input'!$E$5:$E$156)*('Non Compliance input'!$H$5:$H$156="Yes"),0))
),"","Yes")</f>
        <v/>
      </c>
      <c r="K3108" s="149">
        <f t="shared" si="433"/>
        <v>0</v>
      </c>
      <c r="L3108" s="162">
        <f t="shared" si="434"/>
        <v>0</v>
      </c>
      <c r="M3108" s="162" t="str" cm="1">
        <f t="array" ref="M3108">IF(ISERROR(INDEX('Non Compliance input'!$I$5:$I$156,MATCH(1,(A3108='Non Compliance input'!$A$5:$A$156)*(E3108&gt;='Non Compliance input'!$D$5:$D$156)*(F3108&lt;='Non Compliance input'!$E$5:$E$156)*('Non Compliance input'!$I$5:$I$156="Yes"),0))
),"","Yes")</f>
        <v/>
      </c>
      <c r="N3108" s="149" t="str">
        <f>IF(VLOOKUP($A3108,HourEndingOutage!$B$3:$F$746,5,0)="Outage","Outage","")</f>
        <v/>
      </c>
      <c r="O3108" s="18">
        <f t="shared" si="435"/>
        <v>0</v>
      </c>
      <c r="P3108" s="18" t="str">
        <f t="shared" si="436"/>
        <v/>
      </c>
      <c r="Q3108" s="18">
        <f t="shared" si="437"/>
        <v>0</v>
      </c>
      <c r="R3108" s="118"/>
    </row>
    <row r="3109" spans="1:18" x14ac:dyDescent="0.25">
      <c r="A3109" s="25">
        <f t="shared" si="438"/>
        <v>346</v>
      </c>
      <c r="B3109" s="23">
        <f t="shared" si="439"/>
        <v>44576</v>
      </c>
      <c r="C3109" s="24">
        <v>10</v>
      </c>
      <c r="D3109" s="54" t="str">
        <f t="shared" si="431"/>
        <v>ASET</v>
      </c>
      <c r="E3109" s="178"/>
      <c r="F3109" s="179"/>
      <c r="G3109" s="177"/>
      <c r="H3109" s="177"/>
      <c r="I3109" s="169">
        <f t="shared" si="432"/>
        <v>0</v>
      </c>
      <c r="J3109" s="149" t="str" cm="1">
        <f t="array" ref="J3109">IF(ISERROR(INDEX('Non Compliance input'!$H$5:$H$156,MATCH(1,(A3109='Non Compliance input'!$A$5:$A$156)*(F3109&gt;='Non Compliance input'!$D$5:$D$156)*(E3109&lt;'Non Compliance input'!$E$5:$E$156)*('Non Compliance input'!$H$5:$H$156="Yes"),0))
),"","Yes")</f>
        <v/>
      </c>
      <c r="K3109" s="149">
        <f t="shared" si="433"/>
        <v>0</v>
      </c>
      <c r="L3109" s="162">
        <f t="shared" si="434"/>
        <v>0</v>
      </c>
      <c r="M3109" s="162" t="str" cm="1">
        <f t="array" ref="M3109">IF(ISERROR(INDEX('Non Compliance input'!$I$5:$I$156,MATCH(1,(A3109='Non Compliance input'!$A$5:$A$156)*(E3109&gt;='Non Compliance input'!$D$5:$D$156)*(F3109&lt;='Non Compliance input'!$E$5:$E$156)*('Non Compliance input'!$I$5:$I$156="Yes"),0))
),"","Yes")</f>
        <v/>
      </c>
      <c r="N3109" s="149" t="str">
        <f>IF(VLOOKUP($A3109,HourEndingOutage!$B$3:$F$746,5,0)="Outage","Outage","")</f>
        <v/>
      </c>
      <c r="O3109" s="18">
        <f t="shared" si="435"/>
        <v>0</v>
      </c>
      <c r="P3109" s="18" t="str">
        <f t="shared" si="436"/>
        <v/>
      </c>
      <c r="Q3109" s="18">
        <f t="shared" si="437"/>
        <v>0</v>
      </c>
      <c r="R3109" s="118"/>
    </row>
    <row r="3110" spans="1:18" x14ac:dyDescent="0.25">
      <c r="A3110" s="25">
        <f t="shared" si="438"/>
        <v>346</v>
      </c>
      <c r="B3110" s="23">
        <f t="shared" si="439"/>
        <v>44576</v>
      </c>
      <c r="C3110" s="24">
        <v>10</v>
      </c>
      <c r="D3110" s="54" t="str">
        <f t="shared" si="431"/>
        <v>ASET</v>
      </c>
      <c r="E3110" s="178"/>
      <c r="F3110" s="179"/>
      <c r="G3110" s="177"/>
      <c r="H3110" s="177"/>
      <c r="I3110" s="169">
        <f t="shared" si="432"/>
        <v>0</v>
      </c>
      <c r="J3110" s="149" t="str" cm="1">
        <f t="array" ref="J3110">IF(ISERROR(INDEX('Non Compliance input'!$H$5:$H$156,MATCH(1,(A3110='Non Compliance input'!$A$5:$A$156)*(F3110&gt;='Non Compliance input'!$D$5:$D$156)*(E3110&lt;'Non Compliance input'!$E$5:$E$156)*('Non Compliance input'!$H$5:$H$156="Yes"),0))
),"","Yes")</f>
        <v/>
      </c>
      <c r="K3110" s="149">
        <f t="shared" si="433"/>
        <v>0</v>
      </c>
      <c r="L3110" s="162">
        <f t="shared" si="434"/>
        <v>0</v>
      </c>
      <c r="M3110" s="162" t="str" cm="1">
        <f t="array" ref="M3110">IF(ISERROR(INDEX('Non Compliance input'!$I$5:$I$156,MATCH(1,(A3110='Non Compliance input'!$A$5:$A$156)*(E3110&gt;='Non Compliance input'!$D$5:$D$156)*(F3110&lt;='Non Compliance input'!$E$5:$E$156)*('Non Compliance input'!$I$5:$I$156="Yes"),0))
),"","Yes")</f>
        <v/>
      </c>
      <c r="N3110" s="149" t="str">
        <f>IF(VLOOKUP($A3110,HourEndingOutage!$B$3:$F$746,5,0)="Outage","Outage","")</f>
        <v/>
      </c>
      <c r="O3110" s="18">
        <f t="shared" si="435"/>
        <v>0</v>
      </c>
      <c r="P3110" s="18" t="str">
        <f t="shared" si="436"/>
        <v/>
      </c>
      <c r="Q3110" s="18">
        <f t="shared" si="437"/>
        <v>0</v>
      </c>
      <c r="R3110" s="118"/>
    </row>
    <row r="3111" spans="1:18" x14ac:dyDescent="0.25">
      <c r="A3111" s="25">
        <f t="shared" si="438"/>
        <v>346</v>
      </c>
      <c r="B3111" s="23">
        <f t="shared" si="439"/>
        <v>44576</v>
      </c>
      <c r="C3111" s="24">
        <v>10</v>
      </c>
      <c r="D3111" s="54" t="str">
        <f t="shared" si="431"/>
        <v>ASET</v>
      </c>
      <c r="E3111" s="178"/>
      <c r="F3111" s="179"/>
      <c r="G3111" s="177"/>
      <c r="H3111" s="177"/>
      <c r="I3111" s="169">
        <f t="shared" si="432"/>
        <v>0</v>
      </c>
      <c r="J3111" s="149" t="str" cm="1">
        <f t="array" ref="J3111">IF(ISERROR(INDEX('Non Compliance input'!$H$5:$H$156,MATCH(1,(A3111='Non Compliance input'!$A$5:$A$156)*(F3111&gt;='Non Compliance input'!$D$5:$D$156)*(E3111&lt;'Non Compliance input'!$E$5:$E$156)*('Non Compliance input'!$H$5:$H$156="Yes"),0))
),"","Yes")</f>
        <v/>
      </c>
      <c r="K3111" s="149">
        <f t="shared" si="433"/>
        <v>0</v>
      </c>
      <c r="L3111" s="162">
        <f t="shared" si="434"/>
        <v>0</v>
      </c>
      <c r="M3111" s="162" t="str" cm="1">
        <f t="array" ref="M3111">IF(ISERROR(INDEX('Non Compliance input'!$I$5:$I$156,MATCH(1,(A3111='Non Compliance input'!$A$5:$A$156)*(E3111&gt;='Non Compliance input'!$D$5:$D$156)*(F3111&lt;='Non Compliance input'!$E$5:$E$156)*('Non Compliance input'!$I$5:$I$156="Yes"),0))
),"","Yes")</f>
        <v/>
      </c>
      <c r="N3111" s="149" t="str">
        <f>IF(VLOOKUP($A3111,HourEndingOutage!$B$3:$F$746,5,0)="Outage","Outage","")</f>
        <v/>
      </c>
      <c r="O3111" s="18">
        <f t="shared" si="435"/>
        <v>0</v>
      </c>
      <c r="P3111" s="18" t="str">
        <f t="shared" si="436"/>
        <v/>
      </c>
      <c r="Q3111" s="18">
        <f t="shared" si="437"/>
        <v>0</v>
      </c>
      <c r="R3111" s="118"/>
    </row>
    <row r="3112" spans="1:18" x14ac:dyDescent="0.25">
      <c r="A3112" s="25">
        <f t="shared" si="438"/>
        <v>346</v>
      </c>
      <c r="B3112" s="23">
        <f t="shared" si="439"/>
        <v>44576</v>
      </c>
      <c r="C3112" s="24">
        <v>10</v>
      </c>
      <c r="D3112" s="54" t="str">
        <f t="shared" si="431"/>
        <v>ASET</v>
      </c>
      <c r="E3112" s="178"/>
      <c r="F3112" s="179"/>
      <c r="G3112" s="177"/>
      <c r="H3112" s="177"/>
      <c r="I3112" s="169">
        <f t="shared" si="432"/>
        <v>0</v>
      </c>
      <c r="J3112" s="149" t="str" cm="1">
        <f t="array" ref="J3112">IF(ISERROR(INDEX('Non Compliance input'!$H$5:$H$156,MATCH(1,(A3112='Non Compliance input'!$A$5:$A$156)*(F3112&gt;='Non Compliance input'!$D$5:$D$156)*(E3112&lt;'Non Compliance input'!$E$5:$E$156)*('Non Compliance input'!$H$5:$H$156="Yes"),0))
),"","Yes")</f>
        <v/>
      </c>
      <c r="K3112" s="149">
        <f t="shared" si="433"/>
        <v>0</v>
      </c>
      <c r="L3112" s="162">
        <f t="shared" si="434"/>
        <v>0</v>
      </c>
      <c r="M3112" s="162" t="str" cm="1">
        <f t="array" ref="M3112">IF(ISERROR(INDEX('Non Compliance input'!$I$5:$I$156,MATCH(1,(A3112='Non Compliance input'!$A$5:$A$156)*(E3112&gt;='Non Compliance input'!$D$5:$D$156)*(F3112&lt;='Non Compliance input'!$E$5:$E$156)*('Non Compliance input'!$I$5:$I$156="Yes"),0))
),"","Yes")</f>
        <v/>
      </c>
      <c r="N3112" s="149" t="str">
        <f>IF(VLOOKUP($A3112,HourEndingOutage!$B$3:$F$746,5,0)="Outage","Outage","")</f>
        <v/>
      </c>
      <c r="O3112" s="18">
        <f t="shared" si="435"/>
        <v>0</v>
      </c>
      <c r="P3112" s="18" t="str">
        <f t="shared" si="436"/>
        <v/>
      </c>
      <c r="Q3112" s="18">
        <f t="shared" si="437"/>
        <v>0</v>
      </c>
      <c r="R3112" s="118"/>
    </row>
    <row r="3113" spans="1:18" x14ac:dyDescent="0.25">
      <c r="A3113" s="25">
        <f t="shared" si="438"/>
        <v>346</v>
      </c>
      <c r="B3113" s="23">
        <f t="shared" si="439"/>
        <v>44576</v>
      </c>
      <c r="C3113" s="24">
        <v>10</v>
      </c>
      <c r="D3113" s="54" t="str">
        <f t="shared" si="431"/>
        <v>ASET</v>
      </c>
      <c r="E3113" s="178"/>
      <c r="F3113" s="179"/>
      <c r="G3113" s="177"/>
      <c r="H3113" s="177"/>
      <c r="I3113" s="169">
        <f t="shared" si="432"/>
        <v>0</v>
      </c>
      <c r="J3113" s="149" t="str" cm="1">
        <f t="array" ref="J3113">IF(ISERROR(INDEX('Non Compliance input'!$H$5:$H$156,MATCH(1,(A3113='Non Compliance input'!$A$5:$A$156)*(F3113&gt;='Non Compliance input'!$D$5:$D$156)*(E3113&lt;'Non Compliance input'!$E$5:$E$156)*('Non Compliance input'!$H$5:$H$156="Yes"),0))
),"","Yes")</f>
        <v/>
      </c>
      <c r="K3113" s="149">
        <f t="shared" si="433"/>
        <v>0</v>
      </c>
      <c r="L3113" s="162">
        <f t="shared" si="434"/>
        <v>0</v>
      </c>
      <c r="M3113" s="162" t="str" cm="1">
        <f t="array" ref="M3113">IF(ISERROR(INDEX('Non Compliance input'!$I$5:$I$156,MATCH(1,(A3113='Non Compliance input'!$A$5:$A$156)*(E3113&gt;='Non Compliance input'!$D$5:$D$156)*(F3113&lt;='Non Compliance input'!$E$5:$E$156)*('Non Compliance input'!$I$5:$I$156="Yes"),0))
),"","Yes")</f>
        <v/>
      </c>
      <c r="N3113" s="149" t="str">
        <f>IF(VLOOKUP($A3113,HourEndingOutage!$B$3:$F$746,5,0)="Outage","Outage","")</f>
        <v/>
      </c>
      <c r="O3113" s="18">
        <f t="shared" si="435"/>
        <v>0</v>
      </c>
      <c r="P3113" s="18" t="str">
        <f t="shared" si="436"/>
        <v/>
      </c>
      <c r="Q3113" s="18">
        <f t="shared" si="437"/>
        <v>0</v>
      </c>
      <c r="R3113" s="118"/>
    </row>
    <row r="3114" spans="1:18" x14ac:dyDescent="0.25">
      <c r="A3114" s="25">
        <f t="shared" si="438"/>
        <v>346</v>
      </c>
      <c r="B3114" s="23">
        <f t="shared" si="439"/>
        <v>44576</v>
      </c>
      <c r="C3114" s="24">
        <v>10</v>
      </c>
      <c r="D3114" s="54" t="str">
        <f t="shared" si="431"/>
        <v>ASET</v>
      </c>
      <c r="E3114" s="178"/>
      <c r="F3114" s="179"/>
      <c r="G3114" s="177"/>
      <c r="H3114" s="177"/>
      <c r="I3114" s="169">
        <f t="shared" si="432"/>
        <v>0</v>
      </c>
      <c r="J3114" s="149" t="str" cm="1">
        <f t="array" ref="J3114">IF(ISERROR(INDEX('Non Compliance input'!$H$5:$H$156,MATCH(1,(A3114='Non Compliance input'!$A$5:$A$156)*(F3114&gt;='Non Compliance input'!$D$5:$D$156)*(E3114&lt;'Non Compliance input'!$E$5:$E$156)*('Non Compliance input'!$H$5:$H$156="Yes"),0))
),"","Yes")</f>
        <v/>
      </c>
      <c r="K3114" s="149">
        <f t="shared" si="433"/>
        <v>0</v>
      </c>
      <c r="L3114" s="162">
        <f t="shared" si="434"/>
        <v>0</v>
      </c>
      <c r="M3114" s="162" t="str" cm="1">
        <f t="array" ref="M3114">IF(ISERROR(INDEX('Non Compliance input'!$I$5:$I$156,MATCH(1,(A3114='Non Compliance input'!$A$5:$A$156)*(E3114&gt;='Non Compliance input'!$D$5:$D$156)*(F3114&lt;='Non Compliance input'!$E$5:$E$156)*('Non Compliance input'!$I$5:$I$156="Yes"),0))
),"","Yes")</f>
        <v/>
      </c>
      <c r="N3114" s="149" t="str">
        <f>IF(VLOOKUP($A3114,HourEndingOutage!$B$3:$F$746,5,0)="Outage","Outage","")</f>
        <v/>
      </c>
      <c r="O3114" s="18">
        <f t="shared" si="435"/>
        <v>0</v>
      </c>
      <c r="P3114" s="18" t="str">
        <f t="shared" si="436"/>
        <v/>
      </c>
      <c r="Q3114" s="18">
        <f t="shared" si="437"/>
        <v>0</v>
      </c>
      <c r="R3114" s="118"/>
    </row>
    <row r="3115" spans="1:18" x14ac:dyDescent="0.25">
      <c r="A3115" s="25">
        <f t="shared" si="438"/>
        <v>346</v>
      </c>
      <c r="B3115" s="23">
        <f t="shared" si="439"/>
        <v>44576</v>
      </c>
      <c r="C3115" s="24">
        <v>10</v>
      </c>
      <c r="D3115" s="54" t="str">
        <f t="shared" si="431"/>
        <v>ASET</v>
      </c>
      <c r="E3115" s="178"/>
      <c r="F3115" s="179"/>
      <c r="G3115" s="177"/>
      <c r="H3115" s="177"/>
      <c r="I3115" s="169">
        <f t="shared" si="432"/>
        <v>0</v>
      </c>
      <c r="J3115" s="149" t="str" cm="1">
        <f t="array" ref="J3115">IF(ISERROR(INDEX('Non Compliance input'!$H$5:$H$156,MATCH(1,(A3115='Non Compliance input'!$A$5:$A$156)*(F3115&gt;='Non Compliance input'!$D$5:$D$156)*(E3115&lt;'Non Compliance input'!$E$5:$E$156)*('Non Compliance input'!$H$5:$H$156="Yes"),0))
),"","Yes")</f>
        <v/>
      </c>
      <c r="K3115" s="149">
        <f t="shared" si="433"/>
        <v>0</v>
      </c>
      <c r="L3115" s="162">
        <f t="shared" si="434"/>
        <v>0</v>
      </c>
      <c r="M3115" s="162" t="str" cm="1">
        <f t="array" ref="M3115">IF(ISERROR(INDEX('Non Compliance input'!$I$5:$I$156,MATCH(1,(A3115='Non Compliance input'!$A$5:$A$156)*(E3115&gt;='Non Compliance input'!$D$5:$D$156)*(F3115&lt;='Non Compliance input'!$E$5:$E$156)*('Non Compliance input'!$I$5:$I$156="Yes"),0))
),"","Yes")</f>
        <v/>
      </c>
      <c r="N3115" s="149" t="str">
        <f>IF(VLOOKUP($A3115,HourEndingOutage!$B$3:$F$746,5,0)="Outage","Outage","")</f>
        <v/>
      </c>
      <c r="O3115" s="18">
        <f t="shared" si="435"/>
        <v>0</v>
      </c>
      <c r="P3115" s="18" t="str">
        <f t="shared" si="436"/>
        <v/>
      </c>
      <c r="Q3115" s="18">
        <f t="shared" si="437"/>
        <v>0</v>
      </c>
      <c r="R3115" s="118"/>
    </row>
    <row r="3116" spans="1:18" x14ac:dyDescent="0.25">
      <c r="A3116" s="25">
        <f t="shared" si="438"/>
        <v>346</v>
      </c>
      <c r="B3116" s="23">
        <f t="shared" si="439"/>
        <v>44576</v>
      </c>
      <c r="C3116" s="24">
        <v>10</v>
      </c>
      <c r="D3116" s="54" t="str">
        <f t="shared" si="431"/>
        <v>ASET</v>
      </c>
      <c r="E3116" s="178"/>
      <c r="F3116" s="179"/>
      <c r="G3116" s="177"/>
      <c r="H3116" s="177"/>
      <c r="I3116" s="169">
        <f t="shared" si="432"/>
        <v>0</v>
      </c>
      <c r="J3116" s="149" t="str" cm="1">
        <f t="array" ref="J3116">IF(ISERROR(INDEX('Non Compliance input'!$H$5:$H$156,MATCH(1,(A3116='Non Compliance input'!$A$5:$A$156)*(F3116&gt;='Non Compliance input'!$D$5:$D$156)*(E3116&lt;'Non Compliance input'!$E$5:$E$156)*('Non Compliance input'!$H$5:$H$156="Yes"),0))
),"","Yes")</f>
        <v/>
      </c>
      <c r="K3116" s="149">
        <f t="shared" si="433"/>
        <v>0</v>
      </c>
      <c r="L3116" s="162">
        <f t="shared" si="434"/>
        <v>0</v>
      </c>
      <c r="M3116" s="162" t="str" cm="1">
        <f t="array" ref="M3116">IF(ISERROR(INDEX('Non Compliance input'!$I$5:$I$156,MATCH(1,(A3116='Non Compliance input'!$A$5:$A$156)*(E3116&gt;='Non Compliance input'!$D$5:$D$156)*(F3116&lt;='Non Compliance input'!$E$5:$E$156)*('Non Compliance input'!$I$5:$I$156="Yes"),0))
),"","Yes")</f>
        <v/>
      </c>
      <c r="N3116" s="149" t="str">
        <f>IF(VLOOKUP($A3116,HourEndingOutage!$B$3:$F$746,5,0)="Outage","Outage","")</f>
        <v/>
      </c>
      <c r="O3116" s="18">
        <f t="shared" si="435"/>
        <v>0</v>
      </c>
      <c r="P3116" s="18" t="str">
        <f t="shared" si="436"/>
        <v/>
      </c>
      <c r="Q3116" s="18">
        <f t="shared" si="437"/>
        <v>0</v>
      </c>
      <c r="R3116" s="118"/>
    </row>
    <row r="3117" spans="1:18" x14ac:dyDescent="0.25">
      <c r="A3117" s="25">
        <f t="shared" si="438"/>
        <v>347</v>
      </c>
      <c r="B3117" s="23">
        <f t="shared" si="439"/>
        <v>44576</v>
      </c>
      <c r="C3117" s="24">
        <v>11</v>
      </c>
      <c r="D3117" s="54" t="str">
        <f t="shared" si="431"/>
        <v>ASET</v>
      </c>
      <c r="E3117" s="178"/>
      <c r="F3117" s="179"/>
      <c r="G3117" s="177"/>
      <c r="H3117" s="177"/>
      <c r="I3117" s="169">
        <f t="shared" si="432"/>
        <v>0</v>
      </c>
      <c r="J3117" s="149" t="str" cm="1">
        <f t="array" ref="J3117">IF(ISERROR(INDEX('Non Compliance input'!$H$5:$H$156,MATCH(1,(A3117='Non Compliance input'!$A$5:$A$156)*(F3117&gt;='Non Compliance input'!$D$5:$D$156)*(E3117&lt;'Non Compliance input'!$E$5:$E$156)*('Non Compliance input'!$H$5:$H$156="Yes"),0))
),"","Yes")</f>
        <v/>
      </c>
      <c r="K3117" s="149">
        <f t="shared" si="433"/>
        <v>0</v>
      </c>
      <c r="L3117" s="162">
        <f t="shared" si="434"/>
        <v>0</v>
      </c>
      <c r="M3117" s="162" t="str" cm="1">
        <f t="array" ref="M3117">IF(ISERROR(INDEX('Non Compliance input'!$I$5:$I$156,MATCH(1,(A3117='Non Compliance input'!$A$5:$A$156)*(E3117&gt;='Non Compliance input'!$D$5:$D$156)*(F3117&lt;='Non Compliance input'!$E$5:$E$156)*('Non Compliance input'!$I$5:$I$156="Yes"),0))
),"","Yes")</f>
        <v/>
      </c>
      <c r="N3117" s="149" t="str">
        <f>IF(VLOOKUP($A3117,HourEndingOutage!$B$3:$F$746,5,0)="Outage","Outage","")</f>
        <v/>
      </c>
      <c r="O3117" s="18">
        <f t="shared" si="435"/>
        <v>0</v>
      </c>
      <c r="P3117" s="18" t="str">
        <f t="shared" si="436"/>
        <v/>
      </c>
      <c r="Q3117" s="18">
        <f t="shared" si="437"/>
        <v>0</v>
      </c>
      <c r="R3117" s="118"/>
    </row>
    <row r="3118" spans="1:18" x14ac:dyDescent="0.25">
      <c r="A3118" s="25">
        <f t="shared" si="438"/>
        <v>347</v>
      </c>
      <c r="B3118" s="23">
        <f t="shared" si="439"/>
        <v>44576</v>
      </c>
      <c r="C3118" s="24">
        <v>11</v>
      </c>
      <c r="D3118" s="54" t="str">
        <f t="shared" si="431"/>
        <v>ASET</v>
      </c>
      <c r="E3118" s="178"/>
      <c r="F3118" s="179"/>
      <c r="G3118" s="177"/>
      <c r="H3118" s="177"/>
      <c r="I3118" s="169">
        <f t="shared" si="432"/>
        <v>0</v>
      </c>
      <c r="J3118" s="149" t="str" cm="1">
        <f t="array" ref="J3118">IF(ISERROR(INDEX('Non Compliance input'!$H$5:$H$156,MATCH(1,(A3118='Non Compliance input'!$A$5:$A$156)*(F3118&gt;='Non Compliance input'!$D$5:$D$156)*(E3118&lt;'Non Compliance input'!$E$5:$E$156)*('Non Compliance input'!$H$5:$H$156="Yes"),0))
),"","Yes")</f>
        <v/>
      </c>
      <c r="K3118" s="149">
        <f t="shared" si="433"/>
        <v>0</v>
      </c>
      <c r="L3118" s="162">
        <f t="shared" si="434"/>
        <v>0</v>
      </c>
      <c r="M3118" s="162" t="str" cm="1">
        <f t="array" ref="M3118">IF(ISERROR(INDEX('Non Compliance input'!$I$5:$I$156,MATCH(1,(A3118='Non Compliance input'!$A$5:$A$156)*(E3118&gt;='Non Compliance input'!$D$5:$D$156)*(F3118&lt;='Non Compliance input'!$E$5:$E$156)*('Non Compliance input'!$I$5:$I$156="Yes"),0))
),"","Yes")</f>
        <v/>
      </c>
      <c r="N3118" s="149" t="str">
        <f>IF(VLOOKUP($A3118,HourEndingOutage!$B$3:$F$746,5,0)="Outage","Outage","")</f>
        <v/>
      </c>
      <c r="O3118" s="18">
        <f t="shared" si="435"/>
        <v>0</v>
      </c>
      <c r="P3118" s="18" t="str">
        <f t="shared" si="436"/>
        <v/>
      </c>
      <c r="Q3118" s="18">
        <f t="shared" si="437"/>
        <v>0</v>
      </c>
      <c r="R3118" s="118"/>
    </row>
    <row r="3119" spans="1:18" x14ac:dyDescent="0.25">
      <c r="A3119" s="25">
        <f t="shared" si="438"/>
        <v>347</v>
      </c>
      <c r="B3119" s="23">
        <f t="shared" si="439"/>
        <v>44576</v>
      </c>
      <c r="C3119" s="24">
        <v>11</v>
      </c>
      <c r="D3119" s="54" t="str">
        <f t="shared" si="431"/>
        <v>ASET</v>
      </c>
      <c r="E3119" s="178"/>
      <c r="F3119" s="179"/>
      <c r="G3119" s="177"/>
      <c r="H3119" s="177"/>
      <c r="I3119" s="169">
        <f t="shared" si="432"/>
        <v>0</v>
      </c>
      <c r="J3119" s="149" t="str" cm="1">
        <f t="array" ref="J3119">IF(ISERROR(INDEX('Non Compliance input'!$H$5:$H$156,MATCH(1,(A3119='Non Compliance input'!$A$5:$A$156)*(F3119&gt;='Non Compliance input'!$D$5:$D$156)*(E3119&lt;'Non Compliance input'!$E$5:$E$156)*('Non Compliance input'!$H$5:$H$156="Yes"),0))
),"","Yes")</f>
        <v/>
      </c>
      <c r="K3119" s="149">
        <f t="shared" si="433"/>
        <v>0</v>
      </c>
      <c r="L3119" s="162">
        <f t="shared" si="434"/>
        <v>0</v>
      </c>
      <c r="M3119" s="162" t="str" cm="1">
        <f t="array" ref="M3119">IF(ISERROR(INDEX('Non Compliance input'!$I$5:$I$156,MATCH(1,(A3119='Non Compliance input'!$A$5:$A$156)*(E3119&gt;='Non Compliance input'!$D$5:$D$156)*(F3119&lt;='Non Compliance input'!$E$5:$E$156)*('Non Compliance input'!$I$5:$I$156="Yes"),0))
),"","Yes")</f>
        <v/>
      </c>
      <c r="N3119" s="149" t="str">
        <f>IF(VLOOKUP($A3119,HourEndingOutage!$B$3:$F$746,5,0)="Outage","Outage","")</f>
        <v/>
      </c>
      <c r="O3119" s="18">
        <f t="shared" si="435"/>
        <v>0</v>
      </c>
      <c r="P3119" s="18" t="str">
        <f t="shared" si="436"/>
        <v/>
      </c>
      <c r="Q3119" s="18">
        <f t="shared" si="437"/>
        <v>0</v>
      </c>
      <c r="R3119" s="118"/>
    </row>
    <row r="3120" spans="1:18" x14ac:dyDescent="0.25">
      <c r="A3120" s="25">
        <f t="shared" si="438"/>
        <v>347</v>
      </c>
      <c r="B3120" s="23">
        <f t="shared" si="439"/>
        <v>44576</v>
      </c>
      <c r="C3120" s="24">
        <v>11</v>
      </c>
      <c r="D3120" s="54" t="str">
        <f t="shared" si="431"/>
        <v>ASET</v>
      </c>
      <c r="E3120" s="178"/>
      <c r="F3120" s="179"/>
      <c r="G3120" s="177"/>
      <c r="H3120" s="177"/>
      <c r="I3120" s="169">
        <f t="shared" si="432"/>
        <v>0</v>
      </c>
      <c r="J3120" s="149" t="str" cm="1">
        <f t="array" ref="J3120">IF(ISERROR(INDEX('Non Compliance input'!$H$5:$H$156,MATCH(1,(A3120='Non Compliance input'!$A$5:$A$156)*(F3120&gt;='Non Compliance input'!$D$5:$D$156)*(E3120&lt;'Non Compliance input'!$E$5:$E$156)*('Non Compliance input'!$H$5:$H$156="Yes"),0))
),"","Yes")</f>
        <v/>
      </c>
      <c r="K3120" s="149">
        <f t="shared" si="433"/>
        <v>0</v>
      </c>
      <c r="L3120" s="162">
        <f t="shared" si="434"/>
        <v>0</v>
      </c>
      <c r="M3120" s="162" t="str" cm="1">
        <f t="array" ref="M3120">IF(ISERROR(INDEX('Non Compliance input'!$I$5:$I$156,MATCH(1,(A3120='Non Compliance input'!$A$5:$A$156)*(E3120&gt;='Non Compliance input'!$D$5:$D$156)*(F3120&lt;='Non Compliance input'!$E$5:$E$156)*('Non Compliance input'!$I$5:$I$156="Yes"),0))
),"","Yes")</f>
        <v/>
      </c>
      <c r="N3120" s="149" t="str">
        <f>IF(VLOOKUP($A3120,HourEndingOutage!$B$3:$F$746,5,0)="Outage","Outage","")</f>
        <v/>
      </c>
      <c r="O3120" s="18">
        <f t="shared" si="435"/>
        <v>0</v>
      </c>
      <c r="P3120" s="18" t="str">
        <f t="shared" si="436"/>
        <v/>
      </c>
      <c r="Q3120" s="18">
        <f t="shared" si="437"/>
        <v>0</v>
      </c>
      <c r="R3120" s="118"/>
    </row>
    <row r="3121" spans="1:18" x14ac:dyDescent="0.25">
      <c r="A3121" s="25">
        <f t="shared" si="438"/>
        <v>347</v>
      </c>
      <c r="B3121" s="23">
        <f t="shared" si="439"/>
        <v>44576</v>
      </c>
      <c r="C3121" s="24">
        <v>11</v>
      </c>
      <c r="D3121" s="54" t="str">
        <f t="shared" si="431"/>
        <v>ASET</v>
      </c>
      <c r="E3121" s="178"/>
      <c r="F3121" s="179"/>
      <c r="G3121" s="177"/>
      <c r="H3121" s="177"/>
      <c r="I3121" s="169">
        <f t="shared" si="432"/>
        <v>0</v>
      </c>
      <c r="J3121" s="149" t="str" cm="1">
        <f t="array" ref="J3121">IF(ISERROR(INDEX('Non Compliance input'!$H$5:$H$156,MATCH(1,(A3121='Non Compliance input'!$A$5:$A$156)*(F3121&gt;='Non Compliance input'!$D$5:$D$156)*(E3121&lt;'Non Compliance input'!$E$5:$E$156)*('Non Compliance input'!$H$5:$H$156="Yes"),0))
),"","Yes")</f>
        <v/>
      </c>
      <c r="K3121" s="149">
        <f t="shared" si="433"/>
        <v>0</v>
      </c>
      <c r="L3121" s="162">
        <f t="shared" si="434"/>
        <v>0</v>
      </c>
      <c r="M3121" s="162" t="str" cm="1">
        <f t="array" ref="M3121">IF(ISERROR(INDEX('Non Compliance input'!$I$5:$I$156,MATCH(1,(A3121='Non Compliance input'!$A$5:$A$156)*(E3121&gt;='Non Compliance input'!$D$5:$D$156)*(F3121&lt;='Non Compliance input'!$E$5:$E$156)*('Non Compliance input'!$I$5:$I$156="Yes"),0))
),"","Yes")</f>
        <v/>
      </c>
      <c r="N3121" s="149" t="str">
        <f>IF(VLOOKUP($A3121,HourEndingOutage!$B$3:$F$746,5,0)="Outage","Outage","")</f>
        <v/>
      </c>
      <c r="O3121" s="18">
        <f t="shared" si="435"/>
        <v>0</v>
      </c>
      <c r="P3121" s="18" t="str">
        <f t="shared" si="436"/>
        <v/>
      </c>
      <c r="Q3121" s="18">
        <f t="shared" si="437"/>
        <v>0</v>
      </c>
      <c r="R3121" s="118"/>
    </row>
    <row r="3122" spans="1:18" x14ac:dyDescent="0.25">
      <c r="A3122" s="25">
        <f t="shared" si="438"/>
        <v>347</v>
      </c>
      <c r="B3122" s="23">
        <f t="shared" si="439"/>
        <v>44576</v>
      </c>
      <c r="C3122" s="24">
        <v>11</v>
      </c>
      <c r="D3122" s="54" t="str">
        <f t="shared" si="431"/>
        <v>ASET</v>
      </c>
      <c r="E3122" s="178"/>
      <c r="F3122" s="179"/>
      <c r="G3122" s="177"/>
      <c r="H3122" s="177"/>
      <c r="I3122" s="169">
        <f t="shared" si="432"/>
        <v>0</v>
      </c>
      <c r="J3122" s="149" t="str" cm="1">
        <f t="array" ref="J3122">IF(ISERROR(INDEX('Non Compliance input'!$H$5:$H$156,MATCH(1,(A3122='Non Compliance input'!$A$5:$A$156)*(F3122&gt;='Non Compliance input'!$D$5:$D$156)*(E3122&lt;'Non Compliance input'!$E$5:$E$156)*('Non Compliance input'!$H$5:$H$156="Yes"),0))
),"","Yes")</f>
        <v/>
      </c>
      <c r="K3122" s="149">
        <f t="shared" si="433"/>
        <v>0</v>
      </c>
      <c r="L3122" s="162">
        <f t="shared" si="434"/>
        <v>0</v>
      </c>
      <c r="M3122" s="162" t="str" cm="1">
        <f t="array" ref="M3122">IF(ISERROR(INDEX('Non Compliance input'!$I$5:$I$156,MATCH(1,(A3122='Non Compliance input'!$A$5:$A$156)*(E3122&gt;='Non Compliance input'!$D$5:$D$156)*(F3122&lt;='Non Compliance input'!$E$5:$E$156)*('Non Compliance input'!$I$5:$I$156="Yes"),0))
),"","Yes")</f>
        <v/>
      </c>
      <c r="N3122" s="149" t="str">
        <f>IF(VLOOKUP($A3122,HourEndingOutage!$B$3:$F$746,5,0)="Outage","Outage","")</f>
        <v/>
      </c>
      <c r="O3122" s="18">
        <f t="shared" si="435"/>
        <v>0</v>
      </c>
      <c r="P3122" s="18" t="str">
        <f t="shared" si="436"/>
        <v/>
      </c>
      <c r="Q3122" s="18">
        <f t="shared" si="437"/>
        <v>0</v>
      </c>
      <c r="R3122" s="118"/>
    </row>
    <row r="3123" spans="1:18" x14ac:dyDescent="0.25">
      <c r="A3123" s="25">
        <f t="shared" si="438"/>
        <v>347</v>
      </c>
      <c r="B3123" s="23">
        <f t="shared" si="439"/>
        <v>44576</v>
      </c>
      <c r="C3123" s="24">
        <v>11</v>
      </c>
      <c r="D3123" s="54" t="str">
        <f t="shared" si="431"/>
        <v>ASET</v>
      </c>
      <c r="E3123" s="178"/>
      <c r="F3123" s="179"/>
      <c r="G3123" s="177"/>
      <c r="H3123" s="177"/>
      <c r="I3123" s="169">
        <f t="shared" si="432"/>
        <v>0</v>
      </c>
      <c r="J3123" s="149" t="str" cm="1">
        <f t="array" ref="J3123">IF(ISERROR(INDEX('Non Compliance input'!$H$5:$H$156,MATCH(1,(A3123='Non Compliance input'!$A$5:$A$156)*(F3123&gt;='Non Compliance input'!$D$5:$D$156)*(E3123&lt;'Non Compliance input'!$E$5:$E$156)*('Non Compliance input'!$H$5:$H$156="Yes"),0))
),"","Yes")</f>
        <v/>
      </c>
      <c r="K3123" s="149">
        <f t="shared" si="433"/>
        <v>0</v>
      </c>
      <c r="L3123" s="162">
        <f t="shared" si="434"/>
        <v>0</v>
      </c>
      <c r="M3123" s="162" t="str" cm="1">
        <f t="array" ref="M3123">IF(ISERROR(INDEX('Non Compliance input'!$I$5:$I$156,MATCH(1,(A3123='Non Compliance input'!$A$5:$A$156)*(E3123&gt;='Non Compliance input'!$D$5:$D$156)*(F3123&lt;='Non Compliance input'!$E$5:$E$156)*('Non Compliance input'!$I$5:$I$156="Yes"),0))
),"","Yes")</f>
        <v/>
      </c>
      <c r="N3123" s="149" t="str">
        <f>IF(VLOOKUP($A3123,HourEndingOutage!$B$3:$F$746,5,0)="Outage","Outage","")</f>
        <v/>
      </c>
      <c r="O3123" s="18">
        <f t="shared" si="435"/>
        <v>0</v>
      </c>
      <c r="P3123" s="18" t="str">
        <f t="shared" si="436"/>
        <v/>
      </c>
      <c r="Q3123" s="18">
        <f t="shared" si="437"/>
        <v>0</v>
      </c>
      <c r="R3123" s="118"/>
    </row>
    <row r="3124" spans="1:18" x14ac:dyDescent="0.25">
      <c r="A3124" s="25">
        <f t="shared" si="438"/>
        <v>347</v>
      </c>
      <c r="B3124" s="23">
        <f t="shared" si="439"/>
        <v>44576</v>
      </c>
      <c r="C3124" s="24">
        <v>11</v>
      </c>
      <c r="D3124" s="54" t="str">
        <f t="shared" si="431"/>
        <v>ASET</v>
      </c>
      <c r="E3124" s="178"/>
      <c r="F3124" s="179"/>
      <c r="G3124" s="177"/>
      <c r="H3124" s="177"/>
      <c r="I3124" s="169">
        <f t="shared" si="432"/>
        <v>0</v>
      </c>
      <c r="J3124" s="149" t="str" cm="1">
        <f t="array" ref="J3124">IF(ISERROR(INDEX('Non Compliance input'!$H$5:$H$156,MATCH(1,(A3124='Non Compliance input'!$A$5:$A$156)*(F3124&gt;='Non Compliance input'!$D$5:$D$156)*(E3124&lt;'Non Compliance input'!$E$5:$E$156)*('Non Compliance input'!$H$5:$H$156="Yes"),0))
),"","Yes")</f>
        <v/>
      </c>
      <c r="K3124" s="149">
        <f t="shared" si="433"/>
        <v>0</v>
      </c>
      <c r="L3124" s="162">
        <f t="shared" si="434"/>
        <v>0</v>
      </c>
      <c r="M3124" s="162" t="str" cm="1">
        <f t="array" ref="M3124">IF(ISERROR(INDEX('Non Compliance input'!$I$5:$I$156,MATCH(1,(A3124='Non Compliance input'!$A$5:$A$156)*(E3124&gt;='Non Compliance input'!$D$5:$D$156)*(F3124&lt;='Non Compliance input'!$E$5:$E$156)*('Non Compliance input'!$I$5:$I$156="Yes"),0))
),"","Yes")</f>
        <v/>
      </c>
      <c r="N3124" s="149" t="str">
        <f>IF(VLOOKUP($A3124,HourEndingOutage!$B$3:$F$746,5,0)="Outage","Outage","")</f>
        <v/>
      </c>
      <c r="O3124" s="18">
        <f t="shared" si="435"/>
        <v>0</v>
      </c>
      <c r="P3124" s="18" t="str">
        <f t="shared" si="436"/>
        <v/>
      </c>
      <c r="Q3124" s="18">
        <f t="shared" si="437"/>
        <v>0</v>
      </c>
      <c r="R3124" s="118"/>
    </row>
    <row r="3125" spans="1:18" x14ac:dyDescent="0.25">
      <c r="A3125" s="25">
        <f t="shared" si="438"/>
        <v>347</v>
      </c>
      <c r="B3125" s="23">
        <f t="shared" si="439"/>
        <v>44576</v>
      </c>
      <c r="C3125" s="24">
        <v>11</v>
      </c>
      <c r="D3125" s="54" t="str">
        <f t="shared" si="431"/>
        <v>ASET</v>
      </c>
      <c r="E3125" s="178"/>
      <c r="F3125" s="179"/>
      <c r="G3125" s="177"/>
      <c r="H3125" s="177"/>
      <c r="I3125" s="169">
        <f t="shared" si="432"/>
        <v>0</v>
      </c>
      <c r="J3125" s="149" t="str" cm="1">
        <f t="array" ref="J3125">IF(ISERROR(INDEX('Non Compliance input'!$H$5:$H$156,MATCH(1,(A3125='Non Compliance input'!$A$5:$A$156)*(F3125&gt;='Non Compliance input'!$D$5:$D$156)*(E3125&lt;'Non Compliance input'!$E$5:$E$156)*('Non Compliance input'!$H$5:$H$156="Yes"),0))
),"","Yes")</f>
        <v/>
      </c>
      <c r="K3125" s="149">
        <f t="shared" si="433"/>
        <v>0</v>
      </c>
      <c r="L3125" s="162">
        <f t="shared" si="434"/>
        <v>0</v>
      </c>
      <c r="M3125" s="162" t="str" cm="1">
        <f t="array" ref="M3125">IF(ISERROR(INDEX('Non Compliance input'!$I$5:$I$156,MATCH(1,(A3125='Non Compliance input'!$A$5:$A$156)*(E3125&gt;='Non Compliance input'!$D$5:$D$156)*(F3125&lt;='Non Compliance input'!$E$5:$E$156)*('Non Compliance input'!$I$5:$I$156="Yes"),0))
),"","Yes")</f>
        <v/>
      </c>
      <c r="N3125" s="149" t="str">
        <f>IF(VLOOKUP($A3125,HourEndingOutage!$B$3:$F$746,5,0)="Outage","Outage","")</f>
        <v/>
      </c>
      <c r="O3125" s="18">
        <f t="shared" si="435"/>
        <v>0</v>
      </c>
      <c r="P3125" s="18" t="str">
        <f t="shared" si="436"/>
        <v/>
      </c>
      <c r="Q3125" s="18">
        <f t="shared" si="437"/>
        <v>0</v>
      </c>
      <c r="R3125" s="118"/>
    </row>
    <row r="3126" spans="1:18" x14ac:dyDescent="0.25">
      <c r="A3126" s="25">
        <f t="shared" si="438"/>
        <v>348</v>
      </c>
      <c r="B3126" s="23">
        <f t="shared" si="439"/>
        <v>44576</v>
      </c>
      <c r="C3126" s="24">
        <v>12</v>
      </c>
      <c r="D3126" s="54" t="str">
        <f t="shared" si="431"/>
        <v>ASET</v>
      </c>
      <c r="E3126" s="178"/>
      <c r="F3126" s="179"/>
      <c r="G3126" s="177"/>
      <c r="H3126" s="177"/>
      <c r="I3126" s="169">
        <f t="shared" si="432"/>
        <v>0</v>
      </c>
      <c r="J3126" s="149" t="str" cm="1">
        <f t="array" ref="J3126">IF(ISERROR(INDEX('Non Compliance input'!$H$5:$H$156,MATCH(1,(A3126='Non Compliance input'!$A$5:$A$156)*(F3126&gt;='Non Compliance input'!$D$5:$D$156)*(E3126&lt;'Non Compliance input'!$E$5:$E$156)*('Non Compliance input'!$H$5:$H$156="Yes"),0))
),"","Yes")</f>
        <v/>
      </c>
      <c r="K3126" s="149">
        <f t="shared" si="433"/>
        <v>0</v>
      </c>
      <c r="L3126" s="162">
        <f t="shared" si="434"/>
        <v>0</v>
      </c>
      <c r="M3126" s="162" t="str" cm="1">
        <f t="array" ref="M3126">IF(ISERROR(INDEX('Non Compliance input'!$I$5:$I$156,MATCH(1,(A3126='Non Compliance input'!$A$5:$A$156)*(E3126&gt;='Non Compliance input'!$D$5:$D$156)*(F3126&lt;='Non Compliance input'!$E$5:$E$156)*('Non Compliance input'!$I$5:$I$156="Yes"),0))
),"","Yes")</f>
        <v/>
      </c>
      <c r="N3126" s="149" t="str">
        <f>IF(VLOOKUP($A3126,HourEndingOutage!$B$3:$F$746,5,0)="Outage","Outage","")</f>
        <v/>
      </c>
      <c r="O3126" s="18">
        <f t="shared" si="435"/>
        <v>0</v>
      </c>
      <c r="P3126" s="18" t="str">
        <f t="shared" si="436"/>
        <v/>
      </c>
      <c r="Q3126" s="18">
        <f t="shared" si="437"/>
        <v>0</v>
      </c>
      <c r="R3126" s="118"/>
    </row>
    <row r="3127" spans="1:18" x14ac:dyDescent="0.25">
      <c r="A3127" s="25">
        <f t="shared" si="438"/>
        <v>348</v>
      </c>
      <c r="B3127" s="23">
        <f t="shared" si="439"/>
        <v>44576</v>
      </c>
      <c r="C3127" s="24">
        <v>12</v>
      </c>
      <c r="D3127" s="54" t="str">
        <f t="shared" si="431"/>
        <v>ASET</v>
      </c>
      <c r="E3127" s="178"/>
      <c r="F3127" s="179"/>
      <c r="G3127" s="177"/>
      <c r="H3127" s="177"/>
      <c r="I3127" s="169">
        <f t="shared" si="432"/>
        <v>0</v>
      </c>
      <c r="J3127" s="149" t="str" cm="1">
        <f t="array" ref="J3127">IF(ISERROR(INDEX('Non Compliance input'!$H$5:$H$156,MATCH(1,(A3127='Non Compliance input'!$A$5:$A$156)*(F3127&gt;='Non Compliance input'!$D$5:$D$156)*(E3127&lt;'Non Compliance input'!$E$5:$E$156)*('Non Compliance input'!$H$5:$H$156="Yes"),0))
),"","Yes")</f>
        <v/>
      </c>
      <c r="K3127" s="149">
        <f t="shared" si="433"/>
        <v>0</v>
      </c>
      <c r="L3127" s="162">
        <f t="shared" si="434"/>
        <v>0</v>
      </c>
      <c r="M3127" s="162" t="str" cm="1">
        <f t="array" ref="M3127">IF(ISERROR(INDEX('Non Compliance input'!$I$5:$I$156,MATCH(1,(A3127='Non Compliance input'!$A$5:$A$156)*(E3127&gt;='Non Compliance input'!$D$5:$D$156)*(F3127&lt;='Non Compliance input'!$E$5:$E$156)*('Non Compliance input'!$I$5:$I$156="Yes"),0))
),"","Yes")</f>
        <v/>
      </c>
      <c r="N3127" s="149" t="str">
        <f>IF(VLOOKUP($A3127,HourEndingOutage!$B$3:$F$746,5,0)="Outage","Outage","")</f>
        <v/>
      </c>
      <c r="O3127" s="18">
        <f t="shared" si="435"/>
        <v>0</v>
      </c>
      <c r="P3127" s="18" t="str">
        <f t="shared" si="436"/>
        <v/>
      </c>
      <c r="Q3127" s="18">
        <f t="shared" si="437"/>
        <v>0</v>
      </c>
      <c r="R3127" s="118"/>
    </row>
    <row r="3128" spans="1:18" x14ac:dyDescent="0.25">
      <c r="A3128" s="25">
        <f t="shared" si="438"/>
        <v>348</v>
      </c>
      <c r="B3128" s="23">
        <f t="shared" si="439"/>
        <v>44576</v>
      </c>
      <c r="C3128" s="24">
        <v>12</v>
      </c>
      <c r="D3128" s="54" t="str">
        <f t="shared" si="431"/>
        <v>ASET</v>
      </c>
      <c r="E3128" s="178"/>
      <c r="F3128" s="179"/>
      <c r="G3128" s="177"/>
      <c r="H3128" s="177"/>
      <c r="I3128" s="169">
        <f t="shared" si="432"/>
        <v>0</v>
      </c>
      <c r="J3128" s="149" t="str" cm="1">
        <f t="array" ref="J3128">IF(ISERROR(INDEX('Non Compliance input'!$H$5:$H$156,MATCH(1,(A3128='Non Compliance input'!$A$5:$A$156)*(F3128&gt;='Non Compliance input'!$D$5:$D$156)*(E3128&lt;'Non Compliance input'!$E$5:$E$156)*('Non Compliance input'!$H$5:$H$156="Yes"),0))
),"","Yes")</f>
        <v/>
      </c>
      <c r="K3128" s="149">
        <f t="shared" si="433"/>
        <v>0</v>
      </c>
      <c r="L3128" s="162">
        <f t="shared" si="434"/>
        <v>0</v>
      </c>
      <c r="M3128" s="162" t="str" cm="1">
        <f t="array" ref="M3128">IF(ISERROR(INDEX('Non Compliance input'!$I$5:$I$156,MATCH(1,(A3128='Non Compliance input'!$A$5:$A$156)*(E3128&gt;='Non Compliance input'!$D$5:$D$156)*(F3128&lt;='Non Compliance input'!$E$5:$E$156)*('Non Compliance input'!$I$5:$I$156="Yes"),0))
),"","Yes")</f>
        <v/>
      </c>
      <c r="N3128" s="149" t="str">
        <f>IF(VLOOKUP($A3128,HourEndingOutage!$B$3:$F$746,5,0)="Outage","Outage","")</f>
        <v/>
      </c>
      <c r="O3128" s="18">
        <f t="shared" si="435"/>
        <v>0</v>
      </c>
      <c r="P3128" s="18" t="str">
        <f t="shared" si="436"/>
        <v/>
      </c>
      <c r="Q3128" s="18">
        <f t="shared" si="437"/>
        <v>0</v>
      </c>
      <c r="R3128" s="118"/>
    </row>
    <row r="3129" spans="1:18" x14ac:dyDescent="0.25">
      <c r="A3129" s="25">
        <f t="shared" si="438"/>
        <v>348</v>
      </c>
      <c r="B3129" s="23">
        <f t="shared" si="439"/>
        <v>44576</v>
      </c>
      <c r="C3129" s="24">
        <v>12</v>
      </c>
      <c r="D3129" s="54" t="str">
        <f t="shared" si="431"/>
        <v>ASET</v>
      </c>
      <c r="E3129" s="178"/>
      <c r="F3129" s="179"/>
      <c r="G3129" s="177"/>
      <c r="H3129" s="177"/>
      <c r="I3129" s="169">
        <f t="shared" si="432"/>
        <v>0</v>
      </c>
      <c r="J3129" s="149" t="str" cm="1">
        <f t="array" ref="J3129">IF(ISERROR(INDEX('Non Compliance input'!$H$5:$H$156,MATCH(1,(A3129='Non Compliance input'!$A$5:$A$156)*(F3129&gt;='Non Compliance input'!$D$5:$D$156)*(E3129&lt;'Non Compliance input'!$E$5:$E$156)*('Non Compliance input'!$H$5:$H$156="Yes"),0))
),"","Yes")</f>
        <v/>
      </c>
      <c r="K3129" s="149">
        <f t="shared" si="433"/>
        <v>0</v>
      </c>
      <c r="L3129" s="162">
        <f t="shared" si="434"/>
        <v>0</v>
      </c>
      <c r="M3129" s="162" t="str" cm="1">
        <f t="array" ref="M3129">IF(ISERROR(INDEX('Non Compliance input'!$I$5:$I$156,MATCH(1,(A3129='Non Compliance input'!$A$5:$A$156)*(E3129&gt;='Non Compliance input'!$D$5:$D$156)*(F3129&lt;='Non Compliance input'!$E$5:$E$156)*('Non Compliance input'!$I$5:$I$156="Yes"),0))
),"","Yes")</f>
        <v/>
      </c>
      <c r="N3129" s="149" t="str">
        <f>IF(VLOOKUP($A3129,HourEndingOutage!$B$3:$F$746,5,0)="Outage","Outage","")</f>
        <v/>
      </c>
      <c r="O3129" s="18">
        <f t="shared" si="435"/>
        <v>0</v>
      </c>
      <c r="P3129" s="18" t="str">
        <f t="shared" si="436"/>
        <v/>
      </c>
      <c r="Q3129" s="18">
        <f t="shared" si="437"/>
        <v>0</v>
      </c>
      <c r="R3129" s="118"/>
    </row>
    <row r="3130" spans="1:18" x14ac:dyDescent="0.25">
      <c r="A3130" s="25">
        <f t="shared" si="438"/>
        <v>348</v>
      </c>
      <c r="B3130" s="23">
        <f t="shared" si="439"/>
        <v>44576</v>
      </c>
      <c r="C3130" s="24">
        <v>12</v>
      </c>
      <c r="D3130" s="54" t="str">
        <f t="shared" si="431"/>
        <v>ASET</v>
      </c>
      <c r="E3130" s="178"/>
      <c r="F3130" s="179"/>
      <c r="G3130" s="177"/>
      <c r="H3130" s="177"/>
      <c r="I3130" s="169">
        <f t="shared" si="432"/>
        <v>0</v>
      </c>
      <c r="J3130" s="149" t="str" cm="1">
        <f t="array" ref="J3130">IF(ISERROR(INDEX('Non Compliance input'!$H$5:$H$156,MATCH(1,(A3130='Non Compliance input'!$A$5:$A$156)*(F3130&gt;='Non Compliance input'!$D$5:$D$156)*(E3130&lt;'Non Compliance input'!$E$5:$E$156)*('Non Compliance input'!$H$5:$H$156="Yes"),0))
),"","Yes")</f>
        <v/>
      </c>
      <c r="K3130" s="149">
        <f t="shared" si="433"/>
        <v>0</v>
      </c>
      <c r="L3130" s="162">
        <f t="shared" si="434"/>
        <v>0</v>
      </c>
      <c r="M3130" s="162" t="str" cm="1">
        <f t="array" ref="M3130">IF(ISERROR(INDEX('Non Compliance input'!$I$5:$I$156,MATCH(1,(A3130='Non Compliance input'!$A$5:$A$156)*(E3130&gt;='Non Compliance input'!$D$5:$D$156)*(F3130&lt;='Non Compliance input'!$E$5:$E$156)*('Non Compliance input'!$I$5:$I$156="Yes"),0))
),"","Yes")</f>
        <v/>
      </c>
      <c r="N3130" s="149" t="str">
        <f>IF(VLOOKUP($A3130,HourEndingOutage!$B$3:$F$746,5,0)="Outage","Outage","")</f>
        <v/>
      </c>
      <c r="O3130" s="18">
        <f t="shared" si="435"/>
        <v>0</v>
      </c>
      <c r="P3130" s="18" t="str">
        <f t="shared" si="436"/>
        <v/>
      </c>
      <c r="Q3130" s="18">
        <f t="shared" si="437"/>
        <v>0</v>
      </c>
      <c r="R3130" s="118"/>
    </row>
    <row r="3131" spans="1:18" x14ac:dyDescent="0.25">
      <c r="A3131" s="25">
        <f t="shared" si="438"/>
        <v>348</v>
      </c>
      <c r="B3131" s="23">
        <f t="shared" si="439"/>
        <v>44576</v>
      </c>
      <c r="C3131" s="24">
        <v>12</v>
      </c>
      <c r="D3131" s="54" t="str">
        <f t="shared" si="431"/>
        <v>ASET</v>
      </c>
      <c r="E3131" s="178"/>
      <c r="F3131" s="179"/>
      <c r="G3131" s="177"/>
      <c r="H3131" s="177"/>
      <c r="I3131" s="169">
        <f t="shared" si="432"/>
        <v>0</v>
      </c>
      <c r="J3131" s="149" t="str" cm="1">
        <f t="array" ref="J3131">IF(ISERROR(INDEX('Non Compliance input'!$H$5:$H$156,MATCH(1,(A3131='Non Compliance input'!$A$5:$A$156)*(F3131&gt;='Non Compliance input'!$D$5:$D$156)*(E3131&lt;'Non Compliance input'!$E$5:$E$156)*('Non Compliance input'!$H$5:$H$156="Yes"),0))
),"","Yes")</f>
        <v/>
      </c>
      <c r="K3131" s="149">
        <f t="shared" si="433"/>
        <v>0</v>
      </c>
      <c r="L3131" s="162">
        <f t="shared" si="434"/>
        <v>0</v>
      </c>
      <c r="M3131" s="162" t="str" cm="1">
        <f t="array" ref="M3131">IF(ISERROR(INDEX('Non Compliance input'!$I$5:$I$156,MATCH(1,(A3131='Non Compliance input'!$A$5:$A$156)*(E3131&gt;='Non Compliance input'!$D$5:$D$156)*(F3131&lt;='Non Compliance input'!$E$5:$E$156)*('Non Compliance input'!$I$5:$I$156="Yes"),0))
),"","Yes")</f>
        <v/>
      </c>
      <c r="N3131" s="149" t="str">
        <f>IF(VLOOKUP($A3131,HourEndingOutage!$B$3:$F$746,5,0)="Outage","Outage","")</f>
        <v/>
      </c>
      <c r="O3131" s="18">
        <f t="shared" si="435"/>
        <v>0</v>
      </c>
      <c r="P3131" s="18" t="str">
        <f t="shared" si="436"/>
        <v/>
      </c>
      <c r="Q3131" s="18">
        <f t="shared" si="437"/>
        <v>0</v>
      </c>
      <c r="R3131" s="118"/>
    </row>
    <row r="3132" spans="1:18" x14ac:dyDescent="0.25">
      <c r="A3132" s="25">
        <f t="shared" si="438"/>
        <v>348</v>
      </c>
      <c r="B3132" s="23">
        <f t="shared" si="439"/>
        <v>44576</v>
      </c>
      <c r="C3132" s="24">
        <v>12</v>
      </c>
      <c r="D3132" s="54" t="str">
        <f t="shared" si="431"/>
        <v>ASET</v>
      </c>
      <c r="E3132" s="178"/>
      <c r="F3132" s="179"/>
      <c r="G3132" s="177"/>
      <c r="H3132" s="177"/>
      <c r="I3132" s="169">
        <f t="shared" si="432"/>
        <v>0</v>
      </c>
      <c r="J3132" s="149" t="str" cm="1">
        <f t="array" ref="J3132">IF(ISERROR(INDEX('Non Compliance input'!$H$5:$H$156,MATCH(1,(A3132='Non Compliance input'!$A$5:$A$156)*(F3132&gt;='Non Compliance input'!$D$5:$D$156)*(E3132&lt;'Non Compliance input'!$E$5:$E$156)*('Non Compliance input'!$H$5:$H$156="Yes"),0))
),"","Yes")</f>
        <v/>
      </c>
      <c r="K3132" s="149">
        <f t="shared" si="433"/>
        <v>0</v>
      </c>
      <c r="L3132" s="162">
        <f t="shared" si="434"/>
        <v>0</v>
      </c>
      <c r="M3132" s="162" t="str" cm="1">
        <f t="array" ref="M3132">IF(ISERROR(INDEX('Non Compliance input'!$I$5:$I$156,MATCH(1,(A3132='Non Compliance input'!$A$5:$A$156)*(E3132&gt;='Non Compliance input'!$D$5:$D$156)*(F3132&lt;='Non Compliance input'!$E$5:$E$156)*('Non Compliance input'!$I$5:$I$156="Yes"),0))
),"","Yes")</f>
        <v/>
      </c>
      <c r="N3132" s="149" t="str">
        <f>IF(VLOOKUP($A3132,HourEndingOutage!$B$3:$F$746,5,0)="Outage","Outage","")</f>
        <v/>
      </c>
      <c r="O3132" s="18">
        <f t="shared" si="435"/>
        <v>0</v>
      </c>
      <c r="P3132" s="18" t="str">
        <f t="shared" si="436"/>
        <v/>
      </c>
      <c r="Q3132" s="18">
        <f t="shared" si="437"/>
        <v>0</v>
      </c>
      <c r="R3132" s="118"/>
    </row>
    <row r="3133" spans="1:18" x14ac:dyDescent="0.25">
      <c r="A3133" s="25">
        <f t="shared" si="438"/>
        <v>348</v>
      </c>
      <c r="B3133" s="23">
        <f t="shared" si="439"/>
        <v>44576</v>
      </c>
      <c r="C3133" s="24">
        <v>12</v>
      </c>
      <c r="D3133" s="54" t="str">
        <f t="shared" si="431"/>
        <v>ASET</v>
      </c>
      <c r="E3133" s="178"/>
      <c r="F3133" s="179"/>
      <c r="G3133" s="177"/>
      <c r="H3133" s="177"/>
      <c r="I3133" s="169">
        <f t="shared" si="432"/>
        <v>0</v>
      </c>
      <c r="J3133" s="149" t="str" cm="1">
        <f t="array" ref="J3133">IF(ISERROR(INDEX('Non Compliance input'!$H$5:$H$156,MATCH(1,(A3133='Non Compliance input'!$A$5:$A$156)*(F3133&gt;='Non Compliance input'!$D$5:$D$156)*(E3133&lt;'Non Compliance input'!$E$5:$E$156)*('Non Compliance input'!$H$5:$H$156="Yes"),0))
),"","Yes")</f>
        <v/>
      </c>
      <c r="K3133" s="149">
        <f t="shared" si="433"/>
        <v>0</v>
      </c>
      <c r="L3133" s="162">
        <f t="shared" si="434"/>
        <v>0</v>
      </c>
      <c r="M3133" s="162" t="str" cm="1">
        <f t="array" ref="M3133">IF(ISERROR(INDEX('Non Compliance input'!$I$5:$I$156,MATCH(1,(A3133='Non Compliance input'!$A$5:$A$156)*(E3133&gt;='Non Compliance input'!$D$5:$D$156)*(F3133&lt;='Non Compliance input'!$E$5:$E$156)*('Non Compliance input'!$I$5:$I$156="Yes"),0))
),"","Yes")</f>
        <v/>
      </c>
      <c r="N3133" s="149" t="str">
        <f>IF(VLOOKUP($A3133,HourEndingOutage!$B$3:$F$746,5,0)="Outage","Outage","")</f>
        <v/>
      </c>
      <c r="O3133" s="18">
        <f t="shared" si="435"/>
        <v>0</v>
      </c>
      <c r="P3133" s="18" t="str">
        <f t="shared" si="436"/>
        <v/>
      </c>
      <c r="Q3133" s="18">
        <f t="shared" si="437"/>
        <v>0</v>
      </c>
      <c r="R3133" s="118"/>
    </row>
    <row r="3134" spans="1:18" x14ac:dyDescent="0.25">
      <c r="A3134" s="25">
        <f t="shared" si="438"/>
        <v>348</v>
      </c>
      <c r="B3134" s="23">
        <f t="shared" si="439"/>
        <v>44576</v>
      </c>
      <c r="C3134" s="24">
        <v>12</v>
      </c>
      <c r="D3134" s="54" t="str">
        <f t="shared" si="431"/>
        <v>ASET</v>
      </c>
      <c r="E3134" s="178"/>
      <c r="F3134" s="179"/>
      <c r="G3134" s="177"/>
      <c r="H3134" s="177"/>
      <c r="I3134" s="169">
        <f t="shared" si="432"/>
        <v>0</v>
      </c>
      <c r="J3134" s="149" t="str" cm="1">
        <f t="array" ref="J3134">IF(ISERROR(INDEX('Non Compliance input'!$H$5:$H$156,MATCH(1,(A3134='Non Compliance input'!$A$5:$A$156)*(F3134&gt;='Non Compliance input'!$D$5:$D$156)*(E3134&lt;'Non Compliance input'!$E$5:$E$156)*('Non Compliance input'!$H$5:$H$156="Yes"),0))
),"","Yes")</f>
        <v/>
      </c>
      <c r="K3134" s="149">
        <f t="shared" si="433"/>
        <v>0</v>
      </c>
      <c r="L3134" s="162">
        <f t="shared" si="434"/>
        <v>0</v>
      </c>
      <c r="M3134" s="162" t="str" cm="1">
        <f t="array" ref="M3134">IF(ISERROR(INDEX('Non Compliance input'!$I$5:$I$156,MATCH(1,(A3134='Non Compliance input'!$A$5:$A$156)*(E3134&gt;='Non Compliance input'!$D$5:$D$156)*(F3134&lt;='Non Compliance input'!$E$5:$E$156)*('Non Compliance input'!$I$5:$I$156="Yes"),0))
),"","Yes")</f>
        <v/>
      </c>
      <c r="N3134" s="149" t="str">
        <f>IF(VLOOKUP($A3134,HourEndingOutage!$B$3:$F$746,5,0)="Outage","Outage","")</f>
        <v/>
      </c>
      <c r="O3134" s="18">
        <f t="shared" si="435"/>
        <v>0</v>
      </c>
      <c r="P3134" s="18" t="str">
        <f t="shared" si="436"/>
        <v/>
      </c>
      <c r="Q3134" s="18">
        <f t="shared" si="437"/>
        <v>0</v>
      </c>
      <c r="R3134" s="118"/>
    </row>
    <row r="3135" spans="1:18" x14ac:dyDescent="0.25">
      <c r="A3135" s="25">
        <f t="shared" si="438"/>
        <v>349</v>
      </c>
      <c r="B3135" s="23">
        <f t="shared" si="439"/>
        <v>44576</v>
      </c>
      <c r="C3135" s="24">
        <v>13</v>
      </c>
      <c r="D3135" s="54" t="str">
        <f t="shared" si="431"/>
        <v>ASET</v>
      </c>
      <c r="E3135" s="178"/>
      <c r="F3135" s="179"/>
      <c r="G3135" s="177"/>
      <c r="H3135" s="177"/>
      <c r="I3135" s="169">
        <f t="shared" si="432"/>
        <v>0</v>
      </c>
      <c r="J3135" s="149" t="str" cm="1">
        <f t="array" ref="J3135">IF(ISERROR(INDEX('Non Compliance input'!$H$5:$H$156,MATCH(1,(A3135='Non Compliance input'!$A$5:$A$156)*(F3135&gt;='Non Compliance input'!$D$5:$D$156)*(E3135&lt;'Non Compliance input'!$E$5:$E$156)*('Non Compliance input'!$H$5:$H$156="Yes"),0))
),"","Yes")</f>
        <v/>
      </c>
      <c r="K3135" s="149">
        <f t="shared" si="433"/>
        <v>0</v>
      </c>
      <c r="L3135" s="162">
        <f t="shared" si="434"/>
        <v>0</v>
      </c>
      <c r="M3135" s="162" t="str" cm="1">
        <f t="array" ref="M3135">IF(ISERROR(INDEX('Non Compliance input'!$I$5:$I$156,MATCH(1,(A3135='Non Compliance input'!$A$5:$A$156)*(E3135&gt;='Non Compliance input'!$D$5:$D$156)*(F3135&lt;='Non Compliance input'!$E$5:$E$156)*('Non Compliance input'!$I$5:$I$156="Yes"),0))
),"","Yes")</f>
        <v/>
      </c>
      <c r="N3135" s="149" t="str">
        <f>IF(VLOOKUP($A3135,HourEndingOutage!$B$3:$F$746,5,0)="Outage","Outage","")</f>
        <v/>
      </c>
      <c r="O3135" s="18">
        <f t="shared" si="435"/>
        <v>0</v>
      </c>
      <c r="P3135" s="18" t="str">
        <f t="shared" si="436"/>
        <v/>
      </c>
      <c r="Q3135" s="18">
        <f t="shared" si="437"/>
        <v>0</v>
      </c>
      <c r="R3135" s="118"/>
    </row>
    <row r="3136" spans="1:18" x14ac:dyDescent="0.25">
      <c r="A3136" s="25">
        <f t="shared" si="438"/>
        <v>349</v>
      </c>
      <c r="B3136" s="23">
        <f t="shared" si="439"/>
        <v>44576</v>
      </c>
      <c r="C3136" s="24">
        <v>13</v>
      </c>
      <c r="D3136" s="54" t="str">
        <f t="shared" si="431"/>
        <v>ASET</v>
      </c>
      <c r="E3136" s="178"/>
      <c r="F3136" s="179"/>
      <c r="G3136" s="177"/>
      <c r="H3136" s="177"/>
      <c r="I3136" s="169">
        <f t="shared" si="432"/>
        <v>0</v>
      </c>
      <c r="J3136" s="149" t="str" cm="1">
        <f t="array" ref="J3136">IF(ISERROR(INDEX('Non Compliance input'!$H$5:$H$156,MATCH(1,(A3136='Non Compliance input'!$A$5:$A$156)*(F3136&gt;='Non Compliance input'!$D$5:$D$156)*(E3136&lt;'Non Compliance input'!$E$5:$E$156)*('Non Compliance input'!$H$5:$H$156="Yes"),0))
),"","Yes")</f>
        <v/>
      </c>
      <c r="K3136" s="149">
        <f t="shared" si="433"/>
        <v>0</v>
      </c>
      <c r="L3136" s="162">
        <f t="shared" si="434"/>
        <v>0</v>
      </c>
      <c r="M3136" s="162" t="str" cm="1">
        <f t="array" ref="M3136">IF(ISERROR(INDEX('Non Compliance input'!$I$5:$I$156,MATCH(1,(A3136='Non Compliance input'!$A$5:$A$156)*(E3136&gt;='Non Compliance input'!$D$5:$D$156)*(F3136&lt;='Non Compliance input'!$E$5:$E$156)*('Non Compliance input'!$I$5:$I$156="Yes"),0))
),"","Yes")</f>
        <v/>
      </c>
      <c r="N3136" s="149" t="str">
        <f>IF(VLOOKUP($A3136,HourEndingOutage!$B$3:$F$746,5,0)="Outage","Outage","")</f>
        <v/>
      </c>
      <c r="O3136" s="18">
        <f t="shared" si="435"/>
        <v>0</v>
      </c>
      <c r="P3136" s="18" t="str">
        <f t="shared" si="436"/>
        <v/>
      </c>
      <c r="Q3136" s="18">
        <f t="shared" si="437"/>
        <v>0</v>
      </c>
      <c r="R3136" s="118"/>
    </row>
    <row r="3137" spans="1:18" x14ac:dyDescent="0.25">
      <c r="A3137" s="25">
        <f t="shared" si="438"/>
        <v>349</v>
      </c>
      <c r="B3137" s="23">
        <f t="shared" si="439"/>
        <v>44576</v>
      </c>
      <c r="C3137" s="24">
        <v>13</v>
      </c>
      <c r="D3137" s="54" t="str">
        <f t="shared" si="431"/>
        <v>ASET</v>
      </c>
      <c r="E3137" s="178"/>
      <c r="F3137" s="179"/>
      <c r="G3137" s="177"/>
      <c r="H3137" s="177"/>
      <c r="I3137" s="169">
        <f t="shared" si="432"/>
        <v>0</v>
      </c>
      <c r="J3137" s="149" t="str" cm="1">
        <f t="array" ref="J3137">IF(ISERROR(INDEX('Non Compliance input'!$H$5:$H$156,MATCH(1,(A3137='Non Compliance input'!$A$5:$A$156)*(F3137&gt;='Non Compliance input'!$D$5:$D$156)*(E3137&lt;'Non Compliance input'!$E$5:$E$156)*('Non Compliance input'!$H$5:$H$156="Yes"),0))
),"","Yes")</f>
        <v/>
      </c>
      <c r="K3137" s="149">
        <f t="shared" si="433"/>
        <v>0</v>
      </c>
      <c r="L3137" s="162">
        <f t="shared" si="434"/>
        <v>0</v>
      </c>
      <c r="M3137" s="162" t="str" cm="1">
        <f t="array" ref="M3137">IF(ISERROR(INDEX('Non Compliance input'!$I$5:$I$156,MATCH(1,(A3137='Non Compliance input'!$A$5:$A$156)*(E3137&gt;='Non Compliance input'!$D$5:$D$156)*(F3137&lt;='Non Compliance input'!$E$5:$E$156)*('Non Compliance input'!$I$5:$I$156="Yes"),0))
),"","Yes")</f>
        <v/>
      </c>
      <c r="N3137" s="149" t="str">
        <f>IF(VLOOKUP($A3137,HourEndingOutage!$B$3:$F$746,5,0)="Outage","Outage","")</f>
        <v/>
      </c>
      <c r="O3137" s="18">
        <f t="shared" si="435"/>
        <v>0</v>
      </c>
      <c r="P3137" s="18" t="str">
        <f t="shared" si="436"/>
        <v/>
      </c>
      <c r="Q3137" s="18">
        <f t="shared" si="437"/>
        <v>0</v>
      </c>
      <c r="R3137" s="118"/>
    </row>
    <row r="3138" spans="1:18" x14ac:dyDescent="0.25">
      <c r="A3138" s="25">
        <f t="shared" si="438"/>
        <v>349</v>
      </c>
      <c r="B3138" s="23">
        <f t="shared" si="439"/>
        <v>44576</v>
      </c>
      <c r="C3138" s="24">
        <v>13</v>
      </c>
      <c r="D3138" s="54" t="str">
        <f t="shared" ref="D3138:D3201" si="440">Unit</f>
        <v>ASET</v>
      </c>
      <c r="E3138" s="178"/>
      <c r="F3138" s="179"/>
      <c r="G3138" s="177"/>
      <c r="H3138" s="177"/>
      <c r="I3138" s="169">
        <f t="shared" si="432"/>
        <v>0</v>
      </c>
      <c r="J3138" s="149" t="str" cm="1">
        <f t="array" ref="J3138">IF(ISERROR(INDEX('Non Compliance input'!$H$5:$H$156,MATCH(1,(A3138='Non Compliance input'!$A$5:$A$156)*(F3138&gt;='Non Compliance input'!$D$5:$D$156)*(E3138&lt;'Non Compliance input'!$E$5:$E$156)*('Non Compliance input'!$H$5:$H$156="Yes"),0))
),"","Yes")</f>
        <v/>
      </c>
      <c r="K3138" s="149">
        <f t="shared" si="433"/>
        <v>0</v>
      </c>
      <c r="L3138" s="162">
        <f t="shared" si="434"/>
        <v>0</v>
      </c>
      <c r="M3138" s="162" t="str" cm="1">
        <f t="array" ref="M3138">IF(ISERROR(INDEX('Non Compliance input'!$I$5:$I$156,MATCH(1,(A3138='Non Compliance input'!$A$5:$A$156)*(E3138&gt;='Non Compliance input'!$D$5:$D$156)*(F3138&lt;='Non Compliance input'!$E$5:$E$156)*('Non Compliance input'!$I$5:$I$156="Yes"),0))
),"","Yes")</f>
        <v/>
      </c>
      <c r="N3138" s="149" t="str">
        <f>IF(VLOOKUP($A3138,HourEndingOutage!$B$3:$F$746,5,0)="Outage","Outage","")</f>
        <v/>
      </c>
      <c r="O3138" s="18">
        <f t="shared" si="435"/>
        <v>0</v>
      </c>
      <c r="P3138" s="18" t="str">
        <f t="shared" si="436"/>
        <v/>
      </c>
      <c r="Q3138" s="18">
        <f t="shared" si="437"/>
        <v>0</v>
      </c>
      <c r="R3138" s="118"/>
    </row>
    <row r="3139" spans="1:18" x14ac:dyDescent="0.25">
      <c r="A3139" s="25">
        <f t="shared" si="438"/>
        <v>349</v>
      </c>
      <c r="B3139" s="23">
        <f t="shared" si="439"/>
        <v>44576</v>
      </c>
      <c r="C3139" s="24">
        <v>13</v>
      </c>
      <c r="D3139" s="54" t="str">
        <f t="shared" si="440"/>
        <v>ASET</v>
      </c>
      <c r="E3139" s="178"/>
      <c r="F3139" s="179"/>
      <c r="G3139" s="177"/>
      <c r="H3139" s="177"/>
      <c r="I3139" s="169">
        <f t="shared" ref="I3139:I3202" si="441">IF(AND(LEN(E3139)&gt;2,LEN(F3139)&gt;2)=TRUE,(ROUND((F3139-E3139)*1440,0)),0)</f>
        <v>0</v>
      </c>
      <c r="J3139" s="149" t="str" cm="1">
        <f t="array" ref="J3139">IF(ISERROR(INDEX('Non Compliance input'!$H$5:$H$156,MATCH(1,(A3139='Non Compliance input'!$A$5:$A$156)*(F3139&gt;='Non Compliance input'!$D$5:$D$156)*(E3139&lt;'Non Compliance input'!$E$5:$E$156)*('Non Compliance input'!$H$5:$H$156="Yes"),0))
),"","Yes")</f>
        <v/>
      </c>
      <c r="K3139" s="149">
        <f t="shared" ref="K3139:K3202" si="442">IF(J3139="Yes",0,MIN(H3139,G3139,IF(H3139="",0,Contract_Volume)))</f>
        <v>0</v>
      </c>
      <c r="L3139" s="162">
        <f t="shared" ref="L3139:L3202" si="443">IF(J3139="Yes",0,(MIN(H3139,G3139)*(I3139/60)))</f>
        <v>0</v>
      </c>
      <c r="M3139" s="162" t="str" cm="1">
        <f t="array" ref="M3139">IF(ISERROR(INDEX('Non Compliance input'!$I$5:$I$156,MATCH(1,(A3139='Non Compliance input'!$A$5:$A$156)*(E3139&gt;='Non Compliance input'!$D$5:$D$156)*(F3139&lt;='Non Compliance input'!$E$5:$E$156)*('Non Compliance input'!$I$5:$I$156="Yes"),0))
),"","Yes")</f>
        <v/>
      </c>
      <c r="N3139" s="149" t="str">
        <f>IF(VLOOKUP($A3139,HourEndingOutage!$B$3:$F$746,5,0)="Outage","Outage","")</f>
        <v/>
      </c>
      <c r="O3139" s="18">
        <f t="shared" ref="O3139:O3202" si="444">IF(OR(M3139="Yes",N3139="Outage"),0,(K3139*(I3139/60))*Arming)</f>
        <v>0</v>
      </c>
      <c r="P3139" s="18" t="str">
        <f t="shared" ref="P3139:P3202" si="445">IF(ISERROR(VLOOKUP($A3139,FTShour,1,0)),"","Yes")</f>
        <v/>
      </c>
      <c r="Q3139" s="18">
        <f t="shared" si="437"/>
        <v>0</v>
      </c>
      <c r="R3139" s="118"/>
    </row>
    <row r="3140" spans="1:18" x14ac:dyDescent="0.25">
      <c r="A3140" s="25">
        <f t="shared" si="438"/>
        <v>349</v>
      </c>
      <c r="B3140" s="23">
        <f t="shared" si="439"/>
        <v>44576</v>
      </c>
      <c r="C3140" s="24">
        <v>13</v>
      </c>
      <c r="D3140" s="54" t="str">
        <f t="shared" si="440"/>
        <v>ASET</v>
      </c>
      <c r="E3140" s="178"/>
      <c r="F3140" s="179"/>
      <c r="G3140" s="177"/>
      <c r="H3140" s="177"/>
      <c r="I3140" s="169">
        <f t="shared" si="441"/>
        <v>0</v>
      </c>
      <c r="J3140" s="149" t="str" cm="1">
        <f t="array" ref="J3140">IF(ISERROR(INDEX('Non Compliance input'!$H$5:$H$156,MATCH(1,(A3140='Non Compliance input'!$A$5:$A$156)*(F3140&gt;='Non Compliance input'!$D$5:$D$156)*(E3140&lt;'Non Compliance input'!$E$5:$E$156)*('Non Compliance input'!$H$5:$H$156="Yes"),0))
),"","Yes")</f>
        <v/>
      </c>
      <c r="K3140" s="149">
        <f t="shared" si="442"/>
        <v>0</v>
      </c>
      <c r="L3140" s="162">
        <f t="shared" si="443"/>
        <v>0</v>
      </c>
      <c r="M3140" s="162" t="str" cm="1">
        <f t="array" ref="M3140">IF(ISERROR(INDEX('Non Compliance input'!$I$5:$I$156,MATCH(1,(A3140='Non Compliance input'!$A$5:$A$156)*(E3140&gt;='Non Compliance input'!$D$5:$D$156)*(F3140&lt;='Non Compliance input'!$E$5:$E$156)*('Non Compliance input'!$I$5:$I$156="Yes"),0))
),"","Yes")</f>
        <v/>
      </c>
      <c r="N3140" s="149" t="str">
        <f>IF(VLOOKUP($A3140,HourEndingOutage!$B$3:$F$746,5,0)="Outage","Outage","")</f>
        <v/>
      </c>
      <c r="O3140" s="18">
        <f t="shared" si="444"/>
        <v>0</v>
      </c>
      <c r="P3140" s="18" t="str">
        <f t="shared" si="445"/>
        <v/>
      </c>
      <c r="Q3140" s="18">
        <f t="shared" ref="Q3140:Q3203" si="446">IF(P3140="Yes",-O3140,0)</f>
        <v>0</v>
      </c>
      <c r="R3140" s="118"/>
    </row>
    <row r="3141" spans="1:18" x14ac:dyDescent="0.25">
      <c r="A3141" s="25">
        <f t="shared" si="438"/>
        <v>349</v>
      </c>
      <c r="B3141" s="23">
        <f t="shared" si="439"/>
        <v>44576</v>
      </c>
      <c r="C3141" s="24">
        <v>13</v>
      </c>
      <c r="D3141" s="54" t="str">
        <f t="shared" si="440"/>
        <v>ASET</v>
      </c>
      <c r="E3141" s="178"/>
      <c r="F3141" s="179"/>
      <c r="G3141" s="177"/>
      <c r="H3141" s="177"/>
      <c r="I3141" s="169">
        <f t="shared" si="441"/>
        <v>0</v>
      </c>
      <c r="J3141" s="149" t="str" cm="1">
        <f t="array" ref="J3141">IF(ISERROR(INDEX('Non Compliance input'!$H$5:$H$156,MATCH(1,(A3141='Non Compliance input'!$A$5:$A$156)*(F3141&gt;='Non Compliance input'!$D$5:$D$156)*(E3141&lt;'Non Compliance input'!$E$5:$E$156)*('Non Compliance input'!$H$5:$H$156="Yes"),0))
),"","Yes")</f>
        <v/>
      </c>
      <c r="K3141" s="149">
        <f t="shared" si="442"/>
        <v>0</v>
      </c>
      <c r="L3141" s="162">
        <f t="shared" si="443"/>
        <v>0</v>
      </c>
      <c r="M3141" s="162" t="str" cm="1">
        <f t="array" ref="M3141">IF(ISERROR(INDEX('Non Compliance input'!$I$5:$I$156,MATCH(1,(A3141='Non Compliance input'!$A$5:$A$156)*(E3141&gt;='Non Compliance input'!$D$5:$D$156)*(F3141&lt;='Non Compliance input'!$E$5:$E$156)*('Non Compliance input'!$I$5:$I$156="Yes"),0))
),"","Yes")</f>
        <v/>
      </c>
      <c r="N3141" s="149" t="str">
        <f>IF(VLOOKUP($A3141,HourEndingOutage!$B$3:$F$746,5,0)="Outage","Outage","")</f>
        <v/>
      </c>
      <c r="O3141" s="18">
        <f t="shared" si="444"/>
        <v>0</v>
      </c>
      <c r="P3141" s="18" t="str">
        <f t="shared" si="445"/>
        <v/>
      </c>
      <c r="Q3141" s="18">
        <f t="shared" si="446"/>
        <v>0</v>
      </c>
      <c r="R3141" s="118"/>
    </row>
    <row r="3142" spans="1:18" x14ac:dyDescent="0.25">
      <c r="A3142" s="25">
        <f t="shared" si="438"/>
        <v>349</v>
      </c>
      <c r="B3142" s="23">
        <f t="shared" si="439"/>
        <v>44576</v>
      </c>
      <c r="C3142" s="24">
        <v>13</v>
      </c>
      <c r="D3142" s="54" t="str">
        <f t="shared" si="440"/>
        <v>ASET</v>
      </c>
      <c r="E3142" s="178"/>
      <c r="F3142" s="179"/>
      <c r="G3142" s="177"/>
      <c r="H3142" s="177"/>
      <c r="I3142" s="169">
        <f t="shared" si="441"/>
        <v>0</v>
      </c>
      <c r="J3142" s="149" t="str" cm="1">
        <f t="array" ref="J3142">IF(ISERROR(INDEX('Non Compliance input'!$H$5:$H$156,MATCH(1,(A3142='Non Compliance input'!$A$5:$A$156)*(F3142&gt;='Non Compliance input'!$D$5:$D$156)*(E3142&lt;'Non Compliance input'!$E$5:$E$156)*('Non Compliance input'!$H$5:$H$156="Yes"),0))
),"","Yes")</f>
        <v/>
      </c>
      <c r="K3142" s="149">
        <f t="shared" si="442"/>
        <v>0</v>
      </c>
      <c r="L3142" s="162">
        <f t="shared" si="443"/>
        <v>0</v>
      </c>
      <c r="M3142" s="162" t="str" cm="1">
        <f t="array" ref="M3142">IF(ISERROR(INDEX('Non Compliance input'!$I$5:$I$156,MATCH(1,(A3142='Non Compliance input'!$A$5:$A$156)*(E3142&gt;='Non Compliance input'!$D$5:$D$156)*(F3142&lt;='Non Compliance input'!$E$5:$E$156)*('Non Compliance input'!$I$5:$I$156="Yes"),0))
),"","Yes")</f>
        <v/>
      </c>
      <c r="N3142" s="149" t="str">
        <f>IF(VLOOKUP($A3142,HourEndingOutage!$B$3:$F$746,5,0)="Outage","Outage","")</f>
        <v/>
      </c>
      <c r="O3142" s="18">
        <f t="shared" si="444"/>
        <v>0</v>
      </c>
      <c r="P3142" s="18" t="str">
        <f t="shared" si="445"/>
        <v/>
      </c>
      <c r="Q3142" s="18">
        <f t="shared" si="446"/>
        <v>0</v>
      </c>
      <c r="R3142" s="118"/>
    </row>
    <row r="3143" spans="1:18" x14ac:dyDescent="0.25">
      <c r="A3143" s="25">
        <f t="shared" si="438"/>
        <v>349</v>
      </c>
      <c r="B3143" s="23">
        <f t="shared" si="439"/>
        <v>44576</v>
      </c>
      <c r="C3143" s="24">
        <v>13</v>
      </c>
      <c r="D3143" s="54" t="str">
        <f t="shared" si="440"/>
        <v>ASET</v>
      </c>
      <c r="E3143" s="178"/>
      <c r="F3143" s="179"/>
      <c r="G3143" s="177"/>
      <c r="H3143" s="177"/>
      <c r="I3143" s="169">
        <f t="shared" si="441"/>
        <v>0</v>
      </c>
      <c r="J3143" s="149" t="str" cm="1">
        <f t="array" ref="J3143">IF(ISERROR(INDEX('Non Compliance input'!$H$5:$H$156,MATCH(1,(A3143='Non Compliance input'!$A$5:$A$156)*(F3143&gt;='Non Compliance input'!$D$5:$D$156)*(E3143&lt;'Non Compliance input'!$E$5:$E$156)*('Non Compliance input'!$H$5:$H$156="Yes"),0))
),"","Yes")</f>
        <v/>
      </c>
      <c r="K3143" s="149">
        <f t="shared" si="442"/>
        <v>0</v>
      </c>
      <c r="L3143" s="162">
        <f t="shared" si="443"/>
        <v>0</v>
      </c>
      <c r="M3143" s="162" t="str" cm="1">
        <f t="array" ref="M3143">IF(ISERROR(INDEX('Non Compliance input'!$I$5:$I$156,MATCH(1,(A3143='Non Compliance input'!$A$5:$A$156)*(E3143&gt;='Non Compliance input'!$D$5:$D$156)*(F3143&lt;='Non Compliance input'!$E$5:$E$156)*('Non Compliance input'!$I$5:$I$156="Yes"),0))
),"","Yes")</f>
        <v/>
      </c>
      <c r="N3143" s="149" t="str">
        <f>IF(VLOOKUP($A3143,HourEndingOutage!$B$3:$F$746,5,0)="Outage","Outage","")</f>
        <v/>
      </c>
      <c r="O3143" s="18">
        <f t="shared" si="444"/>
        <v>0</v>
      </c>
      <c r="P3143" s="18" t="str">
        <f t="shared" si="445"/>
        <v/>
      </c>
      <c r="Q3143" s="18">
        <f t="shared" si="446"/>
        <v>0</v>
      </c>
      <c r="R3143" s="118"/>
    </row>
    <row r="3144" spans="1:18" x14ac:dyDescent="0.25">
      <c r="A3144" s="25">
        <f t="shared" si="438"/>
        <v>350</v>
      </c>
      <c r="B3144" s="23">
        <f t="shared" si="439"/>
        <v>44576</v>
      </c>
      <c r="C3144" s="24">
        <v>14</v>
      </c>
      <c r="D3144" s="54" t="str">
        <f t="shared" si="440"/>
        <v>ASET</v>
      </c>
      <c r="E3144" s="178"/>
      <c r="F3144" s="179"/>
      <c r="G3144" s="177"/>
      <c r="H3144" s="177"/>
      <c r="I3144" s="169">
        <f t="shared" si="441"/>
        <v>0</v>
      </c>
      <c r="J3144" s="149" t="str" cm="1">
        <f t="array" ref="J3144">IF(ISERROR(INDEX('Non Compliance input'!$H$5:$H$156,MATCH(1,(A3144='Non Compliance input'!$A$5:$A$156)*(F3144&gt;='Non Compliance input'!$D$5:$D$156)*(E3144&lt;'Non Compliance input'!$E$5:$E$156)*('Non Compliance input'!$H$5:$H$156="Yes"),0))
),"","Yes")</f>
        <v/>
      </c>
      <c r="K3144" s="149">
        <f t="shared" si="442"/>
        <v>0</v>
      </c>
      <c r="L3144" s="162">
        <f t="shared" si="443"/>
        <v>0</v>
      </c>
      <c r="M3144" s="162" t="str" cm="1">
        <f t="array" ref="M3144">IF(ISERROR(INDEX('Non Compliance input'!$I$5:$I$156,MATCH(1,(A3144='Non Compliance input'!$A$5:$A$156)*(E3144&gt;='Non Compliance input'!$D$5:$D$156)*(F3144&lt;='Non Compliance input'!$E$5:$E$156)*('Non Compliance input'!$I$5:$I$156="Yes"),0))
),"","Yes")</f>
        <v/>
      </c>
      <c r="N3144" s="149" t="str">
        <f>IF(VLOOKUP($A3144,HourEndingOutage!$B$3:$F$746,5,0)="Outage","Outage","")</f>
        <v/>
      </c>
      <c r="O3144" s="18">
        <f t="shared" si="444"/>
        <v>0</v>
      </c>
      <c r="P3144" s="18" t="str">
        <f t="shared" si="445"/>
        <v/>
      </c>
      <c r="Q3144" s="18">
        <f t="shared" si="446"/>
        <v>0</v>
      </c>
      <c r="R3144" s="118"/>
    </row>
    <row r="3145" spans="1:18" x14ac:dyDescent="0.25">
      <c r="A3145" s="25">
        <f t="shared" si="438"/>
        <v>350</v>
      </c>
      <c r="B3145" s="23">
        <f t="shared" si="439"/>
        <v>44576</v>
      </c>
      <c r="C3145" s="24">
        <v>14</v>
      </c>
      <c r="D3145" s="54" t="str">
        <f t="shared" si="440"/>
        <v>ASET</v>
      </c>
      <c r="E3145" s="178"/>
      <c r="F3145" s="179"/>
      <c r="G3145" s="177"/>
      <c r="H3145" s="177"/>
      <c r="I3145" s="169">
        <f t="shared" si="441"/>
        <v>0</v>
      </c>
      <c r="J3145" s="149" t="str" cm="1">
        <f t="array" ref="J3145">IF(ISERROR(INDEX('Non Compliance input'!$H$5:$H$156,MATCH(1,(A3145='Non Compliance input'!$A$5:$A$156)*(F3145&gt;='Non Compliance input'!$D$5:$D$156)*(E3145&lt;'Non Compliance input'!$E$5:$E$156)*('Non Compliance input'!$H$5:$H$156="Yes"),0))
),"","Yes")</f>
        <v/>
      </c>
      <c r="K3145" s="149">
        <f t="shared" si="442"/>
        <v>0</v>
      </c>
      <c r="L3145" s="162">
        <f t="shared" si="443"/>
        <v>0</v>
      </c>
      <c r="M3145" s="162" t="str" cm="1">
        <f t="array" ref="M3145">IF(ISERROR(INDEX('Non Compliance input'!$I$5:$I$156,MATCH(1,(A3145='Non Compliance input'!$A$5:$A$156)*(E3145&gt;='Non Compliance input'!$D$5:$D$156)*(F3145&lt;='Non Compliance input'!$E$5:$E$156)*('Non Compliance input'!$I$5:$I$156="Yes"),0))
),"","Yes")</f>
        <v/>
      </c>
      <c r="N3145" s="149" t="str">
        <f>IF(VLOOKUP($A3145,HourEndingOutage!$B$3:$F$746,5,0)="Outage","Outage","")</f>
        <v/>
      </c>
      <c r="O3145" s="18">
        <f t="shared" si="444"/>
        <v>0</v>
      </c>
      <c r="P3145" s="18" t="str">
        <f t="shared" si="445"/>
        <v/>
      </c>
      <c r="Q3145" s="18">
        <f t="shared" si="446"/>
        <v>0</v>
      </c>
      <c r="R3145" s="118"/>
    </row>
    <row r="3146" spans="1:18" x14ac:dyDescent="0.25">
      <c r="A3146" s="25">
        <f t="shared" si="438"/>
        <v>350</v>
      </c>
      <c r="B3146" s="23">
        <f t="shared" si="439"/>
        <v>44576</v>
      </c>
      <c r="C3146" s="24">
        <v>14</v>
      </c>
      <c r="D3146" s="54" t="str">
        <f t="shared" si="440"/>
        <v>ASET</v>
      </c>
      <c r="E3146" s="178"/>
      <c r="F3146" s="179"/>
      <c r="G3146" s="177"/>
      <c r="H3146" s="177"/>
      <c r="I3146" s="169">
        <f t="shared" si="441"/>
        <v>0</v>
      </c>
      <c r="J3146" s="149" t="str" cm="1">
        <f t="array" ref="J3146">IF(ISERROR(INDEX('Non Compliance input'!$H$5:$H$156,MATCH(1,(A3146='Non Compliance input'!$A$5:$A$156)*(F3146&gt;='Non Compliance input'!$D$5:$D$156)*(E3146&lt;'Non Compliance input'!$E$5:$E$156)*('Non Compliance input'!$H$5:$H$156="Yes"),0))
),"","Yes")</f>
        <v/>
      </c>
      <c r="K3146" s="149">
        <f t="shared" si="442"/>
        <v>0</v>
      </c>
      <c r="L3146" s="162">
        <f t="shared" si="443"/>
        <v>0</v>
      </c>
      <c r="M3146" s="162" t="str" cm="1">
        <f t="array" ref="M3146">IF(ISERROR(INDEX('Non Compliance input'!$I$5:$I$156,MATCH(1,(A3146='Non Compliance input'!$A$5:$A$156)*(E3146&gt;='Non Compliance input'!$D$5:$D$156)*(F3146&lt;='Non Compliance input'!$E$5:$E$156)*('Non Compliance input'!$I$5:$I$156="Yes"),0))
),"","Yes")</f>
        <v/>
      </c>
      <c r="N3146" s="149" t="str">
        <f>IF(VLOOKUP($A3146,HourEndingOutage!$B$3:$F$746,5,0)="Outage","Outage","")</f>
        <v/>
      </c>
      <c r="O3146" s="18">
        <f t="shared" si="444"/>
        <v>0</v>
      </c>
      <c r="P3146" s="18" t="str">
        <f t="shared" si="445"/>
        <v/>
      </c>
      <c r="Q3146" s="18">
        <f t="shared" si="446"/>
        <v>0</v>
      </c>
      <c r="R3146" s="118"/>
    </row>
    <row r="3147" spans="1:18" x14ac:dyDescent="0.25">
      <c r="A3147" s="25">
        <f t="shared" si="438"/>
        <v>350</v>
      </c>
      <c r="B3147" s="23">
        <f t="shared" si="439"/>
        <v>44576</v>
      </c>
      <c r="C3147" s="24">
        <v>14</v>
      </c>
      <c r="D3147" s="54" t="str">
        <f t="shared" si="440"/>
        <v>ASET</v>
      </c>
      <c r="E3147" s="178"/>
      <c r="F3147" s="179"/>
      <c r="G3147" s="177"/>
      <c r="H3147" s="177"/>
      <c r="I3147" s="169">
        <f t="shared" si="441"/>
        <v>0</v>
      </c>
      <c r="J3147" s="149" t="str" cm="1">
        <f t="array" ref="J3147">IF(ISERROR(INDEX('Non Compliance input'!$H$5:$H$156,MATCH(1,(A3147='Non Compliance input'!$A$5:$A$156)*(F3147&gt;='Non Compliance input'!$D$5:$D$156)*(E3147&lt;'Non Compliance input'!$E$5:$E$156)*('Non Compliance input'!$H$5:$H$156="Yes"),0))
),"","Yes")</f>
        <v/>
      </c>
      <c r="K3147" s="149">
        <f t="shared" si="442"/>
        <v>0</v>
      </c>
      <c r="L3147" s="162">
        <f t="shared" si="443"/>
        <v>0</v>
      </c>
      <c r="M3147" s="162" t="str" cm="1">
        <f t="array" ref="M3147">IF(ISERROR(INDEX('Non Compliance input'!$I$5:$I$156,MATCH(1,(A3147='Non Compliance input'!$A$5:$A$156)*(E3147&gt;='Non Compliance input'!$D$5:$D$156)*(F3147&lt;='Non Compliance input'!$E$5:$E$156)*('Non Compliance input'!$I$5:$I$156="Yes"),0))
),"","Yes")</f>
        <v/>
      </c>
      <c r="N3147" s="149" t="str">
        <f>IF(VLOOKUP($A3147,HourEndingOutage!$B$3:$F$746,5,0)="Outage","Outage","")</f>
        <v/>
      </c>
      <c r="O3147" s="18">
        <f t="shared" si="444"/>
        <v>0</v>
      </c>
      <c r="P3147" s="18" t="str">
        <f t="shared" si="445"/>
        <v/>
      </c>
      <c r="Q3147" s="18">
        <f t="shared" si="446"/>
        <v>0</v>
      </c>
      <c r="R3147" s="118"/>
    </row>
    <row r="3148" spans="1:18" x14ac:dyDescent="0.25">
      <c r="A3148" s="25">
        <f t="shared" si="438"/>
        <v>350</v>
      </c>
      <c r="B3148" s="23">
        <f t="shared" si="439"/>
        <v>44576</v>
      </c>
      <c r="C3148" s="24">
        <v>14</v>
      </c>
      <c r="D3148" s="54" t="str">
        <f t="shared" si="440"/>
        <v>ASET</v>
      </c>
      <c r="E3148" s="178"/>
      <c r="F3148" s="179"/>
      <c r="G3148" s="177"/>
      <c r="H3148" s="177"/>
      <c r="I3148" s="169">
        <f t="shared" si="441"/>
        <v>0</v>
      </c>
      <c r="J3148" s="149" t="str" cm="1">
        <f t="array" ref="J3148">IF(ISERROR(INDEX('Non Compliance input'!$H$5:$H$156,MATCH(1,(A3148='Non Compliance input'!$A$5:$A$156)*(F3148&gt;='Non Compliance input'!$D$5:$D$156)*(E3148&lt;'Non Compliance input'!$E$5:$E$156)*('Non Compliance input'!$H$5:$H$156="Yes"),0))
),"","Yes")</f>
        <v/>
      </c>
      <c r="K3148" s="149">
        <f t="shared" si="442"/>
        <v>0</v>
      </c>
      <c r="L3148" s="162">
        <f t="shared" si="443"/>
        <v>0</v>
      </c>
      <c r="M3148" s="162" t="str" cm="1">
        <f t="array" ref="M3148">IF(ISERROR(INDEX('Non Compliance input'!$I$5:$I$156,MATCH(1,(A3148='Non Compliance input'!$A$5:$A$156)*(E3148&gt;='Non Compliance input'!$D$5:$D$156)*(F3148&lt;='Non Compliance input'!$E$5:$E$156)*('Non Compliance input'!$I$5:$I$156="Yes"),0))
),"","Yes")</f>
        <v/>
      </c>
      <c r="N3148" s="149" t="str">
        <f>IF(VLOOKUP($A3148,HourEndingOutage!$B$3:$F$746,5,0)="Outage","Outage","")</f>
        <v/>
      </c>
      <c r="O3148" s="18">
        <f t="shared" si="444"/>
        <v>0</v>
      </c>
      <c r="P3148" s="18" t="str">
        <f t="shared" si="445"/>
        <v/>
      </c>
      <c r="Q3148" s="18">
        <f t="shared" si="446"/>
        <v>0</v>
      </c>
      <c r="R3148" s="118"/>
    </row>
    <row r="3149" spans="1:18" x14ac:dyDescent="0.25">
      <c r="A3149" s="25">
        <f t="shared" si="438"/>
        <v>350</v>
      </c>
      <c r="B3149" s="23">
        <f t="shared" si="439"/>
        <v>44576</v>
      </c>
      <c r="C3149" s="24">
        <v>14</v>
      </c>
      <c r="D3149" s="54" t="str">
        <f t="shared" si="440"/>
        <v>ASET</v>
      </c>
      <c r="E3149" s="178"/>
      <c r="F3149" s="179"/>
      <c r="G3149" s="177"/>
      <c r="H3149" s="177"/>
      <c r="I3149" s="169">
        <f t="shared" si="441"/>
        <v>0</v>
      </c>
      <c r="J3149" s="149" t="str" cm="1">
        <f t="array" ref="J3149">IF(ISERROR(INDEX('Non Compliance input'!$H$5:$H$156,MATCH(1,(A3149='Non Compliance input'!$A$5:$A$156)*(F3149&gt;='Non Compliance input'!$D$5:$D$156)*(E3149&lt;'Non Compliance input'!$E$5:$E$156)*('Non Compliance input'!$H$5:$H$156="Yes"),0))
),"","Yes")</f>
        <v/>
      </c>
      <c r="K3149" s="149">
        <f t="shared" si="442"/>
        <v>0</v>
      </c>
      <c r="L3149" s="162">
        <f t="shared" si="443"/>
        <v>0</v>
      </c>
      <c r="M3149" s="162" t="str" cm="1">
        <f t="array" ref="M3149">IF(ISERROR(INDEX('Non Compliance input'!$I$5:$I$156,MATCH(1,(A3149='Non Compliance input'!$A$5:$A$156)*(E3149&gt;='Non Compliance input'!$D$5:$D$156)*(F3149&lt;='Non Compliance input'!$E$5:$E$156)*('Non Compliance input'!$I$5:$I$156="Yes"),0))
),"","Yes")</f>
        <v/>
      </c>
      <c r="N3149" s="149" t="str">
        <f>IF(VLOOKUP($A3149,HourEndingOutage!$B$3:$F$746,5,0)="Outage","Outage","")</f>
        <v/>
      </c>
      <c r="O3149" s="18">
        <f t="shared" si="444"/>
        <v>0</v>
      </c>
      <c r="P3149" s="18" t="str">
        <f t="shared" si="445"/>
        <v/>
      </c>
      <c r="Q3149" s="18">
        <f t="shared" si="446"/>
        <v>0</v>
      </c>
      <c r="R3149" s="118"/>
    </row>
    <row r="3150" spans="1:18" x14ac:dyDescent="0.25">
      <c r="A3150" s="25">
        <f t="shared" si="438"/>
        <v>350</v>
      </c>
      <c r="B3150" s="23">
        <f t="shared" si="439"/>
        <v>44576</v>
      </c>
      <c r="C3150" s="24">
        <v>14</v>
      </c>
      <c r="D3150" s="54" t="str">
        <f t="shared" si="440"/>
        <v>ASET</v>
      </c>
      <c r="E3150" s="178"/>
      <c r="F3150" s="179"/>
      <c r="G3150" s="177"/>
      <c r="H3150" s="177"/>
      <c r="I3150" s="169">
        <f t="shared" si="441"/>
        <v>0</v>
      </c>
      <c r="J3150" s="149" t="str" cm="1">
        <f t="array" ref="J3150">IF(ISERROR(INDEX('Non Compliance input'!$H$5:$H$156,MATCH(1,(A3150='Non Compliance input'!$A$5:$A$156)*(F3150&gt;='Non Compliance input'!$D$5:$D$156)*(E3150&lt;'Non Compliance input'!$E$5:$E$156)*('Non Compliance input'!$H$5:$H$156="Yes"),0))
),"","Yes")</f>
        <v/>
      </c>
      <c r="K3150" s="149">
        <f t="shared" si="442"/>
        <v>0</v>
      </c>
      <c r="L3150" s="162">
        <f t="shared" si="443"/>
        <v>0</v>
      </c>
      <c r="M3150" s="162" t="str" cm="1">
        <f t="array" ref="M3150">IF(ISERROR(INDEX('Non Compliance input'!$I$5:$I$156,MATCH(1,(A3150='Non Compliance input'!$A$5:$A$156)*(E3150&gt;='Non Compliance input'!$D$5:$D$156)*(F3150&lt;='Non Compliance input'!$E$5:$E$156)*('Non Compliance input'!$I$5:$I$156="Yes"),0))
),"","Yes")</f>
        <v/>
      </c>
      <c r="N3150" s="149" t="str">
        <f>IF(VLOOKUP($A3150,HourEndingOutage!$B$3:$F$746,5,0)="Outage","Outage","")</f>
        <v/>
      </c>
      <c r="O3150" s="18">
        <f t="shared" si="444"/>
        <v>0</v>
      </c>
      <c r="P3150" s="18" t="str">
        <f t="shared" si="445"/>
        <v/>
      </c>
      <c r="Q3150" s="18">
        <f t="shared" si="446"/>
        <v>0</v>
      </c>
      <c r="R3150" s="118"/>
    </row>
    <row r="3151" spans="1:18" x14ac:dyDescent="0.25">
      <c r="A3151" s="25">
        <f t="shared" si="438"/>
        <v>350</v>
      </c>
      <c r="B3151" s="23">
        <f t="shared" si="439"/>
        <v>44576</v>
      </c>
      <c r="C3151" s="24">
        <v>14</v>
      </c>
      <c r="D3151" s="54" t="str">
        <f t="shared" si="440"/>
        <v>ASET</v>
      </c>
      <c r="E3151" s="178"/>
      <c r="F3151" s="179"/>
      <c r="G3151" s="177"/>
      <c r="H3151" s="177"/>
      <c r="I3151" s="169">
        <f t="shared" si="441"/>
        <v>0</v>
      </c>
      <c r="J3151" s="149" t="str" cm="1">
        <f t="array" ref="J3151">IF(ISERROR(INDEX('Non Compliance input'!$H$5:$H$156,MATCH(1,(A3151='Non Compliance input'!$A$5:$A$156)*(F3151&gt;='Non Compliance input'!$D$5:$D$156)*(E3151&lt;'Non Compliance input'!$E$5:$E$156)*('Non Compliance input'!$H$5:$H$156="Yes"),0))
),"","Yes")</f>
        <v/>
      </c>
      <c r="K3151" s="149">
        <f t="shared" si="442"/>
        <v>0</v>
      </c>
      <c r="L3151" s="162">
        <f t="shared" si="443"/>
        <v>0</v>
      </c>
      <c r="M3151" s="162" t="str" cm="1">
        <f t="array" ref="M3151">IF(ISERROR(INDEX('Non Compliance input'!$I$5:$I$156,MATCH(1,(A3151='Non Compliance input'!$A$5:$A$156)*(E3151&gt;='Non Compliance input'!$D$5:$D$156)*(F3151&lt;='Non Compliance input'!$E$5:$E$156)*('Non Compliance input'!$I$5:$I$156="Yes"),0))
),"","Yes")</f>
        <v/>
      </c>
      <c r="N3151" s="149" t="str">
        <f>IF(VLOOKUP($A3151,HourEndingOutage!$B$3:$F$746,5,0)="Outage","Outage","")</f>
        <v/>
      </c>
      <c r="O3151" s="18">
        <f t="shared" si="444"/>
        <v>0</v>
      </c>
      <c r="P3151" s="18" t="str">
        <f t="shared" si="445"/>
        <v/>
      </c>
      <c r="Q3151" s="18">
        <f t="shared" si="446"/>
        <v>0</v>
      </c>
      <c r="R3151" s="118"/>
    </row>
    <row r="3152" spans="1:18" x14ac:dyDescent="0.25">
      <c r="A3152" s="25">
        <f t="shared" si="438"/>
        <v>350</v>
      </c>
      <c r="B3152" s="23">
        <f t="shared" si="439"/>
        <v>44576</v>
      </c>
      <c r="C3152" s="24">
        <v>14</v>
      </c>
      <c r="D3152" s="54" t="str">
        <f t="shared" si="440"/>
        <v>ASET</v>
      </c>
      <c r="E3152" s="178"/>
      <c r="F3152" s="179"/>
      <c r="G3152" s="177"/>
      <c r="H3152" s="177"/>
      <c r="I3152" s="169">
        <f t="shared" si="441"/>
        <v>0</v>
      </c>
      <c r="J3152" s="149" t="str" cm="1">
        <f t="array" ref="J3152">IF(ISERROR(INDEX('Non Compliance input'!$H$5:$H$156,MATCH(1,(A3152='Non Compliance input'!$A$5:$A$156)*(F3152&gt;='Non Compliance input'!$D$5:$D$156)*(E3152&lt;'Non Compliance input'!$E$5:$E$156)*('Non Compliance input'!$H$5:$H$156="Yes"),0))
),"","Yes")</f>
        <v/>
      </c>
      <c r="K3152" s="149">
        <f t="shared" si="442"/>
        <v>0</v>
      </c>
      <c r="L3152" s="162">
        <f t="shared" si="443"/>
        <v>0</v>
      </c>
      <c r="M3152" s="162" t="str" cm="1">
        <f t="array" ref="M3152">IF(ISERROR(INDEX('Non Compliance input'!$I$5:$I$156,MATCH(1,(A3152='Non Compliance input'!$A$5:$A$156)*(E3152&gt;='Non Compliance input'!$D$5:$D$156)*(F3152&lt;='Non Compliance input'!$E$5:$E$156)*('Non Compliance input'!$I$5:$I$156="Yes"),0))
),"","Yes")</f>
        <v/>
      </c>
      <c r="N3152" s="149" t="str">
        <f>IF(VLOOKUP($A3152,HourEndingOutage!$B$3:$F$746,5,0)="Outage","Outage","")</f>
        <v/>
      </c>
      <c r="O3152" s="18">
        <f t="shared" si="444"/>
        <v>0</v>
      </c>
      <c r="P3152" s="18" t="str">
        <f t="shared" si="445"/>
        <v/>
      </c>
      <c r="Q3152" s="18">
        <f t="shared" si="446"/>
        <v>0</v>
      </c>
      <c r="R3152" s="118"/>
    </row>
    <row r="3153" spans="1:18" x14ac:dyDescent="0.25">
      <c r="A3153" s="25">
        <f t="shared" si="438"/>
        <v>351</v>
      </c>
      <c r="B3153" s="23">
        <f t="shared" si="439"/>
        <v>44576</v>
      </c>
      <c r="C3153" s="24">
        <v>15</v>
      </c>
      <c r="D3153" s="54" t="str">
        <f t="shared" si="440"/>
        <v>ASET</v>
      </c>
      <c r="E3153" s="178"/>
      <c r="F3153" s="179"/>
      <c r="G3153" s="177"/>
      <c r="H3153" s="177"/>
      <c r="I3153" s="169">
        <f t="shared" si="441"/>
        <v>0</v>
      </c>
      <c r="J3153" s="149" t="str" cm="1">
        <f t="array" ref="J3153">IF(ISERROR(INDEX('Non Compliance input'!$H$5:$H$156,MATCH(1,(A3153='Non Compliance input'!$A$5:$A$156)*(F3153&gt;='Non Compliance input'!$D$5:$D$156)*(E3153&lt;'Non Compliance input'!$E$5:$E$156)*('Non Compliance input'!$H$5:$H$156="Yes"),0))
),"","Yes")</f>
        <v/>
      </c>
      <c r="K3153" s="149">
        <f t="shared" si="442"/>
        <v>0</v>
      </c>
      <c r="L3153" s="162">
        <f t="shared" si="443"/>
        <v>0</v>
      </c>
      <c r="M3153" s="162" t="str" cm="1">
        <f t="array" ref="M3153">IF(ISERROR(INDEX('Non Compliance input'!$I$5:$I$156,MATCH(1,(A3153='Non Compliance input'!$A$5:$A$156)*(E3153&gt;='Non Compliance input'!$D$5:$D$156)*(F3153&lt;='Non Compliance input'!$E$5:$E$156)*('Non Compliance input'!$I$5:$I$156="Yes"),0))
),"","Yes")</f>
        <v/>
      </c>
      <c r="N3153" s="149" t="str">
        <f>IF(VLOOKUP($A3153,HourEndingOutage!$B$3:$F$746,5,0)="Outage","Outage","")</f>
        <v/>
      </c>
      <c r="O3153" s="18">
        <f t="shared" si="444"/>
        <v>0</v>
      </c>
      <c r="P3153" s="18" t="str">
        <f t="shared" si="445"/>
        <v/>
      </c>
      <c r="Q3153" s="18">
        <f t="shared" si="446"/>
        <v>0</v>
      </c>
      <c r="R3153" s="118"/>
    </row>
    <row r="3154" spans="1:18" x14ac:dyDescent="0.25">
      <c r="A3154" s="25">
        <f t="shared" si="438"/>
        <v>351</v>
      </c>
      <c r="B3154" s="23">
        <f t="shared" si="439"/>
        <v>44576</v>
      </c>
      <c r="C3154" s="24">
        <v>15</v>
      </c>
      <c r="D3154" s="54" t="str">
        <f t="shared" si="440"/>
        <v>ASET</v>
      </c>
      <c r="E3154" s="178"/>
      <c r="F3154" s="179"/>
      <c r="G3154" s="177"/>
      <c r="H3154" s="177"/>
      <c r="I3154" s="169">
        <f t="shared" si="441"/>
        <v>0</v>
      </c>
      <c r="J3154" s="149" t="str" cm="1">
        <f t="array" ref="J3154">IF(ISERROR(INDEX('Non Compliance input'!$H$5:$H$156,MATCH(1,(A3154='Non Compliance input'!$A$5:$A$156)*(F3154&gt;='Non Compliance input'!$D$5:$D$156)*(E3154&lt;'Non Compliance input'!$E$5:$E$156)*('Non Compliance input'!$H$5:$H$156="Yes"),0))
),"","Yes")</f>
        <v/>
      </c>
      <c r="K3154" s="149">
        <f t="shared" si="442"/>
        <v>0</v>
      </c>
      <c r="L3154" s="162">
        <f t="shared" si="443"/>
        <v>0</v>
      </c>
      <c r="M3154" s="162" t="str" cm="1">
        <f t="array" ref="M3154">IF(ISERROR(INDEX('Non Compliance input'!$I$5:$I$156,MATCH(1,(A3154='Non Compliance input'!$A$5:$A$156)*(E3154&gt;='Non Compliance input'!$D$5:$D$156)*(F3154&lt;='Non Compliance input'!$E$5:$E$156)*('Non Compliance input'!$I$5:$I$156="Yes"),0))
),"","Yes")</f>
        <v/>
      </c>
      <c r="N3154" s="149" t="str">
        <f>IF(VLOOKUP($A3154,HourEndingOutage!$B$3:$F$746,5,0)="Outage","Outage","")</f>
        <v/>
      </c>
      <c r="O3154" s="18">
        <f t="shared" si="444"/>
        <v>0</v>
      </c>
      <c r="P3154" s="18" t="str">
        <f t="shared" si="445"/>
        <v/>
      </c>
      <c r="Q3154" s="18">
        <f t="shared" si="446"/>
        <v>0</v>
      </c>
      <c r="R3154" s="118"/>
    </row>
    <row r="3155" spans="1:18" x14ac:dyDescent="0.25">
      <c r="A3155" s="25">
        <f t="shared" si="438"/>
        <v>351</v>
      </c>
      <c r="B3155" s="23">
        <f t="shared" si="439"/>
        <v>44576</v>
      </c>
      <c r="C3155" s="24">
        <v>15</v>
      </c>
      <c r="D3155" s="54" t="str">
        <f t="shared" si="440"/>
        <v>ASET</v>
      </c>
      <c r="E3155" s="178"/>
      <c r="F3155" s="179"/>
      <c r="G3155" s="177"/>
      <c r="H3155" s="177"/>
      <c r="I3155" s="169">
        <f t="shared" si="441"/>
        <v>0</v>
      </c>
      <c r="J3155" s="149" t="str" cm="1">
        <f t="array" ref="J3155">IF(ISERROR(INDEX('Non Compliance input'!$H$5:$H$156,MATCH(1,(A3155='Non Compliance input'!$A$5:$A$156)*(F3155&gt;='Non Compliance input'!$D$5:$D$156)*(E3155&lt;'Non Compliance input'!$E$5:$E$156)*('Non Compliance input'!$H$5:$H$156="Yes"),0))
),"","Yes")</f>
        <v/>
      </c>
      <c r="K3155" s="149">
        <f t="shared" si="442"/>
        <v>0</v>
      </c>
      <c r="L3155" s="162">
        <f t="shared" si="443"/>
        <v>0</v>
      </c>
      <c r="M3155" s="162" t="str" cm="1">
        <f t="array" ref="M3155">IF(ISERROR(INDEX('Non Compliance input'!$I$5:$I$156,MATCH(1,(A3155='Non Compliance input'!$A$5:$A$156)*(E3155&gt;='Non Compliance input'!$D$5:$D$156)*(F3155&lt;='Non Compliance input'!$E$5:$E$156)*('Non Compliance input'!$I$5:$I$156="Yes"),0))
),"","Yes")</f>
        <v/>
      </c>
      <c r="N3155" s="149" t="str">
        <f>IF(VLOOKUP($A3155,HourEndingOutage!$B$3:$F$746,5,0)="Outage","Outage","")</f>
        <v/>
      </c>
      <c r="O3155" s="18">
        <f t="shared" si="444"/>
        <v>0</v>
      </c>
      <c r="P3155" s="18" t="str">
        <f t="shared" si="445"/>
        <v/>
      </c>
      <c r="Q3155" s="18">
        <f t="shared" si="446"/>
        <v>0</v>
      </c>
      <c r="R3155" s="118"/>
    </row>
    <row r="3156" spans="1:18" x14ac:dyDescent="0.25">
      <c r="A3156" s="25">
        <f t="shared" si="438"/>
        <v>351</v>
      </c>
      <c r="B3156" s="23">
        <f t="shared" si="439"/>
        <v>44576</v>
      </c>
      <c r="C3156" s="24">
        <v>15</v>
      </c>
      <c r="D3156" s="54" t="str">
        <f t="shared" si="440"/>
        <v>ASET</v>
      </c>
      <c r="E3156" s="178"/>
      <c r="F3156" s="179"/>
      <c r="G3156" s="177"/>
      <c r="H3156" s="177"/>
      <c r="I3156" s="169">
        <f t="shared" si="441"/>
        <v>0</v>
      </c>
      <c r="J3156" s="149" t="str" cm="1">
        <f t="array" ref="J3156">IF(ISERROR(INDEX('Non Compliance input'!$H$5:$H$156,MATCH(1,(A3156='Non Compliance input'!$A$5:$A$156)*(F3156&gt;='Non Compliance input'!$D$5:$D$156)*(E3156&lt;'Non Compliance input'!$E$5:$E$156)*('Non Compliance input'!$H$5:$H$156="Yes"),0))
),"","Yes")</f>
        <v/>
      </c>
      <c r="K3156" s="149">
        <f t="shared" si="442"/>
        <v>0</v>
      </c>
      <c r="L3156" s="162">
        <f t="shared" si="443"/>
        <v>0</v>
      </c>
      <c r="M3156" s="162" t="str" cm="1">
        <f t="array" ref="M3156">IF(ISERROR(INDEX('Non Compliance input'!$I$5:$I$156,MATCH(1,(A3156='Non Compliance input'!$A$5:$A$156)*(E3156&gt;='Non Compliance input'!$D$5:$D$156)*(F3156&lt;='Non Compliance input'!$E$5:$E$156)*('Non Compliance input'!$I$5:$I$156="Yes"),0))
),"","Yes")</f>
        <v/>
      </c>
      <c r="N3156" s="149" t="str">
        <f>IF(VLOOKUP($A3156,HourEndingOutage!$B$3:$F$746,5,0)="Outage","Outage","")</f>
        <v/>
      </c>
      <c r="O3156" s="18">
        <f t="shared" si="444"/>
        <v>0</v>
      </c>
      <c r="P3156" s="18" t="str">
        <f t="shared" si="445"/>
        <v/>
      </c>
      <c r="Q3156" s="18">
        <f t="shared" si="446"/>
        <v>0</v>
      </c>
      <c r="R3156" s="118"/>
    </row>
    <row r="3157" spans="1:18" x14ac:dyDescent="0.25">
      <c r="A3157" s="25">
        <f t="shared" si="438"/>
        <v>351</v>
      </c>
      <c r="B3157" s="23">
        <f t="shared" si="439"/>
        <v>44576</v>
      </c>
      <c r="C3157" s="24">
        <v>15</v>
      </c>
      <c r="D3157" s="54" t="str">
        <f t="shared" si="440"/>
        <v>ASET</v>
      </c>
      <c r="E3157" s="178"/>
      <c r="F3157" s="179"/>
      <c r="G3157" s="177"/>
      <c r="H3157" s="177"/>
      <c r="I3157" s="169">
        <f t="shared" si="441"/>
        <v>0</v>
      </c>
      <c r="J3157" s="149" t="str" cm="1">
        <f t="array" ref="J3157">IF(ISERROR(INDEX('Non Compliance input'!$H$5:$H$156,MATCH(1,(A3157='Non Compliance input'!$A$5:$A$156)*(F3157&gt;='Non Compliance input'!$D$5:$D$156)*(E3157&lt;'Non Compliance input'!$E$5:$E$156)*('Non Compliance input'!$H$5:$H$156="Yes"),0))
),"","Yes")</f>
        <v/>
      </c>
      <c r="K3157" s="149">
        <f t="shared" si="442"/>
        <v>0</v>
      </c>
      <c r="L3157" s="162">
        <f t="shared" si="443"/>
        <v>0</v>
      </c>
      <c r="M3157" s="162" t="str" cm="1">
        <f t="array" ref="M3157">IF(ISERROR(INDEX('Non Compliance input'!$I$5:$I$156,MATCH(1,(A3157='Non Compliance input'!$A$5:$A$156)*(E3157&gt;='Non Compliance input'!$D$5:$D$156)*(F3157&lt;='Non Compliance input'!$E$5:$E$156)*('Non Compliance input'!$I$5:$I$156="Yes"),0))
),"","Yes")</f>
        <v/>
      </c>
      <c r="N3157" s="149" t="str">
        <f>IF(VLOOKUP($A3157,HourEndingOutage!$B$3:$F$746,5,0)="Outage","Outage","")</f>
        <v/>
      </c>
      <c r="O3157" s="18">
        <f t="shared" si="444"/>
        <v>0</v>
      </c>
      <c r="P3157" s="18" t="str">
        <f t="shared" si="445"/>
        <v/>
      </c>
      <c r="Q3157" s="18">
        <f t="shared" si="446"/>
        <v>0</v>
      </c>
      <c r="R3157" s="118"/>
    </row>
    <row r="3158" spans="1:18" x14ac:dyDescent="0.25">
      <c r="A3158" s="25">
        <f t="shared" si="438"/>
        <v>351</v>
      </c>
      <c r="B3158" s="23">
        <f t="shared" si="439"/>
        <v>44576</v>
      </c>
      <c r="C3158" s="24">
        <v>15</v>
      </c>
      <c r="D3158" s="54" t="str">
        <f t="shared" si="440"/>
        <v>ASET</v>
      </c>
      <c r="E3158" s="178"/>
      <c r="F3158" s="179"/>
      <c r="G3158" s="177"/>
      <c r="H3158" s="177"/>
      <c r="I3158" s="169">
        <f t="shared" si="441"/>
        <v>0</v>
      </c>
      <c r="J3158" s="149" t="str" cm="1">
        <f t="array" ref="J3158">IF(ISERROR(INDEX('Non Compliance input'!$H$5:$H$156,MATCH(1,(A3158='Non Compliance input'!$A$5:$A$156)*(F3158&gt;='Non Compliance input'!$D$5:$D$156)*(E3158&lt;'Non Compliance input'!$E$5:$E$156)*('Non Compliance input'!$H$5:$H$156="Yes"),0))
),"","Yes")</f>
        <v/>
      </c>
      <c r="K3158" s="149">
        <f t="shared" si="442"/>
        <v>0</v>
      </c>
      <c r="L3158" s="162">
        <f t="shared" si="443"/>
        <v>0</v>
      </c>
      <c r="M3158" s="162" t="str" cm="1">
        <f t="array" ref="M3158">IF(ISERROR(INDEX('Non Compliance input'!$I$5:$I$156,MATCH(1,(A3158='Non Compliance input'!$A$5:$A$156)*(E3158&gt;='Non Compliance input'!$D$5:$D$156)*(F3158&lt;='Non Compliance input'!$E$5:$E$156)*('Non Compliance input'!$I$5:$I$156="Yes"),0))
),"","Yes")</f>
        <v/>
      </c>
      <c r="N3158" s="149" t="str">
        <f>IF(VLOOKUP($A3158,HourEndingOutage!$B$3:$F$746,5,0)="Outage","Outage","")</f>
        <v/>
      </c>
      <c r="O3158" s="18">
        <f t="shared" si="444"/>
        <v>0</v>
      </c>
      <c r="P3158" s="18" t="str">
        <f t="shared" si="445"/>
        <v/>
      </c>
      <c r="Q3158" s="18">
        <f t="shared" si="446"/>
        <v>0</v>
      </c>
      <c r="R3158" s="118"/>
    </row>
    <row r="3159" spans="1:18" x14ac:dyDescent="0.25">
      <c r="A3159" s="25">
        <f t="shared" si="438"/>
        <v>351</v>
      </c>
      <c r="B3159" s="23">
        <f t="shared" si="439"/>
        <v>44576</v>
      </c>
      <c r="C3159" s="24">
        <v>15</v>
      </c>
      <c r="D3159" s="54" t="str">
        <f t="shared" si="440"/>
        <v>ASET</v>
      </c>
      <c r="E3159" s="178"/>
      <c r="F3159" s="179"/>
      <c r="G3159" s="177"/>
      <c r="H3159" s="177"/>
      <c r="I3159" s="169">
        <f t="shared" si="441"/>
        <v>0</v>
      </c>
      <c r="J3159" s="149" t="str" cm="1">
        <f t="array" ref="J3159">IF(ISERROR(INDEX('Non Compliance input'!$H$5:$H$156,MATCH(1,(A3159='Non Compliance input'!$A$5:$A$156)*(F3159&gt;='Non Compliance input'!$D$5:$D$156)*(E3159&lt;'Non Compliance input'!$E$5:$E$156)*('Non Compliance input'!$H$5:$H$156="Yes"),0))
),"","Yes")</f>
        <v/>
      </c>
      <c r="K3159" s="149">
        <f t="shared" si="442"/>
        <v>0</v>
      </c>
      <c r="L3159" s="162">
        <f t="shared" si="443"/>
        <v>0</v>
      </c>
      <c r="M3159" s="162" t="str" cm="1">
        <f t="array" ref="M3159">IF(ISERROR(INDEX('Non Compliance input'!$I$5:$I$156,MATCH(1,(A3159='Non Compliance input'!$A$5:$A$156)*(E3159&gt;='Non Compliance input'!$D$5:$D$156)*(F3159&lt;='Non Compliance input'!$E$5:$E$156)*('Non Compliance input'!$I$5:$I$156="Yes"),0))
),"","Yes")</f>
        <v/>
      </c>
      <c r="N3159" s="149" t="str">
        <f>IF(VLOOKUP($A3159,HourEndingOutage!$B$3:$F$746,5,0)="Outage","Outage","")</f>
        <v/>
      </c>
      <c r="O3159" s="18">
        <f t="shared" si="444"/>
        <v>0</v>
      </c>
      <c r="P3159" s="18" t="str">
        <f t="shared" si="445"/>
        <v/>
      </c>
      <c r="Q3159" s="18">
        <f t="shared" si="446"/>
        <v>0</v>
      </c>
      <c r="R3159" s="118"/>
    </row>
    <row r="3160" spans="1:18" x14ac:dyDescent="0.25">
      <c r="A3160" s="25">
        <f t="shared" si="438"/>
        <v>351</v>
      </c>
      <c r="B3160" s="23">
        <f t="shared" si="439"/>
        <v>44576</v>
      </c>
      <c r="C3160" s="24">
        <v>15</v>
      </c>
      <c r="D3160" s="54" t="str">
        <f t="shared" si="440"/>
        <v>ASET</v>
      </c>
      <c r="E3160" s="178"/>
      <c r="F3160" s="179"/>
      <c r="G3160" s="177"/>
      <c r="H3160" s="177"/>
      <c r="I3160" s="169">
        <f t="shared" si="441"/>
        <v>0</v>
      </c>
      <c r="J3160" s="149" t="str" cm="1">
        <f t="array" ref="J3160">IF(ISERROR(INDEX('Non Compliance input'!$H$5:$H$156,MATCH(1,(A3160='Non Compliance input'!$A$5:$A$156)*(F3160&gt;='Non Compliance input'!$D$5:$D$156)*(E3160&lt;'Non Compliance input'!$E$5:$E$156)*('Non Compliance input'!$H$5:$H$156="Yes"),0))
),"","Yes")</f>
        <v/>
      </c>
      <c r="K3160" s="149">
        <f t="shared" si="442"/>
        <v>0</v>
      </c>
      <c r="L3160" s="162">
        <f t="shared" si="443"/>
        <v>0</v>
      </c>
      <c r="M3160" s="162" t="str" cm="1">
        <f t="array" ref="M3160">IF(ISERROR(INDEX('Non Compliance input'!$I$5:$I$156,MATCH(1,(A3160='Non Compliance input'!$A$5:$A$156)*(E3160&gt;='Non Compliance input'!$D$5:$D$156)*(F3160&lt;='Non Compliance input'!$E$5:$E$156)*('Non Compliance input'!$I$5:$I$156="Yes"),0))
),"","Yes")</f>
        <v/>
      </c>
      <c r="N3160" s="149" t="str">
        <f>IF(VLOOKUP($A3160,HourEndingOutage!$B$3:$F$746,5,0)="Outage","Outage","")</f>
        <v/>
      </c>
      <c r="O3160" s="18">
        <f t="shared" si="444"/>
        <v>0</v>
      </c>
      <c r="P3160" s="18" t="str">
        <f t="shared" si="445"/>
        <v/>
      </c>
      <c r="Q3160" s="18">
        <f t="shared" si="446"/>
        <v>0</v>
      </c>
      <c r="R3160" s="118"/>
    </row>
    <row r="3161" spans="1:18" x14ac:dyDescent="0.25">
      <c r="A3161" s="25">
        <f t="shared" si="438"/>
        <v>351</v>
      </c>
      <c r="B3161" s="23">
        <f t="shared" si="439"/>
        <v>44576</v>
      </c>
      <c r="C3161" s="24">
        <v>15</v>
      </c>
      <c r="D3161" s="54" t="str">
        <f t="shared" si="440"/>
        <v>ASET</v>
      </c>
      <c r="E3161" s="178"/>
      <c r="F3161" s="179"/>
      <c r="G3161" s="177"/>
      <c r="H3161" s="177"/>
      <c r="I3161" s="169">
        <f t="shared" si="441"/>
        <v>0</v>
      </c>
      <c r="J3161" s="149" t="str" cm="1">
        <f t="array" ref="J3161">IF(ISERROR(INDEX('Non Compliance input'!$H$5:$H$156,MATCH(1,(A3161='Non Compliance input'!$A$5:$A$156)*(F3161&gt;='Non Compliance input'!$D$5:$D$156)*(E3161&lt;'Non Compliance input'!$E$5:$E$156)*('Non Compliance input'!$H$5:$H$156="Yes"),0))
),"","Yes")</f>
        <v/>
      </c>
      <c r="K3161" s="149">
        <f t="shared" si="442"/>
        <v>0</v>
      </c>
      <c r="L3161" s="162">
        <f t="shared" si="443"/>
        <v>0</v>
      </c>
      <c r="M3161" s="162" t="str" cm="1">
        <f t="array" ref="M3161">IF(ISERROR(INDEX('Non Compliance input'!$I$5:$I$156,MATCH(1,(A3161='Non Compliance input'!$A$5:$A$156)*(E3161&gt;='Non Compliance input'!$D$5:$D$156)*(F3161&lt;='Non Compliance input'!$E$5:$E$156)*('Non Compliance input'!$I$5:$I$156="Yes"),0))
),"","Yes")</f>
        <v/>
      </c>
      <c r="N3161" s="149" t="str">
        <f>IF(VLOOKUP($A3161,HourEndingOutage!$B$3:$F$746,5,0)="Outage","Outage","")</f>
        <v/>
      </c>
      <c r="O3161" s="18">
        <f t="shared" si="444"/>
        <v>0</v>
      </c>
      <c r="P3161" s="18" t="str">
        <f t="shared" si="445"/>
        <v/>
      </c>
      <c r="Q3161" s="18">
        <f t="shared" si="446"/>
        <v>0</v>
      </c>
      <c r="R3161" s="118"/>
    </row>
    <row r="3162" spans="1:18" x14ac:dyDescent="0.25">
      <c r="A3162" s="25">
        <f t="shared" si="438"/>
        <v>352</v>
      </c>
      <c r="B3162" s="23">
        <f t="shared" si="439"/>
        <v>44576</v>
      </c>
      <c r="C3162" s="24">
        <v>16</v>
      </c>
      <c r="D3162" s="54" t="str">
        <f t="shared" si="440"/>
        <v>ASET</v>
      </c>
      <c r="E3162" s="178"/>
      <c r="F3162" s="179"/>
      <c r="G3162" s="177"/>
      <c r="H3162" s="177"/>
      <c r="I3162" s="169">
        <f t="shared" si="441"/>
        <v>0</v>
      </c>
      <c r="J3162" s="149" t="str" cm="1">
        <f t="array" ref="J3162">IF(ISERROR(INDEX('Non Compliance input'!$H$5:$H$156,MATCH(1,(A3162='Non Compliance input'!$A$5:$A$156)*(F3162&gt;='Non Compliance input'!$D$5:$D$156)*(E3162&lt;'Non Compliance input'!$E$5:$E$156)*('Non Compliance input'!$H$5:$H$156="Yes"),0))
),"","Yes")</f>
        <v/>
      </c>
      <c r="K3162" s="149">
        <f t="shared" si="442"/>
        <v>0</v>
      </c>
      <c r="L3162" s="162">
        <f t="shared" si="443"/>
        <v>0</v>
      </c>
      <c r="M3162" s="162" t="str" cm="1">
        <f t="array" ref="M3162">IF(ISERROR(INDEX('Non Compliance input'!$I$5:$I$156,MATCH(1,(A3162='Non Compliance input'!$A$5:$A$156)*(E3162&gt;='Non Compliance input'!$D$5:$D$156)*(F3162&lt;='Non Compliance input'!$E$5:$E$156)*('Non Compliance input'!$I$5:$I$156="Yes"),0))
),"","Yes")</f>
        <v/>
      </c>
      <c r="N3162" s="149" t="str">
        <f>IF(VLOOKUP($A3162,HourEndingOutage!$B$3:$F$746,5,0)="Outage","Outage","")</f>
        <v/>
      </c>
      <c r="O3162" s="18">
        <f t="shared" si="444"/>
        <v>0</v>
      </c>
      <c r="P3162" s="18" t="str">
        <f t="shared" si="445"/>
        <v/>
      </c>
      <c r="Q3162" s="18">
        <f t="shared" si="446"/>
        <v>0</v>
      </c>
      <c r="R3162" s="118"/>
    </row>
    <row r="3163" spans="1:18" x14ac:dyDescent="0.25">
      <c r="A3163" s="25">
        <f t="shared" si="438"/>
        <v>352</v>
      </c>
      <c r="B3163" s="23">
        <f t="shared" si="439"/>
        <v>44576</v>
      </c>
      <c r="C3163" s="24">
        <v>16</v>
      </c>
      <c r="D3163" s="54" t="str">
        <f t="shared" si="440"/>
        <v>ASET</v>
      </c>
      <c r="E3163" s="178"/>
      <c r="F3163" s="179"/>
      <c r="G3163" s="177"/>
      <c r="H3163" s="177"/>
      <c r="I3163" s="169">
        <f t="shared" si="441"/>
        <v>0</v>
      </c>
      <c r="J3163" s="149" t="str" cm="1">
        <f t="array" ref="J3163">IF(ISERROR(INDEX('Non Compliance input'!$H$5:$H$156,MATCH(1,(A3163='Non Compliance input'!$A$5:$A$156)*(F3163&gt;='Non Compliance input'!$D$5:$D$156)*(E3163&lt;'Non Compliance input'!$E$5:$E$156)*('Non Compliance input'!$H$5:$H$156="Yes"),0))
),"","Yes")</f>
        <v/>
      </c>
      <c r="K3163" s="149">
        <f t="shared" si="442"/>
        <v>0</v>
      </c>
      <c r="L3163" s="162">
        <f t="shared" si="443"/>
        <v>0</v>
      </c>
      <c r="M3163" s="162" t="str" cm="1">
        <f t="array" ref="M3163">IF(ISERROR(INDEX('Non Compliance input'!$I$5:$I$156,MATCH(1,(A3163='Non Compliance input'!$A$5:$A$156)*(E3163&gt;='Non Compliance input'!$D$5:$D$156)*(F3163&lt;='Non Compliance input'!$E$5:$E$156)*('Non Compliance input'!$I$5:$I$156="Yes"),0))
),"","Yes")</f>
        <v/>
      </c>
      <c r="N3163" s="149" t="str">
        <f>IF(VLOOKUP($A3163,HourEndingOutage!$B$3:$F$746,5,0)="Outage","Outage","")</f>
        <v/>
      </c>
      <c r="O3163" s="18">
        <f t="shared" si="444"/>
        <v>0</v>
      </c>
      <c r="P3163" s="18" t="str">
        <f t="shared" si="445"/>
        <v/>
      </c>
      <c r="Q3163" s="18">
        <f t="shared" si="446"/>
        <v>0</v>
      </c>
      <c r="R3163" s="118"/>
    </row>
    <row r="3164" spans="1:18" x14ac:dyDescent="0.25">
      <c r="A3164" s="25">
        <f t="shared" ref="A3164:A3227" si="447">IF(C3164=C3163,A3163,A3163+1)</f>
        <v>352</v>
      </c>
      <c r="B3164" s="23">
        <f t="shared" ref="B3164:B3227" si="448">IF(C3164&lt;C3163,B3163+1,B3163)</f>
        <v>44576</v>
      </c>
      <c r="C3164" s="24">
        <v>16</v>
      </c>
      <c r="D3164" s="54" t="str">
        <f t="shared" si="440"/>
        <v>ASET</v>
      </c>
      <c r="E3164" s="178"/>
      <c r="F3164" s="179"/>
      <c r="G3164" s="177"/>
      <c r="H3164" s="177"/>
      <c r="I3164" s="169">
        <f t="shared" si="441"/>
        <v>0</v>
      </c>
      <c r="J3164" s="149" t="str" cm="1">
        <f t="array" ref="J3164">IF(ISERROR(INDEX('Non Compliance input'!$H$5:$H$156,MATCH(1,(A3164='Non Compliance input'!$A$5:$A$156)*(F3164&gt;='Non Compliance input'!$D$5:$D$156)*(E3164&lt;'Non Compliance input'!$E$5:$E$156)*('Non Compliance input'!$H$5:$H$156="Yes"),0))
),"","Yes")</f>
        <v/>
      </c>
      <c r="K3164" s="149">
        <f t="shared" si="442"/>
        <v>0</v>
      </c>
      <c r="L3164" s="162">
        <f t="shared" si="443"/>
        <v>0</v>
      </c>
      <c r="M3164" s="162" t="str" cm="1">
        <f t="array" ref="M3164">IF(ISERROR(INDEX('Non Compliance input'!$I$5:$I$156,MATCH(1,(A3164='Non Compliance input'!$A$5:$A$156)*(E3164&gt;='Non Compliance input'!$D$5:$D$156)*(F3164&lt;='Non Compliance input'!$E$5:$E$156)*('Non Compliance input'!$I$5:$I$156="Yes"),0))
),"","Yes")</f>
        <v/>
      </c>
      <c r="N3164" s="149" t="str">
        <f>IF(VLOOKUP($A3164,HourEndingOutage!$B$3:$F$746,5,0)="Outage","Outage","")</f>
        <v/>
      </c>
      <c r="O3164" s="18">
        <f t="shared" si="444"/>
        <v>0</v>
      </c>
      <c r="P3164" s="18" t="str">
        <f t="shared" si="445"/>
        <v/>
      </c>
      <c r="Q3164" s="18">
        <f t="shared" si="446"/>
        <v>0</v>
      </c>
      <c r="R3164" s="118"/>
    </row>
    <row r="3165" spans="1:18" x14ac:dyDescent="0.25">
      <c r="A3165" s="25">
        <f t="shared" si="447"/>
        <v>352</v>
      </c>
      <c r="B3165" s="23">
        <f t="shared" si="448"/>
        <v>44576</v>
      </c>
      <c r="C3165" s="24">
        <v>16</v>
      </c>
      <c r="D3165" s="54" t="str">
        <f t="shared" si="440"/>
        <v>ASET</v>
      </c>
      <c r="E3165" s="178"/>
      <c r="F3165" s="179"/>
      <c r="G3165" s="177"/>
      <c r="H3165" s="177"/>
      <c r="I3165" s="169">
        <f t="shared" si="441"/>
        <v>0</v>
      </c>
      <c r="J3165" s="149" t="str" cm="1">
        <f t="array" ref="J3165">IF(ISERROR(INDEX('Non Compliance input'!$H$5:$H$156,MATCH(1,(A3165='Non Compliance input'!$A$5:$A$156)*(F3165&gt;='Non Compliance input'!$D$5:$D$156)*(E3165&lt;'Non Compliance input'!$E$5:$E$156)*('Non Compliance input'!$H$5:$H$156="Yes"),0))
),"","Yes")</f>
        <v/>
      </c>
      <c r="K3165" s="149">
        <f t="shared" si="442"/>
        <v>0</v>
      </c>
      <c r="L3165" s="162">
        <f t="shared" si="443"/>
        <v>0</v>
      </c>
      <c r="M3165" s="162" t="str" cm="1">
        <f t="array" ref="M3165">IF(ISERROR(INDEX('Non Compliance input'!$I$5:$I$156,MATCH(1,(A3165='Non Compliance input'!$A$5:$A$156)*(E3165&gt;='Non Compliance input'!$D$5:$D$156)*(F3165&lt;='Non Compliance input'!$E$5:$E$156)*('Non Compliance input'!$I$5:$I$156="Yes"),0))
),"","Yes")</f>
        <v/>
      </c>
      <c r="N3165" s="149" t="str">
        <f>IF(VLOOKUP($A3165,HourEndingOutage!$B$3:$F$746,5,0)="Outage","Outage","")</f>
        <v/>
      </c>
      <c r="O3165" s="18">
        <f t="shared" si="444"/>
        <v>0</v>
      </c>
      <c r="P3165" s="18" t="str">
        <f t="shared" si="445"/>
        <v/>
      </c>
      <c r="Q3165" s="18">
        <f t="shared" si="446"/>
        <v>0</v>
      </c>
      <c r="R3165" s="118"/>
    </row>
    <row r="3166" spans="1:18" x14ac:dyDescent="0.25">
      <c r="A3166" s="25">
        <f t="shared" si="447"/>
        <v>352</v>
      </c>
      <c r="B3166" s="23">
        <f t="shared" si="448"/>
        <v>44576</v>
      </c>
      <c r="C3166" s="24">
        <v>16</v>
      </c>
      <c r="D3166" s="54" t="str">
        <f t="shared" si="440"/>
        <v>ASET</v>
      </c>
      <c r="E3166" s="178"/>
      <c r="F3166" s="179"/>
      <c r="G3166" s="177"/>
      <c r="H3166" s="177"/>
      <c r="I3166" s="169">
        <f t="shared" si="441"/>
        <v>0</v>
      </c>
      <c r="J3166" s="149" t="str" cm="1">
        <f t="array" ref="J3166">IF(ISERROR(INDEX('Non Compliance input'!$H$5:$H$156,MATCH(1,(A3166='Non Compliance input'!$A$5:$A$156)*(F3166&gt;='Non Compliance input'!$D$5:$D$156)*(E3166&lt;'Non Compliance input'!$E$5:$E$156)*('Non Compliance input'!$H$5:$H$156="Yes"),0))
),"","Yes")</f>
        <v/>
      </c>
      <c r="K3166" s="149">
        <f t="shared" si="442"/>
        <v>0</v>
      </c>
      <c r="L3166" s="162">
        <f t="shared" si="443"/>
        <v>0</v>
      </c>
      <c r="M3166" s="162" t="str" cm="1">
        <f t="array" ref="M3166">IF(ISERROR(INDEX('Non Compliance input'!$I$5:$I$156,MATCH(1,(A3166='Non Compliance input'!$A$5:$A$156)*(E3166&gt;='Non Compliance input'!$D$5:$D$156)*(F3166&lt;='Non Compliance input'!$E$5:$E$156)*('Non Compliance input'!$I$5:$I$156="Yes"),0))
),"","Yes")</f>
        <v/>
      </c>
      <c r="N3166" s="149" t="str">
        <f>IF(VLOOKUP($A3166,HourEndingOutage!$B$3:$F$746,5,0)="Outage","Outage","")</f>
        <v/>
      </c>
      <c r="O3166" s="18">
        <f t="shared" si="444"/>
        <v>0</v>
      </c>
      <c r="P3166" s="18" t="str">
        <f t="shared" si="445"/>
        <v/>
      </c>
      <c r="Q3166" s="18">
        <f t="shared" si="446"/>
        <v>0</v>
      </c>
      <c r="R3166" s="118"/>
    </row>
    <row r="3167" spans="1:18" x14ac:dyDescent="0.25">
      <c r="A3167" s="25">
        <f t="shared" si="447"/>
        <v>352</v>
      </c>
      <c r="B3167" s="23">
        <f t="shared" si="448"/>
        <v>44576</v>
      </c>
      <c r="C3167" s="24">
        <v>16</v>
      </c>
      <c r="D3167" s="54" t="str">
        <f t="shared" si="440"/>
        <v>ASET</v>
      </c>
      <c r="E3167" s="178"/>
      <c r="F3167" s="179"/>
      <c r="G3167" s="177"/>
      <c r="H3167" s="177"/>
      <c r="I3167" s="169">
        <f t="shared" si="441"/>
        <v>0</v>
      </c>
      <c r="J3167" s="149" t="str" cm="1">
        <f t="array" ref="J3167">IF(ISERROR(INDEX('Non Compliance input'!$H$5:$H$156,MATCH(1,(A3167='Non Compliance input'!$A$5:$A$156)*(F3167&gt;='Non Compliance input'!$D$5:$D$156)*(E3167&lt;'Non Compliance input'!$E$5:$E$156)*('Non Compliance input'!$H$5:$H$156="Yes"),0))
),"","Yes")</f>
        <v/>
      </c>
      <c r="K3167" s="149">
        <f t="shared" si="442"/>
        <v>0</v>
      </c>
      <c r="L3167" s="162">
        <f t="shared" si="443"/>
        <v>0</v>
      </c>
      <c r="M3167" s="162" t="str" cm="1">
        <f t="array" ref="M3167">IF(ISERROR(INDEX('Non Compliance input'!$I$5:$I$156,MATCH(1,(A3167='Non Compliance input'!$A$5:$A$156)*(E3167&gt;='Non Compliance input'!$D$5:$D$156)*(F3167&lt;='Non Compliance input'!$E$5:$E$156)*('Non Compliance input'!$I$5:$I$156="Yes"),0))
),"","Yes")</f>
        <v/>
      </c>
      <c r="N3167" s="149" t="str">
        <f>IF(VLOOKUP($A3167,HourEndingOutage!$B$3:$F$746,5,0)="Outage","Outage","")</f>
        <v/>
      </c>
      <c r="O3167" s="18">
        <f t="shared" si="444"/>
        <v>0</v>
      </c>
      <c r="P3167" s="18" t="str">
        <f t="shared" si="445"/>
        <v/>
      </c>
      <c r="Q3167" s="18">
        <f t="shared" si="446"/>
        <v>0</v>
      </c>
      <c r="R3167" s="118"/>
    </row>
    <row r="3168" spans="1:18" x14ac:dyDescent="0.25">
      <c r="A3168" s="25">
        <f t="shared" si="447"/>
        <v>352</v>
      </c>
      <c r="B3168" s="23">
        <f t="shared" si="448"/>
        <v>44576</v>
      </c>
      <c r="C3168" s="24">
        <v>16</v>
      </c>
      <c r="D3168" s="54" t="str">
        <f t="shared" si="440"/>
        <v>ASET</v>
      </c>
      <c r="E3168" s="178"/>
      <c r="F3168" s="179"/>
      <c r="G3168" s="177"/>
      <c r="H3168" s="177"/>
      <c r="I3168" s="169">
        <f t="shared" si="441"/>
        <v>0</v>
      </c>
      <c r="J3168" s="149" t="str" cm="1">
        <f t="array" ref="J3168">IF(ISERROR(INDEX('Non Compliance input'!$H$5:$H$156,MATCH(1,(A3168='Non Compliance input'!$A$5:$A$156)*(F3168&gt;='Non Compliance input'!$D$5:$D$156)*(E3168&lt;'Non Compliance input'!$E$5:$E$156)*('Non Compliance input'!$H$5:$H$156="Yes"),0))
),"","Yes")</f>
        <v/>
      </c>
      <c r="K3168" s="149">
        <f t="shared" si="442"/>
        <v>0</v>
      </c>
      <c r="L3168" s="162">
        <f t="shared" si="443"/>
        <v>0</v>
      </c>
      <c r="M3168" s="162" t="str" cm="1">
        <f t="array" ref="M3168">IF(ISERROR(INDEX('Non Compliance input'!$I$5:$I$156,MATCH(1,(A3168='Non Compliance input'!$A$5:$A$156)*(E3168&gt;='Non Compliance input'!$D$5:$D$156)*(F3168&lt;='Non Compliance input'!$E$5:$E$156)*('Non Compliance input'!$I$5:$I$156="Yes"),0))
),"","Yes")</f>
        <v/>
      </c>
      <c r="N3168" s="149" t="str">
        <f>IF(VLOOKUP($A3168,HourEndingOutage!$B$3:$F$746,5,0)="Outage","Outage","")</f>
        <v/>
      </c>
      <c r="O3168" s="18">
        <f t="shared" si="444"/>
        <v>0</v>
      </c>
      <c r="P3168" s="18" t="str">
        <f t="shared" si="445"/>
        <v/>
      </c>
      <c r="Q3168" s="18">
        <f t="shared" si="446"/>
        <v>0</v>
      </c>
      <c r="R3168" s="118"/>
    </row>
    <row r="3169" spans="1:18" x14ac:dyDescent="0.25">
      <c r="A3169" s="25">
        <f t="shared" si="447"/>
        <v>352</v>
      </c>
      <c r="B3169" s="23">
        <f t="shared" si="448"/>
        <v>44576</v>
      </c>
      <c r="C3169" s="24">
        <v>16</v>
      </c>
      <c r="D3169" s="54" t="str">
        <f t="shared" si="440"/>
        <v>ASET</v>
      </c>
      <c r="E3169" s="178"/>
      <c r="F3169" s="179"/>
      <c r="G3169" s="177"/>
      <c r="H3169" s="177"/>
      <c r="I3169" s="169">
        <f t="shared" si="441"/>
        <v>0</v>
      </c>
      <c r="J3169" s="149" t="str" cm="1">
        <f t="array" ref="J3169">IF(ISERROR(INDEX('Non Compliance input'!$H$5:$H$156,MATCH(1,(A3169='Non Compliance input'!$A$5:$A$156)*(F3169&gt;='Non Compliance input'!$D$5:$D$156)*(E3169&lt;'Non Compliance input'!$E$5:$E$156)*('Non Compliance input'!$H$5:$H$156="Yes"),0))
),"","Yes")</f>
        <v/>
      </c>
      <c r="K3169" s="149">
        <f t="shared" si="442"/>
        <v>0</v>
      </c>
      <c r="L3169" s="162">
        <f t="shared" si="443"/>
        <v>0</v>
      </c>
      <c r="M3169" s="162" t="str" cm="1">
        <f t="array" ref="M3169">IF(ISERROR(INDEX('Non Compliance input'!$I$5:$I$156,MATCH(1,(A3169='Non Compliance input'!$A$5:$A$156)*(E3169&gt;='Non Compliance input'!$D$5:$D$156)*(F3169&lt;='Non Compliance input'!$E$5:$E$156)*('Non Compliance input'!$I$5:$I$156="Yes"),0))
),"","Yes")</f>
        <v/>
      </c>
      <c r="N3169" s="149" t="str">
        <f>IF(VLOOKUP($A3169,HourEndingOutage!$B$3:$F$746,5,0)="Outage","Outage","")</f>
        <v/>
      </c>
      <c r="O3169" s="18">
        <f t="shared" si="444"/>
        <v>0</v>
      </c>
      <c r="P3169" s="18" t="str">
        <f t="shared" si="445"/>
        <v/>
      </c>
      <c r="Q3169" s="18">
        <f t="shared" si="446"/>
        <v>0</v>
      </c>
      <c r="R3169" s="118"/>
    </row>
    <row r="3170" spans="1:18" x14ac:dyDescent="0.25">
      <c r="A3170" s="25">
        <f t="shared" si="447"/>
        <v>352</v>
      </c>
      <c r="B3170" s="23">
        <f t="shared" si="448"/>
        <v>44576</v>
      </c>
      <c r="C3170" s="24">
        <v>16</v>
      </c>
      <c r="D3170" s="54" t="str">
        <f t="shared" si="440"/>
        <v>ASET</v>
      </c>
      <c r="E3170" s="178"/>
      <c r="F3170" s="179"/>
      <c r="G3170" s="177"/>
      <c r="H3170" s="177"/>
      <c r="I3170" s="169">
        <f t="shared" si="441"/>
        <v>0</v>
      </c>
      <c r="J3170" s="149" t="str" cm="1">
        <f t="array" ref="J3170">IF(ISERROR(INDEX('Non Compliance input'!$H$5:$H$156,MATCH(1,(A3170='Non Compliance input'!$A$5:$A$156)*(F3170&gt;='Non Compliance input'!$D$5:$D$156)*(E3170&lt;'Non Compliance input'!$E$5:$E$156)*('Non Compliance input'!$H$5:$H$156="Yes"),0))
),"","Yes")</f>
        <v/>
      </c>
      <c r="K3170" s="149">
        <f t="shared" si="442"/>
        <v>0</v>
      </c>
      <c r="L3170" s="162">
        <f t="shared" si="443"/>
        <v>0</v>
      </c>
      <c r="M3170" s="162" t="str" cm="1">
        <f t="array" ref="M3170">IF(ISERROR(INDEX('Non Compliance input'!$I$5:$I$156,MATCH(1,(A3170='Non Compliance input'!$A$5:$A$156)*(E3170&gt;='Non Compliance input'!$D$5:$D$156)*(F3170&lt;='Non Compliance input'!$E$5:$E$156)*('Non Compliance input'!$I$5:$I$156="Yes"),0))
),"","Yes")</f>
        <v/>
      </c>
      <c r="N3170" s="149" t="str">
        <f>IF(VLOOKUP($A3170,HourEndingOutage!$B$3:$F$746,5,0)="Outage","Outage","")</f>
        <v/>
      </c>
      <c r="O3170" s="18">
        <f t="shared" si="444"/>
        <v>0</v>
      </c>
      <c r="P3170" s="18" t="str">
        <f t="shared" si="445"/>
        <v/>
      </c>
      <c r="Q3170" s="18">
        <f t="shared" si="446"/>
        <v>0</v>
      </c>
      <c r="R3170" s="118"/>
    </row>
    <row r="3171" spans="1:18" x14ac:dyDescent="0.25">
      <c r="A3171" s="25">
        <f t="shared" si="447"/>
        <v>353</v>
      </c>
      <c r="B3171" s="23">
        <f t="shared" si="448"/>
        <v>44576</v>
      </c>
      <c r="C3171" s="24">
        <v>17</v>
      </c>
      <c r="D3171" s="54" t="str">
        <f t="shared" si="440"/>
        <v>ASET</v>
      </c>
      <c r="E3171" s="178"/>
      <c r="F3171" s="179"/>
      <c r="G3171" s="177"/>
      <c r="H3171" s="177"/>
      <c r="I3171" s="169">
        <f t="shared" si="441"/>
        <v>0</v>
      </c>
      <c r="J3171" s="149" t="str" cm="1">
        <f t="array" ref="J3171">IF(ISERROR(INDEX('Non Compliance input'!$H$5:$H$156,MATCH(1,(A3171='Non Compliance input'!$A$5:$A$156)*(F3171&gt;='Non Compliance input'!$D$5:$D$156)*(E3171&lt;'Non Compliance input'!$E$5:$E$156)*('Non Compliance input'!$H$5:$H$156="Yes"),0))
),"","Yes")</f>
        <v/>
      </c>
      <c r="K3171" s="149">
        <f t="shared" si="442"/>
        <v>0</v>
      </c>
      <c r="L3171" s="162">
        <f t="shared" si="443"/>
        <v>0</v>
      </c>
      <c r="M3171" s="162" t="str" cm="1">
        <f t="array" ref="M3171">IF(ISERROR(INDEX('Non Compliance input'!$I$5:$I$156,MATCH(1,(A3171='Non Compliance input'!$A$5:$A$156)*(E3171&gt;='Non Compliance input'!$D$5:$D$156)*(F3171&lt;='Non Compliance input'!$E$5:$E$156)*('Non Compliance input'!$I$5:$I$156="Yes"),0))
),"","Yes")</f>
        <v/>
      </c>
      <c r="N3171" s="149" t="str">
        <f>IF(VLOOKUP($A3171,HourEndingOutage!$B$3:$F$746,5,0)="Outage","Outage","")</f>
        <v/>
      </c>
      <c r="O3171" s="18">
        <f t="shared" si="444"/>
        <v>0</v>
      </c>
      <c r="P3171" s="18" t="str">
        <f t="shared" si="445"/>
        <v/>
      </c>
      <c r="Q3171" s="18">
        <f t="shared" si="446"/>
        <v>0</v>
      </c>
      <c r="R3171" s="118"/>
    </row>
    <row r="3172" spans="1:18" x14ac:dyDescent="0.25">
      <c r="A3172" s="25">
        <f t="shared" si="447"/>
        <v>353</v>
      </c>
      <c r="B3172" s="23">
        <f t="shared" si="448"/>
        <v>44576</v>
      </c>
      <c r="C3172" s="24">
        <v>17</v>
      </c>
      <c r="D3172" s="54" t="str">
        <f t="shared" si="440"/>
        <v>ASET</v>
      </c>
      <c r="E3172" s="178"/>
      <c r="F3172" s="179"/>
      <c r="G3172" s="177"/>
      <c r="H3172" s="177"/>
      <c r="I3172" s="169">
        <f t="shared" si="441"/>
        <v>0</v>
      </c>
      <c r="J3172" s="149" t="str" cm="1">
        <f t="array" ref="J3172">IF(ISERROR(INDEX('Non Compliance input'!$H$5:$H$156,MATCH(1,(A3172='Non Compliance input'!$A$5:$A$156)*(F3172&gt;='Non Compliance input'!$D$5:$D$156)*(E3172&lt;'Non Compliance input'!$E$5:$E$156)*('Non Compliance input'!$H$5:$H$156="Yes"),0))
),"","Yes")</f>
        <v/>
      </c>
      <c r="K3172" s="149">
        <f t="shared" si="442"/>
        <v>0</v>
      </c>
      <c r="L3172" s="162">
        <f t="shared" si="443"/>
        <v>0</v>
      </c>
      <c r="M3172" s="162" t="str" cm="1">
        <f t="array" ref="M3172">IF(ISERROR(INDEX('Non Compliance input'!$I$5:$I$156,MATCH(1,(A3172='Non Compliance input'!$A$5:$A$156)*(E3172&gt;='Non Compliance input'!$D$5:$D$156)*(F3172&lt;='Non Compliance input'!$E$5:$E$156)*('Non Compliance input'!$I$5:$I$156="Yes"),0))
),"","Yes")</f>
        <v/>
      </c>
      <c r="N3172" s="149" t="str">
        <f>IF(VLOOKUP($A3172,HourEndingOutage!$B$3:$F$746,5,0)="Outage","Outage","")</f>
        <v/>
      </c>
      <c r="O3172" s="18">
        <f t="shared" si="444"/>
        <v>0</v>
      </c>
      <c r="P3172" s="18" t="str">
        <f t="shared" si="445"/>
        <v/>
      </c>
      <c r="Q3172" s="18">
        <f t="shared" si="446"/>
        <v>0</v>
      </c>
      <c r="R3172" s="118"/>
    </row>
    <row r="3173" spans="1:18" x14ac:dyDescent="0.25">
      <c r="A3173" s="25">
        <f t="shared" si="447"/>
        <v>353</v>
      </c>
      <c r="B3173" s="23">
        <f t="shared" si="448"/>
        <v>44576</v>
      </c>
      <c r="C3173" s="24">
        <v>17</v>
      </c>
      <c r="D3173" s="54" t="str">
        <f t="shared" si="440"/>
        <v>ASET</v>
      </c>
      <c r="E3173" s="178"/>
      <c r="F3173" s="179"/>
      <c r="G3173" s="177"/>
      <c r="H3173" s="177"/>
      <c r="I3173" s="169">
        <f t="shared" si="441"/>
        <v>0</v>
      </c>
      <c r="J3173" s="149" t="str" cm="1">
        <f t="array" ref="J3173">IF(ISERROR(INDEX('Non Compliance input'!$H$5:$H$156,MATCH(1,(A3173='Non Compliance input'!$A$5:$A$156)*(F3173&gt;='Non Compliance input'!$D$5:$D$156)*(E3173&lt;'Non Compliance input'!$E$5:$E$156)*('Non Compliance input'!$H$5:$H$156="Yes"),0))
),"","Yes")</f>
        <v/>
      </c>
      <c r="K3173" s="149">
        <f t="shared" si="442"/>
        <v>0</v>
      </c>
      <c r="L3173" s="162">
        <f t="shared" si="443"/>
        <v>0</v>
      </c>
      <c r="M3173" s="162" t="str" cm="1">
        <f t="array" ref="M3173">IF(ISERROR(INDEX('Non Compliance input'!$I$5:$I$156,MATCH(1,(A3173='Non Compliance input'!$A$5:$A$156)*(E3173&gt;='Non Compliance input'!$D$5:$D$156)*(F3173&lt;='Non Compliance input'!$E$5:$E$156)*('Non Compliance input'!$I$5:$I$156="Yes"),0))
),"","Yes")</f>
        <v/>
      </c>
      <c r="N3173" s="149" t="str">
        <f>IF(VLOOKUP($A3173,HourEndingOutage!$B$3:$F$746,5,0)="Outage","Outage","")</f>
        <v/>
      </c>
      <c r="O3173" s="18">
        <f t="shared" si="444"/>
        <v>0</v>
      </c>
      <c r="P3173" s="18" t="str">
        <f t="shared" si="445"/>
        <v/>
      </c>
      <c r="Q3173" s="18">
        <f t="shared" si="446"/>
        <v>0</v>
      </c>
      <c r="R3173" s="118"/>
    </row>
    <row r="3174" spans="1:18" x14ac:dyDescent="0.25">
      <c r="A3174" s="25">
        <f t="shared" si="447"/>
        <v>353</v>
      </c>
      <c r="B3174" s="23">
        <f t="shared" si="448"/>
        <v>44576</v>
      </c>
      <c r="C3174" s="24">
        <v>17</v>
      </c>
      <c r="D3174" s="54" t="str">
        <f t="shared" si="440"/>
        <v>ASET</v>
      </c>
      <c r="E3174" s="178"/>
      <c r="F3174" s="179"/>
      <c r="G3174" s="177"/>
      <c r="H3174" s="177"/>
      <c r="I3174" s="169">
        <f t="shared" si="441"/>
        <v>0</v>
      </c>
      <c r="J3174" s="149" t="str" cm="1">
        <f t="array" ref="J3174">IF(ISERROR(INDEX('Non Compliance input'!$H$5:$H$156,MATCH(1,(A3174='Non Compliance input'!$A$5:$A$156)*(F3174&gt;='Non Compliance input'!$D$5:$D$156)*(E3174&lt;'Non Compliance input'!$E$5:$E$156)*('Non Compliance input'!$H$5:$H$156="Yes"),0))
),"","Yes")</f>
        <v/>
      </c>
      <c r="K3174" s="149">
        <f t="shared" si="442"/>
        <v>0</v>
      </c>
      <c r="L3174" s="162">
        <f t="shared" si="443"/>
        <v>0</v>
      </c>
      <c r="M3174" s="162" t="str" cm="1">
        <f t="array" ref="M3174">IF(ISERROR(INDEX('Non Compliance input'!$I$5:$I$156,MATCH(1,(A3174='Non Compliance input'!$A$5:$A$156)*(E3174&gt;='Non Compliance input'!$D$5:$D$156)*(F3174&lt;='Non Compliance input'!$E$5:$E$156)*('Non Compliance input'!$I$5:$I$156="Yes"),0))
),"","Yes")</f>
        <v/>
      </c>
      <c r="N3174" s="149" t="str">
        <f>IF(VLOOKUP($A3174,HourEndingOutage!$B$3:$F$746,5,0)="Outage","Outage","")</f>
        <v/>
      </c>
      <c r="O3174" s="18">
        <f t="shared" si="444"/>
        <v>0</v>
      </c>
      <c r="P3174" s="18" t="str">
        <f t="shared" si="445"/>
        <v/>
      </c>
      <c r="Q3174" s="18">
        <f t="shared" si="446"/>
        <v>0</v>
      </c>
      <c r="R3174" s="118"/>
    </row>
    <row r="3175" spans="1:18" x14ac:dyDescent="0.25">
      <c r="A3175" s="25">
        <f t="shared" si="447"/>
        <v>353</v>
      </c>
      <c r="B3175" s="23">
        <f t="shared" si="448"/>
        <v>44576</v>
      </c>
      <c r="C3175" s="24">
        <v>17</v>
      </c>
      <c r="D3175" s="54" t="str">
        <f t="shared" si="440"/>
        <v>ASET</v>
      </c>
      <c r="E3175" s="178"/>
      <c r="F3175" s="179"/>
      <c r="G3175" s="177"/>
      <c r="H3175" s="177"/>
      <c r="I3175" s="169">
        <f t="shared" si="441"/>
        <v>0</v>
      </c>
      <c r="J3175" s="149" t="str" cm="1">
        <f t="array" ref="J3175">IF(ISERROR(INDEX('Non Compliance input'!$H$5:$H$156,MATCH(1,(A3175='Non Compliance input'!$A$5:$A$156)*(F3175&gt;='Non Compliance input'!$D$5:$D$156)*(E3175&lt;'Non Compliance input'!$E$5:$E$156)*('Non Compliance input'!$H$5:$H$156="Yes"),0))
),"","Yes")</f>
        <v/>
      </c>
      <c r="K3175" s="149">
        <f t="shared" si="442"/>
        <v>0</v>
      </c>
      <c r="L3175" s="162">
        <f t="shared" si="443"/>
        <v>0</v>
      </c>
      <c r="M3175" s="162" t="str" cm="1">
        <f t="array" ref="M3175">IF(ISERROR(INDEX('Non Compliance input'!$I$5:$I$156,MATCH(1,(A3175='Non Compliance input'!$A$5:$A$156)*(E3175&gt;='Non Compliance input'!$D$5:$D$156)*(F3175&lt;='Non Compliance input'!$E$5:$E$156)*('Non Compliance input'!$I$5:$I$156="Yes"),0))
),"","Yes")</f>
        <v/>
      </c>
      <c r="N3175" s="149" t="str">
        <f>IF(VLOOKUP($A3175,HourEndingOutage!$B$3:$F$746,5,0)="Outage","Outage","")</f>
        <v/>
      </c>
      <c r="O3175" s="18">
        <f t="shared" si="444"/>
        <v>0</v>
      </c>
      <c r="P3175" s="18" t="str">
        <f t="shared" si="445"/>
        <v/>
      </c>
      <c r="Q3175" s="18">
        <f t="shared" si="446"/>
        <v>0</v>
      </c>
      <c r="R3175" s="118"/>
    </row>
    <row r="3176" spans="1:18" x14ac:dyDescent="0.25">
      <c r="A3176" s="25">
        <f t="shared" si="447"/>
        <v>353</v>
      </c>
      <c r="B3176" s="23">
        <f t="shared" si="448"/>
        <v>44576</v>
      </c>
      <c r="C3176" s="24">
        <v>17</v>
      </c>
      <c r="D3176" s="54" t="str">
        <f t="shared" si="440"/>
        <v>ASET</v>
      </c>
      <c r="E3176" s="178"/>
      <c r="F3176" s="179"/>
      <c r="G3176" s="177"/>
      <c r="H3176" s="177"/>
      <c r="I3176" s="169">
        <f t="shared" si="441"/>
        <v>0</v>
      </c>
      <c r="J3176" s="149" t="str" cm="1">
        <f t="array" ref="J3176">IF(ISERROR(INDEX('Non Compliance input'!$H$5:$H$156,MATCH(1,(A3176='Non Compliance input'!$A$5:$A$156)*(F3176&gt;='Non Compliance input'!$D$5:$D$156)*(E3176&lt;'Non Compliance input'!$E$5:$E$156)*('Non Compliance input'!$H$5:$H$156="Yes"),0))
),"","Yes")</f>
        <v/>
      </c>
      <c r="K3176" s="149">
        <f t="shared" si="442"/>
        <v>0</v>
      </c>
      <c r="L3176" s="162">
        <f t="shared" si="443"/>
        <v>0</v>
      </c>
      <c r="M3176" s="162" t="str" cm="1">
        <f t="array" ref="M3176">IF(ISERROR(INDEX('Non Compliance input'!$I$5:$I$156,MATCH(1,(A3176='Non Compliance input'!$A$5:$A$156)*(E3176&gt;='Non Compliance input'!$D$5:$D$156)*(F3176&lt;='Non Compliance input'!$E$5:$E$156)*('Non Compliance input'!$I$5:$I$156="Yes"),0))
),"","Yes")</f>
        <v/>
      </c>
      <c r="N3176" s="149" t="str">
        <f>IF(VLOOKUP($A3176,HourEndingOutage!$B$3:$F$746,5,0)="Outage","Outage","")</f>
        <v/>
      </c>
      <c r="O3176" s="18">
        <f t="shared" si="444"/>
        <v>0</v>
      </c>
      <c r="P3176" s="18" t="str">
        <f t="shared" si="445"/>
        <v/>
      </c>
      <c r="Q3176" s="18">
        <f t="shared" si="446"/>
        <v>0</v>
      </c>
      <c r="R3176" s="118"/>
    </row>
    <row r="3177" spans="1:18" x14ac:dyDescent="0.25">
      <c r="A3177" s="25">
        <f t="shared" si="447"/>
        <v>353</v>
      </c>
      <c r="B3177" s="23">
        <f t="shared" si="448"/>
        <v>44576</v>
      </c>
      <c r="C3177" s="24">
        <v>17</v>
      </c>
      <c r="D3177" s="54" t="str">
        <f t="shared" si="440"/>
        <v>ASET</v>
      </c>
      <c r="E3177" s="178"/>
      <c r="F3177" s="179"/>
      <c r="G3177" s="177"/>
      <c r="H3177" s="177"/>
      <c r="I3177" s="169">
        <f t="shared" si="441"/>
        <v>0</v>
      </c>
      <c r="J3177" s="149" t="str" cm="1">
        <f t="array" ref="J3177">IF(ISERROR(INDEX('Non Compliance input'!$H$5:$H$156,MATCH(1,(A3177='Non Compliance input'!$A$5:$A$156)*(F3177&gt;='Non Compliance input'!$D$5:$D$156)*(E3177&lt;'Non Compliance input'!$E$5:$E$156)*('Non Compliance input'!$H$5:$H$156="Yes"),0))
),"","Yes")</f>
        <v/>
      </c>
      <c r="K3177" s="149">
        <f t="shared" si="442"/>
        <v>0</v>
      </c>
      <c r="L3177" s="162">
        <f t="shared" si="443"/>
        <v>0</v>
      </c>
      <c r="M3177" s="162" t="str" cm="1">
        <f t="array" ref="M3177">IF(ISERROR(INDEX('Non Compliance input'!$I$5:$I$156,MATCH(1,(A3177='Non Compliance input'!$A$5:$A$156)*(E3177&gt;='Non Compliance input'!$D$5:$D$156)*(F3177&lt;='Non Compliance input'!$E$5:$E$156)*('Non Compliance input'!$I$5:$I$156="Yes"),0))
),"","Yes")</f>
        <v/>
      </c>
      <c r="N3177" s="149" t="str">
        <f>IF(VLOOKUP($A3177,HourEndingOutage!$B$3:$F$746,5,0)="Outage","Outage","")</f>
        <v/>
      </c>
      <c r="O3177" s="18">
        <f t="shared" si="444"/>
        <v>0</v>
      </c>
      <c r="P3177" s="18" t="str">
        <f t="shared" si="445"/>
        <v/>
      </c>
      <c r="Q3177" s="18">
        <f t="shared" si="446"/>
        <v>0</v>
      </c>
      <c r="R3177" s="118"/>
    </row>
    <row r="3178" spans="1:18" x14ac:dyDescent="0.25">
      <c r="A3178" s="25">
        <f t="shared" si="447"/>
        <v>353</v>
      </c>
      <c r="B3178" s="23">
        <f t="shared" si="448"/>
        <v>44576</v>
      </c>
      <c r="C3178" s="24">
        <v>17</v>
      </c>
      <c r="D3178" s="54" t="str">
        <f t="shared" si="440"/>
        <v>ASET</v>
      </c>
      <c r="E3178" s="178"/>
      <c r="F3178" s="179"/>
      <c r="G3178" s="177"/>
      <c r="H3178" s="177"/>
      <c r="I3178" s="169">
        <f t="shared" si="441"/>
        <v>0</v>
      </c>
      <c r="J3178" s="149" t="str" cm="1">
        <f t="array" ref="J3178">IF(ISERROR(INDEX('Non Compliance input'!$H$5:$H$156,MATCH(1,(A3178='Non Compliance input'!$A$5:$A$156)*(F3178&gt;='Non Compliance input'!$D$5:$D$156)*(E3178&lt;'Non Compliance input'!$E$5:$E$156)*('Non Compliance input'!$H$5:$H$156="Yes"),0))
),"","Yes")</f>
        <v/>
      </c>
      <c r="K3178" s="149">
        <f t="shared" si="442"/>
        <v>0</v>
      </c>
      <c r="L3178" s="162">
        <f t="shared" si="443"/>
        <v>0</v>
      </c>
      <c r="M3178" s="162" t="str" cm="1">
        <f t="array" ref="M3178">IF(ISERROR(INDEX('Non Compliance input'!$I$5:$I$156,MATCH(1,(A3178='Non Compliance input'!$A$5:$A$156)*(E3178&gt;='Non Compliance input'!$D$5:$D$156)*(F3178&lt;='Non Compliance input'!$E$5:$E$156)*('Non Compliance input'!$I$5:$I$156="Yes"),0))
),"","Yes")</f>
        <v/>
      </c>
      <c r="N3178" s="149" t="str">
        <f>IF(VLOOKUP($A3178,HourEndingOutage!$B$3:$F$746,5,0)="Outage","Outage","")</f>
        <v/>
      </c>
      <c r="O3178" s="18">
        <f t="shared" si="444"/>
        <v>0</v>
      </c>
      <c r="P3178" s="18" t="str">
        <f t="shared" si="445"/>
        <v/>
      </c>
      <c r="Q3178" s="18">
        <f t="shared" si="446"/>
        <v>0</v>
      </c>
      <c r="R3178" s="118"/>
    </row>
    <row r="3179" spans="1:18" x14ac:dyDescent="0.25">
      <c r="A3179" s="25">
        <f t="shared" si="447"/>
        <v>353</v>
      </c>
      <c r="B3179" s="23">
        <f t="shared" si="448"/>
        <v>44576</v>
      </c>
      <c r="C3179" s="24">
        <v>17</v>
      </c>
      <c r="D3179" s="54" t="str">
        <f t="shared" si="440"/>
        <v>ASET</v>
      </c>
      <c r="E3179" s="178"/>
      <c r="F3179" s="179"/>
      <c r="G3179" s="177"/>
      <c r="H3179" s="177"/>
      <c r="I3179" s="169">
        <f t="shared" si="441"/>
        <v>0</v>
      </c>
      <c r="J3179" s="149" t="str" cm="1">
        <f t="array" ref="J3179">IF(ISERROR(INDEX('Non Compliance input'!$H$5:$H$156,MATCH(1,(A3179='Non Compliance input'!$A$5:$A$156)*(F3179&gt;='Non Compliance input'!$D$5:$D$156)*(E3179&lt;'Non Compliance input'!$E$5:$E$156)*('Non Compliance input'!$H$5:$H$156="Yes"),0))
),"","Yes")</f>
        <v/>
      </c>
      <c r="K3179" s="149">
        <f t="shared" si="442"/>
        <v>0</v>
      </c>
      <c r="L3179" s="162">
        <f t="shared" si="443"/>
        <v>0</v>
      </c>
      <c r="M3179" s="162" t="str" cm="1">
        <f t="array" ref="M3179">IF(ISERROR(INDEX('Non Compliance input'!$I$5:$I$156,MATCH(1,(A3179='Non Compliance input'!$A$5:$A$156)*(E3179&gt;='Non Compliance input'!$D$5:$D$156)*(F3179&lt;='Non Compliance input'!$E$5:$E$156)*('Non Compliance input'!$I$5:$I$156="Yes"),0))
),"","Yes")</f>
        <v/>
      </c>
      <c r="N3179" s="149" t="str">
        <f>IF(VLOOKUP($A3179,HourEndingOutage!$B$3:$F$746,5,0)="Outage","Outage","")</f>
        <v/>
      </c>
      <c r="O3179" s="18">
        <f t="shared" si="444"/>
        <v>0</v>
      </c>
      <c r="P3179" s="18" t="str">
        <f t="shared" si="445"/>
        <v/>
      </c>
      <c r="Q3179" s="18">
        <f t="shared" si="446"/>
        <v>0</v>
      </c>
      <c r="R3179" s="118"/>
    </row>
    <row r="3180" spans="1:18" x14ac:dyDescent="0.25">
      <c r="A3180" s="25">
        <f t="shared" si="447"/>
        <v>354</v>
      </c>
      <c r="B3180" s="23">
        <f t="shared" si="448"/>
        <v>44576</v>
      </c>
      <c r="C3180" s="24">
        <v>18</v>
      </c>
      <c r="D3180" s="54" t="str">
        <f t="shared" si="440"/>
        <v>ASET</v>
      </c>
      <c r="E3180" s="178"/>
      <c r="F3180" s="179"/>
      <c r="G3180" s="177"/>
      <c r="H3180" s="177"/>
      <c r="I3180" s="169">
        <f t="shared" si="441"/>
        <v>0</v>
      </c>
      <c r="J3180" s="149" t="str" cm="1">
        <f t="array" ref="J3180">IF(ISERROR(INDEX('Non Compliance input'!$H$5:$H$156,MATCH(1,(A3180='Non Compliance input'!$A$5:$A$156)*(F3180&gt;='Non Compliance input'!$D$5:$D$156)*(E3180&lt;'Non Compliance input'!$E$5:$E$156)*('Non Compliance input'!$H$5:$H$156="Yes"),0))
),"","Yes")</f>
        <v/>
      </c>
      <c r="K3180" s="149">
        <f t="shared" si="442"/>
        <v>0</v>
      </c>
      <c r="L3180" s="162">
        <f t="shared" si="443"/>
        <v>0</v>
      </c>
      <c r="M3180" s="162" t="str" cm="1">
        <f t="array" ref="M3180">IF(ISERROR(INDEX('Non Compliance input'!$I$5:$I$156,MATCH(1,(A3180='Non Compliance input'!$A$5:$A$156)*(E3180&gt;='Non Compliance input'!$D$5:$D$156)*(F3180&lt;='Non Compliance input'!$E$5:$E$156)*('Non Compliance input'!$I$5:$I$156="Yes"),0))
),"","Yes")</f>
        <v/>
      </c>
      <c r="N3180" s="149" t="str">
        <f>IF(VLOOKUP($A3180,HourEndingOutage!$B$3:$F$746,5,0)="Outage","Outage","")</f>
        <v/>
      </c>
      <c r="O3180" s="18">
        <f t="shared" si="444"/>
        <v>0</v>
      </c>
      <c r="P3180" s="18" t="str">
        <f t="shared" si="445"/>
        <v/>
      </c>
      <c r="Q3180" s="18">
        <f t="shared" si="446"/>
        <v>0</v>
      </c>
      <c r="R3180" s="118"/>
    </row>
    <row r="3181" spans="1:18" x14ac:dyDescent="0.25">
      <c r="A3181" s="25">
        <f t="shared" si="447"/>
        <v>354</v>
      </c>
      <c r="B3181" s="23">
        <f t="shared" si="448"/>
        <v>44576</v>
      </c>
      <c r="C3181" s="24">
        <v>18</v>
      </c>
      <c r="D3181" s="54" t="str">
        <f t="shared" si="440"/>
        <v>ASET</v>
      </c>
      <c r="E3181" s="178"/>
      <c r="F3181" s="179"/>
      <c r="G3181" s="177"/>
      <c r="H3181" s="177"/>
      <c r="I3181" s="169">
        <f t="shared" si="441"/>
        <v>0</v>
      </c>
      <c r="J3181" s="149" t="str" cm="1">
        <f t="array" ref="J3181">IF(ISERROR(INDEX('Non Compliance input'!$H$5:$H$156,MATCH(1,(A3181='Non Compliance input'!$A$5:$A$156)*(F3181&gt;='Non Compliance input'!$D$5:$D$156)*(E3181&lt;'Non Compliance input'!$E$5:$E$156)*('Non Compliance input'!$H$5:$H$156="Yes"),0))
),"","Yes")</f>
        <v/>
      </c>
      <c r="K3181" s="149">
        <f t="shared" si="442"/>
        <v>0</v>
      </c>
      <c r="L3181" s="162">
        <f t="shared" si="443"/>
        <v>0</v>
      </c>
      <c r="M3181" s="162" t="str" cm="1">
        <f t="array" ref="M3181">IF(ISERROR(INDEX('Non Compliance input'!$I$5:$I$156,MATCH(1,(A3181='Non Compliance input'!$A$5:$A$156)*(E3181&gt;='Non Compliance input'!$D$5:$D$156)*(F3181&lt;='Non Compliance input'!$E$5:$E$156)*('Non Compliance input'!$I$5:$I$156="Yes"),0))
),"","Yes")</f>
        <v/>
      </c>
      <c r="N3181" s="149" t="str">
        <f>IF(VLOOKUP($A3181,HourEndingOutage!$B$3:$F$746,5,0)="Outage","Outage","")</f>
        <v/>
      </c>
      <c r="O3181" s="18">
        <f t="shared" si="444"/>
        <v>0</v>
      </c>
      <c r="P3181" s="18" t="str">
        <f t="shared" si="445"/>
        <v/>
      </c>
      <c r="Q3181" s="18">
        <f t="shared" si="446"/>
        <v>0</v>
      </c>
      <c r="R3181" s="118"/>
    </row>
    <row r="3182" spans="1:18" x14ac:dyDescent="0.25">
      <c r="A3182" s="25">
        <f t="shared" si="447"/>
        <v>354</v>
      </c>
      <c r="B3182" s="23">
        <f t="shared" si="448"/>
        <v>44576</v>
      </c>
      <c r="C3182" s="24">
        <v>18</v>
      </c>
      <c r="D3182" s="54" t="str">
        <f t="shared" si="440"/>
        <v>ASET</v>
      </c>
      <c r="E3182" s="178"/>
      <c r="F3182" s="179"/>
      <c r="G3182" s="177"/>
      <c r="H3182" s="177"/>
      <c r="I3182" s="169">
        <f t="shared" si="441"/>
        <v>0</v>
      </c>
      <c r="J3182" s="149" t="str" cm="1">
        <f t="array" ref="J3182">IF(ISERROR(INDEX('Non Compliance input'!$H$5:$H$156,MATCH(1,(A3182='Non Compliance input'!$A$5:$A$156)*(F3182&gt;='Non Compliance input'!$D$5:$D$156)*(E3182&lt;'Non Compliance input'!$E$5:$E$156)*('Non Compliance input'!$H$5:$H$156="Yes"),0))
),"","Yes")</f>
        <v/>
      </c>
      <c r="K3182" s="149">
        <f t="shared" si="442"/>
        <v>0</v>
      </c>
      <c r="L3182" s="162">
        <f t="shared" si="443"/>
        <v>0</v>
      </c>
      <c r="M3182" s="162" t="str" cm="1">
        <f t="array" ref="M3182">IF(ISERROR(INDEX('Non Compliance input'!$I$5:$I$156,MATCH(1,(A3182='Non Compliance input'!$A$5:$A$156)*(E3182&gt;='Non Compliance input'!$D$5:$D$156)*(F3182&lt;='Non Compliance input'!$E$5:$E$156)*('Non Compliance input'!$I$5:$I$156="Yes"),0))
),"","Yes")</f>
        <v/>
      </c>
      <c r="N3182" s="149" t="str">
        <f>IF(VLOOKUP($A3182,HourEndingOutage!$B$3:$F$746,5,0)="Outage","Outage","")</f>
        <v/>
      </c>
      <c r="O3182" s="18">
        <f t="shared" si="444"/>
        <v>0</v>
      </c>
      <c r="P3182" s="18" t="str">
        <f t="shared" si="445"/>
        <v/>
      </c>
      <c r="Q3182" s="18">
        <f t="shared" si="446"/>
        <v>0</v>
      </c>
      <c r="R3182" s="118"/>
    </row>
    <row r="3183" spans="1:18" x14ac:dyDescent="0.25">
      <c r="A3183" s="25">
        <f t="shared" si="447"/>
        <v>354</v>
      </c>
      <c r="B3183" s="23">
        <f t="shared" si="448"/>
        <v>44576</v>
      </c>
      <c r="C3183" s="24">
        <v>18</v>
      </c>
      <c r="D3183" s="54" t="str">
        <f t="shared" si="440"/>
        <v>ASET</v>
      </c>
      <c r="E3183" s="178"/>
      <c r="F3183" s="179"/>
      <c r="G3183" s="177"/>
      <c r="H3183" s="177"/>
      <c r="I3183" s="169">
        <f t="shared" si="441"/>
        <v>0</v>
      </c>
      <c r="J3183" s="149" t="str" cm="1">
        <f t="array" ref="J3183">IF(ISERROR(INDEX('Non Compliance input'!$H$5:$H$156,MATCH(1,(A3183='Non Compliance input'!$A$5:$A$156)*(F3183&gt;='Non Compliance input'!$D$5:$D$156)*(E3183&lt;'Non Compliance input'!$E$5:$E$156)*('Non Compliance input'!$H$5:$H$156="Yes"),0))
),"","Yes")</f>
        <v/>
      </c>
      <c r="K3183" s="149">
        <f t="shared" si="442"/>
        <v>0</v>
      </c>
      <c r="L3183" s="162">
        <f t="shared" si="443"/>
        <v>0</v>
      </c>
      <c r="M3183" s="162" t="str" cm="1">
        <f t="array" ref="M3183">IF(ISERROR(INDEX('Non Compliance input'!$I$5:$I$156,MATCH(1,(A3183='Non Compliance input'!$A$5:$A$156)*(E3183&gt;='Non Compliance input'!$D$5:$D$156)*(F3183&lt;='Non Compliance input'!$E$5:$E$156)*('Non Compliance input'!$I$5:$I$156="Yes"),0))
),"","Yes")</f>
        <v/>
      </c>
      <c r="N3183" s="149" t="str">
        <f>IF(VLOOKUP($A3183,HourEndingOutage!$B$3:$F$746,5,0)="Outage","Outage","")</f>
        <v/>
      </c>
      <c r="O3183" s="18">
        <f t="shared" si="444"/>
        <v>0</v>
      </c>
      <c r="P3183" s="18" t="str">
        <f t="shared" si="445"/>
        <v/>
      </c>
      <c r="Q3183" s="18">
        <f t="shared" si="446"/>
        <v>0</v>
      </c>
      <c r="R3183" s="118"/>
    </row>
    <row r="3184" spans="1:18" x14ac:dyDescent="0.25">
      <c r="A3184" s="25">
        <f t="shared" si="447"/>
        <v>354</v>
      </c>
      <c r="B3184" s="23">
        <f t="shared" si="448"/>
        <v>44576</v>
      </c>
      <c r="C3184" s="24">
        <v>18</v>
      </c>
      <c r="D3184" s="54" t="str">
        <f t="shared" si="440"/>
        <v>ASET</v>
      </c>
      <c r="E3184" s="178"/>
      <c r="F3184" s="179"/>
      <c r="G3184" s="177"/>
      <c r="H3184" s="177"/>
      <c r="I3184" s="169">
        <f t="shared" si="441"/>
        <v>0</v>
      </c>
      <c r="J3184" s="149" t="str" cm="1">
        <f t="array" ref="J3184">IF(ISERROR(INDEX('Non Compliance input'!$H$5:$H$156,MATCH(1,(A3184='Non Compliance input'!$A$5:$A$156)*(F3184&gt;='Non Compliance input'!$D$5:$D$156)*(E3184&lt;'Non Compliance input'!$E$5:$E$156)*('Non Compliance input'!$H$5:$H$156="Yes"),0))
),"","Yes")</f>
        <v/>
      </c>
      <c r="K3184" s="149">
        <f t="shared" si="442"/>
        <v>0</v>
      </c>
      <c r="L3184" s="162">
        <f t="shared" si="443"/>
        <v>0</v>
      </c>
      <c r="M3184" s="162" t="str" cm="1">
        <f t="array" ref="M3184">IF(ISERROR(INDEX('Non Compliance input'!$I$5:$I$156,MATCH(1,(A3184='Non Compliance input'!$A$5:$A$156)*(E3184&gt;='Non Compliance input'!$D$5:$D$156)*(F3184&lt;='Non Compliance input'!$E$5:$E$156)*('Non Compliance input'!$I$5:$I$156="Yes"),0))
),"","Yes")</f>
        <v/>
      </c>
      <c r="N3184" s="149" t="str">
        <f>IF(VLOOKUP($A3184,HourEndingOutage!$B$3:$F$746,5,0)="Outage","Outage","")</f>
        <v/>
      </c>
      <c r="O3184" s="18">
        <f t="shared" si="444"/>
        <v>0</v>
      </c>
      <c r="P3184" s="18" t="str">
        <f t="shared" si="445"/>
        <v/>
      </c>
      <c r="Q3184" s="18">
        <f t="shared" si="446"/>
        <v>0</v>
      </c>
      <c r="R3184" s="118"/>
    </row>
    <row r="3185" spans="1:18" x14ac:dyDescent="0.25">
      <c r="A3185" s="25">
        <f t="shared" si="447"/>
        <v>354</v>
      </c>
      <c r="B3185" s="23">
        <f t="shared" si="448"/>
        <v>44576</v>
      </c>
      <c r="C3185" s="24">
        <v>18</v>
      </c>
      <c r="D3185" s="54" t="str">
        <f t="shared" si="440"/>
        <v>ASET</v>
      </c>
      <c r="E3185" s="178"/>
      <c r="F3185" s="179"/>
      <c r="G3185" s="177"/>
      <c r="H3185" s="177"/>
      <c r="I3185" s="169">
        <f t="shared" si="441"/>
        <v>0</v>
      </c>
      <c r="J3185" s="149" t="str" cm="1">
        <f t="array" ref="J3185">IF(ISERROR(INDEX('Non Compliance input'!$H$5:$H$156,MATCH(1,(A3185='Non Compliance input'!$A$5:$A$156)*(F3185&gt;='Non Compliance input'!$D$5:$D$156)*(E3185&lt;'Non Compliance input'!$E$5:$E$156)*('Non Compliance input'!$H$5:$H$156="Yes"),0))
),"","Yes")</f>
        <v/>
      </c>
      <c r="K3185" s="149">
        <f t="shared" si="442"/>
        <v>0</v>
      </c>
      <c r="L3185" s="162">
        <f t="shared" si="443"/>
        <v>0</v>
      </c>
      <c r="M3185" s="162" t="str" cm="1">
        <f t="array" ref="M3185">IF(ISERROR(INDEX('Non Compliance input'!$I$5:$I$156,MATCH(1,(A3185='Non Compliance input'!$A$5:$A$156)*(E3185&gt;='Non Compliance input'!$D$5:$D$156)*(F3185&lt;='Non Compliance input'!$E$5:$E$156)*('Non Compliance input'!$I$5:$I$156="Yes"),0))
),"","Yes")</f>
        <v/>
      </c>
      <c r="N3185" s="149" t="str">
        <f>IF(VLOOKUP($A3185,HourEndingOutage!$B$3:$F$746,5,0)="Outage","Outage","")</f>
        <v/>
      </c>
      <c r="O3185" s="18">
        <f t="shared" si="444"/>
        <v>0</v>
      </c>
      <c r="P3185" s="18" t="str">
        <f t="shared" si="445"/>
        <v/>
      </c>
      <c r="Q3185" s="18">
        <f t="shared" si="446"/>
        <v>0</v>
      </c>
      <c r="R3185" s="118"/>
    </row>
    <row r="3186" spans="1:18" x14ac:dyDescent="0.25">
      <c r="A3186" s="25">
        <f t="shared" si="447"/>
        <v>354</v>
      </c>
      <c r="B3186" s="23">
        <f t="shared" si="448"/>
        <v>44576</v>
      </c>
      <c r="C3186" s="24">
        <v>18</v>
      </c>
      <c r="D3186" s="54" t="str">
        <f t="shared" si="440"/>
        <v>ASET</v>
      </c>
      <c r="E3186" s="178"/>
      <c r="F3186" s="179"/>
      <c r="G3186" s="177"/>
      <c r="H3186" s="177"/>
      <c r="I3186" s="169">
        <f t="shared" si="441"/>
        <v>0</v>
      </c>
      <c r="J3186" s="149" t="str" cm="1">
        <f t="array" ref="J3186">IF(ISERROR(INDEX('Non Compliance input'!$H$5:$H$156,MATCH(1,(A3186='Non Compliance input'!$A$5:$A$156)*(F3186&gt;='Non Compliance input'!$D$5:$D$156)*(E3186&lt;'Non Compliance input'!$E$5:$E$156)*('Non Compliance input'!$H$5:$H$156="Yes"),0))
),"","Yes")</f>
        <v/>
      </c>
      <c r="K3186" s="149">
        <f t="shared" si="442"/>
        <v>0</v>
      </c>
      <c r="L3186" s="162">
        <f t="shared" si="443"/>
        <v>0</v>
      </c>
      <c r="M3186" s="162" t="str" cm="1">
        <f t="array" ref="M3186">IF(ISERROR(INDEX('Non Compliance input'!$I$5:$I$156,MATCH(1,(A3186='Non Compliance input'!$A$5:$A$156)*(E3186&gt;='Non Compliance input'!$D$5:$D$156)*(F3186&lt;='Non Compliance input'!$E$5:$E$156)*('Non Compliance input'!$I$5:$I$156="Yes"),0))
),"","Yes")</f>
        <v/>
      </c>
      <c r="N3186" s="149" t="str">
        <f>IF(VLOOKUP($A3186,HourEndingOutage!$B$3:$F$746,5,0)="Outage","Outage","")</f>
        <v/>
      </c>
      <c r="O3186" s="18">
        <f t="shared" si="444"/>
        <v>0</v>
      </c>
      <c r="P3186" s="18" t="str">
        <f t="shared" si="445"/>
        <v/>
      </c>
      <c r="Q3186" s="18">
        <f t="shared" si="446"/>
        <v>0</v>
      </c>
      <c r="R3186" s="118"/>
    </row>
    <row r="3187" spans="1:18" x14ac:dyDescent="0.25">
      <c r="A3187" s="25">
        <f t="shared" si="447"/>
        <v>354</v>
      </c>
      <c r="B3187" s="23">
        <f t="shared" si="448"/>
        <v>44576</v>
      </c>
      <c r="C3187" s="24">
        <v>18</v>
      </c>
      <c r="D3187" s="54" t="str">
        <f t="shared" si="440"/>
        <v>ASET</v>
      </c>
      <c r="E3187" s="178"/>
      <c r="F3187" s="179"/>
      <c r="G3187" s="177"/>
      <c r="H3187" s="177"/>
      <c r="I3187" s="169">
        <f t="shared" si="441"/>
        <v>0</v>
      </c>
      <c r="J3187" s="149" t="str" cm="1">
        <f t="array" ref="J3187">IF(ISERROR(INDEX('Non Compliance input'!$H$5:$H$156,MATCH(1,(A3187='Non Compliance input'!$A$5:$A$156)*(F3187&gt;='Non Compliance input'!$D$5:$D$156)*(E3187&lt;'Non Compliance input'!$E$5:$E$156)*('Non Compliance input'!$H$5:$H$156="Yes"),0))
),"","Yes")</f>
        <v/>
      </c>
      <c r="K3187" s="149">
        <f t="shared" si="442"/>
        <v>0</v>
      </c>
      <c r="L3187" s="162">
        <f t="shared" si="443"/>
        <v>0</v>
      </c>
      <c r="M3187" s="162" t="str" cm="1">
        <f t="array" ref="M3187">IF(ISERROR(INDEX('Non Compliance input'!$I$5:$I$156,MATCH(1,(A3187='Non Compliance input'!$A$5:$A$156)*(E3187&gt;='Non Compliance input'!$D$5:$D$156)*(F3187&lt;='Non Compliance input'!$E$5:$E$156)*('Non Compliance input'!$I$5:$I$156="Yes"),0))
),"","Yes")</f>
        <v/>
      </c>
      <c r="N3187" s="149" t="str">
        <f>IF(VLOOKUP($A3187,HourEndingOutage!$B$3:$F$746,5,0)="Outage","Outage","")</f>
        <v/>
      </c>
      <c r="O3187" s="18">
        <f t="shared" si="444"/>
        <v>0</v>
      </c>
      <c r="P3187" s="18" t="str">
        <f t="shared" si="445"/>
        <v/>
      </c>
      <c r="Q3187" s="18">
        <f t="shared" si="446"/>
        <v>0</v>
      </c>
      <c r="R3187" s="118"/>
    </row>
    <row r="3188" spans="1:18" x14ac:dyDescent="0.25">
      <c r="A3188" s="25">
        <f t="shared" si="447"/>
        <v>354</v>
      </c>
      <c r="B3188" s="23">
        <f t="shared" si="448"/>
        <v>44576</v>
      </c>
      <c r="C3188" s="24">
        <v>18</v>
      </c>
      <c r="D3188" s="54" t="str">
        <f t="shared" si="440"/>
        <v>ASET</v>
      </c>
      <c r="E3188" s="178"/>
      <c r="F3188" s="179"/>
      <c r="G3188" s="177"/>
      <c r="H3188" s="177"/>
      <c r="I3188" s="169">
        <f t="shared" si="441"/>
        <v>0</v>
      </c>
      <c r="J3188" s="149" t="str" cm="1">
        <f t="array" ref="J3188">IF(ISERROR(INDEX('Non Compliance input'!$H$5:$H$156,MATCH(1,(A3188='Non Compliance input'!$A$5:$A$156)*(F3188&gt;='Non Compliance input'!$D$5:$D$156)*(E3188&lt;'Non Compliance input'!$E$5:$E$156)*('Non Compliance input'!$H$5:$H$156="Yes"),0))
),"","Yes")</f>
        <v/>
      </c>
      <c r="K3188" s="149">
        <f t="shared" si="442"/>
        <v>0</v>
      </c>
      <c r="L3188" s="162">
        <f t="shared" si="443"/>
        <v>0</v>
      </c>
      <c r="M3188" s="162" t="str" cm="1">
        <f t="array" ref="M3188">IF(ISERROR(INDEX('Non Compliance input'!$I$5:$I$156,MATCH(1,(A3188='Non Compliance input'!$A$5:$A$156)*(E3188&gt;='Non Compliance input'!$D$5:$D$156)*(F3188&lt;='Non Compliance input'!$E$5:$E$156)*('Non Compliance input'!$I$5:$I$156="Yes"),0))
),"","Yes")</f>
        <v/>
      </c>
      <c r="N3188" s="149" t="str">
        <f>IF(VLOOKUP($A3188,HourEndingOutage!$B$3:$F$746,5,0)="Outage","Outage","")</f>
        <v/>
      </c>
      <c r="O3188" s="18">
        <f t="shared" si="444"/>
        <v>0</v>
      </c>
      <c r="P3188" s="18" t="str">
        <f t="shared" si="445"/>
        <v/>
      </c>
      <c r="Q3188" s="18">
        <f t="shared" si="446"/>
        <v>0</v>
      </c>
      <c r="R3188" s="118"/>
    </row>
    <row r="3189" spans="1:18" x14ac:dyDescent="0.25">
      <c r="A3189" s="25">
        <f t="shared" si="447"/>
        <v>355</v>
      </c>
      <c r="B3189" s="23">
        <f t="shared" si="448"/>
        <v>44576</v>
      </c>
      <c r="C3189" s="24">
        <v>19</v>
      </c>
      <c r="D3189" s="54" t="str">
        <f t="shared" si="440"/>
        <v>ASET</v>
      </c>
      <c r="E3189" s="178"/>
      <c r="F3189" s="179"/>
      <c r="G3189" s="177"/>
      <c r="H3189" s="177"/>
      <c r="I3189" s="169">
        <f t="shared" si="441"/>
        <v>0</v>
      </c>
      <c r="J3189" s="149" t="str" cm="1">
        <f t="array" ref="J3189">IF(ISERROR(INDEX('Non Compliance input'!$H$5:$H$156,MATCH(1,(A3189='Non Compliance input'!$A$5:$A$156)*(F3189&gt;='Non Compliance input'!$D$5:$D$156)*(E3189&lt;'Non Compliance input'!$E$5:$E$156)*('Non Compliance input'!$H$5:$H$156="Yes"),0))
),"","Yes")</f>
        <v/>
      </c>
      <c r="K3189" s="149">
        <f t="shared" si="442"/>
        <v>0</v>
      </c>
      <c r="L3189" s="162">
        <f t="shared" si="443"/>
        <v>0</v>
      </c>
      <c r="M3189" s="162" t="str" cm="1">
        <f t="array" ref="M3189">IF(ISERROR(INDEX('Non Compliance input'!$I$5:$I$156,MATCH(1,(A3189='Non Compliance input'!$A$5:$A$156)*(E3189&gt;='Non Compliance input'!$D$5:$D$156)*(F3189&lt;='Non Compliance input'!$E$5:$E$156)*('Non Compliance input'!$I$5:$I$156="Yes"),0))
),"","Yes")</f>
        <v/>
      </c>
      <c r="N3189" s="149" t="str">
        <f>IF(VLOOKUP($A3189,HourEndingOutage!$B$3:$F$746,5,0)="Outage","Outage","")</f>
        <v/>
      </c>
      <c r="O3189" s="18">
        <f t="shared" si="444"/>
        <v>0</v>
      </c>
      <c r="P3189" s="18" t="str">
        <f t="shared" si="445"/>
        <v/>
      </c>
      <c r="Q3189" s="18">
        <f t="shared" si="446"/>
        <v>0</v>
      </c>
      <c r="R3189" s="118"/>
    </row>
    <row r="3190" spans="1:18" x14ac:dyDescent="0.25">
      <c r="A3190" s="25">
        <f t="shared" si="447"/>
        <v>355</v>
      </c>
      <c r="B3190" s="23">
        <f t="shared" si="448"/>
        <v>44576</v>
      </c>
      <c r="C3190" s="24">
        <v>19</v>
      </c>
      <c r="D3190" s="54" t="str">
        <f t="shared" si="440"/>
        <v>ASET</v>
      </c>
      <c r="E3190" s="178"/>
      <c r="F3190" s="179"/>
      <c r="G3190" s="177"/>
      <c r="H3190" s="177"/>
      <c r="I3190" s="169">
        <f t="shared" si="441"/>
        <v>0</v>
      </c>
      <c r="J3190" s="149" t="str" cm="1">
        <f t="array" ref="J3190">IF(ISERROR(INDEX('Non Compliance input'!$H$5:$H$156,MATCH(1,(A3190='Non Compliance input'!$A$5:$A$156)*(F3190&gt;='Non Compliance input'!$D$5:$D$156)*(E3190&lt;'Non Compliance input'!$E$5:$E$156)*('Non Compliance input'!$H$5:$H$156="Yes"),0))
),"","Yes")</f>
        <v/>
      </c>
      <c r="K3190" s="149">
        <f t="shared" si="442"/>
        <v>0</v>
      </c>
      <c r="L3190" s="162">
        <f t="shared" si="443"/>
        <v>0</v>
      </c>
      <c r="M3190" s="162" t="str" cm="1">
        <f t="array" ref="M3190">IF(ISERROR(INDEX('Non Compliance input'!$I$5:$I$156,MATCH(1,(A3190='Non Compliance input'!$A$5:$A$156)*(E3190&gt;='Non Compliance input'!$D$5:$D$156)*(F3190&lt;='Non Compliance input'!$E$5:$E$156)*('Non Compliance input'!$I$5:$I$156="Yes"),0))
),"","Yes")</f>
        <v/>
      </c>
      <c r="N3190" s="149" t="str">
        <f>IF(VLOOKUP($A3190,HourEndingOutage!$B$3:$F$746,5,0)="Outage","Outage","")</f>
        <v/>
      </c>
      <c r="O3190" s="18">
        <f t="shared" si="444"/>
        <v>0</v>
      </c>
      <c r="P3190" s="18" t="str">
        <f t="shared" si="445"/>
        <v/>
      </c>
      <c r="Q3190" s="18">
        <f t="shared" si="446"/>
        <v>0</v>
      </c>
      <c r="R3190" s="118"/>
    </row>
    <row r="3191" spans="1:18" x14ac:dyDescent="0.25">
      <c r="A3191" s="25">
        <f t="shared" si="447"/>
        <v>355</v>
      </c>
      <c r="B3191" s="23">
        <f t="shared" si="448"/>
        <v>44576</v>
      </c>
      <c r="C3191" s="24">
        <v>19</v>
      </c>
      <c r="D3191" s="54" t="str">
        <f t="shared" si="440"/>
        <v>ASET</v>
      </c>
      <c r="E3191" s="178"/>
      <c r="F3191" s="179"/>
      <c r="G3191" s="177"/>
      <c r="H3191" s="177"/>
      <c r="I3191" s="169">
        <f t="shared" si="441"/>
        <v>0</v>
      </c>
      <c r="J3191" s="149" t="str" cm="1">
        <f t="array" ref="J3191">IF(ISERROR(INDEX('Non Compliance input'!$H$5:$H$156,MATCH(1,(A3191='Non Compliance input'!$A$5:$A$156)*(F3191&gt;='Non Compliance input'!$D$5:$D$156)*(E3191&lt;'Non Compliance input'!$E$5:$E$156)*('Non Compliance input'!$H$5:$H$156="Yes"),0))
),"","Yes")</f>
        <v/>
      </c>
      <c r="K3191" s="149">
        <f t="shared" si="442"/>
        <v>0</v>
      </c>
      <c r="L3191" s="162">
        <f t="shared" si="443"/>
        <v>0</v>
      </c>
      <c r="M3191" s="162" t="str" cm="1">
        <f t="array" ref="M3191">IF(ISERROR(INDEX('Non Compliance input'!$I$5:$I$156,MATCH(1,(A3191='Non Compliance input'!$A$5:$A$156)*(E3191&gt;='Non Compliance input'!$D$5:$D$156)*(F3191&lt;='Non Compliance input'!$E$5:$E$156)*('Non Compliance input'!$I$5:$I$156="Yes"),0))
),"","Yes")</f>
        <v/>
      </c>
      <c r="N3191" s="149" t="str">
        <f>IF(VLOOKUP($A3191,HourEndingOutage!$B$3:$F$746,5,0)="Outage","Outage","")</f>
        <v/>
      </c>
      <c r="O3191" s="18">
        <f t="shared" si="444"/>
        <v>0</v>
      </c>
      <c r="P3191" s="18" t="str">
        <f t="shared" si="445"/>
        <v/>
      </c>
      <c r="Q3191" s="18">
        <f t="shared" si="446"/>
        <v>0</v>
      </c>
      <c r="R3191" s="118"/>
    </row>
    <row r="3192" spans="1:18" x14ac:dyDescent="0.25">
      <c r="A3192" s="25">
        <f t="shared" si="447"/>
        <v>355</v>
      </c>
      <c r="B3192" s="23">
        <f t="shared" si="448"/>
        <v>44576</v>
      </c>
      <c r="C3192" s="24">
        <v>19</v>
      </c>
      <c r="D3192" s="54" t="str">
        <f t="shared" si="440"/>
        <v>ASET</v>
      </c>
      <c r="E3192" s="178"/>
      <c r="F3192" s="179"/>
      <c r="G3192" s="177"/>
      <c r="H3192" s="177"/>
      <c r="I3192" s="169">
        <f t="shared" si="441"/>
        <v>0</v>
      </c>
      <c r="J3192" s="149" t="str" cm="1">
        <f t="array" ref="J3192">IF(ISERROR(INDEX('Non Compliance input'!$H$5:$H$156,MATCH(1,(A3192='Non Compliance input'!$A$5:$A$156)*(F3192&gt;='Non Compliance input'!$D$5:$D$156)*(E3192&lt;'Non Compliance input'!$E$5:$E$156)*('Non Compliance input'!$H$5:$H$156="Yes"),0))
),"","Yes")</f>
        <v/>
      </c>
      <c r="K3192" s="149">
        <f t="shared" si="442"/>
        <v>0</v>
      </c>
      <c r="L3192" s="162">
        <f t="shared" si="443"/>
        <v>0</v>
      </c>
      <c r="M3192" s="162" t="str" cm="1">
        <f t="array" ref="M3192">IF(ISERROR(INDEX('Non Compliance input'!$I$5:$I$156,MATCH(1,(A3192='Non Compliance input'!$A$5:$A$156)*(E3192&gt;='Non Compliance input'!$D$5:$D$156)*(F3192&lt;='Non Compliance input'!$E$5:$E$156)*('Non Compliance input'!$I$5:$I$156="Yes"),0))
),"","Yes")</f>
        <v/>
      </c>
      <c r="N3192" s="149" t="str">
        <f>IF(VLOOKUP($A3192,HourEndingOutage!$B$3:$F$746,5,0)="Outage","Outage","")</f>
        <v/>
      </c>
      <c r="O3192" s="18">
        <f t="shared" si="444"/>
        <v>0</v>
      </c>
      <c r="P3192" s="18" t="str">
        <f t="shared" si="445"/>
        <v/>
      </c>
      <c r="Q3192" s="18">
        <f t="shared" si="446"/>
        <v>0</v>
      </c>
      <c r="R3192" s="118"/>
    </row>
    <row r="3193" spans="1:18" x14ac:dyDescent="0.25">
      <c r="A3193" s="25">
        <f t="shared" si="447"/>
        <v>355</v>
      </c>
      <c r="B3193" s="23">
        <f t="shared" si="448"/>
        <v>44576</v>
      </c>
      <c r="C3193" s="24">
        <v>19</v>
      </c>
      <c r="D3193" s="54" t="str">
        <f t="shared" si="440"/>
        <v>ASET</v>
      </c>
      <c r="E3193" s="178"/>
      <c r="F3193" s="179"/>
      <c r="G3193" s="177"/>
      <c r="H3193" s="177"/>
      <c r="I3193" s="169">
        <f t="shared" si="441"/>
        <v>0</v>
      </c>
      <c r="J3193" s="149" t="str" cm="1">
        <f t="array" ref="J3193">IF(ISERROR(INDEX('Non Compliance input'!$H$5:$H$156,MATCH(1,(A3193='Non Compliance input'!$A$5:$A$156)*(F3193&gt;='Non Compliance input'!$D$5:$D$156)*(E3193&lt;'Non Compliance input'!$E$5:$E$156)*('Non Compliance input'!$H$5:$H$156="Yes"),0))
),"","Yes")</f>
        <v/>
      </c>
      <c r="K3193" s="149">
        <f t="shared" si="442"/>
        <v>0</v>
      </c>
      <c r="L3193" s="162">
        <f t="shared" si="443"/>
        <v>0</v>
      </c>
      <c r="M3193" s="162" t="str" cm="1">
        <f t="array" ref="M3193">IF(ISERROR(INDEX('Non Compliance input'!$I$5:$I$156,MATCH(1,(A3193='Non Compliance input'!$A$5:$A$156)*(E3193&gt;='Non Compliance input'!$D$5:$D$156)*(F3193&lt;='Non Compliance input'!$E$5:$E$156)*('Non Compliance input'!$I$5:$I$156="Yes"),0))
),"","Yes")</f>
        <v/>
      </c>
      <c r="N3193" s="149" t="str">
        <f>IF(VLOOKUP($A3193,HourEndingOutage!$B$3:$F$746,5,0)="Outage","Outage","")</f>
        <v/>
      </c>
      <c r="O3193" s="18">
        <f t="shared" si="444"/>
        <v>0</v>
      </c>
      <c r="P3193" s="18" t="str">
        <f t="shared" si="445"/>
        <v/>
      </c>
      <c r="Q3193" s="18">
        <f t="shared" si="446"/>
        <v>0</v>
      </c>
      <c r="R3193" s="118"/>
    </row>
    <row r="3194" spans="1:18" x14ac:dyDescent="0.25">
      <c r="A3194" s="25">
        <f t="shared" si="447"/>
        <v>355</v>
      </c>
      <c r="B3194" s="23">
        <f t="shared" si="448"/>
        <v>44576</v>
      </c>
      <c r="C3194" s="24">
        <v>19</v>
      </c>
      <c r="D3194" s="54" t="str">
        <f t="shared" si="440"/>
        <v>ASET</v>
      </c>
      <c r="E3194" s="178"/>
      <c r="F3194" s="179"/>
      <c r="G3194" s="177"/>
      <c r="H3194" s="177"/>
      <c r="I3194" s="169">
        <f t="shared" si="441"/>
        <v>0</v>
      </c>
      <c r="J3194" s="149" t="str" cm="1">
        <f t="array" ref="J3194">IF(ISERROR(INDEX('Non Compliance input'!$H$5:$H$156,MATCH(1,(A3194='Non Compliance input'!$A$5:$A$156)*(F3194&gt;='Non Compliance input'!$D$5:$D$156)*(E3194&lt;'Non Compliance input'!$E$5:$E$156)*('Non Compliance input'!$H$5:$H$156="Yes"),0))
),"","Yes")</f>
        <v/>
      </c>
      <c r="K3194" s="149">
        <f t="shared" si="442"/>
        <v>0</v>
      </c>
      <c r="L3194" s="162">
        <f t="shared" si="443"/>
        <v>0</v>
      </c>
      <c r="M3194" s="162" t="str" cm="1">
        <f t="array" ref="M3194">IF(ISERROR(INDEX('Non Compliance input'!$I$5:$I$156,MATCH(1,(A3194='Non Compliance input'!$A$5:$A$156)*(E3194&gt;='Non Compliance input'!$D$5:$D$156)*(F3194&lt;='Non Compliance input'!$E$5:$E$156)*('Non Compliance input'!$I$5:$I$156="Yes"),0))
),"","Yes")</f>
        <v/>
      </c>
      <c r="N3194" s="149" t="str">
        <f>IF(VLOOKUP($A3194,HourEndingOutage!$B$3:$F$746,5,0)="Outage","Outage","")</f>
        <v/>
      </c>
      <c r="O3194" s="18">
        <f t="shared" si="444"/>
        <v>0</v>
      </c>
      <c r="P3194" s="18" t="str">
        <f t="shared" si="445"/>
        <v/>
      </c>
      <c r="Q3194" s="18">
        <f t="shared" si="446"/>
        <v>0</v>
      </c>
      <c r="R3194" s="118"/>
    </row>
    <row r="3195" spans="1:18" x14ac:dyDescent="0.25">
      <c r="A3195" s="25">
        <f t="shared" si="447"/>
        <v>355</v>
      </c>
      <c r="B3195" s="23">
        <f t="shared" si="448"/>
        <v>44576</v>
      </c>
      <c r="C3195" s="24">
        <v>19</v>
      </c>
      <c r="D3195" s="54" t="str">
        <f t="shared" si="440"/>
        <v>ASET</v>
      </c>
      <c r="E3195" s="178"/>
      <c r="F3195" s="179"/>
      <c r="G3195" s="177"/>
      <c r="H3195" s="177"/>
      <c r="I3195" s="169">
        <f t="shared" si="441"/>
        <v>0</v>
      </c>
      <c r="J3195" s="149" t="str" cm="1">
        <f t="array" ref="J3195">IF(ISERROR(INDEX('Non Compliance input'!$H$5:$H$156,MATCH(1,(A3195='Non Compliance input'!$A$5:$A$156)*(F3195&gt;='Non Compliance input'!$D$5:$D$156)*(E3195&lt;'Non Compliance input'!$E$5:$E$156)*('Non Compliance input'!$H$5:$H$156="Yes"),0))
),"","Yes")</f>
        <v/>
      </c>
      <c r="K3195" s="149">
        <f t="shared" si="442"/>
        <v>0</v>
      </c>
      <c r="L3195" s="162">
        <f t="shared" si="443"/>
        <v>0</v>
      </c>
      <c r="M3195" s="162" t="str" cm="1">
        <f t="array" ref="M3195">IF(ISERROR(INDEX('Non Compliance input'!$I$5:$I$156,MATCH(1,(A3195='Non Compliance input'!$A$5:$A$156)*(E3195&gt;='Non Compliance input'!$D$5:$D$156)*(F3195&lt;='Non Compliance input'!$E$5:$E$156)*('Non Compliance input'!$I$5:$I$156="Yes"),0))
),"","Yes")</f>
        <v/>
      </c>
      <c r="N3195" s="149" t="str">
        <f>IF(VLOOKUP($A3195,HourEndingOutage!$B$3:$F$746,5,0)="Outage","Outage","")</f>
        <v/>
      </c>
      <c r="O3195" s="18">
        <f t="shared" si="444"/>
        <v>0</v>
      </c>
      <c r="P3195" s="18" t="str">
        <f t="shared" si="445"/>
        <v/>
      </c>
      <c r="Q3195" s="18">
        <f t="shared" si="446"/>
        <v>0</v>
      </c>
      <c r="R3195" s="118"/>
    </row>
    <row r="3196" spans="1:18" x14ac:dyDescent="0.25">
      <c r="A3196" s="25">
        <f t="shared" si="447"/>
        <v>355</v>
      </c>
      <c r="B3196" s="23">
        <f t="shared" si="448"/>
        <v>44576</v>
      </c>
      <c r="C3196" s="24">
        <v>19</v>
      </c>
      <c r="D3196" s="54" t="str">
        <f t="shared" si="440"/>
        <v>ASET</v>
      </c>
      <c r="E3196" s="178"/>
      <c r="F3196" s="179"/>
      <c r="G3196" s="177"/>
      <c r="H3196" s="177"/>
      <c r="I3196" s="169">
        <f t="shared" si="441"/>
        <v>0</v>
      </c>
      <c r="J3196" s="149" t="str" cm="1">
        <f t="array" ref="J3196">IF(ISERROR(INDEX('Non Compliance input'!$H$5:$H$156,MATCH(1,(A3196='Non Compliance input'!$A$5:$A$156)*(F3196&gt;='Non Compliance input'!$D$5:$D$156)*(E3196&lt;'Non Compliance input'!$E$5:$E$156)*('Non Compliance input'!$H$5:$H$156="Yes"),0))
),"","Yes")</f>
        <v/>
      </c>
      <c r="K3196" s="149">
        <f t="shared" si="442"/>
        <v>0</v>
      </c>
      <c r="L3196" s="162">
        <f t="shared" si="443"/>
        <v>0</v>
      </c>
      <c r="M3196" s="162" t="str" cm="1">
        <f t="array" ref="M3196">IF(ISERROR(INDEX('Non Compliance input'!$I$5:$I$156,MATCH(1,(A3196='Non Compliance input'!$A$5:$A$156)*(E3196&gt;='Non Compliance input'!$D$5:$D$156)*(F3196&lt;='Non Compliance input'!$E$5:$E$156)*('Non Compliance input'!$I$5:$I$156="Yes"),0))
),"","Yes")</f>
        <v/>
      </c>
      <c r="N3196" s="149" t="str">
        <f>IF(VLOOKUP($A3196,HourEndingOutage!$B$3:$F$746,5,0)="Outage","Outage","")</f>
        <v/>
      </c>
      <c r="O3196" s="18">
        <f t="shared" si="444"/>
        <v>0</v>
      </c>
      <c r="P3196" s="18" t="str">
        <f t="shared" si="445"/>
        <v/>
      </c>
      <c r="Q3196" s="18">
        <f t="shared" si="446"/>
        <v>0</v>
      </c>
      <c r="R3196" s="118"/>
    </row>
    <row r="3197" spans="1:18" x14ac:dyDescent="0.25">
      <c r="A3197" s="25">
        <f t="shared" si="447"/>
        <v>355</v>
      </c>
      <c r="B3197" s="23">
        <f t="shared" si="448"/>
        <v>44576</v>
      </c>
      <c r="C3197" s="24">
        <v>19</v>
      </c>
      <c r="D3197" s="54" t="str">
        <f t="shared" si="440"/>
        <v>ASET</v>
      </c>
      <c r="E3197" s="178"/>
      <c r="F3197" s="179"/>
      <c r="G3197" s="177"/>
      <c r="H3197" s="177"/>
      <c r="I3197" s="169">
        <f t="shared" si="441"/>
        <v>0</v>
      </c>
      <c r="J3197" s="149" t="str" cm="1">
        <f t="array" ref="J3197">IF(ISERROR(INDEX('Non Compliance input'!$H$5:$H$156,MATCH(1,(A3197='Non Compliance input'!$A$5:$A$156)*(F3197&gt;='Non Compliance input'!$D$5:$D$156)*(E3197&lt;'Non Compliance input'!$E$5:$E$156)*('Non Compliance input'!$H$5:$H$156="Yes"),0))
),"","Yes")</f>
        <v/>
      </c>
      <c r="K3197" s="149">
        <f t="shared" si="442"/>
        <v>0</v>
      </c>
      <c r="L3197" s="162">
        <f t="shared" si="443"/>
        <v>0</v>
      </c>
      <c r="M3197" s="162" t="str" cm="1">
        <f t="array" ref="M3197">IF(ISERROR(INDEX('Non Compliance input'!$I$5:$I$156,MATCH(1,(A3197='Non Compliance input'!$A$5:$A$156)*(E3197&gt;='Non Compliance input'!$D$5:$D$156)*(F3197&lt;='Non Compliance input'!$E$5:$E$156)*('Non Compliance input'!$I$5:$I$156="Yes"),0))
),"","Yes")</f>
        <v/>
      </c>
      <c r="N3197" s="149" t="str">
        <f>IF(VLOOKUP($A3197,HourEndingOutage!$B$3:$F$746,5,0)="Outage","Outage","")</f>
        <v/>
      </c>
      <c r="O3197" s="18">
        <f t="shared" si="444"/>
        <v>0</v>
      </c>
      <c r="P3197" s="18" t="str">
        <f t="shared" si="445"/>
        <v/>
      </c>
      <c r="Q3197" s="18">
        <f t="shared" si="446"/>
        <v>0</v>
      </c>
      <c r="R3197" s="118"/>
    </row>
    <row r="3198" spans="1:18" x14ac:dyDescent="0.25">
      <c r="A3198" s="25">
        <f t="shared" si="447"/>
        <v>356</v>
      </c>
      <c r="B3198" s="23">
        <f t="shared" si="448"/>
        <v>44576</v>
      </c>
      <c r="C3198" s="24">
        <v>20</v>
      </c>
      <c r="D3198" s="54" t="str">
        <f t="shared" si="440"/>
        <v>ASET</v>
      </c>
      <c r="E3198" s="178"/>
      <c r="F3198" s="179"/>
      <c r="G3198" s="177"/>
      <c r="H3198" s="177"/>
      <c r="I3198" s="169">
        <f t="shared" si="441"/>
        <v>0</v>
      </c>
      <c r="J3198" s="149" t="str" cm="1">
        <f t="array" ref="J3198">IF(ISERROR(INDEX('Non Compliance input'!$H$5:$H$156,MATCH(1,(A3198='Non Compliance input'!$A$5:$A$156)*(F3198&gt;='Non Compliance input'!$D$5:$D$156)*(E3198&lt;'Non Compliance input'!$E$5:$E$156)*('Non Compliance input'!$H$5:$H$156="Yes"),0))
),"","Yes")</f>
        <v/>
      </c>
      <c r="K3198" s="149">
        <f t="shared" si="442"/>
        <v>0</v>
      </c>
      <c r="L3198" s="162">
        <f t="shared" si="443"/>
        <v>0</v>
      </c>
      <c r="M3198" s="162" t="str" cm="1">
        <f t="array" ref="M3198">IF(ISERROR(INDEX('Non Compliance input'!$I$5:$I$156,MATCH(1,(A3198='Non Compliance input'!$A$5:$A$156)*(E3198&gt;='Non Compliance input'!$D$5:$D$156)*(F3198&lt;='Non Compliance input'!$E$5:$E$156)*('Non Compliance input'!$I$5:$I$156="Yes"),0))
),"","Yes")</f>
        <v/>
      </c>
      <c r="N3198" s="149" t="str">
        <f>IF(VLOOKUP($A3198,HourEndingOutage!$B$3:$F$746,5,0)="Outage","Outage","")</f>
        <v/>
      </c>
      <c r="O3198" s="18">
        <f t="shared" si="444"/>
        <v>0</v>
      </c>
      <c r="P3198" s="18" t="str">
        <f t="shared" si="445"/>
        <v/>
      </c>
      <c r="Q3198" s="18">
        <f t="shared" si="446"/>
        <v>0</v>
      </c>
      <c r="R3198" s="118"/>
    </row>
    <row r="3199" spans="1:18" x14ac:dyDescent="0.25">
      <c r="A3199" s="25">
        <f t="shared" si="447"/>
        <v>356</v>
      </c>
      <c r="B3199" s="23">
        <f t="shared" si="448"/>
        <v>44576</v>
      </c>
      <c r="C3199" s="24">
        <v>20</v>
      </c>
      <c r="D3199" s="54" t="str">
        <f t="shared" si="440"/>
        <v>ASET</v>
      </c>
      <c r="E3199" s="178"/>
      <c r="F3199" s="179"/>
      <c r="G3199" s="177"/>
      <c r="H3199" s="177"/>
      <c r="I3199" s="169">
        <f t="shared" si="441"/>
        <v>0</v>
      </c>
      <c r="J3199" s="149" t="str" cm="1">
        <f t="array" ref="J3199">IF(ISERROR(INDEX('Non Compliance input'!$H$5:$H$156,MATCH(1,(A3199='Non Compliance input'!$A$5:$A$156)*(F3199&gt;='Non Compliance input'!$D$5:$D$156)*(E3199&lt;'Non Compliance input'!$E$5:$E$156)*('Non Compliance input'!$H$5:$H$156="Yes"),0))
),"","Yes")</f>
        <v/>
      </c>
      <c r="K3199" s="149">
        <f t="shared" si="442"/>
        <v>0</v>
      </c>
      <c r="L3199" s="162">
        <f t="shared" si="443"/>
        <v>0</v>
      </c>
      <c r="M3199" s="162" t="str" cm="1">
        <f t="array" ref="M3199">IF(ISERROR(INDEX('Non Compliance input'!$I$5:$I$156,MATCH(1,(A3199='Non Compliance input'!$A$5:$A$156)*(E3199&gt;='Non Compliance input'!$D$5:$D$156)*(F3199&lt;='Non Compliance input'!$E$5:$E$156)*('Non Compliance input'!$I$5:$I$156="Yes"),0))
),"","Yes")</f>
        <v/>
      </c>
      <c r="N3199" s="149" t="str">
        <f>IF(VLOOKUP($A3199,HourEndingOutage!$B$3:$F$746,5,0)="Outage","Outage","")</f>
        <v/>
      </c>
      <c r="O3199" s="18">
        <f t="shared" si="444"/>
        <v>0</v>
      </c>
      <c r="P3199" s="18" t="str">
        <f t="shared" si="445"/>
        <v/>
      </c>
      <c r="Q3199" s="18">
        <f t="shared" si="446"/>
        <v>0</v>
      </c>
      <c r="R3199" s="118"/>
    </row>
    <row r="3200" spans="1:18" x14ac:dyDescent="0.25">
      <c r="A3200" s="25">
        <f t="shared" si="447"/>
        <v>356</v>
      </c>
      <c r="B3200" s="23">
        <f t="shared" si="448"/>
        <v>44576</v>
      </c>
      <c r="C3200" s="24">
        <v>20</v>
      </c>
      <c r="D3200" s="54" t="str">
        <f t="shared" si="440"/>
        <v>ASET</v>
      </c>
      <c r="E3200" s="178"/>
      <c r="F3200" s="179"/>
      <c r="G3200" s="177"/>
      <c r="H3200" s="177"/>
      <c r="I3200" s="169">
        <f t="shared" si="441"/>
        <v>0</v>
      </c>
      <c r="J3200" s="149" t="str" cm="1">
        <f t="array" ref="J3200">IF(ISERROR(INDEX('Non Compliance input'!$H$5:$H$156,MATCH(1,(A3200='Non Compliance input'!$A$5:$A$156)*(F3200&gt;='Non Compliance input'!$D$5:$D$156)*(E3200&lt;'Non Compliance input'!$E$5:$E$156)*('Non Compliance input'!$H$5:$H$156="Yes"),0))
),"","Yes")</f>
        <v/>
      </c>
      <c r="K3200" s="149">
        <f t="shared" si="442"/>
        <v>0</v>
      </c>
      <c r="L3200" s="162">
        <f t="shared" si="443"/>
        <v>0</v>
      </c>
      <c r="M3200" s="162" t="str" cm="1">
        <f t="array" ref="M3200">IF(ISERROR(INDEX('Non Compliance input'!$I$5:$I$156,MATCH(1,(A3200='Non Compliance input'!$A$5:$A$156)*(E3200&gt;='Non Compliance input'!$D$5:$D$156)*(F3200&lt;='Non Compliance input'!$E$5:$E$156)*('Non Compliance input'!$I$5:$I$156="Yes"),0))
),"","Yes")</f>
        <v/>
      </c>
      <c r="N3200" s="149" t="str">
        <f>IF(VLOOKUP($A3200,HourEndingOutage!$B$3:$F$746,5,0)="Outage","Outage","")</f>
        <v/>
      </c>
      <c r="O3200" s="18">
        <f t="shared" si="444"/>
        <v>0</v>
      </c>
      <c r="P3200" s="18" t="str">
        <f t="shared" si="445"/>
        <v/>
      </c>
      <c r="Q3200" s="18">
        <f t="shared" si="446"/>
        <v>0</v>
      </c>
      <c r="R3200" s="118"/>
    </row>
    <row r="3201" spans="1:18" x14ac:dyDescent="0.25">
      <c r="A3201" s="25">
        <f t="shared" si="447"/>
        <v>356</v>
      </c>
      <c r="B3201" s="23">
        <f t="shared" si="448"/>
        <v>44576</v>
      </c>
      <c r="C3201" s="24">
        <v>20</v>
      </c>
      <c r="D3201" s="54" t="str">
        <f t="shared" si="440"/>
        <v>ASET</v>
      </c>
      <c r="E3201" s="178"/>
      <c r="F3201" s="179"/>
      <c r="G3201" s="177"/>
      <c r="H3201" s="177"/>
      <c r="I3201" s="169">
        <f t="shared" si="441"/>
        <v>0</v>
      </c>
      <c r="J3201" s="149" t="str" cm="1">
        <f t="array" ref="J3201">IF(ISERROR(INDEX('Non Compliance input'!$H$5:$H$156,MATCH(1,(A3201='Non Compliance input'!$A$5:$A$156)*(F3201&gt;='Non Compliance input'!$D$5:$D$156)*(E3201&lt;'Non Compliance input'!$E$5:$E$156)*('Non Compliance input'!$H$5:$H$156="Yes"),0))
),"","Yes")</f>
        <v/>
      </c>
      <c r="K3201" s="149">
        <f t="shared" si="442"/>
        <v>0</v>
      </c>
      <c r="L3201" s="162">
        <f t="shared" si="443"/>
        <v>0</v>
      </c>
      <c r="M3201" s="162" t="str" cm="1">
        <f t="array" ref="M3201">IF(ISERROR(INDEX('Non Compliance input'!$I$5:$I$156,MATCH(1,(A3201='Non Compliance input'!$A$5:$A$156)*(E3201&gt;='Non Compliance input'!$D$5:$D$156)*(F3201&lt;='Non Compliance input'!$E$5:$E$156)*('Non Compliance input'!$I$5:$I$156="Yes"),0))
),"","Yes")</f>
        <v/>
      </c>
      <c r="N3201" s="149" t="str">
        <f>IF(VLOOKUP($A3201,HourEndingOutage!$B$3:$F$746,5,0)="Outage","Outage","")</f>
        <v/>
      </c>
      <c r="O3201" s="18">
        <f t="shared" si="444"/>
        <v>0</v>
      </c>
      <c r="P3201" s="18" t="str">
        <f t="shared" si="445"/>
        <v/>
      </c>
      <c r="Q3201" s="18">
        <f t="shared" si="446"/>
        <v>0</v>
      </c>
      <c r="R3201" s="118"/>
    </row>
    <row r="3202" spans="1:18" x14ac:dyDescent="0.25">
      <c r="A3202" s="25">
        <f t="shared" si="447"/>
        <v>356</v>
      </c>
      <c r="B3202" s="23">
        <f t="shared" si="448"/>
        <v>44576</v>
      </c>
      <c r="C3202" s="24">
        <v>20</v>
      </c>
      <c r="D3202" s="54" t="str">
        <f t="shared" ref="D3202:D3265" si="449">Unit</f>
        <v>ASET</v>
      </c>
      <c r="E3202" s="178"/>
      <c r="F3202" s="179"/>
      <c r="G3202" s="177"/>
      <c r="H3202" s="177"/>
      <c r="I3202" s="169">
        <f t="shared" si="441"/>
        <v>0</v>
      </c>
      <c r="J3202" s="149" t="str" cm="1">
        <f t="array" ref="J3202">IF(ISERROR(INDEX('Non Compliance input'!$H$5:$H$156,MATCH(1,(A3202='Non Compliance input'!$A$5:$A$156)*(F3202&gt;='Non Compliance input'!$D$5:$D$156)*(E3202&lt;'Non Compliance input'!$E$5:$E$156)*('Non Compliance input'!$H$5:$H$156="Yes"),0))
),"","Yes")</f>
        <v/>
      </c>
      <c r="K3202" s="149">
        <f t="shared" si="442"/>
        <v>0</v>
      </c>
      <c r="L3202" s="162">
        <f t="shared" si="443"/>
        <v>0</v>
      </c>
      <c r="M3202" s="162" t="str" cm="1">
        <f t="array" ref="M3202">IF(ISERROR(INDEX('Non Compliance input'!$I$5:$I$156,MATCH(1,(A3202='Non Compliance input'!$A$5:$A$156)*(E3202&gt;='Non Compliance input'!$D$5:$D$156)*(F3202&lt;='Non Compliance input'!$E$5:$E$156)*('Non Compliance input'!$I$5:$I$156="Yes"),0))
),"","Yes")</f>
        <v/>
      </c>
      <c r="N3202" s="149" t="str">
        <f>IF(VLOOKUP($A3202,HourEndingOutage!$B$3:$F$746,5,0)="Outage","Outage","")</f>
        <v/>
      </c>
      <c r="O3202" s="18">
        <f t="shared" si="444"/>
        <v>0</v>
      </c>
      <c r="P3202" s="18" t="str">
        <f t="shared" si="445"/>
        <v/>
      </c>
      <c r="Q3202" s="18">
        <f t="shared" si="446"/>
        <v>0</v>
      </c>
      <c r="R3202" s="118"/>
    </row>
    <row r="3203" spans="1:18" x14ac:dyDescent="0.25">
      <c r="A3203" s="25">
        <f t="shared" si="447"/>
        <v>356</v>
      </c>
      <c r="B3203" s="23">
        <f t="shared" si="448"/>
        <v>44576</v>
      </c>
      <c r="C3203" s="24">
        <v>20</v>
      </c>
      <c r="D3203" s="54" t="str">
        <f t="shared" si="449"/>
        <v>ASET</v>
      </c>
      <c r="E3203" s="178"/>
      <c r="F3203" s="179"/>
      <c r="G3203" s="177"/>
      <c r="H3203" s="177"/>
      <c r="I3203" s="169">
        <f t="shared" ref="I3203:I3266" si="450">IF(AND(LEN(E3203)&gt;2,LEN(F3203)&gt;2)=TRUE,(ROUND((F3203-E3203)*1440,0)),0)</f>
        <v>0</v>
      </c>
      <c r="J3203" s="149" t="str" cm="1">
        <f t="array" ref="J3203">IF(ISERROR(INDEX('Non Compliance input'!$H$5:$H$156,MATCH(1,(A3203='Non Compliance input'!$A$5:$A$156)*(F3203&gt;='Non Compliance input'!$D$5:$D$156)*(E3203&lt;'Non Compliance input'!$E$5:$E$156)*('Non Compliance input'!$H$5:$H$156="Yes"),0))
),"","Yes")</f>
        <v/>
      </c>
      <c r="K3203" s="149">
        <f t="shared" ref="K3203:K3266" si="451">IF(J3203="Yes",0,MIN(H3203,G3203,IF(H3203="",0,Contract_Volume)))</f>
        <v>0</v>
      </c>
      <c r="L3203" s="162">
        <f t="shared" ref="L3203:L3266" si="452">IF(J3203="Yes",0,(MIN(H3203,G3203)*(I3203/60)))</f>
        <v>0</v>
      </c>
      <c r="M3203" s="162" t="str" cm="1">
        <f t="array" ref="M3203">IF(ISERROR(INDEX('Non Compliance input'!$I$5:$I$156,MATCH(1,(A3203='Non Compliance input'!$A$5:$A$156)*(E3203&gt;='Non Compliance input'!$D$5:$D$156)*(F3203&lt;='Non Compliance input'!$E$5:$E$156)*('Non Compliance input'!$I$5:$I$156="Yes"),0))
),"","Yes")</f>
        <v/>
      </c>
      <c r="N3203" s="149" t="str">
        <f>IF(VLOOKUP($A3203,HourEndingOutage!$B$3:$F$746,5,0)="Outage","Outage","")</f>
        <v/>
      </c>
      <c r="O3203" s="18">
        <f t="shared" ref="O3203:O3266" si="453">IF(OR(M3203="Yes",N3203="Outage"),0,(K3203*(I3203/60))*Arming)</f>
        <v>0</v>
      </c>
      <c r="P3203" s="18" t="str">
        <f t="shared" ref="P3203:P3266" si="454">IF(ISERROR(VLOOKUP($A3203,FTShour,1,0)),"","Yes")</f>
        <v/>
      </c>
      <c r="Q3203" s="18">
        <f t="shared" si="446"/>
        <v>0</v>
      </c>
      <c r="R3203" s="118"/>
    </row>
    <row r="3204" spans="1:18" x14ac:dyDescent="0.25">
      <c r="A3204" s="25">
        <f t="shared" si="447"/>
        <v>356</v>
      </c>
      <c r="B3204" s="23">
        <f t="shared" si="448"/>
        <v>44576</v>
      </c>
      <c r="C3204" s="24">
        <v>20</v>
      </c>
      <c r="D3204" s="54" t="str">
        <f t="shared" si="449"/>
        <v>ASET</v>
      </c>
      <c r="E3204" s="178"/>
      <c r="F3204" s="179"/>
      <c r="G3204" s="177"/>
      <c r="H3204" s="177"/>
      <c r="I3204" s="169">
        <f t="shared" si="450"/>
        <v>0</v>
      </c>
      <c r="J3204" s="149" t="str" cm="1">
        <f t="array" ref="J3204">IF(ISERROR(INDEX('Non Compliance input'!$H$5:$H$156,MATCH(1,(A3204='Non Compliance input'!$A$5:$A$156)*(F3204&gt;='Non Compliance input'!$D$5:$D$156)*(E3204&lt;'Non Compliance input'!$E$5:$E$156)*('Non Compliance input'!$H$5:$H$156="Yes"),0))
),"","Yes")</f>
        <v/>
      </c>
      <c r="K3204" s="149">
        <f t="shared" si="451"/>
        <v>0</v>
      </c>
      <c r="L3204" s="162">
        <f t="shared" si="452"/>
        <v>0</v>
      </c>
      <c r="M3204" s="162" t="str" cm="1">
        <f t="array" ref="M3204">IF(ISERROR(INDEX('Non Compliance input'!$I$5:$I$156,MATCH(1,(A3204='Non Compliance input'!$A$5:$A$156)*(E3204&gt;='Non Compliance input'!$D$5:$D$156)*(F3204&lt;='Non Compliance input'!$E$5:$E$156)*('Non Compliance input'!$I$5:$I$156="Yes"),0))
),"","Yes")</f>
        <v/>
      </c>
      <c r="N3204" s="149" t="str">
        <f>IF(VLOOKUP($A3204,HourEndingOutage!$B$3:$F$746,5,0)="Outage","Outage","")</f>
        <v/>
      </c>
      <c r="O3204" s="18">
        <f t="shared" si="453"/>
        <v>0</v>
      </c>
      <c r="P3204" s="18" t="str">
        <f t="shared" si="454"/>
        <v/>
      </c>
      <c r="Q3204" s="18">
        <f t="shared" ref="Q3204:Q3267" si="455">IF(P3204="Yes",-O3204,0)</f>
        <v>0</v>
      </c>
      <c r="R3204" s="118"/>
    </row>
    <row r="3205" spans="1:18" x14ac:dyDescent="0.25">
      <c r="A3205" s="25">
        <f t="shared" si="447"/>
        <v>356</v>
      </c>
      <c r="B3205" s="23">
        <f t="shared" si="448"/>
        <v>44576</v>
      </c>
      <c r="C3205" s="24">
        <v>20</v>
      </c>
      <c r="D3205" s="54" t="str">
        <f t="shared" si="449"/>
        <v>ASET</v>
      </c>
      <c r="E3205" s="178"/>
      <c r="F3205" s="179"/>
      <c r="G3205" s="177"/>
      <c r="H3205" s="177"/>
      <c r="I3205" s="169">
        <f t="shared" si="450"/>
        <v>0</v>
      </c>
      <c r="J3205" s="149" t="str" cm="1">
        <f t="array" ref="J3205">IF(ISERROR(INDEX('Non Compliance input'!$H$5:$H$156,MATCH(1,(A3205='Non Compliance input'!$A$5:$A$156)*(F3205&gt;='Non Compliance input'!$D$5:$D$156)*(E3205&lt;'Non Compliance input'!$E$5:$E$156)*('Non Compliance input'!$H$5:$H$156="Yes"),0))
),"","Yes")</f>
        <v/>
      </c>
      <c r="K3205" s="149">
        <f t="shared" si="451"/>
        <v>0</v>
      </c>
      <c r="L3205" s="162">
        <f t="shared" si="452"/>
        <v>0</v>
      </c>
      <c r="M3205" s="162" t="str" cm="1">
        <f t="array" ref="M3205">IF(ISERROR(INDEX('Non Compliance input'!$I$5:$I$156,MATCH(1,(A3205='Non Compliance input'!$A$5:$A$156)*(E3205&gt;='Non Compliance input'!$D$5:$D$156)*(F3205&lt;='Non Compliance input'!$E$5:$E$156)*('Non Compliance input'!$I$5:$I$156="Yes"),0))
),"","Yes")</f>
        <v/>
      </c>
      <c r="N3205" s="149" t="str">
        <f>IF(VLOOKUP($A3205,HourEndingOutage!$B$3:$F$746,5,0)="Outage","Outage","")</f>
        <v/>
      </c>
      <c r="O3205" s="18">
        <f t="shared" si="453"/>
        <v>0</v>
      </c>
      <c r="P3205" s="18" t="str">
        <f t="shared" si="454"/>
        <v/>
      </c>
      <c r="Q3205" s="18">
        <f t="shared" si="455"/>
        <v>0</v>
      </c>
      <c r="R3205" s="118"/>
    </row>
    <row r="3206" spans="1:18" x14ac:dyDescent="0.25">
      <c r="A3206" s="25">
        <f t="shared" si="447"/>
        <v>356</v>
      </c>
      <c r="B3206" s="23">
        <f t="shared" si="448"/>
        <v>44576</v>
      </c>
      <c r="C3206" s="24">
        <v>20</v>
      </c>
      <c r="D3206" s="54" t="str">
        <f t="shared" si="449"/>
        <v>ASET</v>
      </c>
      <c r="E3206" s="178"/>
      <c r="F3206" s="179"/>
      <c r="G3206" s="177"/>
      <c r="H3206" s="177"/>
      <c r="I3206" s="169">
        <f t="shared" si="450"/>
        <v>0</v>
      </c>
      <c r="J3206" s="149" t="str" cm="1">
        <f t="array" ref="J3206">IF(ISERROR(INDEX('Non Compliance input'!$H$5:$H$156,MATCH(1,(A3206='Non Compliance input'!$A$5:$A$156)*(F3206&gt;='Non Compliance input'!$D$5:$D$156)*(E3206&lt;'Non Compliance input'!$E$5:$E$156)*('Non Compliance input'!$H$5:$H$156="Yes"),0))
),"","Yes")</f>
        <v/>
      </c>
      <c r="K3206" s="149">
        <f t="shared" si="451"/>
        <v>0</v>
      </c>
      <c r="L3206" s="162">
        <f t="shared" si="452"/>
        <v>0</v>
      </c>
      <c r="M3206" s="162" t="str" cm="1">
        <f t="array" ref="M3206">IF(ISERROR(INDEX('Non Compliance input'!$I$5:$I$156,MATCH(1,(A3206='Non Compliance input'!$A$5:$A$156)*(E3206&gt;='Non Compliance input'!$D$5:$D$156)*(F3206&lt;='Non Compliance input'!$E$5:$E$156)*('Non Compliance input'!$I$5:$I$156="Yes"),0))
),"","Yes")</f>
        <v/>
      </c>
      <c r="N3206" s="149" t="str">
        <f>IF(VLOOKUP($A3206,HourEndingOutage!$B$3:$F$746,5,0)="Outage","Outage","")</f>
        <v/>
      </c>
      <c r="O3206" s="18">
        <f t="shared" si="453"/>
        <v>0</v>
      </c>
      <c r="P3206" s="18" t="str">
        <f t="shared" si="454"/>
        <v/>
      </c>
      <c r="Q3206" s="18">
        <f t="shared" si="455"/>
        <v>0</v>
      </c>
      <c r="R3206" s="118"/>
    </row>
    <row r="3207" spans="1:18" x14ac:dyDescent="0.25">
      <c r="A3207" s="25">
        <f t="shared" si="447"/>
        <v>357</v>
      </c>
      <c r="B3207" s="23">
        <f t="shared" si="448"/>
        <v>44576</v>
      </c>
      <c r="C3207" s="24">
        <v>21</v>
      </c>
      <c r="D3207" s="54" t="str">
        <f t="shared" si="449"/>
        <v>ASET</v>
      </c>
      <c r="E3207" s="178"/>
      <c r="F3207" s="179"/>
      <c r="G3207" s="177"/>
      <c r="H3207" s="177"/>
      <c r="I3207" s="169">
        <f t="shared" si="450"/>
        <v>0</v>
      </c>
      <c r="J3207" s="149" t="str" cm="1">
        <f t="array" ref="J3207">IF(ISERROR(INDEX('Non Compliance input'!$H$5:$H$156,MATCH(1,(A3207='Non Compliance input'!$A$5:$A$156)*(F3207&gt;='Non Compliance input'!$D$5:$D$156)*(E3207&lt;'Non Compliance input'!$E$5:$E$156)*('Non Compliance input'!$H$5:$H$156="Yes"),0))
),"","Yes")</f>
        <v/>
      </c>
      <c r="K3207" s="149">
        <f t="shared" si="451"/>
        <v>0</v>
      </c>
      <c r="L3207" s="162">
        <f t="shared" si="452"/>
        <v>0</v>
      </c>
      <c r="M3207" s="162" t="str" cm="1">
        <f t="array" ref="M3207">IF(ISERROR(INDEX('Non Compliance input'!$I$5:$I$156,MATCH(1,(A3207='Non Compliance input'!$A$5:$A$156)*(E3207&gt;='Non Compliance input'!$D$5:$D$156)*(F3207&lt;='Non Compliance input'!$E$5:$E$156)*('Non Compliance input'!$I$5:$I$156="Yes"),0))
),"","Yes")</f>
        <v/>
      </c>
      <c r="N3207" s="149" t="str">
        <f>IF(VLOOKUP($A3207,HourEndingOutage!$B$3:$F$746,5,0)="Outage","Outage","")</f>
        <v/>
      </c>
      <c r="O3207" s="18">
        <f t="shared" si="453"/>
        <v>0</v>
      </c>
      <c r="P3207" s="18" t="str">
        <f t="shared" si="454"/>
        <v/>
      </c>
      <c r="Q3207" s="18">
        <f t="shared" si="455"/>
        <v>0</v>
      </c>
      <c r="R3207" s="118"/>
    </row>
    <row r="3208" spans="1:18" x14ac:dyDescent="0.25">
      <c r="A3208" s="25">
        <f t="shared" si="447"/>
        <v>357</v>
      </c>
      <c r="B3208" s="23">
        <f t="shared" si="448"/>
        <v>44576</v>
      </c>
      <c r="C3208" s="24">
        <v>21</v>
      </c>
      <c r="D3208" s="54" t="str">
        <f t="shared" si="449"/>
        <v>ASET</v>
      </c>
      <c r="E3208" s="178"/>
      <c r="F3208" s="179"/>
      <c r="G3208" s="177"/>
      <c r="H3208" s="177"/>
      <c r="I3208" s="169">
        <f t="shared" si="450"/>
        <v>0</v>
      </c>
      <c r="J3208" s="149" t="str" cm="1">
        <f t="array" ref="J3208">IF(ISERROR(INDEX('Non Compliance input'!$H$5:$H$156,MATCH(1,(A3208='Non Compliance input'!$A$5:$A$156)*(F3208&gt;='Non Compliance input'!$D$5:$D$156)*(E3208&lt;'Non Compliance input'!$E$5:$E$156)*('Non Compliance input'!$H$5:$H$156="Yes"),0))
),"","Yes")</f>
        <v/>
      </c>
      <c r="K3208" s="149">
        <f t="shared" si="451"/>
        <v>0</v>
      </c>
      <c r="L3208" s="162">
        <f t="shared" si="452"/>
        <v>0</v>
      </c>
      <c r="M3208" s="162" t="str" cm="1">
        <f t="array" ref="M3208">IF(ISERROR(INDEX('Non Compliance input'!$I$5:$I$156,MATCH(1,(A3208='Non Compliance input'!$A$5:$A$156)*(E3208&gt;='Non Compliance input'!$D$5:$D$156)*(F3208&lt;='Non Compliance input'!$E$5:$E$156)*('Non Compliance input'!$I$5:$I$156="Yes"),0))
),"","Yes")</f>
        <v/>
      </c>
      <c r="N3208" s="149" t="str">
        <f>IF(VLOOKUP($A3208,HourEndingOutage!$B$3:$F$746,5,0)="Outage","Outage","")</f>
        <v/>
      </c>
      <c r="O3208" s="18">
        <f t="shared" si="453"/>
        <v>0</v>
      </c>
      <c r="P3208" s="18" t="str">
        <f t="shared" si="454"/>
        <v/>
      </c>
      <c r="Q3208" s="18">
        <f t="shared" si="455"/>
        <v>0</v>
      </c>
      <c r="R3208" s="118"/>
    </row>
    <row r="3209" spans="1:18" x14ac:dyDescent="0.25">
      <c r="A3209" s="25">
        <f t="shared" si="447"/>
        <v>357</v>
      </c>
      <c r="B3209" s="23">
        <f t="shared" si="448"/>
        <v>44576</v>
      </c>
      <c r="C3209" s="24">
        <v>21</v>
      </c>
      <c r="D3209" s="54" t="str">
        <f t="shared" si="449"/>
        <v>ASET</v>
      </c>
      <c r="E3209" s="178"/>
      <c r="F3209" s="179"/>
      <c r="G3209" s="177"/>
      <c r="H3209" s="177"/>
      <c r="I3209" s="169">
        <f t="shared" si="450"/>
        <v>0</v>
      </c>
      <c r="J3209" s="149" t="str" cm="1">
        <f t="array" ref="J3209">IF(ISERROR(INDEX('Non Compliance input'!$H$5:$H$156,MATCH(1,(A3209='Non Compliance input'!$A$5:$A$156)*(F3209&gt;='Non Compliance input'!$D$5:$D$156)*(E3209&lt;'Non Compliance input'!$E$5:$E$156)*('Non Compliance input'!$H$5:$H$156="Yes"),0))
),"","Yes")</f>
        <v/>
      </c>
      <c r="K3209" s="149">
        <f t="shared" si="451"/>
        <v>0</v>
      </c>
      <c r="L3209" s="162">
        <f t="shared" si="452"/>
        <v>0</v>
      </c>
      <c r="M3209" s="162" t="str" cm="1">
        <f t="array" ref="M3209">IF(ISERROR(INDEX('Non Compliance input'!$I$5:$I$156,MATCH(1,(A3209='Non Compliance input'!$A$5:$A$156)*(E3209&gt;='Non Compliance input'!$D$5:$D$156)*(F3209&lt;='Non Compliance input'!$E$5:$E$156)*('Non Compliance input'!$I$5:$I$156="Yes"),0))
),"","Yes")</f>
        <v/>
      </c>
      <c r="N3209" s="149" t="str">
        <f>IF(VLOOKUP($A3209,HourEndingOutage!$B$3:$F$746,5,0)="Outage","Outage","")</f>
        <v/>
      </c>
      <c r="O3209" s="18">
        <f t="shared" si="453"/>
        <v>0</v>
      </c>
      <c r="P3209" s="18" t="str">
        <f t="shared" si="454"/>
        <v/>
      </c>
      <c r="Q3209" s="18">
        <f t="shared" si="455"/>
        <v>0</v>
      </c>
      <c r="R3209" s="118"/>
    </row>
    <row r="3210" spans="1:18" x14ac:dyDescent="0.25">
      <c r="A3210" s="25">
        <f t="shared" si="447"/>
        <v>357</v>
      </c>
      <c r="B3210" s="23">
        <f t="shared" si="448"/>
        <v>44576</v>
      </c>
      <c r="C3210" s="24">
        <v>21</v>
      </c>
      <c r="D3210" s="54" t="str">
        <f t="shared" si="449"/>
        <v>ASET</v>
      </c>
      <c r="E3210" s="178"/>
      <c r="F3210" s="179"/>
      <c r="G3210" s="177"/>
      <c r="H3210" s="177"/>
      <c r="I3210" s="169">
        <f t="shared" si="450"/>
        <v>0</v>
      </c>
      <c r="J3210" s="149" t="str" cm="1">
        <f t="array" ref="J3210">IF(ISERROR(INDEX('Non Compliance input'!$H$5:$H$156,MATCH(1,(A3210='Non Compliance input'!$A$5:$A$156)*(F3210&gt;='Non Compliance input'!$D$5:$D$156)*(E3210&lt;'Non Compliance input'!$E$5:$E$156)*('Non Compliance input'!$H$5:$H$156="Yes"),0))
),"","Yes")</f>
        <v/>
      </c>
      <c r="K3210" s="149">
        <f t="shared" si="451"/>
        <v>0</v>
      </c>
      <c r="L3210" s="162">
        <f t="shared" si="452"/>
        <v>0</v>
      </c>
      <c r="M3210" s="162" t="str" cm="1">
        <f t="array" ref="M3210">IF(ISERROR(INDEX('Non Compliance input'!$I$5:$I$156,MATCH(1,(A3210='Non Compliance input'!$A$5:$A$156)*(E3210&gt;='Non Compliance input'!$D$5:$D$156)*(F3210&lt;='Non Compliance input'!$E$5:$E$156)*('Non Compliance input'!$I$5:$I$156="Yes"),0))
),"","Yes")</f>
        <v/>
      </c>
      <c r="N3210" s="149" t="str">
        <f>IF(VLOOKUP($A3210,HourEndingOutage!$B$3:$F$746,5,0)="Outage","Outage","")</f>
        <v/>
      </c>
      <c r="O3210" s="18">
        <f t="shared" si="453"/>
        <v>0</v>
      </c>
      <c r="P3210" s="18" t="str">
        <f t="shared" si="454"/>
        <v/>
      </c>
      <c r="Q3210" s="18">
        <f t="shared" si="455"/>
        <v>0</v>
      </c>
      <c r="R3210" s="118"/>
    </row>
    <row r="3211" spans="1:18" x14ac:dyDescent="0.25">
      <c r="A3211" s="25">
        <f t="shared" si="447"/>
        <v>357</v>
      </c>
      <c r="B3211" s="23">
        <f t="shared" si="448"/>
        <v>44576</v>
      </c>
      <c r="C3211" s="24">
        <v>21</v>
      </c>
      <c r="D3211" s="54" t="str">
        <f t="shared" si="449"/>
        <v>ASET</v>
      </c>
      <c r="E3211" s="178"/>
      <c r="F3211" s="179"/>
      <c r="G3211" s="177"/>
      <c r="H3211" s="177"/>
      <c r="I3211" s="169">
        <f t="shared" si="450"/>
        <v>0</v>
      </c>
      <c r="J3211" s="149" t="str" cm="1">
        <f t="array" ref="J3211">IF(ISERROR(INDEX('Non Compliance input'!$H$5:$H$156,MATCH(1,(A3211='Non Compliance input'!$A$5:$A$156)*(F3211&gt;='Non Compliance input'!$D$5:$D$156)*(E3211&lt;'Non Compliance input'!$E$5:$E$156)*('Non Compliance input'!$H$5:$H$156="Yes"),0))
),"","Yes")</f>
        <v/>
      </c>
      <c r="K3211" s="149">
        <f t="shared" si="451"/>
        <v>0</v>
      </c>
      <c r="L3211" s="162">
        <f t="shared" si="452"/>
        <v>0</v>
      </c>
      <c r="M3211" s="162" t="str" cm="1">
        <f t="array" ref="M3211">IF(ISERROR(INDEX('Non Compliance input'!$I$5:$I$156,MATCH(1,(A3211='Non Compliance input'!$A$5:$A$156)*(E3211&gt;='Non Compliance input'!$D$5:$D$156)*(F3211&lt;='Non Compliance input'!$E$5:$E$156)*('Non Compliance input'!$I$5:$I$156="Yes"),0))
),"","Yes")</f>
        <v/>
      </c>
      <c r="N3211" s="149" t="str">
        <f>IF(VLOOKUP($A3211,HourEndingOutage!$B$3:$F$746,5,0)="Outage","Outage","")</f>
        <v/>
      </c>
      <c r="O3211" s="18">
        <f t="shared" si="453"/>
        <v>0</v>
      </c>
      <c r="P3211" s="18" t="str">
        <f t="shared" si="454"/>
        <v/>
      </c>
      <c r="Q3211" s="18">
        <f t="shared" si="455"/>
        <v>0</v>
      </c>
      <c r="R3211" s="118"/>
    </row>
    <row r="3212" spans="1:18" x14ac:dyDescent="0.25">
      <c r="A3212" s="25">
        <f t="shared" si="447"/>
        <v>357</v>
      </c>
      <c r="B3212" s="23">
        <f t="shared" si="448"/>
        <v>44576</v>
      </c>
      <c r="C3212" s="24">
        <v>21</v>
      </c>
      <c r="D3212" s="54" t="str">
        <f t="shared" si="449"/>
        <v>ASET</v>
      </c>
      <c r="E3212" s="178"/>
      <c r="F3212" s="179"/>
      <c r="G3212" s="177"/>
      <c r="H3212" s="177"/>
      <c r="I3212" s="169">
        <f t="shared" si="450"/>
        <v>0</v>
      </c>
      <c r="J3212" s="149" t="str" cm="1">
        <f t="array" ref="J3212">IF(ISERROR(INDEX('Non Compliance input'!$H$5:$H$156,MATCH(1,(A3212='Non Compliance input'!$A$5:$A$156)*(F3212&gt;='Non Compliance input'!$D$5:$D$156)*(E3212&lt;'Non Compliance input'!$E$5:$E$156)*('Non Compliance input'!$H$5:$H$156="Yes"),0))
),"","Yes")</f>
        <v/>
      </c>
      <c r="K3212" s="149">
        <f t="shared" si="451"/>
        <v>0</v>
      </c>
      <c r="L3212" s="162">
        <f t="shared" si="452"/>
        <v>0</v>
      </c>
      <c r="M3212" s="162" t="str" cm="1">
        <f t="array" ref="M3212">IF(ISERROR(INDEX('Non Compliance input'!$I$5:$I$156,MATCH(1,(A3212='Non Compliance input'!$A$5:$A$156)*(E3212&gt;='Non Compliance input'!$D$5:$D$156)*(F3212&lt;='Non Compliance input'!$E$5:$E$156)*('Non Compliance input'!$I$5:$I$156="Yes"),0))
),"","Yes")</f>
        <v/>
      </c>
      <c r="N3212" s="149" t="str">
        <f>IF(VLOOKUP($A3212,HourEndingOutage!$B$3:$F$746,5,0)="Outage","Outage","")</f>
        <v/>
      </c>
      <c r="O3212" s="18">
        <f t="shared" si="453"/>
        <v>0</v>
      </c>
      <c r="P3212" s="18" t="str">
        <f t="shared" si="454"/>
        <v/>
      </c>
      <c r="Q3212" s="18">
        <f t="shared" si="455"/>
        <v>0</v>
      </c>
      <c r="R3212" s="118"/>
    </row>
    <row r="3213" spans="1:18" x14ac:dyDescent="0.25">
      <c r="A3213" s="25">
        <f t="shared" si="447"/>
        <v>357</v>
      </c>
      <c r="B3213" s="23">
        <f t="shared" si="448"/>
        <v>44576</v>
      </c>
      <c r="C3213" s="24">
        <v>21</v>
      </c>
      <c r="D3213" s="54" t="str">
        <f t="shared" si="449"/>
        <v>ASET</v>
      </c>
      <c r="E3213" s="178"/>
      <c r="F3213" s="179"/>
      <c r="G3213" s="177"/>
      <c r="H3213" s="177"/>
      <c r="I3213" s="169">
        <f t="shared" si="450"/>
        <v>0</v>
      </c>
      <c r="J3213" s="149" t="str" cm="1">
        <f t="array" ref="J3213">IF(ISERROR(INDEX('Non Compliance input'!$H$5:$H$156,MATCH(1,(A3213='Non Compliance input'!$A$5:$A$156)*(F3213&gt;='Non Compliance input'!$D$5:$D$156)*(E3213&lt;'Non Compliance input'!$E$5:$E$156)*('Non Compliance input'!$H$5:$H$156="Yes"),0))
),"","Yes")</f>
        <v/>
      </c>
      <c r="K3213" s="149">
        <f t="shared" si="451"/>
        <v>0</v>
      </c>
      <c r="L3213" s="162">
        <f t="shared" si="452"/>
        <v>0</v>
      </c>
      <c r="M3213" s="162" t="str" cm="1">
        <f t="array" ref="M3213">IF(ISERROR(INDEX('Non Compliance input'!$I$5:$I$156,MATCH(1,(A3213='Non Compliance input'!$A$5:$A$156)*(E3213&gt;='Non Compliance input'!$D$5:$D$156)*(F3213&lt;='Non Compliance input'!$E$5:$E$156)*('Non Compliance input'!$I$5:$I$156="Yes"),0))
),"","Yes")</f>
        <v/>
      </c>
      <c r="N3213" s="149" t="str">
        <f>IF(VLOOKUP($A3213,HourEndingOutage!$B$3:$F$746,5,0)="Outage","Outage","")</f>
        <v/>
      </c>
      <c r="O3213" s="18">
        <f t="shared" si="453"/>
        <v>0</v>
      </c>
      <c r="P3213" s="18" t="str">
        <f t="shared" si="454"/>
        <v/>
      </c>
      <c r="Q3213" s="18">
        <f t="shared" si="455"/>
        <v>0</v>
      </c>
      <c r="R3213" s="118"/>
    </row>
    <row r="3214" spans="1:18" x14ac:dyDescent="0.25">
      <c r="A3214" s="25">
        <f t="shared" si="447"/>
        <v>357</v>
      </c>
      <c r="B3214" s="23">
        <f t="shared" si="448"/>
        <v>44576</v>
      </c>
      <c r="C3214" s="24">
        <v>21</v>
      </c>
      <c r="D3214" s="54" t="str">
        <f t="shared" si="449"/>
        <v>ASET</v>
      </c>
      <c r="E3214" s="178"/>
      <c r="F3214" s="179"/>
      <c r="G3214" s="177"/>
      <c r="H3214" s="177"/>
      <c r="I3214" s="169">
        <f t="shared" si="450"/>
        <v>0</v>
      </c>
      <c r="J3214" s="149" t="str" cm="1">
        <f t="array" ref="J3214">IF(ISERROR(INDEX('Non Compliance input'!$H$5:$H$156,MATCH(1,(A3214='Non Compliance input'!$A$5:$A$156)*(F3214&gt;='Non Compliance input'!$D$5:$D$156)*(E3214&lt;'Non Compliance input'!$E$5:$E$156)*('Non Compliance input'!$H$5:$H$156="Yes"),0))
),"","Yes")</f>
        <v/>
      </c>
      <c r="K3214" s="149">
        <f t="shared" si="451"/>
        <v>0</v>
      </c>
      <c r="L3214" s="162">
        <f t="shared" si="452"/>
        <v>0</v>
      </c>
      <c r="M3214" s="162" t="str" cm="1">
        <f t="array" ref="M3214">IF(ISERROR(INDEX('Non Compliance input'!$I$5:$I$156,MATCH(1,(A3214='Non Compliance input'!$A$5:$A$156)*(E3214&gt;='Non Compliance input'!$D$5:$D$156)*(F3214&lt;='Non Compliance input'!$E$5:$E$156)*('Non Compliance input'!$I$5:$I$156="Yes"),0))
),"","Yes")</f>
        <v/>
      </c>
      <c r="N3214" s="149" t="str">
        <f>IF(VLOOKUP($A3214,HourEndingOutage!$B$3:$F$746,5,0)="Outage","Outage","")</f>
        <v/>
      </c>
      <c r="O3214" s="18">
        <f t="shared" si="453"/>
        <v>0</v>
      </c>
      <c r="P3214" s="18" t="str">
        <f t="shared" si="454"/>
        <v/>
      </c>
      <c r="Q3214" s="18">
        <f t="shared" si="455"/>
        <v>0</v>
      </c>
      <c r="R3214" s="118"/>
    </row>
    <row r="3215" spans="1:18" x14ac:dyDescent="0.25">
      <c r="A3215" s="25">
        <f t="shared" si="447"/>
        <v>357</v>
      </c>
      <c r="B3215" s="23">
        <f t="shared" si="448"/>
        <v>44576</v>
      </c>
      <c r="C3215" s="24">
        <v>21</v>
      </c>
      <c r="D3215" s="54" t="str">
        <f t="shared" si="449"/>
        <v>ASET</v>
      </c>
      <c r="E3215" s="178"/>
      <c r="F3215" s="179"/>
      <c r="G3215" s="177"/>
      <c r="H3215" s="177"/>
      <c r="I3215" s="169">
        <f t="shared" si="450"/>
        <v>0</v>
      </c>
      <c r="J3215" s="149" t="str" cm="1">
        <f t="array" ref="J3215">IF(ISERROR(INDEX('Non Compliance input'!$H$5:$H$156,MATCH(1,(A3215='Non Compliance input'!$A$5:$A$156)*(F3215&gt;='Non Compliance input'!$D$5:$D$156)*(E3215&lt;'Non Compliance input'!$E$5:$E$156)*('Non Compliance input'!$H$5:$H$156="Yes"),0))
),"","Yes")</f>
        <v/>
      </c>
      <c r="K3215" s="149">
        <f t="shared" si="451"/>
        <v>0</v>
      </c>
      <c r="L3215" s="162">
        <f t="shared" si="452"/>
        <v>0</v>
      </c>
      <c r="M3215" s="162" t="str" cm="1">
        <f t="array" ref="M3215">IF(ISERROR(INDEX('Non Compliance input'!$I$5:$I$156,MATCH(1,(A3215='Non Compliance input'!$A$5:$A$156)*(E3215&gt;='Non Compliance input'!$D$5:$D$156)*(F3215&lt;='Non Compliance input'!$E$5:$E$156)*('Non Compliance input'!$I$5:$I$156="Yes"),0))
),"","Yes")</f>
        <v/>
      </c>
      <c r="N3215" s="149" t="str">
        <f>IF(VLOOKUP($A3215,HourEndingOutage!$B$3:$F$746,5,0)="Outage","Outage","")</f>
        <v/>
      </c>
      <c r="O3215" s="18">
        <f t="shared" si="453"/>
        <v>0</v>
      </c>
      <c r="P3215" s="18" t="str">
        <f t="shared" si="454"/>
        <v/>
      </c>
      <c r="Q3215" s="18">
        <f t="shared" si="455"/>
        <v>0</v>
      </c>
      <c r="R3215" s="118"/>
    </row>
    <row r="3216" spans="1:18" x14ac:dyDescent="0.25">
      <c r="A3216" s="25">
        <f t="shared" si="447"/>
        <v>358</v>
      </c>
      <c r="B3216" s="23">
        <f t="shared" si="448"/>
        <v>44576</v>
      </c>
      <c r="C3216" s="24">
        <v>22</v>
      </c>
      <c r="D3216" s="54" t="str">
        <f t="shared" si="449"/>
        <v>ASET</v>
      </c>
      <c r="E3216" s="178"/>
      <c r="F3216" s="179"/>
      <c r="G3216" s="177"/>
      <c r="H3216" s="177"/>
      <c r="I3216" s="169">
        <f t="shared" si="450"/>
        <v>0</v>
      </c>
      <c r="J3216" s="149" t="str" cm="1">
        <f t="array" ref="J3216">IF(ISERROR(INDEX('Non Compliance input'!$H$5:$H$156,MATCH(1,(A3216='Non Compliance input'!$A$5:$A$156)*(F3216&gt;='Non Compliance input'!$D$5:$D$156)*(E3216&lt;'Non Compliance input'!$E$5:$E$156)*('Non Compliance input'!$H$5:$H$156="Yes"),0))
),"","Yes")</f>
        <v/>
      </c>
      <c r="K3216" s="149">
        <f t="shared" si="451"/>
        <v>0</v>
      </c>
      <c r="L3216" s="162">
        <f t="shared" si="452"/>
        <v>0</v>
      </c>
      <c r="M3216" s="162" t="str" cm="1">
        <f t="array" ref="M3216">IF(ISERROR(INDEX('Non Compliance input'!$I$5:$I$156,MATCH(1,(A3216='Non Compliance input'!$A$5:$A$156)*(E3216&gt;='Non Compliance input'!$D$5:$D$156)*(F3216&lt;='Non Compliance input'!$E$5:$E$156)*('Non Compliance input'!$I$5:$I$156="Yes"),0))
),"","Yes")</f>
        <v/>
      </c>
      <c r="N3216" s="149" t="str">
        <f>IF(VLOOKUP($A3216,HourEndingOutage!$B$3:$F$746,5,0)="Outage","Outage","")</f>
        <v/>
      </c>
      <c r="O3216" s="18">
        <f t="shared" si="453"/>
        <v>0</v>
      </c>
      <c r="P3216" s="18" t="str">
        <f t="shared" si="454"/>
        <v/>
      </c>
      <c r="Q3216" s="18">
        <f t="shared" si="455"/>
        <v>0</v>
      </c>
      <c r="R3216" s="118"/>
    </row>
    <row r="3217" spans="1:18" x14ac:dyDescent="0.25">
      <c r="A3217" s="25">
        <f t="shared" si="447"/>
        <v>358</v>
      </c>
      <c r="B3217" s="23">
        <f t="shared" si="448"/>
        <v>44576</v>
      </c>
      <c r="C3217" s="24">
        <v>22</v>
      </c>
      <c r="D3217" s="54" t="str">
        <f t="shared" si="449"/>
        <v>ASET</v>
      </c>
      <c r="E3217" s="178"/>
      <c r="F3217" s="179"/>
      <c r="G3217" s="177"/>
      <c r="H3217" s="177"/>
      <c r="I3217" s="169">
        <f t="shared" si="450"/>
        <v>0</v>
      </c>
      <c r="J3217" s="149" t="str" cm="1">
        <f t="array" ref="J3217">IF(ISERROR(INDEX('Non Compliance input'!$H$5:$H$156,MATCH(1,(A3217='Non Compliance input'!$A$5:$A$156)*(F3217&gt;='Non Compliance input'!$D$5:$D$156)*(E3217&lt;'Non Compliance input'!$E$5:$E$156)*('Non Compliance input'!$H$5:$H$156="Yes"),0))
),"","Yes")</f>
        <v/>
      </c>
      <c r="K3217" s="149">
        <f t="shared" si="451"/>
        <v>0</v>
      </c>
      <c r="L3217" s="162">
        <f t="shared" si="452"/>
        <v>0</v>
      </c>
      <c r="M3217" s="162" t="str" cm="1">
        <f t="array" ref="M3217">IF(ISERROR(INDEX('Non Compliance input'!$I$5:$I$156,MATCH(1,(A3217='Non Compliance input'!$A$5:$A$156)*(E3217&gt;='Non Compliance input'!$D$5:$D$156)*(F3217&lt;='Non Compliance input'!$E$5:$E$156)*('Non Compliance input'!$I$5:$I$156="Yes"),0))
),"","Yes")</f>
        <v/>
      </c>
      <c r="N3217" s="149" t="str">
        <f>IF(VLOOKUP($A3217,HourEndingOutage!$B$3:$F$746,5,0)="Outage","Outage","")</f>
        <v/>
      </c>
      <c r="O3217" s="18">
        <f t="shared" si="453"/>
        <v>0</v>
      </c>
      <c r="P3217" s="18" t="str">
        <f t="shared" si="454"/>
        <v/>
      </c>
      <c r="Q3217" s="18">
        <f t="shared" si="455"/>
        <v>0</v>
      </c>
      <c r="R3217" s="118"/>
    </row>
    <row r="3218" spans="1:18" x14ac:dyDescent="0.25">
      <c r="A3218" s="25">
        <f t="shared" si="447"/>
        <v>358</v>
      </c>
      <c r="B3218" s="23">
        <f t="shared" si="448"/>
        <v>44576</v>
      </c>
      <c r="C3218" s="24">
        <v>22</v>
      </c>
      <c r="D3218" s="54" t="str">
        <f t="shared" si="449"/>
        <v>ASET</v>
      </c>
      <c r="E3218" s="178"/>
      <c r="F3218" s="179"/>
      <c r="G3218" s="177"/>
      <c r="H3218" s="177"/>
      <c r="I3218" s="169">
        <f t="shared" si="450"/>
        <v>0</v>
      </c>
      <c r="J3218" s="149" t="str" cm="1">
        <f t="array" ref="J3218">IF(ISERROR(INDEX('Non Compliance input'!$H$5:$H$156,MATCH(1,(A3218='Non Compliance input'!$A$5:$A$156)*(F3218&gt;='Non Compliance input'!$D$5:$D$156)*(E3218&lt;'Non Compliance input'!$E$5:$E$156)*('Non Compliance input'!$H$5:$H$156="Yes"),0))
),"","Yes")</f>
        <v/>
      </c>
      <c r="K3218" s="149">
        <f t="shared" si="451"/>
        <v>0</v>
      </c>
      <c r="L3218" s="162">
        <f t="shared" si="452"/>
        <v>0</v>
      </c>
      <c r="M3218" s="162" t="str" cm="1">
        <f t="array" ref="M3218">IF(ISERROR(INDEX('Non Compliance input'!$I$5:$I$156,MATCH(1,(A3218='Non Compliance input'!$A$5:$A$156)*(E3218&gt;='Non Compliance input'!$D$5:$D$156)*(F3218&lt;='Non Compliance input'!$E$5:$E$156)*('Non Compliance input'!$I$5:$I$156="Yes"),0))
),"","Yes")</f>
        <v/>
      </c>
      <c r="N3218" s="149" t="str">
        <f>IF(VLOOKUP($A3218,HourEndingOutage!$B$3:$F$746,5,0)="Outage","Outage","")</f>
        <v/>
      </c>
      <c r="O3218" s="18">
        <f t="shared" si="453"/>
        <v>0</v>
      </c>
      <c r="P3218" s="18" t="str">
        <f t="shared" si="454"/>
        <v/>
      </c>
      <c r="Q3218" s="18">
        <f t="shared" si="455"/>
        <v>0</v>
      </c>
      <c r="R3218" s="118"/>
    </row>
    <row r="3219" spans="1:18" x14ac:dyDescent="0.25">
      <c r="A3219" s="25">
        <f t="shared" si="447"/>
        <v>358</v>
      </c>
      <c r="B3219" s="23">
        <f t="shared" si="448"/>
        <v>44576</v>
      </c>
      <c r="C3219" s="24">
        <v>22</v>
      </c>
      <c r="D3219" s="54" t="str">
        <f t="shared" si="449"/>
        <v>ASET</v>
      </c>
      <c r="E3219" s="178"/>
      <c r="F3219" s="179"/>
      <c r="G3219" s="177"/>
      <c r="H3219" s="177"/>
      <c r="I3219" s="169">
        <f t="shared" si="450"/>
        <v>0</v>
      </c>
      <c r="J3219" s="149" t="str" cm="1">
        <f t="array" ref="J3219">IF(ISERROR(INDEX('Non Compliance input'!$H$5:$H$156,MATCH(1,(A3219='Non Compliance input'!$A$5:$A$156)*(F3219&gt;='Non Compliance input'!$D$5:$D$156)*(E3219&lt;'Non Compliance input'!$E$5:$E$156)*('Non Compliance input'!$H$5:$H$156="Yes"),0))
),"","Yes")</f>
        <v/>
      </c>
      <c r="K3219" s="149">
        <f t="shared" si="451"/>
        <v>0</v>
      </c>
      <c r="L3219" s="162">
        <f t="shared" si="452"/>
        <v>0</v>
      </c>
      <c r="M3219" s="162" t="str" cm="1">
        <f t="array" ref="M3219">IF(ISERROR(INDEX('Non Compliance input'!$I$5:$I$156,MATCH(1,(A3219='Non Compliance input'!$A$5:$A$156)*(E3219&gt;='Non Compliance input'!$D$5:$D$156)*(F3219&lt;='Non Compliance input'!$E$5:$E$156)*('Non Compliance input'!$I$5:$I$156="Yes"),0))
),"","Yes")</f>
        <v/>
      </c>
      <c r="N3219" s="149" t="str">
        <f>IF(VLOOKUP($A3219,HourEndingOutage!$B$3:$F$746,5,0)="Outage","Outage","")</f>
        <v/>
      </c>
      <c r="O3219" s="18">
        <f t="shared" si="453"/>
        <v>0</v>
      </c>
      <c r="P3219" s="18" t="str">
        <f t="shared" si="454"/>
        <v/>
      </c>
      <c r="Q3219" s="18">
        <f t="shared" si="455"/>
        <v>0</v>
      </c>
      <c r="R3219" s="118"/>
    </row>
    <row r="3220" spans="1:18" x14ac:dyDescent="0.25">
      <c r="A3220" s="25">
        <f t="shared" si="447"/>
        <v>358</v>
      </c>
      <c r="B3220" s="23">
        <f t="shared" si="448"/>
        <v>44576</v>
      </c>
      <c r="C3220" s="24">
        <v>22</v>
      </c>
      <c r="D3220" s="54" t="str">
        <f t="shared" si="449"/>
        <v>ASET</v>
      </c>
      <c r="E3220" s="178"/>
      <c r="F3220" s="179"/>
      <c r="G3220" s="177"/>
      <c r="H3220" s="177"/>
      <c r="I3220" s="169">
        <f t="shared" si="450"/>
        <v>0</v>
      </c>
      <c r="J3220" s="149" t="str" cm="1">
        <f t="array" ref="J3220">IF(ISERROR(INDEX('Non Compliance input'!$H$5:$H$156,MATCH(1,(A3220='Non Compliance input'!$A$5:$A$156)*(F3220&gt;='Non Compliance input'!$D$5:$D$156)*(E3220&lt;'Non Compliance input'!$E$5:$E$156)*('Non Compliance input'!$H$5:$H$156="Yes"),0))
),"","Yes")</f>
        <v/>
      </c>
      <c r="K3220" s="149">
        <f t="shared" si="451"/>
        <v>0</v>
      </c>
      <c r="L3220" s="162">
        <f t="shared" si="452"/>
        <v>0</v>
      </c>
      <c r="M3220" s="162" t="str" cm="1">
        <f t="array" ref="M3220">IF(ISERROR(INDEX('Non Compliance input'!$I$5:$I$156,MATCH(1,(A3220='Non Compliance input'!$A$5:$A$156)*(E3220&gt;='Non Compliance input'!$D$5:$D$156)*(F3220&lt;='Non Compliance input'!$E$5:$E$156)*('Non Compliance input'!$I$5:$I$156="Yes"),0))
),"","Yes")</f>
        <v/>
      </c>
      <c r="N3220" s="149" t="str">
        <f>IF(VLOOKUP($A3220,HourEndingOutage!$B$3:$F$746,5,0)="Outage","Outage","")</f>
        <v/>
      </c>
      <c r="O3220" s="18">
        <f t="shared" si="453"/>
        <v>0</v>
      </c>
      <c r="P3220" s="18" t="str">
        <f t="shared" si="454"/>
        <v/>
      </c>
      <c r="Q3220" s="18">
        <f t="shared" si="455"/>
        <v>0</v>
      </c>
      <c r="R3220" s="118"/>
    </row>
    <row r="3221" spans="1:18" x14ac:dyDescent="0.25">
      <c r="A3221" s="25">
        <f t="shared" si="447"/>
        <v>358</v>
      </c>
      <c r="B3221" s="23">
        <f t="shared" si="448"/>
        <v>44576</v>
      </c>
      <c r="C3221" s="24">
        <v>22</v>
      </c>
      <c r="D3221" s="54" t="str">
        <f t="shared" si="449"/>
        <v>ASET</v>
      </c>
      <c r="E3221" s="178"/>
      <c r="F3221" s="179"/>
      <c r="G3221" s="177"/>
      <c r="H3221" s="177"/>
      <c r="I3221" s="169">
        <f t="shared" si="450"/>
        <v>0</v>
      </c>
      <c r="J3221" s="149" t="str" cm="1">
        <f t="array" ref="J3221">IF(ISERROR(INDEX('Non Compliance input'!$H$5:$H$156,MATCH(1,(A3221='Non Compliance input'!$A$5:$A$156)*(F3221&gt;='Non Compliance input'!$D$5:$D$156)*(E3221&lt;'Non Compliance input'!$E$5:$E$156)*('Non Compliance input'!$H$5:$H$156="Yes"),0))
),"","Yes")</f>
        <v/>
      </c>
      <c r="K3221" s="149">
        <f t="shared" si="451"/>
        <v>0</v>
      </c>
      <c r="L3221" s="162">
        <f t="shared" si="452"/>
        <v>0</v>
      </c>
      <c r="M3221" s="162" t="str" cm="1">
        <f t="array" ref="M3221">IF(ISERROR(INDEX('Non Compliance input'!$I$5:$I$156,MATCH(1,(A3221='Non Compliance input'!$A$5:$A$156)*(E3221&gt;='Non Compliance input'!$D$5:$D$156)*(F3221&lt;='Non Compliance input'!$E$5:$E$156)*('Non Compliance input'!$I$5:$I$156="Yes"),0))
),"","Yes")</f>
        <v/>
      </c>
      <c r="N3221" s="149" t="str">
        <f>IF(VLOOKUP($A3221,HourEndingOutage!$B$3:$F$746,5,0)="Outage","Outage","")</f>
        <v/>
      </c>
      <c r="O3221" s="18">
        <f t="shared" si="453"/>
        <v>0</v>
      </c>
      <c r="P3221" s="18" t="str">
        <f t="shared" si="454"/>
        <v/>
      </c>
      <c r="Q3221" s="18">
        <f t="shared" si="455"/>
        <v>0</v>
      </c>
      <c r="R3221" s="118"/>
    </row>
    <row r="3222" spans="1:18" x14ac:dyDescent="0.25">
      <c r="A3222" s="25">
        <f t="shared" si="447"/>
        <v>358</v>
      </c>
      <c r="B3222" s="23">
        <f t="shared" si="448"/>
        <v>44576</v>
      </c>
      <c r="C3222" s="24">
        <v>22</v>
      </c>
      <c r="D3222" s="54" t="str">
        <f t="shared" si="449"/>
        <v>ASET</v>
      </c>
      <c r="E3222" s="178"/>
      <c r="F3222" s="179"/>
      <c r="G3222" s="177"/>
      <c r="H3222" s="177"/>
      <c r="I3222" s="169">
        <f t="shared" si="450"/>
        <v>0</v>
      </c>
      <c r="J3222" s="149" t="str" cm="1">
        <f t="array" ref="J3222">IF(ISERROR(INDEX('Non Compliance input'!$H$5:$H$156,MATCH(1,(A3222='Non Compliance input'!$A$5:$A$156)*(F3222&gt;='Non Compliance input'!$D$5:$D$156)*(E3222&lt;'Non Compliance input'!$E$5:$E$156)*('Non Compliance input'!$H$5:$H$156="Yes"),0))
),"","Yes")</f>
        <v/>
      </c>
      <c r="K3222" s="149">
        <f t="shared" si="451"/>
        <v>0</v>
      </c>
      <c r="L3222" s="162">
        <f t="shared" si="452"/>
        <v>0</v>
      </c>
      <c r="M3222" s="162" t="str" cm="1">
        <f t="array" ref="M3222">IF(ISERROR(INDEX('Non Compliance input'!$I$5:$I$156,MATCH(1,(A3222='Non Compliance input'!$A$5:$A$156)*(E3222&gt;='Non Compliance input'!$D$5:$D$156)*(F3222&lt;='Non Compliance input'!$E$5:$E$156)*('Non Compliance input'!$I$5:$I$156="Yes"),0))
),"","Yes")</f>
        <v/>
      </c>
      <c r="N3222" s="149" t="str">
        <f>IF(VLOOKUP($A3222,HourEndingOutage!$B$3:$F$746,5,0)="Outage","Outage","")</f>
        <v/>
      </c>
      <c r="O3222" s="18">
        <f t="shared" si="453"/>
        <v>0</v>
      </c>
      <c r="P3222" s="18" t="str">
        <f t="shared" si="454"/>
        <v/>
      </c>
      <c r="Q3222" s="18">
        <f t="shared" si="455"/>
        <v>0</v>
      </c>
      <c r="R3222" s="118"/>
    </row>
    <row r="3223" spans="1:18" x14ac:dyDescent="0.25">
      <c r="A3223" s="25">
        <f t="shared" si="447"/>
        <v>358</v>
      </c>
      <c r="B3223" s="23">
        <f t="shared" si="448"/>
        <v>44576</v>
      </c>
      <c r="C3223" s="24">
        <v>22</v>
      </c>
      <c r="D3223" s="54" t="str">
        <f t="shared" si="449"/>
        <v>ASET</v>
      </c>
      <c r="E3223" s="178"/>
      <c r="F3223" s="179"/>
      <c r="G3223" s="177"/>
      <c r="H3223" s="177"/>
      <c r="I3223" s="169">
        <f t="shared" si="450"/>
        <v>0</v>
      </c>
      <c r="J3223" s="149" t="str" cm="1">
        <f t="array" ref="J3223">IF(ISERROR(INDEX('Non Compliance input'!$H$5:$H$156,MATCH(1,(A3223='Non Compliance input'!$A$5:$A$156)*(F3223&gt;='Non Compliance input'!$D$5:$D$156)*(E3223&lt;'Non Compliance input'!$E$5:$E$156)*('Non Compliance input'!$H$5:$H$156="Yes"),0))
),"","Yes")</f>
        <v/>
      </c>
      <c r="K3223" s="149">
        <f t="shared" si="451"/>
        <v>0</v>
      </c>
      <c r="L3223" s="162">
        <f t="shared" si="452"/>
        <v>0</v>
      </c>
      <c r="M3223" s="162" t="str" cm="1">
        <f t="array" ref="M3223">IF(ISERROR(INDEX('Non Compliance input'!$I$5:$I$156,MATCH(1,(A3223='Non Compliance input'!$A$5:$A$156)*(E3223&gt;='Non Compliance input'!$D$5:$D$156)*(F3223&lt;='Non Compliance input'!$E$5:$E$156)*('Non Compliance input'!$I$5:$I$156="Yes"),0))
),"","Yes")</f>
        <v/>
      </c>
      <c r="N3223" s="149" t="str">
        <f>IF(VLOOKUP($A3223,HourEndingOutage!$B$3:$F$746,5,0)="Outage","Outage","")</f>
        <v/>
      </c>
      <c r="O3223" s="18">
        <f t="shared" si="453"/>
        <v>0</v>
      </c>
      <c r="P3223" s="18" t="str">
        <f t="shared" si="454"/>
        <v/>
      </c>
      <c r="Q3223" s="18">
        <f t="shared" si="455"/>
        <v>0</v>
      </c>
      <c r="R3223" s="118"/>
    </row>
    <row r="3224" spans="1:18" x14ac:dyDescent="0.25">
      <c r="A3224" s="25">
        <f t="shared" si="447"/>
        <v>358</v>
      </c>
      <c r="B3224" s="23">
        <f t="shared" si="448"/>
        <v>44576</v>
      </c>
      <c r="C3224" s="24">
        <v>22</v>
      </c>
      <c r="D3224" s="54" t="str">
        <f t="shared" si="449"/>
        <v>ASET</v>
      </c>
      <c r="E3224" s="178"/>
      <c r="F3224" s="179"/>
      <c r="G3224" s="177"/>
      <c r="H3224" s="177"/>
      <c r="I3224" s="169">
        <f t="shared" si="450"/>
        <v>0</v>
      </c>
      <c r="J3224" s="149" t="str" cm="1">
        <f t="array" ref="J3224">IF(ISERROR(INDEX('Non Compliance input'!$H$5:$H$156,MATCH(1,(A3224='Non Compliance input'!$A$5:$A$156)*(F3224&gt;='Non Compliance input'!$D$5:$D$156)*(E3224&lt;'Non Compliance input'!$E$5:$E$156)*('Non Compliance input'!$H$5:$H$156="Yes"),0))
),"","Yes")</f>
        <v/>
      </c>
      <c r="K3224" s="149">
        <f t="shared" si="451"/>
        <v>0</v>
      </c>
      <c r="L3224" s="162">
        <f t="shared" si="452"/>
        <v>0</v>
      </c>
      <c r="M3224" s="162" t="str" cm="1">
        <f t="array" ref="M3224">IF(ISERROR(INDEX('Non Compliance input'!$I$5:$I$156,MATCH(1,(A3224='Non Compliance input'!$A$5:$A$156)*(E3224&gt;='Non Compliance input'!$D$5:$D$156)*(F3224&lt;='Non Compliance input'!$E$5:$E$156)*('Non Compliance input'!$I$5:$I$156="Yes"),0))
),"","Yes")</f>
        <v/>
      </c>
      <c r="N3224" s="149" t="str">
        <f>IF(VLOOKUP($A3224,HourEndingOutage!$B$3:$F$746,5,0)="Outage","Outage","")</f>
        <v/>
      </c>
      <c r="O3224" s="18">
        <f t="shared" si="453"/>
        <v>0</v>
      </c>
      <c r="P3224" s="18" t="str">
        <f t="shared" si="454"/>
        <v/>
      </c>
      <c r="Q3224" s="18">
        <f t="shared" si="455"/>
        <v>0</v>
      </c>
      <c r="R3224" s="118"/>
    </row>
    <row r="3225" spans="1:18" x14ac:dyDescent="0.25">
      <c r="A3225" s="25">
        <f t="shared" si="447"/>
        <v>359</v>
      </c>
      <c r="B3225" s="23">
        <f t="shared" si="448"/>
        <v>44576</v>
      </c>
      <c r="C3225" s="24">
        <v>23</v>
      </c>
      <c r="D3225" s="54" t="str">
        <f t="shared" si="449"/>
        <v>ASET</v>
      </c>
      <c r="E3225" s="178"/>
      <c r="F3225" s="179"/>
      <c r="G3225" s="177"/>
      <c r="H3225" s="177"/>
      <c r="I3225" s="169">
        <f t="shared" si="450"/>
        <v>0</v>
      </c>
      <c r="J3225" s="149" t="str" cm="1">
        <f t="array" ref="J3225">IF(ISERROR(INDEX('Non Compliance input'!$H$5:$H$156,MATCH(1,(A3225='Non Compliance input'!$A$5:$A$156)*(F3225&gt;='Non Compliance input'!$D$5:$D$156)*(E3225&lt;'Non Compliance input'!$E$5:$E$156)*('Non Compliance input'!$H$5:$H$156="Yes"),0))
),"","Yes")</f>
        <v/>
      </c>
      <c r="K3225" s="149">
        <f t="shared" si="451"/>
        <v>0</v>
      </c>
      <c r="L3225" s="162">
        <f t="shared" si="452"/>
        <v>0</v>
      </c>
      <c r="M3225" s="162" t="str" cm="1">
        <f t="array" ref="M3225">IF(ISERROR(INDEX('Non Compliance input'!$I$5:$I$156,MATCH(1,(A3225='Non Compliance input'!$A$5:$A$156)*(E3225&gt;='Non Compliance input'!$D$5:$D$156)*(F3225&lt;='Non Compliance input'!$E$5:$E$156)*('Non Compliance input'!$I$5:$I$156="Yes"),0))
),"","Yes")</f>
        <v/>
      </c>
      <c r="N3225" s="149" t="str">
        <f>IF(VLOOKUP($A3225,HourEndingOutage!$B$3:$F$746,5,0)="Outage","Outage","")</f>
        <v/>
      </c>
      <c r="O3225" s="18">
        <f t="shared" si="453"/>
        <v>0</v>
      </c>
      <c r="P3225" s="18" t="str">
        <f t="shared" si="454"/>
        <v/>
      </c>
      <c r="Q3225" s="18">
        <f t="shared" si="455"/>
        <v>0</v>
      </c>
      <c r="R3225" s="118"/>
    </row>
    <row r="3226" spans="1:18" x14ac:dyDescent="0.25">
      <c r="A3226" s="25">
        <f t="shared" si="447"/>
        <v>359</v>
      </c>
      <c r="B3226" s="23">
        <f t="shared" si="448"/>
        <v>44576</v>
      </c>
      <c r="C3226" s="24">
        <v>23</v>
      </c>
      <c r="D3226" s="54" t="str">
        <f t="shared" si="449"/>
        <v>ASET</v>
      </c>
      <c r="E3226" s="178"/>
      <c r="F3226" s="179"/>
      <c r="G3226" s="177"/>
      <c r="H3226" s="177"/>
      <c r="I3226" s="169">
        <f t="shared" si="450"/>
        <v>0</v>
      </c>
      <c r="J3226" s="149" t="str" cm="1">
        <f t="array" ref="J3226">IF(ISERROR(INDEX('Non Compliance input'!$H$5:$H$156,MATCH(1,(A3226='Non Compliance input'!$A$5:$A$156)*(F3226&gt;='Non Compliance input'!$D$5:$D$156)*(E3226&lt;'Non Compliance input'!$E$5:$E$156)*('Non Compliance input'!$H$5:$H$156="Yes"),0))
),"","Yes")</f>
        <v/>
      </c>
      <c r="K3226" s="149">
        <f t="shared" si="451"/>
        <v>0</v>
      </c>
      <c r="L3226" s="162">
        <f t="shared" si="452"/>
        <v>0</v>
      </c>
      <c r="M3226" s="162" t="str" cm="1">
        <f t="array" ref="M3226">IF(ISERROR(INDEX('Non Compliance input'!$I$5:$I$156,MATCH(1,(A3226='Non Compliance input'!$A$5:$A$156)*(E3226&gt;='Non Compliance input'!$D$5:$D$156)*(F3226&lt;='Non Compliance input'!$E$5:$E$156)*('Non Compliance input'!$I$5:$I$156="Yes"),0))
),"","Yes")</f>
        <v/>
      </c>
      <c r="N3226" s="149" t="str">
        <f>IF(VLOOKUP($A3226,HourEndingOutage!$B$3:$F$746,5,0)="Outage","Outage","")</f>
        <v/>
      </c>
      <c r="O3226" s="18">
        <f t="shared" si="453"/>
        <v>0</v>
      </c>
      <c r="P3226" s="18" t="str">
        <f t="shared" si="454"/>
        <v/>
      </c>
      <c r="Q3226" s="18">
        <f t="shared" si="455"/>
        <v>0</v>
      </c>
      <c r="R3226" s="118"/>
    </row>
    <row r="3227" spans="1:18" x14ac:dyDescent="0.25">
      <c r="A3227" s="25">
        <f t="shared" si="447"/>
        <v>359</v>
      </c>
      <c r="B3227" s="23">
        <f t="shared" si="448"/>
        <v>44576</v>
      </c>
      <c r="C3227" s="24">
        <v>23</v>
      </c>
      <c r="D3227" s="54" t="str">
        <f t="shared" si="449"/>
        <v>ASET</v>
      </c>
      <c r="E3227" s="178"/>
      <c r="F3227" s="179"/>
      <c r="G3227" s="177"/>
      <c r="H3227" s="177"/>
      <c r="I3227" s="169">
        <f t="shared" si="450"/>
        <v>0</v>
      </c>
      <c r="J3227" s="149" t="str" cm="1">
        <f t="array" ref="J3227">IF(ISERROR(INDEX('Non Compliance input'!$H$5:$H$156,MATCH(1,(A3227='Non Compliance input'!$A$5:$A$156)*(F3227&gt;='Non Compliance input'!$D$5:$D$156)*(E3227&lt;'Non Compliance input'!$E$5:$E$156)*('Non Compliance input'!$H$5:$H$156="Yes"),0))
),"","Yes")</f>
        <v/>
      </c>
      <c r="K3227" s="149">
        <f t="shared" si="451"/>
        <v>0</v>
      </c>
      <c r="L3227" s="162">
        <f t="shared" si="452"/>
        <v>0</v>
      </c>
      <c r="M3227" s="162" t="str" cm="1">
        <f t="array" ref="M3227">IF(ISERROR(INDEX('Non Compliance input'!$I$5:$I$156,MATCH(1,(A3227='Non Compliance input'!$A$5:$A$156)*(E3227&gt;='Non Compliance input'!$D$5:$D$156)*(F3227&lt;='Non Compliance input'!$E$5:$E$156)*('Non Compliance input'!$I$5:$I$156="Yes"),0))
),"","Yes")</f>
        <v/>
      </c>
      <c r="N3227" s="149" t="str">
        <f>IF(VLOOKUP($A3227,HourEndingOutage!$B$3:$F$746,5,0)="Outage","Outage","")</f>
        <v/>
      </c>
      <c r="O3227" s="18">
        <f t="shared" si="453"/>
        <v>0</v>
      </c>
      <c r="P3227" s="18" t="str">
        <f t="shared" si="454"/>
        <v/>
      </c>
      <c r="Q3227" s="18">
        <f t="shared" si="455"/>
        <v>0</v>
      </c>
      <c r="R3227" s="118"/>
    </row>
    <row r="3228" spans="1:18" x14ac:dyDescent="0.25">
      <c r="A3228" s="25">
        <f t="shared" ref="A3228:A3291" si="456">IF(C3228=C3227,A3227,A3227+1)</f>
        <v>359</v>
      </c>
      <c r="B3228" s="23">
        <f t="shared" ref="B3228:B3291" si="457">IF(C3228&lt;C3227,B3227+1,B3227)</f>
        <v>44576</v>
      </c>
      <c r="C3228" s="24">
        <v>23</v>
      </c>
      <c r="D3228" s="54" t="str">
        <f t="shared" si="449"/>
        <v>ASET</v>
      </c>
      <c r="E3228" s="178"/>
      <c r="F3228" s="179"/>
      <c r="G3228" s="177"/>
      <c r="H3228" s="177"/>
      <c r="I3228" s="169">
        <f t="shared" si="450"/>
        <v>0</v>
      </c>
      <c r="J3228" s="149" t="str" cm="1">
        <f t="array" ref="J3228">IF(ISERROR(INDEX('Non Compliance input'!$H$5:$H$156,MATCH(1,(A3228='Non Compliance input'!$A$5:$A$156)*(F3228&gt;='Non Compliance input'!$D$5:$D$156)*(E3228&lt;'Non Compliance input'!$E$5:$E$156)*('Non Compliance input'!$H$5:$H$156="Yes"),0))
),"","Yes")</f>
        <v/>
      </c>
      <c r="K3228" s="149">
        <f t="shared" si="451"/>
        <v>0</v>
      </c>
      <c r="L3228" s="162">
        <f t="shared" si="452"/>
        <v>0</v>
      </c>
      <c r="M3228" s="162" t="str" cm="1">
        <f t="array" ref="M3228">IF(ISERROR(INDEX('Non Compliance input'!$I$5:$I$156,MATCH(1,(A3228='Non Compliance input'!$A$5:$A$156)*(E3228&gt;='Non Compliance input'!$D$5:$D$156)*(F3228&lt;='Non Compliance input'!$E$5:$E$156)*('Non Compliance input'!$I$5:$I$156="Yes"),0))
),"","Yes")</f>
        <v/>
      </c>
      <c r="N3228" s="149" t="str">
        <f>IF(VLOOKUP($A3228,HourEndingOutage!$B$3:$F$746,5,0)="Outage","Outage","")</f>
        <v/>
      </c>
      <c r="O3228" s="18">
        <f t="shared" si="453"/>
        <v>0</v>
      </c>
      <c r="P3228" s="18" t="str">
        <f t="shared" si="454"/>
        <v/>
      </c>
      <c r="Q3228" s="18">
        <f t="shared" si="455"/>
        <v>0</v>
      </c>
      <c r="R3228" s="118"/>
    </row>
    <row r="3229" spans="1:18" x14ac:dyDescent="0.25">
      <c r="A3229" s="25">
        <f t="shared" si="456"/>
        <v>359</v>
      </c>
      <c r="B3229" s="23">
        <f t="shared" si="457"/>
        <v>44576</v>
      </c>
      <c r="C3229" s="24">
        <v>23</v>
      </c>
      <c r="D3229" s="54" t="str">
        <f t="shared" si="449"/>
        <v>ASET</v>
      </c>
      <c r="E3229" s="178"/>
      <c r="F3229" s="179"/>
      <c r="G3229" s="177"/>
      <c r="H3229" s="177"/>
      <c r="I3229" s="169">
        <f t="shared" si="450"/>
        <v>0</v>
      </c>
      <c r="J3229" s="149" t="str" cm="1">
        <f t="array" ref="J3229">IF(ISERROR(INDEX('Non Compliance input'!$H$5:$H$156,MATCH(1,(A3229='Non Compliance input'!$A$5:$A$156)*(F3229&gt;='Non Compliance input'!$D$5:$D$156)*(E3229&lt;'Non Compliance input'!$E$5:$E$156)*('Non Compliance input'!$H$5:$H$156="Yes"),0))
),"","Yes")</f>
        <v/>
      </c>
      <c r="K3229" s="149">
        <f t="shared" si="451"/>
        <v>0</v>
      </c>
      <c r="L3229" s="162">
        <f t="shared" si="452"/>
        <v>0</v>
      </c>
      <c r="M3229" s="162" t="str" cm="1">
        <f t="array" ref="M3229">IF(ISERROR(INDEX('Non Compliance input'!$I$5:$I$156,MATCH(1,(A3229='Non Compliance input'!$A$5:$A$156)*(E3229&gt;='Non Compliance input'!$D$5:$D$156)*(F3229&lt;='Non Compliance input'!$E$5:$E$156)*('Non Compliance input'!$I$5:$I$156="Yes"),0))
),"","Yes")</f>
        <v/>
      </c>
      <c r="N3229" s="149" t="str">
        <f>IF(VLOOKUP($A3229,HourEndingOutage!$B$3:$F$746,5,0)="Outage","Outage","")</f>
        <v/>
      </c>
      <c r="O3229" s="18">
        <f t="shared" si="453"/>
        <v>0</v>
      </c>
      <c r="P3229" s="18" t="str">
        <f t="shared" si="454"/>
        <v/>
      </c>
      <c r="Q3229" s="18">
        <f t="shared" si="455"/>
        <v>0</v>
      </c>
      <c r="R3229" s="118"/>
    </row>
    <row r="3230" spans="1:18" x14ac:dyDescent="0.25">
      <c r="A3230" s="25">
        <f t="shared" si="456"/>
        <v>359</v>
      </c>
      <c r="B3230" s="23">
        <f t="shared" si="457"/>
        <v>44576</v>
      </c>
      <c r="C3230" s="24">
        <v>23</v>
      </c>
      <c r="D3230" s="54" t="str">
        <f t="shared" si="449"/>
        <v>ASET</v>
      </c>
      <c r="E3230" s="178"/>
      <c r="F3230" s="179"/>
      <c r="G3230" s="177"/>
      <c r="H3230" s="177"/>
      <c r="I3230" s="169">
        <f t="shared" si="450"/>
        <v>0</v>
      </c>
      <c r="J3230" s="149" t="str" cm="1">
        <f t="array" ref="J3230">IF(ISERROR(INDEX('Non Compliance input'!$H$5:$H$156,MATCH(1,(A3230='Non Compliance input'!$A$5:$A$156)*(F3230&gt;='Non Compliance input'!$D$5:$D$156)*(E3230&lt;'Non Compliance input'!$E$5:$E$156)*('Non Compliance input'!$H$5:$H$156="Yes"),0))
),"","Yes")</f>
        <v/>
      </c>
      <c r="K3230" s="149">
        <f t="shared" si="451"/>
        <v>0</v>
      </c>
      <c r="L3230" s="162">
        <f t="shared" si="452"/>
        <v>0</v>
      </c>
      <c r="M3230" s="162" t="str" cm="1">
        <f t="array" ref="M3230">IF(ISERROR(INDEX('Non Compliance input'!$I$5:$I$156,MATCH(1,(A3230='Non Compliance input'!$A$5:$A$156)*(E3230&gt;='Non Compliance input'!$D$5:$D$156)*(F3230&lt;='Non Compliance input'!$E$5:$E$156)*('Non Compliance input'!$I$5:$I$156="Yes"),0))
),"","Yes")</f>
        <v/>
      </c>
      <c r="N3230" s="149" t="str">
        <f>IF(VLOOKUP($A3230,HourEndingOutage!$B$3:$F$746,5,0)="Outage","Outage","")</f>
        <v/>
      </c>
      <c r="O3230" s="18">
        <f t="shared" si="453"/>
        <v>0</v>
      </c>
      <c r="P3230" s="18" t="str">
        <f t="shared" si="454"/>
        <v/>
      </c>
      <c r="Q3230" s="18">
        <f t="shared" si="455"/>
        <v>0</v>
      </c>
      <c r="R3230" s="118"/>
    </row>
    <row r="3231" spans="1:18" x14ac:dyDescent="0.25">
      <c r="A3231" s="25">
        <f t="shared" si="456"/>
        <v>359</v>
      </c>
      <c r="B3231" s="23">
        <f t="shared" si="457"/>
        <v>44576</v>
      </c>
      <c r="C3231" s="24">
        <v>23</v>
      </c>
      <c r="D3231" s="54" t="str">
        <f t="shared" si="449"/>
        <v>ASET</v>
      </c>
      <c r="E3231" s="178"/>
      <c r="F3231" s="179"/>
      <c r="G3231" s="177"/>
      <c r="H3231" s="177"/>
      <c r="I3231" s="169">
        <f t="shared" si="450"/>
        <v>0</v>
      </c>
      <c r="J3231" s="149" t="str" cm="1">
        <f t="array" ref="J3231">IF(ISERROR(INDEX('Non Compliance input'!$H$5:$H$156,MATCH(1,(A3231='Non Compliance input'!$A$5:$A$156)*(F3231&gt;='Non Compliance input'!$D$5:$D$156)*(E3231&lt;'Non Compliance input'!$E$5:$E$156)*('Non Compliance input'!$H$5:$H$156="Yes"),0))
),"","Yes")</f>
        <v/>
      </c>
      <c r="K3231" s="149">
        <f t="shared" si="451"/>
        <v>0</v>
      </c>
      <c r="L3231" s="162">
        <f t="shared" si="452"/>
        <v>0</v>
      </c>
      <c r="M3231" s="162" t="str" cm="1">
        <f t="array" ref="M3231">IF(ISERROR(INDEX('Non Compliance input'!$I$5:$I$156,MATCH(1,(A3231='Non Compliance input'!$A$5:$A$156)*(E3231&gt;='Non Compliance input'!$D$5:$D$156)*(F3231&lt;='Non Compliance input'!$E$5:$E$156)*('Non Compliance input'!$I$5:$I$156="Yes"),0))
),"","Yes")</f>
        <v/>
      </c>
      <c r="N3231" s="149" t="str">
        <f>IF(VLOOKUP($A3231,HourEndingOutage!$B$3:$F$746,5,0)="Outage","Outage","")</f>
        <v/>
      </c>
      <c r="O3231" s="18">
        <f t="shared" si="453"/>
        <v>0</v>
      </c>
      <c r="P3231" s="18" t="str">
        <f t="shared" si="454"/>
        <v/>
      </c>
      <c r="Q3231" s="18">
        <f t="shared" si="455"/>
        <v>0</v>
      </c>
      <c r="R3231" s="118"/>
    </row>
    <row r="3232" spans="1:18" x14ac:dyDescent="0.25">
      <c r="A3232" s="25">
        <f t="shared" si="456"/>
        <v>359</v>
      </c>
      <c r="B3232" s="23">
        <f t="shared" si="457"/>
        <v>44576</v>
      </c>
      <c r="C3232" s="24">
        <v>23</v>
      </c>
      <c r="D3232" s="54" t="str">
        <f t="shared" si="449"/>
        <v>ASET</v>
      </c>
      <c r="E3232" s="178"/>
      <c r="F3232" s="179"/>
      <c r="G3232" s="177"/>
      <c r="H3232" s="177"/>
      <c r="I3232" s="169">
        <f t="shared" si="450"/>
        <v>0</v>
      </c>
      <c r="J3232" s="149" t="str" cm="1">
        <f t="array" ref="J3232">IF(ISERROR(INDEX('Non Compliance input'!$H$5:$H$156,MATCH(1,(A3232='Non Compliance input'!$A$5:$A$156)*(F3232&gt;='Non Compliance input'!$D$5:$D$156)*(E3232&lt;'Non Compliance input'!$E$5:$E$156)*('Non Compliance input'!$H$5:$H$156="Yes"),0))
),"","Yes")</f>
        <v/>
      </c>
      <c r="K3232" s="149">
        <f t="shared" si="451"/>
        <v>0</v>
      </c>
      <c r="L3232" s="162">
        <f t="shared" si="452"/>
        <v>0</v>
      </c>
      <c r="M3232" s="162" t="str" cm="1">
        <f t="array" ref="M3232">IF(ISERROR(INDEX('Non Compliance input'!$I$5:$I$156,MATCH(1,(A3232='Non Compliance input'!$A$5:$A$156)*(E3232&gt;='Non Compliance input'!$D$5:$D$156)*(F3232&lt;='Non Compliance input'!$E$5:$E$156)*('Non Compliance input'!$I$5:$I$156="Yes"),0))
),"","Yes")</f>
        <v/>
      </c>
      <c r="N3232" s="149" t="str">
        <f>IF(VLOOKUP($A3232,HourEndingOutage!$B$3:$F$746,5,0)="Outage","Outage","")</f>
        <v/>
      </c>
      <c r="O3232" s="18">
        <f t="shared" si="453"/>
        <v>0</v>
      </c>
      <c r="P3232" s="18" t="str">
        <f t="shared" si="454"/>
        <v/>
      </c>
      <c r="Q3232" s="18">
        <f t="shared" si="455"/>
        <v>0</v>
      </c>
      <c r="R3232" s="118"/>
    </row>
    <row r="3233" spans="1:18" x14ac:dyDescent="0.25">
      <c r="A3233" s="25">
        <f t="shared" si="456"/>
        <v>359</v>
      </c>
      <c r="B3233" s="23">
        <f t="shared" si="457"/>
        <v>44576</v>
      </c>
      <c r="C3233" s="24">
        <v>23</v>
      </c>
      <c r="D3233" s="54" t="str">
        <f t="shared" si="449"/>
        <v>ASET</v>
      </c>
      <c r="E3233" s="178"/>
      <c r="F3233" s="179"/>
      <c r="G3233" s="177"/>
      <c r="H3233" s="177"/>
      <c r="I3233" s="169">
        <f t="shared" si="450"/>
        <v>0</v>
      </c>
      <c r="J3233" s="149" t="str" cm="1">
        <f t="array" ref="J3233">IF(ISERROR(INDEX('Non Compliance input'!$H$5:$H$156,MATCH(1,(A3233='Non Compliance input'!$A$5:$A$156)*(F3233&gt;='Non Compliance input'!$D$5:$D$156)*(E3233&lt;'Non Compliance input'!$E$5:$E$156)*('Non Compliance input'!$H$5:$H$156="Yes"),0))
),"","Yes")</f>
        <v/>
      </c>
      <c r="K3233" s="149">
        <f t="shared" si="451"/>
        <v>0</v>
      </c>
      <c r="L3233" s="162">
        <f t="shared" si="452"/>
        <v>0</v>
      </c>
      <c r="M3233" s="162" t="str" cm="1">
        <f t="array" ref="M3233">IF(ISERROR(INDEX('Non Compliance input'!$I$5:$I$156,MATCH(1,(A3233='Non Compliance input'!$A$5:$A$156)*(E3233&gt;='Non Compliance input'!$D$5:$D$156)*(F3233&lt;='Non Compliance input'!$E$5:$E$156)*('Non Compliance input'!$I$5:$I$156="Yes"),0))
),"","Yes")</f>
        <v/>
      </c>
      <c r="N3233" s="149" t="str">
        <f>IF(VLOOKUP($A3233,HourEndingOutage!$B$3:$F$746,5,0)="Outage","Outage","")</f>
        <v/>
      </c>
      <c r="O3233" s="18">
        <f t="shared" si="453"/>
        <v>0</v>
      </c>
      <c r="P3233" s="18" t="str">
        <f t="shared" si="454"/>
        <v/>
      </c>
      <c r="Q3233" s="18">
        <f t="shared" si="455"/>
        <v>0</v>
      </c>
      <c r="R3233" s="118"/>
    </row>
    <row r="3234" spans="1:18" x14ac:dyDescent="0.25">
      <c r="A3234" s="25">
        <f t="shared" si="456"/>
        <v>360</v>
      </c>
      <c r="B3234" s="23">
        <f t="shared" si="457"/>
        <v>44576</v>
      </c>
      <c r="C3234" s="24">
        <v>24</v>
      </c>
      <c r="D3234" s="54" t="str">
        <f t="shared" si="449"/>
        <v>ASET</v>
      </c>
      <c r="E3234" s="178"/>
      <c r="F3234" s="179"/>
      <c r="G3234" s="177"/>
      <c r="H3234" s="177"/>
      <c r="I3234" s="169">
        <f t="shared" si="450"/>
        <v>0</v>
      </c>
      <c r="J3234" s="149" t="str" cm="1">
        <f t="array" ref="J3234">IF(ISERROR(INDEX('Non Compliance input'!$H$5:$H$156,MATCH(1,(A3234='Non Compliance input'!$A$5:$A$156)*(F3234&gt;='Non Compliance input'!$D$5:$D$156)*(E3234&lt;'Non Compliance input'!$E$5:$E$156)*('Non Compliance input'!$H$5:$H$156="Yes"),0))
),"","Yes")</f>
        <v/>
      </c>
      <c r="K3234" s="149">
        <f t="shared" si="451"/>
        <v>0</v>
      </c>
      <c r="L3234" s="162">
        <f t="shared" si="452"/>
        <v>0</v>
      </c>
      <c r="M3234" s="162" t="str" cm="1">
        <f t="array" ref="M3234">IF(ISERROR(INDEX('Non Compliance input'!$I$5:$I$156,MATCH(1,(A3234='Non Compliance input'!$A$5:$A$156)*(E3234&gt;='Non Compliance input'!$D$5:$D$156)*(F3234&lt;='Non Compliance input'!$E$5:$E$156)*('Non Compliance input'!$I$5:$I$156="Yes"),0))
),"","Yes")</f>
        <v/>
      </c>
      <c r="N3234" s="149" t="str">
        <f>IF(VLOOKUP($A3234,HourEndingOutage!$B$3:$F$746,5,0)="Outage","Outage","")</f>
        <v/>
      </c>
      <c r="O3234" s="18">
        <f t="shared" si="453"/>
        <v>0</v>
      </c>
      <c r="P3234" s="18" t="str">
        <f t="shared" si="454"/>
        <v/>
      </c>
      <c r="Q3234" s="18">
        <f t="shared" si="455"/>
        <v>0</v>
      </c>
      <c r="R3234" s="118"/>
    </row>
    <row r="3235" spans="1:18" x14ac:dyDescent="0.25">
      <c r="A3235" s="25">
        <f t="shared" si="456"/>
        <v>360</v>
      </c>
      <c r="B3235" s="23">
        <f t="shared" si="457"/>
        <v>44576</v>
      </c>
      <c r="C3235" s="24">
        <v>24</v>
      </c>
      <c r="D3235" s="54" t="str">
        <f t="shared" si="449"/>
        <v>ASET</v>
      </c>
      <c r="E3235" s="178"/>
      <c r="F3235" s="179"/>
      <c r="G3235" s="177"/>
      <c r="H3235" s="177"/>
      <c r="I3235" s="169">
        <f t="shared" si="450"/>
        <v>0</v>
      </c>
      <c r="J3235" s="149" t="str" cm="1">
        <f t="array" ref="J3235">IF(ISERROR(INDEX('Non Compliance input'!$H$5:$H$156,MATCH(1,(A3235='Non Compliance input'!$A$5:$A$156)*(F3235&gt;='Non Compliance input'!$D$5:$D$156)*(E3235&lt;'Non Compliance input'!$E$5:$E$156)*('Non Compliance input'!$H$5:$H$156="Yes"),0))
),"","Yes")</f>
        <v/>
      </c>
      <c r="K3235" s="149">
        <f t="shared" si="451"/>
        <v>0</v>
      </c>
      <c r="L3235" s="162">
        <f t="shared" si="452"/>
        <v>0</v>
      </c>
      <c r="M3235" s="162" t="str" cm="1">
        <f t="array" ref="M3235">IF(ISERROR(INDEX('Non Compliance input'!$I$5:$I$156,MATCH(1,(A3235='Non Compliance input'!$A$5:$A$156)*(E3235&gt;='Non Compliance input'!$D$5:$D$156)*(F3235&lt;='Non Compliance input'!$E$5:$E$156)*('Non Compliance input'!$I$5:$I$156="Yes"),0))
),"","Yes")</f>
        <v/>
      </c>
      <c r="N3235" s="149" t="str">
        <f>IF(VLOOKUP($A3235,HourEndingOutage!$B$3:$F$746,5,0)="Outage","Outage","")</f>
        <v/>
      </c>
      <c r="O3235" s="18">
        <f t="shared" si="453"/>
        <v>0</v>
      </c>
      <c r="P3235" s="18" t="str">
        <f t="shared" si="454"/>
        <v/>
      </c>
      <c r="Q3235" s="18">
        <f t="shared" si="455"/>
        <v>0</v>
      </c>
      <c r="R3235" s="118"/>
    </row>
    <row r="3236" spans="1:18" x14ac:dyDescent="0.25">
      <c r="A3236" s="25">
        <f t="shared" si="456"/>
        <v>360</v>
      </c>
      <c r="B3236" s="23">
        <f t="shared" si="457"/>
        <v>44576</v>
      </c>
      <c r="C3236" s="24">
        <v>24</v>
      </c>
      <c r="D3236" s="54" t="str">
        <f t="shared" si="449"/>
        <v>ASET</v>
      </c>
      <c r="E3236" s="178"/>
      <c r="F3236" s="179"/>
      <c r="G3236" s="177"/>
      <c r="H3236" s="177"/>
      <c r="I3236" s="169">
        <f t="shared" si="450"/>
        <v>0</v>
      </c>
      <c r="J3236" s="149" t="str" cm="1">
        <f t="array" ref="J3236">IF(ISERROR(INDEX('Non Compliance input'!$H$5:$H$156,MATCH(1,(A3236='Non Compliance input'!$A$5:$A$156)*(F3236&gt;='Non Compliance input'!$D$5:$D$156)*(E3236&lt;'Non Compliance input'!$E$5:$E$156)*('Non Compliance input'!$H$5:$H$156="Yes"),0))
),"","Yes")</f>
        <v/>
      </c>
      <c r="K3236" s="149">
        <f t="shared" si="451"/>
        <v>0</v>
      </c>
      <c r="L3236" s="162">
        <f t="shared" si="452"/>
        <v>0</v>
      </c>
      <c r="M3236" s="162" t="str" cm="1">
        <f t="array" ref="M3236">IF(ISERROR(INDEX('Non Compliance input'!$I$5:$I$156,MATCH(1,(A3236='Non Compliance input'!$A$5:$A$156)*(E3236&gt;='Non Compliance input'!$D$5:$D$156)*(F3236&lt;='Non Compliance input'!$E$5:$E$156)*('Non Compliance input'!$I$5:$I$156="Yes"),0))
),"","Yes")</f>
        <v/>
      </c>
      <c r="N3236" s="149" t="str">
        <f>IF(VLOOKUP($A3236,HourEndingOutage!$B$3:$F$746,5,0)="Outage","Outage","")</f>
        <v/>
      </c>
      <c r="O3236" s="18">
        <f t="shared" si="453"/>
        <v>0</v>
      </c>
      <c r="P3236" s="18" t="str">
        <f t="shared" si="454"/>
        <v/>
      </c>
      <c r="Q3236" s="18">
        <f t="shared" si="455"/>
        <v>0</v>
      </c>
      <c r="R3236" s="118"/>
    </row>
    <row r="3237" spans="1:18" x14ac:dyDescent="0.25">
      <c r="A3237" s="25">
        <f t="shared" si="456"/>
        <v>360</v>
      </c>
      <c r="B3237" s="23">
        <f t="shared" si="457"/>
        <v>44576</v>
      </c>
      <c r="C3237" s="24">
        <v>24</v>
      </c>
      <c r="D3237" s="54" t="str">
        <f t="shared" si="449"/>
        <v>ASET</v>
      </c>
      <c r="E3237" s="178"/>
      <c r="F3237" s="179"/>
      <c r="G3237" s="177"/>
      <c r="H3237" s="177"/>
      <c r="I3237" s="169">
        <f t="shared" si="450"/>
        <v>0</v>
      </c>
      <c r="J3237" s="149" t="str" cm="1">
        <f t="array" ref="J3237">IF(ISERROR(INDEX('Non Compliance input'!$H$5:$H$156,MATCH(1,(A3237='Non Compliance input'!$A$5:$A$156)*(F3237&gt;='Non Compliance input'!$D$5:$D$156)*(E3237&lt;'Non Compliance input'!$E$5:$E$156)*('Non Compliance input'!$H$5:$H$156="Yes"),0))
),"","Yes")</f>
        <v/>
      </c>
      <c r="K3237" s="149">
        <f t="shared" si="451"/>
        <v>0</v>
      </c>
      <c r="L3237" s="162">
        <f t="shared" si="452"/>
        <v>0</v>
      </c>
      <c r="M3237" s="162" t="str" cm="1">
        <f t="array" ref="M3237">IF(ISERROR(INDEX('Non Compliance input'!$I$5:$I$156,MATCH(1,(A3237='Non Compliance input'!$A$5:$A$156)*(E3237&gt;='Non Compliance input'!$D$5:$D$156)*(F3237&lt;='Non Compliance input'!$E$5:$E$156)*('Non Compliance input'!$I$5:$I$156="Yes"),0))
),"","Yes")</f>
        <v/>
      </c>
      <c r="N3237" s="149" t="str">
        <f>IF(VLOOKUP($A3237,HourEndingOutage!$B$3:$F$746,5,0)="Outage","Outage","")</f>
        <v/>
      </c>
      <c r="O3237" s="18">
        <f t="shared" si="453"/>
        <v>0</v>
      </c>
      <c r="P3237" s="18" t="str">
        <f t="shared" si="454"/>
        <v/>
      </c>
      <c r="Q3237" s="18">
        <f t="shared" si="455"/>
        <v>0</v>
      </c>
      <c r="R3237" s="118"/>
    </row>
    <row r="3238" spans="1:18" x14ac:dyDescent="0.25">
      <c r="A3238" s="25">
        <f t="shared" si="456"/>
        <v>360</v>
      </c>
      <c r="B3238" s="23">
        <f t="shared" si="457"/>
        <v>44576</v>
      </c>
      <c r="C3238" s="24">
        <v>24</v>
      </c>
      <c r="D3238" s="54" t="str">
        <f t="shared" si="449"/>
        <v>ASET</v>
      </c>
      <c r="E3238" s="178"/>
      <c r="F3238" s="179"/>
      <c r="G3238" s="177"/>
      <c r="H3238" s="177"/>
      <c r="I3238" s="169">
        <f t="shared" si="450"/>
        <v>0</v>
      </c>
      <c r="J3238" s="149" t="str" cm="1">
        <f t="array" ref="J3238">IF(ISERROR(INDEX('Non Compliance input'!$H$5:$H$156,MATCH(1,(A3238='Non Compliance input'!$A$5:$A$156)*(F3238&gt;='Non Compliance input'!$D$5:$D$156)*(E3238&lt;'Non Compliance input'!$E$5:$E$156)*('Non Compliance input'!$H$5:$H$156="Yes"),0))
),"","Yes")</f>
        <v/>
      </c>
      <c r="K3238" s="149">
        <f t="shared" si="451"/>
        <v>0</v>
      </c>
      <c r="L3238" s="162">
        <f t="shared" si="452"/>
        <v>0</v>
      </c>
      <c r="M3238" s="162" t="str" cm="1">
        <f t="array" ref="M3238">IF(ISERROR(INDEX('Non Compliance input'!$I$5:$I$156,MATCH(1,(A3238='Non Compliance input'!$A$5:$A$156)*(E3238&gt;='Non Compliance input'!$D$5:$D$156)*(F3238&lt;='Non Compliance input'!$E$5:$E$156)*('Non Compliance input'!$I$5:$I$156="Yes"),0))
),"","Yes")</f>
        <v/>
      </c>
      <c r="N3238" s="149" t="str">
        <f>IF(VLOOKUP($A3238,HourEndingOutage!$B$3:$F$746,5,0)="Outage","Outage","")</f>
        <v/>
      </c>
      <c r="O3238" s="18">
        <f t="shared" si="453"/>
        <v>0</v>
      </c>
      <c r="P3238" s="18" t="str">
        <f t="shared" si="454"/>
        <v/>
      </c>
      <c r="Q3238" s="18">
        <f t="shared" si="455"/>
        <v>0</v>
      </c>
      <c r="R3238" s="118"/>
    </row>
    <row r="3239" spans="1:18" x14ac:dyDescent="0.25">
      <c r="A3239" s="25">
        <f t="shared" si="456"/>
        <v>360</v>
      </c>
      <c r="B3239" s="23">
        <f t="shared" si="457"/>
        <v>44576</v>
      </c>
      <c r="C3239" s="24">
        <v>24</v>
      </c>
      <c r="D3239" s="54" t="str">
        <f t="shared" si="449"/>
        <v>ASET</v>
      </c>
      <c r="E3239" s="178"/>
      <c r="F3239" s="179"/>
      <c r="G3239" s="177"/>
      <c r="H3239" s="177"/>
      <c r="I3239" s="169">
        <f t="shared" si="450"/>
        <v>0</v>
      </c>
      <c r="J3239" s="149" t="str" cm="1">
        <f t="array" ref="J3239">IF(ISERROR(INDEX('Non Compliance input'!$H$5:$H$156,MATCH(1,(A3239='Non Compliance input'!$A$5:$A$156)*(F3239&gt;='Non Compliance input'!$D$5:$D$156)*(E3239&lt;'Non Compliance input'!$E$5:$E$156)*('Non Compliance input'!$H$5:$H$156="Yes"),0))
),"","Yes")</f>
        <v/>
      </c>
      <c r="K3239" s="149">
        <f t="shared" si="451"/>
        <v>0</v>
      </c>
      <c r="L3239" s="162">
        <f t="shared" si="452"/>
        <v>0</v>
      </c>
      <c r="M3239" s="162" t="str" cm="1">
        <f t="array" ref="M3239">IF(ISERROR(INDEX('Non Compliance input'!$I$5:$I$156,MATCH(1,(A3239='Non Compliance input'!$A$5:$A$156)*(E3239&gt;='Non Compliance input'!$D$5:$D$156)*(F3239&lt;='Non Compliance input'!$E$5:$E$156)*('Non Compliance input'!$I$5:$I$156="Yes"),0))
),"","Yes")</f>
        <v/>
      </c>
      <c r="N3239" s="149" t="str">
        <f>IF(VLOOKUP($A3239,HourEndingOutage!$B$3:$F$746,5,0)="Outage","Outage","")</f>
        <v/>
      </c>
      <c r="O3239" s="18">
        <f t="shared" si="453"/>
        <v>0</v>
      </c>
      <c r="P3239" s="18" t="str">
        <f t="shared" si="454"/>
        <v/>
      </c>
      <c r="Q3239" s="18">
        <f t="shared" si="455"/>
        <v>0</v>
      </c>
      <c r="R3239" s="118"/>
    </row>
    <row r="3240" spans="1:18" x14ac:dyDescent="0.25">
      <c r="A3240" s="25">
        <f t="shared" si="456"/>
        <v>360</v>
      </c>
      <c r="B3240" s="23">
        <f t="shared" si="457"/>
        <v>44576</v>
      </c>
      <c r="C3240" s="24">
        <v>24</v>
      </c>
      <c r="D3240" s="54" t="str">
        <f t="shared" si="449"/>
        <v>ASET</v>
      </c>
      <c r="E3240" s="178"/>
      <c r="F3240" s="179"/>
      <c r="G3240" s="177"/>
      <c r="H3240" s="177"/>
      <c r="I3240" s="169">
        <f t="shared" si="450"/>
        <v>0</v>
      </c>
      <c r="J3240" s="149" t="str" cm="1">
        <f t="array" ref="J3240">IF(ISERROR(INDEX('Non Compliance input'!$H$5:$H$156,MATCH(1,(A3240='Non Compliance input'!$A$5:$A$156)*(F3240&gt;='Non Compliance input'!$D$5:$D$156)*(E3240&lt;'Non Compliance input'!$E$5:$E$156)*('Non Compliance input'!$H$5:$H$156="Yes"),0))
),"","Yes")</f>
        <v/>
      </c>
      <c r="K3240" s="149">
        <f t="shared" si="451"/>
        <v>0</v>
      </c>
      <c r="L3240" s="162">
        <f t="shared" si="452"/>
        <v>0</v>
      </c>
      <c r="M3240" s="162" t="str" cm="1">
        <f t="array" ref="M3240">IF(ISERROR(INDEX('Non Compliance input'!$I$5:$I$156,MATCH(1,(A3240='Non Compliance input'!$A$5:$A$156)*(E3240&gt;='Non Compliance input'!$D$5:$D$156)*(F3240&lt;='Non Compliance input'!$E$5:$E$156)*('Non Compliance input'!$I$5:$I$156="Yes"),0))
),"","Yes")</f>
        <v/>
      </c>
      <c r="N3240" s="149" t="str">
        <f>IF(VLOOKUP($A3240,HourEndingOutage!$B$3:$F$746,5,0)="Outage","Outage","")</f>
        <v/>
      </c>
      <c r="O3240" s="18">
        <f t="shared" si="453"/>
        <v>0</v>
      </c>
      <c r="P3240" s="18" t="str">
        <f t="shared" si="454"/>
        <v/>
      </c>
      <c r="Q3240" s="18">
        <f t="shared" si="455"/>
        <v>0</v>
      </c>
      <c r="R3240" s="118"/>
    </row>
    <row r="3241" spans="1:18" x14ac:dyDescent="0.25">
      <c r="A3241" s="25">
        <f t="shared" si="456"/>
        <v>360</v>
      </c>
      <c r="B3241" s="23">
        <f t="shared" si="457"/>
        <v>44576</v>
      </c>
      <c r="C3241" s="24">
        <v>24</v>
      </c>
      <c r="D3241" s="54" t="str">
        <f t="shared" si="449"/>
        <v>ASET</v>
      </c>
      <c r="E3241" s="178"/>
      <c r="F3241" s="179"/>
      <c r="G3241" s="177"/>
      <c r="H3241" s="177"/>
      <c r="I3241" s="169">
        <f t="shared" si="450"/>
        <v>0</v>
      </c>
      <c r="J3241" s="149" t="str" cm="1">
        <f t="array" ref="J3241">IF(ISERROR(INDEX('Non Compliance input'!$H$5:$H$156,MATCH(1,(A3241='Non Compliance input'!$A$5:$A$156)*(F3241&gt;='Non Compliance input'!$D$5:$D$156)*(E3241&lt;'Non Compliance input'!$E$5:$E$156)*('Non Compliance input'!$H$5:$H$156="Yes"),0))
),"","Yes")</f>
        <v/>
      </c>
      <c r="K3241" s="149">
        <f t="shared" si="451"/>
        <v>0</v>
      </c>
      <c r="L3241" s="162">
        <f t="shared" si="452"/>
        <v>0</v>
      </c>
      <c r="M3241" s="162" t="str" cm="1">
        <f t="array" ref="M3241">IF(ISERROR(INDEX('Non Compliance input'!$I$5:$I$156,MATCH(1,(A3241='Non Compliance input'!$A$5:$A$156)*(E3241&gt;='Non Compliance input'!$D$5:$D$156)*(F3241&lt;='Non Compliance input'!$E$5:$E$156)*('Non Compliance input'!$I$5:$I$156="Yes"),0))
),"","Yes")</f>
        <v/>
      </c>
      <c r="N3241" s="149" t="str">
        <f>IF(VLOOKUP($A3241,HourEndingOutage!$B$3:$F$746,5,0)="Outage","Outage","")</f>
        <v/>
      </c>
      <c r="O3241" s="18">
        <f t="shared" si="453"/>
        <v>0</v>
      </c>
      <c r="P3241" s="18" t="str">
        <f t="shared" si="454"/>
        <v/>
      </c>
      <c r="Q3241" s="18">
        <f t="shared" si="455"/>
        <v>0</v>
      </c>
      <c r="R3241" s="118"/>
    </row>
    <row r="3242" spans="1:18" x14ac:dyDescent="0.25">
      <c r="A3242" s="25">
        <f t="shared" si="456"/>
        <v>360</v>
      </c>
      <c r="B3242" s="23">
        <f t="shared" si="457"/>
        <v>44576</v>
      </c>
      <c r="C3242" s="24">
        <v>24</v>
      </c>
      <c r="D3242" s="54" t="str">
        <f t="shared" si="449"/>
        <v>ASET</v>
      </c>
      <c r="E3242" s="178"/>
      <c r="F3242" s="179"/>
      <c r="G3242" s="177"/>
      <c r="H3242" s="177"/>
      <c r="I3242" s="169">
        <f t="shared" si="450"/>
        <v>0</v>
      </c>
      <c r="J3242" s="149" t="str" cm="1">
        <f t="array" ref="J3242">IF(ISERROR(INDEX('Non Compliance input'!$H$5:$H$156,MATCH(1,(A3242='Non Compliance input'!$A$5:$A$156)*(F3242&gt;='Non Compliance input'!$D$5:$D$156)*(E3242&lt;'Non Compliance input'!$E$5:$E$156)*('Non Compliance input'!$H$5:$H$156="Yes"),0))
),"","Yes")</f>
        <v/>
      </c>
      <c r="K3242" s="149">
        <f t="shared" si="451"/>
        <v>0</v>
      </c>
      <c r="L3242" s="162">
        <f t="shared" si="452"/>
        <v>0</v>
      </c>
      <c r="M3242" s="162" t="str" cm="1">
        <f t="array" ref="M3242">IF(ISERROR(INDEX('Non Compliance input'!$I$5:$I$156,MATCH(1,(A3242='Non Compliance input'!$A$5:$A$156)*(E3242&gt;='Non Compliance input'!$D$5:$D$156)*(F3242&lt;='Non Compliance input'!$E$5:$E$156)*('Non Compliance input'!$I$5:$I$156="Yes"),0))
),"","Yes")</f>
        <v/>
      </c>
      <c r="N3242" s="149" t="str">
        <f>IF(VLOOKUP($A3242,HourEndingOutage!$B$3:$F$746,5,0)="Outage","Outage","")</f>
        <v/>
      </c>
      <c r="O3242" s="18">
        <f t="shared" si="453"/>
        <v>0</v>
      </c>
      <c r="P3242" s="18" t="str">
        <f t="shared" si="454"/>
        <v/>
      </c>
      <c r="Q3242" s="18">
        <f t="shared" si="455"/>
        <v>0</v>
      </c>
      <c r="R3242" s="118"/>
    </row>
    <row r="3243" spans="1:18" x14ac:dyDescent="0.25">
      <c r="A3243" s="25">
        <f t="shared" si="456"/>
        <v>361</v>
      </c>
      <c r="B3243" s="23">
        <f t="shared" si="457"/>
        <v>44577</v>
      </c>
      <c r="C3243" s="24">
        <v>1</v>
      </c>
      <c r="D3243" s="54" t="str">
        <f t="shared" si="449"/>
        <v>ASET</v>
      </c>
      <c r="E3243" s="178"/>
      <c r="F3243" s="179"/>
      <c r="G3243" s="177"/>
      <c r="H3243" s="177"/>
      <c r="I3243" s="169">
        <f t="shared" si="450"/>
        <v>0</v>
      </c>
      <c r="J3243" s="149" t="str" cm="1">
        <f t="array" ref="J3243">IF(ISERROR(INDEX('Non Compliance input'!$H$5:$H$156,MATCH(1,(A3243='Non Compliance input'!$A$5:$A$156)*(F3243&gt;='Non Compliance input'!$D$5:$D$156)*(E3243&lt;'Non Compliance input'!$E$5:$E$156)*('Non Compliance input'!$H$5:$H$156="Yes"),0))
),"","Yes")</f>
        <v/>
      </c>
      <c r="K3243" s="149">
        <f t="shared" si="451"/>
        <v>0</v>
      </c>
      <c r="L3243" s="162">
        <f t="shared" si="452"/>
        <v>0</v>
      </c>
      <c r="M3243" s="162" t="str" cm="1">
        <f t="array" ref="M3243">IF(ISERROR(INDEX('Non Compliance input'!$I$5:$I$156,MATCH(1,(A3243='Non Compliance input'!$A$5:$A$156)*(E3243&gt;='Non Compliance input'!$D$5:$D$156)*(F3243&lt;='Non Compliance input'!$E$5:$E$156)*('Non Compliance input'!$I$5:$I$156="Yes"),0))
),"","Yes")</f>
        <v/>
      </c>
      <c r="N3243" s="149" t="str">
        <f>IF(VLOOKUP($A3243,HourEndingOutage!$B$3:$F$746,5,0)="Outage","Outage","")</f>
        <v/>
      </c>
      <c r="O3243" s="18">
        <f t="shared" si="453"/>
        <v>0</v>
      </c>
      <c r="P3243" s="18" t="str">
        <f t="shared" si="454"/>
        <v/>
      </c>
      <c r="Q3243" s="18">
        <f t="shared" si="455"/>
        <v>0</v>
      </c>
      <c r="R3243" s="118"/>
    </row>
    <row r="3244" spans="1:18" x14ac:dyDescent="0.25">
      <c r="A3244" s="25">
        <f t="shared" si="456"/>
        <v>361</v>
      </c>
      <c r="B3244" s="23">
        <f t="shared" si="457"/>
        <v>44577</v>
      </c>
      <c r="C3244" s="24">
        <v>1</v>
      </c>
      <c r="D3244" s="54" t="str">
        <f t="shared" si="449"/>
        <v>ASET</v>
      </c>
      <c r="E3244" s="178"/>
      <c r="F3244" s="179"/>
      <c r="G3244" s="177"/>
      <c r="H3244" s="177"/>
      <c r="I3244" s="169">
        <f t="shared" si="450"/>
        <v>0</v>
      </c>
      <c r="J3244" s="149" t="str" cm="1">
        <f t="array" ref="J3244">IF(ISERROR(INDEX('Non Compliance input'!$H$5:$H$156,MATCH(1,(A3244='Non Compliance input'!$A$5:$A$156)*(F3244&gt;='Non Compliance input'!$D$5:$D$156)*(E3244&lt;'Non Compliance input'!$E$5:$E$156)*('Non Compliance input'!$H$5:$H$156="Yes"),0))
),"","Yes")</f>
        <v/>
      </c>
      <c r="K3244" s="149">
        <f t="shared" si="451"/>
        <v>0</v>
      </c>
      <c r="L3244" s="162">
        <f t="shared" si="452"/>
        <v>0</v>
      </c>
      <c r="M3244" s="162" t="str" cm="1">
        <f t="array" ref="M3244">IF(ISERROR(INDEX('Non Compliance input'!$I$5:$I$156,MATCH(1,(A3244='Non Compliance input'!$A$5:$A$156)*(E3244&gt;='Non Compliance input'!$D$5:$D$156)*(F3244&lt;='Non Compliance input'!$E$5:$E$156)*('Non Compliance input'!$I$5:$I$156="Yes"),0))
),"","Yes")</f>
        <v/>
      </c>
      <c r="N3244" s="149" t="str">
        <f>IF(VLOOKUP($A3244,HourEndingOutage!$B$3:$F$746,5,0)="Outage","Outage","")</f>
        <v/>
      </c>
      <c r="O3244" s="18">
        <f t="shared" si="453"/>
        <v>0</v>
      </c>
      <c r="P3244" s="18" t="str">
        <f t="shared" si="454"/>
        <v/>
      </c>
      <c r="Q3244" s="18">
        <f t="shared" si="455"/>
        <v>0</v>
      </c>
      <c r="R3244" s="118"/>
    </row>
    <row r="3245" spans="1:18" x14ac:dyDescent="0.25">
      <c r="A3245" s="25">
        <f t="shared" si="456"/>
        <v>361</v>
      </c>
      <c r="B3245" s="23">
        <f t="shared" si="457"/>
        <v>44577</v>
      </c>
      <c r="C3245" s="24">
        <v>1</v>
      </c>
      <c r="D3245" s="54" t="str">
        <f t="shared" si="449"/>
        <v>ASET</v>
      </c>
      <c r="E3245" s="178"/>
      <c r="F3245" s="179"/>
      <c r="G3245" s="177"/>
      <c r="H3245" s="177"/>
      <c r="I3245" s="169">
        <f t="shared" si="450"/>
        <v>0</v>
      </c>
      <c r="J3245" s="149" t="str" cm="1">
        <f t="array" ref="J3245">IF(ISERROR(INDEX('Non Compliance input'!$H$5:$H$156,MATCH(1,(A3245='Non Compliance input'!$A$5:$A$156)*(F3245&gt;='Non Compliance input'!$D$5:$D$156)*(E3245&lt;'Non Compliance input'!$E$5:$E$156)*('Non Compliance input'!$H$5:$H$156="Yes"),0))
),"","Yes")</f>
        <v/>
      </c>
      <c r="K3245" s="149">
        <f t="shared" si="451"/>
        <v>0</v>
      </c>
      <c r="L3245" s="162">
        <f t="shared" si="452"/>
        <v>0</v>
      </c>
      <c r="M3245" s="162" t="str" cm="1">
        <f t="array" ref="M3245">IF(ISERROR(INDEX('Non Compliance input'!$I$5:$I$156,MATCH(1,(A3245='Non Compliance input'!$A$5:$A$156)*(E3245&gt;='Non Compliance input'!$D$5:$D$156)*(F3245&lt;='Non Compliance input'!$E$5:$E$156)*('Non Compliance input'!$I$5:$I$156="Yes"),0))
),"","Yes")</f>
        <v/>
      </c>
      <c r="N3245" s="149" t="str">
        <f>IF(VLOOKUP($A3245,HourEndingOutage!$B$3:$F$746,5,0)="Outage","Outage","")</f>
        <v/>
      </c>
      <c r="O3245" s="18">
        <f t="shared" si="453"/>
        <v>0</v>
      </c>
      <c r="P3245" s="18" t="str">
        <f t="shared" si="454"/>
        <v/>
      </c>
      <c r="Q3245" s="18">
        <f t="shared" si="455"/>
        <v>0</v>
      </c>
      <c r="R3245" s="118"/>
    </row>
    <row r="3246" spans="1:18" x14ac:dyDescent="0.25">
      <c r="A3246" s="25">
        <f t="shared" si="456"/>
        <v>361</v>
      </c>
      <c r="B3246" s="23">
        <f t="shared" si="457"/>
        <v>44577</v>
      </c>
      <c r="C3246" s="24">
        <v>1</v>
      </c>
      <c r="D3246" s="54" t="str">
        <f t="shared" si="449"/>
        <v>ASET</v>
      </c>
      <c r="E3246" s="178"/>
      <c r="F3246" s="179"/>
      <c r="G3246" s="177"/>
      <c r="H3246" s="177"/>
      <c r="I3246" s="169">
        <f t="shared" si="450"/>
        <v>0</v>
      </c>
      <c r="J3246" s="149" t="str" cm="1">
        <f t="array" ref="J3246">IF(ISERROR(INDEX('Non Compliance input'!$H$5:$H$156,MATCH(1,(A3246='Non Compliance input'!$A$5:$A$156)*(F3246&gt;='Non Compliance input'!$D$5:$D$156)*(E3246&lt;'Non Compliance input'!$E$5:$E$156)*('Non Compliance input'!$H$5:$H$156="Yes"),0))
),"","Yes")</f>
        <v/>
      </c>
      <c r="K3246" s="149">
        <f t="shared" si="451"/>
        <v>0</v>
      </c>
      <c r="L3246" s="162">
        <f t="shared" si="452"/>
        <v>0</v>
      </c>
      <c r="M3246" s="162" t="str" cm="1">
        <f t="array" ref="M3246">IF(ISERROR(INDEX('Non Compliance input'!$I$5:$I$156,MATCH(1,(A3246='Non Compliance input'!$A$5:$A$156)*(E3246&gt;='Non Compliance input'!$D$5:$D$156)*(F3246&lt;='Non Compliance input'!$E$5:$E$156)*('Non Compliance input'!$I$5:$I$156="Yes"),0))
),"","Yes")</f>
        <v/>
      </c>
      <c r="N3246" s="149" t="str">
        <f>IF(VLOOKUP($A3246,HourEndingOutage!$B$3:$F$746,5,0)="Outage","Outage","")</f>
        <v/>
      </c>
      <c r="O3246" s="18">
        <f t="shared" si="453"/>
        <v>0</v>
      </c>
      <c r="P3246" s="18" t="str">
        <f t="shared" si="454"/>
        <v/>
      </c>
      <c r="Q3246" s="18">
        <f t="shared" si="455"/>
        <v>0</v>
      </c>
      <c r="R3246" s="118"/>
    </row>
    <row r="3247" spans="1:18" x14ac:dyDescent="0.25">
      <c r="A3247" s="25">
        <f t="shared" si="456"/>
        <v>361</v>
      </c>
      <c r="B3247" s="23">
        <f t="shared" si="457"/>
        <v>44577</v>
      </c>
      <c r="C3247" s="24">
        <v>1</v>
      </c>
      <c r="D3247" s="54" t="str">
        <f t="shared" si="449"/>
        <v>ASET</v>
      </c>
      <c r="E3247" s="178"/>
      <c r="F3247" s="179"/>
      <c r="G3247" s="177"/>
      <c r="H3247" s="177"/>
      <c r="I3247" s="169">
        <f t="shared" si="450"/>
        <v>0</v>
      </c>
      <c r="J3247" s="149" t="str" cm="1">
        <f t="array" ref="J3247">IF(ISERROR(INDEX('Non Compliance input'!$H$5:$H$156,MATCH(1,(A3247='Non Compliance input'!$A$5:$A$156)*(F3247&gt;='Non Compliance input'!$D$5:$D$156)*(E3247&lt;'Non Compliance input'!$E$5:$E$156)*('Non Compliance input'!$H$5:$H$156="Yes"),0))
),"","Yes")</f>
        <v/>
      </c>
      <c r="K3247" s="149">
        <f t="shared" si="451"/>
        <v>0</v>
      </c>
      <c r="L3247" s="162">
        <f t="shared" si="452"/>
        <v>0</v>
      </c>
      <c r="M3247" s="162" t="str" cm="1">
        <f t="array" ref="M3247">IF(ISERROR(INDEX('Non Compliance input'!$I$5:$I$156,MATCH(1,(A3247='Non Compliance input'!$A$5:$A$156)*(E3247&gt;='Non Compliance input'!$D$5:$D$156)*(F3247&lt;='Non Compliance input'!$E$5:$E$156)*('Non Compliance input'!$I$5:$I$156="Yes"),0))
),"","Yes")</f>
        <v/>
      </c>
      <c r="N3247" s="149" t="str">
        <f>IF(VLOOKUP($A3247,HourEndingOutage!$B$3:$F$746,5,0)="Outage","Outage","")</f>
        <v/>
      </c>
      <c r="O3247" s="18">
        <f t="shared" si="453"/>
        <v>0</v>
      </c>
      <c r="P3247" s="18" t="str">
        <f t="shared" si="454"/>
        <v/>
      </c>
      <c r="Q3247" s="18">
        <f t="shared" si="455"/>
        <v>0</v>
      </c>
      <c r="R3247" s="118"/>
    </row>
    <row r="3248" spans="1:18" x14ac:dyDescent="0.25">
      <c r="A3248" s="25">
        <f t="shared" si="456"/>
        <v>361</v>
      </c>
      <c r="B3248" s="23">
        <f t="shared" si="457"/>
        <v>44577</v>
      </c>
      <c r="C3248" s="24">
        <v>1</v>
      </c>
      <c r="D3248" s="54" t="str">
        <f t="shared" si="449"/>
        <v>ASET</v>
      </c>
      <c r="E3248" s="178"/>
      <c r="F3248" s="179"/>
      <c r="G3248" s="177"/>
      <c r="H3248" s="177"/>
      <c r="I3248" s="169">
        <f t="shared" si="450"/>
        <v>0</v>
      </c>
      <c r="J3248" s="149" t="str" cm="1">
        <f t="array" ref="J3248">IF(ISERROR(INDEX('Non Compliance input'!$H$5:$H$156,MATCH(1,(A3248='Non Compliance input'!$A$5:$A$156)*(F3248&gt;='Non Compliance input'!$D$5:$D$156)*(E3248&lt;'Non Compliance input'!$E$5:$E$156)*('Non Compliance input'!$H$5:$H$156="Yes"),0))
),"","Yes")</f>
        <v/>
      </c>
      <c r="K3248" s="149">
        <f t="shared" si="451"/>
        <v>0</v>
      </c>
      <c r="L3248" s="162">
        <f t="shared" si="452"/>
        <v>0</v>
      </c>
      <c r="M3248" s="162" t="str" cm="1">
        <f t="array" ref="M3248">IF(ISERROR(INDEX('Non Compliance input'!$I$5:$I$156,MATCH(1,(A3248='Non Compliance input'!$A$5:$A$156)*(E3248&gt;='Non Compliance input'!$D$5:$D$156)*(F3248&lt;='Non Compliance input'!$E$5:$E$156)*('Non Compliance input'!$I$5:$I$156="Yes"),0))
),"","Yes")</f>
        <v/>
      </c>
      <c r="N3248" s="149" t="str">
        <f>IF(VLOOKUP($A3248,HourEndingOutage!$B$3:$F$746,5,0)="Outage","Outage","")</f>
        <v/>
      </c>
      <c r="O3248" s="18">
        <f t="shared" si="453"/>
        <v>0</v>
      </c>
      <c r="P3248" s="18" t="str">
        <f t="shared" si="454"/>
        <v/>
      </c>
      <c r="Q3248" s="18">
        <f t="shared" si="455"/>
        <v>0</v>
      </c>
      <c r="R3248" s="118"/>
    </row>
    <row r="3249" spans="1:18" x14ac:dyDescent="0.25">
      <c r="A3249" s="25">
        <f t="shared" si="456"/>
        <v>361</v>
      </c>
      <c r="B3249" s="23">
        <f t="shared" si="457"/>
        <v>44577</v>
      </c>
      <c r="C3249" s="24">
        <v>1</v>
      </c>
      <c r="D3249" s="54" t="str">
        <f t="shared" si="449"/>
        <v>ASET</v>
      </c>
      <c r="E3249" s="178"/>
      <c r="F3249" s="179"/>
      <c r="G3249" s="177"/>
      <c r="H3249" s="177"/>
      <c r="I3249" s="169">
        <f t="shared" si="450"/>
        <v>0</v>
      </c>
      <c r="J3249" s="149" t="str" cm="1">
        <f t="array" ref="J3249">IF(ISERROR(INDEX('Non Compliance input'!$H$5:$H$156,MATCH(1,(A3249='Non Compliance input'!$A$5:$A$156)*(F3249&gt;='Non Compliance input'!$D$5:$D$156)*(E3249&lt;'Non Compliance input'!$E$5:$E$156)*('Non Compliance input'!$H$5:$H$156="Yes"),0))
),"","Yes")</f>
        <v/>
      </c>
      <c r="K3249" s="149">
        <f t="shared" si="451"/>
        <v>0</v>
      </c>
      <c r="L3249" s="162">
        <f t="shared" si="452"/>
        <v>0</v>
      </c>
      <c r="M3249" s="162" t="str" cm="1">
        <f t="array" ref="M3249">IF(ISERROR(INDEX('Non Compliance input'!$I$5:$I$156,MATCH(1,(A3249='Non Compliance input'!$A$5:$A$156)*(E3249&gt;='Non Compliance input'!$D$5:$D$156)*(F3249&lt;='Non Compliance input'!$E$5:$E$156)*('Non Compliance input'!$I$5:$I$156="Yes"),0))
),"","Yes")</f>
        <v/>
      </c>
      <c r="N3249" s="149" t="str">
        <f>IF(VLOOKUP($A3249,HourEndingOutage!$B$3:$F$746,5,0)="Outage","Outage","")</f>
        <v/>
      </c>
      <c r="O3249" s="18">
        <f t="shared" si="453"/>
        <v>0</v>
      </c>
      <c r="P3249" s="18" t="str">
        <f t="shared" si="454"/>
        <v/>
      </c>
      <c r="Q3249" s="18">
        <f t="shared" si="455"/>
        <v>0</v>
      </c>
      <c r="R3249" s="118"/>
    </row>
    <row r="3250" spans="1:18" x14ac:dyDescent="0.25">
      <c r="A3250" s="25">
        <f t="shared" si="456"/>
        <v>361</v>
      </c>
      <c r="B3250" s="23">
        <f t="shared" si="457"/>
        <v>44577</v>
      </c>
      <c r="C3250" s="24">
        <v>1</v>
      </c>
      <c r="D3250" s="54" t="str">
        <f t="shared" si="449"/>
        <v>ASET</v>
      </c>
      <c r="E3250" s="178"/>
      <c r="F3250" s="179"/>
      <c r="G3250" s="177"/>
      <c r="H3250" s="177"/>
      <c r="I3250" s="169">
        <f t="shared" si="450"/>
        <v>0</v>
      </c>
      <c r="J3250" s="149" t="str" cm="1">
        <f t="array" ref="J3250">IF(ISERROR(INDEX('Non Compliance input'!$H$5:$H$156,MATCH(1,(A3250='Non Compliance input'!$A$5:$A$156)*(F3250&gt;='Non Compliance input'!$D$5:$D$156)*(E3250&lt;'Non Compliance input'!$E$5:$E$156)*('Non Compliance input'!$H$5:$H$156="Yes"),0))
),"","Yes")</f>
        <v/>
      </c>
      <c r="K3250" s="149">
        <f t="shared" si="451"/>
        <v>0</v>
      </c>
      <c r="L3250" s="162">
        <f t="shared" si="452"/>
        <v>0</v>
      </c>
      <c r="M3250" s="162" t="str" cm="1">
        <f t="array" ref="M3250">IF(ISERROR(INDEX('Non Compliance input'!$I$5:$I$156,MATCH(1,(A3250='Non Compliance input'!$A$5:$A$156)*(E3250&gt;='Non Compliance input'!$D$5:$D$156)*(F3250&lt;='Non Compliance input'!$E$5:$E$156)*('Non Compliance input'!$I$5:$I$156="Yes"),0))
),"","Yes")</f>
        <v/>
      </c>
      <c r="N3250" s="149" t="str">
        <f>IF(VLOOKUP($A3250,HourEndingOutage!$B$3:$F$746,5,0)="Outage","Outage","")</f>
        <v/>
      </c>
      <c r="O3250" s="18">
        <f t="shared" si="453"/>
        <v>0</v>
      </c>
      <c r="P3250" s="18" t="str">
        <f t="shared" si="454"/>
        <v/>
      </c>
      <c r="Q3250" s="18">
        <f t="shared" si="455"/>
        <v>0</v>
      </c>
      <c r="R3250" s="118"/>
    </row>
    <row r="3251" spans="1:18" x14ac:dyDescent="0.25">
      <c r="A3251" s="25">
        <f t="shared" si="456"/>
        <v>361</v>
      </c>
      <c r="B3251" s="23">
        <f t="shared" si="457"/>
        <v>44577</v>
      </c>
      <c r="C3251" s="24">
        <v>1</v>
      </c>
      <c r="D3251" s="54" t="str">
        <f t="shared" si="449"/>
        <v>ASET</v>
      </c>
      <c r="E3251" s="178"/>
      <c r="F3251" s="179"/>
      <c r="G3251" s="177"/>
      <c r="H3251" s="177"/>
      <c r="I3251" s="169">
        <f t="shared" si="450"/>
        <v>0</v>
      </c>
      <c r="J3251" s="149" t="str" cm="1">
        <f t="array" ref="J3251">IF(ISERROR(INDEX('Non Compliance input'!$H$5:$H$156,MATCH(1,(A3251='Non Compliance input'!$A$5:$A$156)*(F3251&gt;='Non Compliance input'!$D$5:$D$156)*(E3251&lt;'Non Compliance input'!$E$5:$E$156)*('Non Compliance input'!$H$5:$H$156="Yes"),0))
),"","Yes")</f>
        <v/>
      </c>
      <c r="K3251" s="149">
        <f t="shared" si="451"/>
        <v>0</v>
      </c>
      <c r="L3251" s="162">
        <f t="shared" si="452"/>
        <v>0</v>
      </c>
      <c r="M3251" s="162" t="str" cm="1">
        <f t="array" ref="M3251">IF(ISERROR(INDEX('Non Compliance input'!$I$5:$I$156,MATCH(1,(A3251='Non Compliance input'!$A$5:$A$156)*(E3251&gt;='Non Compliance input'!$D$5:$D$156)*(F3251&lt;='Non Compliance input'!$E$5:$E$156)*('Non Compliance input'!$I$5:$I$156="Yes"),0))
),"","Yes")</f>
        <v/>
      </c>
      <c r="N3251" s="149" t="str">
        <f>IF(VLOOKUP($A3251,HourEndingOutage!$B$3:$F$746,5,0)="Outage","Outage","")</f>
        <v/>
      </c>
      <c r="O3251" s="18">
        <f t="shared" si="453"/>
        <v>0</v>
      </c>
      <c r="P3251" s="18" t="str">
        <f t="shared" si="454"/>
        <v/>
      </c>
      <c r="Q3251" s="18">
        <f t="shared" si="455"/>
        <v>0</v>
      </c>
      <c r="R3251" s="118"/>
    </row>
    <row r="3252" spans="1:18" x14ac:dyDescent="0.25">
      <c r="A3252" s="25">
        <f t="shared" si="456"/>
        <v>362</v>
      </c>
      <c r="B3252" s="23">
        <f t="shared" si="457"/>
        <v>44577</v>
      </c>
      <c r="C3252" s="24">
        <v>2</v>
      </c>
      <c r="D3252" s="54" t="str">
        <f t="shared" si="449"/>
        <v>ASET</v>
      </c>
      <c r="E3252" s="178"/>
      <c r="F3252" s="179"/>
      <c r="G3252" s="177"/>
      <c r="H3252" s="177"/>
      <c r="I3252" s="169">
        <f t="shared" si="450"/>
        <v>0</v>
      </c>
      <c r="J3252" s="149" t="str" cm="1">
        <f t="array" ref="J3252">IF(ISERROR(INDEX('Non Compliance input'!$H$5:$H$156,MATCH(1,(A3252='Non Compliance input'!$A$5:$A$156)*(F3252&gt;='Non Compliance input'!$D$5:$D$156)*(E3252&lt;'Non Compliance input'!$E$5:$E$156)*('Non Compliance input'!$H$5:$H$156="Yes"),0))
),"","Yes")</f>
        <v/>
      </c>
      <c r="K3252" s="149">
        <f t="shared" si="451"/>
        <v>0</v>
      </c>
      <c r="L3252" s="162">
        <f t="shared" si="452"/>
        <v>0</v>
      </c>
      <c r="M3252" s="162" t="str" cm="1">
        <f t="array" ref="M3252">IF(ISERROR(INDEX('Non Compliance input'!$I$5:$I$156,MATCH(1,(A3252='Non Compliance input'!$A$5:$A$156)*(E3252&gt;='Non Compliance input'!$D$5:$D$156)*(F3252&lt;='Non Compliance input'!$E$5:$E$156)*('Non Compliance input'!$I$5:$I$156="Yes"),0))
),"","Yes")</f>
        <v/>
      </c>
      <c r="N3252" s="149" t="str">
        <f>IF(VLOOKUP($A3252,HourEndingOutage!$B$3:$F$746,5,0)="Outage","Outage","")</f>
        <v/>
      </c>
      <c r="O3252" s="18">
        <f t="shared" si="453"/>
        <v>0</v>
      </c>
      <c r="P3252" s="18" t="str">
        <f t="shared" si="454"/>
        <v/>
      </c>
      <c r="Q3252" s="18">
        <f t="shared" si="455"/>
        <v>0</v>
      </c>
      <c r="R3252" s="118"/>
    </row>
    <row r="3253" spans="1:18" x14ac:dyDescent="0.25">
      <c r="A3253" s="25">
        <f t="shared" si="456"/>
        <v>362</v>
      </c>
      <c r="B3253" s="23">
        <f t="shared" si="457"/>
        <v>44577</v>
      </c>
      <c r="C3253" s="24">
        <v>2</v>
      </c>
      <c r="D3253" s="54" t="str">
        <f t="shared" si="449"/>
        <v>ASET</v>
      </c>
      <c r="E3253" s="178"/>
      <c r="F3253" s="179"/>
      <c r="G3253" s="177"/>
      <c r="H3253" s="177"/>
      <c r="I3253" s="169">
        <f t="shared" si="450"/>
        <v>0</v>
      </c>
      <c r="J3253" s="149" t="str" cm="1">
        <f t="array" ref="J3253">IF(ISERROR(INDEX('Non Compliance input'!$H$5:$H$156,MATCH(1,(A3253='Non Compliance input'!$A$5:$A$156)*(F3253&gt;='Non Compliance input'!$D$5:$D$156)*(E3253&lt;'Non Compliance input'!$E$5:$E$156)*('Non Compliance input'!$H$5:$H$156="Yes"),0))
),"","Yes")</f>
        <v/>
      </c>
      <c r="K3253" s="149">
        <f t="shared" si="451"/>
        <v>0</v>
      </c>
      <c r="L3253" s="162">
        <f t="shared" si="452"/>
        <v>0</v>
      </c>
      <c r="M3253" s="162" t="str" cm="1">
        <f t="array" ref="M3253">IF(ISERROR(INDEX('Non Compliance input'!$I$5:$I$156,MATCH(1,(A3253='Non Compliance input'!$A$5:$A$156)*(E3253&gt;='Non Compliance input'!$D$5:$D$156)*(F3253&lt;='Non Compliance input'!$E$5:$E$156)*('Non Compliance input'!$I$5:$I$156="Yes"),0))
),"","Yes")</f>
        <v/>
      </c>
      <c r="N3253" s="149" t="str">
        <f>IF(VLOOKUP($A3253,HourEndingOutage!$B$3:$F$746,5,0)="Outage","Outage","")</f>
        <v/>
      </c>
      <c r="O3253" s="18">
        <f t="shared" si="453"/>
        <v>0</v>
      </c>
      <c r="P3253" s="18" t="str">
        <f t="shared" si="454"/>
        <v/>
      </c>
      <c r="Q3253" s="18">
        <f t="shared" si="455"/>
        <v>0</v>
      </c>
      <c r="R3253" s="118"/>
    </row>
    <row r="3254" spans="1:18" x14ac:dyDescent="0.25">
      <c r="A3254" s="25">
        <f t="shared" si="456"/>
        <v>362</v>
      </c>
      <c r="B3254" s="23">
        <f t="shared" si="457"/>
        <v>44577</v>
      </c>
      <c r="C3254" s="24">
        <v>2</v>
      </c>
      <c r="D3254" s="54" t="str">
        <f t="shared" si="449"/>
        <v>ASET</v>
      </c>
      <c r="E3254" s="178"/>
      <c r="F3254" s="179"/>
      <c r="G3254" s="177"/>
      <c r="H3254" s="177"/>
      <c r="I3254" s="169">
        <f t="shared" si="450"/>
        <v>0</v>
      </c>
      <c r="J3254" s="149" t="str" cm="1">
        <f t="array" ref="J3254">IF(ISERROR(INDEX('Non Compliance input'!$H$5:$H$156,MATCH(1,(A3254='Non Compliance input'!$A$5:$A$156)*(F3254&gt;='Non Compliance input'!$D$5:$D$156)*(E3254&lt;'Non Compliance input'!$E$5:$E$156)*('Non Compliance input'!$H$5:$H$156="Yes"),0))
),"","Yes")</f>
        <v/>
      </c>
      <c r="K3254" s="149">
        <f t="shared" si="451"/>
        <v>0</v>
      </c>
      <c r="L3254" s="162">
        <f t="shared" si="452"/>
        <v>0</v>
      </c>
      <c r="M3254" s="162" t="str" cm="1">
        <f t="array" ref="M3254">IF(ISERROR(INDEX('Non Compliance input'!$I$5:$I$156,MATCH(1,(A3254='Non Compliance input'!$A$5:$A$156)*(E3254&gt;='Non Compliance input'!$D$5:$D$156)*(F3254&lt;='Non Compliance input'!$E$5:$E$156)*('Non Compliance input'!$I$5:$I$156="Yes"),0))
),"","Yes")</f>
        <v/>
      </c>
      <c r="N3254" s="149" t="str">
        <f>IF(VLOOKUP($A3254,HourEndingOutage!$B$3:$F$746,5,0)="Outage","Outage","")</f>
        <v/>
      </c>
      <c r="O3254" s="18">
        <f t="shared" si="453"/>
        <v>0</v>
      </c>
      <c r="P3254" s="18" t="str">
        <f t="shared" si="454"/>
        <v/>
      </c>
      <c r="Q3254" s="18">
        <f t="shared" si="455"/>
        <v>0</v>
      </c>
      <c r="R3254" s="118"/>
    </row>
    <row r="3255" spans="1:18" x14ac:dyDescent="0.25">
      <c r="A3255" s="25">
        <f t="shared" si="456"/>
        <v>362</v>
      </c>
      <c r="B3255" s="23">
        <f t="shared" si="457"/>
        <v>44577</v>
      </c>
      <c r="C3255" s="24">
        <v>2</v>
      </c>
      <c r="D3255" s="54" t="str">
        <f t="shared" si="449"/>
        <v>ASET</v>
      </c>
      <c r="E3255" s="178"/>
      <c r="F3255" s="179"/>
      <c r="G3255" s="177"/>
      <c r="H3255" s="177"/>
      <c r="I3255" s="169">
        <f t="shared" si="450"/>
        <v>0</v>
      </c>
      <c r="J3255" s="149" t="str" cm="1">
        <f t="array" ref="J3255">IF(ISERROR(INDEX('Non Compliance input'!$H$5:$H$156,MATCH(1,(A3255='Non Compliance input'!$A$5:$A$156)*(F3255&gt;='Non Compliance input'!$D$5:$D$156)*(E3255&lt;'Non Compliance input'!$E$5:$E$156)*('Non Compliance input'!$H$5:$H$156="Yes"),0))
),"","Yes")</f>
        <v/>
      </c>
      <c r="K3255" s="149">
        <f t="shared" si="451"/>
        <v>0</v>
      </c>
      <c r="L3255" s="162">
        <f t="shared" si="452"/>
        <v>0</v>
      </c>
      <c r="M3255" s="162" t="str" cm="1">
        <f t="array" ref="M3255">IF(ISERROR(INDEX('Non Compliance input'!$I$5:$I$156,MATCH(1,(A3255='Non Compliance input'!$A$5:$A$156)*(E3255&gt;='Non Compliance input'!$D$5:$D$156)*(F3255&lt;='Non Compliance input'!$E$5:$E$156)*('Non Compliance input'!$I$5:$I$156="Yes"),0))
),"","Yes")</f>
        <v/>
      </c>
      <c r="N3255" s="149" t="str">
        <f>IF(VLOOKUP($A3255,HourEndingOutage!$B$3:$F$746,5,0)="Outage","Outage","")</f>
        <v/>
      </c>
      <c r="O3255" s="18">
        <f t="shared" si="453"/>
        <v>0</v>
      </c>
      <c r="P3255" s="18" t="str">
        <f t="shared" si="454"/>
        <v/>
      </c>
      <c r="Q3255" s="18">
        <f t="shared" si="455"/>
        <v>0</v>
      </c>
      <c r="R3255" s="118"/>
    </row>
    <row r="3256" spans="1:18" x14ac:dyDescent="0.25">
      <c r="A3256" s="25">
        <f t="shared" si="456"/>
        <v>362</v>
      </c>
      <c r="B3256" s="23">
        <f t="shared" si="457"/>
        <v>44577</v>
      </c>
      <c r="C3256" s="24">
        <v>2</v>
      </c>
      <c r="D3256" s="54" t="str">
        <f t="shared" si="449"/>
        <v>ASET</v>
      </c>
      <c r="E3256" s="178"/>
      <c r="F3256" s="179"/>
      <c r="G3256" s="177"/>
      <c r="H3256" s="177"/>
      <c r="I3256" s="169">
        <f t="shared" si="450"/>
        <v>0</v>
      </c>
      <c r="J3256" s="149" t="str" cm="1">
        <f t="array" ref="J3256">IF(ISERROR(INDEX('Non Compliance input'!$H$5:$H$156,MATCH(1,(A3256='Non Compliance input'!$A$5:$A$156)*(F3256&gt;='Non Compliance input'!$D$5:$D$156)*(E3256&lt;'Non Compliance input'!$E$5:$E$156)*('Non Compliance input'!$H$5:$H$156="Yes"),0))
),"","Yes")</f>
        <v/>
      </c>
      <c r="K3256" s="149">
        <f t="shared" si="451"/>
        <v>0</v>
      </c>
      <c r="L3256" s="162">
        <f t="shared" si="452"/>
        <v>0</v>
      </c>
      <c r="M3256" s="162" t="str" cm="1">
        <f t="array" ref="M3256">IF(ISERROR(INDEX('Non Compliance input'!$I$5:$I$156,MATCH(1,(A3256='Non Compliance input'!$A$5:$A$156)*(E3256&gt;='Non Compliance input'!$D$5:$D$156)*(F3256&lt;='Non Compliance input'!$E$5:$E$156)*('Non Compliance input'!$I$5:$I$156="Yes"),0))
),"","Yes")</f>
        <v/>
      </c>
      <c r="N3256" s="149" t="str">
        <f>IF(VLOOKUP($A3256,HourEndingOutage!$B$3:$F$746,5,0)="Outage","Outage","")</f>
        <v/>
      </c>
      <c r="O3256" s="18">
        <f t="shared" si="453"/>
        <v>0</v>
      </c>
      <c r="P3256" s="18" t="str">
        <f t="shared" si="454"/>
        <v/>
      </c>
      <c r="Q3256" s="18">
        <f t="shared" si="455"/>
        <v>0</v>
      </c>
      <c r="R3256" s="118"/>
    </row>
    <row r="3257" spans="1:18" x14ac:dyDescent="0.25">
      <c r="A3257" s="25">
        <f t="shared" si="456"/>
        <v>362</v>
      </c>
      <c r="B3257" s="23">
        <f t="shared" si="457"/>
        <v>44577</v>
      </c>
      <c r="C3257" s="24">
        <v>2</v>
      </c>
      <c r="D3257" s="54" t="str">
        <f t="shared" si="449"/>
        <v>ASET</v>
      </c>
      <c r="E3257" s="178"/>
      <c r="F3257" s="179"/>
      <c r="G3257" s="177"/>
      <c r="H3257" s="177"/>
      <c r="I3257" s="169">
        <f t="shared" si="450"/>
        <v>0</v>
      </c>
      <c r="J3257" s="149" t="str" cm="1">
        <f t="array" ref="J3257">IF(ISERROR(INDEX('Non Compliance input'!$H$5:$H$156,MATCH(1,(A3257='Non Compliance input'!$A$5:$A$156)*(F3257&gt;='Non Compliance input'!$D$5:$D$156)*(E3257&lt;'Non Compliance input'!$E$5:$E$156)*('Non Compliance input'!$H$5:$H$156="Yes"),0))
),"","Yes")</f>
        <v/>
      </c>
      <c r="K3257" s="149">
        <f t="shared" si="451"/>
        <v>0</v>
      </c>
      <c r="L3257" s="162">
        <f t="shared" si="452"/>
        <v>0</v>
      </c>
      <c r="M3257" s="162" t="str" cm="1">
        <f t="array" ref="M3257">IF(ISERROR(INDEX('Non Compliance input'!$I$5:$I$156,MATCH(1,(A3257='Non Compliance input'!$A$5:$A$156)*(E3257&gt;='Non Compliance input'!$D$5:$D$156)*(F3257&lt;='Non Compliance input'!$E$5:$E$156)*('Non Compliance input'!$I$5:$I$156="Yes"),0))
),"","Yes")</f>
        <v/>
      </c>
      <c r="N3257" s="149" t="str">
        <f>IF(VLOOKUP($A3257,HourEndingOutage!$B$3:$F$746,5,0)="Outage","Outage","")</f>
        <v/>
      </c>
      <c r="O3257" s="18">
        <f t="shared" si="453"/>
        <v>0</v>
      </c>
      <c r="P3257" s="18" t="str">
        <f t="shared" si="454"/>
        <v/>
      </c>
      <c r="Q3257" s="18">
        <f t="shared" si="455"/>
        <v>0</v>
      </c>
      <c r="R3257" s="118"/>
    </row>
    <row r="3258" spans="1:18" x14ac:dyDescent="0.25">
      <c r="A3258" s="25">
        <f t="shared" si="456"/>
        <v>362</v>
      </c>
      <c r="B3258" s="23">
        <f t="shared" si="457"/>
        <v>44577</v>
      </c>
      <c r="C3258" s="24">
        <v>2</v>
      </c>
      <c r="D3258" s="54" t="str">
        <f t="shared" si="449"/>
        <v>ASET</v>
      </c>
      <c r="E3258" s="178"/>
      <c r="F3258" s="179"/>
      <c r="G3258" s="177"/>
      <c r="H3258" s="177"/>
      <c r="I3258" s="169">
        <f t="shared" si="450"/>
        <v>0</v>
      </c>
      <c r="J3258" s="149" t="str" cm="1">
        <f t="array" ref="J3258">IF(ISERROR(INDEX('Non Compliance input'!$H$5:$H$156,MATCH(1,(A3258='Non Compliance input'!$A$5:$A$156)*(F3258&gt;='Non Compliance input'!$D$5:$D$156)*(E3258&lt;'Non Compliance input'!$E$5:$E$156)*('Non Compliance input'!$H$5:$H$156="Yes"),0))
),"","Yes")</f>
        <v/>
      </c>
      <c r="K3258" s="149">
        <f t="shared" si="451"/>
        <v>0</v>
      </c>
      <c r="L3258" s="162">
        <f t="shared" si="452"/>
        <v>0</v>
      </c>
      <c r="M3258" s="162" t="str" cm="1">
        <f t="array" ref="M3258">IF(ISERROR(INDEX('Non Compliance input'!$I$5:$I$156,MATCH(1,(A3258='Non Compliance input'!$A$5:$A$156)*(E3258&gt;='Non Compliance input'!$D$5:$D$156)*(F3258&lt;='Non Compliance input'!$E$5:$E$156)*('Non Compliance input'!$I$5:$I$156="Yes"),0))
),"","Yes")</f>
        <v/>
      </c>
      <c r="N3258" s="149" t="str">
        <f>IF(VLOOKUP($A3258,HourEndingOutage!$B$3:$F$746,5,0)="Outage","Outage","")</f>
        <v/>
      </c>
      <c r="O3258" s="18">
        <f t="shared" si="453"/>
        <v>0</v>
      </c>
      <c r="P3258" s="18" t="str">
        <f t="shared" si="454"/>
        <v/>
      </c>
      <c r="Q3258" s="18">
        <f t="shared" si="455"/>
        <v>0</v>
      </c>
      <c r="R3258" s="118"/>
    </row>
    <row r="3259" spans="1:18" x14ac:dyDescent="0.25">
      <c r="A3259" s="25">
        <f t="shared" si="456"/>
        <v>362</v>
      </c>
      <c r="B3259" s="23">
        <f t="shared" si="457"/>
        <v>44577</v>
      </c>
      <c r="C3259" s="24">
        <v>2</v>
      </c>
      <c r="D3259" s="54" t="str">
        <f t="shared" si="449"/>
        <v>ASET</v>
      </c>
      <c r="E3259" s="178"/>
      <c r="F3259" s="179"/>
      <c r="G3259" s="177"/>
      <c r="H3259" s="177"/>
      <c r="I3259" s="169">
        <f t="shared" si="450"/>
        <v>0</v>
      </c>
      <c r="J3259" s="149" t="str" cm="1">
        <f t="array" ref="J3259">IF(ISERROR(INDEX('Non Compliance input'!$H$5:$H$156,MATCH(1,(A3259='Non Compliance input'!$A$5:$A$156)*(F3259&gt;='Non Compliance input'!$D$5:$D$156)*(E3259&lt;'Non Compliance input'!$E$5:$E$156)*('Non Compliance input'!$H$5:$H$156="Yes"),0))
),"","Yes")</f>
        <v/>
      </c>
      <c r="K3259" s="149">
        <f t="shared" si="451"/>
        <v>0</v>
      </c>
      <c r="L3259" s="162">
        <f t="shared" si="452"/>
        <v>0</v>
      </c>
      <c r="M3259" s="162" t="str" cm="1">
        <f t="array" ref="M3259">IF(ISERROR(INDEX('Non Compliance input'!$I$5:$I$156,MATCH(1,(A3259='Non Compliance input'!$A$5:$A$156)*(E3259&gt;='Non Compliance input'!$D$5:$D$156)*(F3259&lt;='Non Compliance input'!$E$5:$E$156)*('Non Compliance input'!$I$5:$I$156="Yes"),0))
),"","Yes")</f>
        <v/>
      </c>
      <c r="N3259" s="149" t="str">
        <f>IF(VLOOKUP($A3259,HourEndingOutage!$B$3:$F$746,5,0)="Outage","Outage","")</f>
        <v/>
      </c>
      <c r="O3259" s="18">
        <f t="shared" si="453"/>
        <v>0</v>
      </c>
      <c r="P3259" s="18" t="str">
        <f t="shared" si="454"/>
        <v/>
      </c>
      <c r="Q3259" s="18">
        <f t="shared" si="455"/>
        <v>0</v>
      </c>
      <c r="R3259" s="118"/>
    </row>
    <row r="3260" spans="1:18" x14ac:dyDescent="0.25">
      <c r="A3260" s="25">
        <f t="shared" si="456"/>
        <v>362</v>
      </c>
      <c r="B3260" s="23">
        <f t="shared" si="457"/>
        <v>44577</v>
      </c>
      <c r="C3260" s="24">
        <v>2</v>
      </c>
      <c r="D3260" s="54" t="str">
        <f t="shared" si="449"/>
        <v>ASET</v>
      </c>
      <c r="E3260" s="178"/>
      <c r="F3260" s="179"/>
      <c r="G3260" s="177"/>
      <c r="H3260" s="177"/>
      <c r="I3260" s="169">
        <f t="shared" si="450"/>
        <v>0</v>
      </c>
      <c r="J3260" s="149" t="str" cm="1">
        <f t="array" ref="J3260">IF(ISERROR(INDEX('Non Compliance input'!$H$5:$H$156,MATCH(1,(A3260='Non Compliance input'!$A$5:$A$156)*(F3260&gt;='Non Compliance input'!$D$5:$D$156)*(E3260&lt;'Non Compliance input'!$E$5:$E$156)*('Non Compliance input'!$H$5:$H$156="Yes"),0))
),"","Yes")</f>
        <v/>
      </c>
      <c r="K3260" s="149">
        <f t="shared" si="451"/>
        <v>0</v>
      </c>
      <c r="L3260" s="162">
        <f t="shared" si="452"/>
        <v>0</v>
      </c>
      <c r="M3260" s="162" t="str" cm="1">
        <f t="array" ref="M3260">IF(ISERROR(INDEX('Non Compliance input'!$I$5:$I$156,MATCH(1,(A3260='Non Compliance input'!$A$5:$A$156)*(E3260&gt;='Non Compliance input'!$D$5:$D$156)*(F3260&lt;='Non Compliance input'!$E$5:$E$156)*('Non Compliance input'!$I$5:$I$156="Yes"),0))
),"","Yes")</f>
        <v/>
      </c>
      <c r="N3260" s="149" t="str">
        <f>IF(VLOOKUP($A3260,HourEndingOutage!$B$3:$F$746,5,0)="Outage","Outage","")</f>
        <v/>
      </c>
      <c r="O3260" s="18">
        <f t="shared" si="453"/>
        <v>0</v>
      </c>
      <c r="P3260" s="18" t="str">
        <f t="shared" si="454"/>
        <v/>
      </c>
      <c r="Q3260" s="18">
        <f t="shared" si="455"/>
        <v>0</v>
      </c>
      <c r="R3260" s="118"/>
    </row>
    <row r="3261" spans="1:18" x14ac:dyDescent="0.25">
      <c r="A3261" s="25">
        <f t="shared" si="456"/>
        <v>363</v>
      </c>
      <c r="B3261" s="23">
        <f t="shared" si="457"/>
        <v>44577</v>
      </c>
      <c r="C3261" s="24">
        <v>3</v>
      </c>
      <c r="D3261" s="54" t="str">
        <f t="shared" si="449"/>
        <v>ASET</v>
      </c>
      <c r="E3261" s="178"/>
      <c r="F3261" s="179"/>
      <c r="G3261" s="177"/>
      <c r="H3261" s="177"/>
      <c r="I3261" s="169">
        <f t="shared" si="450"/>
        <v>0</v>
      </c>
      <c r="J3261" s="149" t="str" cm="1">
        <f t="array" ref="J3261">IF(ISERROR(INDEX('Non Compliance input'!$H$5:$H$156,MATCH(1,(A3261='Non Compliance input'!$A$5:$A$156)*(F3261&gt;='Non Compliance input'!$D$5:$D$156)*(E3261&lt;'Non Compliance input'!$E$5:$E$156)*('Non Compliance input'!$H$5:$H$156="Yes"),0))
),"","Yes")</f>
        <v/>
      </c>
      <c r="K3261" s="149">
        <f t="shared" si="451"/>
        <v>0</v>
      </c>
      <c r="L3261" s="162">
        <f t="shared" si="452"/>
        <v>0</v>
      </c>
      <c r="M3261" s="162" t="str" cm="1">
        <f t="array" ref="M3261">IF(ISERROR(INDEX('Non Compliance input'!$I$5:$I$156,MATCH(1,(A3261='Non Compliance input'!$A$5:$A$156)*(E3261&gt;='Non Compliance input'!$D$5:$D$156)*(F3261&lt;='Non Compliance input'!$E$5:$E$156)*('Non Compliance input'!$I$5:$I$156="Yes"),0))
),"","Yes")</f>
        <v/>
      </c>
      <c r="N3261" s="149" t="str">
        <f>IF(VLOOKUP($A3261,HourEndingOutage!$B$3:$F$746,5,0)="Outage","Outage","")</f>
        <v/>
      </c>
      <c r="O3261" s="18">
        <f t="shared" si="453"/>
        <v>0</v>
      </c>
      <c r="P3261" s="18" t="str">
        <f t="shared" si="454"/>
        <v/>
      </c>
      <c r="Q3261" s="18">
        <f t="shared" si="455"/>
        <v>0</v>
      </c>
      <c r="R3261" s="118"/>
    </row>
    <row r="3262" spans="1:18" x14ac:dyDescent="0.25">
      <c r="A3262" s="25">
        <f t="shared" si="456"/>
        <v>363</v>
      </c>
      <c r="B3262" s="23">
        <f t="shared" si="457"/>
        <v>44577</v>
      </c>
      <c r="C3262" s="24">
        <v>3</v>
      </c>
      <c r="D3262" s="54" t="str">
        <f t="shared" si="449"/>
        <v>ASET</v>
      </c>
      <c r="E3262" s="178"/>
      <c r="F3262" s="179"/>
      <c r="G3262" s="177"/>
      <c r="H3262" s="177"/>
      <c r="I3262" s="169">
        <f t="shared" si="450"/>
        <v>0</v>
      </c>
      <c r="J3262" s="149" t="str" cm="1">
        <f t="array" ref="J3262">IF(ISERROR(INDEX('Non Compliance input'!$H$5:$H$156,MATCH(1,(A3262='Non Compliance input'!$A$5:$A$156)*(F3262&gt;='Non Compliance input'!$D$5:$D$156)*(E3262&lt;'Non Compliance input'!$E$5:$E$156)*('Non Compliance input'!$H$5:$H$156="Yes"),0))
),"","Yes")</f>
        <v/>
      </c>
      <c r="K3262" s="149">
        <f t="shared" si="451"/>
        <v>0</v>
      </c>
      <c r="L3262" s="162">
        <f t="shared" si="452"/>
        <v>0</v>
      </c>
      <c r="M3262" s="162" t="str" cm="1">
        <f t="array" ref="M3262">IF(ISERROR(INDEX('Non Compliance input'!$I$5:$I$156,MATCH(1,(A3262='Non Compliance input'!$A$5:$A$156)*(E3262&gt;='Non Compliance input'!$D$5:$D$156)*(F3262&lt;='Non Compliance input'!$E$5:$E$156)*('Non Compliance input'!$I$5:$I$156="Yes"),0))
),"","Yes")</f>
        <v/>
      </c>
      <c r="N3262" s="149" t="str">
        <f>IF(VLOOKUP($A3262,HourEndingOutage!$B$3:$F$746,5,0)="Outage","Outage","")</f>
        <v/>
      </c>
      <c r="O3262" s="18">
        <f t="shared" si="453"/>
        <v>0</v>
      </c>
      <c r="P3262" s="18" t="str">
        <f t="shared" si="454"/>
        <v/>
      </c>
      <c r="Q3262" s="18">
        <f t="shared" si="455"/>
        <v>0</v>
      </c>
      <c r="R3262" s="118"/>
    </row>
    <row r="3263" spans="1:18" x14ac:dyDescent="0.25">
      <c r="A3263" s="25">
        <f t="shared" si="456"/>
        <v>363</v>
      </c>
      <c r="B3263" s="23">
        <f t="shared" si="457"/>
        <v>44577</v>
      </c>
      <c r="C3263" s="24">
        <v>3</v>
      </c>
      <c r="D3263" s="54" t="str">
        <f t="shared" si="449"/>
        <v>ASET</v>
      </c>
      <c r="E3263" s="178"/>
      <c r="F3263" s="179"/>
      <c r="G3263" s="177"/>
      <c r="H3263" s="177"/>
      <c r="I3263" s="169">
        <f t="shared" si="450"/>
        <v>0</v>
      </c>
      <c r="J3263" s="149" t="str" cm="1">
        <f t="array" ref="J3263">IF(ISERROR(INDEX('Non Compliance input'!$H$5:$H$156,MATCH(1,(A3263='Non Compliance input'!$A$5:$A$156)*(F3263&gt;='Non Compliance input'!$D$5:$D$156)*(E3263&lt;'Non Compliance input'!$E$5:$E$156)*('Non Compliance input'!$H$5:$H$156="Yes"),0))
),"","Yes")</f>
        <v/>
      </c>
      <c r="K3263" s="149">
        <f t="shared" si="451"/>
        <v>0</v>
      </c>
      <c r="L3263" s="162">
        <f t="shared" si="452"/>
        <v>0</v>
      </c>
      <c r="M3263" s="162" t="str" cm="1">
        <f t="array" ref="M3263">IF(ISERROR(INDEX('Non Compliance input'!$I$5:$I$156,MATCH(1,(A3263='Non Compliance input'!$A$5:$A$156)*(E3263&gt;='Non Compliance input'!$D$5:$D$156)*(F3263&lt;='Non Compliance input'!$E$5:$E$156)*('Non Compliance input'!$I$5:$I$156="Yes"),0))
),"","Yes")</f>
        <v/>
      </c>
      <c r="N3263" s="149" t="str">
        <f>IF(VLOOKUP($A3263,HourEndingOutage!$B$3:$F$746,5,0)="Outage","Outage","")</f>
        <v/>
      </c>
      <c r="O3263" s="18">
        <f t="shared" si="453"/>
        <v>0</v>
      </c>
      <c r="P3263" s="18" t="str">
        <f t="shared" si="454"/>
        <v/>
      </c>
      <c r="Q3263" s="18">
        <f t="shared" si="455"/>
        <v>0</v>
      </c>
      <c r="R3263" s="118"/>
    </row>
    <row r="3264" spans="1:18" x14ac:dyDescent="0.25">
      <c r="A3264" s="25">
        <f t="shared" si="456"/>
        <v>363</v>
      </c>
      <c r="B3264" s="23">
        <f t="shared" si="457"/>
        <v>44577</v>
      </c>
      <c r="C3264" s="24">
        <v>3</v>
      </c>
      <c r="D3264" s="54" t="str">
        <f t="shared" si="449"/>
        <v>ASET</v>
      </c>
      <c r="E3264" s="178"/>
      <c r="F3264" s="179"/>
      <c r="G3264" s="177"/>
      <c r="H3264" s="177"/>
      <c r="I3264" s="169">
        <f t="shared" si="450"/>
        <v>0</v>
      </c>
      <c r="J3264" s="149" t="str" cm="1">
        <f t="array" ref="J3264">IF(ISERROR(INDEX('Non Compliance input'!$H$5:$H$156,MATCH(1,(A3264='Non Compliance input'!$A$5:$A$156)*(F3264&gt;='Non Compliance input'!$D$5:$D$156)*(E3264&lt;'Non Compliance input'!$E$5:$E$156)*('Non Compliance input'!$H$5:$H$156="Yes"),0))
),"","Yes")</f>
        <v/>
      </c>
      <c r="K3264" s="149">
        <f t="shared" si="451"/>
        <v>0</v>
      </c>
      <c r="L3264" s="162">
        <f t="shared" si="452"/>
        <v>0</v>
      </c>
      <c r="M3264" s="162" t="str" cm="1">
        <f t="array" ref="M3264">IF(ISERROR(INDEX('Non Compliance input'!$I$5:$I$156,MATCH(1,(A3264='Non Compliance input'!$A$5:$A$156)*(E3264&gt;='Non Compliance input'!$D$5:$D$156)*(F3264&lt;='Non Compliance input'!$E$5:$E$156)*('Non Compliance input'!$I$5:$I$156="Yes"),0))
),"","Yes")</f>
        <v/>
      </c>
      <c r="N3264" s="149" t="str">
        <f>IF(VLOOKUP($A3264,HourEndingOutage!$B$3:$F$746,5,0)="Outage","Outage","")</f>
        <v/>
      </c>
      <c r="O3264" s="18">
        <f t="shared" si="453"/>
        <v>0</v>
      </c>
      <c r="P3264" s="18" t="str">
        <f t="shared" si="454"/>
        <v/>
      </c>
      <c r="Q3264" s="18">
        <f t="shared" si="455"/>
        <v>0</v>
      </c>
      <c r="R3264" s="118"/>
    </row>
    <row r="3265" spans="1:18" x14ac:dyDescent="0.25">
      <c r="A3265" s="25">
        <f t="shared" si="456"/>
        <v>363</v>
      </c>
      <c r="B3265" s="23">
        <f t="shared" si="457"/>
        <v>44577</v>
      </c>
      <c r="C3265" s="24">
        <v>3</v>
      </c>
      <c r="D3265" s="54" t="str">
        <f t="shared" si="449"/>
        <v>ASET</v>
      </c>
      <c r="E3265" s="178"/>
      <c r="F3265" s="179"/>
      <c r="G3265" s="177"/>
      <c r="H3265" s="177"/>
      <c r="I3265" s="169">
        <f t="shared" si="450"/>
        <v>0</v>
      </c>
      <c r="J3265" s="149" t="str" cm="1">
        <f t="array" ref="J3265">IF(ISERROR(INDEX('Non Compliance input'!$H$5:$H$156,MATCH(1,(A3265='Non Compliance input'!$A$5:$A$156)*(F3265&gt;='Non Compliance input'!$D$5:$D$156)*(E3265&lt;'Non Compliance input'!$E$5:$E$156)*('Non Compliance input'!$H$5:$H$156="Yes"),0))
),"","Yes")</f>
        <v/>
      </c>
      <c r="K3265" s="149">
        <f t="shared" si="451"/>
        <v>0</v>
      </c>
      <c r="L3265" s="162">
        <f t="shared" si="452"/>
        <v>0</v>
      </c>
      <c r="M3265" s="162" t="str" cm="1">
        <f t="array" ref="M3265">IF(ISERROR(INDEX('Non Compliance input'!$I$5:$I$156,MATCH(1,(A3265='Non Compliance input'!$A$5:$A$156)*(E3265&gt;='Non Compliance input'!$D$5:$D$156)*(F3265&lt;='Non Compliance input'!$E$5:$E$156)*('Non Compliance input'!$I$5:$I$156="Yes"),0))
),"","Yes")</f>
        <v/>
      </c>
      <c r="N3265" s="149" t="str">
        <f>IF(VLOOKUP($A3265,HourEndingOutage!$B$3:$F$746,5,0)="Outage","Outage","")</f>
        <v/>
      </c>
      <c r="O3265" s="18">
        <f t="shared" si="453"/>
        <v>0</v>
      </c>
      <c r="P3265" s="18" t="str">
        <f t="shared" si="454"/>
        <v/>
      </c>
      <c r="Q3265" s="18">
        <f t="shared" si="455"/>
        <v>0</v>
      </c>
      <c r="R3265" s="118"/>
    </row>
    <row r="3266" spans="1:18" x14ac:dyDescent="0.25">
      <c r="A3266" s="25">
        <f t="shared" si="456"/>
        <v>363</v>
      </c>
      <c r="B3266" s="23">
        <f t="shared" si="457"/>
        <v>44577</v>
      </c>
      <c r="C3266" s="24">
        <v>3</v>
      </c>
      <c r="D3266" s="54" t="str">
        <f t="shared" ref="D3266:D3329" si="458">Unit</f>
        <v>ASET</v>
      </c>
      <c r="E3266" s="178"/>
      <c r="F3266" s="179"/>
      <c r="G3266" s="177"/>
      <c r="H3266" s="177"/>
      <c r="I3266" s="169">
        <f t="shared" si="450"/>
        <v>0</v>
      </c>
      <c r="J3266" s="149" t="str" cm="1">
        <f t="array" ref="J3266">IF(ISERROR(INDEX('Non Compliance input'!$H$5:$H$156,MATCH(1,(A3266='Non Compliance input'!$A$5:$A$156)*(F3266&gt;='Non Compliance input'!$D$5:$D$156)*(E3266&lt;'Non Compliance input'!$E$5:$E$156)*('Non Compliance input'!$H$5:$H$156="Yes"),0))
),"","Yes")</f>
        <v/>
      </c>
      <c r="K3266" s="149">
        <f t="shared" si="451"/>
        <v>0</v>
      </c>
      <c r="L3266" s="162">
        <f t="shared" si="452"/>
        <v>0</v>
      </c>
      <c r="M3266" s="162" t="str" cm="1">
        <f t="array" ref="M3266">IF(ISERROR(INDEX('Non Compliance input'!$I$5:$I$156,MATCH(1,(A3266='Non Compliance input'!$A$5:$A$156)*(E3266&gt;='Non Compliance input'!$D$5:$D$156)*(F3266&lt;='Non Compliance input'!$E$5:$E$156)*('Non Compliance input'!$I$5:$I$156="Yes"),0))
),"","Yes")</f>
        <v/>
      </c>
      <c r="N3266" s="149" t="str">
        <f>IF(VLOOKUP($A3266,HourEndingOutage!$B$3:$F$746,5,0)="Outage","Outage","")</f>
        <v/>
      </c>
      <c r="O3266" s="18">
        <f t="shared" si="453"/>
        <v>0</v>
      </c>
      <c r="P3266" s="18" t="str">
        <f t="shared" si="454"/>
        <v/>
      </c>
      <c r="Q3266" s="18">
        <f t="shared" si="455"/>
        <v>0</v>
      </c>
      <c r="R3266" s="118"/>
    </row>
    <row r="3267" spans="1:18" x14ac:dyDescent="0.25">
      <c r="A3267" s="25">
        <f t="shared" si="456"/>
        <v>363</v>
      </c>
      <c r="B3267" s="23">
        <f t="shared" si="457"/>
        <v>44577</v>
      </c>
      <c r="C3267" s="24">
        <v>3</v>
      </c>
      <c r="D3267" s="54" t="str">
        <f t="shared" si="458"/>
        <v>ASET</v>
      </c>
      <c r="E3267" s="178"/>
      <c r="F3267" s="179"/>
      <c r="G3267" s="177"/>
      <c r="H3267" s="177"/>
      <c r="I3267" s="169">
        <f t="shared" ref="I3267:I3330" si="459">IF(AND(LEN(E3267)&gt;2,LEN(F3267)&gt;2)=TRUE,(ROUND((F3267-E3267)*1440,0)),0)</f>
        <v>0</v>
      </c>
      <c r="J3267" s="149" t="str" cm="1">
        <f t="array" ref="J3267">IF(ISERROR(INDEX('Non Compliance input'!$H$5:$H$156,MATCH(1,(A3267='Non Compliance input'!$A$5:$A$156)*(F3267&gt;='Non Compliance input'!$D$5:$D$156)*(E3267&lt;'Non Compliance input'!$E$5:$E$156)*('Non Compliance input'!$H$5:$H$156="Yes"),0))
),"","Yes")</f>
        <v/>
      </c>
      <c r="K3267" s="149">
        <f t="shared" ref="K3267:K3330" si="460">IF(J3267="Yes",0,MIN(H3267,G3267,IF(H3267="",0,Contract_Volume)))</f>
        <v>0</v>
      </c>
      <c r="L3267" s="162">
        <f t="shared" ref="L3267:L3330" si="461">IF(J3267="Yes",0,(MIN(H3267,G3267)*(I3267/60)))</f>
        <v>0</v>
      </c>
      <c r="M3267" s="162" t="str" cm="1">
        <f t="array" ref="M3267">IF(ISERROR(INDEX('Non Compliance input'!$I$5:$I$156,MATCH(1,(A3267='Non Compliance input'!$A$5:$A$156)*(E3267&gt;='Non Compliance input'!$D$5:$D$156)*(F3267&lt;='Non Compliance input'!$E$5:$E$156)*('Non Compliance input'!$I$5:$I$156="Yes"),0))
),"","Yes")</f>
        <v/>
      </c>
      <c r="N3267" s="149" t="str">
        <f>IF(VLOOKUP($A3267,HourEndingOutage!$B$3:$F$746,5,0)="Outage","Outage","")</f>
        <v/>
      </c>
      <c r="O3267" s="18">
        <f t="shared" ref="O3267:O3330" si="462">IF(OR(M3267="Yes",N3267="Outage"),0,(K3267*(I3267/60))*Arming)</f>
        <v>0</v>
      </c>
      <c r="P3267" s="18" t="str">
        <f t="shared" ref="P3267:P3330" si="463">IF(ISERROR(VLOOKUP($A3267,FTShour,1,0)),"","Yes")</f>
        <v/>
      </c>
      <c r="Q3267" s="18">
        <f t="shared" si="455"/>
        <v>0</v>
      </c>
      <c r="R3267" s="118"/>
    </row>
    <row r="3268" spans="1:18" x14ac:dyDescent="0.25">
      <c r="A3268" s="25">
        <f t="shared" si="456"/>
        <v>363</v>
      </c>
      <c r="B3268" s="23">
        <f t="shared" si="457"/>
        <v>44577</v>
      </c>
      <c r="C3268" s="24">
        <v>3</v>
      </c>
      <c r="D3268" s="54" t="str">
        <f t="shared" si="458"/>
        <v>ASET</v>
      </c>
      <c r="E3268" s="178"/>
      <c r="F3268" s="179"/>
      <c r="G3268" s="177"/>
      <c r="H3268" s="177"/>
      <c r="I3268" s="169">
        <f t="shared" si="459"/>
        <v>0</v>
      </c>
      <c r="J3268" s="149" t="str" cm="1">
        <f t="array" ref="J3268">IF(ISERROR(INDEX('Non Compliance input'!$H$5:$H$156,MATCH(1,(A3268='Non Compliance input'!$A$5:$A$156)*(F3268&gt;='Non Compliance input'!$D$5:$D$156)*(E3268&lt;'Non Compliance input'!$E$5:$E$156)*('Non Compliance input'!$H$5:$H$156="Yes"),0))
),"","Yes")</f>
        <v/>
      </c>
      <c r="K3268" s="149">
        <f t="shared" si="460"/>
        <v>0</v>
      </c>
      <c r="L3268" s="162">
        <f t="shared" si="461"/>
        <v>0</v>
      </c>
      <c r="M3268" s="162" t="str" cm="1">
        <f t="array" ref="M3268">IF(ISERROR(INDEX('Non Compliance input'!$I$5:$I$156,MATCH(1,(A3268='Non Compliance input'!$A$5:$A$156)*(E3268&gt;='Non Compliance input'!$D$5:$D$156)*(F3268&lt;='Non Compliance input'!$E$5:$E$156)*('Non Compliance input'!$I$5:$I$156="Yes"),0))
),"","Yes")</f>
        <v/>
      </c>
      <c r="N3268" s="149" t="str">
        <f>IF(VLOOKUP($A3268,HourEndingOutage!$B$3:$F$746,5,0)="Outage","Outage","")</f>
        <v/>
      </c>
      <c r="O3268" s="18">
        <f t="shared" si="462"/>
        <v>0</v>
      </c>
      <c r="P3268" s="18" t="str">
        <f t="shared" si="463"/>
        <v/>
      </c>
      <c r="Q3268" s="18">
        <f t="shared" ref="Q3268:Q3331" si="464">IF(P3268="Yes",-O3268,0)</f>
        <v>0</v>
      </c>
      <c r="R3268" s="118"/>
    </row>
    <row r="3269" spans="1:18" x14ac:dyDescent="0.25">
      <c r="A3269" s="25">
        <f t="shared" si="456"/>
        <v>363</v>
      </c>
      <c r="B3269" s="23">
        <f t="shared" si="457"/>
        <v>44577</v>
      </c>
      <c r="C3269" s="24">
        <v>3</v>
      </c>
      <c r="D3269" s="54" t="str">
        <f t="shared" si="458"/>
        <v>ASET</v>
      </c>
      <c r="E3269" s="178"/>
      <c r="F3269" s="179"/>
      <c r="G3269" s="177"/>
      <c r="H3269" s="177"/>
      <c r="I3269" s="169">
        <f t="shared" si="459"/>
        <v>0</v>
      </c>
      <c r="J3269" s="149" t="str" cm="1">
        <f t="array" ref="J3269">IF(ISERROR(INDEX('Non Compliance input'!$H$5:$H$156,MATCH(1,(A3269='Non Compliance input'!$A$5:$A$156)*(F3269&gt;='Non Compliance input'!$D$5:$D$156)*(E3269&lt;'Non Compliance input'!$E$5:$E$156)*('Non Compliance input'!$H$5:$H$156="Yes"),0))
),"","Yes")</f>
        <v/>
      </c>
      <c r="K3269" s="149">
        <f t="shared" si="460"/>
        <v>0</v>
      </c>
      <c r="L3269" s="162">
        <f t="shared" si="461"/>
        <v>0</v>
      </c>
      <c r="M3269" s="162" t="str" cm="1">
        <f t="array" ref="M3269">IF(ISERROR(INDEX('Non Compliance input'!$I$5:$I$156,MATCH(1,(A3269='Non Compliance input'!$A$5:$A$156)*(E3269&gt;='Non Compliance input'!$D$5:$D$156)*(F3269&lt;='Non Compliance input'!$E$5:$E$156)*('Non Compliance input'!$I$5:$I$156="Yes"),0))
),"","Yes")</f>
        <v/>
      </c>
      <c r="N3269" s="149" t="str">
        <f>IF(VLOOKUP($A3269,HourEndingOutage!$B$3:$F$746,5,0)="Outage","Outage","")</f>
        <v/>
      </c>
      <c r="O3269" s="18">
        <f t="shared" si="462"/>
        <v>0</v>
      </c>
      <c r="P3269" s="18" t="str">
        <f t="shared" si="463"/>
        <v/>
      </c>
      <c r="Q3269" s="18">
        <f t="shared" si="464"/>
        <v>0</v>
      </c>
      <c r="R3269" s="118"/>
    </row>
    <row r="3270" spans="1:18" x14ac:dyDescent="0.25">
      <c r="A3270" s="25">
        <f t="shared" si="456"/>
        <v>364</v>
      </c>
      <c r="B3270" s="23">
        <f t="shared" si="457"/>
        <v>44577</v>
      </c>
      <c r="C3270" s="24">
        <v>4</v>
      </c>
      <c r="D3270" s="54" t="str">
        <f t="shared" si="458"/>
        <v>ASET</v>
      </c>
      <c r="E3270" s="178"/>
      <c r="F3270" s="179"/>
      <c r="G3270" s="177"/>
      <c r="H3270" s="177"/>
      <c r="I3270" s="169">
        <f t="shared" si="459"/>
        <v>0</v>
      </c>
      <c r="J3270" s="149" t="str" cm="1">
        <f t="array" ref="J3270">IF(ISERROR(INDEX('Non Compliance input'!$H$5:$H$156,MATCH(1,(A3270='Non Compliance input'!$A$5:$A$156)*(F3270&gt;='Non Compliance input'!$D$5:$D$156)*(E3270&lt;'Non Compliance input'!$E$5:$E$156)*('Non Compliance input'!$H$5:$H$156="Yes"),0))
),"","Yes")</f>
        <v/>
      </c>
      <c r="K3270" s="149">
        <f t="shared" si="460"/>
        <v>0</v>
      </c>
      <c r="L3270" s="162">
        <f t="shared" si="461"/>
        <v>0</v>
      </c>
      <c r="M3270" s="162" t="str" cm="1">
        <f t="array" ref="M3270">IF(ISERROR(INDEX('Non Compliance input'!$I$5:$I$156,MATCH(1,(A3270='Non Compliance input'!$A$5:$A$156)*(E3270&gt;='Non Compliance input'!$D$5:$D$156)*(F3270&lt;='Non Compliance input'!$E$5:$E$156)*('Non Compliance input'!$I$5:$I$156="Yes"),0))
),"","Yes")</f>
        <v/>
      </c>
      <c r="N3270" s="149" t="str">
        <f>IF(VLOOKUP($A3270,HourEndingOutage!$B$3:$F$746,5,0)="Outage","Outage","")</f>
        <v/>
      </c>
      <c r="O3270" s="18">
        <f t="shared" si="462"/>
        <v>0</v>
      </c>
      <c r="P3270" s="18" t="str">
        <f t="shared" si="463"/>
        <v/>
      </c>
      <c r="Q3270" s="18">
        <f t="shared" si="464"/>
        <v>0</v>
      </c>
      <c r="R3270" s="118"/>
    </row>
    <row r="3271" spans="1:18" x14ac:dyDescent="0.25">
      <c r="A3271" s="25">
        <f t="shared" si="456"/>
        <v>364</v>
      </c>
      <c r="B3271" s="23">
        <f t="shared" si="457"/>
        <v>44577</v>
      </c>
      <c r="C3271" s="24">
        <v>4</v>
      </c>
      <c r="D3271" s="54" t="str">
        <f t="shared" si="458"/>
        <v>ASET</v>
      </c>
      <c r="E3271" s="178"/>
      <c r="F3271" s="179"/>
      <c r="G3271" s="177"/>
      <c r="H3271" s="177"/>
      <c r="I3271" s="169">
        <f t="shared" si="459"/>
        <v>0</v>
      </c>
      <c r="J3271" s="149" t="str" cm="1">
        <f t="array" ref="J3271">IF(ISERROR(INDEX('Non Compliance input'!$H$5:$H$156,MATCH(1,(A3271='Non Compliance input'!$A$5:$A$156)*(F3271&gt;='Non Compliance input'!$D$5:$D$156)*(E3271&lt;'Non Compliance input'!$E$5:$E$156)*('Non Compliance input'!$H$5:$H$156="Yes"),0))
),"","Yes")</f>
        <v/>
      </c>
      <c r="K3271" s="149">
        <f t="shared" si="460"/>
        <v>0</v>
      </c>
      <c r="L3271" s="162">
        <f t="shared" si="461"/>
        <v>0</v>
      </c>
      <c r="M3271" s="162" t="str" cm="1">
        <f t="array" ref="M3271">IF(ISERROR(INDEX('Non Compliance input'!$I$5:$I$156,MATCH(1,(A3271='Non Compliance input'!$A$5:$A$156)*(E3271&gt;='Non Compliance input'!$D$5:$D$156)*(F3271&lt;='Non Compliance input'!$E$5:$E$156)*('Non Compliance input'!$I$5:$I$156="Yes"),0))
),"","Yes")</f>
        <v/>
      </c>
      <c r="N3271" s="149" t="str">
        <f>IF(VLOOKUP($A3271,HourEndingOutage!$B$3:$F$746,5,0)="Outage","Outage","")</f>
        <v/>
      </c>
      <c r="O3271" s="18">
        <f t="shared" si="462"/>
        <v>0</v>
      </c>
      <c r="P3271" s="18" t="str">
        <f t="shared" si="463"/>
        <v/>
      </c>
      <c r="Q3271" s="18">
        <f t="shared" si="464"/>
        <v>0</v>
      </c>
      <c r="R3271" s="118"/>
    </row>
    <row r="3272" spans="1:18" x14ac:dyDescent="0.25">
      <c r="A3272" s="25">
        <f t="shared" si="456"/>
        <v>364</v>
      </c>
      <c r="B3272" s="23">
        <f t="shared" si="457"/>
        <v>44577</v>
      </c>
      <c r="C3272" s="24">
        <v>4</v>
      </c>
      <c r="D3272" s="54" t="str">
        <f t="shared" si="458"/>
        <v>ASET</v>
      </c>
      <c r="E3272" s="178"/>
      <c r="F3272" s="179"/>
      <c r="G3272" s="177"/>
      <c r="H3272" s="177"/>
      <c r="I3272" s="169">
        <f t="shared" si="459"/>
        <v>0</v>
      </c>
      <c r="J3272" s="149" t="str" cm="1">
        <f t="array" ref="J3272">IF(ISERROR(INDEX('Non Compliance input'!$H$5:$H$156,MATCH(1,(A3272='Non Compliance input'!$A$5:$A$156)*(F3272&gt;='Non Compliance input'!$D$5:$D$156)*(E3272&lt;'Non Compliance input'!$E$5:$E$156)*('Non Compliance input'!$H$5:$H$156="Yes"),0))
),"","Yes")</f>
        <v/>
      </c>
      <c r="K3272" s="149">
        <f t="shared" si="460"/>
        <v>0</v>
      </c>
      <c r="L3272" s="162">
        <f t="shared" si="461"/>
        <v>0</v>
      </c>
      <c r="M3272" s="162" t="str" cm="1">
        <f t="array" ref="M3272">IF(ISERROR(INDEX('Non Compliance input'!$I$5:$I$156,MATCH(1,(A3272='Non Compliance input'!$A$5:$A$156)*(E3272&gt;='Non Compliance input'!$D$5:$D$156)*(F3272&lt;='Non Compliance input'!$E$5:$E$156)*('Non Compliance input'!$I$5:$I$156="Yes"),0))
),"","Yes")</f>
        <v/>
      </c>
      <c r="N3272" s="149" t="str">
        <f>IF(VLOOKUP($A3272,HourEndingOutage!$B$3:$F$746,5,0)="Outage","Outage","")</f>
        <v/>
      </c>
      <c r="O3272" s="18">
        <f t="shared" si="462"/>
        <v>0</v>
      </c>
      <c r="P3272" s="18" t="str">
        <f t="shared" si="463"/>
        <v/>
      </c>
      <c r="Q3272" s="18">
        <f t="shared" si="464"/>
        <v>0</v>
      </c>
      <c r="R3272" s="118"/>
    </row>
    <row r="3273" spans="1:18" x14ac:dyDescent="0.25">
      <c r="A3273" s="25">
        <f t="shared" si="456"/>
        <v>364</v>
      </c>
      <c r="B3273" s="23">
        <f t="shared" si="457"/>
        <v>44577</v>
      </c>
      <c r="C3273" s="24">
        <v>4</v>
      </c>
      <c r="D3273" s="54" t="str">
        <f t="shared" si="458"/>
        <v>ASET</v>
      </c>
      <c r="E3273" s="178"/>
      <c r="F3273" s="179"/>
      <c r="G3273" s="177"/>
      <c r="H3273" s="177"/>
      <c r="I3273" s="169">
        <f t="shared" si="459"/>
        <v>0</v>
      </c>
      <c r="J3273" s="149" t="str" cm="1">
        <f t="array" ref="J3273">IF(ISERROR(INDEX('Non Compliance input'!$H$5:$H$156,MATCH(1,(A3273='Non Compliance input'!$A$5:$A$156)*(F3273&gt;='Non Compliance input'!$D$5:$D$156)*(E3273&lt;'Non Compliance input'!$E$5:$E$156)*('Non Compliance input'!$H$5:$H$156="Yes"),0))
),"","Yes")</f>
        <v/>
      </c>
      <c r="K3273" s="149">
        <f t="shared" si="460"/>
        <v>0</v>
      </c>
      <c r="L3273" s="162">
        <f t="shared" si="461"/>
        <v>0</v>
      </c>
      <c r="M3273" s="162" t="str" cm="1">
        <f t="array" ref="M3273">IF(ISERROR(INDEX('Non Compliance input'!$I$5:$I$156,MATCH(1,(A3273='Non Compliance input'!$A$5:$A$156)*(E3273&gt;='Non Compliance input'!$D$5:$D$156)*(F3273&lt;='Non Compliance input'!$E$5:$E$156)*('Non Compliance input'!$I$5:$I$156="Yes"),0))
),"","Yes")</f>
        <v/>
      </c>
      <c r="N3273" s="149" t="str">
        <f>IF(VLOOKUP($A3273,HourEndingOutage!$B$3:$F$746,5,0)="Outage","Outage","")</f>
        <v/>
      </c>
      <c r="O3273" s="18">
        <f t="shared" si="462"/>
        <v>0</v>
      </c>
      <c r="P3273" s="18" t="str">
        <f t="shared" si="463"/>
        <v/>
      </c>
      <c r="Q3273" s="18">
        <f t="shared" si="464"/>
        <v>0</v>
      </c>
      <c r="R3273" s="118"/>
    </row>
    <row r="3274" spans="1:18" x14ac:dyDescent="0.25">
      <c r="A3274" s="25">
        <f t="shared" si="456"/>
        <v>364</v>
      </c>
      <c r="B3274" s="23">
        <f t="shared" si="457"/>
        <v>44577</v>
      </c>
      <c r="C3274" s="24">
        <v>4</v>
      </c>
      <c r="D3274" s="54" t="str">
        <f t="shared" si="458"/>
        <v>ASET</v>
      </c>
      <c r="E3274" s="178"/>
      <c r="F3274" s="179"/>
      <c r="G3274" s="177"/>
      <c r="H3274" s="177"/>
      <c r="I3274" s="169">
        <f t="shared" si="459"/>
        <v>0</v>
      </c>
      <c r="J3274" s="149" t="str" cm="1">
        <f t="array" ref="J3274">IF(ISERROR(INDEX('Non Compliance input'!$H$5:$H$156,MATCH(1,(A3274='Non Compliance input'!$A$5:$A$156)*(F3274&gt;='Non Compliance input'!$D$5:$D$156)*(E3274&lt;'Non Compliance input'!$E$5:$E$156)*('Non Compliance input'!$H$5:$H$156="Yes"),0))
),"","Yes")</f>
        <v/>
      </c>
      <c r="K3274" s="149">
        <f t="shared" si="460"/>
        <v>0</v>
      </c>
      <c r="L3274" s="162">
        <f t="shared" si="461"/>
        <v>0</v>
      </c>
      <c r="M3274" s="162" t="str" cm="1">
        <f t="array" ref="M3274">IF(ISERROR(INDEX('Non Compliance input'!$I$5:$I$156,MATCH(1,(A3274='Non Compliance input'!$A$5:$A$156)*(E3274&gt;='Non Compliance input'!$D$5:$D$156)*(F3274&lt;='Non Compliance input'!$E$5:$E$156)*('Non Compliance input'!$I$5:$I$156="Yes"),0))
),"","Yes")</f>
        <v/>
      </c>
      <c r="N3274" s="149" t="str">
        <f>IF(VLOOKUP($A3274,HourEndingOutage!$B$3:$F$746,5,0)="Outage","Outage","")</f>
        <v/>
      </c>
      <c r="O3274" s="18">
        <f t="shared" si="462"/>
        <v>0</v>
      </c>
      <c r="P3274" s="18" t="str">
        <f t="shared" si="463"/>
        <v/>
      </c>
      <c r="Q3274" s="18">
        <f t="shared" si="464"/>
        <v>0</v>
      </c>
      <c r="R3274" s="118"/>
    </row>
    <row r="3275" spans="1:18" x14ac:dyDescent="0.25">
      <c r="A3275" s="25">
        <f t="shared" si="456"/>
        <v>364</v>
      </c>
      <c r="B3275" s="23">
        <f t="shared" si="457"/>
        <v>44577</v>
      </c>
      <c r="C3275" s="24">
        <v>4</v>
      </c>
      <c r="D3275" s="54" t="str">
        <f t="shared" si="458"/>
        <v>ASET</v>
      </c>
      <c r="E3275" s="178"/>
      <c r="F3275" s="179"/>
      <c r="G3275" s="177"/>
      <c r="H3275" s="177"/>
      <c r="I3275" s="169">
        <f t="shared" si="459"/>
        <v>0</v>
      </c>
      <c r="J3275" s="149" t="str" cm="1">
        <f t="array" ref="J3275">IF(ISERROR(INDEX('Non Compliance input'!$H$5:$H$156,MATCH(1,(A3275='Non Compliance input'!$A$5:$A$156)*(F3275&gt;='Non Compliance input'!$D$5:$D$156)*(E3275&lt;'Non Compliance input'!$E$5:$E$156)*('Non Compliance input'!$H$5:$H$156="Yes"),0))
),"","Yes")</f>
        <v/>
      </c>
      <c r="K3275" s="149">
        <f t="shared" si="460"/>
        <v>0</v>
      </c>
      <c r="L3275" s="162">
        <f t="shared" si="461"/>
        <v>0</v>
      </c>
      <c r="M3275" s="162" t="str" cm="1">
        <f t="array" ref="M3275">IF(ISERROR(INDEX('Non Compliance input'!$I$5:$I$156,MATCH(1,(A3275='Non Compliance input'!$A$5:$A$156)*(E3275&gt;='Non Compliance input'!$D$5:$D$156)*(F3275&lt;='Non Compliance input'!$E$5:$E$156)*('Non Compliance input'!$I$5:$I$156="Yes"),0))
),"","Yes")</f>
        <v/>
      </c>
      <c r="N3275" s="149" t="str">
        <f>IF(VLOOKUP($A3275,HourEndingOutage!$B$3:$F$746,5,0)="Outage","Outage","")</f>
        <v/>
      </c>
      <c r="O3275" s="18">
        <f t="shared" si="462"/>
        <v>0</v>
      </c>
      <c r="P3275" s="18" t="str">
        <f t="shared" si="463"/>
        <v/>
      </c>
      <c r="Q3275" s="18">
        <f t="shared" si="464"/>
        <v>0</v>
      </c>
      <c r="R3275" s="118"/>
    </row>
    <row r="3276" spans="1:18" x14ac:dyDescent="0.25">
      <c r="A3276" s="25">
        <f t="shared" si="456"/>
        <v>364</v>
      </c>
      <c r="B3276" s="23">
        <f t="shared" si="457"/>
        <v>44577</v>
      </c>
      <c r="C3276" s="24">
        <v>4</v>
      </c>
      <c r="D3276" s="54" t="str">
        <f t="shared" si="458"/>
        <v>ASET</v>
      </c>
      <c r="E3276" s="178"/>
      <c r="F3276" s="179"/>
      <c r="G3276" s="177"/>
      <c r="H3276" s="177"/>
      <c r="I3276" s="169">
        <f t="shared" si="459"/>
        <v>0</v>
      </c>
      <c r="J3276" s="149" t="str" cm="1">
        <f t="array" ref="J3276">IF(ISERROR(INDEX('Non Compliance input'!$H$5:$H$156,MATCH(1,(A3276='Non Compliance input'!$A$5:$A$156)*(F3276&gt;='Non Compliance input'!$D$5:$D$156)*(E3276&lt;'Non Compliance input'!$E$5:$E$156)*('Non Compliance input'!$H$5:$H$156="Yes"),0))
),"","Yes")</f>
        <v/>
      </c>
      <c r="K3276" s="149">
        <f t="shared" si="460"/>
        <v>0</v>
      </c>
      <c r="L3276" s="162">
        <f t="shared" si="461"/>
        <v>0</v>
      </c>
      <c r="M3276" s="162" t="str" cm="1">
        <f t="array" ref="M3276">IF(ISERROR(INDEX('Non Compliance input'!$I$5:$I$156,MATCH(1,(A3276='Non Compliance input'!$A$5:$A$156)*(E3276&gt;='Non Compliance input'!$D$5:$D$156)*(F3276&lt;='Non Compliance input'!$E$5:$E$156)*('Non Compliance input'!$I$5:$I$156="Yes"),0))
),"","Yes")</f>
        <v/>
      </c>
      <c r="N3276" s="149" t="str">
        <f>IF(VLOOKUP($A3276,HourEndingOutage!$B$3:$F$746,5,0)="Outage","Outage","")</f>
        <v/>
      </c>
      <c r="O3276" s="18">
        <f t="shared" si="462"/>
        <v>0</v>
      </c>
      <c r="P3276" s="18" t="str">
        <f t="shared" si="463"/>
        <v/>
      </c>
      <c r="Q3276" s="18">
        <f t="shared" si="464"/>
        <v>0</v>
      </c>
      <c r="R3276" s="118"/>
    </row>
    <row r="3277" spans="1:18" x14ac:dyDescent="0.25">
      <c r="A3277" s="25">
        <f t="shared" si="456"/>
        <v>364</v>
      </c>
      <c r="B3277" s="23">
        <f t="shared" si="457"/>
        <v>44577</v>
      </c>
      <c r="C3277" s="24">
        <v>4</v>
      </c>
      <c r="D3277" s="54" t="str">
        <f t="shared" si="458"/>
        <v>ASET</v>
      </c>
      <c r="E3277" s="178"/>
      <c r="F3277" s="179"/>
      <c r="G3277" s="177"/>
      <c r="H3277" s="177"/>
      <c r="I3277" s="169">
        <f t="shared" si="459"/>
        <v>0</v>
      </c>
      <c r="J3277" s="149" t="str" cm="1">
        <f t="array" ref="J3277">IF(ISERROR(INDEX('Non Compliance input'!$H$5:$H$156,MATCH(1,(A3277='Non Compliance input'!$A$5:$A$156)*(F3277&gt;='Non Compliance input'!$D$5:$D$156)*(E3277&lt;'Non Compliance input'!$E$5:$E$156)*('Non Compliance input'!$H$5:$H$156="Yes"),0))
),"","Yes")</f>
        <v/>
      </c>
      <c r="K3277" s="149">
        <f t="shared" si="460"/>
        <v>0</v>
      </c>
      <c r="L3277" s="162">
        <f t="shared" si="461"/>
        <v>0</v>
      </c>
      <c r="M3277" s="162" t="str" cm="1">
        <f t="array" ref="M3277">IF(ISERROR(INDEX('Non Compliance input'!$I$5:$I$156,MATCH(1,(A3277='Non Compliance input'!$A$5:$A$156)*(E3277&gt;='Non Compliance input'!$D$5:$D$156)*(F3277&lt;='Non Compliance input'!$E$5:$E$156)*('Non Compliance input'!$I$5:$I$156="Yes"),0))
),"","Yes")</f>
        <v/>
      </c>
      <c r="N3277" s="149" t="str">
        <f>IF(VLOOKUP($A3277,HourEndingOutage!$B$3:$F$746,5,0)="Outage","Outage","")</f>
        <v/>
      </c>
      <c r="O3277" s="18">
        <f t="shared" si="462"/>
        <v>0</v>
      </c>
      <c r="P3277" s="18" t="str">
        <f t="shared" si="463"/>
        <v/>
      </c>
      <c r="Q3277" s="18">
        <f t="shared" si="464"/>
        <v>0</v>
      </c>
      <c r="R3277" s="118"/>
    </row>
    <row r="3278" spans="1:18" x14ac:dyDescent="0.25">
      <c r="A3278" s="25">
        <f t="shared" si="456"/>
        <v>364</v>
      </c>
      <c r="B3278" s="23">
        <f t="shared" si="457"/>
        <v>44577</v>
      </c>
      <c r="C3278" s="24">
        <v>4</v>
      </c>
      <c r="D3278" s="54" t="str">
        <f t="shared" si="458"/>
        <v>ASET</v>
      </c>
      <c r="E3278" s="178"/>
      <c r="F3278" s="179"/>
      <c r="G3278" s="177"/>
      <c r="H3278" s="177"/>
      <c r="I3278" s="169">
        <f t="shared" si="459"/>
        <v>0</v>
      </c>
      <c r="J3278" s="149" t="str" cm="1">
        <f t="array" ref="J3278">IF(ISERROR(INDEX('Non Compliance input'!$H$5:$H$156,MATCH(1,(A3278='Non Compliance input'!$A$5:$A$156)*(F3278&gt;='Non Compliance input'!$D$5:$D$156)*(E3278&lt;'Non Compliance input'!$E$5:$E$156)*('Non Compliance input'!$H$5:$H$156="Yes"),0))
),"","Yes")</f>
        <v/>
      </c>
      <c r="K3278" s="149">
        <f t="shared" si="460"/>
        <v>0</v>
      </c>
      <c r="L3278" s="162">
        <f t="shared" si="461"/>
        <v>0</v>
      </c>
      <c r="M3278" s="162" t="str" cm="1">
        <f t="array" ref="M3278">IF(ISERROR(INDEX('Non Compliance input'!$I$5:$I$156,MATCH(1,(A3278='Non Compliance input'!$A$5:$A$156)*(E3278&gt;='Non Compliance input'!$D$5:$D$156)*(F3278&lt;='Non Compliance input'!$E$5:$E$156)*('Non Compliance input'!$I$5:$I$156="Yes"),0))
),"","Yes")</f>
        <v/>
      </c>
      <c r="N3278" s="149" t="str">
        <f>IF(VLOOKUP($A3278,HourEndingOutage!$B$3:$F$746,5,0)="Outage","Outage","")</f>
        <v/>
      </c>
      <c r="O3278" s="18">
        <f t="shared" si="462"/>
        <v>0</v>
      </c>
      <c r="P3278" s="18" t="str">
        <f t="shared" si="463"/>
        <v/>
      </c>
      <c r="Q3278" s="18">
        <f t="shared" si="464"/>
        <v>0</v>
      </c>
      <c r="R3278" s="118"/>
    </row>
    <row r="3279" spans="1:18" x14ac:dyDescent="0.25">
      <c r="A3279" s="25">
        <f t="shared" si="456"/>
        <v>365</v>
      </c>
      <c r="B3279" s="23">
        <f t="shared" si="457"/>
        <v>44577</v>
      </c>
      <c r="C3279" s="24">
        <v>5</v>
      </c>
      <c r="D3279" s="54" t="str">
        <f t="shared" si="458"/>
        <v>ASET</v>
      </c>
      <c r="E3279" s="178"/>
      <c r="F3279" s="179"/>
      <c r="G3279" s="177"/>
      <c r="H3279" s="177"/>
      <c r="I3279" s="169">
        <f t="shared" si="459"/>
        <v>0</v>
      </c>
      <c r="J3279" s="149" t="str" cm="1">
        <f t="array" ref="J3279">IF(ISERROR(INDEX('Non Compliance input'!$H$5:$H$156,MATCH(1,(A3279='Non Compliance input'!$A$5:$A$156)*(F3279&gt;='Non Compliance input'!$D$5:$D$156)*(E3279&lt;'Non Compliance input'!$E$5:$E$156)*('Non Compliance input'!$H$5:$H$156="Yes"),0))
),"","Yes")</f>
        <v/>
      </c>
      <c r="K3279" s="149">
        <f t="shared" si="460"/>
        <v>0</v>
      </c>
      <c r="L3279" s="162">
        <f t="shared" si="461"/>
        <v>0</v>
      </c>
      <c r="M3279" s="162" t="str" cm="1">
        <f t="array" ref="M3279">IF(ISERROR(INDEX('Non Compliance input'!$I$5:$I$156,MATCH(1,(A3279='Non Compliance input'!$A$5:$A$156)*(E3279&gt;='Non Compliance input'!$D$5:$D$156)*(F3279&lt;='Non Compliance input'!$E$5:$E$156)*('Non Compliance input'!$I$5:$I$156="Yes"),0))
),"","Yes")</f>
        <v/>
      </c>
      <c r="N3279" s="149" t="str">
        <f>IF(VLOOKUP($A3279,HourEndingOutage!$B$3:$F$746,5,0)="Outage","Outage","")</f>
        <v/>
      </c>
      <c r="O3279" s="18">
        <f t="shared" si="462"/>
        <v>0</v>
      </c>
      <c r="P3279" s="18" t="str">
        <f t="shared" si="463"/>
        <v/>
      </c>
      <c r="Q3279" s="18">
        <f t="shared" si="464"/>
        <v>0</v>
      </c>
      <c r="R3279" s="118"/>
    </row>
    <row r="3280" spans="1:18" x14ac:dyDescent="0.25">
      <c r="A3280" s="25">
        <f t="shared" si="456"/>
        <v>365</v>
      </c>
      <c r="B3280" s="23">
        <f t="shared" si="457"/>
        <v>44577</v>
      </c>
      <c r="C3280" s="24">
        <v>5</v>
      </c>
      <c r="D3280" s="54" t="str">
        <f t="shared" si="458"/>
        <v>ASET</v>
      </c>
      <c r="E3280" s="178"/>
      <c r="F3280" s="179"/>
      <c r="G3280" s="177"/>
      <c r="H3280" s="177"/>
      <c r="I3280" s="169">
        <f t="shared" si="459"/>
        <v>0</v>
      </c>
      <c r="J3280" s="149" t="str" cm="1">
        <f t="array" ref="J3280">IF(ISERROR(INDEX('Non Compliance input'!$H$5:$H$156,MATCH(1,(A3280='Non Compliance input'!$A$5:$A$156)*(F3280&gt;='Non Compliance input'!$D$5:$D$156)*(E3280&lt;'Non Compliance input'!$E$5:$E$156)*('Non Compliance input'!$H$5:$H$156="Yes"),0))
),"","Yes")</f>
        <v/>
      </c>
      <c r="K3280" s="149">
        <f t="shared" si="460"/>
        <v>0</v>
      </c>
      <c r="L3280" s="162">
        <f t="shared" si="461"/>
        <v>0</v>
      </c>
      <c r="M3280" s="162" t="str" cm="1">
        <f t="array" ref="M3280">IF(ISERROR(INDEX('Non Compliance input'!$I$5:$I$156,MATCH(1,(A3280='Non Compliance input'!$A$5:$A$156)*(E3280&gt;='Non Compliance input'!$D$5:$D$156)*(F3280&lt;='Non Compliance input'!$E$5:$E$156)*('Non Compliance input'!$I$5:$I$156="Yes"),0))
),"","Yes")</f>
        <v/>
      </c>
      <c r="N3280" s="149" t="str">
        <f>IF(VLOOKUP($A3280,HourEndingOutage!$B$3:$F$746,5,0)="Outage","Outage","")</f>
        <v/>
      </c>
      <c r="O3280" s="18">
        <f t="shared" si="462"/>
        <v>0</v>
      </c>
      <c r="P3280" s="18" t="str">
        <f t="shared" si="463"/>
        <v/>
      </c>
      <c r="Q3280" s="18">
        <f t="shared" si="464"/>
        <v>0</v>
      </c>
      <c r="R3280" s="118"/>
    </row>
    <row r="3281" spans="1:18" x14ac:dyDescent="0.25">
      <c r="A3281" s="25">
        <f t="shared" si="456"/>
        <v>365</v>
      </c>
      <c r="B3281" s="23">
        <f t="shared" si="457"/>
        <v>44577</v>
      </c>
      <c r="C3281" s="24">
        <v>5</v>
      </c>
      <c r="D3281" s="54" t="str">
        <f t="shared" si="458"/>
        <v>ASET</v>
      </c>
      <c r="E3281" s="178"/>
      <c r="F3281" s="179"/>
      <c r="G3281" s="177"/>
      <c r="H3281" s="177"/>
      <c r="I3281" s="169">
        <f t="shared" si="459"/>
        <v>0</v>
      </c>
      <c r="J3281" s="149" t="str" cm="1">
        <f t="array" ref="J3281">IF(ISERROR(INDEX('Non Compliance input'!$H$5:$H$156,MATCH(1,(A3281='Non Compliance input'!$A$5:$A$156)*(F3281&gt;='Non Compliance input'!$D$5:$D$156)*(E3281&lt;'Non Compliance input'!$E$5:$E$156)*('Non Compliance input'!$H$5:$H$156="Yes"),0))
),"","Yes")</f>
        <v/>
      </c>
      <c r="K3281" s="149">
        <f t="shared" si="460"/>
        <v>0</v>
      </c>
      <c r="L3281" s="162">
        <f t="shared" si="461"/>
        <v>0</v>
      </c>
      <c r="M3281" s="162" t="str" cm="1">
        <f t="array" ref="M3281">IF(ISERROR(INDEX('Non Compliance input'!$I$5:$I$156,MATCH(1,(A3281='Non Compliance input'!$A$5:$A$156)*(E3281&gt;='Non Compliance input'!$D$5:$D$156)*(F3281&lt;='Non Compliance input'!$E$5:$E$156)*('Non Compliance input'!$I$5:$I$156="Yes"),0))
),"","Yes")</f>
        <v/>
      </c>
      <c r="N3281" s="149" t="str">
        <f>IF(VLOOKUP($A3281,HourEndingOutage!$B$3:$F$746,5,0)="Outage","Outage","")</f>
        <v/>
      </c>
      <c r="O3281" s="18">
        <f t="shared" si="462"/>
        <v>0</v>
      </c>
      <c r="P3281" s="18" t="str">
        <f t="shared" si="463"/>
        <v/>
      </c>
      <c r="Q3281" s="18">
        <f t="shared" si="464"/>
        <v>0</v>
      </c>
      <c r="R3281" s="118"/>
    </row>
    <row r="3282" spans="1:18" x14ac:dyDescent="0.25">
      <c r="A3282" s="25">
        <f t="shared" si="456"/>
        <v>365</v>
      </c>
      <c r="B3282" s="23">
        <f t="shared" si="457"/>
        <v>44577</v>
      </c>
      <c r="C3282" s="24">
        <v>5</v>
      </c>
      <c r="D3282" s="54" t="str">
        <f t="shared" si="458"/>
        <v>ASET</v>
      </c>
      <c r="E3282" s="178"/>
      <c r="F3282" s="179"/>
      <c r="G3282" s="177"/>
      <c r="H3282" s="177"/>
      <c r="I3282" s="169">
        <f t="shared" si="459"/>
        <v>0</v>
      </c>
      <c r="J3282" s="149" t="str" cm="1">
        <f t="array" ref="J3282">IF(ISERROR(INDEX('Non Compliance input'!$H$5:$H$156,MATCH(1,(A3282='Non Compliance input'!$A$5:$A$156)*(F3282&gt;='Non Compliance input'!$D$5:$D$156)*(E3282&lt;'Non Compliance input'!$E$5:$E$156)*('Non Compliance input'!$H$5:$H$156="Yes"),0))
),"","Yes")</f>
        <v/>
      </c>
      <c r="K3282" s="149">
        <f t="shared" si="460"/>
        <v>0</v>
      </c>
      <c r="L3282" s="162">
        <f t="shared" si="461"/>
        <v>0</v>
      </c>
      <c r="M3282" s="162" t="str" cm="1">
        <f t="array" ref="M3282">IF(ISERROR(INDEX('Non Compliance input'!$I$5:$I$156,MATCH(1,(A3282='Non Compliance input'!$A$5:$A$156)*(E3282&gt;='Non Compliance input'!$D$5:$D$156)*(F3282&lt;='Non Compliance input'!$E$5:$E$156)*('Non Compliance input'!$I$5:$I$156="Yes"),0))
),"","Yes")</f>
        <v/>
      </c>
      <c r="N3282" s="149" t="str">
        <f>IF(VLOOKUP($A3282,HourEndingOutage!$B$3:$F$746,5,0)="Outage","Outage","")</f>
        <v/>
      </c>
      <c r="O3282" s="18">
        <f t="shared" si="462"/>
        <v>0</v>
      </c>
      <c r="P3282" s="18" t="str">
        <f t="shared" si="463"/>
        <v/>
      </c>
      <c r="Q3282" s="18">
        <f t="shared" si="464"/>
        <v>0</v>
      </c>
      <c r="R3282" s="118"/>
    </row>
    <row r="3283" spans="1:18" x14ac:dyDescent="0.25">
      <c r="A3283" s="25">
        <f t="shared" si="456"/>
        <v>365</v>
      </c>
      <c r="B3283" s="23">
        <f t="shared" si="457"/>
        <v>44577</v>
      </c>
      <c r="C3283" s="24">
        <v>5</v>
      </c>
      <c r="D3283" s="54" t="str">
        <f t="shared" si="458"/>
        <v>ASET</v>
      </c>
      <c r="E3283" s="178"/>
      <c r="F3283" s="179"/>
      <c r="G3283" s="177"/>
      <c r="H3283" s="177"/>
      <c r="I3283" s="169">
        <f t="shared" si="459"/>
        <v>0</v>
      </c>
      <c r="J3283" s="149" t="str" cm="1">
        <f t="array" ref="J3283">IF(ISERROR(INDEX('Non Compliance input'!$H$5:$H$156,MATCH(1,(A3283='Non Compliance input'!$A$5:$A$156)*(F3283&gt;='Non Compliance input'!$D$5:$D$156)*(E3283&lt;'Non Compliance input'!$E$5:$E$156)*('Non Compliance input'!$H$5:$H$156="Yes"),0))
),"","Yes")</f>
        <v/>
      </c>
      <c r="K3283" s="149">
        <f t="shared" si="460"/>
        <v>0</v>
      </c>
      <c r="L3283" s="162">
        <f t="shared" si="461"/>
        <v>0</v>
      </c>
      <c r="M3283" s="162" t="str" cm="1">
        <f t="array" ref="M3283">IF(ISERROR(INDEX('Non Compliance input'!$I$5:$I$156,MATCH(1,(A3283='Non Compliance input'!$A$5:$A$156)*(E3283&gt;='Non Compliance input'!$D$5:$D$156)*(F3283&lt;='Non Compliance input'!$E$5:$E$156)*('Non Compliance input'!$I$5:$I$156="Yes"),0))
),"","Yes")</f>
        <v/>
      </c>
      <c r="N3283" s="149" t="str">
        <f>IF(VLOOKUP($A3283,HourEndingOutage!$B$3:$F$746,5,0)="Outage","Outage","")</f>
        <v/>
      </c>
      <c r="O3283" s="18">
        <f t="shared" si="462"/>
        <v>0</v>
      </c>
      <c r="P3283" s="18" t="str">
        <f t="shared" si="463"/>
        <v/>
      </c>
      <c r="Q3283" s="18">
        <f t="shared" si="464"/>
        <v>0</v>
      </c>
      <c r="R3283" s="118"/>
    </row>
    <row r="3284" spans="1:18" x14ac:dyDescent="0.25">
      <c r="A3284" s="25">
        <f t="shared" si="456"/>
        <v>365</v>
      </c>
      <c r="B3284" s="23">
        <f t="shared" si="457"/>
        <v>44577</v>
      </c>
      <c r="C3284" s="24">
        <v>5</v>
      </c>
      <c r="D3284" s="54" t="str">
        <f t="shared" si="458"/>
        <v>ASET</v>
      </c>
      <c r="E3284" s="178"/>
      <c r="F3284" s="179"/>
      <c r="G3284" s="177"/>
      <c r="H3284" s="177"/>
      <c r="I3284" s="169">
        <f t="shared" si="459"/>
        <v>0</v>
      </c>
      <c r="J3284" s="149" t="str" cm="1">
        <f t="array" ref="J3284">IF(ISERROR(INDEX('Non Compliance input'!$H$5:$H$156,MATCH(1,(A3284='Non Compliance input'!$A$5:$A$156)*(F3284&gt;='Non Compliance input'!$D$5:$D$156)*(E3284&lt;'Non Compliance input'!$E$5:$E$156)*('Non Compliance input'!$H$5:$H$156="Yes"),0))
),"","Yes")</f>
        <v/>
      </c>
      <c r="K3284" s="149">
        <f t="shared" si="460"/>
        <v>0</v>
      </c>
      <c r="L3284" s="162">
        <f t="shared" si="461"/>
        <v>0</v>
      </c>
      <c r="M3284" s="162" t="str" cm="1">
        <f t="array" ref="M3284">IF(ISERROR(INDEX('Non Compliance input'!$I$5:$I$156,MATCH(1,(A3284='Non Compliance input'!$A$5:$A$156)*(E3284&gt;='Non Compliance input'!$D$5:$D$156)*(F3284&lt;='Non Compliance input'!$E$5:$E$156)*('Non Compliance input'!$I$5:$I$156="Yes"),0))
),"","Yes")</f>
        <v/>
      </c>
      <c r="N3284" s="149" t="str">
        <f>IF(VLOOKUP($A3284,HourEndingOutage!$B$3:$F$746,5,0)="Outage","Outage","")</f>
        <v/>
      </c>
      <c r="O3284" s="18">
        <f t="shared" si="462"/>
        <v>0</v>
      </c>
      <c r="P3284" s="18" t="str">
        <f t="shared" si="463"/>
        <v/>
      </c>
      <c r="Q3284" s="18">
        <f t="shared" si="464"/>
        <v>0</v>
      </c>
      <c r="R3284" s="118"/>
    </row>
    <row r="3285" spans="1:18" x14ac:dyDescent="0.25">
      <c r="A3285" s="25">
        <f t="shared" si="456"/>
        <v>365</v>
      </c>
      <c r="B3285" s="23">
        <f t="shared" si="457"/>
        <v>44577</v>
      </c>
      <c r="C3285" s="24">
        <v>5</v>
      </c>
      <c r="D3285" s="54" t="str">
        <f t="shared" si="458"/>
        <v>ASET</v>
      </c>
      <c r="E3285" s="178"/>
      <c r="F3285" s="179"/>
      <c r="G3285" s="177"/>
      <c r="H3285" s="177"/>
      <c r="I3285" s="169">
        <f t="shared" si="459"/>
        <v>0</v>
      </c>
      <c r="J3285" s="149" t="str" cm="1">
        <f t="array" ref="J3285">IF(ISERROR(INDEX('Non Compliance input'!$H$5:$H$156,MATCH(1,(A3285='Non Compliance input'!$A$5:$A$156)*(F3285&gt;='Non Compliance input'!$D$5:$D$156)*(E3285&lt;'Non Compliance input'!$E$5:$E$156)*('Non Compliance input'!$H$5:$H$156="Yes"),0))
),"","Yes")</f>
        <v/>
      </c>
      <c r="K3285" s="149">
        <f t="shared" si="460"/>
        <v>0</v>
      </c>
      <c r="L3285" s="162">
        <f t="shared" si="461"/>
        <v>0</v>
      </c>
      <c r="M3285" s="162" t="str" cm="1">
        <f t="array" ref="M3285">IF(ISERROR(INDEX('Non Compliance input'!$I$5:$I$156,MATCH(1,(A3285='Non Compliance input'!$A$5:$A$156)*(E3285&gt;='Non Compliance input'!$D$5:$D$156)*(F3285&lt;='Non Compliance input'!$E$5:$E$156)*('Non Compliance input'!$I$5:$I$156="Yes"),0))
),"","Yes")</f>
        <v/>
      </c>
      <c r="N3285" s="149" t="str">
        <f>IF(VLOOKUP($A3285,HourEndingOutage!$B$3:$F$746,5,0)="Outage","Outage","")</f>
        <v/>
      </c>
      <c r="O3285" s="18">
        <f t="shared" si="462"/>
        <v>0</v>
      </c>
      <c r="P3285" s="18" t="str">
        <f t="shared" si="463"/>
        <v/>
      </c>
      <c r="Q3285" s="18">
        <f t="shared" si="464"/>
        <v>0</v>
      </c>
      <c r="R3285" s="118"/>
    </row>
    <row r="3286" spans="1:18" x14ac:dyDescent="0.25">
      <c r="A3286" s="25">
        <f t="shared" si="456"/>
        <v>365</v>
      </c>
      <c r="B3286" s="23">
        <f t="shared" si="457"/>
        <v>44577</v>
      </c>
      <c r="C3286" s="24">
        <v>5</v>
      </c>
      <c r="D3286" s="54" t="str">
        <f t="shared" si="458"/>
        <v>ASET</v>
      </c>
      <c r="E3286" s="178"/>
      <c r="F3286" s="179"/>
      <c r="G3286" s="177"/>
      <c r="H3286" s="177"/>
      <c r="I3286" s="169">
        <f t="shared" si="459"/>
        <v>0</v>
      </c>
      <c r="J3286" s="149" t="str" cm="1">
        <f t="array" ref="J3286">IF(ISERROR(INDEX('Non Compliance input'!$H$5:$H$156,MATCH(1,(A3286='Non Compliance input'!$A$5:$A$156)*(F3286&gt;='Non Compliance input'!$D$5:$D$156)*(E3286&lt;'Non Compliance input'!$E$5:$E$156)*('Non Compliance input'!$H$5:$H$156="Yes"),0))
),"","Yes")</f>
        <v/>
      </c>
      <c r="K3286" s="149">
        <f t="shared" si="460"/>
        <v>0</v>
      </c>
      <c r="L3286" s="162">
        <f t="shared" si="461"/>
        <v>0</v>
      </c>
      <c r="M3286" s="162" t="str" cm="1">
        <f t="array" ref="M3286">IF(ISERROR(INDEX('Non Compliance input'!$I$5:$I$156,MATCH(1,(A3286='Non Compliance input'!$A$5:$A$156)*(E3286&gt;='Non Compliance input'!$D$5:$D$156)*(F3286&lt;='Non Compliance input'!$E$5:$E$156)*('Non Compliance input'!$I$5:$I$156="Yes"),0))
),"","Yes")</f>
        <v/>
      </c>
      <c r="N3286" s="149" t="str">
        <f>IF(VLOOKUP($A3286,HourEndingOutage!$B$3:$F$746,5,0)="Outage","Outage","")</f>
        <v/>
      </c>
      <c r="O3286" s="18">
        <f t="shared" si="462"/>
        <v>0</v>
      </c>
      <c r="P3286" s="18" t="str">
        <f t="shared" si="463"/>
        <v/>
      </c>
      <c r="Q3286" s="18">
        <f t="shared" si="464"/>
        <v>0</v>
      </c>
      <c r="R3286" s="118"/>
    </row>
    <row r="3287" spans="1:18" x14ac:dyDescent="0.25">
      <c r="A3287" s="25">
        <f t="shared" si="456"/>
        <v>365</v>
      </c>
      <c r="B3287" s="23">
        <f t="shared" si="457"/>
        <v>44577</v>
      </c>
      <c r="C3287" s="24">
        <v>5</v>
      </c>
      <c r="D3287" s="54" t="str">
        <f t="shared" si="458"/>
        <v>ASET</v>
      </c>
      <c r="E3287" s="178"/>
      <c r="F3287" s="179"/>
      <c r="G3287" s="177"/>
      <c r="H3287" s="177"/>
      <c r="I3287" s="169">
        <f t="shared" si="459"/>
        <v>0</v>
      </c>
      <c r="J3287" s="149" t="str" cm="1">
        <f t="array" ref="J3287">IF(ISERROR(INDEX('Non Compliance input'!$H$5:$H$156,MATCH(1,(A3287='Non Compliance input'!$A$5:$A$156)*(F3287&gt;='Non Compliance input'!$D$5:$D$156)*(E3287&lt;'Non Compliance input'!$E$5:$E$156)*('Non Compliance input'!$H$5:$H$156="Yes"),0))
),"","Yes")</f>
        <v/>
      </c>
      <c r="K3287" s="149">
        <f t="shared" si="460"/>
        <v>0</v>
      </c>
      <c r="L3287" s="162">
        <f t="shared" si="461"/>
        <v>0</v>
      </c>
      <c r="M3287" s="162" t="str" cm="1">
        <f t="array" ref="M3287">IF(ISERROR(INDEX('Non Compliance input'!$I$5:$I$156,MATCH(1,(A3287='Non Compliance input'!$A$5:$A$156)*(E3287&gt;='Non Compliance input'!$D$5:$D$156)*(F3287&lt;='Non Compliance input'!$E$5:$E$156)*('Non Compliance input'!$I$5:$I$156="Yes"),0))
),"","Yes")</f>
        <v/>
      </c>
      <c r="N3287" s="149" t="str">
        <f>IF(VLOOKUP($A3287,HourEndingOutage!$B$3:$F$746,5,0)="Outage","Outage","")</f>
        <v/>
      </c>
      <c r="O3287" s="18">
        <f t="shared" si="462"/>
        <v>0</v>
      </c>
      <c r="P3287" s="18" t="str">
        <f t="shared" si="463"/>
        <v/>
      </c>
      <c r="Q3287" s="18">
        <f t="shared" si="464"/>
        <v>0</v>
      </c>
      <c r="R3287" s="118"/>
    </row>
    <row r="3288" spans="1:18" x14ac:dyDescent="0.25">
      <c r="A3288" s="25">
        <f t="shared" si="456"/>
        <v>366</v>
      </c>
      <c r="B3288" s="23">
        <f t="shared" si="457"/>
        <v>44577</v>
      </c>
      <c r="C3288" s="24">
        <v>6</v>
      </c>
      <c r="D3288" s="54" t="str">
        <f t="shared" si="458"/>
        <v>ASET</v>
      </c>
      <c r="E3288" s="178"/>
      <c r="F3288" s="179"/>
      <c r="G3288" s="177"/>
      <c r="H3288" s="177"/>
      <c r="I3288" s="169">
        <f t="shared" si="459"/>
        <v>0</v>
      </c>
      <c r="J3288" s="149" t="str" cm="1">
        <f t="array" ref="J3288">IF(ISERROR(INDEX('Non Compliance input'!$H$5:$H$156,MATCH(1,(A3288='Non Compliance input'!$A$5:$A$156)*(F3288&gt;='Non Compliance input'!$D$5:$D$156)*(E3288&lt;'Non Compliance input'!$E$5:$E$156)*('Non Compliance input'!$H$5:$H$156="Yes"),0))
),"","Yes")</f>
        <v/>
      </c>
      <c r="K3288" s="149">
        <f t="shared" si="460"/>
        <v>0</v>
      </c>
      <c r="L3288" s="162">
        <f t="shared" si="461"/>
        <v>0</v>
      </c>
      <c r="M3288" s="162" t="str" cm="1">
        <f t="array" ref="M3288">IF(ISERROR(INDEX('Non Compliance input'!$I$5:$I$156,MATCH(1,(A3288='Non Compliance input'!$A$5:$A$156)*(E3288&gt;='Non Compliance input'!$D$5:$D$156)*(F3288&lt;='Non Compliance input'!$E$5:$E$156)*('Non Compliance input'!$I$5:$I$156="Yes"),0))
),"","Yes")</f>
        <v/>
      </c>
      <c r="N3288" s="149" t="str">
        <f>IF(VLOOKUP($A3288,HourEndingOutage!$B$3:$F$746,5,0)="Outage","Outage","")</f>
        <v/>
      </c>
      <c r="O3288" s="18">
        <f t="shared" si="462"/>
        <v>0</v>
      </c>
      <c r="P3288" s="18" t="str">
        <f t="shared" si="463"/>
        <v/>
      </c>
      <c r="Q3288" s="18">
        <f t="shared" si="464"/>
        <v>0</v>
      </c>
      <c r="R3288" s="118"/>
    </row>
    <row r="3289" spans="1:18" x14ac:dyDescent="0.25">
      <c r="A3289" s="25">
        <f t="shared" si="456"/>
        <v>366</v>
      </c>
      <c r="B3289" s="23">
        <f t="shared" si="457"/>
        <v>44577</v>
      </c>
      <c r="C3289" s="24">
        <v>6</v>
      </c>
      <c r="D3289" s="54" t="str">
        <f t="shared" si="458"/>
        <v>ASET</v>
      </c>
      <c r="E3289" s="178"/>
      <c r="F3289" s="179"/>
      <c r="G3289" s="177"/>
      <c r="H3289" s="177"/>
      <c r="I3289" s="169">
        <f t="shared" si="459"/>
        <v>0</v>
      </c>
      <c r="J3289" s="149" t="str" cm="1">
        <f t="array" ref="J3289">IF(ISERROR(INDEX('Non Compliance input'!$H$5:$H$156,MATCH(1,(A3289='Non Compliance input'!$A$5:$A$156)*(F3289&gt;='Non Compliance input'!$D$5:$D$156)*(E3289&lt;'Non Compliance input'!$E$5:$E$156)*('Non Compliance input'!$H$5:$H$156="Yes"),0))
),"","Yes")</f>
        <v/>
      </c>
      <c r="K3289" s="149">
        <f t="shared" si="460"/>
        <v>0</v>
      </c>
      <c r="L3289" s="162">
        <f t="shared" si="461"/>
        <v>0</v>
      </c>
      <c r="M3289" s="162" t="str" cm="1">
        <f t="array" ref="M3289">IF(ISERROR(INDEX('Non Compliance input'!$I$5:$I$156,MATCH(1,(A3289='Non Compliance input'!$A$5:$A$156)*(E3289&gt;='Non Compliance input'!$D$5:$D$156)*(F3289&lt;='Non Compliance input'!$E$5:$E$156)*('Non Compliance input'!$I$5:$I$156="Yes"),0))
),"","Yes")</f>
        <v/>
      </c>
      <c r="N3289" s="149" t="str">
        <f>IF(VLOOKUP($A3289,HourEndingOutage!$B$3:$F$746,5,0)="Outage","Outage","")</f>
        <v/>
      </c>
      <c r="O3289" s="18">
        <f t="shared" si="462"/>
        <v>0</v>
      </c>
      <c r="P3289" s="18" t="str">
        <f t="shared" si="463"/>
        <v/>
      </c>
      <c r="Q3289" s="18">
        <f t="shared" si="464"/>
        <v>0</v>
      </c>
      <c r="R3289" s="118"/>
    </row>
    <row r="3290" spans="1:18" x14ac:dyDescent="0.25">
      <c r="A3290" s="25">
        <f t="shared" si="456"/>
        <v>366</v>
      </c>
      <c r="B3290" s="23">
        <f t="shared" si="457"/>
        <v>44577</v>
      </c>
      <c r="C3290" s="24">
        <v>6</v>
      </c>
      <c r="D3290" s="54" t="str">
        <f t="shared" si="458"/>
        <v>ASET</v>
      </c>
      <c r="E3290" s="178"/>
      <c r="F3290" s="179"/>
      <c r="G3290" s="177"/>
      <c r="H3290" s="177"/>
      <c r="I3290" s="169">
        <f t="shared" si="459"/>
        <v>0</v>
      </c>
      <c r="J3290" s="149" t="str" cm="1">
        <f t="array" ref="J3290">IF(ISERROR(INDEX('Non Compliance input'!$H$5:$H$156,MATCH(1,(A3290='Non Compliance input'!$A$5:$A$156)*(F3290&gt;='Non Compliance input'!$D$5:$D$156)*(E3290&lt;'Non Compliance input'!$E$5:$E$156)*('Non Compliance input'!$H$5:$H$156="Yes"),0))
),"","Yes")</f>
        <v/>
      </c>
      <c r="K3290" s="149">
        <f t="shared" si="460"/>
        <v>0</v>
      </c>
      <c r="L3290" s="162">
        <f t="shared" si="461"/>
        <v>0</v>
      </c>
      <c r="M3290" s="162" t="str" cm="1">
        <f t="array" ref="M3290">IF(ISERROR(INDEX('Non Compliance input'!$I$5:$I$156,MATCH(1,(A3290='Non Compliance input'!$A$5:$A$156)*(E3290&gt;='Non Compliance input'!$D$5:$D$156)*(F3290&lt;='Non Compliance input'!$E$5:$E$156)*('Non Compliance input'!$I$5:$I$156="Yes"),0))
),"","Yes")</f>
        <v/>
      </c>
      <c r="N3290" s="149" t="str">
        <f>IF(VLOOKUP($A3290,HourEndingOutage!$B$3:$F$746,5,0)="Outage","Outage","")</f>
        <v/>
      </c>
      <c r="O3290" s="18">
        <f t="shared" si="462"/>
        <v>0</v>
      </c>
      <c r="P3290" s="18" t="str">
        <f t="shared" si="463"/>
        <v/>
      </c>
      <c r="Q3290" s="18">
        <f t="shared" si="464"/>
        <v>0</v>
      </c>
      <c r="R3290" s="118"/>
    </row>
    <row r="3291" spans="1:18" x14ac:dyDescent="0.25">
      <c r="A3291" s="25">
        <f t="shared" si="456"/>
        <v>366</v>
      </c>
      <c r="B3291" s="23">
        <f t="shared" si="457"/>
        <v>44577</v>
      </c>
      <c r="C3291" s="24">
        <v>6</v>
      </c>
      <c r="D3291" s="54" t="str">
        <f t="shared" si="458"/>
        <v>ASET</v>
      </c>
      <c r="E3291" s="178"/>
      <c r="F3291" s="179"/>
      <c r="G3291" s="177"/>
      <c r="H3291" s="177"/>
      <c r="I3291" s="169">
        <f t="shared" si="459"/>
        <v>0</v>
      </c>
      <c r="J3291" s="149" t="str" cm="1">
        <f t="array" ref="J3291">IF(ISERROR(INDEX('Non Compliance input'!$H$5:$H$156,MATCH(1,(A3291='Non Compliance input'!$A$5:$A$156)*(F3291&gt;='Non Compliance input'!$D$5:$D$156)*(E3291&lt;'Non Compliance input'!$E$5:$E$156)*('Non Compliance input'!$H$5:$H$156="Yes"),0))
),"","Yes")</f>
        <v/>
      </c>
      <c r="K3291" s="149">
        <f t="shared" si="460"/>
        <v>0</v>
      </c>
      <c r="L3291" s="162">
        <f t="shared" si="461"/>
        <v>0</v>
      </c>
      <c r="M3291" s="162" t="str" cm="1">
        <f t="array" ref="M3291">IF(ISERROR(INDEX('Non Compliance input'!$I$5:$I$156,MATCH(1,(A3291='Non Compliance input'!$A$5:$A$156)*(E3291&gt;='Non Compliance input'!$D$5:$D$156)*(F3291&lt;='Non Compliance input'!$E$5:$E$156)*('Non Compliance input'!$I$5:$I$156="Yes"),0))
),"","Yes")</f>
        <v/>
      </c>
      <c r="N3291" s="149" t="str">
        <f>IF(VLOOKUP($A3291,HourEndingOutage!$B$3:$F$746,5,0)="Outage","Outage","")</f>
        <v/>
      </c>
      <c r="O3291" s="18">
        <f t="shared" si="462"/>
        <v>0</v>
      </c>
      <c r="P3291" s="18" t="str">
        <f t="shared" si="463"/>
        <v/>
      </c>
      <c r="Q3291" s="18">
        <f t="shared" si="464"/>
        <v>0</v>
      </c>
      <c r="R3291" s="118"/>
    </row>
    <row r="3292" spans="1:18" x14ac:dyDescent="0.25">
      <c r="A3292" s="25">
        <f t="shared" ref="A3292:A3355" si="465">IF(C3292=C3291,A3291,A3291+1)</f>
        <v>366</v>
      </c>
      <c r="B3292" s="23">
        <f t="shared" ref="B3292:B3355" si="466">IF(C3292&lt;C3291,B3291+1,B3291)</f>
        <v>44577</v>
      </c>
      <c r="C3292" s="24">
        <v>6</v>
      </c>
      <c r="D3292" s="54" t="str">
        <f t="shared" si="458"/>
        <v>ASET</v>
      </c>
      <c r="E3292" s="178"/>
      <c r="F3292" s="179"/>
      <c r="G3292" s="177"/>
      <c r="H3292" s="177"/>
      <c r="I3292" s="169">
        <f t="shared" si="459"/>
        <v>0</v>
      </c>
      <c r="J3292" s="149" t="str" cm="1">
        <f t="array" ref="J3292">IF(ISERROR(INDEX('Non Compliance input'!$H$5:$H$156,MATCH(1,(A3292='Non Compliance input'!$A$5:$A$156)*(F3292&gt;='Non Compliance input'!$D$5:$D$156)*(E3292&lt;'Non Compliance input'!$E$5:$E$156)*('Non Compliance input'!$H$5:$H$156="Yes"),0))
),"","Yes")</f>
        <v/>
      </c>
      <c r="K3292" s="149">
        <f t="shared" si="460"/>
        <v>0</v>
      </c>
      <c r="L3292" s="162">
        <f t="shared" si="461"/>
        <v>0</v>
      </c>
      <c r="M3292" s="162" t="str" cm="1">
        <f t="array" ref="M3292">IF(ISERROR(INDEX('Non Compliance input'!$I$5:$I$156,MATCH(1,(A3292='Non Compliance input'!$A$5:$A$156)*(E3292&gt;='Non Compliance input'!$D$5:$D$156)*(F3292&lt;='Non Compliance input'!$E$5:$E$156)*('Non Compliance input'!$I$5:$I$156="Yes"),0))
),"","Yes")</f>
        <v/>
      </c>
      <c r="N3292" s="149" t="str">
        <f>IF(VLOOKUP($A3292,HourEndingOutage!$B$3:$F$746,5,0)="Outage","Outage","")</f>
        <v/>
      </c>
      <c r="O3292" s="18">
        <f t="shared" si="462"/>
        <v>0</v>
      </c>
      <c r="P3292" s="18" t="str">
        <f t="shared" si="463"/>
        <v/>
      </c>
      <c r="Q3292" s="18">
        <f t="shared" si="464"/>
        <v>0</v>
      </c>
      <c r="R3292" s="118"/>
    </row>
    <row r="3293" spans="1:18" x14ac:dyDescent="0.25">
      <c r="A3293" s="25">
        <f t="shared" si="465"/>
        <v>366</v>
      </c>
      <c r="B3293" s="23">
        <f t="shared" si="466"/>
        <v>44577</v>
      </c>
      <c r="C3293" s="24">
        <v>6</v>
      </c>
      <c r="D3293" s="54" t="str">
        <f t="shared" si="458"/>
        <v>ASET</v>
      </c>
      <c r="E3293" s="178"/>
      <c r="F3293" s="179"/>
      <c r="G3293" s="177"/>
      <c r="H3293" s="177"/>
      <c r="I3293" s="169">
        <f t="shared" si="459"/>
        <v>0</v>
      </c>
      <c r="J3293" s="149" t="str" cm="1">
        <f t="array" ref="J3293">IF(ISERROR(INDEX('Non Compliance input'!$H$5:$H$156,MATCH(1,(A3293='Non Compliance input'!$A$5:$A$156)*(F3293&gt;='Non Compliance input'!$D$5:$D$156)*(E3293&lt;'Non Compliance input'!$E$5:$E$156)*('Non Compliance input'!$H$5:$H$156="Yes"),0))
),"","Yes")</f>
        <v/>
      </c>
      <c r="K3293" s="149">
        <f t="shared" si="460"/>
        <v>0</v>
      </c>
      <c r="L3293" s="162">
        <f t="shared" si="461"/>
        <v>0</v>
      </c>
      <c r="M3293" s="162" t="str" cm="1">
        <f t="array" ref="M3293">IF(ISERROR(INDEX('Non Compliance input'!$I$5:$I$156,MATCH(1,(A3293='Non Compliance input'!$A$5:$A$156)*(E3293&gt;='Non Compliance input'!$D$5:$D$156)*(F3293&lt;='Non Compliance input'!$E$5:$E$156)*('Non Compliance input'!$I$5:$I$156="Yes"),0))
),"","Yes")</f>
        <v/>
      </c>
      <c r="N3293" s="149" t="str">
        <f>IF(VLOOKUP($A3293,HourEndingOutage!$B$3:$F$746,5,0)="Outage","Outage","")</f>
        <v/>
      </c>
      <c r="O3293" s="18">
        <f t="shared" si="462"/>
        <v>0</v>
      </c>
      <c r="P3293" s="18" t="str">
        <f t="shared" si="463"/>
        <v/>
      </c>
      <c r="Q3293" s="18">
        <f t="shared" si="464"/>
        <v>0</v>
      </c>
      <c r="R3293" s="118"/>
    </row>
    <row r="3294" spans="1:18" x14ac:dyDescent="0.25">
      <c r="A3294" s="25">
        <f t="shared" si="465"/>
        <v>366</v>
      </c>
      <c r="B3294" s="23">
        <f t="shared" si="466"/>
        <v>44577</v>
      </c>
      <c r="C3294" s="24">
        <v>6</v>
      </c>
      <c r="D3294" s="54" t="str">
        <f t="shared" si="458"/>
        <v>ASET</v>
      </c>
      <c r="E3294" s="178"/>
      <c r="F3294" s="179"/>
      <c r="G3294" s="177"/>
      <c r="H3294" s="177"/>
      <c r="I3294" s="169">
        <f t="shared" si="459"/>
        <v>0</v>
      </c>
      <c r="J3294" s="149" t="str" cm="1">
        <f t="array" ref="J3294">IF(ISERROR(INDEX('Non Compliance input'!$H$5:$H$156,MATCH(1,(A3294='Non Compliance input'!$A$5:$A$156)*(F3294&gt;='Non Compliance input'!$D$5:$D$156)*(E3294&lt;'Non Compliance input'!$E$5:$E$156)*('Non Compliance input'!$H$5:$H$156="Yes"),0))
),"","Yes")</f>
        <v/>
      </c>
      <c r="K3294" s="149">
        <f t="shared" si="460"/>
        <v>0</v>
      </c>
      <c r="L3294" s="162">
        <f t="shared" si="461"/>
        <v>0</v>
      </c>
      <c r="M3294" s="162" t="str" cm="1">
        <f t="array" ref="M3294">IF(ISERROR(INDEX('Non Compliance input'!$I$5:$I$156,MATCH(1,(A3294='Non Compliance input'!$A$5:$A$156)*(E3294&gt;='Non Compliance input'!$D$5:$D$156)*(F3294&lt;='Non Compliance input'!$E$5:$E$156)*('Non Compliance input'!$I$5:$I$156="Yes"),0))
),"","Yes")</f>
        <v/>
      </c>
      <c r="N3294" s="149" t="str">
        <f>IF(VLOOKUP($A3294,HourEndingOutage!$B$3:$F$746,5,0)="Outage","Outage","")</f>
        <v/>
      </c>
      <c r="O3294" s="18">
        <f t="shared" si="462"/>
        <v>0</v>
      </c>
      <c r="P3294" s="18" t="str">
        <f t="shared" si="463"/>
        <v/>
      </c>
      <c r="Q3294" s="18">
        <f t="shared" si="464"/>
        <v>0</v>
      </c>
      <c r="R3294" s="118"/>
    </row>
    <row r="3295" spans="1:18" x14ac:dyDescent="0.25">
      <c r="A3295" s="25">
        <f t="shared" si="465"/>
        <v>366</v>
      </c>
      <c r="B3295" s="23">
        <f t="shared" si="466"/>
        <v>44577</v>
      </c>
      <c r="C3295" s="24">
        <v>6</v>
      </c>
      <c r="D3295" s="54" t="str">
        <f t="shared" si="458"/>
        <v>ASET</v>
      </c>
      <c r="E3295" s="178"/>
      <c r="F3295" s="179"/>
      <c r="G3295" s="177"/>
      <c r="H3295" s="177"/>
      <c r="I3295" s="169">
        <f t="shared" si="459"/>
        <v>0</v>
      </c>
      <c r="J3295" s="149" t="str" cm="1">
        <f t="array" ref="J3295">IF(ISERROR(INDEX('Non Compliance input'!$H$5:$H$156,MATCH(1,(A3295='Non Compliance input'!$A$5:$A$156)*(F3295&gt;='Non Compliance input'!$D$5:$D$156)*(E3295&lt;'Non Compliance input'!$E$5:$E$156)*('Non Compliance input'!$H$5:$H$156="Yes"),0))
),"","Yes")</f>
        <v/>
      </c>
      <c r="K3295" s="149">
        <f t="shared" si="460"/>
        <v>0</v>
      </c>
      <c r="L3295" s="162">
        <f t="shared" si="461"/>
        <v>0</v>
      </c>
      <c r="M3295" s="162" t="str" cm="1">
        <f t="array" ref="M3295">IF(ISERROR(INDEX('Non Compliance input'!$I$5:$I$156,MATCH(1,(A3295='Non Compliance input'!$A$5:$A$156)*(E3295&gt;='Non Compliance input'!$D$5:$D$156)*(F3295&lt;='Non Compliance input'!$E$5:$E$156)*('Non Compliance input'!$I$5:$I$156="Yes"),0))
),"","Yes")</f>
        <v/>
      </c>
      <c r="N3295" s="149" t="str">
        <f>IF(VLOOKUP($A3295,HourEndingOutage!$B$3:$F$746,5,0)="Outage","Outage","")</f>
        <v/>
      </c>
      <c r="O3295" s="18">
        <f t="shared" si="462"/>
        <v>0</v>
      </c>
      <c r="P3295" s="18" t="str">
        <f t="shared" si="463"/>
        <v/>
      </c>
      <c r="Q3295" s="18">
        <f t="shared" si="464"/>
        <v>0</v>
      </c>
      <c r="R3295" s="118"/>
    </row>
    <row r="3296" spans="1:18" x14ac:dyDescent="0.25">
      <c r="A3296" s="25">
        <f t="shared" si="465"/>
        <v>366</v>
      </c>
      <c r="B3296" s="23">
        <f t="shared" si="466"/>
        <v>44577</v>
      </c>
      <c r="C3296" s="24">
        <v>6</v>
      </c>
      <c r="D3296" s="54" t="str">
        <f t="shared" si="458"/>
        <v>ASET</v>
      </c>
      <c r="E3296" s="178"/>
      <c r="F3296" s="179"/>
      <c r="G3296" s="177"/>
      <c r="H3296" s="177"/>
      <c r="I3296" s="169">
        <f t="shared" si="459"/>
        <v>0</v>
      </c>
      <c r="J3296" s="149" t="str" cm="1">
        <f t="array" ref="J3296">IF(ISERROR(INDEX('Non Compliance input'!$H$5:$H$156,MATCH(1,(A3296='Non Compliance input'!$A$5:$A$156)*(F3296&gt;='Non Compliance input'!$D$5:$D$156)*(E3296&lt;'Non Compliance input'!$E$5:$E$156)*('Non Compliance input'!$H$5:$H$156="Yes"),0))
),"","Yes")</f>
        <v/>
      </c>
      <c r="K3296" s="149">
        <f t="shared" si="460"/>
        <v>0</v>
      </c>
      <c r="L3296" s="162">
        <f t="shared" si="461"/>
        <v>0</v>
      </c>
      <c r="M3296" s="162" t="str" cm="1">
        <f t="array" ref="M3296">IF(ISERROR(INDEX('Non Compliance input'!$I$5:$I$156,MATCH(1,(A3296='Non Compliance input'!$A$5:$A$156)*(E3296&gt;='Non Compliance input'!$D$5:$D$156)*(F3296&lt;='Non Compliance input'!$E$5:$E$156)*('Non Compliance input'!$I$5:$I$156="Yes"),0))
),"","Yes")</f>
        <v/>
      </c>
      <c r="N3296" s="149" t="str">
        <f>IF(VLOOKUP($A3296,HourEndingOutage!$B$3:$F$746,5,0)="Outage","Outage","")</f>
        <v/>
      </c>
      <c r="O3296" s="18">
        <f t="shared" si="462"/>
        <v>0</v>
      </c>
      <c r="P3296" s="18" t="str">
        <f t="shared" si="463"/>
        <v/>
      </c>
      <c r="Q3296" s="18">
        <f t="shared" si="464"/>
        <v>0</v>
      </c>
      <c r="R3296" s="118"/>
    </row>
    <row r="3297" spans="1:18" x14ac:dyDescent="0.25">
      <c r="A3297" s="25">
        <f t="shared" si="465"/>
        <v>367</v>
      </c>
      <c r="B3297" s="23">
        <f t="shared" si="466"/>
        <v>44577</v>
      </c>
      <c r="C3297" s="24">
        <v>7</v>
      </c>
      <c r="D3297" s="54" t="str">
        <f t="shared" si="458"/>
        <v>ASET</v>
      </c>
      <c r="E3297" s="178"/>
      <c r="F3297" s="179"/>
      <c r="G3297" s="177"/>
      <c r="H3297" s="177"/>
      <c r="I3297" s="169">
        <f t="shared" si="459"/>
        <v>0</v>
      </c>
      <c r="J3297" s="149" t="str" cm="1">
        <f t="array" ref="J3297">IF(ISERROR(INDEX('Non Compliance input'!$H$5:$H$156,MATCH(1,(A3297='Non Compliance input'!$A$5:$A$156)*(F3297&gt;='Non Compliance input'!$D$5:$D$156)*(E3297&lt;'Non Compliance input'!$E$5:$E$156)*('Non Compliance input'!$H$5:$H$156="Yes"),0))
),"","Yes")</f>
        <v/>
      </c>
      <c r="K3297" s="149">
        <f t="shared" si="460"/>
        <v>0</v>
      </c>
      <c r="L3297" s="162">
        <f t="shared" si="461"/>
        <v>0</v>
      </c>
      <c r="M3297" s="162" t="str" cm="1">
        <f t="array" ref="M3297">IF(ISERROR(INDEX('Non Compliance input'!$I$5:$I$156,MATCH(1,(A3297='Non Compliance input'!$A$5:$A$156)*(E3297&gt;='Non Compliance input'!$D$5:$D$156)*(F3297&lt;='Non Compliance input'!$E$5:$E$156)*('Non Compliance input'!$I$5:$I$156="Yes"),0))
),"","Yes")</f>
        <v/>
      </c>
      <c r="N3297" s="149" t="str">
        <f>IF(VLOOKUP($A3297,HourEndingOutage!$B$3:$F$746,5,0)="Outage","Outage","")</f>
        <v/>
      </c>
      <c r="O3297" s="18">
        <f t="shared" si="462"/>
        <v>0</v>
      </c>
      <c r="P3297" s="18" t="str">
        <f t="shared" si="463"/>
        <v/>
      </c>
      <c r="Q3297" s="18">
        <f t="shared" si="464"/>
        <v>0</v>
      </c>
      <c r="R3297" s="118"/>
    </row>
    <row r="3298" spans="1:18" x14ac:dyDescent="0.25">
      <c r="A3298" s="25">
        <f t="shared" si="465"/>
        <v>367</v>
      </c>
      <c r="B3298" s="23">
        <f t="shared" si="466"/>
        <v>44577</v>
      </c>
      <c r="C3298" s="24">
        <v>7</v>
      </c>
      <c r="D3298" s="54" t="str">
        <f t="shared" si="458"/>
        <v>ASET</v>
      </c>
      <c r="E3298" s="178"/>
      <c r="F3298" s="179"/>
      <c r="G3298" s="177"/>
      <c r="H3298" s="177"/>
      <c r="I3298" s="169">
        <f t="shared" si="459"/>
        <v>0</v>
      </c>
      <c r="J3298" s="149" t="str" cm="1">
        <f t="array" ref="J3298">IF(ISERROR(INDEX('Non Compliance input'!$H$5:$H$156,MATCH(1,(A3298='Non Compliance input'!$A$5:$A$156)*(F3298&gt;='Non Compliance input'!$D$5:$D$156)*(E3298&lt;'Non Compliance input'!$E$5:$E$156)*('Non Compliance input'!$H$5:$H$156="Yes"),0))
),"","Yes")</f>
        <v/>
      </c>
      <c r="K3298" s="149">
        <f t="shared" si="460"/>
        <v>0</v>
      </c>
      <c r="L3298" s="162">
        <f t="shared" si="461"/>
        <v>0</v>
      </c>
      <c r="M3298" s="162" t="str" cm="1">
        <f t="array" ref="M3298">IF(ISERROR(INDEX('Non Compliance input'!$I$5:$I$156,MATCH(1,(A3298='Non Compliance input'!$A$5:$A$156)*(E3298&gt;='Non Compliance input'!$D$5:$D$156)*(F3298&lt;='Non Compliance input'!$E$5:$E$156)*('Non Compliance input'!$I$5:$I$156="Yes"),0))
),"","Yes")</f>
        <v/>
      </c>
      <c r="N3298" s="149" t="str">
        <f>IF(VLOOKUP($A3298,HourEndingOutage!$B$3:$F$746,5,0)="Outage","Outage","")</f>
        <v/>
      </c>
      <c r="O3298" s="18">
        <f t="shared" si="462"/>
        <v>0</v>
      </c>
      <c r="P3298" s="18" t="str">
        <f t="shared" si="463"/>
        <v/>
      </c>
      <c r="Q3298" s="18">
        <f t="shared" si="464"/>
        <v>0</v>
      </c>
      <c r="R3298" s="118"/>
    </row>
    <row r="3299" spans="1:18" x14ac:dyDescent="0.25">
      <c r="A3299" s="25">
        <f t="shared" si="465"/>
        <v>367</v>
      </c>
      <c r="B3299" s="23">
        <f t="shared" si="466"/>
        <v>44577</v>
      </c>
      <c r="C3299" s="24">
        <v>7</v>
      </c>
      <c r="D3299" s="54" t="str">
        <f t="shared" si="458"/>
        <v>ASET</v>
      </c>
      <c r="E3299" s="178"/>
      <c r="F3299" s="179"/>
      <c r="G3299" s="177"/>
      <c r="H3299" s="177"/>
      <c r="I3299" s="169">
        <f t="shared" si="459"/>
        <v>0</v>
      </c>
      <c r="J3299" s="149" t="str" cm="1">
        <f t="array" ref="J3299">IF(ISERROR(INDEX('Non Compliance input'!$H$5:$H$156,MATCH(1,(A3299='Non Compliance input'!$A$5:$A$156)*(F3299&gt;='Non Compliance input'!$D$5:$D$156)*(E3299&lt;'Non Compliance input'!$E$5:$E$156)*('Non Compliance input'!$H$5:$H$156="Yes"),0))
),"","Yes")</f>
        <v/>
      </c>
      <c r="K3299" s="149">
        <f t="shared" si="460"/>
        <v>0</v>
      </c>
      <c r="L3299" s="162">
        <f t="shared" si="461"/>
        <v>0</v>
      </c>
      <c r="M3299" s="162" t="str" cm="1">
        <f t="array" ref="M3299">IF(ISERROR(INDEX('Non Compliance input'!$I$5:$I$156,MATCH(1,(A3299='Non Compliance input'!$A$5:$A$156)*(E3299&gt;='Non Compliance input'!$D$5:$D$156)*(F3299&lt;='Non Compliance input'!$E$5:$E$156)*('Non Compliance input'!$I$5:$I$156="Yes"),0))
),"","Yes")</f>
        <v/>
      </c>
      <c r="N3299" s="149" t="str">
        <f>IF(VLOOKUP($A3299,HourEndingOutage!$B$3:$F$746,5,0)="Outage","Outage","")</f>
        <v/>
      </c>
      <c r="O3299" s="18">
        <f t="shared" si="462"/>
        <v>0</v>
      </c>
      <c r="P3299" s="18" t="str">
        <f t="shared" si="463"/>
        <v/>
      </c>
      <c r="Q3299" s="18">
        <f t="shared" si="464"/>
        <v>0</v>
      </c>
      <c r="R3299" s="118"/>
    </row>
    <row r="3300" spans="1:18" x14ac:dyDescent="0.25">
      <c r="A3300" s="25">
        <f t="shared" si="465"/>
        <v>367</v>
      </c>
      <c r="B3300" s="23">
        <f t="shared" si="466"/>
        <v>44577</v>
      </c>
      <c r="C3300" s="24">
        <v>7</v>
      </c>
      <c r="D3300" s="54" t="str">
        <f t="shared" si="458"/>
        <v>ASET</v>
      </c>
      <c r="E3300" s="178"/>
      <c r="F3300" s="179"/>
      <c r="G3300" s="177"/>
      <c r="H3300" s="177"/>
      <c r="I3300" s="169">
        <f t="shared" si="459"/>
        <v>0</v>
      </c>
      <c r="J3300" s="149" t="str" cm="1">
        <f t="array" ref="J3300">IF(ISERROR(INDEX('Non Compliance input'!$H$5:$H$156,MATCH(1,(A3300='Non Compliance input'!$A$5:$A$156)*(F3300&gt;='Non Compliance input'!$D$5:$D$156)*(E3300&lt;'Non Compliance input'!$E$5:$E$156)*('Non Compliance input'!$H$5:$H$156="Yes"),0))
),"","Yes")</f>
        <v/>
      </c>
      <c r="K3300" s="149">
        <f t="shared" si="460"/>
        <v>0</v>
      </c>
      <c r="L3300" s="162">
        <f t="shared" si="461"/>
        <v>0</v>
      </c>
      <c r="M3300" s="162" t="str" cm="1">
        <f t="array" ref="M3300">IF(ISERROR(INDEX('Non Compliance input'!$I$5:$I$156,MATCH(1,(A3300='Non Compliance input'!$A$5:$A$156)*(E3300&gt;='Non Compliance input'!$D$5:$D$156)*(F3300&lt;='Non Compliance input'!$E$5:$E$156)*('Non Compliance input'!$I$5:$I$156="Yes"),0))
),"","Yes")</f>
        <v/>
      </c>
      <c r="N3300" s="149" t="str">
        <f>IF(VLOOKUP($A3300,HourEndingOutage!$B$3:$F$746,5,0)="Outage","Outage","")</f>
        <v/>
      </c>
      <c r="O3300" s="18">
        <f t="shared" si="462"/>
        <v>0</v>
      </c>
      <c r="P3300" s="18" t="str">
        <f t="shared" si="463"/>
        <v/>
      </c>
      <c r="Q3300" s="18">
        <f t="shared" si="464"/>
        <v>0</v>
      </c>
      <c r="R3300" s="118"/>
    </row>
    <row r="3301" spans="1:18" x14ac:dyDescent="0.25">
      <c r="A3301" s="25">
        <f t="shared" si="465"/>
        <v>367</v>
      </c>
      <c r="B3301" s="23">
        <f t="shared" si="466"/>
        <v>44577</v>
      </c>
      <c r="C3301" s="24">
        <v>7</v>
      </c>
      <c r="D3301" s="54" t="str">
        <f t="shared" si="458"/>
        <v>ASET</v>
      </c>
      <c r="E3301" s="178"/>
      <c r="F3301" s="179"/>
      <c r="G3301" s="177"/>
      <c r="H3301" s="177"/>
      <c r="I3301" s="169">
        <f t="shared" si="459"/>
        <v>0</v>
      </c>
      <c r="J3301" s="149" t="str" cm="1">
        <f t="array" ref="J3301">IF(ISERROR(INDEX('Non Compliance input'!$H$5:$H$156,MATCH(1,(A3301='Non Compliance input'!$A$5:$A$156)*(F3301&gt;='Non Compliance input'!$D$5:$D$156)*(E3301&lt;'Non Compliance input'!$E$5:$E$156)*('Non Compliance input'!$H$5:$H$156="Yes"),0))
),"","Yes")</f>
        <v/>
      </c>
      <c r="K3301" s="149">
        <f t="shared" si="460"/>
        <v>0</v>
      </c>
      <c r="L3301" s="162">
        <f t="shared" si="461"/>
        <v>0</v>
      </c>
      <c r="M3301" s="162" t="str" cm="1">
        <f t="array" ref="M3301">IF(ISERROR(INDEX('Non Compliance input'!$I$5:$I$156,MATCH(1,(A3301='Non Compliance input'!$A$5:$A$156)*(E3301&gt;='Non Compliance input'!$D$5:$D$156)*(F3301&lt;='Non Compliance input'!$E$5:$E$156)*('Non Compliance input'!$I$5:$I$156="Yes"),0))
),"","Yes")</f>
        <v/>
      </c>
      <c r="N3301" s="149" t="str">
        <f>IF(VLOOKUP($A3301,HourEndingOutage!$B$3:$F$746,5,0)="Outage","Outage","")</f>
        <v/>
      </c>
      <c r="O3301" s="18">
        <f t="shared" si="462"/>
        <v>0</v>
      </c>
      <c r="P3301" s="18" t="str">
        <f t="shared" si="463"/>
        <v/>
      </c>
      <c r="Q3301" s="18">
        <f t="shared" si="464"/>
        <v>0</v>
      </c>
      <c r="R3301" s="118"/>
    </row>
    <row r="3302" spans="1:18" x14ac:dyDescent="0.25">
      <c r="A3302" s="25">
        <f t="shared" si="465"/>
        <v>367</v>
      </c>
      <c r="B3302" s="23">
        <f t="shared" si="466"/>
        <v>44577</v>
      </c>
      <c r="C3302" s="24">
        <v>7</v>
      </c>
      <c r="D3302" s="54" t="str">
        <f t="shared" si="458"/>
        <v>ASET</v>
      </c>
      <c r="E3302" s="178"/>
      <c r="F3302" s="179"/>
      <c r="G3302" s="177"/>
      <c r="H3302" s="177"/>
      <c r="I3302" s="169">
        <f t="shared" si="459"/>
        <v>0</v>
      </c>
      <c r="J3302" s="149" t="str" cm="1">
        <f t="array" ref="J3302">IF(ISERROR(INDEX('Non Compliance input'!$H$5:$H$156,MATCH(1,(A3302='Non Compliance input'!$A$5:$A$156)*(F3302&gt;='Non Compliance input'!$D$5:$D$156)*(E3302&lt;'Non Compliance input'!$E$5:$E$156)*('Non Compliance input'!$H$5:$H$156="Yes"),0))
),"","Yes")</f>
        <v/>
      </c>
      <c r="K3302" s="149">
        <f t="shared" si="460"/>
        <v>0</v>
      </c>
      <c r="L3302" s="162">
        <f t="shared" si="461"/>
        <v>0</v>
      </c>
      <c r="M3302" s="162" t="str" cm="1">
        <f t="array" ref="M3302">IF(ISERROR(INDEX('Non Compliance input'!$I$5:$I$156,MATCH(1,(A3302='Non Compliance input'!$A$5:$A$156)*(E3302&gt;='Non Compliance input'!$D$5:$D$156)*(F3302&lt;='Non Compliance input'!$E$5:$E$156)*('Non Compliance input'!$I$5:$I$156="Yes"),0))
),"","Yes")</f>
        <v/>
      </c>
      <c r="N3302" s="149" t="str">
        <f>IF(VLOOKUP($A3302,HourEndingOutage!$B$3:$F$746,5,0)="Outage","Outage","")</f>
        <v/>
      </c>
      <c r="O3302" s="18">
        <f t="shared" si="462"/>
        <v>0</v>
      </c>
      <c r="P3302" s="18" t="str">
        <f t="shared" si="463"/>
        <v/>
      </c>
      <c r="Q3302" s="18">
        <f t="shared" si="464"/>
        <v>0</v>
      </c>
      <c r="R3302" s="118"/>
    </row>
    <row r="3303" spans="1:18" x14ac:dyDescent="0.25">
      <c r="A3303" s="25">
        <f t="shared" si="465"/>
        <v>367</v>
      </c>
      <c r="B3303" s="23">
        <f t="shared" si="466"/>
        <v>44577</v>
      </c>
      <c r="C3303" s="24">
        <v>7</v>
      </c>
      <c r="D3303" s="54" t="str">
        <f t="shared" si="458"/>
        <v>ASET</v>
      </c>
      <c r="E3303" s="178"/>
      <c r="F3303" s="179"/>
      <c r="G3303" s="177"/>
      <c r="H3303" s="177"/>
      <c r="I3303" s="169">
        <f t="shared" si="459"/>
        <v>0</v>
      </c>
      <c r="J3303" s="149" t="str" cm="1">
        <f t="array" ref="J3303">IF(ISERROR(INDEX('Non Compliance input'!$H$5:$H$156,MATCH(1,(A3303='Non Compliance input'!$A$5:$A$156)*(F3303&gt;='Non Compliance input'!$D$5:$D$156)*(E3303&lt;'Non Compliance input'!$E$5:$E$156)*('Non Compliance input'!$H$5:$H$156="Yes"),0))
),"","Yes")</f>
        <v/>
      </c>
      <c r="K3303" s="149">
        <f t="shared" si="460"/>
        <v>0</v>
      </c>
      <c r="L3303" s="162">
        <f t="shared" si="461"/>
        <v>0</v>
      </c>
      <c r="M3303" s="162" t="str" cm="1">
        <f t="array" ref="M3303">IF(ISERROR(INDEX('Non Compliance input'!$I$5:$I$156,MATCH(1,(A3303='Non Compliance input'!$A$5:$A$156)*(E3303&gt;='Non Compliance input'!$D$5:$D$156)*(F3303&lt;='Non Compliance input'!$E$5:$E$156)*('Non Compliance input'!$I$5:$I$156="Yes"),0))
),"","Yes")</f>
        <v/>
      </c>
      <c r="N3303" s="149" t="str">
        <f>IF(VLOOKUP($A3303,HourEndingOutage!$B$3:$F$746,5,0)="Outage","Outage","")</f>
        <v/>
      </c>
      <c r="O3303" s="18">
        <f t="shared" si="462"/>
        <v>0</v>
      </c>
      <c r="P3303" s="18" t="str">
        <f t="shared" si="463"/>
        <v/>
      </c>
      <c r="Q3303" s="18">
        <f t="shared" si="464"/>
        <v>0</v>
      </c>
      <c r="R3303" s="118"/>
    </row>
    <row r="3304" spans="1:18" x14ac:dyDescent="0.25">
      <c r="A3304" s="25">
        <f t="shared" si="465"/>
        <v>367</v>
      </c>
      <c r="B3304" s="23">
        <f t="shared" si="466"/>
        <v>44577</v>
      </c>
      <c r="C3304" s="24">
        <v>7</v>
      </c>
      <c r="D3304" s="54" t="str">
        <f t="shared" si="458"/>
        <v>ASET</v>
      </c>
      <c r="E3304" s="178"/>
      <c r="F3304" s="179"/>
      <c r="G3304" s="177"/>
      <c r="H3304" s="177"/>
      <c r="I3304" s="169">
        <f t="shared" si="459"/>
        <v>0</v>
      </c>
      <c r="J3304" s="149" t="str" cm="1">
        <f t="array" ref="J3304">IF(ISERROR(INDEX('Non Compliance input'!$H$5:$H$156,MATCH(1,(A3304='Non Compliance input'!$A$5:$A$156)*(F3304&gt;='Non Compliance input'!$D$5:$D$156)*(E3304&lt;'Non Compliance input'!$E$5:$E$156)*('Non Compliance input'!$H$5:$H$156="Yes"),0))
),"","Yes")</f>
        <v/>
      </c>
      <c r="K3304" s="149">
        <f t="shared" si="460"/>
        <v>0</v>
      </c>
      <c r="L3304" s="162">
        <f t="shared" si="461"/>
        <v>0</v>
      </c>
      <c r="M3304" s="162" t="str" cm="1">
        <f t="array" ref="M3304">IF(ISERROR(INDEX('Non Compliance input'!$I$5:$I$156,MATCH(1,(A3304='Non Compliance input'!$A$5:$A$156)*(E3304&gt;='Non Compliance input'!$D$5:$D$156)*(F3304&lt;='Non Compliance input'!$E$5:$E$156)*('Non Compliance input'!$I$5:$I$156="Yes"),0))
),"","Yes")</f>
        <v/>
      </c>
      <c r="N3304" s="149" t="str">
        <f>IF(VLOOKUP($A3304,HourEndingOutage!$B$3:$F$746,5,0)="Outage","Outage","")</f>
        <v/>
      </c>
      <c r="O3304" s="18">
        <f t="shared" si="462"/>
        <v>0</v>
      </c>
      <c r="P3304" s="18" t="str">
        <f t="shared" si="463"/>
        <v/>
      </c>
      <c r="Q3304" s="18">
        <f t="shared" si="464"/>
        <v>0</v>
      </c>
      <c r="R3304" s="118"/>
    </row>
    <row r="3305" spans="1:18" x14ac:dyDescent="0.25">
      <c r="A3305" s="25">
        <f t="shared" si="465"/>
        <v>367</v>
      </c>
      <c r="B3305" s="23">
        <f t="shared" si="466"/>
        <v>44577</v>
      </c>
      <c r="C3305" s="24">
        <v>7</v>
      </c>
      <c r="D3305" s="54" t="str">
        <f t="shared" si="458"/>
        <v>ASET</v>
      </c>
      <c r="E3305" s="178"/>
      <c r="F3305" s="179"/>
      <c r="G3305" s="177"/>
      <c r="H3305" s="177"/>
      <c r="I3305" s="169">
        <f t="shared" si="459"/>
        <v>0</v>
      </c>
      <c r="J3305" s="149" t="str" cm="1">
        <f t="array" ref="J3305">IF(ISERROR(INDEX('Non Compliance input'!$H$5:$H$156,MATCH(1,(A3305='Non Compliance input'!$A$5:$A$156)*(F3305&gt;='Non Compliance input'!$D$5:$D$156)*(E3305&lt;'Non Compliance input'!$E$5:$E$156)*('Non Compliance input'!$H$5:$H$156="Yes"),0))
),"","Yes")</f>
        <v/>
      </c>
      <c r="K3305" s="149">
        <f t="shared" si="460"/>
        <v>0</v>
      </c>
      <c r="L3305" s="162">
        <f t="shared" si="461"/>
        <v>0</v>
      </c>
      <c r="M3305" s="162" t="str" cm="1">
        <f t="array" ref="M3305">IF(ISERROR(INDEX('Non Compliance input'!$I$5:$I$156,MATCH(1,(A3305='Non Compliance input'!$A$5:$A$156)*(E3305&gt;='Non Compliance input'!$D$5:$D$156)*(F3305&lt;='Non Compliance input'!$E$5:$E$156)*('Non Compliance input'!$I$5:$I$156="Yes"),0))
),"","Yes")</f>
        <v/>
      </c>
      <c r="N3305" s="149" t="str">
        <f>IF(VLOOKUP($A3305,HourEndingOutage!$B$3:$F$746,5,0)="Outage","Outage","")</f>
        <v/>
      </c>
      <c r="O3305" s="18">
        <f t="shared" si="462"/>
        <v>0</v>
      </c>
      <c r="P3305" s="18" t="str">
        <f t="shared" si="463"/>
        <v/>
      </c>
      <c r="Q3305" s="18">
        <f t="shared" si="464"/>
        <v>0</v>
      </c>
      <c r="R3305" s="118"/>
    </row>
    <row r="3306" spans="1:18" x14ac:dyDescent="0.25">
      <c r="A3306" s="25">
        <f t="shared" si="465"/>
        <v>368</v>
      </c>
      <c r="B3306" s="23">
        <f t="shared" si="466"/>
        <v>44577</v>
      </c>
      <c r="C3306" s="24">
        <v>8</v>
      </c>
      <c r="D3306" s="54" t="str">
        <f t="shared" si="458"/>
        <v>ASET</v>
      </c>
      <c r="E3306" s="178"/>
      <c r="F3306" s="179"/>
      <c r="G3306" s="177"/>
      <c r="H3306" s="177"/>
      <c r="I3306" s="169">
        <f t="shared" si="459"/>
        <v>0</v>
      </c>
      <c r="J3306" s="149" t="str" cm="1">
        <f t="array" ref="J3306">IF(ISERROR(INDEX('Non Compliance input'!$H$5:$H$156,MATCH(1,(A3306='Non Compliance input'!$A$5:$A$156)*(F3306&gt;='Non Compliance input'!$D$5:$D$156)*(E3306&lt;'Non Compliance input'!$E$5:$E$156)*('Non Compliance input'!$H$5:$H$156="Yes"),0))
),"","Yes")</f>
        <v/>
      </c>
      <c r="K3306" s="149">
        <f t="shared" si="460"/>
        <v>0</v>
      </c>
      <c r="L3306" s="162">
        <f t="shared" si="461"/>
        <v>0</v>
      </c>
      <c r="M3306" s="162" t="str" cm="1">
        <f t="array" ref="M3306">IF(ISERROR(INDEX('Non Compliance input'!$I$5:$I$156,MATCH(1,(A3306='Non Compliance input'!$A$5:$A$156)*(E3306&gt;='Non Compliance input'!$D$5:$D$156)*(F3306&lt;='Non Compliance input'!$E$5:$E$156)*('Non Compliance input'!$I$5:$I$156="Yes"),0))
),"","Yes")</f>
        <v/>
      </c>
      <c r="N3306" s="149" t="str">
        <f>IF(VLOOKUP($A3306,HourEndingOutage!$B$3:$F$746,5,0)="Outage","Outage","")</f>
        <v/>
      </c>
      <c r="O3306" s="18">
        <f t="shared" si="462"/>
        <v>0</v>
      </c>
      <c r="P3306" s="18" t="str">
        <f t="shared" si="463"/>
        <v/>
      </c>
      <c r="Q3306" s="18">
        <f t="shared" si="464"/>
        <v>0</v>
      </c>
      <c r="R3306" s="118"/>
    </row>
    <row r="3307" spans="1:18" x14ac:dyDescent="0.25">
      <c r="A3307" s="25">
        <f t="shared" si="465"/>
        <v>368</v>
      </c>
      <c r="B3307" s="23">
        <f t="shared" si="466"/>
        <v>44577</v>
      </c>
      <c r="C3307" s="24">
        <v>8</v>
      </c>
      <c r="D3307" s="54" t="str">
        <f t="shared" si="458"/>
        <v>ASET</v>
      </c>
      <c r="E3307" s="178"/>
      <c r="F3307" s="179"/>
      <c r="G3307" s="177"/>
      <c r="H3307" s="177"/>
      <c r="I3307" s="169">
        <f t="shared" si="459"/>
        <v>0</v>
      </c>
      <c r="J3307" s="149" t="str" cm="1">
        <f t="array" ref="J3307">IF(ISERROR(INDEX('Non Compliance input'!$H$5:$H$156,MATCH(1,(A3307='Non Compliance input'!$A$5:$A$156)*(F3307&gt;='Non Compliance input'!$D$5:$D$156)*(E3307&lt;'Non Compliance input'!$E$5:$E$156)*('Non Compliance input'!$H$5:$H$156="Yes"),0))
),"","Yes")</f>
        <v/>
      </c>
      <c r="K3307" s="149">
        <f t="shared" si="460"/>
        <v>0</v>
      </c>
      <c r="L3307" s="162">
        <f t="shared" si="461"/>
        <v>0</v>
      </c>
      <c r="M3307" s="162" t="str" cm="1">
        <f t="array" ref="M3307">IF(ISERROR(INDEX('Non Compliance input'!$I$5:$I$156,MATCH(1,(A3307='Non Compliance input'!$A$5:$A$156)*(E3307&gt;='Non Compliance input'!$D$5:$D$156)*(F3307&lt;='Non Compliance input'!$E$5:$E$156)*('Non Compliance input'!$I$5:$I$156="Yes"),0))
),"","Yes")</f>
        <v/>
      </c>
      <c r="N3307" s="149" t="str">
        <f>IF(VLOOKUP($A3307,HourEndingOutage!$B$3:$F$746,5,0)="Outage","Outage","")</f>
        <v/>
      </c>
      <c r="O3307" s="18">
        <f t="shared" si="462"/>
        <v>0</v>
      </c>
      <c r="P3307" s="18" t="str">
        <f t="shared" si="463"/>
        <v/>
      </c>
      <c r="Q3307" s="18">
        <f t="shared" si="464"/>
        <v>0</v>
      </c>
      <c r="R3307" s="118"/>
    </row>
    <row r="3308" spans="1:18" x14ac:dyDescent="0.25">
      <c r="A3308" s="25">
        <f t="shared" si="465"/>
        <v>368</v>
      </c>
      <c r="B3308" s="23">
        <f t="shared" si="466"/>
        <v>44577</v>
      </c>
      <c r="C3308" s="24">
        <v>8</v>
      </c>
      <c r="D3308" s="54" t="str">
        <f t="shared" si="458"/>
        <v>ASET</v>
      </c>
      <c r="E3308" s="178"/>
      <c r="F3308" s="179"/>
      <c r="G3308" s="177"/>
      <c r="H3308" s="177"/>
      <c r="I3308" s="169">
        <f t="shared" si="459"/>
        <v>0</v>
      </c>
      <c r="J3308" s="149" t="str" cm="1">
        <f t="array" ref="J3308">IF(ISERROR(INDEX('Non Compliance input'!$H$5:$H$156,MATCH(1,(A3308='Non Compliance input'!$A$5:$A$156)*(F3308&gt;='Non Compliance input'!$D$5:$D$156)*(E3308&lt;'Non Compliance input'!$E$5:$E$156)*('Non Compliance input'!$H$5:$H$156="Yes"),0))
),"","Yes")</f>
        <v/>
      </c>
      <c r="K3308" s="149">
        <f t="shared" si="460"/>
        <v>0</v>
      </c>
      <c r="L3308" s="162">
        <f t="shared" si="461"/>
        <v>0</v>
      </c>
      <c r="M3308" s="162" t="str" cm="1">
        <f t="array" ref="M3308">IF(ISERROR(INDEX('Non Compliance input'!$I$5:$I$156,MATCH(1,(A3308='Non Compliance input'!$A$5:$A$156)*(E3308&gt;='Non Compliance input'!$D$5:$D$156)*(F3308&lt;='Non Compliance input'!$E$5:$E$156)*('Non Compliance input'!$I$5:$I$156="Yes"),0))
),"","Yes")</f>
        <v/>
      </c>
      <c r="N3308" s="149" t="str">
        <f>IF(VLOOKUP($A3308,HourEndingOutage!$B$3:$F$746,5,0)="Outage","Outage","")</f>
        <v/>
      </c>
      <c r="O3308" s="18">
        <f t="shared" si="462"/>
        <v>0</v>
      </c>
      <c r="P3308" s="18" t="str">
        <f t="shared" si="463"/>
        <v/>
      </c>
      <c r="Q3308" s="18">
        <f t="shared" si="464"/>
        <v>0</v>
      </c>
      <c r="R3308" s="118"/>
    </row>
    <row r="3309" spans="1:18" x14ac:dyDescent="0.25">
      <c r="A3309" s="25">
        <f t="shared" si="465"/>
        <v>368</v>
      </c>
      <c r="B3309" s="23">
        <f t="shared" si="466"/>
        <v>44577</v>
      </c>
      <c r="C3309" s="24">
        <v>8</v>
      </c>
      <c r="D3309" s="54" t="str">
        <f t="shared" si="458"/>
        <v>ASET</v>
      </c>
      <c r="E3309" s="178"/>
      <c r="F3309" s="179"/>
      <c r="G3309" s="177"/>
      <c r="H3309" s="177"/>
      <c r="I3309" s="169">
        <f t="shared" si="459"/>
        <v>0</v>
      </c>
      <c r="J3309" s="149" t="str" cm="1">
        <f t="array" ref="J3309">IF(ISERROR(INDEX('Non Compliance input'!$H$5:$H$156,MATCH(1,(A3309='Non Compliance input'!$A$5:$A$156)*(F3309&gt;='Non Compliance input'!$D$5:$D$156)*(E3309&lt;'Non Compliance input'!$E$5:$E$156)*('Non Compliance input'!$H$5:$H$156="Yes"),0))
),"","Yes")</f>
        <v/>
      </c>
      <c r="K3309" s="149">
        <f t="shared" si="460"/>
        <v>0</v>
      </c>
      <c r="L3309" s="162">
        <f t="shared" si="461"/>
        <v>0</v>
      </c>
      <c r="M3309" s="162" t="str" cm="1">
        <f t="array" ref="M3309">IF(ISERROR(INDEX('Non Compliance input'!$I$5:$I$156,MATCH(1,(A3309='Non Compliance input'!$A$5:$A$156)*(E3309&gt;='Non Compliance input'!$D$5:$D$156)*(F3309&lt;='Non Compliance input'!$E$5:$E$156)*('Non Compliance input'!$I$5:$I$156="Yes"),0))
),"","Yes")</f>
        <v/>
      </c>
      <c r="N3309" s="149" t="str">
        <f>IF(VLOOKUP($A3309,HourEndingOutage!$B$3:$F$746,5,0)="Outage","Outage","")</f>
        <v/>
      </c>
      <c r="O3309" s="18">
        <f t="shared" si="462"/>
        <v>0</v>
      </c>
      <c r="P3309" s="18" t="str">
        <f t="shared" si="463"/>
        <v/>
      </c>
      <c r="Q3309" s="18">
        <f t="shared" si="464"/>
        <v>0</v>
      </c>
      <c r="R3309" s="118"/>
    </row>
    <row r="3310" spans="1:18" x14ac:dyDescent="0.25">
      <c r="A3310" s="25">
        <f t="shared" si="465"/>
        <v>368</v>
      </c>
      <c r="B3310" s="23">
        <f t="shared" si="466"/>
        <v>44577</v>
      </c>
      <c r="C3310" s="24">
        <v>8</v>
      </c>
      <c r="D3310" s="54" t="str">
        <f t="shared" si="458"/>
        <v>ASET</v>
      </c>
      <c r="E3310" s="178"/>
      <c r="F3310" s="179"/>
      <c r="G3310" s="177"/>
      <c r="H3310" s="177"/>
      <c r="I3310" s="169">
        <f t="shared" si="459"/>
        <v>0</v>
      </c>
      <c r="J3310" s="149" t="str" cm="1">
        <f t="array" ref="J3310">IF(ISERROR(INDEX('Non Compliance input'!$H$5:$H$156,MATCH(1,(A3310='Non Compliance input'!$A$5:$A$156)*(F3310&gt;='Non Compliance input'!$D$5:$D$156)*(E3310&lt;'Non Compliance input'!$E$5:$E$156)*('Non Compliance input'!$H$5:$H$156="Yes"),0))
),"","Yes")</f>
        <v/>
      </c>
      <c r="K3310" s="149">
        <f t="shared" si="460"/>
        <v>0</v>
      </c>
      <c r="L3310" s="162">
        <f t="shared" si="461"/>
        <v>0</v>
      </c>
      <c r="M3310" s="162" t="str" cm="1">
        <f t="array" ref="M3310">IF(ISERROR(INDEX('Non Compliance input'!$I$5:$I$156,MATCH(1,(A3310='Non Compliance input'!$A$5:$A$156)*(E3310&gt;='Non Compliance input'!$D$5:$D$156)*(F3310&lt;='Non Compliance input'!$E$5:$E$156)*('Non Compliance input'!$I$5:$I$156="Yes"),0))
),"","Yes")</f>
        <v/>
      </c>
      <c r="N3310" s="149" t="str">
        <f>IF(VLOOKUP($A3310,HourEndingOutage!$B$3:$F$746,5,0)="Outage","Outage","")</f>
        <v/>
      </c>
      <c r="O3310" s="18">
        <f t="shared" si="462"/>
        <v>0</v>
      </c>
      <c r="P3310" s="18" t="str">
        <f t="shared" si="463"/>
        <v/>
      </c>
      <c r="Q3310" s="18">
        <f t="shared" si="464"/>
        <v>0</v>
      </c>
      <c r="R3310" s="118"/>
    </row>
    <row r="3311" spans="1:18" x14ac:dyDescent="0.25">
      <c r="A3311" s="25">
        <f t="shared" si="465"/>
        <v>368</v>
      </c>
      <c r="B3311" s="23">
        <f t="shared" si="466"/>
        <v>44577</v>
      </c>
      <c r="C3311" s="24">
        <v>8</v>
      </c>
      <c r="D3311" s="54" t="str">
        <f t="shared" si="458"/>
        <v>ASET</v>
      </c>
      <c r="E3311" s="178"/>
      <c r="F3311" s="179"/>
      <c r="G3311" s="177"/>
      <c r="H3311" s="177"/>
      <c r="I3311" s="169">
        <f t="shared" si="459"/>
        <v>0</v>
      </c>
      <c r="J3311" s="149" t="str" cm="1">
        <f t="array" ref="J3311">IF(ISERROR(INDEX('Non Compliance input'!$H$5:$H$156,MATCH(1,(A3311='Non Compliance input'!$A$5:$A$156)*(F3311&gt;='Non Compliance input'!$D$5:$D$156)*(E3311&lt;'Non Compliance input'!$E$5:$E$156)*('Non Compliance input'!$H$5:$H$156="Yes"),0))
),"","Yes")</f>
        <v/>
      </c>
      <c r="K3311" s="149">
        <f t="shared" si="460"/>
        <v>0</v>
      </c>
      <c r="L3311" s="162">
        <f t="shared" si="461"/>
        <v>0</v>
      </c>
      <c r="M3311" s="162" t="str" cm="1">
        <f t="array" ref="M3311">IF(ISERROR(INDEX('Non Compliance input'!$I$5:$I$156,MATCH(1,(A3311='Non Compliance input'!$A$5:$A$156)*(E3311&gt;='Non Compliance input'!$D$5:$D$156)*(F3311&lt;='Non Compliance input'!$E$5:$E$156)*('Non Compliance input'!$I$5:$I$156="Yes"),0))
),"","Yes")</f>
        <v/>
      </c>
      <c r="N3311" s="149" t="str">
        <f>IF(VLOOKUP($A3311,HourEndingOutage!$B$3:$F$746,5,0)="Outage","Outage","")</f>
        <v/>
      </c>
      <c r="O3311" s="18">
        <f t="shared" si="462"/>
        <v>0</v>
      </c>
      <c r="P3311" s="18" t="str">
        <f t="shared" si="463"/>
        <v/>
      </c>
      <c r="Q3311" s="18">
        <f t="shared" si="464"/>
        <v>0</v>
      </c>
      <c r="R3311" s="118"/>
    </row>
    <row r="3312" spans="1:18" x14ac:dyDescent="0.25">
      <c r="A3312" s="25">
        <f t="shared" si="465"/>
        <v>368</v>
      </c>
      <c r="B3312" s="23">
        <f t="shared" si="466"/>
        <v>44577</v>
      </c>
      <c r="C3312" s="24">
        <v>8</v>
      </c>
      <c r="D3312" s="54" t="str">
        <f t="shared" si="458"/>
        <v>ASET</v>
      </c>
      <c r="E3312" s="178"/>
      <c r="F3312" s="179"/>
      <c r="G3312" s="177"/>
      <c r="H3312" s="177"/>
      <c r="I3312" s="169">
        <f t="shared" si="459"/>
        <v>0</v>
      </c>
      <c r="J3312" s="149" t="str" cm="1">
        <f t="array" ref="J3312">IF(ISERROR(INDEX('Non Compliance input'!$H$5:$H$156,MATCH(1,(A3312='Non Compliance input'!$A$5:$A$156)*(F3312&gt;='Non Compliance input'!$D$5:$D$156)*(E3312&lt;'Non Compliance input'!$E$5:$E$156)*('Non Compliance input'!$H$5:$H$156="Yes"),0))
),"","Yes")</f>
        <v/>
      </c>
      <c r="K3312" s="149">
        <f t="shared" si="460"/>
        <v>0</v>
      </c>
      <c r="L3312" s="162">
        <f t="shared" si="461"/>
        <v>0</v>
      </c>
      <c r="M3312" s="162" t="str" cm="1">
        <f t="array" ref="M3312">IF(ISERROR(INDEX('Non Compliance input'!$I$5:$I$156,MATCH(1,(A3312='Non Compliance input'!$A$5:$A$156)*(E3312&gt;='Non Compliance input'!$D$5:$D$156)*(F3312&lt;='Non Compliance input'!$E$5:$E$156)*('Non Compliance input'!$I$5:$I$156="Yes"),0))
),"","Yes")</f>
        <v/>
      </c>
      <c r="N3312" s="149" t="str">
        <f>IF(VLOOKUP($A3312,HourEndingOutage!$B$3:$F$746,5,0)="Outage","Outage","")</f>
        <v/>
      </c>
      <c r="O3312" s="18">
        <f t="shared" si="462"/>
        <v>0</v>
      </c>
      <c r="P3312" s="18" t="str">
        <f t="shared" si="463"/>
        <v/>
      </c>
      <c r="Q3312" s="18">
        <f t="shared" si="464"/>
        <v>0</v>
      </c>
      <c r="R3312" s="118"/>
    </row>
    <row r="3313" spans="1:18" x14ac:dyDescent="0.25">
      <c r="A3313" s="25">
        <f t="shared" si="465"/>
        <v>368</v>
      </c>
      <c r="B3313" s="23">
        <f t="shared" si="466"/>
        <v>44577</v>
      </c>
      <c r="C3313" s="24">
        <v>8</v>
      </c>
      <c r="D3313" s="54" t="str">
        <f t="shared" si="458"/>
        <v>ASET</v>
      </c>
      <c r="E3313" s="178"/>
      <c r="F3313" s="179"/>
      <c r="G3313" s="177"/>
      <c r="H3313" s="177"/>
      <c r="I3313" s="169">
        <f t="shared" si="459"/>
        <v>0</v>
      </c>
      <c r="J3313" s="149" t="str" cm="1">
        <f t="array" ref="J3313">IF(ISERROR(INDEX('Non Compliance input'!$H$5:$H$156,MATCH(1,(A3313='Non Compliance input'!$A$5:$A$156)*(F3313&gt;='Non Compliance input'!$D$5:$D$156)*(E3313&lt;'Non Compliance input'!$E$5:$E$156)*('Non Compliance input'!$H$5:$H$156="Yes"),0))
),"","Yes")</f>
        <v/>
      </c>
      <c r="K3313" s="149">
        <f t="shared" si="460"/>
        <v>0</v>
      </c>
      <c r="L3313" s="162">
        <f t="shared" si="461"/>
        <v>0</v>
      </c>
      <c r="M3313" s="162" t="str" cm="1">
        <f t="array" ref="M3313">IF(ISERROR(INDEX('Non Compliance input'!$I$5:$I$156,MATCH(1,(A3313='Non Compliance input'!$A$5:$A$156)*(E3313&gt;='Non Compliance input'!$D$5:$D$156)*(F3313&lt;='Non Compliance input'!$E$5:$E$156)*('Non Compliance input'!$I$5:$I$156="Yes"),0))
),"","Yes")</f>
        <v/>
      </c>
      <c r="N3313" s="149" t="str">
        <f>IF(VLOOKUP($A3313,HourEndingOutage!$B$3:$F$746,5,0)="Outage","Outage","")</f>
        <v/>
      </c>
      <c r="O3313" s="18">
        <f t="shared" si="462"/>
        <v>0</v>
      </c>
      <c r="P3313" s="18" t="str">
        <f t="shared" si="463"/>
        <v/>
      </c>
      <c r="Q3313" s="18">
        <f t="shared" si="464"/>
        <v>0</v>
      </c>
      <c r="R3313" s="118"/>
    </row>
    <row r="3314" spans="1:18" x14ac:dyDescent="0.25">
      <c r="A3314" s="25">
        <f t="shared" si="465"/>
        <v>368</v>
      </c>
      <c r="B3314" s="23">
        <f t="shared" si="466"/>
        <v>44577</v>
      </c>
      <c r="C3314" s="24">
        <v>8</v>
      </c>
      <c r="D3314" s="54" t="str">
        <f t="shared" si="458"/>
        <v>ASET</v>
      </c>
      <c r="E3314" s="178"/>
      <c r="F3314" s="179"/>
      <c r="G3314" s="177"/>
      <c r="H3314" s="177"/>
      <c r="I3314" s="169">
        <f t="shared" si="459"/>
        <v>0</v>
      </c>
      <c r="J3314" s="149" t="str" cm="1">
        <f t="array" ref="J3314">IF(ISERROR(INDEX('Non Compliance input'!$H$5:$H$156,MATCH(1,(A3314='Non Compliance input'!$A$5:$A$156)*(F3314&gt;='Non Compliance input'!$D$5:$D$156)*(E3314&lt;'Non Compliance input'!$E$5:$E$156)*('Non Compliance input'!$H$5:$H$156="Yes"),0))
),"","Yes")</f>
        <v/>
      </c>
      <c r="K3314" s="149">
        <f t="shared" si="460"/>
        <v>0</v>
      </c>
      <c r="L3314" s="162">
        <f t="shared" si="461"/>
        <v>0</v>
      </c>
      <c r="M3314" s="162" t="str" cm="1">
        <f t="array" ref="M3314">IF(ISERROR(INDEX('Non Compliance input'!$I$5:$I$156,MATCH(1,(A3314='Non Compliance input'!$A$5:$A$156)*(E3314&gt;='Non Compliance input'!$D$5:$D$156)*(F3314&lt;='Non Compliance input'!$E$5:$E$156)*('Non Compliance input'!$I$5:$I$156="Yes"),0))
),"","Yes")</f>
        <v/>
      </c>
      <c r="N3314" s="149" t="str">
        <f>IF(VLOOKUP($A3314,HourEndingOutage!$B$3:$F$746,5,0)="Outage","Outage","")</f>
        <v/>
      </c>
      <c r="O3314" s="18">
        <f t="shared" si="462"/>
        <v>0</v>
      </c>
      <c r="P3314" s="18" t="str">
        <f t="shared" si="463"/>
        <v/>
      </c>
      <c r="Q3314" s="18">
        <f t="shared" si="464"/>
        <v>0</v>
      </c>
      <c r="R3314" s="118"/>
    </row>
    <row r="3315" spans="1:18" x14ac:dyDescent="0.25">
      <c r="A3315" s="25">
        <f t="shared" si="465"/>
        <v>369</v>
      </c>
      <c r="B3315" s="23">
        <f t="shared" si="466"/>
        <v>44577</v>
      </c>
      <c r="C3315" s="24">
        <v>9</v>
      </c>
      <c r="D3315" s="54" t="str">
        <f t="shared" si="458"/>
        <v>ASET</v>
      </c>
      <c r="E3315" s="178"/>
      <c r="F3315" s="179"/>
      <c r="G3315" s="177"/>
      <c r="H3315" s="177"/>
      <c r="I3315" s="169">
        <f t="shared" si="459"/>
        <v>0</v>
      </c>
      <c r="J3315" s="149" t="str" cm="1">
        <f t="array" ref="J3315">IF(ISERROR(INDEX('Non Compliance input'!$H$5:$H$156,MATCH(1,(A3315='Non Compliance input'!$A$5:$A$156)*(F3315&gt;='Non Compliance input'!$D$5:$D$156)*(E3315&lt;'Non Compliance input'!$E$5:$E$156)*('Non Compliance input'!$H$5:$H$156="Yes"),0))
),"","Yes")</f>
        <v/>
      </c>
      <c r="K3315" s="149">
        <f t="shared" si="460"/>
        <v>0</v>
      </c>
      <c r="L3315" s="162">
        <f t="shared" si="461"/>
        <v>0</v>
      </c>
      <c r="M3315" s="162" t="str" cm="1">
        <f t="array" ref="M3315">IF(ISERROR(INDEX('Non Compliance input'!$I$5:$I$156,MATCH(1,(A3315='Non Compliance input'!$A$5:$A$156)*(E3315&gt;='Non Compliance input'!$D$5:$D$156)*(F3315&lt;='Non Compliance input'!$E$5:$E$156)*('Non Compliance input'!$I$5:$I$156="Yes"),0))
),"","Yes")</f>
        <v/>
      </c>
      <c r="N3315" s="149" t="str">
        <f>IF(VLOOKUP($A3315,HourEndingOutage!$B$3:$F$746,5,0)="Outage","Outage","")</f>
        <v/>
      </c>
      <c r="O3315" s="18">
        <f t="shared" si="462"/>
        <v>0</v>
      </c>
      <c r="P3315" s="18" t="str">
        <f t="shared" si="463"/>
        <v/>
      </c>
      <c r="Q3315" s="18">
        <f t="shared" si="464"/>
        <v>0</v>
      </c>
      <c r="R3315" s="118"/>
    </row>
    <row r="3316" spans="1:18" x14ac:dyDescent="0.25">
      <c r="A3316" s="25">
        <f t="shared" si="465"/>
        <v>369</v>
      </c>
      <c r="B3316" s="23">
        <f t="shared" si="466"/>
        <v>44577</v>
      </c>
      <c r="C3316" s="24">
        <v>9</v>
      </c>
      <c r="D3316" s="54" t="str">
        <f t="shared" si="458"/>
        <v>ASET</v>
      </c>
      <c r="E3316" s="178"/>
      <c r="F3316" s="179"/>
      <c r="G3316" s="177"/>
      <c r="H3316" s="177"/>
      <c r="I3316" s="169">
        <f t="shared" si="459"/>
        <v>0</v>
      </c>
      <c r="J3316" s="149" t="str" cm="1">
        <f t="array" ref="J3316">IF(ISERROR(INDEX('Non Compliance input'!$H$5:$H$156,MATCH(1,(A3316='Non Compliance input'!$A$5:$A$156)*(F3316&gt;='Non Compliance input'!$D$5:$D$156)*(E3316&lt;'Non Compliance input'!$E$5:$E$156)*('Non Compliance input'!$H$5:$H$156="Yes"),0))
),"","Yes")</f>
        <v/>
      </c>
      <c r="K3316" s="149">
        <f t="shared" si="460"/>
        <v>0</v>
      </c>
      <c r="L3316" s="162">
        <f t="shared" si="461"/>
        <v>0</v>
      </c>
      <c r="M3316" s="162" t="str" cm="1">
        <f t="array" ref="M3316">IF(ISERROR(INDEX('Non Compliance input'!$I$5:$I$156,MATCH(1,(A3316='Non Compliance input'!$A$5:$A$156)*(E3316&gt;='Non Compliance input'!$D$5:$D$156)*(F3316&lt;='Non Compliance input'!$E$5:$E$156)*('Non Compliance input'!$I$5:$I$156="Yes"),0))
),"","Yes")</f>
        <v/>
      </c>
      <c r="N3316" s="149" t="str">
        <f>IF(VLOOKUP($A3316,HourEndingOutage!$B$3:$F$746,5,0)="Outage","Outage","")</f>
        <v/>
      </c>
      <c r="O3316" s="18">
        <f t="shared" si="462"/>
        <v>0</v>
      </c>
      <c r="P3316" s="18" t="str">
        <f t="shared" si="463"/>
        <v/>
      </c>
      <c r="Q3316" s="18">
        <f t="shared" si="464"/>
        <v>0</v>
      </c>
      <c r="R3316" s="118"/>
    </row>
    <row r="3317" spans="1:18" x14ac:dyDescent="0.25">
      <c r="A3317" s="25">
        <f t="shared" si="465"/>
        <v>369</v>
      </c>
      <c r="B3317" s="23">
        <f t="shared" si="466"/>
        <v>44577</v>
      </c>
      <c r="C3317" s="24">
        <v>9</v>
      </c>
      <c r="D3317" s="54" t="str">
        <f t="shared" si="458"/>
        <v>ASET</v>
      </c>
      <c r="E3317" s="178"/>
      <c r="F3317" s="179"/>
      <c r="G3317" s="177"/>
      <c r="H3317" s="177"/>
      <c r="I3317" s="169">
        <f t="shared" si="459"/>
        <v>0</v>
      </c>
      <c r="J3317" s="149" t="str" cm="1">
        <f t="array" ref="J3317">IF(ISERROR(INDEX('Non Compliance input'!$H$5:$H$156,MATCH(1,(A3317='Non Compliance input'!$A$5:$A$156)*(F3317&gt;='Non Compliance input'!$D$5:$D$156)*(E3317&lt;'Non Compliance input'!$E$5:$E$156)*('Non Compliance input'!$H$5:$H$156="Yes"),0))
),"","Yes")</f>
        <v/>
      </c>
      <c r="K3317" s="149">
        <f t="shared" si="460"/>
        <v>0</v>
      </c>
      <c r="L3317" s="162">
        <f t="shared" si="461"/>
        <v>0</v>
      </c>
      <c r="M3317" s="162" t="str" cm="1">
        <f t="array" ref="M3317">IF(ISERROR(INDEX('Non Compliance input'!$I$5:$I$156,MATCH(1,(A3317='Non Compliance input'!$A$5:$A$156)*(E3317&gt;='Non Compliance input'!$D$5:$D$156)*(F3317&lt;='Non Compliance input'!$E$5:$E$156)*('Non Compliance input'!$I$5:$I$156="Yes"),0))
),"","Yes")</f>
        <v/>
      </c>
      <c r="N3317" s="149" t="str">
        <f>IF(VLOOKUP($A3317,HourEndingOutage!$B$3:$F$746,5,0)="Outage","Outage","")</f>
        <v/>
      </c>
      <c r="O3317" s="18">
        <f t="shared" si="462"/>
        <v>0</v>
      </c>
      <c r="P3317" s="18" t="str">
        <f t="shared" si="463"/>
        <v/>
      </c>
      <c r="Q3317" s="18">
        <f t="shared" si="464"/>
        <v>0</v>
      </c>
      <c r="R3317" s="118"/>
    </row>
    <row r="3318" spans="1:18" x14ac:dyDescent="0.25">
      <c r="A3318" s="25">
        <f t="shared" si="465"/>
        <v>369</v>
      </c>
      <c r="B3318" s="23">
        <f t="shared" si="466"/>
        <v>44577</v>
      </c>
      <c r="C3318" s="24">
        <v>9</v>
      </c>
      <c r="D3318" s="54" t="str">
        <f t="shared" si="458"/>
        <v>ASET</v>
      </c>
      <c r="E3318" s="178"/>
      <c r="F3318" s="179"/>
      <c r="G3318" s="177"/>
      <c r="H3318" s="177"/>
      <c r="I3318" s="169">
        <f t="shared" si="459"/>
        <v>0</v>
      </c>
      <c r="J3318" s="149" t="str" cm="1">
        <f t="array" ref="J3318">IF(ISERROR(INDEX('Non Compliance input'!$H$5:$H$156,MATCH(1,(A3318='Non Compliance input'!$A$5:$A$156)*(F3318&gt;='Non Compliance input'!$D$5:$D$156)*(E3318&lt;'Non Compliance input'!$E$5:$E$156)*('Non Compliance input'!$H$5:$H$156="Yes"),0))
),"","Yes")</f>
        <v/>
      </c>
      <c r="K3318" s="149">
        <f t="shared" si="460"/>
        <v>0</v>
      </c>
      <c r="L3318" s="162">
        <f t="shared" si="461"/>
        <v>0</v>
      </c>
      <c r="M3318" s="162" t="str" cm="1">
        <f t="array" ref="M3318">IF(ISERROR(INDEX('Non Compliance input'!$I$5:$I$156,MATCH(1,(A3318='Non Compliance input'!$A$5:$A$156)*(E3318&gt;='Non Compliance input'!$D$5:$D$156)*(F3318&lt;='Non Compliance input'!$E$5:$E$156)*('Non Compliance input'!$I$5:$I$156="Yes"),0))
),"","Yes")</f>
        <v/>
      </c>
      <c r="N3318" s="149" t="str">
        <f>IF(VLOOKUP($A3318,HourEndingOutage!$B$3:$F$746,5,0)="Outage","Outage","")</f>
        <v/>
      </c>
      <c r="O3318" s="18">
        <f t="shared" si="462"/>
        <v>0</v>
      </c>
      <c r="P3318" s="18" t="str">
        <f t="shared" si="463"/>
        <v/>
      </c>
      <c r="Q3318" s="18">
        <f t="shared" si="464"/>
        <v>0</v>
      </c>
      <c r="R3318" s="118"/>
    </row>
    <row r="3319" spans="1:18" x14ac:dyDescent="0.25">
      <c r="A3319" s="25">
        <f t="shared" si="465"/>
        <v>369</v>
      </c>
      <c r="B3319" s="23">
        <f t="shared" si="466"/>
        <v>44577</v>
      </c>
      <c r="C3319" s="24">
        <v>9</v>
      </c>
      <c r="D3319" s="54" t="str">
        <f t="shared" si="458"/>
        <v>ASET</v>
      </c>
      <c r="E3319" s="178"/>
      <c r="F3319" s="179"/>
      <c r="G3319" s="177"/>
      <c r="H3319" s="177"/>
      <c r="I3319" s="169">
        <f t="shared" si="459"/>
        <v>0</v>
      </c>
      <c r="J3319" s="149" t="str" cm="1">
        <f t="array" ref="J3319">IF(ISERROR(INDEX('Non Compliance input'!$H$5:$H$156,MATCH(1,(A3319='Non Compliance input'!$A$5:$A$156)*(F3319&gt;='Non Compliance input'!$D$5:$D$156)*(E3319&lt;'Non Compliance input'!$E$5:$E$156)*('Non Compliance input'!$H$5:$H$156="Yes"),0))
),"","Yes")</f>
        <v/>
      </c>
      <c r="K3319" s="149">
        <f t="shared" si="460"/>
        <v>0</v>
      </c>
      <c r="L3319" s="162">
        <f t="shared" si="461"/>
        <v>0</v>
      </c>
      <c r="M3319" s="162" t="str" cm="1">
        <f t="array" ref="M3319">IF(ISERROR(INDEX('Non Compliance input'!$I$5:$I$156,MATCH(1,(A3319='Non Compliance input'!$A$5:$A$156)*(E3319&gt;='Non Compliance input'!$D$5:$D$156)*(F3319&lt;='Non Compliance input'!$E$5:$E$156)*('Non Compliance input'!$I$5:$I$156="Yes"),0))
),"","Yes")</f>
        <v/>
      </c>
      <c r="N3319" s="149" t="str">
        <f>IF(VLOOKUP($A3319,HourEndingOutage!$B$3:$F$746,5,0)="Outage","Outage","")</f>
        <v/>
      </c>
      <c r="O3319" s="18">
        <f t="shared" si="462"/>
        <v>0</v>
      </c>
      <c r="P3319" s="18" t="str">
        <f t="shared" si="463"/>
        <v/>
      </c>
      <c r="Q3319" s="18">
        <f t="shared" si="464"/>
        <v>0</v>
      </c>
      <c r="R3319" s="118"/>
    </row>
    <row r="3320" spans="1:18" x14ac:dyDescent="0.25">
      <c r="A3320" s="25">
        <f t="shared" si="465"/>
        <v>369</v>
      </c>
      <c r="B3320" s="23">
        <f t="shared" si="466"/>
        <v>44577</v>
      </c>
      <c r="C3320" s="24">
        <v>9</v>
      </c>
      <c r="D3320" s="54" t="str">
        <f t="shared" si="458"/>
        <v>ASET</v>
      </c>
      <c r="E3320" s="178"/>
      <c r="F3320" s="179"/>
      <c r="G3320" s="177"/>
      <c r="H3320" s="177"/>
      <c r="I3320" s="169">
        <f t="shared" si="459"/>
        <v>0</v>
      </c>
      <c r="J3320" s="149" t="str" cm="1">
        <f t="array" ref="J3320">IF(ISERROR(INDEX('Non Compliance input'!$H$5:$H$156,MATCH(1,(A3320='Non Compliance input'!$A$5:$A$156)*(F3320&gt;='Non Compliance input'!$D$5:$D$156)*(E3320&lt;'Non Compliance input'!$E$5:$E$156)*('Non Compliance input'!$H$5:$H$156="Yes"),0))
),"","Yes")</f>
        <v/>
      </c>
      <c r="K3320" s="149">
        <f t="shared" si="460"/>
        <v>0</v>
      </c>
      <c r="L3320" s="162">
        <f t="shared" si="461"/>
        <v>0</v>
      </c>
      <c r="M3320" s="162" t="str" cm="1">
        <f t="array" ref="M3320">IF(ISERROR(INDEX('Non Compliance input'!$I$5:$I$156,MATCH(1,(A3320='Non Compliance input'!$A$5:$A$156)*(E3320&gt;='Non Compliance input'!$D$5:$D$156)*(F3320&lt;='Non Compliance input'!$E$5:$E$156)*('Non Compliance input'!$I$5:$I$156="Yes"),0))
),"","Yes")</f>
        <v/>
      </c>
      <c r="N3320" s="149" t="str">
        <f>IF(VLOOKUP($A3320,HourEndingOutage!$B$3:$F$746,5,0)="Outage","Outage","")</f>
        <v/>
      </c>
      <c r="O3320" s="18">
        <f t="shared" si="462"/>
        <v>0</v>
      </c>
      <c r="P3320" s="18" t="str">
        <f t="shared" si="463"/>
        <v/>
      </c>
      <c r="Q3320" s="18">
        <f t="shared" si="464"/>
        <v>0</v>
      </c>
      <c r="R3320" s="118"/>
    </row>
    <row r="3321" spans="1:18" x14ac:dyDescent="0.25">
      <c r="A3321" s="25">
        <f t="shared" si="465"/>
        <v>369</v>
      </c>
      <c r="B3321" s="23">
        <f t="shared" si="466"/>
        <v>44577</v>
      </c>
      <c r="C3321" s="24">
        <v>9</v>
      </c>
      <c r="D3321" s="54" t="str">
        <f t="shared" si="458"/>
        <v>ASET</v>
      </c>
      <c r="E3321" s="178"/>
      <c r="F3321" s="179"/>
      <c r="G3321" s="177"/>
      <c r="H3321" s="177"/>
      <c r="I3321" s="169">
        <f t="shared" si="459"/>
        <v>0</v>
      </c>
      <c r="J3321" s="149" t="str" cm="1">
        <f t="array" ref="J3321">IF(ISERROR(INDEX('Non Compliance input'!$H$5:$H$156,MATCH(1,(A3321='Non Compliance input'!$A$5:$A$156)*(F3321&gt;='Non Compliance input'!$D$5:$D$156)*(E3321&lt;'Non Compliance input'!$E$5:$E$156)*('Non Compliance input'!$H$5:$H$156="Yes"),0))
),"","Yes")</f>
        <v/>
      </c>
      <c r="K3321" s="149">
        <f t="shared" si="460"/>
        <v>0</v>
      </c>
      <c r="L3321" s="162">
        <f t="shared" si="461"/>
        <v>0</v>
      </c>
      <c r="M3321" s="162" t="str" cm="1">
        <f t="array" ref="M3321">IF(ISERROR(INDEX('Non Compliance input'!$I$5:$I$156,MATCH(1,(A3321='Non Compliance input'!$A$5:$A$156)*(E3321&gt;='Non Compliance input'!$D$5:$D$156)*(F3321&lt;='Non Compliance input'!$E$5:$E$156)*('Non Compliance input'!$I$5:$I$156="Yes"),0))
),"","Yes")</f>
        <v/>
      </c>
      <c r="N3321" s="149" t="str">
        <f>IF(VLOOKUP($A3321,HourEndingOutage!$B$3:$F$746,5,0)="Outage","Outage","")</f>
        <v/>
      </c>
      <c r="O3321" s="18">
        <f t="shared" si="462"/>
        <v>0</v>
      </c>
      <c r="P3321" s="18" t="str">
        <f t="shared" si="463"/>
        <v/>
      </c>
      <c r="Q3321" s="18">
        <f t="shared" si="464"/>
        <v>0</v>
      </c>
      <c r="R3321" s="118"/>
    </row>
    <row r="3322" spans="1:18" x14ac:dyDescent="0.25">
      <c r="A3322" s="25">
        <f t="shared" si="465"/>
        <v>369</v>
      </c>
      <c r="B3322" s="23">
        <f t="shared" si="466"/>
        <v>44577</v>
      </c>
      <c r="C3322" s="24">
        <v>9</v>
      </c>
      <c r="D3322" s="54" t="str">
        <f t="shared" si="458"/>
        <v>ASET</v>
      </c>
      <c r="E3322" s="178"/>
      <c r="F3322" s="179"/>
      <c r="G3322" s="177"/>
      <c r="H3322" s="177"/>
      <c r="I3322" s="169">
        <f t="shared" si="459"/>
        <v>0</v>
      </c>
      <c r="J3322" s="149" t="str" cm="1">
        <f t="array" ref="J3322">IF(ISERROR(INDEX('Non Compliance input'!$H$5:$H$156,MATCH(1,(A3322='Non Compliance input'!$A$5:$A$156)*(F3322&gt;='Non Compliance input'!$D$5:$D$156)*(E3322&lt;'Non Compliance input'!$E$5:$E$156)*('Non Compliance input'!$H$5:$H$156="Yes"),0))
),"","Yes")</f>
        <v/>
      </c>
      <c r="K3322" s="149">
        <f t="shared" si="460"/>
        <v>0</v>
      </c>
      <c r="L3322" s="162">
        <f t="shared" si="461"/>
        <v>0</v>
      </c>
      <c r="M3322" s="162" t="str" cm="1">
        <f t="array" ref="M3322">IF(ISERROR(INDEX('Non Compliance input'!$I$5:$I$156,MATCH(1,(A3322='Non Compliance input'!$A$5:$A$156)*(E3322&gt;='Non Compliance input'!$D$5:$D$156)*(F3322&lt;='Non Compliance input'!$E$5:$E$156)*('Non Compliance input'!$I$5:$I$156="Yes"),0))
),"","Yes")</f>
        <v/>
      </c>
      <c r="N3322" s="149" t="str">
        <f>IF(VLOOKUP($A3322,HourEndingOutage!$B$3:$F$746,5,0)="Outage","Outage","")</f>
        <v/>
      </c>
      <c r="O3322" s="18">
        <f t="shared" si="462"/>
        <v>0</v>
      </c>
      <c r="P3322" s="18" t="str">
        <f t="shared" si="463"/>
        <v/>
      </c>
      <c r="Q3322" s="18">
        <f t="shared" si="464"/>
        <v>0</v>
      </c>
      <c r="R3322" s="118"/>
    </row>
    <row r="3323" spans="1:18" x14ac:dyDescent="0.25">
      <c r="A3323" s="25">
        <f t="shared" si="465"/>
        <v>369</v>
      </c>
      <c r="B3323" s="23">
        <f t="shared" si="466"/>
        <v>44577</v>
      </c>
      <c r="C3323" s="24">
        <v>9</v>
      </c>
      <c r="D3323" s="54" t="str">
        <f t="shared" si="458"/>
        <v>ASET</v>
      </c>
      <c r="E3323" s="178"/>
      <c r="F3323" s="179"/>
      <c r="G3323" s="177"/>
      <c r="H3323" s="177"/>
      <c r="I3323" s="169">
        <f t="shared" si="459"/>
        <v>0</v>
      </c>
      <c r="J3323" s="149" t="str" cm="1">
        <f t="array" ref="J3323">IF(ISERROR(INDEX('Non Compliance input'!$H$5:$H$156,MATCH(1,(A3323='Non Compliance input'!$A$5:$A$156)*(F3323&gt;='Non Compliance input'!$D$5:$D$156)*(E3323&lt;'Non Compliance input'!$E$5:$E$156)*('Non Compliance input'!$H$5:$H$156="Yes"),0))
),"","Yes")</f>
        <v/>
      </c>
      <c r="K3323" s="149">
        <f t="shared" si="460"/>
        <v>0</v>
      </c>
      <c r="L3323" s="162">
        <f t="shared" si="461"/>
        <v>0</v>
      </c>
      <c r="M3323" s="162" t="str" cm="1">
        <f t="array" ref="M3323">IF(ISERROR(INDEX('Non Compliance input'!$I$5:$I$156,MATCH(1,(A3323='Non Compliance input'!$A$5:$A$156)*(E3323&gt;='Non Compliance input'!$D$5:$D$156)*(F3323&lt;='Non Compliance input'!$E$5:$E$156)*('Non Compliance input'!$I$5:$I$156="Yes"),0))
),"","Yes")</f>
        <v/>
      </c>
      <c r="N3323" s="149" t="str">
        <f>IF(VLOOKUP($A3323,HourEndingOutage!$B$3:$F$746,5,0)="Outage","Outage","")</f>
        <v/>
      </c>
      <c r="O3323" s="18">
        <f t="shared" si="462"/>
        <v>0</v>
      </c>
      <c r="P3323" s="18" t="str">
        <f t="shared" si="463"/>
        <v/>
      </c>
      <c r="Q3323" s="18">
        <f t="shared" si="464"/>
        <v>0</v>
      </c>
      <c r="R3323" s="118"/>
    </row>
    <row r="3324" spans="1:18" x14ac:dyDescent="0.25">
      <c r="A3324" s="25">
        <f t="shared" si="465"/>
        <v>370</v>
      </c>
      <c r="B3324" s="23">
        <f t="shared" si="466"/>
        <v>44577</v>
      </c>
      <c r="C3324" s="24">
        <v>10</v>
      </c>
      <c r="D3324" s="54" t="str">
        <f t="shared" si="458"/>
        <v>ASET</v>
      </c>
      <c r="E3324" s="178"/>
      <c r="F3324" s="179"/>
      <c r="G3324" s="177"/>
      <c r="H3324" s="177"/>
      <c r="I3324" s="169">
        <f t="shared" si="459"/>
        <v>0</v>
      </c>
      <c r="J3324" s="149" t="str" cm="1">
        <f t="array" ref="J3324">IF(ISERROR(INDEX('Non Compliance input'!$H$5:$H$156,MATCH(1,(A3324='Non Compliance input'!$A$5:$A$156)*(F3324&gt;='Non Compliance input'!$D$5:$D$156)*(E3324&lt;'Non Compliance input'!$E$5:$E$156)*('Non Compliance input'!$H$5:$H$156="Yes"),0))
),"","Yes")</f>
        <v/>
      </c>
      <c r="K3324" s="149">
        <f t="shared" si="460"/>
        <v>0</v>
      </c>
      <c r="L3324" s="162">
        <f t="shared" si="461"/>
        <v>0</v>
      </c>
      <c r="M3324" s="162" t="str" cm="1">
        <f t="array" ref="M3324">IF(ISERROR(INDEX('Non Compliance input'!$I$5:$I$156,MATCH(1,(A3324='Non Compliance input'!$A$5:$A$156)*(E3324&gt;='Non Compliance input'!$D$5:$D$156)*(F3324&lt;='Non Compliance input'!$E$5:$E$156)*('Non Compliance input'!$I$5:$I$156="Yes"),0))
),"","Yes")</f>
        <v/>
      </c>
      <c r="N3324" s="149" t="str">
        <f>IF(VLOOKUP($A3324,HourEndingOutage!$B$3:$F$746,5,0)="Outage","Outage","")</f>
        <v/>
      </c>
      <c r="O3324" s="18">
        <f t="shared" si="462"/>
        <v>0</v>
      </c>
      <c r="P3324" s="18" t="str">
        <f t="shared" si="463"/>
        <v/>
      </c>
      <c r="Q3324" s="18">
        <f t="shared" si="464"/>
        <v>0</v>
      </c>
      <c r="R3324" s="118"/>
    </row>
    <row r="3325" spans="1:18" x14ac:dyDescent="0.25">
      <c r="A3325" s="25">
        <f t="shared" si="465"/>
        <v>370</v>
      </c>
      <c r="B3325" s="23">
        <f t="shared" si="466"/>
        <v>44577</v>
      </c>
      <c r="C3325" s="24">
        <v>10</v>
      </c>
      <c r="D3325" s="54" t="str">
        <f t="shared" si="458"/>
        <v>ASET</v>
      </c>
      <c r="E3325" s="178"/>
      <c r="F3325" s="179"/>
      <c r="G3325" s="177"/>
      <c r="H3325" s="177"/>
      <c r="I3325" s="169">
        <f t="shared" si="459"/>
        <v>0</v>
      </c>
      <c r="J3325" s="149" t="str" cm="1">
        <f t="array" ref="J3325">IF(ISERROR(INDEX('Non Compliance input'!$H$5:$H$156,MATCH(1,(A3325='Non Compliance input'!$A$5:$A$156)*(F3325&gt;='Non Compliance input'!$D$5:$D$156)*(E3325&lt;'Non Compliance input'!$E$5:$E$156)*('Non Compliance input'!$H$5:$H$156="Yes"),0))
),"","Yes")</f>
        <v/>
      </c>
      <c r="K3325" s="149">
        <f t="shared" si="460"/>
        <v>0</v>
      </c>
      <c r="L3325" s="162">
        <f t="shared" si="461"/>
        <v>0</v>
      </c>
      <c r="M3325" s="162" t="str" cm="1">
        <f t="array" ref="M3325">IF(ISERROR(INDEX('Non Compliance input'!$I$5:$I$156,MATCH(1,(A3325='Non Compliance input'!$A$5:$A$156)*(E3325&gt;='Non Compliance input'!$D$5:$D$156)*(F3325&lt;='Non Compliance input'!$E$5:$E$156)*('Non Compliance input'!$I$5:$I$156="Yes"),0))
),"","Yes")</f>
        <v/>
      </c>
      <c r="N3325" s="149" t="str">
        <f>IF(VLOOKUP($A3325,HourEndingOutage!$B$3:$F$746,5,0)="Outage","Outage","")</f>
        <v/>
      </c>
      <c r="O3325" s="18">
        <f t="shared" si="462"/>
        <v>0</v>
      </c>
      <c r="P3325" s="18" t="str">
        <f t="shared" si="463"/>
        <v/>
      </c>
      <c r="Q3325" s="18">
        <f t="shared" si="464"/>
        <v>0</v>
      </c>
      <c r="R3325" s="118"/>
    </row>
    <row r="3326" spans="1:18" x14ac:dyDescent="0.25">
      <c r="A3326" s="25">
        <f t="shared" si="465"/>
        <v>370</v>
      </c>
      <c r="B3326" s="23">
        <f t="shared" si="466"/>
        <v>44577</v>
      </c>
      <c r="C3326" s="24">
        <v>10</v>
      </c>
      <c r="D3326" s="54" t="str">
        <f t="shared" si="458"/>
        <v>ASET</v>
      </c>
      <c r="E3326" s="178"/>
      <c r="F3326" s="179"/>
      <c r="G3326" s="177"/>
      <c r="H3326" s="177"/>
      <c r="I3326" s="169">
        <f t="shared" si="459"/>
        <v>0</v>
      </c>
      <c r="J3326" s="149" t="str" cm="1">
        <f t="array" ref="J3326">IF(ISERROR(INDEX('Non Compliance input'!$H$5:$H$156,MATCH(1,(A3326='Non Compliance input'!$A$5:$A$156)*(F3326&gt;='Non Compliance input'!$D$5:$D$156)*(E3326&lt;'Non Compliance input'!$E$5:$E$156)*('Non Compliance input'!$H$5:$H$156="Yes"),0))
),"","Yes")</f>
        <v/>
      </c>
      <c r="K3326" s="149">
        <f t="shared" si="460"/>
        <v>0</v>
      </c>
      <c r="L3326" s="162">
        <f t="shared" si="461"/>
        <v>0</v>
      </c>
      <c r="M3326" s="162" t="str" cm="1">
        <f t="array" ref="M3326">IF(ISERROR(INDEX('Non Compliance input'!$I$5:$I$156,MATCH(1,(A3326='Non Compliance input'!$A$5:$A$156)*(E3326&gt;='Non Compliance input'!$D$5:$D$156)*(F3326&lt;='Non Compliance input'!$E$5:$E$156)*('Non Compliance input'!$I$5:$I$156="Yes"),0))
),"","Yes")</f>
        <v/>
      </c>
      <c r="N3326" s="149" t="str">
        <f>IF(VLOOKUP($A3326,HourEndingOutage!$B$3:$F$746,5,0)="Outage","Outage","")</f>
        <v/>
      </c>
      <c r="O3326" s="18">
        <f t="shared" si="462"/>
        <v>0</v>
      </c>
      <c r="P3326" s="18" t="str">
        <f t="shared" si="463"/>
        <v/>
      </c>
      <c r="Q3326" s="18">
        <f t="shared" si="464"/>
        <v>0</v>
      </c>
      <c r="R3326" s="118"/>
    </row>
    <row r="3327" spans="1:18" x14ac:dyDescent="0.25">
      <c r="A3327" s="25">
        <f t="shared" si="465"/>
        <v>370</v>
      </c>
      <c r="B3327" s="23">
        <f t="shared" si="466"/>
        <v>44577</v>
      </c>
      <c r="C3327" s="24">
        <v>10</v>
      </c>
      <c r="D3327" s="54" t="str">
        <f t="shared" si="458"/>
        <v>ASET</v>
      </c>
      <c r="E3327" s="178"/>
      <c r="F3327" s="179"/>
      <c r="G3327" s="177"/>
      <c r="H3327" s="177"/>
      <c r="I3327" s="169">
        <f t="shared" si="459"/>
        <v>0</v>
      </c>
      <c r="J3327" s="149" t="str" cm="1">
        <f t="array" ref="J3327">IF(ISERROR(INDEX('Non Compliance input'!$H$5:$H$156,MATCH(1,(A3327='Non Compliance input'!$A$5:$A$156)*(F3327&gt;='Non Compliance input'!$D$5:$D$156)*(E3327&lt;'Non Compliance input'!$E$5:$E$156)*('Non Compliance input'!$H$5:$H$156="Yes"),0))
),"","Yes")</f>
        <v/>
      </c>
      <c r="K3327" s="149">
        <f t="shared" si="460"/>
        <v>0</v>
      </c>
      <c r="L3327" s="162">
        <f t="shared" si="461"/>
        <v>0</v>
      </c>
      <c r="M3327" s="162" t="str" cm="1">
        <f t="array" ref="M3327">IF(ISERROR(INDEX('Non Compliance input'!$I$5:$I$156,MATCH(1,(A3327='Non Compliance input'!$A$5:$A$156)*(E3327&gt;='Non Compliance input'!$D$5:$D$156)*(F3327&lt;='Non Compliance input'!$E$5:$E$156)*('Non Compliance input'!$I$5:$I$156="Yes"),0))
),"","Yes")</f>
        <v/>
      </c>
      <c r="N3327" s="149" t="str">
        <f>IF(VLOOKUP($A3327,HourEndingOutage!$B$3:$F$746,5,0)="Outage","Outage","")</f>
        <v/>
      </c>
      <c r="O3327" s="18">
        <f t="shared" si="462"/>
        <v>0</v>
      </c>
      <c r="P3327" s="18" t="str">
        <f t="shared" si="463"/>
        <v/>
      </c>
      <c r="Q3327" s="18">
        <f t="shared" si="464"/>
        <v>0</v>
      </c>
      <c r="R3327" s="118"/>
    </row>
    <row r="3328" spans="1:18" x14ac:dyDescent="0.25">
      <c r="A3328" s="25">
        <f t="shared" si="465"/>
        <v>370</v>
      </c>
      <c r="B3328" s="23">
        <f t="shared" si="466"/>
        <v>44577</v>
      </c>
      <c r="C3328" s="24">
        <v>10</v>
      </c>
      <c r="D3328" s="54" t="str">
        <f t="shared" si="458"/>
        <v>ASET</v>
      </c>
      <c r="E3328" s="178"/>
      <c r="F3328" s="179"/>
      <c r="G3328" s="177"/>
      <c r="H3328" s="177"/>
      <c r="I3328" s="169">
        <f t="shared" si="459"/>
        <v>0</v>
      </c>
      <c r="J3328" s="149" t="str" cm="1">
        <f t="array" ref="J3328">IF(ISERROR(INDEX('Non Compliance input'!$H$5:$H$156,MATCH(1,(A3328='Non Compliance input'!$A$5:$A$156)*(F3328&gt;='Non Compliance input'!$D$5:$D$156)*(E3328&lt;'Non Compliance input'!$E$5:$E$156)*('Non Compliance input'!$H$5:$H$156="Yes"),0))
),"","Yes")</f>
        <v/>
      </c>
      <c r="K3328" s="149">
        <f t="shared" si="460"/>
        <v>0</v>
      </c>
      <c r="L3328" s="162">
        <f t="shared" si="461"/>
        <v>0</v>
      </c>
      <c r="M3328" s="162" t="str" cm="1">
        <f t="array" ref="M3328">IF(ISERROR(INDEX('Non Compliance input'!$I$5:$I$156,MATCH(1,(A3328='Non Compliance input'!$A$5:$A$156)*(E3328&gt;='Non Compliance input'!$D$5:$D$156)*(F3328&lt;='Non Compliance input'!$E$5:$E$156)*('Non Compliance input'!$I$5:$I$156="Yes"),0))
),"","Yes")</f>
        <v/>
      </c>
      <c r="N3328" s="149" t="str">
        <f>IF(VLOOKUP($A3328,HourEndingOutage!$B$3:$F$746,5,0)="Outage","Outage","")</f>
        <v/>
      </c>
      <c r="O3328" s="18">
        <f t="shared" si="462"/>
        <v>0</v>
      </c>
      <c r="P3328" s="18" t="str">
        <f t="shared" si="463"/>
        <v/>
      </c>
      <c r="Q3328" s="18">
        <f t="shared" si="464"/>
        <v>0</v>
      </c>
      <c r="R3328" s="118"/>
    </row>
    <row r="3329" spans="1:18" x14ac:dyDescent="0.25">
      <c r="A3329" s="25">
        <f t="shared" si="465"/>
        <v>370</v>
      </c>
      <c r="B3329" s="23">
        <f t="shared" si="466"/>
        <v>44577</v>
      </c>
      <c r="C3329" s="24">
        <v>10</v>
      </c>
      <c r="D3329" s="54" t="str">
        <f t="shared" si="458"/>
        <v>ASET</v>
      </c>
      <c r="E3329" s="178"/>
      <c r="F3329" s="179"/>
      <c r="G3329" s="177"/>
      <c r="H3329" s="177"/>
      <c r="I3329" s="169">
        <f t="shared" si="459"/>
        <v>0</v>
      </c>
      <c r="J3329" s="149" t="str" cm="1">
        <f t="array" ref="J3329">IF(ISERROR(INDEX('Non Compliance input'!$H$5:$H$156,MATCH(1,(A3329='Non Compliance input'!$A$5:$A$156)*(F3329&gt;='Non Compliance input'!$D$5:$D$156)*(E3329&lt;'Non Compliance input'!$E$5:$E$156)*('Non Compliance input'!$H$5:$H$156="Yes"),0))
),"","Yes")</f>
        <v/>
      </c>
      <c r="K3329" s="149">
        <f t="shared" si="460"/>
        <v>0</v>
      </c>
      <c r="L3329" s="162">
        <f t="shared" si="461"/>
        <v>0</v>
      </c>
      <c r="M3329" s="162" t="str" cm="1">
        <f t="array" ref="M3329">IF(ISERROR(INDEX('Non Compliance input'!$I$5:$I$156,MATCH(1,(A3329='Non Compliance input'!$A$5:$A$156)*(E3329&gt;='Non Compliance input'!$D$5:$D$156)*(F3329&lt;='Non Compliance input'!$E$5:$E$156)*('Non Compliance input'!$I$5:$I$156="Yes"),0))
),"","Yes")</f>
        <v/>
      </c>
      <c r="N3329" s="149" t="str">
        <f>IF(VLOOKUP($A3329,HourEndingOutage!$B$3:$F$746,5,0)="Outage","Outage","")</f>
        <v/>
      </c>
      <c r="O3329" s="18">
        <f t="shared" si="462"/>
        <v>0</v>
      </c>
      <c r="P3329" s="18" t="str">
        <f t="shared" si="463"/>
        <v/>
      </c>
      <c r="Q3329" s="18">
        <f t="shared" si="464"/>
        <v>0</v>
      </c>
      <c r="R3329" s="118"/>
    </row>
    <row r="3330" spans="1:18" x14ac:dyDescent="0.25">
      <c r="A3330" s="25">
        <f t="shared" si="465"/>
        <v>370</v>
      </c>
      <c r="B3330" s="23">
        <f t="shared" si="466"/>
        <v>44577</v>
      </c>
      <c r="C3330" s="24">
        <v>10</v>
      </c>
      <c r="D3330" s="54" t="str">
        <f t="shared" ref="D3330:D3393" si="467">Unit</f>
        <v>ASET</v>
      </c>
      <c r="E3330" s="178"/>
      <c r="F3330" s="179"/>
      <c r="G3330" s="177"/>
      <c r="H3330" s="177"/>
      <c r="I3330" s="169">
        <f t="shared" si="459"/>
        <v>0</v>
      </c>
      <c r="J3330" s="149" t="str" cm="1">
        <f t="array" ref="J3330">IF(ISERROR(INDEX('Non Compliance input'!$H$5:$H$156,MATCH(1,(A3330='Non Compliance input'!$A$5:$A$156)*(F3330&gt;='Non Compliance input'!$D$5:$D$156)*(E3330&lt;'Non Compliance input'!$E$5:$E$156)*('Non Compliance input'!$H$5:$H$156="Yes"),0))
),"","Yes")</f>
        <v/>
      </c>
      <c r="K3330" s="149">
        <f t="shared" si="460"/>
        <v>0</v>
      </c>
      <c r="L3330" s="162">
        <f t="shared" si="461"/>
        <v>0</v>
      </c>
      <c r="M3330" s="162" t="str" cm="1">
        <f t="array" ref="M3330">IF(ISERROR(INDEX('Non Compliance input'!$I$5:$I$156,MATCH(1,(A3330='Non Compliance input'!$A$5:$A$156)*(E3330&gt;='Non Compliance input'!$D$5:$D$156)*(F3330&lt;='Non Compliance input'!$E$5:$E$156)*('Non Compliance input'!$I$5:$I$156="Yes"),0))
),"","Yes")</f>
        <v/>
      </c>
      <c r="N3330" s="149" t="str">
        <f>IF(VLOOKUP($A3330,HourEndingOutage!$B$3:$F$746,5,0)="Outage","Outage","")</f>
        <v/>
      </c>
      <c r="O3330" s="18">
        <f t="shared" si="462"/>
        <v>0</v>
      </c>
      <c r="P3330" s="18" t="str">
        <f t="shared" si="463"/>
        <v/>
      </c>
      <c r="Q3330" s="18">
        <f t="shared" si="464"/>
        <v>0</v>
      </c>
      <c r="R3330" s="118"/>
    </row>
    <row r="3331" spans="1:18" x14ac:dyDescent="0.25">
      <c r="A3331" s="25">
        <f t="shared" si="465"/>
        <v>370</v>
      </c>
      <c r="B3331" s="23">
        <f t="shared" si="466"/>
        <v>44577</v>
      </c>
      <c r="C3331" s="24">
        <v>10</v>
      </c>
      <c r="D3331" s="54" t="str">
        <f t="shared" si="467"/>
        <v>ASET</v>
      </c>
      <c r="E3331" s="178"/>
      <c r="F3331" s="179"/>
      <c r="G3331" s="177"/>
      <c r="H3331" s="177"/>
      <c r="I3331" s="169">
        <f t="shared" ref="I3331:I3394" si="468">IF(AND(LEN(E3331)&gt;2,LEN(F3331)&gt;2)=TRUE,(ROUND((F3331-E3331)*1440,0)),0)</f>
        <v>0</v>
      </c>
      <c r="J3331" s="149" t="str" cm="1">
        <f t="array" ref="J3331">IF(ISERROR(INDEX('Non Compliance input'!$H$5:$H$156,MATCH(1,(A3331='Non Compliance input'!$A$5:$A$156)*(F3331&gt;='Non Compliance input'!$D$5:$D$156)*(E3331&lt;'Non Compliance input'!$E$5:$E$156)*('Non Compliance input'!$H$5:$H$156="Yes"),0))
),"","Yes")</f>
        <v/>
      </c>
      <c r="K3331" s="149">
        <f t="shared" ref="K3331:K3394" si="469">IF(J3331="Yes",0,MIN(H3331,G3331,IF(H3331="",0,Contract_Volume)))</f>
        <v>0</v>
      </c>
      <c r="L3331" s="162">
        <f t="shared" ref="L3331:L3394" si="470">IF(J3331="Yes",0,(MIN(H3331,G3331)*(I3331/60)))</f>
        <v>0</v>
      </c>
      <c r="M3331" s="162" t="str" cm="1">
        <f t="array" ref="M3331">IF(ISERROR(INDEX('Non Compliance input'!$I$5:$I$156,MATCH(1,(A3331='Non Compliance input'!$A$5:$A$156)*(E3331&gt;='Non Compliance input'!$D$5:$D$156)*(F3331&lt;='Non Compliance input'!$E$5:$E$156)*('Non Compliance input'!$I$5:$I$156="Yes"),0))
),"","Yes")</f>
        <v/>
      </c>
      <c r="N3331" s="149" t="str">
        <f>IF(VLOOKUP($A3331,HourEndingOutage!$B$3:$F$746,5,0)="Outage","Outage","")</f>
        <v/>
      </c>
      <c r="O3331" s="18">
        <f t="shared" ref="O3331:O3394" si="471">IF(OR(M3331="Yes",N3331="Outage"),0,(K3331*(I3331/60))*Arming)</f>
        <v>0</v>
      </c>
      <c r="P3331" s="18" t="str">
        <f t="shared" ref="P3331:P3394" si="472">IF(ISERROR(VLOOKUP($A3331,FTShour,1,0)),"","Yes")</f>
        <v/>
      </c>
      <c r="Q3331" s="18">
        <f t="shared" si="464"/>
        <v>0</v>
      </c>
      <c r="R3331" s="118"/>
    </row>
    <row r="3332" spans="1:18" x14ac:dyDescent="0.25">
      <c r="A3332" s="25">
        <f t="shared" si="465"/>
        <v>370</v>
      </c>
      <c r="B3332" s="23">
        <f t="shared" si="466"/>
        <v>44577</v>
      </c>
      <c r="C3332" s="24">
        <v>10</v>
      </c>
      <c r="D3332" s="54" t="str">
        <f t="shared" si="467"/>
        <v>ASET</v>
      </c>
      <c r="E3332" s="178"/>
      <c r="F3332" s="179"/>
      <c r="G3332" s="177"/>
      <c r="H3332" s="177"/>
      <c r="I3332" s="169">
        <f t="shared" si="468"/>
        <v>0</v>
      </c>
      <c r="J3332" s="149" t="str" cm="1">
        <f t="array" ref="J3332">IF(ISERROR(INDEX('Non Compliance input'!$H$5:$H$156,MATCH(1,(A3332='Non Compliance input'!$A$5:$A$156)*(F3332&gt;='Non Compliance input'!$D$5:$D$156)*(E3332&lt;'Non Compliance input'!$E$5:$E$156)*('Non Compliance input'!$H$5:$H$156="Yes"),0))
),"","Yes")</f>
        <v/>
      </c>
      <c r="K3332" s="149">
        <f t="shared" si="469"/>
        <v>0</v>
      </c>
      <c r="L3332" s="162">
        <f t="shared" si="470"/>
        <v>0</v>
      </c>
      <c r="M3332" s="162" t="str" cm="1">
        <f t="array" ref="M3332">IF(ISERROR(INDEX('Non Compliance input'!$I$5:$I$156,MATCH(1,(A3332='Non Compliance input'!$A$5:$A$156)*(E3332&gt;='Non Compliance input'!$D$5:$D$156)*(F3332&lt;='Non Compliance input'!$E$5:$E$156)*('Non Compliance input'!$I$5:$I$156="Yes"),0))
),"","Yes")</f>
        <v/>
      </c>
      <c r="N3332" s="149" t="str">
        <f>IF(VLOOKUP($A3332,HourEndingOutage!$B$3:$F$746,5,0)="Outage","Outage","")</f>
        <v/>
      </c>
      <c r="O3332" s="18">
        <f t="shared" si="471"/>
        <v>0</v>
      </c>
      <c r="P3332" s="18" t="str">
        <f t="shared" si="472"/>
        <v/>
      </c>
      <c r="Q3332" s="18">
        <f t="shared" ref="Q3332:Q3395" si="473">IF(P3332="Yes",-O3332,0)</f>
        <v>0</v>
      </c>
      <c r="R3332" s="118"/>
    </row>
    <row r="3333" spans="1:18" x14ac:dyDescent="0.25">
      <c r="A3333" s="25">
        <f t="shared" si="465"/>
        <v>371</v>
      </c>
      <c r="B3333" s="23">
        <f t="shared" si="466"/>
        <v>44577</v>
      </c>
      <c r="C3333" s="24">
        <v>11</v>
      </c>
      <c r="D3333" s="54" t="str">
        <f t="shared" si="467"/>
        <v>ASET</v>
      </c>
      <c r="E3333" s="178"/>
      <c r="F3333" s="179"/>
      <c r="G3333" s="177"/>
      <c r="H3333" s="177"/>
      <c r="I3333" s="169">
        <f t="shared" si="468"/>
        <v>0</v>
      </c>
      <c r="J3333" s="149" t="str" cm="1">
        <f t="array" ref="J3333">IF(ISERROR(INDEX('Non Compliance input'!$H$5:$H$156,MATCH(1,(A3333='Non Compliance input'!$A$5:$A$156)*(F3333&gt;='Non Compliance input'!$D$5:$D$156)*(E3333&lt;'Non Compliance input'!$E$5:$E$156)*('Non Compliance input'!$H$5:$H$156="Yes"),0))
),"","Yes")</f>
        <v/>
      </c>
      <c r="K3333" s="149">
        <f t="shared" si="469"/>
        <v>0</v>
      </c>
      <c r="L3333" s="162">
        <f t="shared" si="470"/>
        <v>0</v>
      </c>
      <c r="M3333" s="162" t="str" cm="1">
        <f t="array" ref="M3333">IF(ISERROR(INDEX('Non Compliance input'!$I$5:$I$156,MATCH(1,(A3333='Non Compliance input'!$A$5:$A$156)*(E3333&gt;='Non Compliance input'!$D$5:$D$156)*(F3333&lt;='Non Compliance input'!$E$5:$E$156)*('Non Compliance input'!$I$5:$I$156="Yes"),0))
),"","Yes")</f>
        <v/>
      </c>
      <c r="N3333" s="149" t="str">
        <f>IF(VLOOKUP($A3333,HourEndingOutage!$B$3:$F$746,5,0)="Outage","Outage","")</f>
        <v/>
      </c>
      <c r="O3333" s="18">
        <f t="shared" si="471"/>
        <v>0</v>
      </c>
      <c r="P3333" s="18" t="str">
        <f t="shared" si="472"/>
        <v/>
      </c>
      <c r="Q3333" s="18">
        <f t="shared" si="473"/>
        <v>0</v>
      </c>
      <c r="R3333" s="118"/>
    </row>
    <row r="3334" spans="1:18" x14ac:dyDescent="0.25">
      <c r="A3334" s="25">
        <f t="shared" si="465"/>
        <v>371</v>
      </c>
      <c r="B3334" s="23">
        <f t="shared" si="466"/>
        <v>44577</v>
      </c>
      <c r="C3334" s="24">
        <v>11</v>
      </c>
      <c r="D3334" s="54" t="str">
        <f t="shared" si="467"/>
        <v>ASET</v>
      </c>
      <c r="E3334" s="178"/>
      <c r="F3334" s="179"/>
      <c r="G3334" s="177"/>
      <c r="H3334" s="177"/>
      <c r="I3334" s="169">
        <f t="shared" si="468"/>
        <v>0</v>
      </c>
      <c r="J3334" s="149" t="str" cm="1">
        <f t="array" ref="J3334">IF(ISERROR(INDEX('Non Compliance input'!$H$5:$H$156,MATCH(1,(A3334='Non Compliance input'!$A$5:$A$156)*(F3334&gt;='Non Compliance input'!$D$5:$D$156)*(E3334&lt;'Non Compliance input'!$E$5:$E$156)*('Non Compliance input'!$H$5:$H$156="Yes"),0))
),"","Yes")</f>
        <v/>
      </c>
      <c r="K3334" s="149">
        <f t="shared" si="469"/>
        <v>0</v>
      </c>
      <c r="L3334" s="162">
        <f t="shared" si="470"/>
        <v>0</v>
      </c>
      <c r="M3334" s="162" t="str" cm="1">
        <f t="array" ref="M3334">IF(ISERROR(INDEX('Non Compliance input'!$I$5:$I$156,MATCH(1,(A3334='Non Compliance input'!$A$5:$A$156)*(E3334&gt;='Non Compliance input'!$D$5:$D$156)*(F3334&lt;='Non Compliance input'!$E$5:$E$156)*('Non Compliance input'!$I$5:$I$156="Yes"),0))
),"","Yes")</f>
        <v/>
      </c>
      <c r="N3334" s="149" t="str">
        <f>IF(VLOOKUP($A3334,HourEndingOutage!$B$3:$F$746,5,0)="Outage","Outage","")</f>
        <v/>
      </c>
      <c r="O3334" s="18">
        <f t="shared" si="471"/>
        <v>0</v>
      </c>
      <c r="P3334" s="18" t="str">
        <f t="shared" si="472"/>
        <v/>
      </c>
      <c r="Q3334" s="18">
        <f t="shared" si="473"/>
        <v>0</v>
      </c>
      <c r="R3334" s="118"/>
    </row>
    <row r="3335" spans="1:18" x14ac:dyDescent="0.25">
      <c r="A3335" s="25">
        <f t="shared" si="465"/>
        <v>371</v>
      </c>
      <c r="B3335" s="23">
        <f t="shared" si="466"/>
        <v>44577</v>
      </c>
      <c r="C3335" s="24">
        <v>11</v>
      </c>
      <c r="D3335" s="54" t="str">
        <f t="shared" si="467"/>
        <v>ASET</v>
      </c>
      <c r="E3335" s="178"/>
      <c r="F3335" s="179"/>
      <c r="G3335" s="177"/>
      <c r="H3335" s="177"/>
      <c r="I3335" s="169">
        <f t="shared" si="468"/>
        <v>0</v>
      </c>
      <c r="J3335" s="149" t="str" cm="1">
        <f t="array" ref="J3335">IF(ISERROR(INDEX('Non Compliance input'!$H$5:$H$156,MATCH(1,(A3335='Non Compliance input'!$A$5:$A$156)*(F3335&gt;='Non Compliance input'!$D$5:$D$156)*(E3335&lt;'Non Compliance input'!$E$5:$E$156)*('Non Compliance input'!$H$5:$H$156="Yes"),0))
),"","Yes")</f>
        <v/>
      </c>
      <c r="K3335" s="149">
        <f t="shared" si="469"/>
        <v>0</v>
      </c>
      <c r="L3335" s="162">
        <f t="shared" si="470"/>
        <v>0</v>
      </c>
      <c r="M3335" s="162" t="str" cm="1">
        <f t="array" ref="M3335">IF(ISERROR(INDEX('Non Compliance input'!$I$5:$I$156,MATCH(1,(A3335='Non Compliance input'!$A$5:$A$156)*(E3335&gt;='Non Compliance input'!$D$5:$D$156)*(F3335&lt;='Non Compliance input'!$E$5:$E$156)*('Non Compliance input'!$I$5:$I$156="Yes"),0))
),"","Yes")</f>
        <v/>
      </c>
      <c r="N3335" s="149" t="str">
        <f>IF(VLOOKUP($A3335,HourEndingOutage!$B$3:$F$746,5,0)="Outage","Outage","")</f>
        <v/>
      </c>
      <c r="O3335" s="18">
        <f t="shared" si="471"/>
        <v>0</v>
      </c>
      <c r="P3335" s="18" t="str">
        <f t="shared" si="472"/>
        <v/>
      </c>
      <c r="Q3335" s="18">
        <f t="shared" si="473"/>
        <v>0</v>
      </c>
      <c r="R3335" s="118"/>
    </row>
    <row r="3336" spans="1:18" x14ac:dyDescent="0.25">
      <c r="A3336" s="25">
        <f t="shared" si="465"/>
        <v>371</v>
      </c>
      <c r="B3336" s="23">
        <f t="shared" si="466"/>
        <v>44577</v>
      </c>
      <c r="C3336" s="24">
        <v>11</v>
      </c>
      <c r="D3336" s="54" t="str">
        <f t="shared" si="467"/>
        <v>ASET</v>
      </c>
      <c r="E3336" s="178"/>
      <c r="F3336" s="179"/>
      <c r="G3336" s="177"/>
      <c r="H3336" s="177"/>
      <c r="I3336" s="169">
        <f t="shared" si="468"/>
        <v>0</v>
      </c>
      <c r="J3336" s="149" t="str" cm="1">
        <f t="array" ref="J3336">IF(ISERROR(INDEX('Non Compliance input'!$H$5:$H$156,MATCH(1,(A3336='Non Compliance input'!$A$5:$A$156)*(F3336&gt;='Non Compliance input'!$D$5:$D$156)*(E3336&lt;'Non Compliance input'!$E$5:$E$156)*('Non Compliance input'!$H$5:$H$156="Yes"),0))
),"","Yes")</f>
        <v/>
      </c>
      <c r="K3336" s="149">
        <f t="shared" si="469"/>
        <v>0</v>
      </c>
      <c r="L3336" s="162">
        <f t="shared" si="470"/>
        <v>0</v>
      </c>
      <c r="M3336" s="162" t="str" cm="1">
        <f t="array" ref="M3336">IF(ISERROR(INDEX('Non Compliance input'!$I$5:$I$156,MATCH(1,(A3336='Non Compliance input'!$A$5:$A$156)*(E3336&gt;='Non Compliance input'!$D$5:$D$156)*(F3336&lt;='Non Compliance input'!$E$5:$E$156)*('Non Compliance input'!$I$5:$I$156="Yes"),0))
),"","Yes")</f>
        <v/>
      </c>
      <c r="N3336" s="149" t="str">
        <f>IF(VLOOKUP($A3336,HourEndingOutage!$B$3:$F$746,5,0)="Outage","Outage","")</f>
        <v/>
      </c>
      <c r="O3336" s="18">
        <f t="shared" si="471"/>
        <v>0</v>
      </c>
      <c r="P3336" s="18" t="str">
        <f t="shared" si="472"/>
        <v/>
      </c>
      <c r="Q3336" s="18">
        <f t="shared" si="473"/>
        <v>0</v>
      </c>
      <c r="R3336" s="118"/>
    </row>
    <row r="3337" spans="1:18" x14ac:dyDescent="0.25">
      <c r="A3337" s="25">
        <f t="shared" si="465"/>
        <v>371</v>
      </c>
      <c r="B3337" s="23">
        <f t="shared" si="466"/>
        <v>44577</v>
      </c>
      <c r="C3337" s="24">
        <v>11</v>
      </c>
      <c r="D3337" s="54" t="str">
        <f t="shared" si="467"/>
        <v>ASET</v>
      </c>
      <c r="E3337" s="178"/>
      <c r="F3337" s="179"/>
      <c r="G3337" s="177"/>
      <c r="H3337" s="177"/>
      <c r="I3337" s="169">
        <f t="shared" si="468"/>
        <v>0</v>
      </c>
      <c r="J3337" s="149" t="str" cm="1">
        <f t="array" ref="J3337">IF(ISERROR(INDEX('Non Compliance input'!$H$5:$H$156,MATCH(1,(A3337='Non Compliance input'!$A$5:$A$156)*(F3337&gt;='Non Compliance input'!$D$5:$D$156)*(E3337&lt;'Non Compliance input'!$E$5:$E$156)*('Non Compliance input'!$H$5:$H$156="Yes"),0))
),"","Yes")</f>
        <v/>
      </c>
      <c r="K3337" s="149">
        <f t="shared" si="469"/>
        <v>0</v>
      </c>
      <c r="L3337" s="162">
        <f t="shared" si="470"/>
        <v>0</v>
      </c>
      <c r="M3337" s="162" t="str" cm="1">
        <f t="array" ref="M3337">IF(ISERROR(INDEX('Non Compliance input'!$I$5:$I$156,MATCH(1,(A3337='Non Compliance input'!$A$5:$A$156)*(E3337&gt;='Non Compliance input'!$D$5:$D$156)*(F3337&lt;='Non Compliance input'!$E$5:$E$156)*('Non Compliance input'!$I$5:$I$156="Yes"),0))
),"","Yes")</f>
        <v/>
      </c>
      <c r="N3337" s="149" t="str">
        <f>IF(VLOOKUP($A3337,HourEndingOutage!$B$3:$F$746,5,0)="Outage","Outage","")</f>
        <v/>
      </c>
      <c r="O3337" s="18">
        <f t="shared" si="471"/>
        <v>0</v>
      </c>
      <c r="P3337" s="18" t="str">
        <f t="shared" si="472"/>
        <v/>
      </c>
      <c r="Q3337" s="18">
        <f t="shared" si="473"/>
        <v>0</v>
      </c>
      <c r="R3337" s="118"/>
    </row>
    <row r="3338" spans="1:18" x14ac:dyDescent="0.25">
      <c r="A3338" s="25">
        <f t="shared" si="465"/>
        <v>371</v>
      </c>
      <c r="B3338" s="23">
        <f t="shared" si="466"/>
        <v>44577</v>
      </c>
      <c r="C3338" s="24">
        <v>11</v>
      </c>
      <c r="D3338" s="54" t="str">
        <f t="shared" si="467"/>
        <v>ASET</v>
      </c>
      <c r="E3338" s="178"/>
      <c r="F3338" s="179"/>
      <c r="G3338" s="177"/>
      <c r="H3338" s="177"/>
      <c r="I3338" s="169">
        <f t="shared" si="468"/>
        <v>0</v>
      </c>
      <c r="J3338" s="149" t="str" cm="1">
        <f t="array" ref="J3338">IF(ISERROR(INDEX('Non Compliance input'!$H$5:$H$156,MATCH(1,(A3338='Non Compliance input'!$A$5:$A$156)*(F3338&gt;='Non Compliance input'!$D$5:$D$156)*(E3338&lt;'Non Compliance input'!$E$5:$E$156)*('Non Compliance input'!$H$5:$H$156="Yes"),0))
),"","Yes")</f>
        <v/>
      </c>
      <c r="K3338" s="149">
        <f t="shared" si="469"/>
        <v>0</v>
      </c>
      <c r="L3338" s="162">
        <f t="shared" si="470"/>
        <v>0</v>
      </c>
      <c r="M3338" s="162" t="str" cm="1">
        <f t="array" ref="M3338">IF(ISERROR(INDEX('Non Compliance input'!$I$5:$I$156,MATCH(1,(A3338='Non Compliance input'!$A$5:$A$156)*(E3338&gt;='Non Compliance input'!$D$5:$D$156)*(F3338&lt;='Non Compliance input'!$E$5:$E$156)*('Non Compliance input'!$I$5:$I$156="Yes"),0))
),"","Yes")</f>
        <v/>
      </c>
      <c r="N3338" s="149" t="str">
        <f>IF(VLOOKUP($A3338,HourEndingOutage!$B$3:$F$746,5,0)="Outage","Outage","")</f>
        <v/>
      </c>
      <c r="O3338" s="18">
        <f t="shared" si="471"/>
        <v>0</v>
      </c>
      <c r="P3338" s="18" t="str">
        <f t="shared" si="472"/>
        <v/>
      </c>
      <c r="Q3338" s="18">
        <f t="shared" si="473"/>
        <v>0</v>
      </c>
      <c r="R3338" s="118"/>
    </row>
    <row r="3339" spans="1:18" x14ac:dyDescent="0.25">
      <c r="A3339" s="25">
        <f t="shared" si="465"/>
        <v>371</v>
      </c>
      <c r="B3339" s="23">
        <f t="shared" si="466"/>
        <v>44577</v>
      </c>
      <c r="C3339" s="24">
        <v>11</v>
      </c>
      <c r="D3339" s="54" t="str">
        <f t="shared" si="467"/>
        <v>ASET</v>
      </c>
      <c r="E3339" s="178"/>
      <c r="F3339" s="179"/>
      <c r="G3339" s="177"/>
      <c r="H3339" s="177"/>
      <c r="I3339" s="169">
        <f t="shared" si="468"/>
        <v>0</v>
      </c>
      <c r="J3339" s="149" t="str" cm="1">
        <f t="array" ref="J3339">IF(ISERROR(INDEX('Non Compliance input'!$H$5:$H$156,MATCH(1,(A3339='Non Compliance input'!$A$5:$A$156)*(F3339&gt;='Non Compliance input'!$D$5:$D$156)*(E3339&lt;'Non Compliance input'!$E$5:$E$156)*('Non Compliance input'!$H$5:$H$156="Yes"),0))
),"","Yes")</f>
        <v/>
      </c>
      <c r="K3339" s="149">
        <f t="shared" si="469"/>
        <v>0</v>
      </c>
      <c r="L3339" s="162">
        <f t="shared" si="470"/>
        <v>0</v>
      </c>
      <c r="M3339" s="162" t="str" cm="1">
        <f t="array" ref="M3339">IF(ISERROR(INDEX('Non Compliance input'!$I$5:$I$156,MATCH(1,(A3339='Non Compliance input'!$A$5:$A$156)*(E3339&gt;='Non Compliance input'!$D$5:$D$156)*(F3339&lt;='Non Compliance input'!$E$5:$E$156)*('Non Compliance input'!$I$5:$I$156="Yes"),0))
),"","Yes")</f>
        <v/>
      </c>
      <c r="N3339" s="149" t="str">
        <f>IF(VLOOKUP($A3339,HourEndingOutage!$B$3:$F$746,5,0)="Outage","Outage","")</f>
        <v/>
      </c>
      <c r="O3339" s="18">
        <f t="shared" si="471"/>
        <v>0</v>
      </c>
      <c r="P3339" s="18" t="str">
        <f t="shared" si="472"/>
        <v/>
      </c>
      <c r="Q3339" s="18">
        <f t="shared" si="473"/>
        <v>0</v>
      </c>
      <c r="R3339" s="118"/>
    </row>
    <row r="3340" spans="1:18" x14ac:dyDescent="0.25">
      <c r="A3340" s="25">
        <f t="shared" si="465"/>
        <v>371</v>
      </c>
      <c r="B3340" s="23">
        <f t="shared" si="466"/>
        <v>44577</v>
      </c>
      <c r="C3340" s="24">
        <v>11</v>
      </c>
      <c r="D3340" s="54" t="str">
        <f t="shared" si="467"/>
        <v>ASET</v>
      </c>
      <c r="E3340" s="178"/>
      <c r="F3340" s="179"/>
      <c r="G3340" s="177"/>
      <c r="H3340" s="177"/>
      <c r="I3340" s="169">
        <f t="shared" si="468"/>
        <v>0</v>
      </c>
      <c r="J3340" s="149" t="str" cm="1">
        <f t="array" ref="J3340">IF(ISERROR(INDEX('Non Compliance input'!$H$5:$H$156,MATCH(1,(A3340='Non Compliance input'!$A$5:$A$156)*(F3340&gt;='Non Compliance input'!$D$5:$D$156)*(E3340&lt;'Non Compliance input'!$E$5:$E$156)*('Non Compliance input'!$H$5:$H$156="Yes"),0))
),"","Yes")</f>
        <v/>
      </c>
      <c r="K3340" s="149">
        <f t="shared" si="469"/>
        <v>0</v>
      </c>
      <c r="L3340" s="162">
        <f t="shared" si="470"/>
        <v>0</v>
      </c>
      <c r="M3340" s="162" t="str" cm="1">
        <f t="array" ref="M3340">IF(ISERROR(INDEX('Non Compliance input'!$I$5:$I$156,MATCH(1,(A3340='Non Compliance input'!$A$5:$A$156)*(E3340&gt;='Non Compliance input'!$D$5:$D$156)*(F3340&lt;='Non Compliance input'!$E$5:$E$156)*('Non Compliance input'!$I$5:$I$156="Yes"),0))
),"","Yes")</f>
        <v/>
      </c>
      <c r="N3340" s="149" t="str">
        <f>IF(VLOOKUP($A3340,HourEndingOutage!$B$3:$F$746,5,0)="Outage","Outage","")</f>
        <v/>
      </c>
      <c r="O3340" s="18">
        <f t="shared" si="471"/>
        <v>0</v>
      </c>
      <c r="P3340" s="18" t="str">
        <f t="shared" si="472"/>
        <v/>
      </c>
      <c r="Q3340" s="18">
        <f t="shared" si="473"/>
        <v>0</v>
      </c>
      <c r="R3340" s="118"/>
    </row>
    <row r="3341" spans="1:18" x14ac:dyDescent="0.25">
      <c r="A3341" s="25">
        <f t="shared" si="465"/>
        <v>371</v>
      </c>
      <c r="B3341" s="23">
        <f t="shared" si="466"/>
        <v>44577</v>
      </c>
      <c r="C3341" s="24">
        <v>11</v>
      </c>
      <c r="D3341" s="54" t="str">
        <f t="shared" si="467"/>
        <v>ASET</v>
      </c>
      <c r="E3341" s="178"/>
      <c r="F3341" s="179"/>
      <c r="G3341" s="177"/>
      <c r="H3341" s="177"/>
      <c r="I3341" s="169">
        <f t="shared" si="468"/>
        <v>0</v>
      </c>
      <c r="J3341" s="149" t="str" cm="1">
        <f t="array" ref="J3341">IF(ISERROR(INDEX('Non Compliance input'!$H$5:$H$156,MATCH(1,(A3341='Non Compliance input'!$A$5:$A$156)*(F3341&gt;='Non Compliance input'!$D$5:$D$156)*(E3341&lt;'Non Compliance input'!$E$5:$E$156)*('Non Compliance input'!$H$5:$H$156="Yes"),0))
),"","Yes")</f>
        <v/>
      </c>
      <c r="K3341" s="149">
        <f t="shared" si="469"/>
        <v>0</v>
      </c>
      <c r="L3341" s="162">
        <f t="shared" si="470"/>
        <v>0</v>
      </c>
      <c r="M3341" s="162" t="str" cm="1">
        <f t="array" ref="M3341">IF(ISERROR(INDEX('Non Compliance input'!$I$5:$I$156,MATCH(1,(A3341='Non Compliance input'!$A$5:$A$156)*(E3341&gt;='Non Compliance input'!$D$5:$D$156)*(F3341&lt;='Non Compliance input'!$E$5:$E$156)*('Non Compliance input'!$I$5:$I$156="Yes"),0))
),"","Yes")</f>
        <v/>
      </c>
      <c r="N3341" s="149" t="str">
        <f>IF(VLOOKUP($A3341,HourEndingOutage!$B$3:$F$746,5,0)="Outage","Outage","")</f>
        <v/>
      </c>
      <c r="O3341" s="18">
        <f t="shared" si="471"/>
        <v>0</v>
      </c>
      <c r="P3341" s="18" t="str">
        <f t="shared" si="472"/>
        <v/>
      </c>
      <c r="Q3341" s="18">
        <f t="shared" si="473"/>
        <v>0</v>
      </c>
      <c r="R3341" s="118"/>
    </row>
    <row r="3342" spans="1:18" x14ac:dyDescent="0.25">
      <c r="A3342" s="25">
        <f t="shared" si="465"/>
        <v>372</v>
      </c>
      <c r="B3342" s="23">
        <f t="shared" si="466"/>
        <v>44577</v>
      </c>
      <c r="C3342" s="24">
        <v>12</v>
      </c>
      <c r="D3342" s="54" t="str">
        <f t="shared" si="467"/>
        <v>ASET</v>
      </c>
      <c r="E3342" s="178"/>
      <c r="F3342" s="179"/>
      <c r="G3342" s="177"/>
      <c r="H3342" s="177"/>
      <c r="I3342" s="169">
        <f t="shared" si="468"/>
        <v>0</v>
      </c>
      <c r="J3342" s="149" t="str" cm="1">
        <f t="array" ref="J3342">IF(ISERROR(INDEX('Non Compliance input'!$H$5:$H$156,MATCH(1,(A3342='Non Compliance input'!$A$5:$A$156)*(F3342&gt;='Non Compliance input'!$D$5:$D$156)*(E3342&lt;'Non Compliance input'!$E$5:$E$156)*('Non Compliance input'!$H$5:$H$156="Yes"),0))
),"","Yes")</f>
        <v/>
      </c>
      <c r="K3342" s="149">
        <f t="shared" si="469"/>
        <v>0</v>
      </c>
      <c r="L3342" s="162">
        <f t="shared" si="470"/>
        <v>0</v>
      </c>
      <c r="M3342" s="162" t="str" cm="1">
        <f t="array" ref="M3342">IF(ISERROR(INDEX('Non Compliance input'!$I$5:$I$156,MATCH(1,(A3342='Non Compliance input'!$A$5:$A$156)*(E3342&gt;='Non Compliance input'!$D$5:$D$156)*(F3342&lt;='Non Compliance input'!$E$5:$E$156)*('Non Compliance input'!$I$5:$I$156="Yes"),0))
),"","Yes")</f>
        <v/>
      </c>
      <c r="N3342" s="149" t="str">
        <f>IF(VLOOKUP($A3342,HourEndingOutage!$B$3:$F$746,5,0)="Outage","Outage","")</f>
        <v/>
      </c>
      <c r="O3342" s="18">
        <f t="shared" si="471"/>
        <v>0</v>
      </c>
      <c r="P3342" s="18" t="str">
        <f t="shared" si="472"/>
        <v/>
      </c>
      <c r="Q3342" s="18">
        <f t="shared" si="473"/>
        <v>0</v>
      </c>
      <c r="R3342" s="118"/>
    </row>
    <row r="3343" spans="1:18" x14ac:dyDescent="0.25">
      <c r="A3343" s="25">
        <f t="shared" si="465"/>
        <v>372</v>
      </c>
      <c r="B3343" s="23">
        <f t="shared" si="466"/>
        <v>44577</v>
      </c>
      <c r="C3343" s="24">
        <v>12</v>
      </c>
      <c r="D3343" s="54" t="str">
        <f t="shared" si="467"/>
        <v>ASET</v>
      </c>
      <c r="E3343" s="178"/>
      <c r="F3343" s="179"/>
      <c r="G3343" s="177"/>
      <c r="H3343" s="177"/>
      <c r="I3343" s="169">
        <f t="shared" si="468"/>
        <v>0</v>
      </c>
      <c r="J3343" s="149" t="str" cm="1">
        <f t="array" ref="J3343">IF(ISERROR(INDEX('Non Compliance input'!$H$5:$H$156,MATCH(1,(A3343='Non Compliance input'!$A$5:$A$156)*(F3343&gt;='Non Compliance input'!$D$5:$D$156)*(E3343&lt;'Non Compliance input'!$E$5:$E$156)*('Non Compliance input'!$H$5:$H$156="Yes"),0))
),"","Yes")</f>
        <v/>
      </c>
      <c r="K3343" s="149">
        <f t="shared" si="469"/>
        <v>0</v>
      </c>
      <c r="L3343" s="162">
        <f t="shared" si="470"/>
        <v>0</v>
      </c>
      <c r="M3343" s="162" t="str" cm="1">
        <f t="array" ref="M3343">IF(ISERROR(INDEX('Non Compliance input'!$I$5:$I$156,MATCH(1,(A3343='Non Compliance input'!$A$5:$A$156)*(E3343&gt;='Non Compliance input'!$D$5:$D$156)*(F3343&lt;='Non Compliance input'!$E$5:$E$156)*('Non Compliance input'!$I$5:$I$156="Yes"),0))
),"","Yes")</f>
        <v/>
      </c>
      <c r="N3343" s="149" t="str">
        <f>IF(VLOOKUP($A3343,HourEndingOutage!$B$3:$F$746,5,0)="Outage","Outage","")</f>
        <v/>
      </c>
      <c r="O3343" s="18">
        <f t="shared" si="471"/>
        <v>0</v>
      </c>
      <c r="P3343" s="18" t="str">
        <f t="shared" si="472"/>
        <v/>
      </c>
      <c r="Q3343" s="18">
        <f t="shared" si="473"/>
        <v>0</v>
      </c>
      <c r="R3343" s="118"/>
    </row>
    <row r="3344" spans="1:18" x14ac:dyDescent="0.25">
      <c r="A3344" s="25">
        <f t="shared" si="465"/>
        <v>372</v>
      </c>
      <c r="B3344" s="23">
        <f t="shared" si="466"/>
        <v>44577</v>
      </c>
      <c r="C3344" s="24">
        <v>12</v>
      </c>
      <c r="D3344" s="54" t="str">
        <f t="shared" si="467"/>
        <v>ASET</v>
      </c>
      <c r="E3344" s="178"/>
      <c r="F3344" s="179"/>
      <c r="G3344" s="177"/>
      <c r="H3344" s="177"/>
      <c r="I3344" s="169">
        <f t="shared" si="468"/>
        <v>0</v>
      </c>
      <c r="J3344" s="149" t="str" cm="1">
        <f t="array" ref="J3344">IF(ISERROR(INDEX('Non Compliance input'!$H$5:$H$156,MATCH(1,(A3344='Non Compliance input'!$A$5:$A$156)*(F3344&gt;='Non Compliance input'!$D$5:$D$156)*(E3344&lt;'Non Compliance input'!$E$5:$E$156)*('Non Compliance input'!$H$5:$H$156="Yes"),0))
),"","Yes")</f>
        <v/>
      </c>
      <c r="K3344" s="149">
        <f t="shared" si="469"/>
        <v>0</v>
      </c>
      <c r="L3344" s="162">
        <f t="shared" si="470"/>
        <v>0</v>
      </c>
      <c r="M3344" s="162" t="str" cm="1">
        <f t="array" ref="M3344">IF(ISERROR(INDEX('Non Compliance input'!$I$5:$I$156,MATCH(1,(A3344='Non Compliance input'!$A$5:$A$156)*(E3344&gt;='Non Compliance input'!$D$5:$D$156)*(F3344&lt;='Non Compliance input'!$E$5:$E$156)*('Non Compliance input'!$I$5:$I$156="Yes"),0))
),"","Yes")</f>
        <v/>
      </c>
      <c r="N3344" s="149" t="str">
        <f>IF(VLOOKUP($A3344,HourEndingOutage!$B$3:$F$746,5,0)="Outage","Outage","")</f>
        <v/>
      </c>
      <c r="O3344" s="18">
        <f t="shared" si="471"/>
        <v>0</v>
      </c>
      <c r="P3344" s="18" t="str">
        <f t="shared" si="472"/>
        <v/>
      </c>
      <c r="Q3344" s="18">
        <f t="shared" si="473"/>
        <v>0</v>
      </c>
      <c r="R3344" s="118"/>
    </row>
    <row r="3345" spans="1:18" x14ac:dyDescent="0.25">
      <c r="A3345" s="25">
        <f t="shared" si="465"/>
        <v>372</v>
      </c>
      <c r="B3345" s="23">
        <f t="shared" si="466"/>
        <v>44577</v>
      </c>
      <c r="C3345" s="24">
        <v>12</v>
      </c>
      <c r="D3345" s="54" t="str">
        <f t="shared" si="467"/>
        <v>ASET</v>
      </c>
      <c r="E3345" s="178"/>
      <c r="F3345" s="179"/>
      <c r="G3345" s="177"/>
      <c r="H3345" s="177"/>
      <c r="I3345" s="169">
        <f t="shared" si="468"/>
        <v>0</v>
      </c>
      <c r="J3345" s="149" t="str" cm="1">
        <f t="array" ref="J3345">IF(ISERROR(INDEX('Non Compliance input'!$H$5:$H$156,MATCH(1,(A3345='Non Compliance input'!$A$5:$A$156)*(F3345&gt;='Non Compliance input'!$D$5:$D$156)*(E3345&lt;'Non Compliance input'!$E$5:$E$156)*('Non Compliance input'!$H$5:$H$156="Yes"),0))
),"","Yes")</f>
        <v/>
      </c>
      <c r="K3345" s="149">
        <f t="shared" si="469"/>
        <v>0</v>
      </c>
      <c r="L3345" s="162">
        <f t="shared" si="470"/>
        <v>0</v>
      </c>
      <c r="M3345" s="162" t="str" cm="1">
        <f t="array" ref="M3345">IF(ISERROR(INDEX('Non Compliance input'!$I$5:$I$156,MATCH(1,(A3345='Non Compliance input'!$A$5:$A$156)*(E3345&gt;='Non Compliance input'!$D$5:$D$156)*(F3345&lt;='Non Compliance input'!$E$5:$E$156)*('Non Compliance input'!$I$5:$I$156="Yes"),0))
),"","Yes")</f>
        <v/>
      </c>
      <c r="N3345" s="149" t="str">
        <f>IF(VLOOKUP($A3345,HourEndingOutage!$B$3:$F$746,5,0)="Outage","Outage","")</f>
        <v/>
      </c>
      <c r="O3345" s="18">
        <f t="shared" si="471"/>
        <v>0</v>
      </c>
      <c r="P3345" s="18" t="str">
        <f t="shared" si="472"/>
        <v/>
      </c>
      <c r="Q3345" s="18">
        <f t="shared" si="473"/>
        <v>0</v>
      </c>
      <c r="R3345" s="118"/>
    </row>
    <row r="3346" spans="1:18" x14ac:dyDescent="0.25">
      <c r="A3346" s="25">
        <f t="shared" si="465"/>
        <v>372</v>
      </c>
      <c r="B3346" s="23">
        <f t="shared" si="466"/>
        <v>44577</v>
      </c>
      <c r="C3346" s="24">
        <v>12</v>
      </c>
      <c r="D3346" s="54" t="str">
        <f t="shared" si="467"/>
        <v>ASET</v>
      </c>
      <c r="E3346" s="178"/>
      <c r="F3346" s="179"/>
      <c r="G3346" s="177"/>
      <c r="H3346" s="177"/>
      <c r="I3346" s="169">
        <f t="shared" si="468"/>
        <v>0</v>
      </c>
      <c r="J3346" s="149" t="str" cm="1">
        <f t="array" ref="J3346">IF(ISERROR(INDEX('Non Compliance input'!$H$5:$H$156,MATCH(1,(A3346='Non Compliance input'!$A$5:$A$156)*(F3346&gt;='Non Compliance input'!$D$5:$D$156)*(E3346&lt;'Non Compliance input'!$E$5:$E$156)*('Non Compliance input'!$H$5:$H$156="Yes"),0))
),"","Yes")</f>
        <v/>
      </c>
      <c r="K3346" s="149">
        <f t="shared" si="469"/>
        <v>0</v>
      </c>
      <c r="L3346" s="162">
        <f t="shared" si="470"/>
        <v>0</v>
      </c>
      <c r="M3346" s="162" t="str" cm="1">
        <f t="array" ref="M3346">IF(ISERROR(INDEX('Non Compliance input'!$I$5:$I$156,MATCH(1,(A3346='Non Compliance input'!$A$5:$A$156)*(E3346&gt;='Non Compliance input'!$D$5:$D$156)*(F3346&lt;='Non Compliance input'!$E$5:$E$156)*('Non Compliance input'!$I$5:$I$156="Yes"),0))
),"","Yes")</f>
        <v/>
      </c>
      <c r="N3346" s="149" t="str">
        <f>IF(VLOOKUP($A3346,HourEndingOutage!$B$3:$F$746,5,0)="Outage","Outage","")</f>
        <v/>
      </c>
      <c r="O3346" s="18">
        <f t="shared" si="471"/>
        <v>0</v>
      </c>
      <c r="P3346" s="18" t="str">
        <f t="shared" si="472"/>
        <v/>
      </c>
      <c r="Q3346" s="18">
        <f t="shared" si="473"/>
        <v>0</v>
      </c>
      <c r="R3346" s="118"/>
    </row>
    <row r="3347" spans="1:18" x14ac:dyDescent="0.25">
      <c r="A3347" s="25">
        <f t="shared" si="465"/>
        <v>372</v>
      </c>
      <c r="B3347" s="23">
        <f t="shared" si="466"/>
        <v>44577</v>
      </c>
      <c r="C3347" s="24">
        <v>12</v>
      </c>
      <c r="D3347" s="54" t="str">
        <f t="shared" si="467"/>
        <v>ASET</v>
      </c>
      <c r="E3347" s="178"/>
      <c r="F3347" s="179"/>
      <c r="G3347" s="177"/>
      <c r="H3347" s="177"/>
      <c r="I3347" s="169">
        <f t="shared" si="468"/>
        <v>0</v>
      </c>
      <c r="J3347" s="149" t="str" cm="1">
        <f t="array" ref="J3347">IF(ISERROR(INDEX('Non Compliance input'!$H$5:$H$156,MATCH(1,(A3347='Non Compliance input'!$A$5:$A$156)*(F3347&gt;='Non Compliance input'!$D$5:$D$156)*(E3347&lt;'Non Compliance input'!$E$5:$E$156)*('Non Compliance input'!$H$5:$H$156="Yes"),0))
),"","Yes")</f>
        <v/>
      </c>
      <c r="K3347" s="149">
        <f t="shared" si="469"/>
        <v>0</v>
      </c>
      <c r="L3347" s="162">
        <f t="shared" si="470"/>
        <v>0</v>
      </c>
      <c r="M3347" s="162" t="str" cm="1">
        <f t="array" ref="M3347">IF(ISERROR(INDEX('Non Compliance input'!$I$5:$I$156,MATCH(1,(A3347='Non Compliance input'!$A$5:$A$156)*(E3347&gt;='Non Compliance input'!$D$5:$D$156)*(F3347&lt;='Non Compliance input'!$E$5:$E$156)*('Non Compliance input'!$I$5:$I$156="Yes"),0))
),"","Yes")</f>
        <v/>
      </c>
      <c r="N3347" s="149" t="str">
        <f>IF(VLOOKUP($A3347,HourEndingOutage!$B$3:$F$746,5,0)="Outage","Outage","")</f>
        <v/>
      </c>
      <c r="O3347" s="18">
        <f t="shared" si="471"/>
        <v>0</v>
      </c>
      <c r="P3347" s="18" t="str">
        <f t="shared" si="472"/>
        <v/>
      </c>
      <c r="Q3347" s="18">
        <f t="shared" si="473"/>
        <v>0</v>
      </c>
      <c r="R3347" s="118"/>
    </row>
    <row r="3348" spans="1:18" x14ac:dyDescent="0.25">
      <c r="A3348" s="25">
        <f t="shared" si="465"/>
        <v>372</v>
      </c>
      <c r="B3348" s="23">
        <f t="shared" si="466"/>
        <v>44577</v>
      </c>
      <c r="C3348" s="24">
        <v>12</v>
      </c>
      <c r="D3348" s="54" t="str">
        <f t="shared" si="467"/>
        <v>ASET</v>
      </c>
      <c r="E3348" s="178"/>
      <c r="F3348" s="179"/>
      <c r="G3348" s="177"/>
      <c r="H3348" s="177"/>
      <c r="I3348" s="169">
        <f t="shared" si="468"/>
        <v>0</v>
      </c>
      <c r="J3348" s="149" t="str" cm="1">
        <f t="array" ref="J3348">IF(ISERROR(INDEX('Non Compliance input'!$H$5:$H$156,MATCH(1,(A3348='Non Compliance input'!$A$5:$A$156)*(F3348&gt;='Non Compliance input'!$D$5:$D$156)*(E3348&lt;'Non Compliance input'!$E$5:$E$156)*('Non Compliance input'!$H$5:$H$156="Yes"),0))
),"","Yes")</f>
        <v/>
      </c>
      <c r="K3348" s="149">
        <f t="shared" si="469"/>
        <v>0</v>
      </c>
      <c r="L3348" s="162">
        <f t="shared" si="470"/>
        <v>0</v>
      </c>
      <c r="M3348" s="162" t="str" cm="1">
        <f t="array" ref="M3348">IF(ISERROR(INDEX('Non Compliance input'!$I$5:$I$156,MATCH(1,(A3348='Non Compliance input'!$A$5:$A$156)*(E3348&gt;='Non Compliance input'!$D$5:$D$156)*(F3348&lt;='Non Compliance input'!$E$5:$E$156)*('Non Compliance input'!$I$5:$I$156="Yes"),0))
),"","Yes")</f>
        <v/>
      </c>
      <c r="N3348" s="149" t="str">
        <f>IF(VLOOKUP($A3348,HourEndingOutage!$B$3:$F$746,5,0)="Outage","Outage","")</f>
        <v/>
      </c>
      <c r="O3348" s="18">
        <f t="shared" si="471"/>
        <v>0</v>
      </c>
      <c r="P3348" s="18" t="str">
        <f t="shared" si="472"/>
        <v/>
      </c>
      <c r="Q3348" s="18">
        <f t="shared" si="473"/>
        <v>0</v>
      </c>
      <c r="R3348" s="118"/>
    </row>
    <row r="3349" spans="1:18" x14ac:dyDescent="0.25">
      <c r="A3349" s="25">
        <f t="shared" si="465"/>
        <v>372</v>
      </c>
      <c r="B3349" s="23">
        <f t="shared" si="466"/>
        <v>44577</v>
      </c>
      <c r="C3349" s="24">
        <v>12</v>
      </c>
      <c r="D3349" s="54" t="str">
        <f t="shared" si="467"/>
        <v>ASET</v>
      </c>
      <c r="E3349" s="178"/>
      <c r="F3349" s="179"/>
      <c r="G3349" s="177"/>
      <c r="H3349" s="177"/>
      <c r="I3349" s="169">
        <f t="shared" si="468"/>
        <v>0</v>
      </c>
      <c r="J3349" s="149" t="str" cm="1">
        <f t="array" ref="J3349">IF(ISERROR(INDEX('Non Compliance input'!$H$5:$H$156,MATCH(1,(A3349='Non Compliance input'!$A$5:$A$156)*(F3349&gt;='Non Compliance input'!$D$5:$D$156)*(E3349&lt;'Non Compliance input'!$E$5:$E$156)*('Non Compliance input'!$H$5:$H$156="Yes"),0))
),"","Yes")</f>
        <v/>
      </c>
      <c r="K3349" s="149">
        <f t="shared" si="469"/>
        <v>0</v>
      </c>
      <c r="L3349" s="162">
        <f t="shared" si="470"/>
        <v>0</v>
      </c>
      <c r="M3349" s="162" t="str" cm="1">
        <f t="array" ref="M3349">IF(ISERROR(INDEX('Non Compliance input'!$I$5:$I$156,MATCH(1,(A3349='Non Compliance input'!$A$5:$A$156)*(E3349&gt;='Non Compliance input'!$D$5:$D$156)*(F3349&lt;='Non Compliance input'!$E$5:$E$156)*('Non Compliance input'!$I$5:$I$156="Yes"),0))
),"","Yes")</f>
        <v/>
      </c>
      <c r="N3349" s="149" t="str">
        <f>IF(VLOOKUP($A3349,HourEndingOutage!$B$3:$F$746,5,0)="Outage","Outage","")</f>
        <v/>
      </c>
      <c r="O3349" s="18">
        <f t="shared" si="471"/>
        <v>0</v>
      </c>
      <c r="P3349" s="18" t="str">
        <f t="shared" si="472"/>
        <v/>
      </c>
      <c r="Q3349" s="18">
        <f t="shared" si="473"/>
        <v>0</v>
      </c>
      <c r="R3349" s="118"/>
    </row>
    <row r="3350" spans="1:18" x14ac:dyDescent="0.25">
      <c r="A3350" s="25">
        <f t="shared" si="465"/>
        <v>372</v>
      </c>
      <c r="B3350" s="23">
        <f t="shared" si="466"/>
        <v>44577</v>
      </c>
      <c r="C3350" s="24">
        <v>12</v>
      </c>
      <c r="D3350" s="54" t="str">
        <f t="shared" si="467"/>
        <v>ASET</v>
      </c>
      <c r="E3350" s="178"/>
      <c r="F3350" s="179"/>
      <c r="G3350" s="177"/>
      <c r="H3350" s="177"/>
      <c r="I3350" s="169">
        <f t="shared" si="468"/>
        <v>0</v>
      </c>
      <c r="J3350" s="149" t="str" cm="1">
        <f t="array" ref="J3350">IF(ISERROR(INDEX('Non Compliance input'!$H$5:$H$156,MATCH(1,(A3350='Non Compliance input'!$A$5:$A$156)*(F3350&gt;='Non Compliance input'!$D$5:$D$156)*(E3350&lt;'Non Compliance input'!$E$5:$E$156)*('Non Compliance input'!$H$5:$H$156="Yes"),0))
),"","Yes")</f>
        <v/>
      </c>
      <c r="K3350" s="149">
        <f t="shared" si="469"/>
        <v>0</v>
      </c>
      <c r="L3350" s="162">
        <f t="shared" si="470"/>
        <v>0</v>
      </c>
      <c r="M3350" s="162" t="str" cm="1">
        <f t="array" ref="M3350">IF(ISERROR(INDEX('Non Compliance input'!$I$5:$I$156,MATCH(1,(A3350='Non Compliance input'!$A$5:$A$156)*(E3350&gt;='Non Compliance input'!$D$5:$D$156)*(F3350&lt;='Non Compliance input'!$E$5:$E$156)*('Non Compliance input'!$I$5:$I$156="Yes"),0))
),"","Yes")</f>
        <v/>
      </c>
      <c r="N3350" s="149" t="str">
        <f>IF(VLOOKUP($A3350,HourEndingOutage!$B$3:$F$746,5,0)="Outage","Outage","")</f>
        <v/>
      </c>
      <c r="O3350" s="18">
        <f t="shared" si="471"/>
        <v>0</v>
      </c>
      <c r="P3350" s="18" t="str">
        <f t="shared" si="472"/>
        <v/>
      </c>
      <c r="Q3350" s="18">
        <f t="shared" si="473"/>
        <v>0</v>
      </c>
      <c r="R3350" s="118"/>
    </row>
    <row r="3351" spans="1:18" x14ac:dyDescent="0.25">
      <c r="A3351" s="25">
        <f t="shared" si="465"/>
        <v>373</v>
      </c>
      <c r="B3351" s="23">
        <f t="shared" si="466"/>
        <v>44577</v>
      </c>
      <c r="C3351" s="24">
        <v>13</v>
      </c>
      <c r="D3351" s="54" t="str">
        <f t="shared" si="467"/>
        <v>ASET</v>
      </c>
      <c r="E3351" s="178"/>
      <c r="F3351" s="179"/>
      <c r="G3351" s="177"/>
      <c r="H3351" s="177"/>
      <c r="I3351" s="169">
        <f t="shared" si="468"/>
        <v>0</v>
      </c>
      <c r="J3351" s="149" t="str" cm="1">
        <f t="array" ref="J3351">IF(ISERROR(INDEX('Non Compliance input'!$H$5:$H$156,MATCH(1,(A3351='Non Compliance input'!$A$5:$A$156)*(F3351&gt;='Non Compliance input'!$D$5:$D$156)*(E3351&lt;'Non Compliance input'!$E$5:$E$156)*('Non Compliance input'!$H$5:$H$156="Yes"),0))
),"","Yes")</f>
        <v/>
      </c>
      <c r="K3351" s="149">
        <f t="shared" si="469"/>
        <v>0</v>
      </c>
      <c r="L3351" s="162">
        <f t="shared" si="470"/>
        <v>0</v>
      </c>
      <c r="M3351" s="162" t="str" cm="1">
        <f t="array" ref="M3351">IF(ISERROR(INDEX('Non Compliance input'!$I$5:$I$156,MATCH(1,(A3351='Non Compliance input'!$A$5:$A$156)*(E3351&gt;='Non Compliance input'!$D$5:$D$156)*(F3351&lt;='Non Compliance input'!$E$5:$E$156)*('Non Compliance input'!$I$5:$I$156="Yes"),0))
),"","Yes")</f>
        <v/>
      </c>
      <c r="N3351" s="149" t="str">
        <f>IF(VLOOKUP($A3351,HourEndingOutage!$B$3:$F$746,5,0)="Outage","Outage","")</f>
        <v/>
      </c>
      <c r="O3351" s="18">
        <f t="shared" si="471"/>
        <v>0</v>
      </c>
      <c r="P3351" s="18" t="str">
        <f t="shared" si="472"/>
        <v/>
      </c>
      <c r="Q3351" s="18">
        <f t="shared" si="473"/>
        <v>0</v>
      </c>
      <c r="R3351" s="118"/>
    </row>
    <row r="3352" spans="1:18" x14ac:dyDescent="0.25">
      <c r="A3352" s="25">
        <f t="shared" si="465"/>
        <v>373</v>
      </c>
      <c r="B3352" s="23">
        <f t="shared" si="466"/>
        <v>44577</v>
      </c>
      <c r="C3352" s="24">
        <v>13</v>
      </c>
      <c r="D3352" s="54" t="str">
        <f t="shared" si="467"/>
        <v>ASET</v>
      </c>
      <c r="E3352" s="178"/>
      <c r="F3352" s="179"/>
      <c r="G3352" s="177"/>
      <c r="H3352" s="177"/>
      <c r="I3352" s="169">
        <f t="shared" si="468"/>
        <v>0</v>
      </c>
      <c r="J3352" s="149" t="str" cm="1">
        <f t="array" ref="J3352">IF(ISERROR(INDEX('Non Compliance input'!$H$5:$H$156,MATCH(1,(A3352='Non Compliance input'!$A$5:$A$156)*(F3352&gt;='Non Compliance input'!$D$5:$D$156)*(E3352&lt;'Non Compliance input'!$E$5:$E$156)*('Non Compliance input'!$H$5:$H$156="Yes"),0))
),"","Yes")</f>
        <v/>
      </c>
      <c r="K3352" s="149">
        <f t="shared" si="469"/>
        <v>0</v>
      </c>
      <c r="L3352" s="162">
        <f t="shared" si="470"/>
        <v>0</v>
      </c>
      <c r="M3352" s="162" t="str" cm="1">
        <f t="array" ref="M3352">IF(ISERROR(INDEX('Non Compliance input'!$I$5:$I$156,MATCH(1,(A3352='Non Compliance input'!$A$5:$A$156)*(E3352&gt;='Non Compliance input'!$D$5:$D$156)*(F3352&lt;='Non Compliance input'!$E$5:$E$156)*('Non Compliance input'!$I$5:$I$156="Yes"),0))
),"","Yes")</f>
        <v/>
      </c>
      <c r="N3352" s="149" t="str">
        <f>IF(VLOOKUP($A3352,HourEndingOutage!$B$3:$F$746,5,0)="Outage","Outage","")</f>
        <v/>
      </c>
      <c r="O3352" s="18">
        <f t="shared" si="471"/>
        <v>0</v>
      </c>
      <c r="P3352" s="18" t="str">
        <f t="shared" si="472"/>
        <v/>
      </c>
      <c r="Q3352" s="18">
        <f t="shared" si="473"/>
        <v>0</v>
      </c>
      <c r="R3352" s="118"/>
    </row>
    <row r="3353" spans="1:18" x14ac:dyDescent="0.25">
      <c r="A3353" s="25">
        <f t="shared" si="465"/>
        <v>373</v>
      </c>
      <c r="B3353" s="23">
        <f t="shared" si="466"/>
        <v>44577</v>
      </c>
      <c r="C3353" s="24">
        <v>13</v>
      </c>
      <c r="D3353" s="54" t="str">
        <f t="shared" si="467"/>
        <v>ASET</v>
      </c>
      <c r="E3353" s="178"/>
      <c r="F3353" s="179"/>
      <c r="G3353" s="177"/>
      <c r="H3353" s="177"/>
      <c r="I3353" s="169">
        <f t="shared" si="468"/>
        <v>0</v>
      </c>
      <c r="J3353" s="149" t="str" cm="1">
        <f t="array" ref="J3353">IF(ISERROR(INDEX('Non Compliance input'!$H$5:$H$156,MATCH(1,(A3353='Non Compliance input'!$A$5:$A$156)*(F3353&gt;='Non Compliance input'!$D$5:$D$156)*(E3353&lt;'Non Compliance input'!$E$5:$E$156)*('Non Compliance input'!$H$5:$H$156="Yes"),0))
),"","Yes")</f>
        <v/>
      </c>
      <c r="K3353" s="149">
        <f t="shared" si="469"/>
        <v>0</v>
      </c>
      <c r="L3353" s="162">
        <f t="shared" si="470"/>
        <v>0</v>
      </c>
      <c r="M3353" s="162" t="str" cm="1">
        <f t="array" ref="M3353">IF(ISERROR(INDEX('Non Compliance input'!$I$5:$I$156,MATCH(1,(A3353='Non Compliance input'!$A$5:$A$156)*(E3353&gt;='Non Compliance input'!$D$5:$D$156)*(F3353&lt;='Non Compliance input'!$E$5:$E$156)*('Non Compliance input'!$I$5:$I$156="Yes"),0))
),"","Yes")</f>
        <v/>
      </c>
      <c r="N3353" s="149" t="str">
        <f>IF(VLOOKUP($A3353,HourEndingOutage!$B$3:$F$746,5,0)="Outage","Outage","")</f>
        <v/>
      </c>
      <c r="O3353" s="18">
        <f t="shared" si="471"/>
        <v>0</v>
      </c>
      <c r="P3353" s="18" t="str">
        <f t="shared" si="472"/>
        <v/>
      </c>
      <c r="Q3353" s="18">
        <f t="shared" si="473"/>
        <v>0</v>
      </c>
      <c r="R3353" s="118"/>
    </row>
    <row r="3354" spans="1:18" x14ac:dyDescent="0.25">
      <c r="A3354" s="25">
        <f t="shared" si="465"/>
        <v>373</v>
      </c>
      <c r="B3354" s="23">
        <f t="shared" si="466"/>
        <v>44577</v>
      </c>
      <c r="C3354" s="24">
        <v>13</v>
      </c>
      <c r="D3354" s="54" t="str">
        <f t="shared" si="467"/>
        <v>ASET</v>
      </c>
      <c r="E3354" s="178"/>
      <c r="F3354" s="179"/>
      <c r="G3354" s="177"/>
      <c r="H3354" s="177"/>
      <c r="I3354" s="169">
        <f t="shared" si="468"/>
        <v>0</v>
      </c>
      <c r="J3354" s="149" t="str" cm="1">
        <f t="array" ref="J3354">IF(ISERROR(INDEX('Non Compliance input'!$H$5:$H$156,MATCH(1,(A3354='Non Compliance input'!$A$5:$A$156)*(F3354&gt;='Non Compliance input'!$D$5:$D$156)*(E3354&lt;'Non Compliance input'!$E$5:$E$156)*('Non Compliance input'!$H$5:$H$156="Yes"),0))
),"","Yes")</f>
        <v/>
      </c>
      <c r="K3354" s="149">
        <f t="shared" si="469"/>
        <v>0</v>
      </c>
      <c r="L3354" s="162">
        <f t="shared" si="470"/>
        <v>0</v>
      </c>
      <c r="M3354" s="162" t="str" cm="1">
        <f t="array" ref="M3354">IF(ISERROR(INDEX('Non Compliance input'!$I$5:$I$156,MATCH(1,(A3354='Non Compliance input'!$A$5:$A$156)*(E3354&gt;='Non Compliance input'!$D$5:$D$156)*(F3354&lt;='Non Compliance input'!$E$5:$E$156)*('Non Compliance input'!$I$5:$I$156="Yes"),0))
),"","Yes")</f>
        <v/>
      </c>
      <c r="N3354" s="149" t="str">
        <f>IF(VLOOKUP($A3354,HourEndingOutage!$B$3:$F$746,5,0)="Outage","Outage","")</f>
        <v/>
      </c>
      <c r="O3354" s="18">
        <f t="shared" si="471"/>
        <v>0</v>
      </c>
      <c r="P3354" s="18" t="str">
        <f t="shared" si="472"/>
        <v/>
      </c>
      <c r="Q3354" s="18">
        <f t="shared" si="473"/>
        <v>0</v>
      </c>
      <c r="R3354" s="118"/>
    </row>
    <row r="3355" spans="1:18" x14ac:dyDescent="0.25">
      <c r="A3355" s="25">
        <f t="shared" si="465"/>
        <v>373</v>
      </c>
      <c r="B3355" s="23">
        <f t="shared" si="466"/>
        <v>44577</v>
      </c>
      <c r="C3355" s="24">
        <v>13</v>
      </c>
      <c r="D3355" s="54" t="str">
        <f t="shared" si="467"/>
        <v>ASET</v>
      </c>
      <c r="E3355" s="178"/>
      <c r="F3355" s="179"/>
      <c r="G3355" s="177"/>
      <c r="H3355" s="177"/>
      <c r="I3355" s="169">
        <f t="shared" si="468"/>
        <v>0</v>
      </c>
      <c r="J3355" s="149" t="str" cm="1">
        <f t="array" ref="J3355">IF(ISERROR(INDEX('Non Compliance input'!$H$5:$H$156,MATCH(1,(A3355='Non Compliance input'!$A$5:$A$156)*(F3355&gt;='Non Compliance input'!$D$5:$D$156)*(E3355&lt;'Non Compliance input'!$E$5:$E$156)*('Non Compliance input'!$H$5:$H$156="Yes"),0))
),"","Yes")</f>
        <v/>
      </c>
      <c r="K3355" s="149">
        <f t="shared" si="469"/>
        <v>0</v>
      </c>
      <c r="L3355" s="162">
        <f t="shared" si="470"/>
        <v>0</v>
      </c>
      <c r="M3355" s="162" t="str" cm="1">
        <f t="array" ref="M3355">IF(ISERROR(INDEX('Non Compliance input'!$I$5:$I$156,MATCH(1,(A3355='Non Compliance input'!$A$5:$A$156)*(E3355&gt;='Non Compliance input'!$D$5:$D$156)*(F3355&lt;='Non Compliance input'!$E$5:$E$156)*('Non Compliance input'!$I$5:$I$156="Yes"),0))
),"","Yes")</f>
        <v/>
      </c>
      <c r="N3355" s="149" t="str">
        <f>IF(VLOOKUP($A3355,HourEndingOutage!$B$3:$F$746,5,0)="Outage","Outage","")</f>
        <v/>
      </c>
      <c r="O3355" s="18">
        <f t="shared" si="471"/>
        <v>0</v>
      </c>
      <c r="P3355" s="18" t="str">
        <f t="shared" si="472"/>
        <v/>
      </c>
      <c r="Q3355" s="18">
        <f t="shared" si="473"/>
        <v>0</v>
      </c>
      <c r="R3355" s="118"/>
    </row>
    <row r="3356" spans="1:18" x14ac:dyDescent="0.25">
      <c r="A3356" s="25">
        <f t="shared" ref="A3356:A3419" si="474">IF(C3356=C3355,A3355,A3355+1)</f>
        <v>373</v>
      </c>
      <c r="B3356" s="23">
        <f t="shared" ref="B3356:B3419" si="475">IF(C3356&lt;C3355,B3355+1,B3355)</f>
        <v>44577</v>
      </c>
      <c r="C3356" s="24">
        <v>13</v>
      </c>
      <c r="D3356" s="54" t="str">
        <f t="shared" si="467"/>
        <v>ASET</v>
      </c>
      <c r="E3356" s="178"/>
      <c r="F3356" s="179"/>
      <c r="G3356" s="177"/>
      <c r="H3356" s="177"/>
      <c r="I3356" s="169">
        <f t="shared" si="468"/>
        <v>0</v>
      </c>
      <c r="J3356" s="149" t="str" cm="1">
        <f t="array" ref="J3356">IF(ISERROR(INDEX('Non Compliance input'!$H$5:$H$156,MATCH(1,(A3356='Non Compliance input'!$A$5:$A$156)*(F3356&gt;='Non Compliance input'!$D$5:$D$156)*(E3356&lt;'Non Compliance input'!$E$5:$E$156)*('Non Compliance input'!$H$5:$H$156="Yes"),0))
),"","Yes")</f>
        <v/>
      </c>
      <c r="K3356" s="149">
        <f t="shared" si="469"/>
        <v>0</v>
      </c>
      <c r="L3356" s="162">
        <f t="shared" si="470"/>
        <v>0</v>
      </c>
      <c r="M3356" s="162" t="str" cm="1">
        <f t="array" ref="M3356">IF(ISERROR(INDEX('Non Compliance input'!$I$5:$I$156,MATCH(1,(A3356='Non Compliance input'!$A$5:$A$156)*(E3356&gt;='Non Compliance input'!$D$5:$D$156)*(F3356&lt;='Non Compliance input'!$E$5:$E$156)*('Non Compliance input'!$I$5:$I$156="Yes"),0))
),"","Yes")</f>
        <v/>
      </c>
      <c r="N3356" s="149" t="str">
        <f>IF(VLOOKUP($A3356,HourEndingOutage!$B$3:$F$746,5,0)="Outage","Outage","")</f>
        <v/>
      </c>
      <c r="O3356" s="18">
        <f t="shared" si="471"/>
        <v>0</v>
      </c>
      <c r="P3356" s="18" t="str">
        <f t="shared" si="472"/>
        <v/>
      </c>
      <c r="Q3356" s="18">
        <f t="shared" si="473"/>
        <v>0</v>
      </c>
      <c r="R3356" s="118"/>
    </row>
    <row r="3357" spans="1:18" x14ac:dyDescent="0.25">
      <c r="A3357" s="25">
        <f t="shared" si="474"/>
        <v>373</v>
      </c>
      <c r="B3357" s="23">
        <f t="shared" si="475"/>
        <v>44577</v>
      </c>
      <c r="C3357" s="24">
        <v>13</v>
      </c>
      <c r="D3357" s="54" t="str">
        <f t="shared" si="467"/>
        <v>ASET</v>
      </c>
      <c r="E3357" s="178"/>
      <c r="F3357" s="179"/>
      <c r="G3357" s="177"/>
      <c r="H3357" s="177"/>
      <c r="I3357" s="169">
        <f t="shared" si="468"/>
        <v>0</v>
      </c>
      <c r="J3357" s="149" t="str" cm="1">
        <f t="array" ref="J3357">IF(ISERROR(INDEX('Non Compliance input'!$H$5:$H$156,MATCH(1,(A3357='Non Compliance input'!$A$5:$A$156)*(F3357&gt;='Non Compliance input'!$D$5:$D$156)*(E3357&lt;'Non Compliance input'!$E$5:$E$156)*('Non Compliance input'!$H$5:$H$156="Yes"),0))
),"","Yes")</f>
        <v/>
      </c>
      <c r="K3357" s="149">
        <f t="shared" si="469"/>
        <v>0</v>
      </c>
      <c r="L3357" s="162">
        <f t="shared" si="470"/>
        <v>0</v>
      </c>
      <c r="M3357" s="162" t="str" cm="1">
        <f t="array" ref="M3357">IF(ISERROR(INDEX('Non Compliance input'!$I$5:$I$156,MATCH(1,(A3357='Non Compliance input'!$A$5:$A$156)*(E3357&gt;='Non Compliance input'!$D$5:$D$156)*(F3357&lt;='Non Compliance input'!$E$5:$E$156)*('Non Compliance input'!$I$5:$I$156="Yes"),0))
),"","Yes")</f>
        <v/>
      </c>
      <c r="N3357" s="149" t="str">
        <f>IF(VLOOKUP($A3357,HourEndingOutage!$B$3:$F$746,5,0)="Outage","Outage","")</f>
        <v/>
      </c>
      <c r="O3357" s="18">
        <f t="shared" si="471"/>
        <v>0</v>
      </c>
      <c r="P3357" s="18" t="str">
        <f t="shared" si="472"/>
        <v/>
      </c>
      <c r="Q3357" s="18">
        <f t="shared" si="473"/>
        <v>0</v>
      </c>
      <c r="R3357" s="118"/>
    </row>
    <row r="3358" spans="1:18" x14ac:dyDescent="0.25">
      <c r="A3358" s="25">
        <f t="shared" si="474"/>
        <v>373</v>
      </c>
      <c r="B3358" s="23">
        <f t="shared" si="475"/>
        <v>44577</v>
      </c>
      <c r="C3358" s="24">
        <v>13</v>
      </c>
      <c r="D3358" s="54" t="str">
        <f t="shared" si="467"/>
        <v>ASET</v>
      </c>
      <c r="E3358" s="178"/>
      <c r="F3358" s="179"/>
      <c r="G3358" s="177"/>
      <c r="H3358" s="177"/>
      <c r="I3358" s="169">
        <f t="shared" si="468"/>
        <v>0</v>
      </c>
      <c r="J3358" s="149" t="str" cm="1">
        <f t="array" ref="J3358">IF(ISERROR(INDEX('Non Compliance input'!$H$5:$H$156,MATCH(1,(A3358='Non Compliance input'!$A$5:$A$156)*(F3358&gt;='Non Compliance input'!$D$5:$D$156)*(E3358&lt;'Non Compliance input'!$E$5:$E$156)*('Non Compliance input'!$H$5:$H$156="Yes"),0))
),"","Yes")</f>
        <v/>
      </c>
      <c r="K3358" s="149">
        <f t="shared" si="469"/>
        <v>0</v>
      </c>
      <c r="L3358" s="162">
        <f t="shared" si="470"/>
        <v>0</v>
      </c>
      <c r="M3358" s="162" t="str" cm="1">
        <f t="array" ref="M3358">IF(ISERROR(INDEX('Non Compliance input'!$I$5:$I$156,MATCH(1,(A3358='Non Compliance input'!$A$5:$A$156)*(E3358&gt;='Non Compliance input'!$D$5:$D$156)*(F3358&lt;='Non Compliance input'!$E$5:$E$156)*('Non Compliance input'!$I$5:$I$156="Yes"),0))
),"","Yes")</f>
        <v/>
      </c>
      <c r="N3358" s="149" t="str">
        <f>IF(VLOOKUP($A3358,HourEndingOutage!$B$3:$F$746,5,0)="Outage","Outage","")</f>
        <v/>
      </c>
      <c r="O3358" s="18">
        <f t="shared" si="471"/>
        <v>0</v>
      </c>
      <c r="P3358" s="18" t="str">
        <f t="shared" si="472"/>
        <v/>
      </c>
      <c r="Q3358" s="18">
        <f t="shared" si="473"/>
        <v>0</v>
      </c>
      <c r="R3358" s="118"/>
    </row>
    <row r="3359" spans="1:18" x14ac:dyDescent="0.25">
      <c r="A3359" s="25">
        <f t="shared" si="474"/>
        <v>373</v>
      </c>
      <c r="B3359" s="23">
        <f t="shared" si="475"/>
        <v>44577</v>
      </c>
      <c r="C3359" s="24">
        <v>13</v>
      </c>
      <c r="D3359" s="54" t="str">
        <f t="shared" si="467"/>
        <v>ASET</v>
      </c>
      <c r="E3359" s="178"/>
      <c r="F3359" s="179"/>
      <c r="G3359" s="177"/>
      <c r="H3359" s="177"/>
      <c r="I3359" s="169">
        <f t="shared" si="468"/>
        <v>0</v>
      </c>
      <c r="J3359" s="149" t="str" cm="1">
        <f t="array" ref="J3359">IF(ISERROR(INDEX('Non Compliance input'!$H$5:$H$156,MATCH(1,(A3359='Non Compliance input'!$A$5:$A$156)*(F3359&gt;='Non Compliance input'!$D$5:$D$156)*(E3359&lt;'Non Compliance input'!$E$5:$E$156)*('Non Compliance input'!$H$5:$H$156="Yes"),0))
),"","Yes")</f>
        <v/>
      </c>
      <c r="K3359" s="149">
        <f t="shared" si="469"/>
        <v>0</v>
      </c>
      <c r="L3359" s="162">
        <f t="shared" si="470"/>
        <v>0</v>
      </c>
      <c r="M3359" s="162" t="str" cm="1">
        <f t="array" ref="M3359">IF(ISERROR(INDEX('Non Compliance input'!$I$5:$I$156,MATCH(1,(A3359='Non Compliance input'!$A$5:$A$156)*(E3359&gt;='Non Compliance input'!$D$5:$D$156)*(F3359&lt;='Non Compliance input'!$E$5:$E$156)*('Non Compliance input'!$I$5:$I$156="Yes"),0))
),"","Yes")</f>
        <v/>
      </c>
      <c r="N3359" s="149" t="str">
        <f>IF(VLOOKUP($A3359,HourEndingOutage!$B$3:$F$746,5,0)="Outage","Outage","")</f>
        <v/>
      </c>
      <c r="O3359" s="18">
        <f t="shared" si="471"/>
        <v>0</v>
      </c>
      <c r="P3359" s="18" t="str">
        <f t="shared" si="472"/>
        <v/>
      </c>
      <c r="Q3359" s="18">
        <f t="shared" si="473"/>
        <v>0</v>
      </c>
      <c r="R3359" s="118"/>
    </row>
    <row r="3360" spans="1:18" x14ac:dyDescent="0.25">
      <c r="A3360" s="25">
        <f t="shared" si="474"/>
        <v>374</v>
      </c>
      <c r="B3360" s="23">
        <f t="shared" si="475"/>
        <v>44577</v>
      </c>
      <c r="C3360" s="24">
        <v>14</v>
      </c>
      <c r="D3360" s="54" t="str">
        <f t="shared" si="467"/>
        <v>ASET</v>
      </c>
      <c r="E3360" s="178"/>
      <c r="F3360" s="179"/>
      <c r="G3360" s="177"/>
      <c r="H3360" s="177"/>
      <c r="I3360" s="169">
        <f t="shared" si="468"/>
        <v>0</v>
      </c>
      <c r="J3360" s="149" t="str" cm="1">
        <f t="array" ref="J3360">IF(ISERROR(INDEX('Non Compliance input'!$H$5:$H$156,MATCH(1,(A3360='Non Compliance input'!$A$5:$A$156)*(F3360&gt;='Non Compliance input'!$D$5:$D$156)*(E3360&lt;'Non Compliance input'!$E$5:$E$156)*('Non Compliance input'!$H$5:$H$156="Yes"),0))
),"","Yes")</f>
        <v/>
      </c>
      <c r="K3360" s="149">
        <f t="shared" si="469"/>
        <v>0</v>
      </c>
      <c r="L3360" s="162">
        <f t="shared" si="470"/>
        <v>0</v>
      </c>
      <c r="M3360" s="162" t="str" cm="1">
        <f t="array" ref="M3360">IF(ISERROR(INDEX('Non Compliance input'!$I$5:$I$156,MATCH(1,(A3360='Non Compliance input'!$A$5:$A$156)*(E3360&gt;='Non Compliance input'!$D$5:$D$156)*(F3360&lt;='Non Compliance input'!$E$5:$E$156)*('Non Compliance input'!$I$5:$I$156="Yes"),0))
),"","Yes")</f>
        <v/>
      </c>
      <c r="N3360" s="149" t="str">
        <f>IF(VLOOKUP($A3360,HourEndingOutage!$B$3:$F$746,5,0)="Outage","Outage","")</f>
        <v/>
      </c>
      <c r="O3360" s="18">
        <f t="shared" si="471"/>
        <v>0</v>
      </c>
      <c r="P3360" s="18" t="str">
        <f t="shared" si="472"/>
        <v/>
      </c>
      <c r="Q3360" s="18">
        <f t="shared" si="473"/>
        <v>0</v>
      </c>
      <c r="R3360" s="118"/>
    </row>
    <row r="3361" spans="1:18" x14ac:dyDescent="0.25">
      <c r="A3361" s="25">
        <f t="shared" si="474"/>
        <v>374</v>
      </c>
      <c r="B3361" s="23">
        <f t="shared" si="475"/>
        <v>44577</v>
      </c>
      <c r="C3361" s="24">
        <v>14</v>
      </c>
      <c r="D3361" s="54" t="str">
        <f t="shared" si="467"/>
        <v>ASET</v>
      </c>
      <c r="E3361" s="178"/>
      <c r="F3361" s="179"/>
      <c r="G3361" s="177"/>
      <c r="H3361" s="177"/>
      <c r="I3361" s="169">
        <f t="shared" si="468"/>
        <v>0</v>
      </c>
      <c r="J3361" s="149" t="str" cm="1">
        <f t="array" ref="J3361">IF(ISERROR(INDEX('Non Compliance input'!$H$5:$H$156,MATCH(1,(A3361='Non Compliance input'!$A$5:$A$156)*(F3361&gt;='Non Compliance input'!$D$5:$D$156)*(E3361&lt;'Non Compliance input'!$E$5:$E$156)*('Non Compliance input'!$H$5:$H$156="Yes"),0))
),"","Yes")</f>
        <v/>
      </c>
      <c r="K3361" s="149">
        <f t="shared" si="469"/>
        <v>0</v>
      </c>
      <c r="L3361" s="162">
        <f t="shared" si="470"/>
        <v>0</v>
      </c>
      <c r="M3361" s="162" t="str" cm="1">
        <f t="array" ref="M3361">IF(ISERROR(INDEX('Non Compliance input'!$I$5:$I$156,MATCH(1,(A3361='Non Compliance input'!$A$5:$A$156)*(E3361&gt;='Non Compliance input'!$D$5:$D$156)*(F3361&lt;='Non Compliance input'!$E$5:$E$156)*('Non Compliance input'!$I$5:$I$156="Yes"),0))
),"","Yes")</f>
        <v/>
      </c>
      <c r="N3361" s="149" t="str">
        <f>IF(VLOOKUP($A3361,HourEndingOutage!$B$3:$F$746,5,0)="Outage","Outage","")</f>
        <v/>
      </c>
      <c r="O3361" s="18">
        <f t="shared" si="471"/>
        <v>0</v>
      </c>
      <c r="P3361" s="18" t="str">
        <f t="shared" si="472"/>
        <v/>
      </c>
      <c r="Q3361" s="18">
        <f t="shared" si="473"/>
        <v>0</v>
      </c>
      <c r="R3361" s="118"/>
    </row>
    <row r="3362" spans="1:18" x14ac:dyDescent="0.25">
      <c r="A3362" s="25">
        <f t="shared" si="474"/>
        <v>374</v>
      </c>
      <c r="B3362" s="23">
        <f t="shared" si="475"/>
        <v>44577</v>
      </c>
      <c r="C3362" s="24">
        <v>14</v>
      </c>
      <c r="D3362" s="54" t="str">
        <f t="shared" si="467"/>
        <v>ASET</v>
      </c>
      <c r="E3362" s="178"/>
      <c r="F3362" s="179"/>
      <c r="G3362" s="177"/>
      <c r="H3362" s="177"/>
      <c r="I3362" s="169">
        <f t="shared" si="468"/>
        <v>0</v>
      </c>
      <c r="J3362" s="149" t="str" cm="1">
        <f t="array" ref="J3362">IF(ISERROR(INDEX('Non Compliance input'!$H$5:$H$156,MATCH(1,(A3362='Non Compliance input'!$A$5:$A$156)*(F3362&gt;='Non Compliance input'!$D$5:$D$156)*(E3362&lt;'Non Compliance input'!$E$5:$E$156)*('Non Compliance input'!$H$5:$H$156="Yes"),0))
),"","Yes")</f>
        <v/>
      </c>
      <c r="K3362" s="149">
        <f t="shared" si="469"/>
        <v>0</v>
      </c>
      <c r="L3362" s="162">
        <f t="shared" si="470"/>
        <v>0</v>
      </c>
      <c r="M3362" s="162" t="str" cm="1">
        <f t="array" ref="M3362">IF(ISERROR(INDEX('Non Compliance input'!$I$5:$I$156,MATCH(1,(A3362='Non Compliance input'!$A$5:$A$156)*(E3362&gt;='Non Compliance input'!$D$5:$D$156)*(F3362&lt;='Non Compliance input'!$E$5:$E$156)*('Non Compliance input'!$I$5:$I$156="Yes"),0))
),"","Yes")</f>
        <v/>
      </c>
      <c r="N3362" s="149" t="str">
        <f>IF(VLOOKUP($A3362,HourEndingOutage!$B$3:$F$746,5,0)="Outage","Outage","")</f>
        <v/>
      </c>
      <c r="O3362" s="18">
        <f t="shared" si="471"/>
        <v>0</v>
      </c>
      <c r="P3362" s="18" t="str">
        <f t="shared" si="472"/>
        <v/>
      </c>
      <c r="Q3362" s="18">
        <f t="shared" si="473"/>
        <v>0</v>
      </c>
      <c r="R3362" s="118"/>
    </row>
    <row r="3363" spans="1:18" x14ac:dyDescent="0.25">
      <c r="A3363" s="25">
        <f t="shared" si="474"/>
        <v>374</v>
      </c>
      <c r="B3363" s="23">
        <f t="shared" si="475"/>
        <v>44577</v>
      </c>
      <c r="C3363" s="24">
        <v>14</v>
      </c>
      <c r="D3363" s="54" t="str">
        <f t="shared" si="467"/>
        <v>ASET</v>
      </c>
      <c r="E3363" s="178"/>
      <c r="F3363" s="179"/>
      <c r="G3363" s="177"/>
      <c r="H3363" s="177"/>
      <c r="I3363" s="169">
        <f t="shared" si="468"/>
        <v>0</v>
      </c>
      <c r="J3363" s="149" t="str" cm="1">
        <f t="array" ref="J3363">IF(ISERROR(INDEX('Non Compliance input'!$H$5:$H$156,MATCH(1,(A3363='Non Compliance input'!$A$5:$A$156)*(F3363&gt;='Non Compliance input'!$D$5:$D$156)*(E3363&lt;'Non Compliance input'!$E$5:$E$156)*('Non Compliance input'!$H$5:$H$156="Yes"),0))
),"","Yes")</f>
        <v/>
      </c>
      <c r="K3363" s="149">
        <f t="shared" si="469"/>
        <v>0</v>
      </c>
      <c r="L3363" s="162">
        <f t="shared" si="470"/>
        <v>0</v>
      </c>
      <c r="M3363" s="162" t="str" cm="1">
        <f t="array" ref="M3363">IF(ISERROR(INDEX('Non Compliance input'!$I$5:$I$156,MATCH(1,(A3363='Non Compliance input'!$A$5:$A$156)*(E3363&gt;='Non Compliance input'!$D$5:$D$156)*(F3363&lt;='Non Compliance input'!$E$5:$E$156)*('Non Compliance input'!$I$5:$I$156="Yes"),0))
),"","Yes")</f>
        <v/>
      </c>
      <c r="N3363" s="149" t="str">
        <f>IF(VLOOKUP($A3363,HourEndingOutage!$B$3:$F$746,5,0)="Outage","Outage","")</f>
        <v/>
      </c>
      <c r="O3363" s="18">
        <f t="shared" si="471"/>
        <v>0</v>
      </c>
      <c r="P3363" s="18" t="str">
        <f t="shared" si="472"/>
        <v/>
      </c>
      <c r="Q3363" s="18">
        <f t="shared" si="473"/>
        <v>0</v>
      </c>
      <c r="R3363" s="118"/>
    </row>
    <row r="3364" spans="1:18" x14ac:dyDescent="0.25">
      <c r="A3364" s="25">
        <f t="shared" si="474"/>
        <v>374</v>
      </c>
      <c r="B3364" s="23">
        <f t="shared" si="475"/>
        <v>44577</v>
      </c>
      <c r="C3364" s="24">
        <v>14</v>
      </c>
      <c r="D3364" s="54" t="str">
        <f t="shared" si="467"/>
        <v>ASET</v>
      </c>
      <c r="E3364" s="178"/>
      <c r="F3364" s="179"/>
      <c r="G3364" s="177"/>
      <c r="H3364" s="177"/>
      <c r="I3364" s="169">
        <f t="shared" si="468"/>
        <v>0</v>
      </c>
      <c r="J3364" s="149" t="str" cm="1">
        <f t="array" ref="J3364">IF(ISERROR(INDEX('Non Compliance input'!$H$5:$H$156,MATCH(1,(A3364='Non Compliance input'!$A$5:$A$156)*(F3364&gt;='Non Compliance input'!$D$5:$D$156)*(E3364&lt;'Non Compliance input'!$E$5:$E$156)*('Non Compliance input'!$H$5:$H$156="Yes"),0))
),"","Yes")</f>
        <v/>
      </c>
      <c r="K3364" s="149">
        <f t="shared" si="469"/>
        <v>0</v>
      </c>
      <c r="L3364" s="162">
        <f t="shared" si="470"/>
        <v>0</v>
      </c>
      <c r="M3364" s="162" t="str" cm="1">
        <f t="array" ref="M3364">IF(ISERROR(INDEX('Non Compliance input'!$I$5:$I$156,MATCH(1,(A3364='Non Compliance input'!$A$5:$A$156)*(E3364&gt;='Non Compliance input'!$D$5:$D$156)*(F3364&lt;='Non Compliance input'!$E$5:$E$156)*('Non Compliance input'!$I$5:$I$156="Yes"),0))
),"","Yes")</f>
        <v/>
      </c>
      <c r="N3364" s="149" t="str">
        <f>IF(VLOOKUP($A3364,HourEndingOutage!$B$3:$F$746,5,0)="Outage","Outage","")</f>
        <v/>
      </c>
      <c r="O3364" s="18">
        <f t="shared" si="471"/>
        <v>0</v>
      </c>
      <c r="P3364" s="18" t="str">
        <f t="shared" si="472"/>
        <v/>
      </c>
      <c r="Q3364" s="18">
        <f t="shared" si="473"/>
        <v>0</v>
      </c>
      <c r="R3364" s="118"/>
    </row>
    <row r="3365" spans="1:18" x14ac:dyDescent="0.25">
      <c r="A3365" s="25">
        <f t="shared" si="474"/>
        <v>374</v>
      </c>
      <c r="B3365" s="23">
        <f t="shared" si="475"/>
        <v>44577</v>
      </c>
      <c r="C3365" s="24">
        <v>14</v>
      </c>
      <c r="D3365" s="54" t="str">
        <f t="shared" si="467"/>
        <v>ASET</v>
      </c>
      <c r="E3365" s="178"/>
      <c r="F3365" s="179"/>
      <c r="G3365" s="177"/>
      <c r="H3365" s="177"/>
      <c r="I3365" s="169">
        <f t="shared" si="468"/>
        <v>0</v>
      </c>
      <c r="J3365" s="149" t="str" cm="1">
        <f t="array" ref="J3365">IF(ISERROR(INDEX('Non Compliance input'!$H$5:$H$156,MATCH(1,(A3365='Non Compliance input'!$A$5:$A$156)*(F3365&gt;='Non Compliance input'!$D$5:$D$156)*(E3365&lt;'Non Compliance input'!$E$5:$E$156)*('Non Compliance input'!$H$5:$H$156="Yes"),0))
),"","Yes")</f>
        <v/>
      </c>
      <c r="K3365" s="149">
        <f t="shared" si="469"/>
        <v>0</v>
      </c>
      <c r="L3365" s="162">
        <f t="shared" si="470"/>
        <v>0</v>
      </c>
      <c r="M3365" s="162" t="str" cm="1">
        <f t="array" ref="M3365">IF(ISERROR(INDEX('Non Compliance input'!$I$5:$I$156,MATCH(1,(A3365='Non Compliance input'!$A$5:$A$156)*(E3365&gt;='Non Compliance input'!$D$5:$D$156)*(F3365&lt;='Non Compliance input'!$E$5:$E$156)*('Non Compliance input'!$I$5:$I$156="Yes"),0))
),"","Yes")</f>
        <v/>
      </c>
      <c r="N3365" s="149" t="str">
        <f>IF(VLOOKUP($A3365,HourEndingOutage!$B$3:$F$746,5,0)="Outage","Outage","")</f>
        <v/>
      </c>
      <c r="O3365" s="18">
        <f t="shared" si="471"/>
        <v>0</v>
      </c>
      <c r="P3365" s="18" t="str">
        <f t="shared" si="472"/>
        <v/>
      </c>
      <c r="Q3365" s="18">
        <f t="shared" si="473"/>
        <v>0</v>
      </c>
      <c r="R3365" s="118"/>
    </row>
    <row r="3366" spans="1:18" x14ac:dyDescent="0.25">
      <c r="A3366" s="25">
        <f t="shared" si="474"/>
        <v>374</v>
      </c>
      <c r="B3366" s="23">
        <f t="shared" si="475"/>
        <v>44577</v>
      </c>
      <c r="C3366" s="24">
        <v>14</v>
      </c>
      <c r="D3366" s="54" t="str">
        <f t="shared" si="467"/>
        <v>ASET</v>
      </c>
      <c r="E3366" s="178"/>
      <c r="F3366" s="179"/>
      <c r="G3366" s="177"/>
      <c r="H3366" s="177"/>
      <c r="I3366" s="169">
        <f t="shared" si="468"/>
        <v>0</v>
      </c>
      <c r="J3366" s="149" t="str" cm="1">
        <f t="array" ref="J3366">IF(ISERROR(INDEX('Non Compliance input'!$H$5:$H$156,MATCH(1,(A3366='Non Compliance input'!$A$5:$A$156)*(F3366&gt;='Non Compliance input'!$D$5:$D$156)*(E3366&lt;'Non Compliance input'!$E$5:$E$156)*('Non Compliance input'!$H$5:$H$156="Yes"),0))
),"","Yes")</f>
        <v/>
      </c>
      <c r="K3366" s="149">
        <f t="shared" si="469"/>
        <v>0</v>
      </c>
      <c r="L3366" s="162">
        <f t="shared" si="470"/>
        <v>0</v>
      </c>
      <c r="M3366" s="162" t="str" cm="1">
        <f t="array" ref="M3366">IF(ISERROR(INDEX('Non Compliance input'!$I$5:$I$156,MATCH(1,(A3366='Non Compliance input'!$A$5:$A$156)*(E3366&gt;='Non Compliance input'!$D$5:$D$156)*(F3366&lt;='Non Compliance input'!$E$5:$E$156)*('Non Compliance input'!$I$5:$I$156="Yes"),0))
),"","Yes")</f>
        <v/>
      </c>
      <c r="N3366" s="149" t="str">
        <f>IF(VLOOKUP($A3366,HourEndingOutage!$B$3:$F$746,5,0)="Outage","Outage","")</f>
        <v/>
      </c>
      <c r="O3366" s="18">
        <f t="shared" si="471"/>
        <v>0</v>
      </c>
      <c r="P3366" s="18" t="str">
        <f t="shared" si="472"/>
        <v/>
      </c>
      <c r="Q3366" s="18">
        <f t="shared" si="473"/>
        <v>0</v>
      </c>
      <c r="R3366" s="118"/>
    </row>
    <row r="3367" spans="1:18" x14ac:dyDescent="0.25">
      <c r="A3367" s="25">
        <f t="shared" si="474"/>
        <v>374</v>
      </c>
      <c r="B3367" s="23">
        <f t="shared" si="475"/>
        <v>44577</v>
      </c>
      <c r="C3367" s="24">
        <v>14</v>
      </c>
      <c r="D3367" s="54" t="str">
        <f t="shared" si="467"/>
        <v>ASET</v>
      </c>
      <c r="E3367" s="178"/>
      <c r="F3367" s="179"/>
      <c r="G3367" s="177"/>
      <c r="H3367" s="177"/>
      <c r="I3367" s="169">
        <f t="shared" si="468"/>
        <v>0</v>
      </c>
      <c r="J3367" s="149" t="str" cm="1">
        <f t="array" ref="J3367">IF(ISERROR(INDEX('Non Compliance input'!$H$5:$H$156,MATCH(1,(A3367='Non Compliance input'!$A$5:$A$156)*(F3367&gt;='Non Compliance input'!$D$5:$D$156)*(E3367&lt;'Non Compliance input'!$E$5:$E$156)*('Non Compliance input'!$H$5:$H$156="Yes"),0))
),"","Yes")</f>
        <v/>
      </c>
      <c r="K3367" s="149">
        <f t="shared" si="469"/>
        <v>0</v>
      </c>
      <c r="L3367" s="162">
        <f t="shared" si="470"/>
        <v>0</v>
      </c>
      <c r="M3367" s="162" t="str" cm="1">
        <f t="array" ref="M3367">IF(ISERROR(INDEX('Non Compliance input'!$I$5:$I$156,MATCH(1,(A3367='Non Compliance input'!$A$5:$A$156)*(E3367&gt;='Non Compliance input'!$D$5:$D$156)*(F3367&lt;='Non Compliance input'!$E$5:$E$156)*('Non Compliance input'!$I$5:$I$156="Yes"),0))
),"","Yes")</f>
        <v/>
      </c>
      <c r="N3367" s="149" t="str">
        <f>IF(VLOOKUP($A3367,HourEndingOutage!$B$3:$F$746,5,0)="Outage","Outage","")</f>
        <v/>
      </c>
      <c r="O3367" s="18">
        <f t="shared" si="471"/>
        <v>0</v>
      </c>
      <c r="P3367" s="18" t="str">
        <f t="shared" si="472"/>
        <v/>
      </c>
      <c r="Q3367" s="18">
        <f t="shared" si="473"/>
        <v>0</v>
      </c>
      <c r="R3367" s="118"/>
    </row>
    <row r="3368" spans="1:18" x14ac:dyDescent="0.25">
      <c r="A3368" s="25">
        <f t="shared" si="474"/>
        <v>374</v>
      </c>
      <c r="B3368" s="23">
        <f t="shared" si="475"/>
        <v>44577</v>
      </c>
      <c r="C3368" s="24">
        <v>14</v>
      </c>
      <c r="D3368" s="54" t="str">
        <f t="shared" si="467"/>
        <v>ASET</v>
      </c>
      <c r="E3368" s="178"/>
      <c r="F3368" s="179"/>
      <c r="G3368" s="177"/>
      <c r="H3368" s="177"/>
      <c r="I3368" s="169">
        <f t="shared" si="468"/>
        <v>0</v>
      </c>
      <c r="J3368" s="149" t="str" cm="1">
        <f t="array" ref="J3368">IF(ISERROR(INDEX('Non Compliance input'!$H$5:$H$156,MATCH(1,(A3368='Non Compliance input'!$A$5:$A$156)*(F3368&gt;='Non Compliance input'!$D$5:$D$156)*(E3368&lt;'Non Compliance input'!$E$5:$E$156)*('Non Compliance input'!$H$5:$H$156="Yes"),0))
),"","Yes")</f>
        <v/>
      </c>
      <c r="K3368" s="149">
        <f t="shared" si="469"/>
        <v>0</v>
      </c>
      <c r="L3368" s="162">
        <f t="shared" si="470"/>
        <v>0</v>
      </c>
      <c r="M3368" s="162" t="str" cm="1">
        <f t="array" ref="M3368">IF(ISERROR(INDEX('Non Compliance input'!$I$5:$I$156,MATCH(1,(A3368='Non Compliance input'!$A$5:$A$156)*(E3368&gt;='Non Compliance input'!$D$5:$D$156)*(F3368&lt;='Non Compliance input'!$E$5:$E$156)*('Non Compliance input'!$I$5:$I$156="Yes"),0))
),"","Yes")</f>
        <v/>
      </c>
      <c r="N3368" s="149" t="str">
        <f>IF(VLOOKUP($A3368,HourEndingOutage!$B$3:$F$746,5,0)="Outage","Outage","")</f>
        <v/>
      </c>
      <c r="O3368" s="18">
        <f t="shared" si="471"/>
        <v>0</v>
      </c>
      <c r="P3368" s="18" t="str">
        <f t="shared" si="472"/>
        <v/>
      </c>
      <c r="Q3368" s="18">
        <f t="shared" si="473"/>
        <v>0</v>
      </c>
      <c r="R3368" s="118"/>
    </row>
    <row r="3369" spans="1:18" x14ac:dyDescent="0.25">
      <c r="A3369" s="25">
        <f t="shared" si="474"/>
        <v>375</v>
      </c>
      <c r="B3369" s="23">
        <f t="shared" si="475"/>
        <v>44577</v>
      </c>
      <c r="C3369" s="24">
        <v>15</v>
      </c>
      <c r="D3369" s="54" t="str">
        <f t="shared" si="467"/>
        <v>ASET</v>
      </c>
      <c r="E3369" s="178"/>
      <c r="F3369" s="179"/>
      <c r="G3369" s="177"/>
      <c r="H3369" s="177"/>
      <c r="I3369" s="169">
        <f t="shared" si="468"/>
        <v>0</v>
      </c>
      <c r="J3369" s="149" t="str" cm="1">
        <f t="array" ref="J3369">IF(ISERROR(INDEX('Non Compliance input'!$H$5:$H$156,MATCH(1,(A3369='Non Compliance input'!$A$5:$A$156)*(F3369&gt;='Non Compliance input'!$D$5:$D$156)*(E3369&lt;'Non Compliance input'!$E$5:$E$156)*('Non Compliance input'!$H$5:$H$156="Yes"),0))
),"","Yes")</f>
        <v/>
      </c>
      <c r="K3369" s="149">
        <f t="shared" si="469"/>
        <v>0</v>
      </c>
      <c r="L3369" s="162">
        <f t="shared" si="470"/>
        <v>0</v>
      </c>
      <c r="M3369" s="162" t="str" cm="1">
        <f t="array" ref="M3369">IF(ISERROR(INDEX('Non Compliance input'!$I$5:$I$156,MATCH(1,(A3369='Non Compliance input'!$A$5:$A$156)*(E3369&gt;='Non Compliance input'!$D$5:$D$156)*(F3369&lt;='Non Compliance input'!$E$5:$E$156)*('Non Compliance input'!$I$5:$I$156="Yes"),0))
),"","Yes")</f>
        <v/>
      </c>
      <c r="N3369" s="149" t="str">
        <f>IF(VLOOKUP($A3369,HourEndingOutage!$B$3:$F$746,5,0)="Outage","Outage","")</f>
        <v/>
      </c>
      <c r="O3369" s="18">
        <f t="shared" si="471"/>
        <v>0</v>
      </c>
      <c r="P3369" s="18" t="str">
        <f t="shared" si="472"/>
        <v/>
      </c>
      <c r="Q3369" s="18">
        <f t="shared" si="473"/>
        <v>0</v>
      </c>
      <c r="R3369" s="118"/>
    </row>
    <row r="3370" spans="1:18" x14ac:dyDescent="0.25">
      <c r="A3370" s="25">
        <f t="shared" si="474"/>
        <v>375</v>
      </c>
      <c r="B3370" s="23">
        <f t="shared" si="475"/>
        <v>44577</v>
      </c>
      <c r="C3370" s="24">
        <v>15</v>
      </c>
      <c r="D3370" s="54" t="str">
        <f t="shared" si="467"/>
        <v>ASET</v>
      </c>
      <c r="E3370" s="178"/>
      <c r="F3370" s="179"/>
      <c r="G3370" s="177"/>
      <c r="H3370" s="177"/>
      <c r="I3370" s="169">
        <f t="shared" si="468"/>
        <v>0</v>
      </c>
      <c r="J3370" s="149" t="str" cm="1">
        <f t="array" ref="J3370">IF(ISERROR(INDEX('Non Compliance input'!$H$5:$H$156,MATCH(1,(A3370='Non Compliance input'!$A$5:$A$156)*(F3370&gt;='Non Compliance input'!$D$5:$D$156)*(E3370&lt;'Non Compliance input'!$E$5:$E$156)*('Non Compliance input'!$H$5:$H$156="Yes"),0))
),"","Yes")</f>
        <v/>
      </c>
      <c r="K3370" s="149">
        <f t="shared" si="469"/>
        <v>0</v>
      </c>
      <c r="L3370" s="162">
        <f t="shared" si="470"/>
        <v>0</v>
      </c>
      <c r="M3370" s="162" t="str" cm="1">
        <f t="array" ref="M3370">IF(ISERROR(INDEX('Non Compliance input'!$I$5:$I$156,MATCH(1,(A3370='Non Compliance input'!$A$5:$A$156)*(E3370&gt;='Non Compliance input'!$D$5:$D$156)*(F3370&lt;='Non Compliance input'!$E$5:$E$156)*('Non Compliance input'!$I$5:$I$156="Yes"),0))
),"","Yes")</f>
        <v/>
      </c>
      <c r="N3370" s="149" t="str">
        <f>IF(VLOOKUP($A3370,HourEndingOutage!$B$3:$F$746,5,0)="Outage","Outage","")</f>
        <v/>
      </c>
      <c r="O3370" s="18">
        <f t="shared" si="471"/>
        <v>0</v>
      </c>
      <c r="P3370" s="18" t="str">
        <f t="shared" si="472"/>
        <v/>
      </c>
      <c r="Q3370" s="18">
        <f t="shared" si="473"/>
        <v>0</v>
      </c>
      <c r="R3370" s="118"/>
    </row>
    <row r="3371" spans="1:18" x14ac:dyDescent="0.25">
      <c r="A3371" s="25">
        <f t="shared" si="474"/>
        <v>375</v>
      </c>
      <c r="B3371" s="23">
        <f t="shared" si="475"/>
        <v>44577</v>
      </c>
      <c r="C3371" s="24">
        <v>15</v>
      </c>
      <c r="D3371" s="54" t="str">
        <f t="shared" si="467"/>
        <v>ASET</v>
      </c>
      <c r="E3371" s="178"/>
      <c r="F3371" s="179"/>
      <c r="G3371" s="177"/>
      <c r="H3371" s="177"/>
      <c r="I3371" s="169">
        <f t="shared" si="468"/>
        <v>0</v>
      </c>
      <c r="J3371" s="149" t="str" cm="1">
        <f t="array" ref="J3371">IF(ISERROR(INDEX('Non Compliance input'!$H$5:$H$156,MATCH(1,(A3371='Non Compliance input'!$A$5:$A$156)*(F3371&gt;='Non Compliance input'!$D$5:$D$156)*(E3371&lt;'Non Compliance input'!$E$5:$E$156)*('Non Compliance input'!$H$5:$H$156="Yes"),0))
),"","Yes")</f>
        <v/>
      </c>
      <c r="K3371" s="149">
        <f t="shared" si="469"/>
        <v>0</v>
      </c>
      <c r="L3371" s="162">
        <f t="shared" si="470"/>
        <v>0</v>
      </c>
      <c r="M3371" s="162" t="str" cm="1">
        <f t="array" ref="M3371">IF(ISERROR(INDEX('Non Compliance input'!$I$5:$I$156,MATCH(1,(A3371='Non Compliance input'!$A$5:$A$156)*(E3371&gt;='Non Compliance input'!$D$5:$D$156)*(F3371&lt;='Non Compliance input'!$E$5:$E$156)*('Non Compliance input'!$I$5:$I$156="Yes"),0))
),"","Yes")</f>
        <v/>
      </c>
      <c r="N3371" s="149" t="str">
        <f>IF(VLOOKUP($A3371,HourEndingOutage!$B$3:$F$746,5,0)="Outage","Outage","")</f>
        <v/>
      </c>
      <c r="O3371" s="18">
        <f t="shared" si="471"/>
        <v>0</v>
      </c>
      <c r="P3371" s="18" t="str">
        <f t="shared" si="472"/>
        <v/>
      </c>
      <c r="Q3371" s="18">
        <f t="shared" si="473"/>
        <v>0</v>
      </c>
      <c r="R3371" s="118"/>
    </row>
    <row r="3372" spans="1:18" x14ac:dyDescent="0.25">
      <c r="A3372" s="25">
        <f t="shared" si="474"/>
        <v>375</v>
      </c>
      <c r="B3372" s="23">
        <f t="shared" si="475"/>
        <v>44577</v>
      </c>
      <c r="C3372" s="24">
        <v>15</v>
      </c>
      <c r="D3372" s="54" t="str">
        <f t="shared" si="467"/>
        <v>ASET</v>
      </c>
      <c r="E3372" s="178"/>
      <c r="F3372" s="179"/>
      <c r="G3372" s="177"/>
      <c r="H3372" s="177"/>
      <c r="I3372" s="169">
        <f t="shared" si="468"/>
        <v>0</v>
      </c>
      <c r="J3372" s="149" t="str" cm="1">
        <f t="array" ref="J3372">IF(ISERROR(INDEX('Non Compliance input'!$H$5:$H$156,MATCH(1,(A3372='Non Compliance input'!$A$5:$A$156)*(F3372&gt;='Non Compliance input'!$D$5:$D$156)*(E3372&lt;'Non Compliance input'!$E$5:$E$156)*('Non Compliance input'!$H$5:$H$156="Yes"),0))
),"","Yes")</f>
        <v/>
      </c>
      <c r="K3372" s="149">
        <f t="shared" si="469"/>
        <v>0</v>
      </c>
      <c r="L3372" s="162">
        <f t="shared" si="470"/>
        <v>0</v>
      </c>
      <c r="M3372" s="162" t="str" cm="1">
        <f t="array" ref="M3372">IF(ISERROR(INDEX('Non Compliance input'!$I$5:$I$156,MATCH(1,(A3372='Non Compliance input'!$A$5:$A$156)*(E3372&gt;='Non Compliance input'!$D$5:$D$156)*(F3372&lt;='Non Compliance input'!$E$5:$E$156)*('Non Compliance input'!$I$5:$I$156="Yes"),0))
),"","Yes")</f>
        <v/>
      </c>
      <c r="N3372" s="149" t="str">
        <f>IF(VLOOKUP($A3372,HourEndingOutage!$B$3:$F$746,5,0)="Outage","Outage","")</f>
        <v/>
      </c>
      <c r="O3372" s="18">
        <f t="shared" si="471"/>
        <v>0</v>
      </c>
      <c r="P3372" s="18" t="str">
        <f t="shared" si="472"/>
        <v/>
      </c>
      <c r="Q3372" s="18">
        <f t="shared" si="473"/>
        <v>0</v>
      </c>
      <c r="R3372" s="118"/>
    </row>
    <row r="3373" spans="1:18" x14ac:dyDescent="0.25">
      <c r="A3373" s="25">
        <f t="shared" si="474"/>
        <v>375</v>
      </c>
      <c r="B3373" s="23">
        <f t="shared" si="475"/>
        <v>44577</v>
      </c>
      <c r="C3373" s="24">
        <v>15</v>
      </c>
      <c r="D3373" s="54" t="str">
        <f t="shared" si="467"/>
        <v>ASET</v>
      </c>
      <c r="E3373" s="178"/>
      <c r="F3373" s="179"/>
      <c r="G3373" s="177"/>
      <c r="H3373" s="177"/>
      <c r="I3373" s="169">
        <f t="shared" si="468"/>
        <v>0</v>
      </c>
      <c r="J3373" s="149" t="str" cm="1">
        <f t="array" ref="J3373">IF(ISERROR(INDEX('Non Compliance input'!$H$5:$H$156,MATCH(1,(A3373='Non Compliance input'!$A$5:$A$156)*(F3373&gt;='Non Compliance input'!$D$5:$D$156)*(E3373&lt;'Non Compliance input'!$E$5:$E$156)*('Non Compliance input'!$H$5:$H$156="Yes"),0))
),"","Yes")</f>
        <v/>
      </c>
      <c r="K3373" s="149">
        <f t="shared" si="469"/>
        <v>0</v>
      </c>
      <c r="L3373" s="162">
        <f t="shared" si="470"/>
        <v>0</v>
      </c>
      <c r="M3373" s="162" t="str" cm="1">
        <f t="array" ref="M3373">IF(ISERROR(INDEX('Non Compliance input'!$I$5:$I$156,MATCH(1,(A3373='Non Compliance input'!$A$5:$A$156)*(E3373&gt;='Non Compliance input'!$D$5:$D$156)*(F3373&lt;='Non Compliance input'!$E$5:$E$156)*('Non Compliance input'!$I$5:$I$156="Yes"),0))
),"","Yes")</f>
        <v/>
      </c>
      <c r="N3373" s="149" t="str">
        <f>IF(VLOOKUP($A3373,HourEndingOutage!$B$3:$F$746,5,0)="Outage","Outage","")</f>
        <v/>
      </c>
      <c r="O3373" s="18">
        <f t="shared" si="471"/>
        <v>0</v>
      </c>
      <c r="P3373" s="18" t="str">
        <f t="shared" si="472"/>
        <v/>
      </c>
      <c r="Q3373" s="18">
        <f t="shared" si="473"/>
        <v>0</v>
      </c>
      <c r="R3373" s="118"/>
    </row>
    <row r="3374" spans="1:18" x14ac:dyDescent="0.25">
      <c r="A3374" s="25">
        <f t="shared" si="474"/>
        <v>375</v>
      </c>
      <c r="B3374" s="23">
        <f t="shared" si="475"/>
        <v>44577</v>
      </c>
      <c r="C3374" s="24">
        <v>15</v>
      </c>
      <c r="D3374" s="54" t="str">
        <f t="shared" si="467"/>
        <v>ASET</v>
      </c>
      <c r="E3374" s="178"/>
      <c r="F3374" s="179"/>
      <c r="G3374" s="177"/>
      <c r="H3374" s="177"/>
      <c r="I3374" s="169">
        <f t="shared" si="468"/>
        <v>0</v>
      </c>
      <c r="J3374" s="149" t="str" cm="1">
        <f t="array" ref="J3374">IF(ISERROR(INDEX('Non Compliance input'!$H$5:$H$156,MATCH(1,(A3374='Non Compliance input'!$A$5:$A$156)*(F3374&gt;='Non Compliance input'!$D$5:$D$156)*(E3374&lt;'Non Compliance input'!$E$5:$E$156)*('Non Compliance input'!$H$5:$H$156="Yes"),0))
),"","Yes")</f>
        <v/>
      </c>
      <c r="K3374" s="149">
        <f t="shared" si="469"/>
        <v>0</v>
      </c>
      <c r="L3374" s="162">
        <f t="shared" si="470"/>
        <v>0</v>
      </c>
      <c r="M3374" s="162" t="str" cm="1">
        <f t="array" ref="M3374">IF(ISERROR(INDEX('Non Compliance input'!$I$5:$I$156,MATCH(1,(A3374='Non Compliance input'!$A$5:$A$156)*(E3374&gt;='Non Compliance input'!$D$5:$D$156)*(F3374&lt;='Non Compliance input'!$E$5:$E$156)*('Non Compliance input'!$I$5:$I$156="Yes"),0))
),"","Yes")</f>
        <v/>
      </c>
      <c r="N3374" s="149" t="str">
        <f>IF(VLOOKUP($A3374,HourEndingOutage!$B$3:$F$746,5,0)="Outage","Outage","")</f>
        <v/>
      </c>
      <c r="O3374" s="18">
        <f t="shared" si="471"/>
        <v>0</v>
      </c>
      <c r="P3374" s="18" t="str">
        <f t="shared" si="472"/>
        <v/>
      </c>
      <c r="Q3374" s="18">
        <f t="shared" si="473"/>
        <v>0</v>
      </c>
      <c r="R3374" s="118"/>
    </row>
    <row r="3375" spans="1:18" x14ac:dyDescent="0.25">
      <c r="A3375" s="25">
        <f t="shared" si="474"/>
        <v>375</v>
      </c>
      <c r="B3375" s="23">
        <f t="shared" si="475"/>
        <v>44577</v>
      </c>
      <c r="C3375" s="24">
        <v>15</v>
      </c>
      <c r="D3375" s="54" t="str">
        <f t="shared" si="467"/>
        <v>ASET</v>
      </c>
      <c r="E3375" s="178"/>
      <c r="F3375" s="179"/>
      <c r="G3375" s="177"/>
      <c r="H3375" s="177"/>
      <c r="I3375" s="169">
        <f t="shared" si="468"/>
        <v>0</v>
      </c>
      <c r="J3375" s="149" t="str" cm="1">
        <f t="array" ref="J3375">IF(ISERROR(INDEX('Non Compliance input'!$H$5:$H$156,MATCH(1,(A3375='Non Compliance input'!$A$5:$A$156)*(F3375&gt;='Non Compliance input'!$D$5:$D$156)*(E3375&lt;'Non Compliance input'!$E$5:$E$156)*('Non Compliance input'!$H$5:$H$156="Yes"),0))
),"","Yes")</f>
        <v/>
      </c>
      <c r="K3375" s="149">
        <f t="shared" si="469"/>
        <v>0</v>
      </c>
      <c r="L3375" s="162">
        <f t="shared" si="470"/>
        <v>0</v>
      </c>
      <c r="M3375" s="162" t="str" cm="1">
        <f t="array" ref="M3375">IF(ISERROR(INDEX('Non Compliance input'!$I$5:$I$156,MATCH(1,(A3375='Non Compliance input'!$A$5:$A$156)*(E3375&gt;='Non Compliance input'!$D$5:$D$156)*(F3375&lt;='Non Compliance input'!$E$5:$E$156)*('Non Compliance input'!$I$5:$I$156="Yes"),0))
),"","Yes")</f>
        <v/>
      </c>
      <c r="N3375" s="149" t="str">
        <f>IF(VLOOKUP($A3375,HourEndingOutage!$B$3:$F$746,5,0)="Outage","Outage","")</f>
        <v/>
      </c>
      <c r="O3375" s="18">
        <f t="shared" si="471"/>
        <v>0</v>
      </c>
      <c r="P3375" s="18" t="str">
        <f t="shared" si="472"/>
        <v/>
      </c>
      <c r="Q3375" s="18">
        <f t="shared" si="473"/>
        <v>0</v>
      </c>
      <c r="R3375" s="118"/>
    </row>
    <row r="3376" spans="1:18" x14ac:dyDescent="0.25">
      <c r="A3376" s="25">
        <f t="shared" si="474"/>
        <v>375</v>
      </c>
      <c r="B3376" s="23">
        <f t="shared" si="475"/>
        <v>44577</v>
      </c>
      <c r="C3376" s="24">
        <v>15</v>
      </c>
      <c r="D3376" s="54" t="str">
        <f t="shared" si="467"/>
        <v>ASET</v>
      </c>
      <c r="E3376" s="178"/>
      <c r="F3376" s="179"/>
      <c r="G3376" s="177"/>
      <c r="H3376" s="177"/>
      <c r="I3376" s="169">
        <f t="shared" si="468"/>
        <v>0</v>
      </c>
      <c r="J3376" s="149" t="str" cm="1">
        <f t="array" ref="J3376">IF(ISERROR(INDEX('Non Compliance input'!$H$5:$H$156,MATCH(1,(A3376='Non Compliance input'!$A$5:$A$156)*(F3376&gt;='Non Compliance input'!$D$5:$D$156)*(E3376&lt;'Non Compliance input'!$E$5:$E$156)*('Non Compliance input'!$H$5:$H$156="Yes"),0))
),"","Yes")</f>
        <v/>
      </c>
      <c r="K3376" s="149">
        <f t="shared" si="469"/>
        <v>0</v>
      </c>
      <c r="L3376" s="162">
        <f t="shared" si="470"/>
        <v>0</v>
      </c>
      <c r="M3376" s="162" t="str" cm="1">
        <f t="array" ref="M3376">IF(ISERROR(INDEX('Non Compliance input'!$I$5:$I$156,MATCH(1,(A3376='Non Compliance input'!$A$5:$A$156)*(E3376&gt;='Non Compliance input'!$D$5:$D$156)*(F3376&lt;='Non Compliance input'!$E$5:$E$156)*('Non Compliance input'!$I$5:$I$156="Yes"),0))
),"","Yes")</f>
        <v/>
      </c>
      <c r="N3376" s="149" t="str">
        <f>IF(VLOOKUP($A3376,HourEndingOutage!$B$3:$F$746,5,0)="Outage","Outage","")</f>
        <v/>
      </c>
      <c r="O3376" s="18">
        <f t="shared" si="471"/>
        <v>0</v>
      </c>
      <c r="P3376" s="18" t="str">
        <f t="shared" si="472"/>
        <v/>
      </c>
      <c r="Q3376" s="18">
        <f t="shared" si="473"/>
        <v>0</v>
      </c>
      <c r="R3376" s="118"/>
    </row>
    <row r="3377" spans="1:18" x14ac:dyDescent="0.25">
      <c r="A3377" s="25">
        <f t="shared" si="474"/>
        <v>375</v>
      </c>
      <c r="B3377" s="23">
        <f t="shared" si="475"/>
        <v>44577</v>
      </c>
      <c r="C3377" s="24">
        <v>15</v>
      </c>
      <c r="D3377" s="54" t="str">
        <f t="shared" si="467"/>
        <v>ASET</v>
      </c>
      <c r="E3377" s="178"/>
      <c r="F3377" s="179"/>
      <c r="G3377" s="177"/>
      <c r="H3377" s="177"/>
      <c r="I3377" s="169">
        <f t="shared" si="468"/>
        <v>0</v>
      </c>
      <c r="J3377" s="149" t="str" cm="1">
        <f t="array" ref="J3377">IF(ISERROR(INDEX('Non Compliance input'!$H$5:$H$156,MATCH(1,(A3377='Non Compliance input'!$A$5:$A$156)*(F3377&gt;='Non Compliance input'!$D$5:$D$156)*(E3377&lt;'Non Compliance input'!$E$5:$E$156)*('Non Compliance input'!$H$5:$H$156="Yes"),0))
),"","Yes")</f>
        <v/>
      </c>
      <c r="K3377" s="149">
        <f t="shared" si="469"/>
        <v>0</v>
      </c>
      <c r="L3377" s="162">
        <f t="shared" si="470"/>
        <v>0</v>
      </c>
      <c r="M3377" s="162" t="str" cm="1">
        <f t="array" ref="M3377">IF(ISERROR(INDEX('Non Compliance input'!$I$5:$I$156,MATCH(1,(A3377='Non Compliance input'!$A$5:$A$156)*(E3377&gt;='Non Compliance input'!$D$5:$D$156)*(F3377&lt;='Non Compliance input'!$E$5:$E$156)*('Non Compliance input'!$I$5:$I$156="Yes"),0))
),"","Yes")</f>
        <v/>
      </c>
      <c r="N3377" s="149" t="str">
        <f>IF(VLOOKUP($A3377,HourEndingOutage!$B$3:$F$746,5,0)="Outage","Outage","")</f>
        <v/>
      </c>
      <c r="O3377" s="18">
        <f t="shared" si="471"/>
        <v>0</v>
      </c>
      <c r="P3377" s="18" t="str">
        <f t="shared" si="472"/>
        <v/>
      </c>
      <c r="Q3377" s="18">
        <f t="shared" si="473"/>
        <v>0</v>
      </c>
      <c r="R3377" s="118"/>
    </row>
    <row r="3378" spans="1:18" x14ac:dyDescent="0.25">
      <c r="A3378" s="25">
        <f t="shared" si="474"/>
        <v>376</v>
      </c>
      <c r="B3378" s="23">
        <f t="shared" si="475"/>
        <v>44577</v>
      </c>
      <c r="C3378" s="24">
        <v>16</v>
      </c>
      <c r="D3378" s="54" t="str">
        <f t="shared" si="467"/>
        <v>ASET</v>
      </c>
      <c r="E3378" s="178"/>
      <c r="F3378" s="179"/>
      <c r="G3378" s="177"/>
      <c r="H3378" s="177"/>
      <c r="I3378" s="169">
        <f t="shared" si="468"/>
        <v>0</v>
      </c>
      <c r="J3378" s="149" t="str" cm="1">
        <f t="array" ref="J3378">IF(ISERROR(INDEX('Non Compliance input'!$H$5:$H$156,MATCH(1,(A3378='Non Compliance input'!$A$5:$A$156)*(F3378&gt;='Non Compliance input'!$D$5:$D$156)*(E3378&lt;'Non Compliance input'!$E$5:$E$156)*('Non Compliance input'!$H$5:$H$156="Yes"),0))
),"","Yes")</f>
        <v/>
      </c>
      <c r="K3378" s="149">
        <f t="shared" si="469"/>
        <v>0</v>
      </c>
      <c r="L3378" s="162">
        <f t="shared" si="470"/>
        <v>0</v>
      </c>
      <c r="M3378" s="162" t="str" cm="1">
        <f t="array" ref="M3378">IF(ISERROR(INDEX('Non Compliance input'!$I$5:$I$156,MATCH(1,(A3378='Non Compliance input'!$A$5:$A$156)*(E3378&gt;='Non Compliance input'!$D$5:$D$156)*(F3378&lt;='Non Compliance input'!$E$5:$E$156)*('Non Compliance input'!$I$5:$I$156="Yes"),0))
),"","Yes")</f>
        <v/>
      </c>
      <c r="N3378" s="149" t="str">
        <f>IF(VLOOKUP($A3378,HourEndingOutage!$B$3:$F$746,5,0)="Outage","Outage","")</f>
        <v/>
      </c>
      <c r="O3378" s="18">
        <f t="shared" si="471"/>
        <v>0</v>
      </c>
      <c r="P3378" s="18" t="str">
        <f t="shared" si="472"/>
        <v/>
      </c>
      <c r="Q3378" s="18">
        <f t="shared" si="473"/>
        <v>0</v>
      </c>
      <c r="R3378" s="118"/>
    </row>
    <row r="3379" spans="1:18" x14ac:dyDescent="0.25">
      <c r="A3379" s="25">
        <f t="shared" si="474"/>
        <v>376</v>
      </c>
      <c r="B3379" s="23">
        <f t="shared" si="475"/>
        <v>44577</v>
      </c>
      <c r="C3379" s="24">
        <v>16</v>
      </c>
      <c r="D3379" s="54" t="str">
        <f t="shared" si="467"/>
        <v>ASET</v>
      </c>
      <c r="E3379" s="178"/>
      <c r="F3379" s="179"/>
      <c r="G3379" s="177"/>
      <c r="H3379" s="177"/>
      <c r="I3379" s="169">
        <f t="shared" si="468"/>
        <v>0</v>
      </c>
      <c r="J3379" s="149" t="str" cm="1">
        <f t="array" ref="J3379">IF(ISERROR(INDEX('Non Compliance input'!$H$5:$H$156,MATCH(1,(A3379='Non Compliance input'!$A$5:$A$156)*(F3379&gt;='Non Compliance input'!$D$5:$D$156)*(E3379&lt;'Non Compliance input'!$E$5:$E$156)*('Non Compliance input'!$H$5:$H$156="Yes"),0))
),"","Yes")</f>
        <v/>
      </c>
      <c r="K3379" s="149">
        <f t="shared" si="469"/>
        <v>0</v>
      </c>
      <c r="L3379" s="162">
        <f t="shared" si="470"/>
        <v>0</v>
      </c>
      <c r="M3379" s="162" t="str" cm="1">
        <f t="array" ref="M3379">IF(ISERROR(INDEX('Non Compliance input'!$I$5:$I$156,MATCH(1,(A3379='Non Compliance input'!$A$5:$A$156)*(E3379&gt;='Non Compliance input'!$D$5:$D$156)*(F3379&lt;='Non Compliance input'!$E$5:$E$156)*('Non Compliance input'!$I$5:$I$156="Yes"),0))
),"","Yes")</f>
        <v/>
      </c>
      <c r="N3379" s="149" t="str">
        <f>IF(VLOOKUP($A3379,HourEndingOutage!$B$3:$F$746,5,0)="Outage","Outage","")</f>
        <v/>
      </c>
      <c r="O3379" s="18">
        <f t="shared" si="471"/>
        <v>0</v>
      </c>
      <c r="P3379" s="18" t="str">
        <f t="shared" si="472"/>
        <v/>
      </c>
      <c r="Q3379" s="18">
        <f t="shared" si="473"/>
        <v>0</v>
      </c>
      <c r="R3379" s="118"/>
    </row>
    <row r="3380" spans="1:18" x14ac:dyDescent="0.25">
      <c r="A3380" s="25">
        <f t="shared" si="474"/>
        <v>376</v>
      </c>
      <c r="B3380" s="23">
        <f t="shared" si="475"/>
        <v>44577</v>
      </c>
      <c r="C3380" s="24">
        <v>16</v>
      </c>
      <c r="D3380" s="54" t="str">
        <f t="shared" si="467"/>
        <v>ASET</v>
      </c>
      <c r="E3380" s="178"/>
      <c r="F3380" s="179"/>
      <c r="G3380" s="177"/>
      <c r="H3380" s="177"/>
      <c r="I3380" s="169">
        <f t="shared" si="468"/>
        <v>0</v>
      </c>
      <c r="J3380" s="149" t="str" cm="1">
        <f t="array" ref="J3380">IF(ISERROR(INDEX('Non Compliance input'!$H$5:$H$156,MATCH(1,(A3380='Non Compliance input'!$A$5:$A$156)*(F3380&gt;='Non Compliance input'!$D$5:$D$156)*(E3380&lt;'Non Compliance input'!$E$5:$E$156)*('Non Compliance input'!$H$5:$H$156="Yes"),0))
),"","Yes")</f>
        <v/>
      </c>
      <c r="K3380" s="149">
        <f t="shared" si="469"/>
        <v>0</v>
      </c>
      <c r="L3380" s="162">
        <f t="shared" si="470"/>
        <v>0</v>
      </c>
      <c r="M3380" s="162" t="str" cm="1">
        <f t="array" ref="M3380">IF(ISERROR(INDEX('Non Compliance input'!$I$5:$I$156,MATCH(1,(A3380='Non Compliance input'!$A$5:$A$156)*(E3380&gt;='Non Compliance input'!$D$5:$D$156)*(F3380&lt;='Non Compliance input'!$E$5:$E$156)*('Non Compliance input'!$I$5:$I$156="Yes"),0))
),"","Yes")</f>
        <v/>
      </c>
      <c r="N3380" s="149" t="str">
        <f>IF(VLOOKUP($A3380,HourEndingOutage!$B$3:$F$746,5,0)="Outage","Outage","")</f>
        <v/>
      </c>
      <c r="O3380" s="18">
        <f t="shared" si="471"/>
        <v>0</v>
      </c>
      <c r="P3380" s="18" t="str">
        <f t="shared" si="472"/>
        <v/>
      </c>
      <c r="Q3380" s="18">
        <f t="shared" si="473"/>
        <v>0</v>
      </c>
      <c r="R3380" s="118"/>
    </row>
    <row r="3381" spans="1:18" x14ac:dyDescent="0.25">
      <c r="A3381" s="25">
        <f t="shared" si="474"/>
        <v>376</v>
      </c>
      <c r="B3381" s="23">
        <f t="shared" si="475"/>
        <v>44577</v>
      </c>
      <c r="C3381" s="24">
        <v>16</v>
      </c>
      <c r="D3381" s="54" t="str">
        <f t="shared" si="467"/>
        <v>ASET</v>
      </c>
      <c r="E3381" s="178"/>
      <c r="F3381" s="179"/>
      <c r="G3381" s="177"/>
      <c r="H3381" s="177"/>
      <c r="I3381" s="169">
        <f t="shared" si="468"/>
        <v>0</v>
      </c>
      <c r="J3381" s="149" t="str" cm="1">
        <f t="array" ref="J3381">IF(ISERROR(INDEX('Non Compliance input'!$H$5:$H$156,MATCH(1,(A3381='Non Compliance input'!$A$5:$A$156)*(F3381&gt;='Non Compliance input'!$D$5:$D$156)*(E3381&lt;'Non Compliance input'!$E$5:$E$156)*('Non Compliance input'!$H$5:$H$156="Yes"),0))
),"","Yes")</f>
        <v/>
      </c>
      <c r="K3381" s="149">
        <f t="shared" si="469"/>
        <v>0</v>
      </c>
      <c r="L3381" s="162">
        <f t="shared" si="470"/>
        <v>0</v>
      </c>
      <c r="M3381" s="162" t="str" cm="1">
        <f t="array" ref="M3381">IF(ISERROR(INDEX('Non Compliance input'!$I$5:$I$156,MATCH(1,(A3381='Non Compliance input'!$A$5:$A$156)*(E3381&gt;='Non Compliance input'!$D$5:$D$156)*(F3381&lt;='Non Compliance input'!$E$5:$E$156)*('Non Compliance input'!$I$5:$I$156="Yes"),0))
),"","Yes")</f>
        <v/>
      </c>
      <c r="N3381" s="149" t="str">
        <f>IF(VLOOKUP($A3381,HourEndingOutage!$B$3:$F$746,5,0)="Outage","Outage","")</f>
        <v/>
      </c>
      <c r="O3381" s="18">
        <f t="shared" si="471"/>
        <v>0</v>
      </c>
      <c r="P3381" s="18" t="str">
        <f t="shared" si="472"/>
        <v/>
      </c>
      <c r="Q3381" s="18">
        <f t="shared" si="473"/>
        <v>0</v>
      </c>
      <c r="R3381" s="118"/>
    </row>
    <row r="3382" spans="1:18" x14ac:dyDescent="0.25">
      <c r="A3382" s="25">
        <f t="shared" si="474"/>
        <v>376</v>
      </c>
      <c r="B3382" s="23">
        <f t="shared" si="475"/>
        <v>44577</v>
      </c>
      <c r="C3382" s="24">
        <v>16</v>
      </c>
      <c r="D3382" s="54" t="str">
        <f t="shared" si="467"/>
        <v>ASET</v>
      </c>
      <c r="E3382" s="178"/>
      <c r="F3382" s="179"/>
      <c r="G3382" s="177"/>
      <c r="H3382" s="177"/>
      <c r="I3382" s="169">
        <f t="shared" si="468"/>
        <v>0</v>
      </c>
      <c r="J3382" s="149" t="str" cm="1">
        <f t="array" ref="J3382">IF(ISERROR(INDEX('Non Compliance input'!$H$5:$H$156,MATCH(1,(A3382='Non Compliance input'!$A$5:$A$156)*(F3382&gt;='Non Compliance input'!$D$5:$D$156)*(E3382&lt;'Non Compliance input'!$E$5:$E$156)*('Non Compliance input'!$H$5:$H$156="Yes"),0))
),"","Yes")</f>
        <v/>
      </c>
      <c r="K3382" s="149">
        <f t="shared" si="469"/>
        <v>0</v>
      </c>
      <c r="L3382" s="162">
        <f t="shared" si="470"/>
        <v>0</v>
      </c>
      <c r="M3382" s="162" t="str" cm="1">
        <f t="array" ref="M3382">IF(ISERROR(INDEX('Non Compliance input'!$I$5:$I$156,MATCH(1,(A3382='Non Compliance input'!$A$5:$A$156)*(E3382&gt;='Non Compliance input'!$D$5:$D$156)*(F3382&lt;='Non Compliance input'!$E$5:$E$156)*('Non Compliance input'!$I$5:$I$156="Yes"),0))
),"","Yes")</f>
        <v/>
      </c>
      <c r="N3382" s="149" t="str">
        <f>IF(VLOOKUP($A3382,HourEndingOutage!$B$3:$F$746,5,0)="Outage","Outage","")</f>
        <v/>
      </c>
      <c r="O3382" s="18">
        <f t="shared" si="471"/>
        <v>0</v>
      </c>
      <c r="P3382" s="18" t="str">
        <f t="shared" si="472"/>
        <v/>
      </c>
      <c r="Q3382" s="18">
        <f t="shared" si="473"/>
        <v>0</v>
      </c>
      <c r="R3382" s="118"/>
    </row>
    <row r="3383" spans="1:18" x14ac:dyDescent="0.25">
      <c r="A3383" s="25">
        <f t="shared" si="474"/>
        <v>376</v>
      </c>
      <c r="B3383" s="23">
        <f t="shared" si="475"/>
        <v>44577</v>
      </c>
      <c r="C3383" s="24">
        <v>16</v>
      </c>
      <c r="D3383" s="54" t="str">
        <f t="shared" si="467"/>
        <v>ASET</v>
      </c>
      <c r="E3383" s="178"/>
      <c r="F3383" s="179"/>
      <c r="G3383" s="177"/>
      <c r="H3383" s="177"/>
      <c r="I3383" s="169">
        <f t="shared" si="468"/>
        <v>0</v>
      </c>
      <c r="J3383" s="149" t="str" cm="1">
        <f t="array" ref="J3383">IF(ISERROR(INDEX('Non Compliance input'!$H$5:$H$156,MATCH(1,(A3383='Non Compliance input'!$A$5:$A$156)*(F3383&gt;='Non Compliance input'!$D$5:$D$156)*(E3383&lt;'Non Compliance input'!$E$5:$E$156)*('Non Compliance input'!$H$5:$H$156="Yes"),0))
),"","Yes")</f>
        <v/>
      </c>
      <c r="K3383" s="149">
        <f t="shared" si="469"/>
        <v>0</v>
      </c>
      <c r="L3383" s="162">
        <f t="shared" si="470"/>
        <v>0</v>
      </c>
      <c r="M3383" s="162" t="str" cm="1">
        <f t="array" ref="M3383">IF(ISERROR(INDEX('Non Compliance input'!$I$5:$I$156,MATCH(1,(A3383='Non Compliance input'!$A$5:$A$156)*(E3383&gt;='Non Compliance input'!$D$5:$D$156)*(F3383&lt;='Non Compliance input'!$E$5:$E$156)*('Non Compliance input'!$I$5:$I$156="Yes"),0))
),"","Yes")</f>
        <v/>
      </c>
      <c r="N3383" s="149" t="str">
        <f>IF(VLOOKUP($A3383,HourEndingOutage!$B$3:$F$746,5,0)="Outage","Outage","")</f>
        <v/>
      </c>
      <c r="O3383" s="18">
        <f t="shared" si="471"/>
        <v>0</v>
      </c>
      <c r="P3383" s="18" t="str">
        <f t="shared" si="472"/>
        <v/>
      </c>
      <c r="Q3383" s="18">
        <f t="shared" si="473"/>
        <v>0</v>
      </c>
      <c r="R3383" s="118"/>
    </row>
    <row r="3384" spans="1:18" x14ac:dyDescent="0.25">
      <c r="A3384" s="25">
        <f t="shared" si="474"/>
        <v>376</v>
      </c>
      <c r="B3384" s="23">
        <f t="shared" si="475"/>
        <v>44577</v>
      </c>
      <c r="C3384" s="24">
        <v>16</v>
      </c>
      <c r="D3384" s="54" t="str">
        <f t="shared" si="467"/>
        <v>ASET</v>
      </c>
      <c r="E3384" s="178"/>
      <c r="F3384" s="179"/>
      <c r="G3384" s="177"/>
      <c r="H3384" s="177"/>
      <c r="I3384" s="169">
        <f t="shared" si="468"/>
        <v>0</v>
      </c>
      <c r="J3384" s="149" t="str" cm="1">
        <f t="array" ref="J3384">IF(ISERROR(INDEX('Non Compliance input'!$H$5:$H$156,MATCH(1,(A3384='Non Compliance input'!$A$5:$A$156)*(F3384&gt;='Non Compliance input'!$D$5:$D$156)*(E3384&lt;'Non Compliance input'!$E$5:$E$156)*('Non Compliance input'!$H$5:$H$156="Yes"),0))
),"","Yes")</f>
        <v/>
      </c>
      <c r="K3384" s="149">
        <f t="shared" si="469"/>
        <v>0</v>
      </c>
      <c r="L3384" s="162">
        <f t="shared" si="470"/>
        <v>0</v>
      </c>
      <c r="M3384" s="162" t="str" cm="1">
        <f t="array" ref="M3384">IF(ISERROR(INDEX('Non Compliance input'!$I$5:$I$156,MATCH(1,(A3384='Non Compliance input'!$A$5:$A$156)*(E3384&gt;='Non Compliance input'!$D$5:$D$156)*(F3384&lt;='Non Compliance input'!$E$5:$E$156)*('Non Compliance input'!$I$5:$I$156="Yes"),0))
),"","Yes")</f>
        <v/>
      </c>
      <c r="N3384" s="149" t="str">
        <f>IF(VLOOKUP($A3384,HourEndingOutage!$B$3:$F$746,5,0)="Outage","Outage","")</f>
        <v/>
      </c>
      <c r="O3384" s="18">
        <f t="shared" si="471"/>
        <v>0</v>
      </c>
      <c r="P3384" s="18" t="str">
        <f t="shared" si="472"/>
        <v/>
      </c>
      <c r="Q3384" s="18">
        <f t="shared" si="473"/>
        <v>0</v>
      </c>
      <c r="R3384" s="118"/>
    </row>
    <row r="3385" spans="1:18" x14ac:dyDescent="0.25">
      <c r="A3385" s="25">
        <f t="shared" si="474"/>
        <v>376</v>
      </c>
      <c r="B3385" s="23">
        <f t="shared" si="475"/>
        <v>44577</v>
      </c>
      <c r="C3385" s="24">
        <v>16</v>
      </c>
      <c r="D3385" s="54" t="str">
        <f t="shared" si="467"/>
        <v>ASET</v>
      </c>
      <c r="E3385" s="178"/>
      <c r="F3385" s="179"/>
      <c r="G3385" s="177"/>
      <c r="H3385" s="177"/>
      <c r="I3385" s="169">
        <f t="shared" si="468"/>
        <v>0</v>
      </c>
      <c r="J3385" s="149" t="str" cm="1">
        <f t="array" ref="J3385">IF(ISERROR(INDEX('Non Compliance input'!$H$5:$H$156,MATCH(1,(A3385='Non Compliance input'!$A$5:$A$156)*(F3385&gt;='Non Compliance input'!$D$5:$D$156)*(E3385&lt;'Non Compliance input'!$E$5:$E$156)*('Non Compliance input'!$H$5:$H$156="Yes"),0))
),"","Yes")</f>
        <v/>
      </c>
      <c r="K3385" s="149">
        <f t="shared" si="469"/>
        <v>0</v>
      </c>
      <c r="L3385" s="162">
        <f t="shared" si="470"/>
        <v>0</v>
      </c>
      <c r="M3385" s="162" t="str" cm="1">
        <f t="array" ref="M3385">IF(ISERROR(INDEX('Non Compliance input'!$I$5:$I$156,MATCH(1,(A3385='Non Compliance input'!$A$5:$A$156)*(E3385&gt;='Non Compliance input'!$D$5:$D$156)*(F3385&lt;='Non Compliance input'!$E$5:$E$156)*('Non Compliance input'!$I$5:$I$156="Yes"),0))
),"","Yes")</f>
        <v/>
      </c>
      <c r="N3385" s="149" t="str">
        <f>IF(VLOOKUP($A3385,HourEndingOutage!$B$3:$F$746,5,0)="Outage","Outage","")</f>
        <v/>
      </c>
      <c r="O3385" s="18">
        <f t="shared" si="471"/>
        <v>0</v>
      </c>
      <c r="P3385" s="18" t="str">
        <f t="shared" si="472"/>
        <v/>
      </c>
      <c r="Q3385" s="18">
        <f t="shared" si="473"/>
        <v>0</v>
      </c>
      <c r="R3385" s="118"/>
    </row>
    <row r="3386" spans="1:18" x14ac:dyDescent="0.25">
      <c r="A3386" s="25">
        <f t="shared" si="474"/>
        <v>376</v>
      </c>
      <c r="B3386" s="23">
        <f t="shared" si="475"/>
        <v>44577</v>
      </c>
      <c r="C3386" s="24">
        <v>16</v>
      </c>
      <c r="D3386" s="54" t="str">
        <f t="shared" si="467"/>
        <v>ASET</v>
      </c>
      <c r="E3386" s="178"/>
      <c r="F3386" s="179"/>
      <c r="G3386" s="177"/>
      <c r="H3386" s="177"/>
      <c r="I3386" s="169">
        <f t="shared" si="468"/>
        <v>0</v>
      </c>
      <c r="J3386" s="149" t="str" cm="1">
        <f t="array" ref="J3386">IF(ISERROR(INDEX('Non Compliance input'!$H$5:$H$156,MATCH(1,(A3386='Non Compliance input'!$A$5:$A$156)*(F3386&gt;='Non Compliance input'!$D$5:$D$156)*(E3386&lt;'Non Compliance input'!$E$5:$E$156)*('Non Compliance input'!$H$5:$H$156="Yes"),0))
),"","Yes")</f>
        <v/>
      </c>
      <c r="K3386" s="149">
        <f t="shared" si="469"/>
        <v>0</v>
      </c>
      <c r="L3386" s="162">
        <f t="shared" si="470"/>
        <v>0</v>
      </c>
      <c r="M3386" s="162" t="str" cm="1">
        <f t="array" ref="M3386">IF(ISERROR(INDEX('Non Compliance input'!$I$5:$I$156,MATCH(1,(A3386='Non Compliance input'!$A$5:$A$156)*(E3386&gt;='Non Compliance input'!$D$5:$D$156)*(F3386&lt;='Non Compliance input'!$E$5:$E$156)*('Non Compliance input'!$I$5:$I$156="Yes"),0))
),"","Yes")</f>
        <v/>
      </c>
      <c r="N3386" s="149" t="str">
        <f>IF(VLOOKUP($A3386,HourEndingOutage!$B$3:$F$746,5,0)="Outage","Outage","")</f>
        <v/>
      </c>
      <c r="O3386" s="18">
        <f t="shared" si="471"/>
        <v>0</v>
      </c>
      <c r="P3386" s="18" t="str">
        <f t="shared" si="472"/>
        <v/>
      </c>
      <c r="Q3386" s="18">
        <f t="shared" si="473"/>
        <v>0</v>
      </c>
      <c r="R3386" s="118"/>
    </row>
    <row r="3387" spans="1:18" x14ac:dyDescent="0.25">
      <c r="A3387" s="25">
        <f t="shared" si="474"/>
        <v>377</v>
      </c>
      <c r="B3387" s="23">
        <f t="shared" si="475"/>
        <v>44577</v>
      </c>
      <c r="C3387" s="24">
        <v>17</v>
      </c>
      <c r="D3387" s="54" t="str">
        <f t="shared" si="467"/>
        <v>ASET</v>
      </c>
      <c r="E3387" s="178"/>
      <c r="F3387" s="179"/>
      <c r="G3387" s="177"/>
      <c r="H3387" s="177"/>
      <c r="I3387" s="169">
        <f t="shared" si="468"/>
        <v>0</v>
      </c>
      <c r="J3387" s="149" t="str" cm="1">
        <f t="array" ref="J3387">IF(ISERROR(INDEX('Non Compliance input'!$H$5:$H$156,MATCH(1,(A3387='Non Compliance input'!$A$5:$A$156)*(F3387&gt;='Non Compliance input'!$D$5:$D$156)*(E3387&lt;'Non Compliance input'!$E$5:$E$156)*('Non Compliance input'!$H$5:$H$156="Yes"),0))
),"","Yes")</f>
        <v/>
      </c>
      <c r="K3387" s="149">
        <f t="shared" si="469"/>
        <v>0</v>
      </c>
      <c r="L3387" s="162">
        <f t="shared" si="470"/>
        <v>0</v>
      </c>
      <c r="M3387" s="162" t="str" cm="1">
        <f t="array" ref="M3387">IF(ISERROR(INDEX('Non Compliance input'!$I$5:$I$156,MATCH(1,(A3387='Non Compliance input'!$A$5:$A$156)*(E3387&gt;='Non Compliance input'!$D$5:$D$156)*(F3387&lt;='Non Compliance input'!$E$5:$E$156)*('Non Compliance input'!$I$5:$I$156="Yes"),0))
),"","Yes")</f>
        <v/>
      </c>
      <c r="N3387" s="149" t="str">
        <f>IF(VLOOKUP($A3387,HourEndingOutage!$B$3:$F$746,5,0)="Outage","Outage","")</f>
        <v/>
      </c>
      <c r="O3387" s="18">
        <f t="shared" si="471"/>
        <v>0</v>
      </c>
      <c r="P3387" s="18" t="str">
        <f t="shared" si="472"/>
        <v/>
      </c>
      <c r="Q3387" s="18">
        <f t="shared" si="473"/>
        <v>0</v>
      </c>
      <c r="R3387" s="118"/>
    </row>
    <row r="3388" spans="1:18" x14ac:dyDescent="0.25">
      <c r="A3388" s="25">
        <f t="shared" si="474"/>
        <v>377</v>
      </c>
      <c r="B3388" s="23">
        <f t="shared" si="475"/>
        <v>44577</v>
      </c>
      <c r="C3388" s="24">
        <v>17</v>
      </c>
      <c r="D3388" s="54" t="str">
        <f t="shared" si="467"/>
        <v>ASET</v>
      </c>
      <c r="E3388" s="178"/>
      <c r="F3388" s="179"/>
      <c r="G3388" s="177"/>
      <c r="H3388" s="177"/>
      <c r="I3388" s="169">
        <f t="shared" si="468"/>
        <v>0</v>
      </c>
      <c r="J3388" s="149" t="str" cm="1">
        <f t="array" ref="J3388">IF(ISERROR(INDEX('Non Compliance input'!$H$5:$H$156,MATCH(1,(A3388='Non Compliance input'!$A$5:$A$156)*(F3388&gt;='Non Compliance input'!$D$5:$D$156)*(E3388&lt;'Non Compliance input'!$E$5:$E$156)*('Non Compliance input'!$H$5:$H$156="Yes"),0))
),"","Yes")</f>
        <v/>
      </c>
      <c r="K3388" s="149">
        <f t="shared" si="469"/>
        <v>0</v>
      </c>
      <c r="L3388" s="162">
        <f t="shared" si="470"/>
        <v>0</v>
      </c>
      <c r="M3388" s="162" t="str" cm="1">
        <f t="array" ref="M3388">IF(ISERROR(INDEX('Non Compliance input'!$I$5:$I$156,MATCH(1,(A3388='Non Compliance input'!$A$5:$A$156)*(E3388&gt;='Non Compliance input'!$D$5:$D$156)*(F3388&lt;='Non Compliance input'!$E$5:$E$156)*('Non Compliance input'!$I$5:$I$156="Yes"),0))
),"","Yes")</f>
        <v/>
      </c>
      <c r="N3388" s="149" t="str">
        <f>IF(VLOOKUP($A3388,HourEndingOutage!$B$3:$F$746,5,0)="Outage","Outage","")</f>
        <v/>
      </c>
      <c r="O3388" s="18">
        <f t="shared" si="471"/>
        <v>0</v>
      </c>
      <c r="P3388" s="18" t="str">
        <f t="shared" si="472"/>
        <v/>
      </c>
      <c r="Q3388" s="18">
        <f t="shared" si="473"/>
        <v>0</v>
      </c>
      <c r="R3388" s="118"/>
    </row>
    <row r="3389" spans="1:18" x14ac:dyDescent="0.25">
      <c r="A3389" s="25">
        <f t="shared" si="474"/>
        <v>377</v>
      </c>
      <c r="B3389" s="23">
        <f t="shared" si="475"/>
        <v>44577</v>
      </c>
      <c r="C3389" s="24">
        <v>17</v>
      </c>
      <c r="D3389" s="54" t="str">
        <f t="shared" si="467"/>
        <v>ASET</v>
      </c>
      <c r="E3389" s="178"/>
      <c r="F3389" s="179"/>
      <c r="G3389" s="177"/>
      <c r="H3389" s="177"/>
      <c r="I3389" s="169">
        <f t="shared" si="468"/>
        <v>0</v>
      </c>
      <c r="J3389" s="149" t="str" cm="1">
        <f t="array" ref="J3389">IF(ISERROR(INDEX('Non Compliance input'!$H$5:$H$156,MATCH(1,(A3389='Non Compliance input'!$A$5:$A$156)*(F3389&gt;='Non Compliance input'!$D$5:$D$156)*(E3389&lt;'Non Compliance input'!$E$5:$E$156)*('Non Compliance input'!$H$5:$H$156="Yes"),0))
),"","Yes")</f>
        <v/>
      </c>
      <c r="K3389" s="149">
        <f t="shared" si="469"/>
        <v>0</v>
      </c>
      <c r="L3389" s="162">
        <f t="shared" si="470"/>
        <v>0</v>
      </c>
      <c r="M3389" s="162" t="str" cm="1">
        <f t="array" ref="M3389">IF(ISERROR(INDEX('Non Compliance input'!$I$5:$I$156,MATCH(1,(A3389='Non Compliance input'!$A$5:$A$156)*(E3389&gt;='Non Compliance input'!$D$5:$D$156)*(F3389&lt;='Non Compliance input'!$E$5:$E$156)*('Non Compliance input'!$I$5:$I$156="Yes"),0))
),"","Yes")</f>
        <v/>
      </c>
      <c r="N3389" s="149" t="str">
        <f>IF(VLOOKUP($A3389,HourEndingOutage!$B$3:$F$746,5,0)="Outage","Outage","")</f>
        <v/>
      </c>
      <c r="O3389" s="18">
        <f t="shared" si="471"/>
        <v>0</v>
      </c>
      <c r="P3389" s="18" t="str">
        <f t="shared" si="472"/>
        <v/>
      </c>
      <c r="Q3389" s="18">
        <f t="shared" si="473"/>
        <v>0</v>
      </c>
      <c r="R3389" s="118"/>
    </row>
    <row r="3390" spans="1:18" x14ac:dyDescent="0.25">
      <c r="A3390" s="25">
        <f t="shared" si="474"/>
        <v>377</v>
      </c>
      <c r="B3390" s="23">
        <f t="shared" si="475"/>
        <v>44577</v>
      </c>
      <c r="C3390" s="24">
        <v>17</v>
      </c>
      <c r="D3390" s="54" t="str">
        <f t="shared" si="467"/>
        <v>ASET</v>
      </c>
      <c r="E3390" s="178"/>
      <c r="F3390" s="179"/>
      <c r="G3390" s="177"/>
      <c r="H3390" s="177"/>
      <c r="I3390" s="169">
        <f t="shared" si="468"/>
        <v>0</v>
      </c>
      <c r="J3390" s="149" t="str" cm="1">
        <f t="array" ref="J3390">IF(ISERROR(INDEX('Non Compliance input'!$H$5:$H$156,MATCH(1,(A3390='Non Compliance input'!$A$5:$A$156)*(F3390&gt;='Non Compliance input'!$D$5:$D$156)*(E3390&lt;'Non Compliance input'!$E$5:$E$156)*('Non Compliance input'!$H$5:$H$156="Yes"),0))
),"","Yes")</f>
        <v/>
      </c>
      <c r="K3390" s="149">
        <f t="shared" si="469"/>
        <v>0</v>
      </c>
      <c r="L3390" s="162">
        <f t="shared" si="470"/>
        <v>0</v>
      </c>
      <c r="M3390" s="162" t="str" cm="1">
        <f t="array" ref="M3390">IF(ISERROR(INDEX('Non Compliance input'!$I$5:$I$156,MATCH(1,(A3390='Non Compliance input'!$A$5:$A$156)*(E3390&gt;='Non Compliance input'!$D$5:$D$156)*(F3390&lt;='Non Compliance input'!$E$5:$E$156)*('Non Compliance input'!$I$5:$I$156="Yes"),0))
),"","Yes")</f>
        <v/>
      </c>
      <c r="N3390" s="149" t="str">
        <f>IF(VLOOKUP($A3390,HourEndingOutage!$B$3:$F$746,5,0)="Outage","Outage","")</f>
        <v/>
      </c>
      <c r="O3390" s="18">
        <f t="shared" si="471"/>
        <v>0</v>
      </c>
      <c r="P3390" s="18" t="str">
        <f t="shared" si="472"/>
        <v/>
      </c>
      <c r="Q3390" s="18">
        <f t="shared" si="473"/>
        <v>0</v>
      </c>
      <c r="R3390" s="118"/>
    </row>
    <row r="3391" spans="1:18" x14ac:dyDescent="0.25">
      <c r="A3391" s="25">
        <f t="shared" si="474"/>
        <v>377</v>
      </c>
      <c r="B3391" s="23">
        <f t="shared" si="475"/>
        <v>44577</v>
      </c>
      <c r="C3391" s="24">
        <v>17</v>
      </c>
      <c r="D3391" s="54" t="str">
        <f t="shared" si="467"/>
        <v>ASET</v>
      </c>
      <c r="E3391" s="178"/>
      <c r="F3391" s="179"/>
      <c r="G3391" s="177"/>
      <c r="H3391" s="177"/>
      <c r="I3391" s="169">
        <f t="shared" si="468"/>
        <v>0</v>
      </c>
      <c r="J3391" s="149" t="str" cm="1">
        <f t="array" ref="J3391">IF(ISERROR(INDEX('Non Compliance input'!$H$5:$H$156,MATCH(1,(A3391='Non Compliance input'!$A$5:$A$156)*(F3391&gt;='Non Compliance input'!$D$5:$D$156)*(E3391&lt;'Non Compliance input'!$E$5:$E$156)*('Non Compliance input'!$H$5:$H$156="Yes"),0))
),"","Yes")</f>
        <v/>
      </c>
      <c r="K3391" s="149">
        <f t="shared" si="469"/>
        <v>0</v>
      </c>
      <c r="L3391" s="162">
        <f t="shared" si="470"/>
        <v>0</v>
      </c>
      <c r="M3391" s="162" t="str" cm="1">
        <f t="array" ref="M3391">IF(ISERROR(INDEX('Non Compliance input'!$I$5:$I$156,MATCH(1,(A3391='Non Compliance input'!$A$5:$A$156)*(E3391&gt;='Non Compliance input'!$D$5:$D$156)*(F3391&lt;='Non Compliance input'!$E$5:$E$156)*('Non Compliance input'!$I$5:$I$156="Yes"),0))
),"","Yes")</f>
        <v/>
      </c>
      <c r="N3391" s="149" t="str">
        <f>IF(VLOOKUP($A3391,HourEndingOutage!$B$3:$F$746,5,0)="Outage","Outage","")</f>
        <v/>
      </c>
      <c r="O3391" s="18">
        <f t="shared" si="471"/>
        <v>0</v>
      </c>
      <c r="P3391" s="18" t="str">
        <f t="shared" si="472"/>
        <v/>
      </c>
      <c r="Q3391" s="18">
        <f t="shared" si="473"/>
        <v>0</v>
      </c>
      <c r="R3391" s="118"/>
    </row>
    <row r="3392" spans="1:18" x14ac:dyDescent="0.25">
      <c r="A3392" s="25">
        <f t="shared" si="474"/>
        <v>377</v>
      </c>
      <c r="B3392" s="23">
        <f t="shared" si="475"/>
        <v>44577</v>
      </c>
      <c r="C3392" s="24">
        <v>17</v>
      </c>
      <c r="D3392" s="54" t="str">
        <f t="shared" si="467"/>
        <v>ASET</v>
      </c>
      <c r="E3392" s="178"/>
      <c r="F3392" s="179"/>
      <c r="G3392" s="177"/>
      <c r="H3392" s="177"/>
      <c r="I3392" s="169">
        <f t="shared" si="468"/>
        <v>0</v>
      </c>
      <c r="J3392" s="149" t="str" cm="1">
        <f t="array" ref="J3392">IF(ISERROR(INDEX('Non Compliance input'!$H$5:$H$156,MATCH(1,(A3392='Non Compliance input'!$A$5:$A$156)*(F3392&gt;='Non Compliance input'!$D$5:$D$156)*(E3392&lt;'Non Compliance input'!$E$5:$E$156)*('Non Compliance input'!$H$5:$H$156="Yes"),0))
),"","Yes")</f>
        <v/>
      </c>
      <c r="K3392" s="149">
        <f t="shared" si="469"/>
        <v>0</v>
      </c>
      <c r="L3392" s="162">
        <f t="shared" si="470"/>
        <v>0</v>
      </c>
      <c r="M3392" s="162" t="str" cm="1">
        <f t="array" ref="M3392">IF(ISERROR(INDEX('Non Compliance input'!$I$5:$I$156,MATCH(1,(A3392='Non Compliance input'!$A$5:$A$156)*(E3392&gt;='Non Compliance input'!$D$5:$D$156)*(F3392&lt;='Non Compliance input'!$E$5:$E$156)*('Non Compliance input'!$I$5:$I$156="Yes"),0))
),"","Yes")</f>
        <v/>
      </c>
      <c r="N3392" s="149" t="str">
        <f>IF(VLOOKUP($A3392,HourEndingOutage!$B$3:$F$746,5,0)="Outage","Outage","")</f>
        <v/>
      </c>
      <c r="O3392" s="18">
        <f t="shared" si="471"/>
        <v>0</v>
      </c>
      <c r="P3392" s="18" t="str">
        <f t="shared" si="472"/>
        <v/>
      </c>
      <c r="Q3392" s="18">
        <f t="shared" si="473"/>
        <v>0</v>
      </c>
      <c r="R3392" s="118"/>
    </row>
    <row r="3393" spans="1:18" x14ac:dyDescent="0.25">
      <c r="A3393" s="25">
        <f t="shared" si="474"/>
        <v>377</v>
      </c>
      <c r="B3393" s="23">
        <f t="shared" si="475"/>
        <v>44577</v>
      </c>
      <c r="C3393" s="24">
        <v>17</v>
      </c>
      <c r="D3393" s="54" t="str">
        <f t="shared" si="467"/>
        <v>ASET</v>
      </c>
      <c r="E3393" s="178"/>
      <c r="F3393" s="179"/>
      <c r="G3393" s="177"/>
      <c r="H3393" s="177"/>
      <c r="I3393" s="169">
        <f t="shared" si="468"/>
        <v>0</v>
      </c>
      <c r="J3393" s="149" t="str" cm="1">
        <f t="array" ref="J3393">IF(ISERROR(INDEX('Non Compliance input'!$H$5:$H$156,MATCH(1,(A3393='Non Compliance input'!$A$5:$A$156)*(F3393&gt;='Non Compliance input'!$D$5:$D$156)*(E3393&lt;'Non Compliance input'!$E$5:$E$156)*('Non Compliance input'!$H$5:$H$156="Yes"),0))
),"","Yes")</f>
        <v/>
      </c>
      <c r="K3393" s="149">
        <f t="shared" si="469"/>
        <v>0</v>
      </c>
      <c r="L3393" s="162">
        <f t="shared" si="470"/>
        <v>0</v>
      </c>
      <c r="M3393" s="162" t="str" cm="1">
        <f t="array" ref="M3393">IF(ISERROR(INDEX('Non Compliance input'!$I$5:$I$156,MATCH(1,(A3393='Non Compliance input'!$A$5:$A$156)*(E3393&gt;='Non Compliance input'!$D$5:$D$156)*(F3393&lt;='Non Compliance input'!$E$5:$E$156)*('Non Compliance input'!$I$5:$I$156="Yes"),0))
),"","Yes")</f>
        <v/>
      </c>
      <c r="N3393" s="149" t="str">
        <f>IF(VLOOKUP($A3393,HourEndingOutage!$B$3:$F$746,5,0)="Outage","Outage","")</f>
        <v/>
      </c>
      <c r="O3393" s="18">
        <f t="shared" si="471"/>
        <v>0</v>
      </c>
      <c r="P3393" s="18" t="str">
        <f t="shared" si="472"/>
        <v/>
      </c>
      <c r="Q3393" s="18">
        <f t="shared" si="473"/>
        <v>0</v>
      </c>
      <c r="R3393" s="118"/>
    </row>
    <row r="3394" spans="1:18" x14ac:dyDescent="0.25">
      <c r="A3394" s="25">
        <f t="shared" si="474"/>
        <v>377</v>
      </c>
      <c r="B3394" s="23">
        <f t="shared" si="475"/>
        <v>44577</v>
      </c>
      <c r="C3394" s="24">
        <v>17</v>
      </c>
      <c r="D3394" s="54" t="str">
        <f t="shared" ref="D3394:D3457" si="476">Unit</f>
        <v>ASET</v>
      </c>
      <c r="E3394" s="178"/>
      <c r="F3394" s="179"/>
      <c r="G3394" s="177"/>
      <c r="H3394" s="177"/>
      <c r="I3394" s="169">
        <f t="shared" si="468"/>
        <v>0</v>
      </c>
      <c r="J3394" s="149" t="str" cm="1">
        <f t="array" ref="J3394">IF(ISERROR(INDEX('Non Compliance input'!$H$5:$H$156,MATCH(1,(A3394='Non Compliance input'!$A$5:$A$156)*(F3394&gt;='Non Compliance input'!$D$5:$D$156)*(E3394&lt;'Non Compliance input'!$E$5:$E$156)*('Non Compliance input'!$H$5:$H$156="Yes"),0))
),"","Yes")</f>
        <v/>
      </c>
      <c r="K3394" s="149">
        <f t="shared" si="469"/>
        <v>0</v>
      </c>
      <c r="L3394" s="162">
        <f t="shared" si="470"/>
        <v>0</v>
      </c>
      <c r="M3394" s="162" t="str" cm="1">
        <f t="array" ref="M3394">IF(ISERROR(INDEX('Non Compliance input'!$I$5:$I$156,MATCH(1,(A3394='Non Compliance input'!$A$5:$A$156)*(E3394&gt;='Non Compliance input'!$D$5:$D$156)*(F3394&lt;='Non Compliance input'!$E$5:$E$156)*('Non Compliance input'!$I$5:$I$156="Yes"),0))
),"","Yes")</f>
        <v/>
      </c>
      <c r="N3394" s="149" t="str">
        <f>IF(VLOOKUP($A3394,HourEndingOutage!$B$3:$F$746,5,0)="Outage","Outage","")</f>
        <v/>
      </c>
      <c r="O3394" s="18">
        <f t="shared" si="471"/>
        <v>0</v>
      </c>
      <c r="P3394" s="18" t="str">
        <f t="shared" si="472"/>
        <v/>
      </c>
      <c r="Q3394" s="18">
        <f t="shared" si="473"/>
        <v>0</v>
      </c>
      <c r="R3394" s="118"/>
    </row>
    <row r="3395" spans="1:18" x14ac:dyDescent="0.25">
      <c r="A3395" s="25">
        <f t="shared" si="474"/>
        <v>377</v>
      </c>
      <c r="B3395" s="23">
        <f t="shared" si="475"/>
        <v>44577</v>
      </c>
      <c r="C3395" s="24">
        <v>17</v>
      </c>
      <c r="D3395" s="54" t="str">
        <f t="shared" si="476"/>
        <v>ASET</v>
      </c>
      <c r="E3395" s="178"/>
      <c r="F3395" s="179"/>
      <c r="G3395" s="177"/>
      <c r="H3395" s="177"/>
      <c r="I3395" s="169">
        <f t="shared" ref="I3395:I3458" si="477">IF(AND(LEN(E3395)&gt;2,LEN(F3395)&gt;2)=TRUE,(ROUND((F3395-E3395)*1440,0)),0)</f>
        <v>0</v>
      </c>
      <c r="J3395" s="149" t="str" cm="1">
        <f t="array" ref="J3395">IF(ISERROR(INDEX('Non Compliance input'!$H$5:$H$156,MATCH(1,(A3395='Non Compliance input'!$A$5:$A$156)*(F3395&gt;='Non Compliance input'!$D$5:$D$156)*(E3395&lt;'Non Compliance input'!$E$5:$E$156)*('Non Compliance input'!$H$5:$H$156="Yes"),0))
),"","Yes")</f>
        <v/>
      </c>
      <c r="K3395" s="149">
        <f t="shared" ref="K3395:K3458" si="478">IF(J3395="Yes",0,MIN(H3395,G3395,IF(H3395="",0,Contract_Volume)))</f>
        <v>0</v>
      </c>
      <c r="L3395" s="162">
        <f t="shared" ref="L3395:L3458" si="479">IF(J3395="Yes",0,(MIN(H3395,G3395)*(I3395/60)))</f>
        <v>0</v>
      </c>
      <c r="M3395" s="162" t="str" cm="1">
        <f t="array" ref="M3395">IF(ISERROR(INDEX('Non Compliance input'!$I$5:$I$156,MATCH(1,(A3395='Non Compliance input'!$A$5:$A$156)*(E3395&gt;='Non Compliance input'!$D$5:$D$156)*(F3395&lt;='Non Compliance input'!$E$5:$E$156)*('Non Compliance input'!$I$5:$I$156="Yes"),0))
),"","Yes")</f>
        <v/>
      </c>
      <c r="N3395" s="149" t="str">
        <f>IF(VLOOKUP($A3395,HourEndingOutage!$B$3:$F$746,5,0)="Outage","Outage","")</f>
        <v/>
      </c>
      <c r="O3395" s="18">
        <f t="shared" ref="O3395:O3458" si="480">IF(OR(M3395="Yes",N3395="Outage"),0,(K3395*(I3395/60))*Arming)</f>
        <v>0</v>
      </c>
      <c r="P3395" s="18" t="str">
        <f t="shared" ref="P3395:P3458" si="481">IF(ISERROR(VLOOKUP($A3395,FTShour,1,0)),"","Yes")</f>
        <v/>
      </c>
      <c r="Q3395" s="18">
        <f t="shared" si="473"/>
        <v>0</v>
      </c>
      <c r="R3395" s="118"/>
    </row>
    <row r="3396" spans="1:18" x14ac:dyDescent="0.25">
      <c r="A3396" s="25">
        <f t="shared" si="474"/>
        <v>378</v>
      </c>
      <c r="B3396" s="23">
        <f t="shared" si="475"/>
        <v>44577</v>
      </c>
      <c r="C3396" s="24">
        <v>18</v>
      </c>
      <c r="D3396" s="54" t="str">
        <f t="shared" si="476"/>
        <v>ASET</v>
      </c>
      <c r="E3396" s="178"/>
      <c r="F3396" s="179"/>
      <c r="G3396" s="177"/>
      <c r="H3396" s="177"/>
      <c r="I3396" s="169">
        <f t="shared" si="477"/>
        <v>0</v>
      </c>
      <c r="J3396" s="149" t="str" cm="1">
        <f t="array" ref="J3396">IF(ISERROR(INDEX('Non Compliance input'!$H$5:$H$156,MATCH(1,(A3396='Non Compliance input'!$A$5:$A$156)*(F3396&gt;='Non Compliance input'!$D$5:$D$156)*(E3396&lt;'Non Compliance input'!$E$5:$E$156)*('Non Compliance input'!$H$5:$H$156="Yes"),0))
),"","Yes")</f>
        <v/>
      </c>
      <c r="K3396" s="149">
        <f t="shared" si="478"/>
        <v>0</v>
      </c>
      <c r="L3396" s="162">
        <f t="shared" si="479"/>
        <v>0</v>
      </c>
      <c r="M3396" s="162" t="str" cm="1">
        <f t="array" ref="M3396">IF(ISERROR(INDEX('Non Compliance input'!$I$5:$I$156,MATCH(1,(A3396='Non Compliance input'!$A$5:$A$156)*(E3396&gt;='Non Compliance input'!$D$5:$D$156)*(F3396&lt;='Non Compliance input'!$E$5:$E$156)*('Non Compliance input'!$I$5:$I$156="Yes"),0))
),"","Yes")</f>
        <v/>
      </c>
      <c r="N3396" s="149" t="str">
        <f>IF(VLOOKUP($A3396,HourEndingOutage!$B$3:$F$746,5,0)="Outage","Outage","")</f>
        <v/>
      </c>
      <c r="O3396" s="18">
        <f t="shared" si="480"/>
        <v>0</v>
      </c>
      <c r="P3396" s="18" t="str">
        <f t="shared" si="481"/>
        <v/>
      </c>
      <c r="Q3396" s="18">
        <f t="shared" ref="Q3396:Q3459" si="482">IF(P3396="Yes",-O3396,0)</f>
        <v>0</v>
      </c>
      <c r="R3396" s="118"/>
    </row>
    <row r="3397" spans="1:18" x14ac:dyDescent="0.25">
      <c r="A3397" s="25">
        <f t="shared" si="474"/>
        <v>378</v>
      </c>
      <c r="B3397" s="23">
        <f t="shared" si="475"/>
        <v>44577</v>
      </c>
      <c r="C3397" s="24">
        <v>18</v>
      </c>
      <c r="D3397" s="54" t="str">
        <f t="shared" si="476"/>
        <v>ASET</v>
      </c>
      <c r="E3397" s="178"/>
      <c r="F3397" s="179"/>
      <c r="G3397" s="177"/>
      <c r="H3397" s="177"/>
      <c r="I3397" s="169">
        <f t="shared" si="477"/>
        <v>0</v>
      </c>
      <c r="J3397" s="149" t="str" cm="1">
        <f t="array" ref="J3397">IF(ISERROR(INDEX('Non Compliance input'!$H$5:$H$156,MATCH(1,(A3397='Non Compliance input'!$A$5:$A$156)*(F3397&gt;='Non Compliance input'!$D$5:$D$156)*(E3397&lt;'Non Compliance input'!$E$5:$E$156)*('Non Compliance input'!$H$5:$H$156="Yes"),0))
),"","Yes")</f>
        <v/>
      </c>
      <c r="K3397" s="149">
        <f t="shared" si="478"/>
        <v>0</v>
      </c>
      <c r="L3397" s="162">
        <f t="shared" si="479"/>
        <v>0</v>
      </c>
      <c r="M3397" s="162" t="str" cm="1">
        <f t="array" ref="M3397">IF(ISERROR(INDEX('Non Compliance input'!$I$5:$I$156,MATCH(1,(A3397='Non Compliance input'!$A$5:$A$156)*(E3397&gt;='Non Compliance input'!$D$5:$D$156)*(F3397&lt;='Non Compliance input'!$E$5:$E$156)*('Non Compliance input'!$I$5:$I$156="Yes"),0))
),"","Yes")</f>
        <v/>
      </c>
      <c r="N3397" s="149" t="str">
        <f>IF(VLOOKUP($A3397,HourEndingOutage!$B$3:$F$746,5,0)="Outage","Outage","")</f>
        <v/>
      </c>
      <c r="O3397" s="18">
        <f t="shared" si="480"/>
        <v>0</v>
      </c>
      <c r="P3397" s="18" t="str">
        <f t="shared" si="481"/>
        <v/>
      </c>
      <c r="Q3397" s="18">
        <f t="shared" si="482"/>
        <v>0</v>
      </c>
      <c r="R3397" s="118"/>
    </row>
    <row r="3398" spans="1:18" x14ac:dyDescent="0.25">
      <c r="A3398" s="25">
        <f t="shared" si="474"/>
        <v>378</v>
      </c>
      <c r="B3398" s="23">
        <f t="shared" si="475"/>
        <v>44577</v>
      </c>
      <c r="C3398" s="24">
        <v>18</v>
      </c>
      <c r="D3398" s="54" t="str">
        <f t="shared" si="476"/>
        <v>ASET</v>
      </c>
      <c r="E3398" s="178"/>
      <c r="F3398" s="179"/>
      <c r="G3398" s="177"/>
      <c r="H3398" s="177"/>
      <c r="I3398" s="169">
        <f t="shared" si="477"/>
        <v>0</v>
      </c>
      <c r="J3398" s="149" t="str" cm="1">
        <f t="array" ref="J3398">IF(ISERROR(INDEX('Non Compliance input'!$H$5:$H$156,MATCH(1,(A3398='Non Compliance input'!$A$5:$A$156)*(F3398&gt;='Non Compliance input'!$D$5:$D$156)*(E3398&lt;'Non Compliance input'!$E$5:$E$156)*('Non Compliance input'!$H$5:$H$156="Yes"),0))
),"","Yes")</f>
        <v/>
      </c>
      <c r="K3398" s="149">
        <f t="shared" si="478"/>
        <v>0</v>
      </c>
      <c r="L3398" s="162">
        <f t="shared" si="479"/>
        <v>0</v>
      </c>
      <c r="M3398" s="162" t="str" cm="1">
        <f t="array" ref="M3398">IF(ISERROR(INDEX('Non Compliance input'!$I$5:$I$156,MATCH(1,(A3398='Non Compliance input'!$A$5:$A$156)*(E3398&gt;='Non Compliance input'!$D$5:$D$156)*(F3398&lt;='Non Compliance input'!$E$5:$E$156)*('Non Compliance input'!$I$5:$I$156="Yes"),0))
),"","Yes")</f>
        <v/>
      </c>
      <c r="N3398" s="149" t="str">
        <f>IF(VLOOKUP($A3398,HourEndingOutage!$B$3:$F$746,5,0)="Outage","Outage","")</f>
        <v/>
      </c>
      <c r="O3398" s="18">
        <f t="shared" si="480"/>
        <v>0</v>
      </c>
      <c r="P3398" s="18" t="str">
        <f t="shared" si="481"/>
        <v/>
      </c>
      <c r="Q3398" s="18">
        <f t="shared" si="482"/>
        <v>0</v>
      </c>
      <c r="R3398" s="118"/>
    </row>
    <row r="3399" spans="1:18" x14ac:dyDescent="0.25">
      <c r="A3399" s="25">
        <f t="shared" si="474"/>
        <v>378</v>
      </c>
      <c r="B3399" s="23">
        <f t="shared" si="475"/>
        <v>44577</v>
      </c>
      <c r="C3399" s="24">
        <v>18</v>
      </c>
      <c r="D3399" s="54" t="str">
        <f t="shared" si="476"/>
        <v>ASET</v>
      </c>
      <c r="E3399" s="178"/>
      <c r="F3399" s="179"/>
      <c r="G3399" s="177"/>
      <c r="H3399" s="177"/>
      <c r="I3399" s="169">
        <f t="shared" si="477"/>
        <v>0</v>
      </c>
      <c r="J3399" s="149" t="str" cm="1">
        <f t="array" ref="J3399">IF(ISERROR(INDEX('Non Compliance input'!$H$5:$H$156,MATCH(1,(A3399='Non Compliance input'!$A$5:$A$156)*(F3399&gt;='Non Compliance input'!$D$5:$D$156)*(E3399&lt;'Non Compliance input'!$E$5:$E$156)*('Non Compliance input'!$H$5:$H$156="Yes"),0))
),"","Yes")</f>
        <v/>
      </c>
      <c r="K3399" s="149">
        <f t="shared" si="478"/>
        <v>0</v>
      </c>
      <c r="L3399" s="162">
        <f t="shared" si="479"/>
        <v>0</v>
      </c>
      <c r="M3399" s="162" t="str" cm="1">
        <f t="array" ref="M3399">IF(ISERROR(INDEX('Non Compliance input'!$I$5:$I$156,MATCH(1,(A3399='Non Compliance input'!$A$5:$A$156)*(E3399&gt;='Non Compliance input'!$D$5:$D$156)*(F3399&lt;='Non Compliance input'!$E$5:$E$156)*('Non Compliance input'!$I$5:$I$156="Yes"),0))
),"","Yes")</f>
        <v/>
      </c>
      <c r="N3399" s="149" t="str">
        <f>IF(VLOOKUP($A3399,HourEndingOutage!$B$3:$F$746,5,0)="Outage","Outage","")</f>
        <v/>
      </c>
      <c r="O3399" s="18">
        <f t="shared" si="480"/>
        <v>0</v>
      </c>
      <c r="P3399" s="18" t="str">
        <f t="shared" si="481"/>
        <v/>
      </c>
      <c r="Q3399" s="18">
        <f t="shared" si="482"/>
        <v>0</v>
      </c>
      <c r="R3399" s="118"/>
    </row>
    <row r="3400" spans="1:18" x14ac:dyDescent="0.25">
      <c r="A3400" s="25">
        <f t="shared" si="474"/>
        <v>378</v>
      </c>
      <c r="B3400" s="23">
        <f t="shared" si="475"/>
        <v>44577</v>
      </c>
      <c r="C3400" s="24">
        <v>18</v>
      </c>
      <c r="D3400" s="54" t="str">
        <f t="shared" si="476"/>
        <v>ASET</v>
      </c>
      <c r="E3400" s="178"/>
      <c r="F3400" s="179"/>
      <c r="G3400" s="177"/>
      <c r="H3400" s="177"/>
      <c r="I3400" s="169">
        <f t="shared" si="477"/>
        <v>0</v>
      </c>
      <c r="J3400" s="149" t="str" cm="1">
        <f t="array" ref="J3400">IF(ISERROR(INDEX('Non Compliance input'!$H$5:$H$156,MATCH(1,(A3400='Non Compliance input'!$A$5:$A$156)*(F3400&gt;='Non Compliance input'!$D$5:$D$156)*(E3400&lt;'Non Compliance input'!$E$5:$E$156)*('Non Compliance input'!$H$5:$H$156="Yes"),0))
),"","Yes")</f>
        <v/>
      </c>
      <c r="K3400" s="149">
        <f t="shared" si="478"/>
        <v>0</v>
      </c>
      <c r="L3400" s="162">
        <f t="shared" si="479"/>
        <v>0</v>
      </c>
      <c r="M3400" s="162" t="str" cm="1">
        <f t="array" ref="M3400">IF(ISERROR(INDEX('Non Compliance input'!$I$5:$I$156,MATCH(1,(A3400='Non Compliance input'!$A$5:$A$156)*(E3400&gt;='Non Compliance input'!$D$5:$D$156)*(F3400&lt;='Non Compliance input'!$E$5:$E$156)*('Non Compliance input'!$I$5:$I$156="Yes"),0))
),"","Yes")</f>
        <v/>
      </c>
      <c r="N3400" s="149" t="str">
        <f>IF(VLOOKUP($A3400,HourEndingOutage!$B$3:$F$746,5,0)="Outage","Outage","")</f>
        <v/>
      </c>
      <c r="O3400" s="18">
        <f t="shared" si="480"/>
        <v>0</v>
      </c>
      <c r="P3400" s="18" t="str">
        <f t="shared" si="481"/>
        <v/>
      </c>
      <c r="Q3400" s="18">
        <f t="shared" si="482"/>
        <v>0</v>
      </c>
      <c r="R3400" s="118"/>
    </row>
    <row r="3401" spans="1:18" x14ac:dyDescent="0.25">
      <c r="A3401" s="25">
        <f t="shared" si="474"/>
        <v>378</v>
      </c>
      <c r="B3401" s="23">
        <f t="shared" si="475"/>
        <v>44577</v>
      </c>
      <c r="C3401" s="24">
        <v>18</v>
      </c>
      <c r="D3401" s="54" t="str">
        <f t="shared" si="476"/>
        <v>ASET</v>
      </c>
      <c r="E3401" s="178"/>
      <c r="F3401" s="179"/>
      <c r="G3401" s="177"/>
      <c r="H3401" s="177"/>
      <c r="I3401" s="169">
        <f t="shared" si="477"/>
        <v>0</v>
      </c>
      <c r="J3401" s="149" t="str" cm="1">
        <f t="array" ref="J3401">IF(ISERROR(INDEX('Non Compliance input'!$H$5:$H$156,MATCH(1,(A3401='Non Compliance input'!$A$5:$A$156)*(F3401&gt;='Non Compliance input'!$D$5:$D$156)*(E3401&lt;'Non Compliance input'!$E$5:$E$156)*('Non Compliance input'!$H$5:$H$156="Yes"),0))
),"","Yes")</f>
        <v/>
      </c>
      <c r="K3401" s="149">
        <f t="shared" si="478"/>
        <v>0</v>
      </c>
      <c r="L3401" s="162">
        <f t="shared" si="479"/>
        <v>0</v>
      </c>
      <c r="M3401" s="162" t="str" cm="1">
        <f t="array" ref="M3401">IF(ISERROR(INDEX('Non Compliance input'!$I$5:$I$156,MATCH(1,(A3401='Non Compliance input'!$A$5:$A$156)*(E3401&gt;='Non Compliance input'!$D$5:$D$156)*(F3401&lt;='Non Compliance input'!$E$5:$E$156)*('Non Compliance input'!$I$5:$I$156="Yes"),0))
),"","Yes")</f>
        <v/>
      </c>
      <c r="N3401" s="149" t="str">
        <f>IF(VLOOKUP($A3401,HourEndingOutage!$B$3:$F$746,5,0)="Outage","Outage","")</f>
        <v/>
      </c>
      <c r="O3401" s="18">
        <f t="shared" si="480"/>
        <v>0</v>
      </c>
      <c r="P3401" s="18" t="str">
        <f t="shared" si="481"/>
        <v/>
      </c>
      <c r="Q3401" s="18">
        <f t="shared" si="482"/>
        <v>0</v>
      </c>
      <c r="R3401" s="118"/>
    </row>
    <row r="3402" spans="1:18" x14ac:dyDescent="0.25">
      <c r="A3402" s="25">
        <f t="shared" si="474"/>
        <v>378</v>
      </c>
      <c r="B3402" s="23">
        <f t="shared" si="475"/>
        <v>44577</v>
      </c>
      <c r="C3402" s="24">
        <v>18</v>
      </c>
      <c r="D3402" s="54" t="str">
        <f t="shared" si="476"/>
        <v>ASET</v>
      </c>
      <c r="E3402" s="178"/>
      <c r="F3402" s="179"/>
      <c r="G3402" s="177"/>
      <c r="H3402" s="177"/>
      <c r="I3402" s="169">
        <f t="shared" si="477"/>
        <v>0</v>
      </c>
      <c r="J3402" s="149" t="str" cm="1">
        <f t="array" ref="J3402">IF(ISERROR(INDEX('Non Compliance input'!$H$5:$H$156,MATCH(1,(A3402='Non Compliance input'!$A$5:$A$156)*(F3402&gt;='Non Compliance input'!$D$5:$D$156)*(E3402&lt;'Non Compliance input'!$E$5:$E$156)*('Non Compliance input'!$H$5:$H$156="Yes"),0))
),"","Yes")</f>
        <v/>
      </c>
      <c r="K3402" s="149">
        <f t="shared" si="478"/>
        <v>0</v>
      </c>
      <c r="L3402" s="162">
        <f t="shared" si="479"/>
        <v>0</v>
      </c>
      <c r="M3402" s="162" t="str" cm="1">
        <f t="array" ref="M3402">IF(ISERROR(INDEX('Non Compliance input'!$I$5:$I$156,MATCH(1,(A3402='Non Compliance input'!$A$5:$A$156)*(E3402&gt;='Non Compliance input'!$D$5:$D$156)*(F3402&lt;='Non Compliance input'!$E$5:$E$156)*('Non Compliance input'!$I$5:$I$156="Yes"),0))
),"","Yes")</f>
        <v/>
      </c>
      <c r="N3402" s="149" t="str">
        <f>IF(VLOOKUP($A3402,HourEndingOutage!$B$3:$F$746,5,0)="Outage","Outage","")</f>
        <v/>
      </c>
      <c r="O3402" s="18">
        <f t="shared" si="480"/>
        <v>0</v>
      </c>
      <c r="P3402" s="18" t="str">
        <f t="shared" si="481"/>
        <v/>
      </c>
      <c r="Q3402" s="18">
        <f t="shared" si="482"/>
        <v>0</v>
      </c>
      <c r="R3402" s="118"/>
    </row>
    <row r="3403" spans="1:18" x14ac:dyDescent="0.25">
      <c r="A3403" s="25">
        <f t="shared" si="474"/>
        <v>378</v>
      </c>
      <c r="B3403" s="23">
        <f t="shared" si="475"/>
        <v>44577</v>
      </c>
      <c r="C3403" s="24">
        <v>18</v>
      </c>
      <c r="D3403" s="54" t="str">
        <f t="shared" si="476"/>
        <v>ASET</v>
      </c>
      <c r="E3403" s="178"/>
      <c r="F3403" s="179"/>
      <c r="G3403" s="177"/>
      <c r="H3403" s="177"/>
      <c r="I3403" s="169">
        <f t="shared" si="477"/>
        <v>0</v>
      </c>
      <c r="J3403" s="149" t="str" cm="1">
        <f t="array" ref="J3403">IF(ISERROR(INDEX('Non Compliance input'!$H$5:$H$156,MATCH(1,(A3403='Non Compliance input'!$A$5:$A$156)*(F3403&gt;='Non Compliance input'!$D$5:$D$156)*(E3403&lt;'Non Compliance input'!$E$5:$E$156)*('Non Compliance input'!$H$5:$H$156="Yes"),0))
),"","Yes")</f>
        <v/>
      </c>
      <c r="K3403" s="149">
        <f t="shared" si="478"/>
        <v>0</v>
      </c>
      <c r="L3403" s="162">
        <f t="shared" si="479"/>
        <v>0</v>
      </c>
      <c r="M3403" s="162" t="str" cm="1">
        <f t="array" ref="M3403">IF(ISERROR(INDEX('Non Compliance input'!$I$5:$I$156,MATCH(1,(A3403='Non Compliance input'!$A$5:$A$156)*(E3403&gt;='Non Compliance input'!$D$5:$D$156)*(F3403&lt;='Non Compliance input'!$E$5:$E$156)*('Non Compliance input'!$I$5:$I$156="Yes"),0))
),"","Yes")</f>
        <v/>
      </c>
      <c r="N3403" s="149" t="str">
        <f>IF(VLOOKUP($A3403,HourEndingOutage!$B$3:$F$746,5,0)="Outage","Outage","")</f>
        <v/>
      </c>
      <c r="O3403" s="18">
        <f t="shared" si="480"/>
        <v>0</v>
      </c>
      <c r="P3403" s="18" t="str">
        <f t="shared" si="481"/>
        <v/>
      </c>
      <c r="Q3403" s="18">
        <f t="shared" si="482"/>
        <v>0</v>
      </c>
      <c r="R3403" s="118"/>
    </row>
    <row r="3404" spans="1:18" x14ac:dyDescent="0.25">
      <c r="A3404" s="25">
        <f t="shared" si="474"/>
        <v>378</v>
      </c>
      <c r="B3404" s="23">
        <f t="shared" si="475"/>
        <v>44577</v>
      </c>
      <c r="C3404" s="24">
        <v>18</v>
      </c>
      <c r="D3404" s="54" t="str">
        <f t="shared" si="476"/>
        <v>ASET</v>
      </c>
      <c r="E3404" s="178"/>
      <c r="F3404" s="179"/>
      <c r="G3404" s="177"/>
      <c r="H3404" s="177"/>
      <c r="I3404" s="169">
        <f t="shared" si="477"/>
        <v>0</v>
      </c>
      <c r="J3404" s="149" t="str" cm="1">
        <f t="array" ref="J3404">IF(ISERROR(INDEX('Non Compliance input'!$H$5:$H$156,MATCH(1,(A3404='Non Compliance input'!$A$5:$A$156)*(F3404&gt;='Non Compliance input'!$D$5:$D$156)*(E3404&lt;'Non Compliance input'!$E$5:$E$156)*('Non Compliance input'!$H$5:$H$156="Yes"),0))
),"","Yes")</f>
        <v/>
      </c>
      <c r="K3404" s="149">
        <f t="shared" si="478"/>
        <v>0</v>
      </c>
      <c r="L3404" s="162">
        <f t="shared" si="479"/>
        <v>0</v>
      </c>
      <c r="M3404" s="162" t="str" cm="1">
        <f t="array" ref="M3404">IF(ISERROR(INDEX('Non Compliance input'!$I$5:$I$156,MATCH(1,(A3404='Non Compliance input'!$A$5:$A$156)*(E3404&gt;='Non Compliance input'!$D$5:$D$156)*(F3404&lt;='Non Compliance input'!$E$5:$E$156)*('Non Compliance input'!$I$5:$I$156="Yes"),0))
),"","Yes")</f>
        <v/>
      </c>
      <c r="N3404" s="149" t="str">
        <f>IF(VLOOKUP($A3404,HourEndingOutage!$B$3:$F$746,5,0)="Outage","Outage","")</f>
        <v/>
      </c>
      <c r="O3404" s="18">
        <f t="shared" si="480"/>
        <v>0</v>
      </c>
      <c r="P3404" s="18" t="str">
        <f t="shared" si="481"/>
        <v/>
      </c>
      <c r="Q3404" s="18">
        <f t="shared" si="482"/>
        <v>0</v>
      </c>
      <c r="R3404" s="118"/>
    </row>
    <row r="3405" spans="1:18" x14ac:dyDescent="0.25">
      <c r="A3405" s="25">
        <f t="shared" si="474"/>
        <v>379</v>
      </c>
      <c r="B3405" s="23">
        <f t="shared" si="475"/>
        <v>44577</v>
      </c>
      <c r="C3405" s="24">
        <v>19</v>
      </c>
      <c r="D3405" s="54" t="str">
        <f t="shared" si="476"/>
        <v>ASET</v>
      </c>
      <c r="E3405" s="178"/>
      <c r="F3405" s="179"/>
      <c r="G3405" s="177"/>
      <c r="H3405" s="177"/>
      <c r="I3405" s="169">
        <f t="shared" si="477"/>
        <v>0</v>
      </c>
      <c r="J3405" s="149" t="str" cm="1">
        <f t="array" ref="J3405">IF(ISERROR(INDEX('Non Compliance input'!$H$5:$H$156,MATCH(1,(A3405='Non Compliance input'!$A$5:$A$156)*(F3405&gt;='Non Compliance input'!$D$5:$D$156)*(E3405&lt;'Non Compliance input'!$E$5:$E$156)*('Non Compliance input'!$H$5:$H$156="Yes"),0))
),"","Yes")</f>
        <v/>
      </c>
      <c r="K3405" s="149">
        <f t="shared" si="478"/>
        <v>0</v>
      </c>
      <c r="L3405" s="162">
        <f t="shared" si="479"/>
        <v>0</v>
      </c>
      <c r="M3405" s="162" t="str" cm="1">
        <f t="array" ref="M3405">IF(ISERROR(INDEX('Non Compliance input'!$I$5:$I$156,MATCH(1,(A3405='Non Compliance input'!$A$5:$A$156)*(E3405&gt;='Non Compliance input'!$D$5:$D$156)*(F3405&lt;='Non Compliance input'!$E$5:$E$156)*('Non Compliance input'!$I$5:$I$156="Yes"),0))
),"","Yes")</f>
        <v/>
      </c>
      <c r="N3405" s="149" t="str">
        <f>IF(VLOOKUP($A3405,HourEndingOutage!$B$3:$F$746,5,0)="Outage","Outage","")</f>
        <v/>
      </c>
      <c r="O3405" s="18">
        <f t="shared" si="480"/>
        <v>0</v>
      </c>
      <c r="P3405" s="18" t="str">
        <f t="shared" si="481"/>
        <v/>
      </c>
      <c r="Q3405" s="18">
        <f t="shared" si="482"/>
        <v>0</v>
      </c>
      <c r="R3405" s="118"/>
    </row>
    <row r="3406" spans="1:18" x14ac:dyDescent="0.25">
      <c r="A3406" s="25">
        <f t="shared" si="474"/>
        <v>379</v>
      </c>
      <c r="B3406" s="23">
        <f t="shared" si="475"/>
        <v>44577</v>
      </c>
      <c r="C3406" s="24">
        <v>19</v>
      </c>
      <c r="D3406" s="54" t="str">
        <f t="shared" si="476"/>
        <v>ASET</v>
      </c>
      <c r="E3406" s="178"/>
      <c r="F3406" s="179"/>
      <c r="G3406" s="177"/>
      <c r="H3406" s="177"/>
      <c r="I3406" s="169">
        <f t="shared" si="477"/>
        <v>0</v>
      </c>
      <c r="J3406" s="149" t="str" cm="1">
        <f t="array" ref="J3406">IF(ISERROR(INDEX('Non Compliance input'!$H$5:$H$156,MATCH(1,(A3406='Non Compliance input'!$A$5:$A$156)*(F3406&gt;='Non Compliance input'!$D$5:$D$156)*(E3406&lt;'Non Compliance input'!$E$5:$E$156)*('Non Compliance input'!$H$5:$H$156="Yes"),0))
),"","Yes")</f>
        <v/>
      </c>
      <c r="K3406" s="149">
        <f t="shared" si="478"/>
        <v>0</v>
      </c>
      <c r="L3406" s="162">
        <f t="shared" si="479"/>
        <v>0</v>
      </c>
      <c r="M3406" s="162" t="str" cm="1">
        <f t="array" ref="M3406">IF(ISERROR(INDEX('Non Compliance input'!$I$5:$I$156,MATCH(1,(A3406='Non Compliance input'!$A$5:$A$156)*(E3406&gt;='Non Compliance input'!$D$5:$D$156)*(F3406&lt;='Non Compliance input'!$E$5:$E$156)*('Non Compliance input'!$I$5:$I$156="Yes"),0))
),"","Yes")</f>
        <v/>
      </c>
      <c r="N3406" s="149" t="str">
        <f>IF(VLOOKUP($A3406,HourEndingOutage!$B$3:$F$746,5,0)="Outage","Outage","")</f>
        <v/>
      </c>
      <c r="O3406" s="18">
        <f t="shared" si="480"/>
        <v>0</v>
      </c>
      <c r="P3406" s="18" t="str">
        <f t="shared" si="481"/>
        <v/>
      </c>
      <c r="Q3406" s="18">
        <f t="shared" si="482"/>
        <v>0</v>
      </c>
      <c r="R3406" s="118"/>
    </row>
    <row r="3407" spans="1:18" x14ac:dyDescent="0.25">
      <c r="A3407" s="25">
        <f t="shared" si="474"/>
        <v>379</v>
      </c>
      <c r="B3407" s="23">
        <f t="shared" si="475"/>
        <v>44577</v>
      </c>
      <c r="C3407" s="24">
        <v>19</v>
      </c>
      <c r="D3407" s="54" t="str">
        <f t="shared" si="476"/>
        <v>ASET</v>
      </c>
      <c r="E3407" s="178"/>
      <c r="F3407" s="179"/>
      <c r="G3407" s="177"/>
      <c r="H3407" s="177"/>
      <c r="I3407" s="169">
        <f t="shared" si="477"/>
        <v>0</v>
      </c>
      <c r="J3407" s="149" t="str" cm="1">
        <f t="array" ref="J3407">IF(ISERROR(INDEX('Non Compliance input'!$H$5:$H$156,MATCH(1,(A3407='Non Compliance input'!$A$5:$A$156)*(F3407&gt;='Non Compliance input'!$D$5:$D$156)*(E3407&lt;'Non Compliance input'!$E$5:$E$156)*('Non Compliance input'!$H$5:$H$156="Yes"),0))
),"","Yes")</f>
        <v/>
      </c>
      <c r="K3407" s="149">
        <f t="shared" si="478"/>
        <v>0</v>
      </c>
      <c r="L3407" s="162">
        <f t="shared" si="479"/>
        <v>0</v>
      </c>
      <c r="M3407" s="162" t="str" cm="1">
        <f t="array" ref="M3407">IF(ISERROR(INDEX('Non Compliance input'!$I$5:$I$156,MATCH(1,(A3407='Non Compliance input'!$A$5:$A$156)*(E3407&gt;='Non Compliance input'!$D$5:$D$156)*(F3407&lt;='Non Compliance input'!$E$5:$E$156)*('Non Compliance input'!$I$5:$I$156="Yes"),0))
),"","Yes")</f>
        <v/>
      </c>
      <c r="N3407" s="149" t="str">
        <f>IF(VLOOKUP($A3407,HourEndingOutage!$B$3:$F$746,5,0)="Outage","Outage","")</f>
        <v/>
      </c>
      <c r="O3407" s="18">
        <f t="shared" si="480"/>
        <v>0</v>
      </c>
      <c r="P3407" s="18" t="str">
        <f t="shared" si="481"/>
        <v/>
      </c>
      <c r="Q3407" s="18">
        <f t="shared" si="482"/>
        <v>0</v>
      </c>
      <c r="R3407" s="118"/>
    </row>
    <row r="3408" spans="1:18" x14ac:dyDescent="0.25">
      <c r="A3408" s="25">
        <f t="shared" si="474"/>
        <v>379</v>
      </c>
      <c r="B3408" s="23">
        <f t="shared" si="475"/>
        <v>44577</v>
      </c>
      <c r="C3408" s="24">
        <v>19</v>
      </c>
      <c r="D3408" s="54" t="str">
        <f t="shared" si="476"/>
        <v>ASET</v>
      </c>
      <c r="E3408" s="178"/>
      <c r="F3408" s="179"/>
      <c r="G3408" s="177"/>
      <c r="H3408" s="177"/>
      <c r="I3408" s="169">
        <f t="shared" si="477"/>
        <v>0</v>
      </c>
      <c r="J3408" s="149" t="str" cm="1">
        <f t="array" ref="J3408">IF(ISERROR(INDEX('Non Compliance input'!$H$5:$H$156,MATCH(1,(A3408='Non Compliance input'!$A$5:$A$156)*(F3408&gt;='Non Compliance input'!$D$5:$D$156)*(E3408&lt;'Non Compliance input'!$E$5:$E$156)*('Non Compliance input'!$H$5:$H$156="Yes"),0))
),"","Yes")</f>
        <v/>
      </c>
      <c r="K3408" s="149">
        <f t="shared" si="478"/>
        <v>0</v>
      </c>
      <c r="L3408" s="162">
        <f t="shared" si="479"/>
        <v>0</v>
      </c>
      <c r="M3408" s="162" t="str" cm="1">
        <f t="array" ref="M3408">IF(ISERROR(INDEX('Non Compliance input'!$I$5:$I$156,MATCH(1,(A3408='Non Compliance input'!$A$5:$A$156)*(E3408&gt;='Non Compliance input'!$D$5:$D$156)*(F3408&lt;='Non Compliance input'!$E$5:$E$156)*('Non Compliance input'!$I$5:$I$156="Yes"),0))
),"","Yes")</f>
        <v/>
      </c>
      <c r="N3408" s="149" t="str">
        <f>IF(VLOOKUP($A3408,HourEndingOutage!$B$3:$F$746,5,0)="Outage","Outage","")</f>
        <v/>
      </c>
      <c r="O3408" s="18">
        <f t="shared" si="480"/>
        <v>0</v>
      </c>
      <c r="P3408" s="18" t="str">
        <f t="shared" si="481"/>
        <v/>
      </c>
      <c r="Q3408" s="18">
        <f t="shared" si="482"/>
        <v>0</v>
      </c>
      <c r="R3408" s="118"/>
    </row>
    <row r="3409" spans="1:18" x14ac:dyDescent="0.25">
      <c r="A3409" s="25">
        <f t="shared" si="474"/>
        <v>379</v>
      </c>
      <c r="B3409" s="23">
        <f t="shared" si="475"/>
        <v>44577</v>
      </c>
      <c r="C3409" s="24">
        <v>19</v>
      </c>
      <c r="D3409" s="54" t="str">
        <f t="shared" si="476"/>
        <v>ASET</v>
      </c>
      <c r="E3409" s="178"/>
      <c r="F3409" s="179"/>
      <c r="G3409" s="177"/>
      <c r="H3409" s="177"/>
      <c r="I3409" s="169">
        <f t="shared" si="477"/>
        <v>0</v>
      </c>
      <c r="J3409" s="149" t="str" cm="1">
        <f t="array" ref="J3409">IF(ISERROR(INDEX('Non Compliance input'!$H$5:$H$156,MATCH(1,(A3409='Non Compliance input'!$A$5:$A$156)*(F3409&gt;='Non Compliance input'!$D$5:$D$156)*(E3409&lt;'Non Compliance input'!$E$5:$E$156)*('Non Compliance input'!$H$5:$H$156="Yes"),0))
),"","Yes")</f>
        <v/>
      </c>
      <c r="K3409" s="149">
        <f t="shared" si="478"/>
        <v>0</v>
      </c>
      <c r="L3409" s="162">
        <f t="shared" si="479"/>
        <v>0</v>
      </c>
      <c r="M3409" s="162" t="str" cm="1">
        <f t="array" ref="M3409">IF(ISERROR(INDEX('Non Compliance input'!$I$5:$I$156,MATCH(1,(A3409='Non Compliance input'!$A$5:$A$156)*(E3409&gt;='Non Compliance input'!$D$5:$D$156)*(F3409&lt;='Non Compliance input'!$E$5:$E$156)*('Non Compliance input'!$I$5:$I$156="Yes"),0))
),"","Yes")</f>
        <v/>
      </c>
      <c r="N3409" s="149" t="str">
        <f>IF(VLOOKUP($A3409,HourEndingOutage!$B$3:$F$746,5,0)="Outage","Outage","")</f>
        <v/>
      </c>
      <c r="O3409" s="18">
        <f t="shared" si="480"/>
        <v>0</v>
      </c>
      <c r="P3409" s="18" t="str">
        <f t="shared" si="481"/>
        <v/>
      </c>
      <c r="Q3409" s="18">
        <f t="shared" si="482"/>
        <v>0</v>
      </c>
      <c r="R3409" s="118"/>
    </row>
    <row r="3410" spans="1:18" x14ac:dyDescent="0.25">
      <c r="A3410" s="25">
        <f t="shared" si="474"/>
        <v>379</v>
      </c>
      <c r="B3410" s="23">
        <f t="shared" si="475"/>
        <v>44577</v>
      </c>
      <c r="C3410" s="24">
        <v>19</v>
      </c>
      <c r="D3410" s="54" t="str">
        <f t="shared" si="476"/>
        <v>ASET</v>
      </c>
      <c r="E3410" s="178"/>
      <c r="F3410" s="179"/>
      <c r="G3410" s="177"/>
      <c r="H3410" s="177"/>
      <c r="I3410" s="169">
        <f t="shared" si="477"/>
        <v>0</v>
      </c>
      <c r="J3410" s="149" t="str" cm="1">
        <f t="array" ref="J3410">IF(ISERROR(INDEX('Non Compliance input'!$H$5:$H$156,MATCH(1,(A3410='Non Compliance input'!$A$5:$A$156)*(F3410&gt;='Non Compliance input'!$D$5:$D$156)*(E3410&lt;'Non Compliance input'!$E$5:$E$156)*('Non Compliance input'!$H$5:$H$156="Yes"),0))
),"","Yes")</f>
        <v/>
      </c>
      <c r="K3410" s="149">
        <f t="shared" si="478"/>
        <v>0</v>
      </c>
      <c r="L3410" s="162">
        <f t="shared" si="479"/>
        <v>0</v>
      </c>
      <c r="M3410" s="162" t="str" cm="1">
        <f t="array" ref="M3410">IF(ISERROR(INDEX('Non Compliance input'!$I$5:$I$156,MATCH(1,(A3410='Non Compliance input'!$A$5:$A$156)*(E3410&gt;='Non Compliance input'!$D$5:$D$156)*(F3410&lt;='Non Compliance input'!$E$5:$E$156)*('Non Compliance input'!$I$5:$I$156="Yes"),0))
),"","Yes")</f>
        <v/>
      </c>
      <c r="N3410" s="149" t="str">
        <f>IF(VLOOKUP($A3410,HourEndingOutage!$B$3:$F$746,5,0)="Outage","Outage","")</f>
        <v/>
      </c>
      <c r="O3410" s="18">
        <f t="shared" si="480"/>
        <v>0</v>
      </c>
      <c r="P3410" s="18" t="str">
        <f t="shared" si="481"/>
        <v/>
      </c>
      <c r="Q3410" s="18">
        <f t="shared" si="482"/>
        <v>0</v>
      </c>
      <c r="R3410" s="118"/>
    </row>
    <row r="3411" spans="1:18" x14ac:dyDescent="0.25">
      <c r="A3411" s="25">
        <f t="shared" si="474"/>
        <v>379</v>
      </c>
      <c r="B3411" s="23">
        <f t="shared" si="475"/>
        <v>44577</v>
      </c>
      <c r="C3411" s="24">
        <v>19</v>
      </c>
      <c r="D3411" s="54" t="str">
        <f t="shared" si="476"/>
        <v>ASET</v>
      </c>
      <c r="E3411" s="178"/>
      <c r="F3411" s="179"/>
      <c r="G3411" s="177"/>
      <c r="H3411" s="177"/>
      <c r="I3411" s="169">
        <f t="shared" si="477"/>
        <v>0</v>
      </c>
      <c r="J3411" s="149" t="str" cm="1">
        <f t="array" ref="J3411">IF(ISERROR(INDEX('Non Compliance input'!$H$5:$H$156,MATCH(1,(A3411='Non Compliance input'!$A$5:$A$156)*(F3411&gt;='Non Compliance input'!$D$5:$D$156)*(E3411&lt;'Non Compliance input'!$E$5:$E$156)*('Non Compliance input'!$H$5:$H$156="Yes"),0))
),"","Yes")</f>
        <v/>
      </c>
      <c r="K3411" s="149">
        <f t="shared" si="478"/>
        <v>0</v>
      </c>
      <c r="L3411" s="162">
        <f t="shared" si="479"/>
        <v>0</v>
      </c>
      <c r="M3411" s="162" t="str" cm="1">
        <f t="array" ref="M3411">IF(ISERROR(INDEX('Non Compliance input'!$I$5:$I$156,MATCH(1,(A3411='Non Compliance input'!$A$5:$A$156)*(E3411&gt;='Non Compliance input'!$D$5:$D$156)*(F3411&lt;='Non Compliance input'!$E$5:$E$156)*('Non Compliance input'!$I$5:$I$156="Yes"),0))
),"","Yes")</f>
        <v/>
      </c>
      <c r="N3411" s="149" t="str">
        <f>IF(VLOOKUP($A3411,HourEndingOutage!$B$3:$F$746,5,0)="Outage","Outage","")</f>
        <v/>
      </c>
      <c r="O3411" s="18">
        <f t="shared" si="480"/>
        <v>0</v>
      </c>
      <c r="P3411" s="18" t="str">
        <f t="shared" si="481"/>
        <v/>
      </c>
      <c r="Q3411" s="18">
        <f t="shared" si="482"/>
        <v>0</v>
      </c>
      <c r="R3411" s="118"/>
    </row>
    <row r="3412" spans="1:18" x14ac:dyDescent="0.25">
      <c r="A3412" s="25">
        <f t="shared" si="474"/>
        <v>379</v>
      </c>
      <c r="B3412" s="23">
        <f t="shared" si="475"/>
        <v>44577</v>
      </c>
      <c r="C3412" s="24">
        <v>19</v>
      </c>
      <c r="D3412" s="54" t="str">
        <f t="shared" si="476"/>
        <v>ASET</v>
      </c>
      <c r="E3412" s="178"/>
      <c r="F3412" s="179"/>
      <c r="G3412" s="177"/>
      <c r="H3412" s="177"/>
      <c r="I3412" s="169">
        <f t="shared" si="477"/>
        <v>0</v>
      </c>
      <c r="J3412" s="149" t="str" cm="1">
        <f t="array" ref="J3412">IF(ISERROR(INDEX('Non Compliance input'!$H$5:$H$156,MATCH(1,(A3412='Non Compliance input'!$A$5:$A$156)*(F3412&gt;='Non Compliance input'!$D$5:$D$156)*(E3412&lt;'Non Compliance input'!$E$5:$E$156)*('Non Compliance input'!$H$5:$H$156="Yes"),0))
),"","Yes")</f>
        <v/>
      </c>
      <c r="K3412" s="149">
        <f t="shared" si="478"/>
        <v>0</v>
      </c>
      <c r="L3412" s="162">
        <f t="shared" si="479"/>
        <v>0</v>
      </c>
      <c r="M3412" s="162" t="str" cm="1">
        <f t="array" ref="M3412">IF(ISERROR(INDEX('Non Compliance input'!$I$5:$I$156,MATCH(1,(A3412='Non Compliance input'!$A$5:$A$156)*(E3412&gt;='Non Compliance input'!$D$5:$D$156)*(F3412&lt;='Non Compliance input'!$E$5:$E$156)*('Non Compliance input'!$I$5:$I$156="Yes"),0))
),"","Yes")</f>
        <v/>
      </c>
      <c r="N3412" s="149" t="str">
        <f>IF(VLOOKUP($A3412,HourEndingOutage!$B$3:$F$746,5,0)="Outage","Outage","")</f>
        <v/>
      </c>
      <c r="O3412" s="18">
        <f t="shared" si="480"/>
        <v>0</v>
      </c>
      <c r="P3412" s="18" t="str">
        <f t="shared" si="481"/>
        <v/>
      </c>
      <c r="Q3412" s="18">
        <f t="shared" si="482"/>
        <v>0</v>
      </c>
      <c r="R3412" s="118"/>
    </row>
    <row r="3413" spans="1:18" x14ac:dyDescent="0.25">
      <c r="A3413" s="25">
        <f t="shared" si="474"/>
        <v>379</v>
      </c>
      <c r="B3413" s="23">
        <f t="shared" si="475"/>
        <v>44577</v>
      </c>
      <c r="C3413" s="24">
        <v>19</v>
      </c>
      <c r="D3413" s="54" t="str">
        <f t="shared" si="476"/>
        <v>ASET</v>
      </c>
      <c r="E3413" s="178"/>
      <c r="F3413" s="179"/>
      <c r="G3413" s="177"/>
      <c r="H3413" s="177"/>
      <c r="I3413" s="169">
        <f t="shared" si="477"/>
        <v>0</v>
      </c>
      <c r="J3413" s="149" t="str" cm="1">
        <f t="array" ref="J3413">IF(ISERROR(INDEX('Non Compliance input'!$H$5:$H$156,MATCH(1,(A3413='Non Compliance input'!$A$5:$A$156)*(F3413&gt;='Non Compliance input'!$D$5:$D$156)*(E3413&lt;'Non Compliance input'!$E$5:$E$156)*('Non Compliance input'!$H$5:$H$156="Yes"),0))
),"","Yes")</f>
        <v/>
      </c>
      <c r="K3413" s="149">
        <f t="shared" si="478"/>
        <v>0</v>
      </c>
      <c r="L3413" s="162">
        <f t="shared" si="479"/>
        <v>0</v>
      </c>
      <c r="M3413" s="162" t="str" cm="1">
        <f t="array" ref="M3413">IF(ISERROR(INDEX('Non Compliance input'!$I$5:$I$156,MATCH(1,(A3413='Non Compliance input'!$A$5:$A$156)*(E3413&gt;='Non Compliance input'!$D$5:$D$156)*(F3413&lt;='Non Compliance input'!$E$5:$E$156)*('Non Compliance input'!$I$5:$I$156="Yes"),0))
),"","Yes")</f>
        <v/>
      </c>
      <c r="N3413" s="149" t="str">
        <f>IF(VLOOKUP($A3413,HourEndingOutage!$B$3:$F$746,5,0)="Outage","Outage","")</f>
        <v/>
      </c>
      <c r="O3413" s="18">
        <f t="shared" si="480"/>
        <v>0</v>
      </c>
      <c r="P3413" s="18" t="str">
        <f t="shared" si="481"/>
        <v/>
      </c>
      <c r="Q3413" s="18">
        <f t="shared" si="482"/>
        <v>0</v>
      </c>
      <c r="R3413" s="118"/>
    </row>
    <row r="3414" spans="1:18" x14ac:dyDescent="0.25">
      <c r="A3414" s="25">
        <f t="shared" si="474"/>
        <v>380</v>
      </c>
      <c r="B3414" s="23">
        <f t="shared" si="475"/>
        <v>44577</v>
      </c>
      <c r="C3414" s="24">
        <v>20</v>
      </c>
      <c r="D3414" s="54" t="str">
        <f t="shared" si="476"/>
        <v>ASET</v>
      </c>
      <c r="E3414" s="178"/>
      <c r="F3414" s="179"/>
      <c r="G3414" s="177"/>
      <c r="H3414" s="177"/>
      <c r="I3414" s="169">
        <f t="shared" si="477"/>
        <v>0</v>
      </c>
      <c r="J3414" s="149" t="str" cm="1">
        <f t="array" ref="J3414">IF(ISERROR(INDEX('Non Compliance input'!$H$5:$H$156,MATCH(1,(A3414='Non Compliance input'!$A$5:$A$156)*(F3414&gt;='Non Compliance input'!$D$5:$D$156)*(E3414&lt;'Non Compliance input'!$E$5:$E$156)*('Non Compliance input'!$H$5:$H$156="Yes"),0))
),"","Yes")</f>
        <v/>
      </c>
      <c r="K3414" s="149">
        <f t="shared" si="478"/>
        <v>0</v>
      </c>
      <c r="L3414" s="162">
        <f t="shared" si="479"/>
        <v>0</v>
      </c>
      <c r="M3414" s="162" t="str" cm="1">
        <f t="array" ref="M3414">IF(ISERROR(INDEX('Non Compliance input'!$I$5:$I$156,MATCH(1,(A3414='Non Compliance input'!$A$5:$A$156)*(E3414&gt;='Non Compliance input'!$D$5:$D$156)*(F3414&lt;='Non Compliance input'!$E$5:$E$156)*('Non Compliance input'!$I$5:$I$156="Yes"),0))
),"","Yes")</f>
        <v/>
      </c>
      <c r="N3414" s="149" t="str">
        <f>IF(VLOOKUP($A3414,HourEndingOutage!$B$3:$F$746,5,0)="Outage","Outage","")</f>
        <v/>
      </c>
      <c r="O3414" s="18">
        <f t="shared" si="480"/>
        <v>0</v>
      </c>
      <c r="P3414" s="18" t="str">
        <f t="shared" si="481"/>
        <v/>
      </c>
      <c r="Q3414" s="18">
        <f t="shared" si="482"/>
        <v>0</v>
      </c>
      <c r="R3414" s="118"/>
    </row>
    <row r="3415" spans="1:18" x14ac:dyDescent="0.25">
      <c r="A3415" s="25">
        <f t="shared" si="474"/>
        <v>380</v>
      </c>
      <c r="B3415" s="23">
        <f t="shared" si="475"/>
        <v>44577</v>
      </c>
      <c r="C3415" s="24">
        <v>20</v>
      </c>
      <c r="D3415" s="54" t="str">
        <f t="shared" si="476"/>
        <v>ASET</v>
      </c>
      <c r="E3415" s="178"/>
      <c r="F3415" s="179"/>
      <c r="G3415" s="177"/>
      <c r="H3415" s="177"/>
      <c r="I3415" s="169">
        <f t="shared" si="477"/>
        <v>0</v>
      </c>
      <c r="J3415" s="149" t="str" cm="1">
        <f t="array" ref="J3415">IF(ISERROR(INDEX('Non Compliance input'!$H$5:$H$156,MATCH(1,(A3415='Non Compliance input'!$A$5:$A$156)*(F3415&gt;='Non Compliance input'!$D$5:$D$156)*(E3415&lt;'Non Compliance input'!$E$5:$E$156)*('Non Compliance input'!$H$5:$H$156="Yes"),0))
),"","Yes")</f>
        <v/>
      </c>
      <c r="K3415" s="149">
        <f t="shared" si="478"/>
        <v>0</v>
      </c>
      <c r="L3415" s="162">
        <f t="shared" si="479"/>
        <v>0</v>
      </c>
      <c r="M3415" s="162" t="str" cm="1">
        <f t="array" ref="M3415">IF(ISERROR(INDEX('Non Compliance input'!$I$5:$I$156,MATCH(1,(A3415='Non Compliance input'!$A$5:$A$156)*(E3415&gt;='Non Compliance input'!$D$5:$D$156)*(F3415&lt;='Non Compliance input'!$E$5:$E$156)*('Non Compliance input'!$I$5:$I$156="Yes"),0))
),"","Yes")</f>
        <v/>
      </c>
      <c r="N3415" s="149" t="str">
        <f>IF(VLOOKUP($A3415,HourEndingOutage!$B$3:$F$746,5,0)="Outage","Outage","")</f>
        <v/>
      </c>
      <c r="O3415" s="18">
        <f t="shared" si="480"/>
        <v>0</v>
      </c>
      <c r="P3415" s="18" t="str">
        <f t="shared" si="481"/>
        <v/>
      </c>
      <c r="Q3415" s="18">
        <f t="shared" si="482"/>
        <v>0</v>
      </c>
      <c r="R3415" s="118"/>
    </row>
    <row r="3416" spans="1:18" x14ac:dyDescent="0.25">
      <c r="A3416" s="25">
        <f t="shared" si="474"/>
        <v>380</v>
      </c>
      <c r="B3416" s="23">
        <f t="shared" si="475"/>
        <v>44577</v>
      </c>
      <c r="C3416" s="24">
        <v>20</v>
      </c>
      <c r="D3416" s="54" t="str">
        <f t="shared" si="476"/>
        <v>ASET</v>
      </c>
      <c r="E3416" s="178"/>
      <c r="F3416" s="179"/>
      <c r="G3416" s="177"/>
      <c r="H3416" s="177"/>
      <c r="I3416" s="169">
        <f t="shared" si="477"/>
        <v>0</v>
      </c>
      <c r="J3416" s="149" t="str" cm="1">
        <f t="array" ref="J3416">IF(ISERROR(INDEX('Non Compliance input'!$H$5:$H$156,MATCH(1,(A3416='Non Compliance input'!$A$5:$A$156)*(F3416&gt;='Non Compliance input'!$D$5:$D$156)*(E3416&lt;'Non Compliance input'!$E$5:$E$156)*('Non Compliance input'!$H$5:$H$156="Yes"),0))
),"","Yes")</f>
        <v/>
      </c>
      <c r="K3416" s="149">
        <f t="shared" si="478"/>
        <v>0</v>
      </c>
      <c r="L3416" s="162">
        <f t="shared" si="479"/>
        <v>0</v>
      </c>
      <c r="M3416" s="162" t="str" cm="1">
        <f t="array" ref="M3416">IF(ISERROR(INDEX('Non Compliance input'!$I$5:$I$156,MATCH(1,(A3416='Non Compliance input'!$A$5:$A$156)*(E3416&gt;='Non Compliance input'!$D$5:$D$156)*(F3416&lt;='Non Compliance input'!$E$5:$E$156)*('Non Compliance input'!$I$5:$I$156="Yes"),0))
),"","Yes")</f>
        <v/>
      </c>
      <c r="N3416" s="149" t="str">
        <f>IF(VLOOKUP($A3416,HourEndingOutage!$B$3:$F$746,5,0)="Outage","Outage","")</f>
        <v/>
      </c>
      <c r="O3416" s="18">
        <f t="shared" si="480"/>
        <v>0</v>
      </c>
      <c r="P3416" s="18" t="str">
        <f t="shared" si="481"/>
        <v/>
      </c>
      <c r="Q3416" s="18">
        <f t="shared" si="482"/>
        <v>0</v>
      </c>
      <c r="R3416" s="118"/>
    </row>
    <row r="3417" spans="1:18" x14ac:dyDescent="0.25">
      <c r="A3417" s="25">
        <f t="shared" si="474"/>
        <v>380</v>
      </c>
      <c r="B3417" s="23">
        <f t="shared" si="475"/>
        <v>44577</v>
      </c>
      <c r="C3417" s="24">
        <v>20</v>
      </c>
      <c r="D3417" s="54" t="str">
        <f t="shared" si="476"/>
        <v>ASET</v>
      </c>
      <c r="E3417" s="178"/>
      <c r="F3417" s="179"/>
      <c r="G3417" s="177"/>
      <c r="H3417" s="177"/>
      <c r="I3417" s="169">
        <f t="shared" si="477"/>
        <v>0</v>
      </c>
      <c r="J3417" s="149" t="str" cm="1">
        <f t="array" ref="J3417">IF(ISERROR(INDEX('Non Compliance input'!$H$5:$H$156,MATCH(1,(A3417='Non Compliance input'!$A$5:$A$156)*(F3417&gt;='Non Compliance input'!$D$5:$D$156)*(E3417&lt;'Non Compliance input'!$E$5:$E$156)*('Non Compliance input'!$H$5:$H$156="Yes"),0))
),"","Yes")</f>
        <v/>
      </c>
      <c r="K3417" s="149">
        <f t="shared" si="478"/>
        <v>0</v>
      </c>
      <c r="L3417" s="162">
        <f t="shared" si="479"/>
        <v>0</v>
      </c>
      <c r="M3417" s="162" t="str" cm="1">
        <f t="array" ref="M3417">IF(ISERROR(INDEX('Non Compliance input'!$I$5:$I$156,MATCH(1,(A3417='Non Compliance input'!$A$5:$A$156)*(E3417&gt;='Non Compliance input'!$D$5:$D$156)*(F3417&lt;='Non Compliance input'!$E$5:$E$156)*('Non Compliance input'!$I$5:$I$156="Yes"),0))
),"","Yes")</f>
        <v/>
      </c>
      <c r="N3417" s="149" t="str">
        <f>IF(VLOOKUP($A3417,HourEndingOutage!$B$3:$F$746,5,0)="Outage","Outage","")</f>
        <v/>
      </c>
      <c r="O3417" s="18">
        <f t="shared" si="480"/>
        <v>0</v>
      </c>
      <c r="P3417" s="18" t="str">
        <f t="shared" si="481"/>
        <v/>
      </c>
      <c r="Q3417" s="18">
        <f t="shared" si="482"/>
        <v>0</v>
      </c>
      <c r="R3417" s="118"/>
    </row>
    <row r="3418" spans="1:18" x14ac:dyDescent="0.25">
      <c r="A3418" s="25">
        <f t="shared" si="474"/>
        <v>380</v>
      </c>
      <c r="B3418" s="23">
        <f t="shared" si="475"/>
        <v>44577</v>
      </c>
      <c r="C3418" s="24">
        <v>20</v>
      </c>
      <c r="D3418" s="54" t="str">
        <f t="shared" si="476"/>
        <v>ASET</v>
      </c>
      <c r="E3418" s="178"/>
      <c r="F3418" s="179"/>
      <c r="G3418" s="177"/>
      <c r="H3418" s="177"/>
      <c r="I3418" s="169">
        <f t="shared" si="477"/>
        <v>0</v>
      </c>
      <c r="J3418" s="149" t="str" cm="1">
        <f t="array" ref="J3418">IF(ISERROR(INDEX('Non Compliance input'!$H$5:$H$156,MATCH(1,(A3418='Non Compliance input'!$A$5:$A$156)*(F3418&gt;='Non Compliance input'!$D$5:$D$156)*(E3418&lt;'Non Compliance input'!$E$5:$E$156)*('Non Compliance input'!$H$5:$H$156="Yes"),0))
),"","Yes")</f>
        <v/>
      </c>
      <c r="K3418" s="149">
        <f t="shared" si="478"/>
        <v>0</v>
      </c>
      <c r="L3418" s="162">
        <f t="shared" si="479"/>
        <v>0</v>
      </c>
      <c r="M3418" s="162" t="str" cm="1">
        <f t="array" ref="M3418">IF(ISERROR(INDEX('Non Compliance input'!$I$5:$I$156,MATCH(1,(A3418='Non Compliance input'!$A$5:$A$156)*(E3418&gt;='Non Compliance input'!$D$5:$D$156)*(F3418&lt;='Non Compliance input'!$E$5:$E$156)*('Non Compliance input'!$I$5:$I$156="Yes"),0))
),"","Yes")</f>
        <v/>
      </c>
      <c r="N3418" s="149" t="str">
        <f>IF(VLOOKUP($A3418,HourEndingOutage!$B$3:$F$746,5,0)="Outage","Outage","")</f>
        <v/>
      </c>
      <c r="O3418" s="18">
        <f t="shared" si="480"/>
        <v>0</v>
      </c>
      <c r="P3418" s="18" t="str">
        <f t="shared" si="481"/>
        <v/>
      </c>
      <c r="Q3418" s="18">
        <f t="shared" si="482"/>
        <v>0</v>
      </c>
      <c r="R3418" s="118"/>
    </row>
    <row r="3419" spans="1:18" x14ac:dyDescent="0.25">
      <c r="A3419" s="25">
        <f t="shared" si="474"/>
        <v>380</v>
      </c>
      <c r="B3419" s="23">
        <f t="shared" si="475"/>
        <v>44577</v>
      </c>
      <c r="C3419" s="24">
        <v>20</v>
      </c>
      <c r="D3419" s="54" t="str">
        <f t="shared" si="476"/>
        <v>ASET</v>
      </c>
      <c r="E3419" s="178"/>
      <c r="F3419" s="179"/>
      <c r="G3419" s="177"/>
      <c r="H3419" s="177"/>
      <c r="I3419" s="169">
        <f t="shared" si="477"/>
        <v>0</v>
      </c>
      <c r="J3419" s="149" t="str" cm="1">
        <f t="array" ref="J3419">IF(ISERROR(INDEX('Non Compliance input'!$H$5:$H$156,MATCH(1,(A3419='Non Compliance input'!$A$5:$A$156)*(F3419&gt;='Non Compliance input'!$D$5:$D$156)*(E3419&lt;'Non Compliance input'!$E$5:$E$156)*('Non Compliance input'!$H$5:$H$156="Yes"),0))
),"","Yes")</f>
        <v/>
      </c>
      <c r="K3419" s="149">
        <f t="shared" si="478"/>
        <v>0</v>
      </c>
      <c r="L3419" s="162">
        <f t="shared" si="479"/>
        <v>0</v>
      </c>
      <c r="M3419" s="162" t="str" cm="1">
        <f t="array" ref="M3419">IF(ISERROR(INDEX('Non Compliance input'!$I$5:$I$156,MATCH(1,(A3419='Non Compliance input'!$A$5:$A$156)*(E3419&gt;='Non Compliance input'!$D$5:$D$156)*(F3419&lt;='Non Compliance input'!$E$5:$E$156)*('Non Compliance input'!$I$5:$I$156="Yes"),0))
),"","Yes")</f>
        <v/>
      </c>
      <c r="N3419" s="149" t="str">
        <f>IF(VLOOKUP($A3419,HourEndingOutage!$B$3:$F$746,5,0)="Outage","Outage","")</f>
        <v/>
      </c>
      <c r="O3419" s="18">
        <f t="shared" si="480"/>
        <v>0</v>
      </c>
      <c r="P3419" s="18" t="str">
        <f t="shared" si="481"/>
        <v/>
      </c>
      <c r="Q3419" s="18">
        <f t="shared" si="482"/>
        <v>0</v>
      </c>
      <c r="R3419" s="118"/>
    </row>
    <row r="3420" spans="1:18" x14ac:dyDescent="0.25">
      <c r="A3420" s="25">
        <f t="shared" ref="A3420:A3483" si="483">IF(C3420=C3419,A3419,A3419+1)</f>
        <v>380</v>
      </c>
      <c r="B3420" s="23">
        <f t="shared" ref="B3420:B3483" si="484">IF(C3420&lt;C3419,B3419+1,B3419)</f>
        <v>44577</v>
      </c>
      <c r="C3420" s="24">
        <v>20</v>
      </c>
      <c r="D3420" s="54" t="str">
        <f t="shared" si="476"/>
        <v>ASET</v>
      </c>
      <c r="E3420" s="178"/>
      <c r="F3420" s="179"/>
      <c r="G3420" s="177"/>
      <c r="H3420" s="177"/>
      <c r="I3420" s="169">
        <f t="shared" si="477"/>
        <v>0</v>
      </c>
      <c r="J3420" s="149" t="str" cm="1">
        <f t="array" ref="J3420">IF(ISERROR(INDEX('Non Compliance input'!$H$5:$H$156,MATCH(1,(A3420='Non Compliance input'!$A$5:$A$156)*(F3420&gt;='Non Compliance input'!$D$5:$D$156)*(E3420&lt;'Non Compliance input'!$E$5:$E$156)*('Non Compliance input'!$H$5:$H$156="Yes"),0))
),"","Yes")</f>
        <v/>
      </c>
      <c r="K3420" s="149">
        <f t="shared" si="478"/>
        <v>0</v>
      </c>
      <c r="L3420" s="162">
        <f t="shared" si="479"/>
        <v>0</v>
      </c>
      <c r="M3420" s="162" t="str" cm="1">
        <f t="array" ref="M3420">IF(ISERROR(INDEX('Non Compliance input'!$I$5:$I$156,MATCH(1,(A3420='Non Compliance input'!$A$5:$A$156)*(E3420&gt;='Non Compliance input'!$D$5:$D$156)*(F3420&lt;='Non Compliance input'!$E$5:$E$156)*('Non Compliance input'!$I$5:$I$156="Yes"),0))
),"","Yes")</f>
        <v/>
      </c>
      <c r="N3420" s="149" t="str">
        <f>IF(VLOOKUP($A3420,HourEndingOutage!$B$3:$F$746,5,0)="Outage","Outage","")</f>
        <v/>
      </c>
      <c r="O3420" s="18">
        <f t="shared" si="480"/>
        <v>0</v>
      </c>
      <c r="P3420" s="18" t="str">
        <f t="shared" si="481"/>
        <v/>
      </c>
      <c r="Q3420" s="18">
        <f t="shared" si="482"/>
        <v>0</v>
      </c>
      <c r="R3420" s="118"/>
    </row>
    <row r="3421" spans="1:18" x14ac:dyDescent="0.25">
      <c r="A3421" s="25">
        <f t="shared" si="483"/>
        <v>380</v>
      </c>
      <c r="B3421" s="23">
        <f t="shared" si="484"/>
        <v>44577</v>
      </c>
      <c r="C3421" s="24">
        <v>20</v>
      </c>
      <c r="D3421" s="54" t="str">
        <f t="shared" si="476"/>
        <v>ASET</v>
      </c>
      <c r="E3421" s="178"/>
      <c r="F3421" s="179"/>
      <c r="G3421" s="177"/>
      <c r="H3421" s="177"/>
      <c r="I3421" s="169">
        <f t="shared" si="477"/>
        <v>0</v>
      </c>
      <c r="J3421" s="149" t="str" cm="1">
        <f t="array" ref="J3421">IF(ISERROR(INDEX('Non Compliance input'!$H$5:$H$156,MATCH(1,(A3421='Non Compliance input'!$A$5:$A$156)*(F3421&gt;='Non Compliance input'!$D$5:$D$156)*(E3421&lt;'Non Compliance input'!$E$5:$E$156)*('Non Compliance input'!$H$5:$H$156="Yes"),0))
),"","Yes")</f>
        <v/>
      </c>
      <c r="K3421" s="149">
        <f t="shared" si="478"/>
        <v>0</v>
      </c>
      <c r="L3421" s="162">
        <f t="shared" si="479"/>
        <v>0</v>
      </c>
      <c r="M3421" s="162" t="str" cm="1">
        <f t="array" ref="M3421">IF(ISERROR(INDEX('Non Compliance input'!$I$5:$I$156,MATCH(1,(A3421='Non Compliance input'!$A$5:$A$156)*(E3421&gt;='Non Compliance input'!$D$5:$D$156)*(F3421&lt;='Non Compliance input'!$E$5:$E$156)*('Non Compliance input'!$I$5:$I$156="Yes"),0))
),"","Yes")</f>
        <v/>
      </c>
      <c r="N3421" s="149" t="str">
        <f>IF(VLOOKUP($A3421,HourEndingOutage!$B$3:$F$746,5,0)="Outage","Outage","")</f>
        <v/>
      </c>
      <c r="O3421" s="18">
        <f t="shared" si="480"/>
        <v>0</v>
      </c>
      <c r="P3421" s="18" t="str">
        <f t="shared" si="481"/>
        <v/>
      </c>
      <c r="Q3421" s="18">
        <f t="shared" si="482"/>
        <v>0</v>
      </c>
      <c r="R3421" s="118"/>
    </row>
    <row r="3422" spans="1:18" x14ac:dyDescent="0.25">
      <c r="A3422" s="25">
        <f t="shared" si="483"/>
        <v>380</v>
      </c>
      <c r="B3422" s="23">
        <f t="shared" si="484"/>
        <v>44577</v>
      </c>
      <c r="C3422" s="24">
        <v>20</v>
      </c>
      <c r="D3422" s="54" t="str">
        <f t="shared" si="476"/>
        <v>ASET</v>
      </c>
      <c r="E3422" s="178"/>
      <c r="F3422" s="179"/>
      <c r="G3422" s="177"/>
      <c r="H3422" s="177"/>
      <c r="I3422" s="169">
        <f t="shared" si="477"/>
        <v>0</v>
      </c>
      <c r="J3422" s="149" t="str" cm="1">
        <f t="array" ref="J3422">IF(ISERROR(INDEX('Non Compliance input'!$H$5:$H$156,MATCH(1,(A3422='Non Compliance input'!$A$5:$A$156)*(F3422&gt;='Non Compliance input'!$D$5:$D$156)*(E3422&lt;'Non Compliance input'!$E$5:$E$156)*('Non Compliance input'!$H$5:$H$156="Yes"),0))
),"","Yes")</f>
        <v/>
      </c>
      <c r="K3422" s="149">
        <f t="shared" si="478"/>
        <v>0</v>
      </c>
      <c r="L3422" s="162">
        <f t="shared" si="479"/>
        <v>0</v>
      </c>
      <c r="M3422" s="162" t="str" cm="1">
        <f t="array" ref="M3422">IF(ISERROR(INDEX('Non Compliance input'!$I$5:$I$156,MATCH(1,(A3422='Non Compliance input'!$A$5:$A$156)*(E3422&gt;='Non Compliance input'!$D$5:$D$156)*(F3422&lt;='Non Compliance input'!$E$5:$E$156)*('Non Compliance input'!$I$5:$I$156="Yes"),0))
),"","Yes")</f>
        <v/>
      </c>
      <c r="N3422" s="149" t="str">
        <f>IF(VLOOKUP($A3422,HourEndingOutage!$B$3:$F$746,5,0)="Outage","Outage","")</f>
        <v/>
      </c>
      <c r="O3422" s="18">
        <f t="shared" si="480"/>
        <v>0</v>
      </c>
      <c r="P3422" s="18" t="str">
        <f t="shared" si="481"/>
        <v/>
      </c>
      <c r="Q3422" s="18">
        <f t="shared" si="482"/>
        <v>0</v>
      </c>
      <c r="R3422" s="118"/>
    </row>
    <row r="3423" spans="1:18" x14ac:dyDescent="0.25">
      <c r="A3423" s="25">
        <f t="shared" si="483"/>
        <v>381</v>
      </c>
      <c r="B3423" s="23">
        <f t="shared" si="484"/>
        <v>44577</v>
      </c>
      <c r="C3423" s="24">
        <v>21</v>
      </c>
      <c r="D3423" s="54" t="str">
        <f t="shared" si="476"/>
        <v>ASET</v>
      </c>
      <c r="E3423" s="178"/>
      <c r="F3423" s="179"/>
      <c r="G3423" s="177"/>
      <c r="H3423" s="177"/>
      <c r="I3423" s="169">
        <f t="shared" si="477"/>
        <v>0</v>
      </c>
      <c r="J3423" s="149" t="str" cm="1">
        <f t="array" ref="J3423">IF(ISERROR(INDEX('Non Compliance input'!$H$5:$H$156,MATCH(1,(A3423='Non Compliance input'!$A$5:$A$156)*(F3423&gt;='Non Compliance input'!$D$5:$D$156)*(E3423&lt;'Non Compliance input'!$E$5:$E$156)*('Non Compliance input'!$H$5:$H$156="Yes"),0))
),"","Yes")</f>
        <v/>
      </c>
      <c r="K3423" s="149">
        <f t="shared" si="478"/>
        <v>0</v>
      </c>
      <c r="L3423" s="162">
        <f t="shared" si="479"/>
        <v>0</v>
      </c>
      <c r="M3423" s="162" t="str" cm="1">
        <f t="array" ref="M3423">IF(ISERROR(INDEX('Non Compliance input'!$I$5:$I$156,MATCH(1,(A3423='Non Compliance input'!$A$5:$A$156)*(E3423&gt;='Non Compliance input'!$D$5:$D$156)*(F3423&lt;='Non Compliance input'!$E$5:$E$156)*('Non Compliance input'!$I$5:$I$156="Yes"),0))
),"","Yes")</f>
        <v/>
      </c>
      <c r="N3423" s="149" t="str">
        <f>IF(VLOOKUP($A3423,HourEndingOutage!$B$3:$F$746,5,0)="Outage","Outage","")</f>
        <v/>
      </c>
      <c r="O3423" s="18">
        <f t="shared" si="480"/>
        <v>0</v>
      </c>
      <c r="P3423" s="18" t="str">
        <f t="shared" si="481"/>
        <v/>
      </c>
      <c r="Q3423" s="18">
        <f t="shared" si="482"/>
        <v>0</v>
      </c>
      <c r="R3423" s="118"/>
    </row>
    <row r="3424" spans="1:18" x14ac:dyDescent="0.25">
      <c r="A3424" s="25">
        <f t="shared" si="483"/>
        <v>381</v>
      </c>
      <c r="B3424" s="23">
        <f t="shared" si="484"/>
        <v>44577</v>
      </c>
      <c r="C3424" s="24">
        <v>21</v>
      </c>
      <c r="D3424" s="54" t="str">
        <f t="shared" si="476"/>
        <v>ASET</v>
      </c>
      <c r="E3424" s="178"/>
      <c r="F3424" s="179"/>
      <c r="G3424" s="177"/>
      <c r="H3424" s="177"/>
      <c r="I3424" s="169">
        <f t="shared" si="477"/>
        <v>0</v>
      </c>
      <c r="J3424" s="149" t="str" cm="1">
        <f t="array" ref="J3424">IF(ISERROR(INDEX('Non Compliance input'!$H$5:$H$156,MATCH(1,(A3424='Non Compliance input'!$A$5:$A$156)*(F3424&gt;='Non Compliance input'!$D$5:$D$156)*(E3424&lt;'Non Compliance input'!$E$5:$E$156)*('Non Compliance input'!$H$5:$H$156="Yes"),0))
),"","Yes")</f>
        <v/>
      </c>
      <c r="K3424" s="149">
        <f t="shared" si="478"/>
        <v>0</v>
      </c>
      <c r="L3424" s="162">
        <f t="shared" si="479"/>
        <v>0</v>
      </c>
      <c r="M3424" s="162" t="str" cm="1">
        <f t="array" ref="M3424">IF(ISERROR(INDEX('Non Compliance input'!$I$5:$I$156,MATCH(1,(A3424='Non Compliance input'!$A$5:$A$156)*(E3424&gt;='Non Compliance input'!$D$5:$D$156)*(F3424&lt;='Non Compliance input'!$E$5:$E$156)*('Non Compliance input'!$I$5:$I$156="Yes"),0))
),"","Yes")</f>
        <v/>
      </c>
      <c r="N3424" s="149" t="str">
        <f>IF(VLOOKUP($A3424,HourEndingOutage!$B$3:$F$746,5,0)="Outage","Outage","")</f>
        <v/>
      </c>
      <c r="O3424" s="18">
        <f t="shared" si="480"/>
        <v>0</v>
      </c>
      <c r="P3424" s="18" t="str">
        <f t="shared" si="481"/>
        <v/>
      </c>
      <c r="Q3424" s="18">
        <f t="shared" si="482"/>
        <v>0</v>
      </c>
      <c r="R3424" s="118"/>
    </row>
    <row r="3425" spans="1:18" x14ac:dyDescent="0.25">
      <c r="A3425" s="25">
        <f t="shared" si="483"/>
        <v>381</v>
      </c>
      <c r="B3425" s="23">
        <f t="shared" si="484"/>
        <v>44577</v>
      </c>
      <c r="C3425" s="24">
        <v>21</v>
      </c>
      <c r="D3425" s="54" t="str">
        <f t="shared" si="476"/>
        <v>ASET</v>
      </c>
      <c r="E3425" s="178"/>
      <c r="F3425" s="179"/>
      <c r="G3425" s="177"/>
      <c r="H3425" s="177"/>
      <c r="I3425" s="169">
        <f t="shared" si="477"/>
        <v>0</v>
      </c>
      <c r="J3425" s="149" t="str" cm="1">
        <f t="array" ref="J3425">IF(ISERROR(INDEX('Non Compliance input'!$H$5:$H$156,MATCH(1,(A3425='Non Compliance input'!$A$5:$A$156)*(F3425&gt;='Non Compliance input'!$D$5:$D$156)*(E3425&lt;'Non Compliance input'!$E$5:$E$156)*('Non Compliance input'!$H$5:$H$156="Yes"),0))
),"","Yes")</f>
        <v/>
      </c>
      <c r="K3425" s="149">
        <f t="shared" si="478"/>
        <v>0</v>
      </c>
      <c r="L3425" s="162">
        <f t="shared" si="479"/>
        <v>0</v>
      </c>
      <c r="M3425" s="162" t="str" cm="1">
        <f t="array" ref="M3425">IF(ISERROR(INDEX('Non Compliance input'!$I$5:$I$156,MATCH(1,(A3425='Non Compliance input'!$A$5:$A$156)*(E3425&gt;='Non Compliance input'!$D$5:$D$156)*(F3425&lt;='Non Compliance input'!$E$5:$E$156)*('Non Compliance input'!$I$5:$I$156="Yes"),0))
),"","Yes")</f>
        <v/>
      </c>
      <c r="N3425" s="149" t="str">
        <f>IF(VLOOKUP($A3425,HourEndingOutage!$B$3:$F$746,5,0)="Outage","Outage","")</f>
        <v/>
      </c>
      <c r="O3425" s="18">
        <f t="shared" si="480"/>
        <v>0</v>
      </c>
      <c r="P3425" s="18" t="str">
        <f t="shared" si="481"/>
        <v/>
      </c>
      <c r="Q3425" s="18">
        <f t="shared" si="482"/>
        <v>0</v>
      </c>
      <c r="R3425" s="118"/>
    </row>
    <row r="3426" spans="1:18" x14ac:dyDescent="0.25">
      <c r="A3426" s="25">
        <f t="shared" si="483"/>
        <v>381</v>
      </c>
      <c r="B3426" s="23">
        <f t="shared" si="484"/>
        <v>44577</v>
      </c>
      <c r="C3426" s="24">
        <v>21</v>
      </c>
      <c r="D3426" s="54" t="str">
        <f t="shared" si="476"/>
        <v>ASET</v>
      </c>
      <c r="E3426" s="178"/>
      <c r="F3426" s="179"/>
      <c r="G3426" s="177"/>
      <c r="H3426" s="177"/>
      <c r="I3426" s="169">
        <f t="shared" si="477"/>
        <v>0</v>
      </c>
      <c r="J3426" s="149" t="str" cm="1">
        <f t="array" ref="J3426">IF(ISERROR(INDEX('Non Compliance input'!$H$5:$H$156,MATCH(1,(A3426='Non Compliance input'!$A$5:$A$156)*(F3426&gt;='Non Compliance input'!$D$5:$D$156)*(E3426&lt;'Non Compliance input'!$E$5:$E$156)*('Non Compliance input'!$H$5:$H$156="Yes"),0))
),"","Yes")</f>
        <v/>
      </c>
      <c r="K3426" s="149">
        <f t="shared" si="478"/>
        <v>0</v>
      </c>
      <c r="L3426" s="162">
        <f t="shared" si="479"/>
        <v>0</v>
      </c>
      <c r="M3426" s="162" t="str" cm="1">
        <f t="array" ref="M3426">IF(ISERROR(INDEX('Non Compliance input'!$I$5:$I$156,MATCH(1,(A3426='Non Compliance input'!$A$5:$A$156)*(E3426&gt;='Non Compliance input'!$D$5:$D$156)*(F3426&lt;='Non Compliance input'!$E$5:$E$156)*('Non Compliance input'!$I$5:$I$156="Yes"),0))
),"","Yes")</f>
        <v/>
      </c>
      <c r="N3426" s="149" t="str">
        <f>IF(VLOOKUP($A3426,HourEndingOutage!$B$3:$F$746,5,0)="Outage","Outage","")</f>
        <v/>
      </c>
      <c r="O3426" s="18">
        <f t="shared" si="480"/>
        <v>0</v>
      </c>
      <c r="P3426" s="18" t="str">
        <f t="shared" si="481"/>
        <v/>
      </c>
      <c r="Q3426" s="18">
        <f t="shared" si="482"/>
        <v>0</v>
      </c>
      <c r="R3426" s="118"/>
    </row>
    <row r="3427" spans="1:18" x14ac:dyDescent="0.25">
      <c r="A3427" s="25">
        <f t="shared" si="483"/>
        <v>381</v>
      </c>
      <c r="B3427" s="23">
        <f t="shared" si="484"/>
        <v>44577</v>
      </c>
      <c r="C3427" s="24">
        <v>21</v>
      </c>
      <c r="D3427" s="54" t="str">
        <f t="shared" si="476"/>
        <v>ASET</v>
      </c>
      <c r="E3427" s="178"/>
      <c r="F3427" s="179"/>
      <c r="G3427" s="177"/>
      <c r="H3427" s="177"/>
      <c r="I3427" s="169">
        <f t="shared" si="477"/>
        <v>0</v>
      </c>
      <c r="J3427" s="149" t="str" cm="1">
        <f t="array" ref="J3427">IF(ISERROR(INDEX('Non Compliance input'!$H$5:$H$156,MATCH(1,(A3427='Non Compliance input'!$A$5:$A$156)*(F3427&gt;='Non Compliance input'!$D$5:$D$156)*(E3427&lt;'Non Compliance input'!$E$5:$E$156)*('Non Compliance input'!$H$5:$H$156="Yes"),0))
),"","Yes")</f>
        <v/>
      </c>
      <c r="K3427" s="149">
        <f t="shared" si="478"/>
        <v>0</v>
      </c>
      <c r="L3427" s="162">
        <f t="shared" si="479"/>
        <v>0</v>
      </c>
      <c r="M3427" s="162" t="str" cm="1">
        <f t="array" ref="M3427">IF(ISERROR(INDEX('Non Compliance input'!$I$5:$I$156,MATCH(1,(A3427='Non Compliance input'!$A$5:$A$156)*(E3427&gt;='Non Compliance input'!$D$5:$D$156)*(F3427&lt;='Non Compliance input'!$E$5:$E$156)*('Non Compliance input'!$I$5:$I$156="Yes"),0))
),"","Yes")</f>
        <v/>
      </c>
      <c r="N3427" s="149" t="str">
        <f>IF(VLOOKUP($A3427,HourEndingOutage!$B$3:$F$746,5,0)="Outage","Outage","")</f>
        <v/>
      </c>
      <c r="O3427" s="18">
        <f t="shared" si="480"/>
        <v>0</v>
      </c>
      <c r="P3427" s="18" t="str">
        <f t="shared" si="481"/>
        <v/>
      </c>
      <c r="Q3427" s="18">
        <f t="shared" si="482"/>
        <v>0</v>
      </c>
      <c r="R3427" s="118"/>
    </row>
    <row r="3428" spans="1:18" x14ac:dyDescent="0.25">
      <c r="A3428" s="25">
        <f t="shared" si="483"/>
        <v>381</v>
      </c>
      <c r="B3428" s="23">
        <f t="shared" si="484"/>
        <v>44577</v>
      </c>
      <c r="C3428" s="24">
        <v>21</v>
      </c>
      <c r="D3428" s="54" t="str">
        <f t="shared" si="476"/>
        <v>ASET</v>
      </c>
      <c r="E3428" s="178"/>
      <c r="F3428" s="179"/>
      <c r="G3428" s="177"/>
      <c r="H3428" s="177"/>
      <c r="I3428" s="169">
        <f t="shared" si="477"/>
        <v>0</v>
      </c>
      <c r="J3428" s="149" t="str" cm="1">
        <f t="array" ref="J3428">IF(ISERROR(INDEX('Non Compliance input'!$H$5:$H$156,MATCH(1,(A3428='Non Compliance input'!$A$5:$A$156)*(F3428&gt;='Non Compliance input'!$D$5:$D$156)*(E3428&lt;'Non Compliance input'!$E$5:$E$156)*('Non Compliance input'!$H$5:$H$156="Yes"),0))
),"","Yes")</f>
        <v/>
      </c>
      <c r="K3428" s="149">
        <f t="shared" si="478"/>
        <v>0</v>
      </c>
      <c r="L3428" s="162">
        <f t="shared" si="479"/>
        <v>0</v>
      </c>
      <c r="M3428" s="162" t="str" cm="1">
        <f t="array" ref="M3428">IF(ISERROR(INDEX('Non Compliance input'!$I$5:$I$156,MATCH(1,(A3428='Non Compliance input'!$A$5:$A$156)*(E3428&gt;='Non Compliance input'!$D$5:$D$156)*(F3428&lt;='Non Compliance input'!$E$5:$E$156)*('Non Compliance input'!$I$5:$I$156="Yes"),0))
),"","Yes")</f>
        <v/>
      </c>
      <c r="N3428" s="149" t="str">
        <f>IF(VLOOKUP($A3428,HourEndingOutage!$B$3:$F$746,5,0)="Outage","Outage","")</f>
        <v/>
      </c>
      <c r="O3428" s="18">
        <f t="shared" si="480"/>
        <v>0</v>
      </c>
      <c r="P3428" s="18" t="str">
        <f t="shared" si="481"/>
        <v/>
      </c>
      <c r="Q3428" s="18">
        <f t="shared" si="482"/>
        <v>0</v>
      </c>
      <c r="R3428" s="118"/>
    </row>
    <row r="3429" spans="1:18" x14ac:dyDescent="0.25">
      <c r="A3429" s="25">
        <f t="shared" si="483"/>
        <v>381</v>
      </c>
      <c r="B3429" s="23">
        <f t="shared" si="484"/>
        <v>44577</v>
      </c>
      <c r="C3429" s="24">
        <v>21</v>
      </c>
      <c r="D3429" s="54" t="str">
        <f t="shared" si="476"/>
        <v>ASET</v>
      </c>
      <c r="E3429" s="178"/>
      <c r="F3429" s="179"/>
      <c r="G3429" s="177"/>
      <c r="H3429" s="177"/>
      <c r="I3429" s="169">
        <f t="shared" si="477"/>
        <v>0</v>
      </c>
      <c r="J3429" s="149" t="str" cm="1">
        <f t="array" ref="J3429">IF(ISERROR(INDEX('Non Compliance input'!$H$5:$H$156,MATCH(1,(A3429='Non Compliance input'!$A$5:$A$156)*(F3429&gt;='Non Compliance input'!$D$5:$D$156)*(E3429&lt;'Non Compliance input'!$E$5:$E$156)*('Non Compliance input'!$H$5:$H$156="Yes"),0))
),"","Yes")</f>
        <v/>
      </c>
      <c r="K3429" s="149">
        <f t="shared" si="478"/>
        <v>0</v>
      </c>
      <c r="L3429" s="162">
        <f t="shared" si="479"/>
        <v>0</v>
      </c>
      <c r="M3429" s="162" t="str" cm="1">
        <f t="array" ref="M3429">IF(ISERROR(INDEX('Non Compliance input'!$I$5:$I$156,MATCH(1,(A3429='Non Compliance input'!$A$5:$A$156)*(E3429&gt;='Non Compliance input'!$D$5:$D$156)*(F3429&lt;='Non Compliance input'!$E$5:$E$156)*('Non Compliance input'!$I$5:$I$156="Yes"),0))
),"","Yes")</f>
        <v/>
      </c>
      <c r="N3429" s="149" t="str">
        <f>IF(VLOOKUP($A3429,HourEndingOutage!$B$3:$F$746,5,0)="Outage","Outage","")</f>
        <v/>
      </c>
      <c r="O3429" s="18">
        <f t="shared" si="480"/>
        <v>0</v>
      </c>
      <c r="P3429" s="18" t="str">
        <f t="shared" si="481"/>
        <v/>
      </c>
      <c r="Q3429" s="18">
        <f t="shared" si="482"/>
        <v>0</v>
      </c>
      <c r="R3429" s="118"/>
    </row>
    <row r="3430" spans="1:18" x14ac:dyDescent="0.25">
      <c r="A3430" s="25">
        <f t="shared" si="483"/>
        <v>381</v>
      </c>
      <c r="B3430" s="23">
        <f t="shared" si="484"/>
        <v>44577</v>
      </c>
      <c r="C3430" s="24">
        <v>21</v>
      </c>
      <c r="D3430" s="54" t="str">
        <f t="shared" si="476"/>
        <v>ASET</v>
      </c>
      <c r="E3430" s="178"/>
      <c r="F3430" s="179"/>
      <c r="G3430" s="177"/>
      <c r="H3430" s="177"/>
      <c r="I3430" s="169">
        <f t="shared" si="477"/>
        <v>0</v>
      </c>
      <c r="J3430" s="149" t="str" cm="1">
        <f t="array" ref="J3430">IF(ISERROR(INDEX('Non Compliance input'!$H$5:$H$156,MATCH(1,(A3430='Non Compliance input'!$A$5:$A$156)*(F3430&gt;='Non Compliance input'!$D$5:$D$156)*(E3430&lt;'Non Compliance input'!$E$5:$E$156)*('Non Compliance input'!$H$5:$H$156="Yes"),0))
),"","Yes")</f>
        <v/>
      </c>
      <c r="K3430" s="149">
        <f t="shared" si="478"/>
        <v>0</v>
      </c>
      <c r="L3430" s="162">
        <f t="shared" si="479"/>
        <v>0</v>
      </c>
      <c r="M3430" s="162" t="str" cm="1">
        <f t="array" ref="M3430">IF(ISERROR(INDEX('Non Compliance input'!$I$5:$I$156,MATCH(1,(A3430='Non Compliance input'!$A$5:$A$156)*(E3430&gt;='Non Compliance input'!$D$5:$D$156)*(F3430&lt;='Non Compliance input'!$E$5:$E$156)*('Non Compliance input'!$I$5:$I$156="Yes"),0))
),"","Yes")</f>
        <v/>
      </c>
      <c r="N3430" s="149" t="str">
        <f>IF(VLOOKUP($A3430,HourEndingOutage!$B$3:$F$746,5,0)="Outage","Outage","")</f>
        <v/>
      </c>
      <c r="O3430" s="18">
        <f t="shared" si="480"/>
        <v>0</v>
      </c>
      <c r="P3430" s="18" t="str">
        <f t="shared" si="481"/>
        <v/>
      </c>
      <c r="Q3430" s="18">
        <f t="shared" si="482"/>
        <v>0</v>
      </c>
      <c r="R3430" s="118"/>
    </row>
    <row r="3431" spans="1:18" x14ac:dyDescent="0.25">
      <c r="A3431" s="25">
        <f t="shared" si="483"/>
        <v>381</v>
      </c>
      <c r="B3431" s="23">
        <f t="shared" si="484"/>
        <v>44577</v>
      </c>
      <c r="C3431" s="24">
        <v>21</v>
      </c>
      <c r="D3431" s="54" t="str">
        <f t="shared" si="476"/>
        <v>ASET</v>
      </c>
      <c r="E3431" s="178"/>
      <c r="F3431" s="179"/>
      <c r="G3431" s="177"/>
      <c r="H3431" s="177"/>
      <c r="I3431" s="169">
        <f t="shared" si="477"/>
        <v>0</v>
      </c>
      <c r="J3431" s="149" t="str" cm="1">
        <f t="array" ref="J3431">IF(ISERROR(INDEX('Non Compliance input'!$H$5:$H$156,MATCH(1,(A3431='Non Compliance input'!$A$5:$A$156)*(F3431&gt;='Non Compliance input'!$D$5:$D$156)*(E3431&lt;'Non Compliance input'!$E$5:$E$156)*('Non Compliance input'!$H$5:$H$156="Yes"),0))
),"","Yes")</f>
        <v/>
      </c>
      <c r="K3431" s="149">
        <f t="shared" si="478"/>
        <v>0</v>
      </c>
      <c r="L3431" s="162">
        <f t="shared" si="479"/>
        <v>0</v>
      </c>
      <c r="M3431" s="162" t="str" cm="1">
        <f t="array" ref="M3431">IF(ISERROR(INDEX('Non Compliance input'!$I$5:$I$156,MATCH(1,(A3431='Non Compliance input'!$A$5:$A$156)*(E3431&gt;='Non Compliance input'!$D$5:$D$156)*(F3431&lt;='Non Compliance input'!$E$5:$E$156)*('Non Compliance input'!$I$5:$I$156="Yes"),0))
),"","Yes")</f>
        <v/>
      </c>
      <c r="N3431" s="149" t="str">
        <f>IF(VLOOKUP($A3431,HourEndingOutage!$B$3:$F$746,5,0)="Outage","Outage","")</f>
        <v/>
      </c>
      <c r="O3431" s="18">
        <f t="shared" si="480"/>
        <v>0</v>
      </c>
      <c r="P3431" s="18" t="str">
        <f t="shared" si="481"/>
        <v/>
      </c>
      <c r="Q3431" s="18">
        <f t="shared" si="482"/>
        <v>0</v>
      </c>
      <c r="R3431" s="118"/>
    </row>
    <row r="3432" spans="1:18" x14ac:dyDescent="0.25">
      <c r="A3432" s="25">
        <f t="shared" si="483"/>
        <v>382</v>
      </c>
      <c r="B3432" s="23">
        <f t="shared" si="484"/>
        <v>44577</v>
      </c>
      <c r="C3432" s="24">
        <v>22</v>
      </c>
      <c r="D3432" s="54" t="str">
        <f t="shared" si="476"/>
        <v>ASET</v>
      </c>
      <c r="E3432" s="178"/>
      <c r="F3432" s="179"/>
      <c r="G3432" s="177"/>
      <c r="H3432" s="177"/>
      <c r="I3432" s="169">
        <f t="shared" si="477"/>
        <v>0</v>
      </c>
      <c r="J3432" s="149" t="str" cm="1">
        <f t="array" ref="J3432">IF(ISERROR(INDEX('Non Compliance input'!$H$5:$H$156,MATCH(1,(A3432='Non Compliance input'!$A$5:$A$156)*(F3432&gt;='Non Compliance input'!$D$5:$D$156)*(E3432&lt;'Non Compliance input'!$E$5:$E$156)*('Non Compliance input'!$H$5:$H$156="Yes"),0))
),"","Yes")</f>
        <v/>
      </c>
      <c r="K3432" s="149">
        <f t="shared" si="478"/>
        <v>0</v>
      </c>
      <c r="L3432" s="162">
        <f t="shared" si="479"/>
        <v>0</v>
      </c>
      <c r="M3432" s="162" t="str" cm="1">
        <f t="array" ref="M3432">IF(ISERROR(INDEX('Non Compliance input'!$I$5:$I$156,MATCH(1,(A3432='Non Compliance input'!$A$5:$A$156)*(E3432&gt;='Non Compliance input'!$D$5:$D$156)*(F3432&lt;='Non Compliance input'!$E$5:$E$156)*('Non Compliance input'!$I$5:$I$156="Yes"),0))
),"","Yes")</f>
        <v/>
      </c>
      <c r="N3432" s="149" t="str">
        <f>IF(VLOOKUP($A3432,HourEndingOutage!$B$3:$F$746,5,0)="Outage","Outage","")</f>
        <v/>
      </c>
      <c r="O3432" s="18">
        <f t="shared" si="480"/>
        <v>0</v>
      </c>
      <c r="P3432" s="18" t="str">
        <f t="shared" si="481"/>
        <v/>
      </c>
      <c r="Q3432" s="18">
        <f t="shared" si="482"/>
        <v>0</v>
      </c>
      <c r="R3432" s="118"/>
    </row>
    <row r="3433" spans="1:18" x14ac:dyDescent="0.25">
      <c r="A3433" s="25">
        <f t="shared" si="483"/>
        <v>382</v>
      </c>
      <c r="B3433" s="23">
        <f t="shared" si="484"/>
        <v>44577</v>
      </c>
      <c r="C3433" s="24">
        <v>22</v>
      </c>
      <c r="D3433" s="54" t="str">
        <f t="shared" si="476"/>
        <v>ASET</v>
      </c>
      <c r="E3433" s="178"/>
      <c r="F3433" s="179"/>
      <c r="G3433" s="177"/>
      <c r="H3433" s="177"/>
      <c r="I3433" s="169">
        <f t="shared" si="477"/>
        <v>0</v>
      </c>
      <c r="J3433" s="149" t="str" cm="1">
        <f t="array" ref="J3433">IF(ISERROR(INDEX('Non Compliance input'!$H$5:$H$156,MATCH(1,(A3433='Non Compliance input'!$A$5:$A$156)*(F3433&gt;='Non Compliance input'!$D$5:$D$156)*(E3433&lt;'Non Compliance input'!$E$5:$E$156)*('Non Compliance input'!$H$5:$H$156="Yes"),0))
),"","Yes")</f>
        <v/>
      </c>
      <c r="K3433" s="149">
        <f t="shared" si="478"/>
        <v>0</v>
      </c>
      <c r="L3433" s="162">
        <f t="shared" si="479"/>
        <v>0</v>
      </c>
      <c r="M3433" s="162" t="str" cm="1">
        <f t="array" ref="M3433">IF(ISERROR(INDEX('Non Compliance input'!$I$5:$I$156,MATCH(1,(A3433='Non Compliance input'!$A$5:$A$156)*(E3433&gt;='Non Compliance input'!$D$5:$D$156)*(F3433&lt;='Non Compliance input'!$E$5:$E$156)*('Non Compliance input'!$I$5:$I$156="Yes"),0))
),"","Yes")</f>
        <v/>
      </c>
      <c r="N3433" s="149" t="str">
        <f>IF(VLOOKUP($A3433,HourEndingOutage!$B$3:$F$746,5,0)="Outage","Outage","")</f>
        <v/>
      </c>
      <c r="O3433" s="18">
        <f t="shared" si="480"/>
        <v>0</v>
      </c>
      <c r="P3433" s="18" t="str">
        <f t="shared" si="481"/>
        <v/>
      </c>
      <c r="Q3433" s="18">
        <f t="shared" si="482"/>
        <v>0</v>
      </c>
      <c r="R3433" s="118"/>
    </row>
    <row r="3434" spans="1:18" x14ac:dyDescent="0.25">
      <c r="A3434" s="25">
        <f t="shared" si="483"/>
        <v>382</v>
      </c>
      <c r="B3434" s="23">
        <f t="shared" si="484"/>
        <v>44577</v>
      </c>
      <c r="C3434" s="24">
        <v>22</v>
      </c>
      <c r="D3434" s="54" t="str">
        <f t="shared" si="476"/>
        <v>ASET</v>
      </c>
      <c r="E3434" s="178"/>
      <c r="F3434" s="179"/>
      <c r="G3434" s="177"/>
      <c r="H3434" s="177"/>
      <c r="I3434" s="169">
        <f t="shared" si="477"/>
        <v>0</v>
      </c>
      <c r="J3434" s="149" t="str" cm="1">
        <f t="array" ref="J3434">IF(ISERROR(INDEX('Non Compliance input'!$H$5:$H$156,MATCH(1,(A3434='Non Compliance input'!$A$5:$A$156)*(F3434&gt;='Non Compliance input'!$D$5:$D$156)*(E3434&lt;'Non Compliance input'!$E$5:$E$156)*('Non Compliance input'!$H$5:$H$156="Yes"),0))
),"","Yes")</f>
        <v/>
      </c>
      <c r="K3434" s="149">
        <f t="shared" si="478"/>
        <v>0</v>
      </c>
      <c r="L3434" s="162">
        <f t="shared" si="479"/>
        <v>0</v>
      </c>
      <c r="M3434" s="162" t="str" cm="1">
        <f t="array" ref="M3434">IF(ISERROR(INDEX('Non Compliance input'!$I$5:$I$156,MATCH(1,(A3434='Non Compliance input'!$A$5:$A$156)*(E3434&gt;='Non Compliance input'!$D$5:$D$156)*(F3434&lt;='Non Compliance input'!$E$5:$E$156)*('Non Compliance input'!$I$5:$I$156="Yes"),0))
),"","Yes")</f>
        <v/>
      </c>
      <c r="N3434" s="149" t="str">
        <f>IF(VLOOKUP($A3434,HourEndingOutage!$B$3:$F$746,5,0)="Outage","Outage","")</f>
        <v/>
      </c>
      <c r="O3434" s="18">
        <f t="shared" si="480"/>
        <v>0</v>
      </c>
      <c r="P3434" s="18" t="str">
        <f t="shared" si="481"/>
        <v/>
      </c>
      <c r="Q3434" s="18">
        <f t="shared" si="482"/>
        <v>0</v>
      </c>
      <c r="R3434" s="118"/>
    </row>
    <row r="3435" spans="1:18" x14ac:dyDescent="0.25">
      <c r="A3435" s="25">
        <f t="shared" si="483"/>
        <v>382</v>
      </c>
      <c r="B3435" s="23">
        <f t="shared" si="484"/>
        <v>44577</v>
      </c>
      <c r="C3435" s="24">
        <v>22</v>
      </c>
      <c r="D3435" s="54" t="str">
        <f t="shared" si="476"/>
        <v>ASET</v>
      </c>
      <c r="E3435" s="178"/>
      <c r="F3435" s="179"/>
      <c r="G3435" s="177"/>
      <c r="H3435" s="177"/>
      <c r="I3435" s="169">
        <f t="shared" si="477"/>
        <v>0</v>
      </c>
      <c r="J3435" s="149" t="str" cm="1">
        <f t="array" ref="J3435">IF(ISERROR(INDEX('Non Compliance input'!$H$5:$H$156,MATCH(1,(A3435='Non Compliance input'!$A$5:$A$156)*(F3435&gt;='Non Compliance input'!$D$5:$D$156)*(E3435&lt;'Non Compliance input'!$E$5:$E$156)*('Non Compliance input'!$H$5:$H$156="Yes"),0))
),"","Yes")</f>
        <v/>
      </c>
      <c r="K3435" s="149">
        <f t="shared" si="478"/>
        <v>0</v>
      </c>
      <c r="L3435" s="162">
        <f t="shared" si="479"/>
        <v>0</v>
      </c>
      <c r="M3435" s="162" t="str" cm="1">
        <f t="array" ref="M3435">IF(ISERROR(INDEX('Non Compliance input'!$I$5:$I$156,MATCH(1,(A3435='Non Compliance input'!$A$5:$A$156)*(E3435&gt;='Non Compliance input'!$D$5:$D$156)*(F3435&lt;='Non Compliance input'!$E$5:$E$156)*('Non Compliance input'!$I$5:$I$156="Yes"),0))
),"","Yes")</f>
        <v/>
      </c>
      <c r="N3435" s="149" t="str">
        <f>IF(VLOOKUP($A3435,HourEndingOutage!$B$3:$F$746,5,0)="Outage","Outage","")</f>
        <v/>
      </c>
      <c r="O3435" s="18">
        <f t="shared" si="480"/>
        <v>0</v>
      </c>
      <c r="P3435" s="18" t="str">
        <f t="shared" si="481"/>
        <v/>
      </c>
      <c r="Q3435" s="18">
        <f t="shared" si="482"/>
        <v>0</v>
      </c>
      <c r="R3435" s="118"/>
    </row>
    <row r="3436" spans="1:18" x14ac:dyDescent="0.25">
      <c r="A3436" s="25">
        <f t="shared" si="483"/>
        <v>382</v>
      </c>
      <c r="B3436" s="23">
        <f t="shared" si="484"/>
        <v>44577</v>
      </c>
      <c r="C3436" s="24">
        <v>22</v>
      </c>
      <c r="D3436" s="54" t="str">
        <f t="shared" si="476"/>
        <v>ASET</v>
      </c>
      <c r="E3436" s="178"/>
      <c r="F3436" s="179"/>
      <c r="G3436" s="177"/>
      <c r="H3436" s="177"/>
      <c r="I3436" s="169">
        <f t="shared" si="477"/>
        <v>0</v>
      </c>
      <c r="J3436" s="149" t="str" cm="1">
        <f t="array" ref="J3436">IF(ISERROR(INDEX('Non Compliance input'!$H$5:$H$156,MATCH(1,(A3436='Non Compliance input'!$A$5:$A$156)*(F3436&gt;='Non Compliance input'!$D$5:$D$156)*(E3436&lt;'Non Compliance input'!$E$5:$E$156)*('Non Compliance input'!$H$5:$H$156="Yes"),0))
),"","Yes")</f>
        <v/>
      </c>
      <c r="K3436" s="149">
        <f t="shared" si="478"/>
        <v>0</v>
      </c>
      <c r="L3436" s="162">
        <f t="shared" si="479"/>
        <v>0</v>
      </c>
      <c r="M3436" s="162" t="str" cm="1">
        <f t="array" ref="M3436">IF(ISERROR(INDEX('Non Compliance input'!$I$5:$I$156,MATCH(1,(A3436='Non Compliance input'!$A$5:$A$156)*(E3436&gt;='Non Compliance input'!$D$5:$D$156)*(F3436&lt;='Non Compliance input'!$E$5:$E$156)*('Non Compliance input'!$I$5:$I$156="Yes"),0))
),"","Yes")</f>
        <v/>
      </c>
      <c r="N3436" s="149" t="str">
        <f>IF(VLOOKUP($A3436,HourEndingOutage!$B$3:$F$746,5,0)="Outage","Outage","")</f>
        <v/>
      </c>
      <c r="O3436" s="18">
        <f t="shared" si="480"/>
        <v>0</v>
      </c>
      <c r="P3436" s="18" t="str">
        <f t="shared" si="481"/>
        <v/>
      </c>
      <c r="Q3436" s="18">
        <f t="shared" si="482"/>
        <v>0</v>
      </c>
      <c r="R3436" s="118"/>
    </row>
    <row r="3437" spans="1:18" x14ac:dyDescent="0.25">
      <c r="A3437" s="25">
        <f t="shared" si="483"/>
        <v>382</v>
      </c>
      <c r="B3437" s="23">
        <f t="shared" si="484"/>
        <v>44577</v>
      </c>
      <c r="C3437" s="24">
        <v>22</v>
      </c>
      <c r="D3437" s="54" t="str">
        <f t="shared" si="476"/>
        <v>ASET</v>
      </c>
      <c r="E3437" s="178"/>
      <c r="F3437" s="179"/>
      <c r="G3437" s="177"/>
      <c r="H3437" s="177"/>
      <c r="I3437" s="169">
        <f t="shared" si="477"/>
        <v>0</v>
      </c>
      <c r="J3437" s="149" t="str" cm="1">
        <f t="array" ref="J3437">IF(ISERROR(INDEX('Non Compliance input'!$H$5:$H$156,MATCH(1,(A3437='Non Compliance input'!$A$5:$A$156)*(F3437&gt;='Non Compliance input'!$D$5:$D$156)*(E3437&lt;'Non Compliance input'!$E$5:$E$156)*('Non Compliance input'!$H$5:$H$156="Yes"),0))
),"","Yes")</f>
        <v/>
      </c>
      <c r="K3437" s="149">
        <f t="shared" si="478"/>
        <v>0</v>
      </c>
      <c r="L3437" s="162">
        <f t="shared" si="479"/>
        <v>0</v>
      </c>
      <c r="M3437" s="162" t="str" cm="1">
        <f t="array" ref="M3437">IF(ISERROR(INDEX('Non Compliance input'!$I$5:$I$156,MATCH(1,(A3437='Non Compliance input'!$A$5:$A$156)*(E3437&gt;='Non Compliance input'!$D$5:$D$156)*(F3437&lt;='Non Compliance input'!$E$5:$E$156)*('Non Compliance input'!$I$5:$I$156="Yes"),0))
),"","Yes")</f>
        <v/>
      </c>
      <c r="N3437" s="149" t="str">
        <f>IF(VLOOKUP($A3437,HourEndingOutage!$B$3:$F$746,5,0)="Outage","Outage","")</f>
        <v/>
      </c>
      <c r="O3437" s="18">
        <f t="shared" si="480"/>
        <v>0</v>
      </c>
      <c r="P3437" s="18" t="str">
        <f t="shared" si="481"/>
        <v/>
      </c>
      <c r="Q3437" s="18">
        <f t="shared" si="482"/>
        <v>0</v>
      </c>
      <c r="R3437" s="118"/>
    </row>
    <row r="3438" spans="1:18" x14ac:dyDescent="0.25">
      <c r="A3438" s="25">
        <f t="shared" si="483"/>
        <v>382</v>
      </c>
      <c r="B3438" s="23">
        <f t="shared" si="484"/>
        <v>44577</v>
      </c>
      <c r="C3438" s="24">
        <v>22</v>
      </c>
      <c r="D3438" s="54" t="str">
        <f t="shared" si="476"/>
        <v>ASET</v>
      </c>
      <c r="E3438" s="178"/>
      <c r="F3438" s="179"/>
      <c r="G3438" s="177"/>
      <c r="H3438" s="177"/>
      <c r="I3438" s="169">
        <f t="shared" si="477"/>
        <v>0</v>
      </c>
      <c r="J3438" s="149" t="str" cm="1">
        <f t="array" ref="J3438">IF(ISERROR(INDEX('Non Compliance input'!$H$5:$H$156,MATCH(1,(A3438='Non Compliance input'!$A$5:$A$156)*(F3438&gt;='Non Compliance input'!$D$5:$D$156)*(E3438&lt;'Non Compliance input'!$E$5:$E$156)*('Non Compliance input'!$H$5:$H$156="Yes"),0))
),"","Yes")</f>
        <v/>
      </c>
      <c r="K3438" s="149">
        <f t="shared" si="478"/>
        <v>0</v>
      </c>
      <c r="L3438" s="162">
        <f t="shared" si="479"/>
        <v>0</v>
      </c>
      <c r="M3438" s="162" t="str" cm="1">
        <f t="array" ref="M3438">IF(ISERROR(INDEX('Non Compliance input'!$I$5:$I$156,MATCH(1,(A3438='Non Compliance input'!$A$5:$A$156)*(E3438&gt;='Non Compliance input'!$D$5:$D$156)*(F3438&lt;='Non Compliance input'!$E$5:$E$156)*('Non Compliance input'!$I$5:$I$156="Yes"),0))
),"","Yes")</f>
        <v/>
      </c>
      <c r="N3438" s="149" t="str">
        <f>IF(VLOOKUP($A3438,HourEndingOutage!$B$3:$F$746,5,0)="Outage","Outage","")</f>
        <v/>
      </c>
      <c r="O3438" s="18">
        <f t="shared" si="480"/>
        <v>0</v>
      </c>
      <c r="P3438" s="18" t="str">
        <f t="shared" si="481"/>
        <v/>
      </c>
      <c r="Q3438" s="18">
        <f t="shared" si="482"/>
        <v>0</v>
      </c>
      <c r="R3438" s="118"/>
    </row>
    <row r="3439" spans="1:18" x14ac:dyDescent="0.25">
      <c r="A3439" s="25">
        <f t="shared" si="483"/>
        <v>382</v>
      </c>
      <c r="B3439" s="23">
        <f t="shared" si="484"/>
        <v>44577</v>
      </c>
      <c r="C3439" s="24">
        <v>22</v>
      </c>
      <c r="D3439" s="54" t="str">
        <f t="shared" si="476"/>
        <v>ASET</v>
      </c>
      <c r="E3439" s="178"/>
      <c r="F3439" s="179"/>
      <c r="G3439" s="177"/>
      <c r="H3439" s="177"/>
      <c r="I3439" s="169">
        <f t="shared" si="477"/>
        <v>0</v>
      </c>
      <c r="J3439" s="149" t="str" cm="1">
        <f t="array" ref="J3439">IF(ISERROR(INDEX('Non Compliance input'!$H$5:$H$156,MATCH(1,(A3439='Non Compliance input'!$A$5:$A$156)*(F3439&gt;='Non Compliance input'!$D$5:$D$156)*(E3439&lt;'Non Compliance input'!$E$5:$E$156)*('Non Compliance input'!$H$5:$H$156="Yes"),0))
),"","Yes")</f>
        <v/>
      </c>
      <c r="K3439" s="149">
        <f t="shared" si="478"/>
        <v>0</v>
      </c>
      <c r="L3439" s="162">
        <f t="shared" si="479"/>
        <v>0</v>
      </c>
      <c r="M3439" s="162" t="str" cm="1">
        <f t="array" ref="M3439">IF(ISERROR(INDEX('Non Compliance input'!$I$5:$I$156,MATCH(1,(A3439='Non Compliance input'!$A$5:$A$156)*(E3439&gt;='Non Compliance input'!$D$5:$D$156)*(F3439&lt;='Non Compliance input'!$E$5:$E$156)*('Non Compliance input'!$I$5:$I$156="Yes"),0))
),"","Yes")</f>
        <v/>
      </c>
      <c r="N3439" s="149" t="str">
        <f>IF(VLOOKUP($A3439,HourEndingOutage!$B$3:$F$746,5,0)="Outage","Outage","")</f>
        <v/>
      </c>
      <c r="O3439" s="18">
        <f t="shared" si="480"/>
        <v>0</v>
      </c>
      <c r="P3439" s="18" t="str">
        <f t="shared" si="481"/>
        <v/>
      </c>
      <c r="Q3439" s="18">
        <f t="shared" si="482"/>
        <v>0</v>
      </c>
      <c r="R3439" s="118"/>
    </row>
    <row r="3440" spans="1:18" x14ac:dyDescent="0.25">
      <c r="A3440" s="25">
        <f t="shared" si="483"/>
        <v>382</v>
      </c>
      <c r="B3440" s="23">
        <f t="shared" si="484"/>
        <v>44577</v>
      </c>
      <c r="C3440" s="24">
        <v>22</v>
      </c>
      <c r="D3440" s="54" t="str">
        <f t="shared" si="476"/>
        <v>ASET</v>
      </c>
      <c r="E3440" s="178"/>
      <c r="F3440" s="179"/>
      <c r="G3440" s="177"/>
      <c r="H3440" s="177"/>
      <c r="I3440" s="169">
        <f t="shared" si="477"/>
        <v>0</v>
      </c>
      <c r="J3440" s="149" t="str" cm="1">
        <f t="array" ref="J3440">IF(ISERROR(INDEX('Non Compliance input'!$H$5:$H$156,MATCH(1,(A3440='Non Compliance input'!$A$5:$A$156)*(F3440&gt;='Non Compliance input'!$D$5:$D$156)*(E3440&lt;'Non Compliance input'!$E$5:$E$156)*('Non Compliance input'!$H$5:$H$156="Yes"),0))
),"","Yes")</f>
        <v/>
      </c>
      <c r="K3440" s="149">
        <f t="shared" si="478"/>
        <v>0</v>
      </c>
      <c r="L3440" s="162">
        <f t="shared" si="479"/>
        <v>0</v>
      </c>
      <c r="M3440" s="162" t="str" cm="1">
        <f t="array" ref="M3440">IF(ISERROR(INDEX('Non Compliance input'!$I$5:$I$156,MATCH(1,(A3440='Non Compliance input'!$A$5:$A$156)*(E3440&gt;='Non Compliance input'!$D$5:$D$156)*(F3440&lt;='Non Compliance input'!$E$5:$E$156)*('Non Compliance input'!$I$5:$I$156="Yes"),0))
),"","Yes")</f>
        <v/>
      </c>
      <c r="N3440" s="149" t="str">
        <f>IF(VLOOKUP($A3440,HourEndingOutage!$B$3:$F$746,5,0)="Outage","Outage","")</f>
        <v/>
      </c>
      <c r="O3440" s="18">
        <f t="shared" si="480"/>
        <v>0</v>
      </c>
      <c r="P3440" s="18" t="str">
        <f t="shared" si="481"/>
        <v/>
      </c>
      <c r="Q3440" s="18">
        <f t="shared" si="482"/>
        <v>0</v>
      </c>
      <c r="R3440" s="118"/>
    </row>
    <row r="3441" spans="1:18" x14ac:dyDescent="0.25">
      <c r="A3441" s="25">
        <f t="shared" si="483"/>
        <v>383</v>
      </c>
      <c r="B3441" s="23">
        <f t="shared" si="484"/>
        <v>44577</v>
      </c>
      <c r="C3441" s="24">
        <v>23</v>
      </c>
      <c r="D3441" s="54" t="str">
        <f t="shared" si="476"/>
        <v>ASET</v>
      </c>
      <c r="E3441" s="178"/>
      <c r="F3441" s="179"/>
      <c r="G3441" s="177"/>
      <c r="H3441" s="177"/>
      <c r="I3441" s="169">
        <f t="shared" si="477"/>
        <v>0</v>
      </c>
      <c r="J3441" s="149" t="str" cm="1">
        <f t="array" ref="J3441">IF(ISERROR(INDEX('Non Compliance input'!$H$5:$H$156,MATCH(1,(A3441='Non Compliance input'!$A$5:$A$156)*(F3441&gt;='Non Compliance input'!$D$5:$D$156)*(E3441&lt;'Non Compliance input'!$E$5:$E$156)*('Non Compliance input'!$H$5:$H$156="Yes"),0))
),"","Yes")</f>
        <v/>
      </c>
      <c r="K3441" s="149">
        <f t="shared" si="478"/>
        <v>0</v>
      </c>
      <c r="L3441" s="162">
        <f t="shared" si="479"/>
        <v>0</v>
      </c>
      <c r="M3441" s="162" t="str" cm="1">
        <f t="array" ref="M3441">IF(ISERROR(INDEX('Non Compliance input'!$I$5:$I$156,MATCH(1,(A3441='Non Compliance input'!$A$5:$A$156)*(E3441&gt;='Non Compliance input'!$D$5:$D$156)*(F3441&lt;='Non Compliance input'!$E$5:$E$156)*('Non Compliance input'!$I$5:$I$156="Yes"),0))
),"","Yes")</f>
        <v/>
      </c>
      <c r="N3441" s="149" t="str">
        <f>IF(VLOOKUP($A3441,HourEndingOutage!$B$3:$F$746,5,0)="Outage","Outage","")</f>
        <v/>
      </c>
      <c r="O3441" s="18">
        <f t="shared" si="480"/>
        <v>0</v>
      </c>
      <c r="P3441" s="18" t="str">
        <f t="shared" si="481"/>
        <v/>
      </c>
      <c r="Q3441" s="18">
        <f t="shared" si="482"/>
        <v>0</v>
      </c>
      <c r="R3441" s="118"/>
    </row>
    <row r="3442" spans="1:18" x14ac:dyDescent="0.25">
      <c r="A3442" s="25">
        <f t="shared" si="483"/>
        <v>383</v>
      </c>
      <c r="B3442" s="23">
        <f t="shared" si="484"/>
        <v>44577</v>
      </c>
      <c r="C3442" s="24">
        <v>23</v>
      </c>
      <c r="D3442" s="54" t="str">
        <f t="shared" si="476"/>
        <v>ASET</v>
      </c>
      <c r="E3442" s="178"/>
      <c r="F3442" s="179"/>
      <c r="G3442" s="177"/>
      <c r="H3442" s="177"/>
      <c r="I3442" s="169">
        <f t="shared" si="477"/>
        <v>0</v>
      </c>
      <c r="J3442" s="149" t="str" cm="1">
        <f t="array" ref="J3442">IF(ISERROR(INDEX('Non Compliance input'!$H$5:$H$156,MATCH(1,(A3442='Non Compliance input'!$A$5:$A$156)*(F3442&gt;='Non Compliance input'!$D$5:$D$156)*(E3442&lt;'Non Compliance input'!$E$5:$E$156)*('Non Compliance input'!$H$5:$H$156="Yes"),0))
),"","Yes")</f>
        <v/>
      </c>
      <c r="K3442" s="149">
        <f t="shared" si="478"/>
        <v>0</v>
      </c>
      <c r="L3442" s="162">
        <f t="shared" si="479"/>
        <v>0</v>
      </c>
      <c r="M3442" s="162" t="str" cm="1">
        <f t="array" ref="M3442">IF(ISERROR(INDEX('Non Compliance input'!$I$5:$I$156,MATCH(1,(A3442='Non Compliance input'!$A$5:$A$156)*(E3442&gt;='Non Compliance input'!$D$5:$D$156)*(F3442&lt;='Non Compliance input'!$E$5:$E$156)*('Non Compliance input'!$I$5:$I$156="Yes"),0))
),"","Yes")</f>
        <v/>
      </c>
      <c r="N3442" s="149" t="str">
        <f>IF(VLOOKUP($A3442,HourEndingOutage!$B$3:$F$746,5,0)="Outage","Outage","")</f>
        <v/>
      </c>
      <c r="O3442" s="18">
        <f t="shared" si="480"/>
        <v>0</v>
      </c>
      <c r="P3442" s="18" t="str">
        <f t="shared" si="481"/>
        <v/>
      </c>
      <c r="Q3442" s="18">
        <f t="shared" si="482"/>
        <v>0</v>
      </c>
      <c r="R3442" s="118"/>
    </row>
    <row r="3443" spans="1:18" x14ac:dyDescent="0.25">
      <c r="A3443" s="25">
        <f t="shared" si="483"/>
        <v>383</v>
      </c>
      <c r="B3443" s="23">
        <f t="shared" si="484"/>
        <v>44577</v>
      </c>
      <c r="C3443" s="24">
        <v>23</v>
      </c>
      <c r="D3443" s="54" t="str">
        <f t="shared" si="476"/>
        <v>ASET</v>
      </c>
      <c r="E3443" s="178"/>
      <c r="F3443" s="179"/>
      <c r="G3443" s="177"/>
      <c r="H3443" s="177"/>
      <c r="I3443" s="169">
        <f t="shared" si="477"/>
        <v>0</v>
      </c>
      <c r="J3443" s="149" t="str" cm="1">
        <f t="array" ref="J3443">IF(ISERROR(INDEX('Non Compliance input'!$H$5:$H$156,MATCH(1,(A3443='Non Compliance input'!$A$5:$A$156)*(F3443&gt;='Non Compliance input'!$D$5:$D$156)*(E3443&lt;'Non Compliance input'!$E$5:$E$156)*('Non Compliance input'!$H$5:$H$156="Yes"),0))
),"","Yes")</f>
        <v/>
      </c>
      <c r="K3443" s="149">
        <f t="shared" si="478"/>
        <v>0</v>
      </c>
      <c r="L3443" s="162">
        <f t="shared" si="479"/>
        <v>0</v>
      </c>
      <c r="M3443" s="162" t="str" cm="1">
        <f t="array" ref="M3443">IF(ISERROR(INDEX('Non Compliance input'!$I$5:$I$156,MATCH(1,(A3443='Non Compliance input'!$A$5:$A$156)*(E3443&gt;='Non Compliance input'!$D$5:$D$156)*(F3443&lt;='Non Compliance input'!$E$5:$E$156)*('Non Compliance input'!$I$5:$I$156="Yes"),0))
),"","Yes")</f>
        <v/>
      </c>
      <c r="N3443" s="149" t="str">
        <f>IF(VLOOKUP($A3443,HourEndingOutage!$B$3:$F$746,5,0)="Outage","Outage","")</f>
        <v/>
      </c>
      <c r="O3443" s="18">
        <f t="shared" si="480"/>
        <v>0</v>
      </c>
      <c r="P3443" s="18" t="str">
        <f t="shared" si="481"/>
        <v/>
      </c>
      <c r="Q3443" s="18">
        <f t="shared" si="482"/>
        <v>0</v>
      </c>
      <c r="R3443" s="118"/>
    </row>
    <row r="3444" spans="1:18" x14ac:dyDescent="0.25">
      <c r="A3444" s="25">
        <f t="shared" si="483"/>
        <v>383</v>
      </c>
      <c r="B3444" s="23">
        <f t="shared" si="484"/>
        <v>44577</v>
      </c>
      <c r="C3444" s="24">
        <v>23</v>
      </c>
      <c r="D3444" s="54" t="str">
        <f t="shared" si="476"/>
        <v>ASET</v>
      </c>
      <c r="E3444" s="178"/>
      <c r="F3444" s="179"/>
      <c r="G3444" s="177"/>
      <c r="H3444" s="177"/>
      <c r="I3444" s="169">
        <f t="shared" si="477"/>
        <v>0</v>
      </c>
      <c r="J3444" s="149" t="str" cm="1">
        <f t="array" ref="J3444">IF(ISERROR(INDEX('Non Compliance input'!$H$5:$H$156,MATCH(1,(A3444='Non Compliance input'!$A$5:$A$156)*(F3444&gt;='Non Compliance input'!$D$5:$D$156)*(E3444&lt;'Non Compliance input'!$E$5:$E$156)*('Non Compliance input'!$H$5:$H$156="Yes"),0))
),"","Yes")</f>
        <v/>
      </c>
      <c r="K3444" s="149">
        <f t="shared" si="478"/>
        <v>0</v>
      </c>
      <c r="L3444" s="162">
        <f t="shared" si="479"/>
        <v>0</v>
      </c>
      <c r="M3444" s="162" t="str" cm="1">
        <f t="array" ref="M3444">IF(ISERROR(INDEX('Non Compliance input'!$I$5:$I$156,MATCH(1,(A3444='Non Compliance input'!$A$5:$A$156)*(E3444&gt;='Non Compliance input'!$D$5:$D$156)*(F3444&lt;='Non Compliance input'!$E$5:$E$156)*('Non Compliance input'!$I$5:$I$156="Yes"),0))
),"","Yes")</f>
        <v/>
      </c>
      <c r="N3444" s="149" t="str">
        <f>IF(VLOOKUP($A3444,HourEndingOutage!$B$3:$F$746,5,0)="Outage","Outage","")</f>
        <v/>
      </c>
      <c r="O3444" s="18">
        <f t="shared" si="480"/>
        <v>0</v>
      </c>
      <c r="P3444" s="18" t="str">
        <f t="shared" si="481"/>
        <v/>
      </c>
      <c r="Q3444" s="18">
        <f t="shared" si="482"/>
        <v>0</v>
      </c>
      <c r="R3444" s="118"/>
    </row>
    <row r="3445" spans="1:18" x14ac:dyDescent="0.25">
      <c r="A3445" s="25">
        <f t="shared" si="483"/>
        <v>383</v>
      </c>
      <c r="B3445" s="23">
        <f t="shared" si="484"/>
        <v>44577</v>
      </c>
      <c r="C3445" s="24">
        <v>23</v>
      </c>
      <c r="D3445" s="54" t="str">
        <f t="shared" si="476"/>
        <v>ASET</v>
      </c>
      <c r="E3445" s="178"/>
      <c r="F3445" s="179"/>
      <c r="G3445" s="177"/>
      <c r="H3445" s="177"/>
      <c r="I3445" s="169">
        <f t="shared" si="477"/>
        <v>0</v>
      </c>
      <c r="J3445" s="149" t="str" cm="1">
        <f t="array" ref="J3445">IF(ISERROR(INDEX('Non Compliance input'!$H$5:$H$156,MATCH(1,(A3445='Non Compliance input'!$A$5:$A$156)*(F3445&gt;='Non Compliance input'!$D$5:$D$156)*(E3445&lt;'Non Compliance input'!$E$5:$E$156)*('Non Compliance input'!$H$5:$H$156="Yes"),0))
),"","Yes")</f>
        <v/>
      </c>
      <c r="K3445" s="149">
        <f t="shared" si="478"/>
        <v>0</v>
      </c>
      <c r="L3445" s="162">
        <f t="shared" si="479"/>
        <v>0</v>
      </c>
      <c r="M3445" s="162" t="str" cm="1">
        <f t="array" ref="M3445">IF(ISERROR(INDEX('Non Compliance input'!$I$5:$I$156,MATCH(1,(A3445='Non Compliance input'!$A$5:$A$156)*(E3445&gt;='Non Compliance input'!$D$5:$D$156)*(F3445&lt;='Non Compliance input'!$E$5:$E$156)*('Non Compliance input'!$I$5:$I$156="Yes"),0))
),"","Yes")</f>
        <v/>
      </c>
      <c r="N3445" s="149" t="str">
        <f>IF(VLOOKUP($A3445,HourEndingOutage!$B$3:$F$746,5,0)="Outage","Outage","")</f>
        <v/>
      </c>
      <c r="O3445" s="18">
        <f t="shared" si="480"/>
        <v>0</v>
      </c>
      <c r="P3445" s="18" t="str">
        <f t="shared" si="481"/>
        <v/>
      </c>
      <c r="Q3445" s="18">
        <f t="shared" si="482"/>
        <v>0</v>
      </c>
      <c r="R3445" s="118"/>
    </row>
    <row r="3446" spans="1:18" x14ac:dyDescent="0.25">
      <c r="A3446" s="25">
        <f t="shared" si="483"/>
        <v>383</v>
      </c>
      <c r="B3446" s="23">
        <f t="shared" si="484"/>
        <v>44577</v>
      </c>
      <c r="C3446" s="24">
        <v>23</v>
      </c>
      <c r="D3446" s="54" t="str">
        <f t="shared" si="476"/>
        <v>ASET</v>
      </c>
      <c r="E3446" s="178"/>
      <c r="F3446" s="179"/>
      <c r="G3446" s="177"/>
      <c r="H3446" s="177"/>
      <c r="I3446" s="169">
        <f t="shared" si="477"/>
        <v>0</v>
      </c>
      <c r="J3446" s="149" t="str" cm="1">
        <f t="array" ref="J3446">IF(ISERROR(INDEX('Non Compliance input'!$H$5:$H$156,MATCH(1,(A3446='Non Compliance input'!$A$5:$A$156)*(F3446&gt;='Non Compliance input'!$D$5:$D$156)*(E3446&lt;'Non Compliance input'!$E$5:$E$156)*('Non Compliance input'!$H$5:$H$156="Yes"),0))
),"","Yes")</f>
        <v/>
      </c>
      <c r="K3446" s="149">
        <f t="shared" si="478"/>
        <v>0</v>
      </c>
      <c r="L3446" s="162">
        <f t="shared" si="479"/>
        <v>0</v>
      </c>
      <c r="M3446" s="162" t="str" cm="1">
        <f t="array" ref="M3446">IF(ISERROR(INDEX('Non Compliance input'!$I$5:$I$156,MATCH(1,(A3446='Non Compliance input'!$A$5:$A$156)*(E3446&gt;='Non Compliance input'!$D$5:$D$156)*(F3446&lt;='Non Compliance input'!$E$5:$E$156)*('Non Compliance input'!$I$5:$I$156="Yes"),0))
),"","Yes")</f>
        <v/>
      </c>
      <c r="N3446" s="149" t="str">
        <f>IF(VLOOKUP($A3446,HourEndingOutage!$B$3:$F$746,5,0)="Outage","Outage","")</f>
        <v/>
      </c>
      <c r="O3446" s="18">
        <f t="shared" si="480"/>
        <v>0</v>
      </c>
      <c r="P3446" s="18" t="str">
        <f t="shared" si="481"/>
        <v/>
      </c>
      <c r="Q3446" s="18">
        <f t="shared" si="482"/>
        <v>0</v>
      </c>
      <c r="R3446" s="118"/>
    </row>
    <row r="3447" spans="1:18" x14ac:dyDescent="0.25">
      <c r="A3447" s="25">
        <f t="shared" si="483"/>
        <v>383</v>
      </c>
      <c r="B3447" s="23">
        <f t="shared" si="484"/>
        <v>44577</v>
      </c>
      <c r="C3447" s="24">
        <v>23</v>
      </c>
      <c r="D3447" s="54" t="str">
        <f t="shared" si="476"/>
        <v>ASET</v>
      </c>
      <c r="E3447" s="178"/>
      <c r="F3447" s="179"/>
      <c r="G3447" s="177"/>
      <c r="H3447" s="177"/>
      <c r="I3447" s="169">
        <f t="shared" si="477"/>
        <v>0</v>
      </c>
      <c r="J3447" s="149" t="str" cm="1">
        <f t="array" ref="J3447">IF(ISERROR(INDEX('Non Compliance input'!$H$5:$H$156,MATCH(1,(A3447='Non Compliance input'!$A$5:$A$156)*(F3447&gt;='Non Compliance input'!$D$5:$D$156)*(E3447&lt;'Non Compliance input'!$E$5:$E$156)*('Non Compliance input'!$H$5:$H$156="Yes"),0))
),"","Yes")</f>
        <v/>
      </c>
      <c r="K3447" s="149">
        <f t="shared" si="478"/>
        <v>0</v>
      </c>
      <c r="L3447" s="162">
        <f t="shared" si="479"/>
        <v>0</v>
      </c>
      <c r="M3447" s="162" t="str" cm="1">
        <f t="array" ref="M3447">IF(ISERROR(INDEX('Non Compliance input'!$I$5:$I$156,MATCH(1,(A3447='Non Compliance input'!$A$5:$A$156)*(E3447&gt;='Non Compliance input'!$D$5:$D$156)*(F3447&lt;='Non Compliance input'!$E$5:$E$156)*('Non Compliance input'!$I$5:$I$156="Yes"),0))
),"","Yes")</f>
        <v/>
      </c>
      <c r="N3447" s="149" t="str">
        <f>IF(VLOOKUP($A3447,HourEndingOutage!$B$3:$F$746,5,0)="Outage","Outage","")</f>
        <v/>
      </c>
      <c r="O3447" s="18">
        <f t="shared" si="480"/>
        <v>0</v>
      </c>
      <c r="P3447" s="18" t="str">
        <f t="shared" si="481"/>
        <v/>
      </c>
      <c r="Q3447" s="18">
        <f t="shared" si="482"/>
        <v>0</v>
      </c>
      <c r="R3447" s="118"/>
    </row>
    <row r="3448" spans="1:18" x14ac:dyDescent="0.25">
      <c r="A3448" s="25">
        <f t="shared" si="483"/>
        <v>383</v>
      </c>
      <c r="B3448" s="23">
        <f t="shared" si="484"/>
        <v>44577</v>
      </c>
      <c r="C3448" s="24">
        <v>23</v>
      </c>
      <c r="D3448" s="54" t="str">
        <f t="shared" si="476"/>
        <v>ASET</v>
      </c>
      <c r="E3448" s="178"/>
      <c r="F3448" s="179"/>
      <c r="G3448" s="177"/>
      <c r="H3448" s="177"/>
      <c r="I3448" s="169">
        <f t="shared" si="477"/>
        <v>0</v>
      </c>
      <c r="J3448" s="149" t="str" cm="1">
        <f t="array" ref="J3448">IF(ISERROR(INDEX('Non Compliance input'!$H$5:$H$156,MATCH(1,(A3448='Non Compliance input'!$A$5:$A$156)*(F3448&gt;='Non Compliance input'!$D$5:$D$156)*(E3448&lt;'Non Compliance input'!$E$5:$E$156)*('Non Compliance input'!$H$5:$H$156="Yes"),0))
),"","Yes")</f>
        <v/>
      </c>
      <c r="K3448" s="149">
        <f t="shared" si="478"/>
        <v>0</v>
      </c>
      <c r="L3448" s="162">
        <f t="shared" si="479"/>
        <v>0</v>
      </c>
      <c r="M3448" s="162" t="str" cm="1">
        <f t="array" ref="M3448">IF(ISERROR(INDEX('Non Compliance input'!$I$5:$I$156,MATCH(1,(A3448='Non Compliance input'!$A$5:$A$156)*(E3448&gt;='Non Compliance input'!$D$5:$D$156)*(F3448&lt;='Non Compliance input'!$E$5:$E$156)*('Non Compliance input'!$I$5:$I$156="Yes"),0))
),"","Yes")</f>
        <v/>
      </c>
      <c r="N3448" s="149" t="str">
        <f>IF(VLOOKUP($A3448,HourEndingOutage!$B$3:$F$746,5,0)="Outage","Outage","")</f>
        <v/>
      </c>
      <c r="O3448" s="18">
        <f t="shared" si="480"/>
        <v>0</v>
      </c>
      <c r="P3448" s="18" t="str">
        <f t="shared" si="481"/>
        <v/>
      </c>
      <c r="Q3448" s="18">
        <f t="shared" si="482"/>
        <v>0</v>
      </c>
      <c r="R3448" s="118"/>
    </row>
    <row r="3449" spans="1:18" x14ac:dyDescent="0.25">
      <c r="A3449" s="25">
        <f t="shared" si="483"/>
        <v>383</v>
      </c>
      <c r="B3449" s="23">
        <f t="shared" si="484"/>
        <v>44577</v>
      </c>
      <c r="C3449" s="24">
        <v>23</v>
      </c>
      <c r="D3449" s="54" t="str">
        <f t="shared" si="476"/>
        <v>ASET</v>
      </c>
      <c r="E3449" s="178"/>
      <c r="F3449" s="179"/>
      <c r="G3449" s="177"/>
      <c r="H3449" s="177"/>
      <c r="I3449" s="169">
        <f t="shared" si="477"/>
        <v>0</v>
      </c>
      <c r="J3449" s="149" t="str" cm="1">
        <f t="array" ref="J3449">IF(ISERROR(INDEX('Non Compliance input'!$H$5:$H$156,MATCH(1,(A3449='Non Compliance input'!$A$5:$A$156)*(F3449&gt;='Non Compliance input'!$D$5:$D$156)*(E3449&lt;'Non Compliance input'!$E$5:$E$156)*('Non Compliance input'!$H$5:$H$156="Yes"),0))
),"","Yes")</f>
        <v/>
      </c>
      <c r="K3449" s="149">
        <f t="shared" si="478"/>
        <v>0</v>
      </c>
      <c r="L3449" s="162">
        <f t="shared" si="479"/>
        <v>0</v>
      </c>
      <c r="M3449" s="162" t="str" cm="1">
        <f t="array" ref="M3449">IF(ISERROR(INDEX('Non Compliance input'!$I$5:$I$156,MATCH(1,(A3449='Non Compliance input'!$A$5:$A$156)*(E3449&gt;='Non Compliance input'!$D$5:$D$156)*(F3449&lt;='Non Compliance input'!$E$5:$E$156)*('Non Compliance input'!$I$5:$I$156="Yes"),0))
),"","Yes")</f>
        <v/>
      </c>
      <c r="N3449" s="149" t="str">
        <f>IF(VLOOKUP($A3449,HourEndingOutage!$B$3:$F$746,5,0)="Outage","Outage","")</f>
        <v/>
      </c>
      <c r="O3449" s="18">
        <f t="shared" si="480"/>
        <v>0</v>
      </c>
      <c r="P3449" s="18" t="str">
        <f t="shared" si="481"/>
        <v/>
      </c>
      <c r="Q3449" s="18">
        <f t="shared" si="482"/>
        <v>0</v>
      </c>
      <c r="R3449" s="118"/>
    </row>
    <row r="3450" spans="1:18" x14ac:dyDescent="0.25">
      <c r="A3450" s="25">
        <f t="shared" si="483"/>
        <v>384</v>
      </c>
      <c r="B3450" s="23">
        <f t="shared" si="484"/>
        <v>44577</v>
      </c>
      <c r="C3450" s="24">
        <v>24</v>
      </c>
      <c r="D3450" s="54" t="str">
        <f t="shared" si="476"/>
        <v>ASET</v>
      </c>
      <c r="E3450" s="178"/>
      <c r="F3450" s="179"/>
      <c r="G3450" s="177"/>
      <c r="H3450" s="177"/>
      <c r="I3450" s="169">
        <f t="shared" si="477"/>
        <v>0</v>
      </c>
      <c r="J3450" s="149" t="str" cm="1">
        <f t="array" ref="J3450">IF(ISERROR(INDEX('Non Compliance input'!$H$5:$H$156,MATCH(1,(A3450='Non Compliance input'!$A$5:$A$156)*(F3450&gt;='Non Compliance input'!$D$5:$D$156)*(E3450&lt;'Non Compliance input'!$E$5:$E$156)*('Non Compliance input'!$H$5:$H$156="Yes"),0))
),"","Yes")</f>
        <v/>
      </c>
      <c r="K3450" s="149">
        <f t="shared" si="478"/>
        <v>0</v>
      </c>
      <c r="L3450" s="162">
        <f t="shared" si="479"/>
        <v>0</v>
      </c>
      <c r="M3450" s="162" t="str" cm="1">
        <f t="array" ref="M3450">IF(ISERROR(INDEX('Non Compliance input'!$I$5:$I$156,MATCH(1,(A3450='Non Compliance input'!$A$5:$A$156)*(E3450&gt;='Non Compliance input'!$D$5:$D$156)*(F3450&lt;='Non Compliance input'!$E$5:$E$156)*('Non Compliance input'!$I$5:$I$156="Yes"),0))
),"","Yes")</f>
        <v/>
      </c>
      <c r="N3450" s="149" t="str">
        <f>IF(VLOOKUP($A3450,HourEndingOutage!$B$3:$F$746,5,0)="Outage","Outage","")</f>
        <v/>
      </c>
      <c r="O3450" s="18">
        <f t="shared" si="480"/>
        <v>0</v>
      </c>
      <c r="P3450" s="18" t="str">
        <f t="shared" si="481"/>
        <v/>
      </c>
      <c r="Q3450" s="18">
        <f t="shared" si="482"/>
        <v>0</v>
      </c>
      <c r="R3450" s="118"/>
    </row>
    <row r="3451" spans="1:18" x14ac:dyDescent="0.25">
      <c r="A3451" s="25">
        <f t="shared" si="483"/>
        <v>384</v>
      </c>
      <c r="B3451" s="23">
        <f t="shared" si="484"/>
        <v>44577</v>
      </c>
      <c r="C3451" s="24">
        <v>24</v>
      </c>
      <c r="D3451" s="54" t="str">
        <f t="shared" si="476"/>
        <v>ASET</v>
      </c>
      <c r="E3451" s="178"/>
      <c r="F3451" s="179"/>
      <c r="G3451" s="177"/>
      <c r="H3451" s="177"/>
      <c r="I3451" s="169">
        <f t="shared" si="477"/>
        <v>0</v>
      </c>
      <c r="J3451" s="149" t="str" cm="1">
        <f t="array" ref="J3451">IF(ISERROR(INDEX('Non Compliance input'!$H$5:$H$156,MATCH(1,(A3451='Non Compliance input'!$A$5:$A$156)*(F3451&gt;='Non Compliance input'!$D$5:$D$156)*(E3451&lt;'Non Compliance input'!$E$5:$E$156)*('Non Compliance input'!$H$5:$H$156="Yes"),0))
),"","Yes")</f>
        <v/>
      </c>
      <c r="K3451" s="149">
        <f t="shared" si="478"/>
        <v>0</v>
      </c>
      <c r="L3451" s="162">
        <f t="shared" si="479"/>
        <v>0</v>
      </c>
      <c r="M3451" s="162" t="str" cm="1">
        <f t="array" ref="M3451">IF(ISERROR(INDEX('Non Compliance input'!$I$5:$I$156,MATCH(1,(A3451='Non Compliance input'!$A$5:$A$156)*(E3451&gt;='Non Compliance input'!$D$5:$D$156)*(F3451&lt;='Non Compliance input'!$E$5:$E$156)*('Non Compliance input'!$I$5:$I$156="Yes"),0))
),"","Yes")</f>
        <v/>
      </c>
      <c r="N3451" s="149" t="str">
        <f>IF(VLOOKUP($A3451,HourEndingOutage!$B$3:$F$746,5,0)="Outage","Outage","")</f>
        <v/>
      </c>
      <c r="O3451" s="18">
        <f t="shared" si="480"/>
        <v>0</v>
      </c>
      <c r="P3451" s="18" t="str">
        <f t="shared" si="481"/>
        <v/>
      </c>
      <c r="Q3451" s="18">
        <f t="shared" si="482"/>
        <v>0</v>
      </c>
      <c r="R3451" s="118"/>
    </row>
    <row r="3452" spans="1:18" x14ac:dyDescent="0.25">
      <c r="A3452" s="25">
        <f t="shared" si="483"/>
        <v>384</v>
      </c>
      <c r="B3452" s="23">
        <f t="shared" si="484"/>
        <v>44577</v>
      </c>
      <c r="C3452" s="24">
        <v>24</v>
      </c>
      <c r="D3452" s="54" t="str">
        <f t="shared" si="476"/>
        <v>ASET</v>
      </c>
      <c r="E3452" s="178"/>
      <c r="F3452" s="179"/>
      <c r="G3452" s="177"/>
      <c r="H3452" s="177"/>
      <c r="I3452" s="169">
        <f t="shared" si="477"/>
        <v>0</v>
      </c>
      <c r="J3452" s="149" t="str" cm="1">
        <f t="array" ref="J3452">IF(ISERROR(INDEX('Non Compliance input'!$H$5:$H$156,MATCH(1,(A3452='Non Compliance input'!$A$5:$A$156)*(F3452&gt;='Non Compliance input'!$D$5:$D$156)*(E3452&lt;'Non Compliance input'!$E$5:$E$156)*('Non Compliance input'!$H$5:$H$156="Yes"),0))
),"","Yes")</f>
        <v/>
      </c>
      <c r="K3452" s="149">
        <f t="shared" si="478"/>
        <v>0</v>
      </c>
      <c r="L3452" s="162">
        <f t="shared" si="479"/>
        <v>0</v>
      </c>
      <c r="M3452" s="162" t="str" cm="1">
        <f t="array" ref="M3452">IF(ISERROR(INDEX('Non Compliance input'!$I$5:$I$156,MATCH(1,(A3452='Non Compliance input'!$A$5:$A$156)*(E3452&gt;='Non Compliance input'!$D$5:$D$156)*(F3452&lt;='Non Compliance input'!$E$5:$E$156)*('Non Compliance input'!$I$5:$I$156="Yes"),0))
),"","Yes")</f>
        <v/>
      </c>
      <c r="N3452" s="149" t="str">
        <f>IF(VLOOKUP($A3452,HourEndingOutage!$B$3:$F$746,5,0)="Outage","Outage","")</f>
        <v/>
      </c>
      <c r="O3452" s="18">
        <f t="shared" si="480"/>
        <v>0</v>
      </c>
      <c r="P3452" s="18" t="str">
        <f t="shared" si="481"/>
        <v/>
      </c>
      <c r="Q3452" s="18">
        <f t="shared" si="482"/>
        <v>0</v>
      </c>
      <c r="R3452" s="118"/>
    </row>
    <row r="3453" spans="1:18" x14ac:dyDescent="0.25">
      <c r="A3453" s="25">
        <f t="shared" si="483"/>
        <v>384</v>
      </c>
      <c r="B3453" s="23">
        <f t="shared" si="484"/>
        <v>44577</v>
      </c>
      <c r="C3453" s="24">
        <v>24</v>
      </c>
      <c r="D3453" s="54" t="str">
        <f t="shared" si="476"/>
        <v>ASET</v>
      </c>
      <c r="E3453" s="178"/>
      <c r="F3453" s="179"/>
      <c r="G3453" s="177"/>
      <c r="H3453" s="177"/>
      <c r="I3453" s="169">
        <f t="shared" si="477"/>
        <v>0</v>
      </c>
      <c r="J3453" s="149" t="str" cm="1">
        <f t="array" ref="J3453">IF(ISERROR(INDEX('Non Compliance input'!$H$5:$H$156,MATCH(1,(A3453='Non Compliance input'!$A$5:$A$156)*(F3453&gt;='Non Compliance input'!$D$5:$D$156)*(E3453&lt;'Non Compliance input'!$E$5:$E$156)*('Non Compliance input'!$H$5:$H$156="Yes"),0))
),"","Yes")</f>
        <v/>
      </c>
      <c r="K3453" s="149">
        <f t="shared" si="478"/>
        <v>0</v>
      </c>
      <c r="L3453" s="162">
        <f t="shared" si="479"/>
        <v>0</v>
      </c>
      <c r="M3453" s="162" t="str" cm="1">
        <f t="array" ref="M3453">IF(ISERROR(INDEX('Non Compliance input'!$I$5:$I$156,MATCH(1,(A3453='Non Compliance input'!$A$5:$A$156)*(E3453&gt;='Non Compliance input'!$D$5:$D$156)*(F3453&lt;='Non Compliance input'!$E$5:$E$156)*('Non Compliance input'!$I$5:$I$156="Yes"),0))
),"","Yes")</f>
        <v/>
      </c>
      <c r="N3453" s="149" t="str">
        <f>IF(VLOOKUP($A3453,HourEndingOutage!$B$3:$F$746,5,0)="Outage","Outage","")</f>
        <v/>
      </c>
      <c r="O3453" s="18">
        <f t="shared" si="480"/>
        <v>0</v>
      </c>
      <c r="P3453" s="18" t="str">
        <f t="shared" si="481"/>
        <v/>
      </c>
      <c r="Q3453" s="18">
        <f t="shared" si="482"/>
        <v>0</v>
      </c>
      <c r="R3453" s="118"/>
    </row>
    <row r="3454" spans="1:18" x14ac:dyDescent="0.25">
      <c r="A3454" s="25">
        <f t="shared" si="483"/>
        <v>384</v>
      </c>
      <c r="B3454" s="23">
        <f t="shared" si="484"/>
        <v>44577</v>
      </c>
      <c r="C3454" s="24">
        <v>24</v>
      </c>
      <c r="D3454" s="54" t="str">
        <f t="shared" si="476"/>
        <v>ASET</v>
      </c>
      <c r="E3454" s="178"/>
      <c r="F3454" s="179"/>
      <c r="G3454" s="177"/>
      <c r="H3454" s="177"/>
      <c r="I3454" s="169">
        <f t="shared" si="477"/>
        <v>0</v>
      </c>
      <c r="J3454" s="149" t="str" cm="1">
        <f t="array" ref="J3454">IF(ISERROR(INDEX('Non Compliance input'!$H$5:$H$156,MATCH(1,(A3454='Non Compliance input'!$A$5:$A$156)*(F3454&gt;='Non Compliance input'!$D$5:$D$156)*(E3454&lt;'Non Compliance input'!$E$5:$E$156)*('Non Compliance input'!$H$5:$H$156="Yes"),0))
),"","Yes")</f>
        <v/>
      </c>
      <c r="K3454" s="149">
        <f t="shared" si="478"/>
        <v>0</v>
      </c>
      <c r="L3454" s="162">
        <f t="shared" si="479"/>
        <v>0</v>
      </c>
      <c r="M3454" s="162" t="str" cm="1">
        <f t="array" ref="M3454">IF(ISERROR(INDEX('Non Compliance input'!$I$5:$I$156,MATCH(1,(A3454='Non Compliance input'!$A$5:$A$156)*(E3454&gt;='Non Compliance input'!$D$5:$D$156)*(F3454&lt;='Non Compliance input'!$E$5:$E$156)*('Non Compliance input'!$I$5:$I$156="Yes"),0))
),"","Yes")</f>
        <v/>
      </c>
      <c r="N3454" s="149" t="str">
        <f>IF(VLOOKUP($A3454,HourEndingOutage!$B$3:$F$746,5,0)="Outage","Outage","")</f>
        <v/>
      </c>
      <c r="O3454" s="18">
        <f t="shared" si="480"/>
        <v>0</v>
      </c>
      <c r="P3454" s="18" t="str">
        <f t="shared" si="481"/>
        <v/>
      </c>
      <c r="Q3454" s="18">
        <f t="shared" si="482"/>
        <v>0</v>
      </c>
      <c r="R3454" s="118"/>
    </row>
    <row r="3455" spans="1:18" x14ac:dyDescent="0.25">
      <c r="A3455" s="25">
        <f t="shared" si="483"/>
        <v>384</v>
      </c>
      <c r="B3455" s="23">
        <f t="shared" si="484"/>
        <v>44577</v>
      </c>
      <c r="C3455" s="24">
        <v>24</v>
      </c>
      <c r="D3455" s="54" t="str">
        <f t="shared" si="476"/>
        <v>ASET</v>
      </c>
      <c r="E3455" s="178"/>
      <c r="F3455" s="179"/>
      <c r="G3455" s="177"/>
      <c r="H3455" s="177"/>
      <c r="I3455" s="169">
        <f t="shared" si="477"/>
        <v>0</v>
      </c>
      <c r="J3455" s="149" t="str" cm="1">
        <f t="array" ref="J3455">IF(ISERROR(INDEX('Non Compliance input'!$H$5:$H$156,MATCH(1,(A3455='Non Compliance input'!$A$5:$A$156)*(F3455&gt;='Non Compliance input'!$D$5:$D$156)*(E3455&lt;'Non Compliance input'!$E$5:$E$156)*('Non Compliance input'!$H$5:$H$156="Yes"),0))
),"","Yes")</f>
        <v/>
      </c>
      <c r="K3455" s="149">
        <f t="shared" si="478"/>
        <v>0</v>
      </c>
      <c r="L3455" s="162">
        <f t="shared" si="479"/>
        <v>0</v>
      </c>
      <c r="M3455" s="162" t="str" cm="1">
        <f t="array" ref="M3455">IF(ISERROR(INDEX('Non Compliance input'!$I$5:$I$156,MATCH(1,(A3455='Non Compliance input'!$A$5:$A$156)*(E3455&gt;='Non Compliance input'!$D$5:$D$156)*(F3455&lt;='Non Compliance input'!$E$5:$E$156)*('Non Compliance input'!$I$5:$I$156="Yes"),0))
),"","Yes")</f>
        <v/>
      </c>
      <c r="N3455" s="149" t="str">
        <f>IF(VLOOKUP($A3455,HourEndingOutage!$B$3:$F$746,5,0)="Outage","Outage","")</f>
        <v/>
      </c>
      <c r="O3455" s="18">
        <f t="shared" si="480"/>
        <v>0</v>
      </c>
      <c r="P3455" s="18" t="str">
        <f t="shared" si="481"/>
        <v/>
      </c>
      <c r="Q3455" s="18">
        <f t="shared" si="482"/>
        <v>0</v>
      </c>
      <c r="R3455" s="118"/>
    </row>
    <row r="3456" spans="1:18" x14ac:dyDescent="0.25">
      <c r="A3456" s="25">
        <f t="shared" si="483"/>
        <v>384</v>
      </c>
      <c r="B3456" s="23">
        <f t="shared" si="484"/>
        <v>44577</v>
      </c>
      <c r="C3456" s="24">
        <v>24</v>
      </c>
      <c r="D3456" s="54" t="str">
        <f t="shared" si="476"/>
        <v>ASET</v>
      </c>
      <c r="E3456" s="178"/>
      <c r="F3456" s="179"/>
      <c r="G3456" s="177"/>
      <c r="H3456" s="177"/>
      <c r="I3456" s="169">
        <f t="shared" si="477"/>
        <v>0</v>
      </c>
      <c r="J3456" s="149" t="str" cm="1">
        <f t="array" ref="J3456">IF(ISERROR(INDEX('Non Compliance input'!$H$5:$H$156,MATCH(1,(A3456='Non Compliance input'!$A$5:$A$156)*(F3456&gt;='Non Compliance input'!$D$5:$D$156)*(E3456&lt;'Non Compliance input'!$E$5:$E$156)*('Non Compliance input'!$H$5:$H$156="Yes"),0))
),"","Yes")</f>
        <v/>
      </c>
      <c r="K3456" s="149">
        <f t="shared" si="478"/>
        <v>0</v>
      </c>
      <c r="L3456" s="162">
        <f t="shared" si="479"/>
        <v>0</v>
      </c>
      <c r="M3456" s="162" t="str" cm="1">
        <f t="array" ref="M3456">IF(ISERROR(INDEX('Non Compliance input'!$I$5:$I$156,MATCH(1,(A3456='Non Compliance input'!$A$5:$A$156)*(E3456&gt;='Non Compliance input'!$D$5:$D$156)*(F3456&lt;='Non Compliance input'!$E$5:$E$156)*('Non Compliance input'!$I$5:$I$156="Yes"),0))
),"","Yes")</f>
        <v/>
      </c>
      <c r="N3456" s="149" t="str">
        <f>IF(VLOOKUP($A3456,HourEndingOutage!$B$3:$F$746,5,0)="Outage","Outage","")</f>
        <v/>
      </c>
      <c r="O3456" s="18">
        <f t="shared" si="480"/>
        <v>0</v>
      </c>
      <c r="P3456" s="18" t="str">
        <f t="shared" si="481"/>
        <v/>
      </c>
      <c r="Q3456" s="18">
        <f t="shared" si="482"/>
        <v>0</v>
      </c>
      <c r="R3456" s="118"/>
    </row>
    <row r="3457" spans="1:18" x14ac:dyDescent="0.25">
      <c r="A3457" s="25">
        <f t="shared" si="483"/>
        <v>384</v>
      </c>
      <c r="B3457" s="23">
        <f t="shared" si="484"/>
        <v>44577</v>
      </c>
      <c r="C3457" s="24">
        <v>24</v>
      </c>
      <c r="D3457" s="54" t="str">
        <f t="shared" si="476"/>
        <v>ASET</v>
      </c>
      <c r="E3457" s="178"/>
      <c r="F3457" s="179"/>
      <c r="G3457" s="177"/>
      <c r="H3457" s="177"/>
      <c r="I3457" s="169">
        <f t="shared" si="477"/>
        <v>0</v>
      </c>
      <c r="J3457" s="149" t="str" cm="1">
        <f t="array" ref="J3457">IF(ISERROR(INDEX('Non Compliance input'!$H$5:$H$156,MATCH(1,(A3457='Non Compliance input'!$A$5:$A$156)*(F3457&gt;='Non Compliance input'!$D$5:$D$156)*(E3457&lt;'Non Compliance input'!$E$5:$E$156)*('Non Compliance input'!$H$5:$H$156="Yes"),0))
),"","Yes")</f>
        <v/>
      </c>
      <c r="K3457" s="149">
        <f t="shared" si="478"/>
        <v>0</v>
      </c>
      <c r="L3457" s="162">
        <f t="shared" si="479"/>
        <v>0</v>
      </c>
      <c r="M3457" s="162" t="str" cm="1">
        <f t="array" ref="M3457">IF(ISERROR(INDEX('Non Compliance input'!$I$5:$I$156,MATCH(1,(A3457='Non Compliance input'!$A$5:$A$156)*(E3457&gt;='Non Compliance input'!$D$5:$D$156)*(F3457&lt;='Non Compliance input'!$E$5:$E$156)*('Non Compliance input'!$I$5:$I$156="Yes"),0))
),"","Yes")</f>
        <v/>
      </c>
      <c r="N3457" s="149" t="str">
        <f>IF(VLOOKUP($A3457,HourEndingOutage!$B$3:$F$746,5,0)="Outage","Outage","")</f>
        <v/>
      </c>
      <c r="O3457" s="18">
        <f t="shared" si="480"/>
        <v>0</v>
      </c>
      <c r="P3457" s="18" t="str">
        <f t="shared" si="481"/>
        <v/>
      </c>
      <c r="Q3457" s="18">
        <f t="shared" si="482"/>
        <v>0</v>
      </c>
      <c r="R3457" s="118"/>
    </row>
    <row r="3458" spans="1:18" x14ac:dyDescent="0.25">
      <c r="A3458" s="25">
        <f t="shared" si="483"/>
        <v>384</v>
      </c>
      <c r="B3458" s="23">
        <f t="shared" si="484"/>
        <v>44577</v>
      </c>
      <c r="C3458" s="24">
        <v>24</v>
      </c>
      <c r="D3458" s="54" t="str">
        <f t="shared" ref="D3458:D3521" si="485">Unit</f>
        <v>ASET</v>
      </c>
      <c r="E3458" s="178"/>
      <c r="F3458" s="179"/>
      <c r="G3458" s="177"/>
      <c r="H3458" s="177"/>
      <c r="I3458" s="169">
        <f t="shared" si="477"/>
        <v>0</v>
      </c>
      <c r="J3458" s="149" t="str" cm="1">
        <f t="array" ref="J3458">IF(ISERROR(INDEX('Non Compliance input'!$H$5:$H$156,MATCH(1,(A3458='Non Compliance input'!$A$5:$A$156)*(F3458&gt;='Non Compliance input'!$D$5:$D$156)*(E3458&lt;'Non Compliance input'!$E$5:$E$156)*('Non Compliance input'!$H$5:$H$156="Yes"),0))
),"","Yes")</f>
        <v/>
      </c>
      <c r="K3458" s="149">
        <f t="shared" si="478"/>
        <v>0</v>
      </c>
      <c r="L3458" s="162">
        <f t="shared" si="479"/>
        <v>0</v>
      </c>
      <c r="M3458" s="162" t="str" cm="1">
        <f t="array" ref="M3458">IF(ISERROR(INDEX('Non Compliance input'!$I$5:$I$156,MATCH(1,(A3458='Non Compliance input'!$A$5:$A$156)*(E3458&gt;='Non Compliance input'!$D$5:$D$156)*(F3458&lt;='Non Compliance input'!$E$5:$E$156)*('Non Compliance input'!$I$5:$I$156="Yes"),0))
),"","Yes")</f>
        <v/>
      </c>
      <c r="N3458" s="149" t="str">
        <f>IF(VLOOKUP($A3458,HourEndingOutage!$B$3:$F$746,5,0)="Outage","Outage","")</f>
        <v/>
      </c>
      <c r="O3458" s="18">
        <f t="shared" si="480"/>
        <v>0</v>
      </c>
      <c r="P3458" s="18" t="str">
        <f t="shared" si="481"/>
        <v/>
      </c>
      <c r="Q3458" s="18">
        <f t="shared" si="482"/>
        <v>0</v>
      </c>
      <c r="R3458" s="118"/>
    </row>
    <row r="3459" spans="1:18" x14ac:dyDescent="0.25">
      <c r="A3459" s="25">
        <f t="shared" si="483"/>
        <v>385</v>
      </c>
      <c r="B3459" s="23">
        <f t="shared" si="484"/>
        <v>44578</v>
      </c>
      <c r="C3459" s="24">
        <v>1</v>
      </c>
      <c r="D3459" s="54" t="str">
        <f t="shared" si="485"/>
        <v>ASET</v>
      </c>
      <c r="E3459" s="178"/>
      <c r="F3459" s="179"/>
      <c r="G3459" s="177"/>
      <c r="H3459" s="177"/>
      <c r="I3459" s="169">
        <f t="shared" ref="I3459:I3522" si="486">IF(AND(LEN(E3459)&gt;2,LEN(F3459)&gt;2)=TRUE,(ROUND((F3459-E3459)*1440,0)),0)</f>
        <v>0</v>
      </c>
      <c r="J3459" s="149" t="str" cm="1">
        <f t="array" ref="J3459">IF(ISERROR(INDEX('Non Compliance input'!$H$5:$H$156,MATCH(1,(A3459='Non Compliance input'!$A$5:$A$156)*(F3459&gt;='Non Compliance input'!$D$5:$D$156)*(E3459&lt;'Non Compliance input'!$E$5:$E$156)*('Non Compliance input'!$H$5:$H$156="Yes"),0))
),"","Yes")</f>
        <v/>
      </c>
      <c r="K3459" s="149">
        <f t="shared" ref="K3459:K3522" si="487">IF(J3459="Yes",0,MIN(H3459,G3459,IF(H3459="",0,Contract_Volume)))</f>
        <v>0</v>
      </c>
      <c r="L3459" s="162">
        <f t="shared" ref="L3459:L3522" si="488">IF(J3459="Yes",0,(MIN(H3459,G3459)*(I3459/60)))</f>
        <v>0</v>
      </c>
      <c r="M3459" s="162" t="str" cm="1">
        <f t="array" ref="M3459">IF(ISERROR(INDEX('Non Compliance input'!$I$5:$I$156,MATCH(1,(A3459='Non Compliance input'!$A$5:$A$156)*(E3459&gt;='Non Compliance input'!$D$5:$D$156)*(F3459&lt;='Non Compliance input'!$E$5:$E$156)*('Non Compliance input'!$I$5:$I$156="Yes"),0))
),"","Yes")</f>
        <v/>
      </c>
      <c r="N3459" s="149" t="str">
        <f>IF(VLOOKUP($A3459,HourEndingOutage!$B$3:$F$746,5,0)="Outage","Outage","")</f>
        <v/>
      </c>
      <c r="O3459" s="18">
        <f t="shared" ref="O3459:O3522" si="489">IF(OR(M3459="Yes",N3459="Outage"),0,(K3459*(I3459/60))*Arming)</f>
        <v>0</v>
      </c>
      <c r="P3459" s="18" t="str">
        <f t="shared" ref="P3459:P3522" si="490">IF(ISERROR(VLOOKUP($A3459,FTShour,1,0)),"","Yes")</f>
        <v/>
      </c>
      <c r="Q3459" s="18">
        <f t="shared" si="482"/>
        <v>0</v>
      </c>
      <c r="R3459" s="118"/>
    </row>
    <row r="3460" spans="1:18" x14ac:dyDescent="0.25">
      <c r="A3460" s="25">
        <f t="shared" si="483"/>
        <v>385</v>
      </c>
      <c r="B3460" s="23">
        <f t="shared" si="484"/>
        <v>44578</v>
      </c>
      <c r="C3460" s="24">
        <v>1</v>
      </c>
      <c r="D3460" s="54" t="str">
        <f t="shared" si="485"/>
        <v>ASET</v>
      </c>
      <c r="E3460" s="178"/>
      <c r="F3460" s="179"/>
      <c r="G3460" s="177"/>
      <c r="H3460" s="177"/>
      <c r="I3460" s="169">
        <f t="shared" si="486"/>
        <v>0</v>
      </c>
      <c r="J3460" s="149" t="str" cm="1">
        <f t="array" ref="J3460">IF(ISERROR(INDEX('Non Compliance input'!$H$5:$H$156,MATCH(1,(A3460='Non Compliance input'!$A$5:$A$156)*(F3460&gt;='Non Compliance input'!$D$5:$D$156)*(E3460&lt;'Non Compliance input'!$E$5:$E$156)*('Non Compliance input'!$H$5:$H$156="Yes"),0))
),"","Yes")</f>
        <v/>
      </c>
      <c r="K3460" s="149">
        <f t="shared" si="487"/>
        <v>0</v>
      </c>
      <c r="L3460" s="162">
        <f t="shared" si="488"/>
        <v>0</v>
      </c>
      <c r="M3460" s="162" t="str" cm="1">
        <f t="array" ref="M3460">IF(ISERROR(INDEX('Non Compliance input'!$I$5:$I$156,MATCH(1,(A3460='Non Compliance input'!$A$5:$A$156)*(E3460&gt;='Non Compliance input'!$D$5:$D$156)*(F3460&lt;='Non Compliance input'!$E$5:$E$156)*('Non Compliance input'!$I$5:$I$156="Yes"),0))
),"","Yes")</f>
        <v/>
      </c>
      <c r="N3460" s="149" t="str">
        <f>IF(VLOOKUP($A3460,HourEndingOutage!$B$3:$F$746,5,0)="Outage","Outage","")</f>
        <v/>
      </c>
      <c r="O3460" s="18">
        <f t="shared" si="489"/>
        <v>0</v>
      </c>
      <c r="P3460" s="18" t="str">
        <f t="shared" si="490"/>
        <v/>
      </c>
      <c r="Q3460" s="18">
        <f t="shared" ref="Q3460:Q3523" si="491">IF(P3460="Yes",-O3460,0)</f>
        <v>0</v>
      </c>
      <c r="R3460" s="118"/>
    </row>
    <row r="3461" spans="1:18" x14ac:dyDescent="0.25">
      <c r="A3461" s="25">
        <f t="shared" si="483"/>
        <v>385</v>
      </c>
      <c r="B3461" s="23">
        <f t="shared" si="484"/>
        <v>44578</v>
      </c>
      <c r="C3461" s="24">
        <v>1</v>
      </c>
      <c r="D3461" s="54" t="str">
        <f t="shared" si="485"/>
        <v>ASET</v>
      </c>
      <c r="E3461" s="178"/>
      <c r="F3461" s="179"/>
      <c r="G3461" s="177"/>
      <c r="H3461" s="177"/>
      <c r="I3461" s="169">
        <f t="shared" si="486"/>
        <v>0</v>
      </c>
      <c r="J3461" s="149" t="str" cm="1">
        <f t="array" ref="J3461">IF(ISERROR(INDEX('Non Compliance input'!$H$5:$H$156,MATCH(1,(A3461='Non Compliance input'!$A$5:$A$156)*(F3461&gt;='Non Compliance input'!$D$5:$D$156)*(E3461&lt;'Non Compliance input'!$E$5:$E$156)*('Non Compliance input'!$H$5:$H$156="Yes"),0))
),"","Yes")</f>
        <v/>
      </c>
      <c r="K3461" s="149">
        <f t="shared" si="487"/>
        <v>0</v>
      </c>
      <c r="L3461" s="162">
        <f t="shared" si="488"/>
        <v>0</v>
      </c>
      <c r="M3461" s="162" t="str" cm="1">
        <f t="array" ref="M3461">IF(ISERROR(INDEX('Non Compliance input'!$I$5:$I$156,MATCH(1,(A3461='Non Compliance input'!$A$5:$A$156)*(E3461&gt;='Non Compliance input'!$D$5:$D$156)*(F3461&lt;='Non Compliance input'!$E$5:$E$156)*('Non Compliance input'!$I$5:$I$156="Yes"),0))
),"","Yes")</f>
        <v/>
      </c>
      <c r="N3461" s="149" t="str">
        <f>IF(VLOOKUP($A3461,HourEndingOutage!$B$3:$F$746,5,0)="Outage","Outage","")</f>
        <v/>
      </c>
      <c r="O3461" s="18">
        <f t="shared" si="489"/>
        <v>0</v>
      </c>
      <c r="P3461" s="18" t="str">
        <f t="shared" si="490"/>
        <v/>
      </c>
      <c r="Q3461" s="18">
        <f t="shared" si="491"/>
        <v>0</v>
      </c>
      <c r="R3461" s="118"/>
    </row>
    <row r="3462" spans="1:18" x14ac:dyDescent="0.25">
      <c r="A3462" s="25">
        <f t="shared" si="483"/>
        <v>385</v>
      </c>
      <c r="B3462" s="23">
        <f t="shared" si="484"/>
        <v>44578</v>
      </c>
      <c r="C3462" s="24">
        <v>1</v>
      </c>
      <c r="D3462" s="54" t="str">
        <f t="shared" si="485"/>
        <v>ASET</v>
      </c>
      <c r="E3462" s="178"/>
      <c r="F3462" s="179"/>
      <c r="G3462" s="177"/>
      <c r="H3462" s="177"/>
      <c r="I3462" s="169">
        <f t="shared" si="486"/>
        <v>0</v>
      </c>
      <c r="J3462" s="149" t="str" cm="1">
        <f t="array" ref="J3462">IF(ISERROR(INDEX('Non Compliance input'!$H$5:$H$156,MATCH(1,(A3462='Non Compliance input'!$A$5:$A$156)*(F3462&gt;='Non Compliance input'!$D$5:$D$156)*(E3462&lt;'Non Compliance input'!$E$5:$E$156)*('Non Compliance input'!$H$5:$H$156="Yes"),0))
),"","Yes")</f>
        <v/>
      </c>
      <c r="K3462" s="149">
        <f t="shared" si="487"/>
        <v>0</v>
      </c>
      <c r="L3462" s="162">
        <f t="shared" si="488"/>
        <v>0</v>
      </c>
      <c r="M3462" s="162" t="str" cm="1">
        <f t="array" ref="M3462">IF(ISERROR(INDEX('Non Compliance input'!$I$5:$I$156,MATCH(1,(A3462='Non Compliance input'!$A$5:$A$156)*(E3462&gt;='Non Compliance input'!$D$5:$D$156)*(F3462&lt;='Non Compliance input'!$E$5:$E$156)*('Non Compliance input'!$I$5:$I$156="Yes"),0))
),"","Yes")</f>
        <v/>
      </c>
      <c r="N3462" s="149" t="str">
        <f>IF(VLOOKUP($A3462,HourEndingOutage!$B$3:$F$746,5,0)="Outage","Outage","")</f>
        <v/>
      </c>
      <c r="O3462" s="18">
        <f t="shared" si="489"/>
        <v>0</v>
      </c>
      <c r="P3462" s="18" t="str">
        <f t="shared" si="490"/>
        <v/>
      </c>
      <c r="Q3462" s="18">
        <f t="shared" si="491"/>
        <v>0</v>
      </c>
      <c r="R3462" s="118"/>
    </row>
    <row r="3463" spans="1:18" x14ac:dyDescent="0.25">
      <c r="A3463" s="25">
        <f t="shared" si="483"/>
        <v>385</v>
      </c>
      <c r="B3463" s="23">
        <f t="shared" si="484"/>
        <v>44578</v>
      </c>
      <c r="C3463" s="24">
        <v>1</v>
      </c>
      <c r="D3463" s="54" t="str">
        <f t="shared" si="485"/>
        <v>ASET</v>
      </c>
      <c r="E3463" s="178"/>
      <c r="F3463" s="179"/>
      <c r="G3463" s="177"/>
      <c r="H3463" s="177"/>
      <c r="I3463" s="169">
        <f t="shared" si="486"/>
        <v>0</v>
      </c>
      <c r="J3463" s="149" t="str" cm="1">
        <f t="array" ref="J3463">IF(ISERROR(INDEX('Non Compliance input'!$H$5:$H$156,MATCH(1,(A3463='Non Compliance input'!$A$5:$A$156)*(F3463&gt;='Non Compliance input'!$D$5:$D$156)*(E3463&lt;'Non Compliance input'!$E$5:$E$156)*('Non Compliance input'!$H$5:$H$156="Yes"),0))
),"","Yes")</f>
        <v/>
      </c>
      <c r="K3463" s="149">
        <f t="shared" si="487"/>
        <v>0</v>
      </c>
      <c r="L3463" s="162">
        <f t="shared" si="488"/>
        <v>0</v>
      </c>
      <c r="M3463" s="162" t="str" cm="1">
        <f t="array" ref="M3463">IF(ISERROR(INDEX('Non Compliance input'!$I$5:$I$156,MATCH(1,(A3463='Non Compliance input'!$A$5:$A$156)*(E3463&gt;='Non Compliance input'!$D$5:$D$156)*(F3463&lt;='Non Compliance input'!$E$5:$E$156)*('Non Compliance input'!$I$5:$I$156="Yes"),0))
),"","Yes")</f>
        <v/>
      </c>
      <c r="N3463" s="149" t="str">
        <f>IF(VLOOKUP($A3463,HourEndingOutage!$B$3:$F$746,5,0)="Outage","Outage","")</f>
        <v/>
      </c>
      <c r="O3463" s="18">
        <f t="shared" si="489"/>
        <v>0</v>
      </c>
      <c r="P3463" s="18" t="str">
        <f t="shared" si="490"/>
        <v/>
      </c>
      <c r="Q3463" s="18">
        <f t="shared" si="491"/>
        <v>0</v>
      </c>
      <c r="R3463" s="118"/>
    </row>
    <row r="3464" spans="1:18" x14ac:dyDescent="0.25">
      <c r="A3464" s="25">
        <f t="shared" si="483"/>
        <v>385</v>
      </c>
      <c r="B3464" s="23">
        <f t="shared" si="484"/>
        <v>44578</v>
      </c>
      <c r="C3464" s="24">
        <v>1</v>
      </c>
      <c r="D3464" s="54" t="str">
        <f t="shared" si="485"/>
        <v>ASET</v>
      </c>
      <c r="E3464" s="178"/>
      <c r="F3464" s="179"/>
      <c r="G3464" s="177"/>
      <c r="H3464" s="177"/>
      <c r="I3464" s="169">
        <f t="shared" si="486"/>
        <v>0</v>
      </c>
      <c r="J3464" s="149" t="str" cm="1">
        <f t="array" ref="J3464">IF(ISERROR(INDEX('Non Compliance input'!$H$5:$H$156,MATCH(1,(A3464='Non Compliance input'!$A$5:$A$156)*(F3464&gt;='Non Compliance input'!$D$5:$D$156)*(E3464&lt;'Non Compliance input'!$E$5:$E$156)*('Non Compliance input'!$H$5:$H$156="Yes"),0))
),"","Yes")</f>
        <v/>
      </c>
      <c r="K3464" s="149">
        <f t="shared" si="487"/>
        <v>0</v>
      </c>
      <c r="L3464" s="162">
        <f t="shared" si="488"/>
        <v>0</v>
      </c>
      <c r="M3464" s="162" t="str" cm="1">
        <f t="array" ref="M3464">IF(ISERROR(INDEX('Non Compliance input'!$I$5:$I$156,MATCH(1,(A3464='Non Compliance input'!$A$5:$A$156)*(E3464&gt;='Non Compliance input'!$D$5:$D$156)*(F3464&lt;='Non Compliance input'!$E$5:$E$156)*('Non Compliance input'!$I$5:$I$156="Yes"),0))
),"","Yes")</f>
        <v/>
      </c>
      <c r="N3464" s="149" t="str">
        <f>IF(VLOOKUP($A3464,HourEndingOutage!$B$3:$F$746,5,0)="Outage","Outage","")</f>
        <v/>
      </c>
      <c r="O3464" s="18">
        <f t="shared" si="489"/>
        <v>0</v>
      </c>
      <c r="P3464" s="18" t="str">
        <f t="shared" si="490"/>
        <v/>
      </c>
      <c r="Q3464" s="18">
        <f t="shared" si="491"/>
        <v>0</v>
      </c>
      <c r="R3464" s="118"/>
    </row>
    <row r="3465" spans="1:18" x14ac:dyDescent="0.25">
      <c r="A3465" s="25">
        <f t="shared" si="483"/>
        <v>385</v>
      </c>
      <c r="B3465" s="23">
        <f t="shared" si="484"/>
        <v>44578</v>
      </c>
      <c r="C3465" s="24">
        <v>1</v>
      </c>
      <c r="D3465" s="54" t="str">
        <f t="shared" si="485"/>
        <v>ASET</v>
      </c>
      <c r="E3465" s="178"/>
      <c r="F3465" s="179"/>
      <c r="G3465" s="177"/>
      <c r="H3465" s="177"/>
      <c r="I3465" s="169">
        <f t="shared" si="486"/>
        <v>0</v>
      </c>
      <c r="J3465" s="149" t="str" cm="1">
        <f t="array" ref="J3465">IF(ISERROR(INDEX('Non Compliance input'!$H$5:$H$156,MATCH(1,(A3465='Non Compliance input'!$A$5:$A$156)*(F3465&gt;='Non Compliance input'!$D$5:$D$156)*(E3465&lt;'Non Compliance input'!$E$5:$E$156)*('Non Compliance input'!$H$5:$H$156="Yes"),0))
),"","Yes")</f>
        <v/>
      </c>
      <c r="K3465" s="149">
        <f t="shared" si="487"/>
        <v>0</v>
      </c>
      <c r="L3465" s="162">
        <f t="shared" si="488"/>
        <v>0</v>
      </c>
      <c r="M3465" s="162" t="str" cm="1">
        <f t="array" ref="M3465">IF(ISERROR(INDEX('Non Compliance input'!$I$5:$I$156,MATCH(1,(A3465='Non Compliance input'!$A$5:$A$156)*(E3465&gt;='Non Compliance input'!$D$5:$D$156)*(F3465&lt;='Non Compliance input'!$E$5:$E$156)*('Non Compliance input'!$I$5:$I$156="Yes"),0))
),"","Yes")</f>
        <v/>
      </c>
      <c r="N3465" s="149" t="str">
        <f>IF(VLOOKUP($A3465,HourEndingOutage!$B$3:$F$746,5,0)="Outage","Outage","")</f>
        <v/>
      </c>
      <c r="O3465" s="18">
        <f t="shared" si="489"/>
        <v>0</v>
      </c>
      <c r="P3465" s="18" t="str">
        <f t="shared" si="490"/>
        <v/>
      </c>
      <c r="Q3465" s="18">
        <f t="shared" si="491"/>
        <v>0</v>
      </c>
      <c r="R3465" s="118"/>
    </row>
    <row r="3466" spans="1:18" x14ac:dyDescent="0.25">
      <c r="A3466" s="25">
        <f t="shared" si="483"/>
        <v>385</v>
      </c>
      <c r="B3466" s="23">
        <f t="shared" si="484"/>
        <v>44578</v>
      </c>
      <c r="C3466" s="24">
        <v>1</v>
      </c>
      <c r="D3466" s="54" t="str">
        <f t="shared" si="485"/>
        <v>ASET</v>
      </c>
      <c r="E3466" s="178"/>
      <c r="F3466" s="179"/>
      <c r="G3466" s="177"/>
      <c r="H3466" s="177"/>
      <c r="I3466" s="169">
        <f t="shared" si="486"/>
        <v>0</v>
      </c>
      <c r="J3466" s="149" t="str" cm="1">
        <f t="array" ref="J3466">IF(ISERROR(INDEX('Non Compliance input'!$H$5:$H$156,MATCH(1,(A3466='Non Compliance input'!$A$5:$A$156)*(F3466&gt;='Non Compliance input'!$D$5:$D$156)*(E3466&lt;'Non Compliance input'!$E$5:$E$156)*('Non Compliance input'!$H$5:$H$156="Yes"),0))
),"","Yes")</f>
        <v/>
      </c>
      <c r="K3466" s="149">
        <f t="shared" si="487"/>
        <v>0</v>
      </c>
      <c r="L3466" s="162">
        <f t="shared" si="488"/>
        <v>0</v>
      </c>
      <c r="M3466" s="162" t="str" cm="1">
        <f t="array" ref="M3466">IF(ISERROR(INDEX('Non Compliance input'!$I$5:$I$156,MATCH(1,(A3466='Non Compliance input'!$A$5:$A$156)*(E3466&gt;='Non Compliance input'!$D$5:$D$156)*(F3466&lt;='Non Compliance input'!$E$5:$E$156)*('Non Compliance input'!$I$5:$I$156="Yes"),0))
),"","Yes")</f>
        <v/>
      </c>
      <c r="N3466" s="149" t="str">
        <f>IF(VLOOKUP($A3466,HourEndingOutage!$B$3:$F$746,5,0)="Outage","Outage","")</f>
        <v/>
      </c>
      <c r="O3466" s="18">
        <f t="shared" si="489"/>
        <v>0</v>
      </c>
      <c r="P3466" s="18" t="str">
        <f t="shared" si="490"/>
        <v/>
      </c>
      <c r="Q3466" s="18">
        <f t="shared" si="491"/>
        <v>0</v>
      </c>
      <c r="R3466" s="118"/>
    </row>
    <row r="3467" spans="1:18" x14ac:dyDescent="0.25">
      <c r="A3467" s="25">
        <f t="shared" si="483"/>
        <v>385</v>
      </c>
      <c r="B3467" s="23">
        <f t="shared" si="484"/>
        <v>44578</v>
      </c>
      <c r="C3467" s="24">
        <v>1</v>
      </c>
      <c r="D3467" s="54" t="str">
        <f t="shared" si="485"/>
        <v>ASET</v>
      </c>
      <c r="E3467" s="178"/>
      <c r="F3467" s="179"/>
      <c r="G3467" s="177"/>
      <c r="H3467" s="177"/>
      <c r="I3467" s="169">
        <f t="shared" si="486"/>
        <v>0</v>
      </c>
      <c r="J3467" s="149" t="str" cm="1">
        <f t="array" ref="J3467">IF(ISERROR(INDEX('Non Compliance input'!$H$5:$H$156,MATCH(1,(A3467='Non Compliance input'!$A$5:$A$156)*(F3467&gt;='Non Compliance input'!$D$5:$D$156)*(E3467&lt;'Non Compliance input'!$E$5:$E$156)*('Non Compliance input'!$H$5:$H$156="Yes"),0))
),"","Yes")</f>
        <v/>
      </c>
      <c r="K3467" s="149">
        <f t="shared" si="487"/>
        <v>0</v>
      </c>
      <c r="L3467" s="162">
        <f t="shared" si="488"/>
        <v>0</v>
      </c>
      <c r="M3467" s="162" t="str" cm="1">
        <f t="array" ref="M3467">IF(ISERROR(INDEX('Non Compliance input'!$I$5:$I$156,MATCH(1,(A3467='Non Compliance input'!$A$5:$A$156)*(E3467&gt;='Non Compliance input'!$D$5:$D$156)*(F3467&lt;='Non Compliance input'!$E$5:$E$156)*('Non Compliance input'!$I$5:$I$156="Yes"),0))
),"","Yes")</f>
        <v/>
      </c>
      <c r="N3467" s="149" t="str">
        <f>IF(VLOOKUP($A3467,HourEndingOutage!$B$3:$F$746,5,0)="Outage","Outage","")</f>
        <v/>
      </c>
      <c r="O3467" s="18">
        <f t="shared" si="489"/>
        <v>0</v>
      </c>
      <c r="P3467" s="18" t="str">
        <f t="shared" si="490"/>
        <v/>
      </c>
      <c r="Q3467" s="18">
        <f t="shared" si="491"/>
        <v>0</v>
      </c>
      <c r="R3467" s="118"/>
    </row>
    <row r="3468" spans="1:18" x14ac:dyDescent="0.25">
      <c r="A3468" s="25">
        <f t="shared" si="483"/>
        <v>386</v>
      </c>
      <c r="B3468" s="23">
        <f t="shared" si="484"/>
        <v>44578</v>
      </c>
      <c r="C3468" s="24">
        <v>2</v>
      </c>
      <c r="D3468" s="54" t="str">
        <f t="shared" si="485"/>
        <v>ASET</v>
      </c>
      <c r="E3468" s="178"/>
      <c r="F3468" s="179"/>
      <c r="G3468" s="177"/>
      <c r="H3468" s="177"/>
      <c r="I3468" s="169">
        <f t="shared" si="486"/>
        <v>0</v>
      </c>
      <c r="J3468" s="149" t="str" cm="1">
        <f t="array" ref="J3468">IF(ISERROR(INDEX('Non Compliance input'!$H$5:$H$156,MATCH(1,(A3468='Non Compliance input'!$A$5:$A$156)*(F3468&gt;='Non Compliance input'!$D$5:$D$156)*(E3468&lt;'Non Compliance input'!$E$5:$E$156)*('Non Compliance input'!$H$5:$H$156="Yes"),0))
),"","Yes")</f>
        <v/>
      </c>
      <c r="K3468" s="149">
        <f t="shared" si="487"/>
        <v>0</v>
      </c>
      <c r="L3468" s="162">
        <f t="shared" si="488"/>
        <v>0</v>
      </c>
      <c r="M3468" s="162" t="str" cm="1">
        <f t="array" ref="M3468">IF(ISERROR(INDEX('Non Compliance input'!$I$5:$I$156,MATCH(1,(A3468='Non Compliance input'!$A$5:$A$156)*(E3468&gt;='Non Compliance input'!$D$5:$D$156)*(F3468&lt;='Non Compliance input'!$E$5:$E$156)*('Non Compliance input'!$I$5:$I$156="Yes"),0))
),"","Yes")</f>
        <v/>
      </c>
      <c r="N3468" s="149" t="str">
        <f>IF(VLOOKUP($A3468,HourEndingOutage!$B$3:$F$746,5,0)="Outage","Outage","")</f>
        <v/>
      </c>
      <c r="O3468" s="18">
        <f t="shared" si="489"/>
        <v>0</v>
      </c>
      <c r="P3468" s="18" t="str">
        <f t="shared" si="490"/>
        <v/>
      </c>
      <c r="Q3468" s="18">
        <f t="shared" si="491"/>
        <v>0</v>
      </c>
      <c r="R3468" s="118"/>
    </row>
    <row r="3469" spans="1:18" x14ac:dyDescent="0.25">
      <c r="A3469" s="25">
        <f t="shared" si="483"/>
        <v>386</v>
      </c>
      <c r="B3469" s="23">
        <f t="shared" si="484"/>
        <v>44578</v>
      </c>
      <c r="C3469" s="24">
        <v>2</v>
      </c>
      <c r="D3469" s="54" t="str">
        <f t="shared" si="485"/>
        <v>ASET</v>
      </c>
      <c r="E3469" s="178"/>
      <c r="F3469" s="179"/>
      <c r="G3469" s="177"/>
      <c r="H3469" s="177"/>
      <c r="I3469" s="169">
        <f t="shared" si="486"/>
        <v>0</v>
      </c>
      <c r="J3469" s="149" t="str" cm="1">
        <f t="array" ref="J3469">IF(ISERROR(INDEX('Non Compliance input'!$H$5:$H$156,MATCH(1,(A3469='Non Compliance input'!$A$5:$A$156)*(F3469&gt;='Non Compliance input'!$D$5:$D$156)*(E3469&lt;'Non Compliance input'!$E$5:$E$156)*('Non Compliance input'!$H$5:$H$156="Yes"),0))
),"","Yes")</f>
        <v/>
      </c>
      <c r="K3469" s="149">
        <f t="shared" si="487"/>
        <v>0</v>
      </c>
      <c r="L3469" s="162">
        <f t="shared" si="488"/>
        <v>0</v>
      </c>
      <c r="M3469" s="162" t="str" cm="1">
        <f t="array" ref="M3469">IF(ISERROR(INDEX('Non Compliance input'!$I$5:$I$156,MATCH(1,(A3469='Non Compliance input'!$A$5:$A$156)*(E3469&gt;='Non Compliance input'!$D$5:$D$156)*(F3469&lt;='Non Compliance input'!$E$5:$E$156)*('Non Compliance input'!$I$5:$I$156="Yes"),0))
),"","Yes")</f>
        <v/>
      </c>
      <c r="N3469" s="149" t="str">
        <f>IF(VLOOKUP($A3469,HourEndingOutage!$B$3:$F$746,5,0)="Outage","Outage","")</f>
        <v/>
      </c>
      <c r="O3469" s="18">
        <f t="shared" si="489"/>
        <v>0</v>
      </c>
      <c r="P3469" s="18" t="str">
        <f t="shared" si="490"/>
        <v/>
      </c>
      <c r="Q3469" s="18">
        <f t="shared" si="491"/>
        <v>0</v>
      </c>
      <c r="R3469" s="118"/>
    </row>
    <row r="3470" spans="1:18" x14ac:dyDescent="0.25">
      <c r="A3470" s="25">
        <f t="shared" si="483"/>
        <v>386</v>
      </c>
      <c r="B3470" s="23">
        <f t="shared" si="484"/>
        <v>44578</v>
      </c>
      <c r="C3470" s="24">
        <v>2</v>
      </c>
      <c r="D3470" s="54" t="str">
        <f t="shared" si="485"/>
        <v>ASET</v>
      </c>
      <c r="E3470" s="178"/>
      <c r="F3470" s="179"/>
      <c r="G3470" s="177"/>
      <c r="H3470" s="177"/>
      <c r="I3470" s="169">
        <f t="shared" si="486"/>
        <v>0</v>
      </c>
      <c r="J3470" s="149" t="str" cm="1">
        <f t="array" ref="J3470">IF(ISERROR(INDEX('Non Compliance input'!$H$5:$H$156,MATCH(1,(A3470='Non Compliance input'!$A$5:$A$156)*(F3470&gt;='Non Compliance input'!$D$5:$D$156)*(E3470&lt;'Non Compliance input'!$E$5:$E$156)*('Non Compliance input'!$H$5:$H$156="Yes"),0))
),"","Yes")</f>
        <v/>
      </c>
      <c r="K3470" s="149">
        <f t="shared" si="487"/>
        <v>0</v>
      </c>
      <c r="L3470" s="162">
        <f t="shared" si="488"/>
        <v>0</v>
      </c>
      <c r="M3470" s="162" t="str" cm="1">
        <f t="array" ref="M3470">IF(ISERROR(INDEX('Non Compliance input'!$I$5:$I$156,MATCH(1,(A3470='Non Compliance input'!$A$5:$A$156)*(E3470&gt;='Non Compliance input'!$D$5:$D$156)*(F3470&lt;='Non Compliance input'!$E$5:$E$156)*('Non Compliance input'!$I$5:$I$156="Yes"),0))
),"","Yes")</f>
        <v/>
      </c>
      <c r="N3470" s="149" t="str">
        <f>IF(VLOOKUP($A3470,HourEndingOutage!$B$3:$F$746,5,0)="Outage","Outage","")</f>
        <v/>
      </c>
      <c r="O3470" s="18">
        <f t="shared" si="489"/>
        <v>0</v>
      </c>
      <c r="P3470" s="18" t="str">
        <f t="shared" si="490"/>
        <v/>
      </c>
      <c r="Q3470" s="18">
        <f t="shared" si="491"/>
        <v>0</v>
      </c>
      <c r="R3470" s="118"/>
    </row>
    <row r="3471" spans="1:18" x14ac:dyDescent="0.25">
      <c r="A3471" s="25">
        <f t="shared" si="483"/>
        <v>386</v>
      </c>
      <c r="B3471" s="23">
        <f t="shared" si="484"/>
        <v>44578</v>
      </c>
      <c r="C3471" s="24">
        <v>2</v>
      </c>
      <c r="D3471" s="54" t="str">
        <f t="shared" si="485"/>
        <v>ASET</v>
      </c>
      <c r="E3471" s="178"/>
      <c r="F3471" s="179"/>
      <c r="G3471" s="177"/>
      <c r="H3471" s="177"/>
      <c r="I3471" s="169">
        <f t="shared" si="486"/>
        <v>0</v>
      </c>
      <c r="J3471" s="149" t="str" cm="1">
        <f t="array" ref="J3471">IF(ISERROR(INDEX('Non Compliance input'!$H$5:$H$156,MATCH(1,(A3471='Non Compliance input'!$A$5:$A$156)*(F3471&gt;='Non Compliance input'!$D$5:$D$156)*(E3471&lt;'Non Compliance input'!$E$5:$E$156)*('Non Compliance input'!$H$5:$H$156="Yes"),0))
),"","Yes")</f>
        <v/>
      </c>
      <c r="K3471" s="149">
        <f t="shared" si="487"/>
        <v>0</v>
      </c>
      <c r="L3471" s="162">
        <f t="shared" si="488"/>
        <v>0</v>
      </c>
      <c r="M3471" s="162" t="str" cm="1">
        <f t="array" ref="M3471">IF(ISERROR(INDEX('Non Compliance input'!$I$5:$I$156,MATCH(1,(A3471='Non Compliance input'!$A$5:$A$156)*(E3471&gt;='Non Compliance input'!$D$5:$D$156)*(F3471&lt;='Non Compliance input'!$E$5:$E$156)*('Non Compliance input'!$I$5:$I$156="Yes"),0))
),"","Yes")</f>
        <v/>
      </c>
      <c r="N3471" s="149" t="str">
        <f>IF(VLOOKUP($A3471,HourEndingOutage!$B$3:$F$746,5,0)="Outage","Outage","")</f>
        <v/>
      </c>
      <c r="O3471" s="18">
        <f t="shared" si="489"/>
        <v>0</v>
      </c>
      <c r="P3471" s="18" t="str">
        <f t="shared" si="490"/>
        <v/>
      </c>
      <c r="Q3471" s="18">
        <f t="shared" si="491"/>
        <v>0</v>
      </c>
      <c r="R3471" s="118"/>
    </row>
    <row r="3472" spans="1:18" x14ac:dyDescent="0.25">
      <c r="A3472" s="25">
        <f t="shared" si="483"/>
        <v>386</v>
      </c>
      <c r="B3472" s="23">
        <f t="shared" si="484"/>
        <v>44578</v>
      </c>
      <c r="C3472" s="24">
        <v>2</v>
      </c>
      <c r="D3472" s="54" t="str">
        <f t="shared" si="485"/>
        <v>ASET</v>
      </c>
      <c r="E3472" s="178"/>
      <c r="F3472" s="179"/>
      <c r="G3472" s="177"/>
      <c r="H3472" s="177"/>
      <c r="I3472" s="169">
        <f t="shared" si="486"/>
        <v>0</v>
      </c>
      <c r="J3472" s="149" t="str" cm="1">
        <f t="array" ref="J3472">IF(ISERROR(INDEX('Non Compliance input'!$H$5:$H$156,MATCH(1,(A3472='Non Compliance input'!$A$5:$A$156)*(F3472&gt;='Non Compliance input'!$D$5:$D$156)*(E3472&lt;'Non Compliance input'!$E$5:$E$156)*('Non Compliance input'!$H$5:$H$156="Yes"),0))
),"","Yes")</f>
        <v/>
      </c>
      <c r="K3472" s="149">
        <f t="shared" si="487"/>
        <v>0</v>
      </c>
      <c r="L3472" s="162">
        <f t="shared" si="488"/>
        <v>0</v>
      </c>
      <c r="M3472" s="162" t="str" cm="1">
        <f t="array" ref="M3472">IF(ISERROR(INDEX('Non Compliance input'!$I$5:$I$156,MATCH(1,(A3472='Non Compliance input'!$A$5:$A$156)*(E3472&gt;='Non Compliance input'!$D$5:$D$156)*(F3472&lt;='Non Compliance input'!$E$5:$E$156)*('Non Compliance input'!$I$5:$I$156="Yes"),0))
),"","Yes")</f>
        <v/>
      </c>
      <c r="N3472" s="149" t="str">
        <f>IF(VLOOKUP($A3472,HourEndingOutage!$B$3:$F$746,5,0)="Outage","Outage","")</f>
        <v/>
      </c>
      <c r="O3472" s="18">
        <f t="shared" si="489"/>
        <v>0</v>
      </c>
      <c r="P3472" s="18" t="str">
        <f t="shared" si="490"/>
        <v/>
      </c>
      <c r="Q3472" s="18">
        <f t="shared" si="491"/>
        <v>0</v>
      </c>
      <c r="R3472" s="118"/>
    </row>
    <row r="3473" spans="1:18" x14ac:dyDescent="0.25">
      <c r="A3473" s="25">
        <f t="shared" si="483"/>
        <v>386</v>
      </c>
      <c r="B3473" s="23">
        <f t="shared" si="484"/>
        <v>44578</v>
      </c>
      <c r="C3473" s="24">
        <v>2</v>
      </c>
      <c r="D3473" s="54" t="str">
        <f t="shared" si="485"/>
        <v>ASET</v>
      </c>
      <c r="E3473" s="178"/>
      <c r="F3473" s="179"/>
      <c r="G3473" s="177"/>
      <c r="H3473" s="177"/>
      <c r="I3473" s="169">
        <f t="shared" si="486"/>
        <v>0</v>
      </c>
      <c r="J3473" s="149" t="str" cm="1">
        <f t="array" ref="J3473">IF(ISERROR(INDEX('Non Compliance input'!$H$5:$H$156,MATCH(1,(A3473='Non Compliance input'!$A$5:$A$156)*(F3473&gt;='Non Compliance input'!$D$5:$D$156)*(E3473&lt;'Non Compliance input'!$E$5:$E$156)*('Non Compliance input'!$H$5:$H$156="Yes"),0))
),"","Yes")</f>
        <v/>
      </c>
      <c r="K3473" s="149">
        <f t="shared" si="487"/>
        <v>0</v>
      </c>
      <c r="L3473" s="162">
        <f t="shared" si="488"/>
        <v>0</v>
      </c>
      <c r="M3473" s="162" t="str" cm="1">
        <f t="array" ref="M3473">IF(ISERROR(INDEX('Non Compliance input'!$I$5:$I$156,MATCH(1,(A3473='Non Compliance input'!$A$5:$A$156)*(E3473&gt;='Non Compliance input'!$D$5:$D$156)*(F3473&lt;='Non Compliance input'!$E$5:$E$156)*('Non Compliance input'!$I$5:$I$156="Yes"),0))
),"","Yes")</f>
        <v/>
      </c>
      <c r="N3473" s="149" t="str">
        <f>IF(VLOOKUP($A3473,HourEndingOutage!$B$3:$F$746,5,0)="Outage","Outage","")</f>
        <v/>
      </c>
      <c r="O3473" s="18">
        <f t="shared" si="489"/>
        <v>0</v>
      </c>
      <c r="P3473" s="18" t="str">
        <f t="shared" si="490"/>
        <v/>
      </c>
      <c r="Q3473" s="18">
        <f t="shared" si="491"/>
        <v>0</v>
      </c>
      <c r="R3473" s="118"/>
    </row>
    <row r="3474" spans="1:18" x14ac:dyDescent="0.25">
      <c r="A3474" s="25">
        <f t="shared" si="483"/>
        <v>386</v>
      </c>
      <c r="B3474" s="23">
        <f t="shared" si="484"/>
        <v>44578</v>
      </c>
      <c r="C3474" s="24">
        <v>2</v>
      </c>
      <c r="D3474" s="54" t="str">
        <f t="shared" si="485"/>
        <v>ASET</v>
      </c>
      <c r="E3474" s="178"/>
      <c r="F3474" s="179"/>
      <c r="G3474" s="177"/>
      <c r="H3474" s="177"/>
      <c r="I3474" s="169">
        <f t="shared" si="486"/>
        <v>0</v>
      </c>
      <c r="J3474" s="149" t="str" cm="1">
        <f t="array" ref="J3474">IF(ISERROR(INDEX('Non Compliance input'!$H$5:$H$156,MATCH(1,(A3474='Non Compliance input'!$A$5:$A$156)*(F3474&gt;='Non Compliance input'!$D$5:$D$156)*(E3474&lt;'Non Compliance input'!$E$5:$E$156)*('Non Compliance input'!$H$5:$H$156="Yes"),0))
),"","Yes")</f>
        <v/>
      </c>
      <c r="K3474" s="149">
        <f t="shared" si="487"/>
        <v>0</v>
      </c>
      <c r="L3474" s="162">
        <f t="shared" si="488"/>
        <v>0</v>
      </c>
      <c r="M3474" s="162" t="str" cm="1">
        <f t="array" ref="M3474">IF(ISERROR(INDEX('Non Compliance input'!$I$5:$I$156,MATCH(1,(A3474='Non Compliance input'!$A$5:$A$156)*(E3474&gt;='Non Compliance input'!$D$5:$D$156)*(F3474&lt;='Non Compliance input'!$E$5:$E$156)*('Non Compliance input'!$I$5:$I$156="Yes"),0))
),"","Yes")</f>
        <v/>
      </c>
      <c r="N3474" s="149" t="str">
        <f>IF(VLOOKUP($A3474,HourEndingOutage!$B$3:$F$746,5,0)="Outage","Outage","")</f>
        <v/>
      </c>
      <c r="O3474" s="18">
        <f t="shared" si="489"/>
        <v>0</v>
      </c>
      <c r="P3474" s="18" t="str">
        <f t="shared" si="490"/>
        <v/>
      </c>
      <c r="Q3474" s="18">
        <f t="shared" si="491"/>
        <v>0</v>
      </c>
      <c r="R3474" s="118"/>
    </row>
    <row r="3475" spans="1:18" x14ac:dyDescent="0.25">
      <c r="A3475" s="25">
        <f t="shared" si="483"/>
        <v>386</v>
      </c>
      <c r="B3475" s="23">
        <f t="shared" si="484"/>
        <v>44578</v>
      </c>
      <c r="C3475" s="24">
        <v>2</v>
      </c>
      <c r="D3475" s="54" t="str">
        <f t="shared" si="485"/>
        <v>ASET</v>
      </c>
      <c r="E3475" s="178"/>
      <c r="F3475" s="179"/>
      <c r="G3475" s="177"/>
      <c r="H3475" s="177"/>
      <c r="I3475" s="169">
        <f t="shared" si="486"/>
        <v>0</v>
      </c>
      <c r="J3475" s="149" t="str" cm="1">
        <f t="array" ref="J3475">IF(ISERROR(INDEX('Non Compliance input'!$H$5:$H$156,MATCH(1,(A3475='Non Compliance input'!$A$5:$A$156)*(F3475&gt;='Non Compliance input'!$D$5:$D$156)*(E3475&lt;'Non Compliance input'!$E$5:$E$156)*('Non Compliance input'!$H$5:$H$156="Yes"),0))
),"","Yes")</f>
        <v/>
      </c>
      <c r="K3475" s="149">
        <f t="shared" si="487"/>
        <v>0</v>
      </c>
      <c r="L3475" s="162">
        <f t="shared" si="488"/>
        <v>0</v>
      </c>
      <c r="M3475" s="162" t="str" cm="1">
        <f t="array" ref="M3475">IF(ISERROR(INDEX('Non Compliance input'!$I$5:$I$156,MATCH(1,(A3475='Non Compliance input'!$A$5:$A$156)*(E3475&gt;='Non Compliance input'!$D$5:$D$156)*(F3475&lt;='Non Compliance input'!$E$5:$E$156)*('Non Compliance input'!$I$5:$I$156="Yes"),0))
),"","Yes")</f>
        <v/>
      </c>
      <c r="N3475" s="149" t="str">
        <f>IF(VLOOKUP($A3475,HourEndingOutage!$B$3:$F$746,5,0)="Outage","Outage","")</f>
        <v/>
      </c>
      <c r="O3475" s="18">
        <f t="shared" si="489"/>
        <v>0</v>
      </c>
      <c r="P3475" s="18" t="str">
        <f t="shared" si="490"/>
        <v/>
      </c>
      <c r="Q3475" s="18">
        <f t="shared" si="491"/>
        <v>0</v>
      </c>
      <c r="R3475" s="118"/>
    </row>
    <row r="3476" spans="1:18" x14ac:dyDescent="0.25">
      <c r="A3476" s="25">
        <f t="shared" si="483"/>
        <v>386</v>
      </c>
      <c r="B3476" s="23">
        <f t="shared" si="484"/>
        <v>44578</v>
      </c>
      <c r="C3476" s="24">
        <v>2</v>
      </c>
      <c r="D3476" s="54" t="str">
        <f t="shared" si="485"/>
        <v>ASET</v>
      </c>
      <c r="E3476" s="178"/>
      <c r="F3476" s="179"/>
      <c r="G3476" s="177"/>
      <c r="H3476" s="177"/>
      <c r="I3476" s="169">
        <f t="shared" si="486"/>
        <v>0</v>
      </c>
      <c r="J3476" s="149" t="str" cm="1">
        <f t="array" ref="J3476">IF(ISERROR(INDEX('Non Compliance input'!$H$5:$H$156,MATCH(1,(A3476='Non Compliance input'!$A$5:$A$156)*(F3476&gt;='Non Compliance input'!$D$5:$D$156)*(E3476&lt;'Non Compliance input'!$E$5:$E$156)*('Non Compliance input'!$H$5:$H$156="Yes"),0))
),"","Yes")</f>
        <v/>
      </c>
      <c r="K3476" s="149">
        <f t="shared" si="487"/>
        <v>0</v>
      </c>
      <c r="L3476" s="162">
        <f t="shared" si="488"/>
        <v>0</v>
      </c>
      <c r="M3476" s="162" t="str" cm="1">
        <f t="array" ref="M3476">IF(ISERROR(INDEX('Non Compliance input'!$I$5:$I$156,MATCH(1,(A3476='Non Compliance input'!$A$5:$A$156)*(E3476&gt;='Non Compliance input'!$D$5:$D$156)*(F3476&lt;='Non Compliance input'!$E$5:$E$156)*('Non Compliance input'!$I$5:$I$156="Yes"),0))
),"","Yes")</f>
        <v/>
      </c>
      <c r="N3476" s="149" t="str">
        <f>IF(VLOOKUP($A3476,HourEndingOutage!$B$3:$F$746,5,0)="Outage","Outage","")</f>
        <v/>
      </c>
      <c r="O3476" s="18">
        <f t="shared" si="489"/>
        <v>0</v>
      </c>
      <c r="P3476" s="18" t="str">
        <f t="shared" si="490"/>
        <v/>
      </c>
      <c r="Q3476" s="18">
        <f t="shared" si="491"/>
        <v>0</v>
      </c>
      <c r="R3476" s="118"/>
    </row>
    <row r="3477" spans="1:18" x14ac:dyDescent="0.25">
      <c r="A3477" s="25">
        <f t="shared" si="483"/>
        <v>387</v>
      </c>
      <c r="B3477" s="23">
        <f t="shared" si="484"/>
        <v>44578</v>
      </c>
      <c r="C3477" s="24">
        <v>3</v>
      </c>
      <c r="D3477" s="54" t="str">
        <f t="shared" si="485"/>
        <v>ASET</v>
      </c>
      <c r="E3477" s="178"/>
      <c r="F3477" s="179"/>
      <c r="G3477" s="177"/>
      <c r="H3477" s="177"/>
      <c r="I3477" s="169">
        <f t="shared" si="486"/>
        <v>0</v>
      </c>
      <c r="J3477" s="149" t="str" cm="1">
        <f t="array" ref="J3477">IF(ISERROR(INDEX('Non Compliance input'!$H$5:$H$156,MATCH(1,(A3477='Non Compliance input'!$A$5:$A$156)*(F3477&gt;='Non Compliance input'!$D$5:$D$156)*(E3477&lt;'Non Compliance input'!$E$5:$E$156)*('Non Compliance input'!$H$5:$H$156="Yes"),0))
),"","Yes")</f>
        <v/>
      </c>
      <c r="K3477" s="149">
        <f t="shared" si="487"/>
        <v>0</v>
      </c>
      <c r="L3477" s="162">
        <f t="shared" si="488"/>
        <v>0</v>
      </c>
      <c r="M3477" s="162" t="str" cm="1">
        <f t="array" ref="M3477">IF(ISERROR(INDEX('Non Compliance input'!$I$5:$I$156,MATCH(1,(A3477='Non Compliance input'!$A$5:$A$156)*(E3477&gt;='Non Compliance input'!$D$5:$D$156)*(F3477&lt;='Non Compliance input'!$E$5:$E$156)*('Non Compliance input'!$I$5:$I$156="Yes"),0))
),"","Yes")</f>
        <v/>
      </c>
      <c r="N3477" s="149" t="str">
        <f>IF(VLOOKUP($A3477,HourEndingOutage!$B$3:$F$746,5,0)="Outage","Outage","")</f>
        <v/>
      </c>
      <c r="O3477" s="18">
        <f t="shared" si="489"/>
        <v>0</v>
      </c>
      <c r="P3477" s="18" t="str">
        <f t="shared" si="490"/>
        <v/>
      </c>
      <c r="Q3477" s="18">
        <f t="shared" si="491"/>
        <v>0</v>
      </c>
      <c r="R3477" s="118"/>
    </row>
    <row r="3478" spans="1:18" x14ac:dyDescent="0.25">
      <c r="A3478" s="25">
        <f t="shared" si="483"/>
        <v>387</v>
      </c>
      <c r="B3478" s="23">
        <f t="shared" si="484"/>
        <v>44578</v>
      </c>
      <c r="C3478" s="24">
        <v>3</v>
      </c>
      <c r="D3478" s="54" t="str">
        <f t="shared" si="485"/>
        <v>ASET</v>
      </c>
      <c r="E3478" s="178"/>
      <c r="F3478" s="179"/>
      <c r="G3478" s="177"/>
      <c r="H3478" s="177"/>
      <c r="I3478" s="169">
        <f t="shared" si="486"/>
        <v>0</v>
      </c>
      <c r="J3478" s="149" t="str" cm="1">
        <f t="array" ref="J3478">IF(ISERROR(INDEX('Non Compliance input'!$H$5:$H$156,MATCH(1,(A3478='Non Compliance input'!$A$5:$A$156)*(F3478&gt;='Non Compliance input'!$D$5:$D$156)*(E3478&lt;'Non Compliance input'!$E$5:$E$156)*('Non Compliance input'!$H$5:$H$156="Yes"),0))
),"","Yes")</f>
        <v/>
      </c>
      <c r="K3478" s="149">
        <f t="shared" si="487"/>
        <v>0</v>
      </c>
      <c r="L3478" s="162">
        <f t="shared" si="488"/>
        <v>0</v>
      </c>
      <c r="M3478" s="162" t="str" cm="1">
        <f t="array" ref="M3478">IF(ISERROR(INDEX('Non Compliance input'!$I$5:$I$156,MATCH(1,(A3478='Non Compliance input'!$A$5:$A$156)*(E3478&gt;='Non Compliance input'!$D$5:$D$156)*(F3478&lt;='Non Compliance input'!$E$5:$E$156)*('Non Compliance input'!$I$5:$I$156="Yes"),0))
),"","Yes")</f>
        <v/>
      </c>
      <c r="N3478" s="149" t="str">
        <f>IF(VLOOKUP($A3478,HourEndingOutage!$B$3:$F$746,5,0)="Outage","Outage","")</f>
        <v/>
      </c>
      <c r="O3478" s="18">
        <f t="shared" si="489"/>
        <v>0</v>
      </c>
      <c r="P3478" s="18" t="str">
        <f t="shared" si="490"/>
        <v/>
      </c>
      <c r="Q3478" s="18">
        <f t="shared" si="491"/>
        <v>0</v>
      </c>
      <c r="R3478" s="118"/>
    </row>
    <row r="3479" spans="1:18" x14ac:dyDescent="0.25">
      <c r="A3479" s="25">
        <f t="shared" si="483"/>
        <v>387</v>
      </c>
      <c r="B3479" s="23">
        <f t="shared" si="484"/>
        <v>44578</v>
      </c>
      <c r="C3479" s="24">
        <v>3</v>
      </c>
      <c r="D3479" s="54" t="str">
        <f t="shared" si="485"/>
        <v>ASET</v>
      </c>
      <c r="E3479" s="178"/>
      <c r="F3479" s="179"/>
      <c r="G3479" s="177"/>
      <c r="H3479" s="177"/>
      <c r="I3479" s="169">
        <f t="shared" si="486"/>
        <v>0</v>
      </c>
      <c r="J3479" s="149" t="str" cm="1">
        <f t="array" ref="J3479">IF(ISERROR(INDEX('Non Compliance input'!$H$5:$H$156,MATCH(1,(A3479='Non Compliance input'!$A$5:$A$156)*(F3479&gt;='Non Compliance input'!$D$5:$D$156)*(E3479&lt;'Non Compliance input'!$E$5:$E$156)*('Non Compliance input'!$H$5:$H$156="Yes"),0))
),"","Yes")</f>
        <v/>
      </c>
      <c r="K3479" s="149">
        <f t="shared" si="487"/>
        <v>0</v>
      </c>
      <c r="L3479" s="162">
        <f t="shared" si="488"/>
        <v>0</v>
      </c>
      <c r="M3479" s="162" t="str" cm="1">
        <f t="array" ref="M3479">IF(ISERROR(INDEX('Non Compliance input'!$I$5:$I$156,MATCH(1,(A3479='Non Compliance input'!$A$5:$A$156)*(E3479&gt;='Non Compliance input'!$D$5:$D$156)*(F3479&lt;='Non Compliance input'!$E$5:$E$156)*('Non Compliance input'!$I$5:$I$156="Yes"),0))
),"","Yes")</f>
        <v/>
      </c>
      <c r="N3479" s="149" t="str">
        <f>IF(VLOOKUP($A3479,HourEndingOutage!$B$3:$F$746,5,0)="Outage","Outage","")</f>
        <v/>
      </c>
      <c r="O3479" s="18">
        <f t="shared" si="489"/>
        <v>0</v>
      </c>
      <c r="P3479" s="18" t="str">
        <f t="shared" si="490"/>
        <v/>
      </c>
      <c r="Q3479" s="18">
        <f t="shared" si="491"/>
        <v>0</v>
      </c>
      <c r="R3479" s="118"/>
    </row>
    <row r="3480" spans="1:18" x14ac:dyDescent="0.25">
      <c r="A3480" s="25">
        <f t="shared" si="483"/>
        <v>387</v>
      </c>
      <c r="B3480" s="23">
        <f t="shared" si="484"/>
        <v>44578</v>
      </c>
      <c r="C3480" s="24">
        <v>3</v>
      </c>
      <c r="D3480" s="54" t="str">
        <f t="shared" si="485"/>
        <v>ASET</v>
      </c>
      <c r="E3480" s="178"/>
      <c r="F3480" s="179"/>
      <c r="G3480" s="177"/>
      <c r="H3480" s="177"/>
      <c r="I3480" s="169">
        <f t="shared" si="486"/>
        <v>0</v>
      </c>
      <c r="J3480" s="149" t="str" cm="1">
        <f t="array" ref="J3480">IF(ISERROR(INDEX('Non Compliance input'!$H$5:$H$156,MATCH(1,(A3480='Non Compliance input'!$A$5:$A$156)*(F3480&gt;='Non Compliance input'!$D$5:$D$156)*(E3480&lt;'Non Compliance input'!$E$5:$E$156)*('Non Compliance input'!$H$5:$H$156="Yes"),0))
),"","Yes")</f>
        <v/>
      </c>
      <c r="K3480" s="149">
        <f t="shared" si="487"/>
        <v>0</v>
      </c>
      <c r="L3480" s="162">
        <f t="shared" si="488"/>
        <v>0</v>
      </c>
      <c r="M3480" s="162" t="str" cm="1">
        <f t="array" ref="M3480">IF(ISERROR(INDEX('Non Compliance input'!$I$5:$I$156,MATCH(1,(A3480='Non Compliance input'!$A$5:$A$156)*(E3480&gt;='Non Compliance input'!$D$5:$D$156)*(F3480&lt;='Non Compliance input'!$E$5:$E$156)*('Non Compliance input'!$I$5:$I$156="Yes"),0))
),"","Yes")</f>
        <v/>
      </c>
      <c r="N3480" s="149" t="str">
        <f>IF(VLOOKUP($A3480,HourEndingOutage!$B$3:$F$746,5,0)="Outage","Outage","")</f>
        <v/>
      </c>
      <c r="O3480" s="18">
        <f t="shared" si="489"/>
        <v>0</v>
      </c>
      <c r="P3480" s="18" t="str">
        <f t="shared" si="490"/>
        <v/>
      </c>
      <c r="Q3480" s="18">
        <f t="shared" si="491"/>
        <v>0</v>
      </c>
      <c r="R3480" s="118"/>
    </row>
    <row r="3481" spans="1:18" x14ac:dyDescent="0.25">
      <c r="A3481" s="25">
        <f t="shared" si="483"/>
        <v>387</v>
      </c>
      <c r="B3481" s="23">
        <f t="shared" si="484"/>
        <v>44578</v>
      </c>
      <c r="C3481" s="24">
        <v>3</v>
      </c>
      <c r="D3481" s="54" t="str">
        <f t="shared" si="485"/>
        <v>ASET</v>
      </c>
      <c r="E3481" s="178"/>
      <c r="F3481" s="179"/>
      <c r="G3481" s="177"/>
      <c r="H3481" s="177"/>
      <c r="I3481" s="169">
        <f t="shared" si="486"/>
        <v>0</v>
      </c>
      <c r="J3481" s="149" t="str" cm="1">
        <f t="array" ref="J3481">IF(ISERROR(INDEX('Non Compliance input'!$H$5:$H$156,MATCH(1,(A3481='Non Compliance input'!$A$5:$A$156)*(F3481&gt;='Non Compliance input'!$D$5:$D$156)*(E3481&lt;'Non Compliance input'!$E$5:$E$156)*('Non Compliance input'!$H$5:$H$156="Yes"),0))
),"","Yes")</f>
        <v/>
      </c>
      <c r="K3481" s="149">
        <f t="shared" si="487"/>
        <v>0</v>
      </c>
      <c r="L3481" s="162">
        <f t="shared" si="488"/>
        <v>0</v>
      </c>
      <c r="M3481" s="162" t="str" cm="1">
        <f t="array" ref="M3481">IF(ISERROR(INDEX('Non Compliance input'!$I$5:$I$156,MATCH(1,(A3481='Non Compliance input'!$A$5:$A$156)*(E3481&gt;='Non Compliance input'!$D$5:$D$156)*(F3481&lt;='Non Compliance input'!$E$5:$E$156)*('Non Compliance input'!$I$5:$I$156="Yes"),0))
),"","Yes")</f>
        <v/>
      </c>
      <c r="N3481" s="149" t="str">
        <f>IF(VLOOKUP($A3481,HourEndingOutage!$B$3:$F$746,5,0)="Outage","Outage","")</f>
        <v/>
      </c>
      <c r="O3481" s="18">
        <f t="shared" si="489"/>
        <v>0</v>
      </c>
      <c r="P3481" s="18" t="str">
        <f t="shared" si="490"/>
        <v/>
      </c>
      <c r="Q3481" s="18">
        <f t="shared" si="491"/>
        <v>0</v>
      </c>
      <c r="R3481" s="118"/>
    </row>
    <row r="3482" spans="1:18" x14ac:dyDescent="0.25">
      <c r="A3482" s="25">
        <f t="shared" si="483"/>
        <v>387</v>
      </c>
      <c r="B3482" s="23">
        <f t="shared" si="484"/>
        <v>44578</v>
      </c>
      <c r="C3482" s="24">
        <v>3</v>
      </c>
      <c r="D3482" s="54" t="str">
        <f t="shared" si="485"/>
        <v>ASET</v>
      </c>
      <c r="E3482" s="178"/>
      <c r="F3482" s="179"/>
      <c r="G3482" s="177"/>
      <c r="H3482" s="177"/>
      <c r="I3482" s="169">
        <f t="shared" si="486"/>
        <v>0</v>
      </c>
      <c r="J3482" s="149" t="str" cm="1">
        <f t="array" ref="J3482">IF(ISERROR(INDEX('Non Compliance input'!$H$5:$H$156,MATCH(1,(A3482='Non Compliance input'!$A$5:$A$156)*(F3482&gt;='Non Compliance input'!$D$5:$D$156)*(E3482&lt;'Non Compliance input'!$E$5:$E$156)*('Non Compliance input'!$H$5:$H$156="Yes"),0))
),"","Yes")</f>
        <v/>
      </c>
      <c r="K3482" s="149">
        <f t="shared" si="487"/>
        <v>0</v>
      </c>
      <c r="L3482" s="162">
        <f t="shared" si="488"/>
        <v>0</v>
      </c>
      <c r="M3482" s="162" t="str" cm="1">
        <f t="array" ref="M3482">IF(ISERROR(INDEX('Non Compliance input'!$I$5:$I$156,MATCH(1,(A3482='Non Compliance input'!$A$5:$A$156)*(E3482&gt;='Non Compliance input'!$D$5:$D$156)*(F3482&lt;='Non Compliance input'!$E$5:$E$156)*('Non Compliance input'!$I$5:$I$156="Yes"),0))
),"","Yes")</f>
        <v/>
      </c>
      <c r="N3482" s="149" t="str">
        <f>IF(VLOOKUP($A3482,HourEndingOutage!$B$3:$F$746,5,0)="Outage","Outage","")</f>
        <v/>
      </c>
      <c r="O3482" s="18">
        <f t="shared" si="489"/>
        <v>0</v>
      </c>
      <c r="P3482" s="18" t="str">
        <f t="shared" si="490"/>
        <v/>
      </c>
      <c r="Q3482" s="18">
        <f t="shared" si="491"/>
        <v>0</v>
      </c>
      <c r="R3482" s="118"/>
    </row>
    <row r="3483" spans="1:18" x14ac:dyDescent="0.25">
      <c r="A3483" s="25">
        <f t="shared" si="483"/>
        <v>387</v>
      </c>
      <c r="B3483" s="23">
        <f t="shared" si="484"/>
        <v>44578</v>
      </c>
      <c r="C3483" s="24">
        <v>3</v>
      </c>
      <c r="D3483" s="54" t="str">
        <f t="shared" si="485"/>
        <v>ASET</v>
      </c>
      <c r="E3483" s="178"/>
      <c r="F3483" s="179"/>
      <c r="G3483" s="177"/>
      <c r="H3483" s="177"/>
      <c r="I3483" s="169">
        <f t="shared" si="486"/>
        <v>0</v>
      </c>
      <c r="J3483" s="149" t="str" cm="1">
        <f t="array" ref="J3483">IF(ISERROR(INDEX('Non Compliance input'!$H$5:$H$156,MATCH(1,(A3483='Non Compliance input'!$A$5:$A$156)*(F3483&gt;='Non Compliance input'!$D$5:$D$156)*(E3483&lt;'Non Compliance input'!$E$5:$E$156)*('Non Compliance input'!$H$5:$H$156="Yes"),0))
),"","Yes")</f>
        <v/>
      </c>
      <c r="K3483" s="149">
        <f t="shared" si="487"/>
        <v>0</v>
      </c>
      <c r="L3483" s="162">
        <f t="shared" si="488"/>
        <v>0</v>
      </c>
      <c r="M3483" s="162" t="str" cm="1">
        <f t="array" ref="M3483">IF(ISERROR(INDEX('Non Compliance input'!$I$5:$I$156,MATCH(1,(A3483='Non Compliance input'!$A$5:$A$156)*(E3483&gt;='Non Compliance input'!$D$5:$D$156)*(F3483&lt;='Non Compliance input'!$E$5:$E$156)*('Non Compliance input'!$I$5:$I$156="Yes"),0))
),"","Yes")</f>
        <v/>
      </c>
      <c r="N3483" s="149" t="str">
        <f>IF(VLOOKUP($A3483,HourEndingOutage!$B$3:$F$746,5,0)="Outage","Outage","")</f>
        <v/>
      </c>
      <c r="O3483" s="18">
        <f t="shared" si="489"/>
        <v>0</v>
      </c>
      <c r="P3483" s="18" t="str">
        <f t="shared" si="490"/>
        <v/>
      </c>
      <c r="Q3483" s="18">
        <f t="shared" si="491"/>
        <v>0</v>
      </c>
      <c r="R3483" s="118"/>
    </row>
    <row r="3484" spans="1:18" x14ac:dyDescent="0.25">
      <c r="A3484" s="25">
        <f t="shared" ref="A3484:A3547" si="492">IF(C3484=C3483,A3483,A3483+1)</f>
        <v>387</v>
      </c>
      <c r="B3484" s="23">
        <f t="shared" ref="B3484:B3547" si="493">IF(C3484&lt;C3483,B3483+1,B3483)</f>
        <v>44578</v>
      </c>
      <c r="C3484" s="24">
        <v>3</v>
      </c>
      <c r="D3484" s="54" t="str">
        <f t="shared" si="485"/>
        <v>ASET</v>
      </c>
      <c r="E3484" s="178"/>
      <c r="F3484" s="179"/>
      <c r="G3484" s="177"/>
      <c r="H3484" s="177"/>
      <c r="I3484" s="169">
        <f t="shared" si="486"/>
        <v>0</v>
      </c>
      <c r="J3484" s="149" t="str" cm="1">
        <f t="array" ref="J3484">IF(ISERROR(INDEX('Non Compliance input'!$H$5:$H$156,MATCH(1,(A3484='Non Compliance input'!$A$5:$A$156)*(F3484&gt;='Non Compliance input'!$D$5:$D$156)*(E3484&lt;'Non Compliance input'!$E$5:$E$156)*('Non Compliance input'!$H$5:$H$156="Yes"),0))
),"","Yes")</f>
        <v/>
      </c>
      <c r="K3484" s="149">
        <f t="shared" si="487"/>
        <v>0</v>
      </c>
      <c r="L3484" s="162">
        <f t="shared" si="488"/>
        <v>0</v>
      </c>
      <c r="M3484" s="162" t="str" cm="1">
        <f t="array" ref="M3484">IF(ISERROR(INDEX('Non Compliance input'!$I$5:$I$156,MATCH(1,(A3484='Non Compliance input'!$A$5:$A$156)*(E3484&gt;='Non Compliance input'!$D$5:$D$156)*(F3484&lt;='Non Compliance input'!$E$5:$E$156)*('Non Compliance input'!$I$5:$I$156="Yes"),0))
),"","Yes")</f>
        <v/>
      </c>
      <c r="N3484" s="149" t="str">
        <f>IF(VLOOKUP($A3484,HourEndingOutage!$B$3:$F$746,5,0)="Outage","Outage","")</f>
        <v/>
      </c>
      <c r="O3484" s="18">
        <f t="shared" si="489"/>
        <v>0</v>
      </c>
      <c r="P3484" s="18" t="str">
        <f t="shared" si="490"/>
        <v/>
      </c>
      <c r="Q3484" s="18">
        <f t="shared" si="491"/>
        <v>0</v>
      </c>
      <c r="R3484" s="118"/>
    </row>
    <row r="3485" spans="1:18" x14ac:dyDescent="0.25">
      <c r="A3485" s="25">
        <f t="shared" si="492"/>
        <v>387</v>
      </c>
      <c r="B3485" s="23">
        <f t="shared" si="493"/>
        <v>44578</v>
      </c>
      <c r="C3485" s="24">
        <v>3</v>
      </c>
      <c r="D3485" s="54" t="str">
        <f t="shared" si="485"/>
        <v>ASET</v>
      </c>
      <c r="E3485" s="178"/>
      <c r="F3485" s="179"/>
      <c r="G3485" s="177"/>
      <c r="H3485" s="177"/>
      <c r="I3485" s="169">
        <f t="shared" si="486"/>
        <v>0</v>
      </c>
      <c r="J3485" s="149" t="str" cm="1">
        <f t="array" ref="J3485">IF(ISERROR(INDEX('Non Compliance input'!$H$5:$H$156,MATCH(1,(A3485='Non Compliance input'!$A$5:$A$156)*(F3485&gt;='Non Compliance input'!$D$5:$D$156)*(E3485&lt;'Non Compliance input'!$E$5:$E$156)*('Non Compliance input'!$H$5:$H$156="Yes"),0))
),"","Yes")</f>
        <v/>
      </c>
      <c r="K3485" s="149">
        <f t="shared" si="487"/>
        <v>0</v>
      </c>
      <c r="L3485" s="162">
        <f t="shared" si="488"/>
        <v>0</v>
      </c>
      <c r="M3485" s="162" t="str" cm="1">
        <f t="array" ref="M3485">IF(ISERROR(INDEX('Non Compliance input'!$I$5:$I$156,MATCH(1,(A3485='Non Compliance input'!$A$5:$A$156)*(E3485&gt;='Non Compliance input'!$D$5:$D$156)*(F3485&lt;='Non Compliance input'!$E$5:$E$156)*('Non Compliance input'!$I$5:$I$156="Yes"),0))
),"","Yes")</f>
        <v/>
      </c>
      <c r="N3485" s="149" t="str">
        <f>IF(VLOOKUP($A3485,HourEndingOutage!$B$3:$F$746,5,0)="Outage","Outage","")</f>
        <v/>
      </c>
      <c r="O3485" s="18">
        <f t="shared" si="489"/>
        <v>0</v>
      </c>
      <c r="P3485" s="18" t="str">
        <f t="shared" si="490"/>
        <v/>
      </c>
      <c r="Q3485" s="18">
        <f t="shared" si="491"/>
        <v>0</v>
      </c>
      <c r="R3485" s="118"/>
    </row>
    <row r="3486" spans="1:18" x14ac:dyDescent="0.25">
      <c r="A3486" s="25">
        <f t="shared" si="492"/>
        <v>388</v>
      </c>
      <c r="B3486" s="23">
        <f t="shared" si="493"/>
        <v>44578</v>
      </c>
      <c r="C3486" s="24">
        <v>4</v>
      </c>
      <c r="D3486" s="54" t="str">
        <f t="shared" si="485"/>
        <v>ASET</v>
      </c>
      <c r="E3486" s="178"/>
      <c r="F3486" s="179"/>
      <c r="G3486" s="177"/>
      <c r="H3486" s="177"/>
      <c r="I3486" s="169">
        <f t="shared" si="486"/>
        <v>0</v>
      </c>
      <c r="J3486" s="149" t="str" cm="1">
        <f t="array" ref="J3486">IF(ISERROR(INDEX('Non Compliance input'!$H$5:$H$156,MATCH(1,(A3486='Non Compliance input'!$A$5:$A$156)*(F3486&gt;='Non Compliance input'!$D$5:$D$156)*(E3486&lt;'Non Compliance input'!$E$5:$E$156)*('Non Compliance input'!$H$5:$H$156="Yes"),0))
),"","Yes")</f>
        <v/>
      </c>
      <c r="K3486" s="149">
        <f t="shared" si="487"/>
        <v>0</v>
      </c>
      <c r="L3486" s="162">
        <f t="shared" si="488"/>
        <v>0</v>
      </c>
      <c r="M3486" s="162" t="str" cm="1">
        <f t="array" ref="M3486">IF(ISERROR(INDEX('Non Compliance input'!$I$5:$I$156,MATCH(1,(A3486='Non Compliance input'!$A$5:$A$156)*(E3486&gt;='Non Compliance input'!$D$5:$D$156)*(F3486&lt;='Non Compliance input'!$E$5:$E$156)*('Non Compliance input'!$I$5:$I$156="Yes"),0))
),"","Yes")</f>
        <v/>
      </c>
      <c r="N3486" s="149" t="str">
        <f>IF(VLOOKUP($A3486,HourEndingOutage!$B$3:$F$746,5,0)="Outage","Outage","")</f>
        <v/>
      </c>
      <c r="O3486" s="18">
        <f t="shared" si="489"/>
        <v>0</v>
      </c>
      <c r="P3486" s="18" t="str">
        <f t="shared" si="490"/>
        <v/>
      </c>
      <c r="Q3486" s="18">
        <f t="shared" si="491"/>
        <v>0</v>
      </c>
      <c r="R3486" s="118"/>
    </row>
    <row r="3487" spans="1:18" x14ac:dyDescent="0.25">
      <c r="A3487" s="25">
        <f t="shared" si="492"/>
        <v>388</v>
      </c>
      <c r="B3487" s="23">
        <f t="shared" si="493"/>
        <v>44578</v>
      </c>
      <c r="C3487" s="24">
        <v>4</v>
      </c>
      <c r="D3487" s="54" t="str">
        <f t="shared" si="485"/>
        <v>ASET</v>
      </c>
      <c r="E3487" s="178"/>
      <c r="F3487" s="179"/>
      <c r="G3487" s="177"/>
      <c r="H3487" s="177"/>
      <c r="I3487" s="169">
        <f t="shared" si="486"/>
        <v>0</v>
      </c>
      <c r="J3487" s="149" t="str" cm="1">
        <f t="array" ref="J3487">IF(ISERROR(INDEX('Non Compliance input'!$H$5:$H$156,MATCH(1,(A3487='Non Compliance input'!$A$5:$A$156)*(F3487&gt;='Non Compliance input'!$D$5:$D$156)*(E3487&lt;'Non Compliance input'!$E$5:$E$156)*('Non Compliance input'!$H$5:$H$156="Yes"),0))
),"","Yes")</f>
        <v/>
      </c>
      <c r="K3487" s="149">
        <f t="shared" si="487"/>
        <v>0</v>
      </c>
      <c r="L3487" s="162">
        <f t="shared" si="488"/>
        <v>0</v>
      </c>
      <c r="M3487" s="162" t="str" cm="1">
        <f t="array" ref="M3487">IF(ISERROR(INDEX('Non Compliance input'!$I$5:$I$156,MATCH(1,(A3487='Non Compliance input'!$A$5:$A$156)*(E3487&gt;='Non Compliance input'!$D$5:$D$156)*(F3487&lt;='Non Compliance input'!$E$5:$E$156)*('Non Compliance input'!$I$5:$I$156="Yes"),0))
),"","Yes")</f>
        <v/>
      </c>
      <c r="N3487" s="149" t="str">
        <f>IF(VLOOKUP($A3487,HourEndingOutage!$B$3:$F$746,5,0)="Outage","Outage","")</f>
        <v/>
      </c>
      <c r="O3487" s="18">
        <f t="shared" si="489"/>
        <v>0</v>
      </c>
      <c r="P3487" s="18" t="str">
        <f t="shared" si="490"/>
        <v/>
      </c>
      <c r="Q3487" s="18">
        <f t="shared" si="491"/>
        <v>0</v>
      </c>
      <c r="R3487" s="118"/>
    </row>
    <row r="3488" spans="1:18" x14ac:dyDescent="0.25">
      <c r="A3488" s="25">
        <f t="shared" si="492"/>
        <v>388</v>
      </c>
      <c r="B3488" s="23">
        <f t="shared" si="493"/>
        <v>44578</v>
      </c>
      <c r="C3488" s="24">
        <v>4</v>
      </c>
      <c r="D3488" s="54" t="str">
        <f t="shared" si="485"/>
        <v>ASET</v>
      </c>
      <c r="E3488" s="178"/>
      <c r="F3488" s="179"/>
      <c r="G3488" s="177"/>
      <c r="H3488" s="177"/>
      <c r="I3488" s="169">
        <f t="shared" si="486"/>
        <v>0</v>
      </c>
      <c r="J3488" s="149" t="str" cm="1">
        <f t="array" ref="J3488">IF(ISERROR(INDEX('Non Compliance input'!$H$5:$H$156,MATCH(1,(A3488='Non Compliance input'!$A$5:$A$156)*(F3488&gt;='Non Compliance input'!$D$5:$D$156)*(E3488&lt;'Non Compliance input'!$E$5:$E$156)*('Non Compliance input'!$H$5:$H$156="Yes"),0))
),"","Yes")</f>
        <v/>
      </c>
      <c r="K3488" s="149">
        <f t="shared" si="487"/>
        <v>0</v>
      </c>
      <c r="L3488" s="162">
        <f t="shared" si="488"/>
        <v>0</v>
      </c>
      <c r="M3488" s="162" t="str" cm="1">
        <f t="array" ref="M3488">IF(ISERROR(INDEX('Non Compliance input'!$I$5:$I$156,MATCH(1,(A3488='Non Compliance input'!$A$5:$A$156)*(E3488&gt;='Non Compliance input'!$D$5:$D$156)*(F3488&lt;='Non Compliance input'!$E$5:$E$156)*('Non Compliance input'!$I$5:$I$156="Yes"),0))
),"","Yes")</f>
        <v/>
      </c>
      <c r="N3488" s="149" t="str">
        <f>IF(VLOOKUP($A3488,HourEndingOutage!$B$3:$F$746,5,0)="Outage","Outage","")</f>
        <v/>
      </c>
      <c r="O3488" s="18">
        <f t="shared" si="489"/>
        <v>0</v>
      </c>
      <c r="P3488" s="18" t="str">
        <f t="shared" si="490"/>
        <v/>
      </c>
      <c r="Q3488" s="18">
        <f t="shared" si="491"/>
        <v>0</v>
      </c>
      <c r="R3488" s="118"/>
    </row>
    <row r="3489" spans="1:18" x14ac:dyDescent="0.25">
      <c r="A3489" s="25">
        <f t="shared" si="492"/>
        <v>388</v>
      </c>
      <c r="B3489" s="23">
        <f t="shared" si="493"/>
        <v>44578</v>
      </c>
      <c r="C3489" s="24">
        <v>4</v>
      </c>
      <c r="D3489" s="54" t="str">
        <f t="shared" si="485"/>
        <v>ASET</v>
      </c>
      <c r="E3489" s="178"/>
      <c r="F3489" s="179"/>
      <c r="G3489" s="177"/>
      <c r="H3489" s="177"/>
      <c r="I3489" s="169">
        <f t="shared" si="486"/>
        <v>0</v>
      </c>
      <c r="J3489" s="149" t="str" cm="1">
        <f t="array" ref="J3489">IF(ISERROR(INDEX('Non Compliance input'!$H$5:$H$156,MATCH(1,(A3489='Non Compliance input'!$A$5:$A$156)*(F3489&gt;='Non Compliance input'!$D$5:$D$156)*(E3489&lt;'Non Compliance input'!$E$5:$E$156)*('Non Compliance input'!$H$5:$H$156="Yes"),0))
),"","Yes")</f>
        <v/>
      </c>
      <c r="K3489" s="149">
        <f t="shared" si="487"/>
        <v>0</v>
      </c>
      <c r="L3489" s="162">
        <f t="shared" si="488"/>
        <v>0</v>
      </c>
      <c r="M3489" s="162" t="str" cm="1">
        <f t="array" ref="M3489">IF(ISERROR(INDEX('Non Compliance input'!$I$5:$I$156,MATCH(1,(A3489='Non Compliance input'!$A$5:$A$156)*(E3489&gt;='Non Compliance input'!$D$5:$D$156)*(F3489&lt;='Non Compliance input'!$E$5:$E$156)*('Non Compliance input'!$I$5:$I$156="Yes"),0))
),"","Yes")</f>
        <v/>
      </c>
      <c r="N3489" s="149" t="str">
        <f>IF(VLOOKUP($A3489,HourEndingOutage!$B$3:$F$746,5,0)="Outage","Outage","")</f>
        <v/>
      </c>
      <c r="O3489" s="18">
        <f t="shared" si="489"/>
        <v>0</v>
      </c>
      <c r="P3489" s="18" t="str">
        <f t="shared" si="490"/>
        <v/>
      </c>
      <c r="Q3489" s="18">
        <f t="shared" si="491"/>
        <v>0</v>
      </c>
      <c r="R3489" s="118"/>
    </row>
    <row r="3490" spans="1:18" x14ac:dyDescent="0.25">
      <c r="A3490" s="25">
        <f t="shared" si="492"/>
        <v>388</v>
      </c>
      <c r="B3490" s="23">
        <f t="shared" si="493"/>
        <v>44578</v>
      </c>
      <c r="C3490" s="24">
        <v>4</v>
      </c>
      <c r="D3490" s="54" t="str">
        <f t="shared" si="485"/>
        <v>ASET</v>
      </c>
      <c r="E3490" s="178"/>
      <c r="F3490" s="179"/>
      <c r="G3490" s="177"/>
      <c r="H3490" s="177"/>
      <c r="I3490" s="169">
        <f t="shared" si="486"/>
        <v>0</v>
      </c>
      <c r="J3490" s="149" t="str" cm="1">
        <f t="array" ref="J3490">IF(ISERROR(INDEX('Non Compliance input'!$H$5:$H$156,MATCH(1,(A3490='Non Compliance input'!$A$5:$A$156)*(F3490&gt;='Non Compliance input'!$D$5:$D$156)*(E3490&lt;'Non Compliance input'!$E$5:$E$156)*('Non Compliance input'!$H$5:$H$156="Yes"),0))
),"","Yes")</f>
        <v/>
      </c>
      <c r="K3490" s="149">
        <f t="shared" si="487"/>
        <v>0</v>
      </c>
      <c r="L3490" s="162">
        <f t="shared" si="488"/>
        <v>0</v>
      </c>
      <c r="M3490" s="162" t="str" cm="1">
        <f t="array" ref="M3490">IF(ISERROR(INDEX('Non Compliance input'!$I$5:$I$156,MATCH(1,(A3490='Non Compliance input'!$A$5:$A$156)*(E3490&gt;='Non Compliance input'!$D$5:$D$156)*(F3490&lt;='Non Compliance input'!$E$5:$E$156)*('Non Compliance input'!$I$5:$I$156="Yes"),0))
),"","Yes")</f>
        <v/>
      </c>
      <c r="N3490" s="149" t="str">
        <f>IF(VLOOKUP($A3490,HourEndingOutage!$B$3:$F$746,5,0)="Outage","Outage","")</f>
        <v/>
      </c>
      <c r="O3490" s="18">
        <f t="shared" si="489"/>
        <v>0</v>
      </c>
      <c r="P3490" s="18" t="str">
        <f t="shared" si="490"/>
        <v/>
      </c>
      <c r="Q3490" s="18">
        <f t="shared" si="491"/>
        <v>0</v>
      </c>
      <c r="R3490" s="118"/>
    </row>
    <row r="3491" spans="1:18" x14ac:dyDescent="0.25">
      <c r="A3491" s="25">
        <f t="shared" si="492"/>
        <v>388</v>
      </c>
      <c r="B3491" s="23">
        <f t="shared" si="493"/>
        <v>44578</v>
      </c>
      <c r="C3491" s="24">
        <v>4</v>
      </c>
      <c r="D3491" s="54" t="str">
        <f t="shared" si="485"/>
        <v>ASET</v>
      </c>
      <c r="E3491" s="178"/>
      <c r="F3491" s="179"/>
      <c r="G3491" s="177"/>
      <c r="H3491" s="177"/>
      <c r="I3491" s="169">
        <f t="shared" si="486"/>
        <v>0</v>
      </c>
      <c r="J3491" s="149" t="str" cm="1">
        <f t="array" ref="J3491">IF(ISERROR(INDEX('Non Compliance input'!$H$5:$H$156,MATCH(1,(A3491='Non Compliance input'!$A$5:$A$156)*(F3491&gt;='Non Compliance input'!$D$5:$D$156)*(E3491&lt;'Non Compliance input'!$E$5:$E$156)*('Non Compliance input'!$H$5:$H$156="Yes"),0))
),"","Yes")</f>
        <v/>
      </c>
      <c r="K3491" s="149">
        <f t="shared" si="487"/>
        <v>0</v>
      </c>
      <c r="L3491" s="162">
        <f t="shared" si="488"/>
        <v>0</v>
      </c>
      <c r="M3491" s="162" t="str" cm="1">
        <f t="array" ref="M3491">IF(ISERROR(INDEX('Non Compliance input'!$I$5:$I$156,MATCH(1,(A3491='Non Compliance input'!$A$5:$A$156)*(E3491&gt;='Non Compliance input'!$D$5:$D$156)*(F3491&lt;='Non Compliance input'!$E$5:$E$156)*('Non Compliance input'!$I$5:$I$156="Yes"),0))
),"","Yes")</f>
        <v/>
      </c>
      <c r="N3491" s="149" t="str">
        <f>IF(VLOOKUP($A3491,HourEndingOutage!$B$3:$F$746,5,0)="Outage","Outage","")</f>
        <v/>
      </c>
      <c r="O3491" s="18">
        <f t="shared" si="489"/>
        <v>0</v>
      </c>
      <c r="P3491" s="18" t="str">
        <f t="shared" si="490"/>
        <v/>
      </c>
      <c r="Q3491" s="18">
        <f t="shared" si="491"/>
        <v>0</v>
      </c>
      <c r="R3491" s="118"/>
    </row>
    <row r="3492" spans="1:18" x14ac:dyDescent="0.25">
      <c r="A3492" s="25">
        <f t="shared" si="492"/>
        <v>388</v>
      </c>
      <c r="B3492" s="23">
        <f t="shared" si="493"/>
        <v>44578</v>
      </c>
      <c r="C3492" s="24">
        <v>4</v>
      </c>
      <c r="D3492" s="54" t="str">
        <f t="shared" si="485"/>
        <v>ASET</v>
      </c>
      <c r="E3492" s="178"/>
      <c r="F3492" s="179"/>
      <c r="G3492" s="177"/>
      <c r="H3492" s="177"/>
      <c r="I3492" s="169">
        <f t="shared" si="486"/>
        <v>0</v>
      </c>
      <c r="J3492" s="149" t="str" cm="1">
        <f t="array" ref="J3492">IF(ISERROR(INDEX('Non Compliance input'!$H$5:$H$156,MATCH(1,(A3492='Non Compliance input'!$A$5:$A$156)*(F3492&gt;='Non Compliance input'!$D$5:$D$156)*(E3492&lt;'Non Compliance input'!$E$5:$E$156)*('Non Compliance input'!$H$5:$H$156="Yes"),0))
),"","Yes")</f>
        <v/>
      </c>
      <c r="K3492" s="149">
        <f t="shared" si="487"/>
        <v>0</v>
      </c>
      <c r="L3492" s="162">
        <f t="shared" si="488"/>
        <v>0</v>
      </c>
      <c r="M3492" s="162" t="str" cm="1">
        <f t="array" ref="M3492">IF(ISERROR(INDEX('Non Compliance input'!$I$5:$I$156,MATCH(1,(A3492='Non Compliance input'!$A$5:$A$156)*(E3492&gt;='Non Compliance input'!$D$5:$D$156)*(F3492&lt;='Non Compliance input'!$E$5:$E$156)*('Non Compliance input'!$I$5:$I$156="Yes"),0))
),"","Yes")</f>
        <v/>
      </c>
      <c r="N3492" s="149" t="str">
        <f>IF(VLOOKUP($A3492,HourEndingOutage!$B$3:$F$746,5,0)="Outage","Outage","")</f>
        <v/>
      </c>
      <c r="O3492" s="18">
        <f t="shared" si="489"/>
        <v>0</v>
      </c>
      <c r="P3492" s="18" t="str">
        <f t="shared" si="490"/>
        <v/>
      </c>
      <c r="Q3492" s="18">
        <f t="shared" si="491"/>
        <v>0</v>
      </c>
      <c r="R3492" s="118"/>
    </row>
    <row r="3493" spans="1:18" x14ac:dyDescent="0.25">
      <c r="A3493" s="25">
        <f t="shared" si="492"/>
        <v>388</v>
      </c>
      <c r="B3493" s="23">
        <f t="shared" si="493"/>
        <v>44578</v>
      </c>
      <c r="C3493" s="24">
        <v>4</v>
      </c>
      <c r="D3493" s="54" t="str">
        <f t="shared" si="485"/>
        <v>ASET</v>
      </c>
      <c r="E3493" s="178"/>
      <c r="F3493" s="179"/>
      <c r="G3493" s="177"/>
      <c r="H3493" s="177"/>
      <c r="I3493" s="169">
        <f t="shared" si="486"/>
        <v>0</v>
      </c>
      <c r="J3493" s="149" t="str" cm="1">
        <f t="array" ref="J3493">IF(ISERROR(INDEX('Non Compliance input'!$H$5:$H$156,MATCH(1,(A3493='Non Compliance input'!$A$5:$A$156)*(F3493&gt;='Non Compliance input'!$D$5:$D$156)*(E3493&lt;'Non Compliance input'!$E$5:$E$156)*('Non Compliance input'!$H$5:$H$156="Yes"),0))
),"","Yes")</f>
        <v/>
      </c>
      <c r="K3493" s="149">
        <f t="shared" si="487"/>
        <v>0</v>
      </c>
      <c r="L3493" s="162">
        <f t="shared" si="488"/>
        <v>0</v>
      </c>
      <c r="M3493" s="162" t="str" cm="1">
        <f t="array" ref="M3493">IF(ISERROR(INDEX('Non Compliance input'!$I$5:$I$156,MATCH(1,(A3493='Non Compliance input'!$A$5:$A$156)*(E3493&gt;='Non Compliance input'!$D$5:$D$156)*(F3493&lt;='Non Compliance input'!$E$5:$E$156)*('Non Compliance input'!$I$5:$I$156="Yes"),0))
),"","Yes")</f>
        <v/>
      </c>
      <c r="N3493" s="149" t="str">
        <f>IF(VLOOKUP($A3493,HourEndingOutage!$B$3:$F$746,5,0)="Outage","Outage","")</f>
        <v/>
      </c>
      <c r="O3493" s="18">
        <f t="shared" si="489"/>
        <v>0</v>
      </c>
      <c r="P3493" s="18" t="str">
        <f t="shared" si="490"/>
        <v/>
      </c>
      <c r="Q3493" s="18">
        <f t="shared" si="491"/>
        <v>0</v>
      </c>
      <c r="R3493" s="118"/>
    </row>
    <row r="3494" spans="1:18" x14ac:dyDescent="0.25">
      <c r="A3494" s="25">
        <f t="shared" si="492"/>
        <v>388</v>
      </c>
      <c r="B3494" s="23">
        <f t="shared" si="493"/>
        <v>44578</v>
      </c>
      <c r="C3494" s="24">
        <v>4</v>
      </c>
      <c r="D3494" s="54" t="str">
        <f t="shared" si="485"/>
        <v>ASET</v>
      </c>
      <c r="E3494" s="178"/>
      <c r="F3494" s="179"/>
      <c r="G3494" s="177"/>
      <c r="H3494" s="177"/>
      <c r="I3494" s="169">
        <f t="shared" si="486"/>
        <v>0</v>
      </c>
      <c r="J3494" s="149" t="str" cm="1">
        <f t="array" ref="J3494">IF(ISERROR(INDEX('Non Compliance input'!$H$5:$H$156,MATCH(1,(A3494='Non Compliance input'!$A$5:$A$156)*(F3494&gt;='Non Compliance input'!$D$5:$D$156)*(E3494&lt;'Non Compliance input'!$E$5:$E$156)*('Non Compliance input'!$H$5:$H$156="Yes"),0))
),"","Yes")</f>
        <v/>
      </c>
      <c r="K3494" s="149">
        <f t="shared" si="487"/>
        <v>0</v>
      </c>
      <c r="L3494" s="162">
        <f t="shared" si="488"/>
        <v>0</v>
      </c>
      <c r="M3494" s="162" t="str" cm="1">
        <f t="array" ref="M3494">IF(ISERROR(INDEX('Non Compliance input'!$I$5:$I$156,MATCH(1,(A3494='Non Compliance input'!$A$5:$A$156)*(E3494&gt;='Non Compliance input'!$D$5:$D$156)*(F3494&lt;='Non Compliance input'!$E$5:$E$156)*('Non Compliance input'!$I$5:$I$156="Yes"),0))
),"","Yes")</f>
        <v/>
      </c>
      <c r="N3494" s="149" t="str">
        <f>IF(VLOOKUP($A3494,HourEndingOutage!$B$3:$F$746,5,0)="Outage","Outage","")</f>
        <v/>
      </c>
      <c r="O3494" s="18">
        <f t="shared" si="489"/>
        <v>0</v>
      </c>
      <c r="P3494" s="18" t="str">
        <f t="shared" si="490"/>
        <v/>
      </c>
      <c r="Q3494" s="18">
        <f t="shared" si="491"/>
        <v>0</v>
      </c>
      <c r="R3494" s="118"/>
    </row>
    <row r="3495" spans="1:18" x14ac:dyDescent="0.25">
      <c r="A3495" s="25">
        <f t="shared" si="492"/>
        <v>389</v>
      </c>
      <c r="B3495" s="23">
        <f t="shared" si="493"/>
        <v>44578</v>
      </c>
      <c r="C3495" s="24">
        <v>5</v>
      </c>
      <c r="D3495" s="54" t="str">
        <f t="shared" si="485"/>
        <v>ASET</v>
      </c>
      <c r="E3495" s="178"/>
      <c r="F3495" s="179"/>
      <c r="G3495" s="177"/>
      <c r="H3495" s="177"/>
      <c r="I3495" s="169">
        <f t="shared" si="486"/>
        <v>0</v>
      </c>
      <c r="J3495" s="149" t="str" cm="1">
        <f t="array" ref="J3495">IF(ISERROR(INDEX('Non Compliance input'!$H$5:$H$156,MATCH(1,(A3495='Non Compliance input'!$A$5:$A$156)*(F3495&gt;='Non Compliance input'!$D$5:$D$156)*(E3495&lt;'Non Compliance input'!$E$5:$E$156)*('Non Compliance input'!$H$5:$H$156="Yes"),0))
),"","Yes")</f>
        <v/>
      </c>
      <c r="K3495" s="149">
        <f t="shared" si="487"/>
        <v>0</v>
      </c>
      <c r="L3495" s="162">
        <f t="shared" si="488"/>
        <v>0</v>
      </c>
      <c r="M3495" s="162" t="str" cm="1">
        <f t="array" ref="M3495">IF(ISERROR(INDEX('Non Compliance input'!$I$5:$I$156,MATCH(1,(A3495='Non Compliance input'!$A$5:$A$156)*(E3495&gt;='Non Compliance input'!$D$5:$D$156)*(F3495&lt;='Non Compliance input'!$E$5:$E$156)*('Non Compliance input'!$I$5:$I$156="Yes"),0))
),"","Yes")</f>
        <v/>
      </c>
      <c r="N3495" s="149" t="str">
        <f>IF(VLOOKUP($A3495,HourEndingOutage!$B$3:$F$746,5,0)="Outage","Outage","")</f>
        <v/>
      </c>
      <c r="O3495" s="18">
        <f t="shared" si="489"/>
        <v>0</v>
      </c>
      <c r="P3495" s="18" t="str">
        <f t="shared" si="490"/>
        <v/>
      </c>
      <c r="Q3495" s="18">
        <f t="shared" si="491"/>
        <v>0</v>
      </c>
      <c r="R3495" s="118"/>
    </row>
    <row r="3496" spans="1:18" x14ac:dyDescent="0.25">
      <c r="A3496" s="25">
        <f t="shared" si="492"/>
        <v>389</v>
      </c>
      <c r="B3496" s="23">
        <f t="shared" si="493"/>
        <v>44578</v>
      </c>
      <c r="C3496" s="24">
        <v>5</v>
      </c>
      <c r="D3496" s="54" t="str">
        <f t="shared" si="485"/>
        <v>ASET</v>
      </c>
      <c r="E3496" s="178"/>
      <c r="F3496" s="179"/>
      <c r="G3496" s="177"/>
      <c r="H3496" s="177"/>
      <c r="I3496" s="169">
        <f t="shared" si="486"/>
        <v>0</v>
      </c>
      <c r="J3496" s="149" t="str" cm="1">
        <f t="array" ref="J3496">IF(ISERROR(INDEX('Non Compliance input'!$H$5:$H$156,MATCH(1,(A3496='Non Compliance input'!$A$5:$A$156)*(F3496&gt;='Non Compliance input'!$D$5:$D$156)*(E3496&lt;'Non Compliance input'!$E$5:$E$156)*('Non Compliance input'!$H$5:$H$156="Yes"),0))
),"","Yes")</f>
        <v/>
      </c>
      <c r="K3496" s="149">
        <f t="shared" si="487"/>
        <v>0</v>
      </c>
      <c r="L3496" s="162">
        <f t="shared" si="488"/>
        <v>0</v>
      </c>
      <c r="M3496" s="162" t="str" cm="1">
        <f t="array" ref="M3496">IF(ISERROR(INDEX('Non Compliance input'!$I$5:$I$156,MATCH(1,(A3496='Non Compliance input'!$A$5:$A$156)*(E3496&gt;='Non Compliance input'!$D$5:$D$156)*(F3496&lt;='Non Compliance input'!$E$5:$E$156)*('Non Compliance input'!$I$5:$I$156="Yes"),0))
),"","Yes")</f>
        <v/>
      </c>
      <c r="N3496" s="149" t="str">
        <f>IF(VLOOKUP($A3496,HourEndingOutage!$B$3:$F$746,5,0)="Outage","Outage","")</f>
        <v/>
      </c>
      <c r="O3496" s="18">
        <f t="shared" si="489"/>
        <v>0</v>
      </c>
      <c r="P3496" s="18" t="str">
        <f t="shared" si="490"/>
        <v/>
      </c>
      <c r="Q3496" s="18">
        <f t="shared" si="491"/>
        <v>0</v>
      </c>
      <c r="R3496" s="118"/>
    </row>
    <row r="3497" spans="1:18" x14ac:dyDescent="0.25">
      <c r="A3497" s="25">
        <f t="shared" si="492"/>
        <v>389</v>
      </c>
      <c r="B3497" s="23">
        <f t="shared" si="493"/>
        <v>44578</v>
      </c>
      <c r="C3497" s="24">
        <v>5</v>
      </c>
      <c r="D3497" s="54" t="str">
        <f t="shared" si="485"/>
        <v>ASET</v>
      </c>
      <c r="E3497" s="178"/>
      <c r="F3497" s="179"/>
      <c r="G3497" s="177"/>
      <c r="H3497" s="177"/>
      <c r="I3497" s="169">
        <f t="shared" si="486"/>
        <v>0</v>
      </c>
      <c r="J3497" s="149" t="str" cm="1">
        <f t="array" ref="J3497">IF(ISERROR(INDEX('Non Compliance input'!$H$5:$H$156,MATCH(1,(A3497='Non Compliance input'!$A$5:$A$156)*(F3497&gt;='Non Compliance input'!$D$5:$D$156)*(E3497&lt;'Non Compliance input'!$E$5:$E$156)*('Non Compliance input'!$H$5:$H$156="Yes"),0))
),"","Yes")</f>
        <v/>
      </c>
      <c r="K3497" s="149">
        <f t="shared" si="487"/>
        <v>0</v>
      </c>
      <c r="L3497" s="162">
        <f t="shared" si="488"/>
        <v>0</v>
      </c>
      <c r="M3497" s="162" t="str" cm="1">
        <f t="array" ref="M3497">IF(ISERROR(INDEX('Non Compliance input'!$I$5:$I$156,MATCH(1,(A3497='Non Compliance input'!$A$5:$A$156)*(E3497&gt;='Non Compliance input'!$D$5:$D$156)*(F3497&lt;='Non Compliance input'!$E$5:$E$156)*('Non Compliance input'!$I$5:$I$156="Yes"),0))
),"","Yes")</f>
        <v/>
      </c>
      <c r="N3497" s="149" t="str">
        <f>IF(VLOOKUP($A3497,HourEndingOutage!$B$3:$F$746,5,0)="Outage","Outage","")</f>
        <v/>
      </c>
      <c r="O3497" s="18">
        <f t="shared" si="489"/>
        <v>0</v>
      </c>
      <c r="P3497" s="18" t="str">
        <f t="shared" si="490"/>
        <v/>
      </c>
      <c r="Q3497" s="18">
        <f t="shared" si="491"/>
        <v>0</v>
      </c>
      <c r="R3497" s="118"/>
    </row>
    <row r="3498" spans="1:18" x14ac:dyDescent="0.25">
      <c r="A3498" s="25">
        <f t="shared" si="492"/>
        <v>389</v>
      </c>
      <c r="B3498" s="23">
        <f t="shared" si="493"/>
        <v>44578</v>
      </c>
      <c r="C3498" s="24">
        <v>5</v>
      </c>
      <c r="D3498" s="54" t="str">
        <f t="shared" si="485"/>
        <v>ASET</v>
      </c>
      <c r="E3498" s="178"/>
      <c r="F3498" s="179"/>
      <c r="G3498" s="177"/>
      <c r="H3498" s="177"/>
      <c r="I3498" s="169">
        <f t="shared" si="486"/>
        <v>0</v>
      </c>
      <c r="J3498" s="149" t="str" cm="1">
        <f t="array" ref="J3498">IF(ISERROR(INDEX('Non Compliance input'!$H$5:$H$156,MATCH(1,(A3498='Non Compliance input'!$A$5:$A$156)*(F3498&gt;='Non Compliance input'!$D$5:$D$156)*(E3498&lt;'Non Compliance input'!$E$5:$E$156)*('Non Compliance input'!$H$5:$H$156="Yes"),0))
),"","Yes")</f>
        <v/>
      </c>
      <c r="K3498" s="149">
        <f t="shared" si="487"/>
        <v>0</v>
      </c>
      <c r="L3498" s="162">
        <f t="shared" si="488"/>
        <v>0</v>
      </c>
      <c r="M3498" s="162" t="str" cm="1">
        <f t="array" ref="M3498">IF(ISERROR(INDEX('Non Compliance input'!$I$5:$I$156,MATCH(1,(A3498='Non Compliance input'!$A$5:$A$156)*(E3498&gt;='Non Compliance input'!$D$5:$D$156)*(F3498&lt;='Non Compliance input'!$E$5:$E$156)*('Non Compliance input'!$I$5:$I$156="Yes"),0))
),"","Yes")</f>
        <v/>
      </c>
      <c r="N3498" s="149" t="str">
        <f>IF(VLOOKUP($A3498,HourEndingOutage!$B$3:$F$746,5,0)="Outage","Outage","")</f>
        <v/>
      </c>
      <c r="O3498" s="18">
        <f t="shared" si="489"/>
        <v>0</v>
      </c>
      <c r="P3498" s="18" t="str">
        <f t="shared" si="490"/>
        <v/>
      </c>
      <c r="Q3498" s="18">
        <f t="shared" si="491"/>
        <v>0</v>
      </c>
      <c r="R3498" s="118"/>
    </row>
    <row r="3499" spans="1:18" x14ac:dyDescent="0.25">
      <c r="A3499" s="25">
        <f t="shared" si="492"/>
        <v>389</v>
      </c>
      <c r="B3499" s="23">
        <f t="shared" si="493"/>
        <v>44578</v>
      </c>
      <c r="C3499" s="24">
        <v>5</v>
      </c>
      <c r="D3499" s="54" t="str">
        <f t="shared" si="485"/>
        <v>ASET</v>
      </c>
      <c r="E3499" s="178"/>
      <c r="F3499" s="179"/>
      <c r="G3499" s="177"/>
      <c r="H3499" s="177"/>
      <c r="I3499" s="169">
        <f t="shared" si="486"/>
        <v>0</v>
      </c>
      <c r="J3499" s="149" t="str" cm="1">
        <f t="array" ref="J3499">IF(ISERROR(INDEX('Non Compliance input'!$H$5:$H$156,MATCH(1,(A3499='Non Compliance input'!$A$5:$A$156)*(F3499&gt;='Non Compliance input'!$D$5:$D$156)*(E3499&lt;'Non Compliance input'!$E$5:$E$156)*('Non Compliance input'!$H$5:$H$156="Yes"),0))
),"","Yes")</f>
        <v/>
      </c>
      <c r="K3499" s="149">
        <f t="shared" si="487"/>
        <v>0</v>
      </c>
      <c r="L3499" s="162">
        <f t="shared" si="488"/>
        <v>0</v>
      </c>
      <c r="M3499" s="162" t="str" cm="1">
        <f t="array" ref="M3499">IF(ISERROR(INDEX('Non Compliance input'!$I$5:$I$156,MATCH(1,(A3499='Non Compliance input'!$A$5:$A$156)*(E3499&gt;='Non Compliance input'!$D$5:$D$156)*(F3499&lt;='Non Compliance input'!$E$5:$E$156)*('Non Compliance input'!$I$5:$I$156="Yes"),0))
),"","Yes")</f>
        <v/>
      </c>
      <c r="N3499" s="149" t="str">
        <f>IF(VLOOKUP($A3499,HourEndingOutage!$B$3:$F$746,5,0)="Outage","Outage","")</f>
        <v/>
      </c>
      <c r="O3499" s="18">
        <f t="shared" si="489"/>
        <v>0</v>
      </c>
      <c r="P3499" s="18" t="str">
        <f t="shared" si="490"/>
        <v/>
      </c>
      <c r="Q3499" s="18">
        <f t="shared" si="491"/>
        <v>0</v>
      </c>
      <c r="R3499" s="118"/>
    </row>
    <row r="3500" spans="1:18" x14ac:dyDescent="0.25">
      <c r="A3500" s="25">
        <f t="shared" si="492"/>
        <v>389</v>
      </c>
      <c r="B3500" s="23">
        <f t="shared" si="493"/>
        <v>44578</v>
      </c>
      <c r="C3500" s="24">
        <v>5</v>
      </c>
      <c r="D3500" s="54" t="str">
        <f t="shared" si="485"/>
        <v>ASET</v>
      </c>
      <c r="E3500" s="178"/>
      <c r="F3500" s="179"/>
      <c r="G3500" s="177"/>
      <c r="H3500" s="177"/>
      <c r="I3500" s="169">
        <f t="shared" si="486"/>
        <v>0</v>
      </c>
      <c r="J3500" s="149" t="str" cm="1">
        <f t="array" ref="J3500">IF(ISERROR(INDEX('Non Compliance input'!$H$5:$H$156,MATCH(1,(A3500='Non Compliance input'!$A$5:$A$156)*(F3500&gt;='Non Compliance input'!$D$5:$D$156)*(E3500&lt;'Non Compliance input'!$E$5:$E$156)*('Non Compliance input'!$H$5:$H$156="Yes"),0))
),"","Yes")</f>
        <v/>
      </c>
      <c r="K3500" s="149">
        <f t="shared" si="487"/>
        <v>0</v>
      </c>
      <c r="L3500" s="162">
        <f t="shared" si="488"/>
        <v>0</v>
      </c>
      <c r="M3500" s="162" t="str" cm="1">
        <f t="array" ref="M3500">IF(ISERROR(INDEX('Non Compliance input'!$I$5:$I$156,MATCH(1,(A3500='Non Compliance input'!$A$5:$A$156)*(E3500&gt;='Non Compliance input'!$D$5:$D$156)*(F3500&lt;='Non Compliance input'!$E$5:$E$156)*('Non Compliance input'!$I$5:$I$156="Yes"),0))
),"","Yes")</f>
        <v/>
      </c>
      <c r="N3500" s="149" t="str">
        <f>IF(VLOOKUP($A3500,HourEndingOutage!$B$3:$F$746,5,0)="Outage","Outage","")</f>
        <v/>
      </c>
      <c r="O3500" s="18">
        <f t="shared" si="489"/>
        <v>0</v>
      </c>
      <c r="P3500" s="18" t="str">
        <f t="shared" si="490"/>
        <v/>
      </c>
      <c r="Q3500" s="18">
        <f t="shared" si="491"/>
        <v>0</v>
      </c>
      <c r="R3500" s="118"/>
    </row>
    <row r="3501" spans="1:18" x14ac:dyDescent="0.25">
      <c r="A3501" s="25">
        <f t="shared" si="492"/>
        <v>389</v>
      </c>
      <c r="B3501" s="23">
        <f t="shared" si="493"/>
        <v>44578</v>
      </c>
      <c r="C3501" s="24">
        <v>5</v>
      </c>
      <c r="D3501" s="54" t="str">
        <f t="shared" si="485"/>
        <v>ASET</v>
      </c>
      <c r="E3501" s="178"/>
      <c r="F3501" s="179"/>
      <c r="G3501" s="177"/>
      <c r="H3501" s="177"/>
      <c r="I3501" s="169">
        <f t="shared" si="486"/>
        <v>0</v>
      </c>
      <c r="J3501" s="149" t="str" cm="1">
        <f t="array" ref="J3501">IF(ISERROR(INDEX('Non Compliance input'!$H$5:$H$156,MATCH(1,(A3501='Non Compliance input'!$A$5:$A$156)*(F3501&gt;='Non Compliance input'!$D$5:$D$156)*(E3501&lt;'Non Compliance input'!$E$5:$E$156)*('Non Compliance input'!$H$5:$H$156="Yes"),0))
),"","Yes")</f>
        <v/>
      </c>
      <c r="K3501" s="149">
        <f t="shared" si="487"/>
        <v>0</v>
      </c>
      <c r="L3501" s="162">
        <f t="shared" si="488"/>
        <v>0</v>
      </c>
      <c r="M3501" s="162" t="str" cm="1">
        <f t="array" ref="M3501">IF(ISERROR(INDEX('Non Compliance input'!$I$5:$I$156,MATCH(1,(A3501='Non Compliance input'!$A$5:$A$156)*(E3501&gt;='Non Compliance input'!$D$5:$D$156)*(F3501&lt;='Non Compliance input'!$E$5:$E$156)*('Non Compliance input'!$I$5:$I$156="Yes"),0))
),"","Yes")</f>
        <v/>
      </c>
      <c r="N3501" s="149" t="str">
        <f>IF(VLOOKUP($A3501,HourEndingOutage!$B$3:$F$746,5,0)="Outage","Outage","")</f>
        <v/>
      </c>
      <c r="O3501" s="18">
        <f t="shared" si="489"/>
        <v>0</v>
      </c>
      <c r="P3501" s="18" t="str">
        <f t="shared" si="490"/>
        <v/>
      </c>
      <c r="Q3501" s="18">
        <f t="shared" si="491"/>
        <v>0</v>
      </c>
      <c r="R3501" s="118"/>
    </row>
    <row r="3502" spans="1:18" x14ac:dyDescent="0.25">
      <c r="A3502" s="25">
        <f t="shared" si="492"/>
        <v>389</v>
      </c>
      <c r="B3502" s="23">
        <f t="shared" si="493"/>
        <v>44578</v>
      </c>
      <c r="C3502" s="24">
        <v>5</v>
      </c>
      <c r="D3502" s="54" t="str">
        <f t="shared" si="485"/>
        <v>ASET</v>
      </c>
      <c r="E3502" s="178"/>
      <c r="F3502" s="179"/>
      <c r="G3502" s="177"/>
      <c r="H3502" s="177"/>
      <c r="I3502" s="169">
        <f t="shared" si="486"/>
        <v>0</v>
      </c>
      <c r="J3502" s="149" t="str" cm="1">
        <f t="array" ref="J3502">IF(ISERROR(INDEX('Non Compliance input'!$H$5:$H$156,MATCH(1,(A3502='Non Compliance input'!$A$5:$A$156)*(F3502&gt;='Non Compliance input'!$D$5:$D$156)*(E3502&lt;'Non Compliance input'!$E$5:$E$156)*('Non Compliance input'!$H$5:$H$156="Yes"),0))
),"","Yes")</f>
        <v/>
      </c>
      <c r="K3502" s="149">
        <f t="shared" si="487"/>
        <v>0</v>
      </c>
      <c r="L3502" s="162">
        <f t="shared" si="488"/>
        <v>0</v>
      </c>
      <c r="M3502" s="162" t="str" cm="1">
        <f t="array" ref="M3502">IF(ISERROR(INDEX('Non Compliance input'!$I$5:$I$156,MATCH(1,(A3502='Non Compliance input'!$A$5:$A$156)*(E3502&gt;='Non Compliance input'!$D$5:$D$156)*(F3502&lt;='Non Compliance input'!$E$5:$E$156)*('Non Compliance input'!$I$5:$I$156="Yes"),0))
),"","Yes")</f>
        <v/>
      </c>
      <c r="N3502" s="149" t="str">
        <f>IF(VLOOKUP($A3502,HourEndingOutage!$B$3:$F$746,5,0)="Outage","Outage","")</f>
        <v/>
      </c>
      <c r="O3502" s="18">
        <f t="shared" si="489"/>
        <v>0</v>
      </c>
      <c r="P3502" s="18" t="str">
        <f t="shared" si="490"/>
        <v/>
      </c>
      <c r="Q3502" s="18">
        <f t="shared" si="491"/>
        <v>0</v>
      </c>
      <c r="R3502" s="118"/>
    </row>
    <row r="3503" spans="1:18" x14ac:dyDescent="0.25">
      <c r="A3503" s="25">
        <f t="shared" si="492"/>
        <v>389</v>
      </c>
      <c r="B3503" s="23">
        <f t="shared" si="493"/>
        <v>44578</v>
      </c>
      <c r="C3503" s="24">
        <v>5</v>
      </c>
      <c r="D3503" s="54" t="str">
        <f t="shared" si="485"/>
        <v>ASET</v>
      </c>
      <c r="E3503" s="178"/>
      <c r="F3503" s="179"/>
      <c r="G3503" s="177"/>
      <c r="H3503" s="177"/>
      <c r="I3503" s="169">
        <f t="shared" si="486"/>
        <v>0</v>
      </c>
      <c r="J3503" s="149" t="str" cm="1">
        <f t="array" ref="J3503">IF(ISERROR(INDEX('Non Compliance input'!$H$5:$H$156,MATCH(1,(A3503='Non Compliance input'!$A$5:$A$156)*(F3503&gt;='Non Compliance input'!$D$5:$D$156)*(E3503&lt;'Non Compliance input'!$E$5:$E$156)*('Non Compliance input'!$H$5:$H$156="Yes"),0))
),"","Yes")</f>
        <v/>
      </c>
      <c r="K3503" s="149">
        <f t="shared" si="487"/>
        <v>0</v>
      </c>
      <c r="L3503" s="162">
        <f t="shared" si="488"/>
        <v>0</v>
      </c>
      <c r="M3503" s="162" t="str" cm="1">
        <f t="array" ref="M3503">IF(ISERROR(INDEX('Non Compliance input'!$I$5:$I$156,MATCH(1,(A3503='Non Compliance input'!$A$5:$A$156)*(E3503&gt;='Non Compliance input'!$D$5:$D$156)*(F3503&lt;='Non Compliance input'!$E$5:$E$156)*('Non Compliance input'!$I$5:$I$156="Yes"),0))
),"","Yes")</f>
        <v/>
      </c>
      <c r="N3503" s="149" t="str">
        <f>IF(VLOOKUP($A3503,HourEndingOutage!$B$3:$F$746,5,0)="Outage","Outage","")</f>
        <v/>
      </c>
      <c r="O3503" s="18">
        <f t="shared" si="489"/>
        <v>0</v>
      </c>
      <c r="P3503" s="18" t="str">
        <f t="shared" si="490"/>
        <v/>
      </c>
      <c r="Q3503" s="18">
        <f t="shared" si="491"/>
        <v>0</v>
      </c>
      <c r="R3503" s="118"/>
    </row>
    <row r="3504" spans="1:18" x14ac:dyDescent="0.25">
      <c r="A3504" s="25">
        <f t="shared" si="492"/>
        <v>390</v>
      </c>
      <c r="B3504" s="23">
        <f t="shared" si="493"/>
        <v>44578</v>
      </c>
      <c r="C3504" s="24">
        <v>6</v>
      </c>
      <c r="D3504" s="54" t="str">
        <f t="shared" si="485"/>
        <v>ASET</v>
      </c>
      <c r="E3504" s="178"/>
      <c r="F3504" s="179"/>
      <c r="G3504" s="177"/>
      <c r="H3504" s="177"/>
      <c r="I3504" s="169">
        <f t="shared" si="486"/>
        <v>0</v>
      </c>
      <c r="J3504" s="149" t="str" cm="1">
        <f t="array" ref="J3504">IF(ISERROR(INDEX('Non Compliance input'!$H$5:$H$156,MATCH(1,(A3504='Non Compliance input'!$A$5:$A$156)*(F3504&gt;='Non Compliance input'!$D$5:$D$156)*(E3504&lt;'Non Compliance input'!$E$5:$E$156)*('Non Compliance input'!$H$5:$H$156="Yes"),0))
),"","Yes")</f>
        <v/>
      </c>
      <c r="K3504" s="149">
        <f t="shared" si="487"/>
        <v>0</v>
      </c>
      <c r="L3504" s="162">
        <f t="shared" si="488"/>
        <v>0</v>
      </c>
      <c r="M3504" s="162" t="str" cm="1">
        <f t="array" ref="M3504">IF(ISERROR(INDEX('Non Compliance input'!$I$5:$I$156,MATCH(1,(A3504='Non Compliance input'!$A$5:$A$156)*(E3504&gt;='Non Compliance input'!$D$5:$D$156)*(F3504&lt;='Non Compliance input'!$E$5:$E$156)*('Non Compliance input'!$I$5:$I$156="Yes"),0))
),"","Yes")</f>
        <v/>
      </c>
      <c r="N3504" s="149" t="str">
        <f>IF(VLOOKUP($A3504,HourEndingOutage!$B$3:$F$746,5,0)="Outage","Outage","")</f>
        <v/>
      </c>
      <c r="O3504" s="18">
        <f t="shared" si="489"/>
        <v>0</v>
      </c>
      <c r="P3504" s="18" t="str">
        <f t="shared" si="490"/>
        <v/>
      </c>
      <c r="Q3504" s="18">
        <f t="shared" si="491"/>
        <v>0</v>
      </c>
      <c r="R3504" s="118"/>
    </row>
    <row r="3505" spans="1:18" x14ac:dyDescent="0.25">
      <c r="A3505" s="25">
        <f t="shared" si="492"/>
        <v>390</v>
      </c>
      <c r="B3505" s="23">
        <f t="shared" si="493"/>
        <v>44578</v>
      </c>
      <c r="C3505" s="24">
        <v>6</v>
      </c>
      <c r="D3505" s="54" t="str">
        <f t="shared" si="485"/>
        <v>ASET</v>
      </c>
      <c r="E3505" s="178"/>
      <c r="F3505" s="179"/>
      <c r="G3505" s="177"/>
      <c r="H3505" s="177"/>
      <c r="I3505" s="169">
        <f t="shared" si="486"/>
        <v>0</v>
      </c>
      <c r="J3505" s="149" t="str" cm="1">
        <f t="array" ref="J3505">IF(ISERROR(INDEX('Non Compliance input'!$H$5:$H$156,MATCH(1,(A3505='Non Compliance input'!$A$5:$A$156)*(F3505&gt;='Non Compliance input'!$D$5:$D$156)*(E3505&lt;'Non Compliance input'!$E$5:$E$156)*('Non Compliance input'!$H$5:$H$156="Yes"),0))
),"","Yes")</f>
        <v/>
      </c>
      <c r="K3505" s="149">
        <f t="shared" si="487"/>
        <v>0</v>
      </c>
      <c r="L3505" s="162">
        <f t="shared" si="488"/>
        <v>0</v>
      </c>
      <c r="M3505" s="162" t="str" cm="1">
        <f t="array" ref="M3505">IF(ISERROR(INDEX('Non Compliance input'!$I$5:$I$156,MATCH(1,(A3505='Non Compliance input'!$A$5:$A$156)*(E3505&gt;='Non Compliance input'!$D$5:$D$156)*(F3505&lt;='Non Compliance input'!$E$5:$E$156)*('Non Compliance input'!$I$5:$I$156="Yes"),0))
),"","Yes")</f>
        <v/>
      </c>
      <c r="N3505" s="149" t="str">
        <f>IF(VLOOKUP($A3505,HourEndingOutage!$B$3:$F$746,5,0)="Outage","Outage","")</f>
        <v/>
      </c>
      <c r="O3505" s="18">
        <f t="shared" si="489"/>
        <v>0</v>
      </c>
      <c r="P3505" s="18" t="str">
        <f t="shared" si="490"/>
        <v/>
      </c>
      <c r="Q3505" s="18">
        <f t="shared" si="491"/>
        <v>0</v>
      </c>
      <c r="R3505" s="118"/>
    </row>
    <row r="3506" spans="1:18" x14ac:dyDescent="0.25">
      <c r="A3506" s="25">
        <f t="shared" si="492"/>
        <v>390</v>
      </c>
      <c r="B3506" s="23">
        <f t="shared" si="493"/>
        <v>44578</v>
      </c>
      <c r="C3506" s="24">
        <v>6</v>
      </c>
      <c r="D3506" s="54" t="str">
        <f t="shared" si="485"/>
        <v>ASET</v>
      </c>
      <c r="E3506" s="178"/>
      <c r="F3506" s="179"/>
      <c r="G3506" s="177"/>
      <c r="H3506" s="177"/>
      <c r="I3506" s="169">
        <f t="shared" si="486"/>
        <v>0</v>
      </c>
      <c r="J3506" s="149" t="str" cm="1">
        <f t="array" ref="J3506">IF(ISERROR(INDEX('Non Compliance input'!$H$5:$H$156,MATCH(1,(A3506='Non Compliance input'!$A$5:$A$156)*(F3506&gt;='Non Compliance input'!$D$5:$D$156)*(E3506&lt;'Non Compliance input'!$E$5:$E$156)*('Non Compliance input'!$H$5:$H$156="Yes"),0))
),"","Yes")</f>
        <v/>
      </c>
      <c r="K3506" s="149">
        <f t="shared" si="487"/>
        <v>0</v>
      </c>
      <c r="L3506" s="162">
        <f t="shared" si="488"/>
        <v>0</v>
      </c>
      <c r="M3506" s="162" t="str" cm="1">
        <f t="array" ref="M3506">IF(ISERROR(INDEX('Non Compliance input'!$I$5:$I$156,MATCH(1,(A3506='Non Compliance input'!$A$5:$A$156)*(E3506&gt;='Non Compliance input'!$D$5:$D$156)*(F3506&lt;='Non Compliance input'!$E$5:$E$156)*('Non Compliance input'!$I$5:$I$156="Yes"),0))
),"","Yes")</f>
        <v/>
      </c>
      <c r="N3506" s="149" t="str">
        <f>IF(VLOOKUP($A3506,HourEndingOutage!$B$3:$F$746,5,0)="Outage","Outage","")</f>
        <v/>
      </c>
      <c r="O3506" s="18">
        <f t="shared" si="489"/>
        <v>0</v>
      </c>
      <c r="P3506" s="18" t="str">
        <f t="shared" si="490"/>
        <v/>
      </c>
      <c r="Q3506" s="18">
        <f t="shared" si="491"/>
        <v>0</v>
      </c>
      <c r="R3506" s="118"/>
    </row>
    <row r="3507" spans="1:18" x14ac:dyDescent="0.25">
      <c r="A3507" s="25">
        <f t="shared" si="492"/>
        <v>390</v>
      </c>
      <c r="B3507" s="23">
        <f t="shared" si="493"/>
        <v>44578</v>
      </c>
      <c r="C3507" s="24">
        <v>6</v>
      </c>
      <c r="D3507" s="54" t="str">
        <f t="shared" si="485"/>
        <v>ASET</v>
      </c>
      <c r="E3507" s="178"/>
      <c r="F3507" s="179"/>
      <c r="G3507" s="177"/>
      <c r="H3507" s="177"/>
      <c r="I3507" s="169">
        <f t="shared" si="486"/>
        <v>0</v>
      </c>
      <c r="J3507" s="149" t="str" cm="1">
        <f t="array" ref="J3507">IF(ISERROR(INDEX('Non Compliance input'!$H$5:$H$156,MATCH(1,(A3507='Non Compliance input'!$A$5:$A$156)*(F3507&gt;='Non Compliance input'!$D$5:$D$156)*(E3507&lt;'Non Compliance input'!$E$5:$E$156)*('Non Compliance input'!$H$5:$H$156="Yes"),0))
),"","Yes")</f>
        <v/>
      </c>
      <c r="K3507" s="149">
        <f t="shared" si="487"/>
        <v>0</v>
      </c>
      <c r="L3507" s="162">
        <f t="shared" si="488"/>
        <v>0</v>
      </c>
      <c r="M3507" s="162" t="str" cm="1">
        <f t="array" ref="M3507">IF(ISERROR(INDEX('Non Compliance input'!$I$5:$I$156,MATCH(1,(A3507='Non Compliance input'!$A$5:$A$156)*(E3507&gt;='Non Compliance input'!$D$5:$D$156)*(F3507&lt;='Non Compliance input'!$E$5:$E$156)*('Non Compliance input'!$I$5:$I$156="Yes"),0))
),"","Yes")</f>
        <v/>
      </c>
      <c r="N3507" s="149" t="str">
        <f>IF(VLOOKUP($A3507,HourEndingOutage!$B$3:$F$746,5,0)="Outage","Outage","")</f>
        <v/>
      </c>
      <c r="O3507" s="18">
        <f t="shared" si="489"/>
        <v>0</v>
      </c>
      <c r="P3507" s="18" t="str">
        <f t="shared" si="490"/>
        <v/>
      </c>
      <c r="Q3507" s="18">
        <f t="shared" si="491"/>
        <v>0</v>
      </c>
      <c r="R3507" s="118"/>
    </row>
    <row r="3508" spans="1:18" x14ac:dyDescent="0.25">
      <c r="A3508" s="25">
        <f t="shared" si="492"/>
        <v>390</v>
      </c>
      <c r="B3508" s="23">
        <f t="shared" si="493"/>
        <v>44578</v>
      </c>
      <c r="C3508" s="24">
        <v>6</v>
      </c>
      <c r="D3508" s="54" t="str">
        <f t="shared" si="485"/>
        <v>ASET</v>
      </c>
      <c r="E3508" s="178"/>
      <c r="F3508" s="179"/>
      <c r="G3508" s="177"/>
      <c r="H3508" s="177"/>
      <c r="I3508" s="169">
        <f t="shared" si="486"/>
        <v>0</v>
      </c>
      <c r="J3508" s="149" t="str" cm="1">
        <f t="array" ref="J3508">IF(ISERROR(INDEX('Non Compliance input'!$H$5:$H$156,MATCH(1,(A3508='Non Compliance input'!$A$5:$A$156)*(F3508&gt;='Non Compliance input'!$D$5:$D$156)*(E3508&lt;'Non Compliance input'!$E$5:$E$156)*('Non Compliance input'!$H$5:$H$156="Yes"),0))
),"","Yes")</f>
        <v/>
      </c>
      <c r="K3508" s="149">
        <f t="shared" si="487"/>
        <v>0</v>
      </c>
      <c r="L3508" s="162">
        <f t="shared" si="488"/>
        <v>0</v>
      </c>
      <c r="M3508" s="162" t="str" cm="1">
        <f t="array" ref="M3508">IF(ISERROR(INDEX('Non Compliance input'!$I$5:$I$156,MATCH(1,(A3508='Non Compliance input'!$A$5:$A$156)*(E3508&gt;='Non Compliance input'!$D$5:$D$156)*(F3508&lt;='Non Compliance input'!$E$5:$E$156)*('Non Compliance input'!$I$5:$I$156="Yes"),0))
),"","Yes")</f>
        <v/>
      </c>
      <c r="N3508" s="149" t="str">
        <f>IF(VLOOKUP($A3508,HourEndingOutage!$B$3:$F$746,5,0)="Outage","Outage","")</f>
        <v/>
      </c>
      <c r="O3508" s="18">
        <f t="shared" si="489"/>
        <v>0</v>
      </c>
      <c r="P3508" s="18" t="str">
        <f t="shared" si="490"/>
        <v/>
      </c>
      <c r="Q3508" s="18">
        <f t="shared" si="491"/>
        <v>0</v>
      </c>
      <c r="R3508" s="118"/>
    </row>
    <row r="3509" spans="1:18" x14ac:dyDescent="0.25">
      <c r="A3509" s="25">
        <f t="shared" si="492"/>
        <v>390</v>
      </c>
      <c r="B3509" s="23">
        <f t="shared" si="493"/>
        <v>44578</v>
      </c>
      <c r="C3509" s="24">
        <v>6</v>
      </c>
      <c r="D3509" s="54" t="str">
        <f t="shared" si="485"/>
        <v>ASET</v>
      </c>
      <c r="E3509" s="178"/>
      <c r="F3509" s="179"/>
      <c r="G3509" s="177"/>
      <c r="H3509" s="177"/>
      <c r="I3509" s="169">
        <f t="shared" si="486"/>
        <v>0</v>
      </c>
      <c r="J3509" s="149" t="str" cm="1">
        <f t="array" ref="J3509">IF(ISERROR(INDEX('Non Compliance input'!$H$5:$H$156,MATCH(1,(A3509='Non Compliance input'!$A$5:$A$156)*(F3509&gt;='Non Compliance input'!$D$5:$D$156)*(E3509&lt;'Non Compliance input'!$E$5:$E$156)*('Non Compliance input'!$H$5:$H$156="Yes"),0))
),"","Yes")</f>
        <v/>
      </c>
      <c r="K3509" s="149">
        <f t="shared" si="487"/>
        <v>0</v>
      </c>
      <c r="L3509" s="162">
        <f t="shared" si="488"/>
        <v>0</v>
      </c>
      <c r="M3509" s="162" t="str" cm="1">
        <f t="array" ref="M3509">IF(ISERROR(INDEX('Non Compliance input'!$I$5:$I$156,MATCH(1,(A3509='Non Compliance input'!$A$5:$A$156)*(E3509&gt;='Non Compliance input'!$D$5:$D$156)*(F3509&lt;='Non Compliance input'!$E$5:$E$156)*('Non Compliance input'!$I$5:$I$156="Yes"),0))
),"","Yes")</f>
        <v/>
      </c>
      <c r="N3509" s="149" t="str">
        <f>IF(VLOOKUP($A3509,HourEndingOutage!$B$3:$F$746,5,0)="Outage","Outage","")</f>
        <v/>
      </c>
      <c r="O3509" s="18">
        <f t="shared" si="489"/>
        <v>0</v>
      </c>
      <c r="P3509" s="18" t="str">
        <f t="shared" si="490"/>
        <v/>
      </c>
      <c r="Q3509" s="18">
        <f t="shared" si="491"/>
        <v>0</v>
      </c>
      <c r="R3509" s="118"/>
    </row>
    <row r="3510" spans="1:18" x14ac:dyDescent="0.25">
      <c r="A3510" s="25">
        <f t="shared" si="492"/>
        <v>390</v>
      </c>
      <c r="B3510" s="23">
        <f t="shared" si="493"/>
        <v>44578</v>
      </c>
      <c r="C3510" s="24">
        <v>6</v>
      </c>
      <c r="D3510" s="54" t="str">
        <f t="shared" si="485"/>
        <v>ASET</v>
      </c>
      <c r="E3510" s="178"/>
      <c r="F3510" s="179"/>
      <c r="G3510" s="177"/>
      <c r="H3510" s="177"/>
      <c r="I3510" s="169">
        <f t="shared" si="486"/>
        <v>0</v>
      </c>
      <c r="J3510" s="149" t="str" cm="1">
        <f t="array" ref="J3510">IF(ISERROR(INDEX('Non Compliance input'!$H$5:$H$156,MATCH(1,(A3510='Non Compliance input'!$A$5:$A$156)*(F3510&gt;='Non Compliance input'!$D$5:$D$156)*(E3510&lt;'Non Compliance input'!$E$5:$E$156)*('Non Compliance input'!$H$5:$H$156="Yes"),0))
),"","Yes")</f>
        <v/>
      </c>
      <c r="K3510" s="149">
        <f t="shared" si="487"/>
        <v>0</v>
      </c>
      <c r="L3510" s="162">
        <f t="shared" si="488"/>
        <v>0</v>
      </c>
      <c r="M3510" s="162" t="str" cm="1">
        <f t="array" ref="M3510">IF(ISERROR(INDEX('Non Compliance input'!$I$5:$I$156,MATCH(1,(A3510='Non Compliance input'!$A$5:$A$156)*(E3510&gt;='Non Compliance input'!$D$5:$D$156)*(F3510&lt;='Non Compliance input'!$E$5:$E$156)*('Non Compliance input'!$I$5:$I$156="Yes"),0))
),"","Yes")</f>
        <v/>
      </c>
      <c r="N3510" s="149" t="str">
        <f>IF(VLOOKUP($A3510,HourEndingOutage!$B$3:$F$746,5,0)="Outage","Outage","")</f>
        <v/>
      </c>
      <c r="O3510" s="18">
        <f t="shared" si="489"/>
        <v>0</v>
      </c>
      <c r="P3510" s="18" t="str">
        <f t="shared" si="490"/>
        <v/>
      </c>
      <c r="Q3510" s="18">
        <f t="shared" si="491"/>
        <v>0</v>
      </c>
      <c r="R3510" s="118"/>
    </row>
    <row r="3511" spans="1:18" x14ac:dyDescent="0.25">
      <c r="A3511" s="25">
        <f t="shared" si="492"/>
        <v>390</v>
      </c>
      <c r="B3511" s="23">
        <f t="shared" si="493"/>
        <v>44578</v>
      </c>
      <c r="C3511" s="24">
        <v>6</v>
      </c>
      <c r="D3511" s="54" t="str">
        <f t="shared" si="485"/>
        <v>ASET</v>
      </c>
      <c r="E3511" s="178"/>
      <c r="F3511" s="179"/>
      <c r="G3511" s="177"/>
      <c r="H3511" s="177"/>
      <c r="I3511" s="169">
        <f t="shared" si="486"/>
        <v>0</v>
      </c>
      <c r="J3511" s="149" t="str" cm="1">
        <f t="array" ref="J3511">IF(ISERROR(INDEX('Non Compliance input'!$H$5:$H$156,MATCH(1,(A3511='Non Compliance input'!$A$5:$A$156)*(F3511&gt;='Non Compliance input'!$D$5:$D$156)*(E3511&lt;'Non Compliance input'!$E$5:$E$156)*('Non Compliance input'!$H$5:$H$156="Yes"),0))
),"","Yes")</f>
        <v/>
      </c>
      <c r="K3511" s="149">
        <f t="shared" si="487"/>
        <v>0</v>
      </c>
      <c r="L3511" s="162">
        <f t="shared" si="488"/>
        <v>0</v>
      </c>
      <c r="M3511" s="162" t="str" cm="1">
        <f t="array" ref="M3511">IF(ISERROR(INDEX('Non Compliance input'!$I$5:$I$156,MATCH(1,(A3511='Non Compliance input'!$A$5:$A$156)*(E3511&gt;='Non Compliance input'!$D$5:$D$156)*(F3511&lt;='Non Compliance input'!$E$5:$E$156)*('Non Compliance input'!$I$5:$I$156="Yes"),0))
),"","Yes")</f>
        <v/>
      </c>
      <c r="N3511" s="149" t="str">
        <f>IF(VLOOKUP($A3511,HourEndingOutage!$B$3:$F$746,5,0)="Outage","Outage","")</f>
        <v/>
      </c>
      <c r="O3511" s="18">
        <f t="shared" si="489"/>
        <v>0</v>
      </c>
      <c r="P3511" s="18" t="str">
        <f t="shared" si="490"/>
        <v/>
      </c>
      <c r="Q3511" s="18">
        <f t="shared" si="491"/>
        <v>0</v>
      </c>
      <c r="R3511" s="118"/>
    </row>
    <row r="3512" spans="1:18" x14ac:dyDescent="0.25">
      <c r="A3512" s="25">
        <f t="shared" si="492"/>
        <v>390</v>
      </c>
      <c r="B3512" s="23">
        <f t="shared" si="493"/>
        <v>44578</v>
      </c>
      <c r="C3512" s="24">
        <v>6</v>
      </c>
      <c r="D3512" s="54" t="str">
        <f t="shared" si="485"/>
        <v>ASET</v>
      </c>
      <c r="E3512" s="178"/>
      <c r="F3512" s="179"/>
      <c r="G3512" s="177"/>
      <c r="H3512" s="177"/>
      <c r="I3512" s="169">
        <f t="shared" si="486"/>
        <v>0</v>
      </c>
      <c r="J3512" s="149" t="str" cm="1">
        <f t="array" ref="J3512">IF(ISERROR(INDEX('Non Compliance input'!$H$5:$H$156,MATCH(1,(A3512='Non Compliance input'!$A$5:$A$156)*(F3512&gt;='Non Compliance input'!$D$5:$D$156)*(E3512&lt;'Non Compliance input'!$E$5:$E$156)*('Non Compliance input'!$H$5:$H$156="Yes"),0))
),"","Yes")</f>
        <v/>
      </c>
      <c r="K3512" s="149">
        <f t="shared" si="487"/>
        <v>0</v>
      </c>
      <c r="L3512" s="162">
        <f t="shared" si="488"/>
        <v>0</v>
      </c>
      <c r="M3512" s="162" t="str" cm="1">
        <f t="array" ref="M3512">IF(ISERROR(INDEX('Non Compliance input'!$I$5:$I$156,MATCH(1,(A3512='Non Compliance input'!$A$5:$A$156)*(E3512&gt;='Non Compliance input'!$D$5:$D$156)*(F3512&lt;='Non Compliance input'!$E$5:$E$156)*('Non Compliance input'!$I$5:$I$156="Yes"),0))
),"","Yes")</f>
        <v/>
      </c>
      <c r="N3512" s="149" t="str">
        <f>IF(VLOOKUP($A3512,HourEndingOutage!$B$3:$F$746,5,0)="Outage","Outage","")</f>
        <v/>
      </c>
      <c r="O3512" s="18">
        <f t="shared" si="489"/>
        <v>0</v>
      </c>
      <c r="P3512" s="18" t="str">
        <f t="shared" si="490"/>
        <v/>
      </c>
      <c r="Q3512" s="18">
        <f t="shared" si="491"/>
        <v>0</v>
      </c>
      <c r="R3512" s="118"/>
    </row>
    <row r="3513" spans="1:18" x14ac:dyDescent="0.25">
      <c r="A3513" s="25">
        <f t="shared" si="492"/>
        <v>391</v>
      </c>
      <c r="B3513" s="23">
        <f t="shared" si="493"/>
        <v>44578</v>
      </c>
      <c r="C3513" s="24">
        <v>7</v>
      </c>
      <c r="D3513" s="54" t="str">
        <f t="shared" si="485"/>
        <v>ASET</v>
      </c>
      <c r="E3513" s="178"/>
      <c r="F3513" s="179"/>
      <c r="G3513" s="177"/>
      <c r="H3513" s="177"/>
      <c r="I3513" s="169">
        <f t="shared" si="486"/>
        <v>0</v>
      </c>
      <c r="J3513" s="149" t="str" cm="1">
        <f t="array" ref="J3513">IF(ISERROR(INDEX('Non Compliance input'!$H$5:$H$156,MATCH(1,(A3513='Non Compliance input'!$A$5:$A$156)*(F3513&gt;='Non Compliance input'!$D$5:$D$156)*(E3513&lt;'Non Compliance input'!$E$5:$E$156)*('Non Compliance input'!$H$5:$H$156="Yes"),0))
),"","Yes")</f>
        <v/>
      </c>
      <c r="K3513" s="149">
        <f t="shared" si="487"/>
        <v>0</v>
      </c>
      <c r="L3513" s="162">
        <f t="shared" si="488"/>
        <v>0</v>
      </c>
      <c r="M3513" s="162" t="str" cm="1">
        <f t="array" ref="M3513">IF(ISERROR(INDEX('Non Compliance input'!$I$5:$I$156,MATCH(1,(A3513='Non Compliance input'!$A$5:$A$156)*(E3513&gt;='Non Compliance input'!$D$5:$D$156)*(F3513&lt;='Non Compliance input'!$E$5:$E$156)*('Non Compliance input'!$I$5:$I$156="Yes"),0))
),"","Yes")</f>
        <v/>
      </c>
      <c r="N3513" s="149" t="str">
        <f>IF(VLOOKUP($A3513,HourEndingOutage!$B$3:$F$746,5,0)="Outage","Outage","")</f>
        <v/>
      </c>
      <c r="O3513" s="18">
        <f t="shared" si="489"/>
        <v>0</v>
      </c>
      <c r="P3513" s="18" t="str">
        <f t="shared" si="490"/>
        <v/>
      </c>
      <c r="Q3513" s="18">
        <f t="shared" si="491"/>
        <v>0</v>
      </c>
      <c r="R3513" s="118"/>
    </row>
    <row r="3514" spans="1:18" x14ac:dyDescent="0.25">
      <c r="A3514" s="25">
        <f t="shared" si="492"/>
        <v>391</v>
      </c>
      <c r="B3514" s="23">
        <f t="shared" si="493"/>
        <v>44578</v>
      </c>
      <c r="C3514" s="24">
        <v>7</v>
      </c>
      <c r="D3514" s="54" t="str">
        <f t="shared" si="485"/>
        <v>ASET</v>
      </c>
      <c r="E3514" s="178"/>
      <c r="F3514" s="179"/>
      <c r="G3514" s="177"/>
      <c r="H3514" s="177"/>
      <c r="I3514" s="169">
        <f t="shared" si="486"/>
        <v>0</v>
      </c>
      <c r="J3514" s="149" t="str" cm="1">
        <f t="array" ref="J3514">IF(ISERROR(INDEX('Non Compliance input'!$H$5:$H$156,MATCH(1,(A3514='Non Compliance input'!$A$5:$A$156)*(F3514&gt;='Non Compliance input'!$D$5:$D$156)*(E3514&lt;'Non Compliance input'!$E$5:$E$156)*('Non Compliance input'!$H$5:$H$156="Yes"),0))
),"","Yes")</f>
        <v/>
      </c>
      <c r="K3514" s="149">
        <f t="shared" si="487"/>
        <v>0</v>
      </c>
      <c r="L3514" s="162">
        <f t="shared" si="488"/>
        <v>0</v>
      </c>
      <c r="M3514" s="162" t="str" cm="1">
        <f t="array" ref="M3514">IF(ISERROR(INDEX('Non Compliance input'!$I$5:$I$156,MATCH(1,(A3514='Non Compliance input'!$A$5:$A$156)*(E3514&gt;='Non Compliance input'!$D$5:$D$156)*(F3514&lt;='Non Compliance input'!$E$5:$E$156)*('Non Compliance input'!$I$5:$I$156="Yes"),0))
),"","Yes")</f>
        <v/>
      </c>
      <c r="N3514" s="149" t="str">
        <f>IF(VLOOKUP($A3514,HourEndingOutage!$B$3:$F$746,5,0)="Outage","Outage","")</f>
        <v/>
      </c>
      <c r="O3514" s="18">
        <f t="shared" si="489"/>
        <v>0</v>
      </c>
      <c r="P3514" s="18" t="str">
        <f t="shared" si="490"/>
        <v/>
      </c>
      <c r="Q3514" s="18">
        <f t="shared" si="491"/>
        <v>0</v>
      </c>
      <c r="R3514" s="118"/>
    </row>
    <row r="3515" spans="1:18" x14ac:dyDescent="0.25">
      <c r="A3515" s="25">
        <f t="shared" si="492"/>
        <v>391</v>
      </c>
      <c r="B3515" s="23">
        <f t="shared" si="493"/>
        <v>44578</v>
      </c>
      <c r="C3515" s="24">
        <v>7</v>
      </c>
      <c r="D3515" s="54" t="str">
        <f t="shared" si="485"/>
        <v>ASET</v>
      </c>
      <c r="E3515" s="178"/>
      <c r="F3515" s="179"/>
      <c r="G3515" s="177"/>
      <c r="H3515" s="177"/>
      <c r="I3515" s="169">
        <f t="shared" si="486"/>
        <v>0</v>
      </c>
      <c r="J3515" s="149" t="str" cm="1">
        <f t="array" ref="J3515">IF(ISERROR(INDEX('Non Compliance input'!$H$5:$H$156,MATCH(1,(A3515='Non Compliance input'!$A$5:$A$156)*(F3515&gt;='Non Compliance input'!$D$5:$D$156)*(E3515&lt;'Non Compliance input'!$E$5:$E$156)*('Non Compliance input'!$H$5:$H$156="Yes"),0))
),"","Yes")</f>
        <v/>
      </c>
      <c r="K3515" s="149">
        <f t="shared" si="487"/>
        <v>0</v>
      </c>
      <c r="L3515" s="162">
        <f t="shared" si="488"/>
        <v>0</v>
      </c>
      <c r="M3515" s="162" t="str" cm="1">
        <f t="array" ref="M3515">IF(ISERROR(INDEX('Non Compliance input'!$I$5:$I$156,MATCH(1,(A3515='Non Compliance input'!$A$5:$A$156)*(E3515&gt;='Non Compliance input'!$D$5:$D$156)*(F3515&lt;='Non Compliance input'!$E$5:$E$156)*('Non Compliance input'!$I$5:$I$156="Yes"),0))
),"","Yes")</f>
        <v/>
      </c>
      <c r="N3515" s="149" t="str">
        <f>IF(VLOOKUP($A3515,HourEndingOutage!$B$3:$F$746,5,0)="Outage","Outage","")</f>
        <v/>
      </c>
      <c r="O3515" s="18">
        <f t="shared" si="489"/>
        <v>0</v>
      </c>
      <c r="P3515" s="18" t="str">
        <f t="shared" si="490"/>
        <v/>
      </c>
      <c r="Q3515" s="18">
        <f t="shared" si="491"/>
        <v>0</v>
      </c>
      <c r="R3515" s="118"/>
    </row>
    <row r="3516" spans="1:18" x14ac:dyDescent="0.25">
      <c r="A3516" s="25">
        <f t="shared" si="492"/>
        <v>391</v>
      </c>
      <c r="B3516" s="23">
        <f t="shared" si="493"/>
        <v>44578</v>
      </c>
      <c r="C3516" s="24">
        <v>7</v>
      </c>
      <c r="D3516" s="54" t="str">
        <f t="shared" si="485"/>
        <v>ASET</v>
      </c>
      <c r="E3516" s="178"/>
      <c r="F3516" s="179"/>
      <c r="G3516" s="177"/>
      <c r="H3516" s="177"/>
      <c r="I3516" s="169">
        <f t="shared" si="486"/>
        <v>0</v>
      </c>
      <c r="J3516" s="149" t="str" cm="1">
        <f t="array" ref="J3516">IF(ISERROR(INDEX('Non Compliance input'!$H$5:$H$156,MATCH(1,(A3516='Non Compliance input'!$A$5:$A$156)*(F3516&gt;='Non Compliance input'!$D$5:$D$156)*(E3516&lt;'Non Compliance input'!$E$5:$E$156)*('Non Compliance input'!$H$5:$H$156="Yes"),0))
),"","Yes")</f>
        <v/>
      </c>
      <c r="K3516" s="149">
        <f t="shared" si="487"/>
        <v>0</v>
      </c>
      <c r="L3516" s="162">
        <f t="shared" si="488"/>
        <v>0</v>
      </c>
      <c r="M3516" s="162" t="str" cm="1">
        <f t="array" ref="M3516">IF(ISERROR(INDEX('Non Compliance input'!$I$5:$I$156,MATCH(1,(A3516='Non Compliance input'!$A$5:$A$156)*(E3516&gt;='Non Compliance input'!$D$5:$D$156)*(F3516&lt;='Non Compliance input'!$E$5:$E$156)*('Non Compliance input'!$I$5:$I$156="Yes"),0))
),"","Yes")</f>
        <v/>
      </c>
      <c r="N3516" s="149" t="str">
        <f>IF(VLOOKUP($A3516,HourEndingOutage!$B$3:$F$746,5,0)="Outage","Outage","")</f>
        <v/>
      </c>
      <c r="O3516" s="18">
        <f t="shared" si="489"/>
        <v>0</v>
      </c>
      <c r="P3516" s="18" t="str">
        <f t="shared" si="490"/>
        <v/>
      </c>
      <c r="Q3516" s="18">
        <f t="shared" si="491"/>
        <v>0</v>
      </c>
      <c r="R3516" s="118"/>
    </row>
    <row r="3517" spans="1:18" x14ac:dyDescent="0.25">
      <c r="A3517" s="25">
        <f t="shared" si="492"/>
        <v>391</v>
      </c>
      <c r="B3517" s="23">
        <f t="shared" si="493"/>
        <v>44578</v>
      </c>
      <c r="C3517" s="24">
        <v>7</v>
      </c>
      <c r="D3517" s="54" t="str">
        <f t="shared" si="485"/>
        <v>ASET</v>
      </c>
      <c r="E3517" s="178"/>
      <c r="F3517" s="179"/>
      <c r="G3517" s="177"/>
      <c r="H3517" s="177"/>
      <c r="I3517" s="169">
        <f t="shared" si="486"/>
        <v>0</v>
      </c>
      <c r="J3517" s="149" t="str" cm="1">
        <f t="array" ref="J3517">IF(ISERROR(INDEX('Non Compliance input'!$H$5:$H$156,MATCH(1,(A3517='Non Compliance input'!$A$5:$A$156)*(F3517&gt;='Non Compliance input'!$D$5:$D$156)*(E3517&lt;'Non Compliance input'!$E$5:$E$156)*('Non Compliance input'!$H$5:$H$156="Yes"),0))
),"","Yes")</f>
        <v/>
      </c>
      <c r="K3517" s="149">
        <f t="shared" si="487"/>
        <v>0</v>
      </c>
      <c r="L3517" s="162">
        <f t="shared" si="488"/>
        <v>0</v>
      </c>
      <c r="M3517" s="162" t="str" cm="1">
        <f t="array" ref="M3517">IF(ISERROR(INDEX('Non Compliance input'!$I$5:$I$156,MATCH(1,(A3517='Non Compliance input'!$A$5:$A$156)*(E3517&gt;='Non Compliance input'!$D$5:$D$156)*(F3517&lt;='Non Compliance input'!$E$5:$E$156)*('Non Compliance input'!$I$5:$I$156="Yes"),0))
),"","Yes")</f>
        <v/>
      </c>
      <c r="N3517" s="149" t="str">
        <f>IF(VLOOKUP($A3517,HourEndingOutage!$B$3:$F$746,5,0)="Outage","Outage","")</f>
        <v/>
      </c>
      <c r="O3517" s="18">
        <f t="shared" si="489"/>
        <v>0</v>
      </c>
      <c r="P3517" s="18" t="str">
        <f t="shared" si="490"/>
        <v/>
      </c>
      <c r="Q3517" s="18">
        <f t="shared" si="491"/>
        <v>0</v>
      </c>
      <c r="R3517" s="118"/>
    </row>
    <row r="3518" spans="1:18" x14ac:dyDescent="0.25">
      <c r="A3518" s="25">
        <f t="shared" si="492"/>
        <v>391</v>
      </c>
      <c r="B3518" s="23">
        <f t="shared" si="493"/>
        <v>44578</v>
      </c>
      <c r="C3518" s="24">
        <v>7</v>
      </c>
      <c r="D3518" s="54" t="str">
        <f t="shared" si="485"/>
        <v>ASET</v>
      </c>
      <c r="E3518" s="178"/>
      <c r="F3518" s="179"/>
      <c r="G3518" s="177"/>
      <c r="H3518" s="177"/>
      <c r="I3518" s="169">
        <f t="shared" si="486"/>
        <v>0</v>
      </c>
      <c r="J3518" s="149" t="str" cm="1">
        <f t="array" ref="J3518">IF(ISERROR(INDEX('Non Compliance input'!$H$5:$H$156,MATCH(1,(A3518='Non Compliance input'!$A$5:$A$156)*(F3518&gt;='Non Compliance input'!$D$5:$D$156)*(E3518&lt;'Non Compliance input'!$E$5:$E$156)*('Non Compliance input'!$H$5:$H$156="Yes"),0))
),"","Yes")</f>
        <v/>
      </c>
      <c r="K3518" s="149">
        <f t="shared" si="487"/>
        <v>0</v>
      </c>
      <c r="L3518" s="162">
        <f t="shared" si="488"/>
        <v>0</v>
      </c>
      <c r="M3518" s="162" t="str" cm="1">
        <f t="array" ref="M3518">IF(ISERROR(INDEX('Non Compliance input'!$I$5:$I$156,MATCH(1,(A3518='Non Compliance input'!$A$5:$A$156)*(E3518&gt;='Non Compliance input'!$D$5:$D$156)*(F3518&lt;='Non Compliance input'!$E$5:$E$156)*('Non Compliance input'!$I$5:$I$156="Yes"),0))
),"","Yes")</f>
        <v/>
      </c>
      <c r="N3518" s="149" t="str">
        <f>IF(VLOOKUP($A3518,HourEndingOutage!$B$3:$F$746,5,0)="Outage","Outage","")</f>
        <v/>
      </c>
      <c r="O3518" s="18">
        <f t="shared" si="489"/>
        <v>0</v>
      </c>
      <c r="P3518" s="18" t="str">
        <f t="shared" si="490"/>
        <v/>
      </c>
      <c r="Q3518" s="18">
        <f t="shared" si="491"/>
        <v>0</v>
      </c>
      <c r="R3518" s="118"/>
    </row>
    <row r="3519" spans="1:18" x14ac:dyDescent="0.25">
      <c r="A3519" s="25">
        <f t="shared" si="492"/>
        <v>391</v>
      </c>
      <c r="B3519" s="23">
        <f t="shared" si="493"/>
        <v>44578</v>
      </c>
      <c r="C3519" s="24">
        <v>7</v>
      </c>
      <c r="D3519" s="54" t="str">
        <f t="shared" si="485"/>
        <v>ASET</v>
      </c>
      <c r="E3519" s="178"/>
      <c r="F3519" s="179"/>
      <c r="G3519" s="177"/>
      <c r="H3519" s="177"/>
      <c r="I3519" s="169">
        <f t="shared" si="486"/>
        <v>0</v>
      </c>
      <c r="J3519" s="149" t="str" cm="1">
        <f t="array" ref="J3519">IF(ISERROR(INDEX('Non Compliance input'!$H$5:$H$156,MATCH(1,(A3519='Non Compliance input'!$A$5:$A$156)*(F3519&gt;='Non Compliance input'!$D$5:$D$156)*(E3519&lt;'Non Compliance input'!$E$5:$E$156)*('Non Compliance input'!$H$5:$H$156="Yes"),0))
),"","Yes")</f>
        <v/>
      </c>
      <c r="K3519" s="149">
        <f t="shared" si="487"/>
        <v>0</v>
      </c>
      <c r="L3519" s="162">
        <f t="shared" si="488"/>
        <v>0</v>
      </c>
      <c r="M3519" s="162" t="str" cm="1">
        <f t="array" ref="M3519">IF(ISERROR(INDEX('Non Compliance input'!$I$5:$I$156,MATCH(1,(A3519='Non Compliance input'!$A$5:$A$156)*(E3519&gt;='Non Compliance input'!$D$5:$D$156)*(F3519&lt;='Non Compliance input'!$E$5:$E$156)*('Non Compliance input'!$I$5:$I$156="Yes"),0))
),"","Yes")</f>
        <v/>
      </c>
      <c r="N3519" s="149" t="str">
        <f>IF(VLOOKUP($A3519,HourEndingOutage!$B$3:$F$746,5,0)="Outage","Outage","")</f>
        <v/>
      </c>
      <c r="O3519" s="18">
        <f t="shared" si="489"/>
        <v>0</v>
      </c>
      <c r="P3519" s="18" t="str">
        <f t="shared" si="490"/>
        <v/>
      </c>
      <c r="Q3519" s="18">
        <f t="shared" si="491"/>
        <v>0</v>
      </c>
      <c r="R3519" s="118"/>
    </row>
    <row r="3520" spans="1:18" x14ac:dyDescent="0.25">
      <c r="A3520" s="25">
        <f t="shared" si="492"/>
        <v>391</v>
      </c>
      <c r="B3520" s="23">
        <f t="shared" si="493"/>
        <v>44578</v>
      </c>
      <c r="C3520" s="24">
        <v>7</v>
      </c>
      <c r="D3520" s="54" t="str">
        <f t="shared" si="485"/>
        <v>ASET</v>
      </c>
      <c r="E3520" s="178"/>
      <c r="F3520" s="179"/>
      <c r="G3520" s="177"/>
      <c r="H3520" s="177"/>
      <c r="I3520" s="169">
        <f t="shared" si="486"/>
        <v>0</v>
      </c>
      <c r="J3520" s="149" t="str" cm="1">
        <f t="array" ref="J3520">IF(ISERROR(INDEX('Non Compliance input'!$H$5:$H$156,MATCH(1,(A3520='Non Compliance input'!$A$5:$A$156)*(F3520&gt;='Non Compliance input'!$D$5:$D$156)*(E3520&lt;'Non Compliance input'!$E$5:$E$156)*('Non Compliance input'!$H$5:$H$156="Yes"),0))
),"","Yes")</f>
        <v/>
      </c>
      <c r="K3520" s="149">
        <f t="shared" si="487"/>
        <v>0</v>
      </c>
      <c r="L3520" s="162">
        <f t="shared" si="488"/>
        <v>0</v>
      </c>
      <c r="M3520" s="162" t="str" cm="1">
        <f t="array" ref="M3520">IF(ISERROR(INDEX('Non Compliance input'!$I$5:$I$156,MATCH(1,(A3520='Non Compliance input'!$A$5:$A$156)*(E3520&gt;='Non Compliance input'!$D$5:$D$156)*(F3520&lt;='Non Compliance input'!$E$5:$E$156)*('Non Compliance input'!$I$5:$I$156="Yes"),0))
),"","Yes")</f>
        <v/>
      </c>
      <c r="N3520" s="149" t="str">
        <f>IF(VLOOKUP($A3520,HourEndingOutage!$B$3:$F$746,5,0)="Outage","Outage","")</f>
        <v/>
      </c>
      <c r="O3520" s="18">
        <f t="shared" si="489"/>
        <v>0</v>
      </c>
      <c r="P3520" s="18" t="str">
        <f t="shared" si="490"/>
        <v/>
      </c>
      <c r="Q3520" s="18">
        <f t="shared" si="491"/>
        <v>0</v>
      </c>
      <c r="R3520" s="118"/>
    </row>
    <row r="3521" spans="1:18" x14ac:dyDescent="0.25">
      <c r="A3521" s="25">
        <f t="shared" si="492"/>
        <v>391</v>
      </c>
      <c r="B3521" s="23">
        <f t="shared" si="493"/>
        <v>44578</v>
      </c>
      <c r="C3521" s="24">
        <v>7</v>
      </c>
      <c r="D3521" s="54" t="str">
        <f t="shared" si="485"/>
        <v>ASET</v>
      </c>
      <c r="E3521" s="178"/>
      <c r="F3521" s="179"/>
      <c r="G3521" s="177"/>
      <c r="H3521" s="177"/>
      <c r="I3521" s="169">
        <f t="shared" si="486"/>
        <v>0</v>
      </c>
      <c r="J3521" s="149" t="str" cm="1">
        <f t="array" ref="J3521">IF(ISERROR(INDEX('Non Compliance input'!$H$5:$H$156,MATCH(1,(A3521='Non Compliance input'!$A$5:$A$156)*(F3521&gt;='Non Compliance input'!$D$5:$D$156)*(E3521&lt;'Non Compliance input'!$E$5:$E$156)*('Non Compliance input'!$H$5:$H$156="Yes"),0))
),"","Yes")</f>
        <v/>
      </c>
      <c r="K3521" s="149">
        <f t="shared" si="487"/>
        <v>0</v>
      </c>
      <c r="L3521" s="162">
        <f t="shared" si="488"/>
        <v>0</v>
      </c>
      <c r="M3521" s="162" t="str" cm="1">
        <f t="array" ref="M3521">IF(ISERROR(INDEX('Non Compliance input'!$I$5:$I$156,MATCH(1,(A3521='Non Compliance input'!$A$5:$A$156)*(E3521&gt;='Non Compliance input'!$D$5:$D$156)*(F3521&lt;='Non Compliance input'!$E$5:$E$156)*('Non Compliance input'!$I$5:$I$156="Yes"),0))
),"","Yes")</f>
        <v/>
      </c>
      <c r="N3521" s="149" t="str">
        <f>IF(VLOOKUP($A3521,HourEndingOutage!$B$3:$F$746,5,0)="Outage","Outage","")</f>
        <v/>
      </c>
      <c r="O3521" s="18">
        <f t="shared" si="489"/>
        <v>0</v>
      </c>
      <c r="P3521" s="18" t="str">
        <f t="shared" si="490"/>
        <v/>
      </c>
      <c r="Q3521" s="18">
        <f t="shared" si="491"/>
        <v>0</v>
      </c>
      <c r="R3521" s="118"/>
    </row>
    <row r="3522" spans="1:18" x14ac:dyDescent="0.25">
      <c r="A3522" s="25">
        <f t="shared" si="492"/>
        <v>392</v>
      </c>
      <c r="B3522" s="23">
        <f t="shared" si="493"/>
        <v>44578</v>
      </c>
      <c r="C3522" s="24">
        <v>8</v>
      </c>
      <c r="D3522" s="54" t="str">
        <f t="shared" ref="D3522:D3585" si="494">Unit</f>
        <v>ASET</v>
      </c>
      <c r="E3522" s="178"/>
      <c r="F3522" s="179"/>
      <c r="G3522" s="177"/>
      <c r="H3522" s="177"/>
      <c r="I3522" s="169">
        <f t="shared" si="486"/>
        <v>0</v>
      </c>
      <c r="J3522" s="149" t="str" cm="1">
        <f t="array" ref="J3522">IF(ISERROR(INDEX('Non Compliance input'!$H$5:$H$156,MATCH(1,(A3522='Non Compliance input'!$A$5:$A$156)*(F3522&gt;='Non Compliance input'!$D$5:$D$156)*(E3522&lt;'Non Compliance input'!$E$5:$E$156)*('Non Compliance input'!$H$5:$H$156="Yes"),0))
),"","Yes")</f>
        <v/>
      </c>
      <c r="K3522" s="149">
        <f t="shared" si="487"/>
        <v>0</v>
      </c>
      <c r="L3522" s="162">
        <f t="shared" si="488"/>
        <v>0</v>
      </c>
      <c r="M3522" s="162" t="str" cm="1">
        <f t="array" ref="M3522">IF(ISERROR(INDEX('Non Compliance input'!$I$5:$I$156,MATCH(1,(A3522='Non Compliance input'!$A$5:$A$156)*(E3522&gt;='Non Compliance input'!$D$5:$D$156)*(F3522&lt;='Non Compliance input'!$E$5:$E$156)*('Non Compliance input'!$I$5:$I$156="Yes"),0))
),"","Yes")</f>
        <v/>
      </c>
      <c r="N3522" s="149" t="str">
        <f>IF(VLOOKUP($A3522,HourEndingOutage!$B$3:$F$746,5,0)="Outage","Outage","")</f>
        <v/>
      </c>
      <c r="O3522" s="18">
        <f t="shared" si="489"/>
        <v>0</v>
      </c>
      <c r="P3522" s="18" t="str">
        <f t="shared" si="490"/>
        <v/>
      </c>
      <c r="Q3522" s="18">
        <f t="shared" si="491"/>
        <v>0</v>
      </c>
      <c r="R3522" s="118"/>
    </row>
    <row r="3523" spans="1:18" x14ac:dyDescent="0.25">
      <c r="A3523" s="25">
        <f t="shared" si="492"/>
        <v>392</v>
      </c>
      <c r="B3523" s="23">
        <f t="shared" si="493"/>
        <v>44578</v>
      </c>
      <c r="C3523" s="24">
        <v>8</v>
      </c>
      <c r="D3523" s="54" t="str">
        <f t="shared" si="494"/>
        <v>ASET</v>
      </c>
      <c r="E3523" s="178"/>
      <c r="F3523" s="179"/>
      <c r="G3523" s="177"/>
      <c r="H3523" s="177"/>
      <c r="I3523" s="169">
        <f t="shared" ref="I3523:I3586" si="495">IF(AND(LEN(E3523)&gt;2,LEN(F3523)&gt;2)=TRUE,(ROUND((F3523-E3523)*1440,0)),0)</f>
        <v>0</v>
      </c>
      <c r="J3523" s="149" t="str" cm="1">
        <f t="array" ref="J3523">IF(ISERROR(INDEX('Non Compliance input'!$H$5:$H$156,MATCH(1,(A3523='Non Compliance input'!$A$5:$A$156)*(F3523&gt;='Non Compliance input'!$D$5:$D$156)*(E3523&lt;'Non Compliance input'!$E$5:$E$156)*('Non Compliance input'!$H$5:$H$156="Yes"),0))
),"","Yes")</f>
        <v/>
      </c>
      <c r="K3523" s="149">
        <f t="shared" ref="K3523:K3586" si="496">IF(J3523="Yes",0,MIN(H3523,G3523,IF(H3523="",0,Contract_Volume)))</f>
        <v>0</v>
      </c>
      <c r="L3523" s="162">
        <f t="shared" ref="L3523:L3586" si="497">IF(J3523="Yes",0,(MIN(H3523,G3523)*(I3523/60)))</f>
        <v>0</v>
      </c>
      <c r="M3523" s="162" t="str" cm="1">
        <f t="array" ref="M3523">IF(ISERROR(INDEX('Non Compliance input'!$I$5:$I$156,MATCH(1,(A3523='Non Compliance input'!$A$5:$A$156)*(E3523&gt;='Non Compliance input'!$D$5:$D$156)*(F3523&lt;='Non Compliance input'!$E$5:$E$156)*('Non Compliance input'!$I$5:$I$156="Yes"),0))
),"","Yes")</f>
        <v/>
      </c>
      <c r="N3523" s="149" t="str">
        <f>IF(VLOOKUP($A3523,HourEndingOutage!$B$3:$F$746,5,0)="Outage","Outage","")</f>
        <v/>
      </c>
      <c r="O3523" s="18">
        <f t="shared" ref="O3523:O3586" si="498">IF(OR(M3523="Yes",N3523="Outage"),0,(K3523*(I3523/60))*Arming)</f>
        <v>0</v>
      </c>
      <c r="P3523" s="18" t="str">
        <f t="shared" ref="P3523:P3586" si="499">IF(ISERROR(VLOOKUP($A3523,FTShour,1,0)),"","Yes")</f>
        <v/>
      </c>
      <c r="Q3523" s="18">
        <f t="shared" si="491"/>
        <v>0</v>
      </c>
      <c r="R3523" s="118"/>
    </row>
    <row r="3524" spans="1:18" x14ac:dyDescent="0.25">
      <c r="A3524" s="25">
        <f t="shared" si="492"/>
        <v>392</v>
      </c>
      <c r="B3524" s="23">
        <f t="shared" si="493"/>
        <v>44578</v>
      </c>
      <c r="C3524" s="24">
        <v>8</v>
      </c>
      <c r="D3524" s="54" t="str">
        <f t="shared" si="494"/>
        <v>ASET</v>
      </c>
      <c r="E3524" s="178"/>
      <c r="F3524" s="179"/>
      <c r="G3524" s="177"/>
      <c r="H3524" s="177"/>
      <c r="I3524" s="169">
        <f t="shared" si="495"/>
        <v>0</v>
      </c>
      <c r="J3524" s="149" t="str" cm="1">
        <f t="array" ref="J3524">IF(ISERROR(INDEX('Non Compliance input'!$H$5:$H$156,MATCH(1,(A3524='Non Compliance input'!$A$5:$A$156)*(F3524&gt;='Non Compliance input'!$D$5:$D$156)*(E3524&lt;'Non Compliance input'!$E$5:$E$156)*('Non Compliance input'!$H$5:$H$156="Yes"),0))
),"","Yes")</f>
        <v/>
      </c>
      <c r="K3524" s="149">
        <f t="shared" si="496"/>
        <v>0</v>
      </c>
      <c r="L3524" s="162">
        <f t="shared" si="497"/>
        <v>0</v>
      </c>
      <c r="M3524" s="162" t="str" cm="1">
        <f t="array" ref="M3524">IF(ISERROR(INDEX('Non Compliance input'!$I$5:$I$156,MATCH(1,(A3524='Non Compliance input'!$A$5:$A$156)*(E3524&gt;='Non Compliance input'!$D$5:$D$156)*(F3524&lt;='Non Compliance input'!$E$5:$E$156)*('Non Compliance input'!$I$5:$I$156="Yes"),0))
),"","Yes")</f>
        <v/>
      </c>
      <c r="N3524" s="149" t="str">
        <f>IF(VLOOKUP($A3524,HourEndingOutage!$B$3:$F$746,5,0)="Outage","Outage","")</f>
        <v/>
      </c>
      <c r="O3524" s="18">
        <f t="shared" si="498"/>
        <v>0</v>
      </c>
      <c r="P3524" s="18" t="str">
        <f t="shared" si="499"/>
        <v/>
      </c>
      <c r="Q3524" s="18">
        <f t="shared" ref="Q3524:Q3587" si="500">IF(P3524="Yes",-O3524,0)</f>
        <v>0</v>
      </c>
      <c r="R3524" s="118"/>
    </row>
    <row r="3525" spans="1:18" x14ac:dyDescent="0.25">
      <c r="A3525" s="25">
        <f t="shared" si="492"/>
        <v>392</v>
      </c>
      <c r="B3525" s="23">
        <f t="shared" si="493"/>
        <v>44578</v>
      </c>
      <c r="C3525" s="24">
        <v>8</v>
      </c>
      <c r="D3525" s="54" t="str">
        <f t="shared" si="494"/>
        <v>ASET</v>
      </c>
      <c r="E3525" s="178"/>
      <c r="F3525" s="179"/>
      <c r="G3525" s="177"/>
      <c r="H3525" s="177"/>
      <c r="I3525" s="169">
        <f t="shared" si="495"/>
        <v>0</v>
      </c>
      <c r="J3525" s="149" t="str" cm="1">
        <f t="array" ref="J3525">IF(ISERROR(INDEX('Non Compliance input'!$H$5:$H$156,MATCH(1,(A3525='Non Compliance input'!$A$5:$A$156)*(F3525&gt;='Non Compliance input'!$D$5:$D$156)*(E3525&lt;'Non Compliance input'!$E$5:$E$156)*('Non Compliance input'!$H$5:$H$156="Yes"),0))
),"","Yes")</f>
        <v/>
      </c>
      <c r="K3525" s="149">
        <f t="shared" si="496"/>
        <v>0</v>
      </c>
      <c r="L3525" s="162">
        <f t="shared" si="497"/>
        <v>0</v>
      </c>
      <c r="M3525" s="162" t="str" cm="1">
        <f t="array" ref="M3525">IF(ISERROR(INDEX('Non Compliance input'!$I$5:$I$156,MATCH(1,(A3525='Non Compliance input'!$A$5:$A$156)*(E3525&gt;='Non Compliance input'!$D$5:$D$156)*(F3525&lt;='Non Compliance input'!$E$5:$E$156)*('Non Compliance input'!$I$5:$I$156="Yes"),0))
),"","Yes")</f>
        <v/>
      </c>
      <c r="N3525" s="149" t="str">
        <f>IF(VLOOKUP($A3525,HourEndingOutage!$B$3:$F$746,5,0)="Outage","Outage","")</f>
        <v/>
      </c>
      <c r="O3525" s="18">
        <f t="shared" si="498"/>
        <v>0</v>
      </c>
      <c r="P3525" s="18" t="str">
        <f t="shared" si="499"/>
        <v/>
      </c>
      <c r="Q3525" s="18">
        <f t="shared" si="500"/>
        <v>0</v>
      </c>
      <c r="R3525" s="118"/>
    </row>
    <row r="3526" spans="1:18" x14ac:dyDescent="0.25">
      <c r="A3526" s="25">
        <f t="shared" si="492"/>
        <v>392</v>
      </c>
      <c r="B3526" s="23">
        <f t="shared" si="493"/>
        <v>44578</v>
      </c>
      <c r="C3526" s="24">
        <v>8</v>
      </c>
      <c r="D3526" s="54" t="str">
        <f t="shared" si="494"/>
        <v>ASET</v>
      </c>
      <c r="E3526" s="178"/>
      <c r="F3526" s="179"/>
      <c r="G3526" s="177"/>
      <c r="H3526" s="177"/>
      <c r="I3526" s="169">
        <f t="shared" si="495"/>
        <v>0</v>
      </c>
      <c r="J3526" s="149" t="str" cm="1">
        <f t="array" ref="J3526">IF(ISERROR(INDEX('Non Compliance input'!$H$5:$H$156,MATCH(1,(A3526='Non Compliance input'!$A$5:$A$156)*(F3526&gt;='Non Compliance input'!$D$5:$D$156)*(E3526&lt;'Non Compliance input'!$E$5:$E$156)*('Non Compliance input'!$H$5:$H$156="Yes"),0))
),"","Yes")</f>
        <v/>
      </c>
      <c r="K3526" s="149">
        <f t="shared" si="496"/>
        <v>0</v>
      </c>
      <c r="L3526" s="162">
        <f t="shared" si="497"/>
        <v>0</v>
      </c>
      <c r="M3526" s="162" t="str" cm="1">
        <f t="array" ref="M3526">IF(ISERROR(INDEX('Non Compliance input'!$I$5:$I$156,MATCH(1,(A3526='Non Compliance input'!$A$5:$A$156)*(E3526&gt;='Non Compliance input'!$D$5:$D$156)*(F3526&lt;='Non Compliance input'!$E$5:$E$156)*('Non Compliance input'!$I$5:$I$156="Yes"),0))
),"","Yes")</f>
        <v/>
      </c>
      <c r="N3526" s="149" t="str">
        <f>IF(VLOOKUP($A3526,HourEndingOutage!$B$3:$F$746,5,0)="Outage","Outage","")</f>
        <v/>
      </c>
      <c r="O3526" s="18">
        <f t="shared" si="498"/>
        <v>0</v>
      </c>
      <c r="P3526" s="18" t="str">
        <f t="shared" si="499"/>
        <v/>
      </c>
      <c r="Q3526" s="18">
        <f t="shared" si="500"/>
        <v>0</v>
      </c>
      <c r="R3526" s="118"/>
    </row>
    <row r="3527" spans="1:18" x14ac:dyDescent="0.25">
      <c r="A3527" s="25">
        <f t="shared" si="492"/>
        <v>392</v>
      </c>
      <c r="B3527" s="23">
        <f t="shared" si="493"/>
        <v>44578</v>
      </c>
      <c r="C3527" s="24">
        <v>8</v>
      </c>
      <c r="D3527" s="54" t="str">
        <f t="shared" si="494"/>
        <v>ASET</v>
      </c>
      <c r="E3527" s="178"/>
      <c r="F3527" s="179"/>
      <c r="G3527" s="177"/>
      <c r="H3527" s="177"/>
      <c r="I3527" s="169">
        <f t="shared" si="495"/>
        <v>0</v>
      </c>
      <c r="J3527" s="149" t="str" cm="1">
        <f t="array" ref="J3527">IF(ISERROR(INDEX('Non Compliance input'!$H$5:$H$156,MATCH(1,(A3527='Non Compliance input'!$A$5:$A$156)*(F3527&gt;='Non Compliance input'!$D$5:$D$156)*(E3527&lt;'Non Compliance input'!$E$5:$E$156)*('Non Compliance input'!$H$5:$H$156="Yes"),0))
),"","Yes")</f>
        <v/>
      </c>
      <c r="K3527" s="149">
        <f t="shared" si="496"/>
        <v>0</v>
      </c>
      <c r="L3527" s="162">
        <f t="shared" si="497"/>
        <v>0</v>
      </c>
      <c r="M3527" s="162" t="str" cm="1">
        <f t="array" ref="M3527">IF(ISERROR(INDEX('Non Compliance input'!$I$5:$I$156,MATCH(1,(A3527='Non Compliance input'!$A$5:$A$156)*(E3527&gt;='Non Compliance input'!$D$5:$D$156)*(F3527&lt;='Non Compliance input'!$E$5:$E$156)*('Non Compliance input'!$I$5:$I$156="Yes"),0))
),"","Yes")</f>
        <v/>
      </c>
      <c r="N3527" s="149" t="str">
        <f>IF(VLOOKUP($A3527,HourEndingOutage!$B$3:$F$746,5,0)="Outage","Outage","")</f>
        <v/>
      </c>
      <c r="O3527" s="18">
        <f t="shared" si="498"/>
        <v>0</v>
      </c>
      <c r="P3527" s="18" t="str">
        <f t="shared" si="499"/>
        <v/>
      </c>
      <c r="Q3527" s="18">
        <f t="shared" si="500"/>
        <v>0</v>
      </c>
      <c r="R3527" s="118"/>
    </row>
    <row r="3528" spans="1:18" x14ac:dyDescent="0.25">
      <c r="A3528" s="25">
        <f t="shared" si="492"/>
        <v>392</v>
      </c>
      <c r="B3528" s="23">
        <f t="shared" si="493"/>
        <v>44578</v>
      </c>
      <c r="C3528" s="24">
        <v>8</v>
      </c>
      <c r="D3528" s="54" t="str">
        <f t="shared" si="494"/>
        <v>ASET</v>
      </c>
      <c r="E3528" s="178"/>
      <c r="F3528" s="179"/>
      <c r="G3528" s="177"/>
      <c r="H3528" s="177"/>
      <c r="I3528" s="169">
        <f t="shared" si="495"/>
        <v>0</v>
      </c>
      <c r="J3528" s="149" t="str" cm="1">
        <f t="array" ref="J3528">IF(ISERROR(INDEX('Non Compliance input'!$H$5:$H$156,MATCH(1,(A3528='Non Compliance input'!$A$5:$A$156)*(F3528&gt;='Non Compliance input'!$D$5:$D$156)*(E3528&lt;'Non Compliance input'!$E$5:$E$156)*('Non Compliance input'!$H$5:$H$156="Yes"),0))
),"","Yes")</f>
        <v/>
      </c>
      <c r="K3528" s="149">
        <f t="shared" si="496"/>
        <v>0</v>
      </c>
      <c r="L3528" s="162">
        <f t="shared" si="497"/>
        <v>0</v>
      </c>
      <c r="M3528" s="162" t="str" cm="1">
        <f t="array" ref="M3528">IF(ISERROR(INDEX('Non Compliance input'!$I$5:$I$156,MATCH(1,(A3528='Non Compliance input'!$A$5:$A$156)*(E3528&gt;='Non Compliance input'!$D$5:$D$156)*(F3528&lt;='Non Compliance input'!$E$5:$E$156)*('Non Compliance input'!$I$5:$I$156="Yes"),0))
),"","Yes")</f>
        <v/>
      </c>
      <c r="N3528" s="149" t="str">
        <f>IF(VLOOKUP($A3528,HourEndingOutage!$B$3:$F$746,5,0)="Outage","Outage","")</f>
        <v/>
      </c>
      <c r="O3528" s="18">
        <f t="shared" si="498"/>
        <v>0</v>
      </c>
      <c r="P3528" s="18" t="str">
        <f t="shared" si="499"/>
        <v/>
      </c>
      <c r="Q3528" s="18">
        <f t="shared" si="500"/>
        <v>0</v>
      </c>
      <c r="R3528" s="118"/>
    </row>
    <row r="3529" spans="1:18" x14ac:dyDescent="0.25">
      <c r="A3529" s="25">
        <f t="shared" si="492"/>
        <v>392</v>
      </c>
      <c r="B3529" s="23">
        <f t="shared" si="493"/>
        <v>44578</v>
      </c>
      <c r="C3529" s="24">
        <v>8</v>
      </c>
      <c r="D3529" s="54" t="str">
        <f t="shared" si="494"/>
        <v>ASET</v>
      </c>
      <c r="E3529" s="178"/>
      <c r="F3529" s="179"/>
      <c r="G3529" s="177"/>
      <c r="H3529" s="177"/>
      <c r="I3529" s="169">
        <f t="shared" si="495"/>
        <v>0</v>
      </c>
      <c r="J3529" s="149" t="str" cm="1">
        <f t="array" ref="J3529">IF(ISERROR(INDEX('Non Compliance input'!$H$5:$H$156,MATCH(1,(A3529='Non Compliance input'!$A$5:$A$156)*(F3529&gt;='Non Compliance input'!$D$5:$D$156)*(E3529&lt;'Non Compliance input'!$E$5:$E$156)*('Non Compliance input'!$H$5:$H$156="Yes"),0))
),"","Yes")</f>
        <v/>
      </c>
      <c r="K3529" s="149">
        <f t="shared" si="496"/>
        <v>0</v>
      </c>
      <c r="L3529" s="162">
        <f t="shared" si="497"/>
        <v>0</v>
      </c>
      <c r="M3529" s="162" t="str" cm="1">
        <f t="array" ref="M3529">IF(ISERROR(INDEX('Non Compliance input'!$I$5:$I$156,MATCH(1,(A3529='Non Compliance input'!$A$5:$A$156)*(E3529&gt;='Non Compliance input'!$D$5:$D$156)*(F3529&lt;='Non Compliance input'!$E$5:$E$156)*('Non Compliance input'!$I$5:$I$156="Yes"),0))
),"","Yes")</f>
        <v/>
      </c>
      <c r="N3529" s="149" t="str">
        <f>IF(VLOOKUP($A3529,HourEndingOutage!$B$3:$F$746,5,0)="Outage","Outage","")</f>
        <v/>
      </c>
      <c r="O3529" s="18">
        <f t="shared" si="498"/>
        <v>0</v>
      </c>
      <c r="P3529" s="18" t="str">
        <f t="shared" si="499"/>
        <v/>
      </c>
      <c r="Q3529" s="18">
        <f t="shared" si="500"/>
        <v>0</v>
      </c>
      <c r="R3529" s="118"/>
    </row>
    <row r="3530" spans="1:18" x14ac:dyDescent="0.25">
      <c r="A3530" s="25">
        <f t="shared" si="492"/>
        <v>392</v>
      </c>
      <c r="B3530" s="23">
        <f t="shared" si="493"/>
        <v>44578</v>
      </c>
      <c r="C3530" s="24">
        <v>8</v>
      </c>
      <c r="D3530" s="54" t="str">
        <f t="shared" si="494"/>
        <v>ASET</v>
      </c>
      <c r="E3530" s="178"/>
      <c r="F3530" s="179"/>
      <c r="G3530" s="177"/>
      <c r="H3530" s="177"/>
      <c r="I3530" s="169">
        <f t="shared" si="495"/>
        <v>0</v>
      </c>
      <c r="J3530" s="149" t="str" cm="1">
        <f t="array" ref="J3530">IF(ISERROR(INDEX('Non Compliance input'!$H$5:$H$156,MATCH(1,(A3530='Non Compliance input'!$A$5:$A$156)*(F3530&gt;='Non Compliance input'!$D$5:$D$156)*(E3530&lt;'Non Compliance input'!$E$5:$E$156)*('Non Compliance input'!$H$5:$H$156="Yes"),0))
),"","Yes")</f>
        <v/>
      </c>
      <c r="K3530" s="149">
        <f t="shared" si="496"/>
        <v>0</v>
      </c>
      <c r="L3530" s="162">
        <f t="shared" si="497"/>
        <v>0</v>
      </c>
      <c r="M3530" s="162" t="str" cm="1">
        <f t="array" ref="M3530">IF(ISERROR(INDEX('Non Compliance input'!$I$5:$I$156,MATCH(1,(A3530='Non Compliance input'!$A$5:$A$156)*(E3530&gt;='Non Compliance input'!$D$5:$D$156)*(F3530&lt;='Non Compliance input'!$E$5:$E$156)*('Non Compliance input'!$I$5:$I$156="Yes"),0))
),"","Yes")</f>
        <v/>
      </c>
      <c r="N3530" s="149" t="str">
        <f>IF(VLOOKUP($A3530,HourEndingOutage!$B$3:$F$746,5,0)="Outage","Outage","")</f>
        <v/>
      </c>
      <c r="O3530" s="18">
        <f t="shared" si="498"/>
        <v>0</v>
      </c>
      <c r="P3530" s="18" t="str">
        <f t="shared" si="499"/>
        <v/>
      </c>
      <c r="Q3530" s="18">
        <f t="shared" si="500"/>
        <v>0</v>
      </c>
      <c r="R3530" s="118"/>
    </row>
    <row r="3531" spans="1:18" x14ac:dyDescent="0.25">
      <c r="A3531" s="25">
        <f t="shared" si="492"/>
        <v>393</v>
      </c>
      <c r="B3531" s="23">
        <f t="shared" si="493"/>
        <v>44578</v>
      </c>
      <c r="C3531" s="24">
        <v>9</v>
      </c>
      <c r="D3531" s="54" t="str">
        <f t="shared" si="494"/>
        <v>ASET</v>
      </c>
      <c r="E3531" s="178"/>
      <c r="F3531" s="179"/>
      <c r="G3531" s="177"/>
      <c r="H3531" s="177"/>
      <c r="I3531" s="169">
        <f t="shared" si="495"/>
        <v>0</v>
      </c>
      <c r="J3531" s="149" t="str" cm="1">
        <f t="array" ref="J3531">IF(ISERROR(INDEX('Non Compliance input'!$H$5:$H$156,MATCH(1,(A3531='Non Compliance input'!$A$5:$A$156)*(F3531&gt;='Non Compliance input'!$D$5:$D$156)*(E3531&lt;'Non Compliance input'!$E$5:$E$156)*('Non Compliance input'!$H$5:$H$156="Yes"),0))
),"","Yes")</f>
        <v/>
      </c>
      <c r="K3531" s="149">
        <f t="shared" si="496"/>
        <v>0</v>
      </c>
      <c r="L3531" s="162">
        <f t="shared" si="497"/>
        <v>0</v>
      </c>
      <c r="M3531" s="162" t="str" cm="1">
        <f t="array" ref="M3531">IF(ISERROR(INDEX('Non Compliance input'!$I$5:$I$156,MATCH(1,(A3531='Non Compliance input'!$A$5:$A$156)*(E3531&gt;='Non Compliance input'!$D$5:$D$156)*(F3531&lt;='Non Compliance input'!$E$5:$E$156)*('Non Compliance input'!$I$5:$I$156="Yes"),0))
),"","Yes")</f>
        <v/>
      </c>
      <c r="N3531" s="149" t="str">
        <f>IF(VLOOKUP($A3531,HourEndingOutage!$B$3:$F$746,5,0)="Outage","Outage","")</f>
        <v/>
      </c>
      <c r="O3531" s="18">
        <f t="shared" si="498"/>
        <v>0</v>
      </c>
      <c r="P3531" s="18" t="str">
        <f t="shared" si="499"/>
        <v/>
      </c>
      <c r="Q3531" s="18">
        <f t="shared" si="500"/>
        <v>0</v>
      </c>
      <c r="R3531" s="118"/>
    </row>
    <row r="3532" spans="1:18" x14ac:dyDescent="0.25">
      <c r="A3532" s="25">
        <f t="shared" si="492"/>
        <v>393</v>
      </c>
      <c r="B3532" s="23">
        <f t="shared" si="493"/>
        <v>44578</v>
      </c>
      <c r="C3532" s="24">
        <v>9</v>
      </c>
      <c r="D3532" s="54" t="str">
        <f t="shared" si="494"/>
        <v>ASET</v>
      </c>
      <c r="E3532" s="178"/>
      <c r="F3532" s="179"/>
      <c r="G3532" s="177"/>
      <c r="H3532" s="177"/>
      <c r="I3532" s="169">
        <f t="shared" si="495"/>
        <v>0</v>
      </c>
      <c r="J3532" s="149" t="str" cm="1">
        <f t="array" ref="J3532">IF(ISERROR(INDEX('Non Compliance input'!$H$5:$H$156,MATCH(1,(A3532='Non Compliance input'!$A$5:$A$156)*(F3532&gt;='Non Compliance input'!$D$5:$D$156)*(E3532&lt;'Non Compliance input'!$E$5:$E$156)*('Non Compliance input'!$H$5:$H$156="Yes"),0))
),"","Yes")</f>
        <v/>
      </c>
      <c r="K3532" s="149">
        <f t="shared" si="496"/>
        <v>0</v>
      </c>
      <c r="L3532" s="162">
        <f t="shared" si="497"/>
        <v>0</v>
      </c>
      <c r="M3532" s="162" t="str" cm="1">
        <f t="array" ref="M3532">IF(ISERROR(INDEX('Non Compliance input'!$I$5:$I$156,MATCH(1,(A3532='Non Compliance input'!$A$5:$A$156)*(E3532&gt;='Non Compliance input'!$D$5:$D$156)*(F3532&lt;='Non Compliance input'!$E$5:$E$156)*('Non Compliance input'!$I$5:$I$156="Yes"),0))
),"","Yes")</f>
        <v/>
      </c>
      <c r="N3532" s="149" t="str">
        <f>IF(VLOOKUP($A3532,HourEndingOutage!$B$3:$F$746,5,0)="Outage","Outage","")</f>
        <v/>
      </c>
      <c r="O3532" s="18">
        <f t="shared" si="498"/>
        <v>0</v>
      </c>
      <c r="P3532" s="18" t="str">
        <f t="shared" si="499"/>
        <v/>
      </c>
      <c r="Q3532" s="18">
        <f t="shared" si="500"/>
        <v>0</v>
      </c>
      <c r="R3532" s="118"/>
    </row>
    <row r="3533" spans="1:18" x14ac:dyDescent="0.25">
      <c r="A3533" s="25">
        <f t="shared" si="492"/>
        <v>393</v>
      </c>
      <c r="B3533" s="23">
        <f t="shared" si="493"/>
        <v>44578</v>
      </c>
      <c r="C3533" s="24">
        <v>9</v>
      </c>
      <c r="D3533" s="54" t="str">
        <f t="shared" si="494"/>
        <v>ASET</v>
      </c>
      <c r="E3533" s="178"/>
      <c r="F3533" s="179"/>
      <c r="G3533" s="177"/>
      <c r="H3533" s="177"/>
      <c r="I3533" s="169">
        <f t="shared" si="495"/>
        <v>0</v>
      </c>
      <c r="J3533" s="149" t="str" cm="1">
        <f t="array" ref="J3533">IF(ISERROR(INDEX('Non Compliance input'!$H$5:$H$156,MATCH(1,(A3533='Non Compliance input'!$A$5:$A$156)*(F3533&gt;='Non Compliance input'!$D$5:$D$156)*(E3533&lt;'Non Compliance input'!$E$5:$E$156)*('Non Compliance input'!$H$5:$H$156="Yes"),0))
),"","Yes")</f>
        <v/>
      </c>
      <c r="K3533" s="149">
        <f t="shared" si="496"/>
        <v>0</v>
      </c>
      <c r="L3533" s="162">
        <f t="shared" si="497"/>
        <v>0</v>
      </c>
      <c r="M3533" s="162" t="str" cm="1">
        <f t="array" ref="M3533">IF(ISERROR(INDEX('Non Compliance input'!$I$5:$I$156,MATCH(1,(A3533='Non Compliance input'!$A$5:$A$156)*(E3533&gt;='Non Compliance input'!$D$5:$D$156)*(F3533&lt;='Non Compliance input'!$E$5:$E$156)*('Non Compliance input'!$I$5:$I$156="Yes"),0))
),"","Yes")</f>
        <v/>
      </c>
      <c r="N3533" s="149" t="str">
        <f>IF(VLOOKUP($A3533,HourEndingOutage!$B$3:$F$746,5,0)="Outage","Outage","")</f>
        <v/>
      </c>
      <c r="O3533" s="18">
        <f t="shared" si="498"/>
        <v>0</v>
      </c>
      <c r="P3533" s="18" t="str">
        <f t="shared" si="499"/>
        <v/>
      </c>
      <c r="Q3533" s="18">
        <f t="shared" si="500"/>
        <v>0</v>
      </c>
      <c r="R3533" s="118"/>
    </row>
    <row r="3534" spans="1:18" x14ac:dyDescent="0.25">
      <c r="A3534" s="25">
        <f t="shared" si="492"/>
        <v>393</v>
      </c>
      <c r="B3534" s="23">
        <f t="shared" si="493"/>
        <v>44578</v>
      </c>
      <c r="C3534" s="24">
        <v>9</v>
      </c>
      <c r="D3534" s="54" t="str">
        <f t="shared" si="494"/>
        <v>ASET</v>
      </c>
      <c r="E3534" s="178"/>
      <c r="F3534" s="179"/>
      <c r="G3534" s="177"/>
      <c r="H3534" s="177"/>
      <c r="I3534" s="169">
        <f t="shared" si="495"/>
        <v>0</v>
      </c>
      <c r="J3534" s="149" t="str" cm="1">
        <f t="array" ref="J3534">IF(ISERROR(INDEX('Non Compliance input'!$H$5:$H$156,MATCH(1,(A3534='Non Compliance input'!$A$5:$A$156)*(F3534&gt;='Non Compliance input'!$D$5:$D$156)*(E3534&lt;'Non Compliance input'!$E$5:$E$156)*('Non Compliance input'!$H$5:$H$156="Yes"),0))
),"","Yes")</f>
        <v/>
      </c>
      <c r="K3534" s="149">
        <f t="shared" si="496"/>
        <v>0</v>
      </c>
      <c r="L3534" s="162">
        <f t="shared" si="497"/>
        <v>0</v>
      </c>
      <c r="M3534" s="162" t="str" cm="1">
        <f t="array" ref="M3534">IF(ISERROR(INDEX('Non Compliance input'!$I$5:$I$156,MATCH(1,(A3534='Non Compliance input'!$A$5:$A$156)*(E3534&gt;='Non Compliance input'!$D$5:$D$156)*(F3534&lt;='Non Compliance input'!$E$5:$E$156)*('Non Compliance input'!$I$5:$I$156="Yes"),0))
),"","Yes")</f>
        <v/>
      </c>
      <c r="N3534" s="149" t="str">
        <f>IF(VLOOKUP($A3534,HourEndingOutage!$B$3:$F$746,5,0)="Outage","Outage","")</f>
        <v/>
      </c>
      <c r="O3534" s="18">
        <f t="shared" si="498"/>
        <v>0</v>
      </c>
      <c r="P3534" s="18" t="str">
        <f t="shared" si="499"/>
        <v/>
      </c>
      <c r="Q3534" s="18">
        <f t="shared" si="500"/>
        <v>0</v>
      </c>
      <c r="R3534" s="118"/>
    </row>
    <row r="3535" spans="1:18" x14ac:dyDescent="0.25">
      <c r="A3535" s="25">
        <f t="shared" si="492"/>
        <v>393</v>
      </c>
      <c r="B3535" s="23">
        <f t="shared" si="493"/>
        <v>44578</v>
      </c>
      <c r="C3535" s="24">
        <v>9</v>
      </c>
      <c r="D3535" s="54" t="str">
        <f t="shared" si="494"/>
        <v>ASET</v>
      </c>
      <c r="E3535" s="178"/>
      <c r="F3535" s="179"/>
      <c r="G3535" s="177"/>
      <c r="H3535" s="177"/>
      <c r="I3535" s="169">
        <f t="shared" si="495"/>
        <v>0</v>
      </c>
      <c r="J3535" s="149" t="str" cm="1">
        <f t="array" ref="J3535">IF(ISERROR(INDEX('Non Compliance input'!$H$5:$H$156,MATCH(1,(A3535='Non Compliance input'!$A$5:$A$156)*(F3535&gt;='Non Compliance input'!$D$5:$D$156)*(E3535&lt;'Non Compliance input'!$E$5:$E$156)*('Non Compliance input'!$H$5:$H$156="Yes"),0))
),"","Yes")</f>
        <v/>
      </c>
      <c r="K3535" s="149">
        <f t="shared" si="496"/>
        <v>0</v>
      </c>
      <c r="L3535" s="162">
        <f t="shared" si="497"/>
        <v>0</v>
      </c>
      <c r="M3535" s="162" t="str" cm="1">
        <f t="array" ref="M3535">IF(ISERROR(INDEX('Non Compliance input'!$I$5:$I$156,MATCH(1,(A3535='Non Compliance input'!$A$5:$A$156)*(E3535&gt;='Non Compliance input'!$D$5:$D$156)*(F3535&lt;='Non Compliance input'!$E$5:$E$156)*('Non Compliance input'!$I$5:$I$156="Yes"),0))
),"","Yes")</f>
        <v/>
      </c>
      <c r="N3535" s="149" t="str">
        <f>IF(VLOOKUP($A3535,HourEndingOutage!$B$3:$F$746,5,0)="Outage","Outage","")</f>
        <v/>
      </c>
      <c r="O3535" s="18">
        <f t="shared" si="498"/>
        <v>0</v>
      </c>
      <c r="P3535" s="18" t="str">
        <f t="shared" si="499"/>
        <v/>
      </c>
      <c r="Q3535" s="18">
        <f t="shared" si="500"/>
        <v>0</v>
      </c>
      <c r="R3535" s="118"/>
    </row>
    <row r="3536" spans="1:18" x14ac:dyDescent="0.25">
      <c r="A3536" s="25">
        <f t="shared" si="492"/>
        <v>393</v>
      </c>
      <c r="B3536" s="23">
        <f t="shared" si="493"/>
        <v>44578</v>
      </c>
      <c r="C3536" s="24">
        <v>9</v>
      </c>
      <c r="D3536" s="54" t="str">
        <f t="shared" si="494"/>
        <v>ASET</v>
      </c>
      <c r="E3536" s="178"/>
      <c r="F3536" s="179"/>
      <c r="G3536" s="177"/>
      <c r="H3536" s="177"/>
      <c r="I3536" s="169">
        <f t="shared" si="495"/>
        <v>0</v>
      </c>
      <c r="J3536" s="149" t="str" cm="1">
        <f t="array" ref="J3536">IF(ISERROR(INDEX('Non Compliance input'!$H$5:$H$156,MATCH(1,(A3536='Non Compliance input'!$A$5:$A$156)*(F3536&gt;='Non Compliance input'!$D$5:$D$156)*(E3536&lt;'Non Compliance input'!$E$5:$E$156)*('Non Compliance input'!$H$5:$H$156="Yes"),0))
),"","Yes")</f>
        <v/>
      </c>
      <c r="K3536" s="149">
        <f t="shared" si="496"/>
        <v>0</v>
      </c>
      <c r="L3536" s="162">
        <f t="shared" si="497"/>
        <v>0</v>
      </c>
      <c r="M3536" s="162" t="str" cm="1">
        <f t="array" ref="M3536">IF(ISERROR(INDEX('Non Compliance input'!$I$5:$I$156,MATCH(1,(A3536='Non Compliance input'!$A$5:$A$156)*(E3536&gt;='Non Compliance input'!$D$5:$D$156)*(F3536&lt;='Non Compliance input'!$E$5:$E$156)*('Non Compliance input'!$I$5:$I$156="Yes"),0))
),"","Yes")</f>
        <v/>
      </c>
      <c r="N3536" s="149" t="str">
        <f>IF(VLOOKUP($A3536,HourEndingOutage!$B$3:$F$746,5,0)="Outage","Outage","")</f>
        <v/>
      </c>
      <c r="O3536" s="18">
        <f t="shared" si="498"/>
        <v>0</v>
      </c>
      <c r="P3536" s="18" t="str">
        <f t="shared" si="499"/>
        <v/>
      </c>
      <c r="Q3536" s="18">
        <f t="shared" si="500"/>
        <v>0</v>
      </c>
      <c r="R3536" s="118"/>
    </row>
    <row r="3537" spans="1:18" x14ac:dyDescent="0.25">
      <c r="A3537" s="25">
        <f t="shared" si="492"/>
        <v>393</v>
      </c>
      <c r="B3537" s="23">
        <f t="shared" si="493"/>
        <v>44578</v>
      </c>
      <c r="C3537" s="24">
        <v>9</v>
      </c>
      <c r="D3537" s="54" t="str">
        <f t="shared" si="494"/>
        <v>ASET</v>
      </c>
      <c r="E3537" s="178"/>
      <c r="F3537" s="179"/>
      <c r="G3537" s="177"/>
      <c r="H3537" s="177"/>
      <c r="I3537" s="169">
        <f t="shared" si="495"/>
        <v>0</v>
      </c>
      <c r="J3537" s="149" t="str" cm="1">
        <f t="array" ref="J3537">IF(ISERROR(INDEX('Non Compliance input'!$H$5:$H$156,MATCH(1,(A3537='Non Compliance input'!$A$5:$A$156)*(F3537&gt;='Non Compliance input'!$D$5:$D$156)*(E3537&lt;'Non Compliance input'!$E$5:$E$156)*('Non Compliance input'!$H$5:$H$156="Yes"),0))
),"","Yes")</f>
        <v/>
      </c>
      <c r="K3537" s="149">
        <f t="shared" si="496"/>
        <v>0</v>
      </c>
      <c r="L3537" s="162">
        <f t="shared" si="497"/>
        <v>0</v>
      </c>
      <c r="M3537" s="162" t="str" cm="1">
        <f t="array" ref="M3537">IF(ISERROR(INDEX('Non Compliance input'!$I$5:$I$156,MATCH(1,(A3537='Non Compliance input'!$A$5:$A$156)*(E3537&gt;='Non Compliance input'!$D$5:$D$156)*(F3537&lt;='Non Compliance input'!$E$5:$E$156)*('Non Compliance input'!$I$5:$I$156="Yes"),0))
),"","Yes")</f>
        <v/>
      </c>
      <c r="N3537" s="149" t="str">
        <f>IF(VLOOKUP($A3537,HourEndingOutage!$B$3:$F$746,5,0)="Outage","Outage","")</f>
        <v/>
      </c>
      <c r="O3537" s="18">
        <f t="shared" si="498"/>
        <v>0</v>
      </c>
      <c r="P3537" s="18" t="str">
        <f t="shared" si="499"/>
        <v/>
      </c>
      <c r="Q3537" s="18">
        <f t="shared" si="500"/>
        <v>0</v>
      </c>
      <c r="R3537" s="118"/>
    </row>
    <row r="3538" spans="1:18" x14ac:dyDescent="0.25">
      <c r="A3538" s="25">
        <f t="shared" si="492"/>
        <v>393</v>
      </c>
      <c r="B3538" s="23">
        <f t="shared" si="493"/>
        <v>44578</v>
      </c>
      <c r="C3538" s="24">
        <v>9</v>
      </c>
      <c r="D3538" s="54" t="str">
        <f t="shared" si="494"/>
        <v>ASET</v>
      </c>
      <c r="E3538" s="178"/>
      <c r="F3538" s="179"/>
      <c r="G3538" s="177"/>
      <c r="H3538" s="177"/>
      <c r="I3538" s="169">
        <f t="shared" si="495"/>
        <v>0</v>
      </c>
      <c r="J3538" s="149" t="str" cm="1">
        <f t="array" ref="J3538">IF(ISERROR(INDEX('Non Compliance input'!$H$5:$H$156,MATCH(1,(A3538='Non Compliance input'!$A$5:$A$156)*(F3538&gt;='Non Compliance input'!$D$5:$D$156)*(E3538&lt;'Non Compliance input'!$E$5:$E$156)*('Non Compliance input'!$H$5:$H$156="Yes"),0))
),"","Yes")</f>
        <v/>
      </c>
      <c r="K3538" s="149">
        <f t="shared" si="496"/>
        <v>0</v>
      </c>
      <c r="L3538" s="162">
        <f t="shared" si="497"/>
        <v>0</v>
      </c>
      <c r="M3538" s="162" t="str" cm="1">
        <f t="array" ref="M3538">IF(ISERROR(INDEX('Non Compliance input'!$I$5:$I$156,MATCH(1,(A3538='Non Compliance input'!$A$5:$A$156)*(E3538&gt;='Non Compliance input'!$D$5:$D$156)*(F3538&lt;='Non Compliance input'!$E$5:$E$156)*('Non Compliance input'!$I$5:$I$156="Yes"),0))
),"","Yes")</f>
        <v/>
      </c>
      <c r="N3538" s="149" t="str">
        <f>IF(VLOOKUP($A3538,HourEndingOutage!$B$3:$F$746,5,0)="Outage","Outage","")</f>
        <v/>
      </c>
      <c r="O3538" s="18">
        <f t="shared" si="498"/>
        <v>0</v>
      </c>
      <c r="P3538" s="18" t="str">
        <f t="shared" si="499"/>
        <v/>
      </c>
      <c r="Q3538" s="18">
        <f t="shared" si="500"/>
        <v>0</v>
      </c>
      <c r="R3538" s="118"/>
    </row>
    <row r="3539" spans="1:18" x14ac:dyDescent="0.25">
      <c r="A3539" s="25">
        <f t="shared" si="492"/>
        <v>393</v>
      </c>
      <c r="B3539" s="23">
        <f t="shared" si="493"/>
        <v>44578</v>
      </c>
      <c r="C3539" s="24">
        <v>9</v>
      </c>
      <c r="D3539" s="54" t="str">
        <f t="shared" si="494"/>
        <v>ASET</v>
      </c>
      <c r="E3539" s="178"/>
      <c r="F3539" s="179"/>
      <c r="G3539" s="177"/>
      <c r="H3539" s="177"/>
      <c r="I3539" s="169">
        <f t="shared" si="495"/>
        <v>0</v>
      </c>
      <c r="J3539" s="149" t="str" cm="1">
        <f t="array" ref="J3539">IF(ISERROR(INDEX('Non Compliance input'!$H$5:$H$156,MATCH(1,(A3539='Non Compliance input'!$A$5:$A$156)*(F3539&gt;='Non Compliance input'!$D$5:$D$156)*(E3539&lt;'Non Compliance input'!$E$5:$E$156)*('Non Compliance input'!$H$5:$H$156="Yes"),0))
),"","Yes")</f>
        <v/>
      </c>
      <c r="K3539" s="149">
        <f t="shared" si="496"/>
        <v>0</v>
      </c>
      <c r="L3539" s="162">
        <f t="shared" si="497"/>
        <v>0</v>
      </c>
      <c r="M3539" s="162" t="str" cm="1">
        <f t="array" ref="M3539">IF(ISERROR(INDEX('Non Compliance input'!$I$5:$I$156,MATCH(1,(A3539='Non Compliance input'!$A$5:$A$156)*(E3539&gt;='Non Compliance input'!$D$5:$D$156)*(F3539&lt;='Non Compliance input'!$E$5:$E$156)*('Non Compliance input'!$I$5:$I$156="Yes"),0))
),"","Yes")</f>
        <v/>
      </c>
      <c r="N3539" s="149" t="str">
        <f>IF(VLOOKUP($A3539,HourEndingOutage!$B$3:$F$746,5,0)="Outage","Outage","")</f>
        <v/>
      </c>
      <c r="O3539" s="18">
        <f t="shared" si="498"/>
        <v>0</v>
      </c>
      <c r="P3539" s="18" t="str">
        <f t="shared" si="499"/>
        <v/>
      </c>
      <c r="Q3539" s="18">
        <f t="shared" si="500"/>
        <v>0</v>
      </c>
      <c r="R3539" s="118"/>
    </row>
    <row r="3540" spans="1:18" x14ac:dyDescent="0.25">
      <c r="A3540" s="25">
        <f t="shared" si="492"/>
        <v>394</v>
      </c>
      <c r="B3540" s="23">
        <f t="shared" si="493"/>
        <v>44578</v>
      </c>
      <c r="C3540" s="24">
        <v>10</v>
      </c>
      <c r="D3540" s="54" t="str">
        <f t="shared" si="494"/>
        <v>ASET</v>
      </c>
      <c r="E3540" s="178"/>
      <c r="F3540" s="179"/>
      <c r="G3540" s="177"/>
      <c r="H3540" s="177"/>
      <c r="I3540" s="169">
        <f t="shared" si="495"/>
        <v>0</v>
      </c>
      <c r="J3540" s="149" t="str" cm="1">
        <f t="array" ref="J3540">IF(ISERROR(INDEX('Non Compliance input'!$H$5:$H$156,MATCH(1,(A3540='Non Compliance input'!$A$5:$A$156)*(F3540&gt;='Non Compliance input'!$D$5:$D$156)*(E3540&lt;'Non Compliance input'!$E$5:$E$156)*('Non Compliance input'!$H$5:$H$156="Yes"),0))
),"","Yes")</f>
        <v/>
      </c>
      <c r="K3540" s="149">
        <f t="shared" si="496"/>
        <v>0</v>
      </c>
      <c r="L3540" s="162">
        <f t="shared" si="497"/>
        <v>0</v>
      </c>
      <c r="M3540" s="162" t="str" cm="1">
        <f t="array" ref="M3540">IF(ISERROR(INDEX('Non Compliance input'!$I$5:$I$156,MATCH(1,(A3540='Non Compliance input'!$A$5:$A$156)*(E3540&gt;='Non Compliance input'!$D$5:$D$156)*(F3540&lt;='Non Compliance input'!$E$5:$E$156)*('Non Compliance input'!$I$5:$I$156="Yes"),0))
),"","Yes")</f>
        <v/>
      </c>
      <c r="N3540" s="149" t="str">
        <f>IF(VLOOKUP($A3540,HourEndingOutage!$B$3:$F$746,5,0)="Outage","Outage","")</f>
        <v/>
      </c>
      <c r="O3540" s="18">
        <f t="shared" si="498"/>
        <v>0</v>
      </c>
      <c r="P3540" s="18" t="str">
        <f t="shared" si="499"/>
        <v/>
      </c>
      <c r="Q3540" s="18">
        <f t="shared" si="500"/>
        <v>0</v>
      </c>
      <c r="R3540" s="118"/>
    </row>
    <row r="3541" spans="1:18" x14ac:dyDescent="0.25">
      <c r="A3541" s="25">
        <f t="shared" si="492"/>
        <v>394</v>
      </c>
      <c r="B3541" s="23">
        <f t="shared" si="493"/>
        <v>44578</v>
      </c>
      <c r="C3541" s="24">
        <v>10</v>
      </c>
      <c r="D3541" s="54" t="str">
        <f t="shared" si="494"/>
        <v>ASET</v>
      </c>
      <c r="E3541" s="178"/>
      <c r="F3541" s="179"/>
      <c r="G3541" s="177"/>
      <c r="H3541" s="177"/>
      <c r="I3541" s="169">
        <f t="shared" si="495"/>
        <v>0</v>
      </c>
      <c r="J3541" s="149" t="str" cm="1">
        <f t="array" ref="J3541">IF(ISERROR(INDEX('Non Compliance input'!$H$5:$H$156,MATCH(1,(A3541='Non Compliance input'!$A$5:$A$156)*(F3541&gt;='Non Compliance input'!$D$5:$D$156)*(E3541&lt;'Non Compliance input'!$E$5:$E$156)*('Non Compliance input'!$H$5:$H$156="Yes"),0))
),"","Yes")</f>
        <v/>
      </c>
      <c r="K3541" s="149">
        <f t="shared" si="496"/>
        <v>0</v>
      </c>
      <c r="L3541" s="162">
        <f t="shared" si="497"/>
        <v>0</v>
      </c>
      <c r="M3541" s="162" t="str" cm="1">
        <f t="array" ref="M3541">IF(ISERROR(INDEX('Non Compliance input'!$I$5:$I$156,MATCH(1,(A3541='Non Compliance input'!$A$5:$A$156)*(E3541&gt;='Non Compliance input'!$D$5:$D$156)*(F3541&lt;='Non Compliance input'!$E$5:$E$156)*('Non Compliance input'!$I$5:$I$156="Yes"),0))
),"","Yes")</f>
        <v/>
      </c>
      <c r="N3541" s="149" t="str">
        <f>IF(VLOOKUP($A3541,HourEndingOutage!$B$3:$F$746,5,0)="Outage","Outage","")</f>
        <v/>
      </c>
      <c r="O3541" s="18">
        <f t="shared" si="498"/>
        <v>0</v>
      </c>
      <c r="P3541" s="18" t="str">
        <f t="shared" si="499"/>
        <v/>
      </c>
      <c r="Q3541" s="18">
        <f t="shared" si="500"/>
        <v>0</v>
      </c>
      <c r="R3541" s="118"/>
    </row>
    <row r="3542" spans="1:18" x14ac:dyDescent="0.25">
      <c r="A3542" s="25">
        <f t="shared" si="492"/>
        <v>394</v>
      </c>
      <c r="B3542" s="23">
        <f t="shared" si="493"/>
        <v>44578</v>
      </c>
      <c r="C3542" s="24">
        <v>10</v>
      </c>
      <c r="D3542" s="54" t="str">
        <f t="shared" si="494"/>
        <v>ASET</v>
      </c>
      <c r="E3542" s="178"/>
      <c r="F3542" s="179"/>
      <c r="G3542" s="177"/>
      <c r="H3542" s="177"/>
      <c r="I3542" s="169">
        <f t="shared" si="495"/>
        <v>0</v>
      </c>
      <c r="J3542" s="149" t="str" cm="1">
        <f t="array" ref="J3542">IF(ISERROR(INDEX('Non Compliance input'!$H$5:$H$156,MATCH(1,(A3542='Non Compliance input'!$A$5:$A$156)*(F3542&gt;='Non Compliance input'!$D$5:$D$156)*(E3542&lt;'Non Compliance input'!$E$5:$E$156)*('Non Compliance input'!$H$5:$H$156="Yes"),0))
),"","Yes")</f>
        <v/>
      </c>
      <c r="K3542" s="149">
        <f t="shared" si="496"/>
        <v>0</v>
      </c>
      <c r="L3542" s="162">
        <f t="shared" si="497"/>
        <v>0</v>
      </c>
      <c r="M3542" s="162" t="str" cm="1">
        <f t="array" ref="M3542">IF(ISERROR(INDEX('Non Compliance input'!$I$5:$I$156,MATCH(1,(A3542='Non Compliance input'!$A$5:$A$156)*(E3542&gt;='Non Compliance input'!$D$5:$D$156)*(F3542&lt;='Non Compliance input'!$E$5:$E$156)*('Non Compliance input'!$I$5:$I$156="Yes"),0))
),"","Yes")</f>
        <v/>
      </c>
      <c r="N3542" s="149" t="str">
        <f>IF(VLOOKUP($A3542,HourEndingOutage!$B$3:$F$746,5,0)="Outage","Outage","")</f>
        <v/>
      </c>
      <c r="O3542" s="18">
        <f t="shared" si="498"/>
        <v>0</v>
      </c>
      <c r="P3542" s="18" t="str">
        <f t="shared" si="499"/>
        <v/>
      </c>
      <c r="Q3542" s="18">
        <f t="shared" si="500"/>
        <v>0</v>
      </c>
      <c r="R3542" s="118"/>
    </row>
    <row r="3543" spans="1:18" x14ac:dyDescent="0.25">
      <c r="A3543" s="25">
        <f t="shared" si="492"/>
        <v>394</v>
      </c>
      <c r="B3543" s="23">
        <f t="shared" si="493"/>
        <v>44578</v>
      </c>
      <c r="C3543" s="24">
        <v>10</v>
      </c>
      <c r="D3543" s="54" t="str">
        <f t="shared" si="494"/>
        <v>ASET</v>
      </c>
      <c r="E3543" s="178"/>
      <c r="F3543" s="179"/>
      <c r="G3543" s="177"/>
      <c r="H3543" s="177"/>
      <c r="I3543" s="169">
        <f t="shared" si="495"/>
        <v>0</v>
      </c>
      <c r="J3543" s="149" t="str" cm="1">
        <f t="array" ref="J3543">IF(ISERROR(INDEX('Non Compliance input'!$H$5:$H$156,MATCH(1,(A3543='Non Compliance input'!$A$5:$A$156)*(F3543&gt;='Non Compliance input'!$D$5:$D$156)*(E3543&lt;'Non Compliance input'!$E$5:$E$156)*('Non Compliance input'!$H$5:$H$156="Yes"),0))
),"","Yes")</f>
        <v/>
      </c>
      <c r="K3543" s="149">
        <f t="shared" si="496"/>
        <v>0</v>
      </c>
      <c r="L3543" s="162">
        <f t="shared" si="497"/>
        <v>0</v>
      </c>
      <c r="M3543" s="162" t="str" cm="1">
        <f t="array" ref="M3543">IF(ISERROR(INDEX('Non Compliance input'!$I$5:$I$156,MATCH(1,(A3543='Non Compliance input'!$A$5:$A$156)*(E3543&gt;='Non Compliance input'!$D$5:$D$156)*(F3543&lt;='Non Compliance input'!$E$5:$E$156)*('Non Compliance input'!$I$5:$I$156="Yes"),0))
),"","Yes")</f>
        <v/>
      </c>
      <c r="N3543" s="149" t="str">
        <f>IF(VLOOKUP($A3543,HourEndingOutage!$B$3:$F$746,5,0)="Outage","Outage","")</f>
        <v/>
      </c>
      <c r="O3543" s="18">
        <f t="shared" si="498"/>
        <v>0</v>
      </c>
      <c r="P3543" s="18" t="str">
        <f t="shared" si="499"/>
        <v/>
      </c>
      <c r="Q3543" s="18">
        <f t="shared" si="500"/>
        <v>0</v>
      </c>
      <c r="R3543" s="118"/>
    </row>
    <row r="3544" spans="1:18" x14ac:dyDescent="0.25">
      <c r="A3544" s="25">
        <f t="shared" si="492"/>
        <v>394</v>
      </c>
      <c r="B3544" s="23">
        <f t="shared" si="493"/>
        <v>44578</v>
      </c>
      <c r="C3544" s="24">
        <v>10</v>
      </c>
      <c r="D3544" s="54" t="str">
        <f t="shared" si="494"/>
        <v>ASET</v>
      </c>
      <c r="E3544" s="178"/>
      <c r="F3544" s="179"/>
      <c r="G3544" s="177"/>
      <c r="H3544" s="177"/>
      <c r="I3544" s="169">
        <f t="shared" si="495"/>
        <v>0</v>
      </c>
      <c r="J3544" s="149" t="str" cm="1">
        <f t="array" ref="J3544">IF(ISERROR(INDEX('Non Compliance input'!$H$5:$H$156,MATCH(1,(A3544='Non Compliance input'!$A$5:$A$156)*(F3544&gt;='Non Compliance input'!$D$5:$D$156)*(E3544&lt;'Non Compliance input'!$E$5:$E$156)*('Non Compliance input'!$H$5:$H$156="Yes"),0))
),"","Yes")</f>
        <v/>
      </c>
      <c r="K3544" s="149">
        <f t="shared" si="496"/>
        <v>0</v>
      </c>
      <c r="L3544" s="162">
        <f t="shared" si="497"/>
        <v>0</v>
      </c>
      <c r="M3544" s="162" t="str" cm="1">
        <f t="array" ref="M3544">IF(ISERROR(INDEX('Non Compliance input'!$I$5:$I$156,MATCH(1,(A3544='Non Compliance input'!$A$5:$A$156)*(E3544&gt;='Non Compliance input'!$D$5:$D$156)*(F3544&lt;='Non Compliance input'!$E$5:$E$156)*('Non Compliance input'!$I$5:$I$156="Yes"),0))
),"","Yes")</f>
        <v/>
      </c>
      <c r="N3544" s="149" t="str">
        <f>IF(VLOOKUP($A3544,HourEndingOutage!$B$3:$F$746,5,0)="Outage","Outage","")</f>
        <v/>
      </c>
      <c r="O3544" s="18">
        <f t="shared" si="498"/>
        <v>0</v>
      </c>
      <c r="P3544" s="18" t="str">
        <f t="shared" si="499"/>
        <v/>
      </c>
      <c r="Q3544" s="18">
        <f t="shared" si="500"/>
        <v>0</v>
      </c>
      <c r="R3544" s="118"/>
    </row>
    <row r="3545" spans="1:18" x14ac:dyDescent="0.25">
      <c r="A3545" s="25">
        <f t="shared" si="492"/>
        <v>394</v>
      </c>
      <c r="B3545" s="23">
        <f t="shared" si="493"/>
        <v>44578</v>
      </c>
      <c r="C3545" s="24">
        <v>10</v>
      </c>
      <c r="D3545" s="54" t="str">
        <f t="shared" si="494"/>
        <v>ASET</v>
      </c>
      <c r="E3545" s="178"/>
      <c r="F3545" s="179"/>
      <c r="G3545" s="177"/>
      <c r="H3545" s="177"/>
      <c r="I3545" s="169">
        <f t="shared" si="495"/>
        <v>0</v>
      </c>
      <c r="J3545" s="149" t="str" cm="1">
        <f t="array" ref="J3545">IF(ISERROR(INDEX('Non Compliance input'!$H$5:$H$156,MATCH(1,(A3545='Non Compliance input'!$A$5:$A$156)*(F3545&gt;='Non Compliance input'!$D$5:$D$156)*(E3545&lt;'Non Compliance input'!$E$5:$E$156)*('Non Compliance input'!$H$5:$H$156="Yes"),0))
),"","Yes")</f>
        <v/>
      </c>
      <c r="K3545" s="149">
        <f t="shared" si="496"/>
        <v>0</v>
      </c>
      <c r="L3545" s="162">
        <f t="shared" si="497"/>
        <v>0</v>
      </c>
      <c r="M3545" s="162" t="str" cm="1">
        <f t="array" ref="M3545">IF(ISERROR(INDEX('Non Compliance input'!$I$5:$I$156,MATCH(1,(A3545='Non Compliance input'!$A$5:$A$156)*(E3545&gt;='Non Compliance input'!$D$5:$D$156)*(F3545&lt;='Non Compliance input'!$E$5:$E$156)*('Non Compliance input'!$I$5:$I$156="Yes"),0))
),"","Yes")</f>
        <v/>
      </c>
      <c r="N3545" s="149" t="str">
        <f>IF(VLOOKUP($A3545,HourEndingOutage!$B$3:$F$746,5,0)="Outage","Outage","")</f>
        <v/>
      </c>
      <c r="O3545" s="18">
        <f t="shared" si="498"/>
        <v>0</v>
      </c>
      <c r="P3545" s="18" t="str">
        <f t="shared" si="499"/>
        <v/>
      </c>
      <c r="Q3545" s="18">
        <f t="shared" si="500"/>
        <v>0</v>
      </c>
      <c r="R3545" s="118"/>
    </row>
    <row r="3546" spans="1:18" x14ac:dyDescent="0.25">
      <c r="A3546" s="25">
        <f t="shared" si="492"/>
        <v>394</v>
      </c>
      <c r="B3546" s="23">
        <f t="shared" si="493"/>
        <v>44578</v>
      </c>
      <c r="C3546" s="24">
        <v>10</v>
      </c>
      <c r="D3546" s="54" t="str">
        <f t="shared" si="494"/>
        <v>ASET</v>
      </c>
      <c r="E3546" s="178"/>
      <c r="F3546" s="179"/>
      <c r="G3546" s="177"/>
      <c r="H3546" s="177"/>
      <c r="I3546" s="169">
        <f t="shared" si="495"/>
        <v>0</v>
      </c>
      <c r="J3546" s="149" t="str" cm="1">
        <f t="array" ref="J3546">IF(ISERROR(INDEX('Non Compliance input'!$H$5:$H$156,MATCH(1,(A3546='Non Compliance input'!$A$5:$A$156)*(F3546&gt;='Non Compliance input'!$D$5:$D$156)*(E3546&lt;'Non Compliance input'!$E$5:$E$156)*('Non Compliance input'!$H$5:$H$156="Yes"),0))
),"","Yes")</f>
        <v/>
      </c>
      <c r="K3546" s="149">
        <f t="shared" si="496"/>
        <v>0</v>
      </c>
      <c r="L3546" s="162">
        <f t="shared" si="497"/>
        <v>0</v>
      </c>
      <c r="M3546" s="162" t="str" cm="1">
        <f t="array" ref="M3546">IF(ISERROR(INDEX('Non Compliance input'!$I$5:$I$156,MATCH(1,(A3546='Non Compliance input'!$A$5:$A$156)*(E3546&gt;='Non Compliance input'!$D$5:$D$156)*(F3546&lt;='Non Compliance input'!$E$5:$E$156)*('Non Compliance input'!$I$5:$I$156="Yes"),0))
),"","Yes")</f>
        <v/>
      </c>
      <c r="N3546" s="149" t="str">
        <f>IF(VLOOKUP($A3546,HourEndingOutage!$B$3:$F$746,5,0)="Outage","Outage","")</f>
        <v/>
      </c>
      <c r="O3546" s="18">
        <f t="shared" si="498"/>
        <v>0</v>
      </c>
      <c r="P3546" s="18" t="str">
        <f t="shared" si="499"/>
        <v/>
      </c>
      <c r="Q3546" s="18">
        <f t="shared" si="500"/>
        <v>0</v>
      </c>
      <c r="R3546" s="118"/>
    </row>
    <row r="3547" spans="1:18" x14ac:dyDescent="0.25">
      <c r="A3547" s="25">
        <f t="shared" si="492"/>
        <v>394</v>
      </c>
      <c r="B3547" s="23">
        <f t="shared" si="493"/>
        <v>44578</v>
      </c>
      <c r="C3547" s="24">
        <v>10</v>
      </c>
      <c r="D3547" s="54" t="str">
        <f t="shared" si="494"/>
        <v>ASET</v>
      </c>
      <c r="E3547" s="178"/>
      <c r="F3547" s="179"/>
      <c r="G3547" s="177"/>
      <c r="H3547" s="177"/>
      <c r="I3547" s="169">
        <f t="shared" si="495"/>
        <v>0</v>
      </c>
      <c r="J3547" s="149" t="str" cm="1">
        <f t="array" ref="J3547">IF(ISERROR(INDEX('Non Compliance input'!$H$5:$H$156,MATCH(1,(A3547='Non Compliance input'!$A$5:$A$156)*(F3547&gt;='Non Compliance input'!$D$5:$D$156)*(E3547&lt;'Non Compliance input'!$E$5:$E$156)*('Non Compliance input'!$H$5:$H$156="Yes"),0))
),"","Yes")</f>
        <v/>
      </c>
      <c r="K3547" s="149">
        <f t="shared" si="496"/>
        <v>0</v>
      </c>
      <c r="L3547" s="162">
        <f t="shared" si="497"/>
        <v>0</v>
      </c>
      <c r="M3547" s="162" t="str" cm="1">
        <f t="array" ref="M3547">IF(ISERROR(INDEX('Non Compliance input'!$I$5:$I$156,MATCH(1,(A3547='Non Compliance input'!$A$5:$A$156)*(E3547&gt;='Non Compliance input'!$D$5:$D$156)*(F3547&lt;='Non Compliance input'!$E$5:$E$156)*('Non Compliance input'!$I$5:$I$156="Yes"),0))
),"","Yes")</f>
        <v/>
      </c>
      <c r="N3547" s="149" t="str">
        <f>IF(VLOOKUP($A3547,HourEndingOutage!$B$3:$F$746,5,0)="Outage","Outage","")</f>
        <v/>
      </c>
      <c r="O3547" s="18">
        <f t="shared" si="498"/>
        <v>0</v>
      </c>
      <c r="P3547" s="18" t="str">
        <f t="shared" si="499"/>
        <v/>
      </c>
      <c r="Q3547" s="18">
        <f t="shared" si="500"/>
        <v>0</v>
      </c>
      <c r="R3547" s="118"/>
    </row>
    <row r="3548" spans="1:18" x14ac:dyDescent="0.25">
      <c r="A3548" s="25">
        <f t="shared" ref="A3548:A3611" si="501">IF(C3548=C3547,A3547,A3547+1)</f>
        <v>394</v>
      </c>
      <c r="B3548" s="23">
        <f t="shared" ref="B3548:B3611" si="502">IF(C3548&lt;C3547,B3547+1,B3547)</f>
        <v>44578</v>
      </c>
      <c r="C3548" s="24">
        <v>10</v>
      </c>
      <c r="D3548" s="54" t="str">
        <f t="shared" si="494"/>
        <v>ASET</v>
      </c>
      <c r="E3548" s="178"/>
      <c r="F3548" s="179"/>
      <c r="G3548" s="177"/>
      <c r="H3548" s="177"/>
      <c r="I3548" s="169">
        <f t="shared" si="495"/>
        <v>0</v>
      </c>
      <c r="J3548" s="149" t="str" cm="1">
        <f t="array" ref="J3548">IF(ISERROR(INDEX('Non Compliance input'!$H$5:$H$156,MATCH(1,(A3548='Non Compliance input'!$A$5:$A$156)*(F3548&gt;='Non Compliance input'!$D$5:$D$156)*(E3548&lt;'Non Compliance input'!$E$5:$E$156)*('Non Compliance input'!$H$5:$H$156="Yes"),0))
),"","Yes")</f>
        <v/>
      </c>
      <c r="K3548" s="149">
        <f t="shared" si="496"/>
        <v>0</v>
      </c>
      <c r="L3548" s="162">
        <f t="shared" si="497"/>
        <v>0</v>
      </c>
      <c r="M3548" s="162" t="str" cm="1">
        <f t="array" ref="M3548">IF(ISERROR(INDEX('Non Compliance input'!$I$5:$I$156,MATCH(1,(A3548='Non Compliance input'!$A$5:$A$156)*(E3548&gt;='Non Compliance input'!$D$5:$D$156)*(F3548&lt;='Non Compliance input'!$E$5:$E$156)*('Non Compliance input'!$I$5:$I$156="Yes"),0))
),"","Yes")</f>
        <v/>
      </c>
      <c r="N3548" s="149" t="str">
        <f>IF(VLOOKUP($A3548,HourEndingOutage!$B$3:$F$746,5,0)="Outage","Outage","")</f>
        <v/>
      </c>
      <c r="O3548" s="18">
        <f t="shared" si="498"/>
        <v>0</v>
      </c>
      <c r="P3548" s="18" t="str">
        <f t="shared" si="499"/>
        <v/>
      </c>
      <c r="Q3548" s="18">
        <f t="shared" si="500"/>
        <v>0</v>
      </c>
      <c r="R3548" s="118"/>
    </row>
    <row r="3549" spans="1:18" x14ac:dyDescent="0.25">
      <c r="A3549" s="25">
        <f t="shared" si="501"/>
        <v>395</v>
      </c>
      <c r="B3549" s="23">
        <f t="shared" si="502"/>
        <v>44578</v>
      </c>
      <c r="C3549" s="24">
        <v>11</v>
      </c>
      <c r="D3549" s="54" t="str">
        <f t="shared" si="494"/>
        <v>ASET</v>
      </c>
      <c r="E3549" s="178"/>
      <c r="F3549" s="179"/>
      <c r="G3549" s="177"/>
      <c r="H3549" s="177"/>
      <c r="I3549" s="169">
        <f t="shared" si="495"/>
        <v>0</v>
      </c>
      <c r="J3549" s="149" t="str" cm="1">
        <f t="array" ref="J3549">IF(ISERROR(INDEX('Non Compliance input'!$H$5:$H$156,MATCH(1,(A3549='Non Compliance input'!$A$5:$A$156)*(F3549&gt;='Non Compliance input'!$D$5:$D$156)*(E3549&lt;'Non Compliance input'!$E$5:$E$156)*('Non Compliance input'!$H$5:$H$156="Yes"),0))
),"","Yes")</f>
        <v/>
      </c>
      <c r="K3549" s="149">
        <f t="shared" si="496"/>
        <v>0</v>
      </c>
      <c r="L3549" s="162">
        <f t="shared" si="497"/>
        <v>0</v>
      </c>
      <c r="M3549" s="162" t="str" cm="1">
        <f t="array" ref="M3549">IF(ISERROR(INDEX('Non Compliance input'!$I$5:$I$156,MATCH(1,(A3549='Non Compliance input'!$A$5:$A$156)*(E3549&gt;='Non Compliance input'!$D$5:$D$156)*(F3549&lt;='Non Compliance input'!$E$5:$E$156)*('Non Compliance input'!$I$5:$I$156="Yes"),0))
),"","Yes")</f>
        <v/>
      </c>
      <c r="N3549" s="149" t="str">
        <f>IF(VLOOKUP($A3549,HourEndingOutage!$B$3:$F$746,5,0)="Outage","Outage","")</f>
        <v/>
      </c>
      <c r="O3549" s="18">
        <f t="shared" si="498"/>
        <v>0</v>
      </c>
      <c r="P3549" s="18" t="str">
        <f t="shared" si="499"/>
        <v/>
      </c>
      <c r="Q3549" s="18">
        <f t="shared" si="500"/>
        <v>0</v>
      </c>
      <c r="R3549" s="118"/>
    </row>
    <row r="3550" spans="1:18" x14ac:dyDescent="0.25">
      <c r="A3550" s="25">
        <f t="shared" si="501"/>
        <v>395</v>
      </c>
      <c r="B3550" s="23">
        <f t="shared" si="502"/>
        <v>44578</v>
      </c>
      <c r="C3550" s="24">
        <v>11</v>
      </c>
      <c r="D3550" s="54" t="str">
        <f t="shared" si="494"/>
        <v>ASET</v>
      </c>
      <c r="E3550" s="178"/>
      <c r="F3550" s="179"/>
      <c r="G3550" s="177"/>
      <c r="H3550" s="177"/>
      <c r="I3550" s="169">
        <f t="shared" si="495"/>
        <v>0</v>
      </c>
      <c r="J3550" s="149" t="str" cm="1">
        <f t="array" ref="J3550">IF(ISERROR(INDEX('Non Compliance input'!$H$5:$H$156,MATCH(1,(A3550='Non Compliance input'!$A$5:$A$156)*(F3550&gt;='Non Compliance input'!$D$5:$D$156)*(E3550&lt;'Non Compliance input'!$E$5:$E$156)*('Non Compliance input'!$H$5:$H$156="Yes"),0))
),"","Yes")</f>
        <v/>
      </c>
      <c r="K3550" s="149">
        <f t="shared" si="496"/>
        <v>0</v>
      </c>
      <c r="L3550" s="162">
        <f t="shared" si="497"/>
        <v>0</v>
      </c>
      <c r="M3550" s="162" t="str" cm="1">
        <f t="array" ref="M3550">IF(ISERROR(INDEX('Non Compliance input'!$I$5:$I$156,MATCH(1,(A3550='Non Compliance input'!$A$5:$A$156)*(E3550&gt;='Non Compliance input'!$D$5:$D$156)*(F3550&lt;='Non Compliance input'!$E$5:$E$156)*('Non Compliance input'!$I$5:$I$156="Yes"),0))
),"","Yes")</f>
        <v/>
      </c>
      <c r="N3550" s="149" t="str">
        <f>IF(VLOOKUP($A3550,HourEndingOutage!$B$3:$F$746,5,0)="Outage","Outage","")</f>
        <v/>
      </c>
      <c r="O3550" s="18">
        <f t="shared" si="498"/>
        <v>0</v>
      </c>
      <c r="P3550" s="18" t="str">
        <f t="shared" si="499"/>
        <v/>
      </c>
      <c r="Q3550" s="18">
        <f t="shared" si="500"/>
        <v>0</v>
      </c>
      <c r="R3550" s="118"/>
    </row>
    <row r="3551" spans="1:18" x14ac:dyDescent="0.25">
      <c r="A3551" s="25">
        <f t="shared" si="501"/>
        <v>395</v>
      </c>
      <c r="B3551" s="23">
        <f t="shared" si="502"/>
        <v>44578</v>
      </c>
      <c r="C3551" s="24">
        <v>11</v>
      </c>
      <c r="D3551" s="54" t="str">
        <f t="shared" si="494"/>
        <v>ASET</v>
      </c>
      <c r="E3551" s="178"/>
      <c r="F3551" s="179"/>
      <c r="G3551" s="177"/>
      <c r="H3551" s="177"/>
      <c r="I3551" s="169">
        <f t="shared" si="495"/>
        <v>0</v>
      </c>
      <c r="J3551" s="149" t="str" cm="1">
        <f t="array" ref="J3551">IF(ISERROR(INDEX('Non Compliance input'!$H$5:$H$156,MATCH(1,(A3551='Non Compliance input'!$A$5:$A$156)*(F3551&gt;='Non Compliance input'!$D$5:$D$156)*(E3551&lt;'Non Compliance input'!$E$5:$E$156)*('Non Compliance input'!$H$5:$H$156="Yes"),0))
),"","Yes")</f>
        <v/>
      </c>
      <c r="K3551" s="149">
        <f t="shared" si="496"/>
        <v>0</v>
      </c>
      <c r="L3551" s="162">
        <f t="shared" si="497"/>
        <v>0</v>
      </c>
      <c r="M3551" s="162" t="str" cm="1">
        <f t="array" ref="M3551">IF(ISERROR(INDEX('Non Compliance input'!$I$5:$I$156,MATCH(1,(A3551='Non Compliance input'!$A$5:$A$156)*(E3551&gt;='Non Compliance input'!$D$5:$D$156)*(F3551&lt;='Non Compliance input'!$E$5:$E$156)*('Non Compliance input'!$I$5:$I$156="Yes"),0))
),"","Yes")</f>
        <v/>
      </c>
      <c r="N3551" s="149" t="str">
        <f>IF(VLOOKUP($A3551,HourEndingOutage!$B$3:$F$746,5,0)="Outage","Outage","")</f>
        <v/>
      </c>
      <c r="O3551" s="18">
        <f t="shared" si="498"/>
        <v>0</v>
      </c>
      <c r="P3551" s="18" t="str">
        <f t="shared" si="499"/>
        <v/>
      </c>
      <c r="Q3551" s="18">
        <f t="shared" si="500"/>
        <v>0</v>
      </c>
      <c r="R3551" s="118"/>
    </row>
    <row r="3552" spans="1:18" x14ac:dyDescent="0.25">
      <c r="A3552" s="25">
        <f t="shared" si="501"/>
        <v>395</v>
      </c>
      <c r="B3552" s="23">
        <f t="shared" si="502"/>
        <v>44578</v>
      </c>
      <c r="C3552" s="24">
        <v>11</v>
      </c>
      <c r="D3552" s="54" t="str">
        <f t="shared" si="494"/>
        <v>ASET</v>
      </c>
      <c r="E3552" s="178"/>
      <c r="F3552" s="179"/>
      <c r="G3552" s="177"/>
      <c r="H3552" s="177"/>
      <c r="I3552" s="169">
        <f t="shared" si="495"/>
        <v>0</v>
      </c>
      <c r="J3552" s="149" t="str" cm="1">
        <f t="array" ref="J3552">IF(ISERROR(INDEX('Non Compliance input'!$H$5:$H$156,MATCH(1,(A3552='Non Compliance input'!$A$5:$A$156)*(F3552&gt;='Non Compliance input'!$D$5:$D$156)*(E3552&lt;'Non Compliance input'!$E$5:$E$156)*('Non Compliance input'!$H$5:$H$156="Yes"),0))
),"","Yes")</f>
        <v/>
      </c>
      <c r="K3552" s="149">
        <f t="shared" si="496"/>
        <v>0</v>
      </c>
      <c r="L3552" s="162">
        <f t="shared" si="497"/>
        <v>0</v>
      </c>
      <c r="M3552" s="162" t="str" cm="1">
        <f t="array" ref="M3552">IF(ISERROR(INDEX('Non Compliance input'!$I$5:$I$156,MATCH(1,(A3552='Non Compliance input'!$A$5:$A$156)*(E3552&gt;='Non Compliance input'!$D$5:$D$156)*(F3552&lt;='Non Compliance input'!$E$5:$E$156)*('Non Compliance input'!$I$5:$I$156="Yes"),0))
),"","Yes")</f>
        <v/>
      </c>
      <c r="N3552" s="149" t="str">
        <f>IF(VLOOKUP($A3552,HourEndingOutage!$B$3:$F$746,5,0)="Outage","Outage","")</f>
        <v/>
      </c>
      <c r="O3552" s="18">
        <f t="shared" si="498"/>
        <v>0</v>
      </c>
      <c r="P3552" s="18" t="str">
        <f t="shared" si="499"/>
        <v/>
      </c>
      <c r="Q3552" s="18">
        <f t="shared" si="500"/>
        <v>0</v>
      </c>
      <c r="R3552" s="118"/>
    </row>
    <row r="3553" spans="1:18" x14ac:dyDescent="0.25">
      <c r="A3553" s="25">
        <f t="shared" si="501"/>
        <v>395</v>
      </c>
      <c r="B3553" s="23">
        <f t="shared" si="502"/>
        <v>44578</v>
      </c>
      <c r="C3553" s="24">
        <v>11</v>
      </c>
      <c r="D3553" s="54" t="str">
        <f t="shared" si="494"/>
        <v>ASET</v>
      </c>
      <c r="E3553" s="178"/>
      <c r="F3553" s="179"/>
      <c r="G3553" s="177"/>
      <c r="H3553" s="177"/>
      <c r="I3553" s="169">
        <f t="shared" si="495"/>
        <v>0</v>
      </c>
      <c r="J3553" s="149" t="str" cm="1">
        <f t="array" ref="J3553">IF(ISERROR(INDEX('Non Compliance input'!$H$5:$H$156,MATCH(1,(A3553='Non Compliance input'!$A$5:$A$156)*(F3553&gt;='Non Compliance input'!$D$5:$D$156)*(E3553&lt;'Non Compliance input'!$E$5:$E$156)*('Non Compliance input'!$H$5:$H$156="Yes"),0))
),"","Yes")</f>
        <v/>
      </c>
      <c r="K3553" s="149">
        <f t="shared" si="496"/>
        <v>0</v>
      </c>
      <c r="L3553" s="162">
        <f t="shared" si="497"/>
        <v>0</v>
      </c>
      <c r="M3553" s="162" t="str" cm="1">
        <f t="array" ref="M3553">IF(ISERROR(INDEX('Non Compliance input'!$I$5:$I$156,MATCH(1,(A3553='Non Compliance input'!$A$5:$A$156)*(E3553&gt;='Non Compliance input'!$D$5:$D$156)*(F3553&lt;='Non Compliance input'!$E$5:$E$156)*('Non Compliance input'!$I$5:$I$156="Yes"),0))
),"","Yes")</f>
        <v/>
      </c>
      <c r="N3553" s="149" t="str">
        <f>IF(VLOOKUP($A3553,HourEndingOutage!$B$3:$F$746,5,0)="Outage","Outage","")</f>
        <v/>
      </c>
      <c r="O3553" s="18">
        <f t="shared" si="498"/>
        <v>0</v>
      </c>
      <c r="P3553" s="18" t="str">
        <f t="shared" si="499"/>
        <v/>
      </c>
      <c r="Q3553" s="18">
        <f t="shared" si="500"/>
        <v>0</v>
      </c>
      <c r="R3553" s="118"/>
    </row>
    <row r="3554" spans="1:18" x14ac:dyDescent="0.25">
      <c r="A3554" s="25">
        <f t="shared" si="501"/>
        <v>395</v>
      </c>
      <c r="B3554" s="23">
        <f t="shared" si="502"/>
        <v>44578</v>
      </c>
      <c r="C3554" s="24">
        <v>11</v>
      </c>
      <c r="D3554" s="54" t="str">
        <f t="shared" si="494"/>
        <v>ASET</v>
      </c>
      <c r="E3554" s="178"/>
      <c r="F3554" s="179"/>
      <c r="G3554" s="177"/>
      <c r="H3554" s="177"/>
      <c r="I3554" s="169">
        <f t="shared" si="495"/>
        <v>0</v>
      </c>
      <c r="J3554" s="149" t="str" cm="1">
        <f t="array" ref="J3554">IF(ISERROR(INDEX('Non Compliance input'!$H$5:$H$156,MATCH(1,(A3554='Non Compliance input'!$A$5:$A$156)*(F3554&gt;='Non Compliance input'!$D$5:$D$156)*(E3554&lt;'Non Compliance input'!$E$5:$E$156)*('Non Compliance input'!$H$5:$H$156="Yes"),0))
),"","Yes")</f>
        <v/>
      </c>
      <c r="K3554" s="149">
        <f t="shared" si="496"/>
        <v>0</v>
      </c>
      <c r="L3554" s="162">
        <f t="shared" si="497"/>
        <v>0</v>
      </c>
      <c r="M3554" s="162" t="str" cm="1">
        <f t="array" ref="M3554">IF(ISERROR(INDEX('Non Compliance input'!$I$5:$I$156,MATCH(1,(A3554='Non Compliance input'!$A$5:$A$156)*(E3554&gt;='Non Compliance input'!$D$5:$D$156)*(F3554&lt;='Non Compliance input'!$E$5:$E$156)*('Non Compliance input'!$I$5:$I$156="Yes"),0))
),"","Yes")</f>
        <v/>
      </c>
      <c r="N3554" s="149" t="str">
        <f>IF(VLOOKUP($A3554,HourEndingOutage!$B$3:$F$746,5,0)="Outage","Outage","")</f>
        <v/>
      </c>
      <c r="O3554" s="18">
        <f t="shared" si="498"/>
        <v>0</v>
      </c>
      <c r="P3554" s="18" t="str">
        <f t="shared" si="499"/>
        <v/>
      </c>
      <c r="Q3554" s="18">
        <f t="shared" si="500"/>
        <v>0</v>
      </c>
      <c r="R3554" s="118"/>
    </row>
    <row r="3555" spans="1:18" x14ac:dyDescent="0.25">
      <c r="A3555" s="25">
        <f t="shared" si="501"/>
        <v>395</v>
      </c>
      <c r="B3555" s="23">
        <f t="shared" si="502"/>
        <v>44578</v>
      </c>
      <c r="C3555" s="24">
        <v>11</v>
      </c>
      <c r="D3555" s="54" t="str">
        <f t="shared" si="494"/>
        <v>ASET</v>
      </c>
      <c r="E3555" s="178"/>
      <c r="F3555" s="179"/>
      <c r="G3555" s="177"/>
      <c r="H3555" s="177"/>
      <c r="I3555" s="169">
        <f t="shared" si="495"/>
        <v>0</v>
      </c>
      <c r="J3555" s="149" t="str" cm="1">
        <f t="array" ref="J3555">IF(ISERROR(INDEX('Non Compliance input'!$H$5:$H$156,MATCH(1,(A3555='Non Compliance input'!$A$5:$A$156)*(F3555&gt;='Non Compliance input'!$D$5:$D$156)*(E3555&lt;'Non Compliance input'!$E$5:$E$156)*('Non Compliance input'!$H$5:$H$156="Yes"),0))
),"","Yes")</f>
        <v/>
      </c>
      <c r="K3555" s="149">
        <f t="shared" si="496"/>
        <v>0</v>
      </c>
      <c r="L3555" s="162">
        <f t="shared" si="497"/>
        <v>0</v>
      </c>
      <c r="M3555" s="162" t="str" cm="1">
        <f t="array" ref="M3555">IF(ISERROR(INDEX('Non Compliance input'!$I$5:$I$156,MATCH(1,(A3555='Non Compliance input'!$A$5:$A$156)*(E3555&gt;='Non Compliance input'!$D$5:$D$156)*(F3555&lt;='Non Compliance input'!$E$5:$E$156)*('Non Compliance input'!$I$5:$I$156="Yes"),0))
),"","Yes")</f>
        <v/>
      </c>
      <c r="N3555" s="149" t="str">
        <f>IF(VLOOKUP($A3555,HourEndingOutage!$B$3:$F$746,5,0)="Outage","Outage","")</f>
        <v/>
      </c>
      <c r="O3555" s="18">
        <f t="shared" si="498"/>
        <v>0</v>
      </c>
      <c r="P3555" s="18" t="str">
        <f t="shared" si="499"/>
        <v/>
      </c>
      <c r="Q3555" s="18">
        <f t="shared" si="500"/>
        <v>0</v>
      </c>
      <c r="R3555" s="118"/>
    </row>
    <row r="3556" spans="1:18" x14ac:dyDescent="0.25">
      <c r="A3556" s="25">
        <f t="shared" si="501"/>
        <v>395</v>
      </c>
      <c r="B3556" s="23">
        <f t="shared" si="502"/>
        <v>44578</v>
      </c>
      <c r="C3556" s="24">
        <v>11</v>
      </c>
      <c r="D3556" s="54" t="str">
        <f t="shared" si="494"/>
        <v>ASET</v>
      </c>
      <c r="E3556" s="178"/>
      <c r="F3556" s="179"/>
      <c r="G3556" s="177"/>
      <c r="H3556" s="177"/>
      <c r="I3556" s="169">
        <f t="shared" si="495"/>
        <v>0</v>
      </c>
      <c r="J3556" s="149" t="str" cm="1">
        <f t="array" ref="J3556">IF(ISERROR(INDEX('Non Compliance input'!$H$5:$H$156,MATCH(1,(A3556='Non Compliance input'!$A$5:$A$156)*(F3556&gt;='Non Compliance input'!$D$5:$D$156)*(E3556&lt;'Non Compliance input'!$E$5:$E$156)*('Non Compliance input'!$H$5:$H$156="Yes"),0))
),"","Yes")</f>
        <v/>
      </c>
      <c r="K3556" s="149">
        <f t="shared" si="496"/>
        <v>0</v>
      </c>
      <c r="L3556" s="162">
        <f t="shared" si="497"/>
        <v>0</v>
      </c>
      <c r="M3556" s="162" t="str" cm="1">
        <f t="array" ref="M3556">IF(ISERROR(INDEX('Non Compliance input'!$I$5:$I$156,MATCH(1,(A3556='Non Compliance input'!$A$5:$A$156)*(E3556&gt;='Non Compliance input'!$D$5:$D$156)*(F3556&lt;='Non Compliance input'!$E$5:$E$156)*('Non Compliance input'!$I$5:$I$156="Yes"),0))
),"","Yes")</f>
        <v/>
      </c>
      <c r="N3556" s="149" t="str">
        <f>IF(VLOOKUP($A3556,HourEndingOutage!$B$3:$F$746,5,0)="Outage","Outage","")</f>
        <v/>
      </c>
      <c r="O3556" s="18">
        <f t="shared" si="498"/>
        <v>0</v>
      </c>
      <c r="P3556" s="18" t="str">
        <f t="shared" si="499"/>
        <v/>
      </c>
      <c r="Q3556" s="18">
        <f t="shared" si="500"/>
        <v>0</v>
      </c>
      <c r="R3556" s="118"/>
    </row>
    <row r="3557" spans="1:18" x14ac:dyDescent="0.25">
      <c r="A3557" s="25">
        <f t="shared" si="501"/>
        <v>395</v>
      </c>
      <c r="B3557" s="23">
        <f t="shared" si="502"/>
        <v>44578</v>
      </c>
      <c r="C3557" s="24">
        <v>11</v>
      </c>
      <c r="D3557" s="54" t="str">
        <f t="shared" si="494"/>
        <v>ASET</v>
      </c>
      <c r="E3557" s="178"/>
      <c r="F3557" s="179"/>
      <c r="G3557" s="177"/>
      <c r="H3557" s="177"/>
      <c r="I3557" s="169">
        <f t="shared" si="495"/>
        <v>0</v>
      </c>
      <c r="J3557" s="149" t="str" cm="1">
        <f t="array" ref="J3557">IF(ISERROR(INDEX('Non Compliance input'!$H$5:$H$156,MATCH(1,(A3557='Non Compliance input'!$A$5:$A$156)*(F3557&gt;='Non Compliance input'!$D$5:$D$156)*(E3557&lt;'Non Compliance input'!$E$5:$E$156)*('Non Compliance input'!$H$5:$H$156="Yes"),0))
),"","Yes")</f>
        <v/>
      </c>
      <c r="K3557" s="149">
        <f t="shared" si="496"/>
        <v>0</v>
      </c>
      <c r="L3557" s="162">
        <f t="shared" si="497"/>
        <v>0</v>
      </c>
      <c r="M3557" s="162" t="str" cm="1">
        <f t="array" ref="M3557">IF(ISERROR(INDEX('Non Compliance input'!$I$5:$I$156,MATCH(1,(A3557='Non Compliance input'!$A$5:$A$156)*(E3557&gt;='Non Compliance input'!$D$5:$D$156)*(F3557&lt;='Non Compliance input'!$E$5:$E$156)*('Non Compliance input'!$I$5:$I$156="Yes"),0))
),"","Yes")</f>
        <v/>
      </c>
      <c r="N3557" s="149" t="str">
        <f>IF(VLOOKUP($A3557,HourEndingOutage!$B$3:$F$746,5,0)="Outage","Outage","")</f>
        <v/>
      </c>
      <c r="O3557" s="18">
        <f t="shared" si="498"/>
        <v>0</v>
      </c>
      <c r="P3557" s="18" t="str">
        <f t="shared" si="499"/>
        <v/>
      </c>
      <c r="Q3557" s="18">
        <f t="shared" si="500"/>
        <v>0</v>
      </c>
      <c r="R3557" s="118"/>
    </row>
    <row r="3558" spans="1:18" x14ac:dyDescent="0.25">
      <c r="A3558" s="25">
        <f t="shared" si="501"/>
        <v>396</v>
      </c>
      <c r="B3558" s="23">
        <f t="shared" si="502"/>
        <v>44578</v>
      </c>
      <c r="C3558" s="24">
        <v>12</v>
      </c>
      <c r="D3558" s="54" t="str">
        <f t="shared" si="494"/>
        <v>ASET</v>
      </c>
      <c r="E3558" s="178"/>
      <c r="F3558" s="179"/>
      <c r="G3558" s="177"/>
      <c r="H3558" s="177"/>
      <c r="I3558" s="169">
        <f t="shared" si="495"/>
        <v>0</v>
      </c>
      <c r="J3558" s="149" t="str" cm="1">
        <f t="array" ref="J3558">IF(ISERROR(INDEX('Non Compliance input'!$H$5:$H$156,MATCH(1,(A3558='Non Compliance input'!$A$5:$A$156)*(F3558&gt;='Non Compliance input'!$D$5:$D$156)*(E3558&lt;'Non Compliance input'!$E$5:$E$156)*('Non Compliance input'!$H$5:$H$156="Yes"),0))
),"","Yes")</f>
        <v/>
      </c>
      <c r="K3558" s="149">
        <f t="shared" si="496"/>
        <v>0</v>
      </c>
      <c r="L3558" s="162">
        <f t="shared" si="497"/>
        <v>0</v>
      </c>
      <c r="M3558" s="162" t="str" cm="1">
        <f t="array" ref="M3558">IF(ISERROR(INDEX('Non Compliance input'!$I$5:$I$156,MATCH(1,(A3558='Non Compliance input'!$A$5:$A$156)*(E3558&gt;='Non Compliance input'!$D$5:$D$156)*(F3558&lt;='Non Compliance input'!$E$5:$E$156)*('Non Compliance input'!$I$5:$I$156="Yes"),0))
),"","Yes")</f>
        <v/>
      </c>
      <c r="N3558" s="149" t="str">
        <f>IF(VLOOKUP($A3558,HourEndingOutage!$B$3:$F$746,5,0)="Outage","Outage","")</f>
        <v/>
      </c>
      <c r="O3558" s="18">
        <f t="shared" si="498"/>
        <v>0</v>
      </c>
      <c r="P3558" s="18" t="str">
        <f t="shared" si="499"/>
        <v/>
      </c>
      <c r="Q3558" s="18">
        <f t="shared" si="500"/>
        <v>0</v>
      </c>
      <c r="R3558" s="118"/>
    </row>
    <row r="3559" spans="1:18" x14ac:dyDescent="0.25">
      <c r="A3559" s="25">
        <f t="shared" si="501"/>
        <v>396</v>
      </c>
      <c r="B3559" s="23">
        <f t="shared" si="502"/>
        <v>44578</v>
      </c>
      <c r="C3559" s="24">
        <v>12</v>
      </c>
      <c r="D3559" s="54" t="str">
        <f t="shared" si="494"/>
        <v>ASET</v>
      </c>
      <c r="E3559" s="178"/>
      <c r="F3559" s="179"/>
      <c r="G3559" s="177"/>
      <c r="H3559" s="177"/>
      <c r="I3559" s="169">
        <f t="shared" si="495"/>
        <v>0</v>
      </c>
      <c r="J3559" s="149" t="str" cm="1">
        <f t="array" ref="J3559">IF(ISERROR(INDEX('Non Compliance input'!$H$5:$H$156,MATCH(1,(A3559='Non Compliance input'!$A$5:$A$156)*(F3559&gt;='Non Compliance input'!$D$5:$D$156)*(E3559&lt;'Non Compliance input'!$E$5:$E$156)*('Non Compliance input'!$H$5:$H$156="Yes"),0))
),"","Yes")</f>
        <v/>
      </c>
      <c r="K3559" s="149">
        <f t="shared" si="496"/>
        <v>0</v>
      </c>
      <c r="L3559" s="162">
        <f t="shared" si="497"/>
        <v>0</v>
      </c>
      <c r="M3559" s="162" t="str" cm="1">
        <f t="array" ref="M3559">IF(ISERROR(INDEX('Non Compliance input'!$I$5:$I$156,MATCH(1,(A3559='Non Compliance input'!$A$5:$A$156)*(E3559&gt;='Non Compliance input'!$D$5:$D$156)*(F3559&lt;='Non Compliance input'!$E$5:$E$156)*('Non Compliance input'!$I$5:$I$156="Yes"),0))
),"","Yes")</f>
        <v/>
      </c>
      <c r="N3559" s="149" t="str">
        <f>IF(VLOOKUP($A3559,HourEndingOutage!$B$3:$F$746,5,0)="Outage","Outage","")</f>
        <v/>
      </c>
      <c r="O3559" s="18">
        <f t="shared" si="498"/>
        <v>0</v>
      </c>
      <c r="P3559" s="18" t="str">
        <f t="shared" si="499"/>
        <v/>
      </c>
      <c r="Q3559" s="18">
        <f t="shared" si="500"/>
        <v>0</v>
      </c>
      <c r="R3559" s="118"/>
    </row>
    <row r="3560" spans="1:18" x14ac:dyDescent="0.25">
      <c r="A3560" s="25">
        <f t="shared" si="501"/>
        <v>396</v>
      </c>
      <c r="B3560" s="23">
        <f t="shared" si="502"/>
        <v>44578</v>
      </c>
      <c r="C3560" s="24">
        <v>12</v>
      </c>
      <c r="D3560" s="54" t="str">
        <f t="shared" si="494"/>
        <v>ASET</v>
      </c>
      <c r="E3560" s="178"/>
      <c r="F3560" s="179"/>
      <c r="G3560" s="177"/>
      <c r="H3560" s="177"/>
      <c r="I3560" s="169">
        <f t="shared" si="495"/>
        <v>0</v>
      </c>
      <c r="J3560" s="149" t="str" cm="1">
        <f t="array" ref="J3560">IF(ISERROR(INDEX('Non Compliance input'!$H$5:$H$156,MATCH(1,(A3560='Non Compliance input'!$A$5:$A$156)*(F3560&gt;='Non Compliance input'!$D$5:$D$156)*(E3560&lt;'Non Compliance input'!$E$5:$E$156)*('Non Compliance input'!$H$5:$H$156="Yes"),0))
),"","Yes")</f>
        <v/>
      </c>
      <c r="K3560" s="149">
        <f t="shared" si="496"/>
        <v>0</v>
      </c>
      <c r="L3560" s="162">
        <f t="shared" si="497"/>
        <v>0</v>
      </c>
      <c r="M3560" s="162" t="str" cm="1">
        <f t="array" ref="M3560">IF(ISERROR(INDEX('Non Compliance input'!$I$5:$I$156,MATCH(1,(A3560='Non Compliance input'!$A$5:$A$156)*(E3560&gt;='Non Compliance input'!$D$5:$D$156)*(F3560&lt;='Non Compliance input'!$E$5:$E$156)*('Non Compliance input'!$I$5:$I$156="Yes"),0))
),"","Yes")</f>
        <v/>
      </c>
      <c r="N3560" s="149" t="str">
        <f>IF(VLOOKUP($A3560,HourEndingOutage!$B$3:$F$746,5,0)="Outage","Outage","")</f>
        <v/>
      </c>
      <c r="O3560" s="18">
        <f t="shared" si="498"/>
        <v>0</v>
      </c>
      <c r="P3560" s="18" t="str">
        <f t="shared" si="499"/>
        <v/>
      </c>
      <c r="Q3560" s="18">
        <f t="shared" si="500"/>
        <v>0</v>
      </c>
      <c r="R3560" s="118"/>
    </row>
    <row r="3561" spans="1:18" x14ac:dyDescent="0.25">
      <c r="A3561" s="25">
        <f t="shared" si="501"/>
        <v>396</v>
      </c>
      <c r="B3561" s="23">
        <f t="shared" si="502"/>
        <v>44578</v>
      </c>
      <c r="C3561" s="24">
        <v>12</v>
      </c>
      <c r="D3561" s="54" t="str">
        <f t="shared" si="494"/>
        <v>ASET</v>
      </c>
      <c r="E3561" s="178"/>
      <c r="F3561" s="179"/>
      <c r="G3561" s="177"/>
      <c r="H3561" s="177"/>
      <c r="I3561" s="169">
        <f t="shared" si="495"/>
        <v>0</v>
      </c>
      <c r="J3561" s="149" t="str" cm="1">
        <f t="array" ref="J3561">IF(ISERROR(INDEX('Non Compliance input'!$H$5:$H$156,MATCH(1,(A3561='Non Compliance input'!$A$5:$A$156)*(F3561&gt;='Non Compliance input'!$D$5:$D$156)*(E3561&lt;'Non Compliance input'!$E$5:$E$156)*('Non Compliance input'!$H$5:$H$156="Yes"),0))
),"","Yes")</f>
        <v/>
      </c>
      <c r="K3561" s="149">
        <f t="shared" si="496"/>
        <v>0</v>
      </c>
      <c r="L3561" s="162">
        <f t="shared" si="497"/>
        <v>0</v>
      </c>
      <c r="M3561" s="162" t="str" cm="1">
        <f t="array" ref="M3561">IF(ISERROR(INDEX('Non Compliance input'!$I$5:$I$156,MATCH(1,(A3561='Non Compliance input'!$A$5:$A$156)*(E3561&gt;='Non Compliance input'!$D$5:$D$156)*(F3561&lt;='Non Compliance input'!$E$5:$E$156)*('Non Compliance input'!$I$5:$I$156="Yes"),0))
),"","Yes")</f>
        <v/>
      </c>
      <c r="N3561" s="149" t="str">
        <f>IF(VLOOKUP($A3561,HourEndingOutage!$B$3:$F$746,5,0)="Outage","Outage","")</f>
        <v/>
      </c>
      <c r="O3561" s="18">
        <f t="shared" si="498"/>
        <v>0</v>
      </c>
      <c r="P3561" s="18" t="str">
        <f t="shared" si="499"/>
        <v/>
      </c>
      <c r="Q3561" s="18">
        <f t="shared" si="500"/>
        <v>0</v>
      </c>
      <c r="R3561" s="118"/>
    </row>
    <row r="3562" spans="1:18" x14ac:dyDescent="0.25">
      <c r="A3562" s="25">
        <f t="shared" si="501"/>
        <v>396</v>
      </c>
      <c r="B3562" s="23">
        <f t="shared" si="502"/>
        <v>44578</v>
      </c>
      <c r="C3562" s="24">
        <v>12</v>
      </c>
      <c r="D3562" s="54" t="str">
        <f t="shared" si="494"/>
        <v>ASET</v>
      </c>
      <c r="E3562" s="178"/>
      <c r="F3562" s="179"/>
      <c r="G3562" s="177"/>
      <c r="H3562" s="177"/>
      <c r="I3562" s="169">
        <f t="shared" si="495"/>
        <v>0</v>
      </c>
      <c r="J3562" s="149" t="str" cm="1">
        <f t="array" ref="J3562">IF(ISERROR(INDEX('Non Compliance input'!$H$5:$H$156,MATCH(1,(A3562='Non Compliance input'!$A$5:$A$156)*(F3562&gt;='Non Compliance input'!$D$5:$D$156)*(E3562&lt;'Non Compliance input'!$E$5:$E$156)*('Non Compliance input'!$H$5:$H$156="Yes"),0))
),"","Yes")</f>
        <v/>
      </c>
      <c r="K3562" s="149">
        <f t="shared" si="496"/>
        <v>0</v>
      </c>
      <c r="L3562" s="162">
        <f t="shared" si="497"/>
        <v>0</v>
      </c>
      <c r="M3562" s="162" t="str" cm="1">
        <f t="array" ref="M3562">IF(ISERROR(INDEX('Non Compliance input'!$I$5:$I$156,MATCH(1,(A3562='Non Compliance input'!$A$5:$A$156)*(E3562&gt;='Non Compliance input'!$D$5:$D$156)*(F3562&lt;='Non Compliance input'!$E$5:$E$156)*('Non Compliance input'!$I$5:$I$156="Yes"),0))
),"","Yes")</f>
        <v/>
      </c>
      <c r="N3562" s="149" t="str">
        <f>IF(VLOOKUP($A3562,HourEndingOutage!$B$3:$F$746,5,0)="Outage","Outage","")</f>
        <v/>
      </c>
      <c r="O3562" s="18">
        <f t="shared" si="498"/>
        <v>0</v>
      </c>
      <c r="P3562" s="18" t="str">
        <f t="shared" si="499"/>
        <v/>
      </c>
      <c r="Q3562" s="18">
        <f t="shared" si="500"/>
        <v>0</v>
      </c>
      <c r="R3562" s="118"/>
    </row>
    <row r="3563" spans="1:18" x14ac:dyDescent="0.25">
      <c r="A3563" s="25">
        <f t="shared" si="501"/>
        <v>396</v>
      </c>
      <c r="B3563" s="23">
        <f t="shared" si="502"/>
        <v>44578</v>
      </c>
      <c r="C3563" s="24">
        <v>12</v>
      </c>
      <c r="D3563" s="54" t="str">
        <f t="shared" si="494"/>
        <v>ASET</v>
      </c>
      <c r="E3563" s="178"/>
      <c r="F3563" s="179"/>
      <c r="G3563" s="177"/>
      <c r="H3563" s="177"/>
      <c r="I3563" s="169">
        <f t="shared" si="495"/>
        <v>0</v>
      </c>
      <c r="J3563" s="149" t="str" cm="1">
        <f t="array" ref="J3563">IF(ISERROR(INDEX('Non Compliance input'!$H$5:$H$156,MATCH(1,(A3563='Non Compliance input'!$A$5:$A$156)*(F3563&gt;='Non Compliance input'!$D$5:$D$156)*(E3563&lt;'Non Compliance input'!$E$5:$E$156)*('Non Compliance input'!$H$5:$H$156="Yes"),0))
),"","Yes")</f>
        <v/>
      </c>
      <c r="K3563" s="149">
        <f t="shared" si="496"/>
        <v>0</v>
      </c>
      <c r="L3563" s="162">
        <f t="shared" si="497"/>
        <v>0</v>
      </c>
      <c r="M3563" s="162" t="str" cm="1">
        <f t="array" ref="M3563">IF(ISERROR(INDEX('Non Compliance input'!$I$5:$I$156,MATCH(1,(A3563='Non Compliance input'!$A$5:$A$156)*(E3563&gt;='Non Compliance input'!$D$5:$D$156)*(F3563&lt;='Non Compliance input'!$E$5:$E$156)*('Non Compliance input'!$I$5:$I$156="Yes"),0))
),"","Yes")</f>
        <v/>
      </c>
      <c r="N3563" s="149" t="str">
        <f>IF(VLOOKUP($A3563,HourEndingOutage!$B$3:$F$746,5,0)="Outage","Outage","")</f>
        <v/>
      </c>
      <c r="O3563" s="18">
        <f t="shared" si="498"/>
        <v>0</v>
      </c>
      <c r="P3563" s="18" t="str">
        <f t="shared" si="499"/>
        <v/>
      </c>
      <c r="Q3563" s="18">
        <f t="shared" si="500"/>
        <v>0</v>
      </c>
      <c r="R3563" s="118"/>
    </row>
    <row r="3564" spans="1:18" x14ac:dyDescent="0.25">
      <c r="A3564" s="25">
        <f t="shared" si="501"/>
        <v>396</v>
      </c>
      <c r="B3564" s="23">
        <f t="shared" si="502"/>
        <v>44578</v>
      </c>
      <c r="C3564" s="24">
        <v>12</v>
      </c>
      <c r="D3564" s="54" t="str">
        <f t="shared" si="494"/>
        <v>ASET</v>
      </c>
      <c r="E3564" s="178"/>
      <c r="F3564" s="179"/>
      <c r="G3564" s="177"/>
      <c r="H3564" s="177"/>
      <c r="I3564" s="169">
        <f t="shared" si="495"/>
        <v>0</v>
      </c>
      <c r="J3564" s="149" t="str" cm="1">
        <f t="array" ref="J3564">IF(ISERROR(INDEX('Non Compliance input'!$H$5:$H$156,MATCH(1,(A3564='Non Compliance input'!$A$5:$A$156)*(F3564&gt;='Non Compliance input'!$D$5:$D$156)*(E3564&lt;'Non Compliance input'!$E$5:$E$156)*('Non Compliance input'!$H$5:$H$156="Yes"),0))
),"","Yes")</f>
        <v/>
      </c>
      <c r="K3564" s="149">
        <f t="shared" si="496"/>
        <v>0</v>
      </c>
      <c r="L3564" s="162">
        <f t="shared" si="497"/>
        <v>0</v>
      </c>
      <c r="M3564" s="162" t="str" cm="1">
        <f t="array" ref="M3564">IF(ISERROR(INDEX('Non Compliance input'!$I$5:$I$156,MATCH(1,(A3564='Non Compliance input'!$A$5:$A$156)*(E3564&gt;='Non Compliance input'!$D$5:$D$156)*(F3564&lt;='Non Compliance input'!$E$5:$E$156)*('Non Compliance input'!$I$5:$I$156="Yes"),0))
),"","Yes")</f>
        <v/>
      </c>
      <c r="N3564" s="149" t="str">
        <f>IF(VLOOKUP($A3564,HourEndingOutage!$B$3:$F$746,5,0)="Outage","Outage","")</f>
        <v/>
      </c>
      <c r="O3564" s="18">
        <f t="shared" si="498"/>
        <v>0</v>
      </c>
      <c r="P3564" s="18" t="str">
        <f t="shared" si="499"/>
        <v/>
      </c>
      <c r="Q3564" s="18">
        <f t="shared" si="500"/>
        <v>0</v>
      </c>
      <c r="R3564" s="118"/>
    </row>
    <row r="3565" spans="1:18" x14ac:dyDescent="0.25">
      <c r="A3565" s="25">
        <f t="shared" si="501"/>
        <v>396</v>
      </c>
      <c r="B3565" s="23">
        <f t="shared" si="502"/>
        <v>44578</v>
      </c>
      <c r="C3565" s="24">
        <v>12</v>
      </c>
      <c r="D3565" s="54" t="str">
        <f t="shared" si="494"/>
        <v>ASET</v>
      </c>
      <c r="E3565" s="178"/>
      <c r="F3565" s="179"/>
      <c r="G3565" s="177"/>
      <c r="H3565" s="177"/>
      <c r="I3565" s="169">
        <f t="shared" si="495"/>
        <v>0</v>
      </c>
      <c r="J3565" s="149" t="str" cm="1">
        <f t="array" ref="J3565">IF(ISERROR(INDEX('Non Compliance input'!$H$5:$H$156,MATCH(1,(A3565='Non Compliance input'!$A$5:$A$156)*(F3565&gt;='Non Compliance input'!$D$5:$D$156)*(E3565&lt;'Non Compliance input'!$E$5:$E$156)*('Non Compliance input'!$H$5:$H$156="Yes"),0))
),"","Yes")</f>
        <v/>
      </c>
      <c r="K3565" s="149">
        <f t="shared" si="496"/>
        <v>0</v>
      </c>
      <c r="L3565" s="162">
        <f t="shared" si="497"/>
        <v>0</v>
      </c>
      <c r="M3565" s="162" t="str" cm="1">
        <f t="array" ref="M3565">IF(ISERROR(INDEX('Non Compliance input'!$I$5:$I$156,MATCH(1,(A3565='Non Compliance input'!$A$5:$A$156)*(E3565&gt;='Non Compliance input'!$D$5:$D$156)*(F3565&lt;='Non Compliance input'!$E$5:$E$156)*('Non Compliance input'!$I$5:$I$156="Yes"),0))
),"","Yes")</f>
        <v/>
      </c>
      <c r="N3565" s="149" t="str">
        <f>IF(VLOOKUP($A3565,HourEndingOutage!$B$3:$F$746,5,0)="Outage","Outage","")</f>
        <v/>
      </c>
      <c r="O3565" s="18">
        <f t="shared" si="498"/>
        <v>0</v>
      </c>
      <c r="P3565" s="18" t="str">
        <f t="shared" si="499"/>
        <v/>
      </c>
      <c r="Q3565" s="18">
        <f t="shared" si="500"/>
        <v>0</v>
      </c>
      <c r="R3565" s="118"/>
    </row>
    <row r="3566" spans="1:18" x14ac:dyDescent="0.25">
      <c r="A3566" s="25">
        <f t="shared" si="501"/>
        <v>396</v>
      </c>
      <c r="B3566" s="23">
        <f t="shared" si="502"/>
        <v>44578</v>
      </c>
      <c r="C3566" s="24">
        <v>12</v>
      </c>
      <c r="D3566" s="54" t="str">
        <f t="shared" si="494"/>
        <v>ASET</v>
      </c>
      <c r="E3566" s="178"/>
      <c r="F3566" s="179"/>
      <c r="G3566" s="177"/>
      <c r="H3566" s="177"/>
      <c r="I3566" s="169">
        <f t="shared" si="495"/>
        <v>0</v>
      </c>
      <c r="J3566" s="149" t="str" cm="1">
        <f t="array" ref="J3566">IF(ISERROR(INDEX('Non Compliance input'!$H$5:$H$156,MATCH(1,(A3566='Non Compliance input'!$A$5:$A$156)*(F3566&gt;='Non Compliance input'!$D$5:$D$156)*(E3566&lt;'Non Compliance input'!$E$5:$E$156)*('Non Compliance input'!$H$5:$H$156="Yes"),0))
),"","Yes")</f>
        <v/>
      </c>
      <c r="K3566" s="149">
        <f t="shared" si="496"/>
        <v>0</v>
      </c>
      <c r="L3566" s="162">
        <f t="shared" si="497"/>
        <v>0</v>
      </c>
      <c r="M3566" s="162" t="str" cm="1">
        <f t="array" ref="M3566">IF(ISERROR(INDEX('Non Compliance input'!$I$5:$I$156,MATCH(1,(A3566='Non Compliance input'!$A$5:$A$156)*(E3566&gt;='Non Compliance input'!$D$5:$D$156)*(F3566&lt;='Non Compliance input'!$E$5:$E$156)*('Non Compliance input'!$I$5:$I$156="Yes"),0))
),"","Yes")</f>
        <v/>
      </c>
      <c r="N3566" s="149" t="str">
        <f>IF(VLOOKUP($A3566,HourEndingOutage!$B$3:$F$746,5,0)="Outage","Outage","")</f>
        <v/>
      </c>
      <c r="O3566" s="18">
        <f t="shared" si="498"/>
        <v>0</v>
      </c>
      <c r="P3566" s="18" t="str">
        <f t="shared" si="499"/>
        <v/>
      </c>
      <c r="Q3566" s="18">
        <f t="shared" si="500"/>
        <v>0</v>
      </c>
      <c r="R3566" s="118"/>
    </row>
    <row r="3567" spans="1:18" x14ac:dyDescent="0.25">
      <c r="A3567" s="25">
        <f t="shared" si="501"/>
        <v>397</v>
      </c>
      <c r="B3567" s="23">
        <f t="shared" si="502"/>
        <v>44578</v>
      </c>
      <c r="C3567" s="24">
        <v>13</v>
      </c>
      <c r="D3567" s="54" t="str">
        <f t="shared" si="494"/>
        <v>ASET</v>
      </c>
      <c r="E3567" s="178"/>
      <c r="F3567" s="179"/>
      <c r="G3567" s="177"/>
      <c r="H3567" s="177"/>
      <c r="I3567" s="169">
        <f t="shared" si="495"/>
        <v>0</v>
      </c>
      <c r="J3567" s="149" t="str" cm="1">
        <f t="array" ref="J3567">IF(ISERROR(INDEX('Non Compliance input'!$H$5:$H$156,MATCH(1,(A3567='Non Compliance input'!$A$5:$A$156)*(F3567&gt;='Non Compliance input'!$D$5:$D$156)*(E3567&lt;'Non Compliance input'!$E$5:$E$156)*('Non Compliance input'!$H$5:$H$156="Yes"),0))
),"","Yes")</f>
        <v/>
      </c>
      <c r="K3567" s="149">
        <f t="shared" si="496"/>
        <v>0</v>
      </c>
      <c r="L3567" s="162">
        <f t="shared" si="497"/>
        <v>0</v>
      </c>
      <c r="M3567" s="162" t="str" cm="1">
        <f t="array" ref="M3567">IF(ISERROR(INDEX('Non Compliance input'!$I$5:$I$156,MATCH(1,(A3567='Non Compliance input'!$A$5:$A$156)*(E3567&gt;='Non Compliance input'!$D$5:$D$156)*(F3567&lt;='Non Compliance input'!$E$5:$E$156)*('Non Compliance input'!$I$5:$I$156="Yes"),0))
),"","Yes")</f>
        <v/>
      </c>
      <c r="N3567" s="149" t="str">
        <f>IF(VLOOKUP($A3567,HourEndingOutage!$B$3:$F$746,5,0)="Outage","Outage","")</f>
        <v/>
      </c>
      <c r="O3567" s="18">
        <f t="shared" si="498"/>
        <v>0</v>
      </c>
      <c r="P3567" s="18" t="str">
        <f t="shared" si="499"/>
        <v/>
      </c>
      <c r="Q3567" s="18">
        <f t="shared" si="500"/>
        <v>0</v>
      </c>
      <c r="R3567" s="118"/>
    </row>
    <row r="3568" spans="1:18" x14ac:dyDescent="0.25">
      <c r="A3568" s="25">
        <f t="shared" si="501"/>
        <v>397</v>
      </c>
      <c r="B3568" s="23">
        <f t="shared" si="502"/>
        <v>44578</v>
      </c>
      <c r="C3568" s="24">
        <v>13</v>
      </c>
      <c r="D3568" s="54" t="str">
        <f t="shared" si="494"/>
        <v>ASET</v>
      </c>
      <c r="E3568" s="178"/>
      <c r="F3568" s="179"/>
      <c r="G3568" s="177"/>
      <c r="H3568" s="177"/>
      <c r="I3568" s="169">
        <f t="shared" si="495"/>
        <v>0</v>
      </c>
      <c r="J3568" s="149" t="str" cm="1">
        <f t="array" ref="J3568">IF(ISERROR(INDEX('Non Compliance input'!$H$5:$H$156,MATCH(1,(A3568='Non Compliance input'!$A$5:$A$156)*(F3568&gt;='Non Compliance input'!$D$5:$D$156)*(E3568&lt;'Non Compliance input'!$E$5:$E$156)*('Non Compliance input'!$H$5:$H$156="Yes"),0))
),"","Yes")</f>
        <v/>
      </c>
      <c r="K3568" s="149">
        <f t="shared" si="496"/>
        <v>0</v>
      </c>
      <c r="L3568" s="162">
        <f t="shared" si="497"/>
        <v>0</v>
      </c>
      <c r="M3568" s="162" t="str" cm="1">
        <f t="array" ref="M3568">IF(ISERROR(INDEX('Non Compliance input'!$I$5:$I$156,MATCH(1,(A3568='Non Compliance input'!$A$5:$A$156)*(E3568&gt;='Non Compliance input'!$D$5:$D$156)*(F3568&lt;='Non Compliance input'!$E$5:$E$156)*('Non Compliance input'!$I$5:$I$156="Yes"),0))
),"","Yes")</f>
        <v/>
      </c>
      <c r="N3568" s="149" t="str">
        <f>IF(VLOOKUP($A3568,HourEndingOutage!$B$3:$F$746,5,0)="Outage","Outage","")</f>
        <v/>
      </c>
      <c r="O3568" s="18">
        <f t="shared" si="498"/>
        <v>0</v>
      </c>
      <c r="P3568" s="18" t="str">
        <f t="shared" si="499"/>
        <v/>
      </c>
      <c r="Q3568" s="18">
        <f t="shared" si="500"/>
        <v>0</v>
      </c>
      <c r="R3568" s="118"/>
    </row>
    <row r="3569" spans="1:18" x14ac:dyDescent="0.25">
      <c r="A3569" s="25">
        <f t="shared" si="501"/>
        <v>397</v>
      </c>
      <c r="B3569" s="23">
        <f t="shared" si="502"/>
        <v>44578</v>
      </c>
      <c r="C3569" s="24">
        <v>13</v>
      </c>
      <c r="D3569" s="54" t="str">
        <f t="shared" si="494"/>
        <v>ASET</v>
      </c>
      <c r="E3569" s="178"/>
      <c r="F3569" s="179"/>
      <c r="G3569" s="177"/>
      <c r="H3569" s="177"/>
      <c r="I3569" s="169">
        <f t="shared" si="495"/>
        <v>0</v>
      </c>
      <c r="J3569" s="149" t="str" cm="1">
        <f t="array" ref="J3569">IF(ISERROR(INDEX('Non Compliance input'!$H$5:$H$156,MATCH(1,(A3569='Non Compliance input'!$A$5:$A$156)*(F3569&gt;='Non Compliance input'!$D$5:$D$156)*(E3569&lt;'Non Compliance input'!$E$5:$E$156)*('Non Compliance input'!$H$5:$H$156="Yes"),0))
),"","Yes")</f>
        <v/>
      </c>
      <c r="K3569" s="149">
        <f t="shared" si="496"/>
        <v>0</v>
      </c>
      <c r="L3569" s="162">
        <f t="shared" si="497"/>
        <v>0</v>
      </c>
      <c r="M3569" s="162" t="str" cm="1">
        <f t="array" ref="M3569">IF(ISERROR(INDEX('Non Compliance input'!$I$5:$I$156,MATCH(1,(A3569='Non Compliance input'!$A$5:$A$156)*(E3569&gt;='Non Compliance input'!$D$5:$D$156)*(F3569&lt;='Non Compliance input'!$E$5:$E$156)*('Non Compliance input'!$I$5:$I$156="Yes"),0))
),"","Yes")</f>
        <v/>
      </c>
      <c r="N3569" s="149" t="str">
        <f>IF(VLOOKUP($A3569,HourEndingOutage!$B$3:$F$746,5,0)="Outage","Outage","")</f>
        <v/>
      </c>
      <c r="O3569" s="18">
        <f t="shared" si="498"/>
        <v>0</v>
      </c>
      <c r="P3569" s="18" t="str">
        <f t="shared" si="499"/>
        <v/>
      </c>
      <c r="Q3569" s="18">
        <f t="shared" si="500"/>
        <v>0</v>
      </c>
      <c r="R3569" s="118"/>
    </row>
    <row r="3570" spans="1:18" x14ac:dyDescent="0.25">
      <c r="A3570" s="25">
        <f t="shared" si="501"/>
        <v>397</v>
      </c>
      <c r="B3570" s="23">
        <f t="shared" si="502"/>
        <v>44578</v>
      </c>
      <c r="C3570" s="24">
        <v>13</v>
      </c>
      <c r="D3570" s="54" t="str">
        <f t="shared" si="494"/>
        <v>ASET</v>
      </c>
      <c r="E3570" s="178"/>
      <c r="F3570" s="179"/>
      <c r="G3570" s="177"/>
      <c r="H3570" s="177"/>
      <c r="I3570" s="169">
        <f t="shared" si="495"/>
        <v>0</v>
      </c>
      <c r="J3570" s="149" t="str" cm="1">
        <f t="array" ref="J3570">IF(ISERROR(INDEX('Non Compliance input'!$H$5:$H$156,MATCH(1,(A3570='Non Compliance input'!$A$5:$A$156)*(F3570&gt;='Non Compliance input'!$D$5:$D$156)*(E3570&lt;'Non Compliance input'!$E$5:$E$156)*('Non Compliance input'!$H$5:$H$156="Yes"),0))
),"","Yes")</f>
        <v/>
      </c>
      <c r="K3570" s="149">
        <f t="shared" si="496"/>
        <v>0</v>
      </c>
      <c r="L3570" s="162">
        <f t="shared" si="497"/>
        <v>0</v>
      </c>
      <c r="M3570" s="162" t="str" cm="1">
        <f t="array" ref="M3570">IF(ISERROR(INDEX('Non Compliance input'!$I$5:$I$156,MATCH(1,(A3570='Non Compliance input'!$A$5:$A$156)*(E3570&gt;='Non Compliance input'!$D$5:$D$156)*(F3570&lt;='Non Compliance input'!$E$5:$E$156)*('Non Compliance input'!$I$5:$I$156="Yes"),0))
),"","Yes")</f>
        <v/>
      </c>
      <c r="N3570" s="149" t="str">
        <f>IF(VLOOKUP($A3570,HourEndingOutage!$B$3:$F$746,5,0)="Outage","Outage","")</f>
        <v/>
      </c>
      <c r="O3570" s="18">
        <f t="shared" si="498"/>
        <v>0</v>
      </c>
      <c r="P3570" s="18" t="str">
        <f t="shared" si="499"/>
        <v/>
      </c>
      <c r="Q3570" s="18">
        <f t="shared" si="500"/>
        <v>0</v>
      </c>
      <c r="R3570" s="118"/>
    </row>
    <row r="3571" spans="1:18" x14ac:dyDescent="0.25">
      <c r="A3571" s="25">
        <f t="shared" si="501"/>
        <v>397</v>
      </c>
      <c r="B3571" s="23">
        <f t="shared" si="502"/>
        <v>44578</v>
      </c>
      <c r="C3571" s="24">
        <v>13</v>
      </c>
      <c r="D3571" s="54" t="str">
        <f t="shared" si="494"/>
        <v>ASET</v>
      </c>
      <c r="E3571" s="178"/>
      <c r="F3571" s="179"/>
      <c r="G3571" s="177"/>
      <c r="H3571" s="177"/>
      <c r="I3571" s="169">
        <f t="shared" si="495"/>
        <v>0</v>
      </c>
      <c r="J3571" s="149" t="str" cm="1">
        <f t="array" ref="J3571">IF(ISERROR(INDEX('Non Compliance input'!$H$5:$H$156,MATCH(1,(A3571='Non Compliance input'!$A$5:$A$156)*(F3571&gt;='Non Compliance input'!$D$5:$D$156)*(E3571&lt;'Non Compliance input'!$E$5:$E$156)*('Non Compliance input'!$H$5:$H$156="Yes"),0))
),"","Yes")</f>
        <v/>
      </c>
      <c r="K3571" s="149">
        <f t="shared" si="496"/>
        <v>0</v>
      </c>
      <c r="L3571" s="162">
        <f t="shared" si="497"/>
        <v>0</v>
      </c>
      <c r="M3571" s="162" t="str" cm="1">
        <f t="array" ref="M3571">IF(ISERROR(INDEX('Non Compliance input'!$I$5:$I$156,MATCH(1,(A3571='Non Compliance input'!$A$5:$A$156)*(E3571&gt;='Non Compliance input'!$D$5:$D$156)*(F3571&lt;='Non Compliance input'!$E$5:$E$156)*('Non Compliance input'!$I$5:$I$156="Yes"),0))
),"","Yes")</f>
        <v/>
      </c>
      <c r="N3571" s="149" t="str">
        <f>IF(VLOOKUP($A3571,HourEndingOutage!$B$3:$F$746,5,0)="Outage","Outage","")</f>
        <v/>
      </c>
      <c r="O3571" s="18">
        <f t="shared" si="498"/>
        <v>0</v>
      </c>
      <c r="P3571" s="18" t="str">
        <f t="shared" si="499"/>
        <v/>
      </c>
      <c r="Q3571" s="18">
        <f t="shared" si="500"/>
        <v>0</v>
      </c>
      <c r="R3571" s="118"/>
    </row>
    <row r="3572" spans="1:18" x14ac:dyDescent="0.25">
      <c r="A3572" s="25">
        <f t="shared" si="501"/>
        <v>397</v>
      </c>
      <c r="B3572" s="23">
        <f t="shared" si="502"/>
        <v>44578</v>
      </c>
      <c r="C3572" s="24">
        <v>13</v>
      </c>
      <c r="D3572" s="54" t="str">
        <f t="shared" si="494"/>
        <v>ASET</v>
      </c>
      <c r="E3572" s="178"/>
      <c r="F3572" s="179"/>
      <c r="G3572" s="177"/>
      <c r="H3572" s="177"/>
      <c r="I3572" s="169">
        <f t="shared" si="495"/>
        <v>0</v>
      </c>
      <c r="J3572" s="149" t="str" cm="1">
        <f t="array" ref="J3572">IF(ISERROR(INDEX('Non Compliance input'!$H$5:$H$156,MATCH(1,(A3572='Non Compliance input'!$A$5:$A$156)*(F3572&gt;='Non Compliance input'!$D$5:$D$156)*(E3572&lt;'Non Compliance input'!$E$5:$E$156)*('Non Compliance input'!$H$5:$H$156="Yes"),0))
),"","Yes")</f>
        <v/>
      </c>
      <c r="K3572" s="149">
        <f t="shared" si="496"/>
        <v>0</v>
      </c>
      <c r="L3572" s="162">
        <f t="shared" si="497"/>
        <v>0</v>
      </c>
      <c r="M3572" s="162" t="str" cm="1">
        <f t="array" ref="M3572">IF(ISERROR(INDEX('Non Compliance input'!$I$5:$I$156,MATCH(1,(A3572='Non Compliance input'!$A$5:$A$156)*(E3572&gt;='Non Compliance input'!$D$5:$D$156)*(F3572&lt;='Non Compliance input'!$E$5:$E$156)*('Non Compliance input'!$I$5:$I$156="Yes"),0))
),"","Yes")</f>
        <v/>
      </c>
      <c r="N3572" s="149" t="str">
        <f>IF(VLOOKUP($A3572,HourEndingOutage!$B$3:$F$746,5,0)="Outage","Outage","")</f>
        <v/>
      </c>
      <c r="O3572" s="18">
        <f t="shared" si="498"/>
        <v>0</v>
      </c>
      <c r="P3572" s="18" t="str">
        <f t="shared" si="499"/>
        <v/>
      </c>
      <c r="Q3572" s="18">
        <f t="shared" si="500"/>
        <v>0</v>
      </c>
      <c r="R3572" s="118"/>
    </row>
    <row r="3573" spans="1:18" x14ac:dyDescent="0.25">
      <c r="A3573" s="25">
        <f t="shared" si="501"/>
        <v>397</v>
      </c>
      <c r="B3573" s="23">
        <f t="shared" si="502"/>
        <v>44578</v>
      </c>
      <c r="C3573" s="24">
        <v>13</v>
      </c>
      <c r="D3573" s="54" t="str">
        <f t="shared" si="494"/>
        <v>ASET</v>
      </c>
      <c r="E3573" s="178"/>
      <c r="F3573" s="179"/>
      <c r="G3573" s="177"/>
      <c r="H3573" s="177"/>
      <c r="I3573" s="169">
        <f t="shared" si="495"/>
        <v>0</v>
      </c>
      <c r="J3573" s="149" t="str" cm="1">
        <f t="array" ref="J3573">IF(ISERROR(INDEX('Non Compliance input'!$H$5:$H$156,MATCH(1,(A3573='Non Compliance input'!$A$5:$A$156)*(F3573&gt;='Non Compliance input'!$D$5:$D$156)*(E3573&lt;'Non Compliance input'!$E$5:$E$156)*('Non Compliance input'!$H$5:$H$156="Yes"),0))
),"","Yes")</f>
        <v/>
      </c>
      <c r="K3573" s="149">
        <f t="shared" si="496"/>
        <v>0</v>
      </c>
      <c r="L3573" s="162">
        <f t="shared" si="497"/>
        <v>0</v>
      </c>
      <c r="M3573" s="162" t="str" cm="1">
        <f t="array" ref="M3573">IF(ISERROR(INDEX('Non Compliance input'!$I$5:$I$156,MATCH(1,(A3573='Non Compliance input'!$A$5:$A$156)*(E3573&gt;='Non Compliance input'!$D$5:$D$156)*(F3573&lt;='Non Compliance input'!$E$5:$E$156)*('Non Compliance input'!$I$5:$I$156="Yes"),0))
),"","Yes")</f>
        <v/>
      </c>
      <c r="N3573" s="149" t="str">
        <f>IF(VLOOKUP($A3573,HourEndingOutage!$B$3:$F$746,5,0)="Outage","Outage","")</f>
        <v/>
      </c>
      <c r="O3573" s="18">
        <f t="shared" si="498"/>
        <v>0</v>
      </c>
      <c r="P3573" s="18" t="str">
        <f t="shared" si="499"/>
        <v/>
      </c>
      <c r="Q3573" s="18">
        <f t="shared" si="500"/>
        <v>0</v>
      </c>
      <c r="R3573" s="118"/>
    </row>
    <row r="3574" spans="1:18" x14ac:dyDescent="0.25">
      <c r="A3574" s="25">
        <f t="shared" si="501"/>
        <v>397</v>
      </c>
      <c r="B3574" s="23">
        <f t="shared" si="502"/>
        <v>44578</v>
      </c>
      <c r="C3574" s="24">
        <v>13</v>
      </c>
      <c r="D3574" s="54" t="str">
        <f t="shared" si="494"/>
        <v>ASET</v>
      </c>
      <c r="E3574" s="178"/>
      <c r="F3574" s="179"/>
      <c r="G3574" s="177"/>
      <c r="H3574" s="177"/>
      <c r="I3574" s="169">
        <f t="shared" si="495"/>
        <v>0</v>
      </c>
      <c r="J3574" s="149" t="str" cm="1">
        <f t="array" ref="J3574">IF(ISERROR(INDEX('Non Compliance input'!$H$5:$H$156,MATCH(1,(A3574='Non Compliance input'!$A$5:$A$156)*(F3574&gt;='Non Compliance input'!$D$5:$D$156)*(E3574&lt;'Non Compliance input'!$E$5:$E$156)*('Non Compliance input'!$H$5:$H$156="Yes"),0))
),"","Yes")</f>
        <v/>
      </c>
      <c r="K3574" s="149">
        <f t="shared" si="496"/>
        <v>0</v>
      </c>
      <c r="L3574" s="162">
        <f t="shared" si="497"/>
        <v>0</v>
      </c>
      <c r="M3574" s="162" t="str" cm="1">
        <f t="array" ref="M3574">IF(ISERROR(INDEX('Non Compliance input'!$I$5:$I$156,MATCH(1,(A3574='Non Compliance input'!$A$5:$A$156)*(E3574&gt;='Non Compliance input'!$D$5:$D$156)*(F3574&lt;='Non Compliance input'!$E$5:$E$156)*('Non Compliance input'!$I$5:$I$156="Yes"),0))
),"","Yes")</f>
        <v/>
      </c>
      <c r="N3574" s="149" t="str">
        <f>IF(VLOOKUP($A3574,HourEndingOutage!$B$3:$F$746,5,0)="Outage","Outage","")</f>
        <v/>
      </c>
      <c r="O3574" s="18">
        <f t="shared" si="498"/>
        <v>0</v>
      </c>
      <c r="P3574" s="18" t="str">
        <f t="shared" si="499"/>
        <v/>
      </c>
      <c r="Q3574" s="18">
        <f t="shared" si="500"/>
        <v>0</v>
      </c>
      <c r="R3574" s="118"/>
    </row>
    <row r="3575" spans="1:18" x14ac:dyDescent="0.25">
      <c r="A3575" s="25">
        <f t="shared" si="501"/>
        <v>397</v>
      </c>
      <c r="B3575" s="23">
        <f t="shared" si="502"/>
        <v>44578</v>
      </c>
      <c r="C3575" s="24">
        <v>13</v>
      </c>
      <c r="D3575" s="54" t="str">
        <f t="shared" si="494"/>
        <v>ASET</v>
      </c>
      <c r="E3575" s="178"/>
      <c r="F3575" s="179"/>
      <c r="G3575" s="177"/>
      <c r="H3575" s="177"/>
      <c r="I3575" s="169">
        <f t="shared" si="495"/>
        <v>0</v>
      </c>
      <c r="J3575" s="149" t="str" cm="1">
        <f t="array" ref="J3575">IF(ISERROR(INDEX('Non Compliance input'!$H$5:$H$156,MATCH(1,(A3575='Non Compliance input'!$A$5:$A$156)*(F3575&gt;='Non Compliance input'!$D$5:$D$156)*(E3575&lt;'Non Compliance input'!$E$5:$E$156)*('Non Compliance input'!$H$5:$H$156="Yes"),0))
),"","Yes")</f>
        <v/>
      </c>
      <c r="K3575" s="149">
        <f t="shared" si="496"/>
        <v>0</v>
      </c>
      <c r="L3575" s="162">
        <f t="shared" si="497"/>
        <v>0</v>
      </c>
      <c r="M3575" s="162" t="str" cm="1">
        <f t="array" ref="M3575">IF(ISERROR(INDEX('Non Compliance input'!$I$5:$I$156,MATCH(1,(A3575='Non Compliance input'!$A$5:$A$156)*(E3575&gt;='Non Compliance input'!$D$5:$D$156)*(F3575&lt;='Non Compliance input'!$E$5:$E$156)*('Non Compliance input'!$I$5:$I$156="Yes"),0))
),"","Yes")</f>
        <v/>
      </c>
      <c r="N3575" s="149" t="str">
        <f>IF(VLOOKUP($A3575,HourEndingOutage!$B$3:$F$746,5,0)="Outage","Outage","")</f>
        <v/>
      </c>
      <c r="O3575" s="18">
        <f t="shared" si="498"/>
        <v>0</v>
      </c>
      <c r="P3575" s="18" t="str">
        <f t="shared" si="499"/>
        <v/>
      </c>
      <c r="Q3575" s="18">
        <f t="shared" si="500"/>
        <v>0</v>
      </c>
      <c r="R3575" s="118"/>
    </row>
    <row r="3576" spans="1:18" x14ac:dyDescent="0.25">
      <c r="A3576" s="25">
        <f t="shared" si="501"/>
        <v>398</v>
      </c>
      <c r="B3576" s="23">
        <f t="shared" si="502"/>
        <v>44578</v>
      </c>
      <c r="C3576" s="24">
        <v>14</v>
      </c>
      <c r="D3576" s="54" t="str">
        <f t="shared" si="494"/>
        <v>ASET</v>
      </c>
      <c r="E3576" s="178"/>
      <c r="F3576" s="179"/>
      <c r="G3576" s="177"/>
      <c r="H3576" s="177"/>
      <c r="I3576" s="169">
        <f t="shared" si="495"/>
        <v>0</v>
      </c>
      <c r="J3576" s="149" t="str" cm="1">
        <f t="array" ref="J3576">IF(ISERROR(INDEX('Non Compliance input'!$H$5:$H$156,MATCH(1,(A3576='Non Compliance input'!$A$5:$A$156)*(F3576&gt;='Non Compliance input'!$D$5:$D$156)*(E3576&lt;'Non Compliance input'!$E$5:$E$156)*('Non Compliance input'!$H$5:$H$156="Yes"),0))
),"","Yes")</f>
        <v/>
      </c>
      <c r="K3576" s="149">
        <f t="shared" si="496"/>
        <v>0</v>
      </c>
      <c r="L3576" s="162">
        <f t="shared" si="497"/>
        <v>0</v>
      </c>
      <c r="M3576" s="162" t="str" cm="1">
        <f t="array" ref="M3576">IF(ISERROR(INDEX('Non Compliance input'!$I$5:$I$156,MATCH(1,(A3576='Non Compliance input'!$A$5:$A$156)*(E3576&gt;='Non Compliance input'!$D$5:$D$156)*(F3576&lt;='Non Compliance input'!$E$5:$E$156)*('Non Compliance input'!$I$5:$I$156="Yes"),0))
),"","Yes")</f>
        <v/>
      </c>
      <c r="N3576" s="149" t="str">
        <f>IF(VLOOKUP($A3576,HourEndingOutage!$B$3:$F$746,5,0)="Outage","Outage","")</f>
        <v/>
      </c>
      <c r="O3576" s="18">
        <f t="shared" si="498"/>
        <v>0</v>
      </c>
      <c r="P3576" s="18" t="str">
        <f t="shared" si="499"/>
        <v/>
      </c>
      <c r="Q3576" s="18">
        <f t="shared" si="500"/>
        <v>0</v>
      </c>
      <c r="R3576" s="118"/>
    </row>
    <row r="3577" spans="1:18" x14ac:dyDescent="0.25">
      <c r="A3577" s="25">
        <f t="shared" si="501"/>
        <v>398</v>
      </c>
      <c r="B3577" s="23">
        <f t="shared" si="502"/>
        <v>44578</v>
      </c>
      <c r="C3577" s="24">
        <v>14</v>
      </c>
      <c r="D3577" s="54" t="str">
        <f t="shared" si="494"/>
        <v>ASET</v>
      </c>
      <c r="E3577" s="178"/>
      <c r="F3577" s="179"/>
      <c r="G3577" s="177"/>
      <c r="H3577" s="177"/>
      <c r="I3577" s="169">
        <f t="shared" si="495"/>
        <v>0</v>
      </c>
      <c r="J3577" s="149" t="str" cm="1">
        <f t="array" ref="J3577">IF(ISERROR(INDEX('Non Compliance input'!$H$5:$H$156,MATCH(1,(A3577='Non Compliance input'!$A$5:$A$156)*(F3577&gt;='Non Compliance input'!$D$5:$D$156)*(E3577&lt;'Non Compliance input'!$E$5:$E$156)*('Non Compliance input'!$H$5:$H$156="Yes"),0))
),"","Yes")</f>
        <v/>
      </c>
      <c r="K3577" s="149">
        <f t="shared" si="496"/>
        <v>0</v>
      </c>
      <c r="L3577" s="162">
        <f t="shared" si="497"/>
        <v>0</v>
      </c>
      <c r="M3577" s="162" t="str" cm="1">
        <f t="array" ref="M3577">IF(ISERROR(INDEX('Non Compliance input'!$I$5:$I$156,MATCH(1,(A3577='Non Compliance input'!$A$5:$A$156)*(E3577&gt;='Non Compliance input'!$D$5:$D$156)*(F3577&lt;='Non Compliance input'!$E$5:$E$156)*('Non Compliance input'!$I$5:$I$156="Yes"),0))
),"","Yes")</f>
        <v/>
      </c>
      <c r="N3577" s="149" t="str">
        <f>IF(VLOOKUP($A3577,HourEndingOutage!$B$3:$F$746,5,0)="Outage","Outage","")</f>
        <v/>
      </c>
      <c r="O3577" s="18">
        <f t="shared" si="498"/>
        <v>0</v>
      </c>
      <c r="P3577" s="18" t="str">
        <f t="shared" si="499"/>
        <v/>
      </c>
      <c r="Q3577" s="18">
        <f t="shared" si="500"/>
        <v>0</v>
      </c>
      <c r="R3577" s="118"/>
    </row>
    <row r="3578" spans="1:18" x14ac:dyDescent="0.25">
      <c r="A3578" s="25">
        <f t="shared" si="501"/>
        <v>398</v>
      </c>
      <c r="B3578" s="23">
        <f t="shared" si="502"/>
        <v>44578</v>
      </c>
      <c r="C3578" s="24">
        <v>14</v>
      </c>
      <c r="D3578" s="54" t="str">
        <f t="shared" si="494"/>
        <v>ASET</v>
      </c>
      <c r="E3578" s="178"/>
      <c r="F3578" s="179"/>
      <c r="G3578" s="177"/>
      <c r="H3578" s="177"/>
      <c r="I3578" s="169">
        <f t="shared" si="495"/>
        <v>0</v>
      </c>
      <c r="J3578" s="149" t="str" cm="1">
        <f t="array" ref="J3578">IF(ISERROR(INDEX('Non Compliance input'!$H$5:$H$156,MATCH(1,(A3578='Non Compliance input'!$A$5:$A$156)*(F3578&gt;='Non Compliance input'!$D$5:$D$156)*(E3578&lt;'Non Compliance input'!$E$5:$E$156)*('Non Compliance input'!$H$5:$H$156="Yes"),0))
),"","Yes")</f>
        <v/>
      </c>
      <c r="K3578" s="149">
        <f t="shared" si="496"/>
        <v>0</v>
      </c>
      <c r="L3578" s="162">
        <f t="shared" si="497"/>
        <v>0</v>
      </c>
      <c r="M3578" s="162" t="str" cm="1">
        <f t="array" ref="M3578">IF(ISERROR(INDEX('Non Compliance input'!$I$5:$I$156,MATCH(1,(A3578='Non Compliance input'!$A$5:$A$156)*(E3578&gt;='Non Compliance input'!$D$5:$D$156)*(F3578&lt;='Non Compliance input'!$E$5:$E$156)*('Non Compliance input'!$I$5:$I$156="Yes"),0))
),"","Yes")</f>
        <v/>
      </c>
      <c r="N3578" s="149" t="str">
        <f>IF(VLOOKUP($A3578,HourEndingOutage!$B$3:$F$746,5,0)="Outage","Outage","")</f>
        <v/>
      </c>
      <c r="O3578" s="18">
        <f t="shared" si="498"/>
        <v>0</v>
      </c>
      <c r="P3578" s="18" t="str">
        <f t="shared" si="499"/>
        <v/>
      </c>
      <c r="Q3578" s="18">
        <f t="shared" si="500"/>
        <v>0</v>
      </c>
      <c r="R3578" s="118"/>
    </row>
    <row r="3579" spans="1:18" x14ac:dyDescent="0.25">
      <c r="A3579" s="25">
        <f t="shared" si="501"/>
        <v>398</v>
      </c>
      <c r="B3579" s="23">
        <f t="shared" si="502"/>
        <v>44578</v>
      </c>
      <c r="C3579" s="24">
        <v>14</v>
      </c>
      <c r="D3579" s="54" t="str">
        <f t="shared" si="494"/>
        <v>ASET</v>
      </c>
      <c r="E3579" s="178"/>
      <c r="F3579" s="179"/>
      <c r="G3579" s="177"/>
      <c r="H3579" s="177"/>
      <c r="I3579" s="169">
        <f t="shared" si="495"/>
        <v>0</v>
      </c>
      <c r="J3579" s="149" t="str" cm="1">
        <f t="array" ref="J3579">IF(ISERROR(INDEX('Non Compliance input'!$H$5:$H$156,MATCH(1,(A3579='Non Compliance input'!$A$5:$A$156)*(F3579&gt;='Non Compliance input'!$D$5:$D$156)*(E3579&lt;'Non Compliance input'!$E$5:$E$156)*('Non Compliance input'!$H$5:$H$156="Yes"),0))
),"","Yes")</f>
        <v/>
      </c>
      <c r="K3579" s="149">
        <f t="shared" si="496"/>
        <v>0</v>
      </c>
      <c r="L3579" s="162">
        <f t="shared" si="497"/>
        <v>0</v>
      </c>
      <c r="M3579" s="162" t="str" cm="1">
        <f t="array" ref="M3579">IF(ISERROR(INDEX('Non Compliance input'!$I$5:$I$156,MATCH(1,(A3579='Non Compliance input'!$A$5:$A$156)*(E3579&gt;='Non Compliance input'!$D$5:$D$156)*(F3579&lt;='Non Compliance input'!$E$5:$E$156)*('Non Compliance input'!$I$5:$I$156="Yes"),0))
),"","Yes")</f>
        <v/>
      </c>
      <c r="N3579" s="149" t="str">
        <f>IF(VLOOKUP($A3579,HourEndingOutage!$B$3:$F$746,5,0)="Outage","Outage","")</f>
        <v/>
      </c>
      <c r="O3579" s="18">
        <f t="shared" si="498"/>
        <v>0</v>
      </c>
      <c r="P3579" s="18" t="str">
        <f t="shared" si="499"/>
        <v/>
      </c>
      <c r="Q3579" s="18">
        <f t="shared" si="500"/>
        <v>0</v>
      </c>
      <c r="R3579" s="118"/>
    </row>
    <row r="3580" spans="1:18" x14ac:dyDescent="0.25">
      <c r="A3580" s="25">
        <f t="shared" si="501"/>
        <v>398</v>
      </c>
      <c r="B3580" s="23">
        <f t="shared" si="502"/>
        <v>44578</v>
      </c>
      <c r="C3580" s="24">
        <v>14</v>
      </c>
      <c r="D3580" s="54" t="str">
        <f t="shared" si="494"/>
        <v>ASET</v>
      </c>
      <c r="E3580" s="178"/>
      <c r="F3580" s="179"/>
      <c r="G3580" s="177"/>
      <c r="H3580" s="177"/>
      <c r="I3580" s="169">
        <f t="shared" si="495"/>
        <v>0</v>
      </c>
      <c r="J3580" s="149" t="str" cm="1">
        <f t="array" ref="J3580">IF(ISERROR(INDEX('Non Compliance input'!$H$5:$H$156,MATCH(1,(A3580='Non Compliance input'!$A$5:$A$156)*(F3580&gt;='Non Compliance input'!$D$5:$D$156)*(E3580&lt;'Non Compliance input'!$E$5:$E$156)*('Non Compliance input'!$H$5:$H$156="Yes"),0))
),"","Yes")</f>
        <v/>
      </c>
      <c r="K3580" s="149">
        <f t="shared" si="496"/>
        <v>0</v>
      </c>
      <c r="L3580" s="162">
        <f t="shared" si="497"/>
        <v>0</v>
      </c>
      <c r="M3580" s="162" t="str" cm="1">
        <f t="array" ref="M3580">IF(ISERROR(INDEX('Non Compliance input'!$I$5:$I$156,MATCH(1,(A3580='Non Compliance input'!$A$5:$A$156)*(E3580&gt;='Non Compliance input'!$D$5:$D$156)*(F3580&lt;='Non Compliance input'!$E$5:$E$156)*('Non Compliance input'!$I$5:$I$156="Yes"),0))
),"","Yes")</f>
        <v/>
      </c>
      <c r="N3580" s="149" t="str">
        <f>IF(VLOOKUP($A3580,HourEndingOutage!$B$3:$F$746,5,0)="Outage","Outage","")</f>
        <v/>
      </c>
      <c r="O3580" s="18">
        <f t="shared" si="498"/>
        <v>0</v>
      </c>
      <c r="P3580" s="18" t="str">
        <f t="shared" si="499"/>
        <v/>
      </c>
      <c r="Q3580" s="18">
        <f t="shared" si="500"/>
        <v>0</v>
      </c>
      <c r="R3580" s="118"/>
    </row>
    <row r="3581" spans="1:18" x14ac:dyDescent="0.25">
      <c r="A3581" s="25">
        <f t="shared" si="501"/>
        <v>398</v>
      </c>
      <c r="B3581" s="23">
        <f t="shared" si="502"/>
        <v>44578</v>
      </c>
      <c r="C3581" s="24">
        <v>14</v>
      </c>
      <c r="D3581" s="54" t="str">
        <f t="shared" si="494"/>
        <v>ASET</v>
      </c>
      <c r="E3581" s="178"/>
      <c r="F3581" s="179"/>
      <c r="G3581" s="177"/>
      <c r="H3581" s="177"/>
      <c r="I3581" s="169">
        <f t="shared" si="495"/>
        <v>0</v>
      </c>
      <c r="J3581" s="149" t="str" cm="1">
        <f t="array" ref="J3581">IF(ISERROR(INDEX('Non Compliance input'!$H$5:$H$156,MATCH(1,(A3581='Non Compliance input'!$A$5:$A$156)*(F3581&gt;='Non Compliance input'!$D$5:$D$156)*(E3581&lt;'Non Compliance input'!$E$5:$E$156)*('Non Compliance input'!$H$5:$H$156="Yes"),0))
),"","Yes")</f>
        <v/>
      </c>
      <c r="K3581" s="149">
        <f t="shared" si="496"/>
        <v>0</v>
      </c>
      <c r="L3581" s="162">
        <f t="shared" si="497"/>
        <v>0</v>
      </c>
      <c r="M3581" s="162" t="str" cm="1">
        <f t="array" ref="M3581">IF(ISERROR(INDEX('Non Compliance input'!$I$5:$I$156,MATCH(1,(A3581='Non Compliance input'!$A$5:$A$156)*(E3581&gt;='Non Compliance input'!$D$5:$D$156)*(F3581&lt;='Non Compliance input'!$E$5:$E$156)*('Non Compliance input'!$I$5:$I$156="Yes"),0))
),"","Yes")</f>
        <v/>
      </c>
      <c r="N3581" s="149" t="str">
        <f>IF(VLOOKUP($A3581,HourEndingOutage!$B$3:$F$746,5,0)="Outage","Outage","")</f>
        <v/>
      </c>
      <c r="O3581" s="18">
        <f t="shared" si="498"/>
        <v>0</v>
      </c>
      <c r="P3581" s="18" t="str">
        <f t="shared" si="499"/>
        <v/>
      </c>
      <c r="Q3581" s="18">
        <f t="shared" si="500"/>
        <v>0</v>
      </c>
      <c r="R3581" s="118"/>
    </row>
    <row r="3582" spans="1:18" x14ac:dyDescent="0.25">
      <c r="A3582" s="25">
        <f t="shared" si="501"/>
        <v>398</v>
      </c>
      <c r="B3582" s="23">
        <f t="shared" si="502"/>
        <v>44578</v>
      </c>
      <c r="C3582" s="24">
        <v>14</v>
      </c>
      <c r="D3582" s="54" t="str">
        <f t="shared" si="494"/>
        <v>ASET</v>
      </c>
      <c r="E3582" s="178"/>
      <c r="F3582" s="179"/>
      <c r="G3582" s="177"/>
      <c r="H3582" s="177"/>
      <c r="I3582" s="169">
        <f t="shared" si="495"/>
        <v>0</v>
      </c>
      <c r="J3582" s="149" t="str" cm="1">
        <f t="array" ref="J3582">IF(ISERROR(INDEX('Non Compliance input'!$H$5:$H$156,MATCH(1,(A3582='Non Compliance input'!$A$5:$A$156)*(F3582&gt;='Non Compliance input'!$D$5:$D$156)*(E3582&lt;'Non Compliance input'!$E$5:$E$156)*('Non Compliance input'!$H$5:$H$156="Yes"),0))
),"","Yes")</f>
        <v/>
      </c>
      <c r="K3582" s="149">
        <f t="shared" si="496"/>
        <v>0</v>
      </c>
      <c r="L3582" s="162">
        <f t="shared" si="497"/>
        <v>0</v>
      </c>
      <c r="M3582" s="162" t="str" cm="1">
        <f t="array" ref="M3582">IF(ISERROR(INDEX('Non Compliance input'!$I$5:$I$156,MATCH(1,(A3582='Non Compliance input'!$A$5:$A$156)*(E3582&gt;='Non Compliance input'!$D$5:$D$156)*(F3582&lt;='Non Compliance input'!$E$5:$E$156)*('Non Compliance input'!$I$5:$I$156="Yes"),0))
),"","Yes")</f>
        <v/>
      </c>
      <c r="N3582" s="149" t="str">
        <f>IF(VLOOKUP($A3582,HourEndingOutage!$B$3:$F$746,5,0)="Outage","Outage","")</f>
        <v/>
      </c>
      <c r="O3582" s="18">
        <f t="shared" si="498"/>
        <v>0</v>
      </c>
      <c r="P3582" s="18" t="str">
        <f t="shared" si="499"/>
        <v/>
      </c>
      <c r="Q3582" s="18">
        <f t="shared" si="500"/>
        <v>0</v>
      </c>
      <c r="R3582" s="118"/>
    </row>
    <row r="3583" spans="1:18" x14ac:dyDescent="0.25">
      <c r="A3583" s="25">
        <f t="shared" si="501"/>
        <v>398</v>
      </c>
      <c r="B3583" s="23">
        <f t="shared" si="502"/>
        <v>44578</v>
      </c>
      <c r="C3583" s="24">
        <v>14</v>
      </c>
      <c r="D3583" s="54" t="str">
        <f t="shared" si="494"/>
        <v>ASET</v>
      </c>
      <c r="E3583" s="178"/>
      <c r="F3583" s="179"/>
      <c r="G3583" s="177"/>
      <c r="H3583" s="177"/>
      <c r="I3583" s="169">
        <f t="shared" si="495"/>
        <v>0</v>
      </c>
      <c r="J3583" s="149" t="str" cm="1">
        <f t="array" ref="J3583">IF(ISERROR(INDEX('Non Compliance input'!$H$5:$H$156,MATCH(1,(A3583='Non Compliance input'!$A$5:$A$156)*(F3583&gt;='Non Compliance input'!$D$5:$D$156)*(E3583&lt;'Non Compliance input'!$E$5:$E$156)*('Non Compliance input'!$H$5:$H$156="Yes"),0))
),"","Yes")</f>
        <v/>
      </c>
      <c r="K3583" s="149">
        <f t="shared" si="496"/>
        <v>0</v>
      </c>
      <c r="L3583" s="162">
        <f t="shared" si="497"/>
        <v>0</v>
      </c>
      <c r="M3583" s="162" t="str" cm="1">
        <f t="array" ref="M3583">IF(ISERROR(INDEX('Non Compliance input'!$I$5:$I$156,MATCH(1,(A3583='Non Compliance input'!$A$5:$A$156)*(E3583&gt;='Non Compliance input'!$D$5:$D$156)*(F3583&lt;='Non Compliance input'!$E$5:$E$156)*('Non Compliance input'!$I$5:$I$156="Yes"),0))
),"","Yes")</f>
        <v/>
      </c>
      <c r="N3583" s="149" t="str">
        <f>IF(VLOOKUP($A3583,HourEndingOutage!$B$3:$F$746,5,0)="Outage","Outage","")</f>
        <v/>
      </c>
      <c r="O3583" s="18">
        <f t="shared" si="498"/>
        <v>0</v>
      </c>
      <c r="P3583" s="18" t="str">
        <f t="shared" si="499"/>
        <v/>
      </c>
      <c r="Q3583" s="18">
        <f t="shared" si="500"/>
        <v>0</v>
      </c>
      <c r="R3583" s="118"/>
    </row>
    <row r="3584" spans="1:18" x14ac:dyDescent="0.25">
      <c r="A3584" s="25">
        <f t="shared" si="501"/>
        <v>398</v>
      </c>
      <c r="B3584" s="23">
        <f t="shared" si="502"/>
        <v>44578</v>
      </c>
      <c r="C3584" s="24">
        <v>14</v>
      </c>
      <c r="D3584" s="54" t="str">
        <f t="shared" si="494"/>
        <v>ASET</v>
      </c>
      <c r="E3584" s="178"/>
      <c r="F3584" s="179"/>
      <c r="G3584" s="177"/>
      <c r="H3584" s="177"/>
      <c r="I3584" s="169">
        <f t="shared" si="495"/>
        <v>0</v>
      </c>
      <c r="J3584" s="149" t="str" cm="1">
        <f t="array" ref="J3584">IF(ISERROR(INDEX('Non Compliance input'!$H$5:$H$156,MATCH(1,(A3584='Non Compliance input'!$A$5:$A$156)*(F3584&gt;='Non Compliance input'!$D$5:$D$156)*(E3584&lt;'Non Compliance input'!$E$5:$E$156)*('Non Compliance input'!$H$5:$H$156="Yes"),0))
),"","Yes")</f>
        <v/>
      </c>
      <c r="K3584" s="149">
        <f t="shared" si="496"/>
        <v>0</v>
      </c>
      <c r="L3584" s="162">
        <f t="shared" si="497"/>
        <v>0</v>
      </c>
      <c r="M3584" s="162" t="str" cm="1">
        <f t="array" ref="M3584">IF(ISERROR(INDEX('Non Compliance input'!$I$5:$I$156,MATCH(1,(A3584='Non Compliance input'!$A$5:$A$156)*(E3584&gt;='Non Compliance input'!$D$5:$D$156)*(F3584&lt;='Non Compliance input'!$E$5:$E$156)*('Non Compliance input'!$I$5:$I$156="Yes"),0))
),"","Yes")</f>
        <v/>
      </c>
      <c r="N3584" s="149" t="str">
        <f>IF(VLOOKUP($A3584,HourEndingOutage!$B$3:$F$746,5,0)="Outage","Outage","")</f>
        <v/>
      </c>
      <c r="O3584" s="18">
        <f t="shared" si="498"/>
        <v>0</v>
      </c>
      <c r="P3584" s="18" t="str">
        <f t="shared" si="499"/>
        <v/>
      </c>
      <c r="Q3584" s="18">
        <f t="shared" si="500"/>
        <v>0</v>
      </c>
      <c r="R3584" s="118"/>
    </row>
    <row r="3585" spans="1:18" x14ac:dyDescent="0.25">
      <c r="A3585" s="25">
        <f t="shared" si="501"/>
        <v>399</v>
      </c>
      <c r="B3585" s="23">
        <f t="shared" si="502"/>
        <v>44578</v>
      </c>
      <c r="C3585" s="24">
        <v>15</v>
      </c>
      <c r="D3585" s="54" t="str">
        <f t="shared" si="494"/>
        <v>ASET</v>
      </c>
      <c r="E3585" s="178"/>
      <c r="F3585" s="179"/>
      <c r="G3585" s="177"/>
      <c r="H3585" s="177"/>
      <c r="I3585" s="169">
        <f t="shared" si="495"/>
        <v>0</v>
      </c>
      <c r="J3585" s="149" t="str" cm="1">
        <f t="array" ref="J3585">IF(ISERROR(INDEX('Non Compliance input'!$H$5:$H$156,MATCH(1,(A3585='Non Compliance input'!$A$5:$A$156)*(F3585&gt;='Non Compliance input'!$D$5:$D$156)*(E3585&lt;'Non Compliance input'!$E$5:$E$156)*('Non Compliance input'!$H$5:$H$156="Yes"),0))
),"","Yes")</f>
        <v/>
      </c>
      <c r="K3585" s="149">
        <f t="shared" si="496"/>
        <v>0</v>
      </c>
      <c r="L3585" s="162">
        <f t="shared" si="497"/>
        <v>0</v>
      </c>
      <c r="M3585" s="162" t="str" cm="1">
        <f t="array" ref="M3585">IF(ISERROR(INDEX('Non Compliance input'!$I$5:$I$156,MATCH(1,(A3585='Non Compliance input'!$A$5:$A$156)*(E3585&gt;='Non Compliance input'!$D$5:$D$156)*(F3585&lt;='Non Compliance input'!$E$5:$E$156)*('Non Compliance input'!$I$5:$I$156="Yes"),0))
),"","Yes")</f>
        <v/>
      </c>
      <c r="N3585" s="149" t="str">
        <f>IF(VLOOKUP($A3585,HourEndingOutage!$B$3:$F$746,5,0)="Outage","Outage","")</f>
        <v/>
      </c>
      <c r="O3585" s="18">
        <f t="shared" si="498"/>
        <v>0</v>
      </c>
      <c r="P3585" s="18" t="str">
        <f t="shared" si="499"/>
        <v/>
      </c>
      <c r="Q3585" s="18">
        <f t="shared" si="500"/>
        <v>0</v>
      </c>
      <c r="R3585" s="118"/>
    </row>
    <row r="3586" spans="1:18" x14ac:dyDescent="0.25">
      <c r="A3586" s="25">
        <f t="shared" si="501"/>
        <v>399</v>
      </c>
      <c r="B3586" s="23">
        <f t="shared" si="502"/>
        <v>44578</v>
      </c>
      <c r="C3586" s="24">
        <v>15</v>
      </c>
      <c r="D3586" s="54" t="str">
        <f t="shared" ref="D3586:D3649" si="503">Unit</f>
        <v>ASET</v>
      </c>
      <c r="E3586" s="178"/>
      <c r="F3586" s="179"/>
      <c r="G3586" s="177"/>
      <c r="H3586" s="177"/>
      <c r="I3586" s="169">
        <f t="shared" si="495"/>
        <v>0</v>
      </c>
      <c r="J3586" s="149" t="str" cm="1">
        <f t="array" ref="J3586">IF(ISERROR(INDEX('Non Compliance input'!$H$5:$H$156,MATCH(1,(A3586='Non Compliance input'!$A$5:$A$156)*(F3586&gt;='Non Compliance input'!$D$5:$D$156)*(E3586&lt;'Non Compliance input'!$E$5:$E$156)*('Non Compliance input'!$H$5:$H$156="Yes"),0))
),"","Yes")</f>
        <v/>
      </c>
      <c r="K3586" s="149">
        <f t="shared" si="496"/>
        <v>0</v>
      </c>
      <c r="L3586" s="162">
        <f t="shared" si="497"/>
        <v>0</v>
      </c>
      <c r="M3586" s="162" t="str" cm="1">
        <f t="array" ref="M3586">IF(ISERROR(INDEX('Non Compliance input'!$I$5:$I$156,MATCH(1,(A3586='Non Compliance input'!$A$5:$A$156)*(E3586&gt;='Non Compliance input'!$D$5:$D$156)*(F3586&lt;='Non Compliance input'!$E$5:$E$156)*('Non Compliance input'!$I$5:$I$156="Yes"),0))
),"","Yes")</f>
        <v/>
      </c>
      <c r="N3586" s="149" t="str">
        <f>IF(VLOOKUP($A3586,HourEndingOutage!$B$3:$F$746,5,0)="Outage","Outage","")</f>
        <v/>
      </c>
      <c r="O3586" s="18">
        <f t="shared" si="498"/>
        <v>0</v>
      </c>
      <c r="P3586" s="18" t="str">
        <f t="shared" si="499"/>
        <v/>
      </c>
      <c r="Q3586" s="18">
        <f t="shared" si="500"/>
        <v>0</v>
      </c>
      <c r="R3586" s="118"/>
    </row>
    <row r="3587" spans="1:18" x14ac:dyDescent="0.25">
      <c r="A3587" s="25">
        <f t="shared" si="501"/>
        <v>399</v>
      </c>
      <c r="B3587" s="23">
        <f t="shared" si="502"/>
        <v>44578</v>
      </c>
      <c r="C3587" s="24">
        <v>15</v>
      </c>
      <c r="D3587" s="54" t="str">
        <f t="shared" si="503"/>
        <v>ASET</v>
      </c>
      <c r="E3587" s="178"/>
      <c r="F3587" s="179"/>
      <c r="G3587" s="177"/>
      <c r="H3587" s="177"/>
      <c r="I3587" s="169">
        <f t="shared" ref="I3587:I3650" si="504">IF(AND(LEN(E3587)&gt;2,LEN(F3587)&gt;2)=TRUE,(ROUND((F3587-E3587)*1440,0)),0)</f>
        <v>0</v>
      </c>
      <c r="J3587" s="149" t="str" cm="1">
        <f t="array" ref="J3587">IF(ISERROR(INDEX('Non Compliance input'!$H$5:$H$156,MATCH(1,(A3587='Non Compliance input'!$A$5:$A$156)*(F3587&gt;='Non Compliance input'!$D$5:$D$156)*(E3587&lt;'Non Compliance input'!$E$5:$E$156)*('Non Compliance input'!$H$5:$H$156="Yes"),0))
),"","Yes")</f>
        <v/>
      </c>
      <c r="K3587" s="149">
        <f t="shared" ref="K3587:K3650" si="505">IF(J3587="Yes",0,MIN(H3587,G3587,IF(H3587="",0,Contract_Volume)))</f>
        <v>0</v>
      </c>
      <c r="L3587" s="162">
        <f t="shared" ref="L3587:L3650" si="506">IF(J3587="Yes",0,(MIN(H3587,G3587)*(I3587/60)))</f>
        <v>0</v>
      </c>
      <c r="M3587" s="162" t="str" cm="1">
        <f t="array" ref="M3587">IF(ISERROR(INDEX('Non Compliance input'!$I$5:$I$156,MATCH(1,(A3587='Non Compliance input'!$A$5:$A$156)*(E3587&gt;='Non Compliance input'!$D$5:$D$156)*(F3587&lt;='Non Compliance input'!$E$5:$E$156)*('Non Compliance input'!$I$5:$I$156="Yes"),0))
),"","Yes")</f>
        <v/>
      </c>
      <c r="N3587" s="149" t="str">
        <f>IF(VLOOKUP($A3587,HourEndingOutage!$B$3:$F$746,5,0)="Outage","Outage","")</f>
        <v/>
      </c>
      <c r="O3587" s="18">
        <f t="shared" ref="O3587:O3650" si="507">IF(OR(M3587="Yes",N3587="Outage"),0,(K3587*(I3587/60))*Arming)</f>
        <v>0</v>
      </c>
      <c r="P3587" s="18" t="str">
        <f t="shared" ref="P3587:P3650" si="508">IF(ISERROR(VLOOKUP($A3587,FTShour,1,0)),"","Yes")</f>
        <v/>
      </c>
      <c r="Q3587" s="18">
        <f t="shared" si="500"/>
        <v>0</v>
      </c>
      <c r="R3587" s="118"/>
    </row>
    <row r="3588" spans="1:18" x14ac:dyDescent="0.25">
      <c r="A3588" s="25">
        <f t="shared" si="501"/>
        <v>399</v>
      </c>
      <c r="B3588" s="23">
        <f t="shared" si="502"/>
        <v>44578</v>
      </c>
      <c r="C3588" s="24">
        <v>15</v>
      </c>
      <c r="D3588" s="54" t="str">
        <f t="shared" si="503"/>
        <v>ASET</v>
      </c>
      <c r="E3588" s="178"/>
      <c r="F3588" s="179"/>
      <c r="G3588" s="177"/>
      <c r="H3588" s="177"/>
      <c r="I3588" s="169">
        <f t="shared" si="504"/>
        <v>0</v>
      </c>
      <c r="J3588" s="149" t="str" cm="1">
        <f t="array" ref="J3588">IF(ISERROR(INDEX('Non Compliance input'!$H$5:$H$156,MATCH(1,(A3588='Non Compliance input'!$A$5:$A$156)*(F3588&gt;='Non Compliance input'!$D$5:$D$156)*(E3588&lt;'Non Compliance input'!$E$5:$E$156)*('Non Compliance input'!$H$5:$H$156="Yes"),0))
),"","Yes")</f>
        <v/>
      </c>
      <c r="K3588" s="149">
        <f t="shared" si="505"/>
        <v>0</v>
      </c>
      <c r="L3588" s="162">
        <f t="shared" si="506"/>
        <v>0</v>
      </c>
      <c r="M3588" s="162" t="str" cm="1">
        <f t="array" ref="M3588">IF(ISERROR(INDEX('Non Compliance input'!$I$5:$I$156,MATCH(1,(A3588='Non Compliance input'!$A$5:$A$156)*(E3588&gt;='Non Compliance input'!$D$5:$D$156)*(F3588&lt;='Non Compliance input'!$E$5:$E$156)*('Non Compliance input'!$I$5:$I$156="Yes"),0))
),"","Yes")</f>
        <v/>
      </c>
      <c r="N3588" s="149" t="str">
        <f>IF(VLOOKUP($A3588,HourEndingOutage!$B$3:$F$746,5,0)="Outage","Outage","")</f>
        <v/>
      </c>
      <c r="O3588" s="18">
        <f t="shared" si="507"/>
        <v>0</v>
      </c>
      <c r="P3588" s="18" t="str">
        <f t="shared" si="508"/>
        <v/>
      </c>
      <c r="Q3588" s="18">
        <f t="shared" ref="Q3588:Q3651" si="509">IF(P3588="Yes",-O3588,0)</f>
        <v>0</v>
      </c>
      <c r="R3588" s="118"/>
    </row>
    <row r="3589" spans="1:18" x14ac:dyDescent="0.25">
      <c r="A3589" s="25">
        <f t="shared" si="501"/>
        <v>399</v>
      </c>
      <c r="B3589" s="23">
        <f t="shared" si="502"/>
        <v>44578</v>
      </c>
      <c r="C3589" s="24">
        <v>15</v>
      </c>
      <c r="D3589" s="54" t="str">
        <f t="shared" si="503"/>
        <v>ASET</v>
      </c>
      <c r="E3589" s="178"/>
      <c r="F3589" s="179"/>
      <c r="G3589" s="177"/>
      <c r="H3589" s="177"/>
      <c r="I3589" s="169">
        <f t="shared" si="504"/>
        <v>0</v>
      </c>
      <c r="J3589" s="149" t="str" cm="1">
        <f t="array" ref="J3589">IF(ISERROR(INDEX('Non Compliance input'!$H$5:$H$156,MATCH(1,(A3589='Non Compliance input'!$A$5:$A$156)*(F3589&gt;='Non Compliance input'!$D$5:$D$156)*(E3589&lt;'Non Compliance input'!$E$5:$E$156)*('Non Compliance input'!$H$5:$H$156="Yes"),0))
),"","Yes")</f>
        <v/>
      </c>
      <c r="K3589" s="149">
        <f t="shared" si="505"/>
        <v>0</v>
      </c>
      <c r="L3589" s="162">
        <f t="shared" si="506"/>
        <v>0</v>
      </c>
      <c r="M3589" s="162" t="str" cm="1">
        <f t="array" ref="M3589">IF(ISERROR(INDEX('Non Compliance input'!$I$5:$I$156,MATCH(1,(A3589='Non Compliance input'!$A$5:$A$156)*(E3589&gt;='Non Compliance input'!$D$5:$D$156)*(F3589&lt;='Non Compliance input'!$E$5:$E$156)*('Non Compliance input'!$I$5:$I$156="Yes"),0))
),"","Yes")</f>
        <v/>
      </c>
      <c r="N3589" s="149" t="str">
        <f>IF(VLOOKUP($A3589,HourEndingOutage!$B$3:$F$746,5,0)="Outage","Outage","")</f>
        <v/>
      </c>
      <c r="O3589" s="18">
        <f t="shared" si="507"/>
        <v>0</v>
      </c>
      <c r="P3589" s="18" t="str">
        <f t="shared" si="508"/>
        <v/>
      </c>
      <c r="Q3589" s="18">
        <f t="shared" si="509"/>
        <v>0</v>
      </c>
      <c r="R3589" s="118"/>
    </row>
    <row r="3590" spans="1:18" x14ac:dyDescent="0.25">
      <c r="A3590" s="25">
        <f t="shared" si="501"/>
        <v>399</v>
      </c>
      <c r="B3590" s="23">
        <f t="shared" si="502"/>
        <v>44578</v>
      </c>
      <c r="C3590" s="24">
        <v>15</v>
      </c>
      <c r="D3590" s="54" t="str">
        <f t="shared" si="503"/>
        <v>ASET</v>
      </c>
      <c r="E3590" s="178"/>
      <c r="F3590" s="179"/>
      <c r="G3590" s="177"/>
      <c r="H3590" s="177"/>
      <c r="I3590" s="169">
        <f t="shared" si="504"/>
        <v>0</v>
      </c>
      <c r="J3590" s="149" t="str" cm="1">
        <f t="array" ref="J3590">IF(ISERROR(INDEX('Non Compliance input'!$H$5:$H$156,MATCH(1,(A3590='Non Compliance input'!$A$5:$A$156)*(F3590&gt;='Non Compliance input'!$D$5:$D$156)*(E3590&lt;'Non Compliance input'!$E$5:$E$156)*('Non Compliance input'!$H$5:$H$156="Yes"),0))
),"","Yes")</f>
        <v/>
      </c>
      <c r="K3590" s="149">
        <f t="shared" si="505"/>
        <v>0</v>
      </c>
      <c r="L3590" s="162">
        <f t="shared" si="506"/>
        <v>0</v>
      </c>
      <c r="M3590" s="162" t="str" cm="1">
        <f t="array" ref="M3590">IF(ISERROR(INDEX('Non Compliance input'!$I$5:$I$156,MATCH(1,(A3590='Non Compliance input'!$A$5:$A$156)*(E3590&gt;='Non Compliance input'!$D$5:$D$156)*(F3590&lt;='Non Compliance input'!$E$5:$E$156)*('Non Compliance input'!$I$5:$I$156="Yes"),0))
),"","Yes")</f>
        <v/>
      </c>
      <c r="N3590" s="149" t="str">
        <f>IF(VLOOKUP($A3590,HourEndingOutage!$B$3:$F$746,5,0)="Outage","Outage","")</f>
        <v/>
      </c>
      <c r="O3590" s="18">
        <f t="shared" si="507"/>
        <v>0</v>
      </c>
      <c r="P3590" s="18" t="str">
        <f t="shared" si="508"/>
        <v/>
      </c>
      <c r="Q3590" s="18">
        <f t="shared" si="509"/>
        <v>0</v>
      </c>
      <c r="R3590" s="118"/>
    </row>
    <row r="3591" spans="1:18" x14ac:dyDescent="0.25">
      <c r="A3591" s="25">
        <f t="shared" si="501"/>
        <v>399</v>
      </c>
      <c r="B3591" s="23">
        <f t="shared" si="502"/>
        <v>44578</v>
      </c>
      <c r="C3591" s="24">
        <v>15</v>
      </c>
      <c r="D3591" s="54" t="str">
        <f t="shared" si="503"/>
        <v>ASET</v>
      </c>
      <c r="E3591" s="178"/>
      <c r="F3591" s="179"/>
      <c r="G3591" s="177"/>
      <c r="H3591" s="177"/>
      <c r="I3591" s="169">
        <f t="shared" si="504"/>
        <v>0</v>
      </c>
      <c r="J3591" s="149" t="str" cm="1">
        <f t="array" ref="J3591">IF(ISERROR(INDEX('Non Compliance input'!$H$5:$H$156,MATCH(1,(A3591='Non Compliance input'!$A$5:$A$156)*(F3591&gt;='Non Compliance input'!$D$5:$D$156)*(E3591&lt;'Non Compliance input'!$E$5:$E$156)*('Non Compliance input'!$H$5:$H$156="Yes"),0))
),"","Yes")</f>
        <v/>
      </c>
      <c r="K3591" s="149">
        <f t="shared" si="505"/>
        <v>0</v>
      </c>
      <c r="L3591" s="162">
        <f t="shared" si="506"/>
        <v>0</v>
      </c>
      <c r="M3591" s="162" t="str" cm="1">
        <f t="array" ref="M3591">IF(ISERROR(INDEX('Non Compliance input'!$I$5:$I$156,MATCH(1,(A3591='Non Compliance input'!$A$5:$A$156)*(E3591&gt;='Non Compliance input'!$D$5:$D$156)*(F3591&lt;='Non Compliance input'!$E$5:$E$156)*('Non Compliance input'!$I$5:$I$156="Yes"),0))
),"","Yes")</f>
        <v/>
      </c>
      <c r="N3591" s="149" t="str">
        <f>IF(VLOOKUP($A3591,HourEndingOutage!$B$3:$F$746,5,0)="Outage","Outage","")</f>
        <v/>
      </c>
      <c r="O3591" s="18">
        <f t="shared" si="507"/>
        <v>0</v>
      </c>
      <c r="P3591" s="18" t="str">
        <f t="shared" si="508"/>
        <v/>
      </c>
      <c r="Q3591" s="18">
        <f t="shared" si="509"/>
        <v>0</v>
      </c>
      <c r="R3591" s="118"/>
    </row>
    <row r="3592" spans="1:18" x14ac:dyDescent="0.25">
      <c r="A3592" s="25">
        <f t="shared" si="501"/>
        <v>399</v>
      </c>
      <c r="B3592" s="23">
        <f t="shared" si="502"/>
        <v>44578</v>
      </c>
      <c r="C3592" s="24">
        <v>15</v>
      </c>
      <c r="D3592" s="54" t="str">
        <f t="shared" si="503"/>
        <v>ASET</v>
      </c>
      <c r="E3592" s="178"/>
      <c r="F3592" s="179"/>
      <c r="G3592" s="177"/>
      <c r="H3592" s="177"/>
      <c r="I3592" s="169">
        <f t="shared" si="504"/>
        <v>0</v>
      </c>
      <c r="J3592" s="149" t="str" cm="1">
        <f t="array" ref="J3592">IF(ISERROR(INDEX('Non Compliance input'!$H$5:$H$156,MATCH(1,(A3592='Non Compliance input'!$A$5:$A$156)*(F3592&gt;='Non Compliance input'!$D$5:$D$156)*(E3592&lt;'Non Compliance input'!$E$5:$E$156)*('Non Compliance input'!$H$5:$H$156="Yes"),0))
),"","Yes")</f>
        <v/>
      </c>
      <c r="K3592" s="149">
        <f t="shared" si="505"/>
        <v>0</v>
      </c>
      <c r="L3592" s="162">
        <f t="shared" si="506"/>
        <v>0</v>
      </c>
      <c r="M3592" s="162" t="str" cm="1">
        <f t="array" ref="M3592">IF(ISERROR(INDEX('Non Compliance input'!$I$5:$I$156,MATCH(1,(A3592='Non Compliance input'!$A$5:$A$156)*(E3592&gt;='Non Compliance input'!$D$5:$D$156)*(F3592&lt;='Non Compliance input'!$E$5:$E$156)*('Non Compliance input'!$I$5:$I$156="Yes"),0))
),"","Yes")</f>
        <v/>
      </c>
      <c r="N3592" s="149" t="str">
        <f>IF(VLOOKUP($A3592,HourEndingOutage!$B$3:$F$746,5,0)="Outage","Outage","")</f>
        <v/>
      </c>
      <c r="O3592" s="18">
        <f t="shared" si="507"/>
        <v>0</v>
      </c>
      <c r="P3592" s="18" t="str">
        <f t="shared" si="508"/>
        <v/>
      </c>
      <c r="Q3592" s="18">
        <f t="shared" si="509"/>
        <v>0</v>
      </c>
      <c r="R3592" s="118"/>
    </row>
    <row r="3593" spans="1:18" x14ac:dyDescent="0.25">
      <c r="A3593" s="25">
        <f t="shared" si="501"/>
        <v>399</v>
      </c>
      <c r="B3593" s="23">
        <f t="shared" si="502"/>
        <v>44578</v>
      </c>
      <c r="C3593" s="24">
        <v>15</v>
      </c>
      <c r="D3593" s="54" t="str">
        <f t="shared" si="503"/>
        <v>ASET</v>
      </c>
      <c r="E3593" s="178"/>
      <c r="F3593" s="179"/>
      <c r="G3593" s="177"/>
      <c r="H3593" s="177"/>
      <c r="I3593" s="169">
        <f t="shared" si="504"/>
        <v>0</v>
      </c>
      <c r="J3593" s="149" t="str" cm="1">
        <f t="array" ref="J3593">IF(ISERROR(INDEX('Non Compliance input'!$H$5:$H$156,MATCH(1,(A3593='Non Compliance input'!$A$5:$A$156)*(F3593&gt;='Non Compliance input'!$D$5:$D$156)*(E3593&lt;'Non Compliance input'!$E$5:$E$156)*('Non Compliance input'!$H$5:$H$156="Yes"),0))
),"","Yes")</f>
        <v/>
      </c>
      <c r="K3593" s="149">
        <f t="shared" si="505"/>
        <v>0</v>
      </c>
      <c r="L3593" s="162">
        <f t="shared" si="506"/>
        <v>0</v>
      </c>
      <c r="M3593" s="162" t="str" cm="1">
        <f t="array" ref="M3593">IF(ISERROR(INDEX('Non Compliance input'!$I$5:$I$156,MATCH(1,(A3593='Non Compliance input'!$A$5:$A$156)*(E3593&gt;='Non Compliance input'!$D$5:$D$156)*(F3593&lt;='Non Compliance input'!$E$5:$E$156)*('Non Compliance input'!$I$5:$I$156="Yes"),0))
),"","Yes")</f>
        <v/>
      </c>
      <c r="N3593" s="149" t="str">
        <f>IF(VLOOKUP($A3593,HourEndingOutage!$B$3:$F$746,5,0)="Outage","Outage","")</f>
        <v/>
      </c>
      <c r="O3593" s="18">
        <f t="shared" si="507"/>
        <v>0</v>
      </c>
      <c r="P3593" s="18" t="str">
        <f t="shared" si="508"/>
        <v/>
      </c>
      <c r="Q3593" s="18">
        <f t="shared" si="509"/>
        <v>0</v>
      </c>
      <c r="R3593" s="118"/>
    </row>
    <row r="3594" spans="1:18" x14ac:dyDescent="0.25">
      <c r="A3594" s="25">
        <f t="shared" si="501"/>
        <v>400</v>
      </c>
      <c r="B3594" s="23">
        <f t="shared" si="502"/>
        <v>44578</v>
      </c>
      <c r="C3594" s="24">
        <v>16</v>
      </c>
      <c r="D3594" s="54" t="str">
        <f t="shared" si="503"/>
        <v>ASET</v>
      </c>
      <c r="E3594" s="178"/>
      <c r="F3594" s="179"/>
      <c r="G3594" s="177"/>
      <c r="H3594" s="177"/>
      <c r="I3594" s="169">
        <f t="shared" si="504"/>
        <v>0</v>
      </c>
      <c r="J3594" s="149" t="str" cm="1">
        <f t="array" ref="J3594">IF(ISERROR(INDEX('Non Compliance input'!$H$5:$H$156,MATCH(1,(A3594='Non Compliance input'!$A$5:$A$156)*(F3594&gt;='Non Compliance input'!$D$5:$D$156)*(E3594&lt;'Non Compliance input'!$E$5:$E$156)*('Non Compliance input'!$H$5:$H$156="Yes"),0))
),"","Yes")</f>
        <v/>
      </c>
      <c r="K3594" s="149">
        <f t="shared" si="505"/>
        <v>0</v>
      </c>
      <c r="L3594" s="162">
        <f t="shared" si="506"/>
        <v>0</v>
      </c>
      <c r="M3594" s="162" t="str" cm="1">
        <f t="array" ref="M3594">IF(ISERROR(INDEX('Non Compliance input'!$I$5:$I$156,MATCH(1,(A3594='Non Compliance input'!$A$5:$A$156)*(E3594&gt;='Non Compliance input'!$D$5:$D$156)*(F3594&lt;='Non Compliance input'!$E$5:$E$156)*('Non Compliance input'!$I$5:$I$156="Yes"),0))
),"","Yes")</f>
        <v/>
      </c>
      <c r="N3594" s="149" t="str">
        <f>IF(VLOOKUP($A3594,HourEndingOutage!$B$3:$F$746,5,0)="Outage","Outage","")</f>
        <v/>
      </c>
      <c r="O3594" s="18">
        <f t="shared" si="507"/>
        <v>0</v>
      </c>
      <c r="P3594" s="18" t="str">
        <f t="shared" si="508"/>
        <v/>
      </c>
      <c r="Q3594" s="18">
        <f t="shared" si="509"/>
        <v>0</v>
      </c>
      <c r="R3594" s="118"/>
    </row>
    <row r="3595" spans="1:18" x14ac:dyDescent="0.25">
      <c r="A3595" s="25">
        <f t="shared" si="501"/>
        <v>400</v>
      </c>
      <c r="B3595" s="23">
        <f t="shared" si="502"/>
        <v>44578</v>
      </c>
      <c r="C3595" s="24">
        <v>16</v>
      </c>
      <c r="D3595" s="54" t="str">
        <f t="shared" si="503"/>
        <v>ASET</v>
      </c>
      <c r="E3595" s="178"/>
      <c r="F3595" s="179"/>
      <c r="G3595" s="177"/>
      <c r="H3595" s="177"/>
      <c r="I3595" s="169">
        <f t="shared" si="504"/>
        <v>0</v>
      </c>
      <c r="J3595" s="149" t="str" cm="1">
        <f t="array" ref="J3595">IF(ISERROR(INDEX('Non Compliance input'!$H$5:$H$156,MATCH(1,(A3595='Non Compliance input'!$A$5:$A$156)*(F3595&gt;='Non Compliance input'!$D$5:$D$156)*(E3595&lt;'Non Compliance input'!$E$5:$E$156)*('Non Compliance input'!$H$5:$H$156="Yes"),0))
),"","Yes")</f>
        <v/>
      </c>
      <c r="K3595" s="149">
        <f t="shared" si="505"/>
        <v>0</v>
      </c>
      <c r="L3595" s="162">
        <f t="shared" si="506"/>
        <v>0</v>
      </c>
      <c r="M3595" s="162" t="str" cm="1">
        <f t="array" ref="M3595">IF(ISERROR(INDEX('Non Compliance input'!$I$5:$I$156,MATCH(1,(A3595='Non Compliance input'!$A$5:$A$156)*(E3595&gt;='Non Compliance input'!$D$5:$D$156)*(F3595&lt;='Non Compliance input'!$E$5:$E$156)*('Non Compliance input'!$I$5:$I$156="Yes"),0))
),"","Yes")</f>
        <v/>
      </c>
      <c r="N3595" s="149" t="str">
        <f>IF(VLOOKUP($A3595,HourEndingOutage!$B$3:$F$746,5,0)="Outage","Outage","")</f>
        <v/>
      </c>
      <c r="O3595" s="18">
        <f t="shared" si="507"/>
        <v>0</v>
      </c>
      <c r="P3595" s="18" t="str">
        <f t="shared" si="508"/>
        <v/>
      </c>
      <c r="Q3595" s="18">
        <f t="shared" si="509"/>
        <v>0</v>
      </c>
      <c r="R3595" s="118"/>
    </row>
    <row r="3596" spans="1:18" x14ac:dyDescent="0.25">
      <c r="A3596" s="25">
        <f t="shared" si="501"/>
        <v>400</v>
      </c>
      <c r="B3596" s="23">
        <f t="shared" si="502"/>
        <v>44578</v>
      </c>
      <c r="C3596" s="24">
        <v>16</v>
      </c>
      <c r="D3596" s="54" t="str">
        <f t="shared" si="503"/>
        <v>ASET</v>
      </c>
      <c r="E3596" s="178"/>
      <c r="F3596" s="179"/>
      <c r="G3596" s="177"/>
      <c r="H3596" s="177"/>
      <c r="I3596" s="169">
        <f t="shared" si="504"/>
        <v>0</v>
      </c>
      <c r="J3596" s="149" t="str" cm="1">
        <f t="array" ref="J3596">IF(ISERROR(INDEX('Non Compliance input'!$H$5:$H$156,MATCH(1,(A3596='Non Compliance input'!$A$5:$A$156)*(F3596&gt;='Non Compliance input'!$D$5:$D$156)*(E3596&lt;'Non Compliance input'!$E$5:$E$156)*('Non Compliance input'!$H$5:$H$156="Yes"),0))
),"","Yes")</f>
        <v/>
      </c>
      <c r="K3596" s="149">
        <f t="shared" si="505"/>
        <v>0</v>
      </c>
      <c r="L3596" s="162">
        <f t="shared" si="506"/>
        <v>0</v>
      </c>
      <c r="M3596" s="162" t="str" cm="1">
        <f t="array" ref="M3596">IF(ISERROR(INDEX('Non Compliance input'!$I$5:$I$156,MATCH(1,(A3596='Non Compliance input'!$A$5:$A$156)*(E3596&gt;='Non Compliance input'!$D$5:$D$156)*(F3596&lt;='Non Compliance input'!$E$5:$E$156)*('Non Compliance input'!$I$5:$I$156="Yes"),0))
),"","Yes")</f>
        <v/>
      </c>
      <c r="N3596" s="149" t="str">
        <f>IF(VLOOKUP($A3596,HourEndingOutage!$B$3:$F$746,5,0)="Outage","Outage","")</f>
        <v/>
      </c>
      <c r="O3596" s="18">
        <f t="shared" si="507"/>
        <v>0</v>
      </c>
      <c r="P3596" s="18" t="str">
        <f t="shared" si="508"/>
        <v/>
      </c>
      <c r="Q3596" s="18">
        <f t="shared" si="509"/>
        <v>0</v>
      </c>
      <c r="R3596" s="118"/>
    </row>
    <row r="3597" spans="1:18" x14ac:dyDescent="0.25">
      <c r="A3597" s="25">
        <f t="shared" si="501"/>
        <v>400</v>
      </c>
      <c r="B3597" s="23">
        <f t="shared" si="502"/>
        <v>44578</v>
      </c>
      <c r="C3597" s="24">
        <v>16</v>
      </c>
      <c r="D3597" s="54" t="str">
        <f t="shared" si="503"/>
        <v>ASET</v>
      </c>
      <c r="E3597" s="178"/>
      <c r="F3597" s="179"/>
      <c r="G3597" s="177"/>
      <c r="H3597" s="177"/>
      <c r="I3597" s="169">
        <f t="shared" si="504"/>
        <v>0</v>
      </c>
      <c r="J3597" s="149" t="str" cm="1">
        <f t="array" ref="J3597">IF(ISERROR(INDEX('Non Compliance input'!$H$5:$H$156,MATCH(1,(A3597='Non Compliance input'!$A$5:$A$156)*(F3597&gt;='Non Compliance input'!$D$5:$D$156)*(E3597&lt;'Non Compliance input'!$E$5:$E$156)*('Non Compliance input'!$H$5:$H$156="Yes"),0))
),"","Yes")</f>
        <v/>
      </c>
      <c r="K3597" s="149">
        <f t="shared" si="505"/>
        <v>0</v>
      </c>
      <c r="L3597" s="162">
        <f t="shared" si="506"/>
        <v>0</v>
      </c>
      <c r="M3597" s="162" t="str" cm="1">
        <f t="array" ref="M3597">IF(ISERROR(INDEX('Non Compliance input'!$I$5:$I$156,MATCH(1,(A3597='Non Compliance input'!$A$5:$A$156)*(E3597&gt;='Non Compliance input'!$D$5:$D$156)*(F3597&lt;='Non Compliance input'!$E$5:$E$156)*('Non Compliance input'!$I$5:$I$156="Yes"),0))
),"","Yes")</f>
        <v/>
      </c>
      <c r="N3597" s="149" t="str">
        <f>IF(VLOOKUP($A3597,HourEndingOutage!$B$3:$F$746,5,0)="Outage","Outage","")</f>
        <v/>
      </c>
      <c r="O3597" s="18">
        <f t="shared" si="507"/>
        <v>0</v>
      </c>
      <c r="P3597" s="18" t="str">
        <f t="shared" si="508"/>
        <v/>
      </c>
      <c r="Q3597" s="18">
        <f t="shared" si="509"/>
        <v>0</v>
      </c>
      <c r="R3597" s="118"/>
    </row>
    <row r="3598" spans="1:18" x14ac:dyDescent="0.25">
      <c r="A3598" s="25">
        <f t="shared" si="501"/>
        <v>400</v>
      </c>
      <c r="B3598" s="23">
        <f t="shared" si="502"/>
        <v>44578</v>
      </c>
      <c r="C3598" s="24">
        <v>16</v>
      </c>
      <c r="D3598" s="54" t="str">
        <f t="shared" si="503"/>
        <v>ASET</v>
      </c>
      <c r="E3598" s="178"/>
      <c r="F3598" s="179"/>
      <c r="G3598" s="177"/>
      <c r="H3598" s="177"/>
      <c r="I3598" s="169">
        <f t="shared" si="504"/>
        <v>0</v>
      </c>
      <c r="J3598" s="149" t="str" cm="1">
        <f t="array" ref="J3598">IF(ISERROR(INDEX('Non Compliance input'!$H$5:$H$156,MATCH(1,(A3598='Non Compliance input'!$A$5:$A$156)*(F3598&gt;='Non Compliance input'!$D$5:$D$156)*(E3598&lt;'Non Compliance input'!$E$5:$E$156)*('Non Compliance input'!$H$5:$H$156="Yes"),0))
),"","Yes")</f>
        <v/>
      </c>
      <c r="K3598" s="149">
        <f t="shared" si="505"/>
        <v>0</v>
      </c>
      <c r="L3598" s="162">
        <f t="shared" si="506"/>
        <v>0</v>
      </c>
      <c r="M3598" s="162" t="str" cm="1">
        <f t="array" ref="M3598">IF(ISERROR(INDEX('Non Compliance input'!$I$5:$I$156,MATCH(1,(A3598='Non Compliance input'!$A$5:$A$156)*(E3598&gt;='Non Compliance input'!$D$5:$D$156)*(F3598&lt;='Non Compliance input'!$E$5:$E$156)*('Non Compliance input'!$I$5:$I$156="Yes"),0))
),"","Yes")</f>
        <v/>
      </c>
      <c r="N3598" s="149" t="str">
        <f>IF(VLOOKUP($A3598,HourEndingOutage!$B$3:$F$746,5,0)="Outage","Outage","")</f>
        <v/>
      </c>
      <c r="O3598" s="18">
        <f t="shared" si="507"/>
        <v>0</v>
      </c>
      <c r="P3598" s="18" t="str">
        <f t="shared" si="508"/>
        <v/>
      </c>
      <c r="Q3598" s="18">
        <f t="shared" si="509"/>
        <v>0</v>
      </c>
      <c r="R3598" s="118"/>
    </row>
    <row r="3599" spans="1:18" x14ac:dyDescent="0.25">
      <c r="A3599" s="25">
        <f t="shared" si="501"/>
        <v>400</v>
      </c>
      <c r="B3599" s="23">
        <f t="shared" si="502"/>
        <v>44578</v>
      </c>
      <c r="C3599" s="24">
        <v>16</v>
      </c>
      <c r="D3599" s="54" t="str">
        <f t="shared" si="503"/>
        <v>ASET</v>
      </c>
      <c r="E3599" s="178"/>
      <c r="F3599" s="179"/>
      <c r="G3599" s="177"/>
      <c r="H3599" s="177"/>
      <c r="I3599" s="169">
        <f t="shared" si="504"/>
        <v>0</v>
      </c>
      <c r="J3599" s="149" t="str" cm="1">
        <f t="array" ref="J3599">IF(ISERROR(INDEX('Non Compliance input'!$H$5:$H$156,MATCH(1,(A3599='Non Compliance input'!$A$5:$A$156)*(F3599&gt;='Non Compliance input'!$D$5:$D$156)*(E3599&lt;'Non Compliance input'!$E$5:$E$156)*('Non Compliance input'!$H$5:$H$156="Yes"),0))
),"","Yes")</f>
        <v/>
      </c>
      <c r="K3599" s="149">
        <f t="shared" si="505"/>
        <v>0</v>
      </c>
      <c r="L3599" s="162">
        <f t="shared" si="506"/>
        <v>0</v>
      </c>
      <c r="M3599" s="162" t="str" cm="1">
        <f t="array" ref="M3599">IF(ISERROR(INDEX('Non Compliance input'!$I$5:$I$156,MATCH(1,(A3599='Non Compliance input'!$A$5:$A$156)*(E3599&gt;='Non Compliance input'!$D$5:$D$156)*(F3599&lt;='Non Compliance input'!$E$5:$E$156)*('Non Compliance input'!$I$5:$I$156="Yes"),0))
),"","Yes")</f>
        <v/>
      </c>
      <c r="N3599" s="149" t="str">
        <f>IF(VLOOKUP($A3599,HourEndingOutage!$B$3:$F$746,5,0)="Outage","Outage","")</f>
        <v/>
      </c>
      <c r="O3599" s="18">
        <f t="shared" si="507"/>
        <v>0</v>
      </c>
      <c r="P3599" s="18" t="str">
        <f t="shared" si="508"/>
        <v/>
      </c>
      <c r="Q3599" s="18">
        <f t="shared" si="509"/>
        <v>0</v>
      </c>
      <c r="R3599" s="118"/>
    </row>
    <row r="3600" spans="1:18" x14ac:dyDescent="0.25">
      <c r="A3600" s="25">
        <f t="shared" si="501"/>
        <v>400</v>
      </c>
      <c r="B3600" s="23">
        <f t="shared" si="502"/>
        <v>44578</v>
      </c>
      <c r="C3600" s="24">
        <v>16</v>
      </c>
      <c r="D3600" s="54" t="str">
        <f t="shared" si="503"/>
        <v>ASET</v>
      </c>
      <c r="E3600" s="178"/>
      <c r="F3600" s="179"/>
      <c r="G3600" s="177"/>
      <c r="H3600" s="177"/>
      <c r="I3600" s="169">
        <f t="shared" si="504"/>
        <v>0</v>
      </c>
      <c r="J3600" s="149" t="str" cm="1">
        <f t="array" ref="J3600">IF(ISERROR(INDEX('Non Compliance input'!$H$5:$H$156,MATCH(1,(A3600='Non Compliance input'!$A$5:$A$156)*(F3600&gt;='Non Compliance input'!$D$5:$D$156)*(E3600&lt;'Non Compliance input'!$E$5:$E$156)*('Non Compliance input'!$H$5:$H$156="Yes"),0))
),"","Yes")</f>
        <v/>
      </c>
      <c r="K3600" s="149">
        <f t="shared" si="505"/>
        <v>0</v>
      </c>
      <c r="L3600" s="162">
        <f t="shared" si="506"/>
        <v>0</v>
      </c>
      <c r="M3600" s="162" t="str" cm="1">
        <f t="array" ref="M3600">IF(ISERROR(INDEX('Non Compliance input'!$I$5:$I$156,MATCH(1,(A3600='Non Compliance input'!$A$5:$A$156)*(E3600&gt;='Non Compliance input'!$D$5:$D$156)*(F3600&lt;='Non Compliance input'!$E$5:$E$156)*('Non Compliance input'!$I$5:$I$156="Yes"),0))
),"","Yes")</f>
        <v/>
      </c>
      <c r="N3600" s="149" t="str">
        <f>IF(VLOOKUP($A3600,HourEndingOutage!$B$3:$F$746,5,0)="Outage","Outage","")</f>
        <v/>
      </c>
      <c r="O3600" s="18">
        <f t="shared" si="507"/>
        <v>0</v>
      </c>
      <c r="P3600" s="18" t="str">
        <f t="shared" si="508"/>
        <v/>
      </c>
      <c r="Q3600" s="18">
        <f t="shared" si="509"/>
        <v>0</v>
      </c>
      <c r="R3600" s="118"/>
    </row>
    <row r="3601" spans="1:18" x14ac:dyDescent="0.25">
      <c r="A3601" s="25">
        <f t="shared" si="501"/>
        <v>400</v>
      </c>
      <c r="B3601" s="23">
        <f t="shared" si="502"/>
        <v>44578</v>
      </c>
      <c r="C3601" s="24">
        <v>16</v>
      </c>
      <c r="D3601" s="54" t="str">
        <f t="shared" si="503"/>
        <v>ASET</v>
      </c>
      <c r="E3601" s="178"/>
      <c r="F3601" s="179"/>
      <c r="G3601" s="177"/>
      <c r="H3601" s="177"/>
      <c r="I3601" s="169">
        <f t="shared" si="504"/>
        <v>0</v>
      </c>
      <c r="J3601" s="149" t="str" cm="1">
        <f t="array" ref="J3601">IF(ISERROR(INDEX('Non Compliance input'!$H$5:$H$156,MATCH(1,(A3601='Non Compliance input'!$A$5:$A$156)*(F3601&gt;='Non Compliance input'!$D$5:$D$156)*(E3601&lt;'Non Compliance input'!$E$5:$E$156)*('Non Compliance input'!$H$5:$H$156="Yes"),0))
),"","Yes")</f>
        <v/>
      </c>
      <c r="K3601" s="149">
        <f t="shared" si="505"/>
        <v>0</v>
      </c>
      <c r="L3601" s="162">
        <f t="shared" si="506"/>
        <v>0</v>
      </c>
      <c r="M3601" s="162" t="str" cm="1">
        <f t="array" ref="M3601">IF(ISERROR(INDEX('Non Compliance input'!$I$5:$I$156,MATCH(1,(A3601='Non Compliance input'!$A$5:$A$156)*(E3601&gt;='Non Compliance input'!$D$5:$D$156)*(F3601&lt;='Non Compliance input'!$E$5:$E$156)*('Non Compliance input'!$I$5:$I$156="Yes"),0))
),"","Yes")</f>
        <v/>
      </c>
      <c r="N3601" s="149" t="str">
        <f>IF(VLOOKUP($A3601,HourEndingOutage!$B$3:$F$746,5,0)="Outage","Outage","")</f>
        <v/>
      </c>
      <c r="O3601" s="18">
        <f t="shared" si="507"/>
        <v>0</v>
      </c>
      <c r="P3601" s="18" t="str">
        <f t="shared" si="508"/>
        <v/>
      </c>
      <c r="Q3601" s="18">
        <f t="shared" si="509"/>
        <v>0</v>
      </c>
      <c r="R3601" s="118"/>
    </row>
    <row r="3602" spans="1:18" x14ac:dyDescent="0.25">
      <c r="A3602" s="25">
        <f t="shared" si="501"/>
        <v>400</v>
      </c>
      <c r="B3602" s="23">
        <f t="shared" si="502"/>
        <v>44578</v>
      </c>
      <c r="C3602" s="24">
        <v>16</v>
      </c>
      <c r="D3602" s="54" t="str">
        <f t="shared" si="503"/>
        <v>ASET</v>
      </c>
      <c r="E3602" s="178"/>
      <c r="F3602" s="179"/>
      <c r="G3602" s="177"/>
      <c r="H3602" s="177"/>
      <c r="I3602" s="169">
        <f t="shared" si="504"/>
        <v>0</v>
      </c>
      <c r="J3602" s="149" t="str" cm="1">
        <f t="array" ref="J3602">IF(ISERROR(INDEX('Non Compliance input'!$H$5:$H$156,MATCH(1,(A3602='Non Compliance input'!$A$5:$A$156)*(F3602&gt;='Non Compliance input'!$D$5:$D$156)*(E3602&lt;'Non Compliance input'!$E$5:$E$156)*('Non Compliance input'!$H$5:$H$156="Yes"),0))
),"","Yes")</f>
        <v/>
      </c>
      <c r="K3602" s="149">
        <f t="shared" si="505"/>
        <v>0</v>
      </c>
      <c r="L3602" s="162">
        <f t="shared" si="506"/>
        <v>0</v>
      </c>
      <c r="M3602" s="162" t="str" cm="1">
        <f t="array" ref="M3602">IF(ISERROR(INDEX('Non Compliance input'!$I$5:$I$156,MATCH(1,(A3602='Non Compliance input'!$A$5:$A$156)*(E3602&gt;='Non Compliance input'!$D$5:$D$156)*(F3602&lt;='Non Compliance input'!$E$5:$E$156)*('Non Compliance input'!$I$5:$I$156="Yes"),0))
),"","Yes")</f>
        <v/>
      </c>
      <c r="N3602" s="149" t="str">
        <f>IF(VLOOKUP($A3602,HourEndingOutage!$B$3:$F$746,5,0)="Outage","Outage","")</f>
        <v/>
      </c>
      <c r="O3602" s="18">
        <f t="shared" si="507"/>
        <v>0</v>
      </c>
      <c r="P3602" s="18" t="str">
        <f t="shared" si="508"/>
        <v/>
      </c>
      <c r="Q3602" s="18">
        <f t="shared" si="509"/>
        <v>0</v>
      </c>
      <c r="R3602" s="118"/>
    </row>
    <row r="3603" spans="1:18" x14ac:dyDescent="0.25">
      <c r="A3603" s="25">
        <f t="shared" si="501"/>
        <v>401</v>
      </c>
      <c r="B3603" s="23">
        <f t="shared" si="502"/>
        <v>44578</v>
      </c>
      <c r="C3603" s="24">
        <v>17</v>
      </c>
      <c r="D3603" s="54" t="str">
        <f t="shared" si="503"/>
        <v>ASET</v>
      </c>
      <c r="E3603" s="178"/>
      <c r="F3603" s="179"/>
      <c r="G3603" s="177"/>
      <c r="H3603" s="177"/>
      <c r="I3603" s="169">
        <f t="shared" si="504"/>
        <v>0</v>
      </c>
      <c r="J3603" s="149" t="str" cm="1">
        <f t="array" ref="J3603">IF(ISERROR(INDEX('Non Compliance input'!$H$5:$H$156,MATCH(1,(A3603='Non Compliance input'!$A$5:$A$156)*(F3603&gt;='Non Compliance input'!$D$5:$D$156)*(E3603&lt;'Non Compliance input'!$E$5:$E$156)*('Non Compliance input'!$H$5:$H$156="Yes"),0))
),"","Yes")</f>
        <v/>
      </c>
      <c r="K3603" s="149">
        <f t="shared" si="505"/>
        <v>0</v>
      </c>
      <c r="L3603" s="162">
        <f t="shared" si="506"/>
        <v>0</v>
      </c>
      <c r="M3603" s="162" t="str" cm="1">
        <f t="array" ref="M3603">IF(ISERROR(INDEX('Non Compliance input'!$I$5:$I$156,MATCH(1,(A3603='Non Compliance input'!$A$5:$A$156)*(E3603&gt;='Non Compliance input'!$D$5:$D$156)*(F3603&lt;='Non Compliance input'!$E$5:$E$156)*('Non Compliance input'!$I$5:$I$156="Yes"),0))
),"","Yes")</f>
        <v/>
      </c>
      <c r="N3603" s="149" t="str">
        <f>IF(VLOOKUP($A3603,HourEndingOutage!$B$3:$F$746,5,0)="Outage","Outage","")</f>
        <v/>
      </c>
      <c r="O3603" s="18">
        <f t="shared" si="507"/>
        <v>0</v>
      </c>
      <c r="P3603" s="18" t="str">
        <f t="shared" si="508"/>
        <v/>
      </c>
      <c r="Q3603" s="18">
        <f t="shared" si="509"/>
        <v>0</v>
      </c>
      <c r="R3603" s="118"/>
    </row>
    <row r="3604" spans="1:18" x14ac:dyDescent="0.25">
      <c r="A3604" s="25">
        <f t="shared" si="501"/>
        <v>401</v>
      </c>
      <c r="B3604" s="23">
        <f t="shared" si="502"/>
        <v>44578</v>
      </c>
      <c r="C3604" s="24">
        <v>17</v>
      </c>
      <c r="D3604" s="54" t="str">
        <f t="shared" si="503"/>
        <v>ASET</v>
      </c>
      <c r="E3604" s="178"/>
      <c r="F3604" s="179"/>
      <c r="G3604" s="177"/>
      <c r="H3604" s="177"/>
      <c r="I3604" s="169">
        <f t="shared" si="504"/>
        <v>0</v>
      </c>
      <c r="J3604" s="149" t="str" cm="1">
        <f t="array" ref="J3604">IF(ISERROR(INDEX('Non Compliance input'!$H$5:$H$156,MATCH(1,(A3604='Non Compliance input'!$A$5:$A$156)*(F3604&gt;='Non Compliance input'!$D$5:$D$156)*(E3604&lt;'Non Compliance input'!$E$5:$E$156)*('Non Compliance input'!$H$5:$H$156="Yes"),0))
),"","Yes")</f>
        <v/>
      </c>
      <c r="K3604" s="149">
        <f t="shared" si="505"/>
        <v>0</v>
      </c>
      <c r="L3604" s="162">
        <f t="shared" si="506"/>
        <v>0</v>
      </c>
      <c r="M3604" s="162" t="str" cm="1">
        <f t="array" ref="M3604">IF(ISERROR(INDEX('Non Compliance input'!$I$5:$I$156,MATCH(1,(A3604='Non Compliance input'!$A$5:$A$156)*(E3604&gt;='Non Compliance input'!$D$5:$D$156)*(F3604&lt;='Non Compliance input'!$E$5:$E$156)*('Non Compliance input'!$I$5:$I$156="Yes"),0))
),"","Yes")</f>
        <v/>
      </c>
      <c r="N3604" s="149" t="str">
        <f>IF(VLOOKUP($A3604,HourEndingOutage!$B$3:$F$746,5,0)="Outage","Outage","")</f>
        <v/>
      </c>
      <c r="O3604" s="18">
        <f t="shared" si="507"/>
        <v>0</v>
      </c>
      <c r="P3604" s="18" t="str">
        <f t="shared" si="508"/>
        <v/>
      </c>
      <c r="Q3604" s="18">
        <f t="shared" si="509"/>
        <v>0</v>
      </c>
      <c r="R3604" s="118"/>
    </row>
    <row r="3605" spans="1:18" x14ac:dyDescent="0.25">
      <c r="A3605" s="25">
        <f t="shared" si="501"/>
        <v>401</v>
      </c>
      <c r="B3605" s="23">
        <f t="shared" si="502"/>
        <v>44578</v>
      </c>
      <c r="C3605" s="24">
        <v>17</v>
      </c>
      <c r="D3605" s="54" t="str">
        <f t="shared" si="503"/>
        <v>ASET</v>
      </c>
      <c r="E3605" s="178"/>
      <c r="F3605" s="179"/>
      <c r="G3605" s="177"/>
      <c r="H3605" s="177"/>
      <c r="I3605" s="169">
        <f t="shared" si="504"/>
        <v>0</v>
      </c>
      <c r="J3605" s="149" t="str" cm="1">
        <f t="array" ref="J3605">IF(ISERROR(INDEX('Non Compliance input'!$H$5:$H$156,MATCH(1,(A3605='Non Compliance input'!$A$5:$A$156)*(F3605&gt;='Non Compliance input'!$D$5:$D$156)*(E3605&lt;'Non Compliance input'!$E$5:$E$156)*('Non Compliance input'!$H$5:$H$156="Yes"),0))
),"","Yes")</f>
        <v/>
      </c>
      <c r="K3605" s="149">
        <f t="shared" si="505"/>
        <v>0</v>
      </c>
      <c r="L3605" s="162">
        <f t="shared" si="506"/>
        <v>0</v>
      </c>
      <c r="M3605" s="162" t="str" cm="1">
        <f t="array" ref="M3605">IF(ISERROR(INDEX('Non Compliance input'!$I$5:$I$156,MATCH(1,(A3605='Non Compliance input'!$A$5:$A$156)*(E3605&gt;='Non Compliance input'!$D$5:$D$156)*(F3605&lt;='Non Compliance input'!$E$5:$E$156)*('Non Compliance input'!$I$5:$I$156="Yes"),0))
),"","Yes")</f>
        <v/>
      </c>
      <c r="N3605" s="149" t="str">
        <f>IF(VLOOKUP($A3605,HourEndingOutage!$B$3:$F$746,5,0)="Outage","Outage","")</f>
        <v/>
      </c>
      <c r="O3605" s="18">
        <f t="shared" si="507"/>
        <v>0</v>
      </c>
      <c r="P3605" s="18" t="str">
        <f t="shared" si="508"/>
        <v/>
      </c>
      <c r="Q3605" s="18">
        <f t="shared" si="509"/>
        <v>0</v>
      </c>
      <c r="R3605" s="118"/>
    </row>
    <row r="3606" spans="1:18" x14ac:dyDescent="0.25">
      <c r="A3606" s="25">
        <f t="shared" si="501"/>
        <v>401</v>
      </c>
      <c r="B3606" s="23">
        <f t="shared" si="502"/>
        <v>44578</v>
      </c>
      <c r="C3606" s="24">
        <v>17</v>
      </c>
      <c r="D3606" s="54" t="str">
        <f t="shared" si="503"/>
        <v>ASET</v>
      </c>
      <c r="E3606" s="178"/>
      <c r="F3606" s="179"/>
      <c r="G3606" s="177"/>
      <c r="H3606" s="177"/>
      <c r="I3606" s="169">
        <f t="shared" si="504"/>
        <v>0</v>
      </c>
      <c r="J3606" s="149" t="str" cm="1">
        <f t="array" ref="J3606">IF(ISERROR(INDEX('Non Compliance input'!$H$5:$H$156,MATCH(1,(A3606='Non Compliance input'!$A$5:$A$156)*(F3606&gt;='Non Compliance input'!$D$5:$D$156)*(E3606&lt;'Non Compliance input'!$E$5:$E$156)*('Non Compliance input'!$H$5:$H$156="Yes"),0))
),"","Yes")</f>
        <v/>
      </c>
      <c r="K3606" s="149">
        <f t="shared" si="505"/>
        <v>0</v>
      </c>
      <c r="L3606" s="162">
        <f t="shared" si="506"/>
        <v>0</v>
      </c>
      <c r="M3606" s="162" t="str" cm="1">
        <f t="array" ref="M3606">IF(ISERROR(INDEX('Non Compliance input'!$I$5:$I$156,MATCH(1,(A3606='Non Compliance input'!$A$5:$A$156)*(E3606&gt;='Non Compliance input'!$D$5:$D$156)*(F3606&lt;='Non Compliance input'!$E$5:$E$156)*('Non Compliance input'!$I$5:$I$156="Yes"),0))
),"","Yes")</f>
        <v/>
      </c>
      <c r="N3606" s="149" t="str">
        <f>IF(VLOOKUP($A3606,HourEndingOutage!$B$3:$F$746,5,0)="Outage","Outage","")</f>
        <v/>
      </c>
      <c r="O3606" s="18">
        <f t="shared" si="507"/>
        <v>0</v>
      </c>
      <c r="P3606" s="18" t="str">
        <f t="shared" si="508"/>
        <v/>
      </c>
      <c r="Q3606" s="18">
        <f t="shared" si="509"/>
        <v>0</v>
      </c>
      <c r="R3606" s="118"/>
    </row>
    <row r="3607" spans="1:18" x14ac:dyDescent="0.25">
      <c r="A3607" s="25">
        <f t="shared" si="501"/>
        <v>401</v>
      </c>
      <c r="B3607" s="23">
        <f t="shared" si="502"/>
        <v>44578</v>
      </c>
      <c r="C3607" s="24">
        <v>17</v>
      </c>
      <c r="D3607" s="54" t="str">
        <f t="shared" si="503"/>
        <v>ASET</v>
      </c>
      <c r="E3607" s="178"/>
      <c r="F3607" s="179"/>
      <c r="G3607" s="177"/>
      <c r="H3607" s="177"/>
      <c r="I3607" s="169">
        <f t="shared" si="504"/>
        <v>0</v>
      </c>
      <c r="J3607" s="149" t="str" cm="1">
        <f t="array" ref="J3607">IF(ISERROR(INDEX('Non Compliance input'!$H$5:$H$156,MATCH(1,(A3607='Non Compliance input'!$A$5:$A$156)*(F3607&gt;='Non Compliance input'!$D$5:$D$156)*(E3607&lt;'Non Compliance input'!$E$5:$E$156)*('Non Compliance input'!$H$5:$H$156="Yes"),0))
),"","Yes")</f>
        <v/>
      </c>
      <c r="K3607" s="149">
        <f t="shared" si="505"/>
        <v>0</v>
      </c>
      <c r="L3607" s="162">
        <f t="shared" si="506"/>
        <v>0</v>
      </c>
      <c r="M3607" s="162" t="str" cm="1">
        <f t="array" ref="M3607">IF(ISERROR(INDEX('Non Compliance input'!$I$5:$I$156,MATCH(1,(A3607='Non Compliance input'!$A$5:$A$156)*(E3607&gt;='Non Compliance input'!$D$5:$D$156)*(F3607&lt;='Non Compliance input'!$E$5:$E$156)*('Non Compliance input'!$I$5:$I$156="Yes"),0))
),"","Yes")</f>
        <v/>
      </c>
      <c r="N3607" s="149" t="str">
        <f>IF(VLOOKUP($A3607,HourEndingOutage!$B$3:$F$746,5,0)="Outage","Outage","")</f>
        <v/>
      </c>
      <c r="O3607" s="18">
        <f t="shared" si="507"/>
        <v>0</v>
      </c>
      <c r="P3607" s="18" t="str">
        <f t="shared" si="508"/>
        <v/>
      </c>
      <c r="Q3607" s="18">
        <f t="shared" si="509"/>
        <v>0</v>
      </c>
      <c r="R3607" s="118"/>
    </row>
    <row r="3608" spans="1:18" x14ac:dyDescent="0.25">
      <c r="A3608" s="25">
        <f t="shared" si="501"/>
        <v>401</v>
      </c>
      <c r="B3608" s="23">
        <f t="shared" si="502"/>
        <v>44578</v>
      </c>
      <c r="C3608" s="24">
        <v>17</v>
      </c>
      <c r="D3608" s="54" t="str">
        <f t="shared" si="503"/>
        <v>ASET</v>
      </c>
      <c r="E3608" s="178"/>
      <c r="F3608" s="179"/>
      <c r="G3608" s="177"/>
      <c r="H3608" s="177"/>
      <c r="I3608" s="169">
        <f t="shared" si="504"/>
        <v>0</v>
      </c>
      <c r="J3608" s="149" t="str" cm="1">
        <f t="array" ref="J3608">IF(ISERROR(INDEX('Non Compliance input'!$H$5:$H$156,MATCH(1,(A3608='Non Compliance input'!$A$5:$A$156)*(F3608&gt;='Non Compliance input'!$D$5:$D$156)*(E3608&lt;'Non Compliance input'!$E$5:$E$156)*('Non Compliance input'!$H$5:$H$156="Yes"),0))
),"","Yes")</f>
        <v/>
      </c>
      <c r="K3608" s="149">
        <f t="shared" si="505"/>
        <v>0</v>
      </c>
      <c r="L3608" s="162">
        <f t="shared" si="506"/>
        <v>0</v>
      </c>
      <c r="M3608" s="162" t="str" cm="1">
        <f t="array" ref="M3608">IF(ISERROR(INDEX('Non Compliance input'!$I$5:$I$156,MATCH(1,(A3608='Non Compliance input'!$A$5:$A$156)*(E3608&gt;='Non Compliance input'!$D$5:$D$156)*(F3608&lt;='Non Compliance input'!$E$5:$E$156)*('Non Compliance input'!$I$5:$I$156="Yes"),0))
),"","Yes")</f>
        <v/>
      </c>
      <c r="N3608" s="149" t="str">
        <f>IF(VLOOKUP($A3608,HourEndingOutage!$B$3:$F$746,5,0)="Outage","Outage","")</f>
        <v/>
      </c>
      <c r="O3608" s="18">
        <f t="shared" si="507"/>
        <v>0</v>
      </c>
      <c r="P3608" s="18" t="str">
        <f t="shared" si="508"/>
        <v/>
      </c>
      <c r="Q3608" s="18">
        <f t="shared" si="509"/>
        <v>0</v>
      </c>
      <c r="R3608" s="118"/>
    </row>
    <row r="3609" spans="1:18" x14ac:dyDescent="0.25">
      <c r="A3609" s="25">
        <f t="shared" si="501"/>
        <v>401</v>
      </c>
      <c r="B3609" s="23">
        <f t="shared" si="502"/>
        <v>44578</v>
      </c>
      <c r="C3609" s="24">
        <v>17</v>
      </c>
      <c r="D3609" s="54" t="str">
        <f t="shared" si="503"/>
        <v>ASET</v>
      </c>
      <c r="E3609" s="178"/>
      <c r="F3609" s="179"/>
      <c r="G3609" s="177"/>
      <c r="H3609" s="177"/>
      <c r="I3609" s="169">
        <f t="shared" si="504"/>
        <v>0</v>
      </c>
      <c r="J3609" s="149" t="str" cm="1">
        <f t="array" ref="J3609">IF(ISERROR(INDEX('Non Compliance input'!$H$5:$H$156,MATCH(1,(A3609='Non Compliance input'!$A$5:$A$156)*(F3609&gt;='Non Compliance input'!$D$5:$D$156)*(E3609&lt;'Non Compliance input'!$E$5:$E$156)*('Non Compliance input'!$H$5:$H$156="Yes"),0))
),"","Yes")</f>
        <v/>
      </c>
      <c r="K3609" s="149">
        <f t="shared" si="505"/>
        <v>0</v>
      </c>
      <c r="L3609" s="162">
        <f t="shared" si="506"/>
        <v>0</v>
      </c>
      <c r="M3609" s="162" t="str" cm="1">
        <f t="array" ref="M3609">IF(ISERROR(INDEX('Non Compliance input'!$I$5:$I$156,MATCH(1,(A3609='Non Compliance input'!$A$5:$A$156)*(E3609&gt;='Non Compliance input'!$D$5:$D$156)*(F3609&lt;='Non Compliance input'!$E$5:$E$156)*('Non Compliance input'!$I$5:$I$156="Yes"),0))
),"","Yes")</f>
        <v/>
      </c>
      <c r="N3609" s="149" t="str">
        <f>IF(VLOOKUP($A3609,HourEndingOutage!$B$3:$F$746,5,0)="Outage","Outage","")</f>
        <v/>
      </c>
      <c r="O3609" s="18">
        <f t="shared" si="507"/>
        <v>0</v>
      </c>
      <c r="P3609" s="18" t="str">
        <f t="shared" si="508"/>
        <v/>
      </c>
      <c r="Q3609" s="18">
        <f t="shared" si="509"/>
        <v>0</v>
      </c>
      <c r="R3609" s="118"/>
    </row>
    <row r="3610" spans="1:18" x14ac:dyDescent="0.25">
      <c r="A3610" s="25">
        <f t="shared" si="501"/>
        <v>401</v>
      </c>
      <c r="B3610" s="23">
        <f t="shared" si="502"/>
        <v>44578</v>
      </c>
      <c r="C3610" s="24">
        <v>17</v>
      </c>
      <c r="D3610" s="54" t="str">
        <f t="shared" si="503"/>
        <v>ASET</v>
      </c>
      <c r="E3610" s="178"/>
      <c r="F3610" s="179"/>
      <c r="G3610" s="177"/>
      <c r="H3610" s="177"/>
      <c r="I3610" s="169">
        <f t="shared" si="504"/>
        <v>0</v>
      </c>
      <c r="J3610" s="149" t="str" cm="1">
        <f t="array" ref="J3610">IF(ISERROR(INDEX('Non Compliance input'!$H$5:$H$156,MATCH(1,(A3610='Non Compliance input'!$A$5:$A$156)*(F3610&gt;='Non Compliance input'!$D$5:$D$156)*(E3610&lt;'Non Compliance input'!$E$5:$E$156)*('Non Compliance input'!$H$5:$H$156="Yes"),0))
),"","Yes")</f>
        <v/>
      </c>
      <c r="K3610" s="149">
        <f t="shared" si="505"/>
        <v>0</v>
      </c>
      <c r="L3610" s="162">
        <f t="shared" si="506"/>
        <v>0</v>
      </c>
      <c r="M3610" s="162" t="str" cm="1">
        <f t="array" ref="M3610">IF(ISERROR(INDEX('Non Compliance input'!$I$5:$I$156,MATCH(1,(A3610='Non Compliance input'!$A$5:$A$156)*(E3610&gt;='Non Compliance input'!$D$5:$D$156)*(F3610&lt;='Non Compliance input'!$E$5:$E$156)*('Non Compliance input'!$I$5:$I$156="Yes"),0))
),"","Yes")</f>
        <v/>
      </c>
      <c r="N3610" s="149" t="str">
        <f>IF(VLOOKUP($A3610,HourEndingOutage!$B$3:$F$746,5,0)="Outage","Outage","")</f>
        <v/>
      </c>
      <c r="O3610" s="18">
        <f t="shared" si="507"/>
        <v>0</v>
      </c>
      <c r="P3610" s="18" t="str">
        <f t="shared" si="508"/>
        <v/>
      </c>
      <c r="Q3610" s="18">
        <f t="shared" si="509"/>
        <v>0</v>
      </c>
      <c r="R3610" s="118"/>
    </row>
    <row r="3611" spans="1:18" x14ac:dyDescent="0.25">
      <c r="A3611" s="25">
        <f t="shared" si="501"/>
        <v>401</v>
      </c>
      <c r="B3611" s="23">
        <f t="shared" si="502"/>
        <v>44578</v>
      </c>
      <c r="C3611" s="24">
        <v>17</v>
      </c>
      <c r="D3611" s="54" t="str">
        <f t="shared" si="503"/>
        <v>ASET</v>
      </c>
      <c r="E3611" s="178"/>
      <c r="F3611" s="179"/>
      <c r="G3611" s="177"/>
      <c r="H3611" s="177"/>
      <c r="I3611" s="169">
        <f t="shared" si="504"/>
        <v>0</v>
      </c>
      <c r="J3611" s="149" t="str" cm="1">
        <f t="array" ref="J3611">IF(ISERROR(INDEX('Non Compliance input'!$H$5:$H$156,MATCH(1,(A3611='Non Compliance input'!$A$5:$A$156)*(F3611&gt;='Non Compliance input'!$D$5:$D$156)*(E3611&lt;'Non Compliance input'!$E$5:$E$156)*('Non Compliance input'!$H$5:$H$156="Yes"),0))
),"","Yes")</f>
        <v/>
      </c>
      <c r="K3611" s="149">
        <f t="shared" si="505"/>
        <v>0</v>
      </c>
      <c r="L3611" s="162">
        <f t="shared" si="506"/>
        <v>0</v>
      </c>
      <c r="M3611" s="162" t="str" cm="1">
        <f t="array" ref="M3611">IF(ISERROR(INDEX('Non Compliance input'!$I$5:$I$156,MATCH(1,(A3611='Non Compliance input'!$A$5:$A$156)*(E3611&gt;='Non Compliance input'!$D$5:$D$156)*(F3611&lt;='Non Compliance input'!$E$5:$E$156)*('Non Compliance input'!$I$5:$I$156="Yes"),0))
),"","Yes")</f>
        <v/>
      </c>
      <c r="N3611" s="149" t="str">
        <f>IF(VLOOKUP($A3611,HourEndingOutage!$B$3:$F$746,5,0)="Outage","Outage","")</f>
        <v/>
      </c>
      <c r="O3611" s="18">
        <f t="shared" si="507"/>
        <v>0</v>
      </c>
      <c r="P3611" s="18" t="str">
        <f t="shared" si="508"/>
        <v/>
      </c>
      <c r="Q3611" s="18">
        <f t="shared" si="509"/>
        <v>0</v>
      </c>
      <c r="R3611" s="118"/>
    </row>
    <row r="3612" spans="1:18" x14ac:dyDescent="0.25">
      <c r="A3612" s="25">
        <f t="shared" ref="A3612:A3675" si="510">IF(C3612=C3611,A3611,A3611+1)</f>
        <v>402</v>
      </c>
      <c r="B3612" s="23">
        <f t="shared" ref="B3612:B3675" si="511">IF(C3612&lt;C3611,B3611+1,B3611)</f>
        <v>44578</v>
      </c>
      <c r="C3612" s="24">
        <v>18</v>
      </c>
      <c r="D3612" s="54" t="str">
        <f t="shared" si="503"/>
        <v>ASET</v>
      </c>
      <c r="E3612" s="178"/>
      <c r="F3612" s="179"/>
      <c r="G3612" s="177"/>
      <c r="H3612" s="177"/>
      <c r="I3612" s="169">
        <f t="shared" si="504"/>
        <v>0</v>
      </c>
      <c r="J3612" s="149" t="str" cm="1">
        <f t="array" ref="J3612">IF(ISERROR(INDEX('Non Compliance input'!$H$5:$H$156,MATCH(1,(A3612='Non Compliance input'!$A$5:$A$156)*(F3612&gt;='Non Compliance input'!$D$5:$D$156)*(E3612&lt;'Non Compliance input'!$E$5:$E$156)*('Non Compliance input'!$H$5:$H$156="Yes"),0))
),"","Yes")</f>
        <v/>
      </c>
      <c r="K3612" s="149">
        <f t="shared" si="505"/>
        <v>0</v>
      </c>
      <c r="L3612" s="162">
        <f t="shared" si="506"/>
        <v>0</v>
      </c>
      <c r="M3612" s="162" t="str" cm="1">
        <f t="array" ref="M3612">IF(ISERROR(INDEX('Non Compliance input'!$I$5:$I$156,MATCH(1,(A3612='Non Compliance input'!$A$5:$A$156)*(E3612&gt;='Non Compliance input'!$D$5:$D$156)*(F3612&lt;='Non Compliance input'!$E$5:$E$156)*('Non Compliance input'!$I$5:$I$156="Yes"),0))
),"","Yes")</f>
        <v/>
      </c>
      <c r="N3612" s="149" t="str">
        <f>IF(VLOOKUP($A3612,HourEndingOutage!$B$3:$F$746,5,0)="Outage","Outage","")</f>
        <v/>
      </c>
      <c r="O3612" s="18">
        <f t="shared" si="507"/>
        <v>0</v>
      </c>
      <c r="P3612" s="18" t="str">
        <f t="shared" si="508"/>
        <v/>
      </c>
      <c r="Q3612" s="18">
        <f t="shared" si="509"/>
        <v>0</v>
      </c>
      <c r="R3612" s="118"/>
    </row>
    <row r="3613" spans="1:18" x14ac:dyDescent="0.25">
      <c r="A3613" s="25">
        <f t="shared" si="510"/>
        <v>402</v>
      </c>
      <c r="B3613" s="23">
        <f t="shared" si="511"/>
        <v>44578</v>
      </c>
      <c r="C3613" s="24">
        <v>18</v>
      </c>
      <c r="D3613" s="54" t="str">
        <f t="shared" si="503"/>
        <v>ASET</v>
      </c>
      <c r="E3613" s="178"/>
      <c r="F3613" s="179"/>
      <c r="G3613" s="177"/>
      <c r="H3613" s="177"/>
      <c r="I3613" s="169">
        <f t="shared" si="504"/>
        <v>0</v>
      </c>
      <c r="J3613" s="149" t="str" cm="1">
        <f t="array" ref="J3613">IF(ISERROR(INDEX('Non Compliance input'!$H$5:$H$156,MATCH(1,(A3613='Non Compliance input'!$A$5:$A$156)*(F3613&gt;='Non Compliance input'!$D$5:$D$156)*(E3613&lt;'Non Compliance input'!$E$5:$E$156)*('Non Compliance input'!$H$5:$H$156="Yes"),0))
),"","Yes")</f>
        <v/>
      </c>
      <c r="K3613" s="149">
        <f t="shared" si="505"/>
        <v>0</v>
      </c>
      <c r="L3613" s="162">
        <f t="shared" si="506"/>
        <v>0</v>
      </c>
      <c r="M3613" s="162" t="str" cm="1">
        <f t="array" ref="M3613">IF(ISERROR(INDEX('Non Compliance input'!$I$5:$I$156,MATCH(1,(A3613='Non Compliance input'!$A$5:$A$156)*(E3613&gt;='Non Compliance input'!$D$5:$D$156)*(F3613&lt;='Non Compliance input'!$E$5:$E$156)*('Non Compliance input'!$I$5:$I$156="Yes"),0))
),"","Yes")</f>
        <v/>
      </c>
      <c r="N3613" s="149" t="str">
        <f>IF(VLOOKUP($A3613,HourEndingOutage!$B$3:$F$746,5,0)="Outage","Outage","")</f>
        <v/>
      </c>
      <c r="O3613" s="18">
        <f t="shared" si="507"/>
        <v>0</v>
      </c>
      <c r="P3613" s="18" t="str">
        <f t="shared" si="508"/>
        <v/>
      </c>
      <c r="Q3613" s="18">
        <f t="shared" si="509"/>
        <v>0</v>
      </c>
      <c r="R3613" s="118"/>
    </row>
    <row r="3614" spans="1:18" x14ac:dyDescent="0.25">
      <c r="A3614" s="25">
        <f t="shared" si="510"/>
        <v>402</v>
      </c>
      <c r="B3614" s="23">
        <f t="shared" si="511"/>
        <v>44578</v>
      </c>
      <c r="C3614" s="24">
        <v>18</v>
      </c>
      <c r="D3614" s="54" t="str">
        <f t="shared" si="503"/>
        <v>ASET</v>
      </c>
      <c r="E3614" s="178"/>
      <c r="F3614" s="179"/>
      <c r="G3614" s="177"/>
      <c r="H3614" s="177"/>
      <c r="I3614" s="169">
        <f t="shared" si="504"/>
        <v>0</v>
      </c>
      <c r="J3614" s="149" t="str" cm="1">
        <f t="array" ref="J3614">IF(ISERROR(INDEX('Non Compliance input'!$H$5:$H$156,MATCH(1,(A3614='Non Compliance input'!$A$5:$A$156)*(F3614&gt;='Non Compliance input'!$D$5:$D$156)*(E3614&lt;'Non Compliance input'!$E$5:$E$156)*('Non Compliance input'!$H$5:$H$156="Yes"),0))
),"","Yes")</f>
        <v/>
      </c>
      <c r="K3614" s="149">
        <f t="shared" si="505"/>
        <v>0</v>
      </c>
      <c r="L3614" s="162">
        <f t="shared" si="506"/>
        <v>0</v>
      </c>
      <c r="M3614" s="162" t="str" cm="1">
        <f t="array" ref="M3614">IF(ISERROR(INDEX('Non Compliance input'!$I$5:$I$156,MATCH(1,(A3614='Non Compliance input'!$A$5:$A$156)*(E3614&gt;='Non Compliance input'!$D$5:$D$156)*(F3614&lt;='Non Compliance input'!$E$5:$E$156)*('Non Compliance input'!$I$5:$I$156="Yes"),0))
),"","Yes")</f>
        <v/>
      </c>
      <c r="N3614" s="149" t="str">
        <f>IF(VLOOKUP($A3614,HourEndingOutage!$B$3:$F$746,5,0)="Outage","Outage","")</f>
        <v/>
      </c>
      <c r="O3614" s="18">
        <f t="shared" si="507"/>
        <v>0</v>
      </c>
      <c r="P3614" s="18" t="str">
        <f t="shared" si="508"/>
        <v/>
      </c>
      <c r="Q3614" s="18">
        <f t="shared" si="509"/>
        <v>0</v>
      </c>
      <c r="R3614" s="118"/>
    </row>
    <row r="3615" spans="1:18" x14ac:dyDescent="0.25">
      <c r="A3615" s="25">
        <f t="shared" si="510"/>
        <v>402</v>
      </c>
      <c r="B3615" s="23">
        <f t="shared" si="511"/>
        <v>44578</v>
      </c>
      <c r="C3615" s="24">
        <v>18</v>
      </c>
      <c r="D3615" s="54" t="str">
        <f t="shared" si="503"/>
        <v>ASET</v>
      </c>
      <c r="E3615" s="178"/>
      <c r="F3615" s="179"/>
      <c r="G3615" s="177"/>
      <c r="H3615" s="177"/>
      <c r="I3615" s="169">
        <f t="shared" si="504"/>
        <v>0</v>
      </c>
      <c r="J3615" s="149" t="str" cm="1">
        <f t="array" ref="J3615">IF(ISERROR(INDEX('Non Compliance input'!$H$5:$H$156,MATCH(1,(A3615='Non Compliance input'!$A$5:$A$156)*(F3615&gt;='Non Compliance input'!$D$5:$D$156)*(E3615&lt;'Non Compliance input'!$E$5:$E$156)*('Non Compliance input'!$H$5:$H$156="Yes"),0))
),"","Yes")</f>
        <v/>
      </c>
      <c r="K3615" s="149">
        <f t="shared" si="505"/>
        <v>0</v>
      </c>
      <c r="L3615" s="162">
        <f t="shared" si="506"/>
        <v>0</v>
      </c>
      <c r="M3615" s="162" t="str" cm="1">
        <f t="array" ref="M3615">IF(ISERROR(INDEX('Non Compliance input'!$I$5:$I$156,MATCH(1,(A3615='Non Compliance input'!$A$5:$A$156)*(E3615&gt;='Non Compliance input'!$D$5:$D$156)*(F3615&lt;='Non Compliance input'!$E$5:$E$156)*('Non Compliance input'!$I$5:$I$156="Yes"),0))
),"","Yes")</f>
        <v/>
      </c>
      <c r="N3615" s="149" t="str">
        <f>IF(VLOOKUP($A3615,HourEndingOutage!$B$3:$F$746,5,0)="Outage","Outage","")</f>
        <v/>
      </c>
      <c r="O3615" s="18">
        <f t="shared" si="507"/>
        <v>0</v>
      </c>
      <c r="P3615" s="18" t="str">
        <f t="shared" si="508"/>
        <v/>
      </c>
      <c r="Q3615" s="18">
        <f t="shared" si="509"/>
        <v>0</v>
      </c>
      <c r="R3615" s="118"/>
    </row>
    <row r="3616" spans="1:18" x14ac:dyDescent="0.25">
      <c r="A3616" s="25">
        <f t="shared" si="510"/>
        <v>402</v>
      </c>
      <c r="B3616" s="23">
        <f t="shared" si="511"/>
        <v>44578</v>
      </c>
      <c r="C3616" s="24">
        <v>18</v>
      </c>
      <c r="D3616" s="54" t="str">
        <f t="shared" si="503"/>
        <v>ASET</v>
      </c>
      <c r="E3616" s="178"/>
      <c r="F3616" s="179"/>
      <c r="G3616" s="177"/>
      <c r="H3616" s="177"/>
      <c r="I3616" s="169">
        <f t="shared" si="504"/>
        <v>0</v>
      </c>
      <c r="J3616" s="149" t="str" cm="1">
        <f t="array" ref="J3616">IF(ISERROR(INDEX('Non Compliance input'!$H$5:$H$156,MATCH(1,(A3616='Non Compliance input'!$A$5:$A$156)*(F3616&gt;='Non Compliance input'!$D$5:$D$156)*(E3616&lt;'Non Compliance input'!$E$5:$E$156)*('Non Compliance input'!$H$5:$H$156="Yes"),0))
),"","Yes")</f>
        <v/>
      </c>
      <c r="K3616" s="149">
        <f t="shared" si="505"/>
        <v>0</v>
      </c>
      <c r="L3616" s="162">
        <f t="shared" si="506"/>
        <v>0</v>
      </c>
      <c r="M3616" s="162" t="str" cm="1">
        <f t="array" ref="M3616">IF(ISERROR(INDEX('Non Compliance input'!$I$5:$I$156,MATCH(1,(A3616='Non Compliance input'!$A$5:$A$156)*(E3616&gt;='Non Compliance input'!$D$5:$D$156)*(F3616&lt;='Non Compliance input'!$E$5:$E$156)*('Non Compliance input'!$I$5:$I$156="Yes"),0))
),"","Yes")</f>
        <v/>
      </c>
      <c r="N3616" s="149" t="str">
        <f>IF(VLOOKUP($A3616,HourEndingOutage!$B$3:$F$746,5,0)="Outage","Outage","")</f>
        <v/>
      </c>
      <c r="O3616" s="18">
        <f t="shared" si="507"/>
        <v>0</v>
      </c>
      <c r="P3616" s="18" t="str">
        <f t="shared" si="508"/>
        <v/>
      </c>
      <c r="Q3616" s="18">
        <f t="shared" si="509"/>
        <v>0</v>
      </c>
      <c r="R3616" s="118"/>
    </row>
    <row r="3617" spans="1:18" x14ac:dyDescent="0.25">
      <c r="A3617" s="25">
        <f t="shared" si="510"/>
        <v>402</v>
      </c>
      <c r="B3617" s="23">
        <f t="shared" si="511"/>
        <v>44578</v>
      </c>
      <c r="C3617" s="24">
        <v>18</v>
      </c>
      <c r="D3617" s="54" t="str">
        <f t="shared" si="503"/>
        <v>ASET</v>
      </c>
      <c r="E3617" s="178"/>
      <c r="F3617" s="179"/>
      <c r="G3617" s="177"/>
      <c r="H3617" s="177"/>
      <c r="I3617" s="169">
        <f t="shared" si="504"/>
        <v>0</v>
      </c>
      <c r="J3617" s="149" t="str" cm="1">
        <f t="array" ref="J3617">IF(ISERROR(INDEX('Non Compliance input'!$H$5:$H$156,MATCH(1,(A3617='Non Compliance input'!$A$5:$A$156)*(F3617&gt;='Non Compliance input'!$D$5:$D$156)*(E3617&lt;'Non Compliance input'!$E$5:$E$156)*('Non Compliance input'!$H$5:$H$156="Yes"),0))
),"","Yes")</f>
        <v/>
      </c>
      <c r="K3617" s="149">
        <f t="shared" si="505"/>
        <v>0</v>
      </c>
      <c r="L3617" s="162">
        <f t="shared" si="506"/>
        <v>0</v>
      </c>
      <c r="M3617" s="162" t="str" cm="1">
        <f t="array" ref="M3617">IF(ISERROR(INDEX('Non Compliance input'!$I$5:$I$156,MATCH(1,(A3617='Non Compliance input'!$A$5:$A$156)*(E3617&gt;='Non Compliance input'!$D$5:$D$156)*(F3617&lt;='Non Compliance input'!$E$5:$E$156)*('Non Compliance input'!$I$5:$I$156="Yes"),0))
),"","Yes")</f>
        <v/>
      </c>
      <c r="N3617" s="149" t="str">
        <f>IF(VLOOKUP($A3617,HourEndingOutage!$B$3:$F$746,5,0)="Outage","Outage","")</f>
        <v/>
      </c>
      <c r="O3617" s="18">
        <f t="shared" si="507"/>
        <v>0</v>
      </c>
      <c r="P3617" s="18" t="str">
        <f t="shared" si="508"/>
        <v/>
      </c>
      <c r="Q3617" s="18">
        <f t="shared" si="509"/>
        <v>0</v>
      </c>
      <c r="R3617" s="118"/>
    </row>
    <row r="3618" spans="1:18" x14ac:dyDescent="0.25">
      <c r="A3618" s="25">
        <f t="shared" si="510"/>
        <v>402</v>
      </c>
      <c r="B3618" s="23">
        <f t="shared" si="511"/>
        <v>44578</v>
      </c>
      <c r="C3618" s="24">
        <v>18</v>
      </c>
      <c r="D3618" s="54" t="str">
        <f t="shared" si="503"/>
        <v>ASET</v>
      </c>
      <c r="E3618" s="178"/>
      <c r="F3618" s="179"/>
      <c r="G3618" s="177"/>
      <c r="H3618" s="177"/>
      <c r="I3618" s="169">
        <f t="shared" si="504"/>
        <v>0</v>
      </c>
      <c r="J3618" s="149" t="str" cm="1">
        <f t="array" ref="J3618">IF(ISERROR(INDEX('Non Compliance input'!$H$5:$H$156,MATCH(1,(A3618='Non Compliance input'!$A$5:$A$156)*(F3618&gt;='Non Compliance input'!$D$5:$D$156)*(E3618&lt;'Non Compliance input'!$E$5:$E$156)*('Non Compliance input'!$H$5:$H$156="Yes"),0))
),"","Yes")</f>
        <v/>
      </c>
      <c r="K3618" s="149">
        <f t="shared" si="505"/>
        <v>0</v>
      </c>
      <c r="L3618" s="162">
        <f t="shared" si="506"/>
        <v>0</v>
      </c>
      <c r="M3618" s="162" t="str" cm="1">
        <f t="array" ref="M3618">IF(ISERROR(INDEX('Non Compliance input'!$I$5:$I$156,MATCH(1,(A3618='Non Compliance input'!$A$5:$A$156)*(E3618&gt;='Non Compliance input'!$D$5:$D$156)*(F3618&lt;='Non Compliance input'!$E$5:$E$156)*('Non Compliance input'!$I$5:$I$156="Yes"),0))
),"","Yes")</f>
        <v/>
      </c>
      <c r="N3618" s="149" t="str">
        <f>IF(VLOOKUP($A3618,HourEndingOutage!$B$3:$F$746,5,0)="Outage","Outage","")</f>
        <v/>
      </c>
      <c r="O3618" s="18">
        <f t="shared" si="507"/>
        <v>0</v>
      </c>
      <c r="P3618" s="18" t="str">
        <f t="shared" si="508"/>
        <v/>
      </c>
      <c r="Q3618" s="18">
        <f t="shared" si="509"/>
        <v>0</v>
      </c>
      <c r="R3618" s="118"/>
    </row>
    <row r="3619" spans="1:18" x14ac:dyDescent="0.25">
      <c r="A3619" s="25">
        <f t="shared" si="510"/>
        <v>402</v>
      </c>
      <c r="B3619" s="23">
        <f t="shared" si="511"/>
        <v>44578</v>
      </c>
      <c r="C3619" s="24">
        <v>18</v>
      </c>
      <c r="D3619" s="54" t="str">
        <f t="shared" si="503"/>
        <v>ASET</v>
      </c>
      <c r="E3619" s="178"/>
      <c r="F3619" s="179"/>
      <c r="G3619" s="177"/>
      <c r="H3619" s="177"/>
      <c r="I3619" s="169">
        <f t="shared" si="504"/>
        <v>0</v>
      </c>
      <c r="J3619" s="149" t="str" cm="1">
        <f t="array" ref="J3619">IF(ISERROR(INDEX('Non Compliance input'!$H$5:$H$156,MATCH(1,(A3619='Non Compliance input'!$A$5:$A$156)*(F3619&gt;='Non Compliance input'!$D$5:$D$156)*(E3619&lt;'Non Compliance input'!$E$5:$E$156)*('Non Compliance input'!$H$5:$H$156="Yes"),0))
),"","Yes")</f>
        <v/>
      </c>
      <c r="K3619" s="149">
        <f t="shared" si="505"/>
        <v>0</v>
      </c>
      <c r="L3619" s="162">
        <f t="shared" si="506"/>
        <v>0</v>
      </c>
      <c r="M3619" s="162" t="str" cm="1">
        <f t="array" ref="M3619">IF(ISERROR(INDEX('Non Compliance input'!$I$5:$I$156,MATCH(1,(A3619='Non Compliance input'!$A$5:$A$156)*(E3619&gt;='Non Compliance input'!$D$5:$D$156)*(F3619&lt;='Non Compliance input'!$E$5:$E$156)*('Non Compliance input'!$I$5:$I$156="Yes"),0))
),"","Yes")</f>
        <v/>
      </c>
      <c r="N3619" s="149" t="str">
        <f>IF(VLOOKUP($A3619,HourEndingOutage!$B$3:$F$746,5,0)="Outage","Outage","")</f>
        <v/>
      </c>
      <c r="O3619" s="18">
        <f t="shared" si="507"/>
        <v>0</v>
      </c>
      <c r="P3619" s="18" t="str">
        <f t="shared" si="508"/>
        <v/>
      </c>
      <c r="Q3619" s="18">
        <f t="shared" si="509"/>
        <v>0</v>
      </c>
      <c r="R3619" s="118"/>
    </row>
    <row r="3620" spans="1:18" x14ac:dyDescent="0.25">
      <c r="A3620" s="25">
        <f t="shared" si="510"/>
        <v>402</v>
      </c>
      <c r="B3620" s="23">
        <f t="shared" si="511"/>
        <v>44578</v>
      </c>
      <c r="C3620" s="24">
        <v>18</v>
      </c>
      <c r="D3620" s="54" t="str">
        <f t="shared" si="503"/>
        <v>ASET</v>
      </c>
      <c r="E3620" s="178"/>
      <c r="F3620" s="179"/>
      <c r="G3620" s="177"/>
      <c r="H3620" s="177"/>
      <c r="I3620" s="169">
        <f t="shared" si="504"/>
        <v>0</v>
      </c>
      <c r="J3620" s="149" t="str" cm="1">
        <f t="array" ref="J3620">IF(ISERROR(INDEX('Non Compliance input'!$H$5:$H$156,MATCH(1,(A3620='Non Compliance input'!$A$5:$A$156)*(F3620&gt;='Non Compliance input'!$D$5:$D$156)*(E3620&lt;'Non Compliance input'!$E$5:$E$156)*('Non Compliance input'!$H$5:$H$156="Yes"),0))
),"","Yes")</f>
        <v/>
      </c>
      <c r="K3620" s="149">
        <f t="shared" si="505"/>
        <v>0</v>
      </c>
      <c r="L3620" s="162">
        <f t="shared" si="506"/>
        <v>0</v>
      </c>
      <c r="M3620" s="162" t="str" cm="1">
        <f t="array" ref="M3620">IF(ISERROR(INDEX('Non Compliance input'!$I$5:$I$156,MATCH(1,(A3620='Non Compliance input'!$A$5:$A$156)*(E3620&gt;='Non Compliance input'!$D$5:$D$156)*(F3620&lt;='Non Compliance input'!$E$5:$E$156)*('Non Compliance input'!$I$5:$I$156="Yes"),0))
),"","Yes")</f>
        <v/>
      </c>
      <c r="N3620" s="149" t="str">
        <f>IF(VLOOKUP($A3620,HourEndingOutage!$B$3:$F$746,5,0)="Outage","Outage","")</f>
        <v/>
      </c>
      <c r="O3620" s="18">
        <f t="shared" si="507"/>
        <v>0</v>
      </c>
      <c r="P3620" s="18" t="str">
        <f t="shared" si="508"/>
        <v/>
      </c>
      <c r="Q3620" s="18">
        <f t="shared" si="509"/>
        <v>0</v>
      </c>
      <c r="R3620" s="118"/>
    </row>
    <row r="3621" spans="1:18" x14ac:dyDescent="0.25">
      <c r="A3621" s="25">
        <f t="shared" si="510"/>
        <v>403</v>
      </c>
      <c r="B3621" s="23">
        <f t="shared" si="511"/>
        <v>44578</v>
      </c>
      <c r="C3621" s="24">
        <v>19</v>
      </c>
      <c r="D3621" s="54" t="str">
        <f t="shared" si="503"/>
        <v>ASET</v>
      </c>
      <c r="E3621" s="178"/>
      <c r="F3621" s="179"/>
      <c r="G3621" s="177"/>
      <c r="H3621" s="177"/>
      <c r="I3621" s="169">
        <f t="shared" si="504"/>
        <v>0</v>
      </c>
      <c r="J3621" s="149" t="str" cm="1">
        <f t="array" ref="J3621">IF(ISERROR(INDEX('Non Compliance input'!$H$5:$H$156,MATCH(1,(A3621='Non Compliance input'!$A$5:$A$156)*(F3621&gt;='Non Compliance input'!$D$5:$D$156)*(E3621&lt;'Non Compliance input'!$E$5:$E$156)*('Non Compliance input'!$H$5:$H$156="Yes"),0))
),"","Yes")</f>
        <v/>
      </c>
      <c r="K3621" s="149">
        <f t="shared" si="505"/>
        <v>0</v>
      </c>
      <c r="L3621" s="162">
        <f t="shared" si="506"/>
        <v>0</v>
      </c>
      <c r="M3621" s="162" t="str" cm="1">
        <f t="array" ref="M3621">IF(ISERROR(INDEX('Non Compliance input'!$I$5:$I$156,MATCH(1,(A3621='Non Compliance input'!$A$5:$A$156)*(E3621&gt;='Non Compliance input'!$D$5:$D$156)*(F3621&lt;='Non Compliance input'!$E$5:$E$156)*('Non Compliance input'!$I$5:$I$156="Yes"),0))
),"","Yes")</f>
        <v/>
      </c>
      <c r="N3621" s="149" t="str">
        <f>IF(VLOOKUP($A3621,HourEndingOutage!$B$3:$F$746,5,0)="Outage","Outage","")</f>
        <v/>
      </c>
      <c r="O3621" s="18">
        <f t="shared" si="507"/>
        <v>0</v>
      </c>
      <c r="P3621" s="18" t="str">
        <f t="shared" si="508"/>
        <v/>
      </c>
      <c r="Q3621" s="18">
        <f t="shared" si="509"/>
        <v>0</v>
      </c>
      <c r="R3621" s="118"/>
    </row>
    <row r="3622" spans="1:18" x14ac:dyDescent="0.25">
      <c r="A3622" s="25">
        <f t="shared" si="510"/>
        <v>403</v>
      </c>
      <c r="B3622" s="23">
        <f t="shared" si="511"/>
        <v>44578</v>
      </c>
      <c r="C3622" s="24">
        <v>19</v>
      </c>
      <c r="D3622" s="54" t="str">
        <f t="shared" si="503"/>
        <v>ASET</v>
      </c>
      <c r="E3622" s="178"/>
      <c r="F3622" s="179"/>
      <c r="G3622" s="177"/>
      <c r="H3622" s="177"/>
      <c r="I3622" s="169">
        <f t="shared" si="504"/>
        <v>0</v>
      </c>
      <c r="J3622" s="149" t="str" cm="1">
        <f t="array" ref="J3622">IF(ISERROR(INDEX('Non Compliance input'!$H$5:$H$156,MATCH(1,(A3622='Non Compliance input'!$A$5:$A$156)*(F3622&gt;='Non Compliance input'!$D$5:$D$156)*(E3622&lt;'Non Compliance input'!$E$5:$E$156)*('Non Compliance input'!$H$5:$H$156="Yes"),0))
),"","Yes")</f>
        <v/>
      </c>
      <c r="K3622" s="149">
        <f t="shared" si="505"/>
        <v>0</v>
      </c>
      <c r="L3622" s="162">
        <f t="shared" si="506"/>
        <v>0</v>
      </c>
      <c r="M3622" s="162" t="str" cm="1">
        <f t="array" ref="M3622">IF(ISERROR(INDEX('Non Compliance input'!$I$5:$I$156,MATCH(1,(A3622='Non Compliance input'!$A$5:$A$156)*(E3622&gt;='Non Compliance input'!$D$5:$D$156)*(F3622&lt;='Non Compliance input'!$E$5:$E$156)*('Non Compliance input'!$I$5:$I$156="Yes"),0))
),"","Yes")</f>
        <v/>
      </c>
      <c r="N3622" s="149" t="str">
        <f>IF(VLOOKUP($A3622,HourEndingOutage!$B$3:$F$746,5,0)="Outage","Outage","")</f>
        <v/>
      </c>
      <c r="O3622" s="18">
        <f t="shared" si="507"/>
        <v>0</v>
      </c>
      <c r="P3622" s="18" t="str">
        <f t="shared" si="508"/>
        <v/>
      </c>
      <c r="Q3622" s="18">
        <f t="shared" si="509"/>
        <v>0</v>
      </c>
      <c r="R3622" s="118"/>
    </row>
    <row r="3623" spans="1:18" x14ac:dyDescent="0.25">
      <c r="A3623" s="25">
        <f t="shared" si="510"/>
        <v>403</v>
      </c>
      <c r="B3623" s="23">
        <f t="shared" si="511"/>
        <v>44578</v>
      </c>
      <c r="C3623" s="24">
        <v>19</v>
      </c>
      <c r="D3623" s="54" t="str">
        <f t="shared" si="503"/>
        <v>ASET</v>
      </c>
      <c r="E3623" s="178"/>
      <c r="F3623" s="179"/>
      <c r="G3623" s="177"/>
      <c r="H3623" s="177"/>
      <c r="I3623" s="169">
        <f t="shared" si="504"/>
        <v>0</v>
      </c>
      <c r="J3623" s="149" t="str" cm="1">
        <f t="array" ref="J3623">IF(ISERROR(INDEX('Non Compliance input'!$H$5:$H$156,MATCH(1,(A3623='Non Compliance input'!$A$5:$A$156)*(F3623&gt;='Non Compliance input'!$D$5:$D$156)*(E3623&lt;'Non Compliance input'!$E$5:$E$156)*('Non Compliance input'!$H$5:$H$156="Yes"),0))
),"","Yes")</f>
        <v/>
      </c>
      <c r="K3623" s="149">
        <f t="shared" si="505"/>
        <v>0</v>
      </c>
      <c r="L3623" s="162">
        <f t="shared" si="506"/>
        <v>0</v>
      </c>
      <c r="M3623" s="162" t="str" cm="1">
        <f t="array" ref="M3623">IF(ISERROR(INDEX('Non Compliance input'!$I$5:$I$156,MATCH(1,(A3623='Non Compliance input'!$A$5:$A$156)*(E3623&gt;='Non Compliance input'!$D$5:$D$156)*(F3623&lt;='Non Compliance input'!$E$5:$E$156)*('Non Compliance input'!$I$5:$I$156="Yes"),0))
),"","Yes")</f>
        <v/>
      </c>
      <c r="N3623" s="149" t="str">
        <f>IF(VLOOKUP($A3623,HourEndingOutage!$B$3:$F$746,5,0)="Outage","Outage","")</f>
        <v/>
      </c>
      <c r="O3623" s="18">
        <f t="shared" si="507"/>
        <v>0</v>
      </c>
      <c r="P3623" s="18" t="str">
        <f t="shared" si="508"/>
        <v/>
      </c>
      <c r="Q3623" s="18">
        <f t="shared" si="509"/>
        <v>0</v>
      </c>
      <c r="R3623" s="118"/>
    </row>
    <row r="3624" spans="1:18" x14ac:dyDescent="0.25">
      <c r="A3624" s="25">
        <f t="shared" si="510"/>
        <v>403</v>
      </c>
      <c r="B3624" s="23">
        <f t="shared" si="511"/>
        <v>44578</v>
      </c>
      <c r="C3624" s="24">
        <v>19</v>
      </c>
      <c r="D3624" s="54" t="str">
        <f t="shared" si="503"/>
        <v>ASET</v>
      </c>
      <c r="E3624" s="178"/>
      <c r="F3624" s="179"/>
      <c r="G3624" s="177"/>
      <c r="H3624" s="177"/>
      <c r="I3624" s="169">
        <f t="shared" si="504"/>
        <v>0</v>
      </c>
      <c r="J3624" s="149" t="str" cm="1">
        <f t="array" ref="J3624">IF(ISERROR(INDEX('Non Compliance input'!$H$5:$H$156,MATCH(1,(A3624='Non Compliance input'!$A$5:$A$156)*(F3624&gt;='Non Compliance input'!$D$5:$D$156)*(E3624&lt;'Non Compliance input'!$E$5:$E$156)*('Non Compliance input'!$H$5:$H$156="Yes"),0))
),"","Yes")</f>
        <v/>
      </c>
      <c r="K3624" s="149">
        <f t="shared" si="505"/>
        <v>0</v>
      </c>
      <c r="L3624" s="162">
        <f t="shared" si="506"/>
        <v>0</v>
      </c>
      <c r="M3624" s="162" t="str" cm="1">
        <f t="array" ref="M3624">IF(ISERROR(INDEX('Non Compliance input'!$I$5:$I$156,MATCH(1,(A3624='Non Compliance input'!$A$5:$A$156)*(E3624&gt;='Non Compliance input'!$D$5:$D$156)*(F3624&lt;='Non Compliance input'!$E$5:$E$156)*('Non Compliance input'!$I$5:$I$156="Yes"),0))
),"","Yes")</f>
        <v/>
      </c>
      <c r="N3624" s="149" t="str">
        <f>IF(VLOOKUP($A3624,HourEndingOutage!$B$3:$F$746,5,0)="Outage","Outage","")</f>
        <v/>
      </c>
      <c r="O3624" s="18">
        <f t="shared" si="507"/>
        <v>0</v>
      </c>
      <c r="P3624" s="18" t="str">
        <f t="shared" si="508"/>
        <v/>
      </c>
      <c r="Q3624" s="18">
        <f t="shared" si="509"/>
        <v>0</v>
      </c>
      <c r="R3624" s="118"/>
    </row>
    <row r="3625" spans="1:18" x14ac:dyDescent="0.25">
      <c r="A3625" s="25">
        <f t="shared" si="510"/>
        <v>403</v>
      </c>
      <c r="B3625" s="23">
        <f t="shared" si="511"/>
        <v>44578</v>
      </c>
      <c r="C3625" s="24">
        <v>19</v>
      </c>
      <c r="D3625" s="54" t="str">
        <f t="shared" si="503"/>
        <v>ASET</v>
      </c>
      <c r="E3625" s="178"/>
      <c r="F3625" s="179"/>
      <c r="G3625" s="177"/>
      <c r="H3625" s="177"/>
      <c r="I3625" s="169">
        <f t="shared" si="504"/>
        <v>0</v>
      </c>
      <c r="J3625" s="149" t="str" cm="1">
        <f t="array" ref="J3625">IF(ISERROR(INDEX('Non Compliance input'!$H$5:$H$156,MATCH(1,(A3625='Non Compliance input'!$A$5:$A$156)*(F3625&gt;='Non Compliance input'!$D$5:$D$156)*(E3625&lt;'Non Compliance input'!$E$5:$E$156)*('Non Compliance input'!$H$5:$H$156="Yes"),0))
),"","Yes")</f>
        <v/>
      </c>
      <c r="K3625" s="149">
        <f t="shared" si="505"/>
        <v>0</v>
      </c>
      <c r="L3625" s="162">
        <f t="shared" si="506"/>
        <v>0</v>
      </c>
      <c r="M3625" s="162" t="str" cm="1">
        <f t="array" ref="M3625">IF(ISERROR(INDEX('Non Compliance input'!$I$5:$I$156,MATCH(1,(A3625='Non Compliance input'!$A$5:$A$156)*(E3625&gt;='Non Compliance input'!$D$5:$D$156)*(F3625&lt;='Non Compliance input'!$E$5:$E$156)*('Non Compliance input'!$I$5:$I$156="Yes"),0))
),"","Yes")</f>
        <v/>
      </c>
      <c r="N3625" s="149" t="str">
        <f>IF(VLOOKUP($A3625,HourEndingOutage!$B$3:$F$746,5,0)="Outage","Outage","")</f>
        <v/>
      </c>
      <c r="O3625" s="18">
        <f t="shared" si="507"/>
        <v>0</v>
      </c>
      <c r="P3625" s="18" t="str">
        <f t="shared" si="508"/>
        <v/>
      </c>
      <c r="Q3625" s="18">
        <f t="shared" si="509"/>
        <v>0</v>
      </c>
      <c r="R3625" s="118"/>
    </row>
    <row r="3626" spans="1:18" x14ac:dyDescent="0.25">
      <c r="A3626" s="25">
        <f t="shared" si="510"/>
        <v>403</v>
      </c>
      <c r="B3626" s="23">
        <f t="shared" si="511"/>
        <v>44578</v>
      </c>
      <c r="C3626" s="24">
        <v>19</v>
      </c>
      <c r="D3626" s="54" t="str">
        <f t="shared" si="503"/>
        <v>ASET</v>
      </c>
      <c r="E3626" s="178"/>
      <c r="F3626" s="179"/>
      <c r="G3626" s="177"/>
      <c r="H3626" s="177"/>
      <c r="I3626" s="169">
        <f t="shared" si="504"/>
        <v>0</v>
      </c>
      <c r="J3626" s="149" t="str" cm="1">
        <f t="array" ref="J3626">IF(ISERROR(INDEX('Non Compliance input'!$H$5:$H$156,MATCH(1,(A3626='Non Compliance input'!$A$5:$A$156)*(F3626&gt;='Non Compliance input'!$D$5:$D$156)*(E3626&lt;'Non Compliance input'!$E$5:$E$156)*('Non Compliance input'!$H$5:$H$156="Yes"),0))
),"","Yes")</f>
        <v/>
      </c>
      <c r="K3626" s="149">
        <f t="shared" si="505"/>
        <v>0</v>
      </c>
      <c r="L3626" s="162">
        <f t="shared" si="506"/>
        <v>0</v>
      </c>
      <c r="M3626" s="162" t="str" cm="1">
        <f t="array" ref="M3626">IF(ISERROR(INDEX('Non Compliance input'!$I$5:$I$156,MATCH(1,(A3626='Non Compliance input'!$A$5:$A$156)*(E3626&gt;='Non Compliance input'!$D$5:$D$156)*(F3626&lt;='Non Compliance input'!$E$5:$E$156)*('Non Compliance input'!$I$5:$I$156="Yes"),0))
),"","Yes")</f>
        <v/>
      </c>
      <c r="N3626" s="149" t="str">
        <f>IF(VLOOKUP($A3626,HourEndingOutage!$B$3:$F$746,5,0)="Outage","Outage","")</f>
        <v/>
      </c>
      <c r="O3626" s="18">
        <f t="shared" si="507"/>
        <v>0</v>
      </c>
      <c r="P3626" s="18" t="str">
        <f t="shared" si="508"/>
        <v/>
      </c>
      <c r="Q3626" s="18">
        <f t="shared" si="509"/>
        <v>0</v>
      </c>
      <c r="R3626" s="118"/>
    </row>
    <row r="3627" spans="1:18" x14ac:dyDescent="0.25">
      <c r="A3627" s="25">
        <f t="shared" si="510"/>
        <v>403</v>
      </c>
      <c r="B3627" s="23">
        <f t="shared" si="511"/>
        <v>44578</v>
      </c>
      <c r="C3627" s="24">
        <v>19</v>
      </c>
      <c r="D3627" s="54" t="str">
        <f t="shared" si="503"/>
        <v>ASET</v>
      </c>
      <c r="E3627" s="178"/>
      <c r="F3627" s="179"/>
      <c r="G3627" s="177"/>
      <c r="H3627" s="177"/>
      <c r="I3627" s="169">
        <f t="shared" si="504"/>
        <v>0</v>
      </c>
      <c r="J3627" s="149" t="str" cm="1">
        <f t="array" ref="J3627">IF(ISERROR(INDEX('Non Compliance input'!$H$5:$H$156,MATCH(1,(A3627='Non Compliance input'!$A$5:$A$156)*(F3627&gt;='Non Compliance input'!$D$5:$D$156)*(E3627&lt;'Non Compliance input'!$E$5:$E$156)*('Non Compliance input'!$H$5:$H$156="Yes"),0))
),"","Yes")</f>
        <v/>
      </c>
      <c r="K3627" s="149">
        <f t="shared" si="505"/>
        <v>0</v>
      </c>
      <c r="L3627" s="162">
        <f t="shared" si="506"/>
        <v>0</v>
      </c>
      <c r="M3627" s="162" t="str" cm="1">
        <f t="array" ref="M3627">IF(ISERROR(INDEX('Non Compliance input'!$I$5:$I$156,MATCH(1,(A3627='Non Compliance input'!$A$5:$A$156)*(E3627&gt;='Non Compliance input'!$D$5:$D$156)*(F3627&lt;='Non Compliance input'!$E$5:$E$156)*('Non Compliance input'!$I$5:$I$156="Yes"),0))
),"","Yes")</f>
        <v/>
      </c>
      <c r="N3627" s="149" t="str">
        <f>IF(VLOOKUP($A3627,HourEndingOutage!$B$3:$F$746,5,0)="Outage","Outage","")</f>
        <v/>
      </c>
      <c r="O3627" s="18">
        <f t="shared" si="507"/>
        <v>0</v>
      </c>
      <c r="P3627" s="18" t="str">
        <f t="shared" si="508"/>
        <v/>
      </c>
      <c r="Q3627" s="18">
        <f t="shared" si="509"/>
        <v>0</v>
      </c>
      <c r="R3627" s="118"/>
    </row>
    <row r="3628" spans="1:18" x14ac:dyDescent="0.25">
      <c r="A3628" s="25">
        <f t="shared" si="510"/>
        <v>403</v>
      </c>
      <c r="B3628" s="23">
        <f t="shared" si="511"/>
        <v>44578</v>
      </c>
      <c r="C3628" s="24">
        <v>19</v>
      </c>
      <c r="D3628" s="54" t="str">
        <f t="shared" si="503"/>
        <v>ASET</v>
      </c>
      <c r="E3628" s="178"/>
      <c r="F3628" s="179"/>
      <c r="G3628" s="177"/>
      <c r="H3628" s="177"/>
      <c r="I3628" s="169">
        <f t="shared" si="504"/>
        <v>0</v>
      </c>
      <c r="J3628" s="149" t="str" cm="1">
        <f t="array" ref="J3628">IF(ISERROR(INDEX('Non Compliance input'!$H$5:$H$156,MATCH(1,(A3628='Non Compliance input'!$A$5:$A$156)*(F3628&gt;='Non Compliance input'!$D$5:$D$156)*(E3628&lt;'Non Compliance input'!$E$5:$E$156)*('Non Compliance input'!$H$5:$H$156="Yes"),0))
),"","Yes")</f>
        <v/>
      </c>
      <c r="K3628" s="149">
        <f t="shared" si="505"/>
        <v>0</v>
      </c>
      <c r="L3628" s="162">
        <f t="shared" si="506"/>
        <v>0</v>
      </c>
      <c r="M3628" s="162" t="str" cm="1">
        <f t="array" ref="M3628">IF(ISERROR(INDEX('Non Compliance input'!$I$5:$I$156,MATCH(1,(A3628='Non Compliance input'!$A$5:$A$156)*(E3628&gt;='Non Compliance input'!$D$5:$D$156)*(F3628&lt;='Non Compliance input'!$E$5:$E$156)*('Non Compliance input'!$I$5:$I$156="Yes"),0))
),"","Yes")</f>
        <v/>
      </c>
      <c r="N3628" s="149" t="str">
        <f>IF(VLOOKUP($A3628,HourEndingOutage!$B$3:$F$746,5,0)="Outage","Outage","")</f>
        <v/>
      </c>
      <c r="O3628" s="18">
        <f t="shared" si="507"/>
        <v>0</v>
      </c>
      <c r="P3628" s="18" t="str">
        <f t="shared" si="508"/>
        <v/>
      </c>
      <c r="Q3628" s="18">
        <f t="shared" si="509"/>
        <v>0</v>
      </c>
      <c r="R3628" s="118"/>
    </row>
    <row r="3629" spans="1:18" x14ac:dyDescent="0.25">
      <c r="A3629" s="25">
        <f t="shared" si="510"/>
        <v>403</v>
      </c>
      <c r="B3629" s="23">
        <f t="shared" si="511"/>
        <v>44578</v>
      </c>
      <c r="C3629" s="24">
        <v>19</v>
      </c>
      <c r="D3629" s="54" t="str">
        <f t="shared" si="503"/>
        <v>ASET</v>
      </c>
      <c r="E3629" s="178"/>
      <c r="F3629" s="179"/>
      <c r="G3629" s="177"/>
      <c r="H3629" s="177"/>
      <c r="I3629" s="169">
        <f t="shared" si="504"/>
        <v>0</v>
      </c>
      <c r="J3629" s="149" t="str" cm="1">
        <f t="array" ref="J3629">IF(ISERROR(INDEX('Non Compliance input'!$H$5:$H$156,MATCH(1,(A3629='Non Compliance input'!$A$5:$A$156)*(F3629&gt;='Non Compliance input'!$D$5:$D$156)*(E3629&lt;'Non Compliance input'!$E$5:$E$156)*('Non Compliance input'!$H$5:$H$156="Yes"),0))
),"","Yes")</f>
        <v/>
      </c>
      <c r="K3629" s="149">
        <f t="shared" si="505"/>
        <v>0</v>
      </c>
      <c r="L3629" s="162">
        <f t="shared" si="506"/>
        <v>0</v>
      </c>
      <c r="M3629" s="162" t="str" cm="1">
        <f t="array" ref="M3629">IF(ISERROR(INDEX('Non Compliance input'!$I$5:$I$156,MATCH(1,(A3629='Non Compliance input'!$A$5:$A$156)*(E3629&gt;='Non Compliance input'!$D$5:$D$156)*(F3629&lt;='Non Compliance input'!$E$5:$E$156)*('Non Compliance input'!$I$5:$I$156="Yes"),0))
),"","Yes")</f>
        <v/>
      </c>
      <c r="N3629" s="149" t="str">
        <f>IF(VLOOKUP($A3629,HourEndingOutage!$B$3:$F$746,5,0)="Outage","Outage","")</f>
        <v/>
      </c>
      <c r="O3629" s="18">
        <f t="shared" si="507"/>
        <v>0</v>
      </c>
      <c r="P3629" s="18" t="str">
        <f t="shared" si="508"/>
        <v/>
      </c>
      <c r="Q3629" s="18">
        <f t="shared" si="509"/>
        <v>0</v>
      </c>
      <c r="R3629" s="118"/>
    </row>
    <row r="3630" spans="1:18" x14ac:dyDescent="0.25">
      <c r="A3630" s="25">
        <f t="shared" si="510"/>
        <v>404</v>
      </c>
      <c r="B3630" s="23">
        <f t="shared" si="511"/>
        <v>44578</v>
      </c>
      <c r="C3630" s="24">
        <v>20</v>
      </c>
      <c r="D3630" s="54" t="str">
        <f t="shared" si="503"/>
        <v>ASET</v>
      </c>
      <c r="E3630" s="178"/>
      <c r="F3630" s="179"/>
      <c r="G3630" s="177"/>
      <c r="H3630" s="177"/>
      <c r="I3630" s="169">
        <f t="shared" si="504"/>
        <v>0</v>
      </c>
      <c r="J3630" s="149" t="str" cm="1">
        <f t="array" ref="J3630">IF(ISERROR(INDEX('Non Compliance input'!$H$5:$H$156,MATCH(1,(A3630='Non Compliance input'!$A$5:$A$156)*(F3630&gt;='Non Compliance input'!$D$5:$D$156)*(E3630&lt;'Non Compliance input'!$E$5:$E$156)*('Non Compliance input'!$H$5:$H$156="Yes"),0))
),"","Yes")</f>
        <v/>
      </c>
      <c r="K3630" s="149">
        <f t="shared" si="505"/>
        <v>0</v>
      </c>
      <c r="L3630" s="162">
        <f t="shared" si="506"/>
        <v>0</v>
      </c>
      <c r="M3630" s="162" t="str" cm="1">
        <f t="array" ref="M3630">IF(ISERROR(INDEX('Non Compliance input'!$I$5:$I$156,MATCH(1,(A3630='Non Compliance input'!$A$5:$A$156)*(E3630&gt;='Non Compliance input'!$D$5:$D$156)*(F3630&lt;='Non Compliance input'!$E$5:$E$156)*('Non Compliance input'!$I$5:$I$156="Yes"),0))
),"","Yes")</f>
        <v/>
      </c>
      <c r="N3630" s="149" t="str">
        <f>IF(VLOOKUP($A3630,HourEndingOutage!$B$3:$F$746,5,0)="Outage","Outage","")</f>
        <v/>
      </c>
      <c r="O3630" s="18">
        <f t="shared" si="507"/>
        <v>0</v>
      </c>
      <c r="P3630" s="18" t="str">
        <f t="shared" si="508"/>
        <v/>
      </c>
      <c r="Q3630" s="18">
        <f t="shared" si="509"/>
        <v>0</v>
      </c>
      <c r="R3630" s="118"/>
    </row>
    <row r="3631" spans="1:18" x14ac:dyDescent="0.25">
      <c r="A3631" s="25">
        <f t="shared" si="510"/>
        <v>404</v>
      </c>
      <c r="B3631" s="23">
        <f t="shared" si="511"/>
        <v>44578</v>
      </c>
      <c r="C3631" s="24">
        <v>20</v>
      </c>
      <c r="D3631" s="54" t="str">
        <f t="shared" si="503"/>
        <v>ASET</v>
      </c>
      <c r="E3631" s="178"/>
      <c r="F3631" s="179"/>
      <c r="G3631" s="177"/>
      <c r="H3631" s="177"/>
      <c r="I3631" s="169">
        <f t="shared" si="504"/>
        <v>0</v>
      </c>
      <c r="J3631" s="149" t="str" cm="1">
        <f t="array" ref="J3631">IF(ISERROR(INDEX('Non Compliance input'!$H$5:$H$156,MATCH(1,(A3631='Non Compliance input'!$A$5:$A$156)*(F3631&gt;='Non Compliance input'!$D$5:$D$156)*(E3631&lt;'Non Compliance input'!$E$5:$E$156)*('Non Compliance input'!$H$5:$H$156="Yes"),0))
),"","Yes")</f>
        <v/>
      </c>
      <c r="K3631" s="149">
        <f t="shared" si="505"/>
        <v>0</v>
      </c>
      <c r="L3631" s="162">
        <f t="shared" si="506"/>
        <v>0</v>
      </c>
      <c r="M3631" s="162" t="str" cm="1">
        <f t="array" ref="M3631">IF(ISERROR(INDEX('Non Compliance input'!$I$5:$I$156,MATCH(1,(A3631='Non Compliance input'!$A$5:$A$156)*(E3631&gt;='Non Compliance input'!$D$5:$D$156)*(F3631&lt;='Non Compliance input'!$E$5:$E$156)*('Non Compliance input'!$I$5:$I$156="Yes"),0))
),"","Yes")</f>
        <v/>
      </c>
      <c r="N3631" s="149" t="str">
        <f>IF(VLOOKUP($A3631,HourEndingOutage!$B$3:$F$746,5,0)="Outage","Outage","")</f>
        <v/>
      </c>
      <c r="O3631" s="18">
        <f t="shared" si="507"/>
        <v>0</v>
      </c>
      <c r="P3631" s="18" t="str">
        <f t="shared" si="508"/>
        <v/>
      </c>
      <c r="Q3631" s="18">
        <f t="shared" si="509"/>
        <v>0</v>
      </c>
      <c r="R3631" s="118"/>
    </row>
    <row r="3632" spans="1:18" x14ac:dyDescent="0.25">
      <c r="A3632" s="25">
        <f t="shared" si="510"/>
        <v>404</v>
      </c>
      <c r="B3632" s="23">
        <f t="shared" si="511"/>
        <v>44578</v>
      </c>
      <c r="C3632" s="24">
        <v>20</v>
      </c>
      <c r="D3632" s="54" t="str">
        <f t="shared" si="503"/>
        <v>ASET</v>
      </c>
      <c r="E3632" s="178"/>
      <c r="F3632" s="179"/>
      <c r="G3632" s="177"/>
      <c r="H3632" s="177"/>
      <c r="I3632" s="169">
        <f t="shared" si="504"/>
        <v>0</v>
      </c>
      <c r="J3632" s="149" t="str" cm="1">
        <f t="array" ref="J3632">IF(ISERROR(INDEX('Non Compliance input'!$H$5:$H$156,MATCH(1,(A3632='Non Compliance input'!$A$5:$A$156)*(F3632&gt;='Non Compliance input'!$D$5:$D$156)*(E3632&lt;'Non Compliance input'!$E$5:$E$156)*('Non Compliance input'!$H$5:$H$156="Yes"),0))
),"","Yes")</f>
        <v/>
      </c>
      <c r="K3632" s="149">
        <f t="shared" si="505"/>
        <v>0</v>
      </c>
      <c r="L3632" s="162">
        <f t="shared" si="506"/>
        <v>0</v>
      </c>
      <c r="M3632" s="162" t="str" cm="1">
        <f t="array" ref="M3632">IF(ISERROR(INDEX('Non Compliance input'!$I$5:$I$156,MATCH(1,(A3632='Non Compliance input'!$A$5:$A$156)*(E3632&gt;='Non Compliance input'!$D$5:$D$156)*(F3632&lt;='Non Compliance input'!$E$5:$E$156)*('Non Compliance input'!$I$5:$I$156="Yes"),0))
),"","Yes")</f>
        <v/>
      </c>
      <c r="N3632" s="149" t="str">
        <f>IF(VLOOKUP($A3632,HourEndingOutage!$B$3:$F$746,5,0)="Outage","Outage","")</f>
        <v/>
      </c>
      <c r="O3632" s="18">
        <f t="shared" si="507"/>
        <v>0</v>
      </c>
      <c r="P3632" s="18" t="str">
        <f t="shared" si="508"/>
        <v/>
      </c>
      <c r="Q3632" s="18">
        <f t="shared" si="509"/>
        <v>0</v>
      </c>
      <c r="R3632" s="118"/>
    </row>
    <row r="3633" spans="1:18" x14ac:dyDescent="0.25">
      <c r="A3633" s="25">
        <f t="shared" si="510"/>
        <v>404</v>
      </c>
      <c r="B3633" s="23">
        <f t="shared" si="511"/>
        <v>44578</v>
      </c>
      <c r="C3633" s="24">
        <v>20</v>
      </c>
      <c r="D3633" s="54" t="str">
        <f t="shared" si="503"/>
        <v>ASET</v>
      </c>
      <c r="E3633" s="178"/>
      <c r="F3633" s="179"/>
      <c r="G3633" s="177"/>
      <c r="H3633" s="177"/>
      <c r="I3633" s="169">
        <f t="shared" si="504"/>
        <v>0</v>
      </c>
      <c r="J3633" s="149" t="str" cm="1">
        <f t="array" ref="J3633">IF(ISERROR(INDEX('Non Compliance input'!$H$5:$H$156,MATCH(1,(A3633='Non Compliance input'!$A$5:$A$156)*(F3633&gt;='Non Compliance input'!$D$5:$D$156)*(E3633&lt;'Non Compliance input'!$E$5:$E$156)*('Non Compliance input'!$H$5:$H$156="Yes"),0))
),"","Yes")</f>
        <v/>
      </c>
      <c r="K3633" s="149">
        <f t="shared" si="505"/>
        <v>0</v>
      </c>
      <c r="L3633" s="162">
        <f t="shared" si="506"/>
        <v>0</v>
      </c>
      <c r="M3633" s="162" t="str" cm="1">
        <f t="array" ref="M3633">IF(ISERROR(INDEX('Non Compliance input'!$I$5:$I$156,MATCH(1,(A3633='Non Compliance input'!$A$5:$A$156)*(E3633&gt;='Non Compliance input'!$D$5:$D$156)*(F3633&lt;='Non Compliance input'!$E$5:$E$156)*('Non Compliance input'!$I$5:$I$156="Yes"),0))
),"","Yes")</f>
        <v/>
      </c>
      <c r="N3633" s="149" t="str">
        <f>IF(VLOOKUP($A3633,HourEndingOutage!$B$3:$F$746,5,0)="Outage","Outage","")</f>
        <v/>
      </c>
      <c r="O3633" s="18">
        <f t="shared" si="507"/>
        <v>0</v>
      </c>
      <c r="P3633" s="18" t="str">
        <f t="shared" si="508"/>
        <v/>
      </c>
      <c r="Q3633" s="18">
        <f t="shared" si="509"/>
        <v>0</v>
      </c>
      <c r="R3633" s="118"/>
    </row>
    <row r="3634" spans="1:18" x14ac:dyDescent="0.25">
      <c r="A3634" s="25">
        <f t="shared" si="510"/>
        <v>404</v>
      </c>
      <c r="B3634" s="23">
        <f t="shared" si="511"/>
        <v>44578</v>
      </c>
      <c r="C3634" s="24">
        <v>20</v>
      </c>
      <c r="D3634" s="54" t="str">
        <f t="shared" si="503"/>
        <v>ASET</v>
      </c>
      <c r="E3634" s="178"/>
      <c r="F3634" s="179"/>
      <c r="G3634" s="177"/>
      <c r="H3634" s="177"/>
      <c r="I3634" s="169">
        <f t="shared" si="504"/>
        <v>0</v>
      </c>
      <c r="J3634" s="149" t="str" cm="1">
        <f t="array" ref="J3634">IF(ISERROR(INDEX('Non Compliance input'!$H$5:$H$156,MATCH(1,(A3634='Non Compliance input'!$A$5:$A$156)*(F3634&gt;='Non Compliance input'!$D$5:$D$156)*(E3634&lt;'Non Compliance input'!$E$5:$E$156)*('Non Compliance input'!$H$5:$H$156="Yes"),0))
),"","Yes")</f>
        <v/>
      </c>
      <c r="K3634" s="149">
        <f t="shared" si="505"/>
        <v>0</v>
      </c>
      <c r="L3634" s="162">
        <f t="shared" si="506"/>
        <v>0</v>
      </c>
      <c r="M3634" s="162" t="str" cm="1">
        <f t="array" ref="M3634">IF(ISERROR(INDEX('Non Compliance input'!$I$5:$I$156,MATCH(1,(A3634='Non Compliance input'!$A$5:$A$156)*(E3634&gt;='Non Compliance input'!$D$5:$D$156)*(F3634&lt;='Non Compliance input'!$E$5:$E$156)*('Non Compliance input'!$I$5:$I$156="Yes"),0))
),"","Yes")</f>
        <v/>
      </c>
      <c r="N3634" s="149" t="str">
        <f>IF(VLOOKUP($A3634,HourEndingOutage!$B$3:$F$746,5,0)="Outage","Outage","")</f>
        <v/>
      </c>
      <c r="O3634" s="18">
        <f t="shared" si="507"/>
        <v>0</v>
      </c>
      <c r="P3634" s="18" t="str">
        <f t="shared" si="508"/>
        <v/>
      </c>
      <c r="Q3634" s="18">
        <f t="shared" si="509"/>
        <v>0</v>
      </c>
      <c r="R3634" s="118"/>
    </row>
    <row r="3635" spans="1:18" x14ac:dyDescent="0.25">
      <c r="A3635" s="25">
        <f t="shared" si="510"/>
        <v>404</v>
      </c>
      <c r="B3635" s="23">
        <f t="shared" si="511"/>
        <v>44578</v>
      </c>
      <c r="C3635" s="24">
        <v>20</v>
      </c>
      <c r="D3635" s="54" t="str">
        <f t="shared" si="503"/>
        <v>ASET</v>
      </c>
      <c r="E3635" s="178"/>
      <c r="F3635" s="179"/>
      <c r="G3635" s="177"/>
      <c r="H3635" s="177"/>
      <c r="I3635" s="169">
        <f t="shared" si="504"/>
        <v>0</v>
      </c>
      <c r="J3635" s="149" t="str" cm="1">
        <f t="array" ref="J3635">IF(ISERROR(INDEX('Non Compliance input'!$H$5:$H$156,MATCH(1,(A3635='Non Compliance input'!$A$5:$A$156)*(F3635&gt;='Non Compliance input'!$D$5:$D$156)*(E3635&lt;'Non Compliance input'!$E$5:$E$156)*('Non Compliance input'!$H$5:$H$156="Yes"),0))
),"","Yes")</f>
        <v/>
      </c>
      <c r="K3635" s="149">
        <f t="shared" si="505"/>
        <v>0</v>
      </c>
      <c r="L3635" s="162">
        <f t="shared" si="506"/>
        <v>0</v>
      </c>
      <c r="M3635" s="162" t="str" cm="1">
        <f t="array" ref="M3635">IF(ISERROR(INDEX('Non Compliance input'!$I$5:$I$156,MATCH(1,(A3635='Non Compliance input'!$A$5:$A$156)*(E3635&gt;='Non Compliance input'!$D$5:$D$156)*(F3635&lt;='Non Compliance input'!$E$5:$E$156)*('Non Compliance input'!$I$5:$I$156="Yes"),0))
),"","Yes")</f>
        <v/>
      </c>
      <c r="N3635" s="149" t="str">
        <f>IF(VLOOKUP($A3635,HourEndingOutage!$B$3:$F$746,5,0)="Outage","Outage","")</f>
        <v/>
      </c>
      <c r="O3635" s="18">
        <f t="shared" si="507"/>
        <v>0</v>
      </c>
      <c r="P3635" s="18" t="str">
        <f t="shared" si="508"/>
        <v/>
      </c>
      <c r="Q3635" s="18">
        <f t="shared" si="509"/>
        <v>0</v>
      </c>
      <c r="R3635" s="118"/>
    </row>
    <row r="3636" spans="1:18" x14ac:dyDescent="0.25">
      <c r="A3636" s="25">
        <f t="shared" si="510"/>
        <v>404</v>
      </c>
      <c r="B3636" s="23">
        <f t="shared" si="511"/>
        <v>44578</v>
      </c>
      <c r="C3636" s="24">
        <v>20</v>
      </c>
      <c r="D3636" s="54" t="str">
        <f t="shared" si="503"/>
        <v>ASET</v>
      </c>
      <c r="E3636" s="178"/>
      <c r="F3636" s="179"/>
      <c r="G3636" s="177"/>
      <c r="H3636" s="177"/>
      <c r="I3636" s="169">
        <f t="shared" si="504"/>
        <v>0</v>
      </c>
      <c r="J3636" s="149" t="str" cm="1">
        <f t="array" ref="J3636">IF(ISERROR(INDEX('Non Compliance input'!$H$5:$H$156,MATCH(1,(A3636='Non Compliance input'!$A$5:$A$156)*(F3636&gt;='Non Compliance input'!$D$5:$D$156)*(E3636&lt;'Non Compliance input'!$E$5:$E$156)*('Non Compliance input'!$H$5:$H$156="Yes"),0))
),"","Yes")</f>
        <v/>
      </c>
      <c r="K3636" s="149">
        <f t="shared" si="505"/>
        <v>0</v>
      </c>
      <c r="L3636" s="162">
        <f t="shared" si="506"/>
        <v>0</v>
      </c>
      <c r="M3636" s="162" t="str" cm="1">
        <f t="array" ref="M3636">IF(ISERROR(INDEX('Non Compliance input'!$I$5:$I$156,MATCH(1,(A3636='Non Compliance input'!$A$5:$A$156)*(E3636&gt;='Non Compliance input'!$D$5:$D$156)*(F3636&lt;='Non Compliance input'!$E$5:$E$156)*('Non Compliance input'!$I$5:$I$156="Yes"),0))
),"","Yes")</f>
        <v/>
      </c>
      <c r="N3636" s="149" t="str">
        <f>IF(VLOOKUP($A3636,HourEndingOutage!$B$3:$F$746,5,0)="Outage","Outage","")</f>
        <v/>
      </c>
      <c r="O3636" s="18">
        <f t="shared" si="507"/>
        <v>0</v>
      </c>
      <c r="P3636" s="18" t="str">
        <f t="shared" si="508"/>
        <v/>
      </c>
      <c r="Q3636" s="18">
        <f t="shared" si="509"/>
        <v>0</v>
      </c>
      <c r="R3636" s="118"/>
    </row>
    <row r="3637" spans="1:18" x14ac:dyDescent="0.25">
      <c r="A3637" s="25">
        <f t="shared" si="510"/>
        <v>404</v>
      </c>
      <c r="B3637" s="23">
        <f t="shared" si="511"/>
        <v>44578</v>
      </c>
      <c r="C3637" s="24">
        <v>20</v>
      </c>
      <c r="D3637" s="54" t="str">
        <f t="shared" si="503"/>
        <v>ASET</v>
      </c>
      <c r="E3637" s="178"/>
      <c r="F3637" s="179"/>
      <c r="G3637" s="177"/>
      <c r="H3637" s="177"/>
      <c r="I3637" s="169">
        <f t="shared" si="504"/>
        <v>0</v>
      </c>
      <c r="J3637" s="149" t="str" cm="1">
        <f t="array" ref="J3637">IF(ISERROR(INDEX('Non Compliance input'!$H$5:$H$156,MATCH(1,(A3637='Non Compliance input'!$A$5:$A$156)*(F3637&gt;='Non Compliance input'!$D$5:$D$156)*(E3637&lt;'Non Compliance input'!$E$5:$E$156)*('Non Compliance input'!$H$5:$H$156="Yes"),0))
),"","Yes")</f>
        <v/>
      </c>
      <c r="K3637" s="149">
        <f t="shared" si="505"/>
        <v>0</v>
      </c>
      <c r="L3637" s="162">
        <f t="shared" si="506"/>
        <v>0</v>
      </c>
      <c r="M3637" s="162" t="str" cm="1">
        <f t="array" ref="M3637">IF(ISERROR(INDEX('Non Compliance input'!$I$5:$I$156,MATCH(1,(A3637='Non Compliance input'!$A$5:$A$156)*(E3637&gt;='Non Compliance input'!$D$5:$D$156)*(F3637&lt;='Non Compliance input'!$E$5:$E$156)*('Non Compliance input'!$I$5:$I$156="Yes"),0))
),"","Yes")</f>
        <v/>
      </c>
      <c r="N3637" s="149" t="str">
        <f>IF(VLOOKUP($A3637,HourEndingOutage!$B$3:$F$746,5,0)="Outage","Outage","")</f>
        <v/>
      </c>
      <c r="O3637" s="18">
        <f t="shared" si="507"/>
        <v>0</v>
      </c>
      <c r="P3637" s="18" t="str">
        <f t="shared" si="508"/>
        <v/>
      </c>
      <c r="Q3637" s="18">
        <f t="shared" si="509"/>
        <v>0</v>
      </c>
      <c r="R3637" s="118"/>
    </row>
    <row r="3638" spans="1:18" x14ac:dyDescent="0.25">
      <c r="A3638" s="25">
        <f t="shared" si="510"/>
        <v>404</v>
      </c>
      <c r="B3638" s="23">
        <f t="shared" si="511"/>
        <v>44578</v>
      </c>
      <c r="C3638" s="24">
        <v>20</v>
      </c>
      <c r="D3638" s="54" t="str">
        <f t="shared" si="503"/>
        <v>ASET</v>
      </c>
      <c r="E3638" s="178"/>
      <c r="F3638" s="179"/>
      <c r="G3638" s="177"/>
      <c r="H3638" s="177"/>
      <c r="I3638" s="169">
        <f t="shared" si="504"/>
        <v>0</v>
      </c>
      <c r="J3638" s="149" t="str" cm="1">
        <f t="array" ref="J3638">IF(ISERROR(INDEX('Non Compliance input'!$H$5:$H$156,MATCH(1,(A3638='Non Compliance input'!$A$5:$A$156)*(F3638&gt;='Non Compliance input'!$D$5:$D$156)*(E3638&lt;'Non Compliance input'!$E$5:$E$156)*('Non Compliance input'!$H$5:$H$156="Yes"),0))
),"","Yes")</f>
        <v/>
      </c>
      <c r="K3638" s="149">
        <f t="shared" si="505"/>
        <v>0</v>
      </c>
      <c r="L3638" s="162">
        <f t="shared" si="506"/>
        <v>0</v>
      </c>
      <c r="M3638" s="162" t="str" cm="1">
        <f t="array" ref="M3638">IF(ISERROR(INDEX('Non Compliance input'!$I$5:$I$156,MATCH(1,(A3638='Non Compliance input'!$A$5:$A$156)*(E3638&gt;='Non Compliance input'!$D$5:$D$156)*(F3638&lt;='Non Compliance input'!$E$5:$E$156)*('Non Compliance input'!$I$5:$I$156="Yes"),0))
),"","Yes")</f>
        <v/>
      </c>
      <c r="N3638" s="149" t="str">
        <f>IF(VLOOKUP($A3638,HourEndingOutage!$B$3:$F$746,5,0)="Outage","Outage","")</f>
        <v/>
      </c>
      <c r="O3638" s="18">
        <f t="shared" si="507"/>
        <v>0</v>
      </c>
      <c r="P3638" s="18" t="str">
        <f t="shared" si="508"/>
        <v/>
      </c>
      <c r="Q3638" s="18">
        <f t="shared" si="509"/>
        <v>0</v>
      </c>
      <c r="R3638" s="118"/>
    </row>
    <row r="3639" spans="1:18" x14ac:dyDescent="0.25">
      <c r="A3639" s="25">
        <f t="shared" si="510"/>
        <v>405</v>
      </c>
      <c r="B3639" s="23">
        <f t="shared" si="511"/>
        <v>44578</v>
      </c>
      <c r="C3639" s="24">
        <v>21</v>
      </c>
      <c r="D3639" s="54" t="str">
        <f t="shared" si="503"/>
        <v>ASET</v>
      </c>
      <c r="E3639" s="178"/>
      <c r="F3639" s="179"/>
      <c r="G3639" s="177"/>
      <c r="H3639" s="177"/>
      <c r="I3639" s="169">
        <f t="shared" si="504"/>
        <v>0</v>
      </c>
      <c r="J3639" s="149" t="str" cm="1">
        <f t="array" ref="J3639">IF(ISERROR(INDEX('Non Compliance input'!$H$5:$H$156,MATCH(1,(A3639='Non Compliance input'!$A$5:$A$156)*(F3639&gt;='Non Compliance input'!$D$5:$D$156)*(E3639&lt;'Non Compliance input'!$E$5:$E$156)*('Non Compliance input'!$H$5:$H$156="Yes"),0))
),"","Yes")</f>
        <v/>
      </c>
      <c r="K3639" s="149">
        <f t="shared" si="505"/>
        <v>0</v>
      </c>
      <c r="L3639" s="162">
        <f t="shared" si="506"/>
        <v>0</v>
      </c>
      <c r="M3639" s="162" t="str" cm="1">
        <f t="array" ref="M3639">IF(ISERROR(INDEX('Non Compliance input'!$I$5:$I$156,MATCH(1,(A3639='Non Compliance input'!$A$5:$A$156)*(E3639&gt;='Non Compliance input'!$D$5:$D$156)*(F3639&lt;='Non Compliance input'!$E$5:$E$156)*('Non Compliance input'!$I$5:$I$156="Yes"),0))
),"","Yes")</f>
        <v/>
      </c>
      <c r="N3639" s="149" t="str">
        <f>IF(VLOOKUP($A3639,HourEndingOutage!$B$3:$F$746,5,0)="Outage","Outage","")</f>
        <v/>
      </c>
      <c r="O3639" s="18">
        <f t="shared" si="507"/>
        <v>0</v>
      </c>
      <c r="P3639" s="18" t="str">
        <f t="shared" si="508"/>
        <v/>
      </c>
      <c r="Q3639" s="18">
        <f t="shared" si="509"/>
        <v>0</v>
      </c>
      <c r="R3639" s="118"/>
    </row>
    <row r="3640" spans="1:18" x14ac:dyDescent="0.25">
      <c r="A3640" s="25">
        <f t="shared" si="510"/>
        <v>405</v>
      </c>
      <c r="B3640" s="23">
        <f t="shared" si="511"/>
        <v>44578</v>
      </c>
      <c r="C3640" s="24">
        <v>21</v>
      </c>
      <c r="D3640" s="54" t="str">
        <f t="shared" si="503"/>
        <v>ASET</v>
      </c>
      <c r="E3640" s="178"/>
      <c r="F3640" s="179"/>
      <c r="G3640" s="177"/>
      <c r="H3640" s="177"/>
      <c r="I3640" s="169">
        <f t="shared" si="504"/>
        <v>0</v>
      </c>
      <c r="J3640" s="149" t="str" cm="1">
        <f t="array" ref="J3640">IF(ISERROR(INDEX('Non Compliance input'!$H$5:$H$156,MATCH(1,(A3640='Non Compliance input'!$A$5:$A$156)*(F3640&gt;='Non Compliance input'!$D$5:$D$156)*(E3640&lt;'Non Compliance input'!$E$5:$E$156)*('Non Compliance input'!$H$5:$H$156="Yes"),0))
),"","Yes")</f>
        <v/>
      </c>
      <c r="K3640" s="149">
        <f t="shared" si="505"/>
        <v>0</v>
      </c>
      <c r="L3640" s="162">
        <f t="shared" si="506"/>
        <v>0</v>
      </c>
      <c r="M3640" s="162" t="str" cm="1">
        <f t="array" ref="M3640">IF(ISERROR(INDEX('Non Compliance input'!$I$5:$I$156,MATCH(1,(A3640='Non Compliance input'!$A$5:$A$156)*(E3640&gt;='Non Compliance input'!$D$5:$D$156)*(F3640&lt;='Non Compliance input'!$E$5:$E$156)*('Non Compliance input'!$I$5:$I$156="Yes"),0))
),"","Yes")</f>
        <v/>
      </c>
      <c r="N3640" s="149" t="str">
        <f>IF(VLOOKUP($A3640,HourEndingOutage!$B$3:$F$746,5,0)="Outage","Outage","")</f>
        <v/>
      </c>
      <c r="O3640" s="18">
        <f t="shared" si="507"/>
        <v>0</v>
      </c>
      <c r="P3640" s="18" t="str">
        <f t="shared" si="508"/>
        <v/>
      </c>
      <c r="Q3640" s="18">
        <f t="shared" si="509"/>
        <v>0</v>
      </c>
      <c r="R3640" s="118"/>
    </row>
    <row r="3641" spans="1:18" x14ac:dyDescent="0.25">
      <c r="A3641" s="25">
        <f t="shared" si="510"/>
        <v>405</v>
      </c>
      <c r="B3641" s="23">
        <f t="shared" si="511"/>
        <v>44578</v>
      </c>
      <c r="C3641" s="24">
        <v>21</v>
      </c>
      <c r="D3641" s="54" t="str">
        <f t="shared" si="503"/>
        <v>ASET</v>
      </c>
      <c r="E3641" s="178"/>
      <c r="F3641" s="179"/>
      <c r="G3641" s="177"/>
      <c r="H3641" s="177"/>
      <c r="I3641" s="169">
        <f t="shared" si="504"/>
        <v>0</v>
      </c>
      <c r="J3641" s="149" t="str" cm="1">
        <f t="array" ref="J3641">IF(ISERROR(INDEX('Non Compliance input'!$H$5:$H$156,MATCH(1,(A3641='Non Compliance input'!$A$5:$A$156)*(F3641&gt;='Non Compliance input'!$D$5:$D$156)*(E3641&lt;'Non Compliance input'!$E$5:$E$156)*('Non Compliance input'!$H$5:$H$156="Yes"),0))
),"","Yes")</f>
        <v/>
      </c>
      <c r="K3641" s="149">
        <f t="shared" si="505"/>
        <v>0</v>
      </c>
      <c r="L3641" s="162">
        <f t="shared" si="506"/>
        <v>0</v>
      </c>
      <c r="M3641" s="162" t="str" cm="1">
        <f t="array" ref="M3641">IF(ISERROR(INDEX('Non Compliance input'!$I$5:$I$156,MATCH(1,(A3641='Non Compliance input'!$A$5:$A$156)*(E3641&gt;='Non Compliance input'!$D$5:$D$156)*(F3641&lt;='Non Compliance input'!$E$5:$E$156)*('Non Compliance input'!$I$5:$I$156="Yes"),0))
),"","Yes")</f>
        <v/>
      </c>
      <c r="N3641" s="149" t="str">
        <f>IF(VLOOKUP($A3641,HourEndingOutage!$B$3:$F$746,5,0)="Outage","Outage","")</f>
        <v/>
      </c>
      <c r="O3641" s="18">
        <f t="shared" si="507"/>
        <v>0</v>
      </c>
      <c r="P3641" s="18" t="str">
        <f t="shared" si="508"/>
        <v/>
      </c>
      <c r="Q3641" s="18">
        <f t="shared" si="509"/>
        <v>0</v>
      </c>
      <c r="R3641" s="118"/>
    </row>
    <row r="3642" spans="1:18" x14ac:dyDescent="0.25">
      <c r="A3642" s="25">
        <f t="shared" si="510"/>
        <v>405</v>
      </c>
      <c r="B3642" s="23">
        <f t="shared" si="511"/>
        <v>44578</v>
      </c>
      <c r="C3642" s="24">
        <v>21</v>
      </c>
      <c r="D3642" s="54" t="str">
        <f t="shared" si="503"/>
        <v>ASET</v>
      </c>
      <c r="E3642" s="178"/>
      <c r="F3642" s="179"/>
      <c r="G3642" s="177"/>
      <c r="H3642" s="177"/>
      <c r="I3642" s="169">
        <f t="shared" si="504"/>
        <v>0</v>
      </c>
      <c r="J3642" s="149" t="str" cm="1">
        <f t="array" ref="J3642">IF(ISERROR(INDEX('Non Compliance input'!$H$5:$H$156,MATCH(1,(A3642='Non Compliance input'!$A$5:$A$156)*(F3642&gt;='Non Compliance input'!$D$5:$D$156)*(E3642&lt;'Non Compliance input'!$E$5:$E$156)*('Non Compliance input'!$H$5:$H$156="Yes"),0))
),"","Yes")</f>
        <v/>
      </c>
      <c r="K3642" s="149">
        <f t="shared" si="505"/>
        <v>0</v>
      </c>
      <c r="L3642" s="162">
        <f t="shared" si="506"/>
        <v>0</v>
      </c>
      <c r="M3642" s="162" t="str" cm="1">
        <f t="array" ref="M3642">IF(ISERROR(INDEX('Non Compliance input'!$I$5:$I$156,MATCH(1,(A3642='Non Compliance input'!$A$5:$A$156)*(E3642&gt;='Non Compliance input'!$D$5:$D$156)*(F3642&lt;='Non Compliance input'!$E$5:$E$156)*('Non Compliance input'!$I$5:$I$156="Yes"),0))
),"","Yes")</f>
        <v/>
      </c>
      <c r="N3642" s="149" t="str">
        <f>IF(VLOOKUP($A3642,HourEndingOutage!$B$3:$F$746,5,0)="Outage","Outage","")</f>
        <v/>
      </c>
      <c r="O3642" s="18">
        <f t="shared" si="507"/>
        <v>0</v>
      </c>
      <c r="P3642" s="18" t="str">
        <f t="shared" si="508"/>
        <v/>
      </c>
      <c r="Q3642" s="18">
        <f t="shared" si="509"/>
        <v>0</v>
      </c>
      <c r="R3642" s="118"/>
    </row>
    <row r="3643" spans="1:18" x14ac:dyDescent="0.25">
      <c r="A3643" s="25">
        <f t="shared" si="510"/>
        <v>405</v>
      </c>
      <c r="B3643" s="23">
        <f t="shared" si="511"/>
        <v>44578</v>
      </c>
      <c r="C3643" s="24">
        <v>21</v>
      </c>
      <c r="D3643" s="54" t="str">
        <f t="shared" si="503"/>
        <v>ASET</v>
      </c>
      <c r="E3643" s="178"/>
      <c r="F3643" s="179"/>
      <c r="G3643" s="177"/>
      <c r="H3643" s="177"/>
      <c r="I3643" s="169">
        <f t="shared" si="504"/>
        <v>0</v>
      </c>
      <c r="J3643" s="149" t="str" cm="1">
        <f t="array" ref="J3643">IF(ISERROR(INDEX('Non Compliance input'!$H$5:$H$156,MATCH(1,(A3643='Non Compliance input'!$A$5:$A$156)*(F3643&gt;='Non Compliance input'!$D$5:$D$156)*(E3643&lt;'Non Compliance input'!$E$5:$E$156)*('Non Compliance input'!$H$5:$H$156="Yes"),0))
),"","Yes")</f>
        <v/>
      </c>
      <c r="K3643" s="149">
        <f t="shared" si="505"/>
        <v>0</v>
      </c>
      <c r="L3643" s="162">
        <f t="shared" si="506"/>
        <v>0</v>
      </c>
      <c r="M3643" s="162" t="str" cm="1">
        <f t="array" ref="M3643">IF(ISERROR(INDEX('Non Compliance input'!$I$5:$I$156,MATCH(1,(A3643='Non Compliance input'!$A$5:$A$156)*(E3643&gt;='Non Compliance input'!$D$5:$D$156)*(F3643&lt;='Non Compliance input'!$E$5:$E$156)*('Non Compliance input'!$I$5:$I$156="Yes"),0))
),"","Yes")</f>
        <v/>
      </c>
      <c r="N3643" s="149" t="str">
        <f>IF(VLOOKUP($A3643,HourEndingOutage!$B$3:$F$746,5,0)="Outage","Outage","")</f>
        <v/>
      </c>
      <c r="O3643" s="18">
        <f t="shared" si="507"/>
        <v>0</v>
      </c>
      <c r="P3643" s="18" t="str">
        <f t="shared" si="508"/>
        <v/>
      </c>
      <c r="Q3643" s="18">
        <f t="shared" si="509"/>
        <v>0</v>
      </c>
      <c r="R3643" s="118"/>
    </row>
    <row r="3644" spans="1:18" x14ac:dyDescent="0.25">
      <c r="A3644" s="25">
        <f t="shared" si="510"/>
        <v>405</v>
      </c>
      <c r="B3644" s="23">
        <f t="shared" si="511"/>
        <v>44578</v>
      </c>
      <c r="C3644" s="24">
        <v>21</v>
      </c>
      <c r="D3644" s="54" t="str">
        <f t="shared" si="503"/>
        <v>ASET</v>
      </c>
      <c r="E3644" s="178"/>
      <c r="F3644" s="179"/>
      <c r="G3644" s="177"/>
      <c r="H3644" s="177"/>
      <c r="I3644" s="169">
        <f t="shared" si="504"/>
        <v>0</v>
      </c>
      <c r="J3644" s="149" t="str" cm="1">
        <f t="array" ref="J3644">IF(ISERROR(INDEX('Non Compliance input'!$H$5:$H$156,MATCH(1,(A3644='Non Compliance input'!$A$5:$A$156)*(F3644&gt;='Non Compliance input'!$D$5:$D$156)*(E3644&lt;'Non Compliance input'!$E$5:$E$156)*('Non Compliance input'!$H$5:$H$156="Yes"),0))
),"","Yes")</f>
        <v/>
      </c>
      <c r="K3644" s="149">
        <f t="shared" si="505"/>
        <v>0</v>
      </c>
      <c r="L3644" s="162">
        <f t="shared" si="506"/>
        <v>0</v>
      </c>
      <c r="M3644" s="162" t="str" cm="1">
        <f t="array" ref="M3644">IF(ISERROR(INDEX('Non Compliance input'!$I$5:$I$156,MATCH(1,(A3644='Non Compliance input'!$A$5:$A$156)*(E3644&gt;='Non Compliance input'!$D$5:$D$156)*(F3644&lt;='Non Compliance input'!$E$5:$E$156)*('Non Compliance input'!$I$5:$I$156="Yes"),0))
),"","Yes")</f>
        <v/>
      </c>
      <c r="N3644" s="149" t="str">
        <f>IF(VLOOKUP($A3644,HourEndingOutage!$B$3:$F$746,5,0)="Outage","Outage","")</f>
        <v/>
      </c>
      <c r="O3644" s="18">
        <f t="shared" si="507"/>
        <v>0</v>
      </c>
      <c r="P3644" s="18" t="str">
        <f t="shared" si="508"/>
        <v/>
      </c>
      <c r="Q3644" s="18">
        <f t="shared" si="509"/>
        <v>0</v>
      </c>
      <c r="R3644" s="118"/>
    </row>
    <row r="3645" spans="1:18" x14ac:dyDescent="0.25">
      <c r="A3645" s="25">
        <f t="shared" si="510"/>
        <v>405</v>
      </c>
      <c r="B3645" s="23">
        <f t="shared" si="511"/>
        <v>44578</v>
      </c>
      <c r="C3645" s="24">
        <v>21</v>
      </c>
      <c r="D3645" s="54" t="str">
        <f t="shared" si="503"/>
        <v>ASET</v>
      </c>
      <c r="E3645" s="178"/>
      <c r="F3645" s="179"/>
      <c r="G3645" s="177"/>
      <c r="H3645" s="177"/>
      <c r="I3645" s="169">
        <f t="shared" si="504"/>
        <v>0</v>
      </c>
      <c r="J3645" s="149" t="str" cm="1">
        <f t="array" ref="J3645">IF(ISERROR(INDEX('Non Compliance input'!$H$5:$H$156,MATCH(1,(A3645='Non Compliance input'!$A$5:$A$156)*(F3645&gt;='Non Compliance input'!$D$5:$D$156)*(E3645&lt;'Non Compliance input'!$E$5:$E$156)*('Non Compliance input'!$H$5:$H$156="Yes"),0))
),"","Yes")</f>
        <v/>
      </c>
      <c r="K3645" s="149">
        <f t="shared" si="505"/>
        <v>0</v>
      </c>
      <c r="L3645" s="162">
        <f t="shared" si="506"/>
        <v>0</v>
      </c>
      <c r="M3645" s="162" t="str" cm="1">
        <f t="array" ref="M3645">IF(ISERROR(INDEX('Non Compliance input'!$I$5:$I$156,MATCH(1,(A3645='Non Compliance input'!$A$5:$A$156)*(E3645&gt;='Non Compliance input'!$D$5:$D$156)*(F3645&lt;='Non Compliance input'!$E$5:$E$156)*('Non Compliance input'!$I$5:$I$156="Yes"),0))
),"","Yes")</f>
        <v/>
      </c>
      <c r="N3645" s="149" t="str">
        <f>IF(VLOOKUP($A3645,HourEndingOutage!$B$3:$F$746,5,0)="Outage","Outage","")</f>
        <v/>
      </c>
      <c r="O3645" s="18">
        <f t="shared" si="507"/>
        <v>0</v>
      </c>
      <c r="P3645" s="18" t="str">
        <f t="shared" si="508"/>
        <v/>
      </c>
      <c r="Q3645" s="18">
        <f t="shared" si="509"/>
        <v>0</v>
      </c>
      <c r="R3645" s="118"/>
    </row>
    <row r="3646" spans="1:18" x14ac:dyDescent="0.25">
      <c r="A3646" s="25">
        <f t="shared" si="510"/>
        <v>405</v>
      </c>
      <c r="B3646" s="23">
        <f t="shared" si="511"/>
        <v>44578</v>
      </c>
      <c r="C3646" s="24">
        <v>21</v>
      </c>
      <c r="D3646" s="54" t="str">
        <f t="shared" si="503"/>
        <v>ASET</v>
      </c>
      <c r="E3646" s="178"/>
      <c r="F3646" s="179"/>
      <c r="G3646" s="177"/>
      <c r="H3646" s="177"/>
      <c r="I3646" s="169">
        <f t="shared" si="504"/>
        <v>0</v>
      </c>
      <c r="J3646" s="149" t="str" cm="1">
        <f t="array" ref="J3646">IF(ISERROR(INDEX('Non Compliance input'!$H$5:$H$156,MATCH(1,(A3646='Non Compliance input'!$A$5:$A$156)*(F3646&gt;='Non Compliance input'!$D$5:$D$156)*(E3646&lt;'Non Compliance input'!$E$5:$E$156)*('Non Compliance input'!$H$5:$H$156="Yes"),0))
),"","Yes")</f>
        <v/>
      </c>
      <c r="K3646" s="149">
        <f t="shared" si="505"/>
        <v>0</v>
      </c>
      <c r="L3646" s="162">
        <f t="shared" si="506"/>
        <v>0</v>
      </c>
      <c r="M3646" s="162" t="str" cm="1">
        <f t="array" ref="M3646">IF(ISERROR(INDEX('Non Compliance input'!$I$5:$I$156,MATCH(1,(A3646='Non Compliance input'!$A$5:$A$156)*(E3646&gt;='Non Compliance input'!$D$5:$D$156)*(F3646&lt;='Non Compliance input'!$E$5:$E$156)*('Non Compliance input'!$I$5:$I$156="Yes"),0))
),"","Yes")</f>
        <v/>
      </c>
      <c r="N3646" s="149" t="str">
        <f>IF(VLOOKUP($A3646,HourEndingOutage!$B$3:$F$746,5,0)="Outage","Outage","")</f>
        <v/>
      </c>
      <c r="O3646" s="18">
        <f t="shared" si="507"/>
        <v>0</v>
      </c>
      <c r="P3646" s="18" t="str">
        <f t="shared" si="508"/>
        <v/>
      </c>
      <c r="Q3646" s="18">
        <f t="shared" si="509"/>
        <v>0</v>
      </c>
      <c r="R3646" s="118"/>
    </row>
    <row r="3647" spans="1:18" x14ac:dyDescent="0.25">
      <c r="A3647" s="25">
        <f t="shared" si="510"/>
        <v>405</v>
      </c>
      <c r="B3647" s="23">
        <f t="shared" si="511"/>
        <v>44578</v>
      </c>
      <c r="C3647" s="24">
        <v>21</v>
      </c>
      <c r="D3647" s="54" t="str">
        <f t="shared" si="503"/>
        <v>ASET</v>
      </c>
      <c r="E3647" s="178"/>
      <c r="F3647" s="179"/>
      <c r="G3647" s="177"/>
      <c r="H3647" s="177"/>
      <c r="I3647" s="169">
        <f t="shared" si="504"/>
        <v>0</v>
      </c>
      <c r="J3647" s="149" t="str" cm="1">
        <f t="array" ref="J3647">IF(ISERROR(INDEX('Non Compliance input'!$H$5:$H$156,MATCH(1,(A3647='Non Compliance input'!$A$5:$A$156)*(F3647&gt;='Non Compliance input'!$D$5:$D$156)*(E3647&lt;'Non Compliance input'!$E$5:$E$156)*('Non Compliance input'!$H$5:$H$156="Yes"),0))
),"","Yes")</f>
        <v/>
      </c>
      <c r="K3647" s="149">
        <f t="shared" si="505"/>
        <v>0</v>
      </c>
      <c r="L3647" s="162">
        <f t="shared" si="506"/>
        <v>0</v>
      </c>
      <c r="M3647" s="162" t="str" cm="1">
        <f t="array" ref="M3647">IF(ISERROR(INDEX('Non Compliance input'!$I$5:$I$156,MATCH(1,(A3647='Non Compliance input'!$A$5:$A$156)*(E3647&gt;='Non Compliance input'!$D$5:$D$156)*(F3647&lt;='Non Compliance input'!$E$5:$E$156)*('Non Compliance input'!$I$5:$I$156="Yes"),0))
),"","Yes")</f>
        <v/>
      </c>
      <c r="N3647" s="149" t="str">
        <f>IF(VLOOKUP($A3647,HourEndingOutage!$B$3:$F$746,5,0)="Outage","Outage","")</f>
        <v/>
      </c>
      <c r="O3647" s="18">
        <f t="shared" si="507"/>
        <v>0</v>
      </c>
      <c r="P3647" s="18" t="str">
        <f t="shared" si="508"/>
        <v/>
      </c>
      <c r="Q3647" s="18">
        <f t="shared" si="509"/>
        <v>0</v>
      </c>
      <c r="R3647" s="118"/>
    </row>
    <row r="3648" spans="1:18" x14ac:dyDescent="0.25">
      <c r="A3648" s="25">
        <f t="shared" si="510"/>
        <v>406</v>
      </c>
      <c r="B3648" s="23">
        <f t="shared" si="511"/>
        <v>44578</v>
      </c>
      <c r="C3648" s="24">
        <v>22</v>
      </c>
      <c r="D3648" s="54" t="str">
        <f t="shared" si="503"/>
        <v>ASET</v>
      </c>
      <c r="E3648" s="178"/>
      <c r="F3648" s="179"/>
      <c r="G3648" s="177"/>
      <c r="H3648" s="177"/>
      <c r="I3648" s="169">
        <f t="shared" si="504"/>
        <v>0</v>
      </c>
      <c r="J3648" s="149" t="str" cm="1">
        <f t="array" ref="J3648">IF(ISERROR(INDEX('Non Compliance input'!$H$5:$H$156,MATCH(1,(A3648='Non Compliance input'!$A$5:$A$156)*(F3648&gt;='Non Compliance input'!$D$5:$D$156)*(E3648&lt;'Non Compliance input'!$E$5:$E$156)*('Non Compliance input'!$H$5:$H$156="Yes"),0))
),"","Yes")</f>
        <v/>
      </c>
      <c r="K3648" s="149">
        <f t="shared" si="505"/>
        <v>0</v>
      </c>
      <c r="L3648" s="162">
        <f t="shared" si="506"/>
        <v>0</v>
      </c>
      <c r="M3648" s="162" t="str" cm="1">
        <f t="array" ref="M3648">IF(ISERROR(INDEX('Non Compliance input'!$I$5:$I$156,MATCH(1,(A3648='Non Compliance input'!$A$5:$A$156)*(E3648&gt;='Non Compliance input'!$D$5:$D$156)*(F3648&lt;='Non Compliance input'!$E$5:$E$156)*('Non Compliance input'!$I$5:$I$156="Yes"),0))
),"","Yes")</f>
        <v/>
      </c>
      <c r="N3648" s="149" t="str">
        <f>IF(VLOOKUP($A3648,HourEndingOutage!$B$3:$F$746,5,0)="Outage","Outage","")</f>
        <v/>
      </c>
      <c r="O3648" s="18">
        <f t="shared" si="507"/>
        <v>0</v>
      </c>
      <c r="P3648" s="18" t="str">
        <f t="shared" si="508"/>
        <v/>
      </c>
      <c r="Q3648" s="18">
        <f t="shared" si="509"/>
        <v>0</v>
      </c>
      <c r="R3648" s="118"/>
    </row>
    <row r="3649" spans="1:18" x14ac:dyDescent="0.25">
      <c r="A3649" s="25">
        <f t="shared" si="510"/>
        <v>406</v>
      </c>
      <c r="B3649" s="23">
        <f t="shared" si="511"/>
        <v>44578</v>
      </c>
      <c r="C3649" s="24">
        <v>22</v>
      </c>
      <c r="D3649" s="54" t="str">
        <f t="shared" si="503"/>
        <v>ASET</v>
      </c>
      <c r="E3649" s="178"/>
      <c r="F3649" s="179"/>
      <c r="G3649" s="177"/>
      <c r="H3649" s="177"/>
      <c r="I3649" s="169">
        <f t="shared" si="504"/>
        <v>0</v>
      </c>
      <c r="J3649" s="149" t="str" cm="1">
        <f t="array" ref="J3649">IF(ISERROR(INDEX('Non Compliance input'!$H$5:$H$156,MATCH(1,(A3649='Non Compliance input'!$A$5:$A$156)*(F3649&gt;='Non Compliance input'!$D$5:$D$156)*(E3649&lt;'Non Compliance input'!$E$5:$E$156)*('Non Compliance input'!$H$5:$H$156="Yes"),0))
),"","Yes")</f>
        <v/>
      </c>
      <c r="K3649" s="149">
        <f t="shared" si="505"/>
        <v>0</v>
      </c>
      <c r="L3649" s="162">
        <f t="shared" si="506"/>
        <v>0</v>
      </c>
      <c r="M3649" s="162" t="str" cm="1">
        <f t="array" ref="M3649">IF(ISERROR(INDEX('Non Compliance input'!$I$5:$I$156,MATCH(1,(A3649='Non Compliance input'!$A$5:$A$156)*(E3649&gt;='Non Compliance input'!$D$5:$D$156)*(F3649&lt;='Non Compliance input'!$E$5:$E$156)*('Non Compliance input'!$I$5:$I$156="Yes"),0))
),"","Yes")</f>
        <v/>
      </c>
      <c r="N3649" s="149" t="str">
        <f>IF(VLOOKUP($A3649,HourEndingOutage!$B$3:$F$746,5,0)="Outage","Outage","")</f>
        <v/>
      </c>
      <c r="O3649" s="18">
        <f t="shared" si="507"/>
        <v>0</v>
      </c>
      <c r="P3649" s="18" t="str">
        <f t="shared" si="508"/>
        <v/>
      </c>
      <c r="Q3649" s="18">
        <f t="shared" si="509"/>
        <v>0</v>
      </c>
      <c r="R3649" s="118"/>
    </row>
    <row r="3650" spans="1:18" x14ac:dyDescent="0.25">
      <c r="A3650" s="25">
        <f t="shared" si="510"/>
        <v>406</v>
      </c>
      <c r="B3650" s="23">
        <f t="shared" si="511"/>
        <v>44578</v>
      </c>
      <c r="C3650" s="24">
        <v>22</v>
      </c>
      <c r="D3650" s="54" t="str">
        <f t="shared" ref="D3650:D3713" si="512">Unit</f>
        <v>ASET</v>
      </c>
      <c r="E3650" s="178"/>
      <c r="F3650" s="179"/>
      <c r="G3650" s="177"/>
      <c r="H3650" s="177"/>
      <c r="I3650" s="169">
        <f t="shared" si="504"/>
        <v>0</v>
      </c>
      <c r="J3650" s="149" t="str" cm="1">
        <f t="array" ref="J3650">IF(ISERROR(INDEX('Non Compliance input'!$H$5:$H$156,MATCH(1,(A3650='Non Compliance input'!$A$5:$A$156)*(F3650&gt;='Non Compliance input'!$D$5:$D$156)*(E3650&lt;'Non Compliance input'!$E$5:$E$156)*('Non Compliance input'!$H$5:$H$156="Yes"),0))
),"","Yes")</f>
        <v/>
      </c>
      <c r="K3650" s="149">
        <f t="shared" si="505"/>
        <v>0</v>
      </c>
      <c r="L3650" s="162">
        <f t="shared" si="506"/>
        <v>0</v>
      </c>
      <c r="M3650" s="162" t="str" cm="1">
        <f t="array" ref="M3650">IF(ISERROR(INDEX('Non Compliance input'!$I$5:$I$156,MATCH(1,(A3650='Non Compliance input'!$A$5:$A$156)*(E3650&gt;='Non Compliance input'!$D$5:$D$156)*(F3650&lt;='Non Compliance input'!$E$5:$E$156)*('Non Compliance input'!$I$5:$I$156="Yes"),0))
),"","Yes")</f>
        <v/>
      </c>
      <c r="N3650" s="149" t="str">
        <f>IF(VLOOKUP($A3650,HourEndingOutage!$B$3:$F$746,5,0)="Outage","Outage","")</f>
        <v/>
      </c>
      <c r="O3650" s="18">
        <f t="shared" si="507"/>
        <v>0</v>
      </c>
      <c r="P3650" s="18" t="str">
        <f t="shared" si="508"/>
        <v/>
      </c>
      <c r="Q3650" s="18">
        <f t="shared" si="509"/>
        <v>0</v>
      </c>
      <c r="R3650" s="118"/>
    </row>
    <row r="3651" spans="1:18" x14ac:dyDescent="0.25">
      <c r="A3651" s="25">
        <f t="shared" si="510"/>
        <v>406</v>
      </c>
      <c r="B3651" s="23">
        <f t="shared" si="511"/>
        <v>44578</v>
      </c>
      <c r="C3651" s="24">
        <v>22</v>
      </c>
      <c r="D3651" s="54" t="str">
        <f t="shared" si="512"/>
        <v>ASET</v>
      </c>
      <c r="E3651" s="178"/>
      <c r="F3651" s="179"/>
      <c r="G3651" s="177"/>
      <c r="H3651" s="177"/>
      <c r="I3651" s="169">
        <f t="shared" ref="I3651:I3714" si="513">IF(AND(LEN(E3651)&gt;2,LEN(F3651)&gt;2)=TRUE,(ROUND((F3651-E3651)*1440,0)),0)</f>
        <v>0</v>
      </c>
      <c r="J3651" s="149" t="str" cm="1">
        <f t="array" ref="J3651">IF(ISERROR(INDEX('Non Compliance input'!$H$5:$H$156,MATCH(1,(A3651='Non Compliance input'!$A$5:$A$156)*(F3651&gt;='Non Compliance input'!$D$5:$D$156)*(E3651&lt;'Non Compliance input'!$E$5:$E$156)*('Non Compliance input'!$H$5:$H$156="Yes"),0))
),"","Yes")</f>
        <v/>
      </c>
      <c r="K3651" s="149">
        <f t="shared" ref="K3651:K3714" si="514">IF(J3651="Yes",0,MIN(H3651,G3651,IF(H3651="",0,Contract_Volume)))</f>
        <v>0</v>
      </c>
      <c r="L3651" s="162">
        <f t="shared" ref="L3651:L3714" si="515">IF(J3651="Yes",0,(MIN(H3651,G3651)*(I3651/60)))</f>
        <v>0</v>
      </c>
      <c r="M3651" s="162" t="str" cm="1">
        <f t="array" ref="M3651">IF(ISERROR(INDEX('Non Compliance input'!$I$5:$I$156,MATCH(1,(A3651='Non Compliance input'!$A$5:$A$156)*(E3651&gt;='Non Compliance input'!$D$5:$D$156)*(F3651&lt;='Non Compliance input'!$E$5:$E$156)*('Non Compliance input'!$I$5:$I$156="Yes"),0))
),"","Yes")</f>
        <v/>
      </c>
      <c r="N3651" s="149" t="str">
        <f>IF(VLOOKUP($A3651,HourEndingOutage!$B$3:$F$746,5,0)="Outage","Outage","")</f>
        <v/>
      </c>
      <c r="O3651" s="18">
        <f t="shared" ref="O3651:O3714" si="516">IF(OR(M3651="Yes",N3651="Outage"),0,(K3651*(I3651/60))*Arming)</f>
        <v>0</v>
      </c>
      <c r="P3651" s="18" t="str">
        <f t="shared" ref="P3651:P3714" si="517">IF(ISERROR(VLOOKUP($A3651,FTShour,1,0)),"","Yes")</f>
        <v/>
      </c>
      <c r="Q3651" s="18">
        <f t="shared" si="509"/>
        <v>0</v>
      </c>
      <c r="R3651" s="118"/>
    </row>
    <row r="3652" spans="1:18" x14ac:dyDescent="0.25">
      <c r="A3652" s="25">
        <f t="shared" si="510"/>
        <v>406</v>
      </c>
      <c r="B3652" s="23">
        <f t="shared" si="511"/>
        <v>44578</v>
      </c>
      <c r="C3652" s="24">
        <v>22</v>
      </c>
      <c r="D3652" s="54" t="str">
        <f t="shared" si="512"/>
        <v>ASET</v>
      </c>
      <c r="E3652" s="178"/>
      <c r="F3652" s="179"/>
      <c r="G3652" s="177"/>
      <c r="H3652" s="177"/>
      <c r="I3652" s="169">
        <f t="shared" si="513"/>
        <v>0</v>
      </c>
      <c r="J3652" s="149" t="str" cm="1">
        <f t="array" ref="J3652">IF(ISERROR(INDEX('Non Compliance input'!$H$5:$H$156,MATCH(1,(A3652='Non Compliance input'!$A$5:$A$156)*(F3652&gt;='Non Compliance input'!$D$5:$D$156)*(E3652&lt;'Non Compliance input'!$E$5:$E$156)*('Non Compliance input'!$H$5:$H$156="Yes"),0))
),"","Yes")</f>
        <v/>
      </c>
      <c r="K3652" s="149">
        <f t="shared" si="514"/>
        <v>0</v>
      </c>
      <c r="L3652" s="162">
        <f t="shared" si="515"/>
        <v>0</v>
      </c>
      <c r="M3652" s="162" t="str" cm="1">
        <f t="array" ref="M3652">IF(ISERROR(INDEX('Non Compliance input'!$I$5:$I$156,MATCH(1,(A3652='Non Compliance input'!$A$5:$A$156)*(E3652&gt;='Non Compliance input'!$D$5:$D$156)*(F3652&lt;='Non Compliance input'!$E$5:$E$156)*('Non Compliance input'!$I$5:$I$156="Yes"),0))
),"","Yes")</f>
        <v/>
      </c>
      <c r="N3652" s="149" t="str">
        <f>IF(VLOOKUP($A3652,HourEndingOutage!$B$3:$F$746,5,0)="Outage","Outage","")</f>
        <v/>
      </c>
      <c r="O3652" s="18">
        <f t="shared" si="516"/>
        <v>0</v>
      </c>
      <c r="P3652" s="18" t="str">
        <f t="shared" si="517"/>
        <v/>
      </c>
      <c r="Q3652" s="18">
        <f t="shared" ref="Q3652:Q3715" si="518">IF(P3652="Yes",-O3652,0)</f>
        <v>0</v>
      </c>
      <c r="R3652" s="118"/>
    </row>
    <row r="3653" spans="1:18" x14ac:dyDescent="0.25">
      <c r="A3653" s="25">
        <f t="shared" si="510"/>
        <v>406</v>
      </c>
      <c r="B3653" s="23">
        <f t="shared" si="511"/>
        <v>44578</v>
      </c>
      <c r="C3653" s="24">
        <v>22</v>
      </c>
      <c r="D3653" s="54" t="str">
        <f t="shared" si="512"/>
        <v>ASET</v>
      </c>
      <c r="E3653" s="178"/>
      <c r="F3653" s="179"/>
      <c r="G3653" s="177"/>
      <c r="H3653" s="177"/>
      <c r="I3653" s="169">
        <f t="shared" si="513"/>
        <v>0</v>
      </c>
      <c r="J3653" s="149" t="str" cm="1">
        <f t="array" ref="J3653">IF(ISERROR(INDEX('Non Compliance input'!$H$5:$H$156,MATCH(1,(A3653='Non Compliance input'!$A$5:$A$156)*(F3653&gt;='Non Compliance input'!$D$5:$D$156)*(E3653&lt;'Non Compliance input'!$E$5:$E$156)*('Non Compliance input'!$H$5:$H$156="Yes"),0))
),"","Yes")</f>
        <v/>
      </c>
      <c r="K3653" s="149">
        <f t="shared" si="514"/>
        <v>0</v>
      </c>
      <c r="L3653" s="162">
        <f t="shared" si="515"/>
        <v>0</v>
      </c>
      <c r="M3653" s="162" t="str" cm="1">
        <f t="array" ref="M3653">IF(ISERROR(INDEX('Non Compliance input'!$I$5:$I$156,MATCH(1,(A3653='Non Compliance input'!$A$5:$A$156)*(E3653&gt;='Non Compliance input'!$D$5:$D$156)*(F3653&lt;='Non Compliance input'!$E$5:$E$156)*('Non Compliance input'!$I$5:$I$156="Yes"),0))
),"","Yes")</f>
        <v/>
      </c>
      <c r="N3653" s="149" t="str">
        <f>IF(VLOOKUP($A3653,HourEndingOutage!$B$3:$F$746,5,0)="Outage","Outage","")</f>
        <v/>
      </c>
      <c r="O3653" s="18">
        <f t="shared" si="516"/>
        <v>0</v>
      </c>
      <c r="P3653" s="18" t="str">
        <f t="shared" si="517"/>
        <v/>
      </c>
      <c r="Q3653" s="18">
        <f t="shared" si="518"/>
        <v>0</v>
      </c>
      <c r="R3653" s="118"/>
    </row>
    <row r="3654" spans="1:18" x14ac:dyDescent="0.25">
      <c r="A3654" s="25">
        <f t="shared" si="510"/>
        <v>406</v>
      </c>
      <c r="B3654" s="23">
        <f t="shared" si="511"/>
        <v>44578</v>
      </c>
      <c r="C3654" s="24">
        <v>22</v>
      </c>
      <c r="D3654" s="54" t="str">
        <f t="shared" si="512"/>
        <v>ASET</v>
      </c>
      <c r="E3654" s="178"/>
      <c r="F3654" s="179"/>
      <c r="G3654" s="177"/>
      <c r="H3654" s="177"/>
      <c r="I3654" s="169">
        <f t="shared" si="513"/>
        <v>0</v>
      </c>
      <c r="J3654" s="149" t="str" cm="1">
        <f t="array" ref="J3654">IF(ISERROR(INDEX('Non Compliance input'!$H$5:$H$156,MATCH(1,(A3654='Non Compliance input'!$A$5:$A$156)*(F3654&gt;='Non Compliance input'!$D$5:$D$156)*(E3654&lt;'Non Compliance input'!$E$5:$E$156)*('Non Compliance input'!$H$5:$H$156="Yes"),0))
),"","Yes")</f>
        <v/>
      </c>
      <c r="K3654" s="149">
        <f t="shared" si="514"/>
        <v>0</v>
      </c>
      <c r="L3654" s="162">
        <f t="shared" si="515"/>
        <v>0</v>
      </c>
      <c r="M3654" s="162" t="str" cm="1">
        <f t="array" ref="M3654">IF(ISERROR(INDEX('Non Compliance input'!$I$5:$I$156,MATCH(1,(A3654='Non Compliance input'!$A$5:$A$156)*(E3654&gt;='Non Compliance input'!$D$5:$D$156)*(F3654&lt;='Non Compliance input'!$E$5:$E$156)*('Non Compliance input'!$I$5:$I$156="Yes"),0))
),"","Yes")</f>
        <v/>
      </c>
      <c r="N3654" s="149" t="str">
        <f>IF(VLOOKUP($A3654,HourEndingOutage!$B$3:$F$746,5,0)="Outage","Outage","")</f>
        <v/>
      </c>
      <c r="O3654" s="18">
        <f t="shared" si="516"/>
        <v>0</v>
      </c>
      <c r="P3654" s="18" t="str">
        <f t="shared" si="517"/>
        <v/>
      </c>
      <c r="Q3654" s="18">
        <f t="shared" si="518"/>
        <v>0</v>
      </c>
      <c r="R3654" s="118"/>
    </row>
    <row r="3655" spans="1:18" x14ac:dyDescent="0.25">
      <c r="A3655" s="25">
        <f t="shared" si="510"/>
        <v>406</v>
      </c>
      <c r="B3655" s="23">
        <f t="shared" si="511"/>
        <v>44578</v>
      </c>
      <c r="C3655" s="24">
        <v>22</v>
      </c>
      <c r="D3655" s="54" t="str">
        <f t="shared" si="512"/>
        <v>ASET</v>
      </c>
      <c r="E3655" s="178"/>
      <c r="F3655" s="179"/>
      <c r="G3655" s="177"/>
      <c r="H3655" s="177"/>
      <c r="I3655" s="169">
        <f t="shared" si="513"/>
        <v>0</v>
      </c>
      <c r="J3655" s="149" t="str" cm="1">
        <f t="array" ref="J3655">IF(ISERROR(INDEX('Non Compliance input'!$H$5:$H$156,MATCH(1,(A3655='Non Compliance input'!$A$5:$A$156)*(F3655&gt;='Non Compliance input'!$D$5:$D$156)*(E3655&lt;'Non Compliance input'!$E$5:$E$156)*('Non Compliance input'!$H$5:$H$156="Yes"),0))
),"","Yes")</f>
        <v/>
      </c>
      <c r="K3655" s="149">
        <f t="shared" si="514"/>
        <v>0</v>
      </c>
      <c r="L3655" s="162">
        <f t="shared" si="515"/>
        <v>0</v>
      </c>
      <c r="M3655" s="162" t="str" cm="1">
        <f t="array" ref="M3655">IF(ISERROR(INDEX('Non Compliance input'!$I$5:$I$156,MATCH(1,(A3655='Non Compliance input'!$A$5:$A$156)*(E3655&gt;='Non Compliance input'!$D$5:$D$156)*(F3655&lt;='Non Compliance input'!$E$5:$E$156)*('Non Compliance input'!$I$5:$I$156="Yes"),0))
),"","Yes")</f>
        <v/>
      </c>
      <c r="N3655" s="149" t="str">
        <f>IF(VLOOKUP($A3655,HourEndingOutage!$B$3:$F$746,5,0)="Outage","Outage","")</f>
        <v/>
      </c>
      <c r="O3655" s="18">
        <f t="shared" si="516"/>
        <v>0</v>
      </c>
      <c r="P3655" s="18" t="str">
        <f t="shared" si="517"/>
        <v/>
      </c>
      <c r="Q3655" s="18">
        <f t="shared" si="518"/>
        <v>0</v>
      </c>
      <c r="R3655" s="118"/>
    </row>
    <row r="3656" spans="1:18" x14ac:dyDescent="0.25">
      <c r="A3656" s="25">
        <f t="shared" si="510"/>
        <v>406</v>
      </c>
      <c r="B3656" s="23">
        <f t="shared" si="511"/>
        <v>44578</v>
      </c>
      <c r="C3656" s="24">
        <v>22</v>
      </c>
      <c r="D3656" s="54" t="str">
        <f t="shared" si="512"/>
        <v>ASET</v>
      </c>
      <c r="E3656" s="178"/>
      <c r="F3656" s="179"/>
      <c r="G3656" s="177"/>
      <c r="H3656" s="177"/>
      <c r="I3656" s="169">
        <f t="shared" si="513"/>
        <v>0</v>
      </c>
      <c r="J3656" s="149" t="str" cm="1">
        <f t="array" ref="J3656">IF(ISERROR(INDEX('Non Compliance input'!$H$5:$H$156,MATCH(1,(A3656='Non Compliance input'!$A$5:$A$156)*(F3656&gt;='Non Compliance input'!$D$5:$D$156)*(E3656&lt;'Non Compliance input'!$E$5:$E$156)*('Non Compliance input'!$H$5:$H$156="Yes"),0))
),"","Yes")</f>
        <v/>
      </c>
      <c r="K3656" s="149">
        <f t="shared" si="514"/>
        <v>0</v>
      </c>
      <c r="L3656" s="162">
        <f t="shared" si="515"/>
        <v>0</v>
      </c>
      <c r="M3656" s="162" t="str" cm="1">
        <f t="array" ref="M3656">IF(ISERROR(INDEX('Non Compliance input'!$I$5:$I$156,MATCH(1,(A3656='Non Compliance input'!$A$5:$A$156)*(E3656&gt;='Non Compliance input'!$D$5:$D$156)*(F3656&lt;='Non Compliance input'!$E$5:$E$156)*('Non Compliance input'!$I$5:$I$156="Yes"),0))
),"","Yes")</f>
        <v/>
      </c>
      <c r="N3656" s="149" t="str">
        <f>IF(VLOOKUP($A3656,HourEndingOutage!$B$3:$F$746,5,0)="Outage","Outage","")</f>
        <v/>
      </c>
      <c r="O3656" s="18">
        <f t="shared" si="516"/>
        <v>0</v>
      </c>
      <c r="P3656" s="18" t="str">
        <f t="shared" si="517"/>
        <v/>
      </c>
      <c r="Q3656" s="18">
        <f t="shared" si="518"/>
        <v>0</v>
      </c>
      <c r="R3656" s="118"/>
    </row>
    <row r="3657" spans="1:18" x14ac:dyDescent="0.25">
      <c r="A3657" s="25">
        <f t="shared" si="510"/>
        <v>407</v>
      </c>
      <c r="B3657" s="23">
        <f t="shared" si="511"/>
        <v>44578</v>
      </c>
      <c r="C3657" s="24">
        <v>23</v>
      </c>
      <c r="D3657" s="54" t="str">
        <f t="shared" si="512"/>
        <v>ASET</v>
      </c>
      <c r="E3657" s="178"/>
      <c r="F3657" s="179"/>
      <c r="G3657" s="177"/>
      <c r="H3657" s="177"/>
      <c r="I3657" s="169">
        <f t="shared" si="513"/>
        <v>0</v>
      </c>
      <c r="J3657" s="149" t="str" cm="1">
        <f t="array" ref="J3657">IF(ISERROR(INDEX('Non Compliance input'!$H$5:$H$156,MATCH(1,(A3657='Non Compliance input'!$A$5:$A$156)*(F3657&gt;='Non Compliance input'!$D$5:$D$156)*(E3657&lt;'Non Compliance input'!$E$5:$E$156)*('Non Compliance input'!$H$5:$H$156="Yes"),0))
),"","Yes")</f>
        <v/>
      </c>
      <c r="K3657" s="149">
        <f t="shared" si="514"/>
        <v>0</v>
      </c>
      <c r="L3657" s="162">
        <f t="shared" si="515"/>
        <v>0</v>
      </c>
      <c r="M3657" s="162" t="str" cm="1">
        <f t="array" ref="M3657">IF(ISERROR(INDEX('Non Compliance input'!$I$5:$I$156,MATCH(1,(A3657='Non Compliance input'!$A$5:$A$156)*(E3657&gt;='Non Compliance input'!$D$5:$D$156)*(F3657&lt;='Non Compliance input'!$E$5:$E$156)*('Non Compliance input'!$I$5:$I$156="Yes"),0))
),"","Yes")</f>
        <v/>
      </c>
      <c r="N3657" s="149" t="str">
        <f>IF(VLOOKUP($A3657,HourEndingOutage!$B$3:$F$746,5,0)="Outage","Outage","")</f>
        <v/>
      </c>
      <c r="O3657" s="18">
        <f t="shared" si="516"/>
        <v>0</v>
      </c>
      <c r="P3657" s="18" t="str">
        <f t="shared" si="517"/>
        <v/>
      </c>
      <c r="Q3657" s="18">
        <f t="shared" si="518"/>
        <v>0</v>
      </c>
      <c r="R3657" s="118"/>
    </row>
    <row r="3658" spans="1:18" x14ac:dyDescent="0.25">
      <c r="A3658" s="25">
        <f t="shared" si="510"/>
        <v>407</v>
      </c>
      <c r="B3658" s="23">
        <f t="shared" si="511"/>
        <v>44578</v>
      </c>
      <c r="C3658" s="24">
        <v>23</v>
      </c>
      <c r="D3658" s="54" t="str">
        <f t="shared" si="512"/>
        <v>ASET</v>
      </c>
      <c r="E3658" s="178"/>
      <c r="F3658" s="179"/>
      <c r="G3658" s="177"/>
      <c r="H3658" s="177"/>
      <c r="I3658" s="169">
        <f t="shared" si="513"/>
        <v>0</v>
      </c>
      <c r="J3658" s="149" t="str" cm="1">
        <f t="array" ref="J3658">IF(ISERROR(INDEX('Non Compliance input'!$H$5:$H$156,MATCH(1,(A3658='Non Compliance input'!$A$5:$A$156)*(F3658&gt;='Non Compliance input'!$D$5:$D$156)*(E3658&lt;'Non Compliance input'!$E$5:$E$156)*('Non Compliance input'!$H$5:$H$156="Yes"),0))
),"","Yes")</f>
        <v/>
      </c>
      <c r="K3658" s="149">
        <f t="shared" si="514"/>
        <v>0</v>
      </c>
      <c r="L3658" s="162">
        <f t="shared" si="515"/>
        <v>0</v>
      </c>
      <c r="M3658" s="162" t="str" cm="1">
        <f t="array" ref="M3658">IF(ISERROR(INDEX('Non Compliance input'!$I$5:$I$156,MATCH(1,(A3658='Non Compliance input'!$A$5:$A$156)*(E3658&gt;='Non Compliance input'!$D$5:$D$156)*(F3658&lt;='Non Compliance input'!$E$5:$E$156)*('Non Compliance input'!$I$5:$I$156="Yes"),0))
),"","Yes")</f>
        <v/>
      </c>
      <c r="N3658" s="149" t="str">
        <f>IF(VLOOKUP($A3658,HourEndingOutage!$B$3:$F$746,5,0)="Outage","Outage","")</f>
        <v/>
      </c>
      <c r="O3658" s="18">
        <f t="shared" si="516"/>
        <v>0</v>
      </c>
      <c r="P3658" s="18" t="str">
        <f t="shared" si="517"/>
        <v/>
      </c>
      <c r="Q3658" s="18">
        <f t="shared" si="518"/>
        <v>0</v>
      </c>
      <c r="R3658" s="118"/>
    </row>
    <row r="3659" spans="1:18" x14ac:dyDescent="0.25">
      <c r="A3659" s="25">
        <f t="shared" si="510"/>
        <v>407</v>
      </c>
      <c r="B3659" s="23">
        <f t="shared" si="511"/>
        <v>44578</v>
      </c>
      <c r="C3659" s="24">
        <v>23</v>
      </c>
      <c r="D3659" s="54" t="str">
        <f t="shared" si="512"/>
        <v>ASET</v>
      </c>
      <c r="E3659" s="178"/>
      <c r="F3659" s="179"/>
      <c r="G3659" s="177"/>
      <c r="H3659" s="177"/>
      <c r="I3659" s="169">
        <f t="shared" si="513"/>
        <v>0</v>
      </c>
      <c r="J3659" s="149" t="str" cm="1">
        <f t="array" ref="J3659">IF(ISERROR(INDEX('Non Compliance input'!$H$5:$H$156,MATCH(1,(A3659='Non Compliance input'!$A$5:$A$156)*(F3659&gt;='Non Compliance input'!$D$5:$D$156)*(E3659&lt;'Non Compliance input'!$E$5:$E$156)*('Non Compliance input'!$H$5:$H$156="Yes"),0))
),"","Yes")</f>
        <v/>
      </c>
      <c r="K3659" s="149">
        <f t="shared" si="514"/>
        <v>0</v>
      </c>
      <c r="L3659" s="162">
        <f t="shared" si="515"/>
        <v>0</v>
      </c>
      <c r="M3659" s="162" t="str" cm="1">
        <f t="array" ref="M3659">IF(ISERROR(INDEX('Non Compliance input'!$I$5:$I$156,MATCH(1,(A3659='Non Compliance input'!$A$5:$A$156)*(E3659&gt;='Non Compliance input'!$D$5:$D$156)*(F3659&lt;='Non Compliance input'!$E$5:$E$156)*('Non Compliance input'!$I$5:$I$156="Yes"),0))
),"","Yes")</f>
        <v/>
      </c>
      <c r="N3659" s="149" t="str">
        <f>IF(VLOOKUP($A3659,HourEndingOutage!$B$3:$F$746,5,0)="Outage","Outage","")</f>
        <v/>
      </c>
      <c r="O3659" s="18">
        <f t="shared" si="516"/>
        <v>0</v>
      </c>
      <c r="P3659" s="18" t="str">
        <f t="shared" si="517"/>
        <v/>
      </c>
      <c r="Q3659" s="18">
        <f t="shared" si="518"/>
        <v>0</v>
      </c>
      <c r="R3659" s="118"/>
    </row>
    <row r="3660" spans="1:18" x14ac:dyDescent="0.25">
      <c r="A3660" s="25">
        <f t="shared" si="510"/>
        <v>407</v>
      </c>
      <c r="B3660" s="23">
        <f t="shared" si="511"/>
        <v>44578</v>
      </c>
      <c r="C3660" s="24">
        <v>23</v>
      </c>
      <c r="D3660" s="54" t="str">
        <f t="shared" si="512"/>
        <v>ASET</v>
      </c>
      <c r="E3660" s="178"/>
      <c r="F3660" s="179"/>
      <c r="G3660" s="177"/>
      <c r="H3660" s="177"/>
      <c r="I3660" s="169">
        <f t="shared" si="513"/>
        <v>0</v>
      </c>
      <c r="J3660" s="149" t="str" cm="1">
        <f t="array" ref="J3660">IF(ISERROR(INDEX('Non Compliance input'!$H$5:$H$156,MATCH(1,(A3660='Non Compliance input'!$A$5:$A$156)*(F3660&gt;='Non Compliance input'!$D$5:$D$156)*(E3660&lt;'Non Compliance input'!$E$5:$E$156)*('Non Compliance input'!$H$5:$H$156="Yes"),0))
),"","Yes")</f>
        <v/>
      </c>
      <c r="K3660" s="149">
        <f t="shared" si="514"/>
        <v>0</v>
      </c>
      <c r="L3660" s="162">
        <f t="shared" si="515"/>
        <v>0</v>
      </c>
      <c r="M3660" s="162" t="str" cm="1">
        <f t="array" ref="M3660">IF(ISERROR(INDEX('Non Compliance input'!$I$5:$I$156,MATCH(1,(A3660='Non Compliance input'!$A$5:$A$156)*(E3660&gt;='Non Compliance input'!$D$5:$D$156)*(F3660&lt;='Non Compliance input'!$E$5:$E$156)*('Non Compliance input'!$I$5:$I$156="Yes"),0))
),"","Yes")</f>
        <v/>
      </c>
      <c r="N3660" s="149" t="str">
        <f>IF(VLOOKUP($A3660,HourEndingOutage!$B$3:$F$746,5,0)="Outage","Outage","")</f>
        <v/>
      </c>
      <c r="O3660" s="18">
        <f t="shared" si="516"/>
        <v>0</v>
      </c>
      <c r="P3660" s="18" t="str">
        <f t="shared" si="517"/>
        <v/>
      </c>
      <c r="Q3660" s="18">
        <f t="shared" si="518"/>
        <v>0</v>
      </c>
      <c r="R3660" s="118"/>
    </row>
    <row r="3661" spans="1:18" x14ac:dyDescent="0.25">
      <c r="A3661" s="25">
        <f t="shared" si="510"/>
        <v>407</v>
      </c>
      <c r="B3661" s="23">
        <f t="shared" si="511"/>
        <v>44578</v>
      </c>
      <c r="C3661" s="24">
        <v>23</v>
      </c>
      <c r="D3661" s="54" t="str">
        <f t="shared" si="512"/>
        <v>ASET</v>
      </c>
      <c r="E3661" s="178"/>
      <c r="F3661" s="179"/>
      <c r="G3661" s="177"/>
      <c r="H3661" s="177"/>
      <c r="I3661" s="169">
        <f t="shared" si="513"/>
        <v>0</v>
      </c>
      <c r="J3661" s="149" t="str" cm="1">
        <f t="array" ref="J3661">IF(ISERROR(INDEX('Non Compliance input'!$H$5:$H$156,MATCH(1,(A3661='Non Compliance input'!$A$5:$A$156)*(F3661&gt;='Non Compliance input'!$D$5:$D$156)*(E3661&lt;'Non Compliance input'!$E$5:$E$156)*('Non Compliance input'!$H$5:$H$156="Yes"),0))
),"","Yes")</f>
        <v/>
      </c>
      <c r="K3661" s="149">
        <f t="shared" si="514"/>
        <v>0</v>
      </c>
      <c r="L3661" s="162">
        <f t="shared" si="515"/>
        <v>0</v>
      </c>
      <c r="M3661" s="162" t="str" cm="1">
        <f t="array" ref="M3661">IF(ISERROR(INDEX('Non Compliance input'!$I$5:$I$156,MATCH(1,(A3661='Non Compliance input'!$A$5:$A$156)*(E3661&gt;='Non Compliance input'!$D$5:$D$156)*(F3661&lt;='Non Compliance input'!$E$5:$E$156)*('Non Compliance input'!$I$5:$I$156="Yes"),0))
),"","Yes")</f>
        <v/>
      </c>
      <c r="N3661" s="149" t="str">
        <f>IF(VLOOKUP($A3661,HourEndingOutage!$B$3:$F$746,5,0)="Outage","Outage","")</f>
        <v/>
      </c>
      <c r="O3661" s="18">
        <f t="shared" si="516"/>
        <v>0</v>
      </c>
      <c r="P3661" s="18" t="str">
        <f t="shared" si="517"/>
        <v/>
      </c>
      <c r="Q3661" s="18">
        <f t="shared" si="518"/>
        <v>0</v>
      </c>
      <c r="R3661" s="118"/>
    </row>
    <row r="3662" spans="1:18" x14ac:dyDescent="0.25">
      <c r="A3662" s="25">
        <f t="shared" si="510"/>
        <v>407</v>
      </c>
      <c r="B3662" s="23">
        <f t="shared" si="511"/>
        <v>44578</v>
      </c>
      <c r="C3662" s="24">
        <v>23</v>
      </c>
      <c r="D3662" s="54" t="str">
        <f t="shared" si="512"/>
        <v>ASET</v>
      </c>
      <c r="E3662" s="178"/>
      <c r="F3662" s="179"/>
      <c r="G3662" s="177"/>
      <c r="H3662" s="177"/>
      <c r="I3662" s="169">
        <f t="shared" si="513"/>
        <v>0</v>
      </c>
      <c r="J3662" s="149" t="str" cm="1">
        <f t="array" ref="J3662">IF(ISERROR(INDEX('Non Compliance input'!$H$5:$H$156,MATCH(1,(A3662='Non Compliance input'!$A$5:$A$156)*(F3662&gt;='Non Compliance input'!$D$5:$D$156)*(E3662&lt;'Non Compliance input'!$E$5:$E$156)*('Non Compliance input'!$H$5:$H$156="Yes"),0))
),"","Yes")</f>
        <v/>
      </c>
      <c r="K3662" s="149">
        <f t="shared" si="514"/>
        <v>0</v>
      </c>
      <c r="L3662" s="162">
        <f t="shared" si="515"/>
        <v>0</v>
      </c>
      <c r="M3662" s="162" t="str" cm="1">
        <f t="array" ref="M3662">IF(ISERROR(INDEX('Non Compliance input'!$I$5:$I$156,MATCH(1,(A3662='Non Compliance input'!$A$5:$A$156)*(E3662&gt;='Non Compliance input'!$D$5:$D$156)*(F3662&lt;='Non Compliance input'!$E$5:$E$156)*('Non Compliance input'!$I$5:$I$156="Yes"),0))
),"","Yes")</f>
        <v/>
      </c>
      <c r="N3662" s="149" t="str">
        <f>IF(VLOOKUP($A3662,HourEndingOutage!$B$3:$F$746,5,0)="Outage","Outage","")</f>
        <v/>
      </c>
      <c r="O3662" s="18">
        <f t="shared" si="516"/>
        <v>0</v>
      </c>
      <c r="P3662" s="18" t="str">
        <f t="shared" si="517"/>
        <v/>
      </c>
      <c r="Q3662" s="18">
        <f t="shared" si="518"/>
        <v>0</v>
      </c>
      <c r="R3662" s="118"/>
    </row>
    <row r="3663" spans="1:18" x14ac:dyDescent="0.25">
      <c r="A3663" s="25">
        <f t="shared" si="510"/>
        <v>407</v>
      </c>
      <c r="B3663" s="23">
        <f t="shared" si="511"/>
        <v>44578</v>
      </c>
      <c r="C3663" s="24">
        <v>23</v>
      </c>
      <c r="D3663" s="54" t="str">
        <f t="shared" si="512"/>
        <v>ASET</v>
      </c>
      <c r="E3663" s="178"/>
      <c r="F3663" s="179"/>
      <c r="G3663" s="177"/>
      <c r="H3663" s="177"/>
      <c r="I3663" s="169">
        <f t="shared" si="513"/>
        <v>0</v>
      </c>
      <c r="J3663" s="149" t="str" cm="1">
        <f t="array" ref="J3663">IF(ISERROR(INDEX('Non Compliance input'!$H$5:$H$156,MATCH(1,(A3663='Non Compliance input'!$A$5:$A$156)*(F3663&gt;='Non Compliance input'!$D$5:$D$156)*(E3663&lt;'Non Compliance input'!$E$5:$E$156)*('Non Compliance input'!$H$5:$H$156="Yes"),0))
),"","Yes")</f>
        <v/>
      </c>
      <c r="K3663" s="149">
        <f t="shared" si="514"/>
        <v>0</v>
      </c>
      <c r="L3663" s="162">
        <f t="shared" si="515"/>
        <v>0</v>
      </c>
      <c r="M3663" s="162" t="str" cm="1">
        <f t="array" ref="M3663">IF(ISERROR(INDEX('Non Compliance input'!$I$5:$I$156,MATCH(1,(A3663='Non Compliance input'!$A$5:$A$156)*(E3663&gt;='Non Compliance input'!$D$5:$D$156)*(F3663&lt;='Non Compliance input'!$E$5:$E$156)*('Non Compliance input'!$I$5:$I$156="Yes"),0))
),"","Yes")</f>
        <v/>
      </c>
      <c r="N3663" s="149" t="str">
        <f>IF(VLOOKUP($A3663,HourEndingOutage!$B$3:$F$746,5,0)="Outage","Outage","")</f>
        <v/>
      </c>
      <c r="O3663" s="18">
        <f t="shared" si="516"/>
        <v>0</v>
      </c>
      <c r="P3663" s="18" t="str">
        <f t="shared" si="517"/>
        <v/>
      </c>
      <c r="Q3663" s="18">
        <f t="shared" si="518"/>
        <v>0</v>
      </c>
      <c r="R3663" s="118"/>
    </row>
    <row r="3664" spans="1:18" x14ac:dyDescent="0.25">
      <c r="A3664" s="25">
        <f t="shared" si="510"/>
        <v>407</v>
      </c>
      <c r="B3664" s="23">
        <f t="shared" si="511"/>
        <v>44578</v>
      </c>
      <c r="C3664" s="24">
        <v>23</v>
      </c>
      <c r="D3664" s="54" t="str">
        <f t="shared" si="512"/>
        <v>ASET</v>
      </c>
      <c r="E3664" s="178"/>
      <c r="F3664" s="179"/>
      <c r="G3664" s="177"/>
      <c r="H3664" s="177"/>
      <c r="I3664" s="169">
        <f t="shared" si="513"/>
        <v>0</v>
      </c>
      <c r="J3664" s="149" t="str" cm="1">
        <f t="array" ref="J3664">IF(ISERROR(INDEX('Non Compliance input'!$H$5:$H$156,MATCH(1,(A3664='Non Compliance input'!$A$5:$A$156)*(F3664&gt;='Non Compliance input'!$D$5:$D$156)*(E3664&lt;'Non Compliance input'!$E$5:$E$156)*('Non Compliance input'!$H$5:$H$156="Yes"),0))
),"","Yes")</f>
        <v/>
      </c>
      <c r="K3664" s="149">
        <f t="shared" si="514"/>
        <v>0</v>
      </c>
      <c r="L3664" s="162">
        <f t="shared" si="515"/>
        <v>0</v>
      </c>
      <c r="M3664" s="162" t="str" cm="1">
        <f t="array" ref="M3664">IF(ISERROR(INDEX('Non Compliance input'!$I$5:$I$156,MATCH(1,(A3664='Non Compliance input'!$A$5:$A$156)*(E3664&gt;='Non Compliance input'!$D$5:$D$156)*(F3664&lt;='Non Compliance input'!$E$5:$E$156)*('Non Compliance input'!$I$5:$I$156="Yes"),0))
),"","Yes")</f>
        <v/>
      </c>
      <c r="N3664" s="149" t="str">
        <f>IF(VLOOKUP($A3664,HourEndingOutage!$B$3:$F$746,5,0)="Outage","Outage","")</f>
        <v/>
      </c>
      <c r="O3664" s="18">
        <f t="shared" si="516"/>
        <v>0</v>
      </c>
      <c r="P3664" s="18" t="str">
        <f t="shared" si="517"/>
        <v/>
      </c>
      <c r="Q3664" s="18">
        <f t="shared" si="518"/>
        <v>0</v>
      </c>
      <c r="R3664" s="118"/>
    </row>
    <row r="3665" spans="1:18" x14ac:dyDescent="0.25">
      <c r="A3665" s="25">
        <f t="shared" si="510"/>
        <v>407</v>
      </c>
      <c r="B3665" s="23">
        <f t="shared" si="511"/>
        <v>44578</v>
      </c>
      <c r="C3665" s="24">
        <v>23</v>
      </c>
      <c r="D3665" s="54" t="str">
        <f t="shared" si="512"/>
        <v>ASET</v>
      </c>
      <c r="E3665" s="178"/>
      <c r="F3665" s="179"/>
      <c r="G3665" s="177"/>
      <c r="H3665" s="177"/>
      <c r="I3665" s="169">
        <f t="shared" si="513"/>
        <v>0</v>
      </c>
      <c r="J3665" s="149" t="str" cm="1">
        <f t="array" ref="J3665">IF(ISERROR(INDEX('Non Compliance input'!$H$5:$H$156,MATCH(1,(A3665='Non Compliance input'!$A$5:$A$156)*(F3665&gt;='Non Compliance input'!$D$5:$D$156)*(E3665&lt;'Non Compliance input'!$E$5:$E$156)*('Non Compliance input'!$H$5:$H$156="Yes"),0))
),"","Yes")</f>
        <v/>
      </c>
      <c r="K3665" s="149">
        <f t="shared" si="514"/>
        <v>0</v>
      </c>
      <c r="L3665" s="162">
        <f t="shared" si="515"/>
        <v>0</v>
      </c>
      <c r="M3665" s="162" t="str" cm="1">
        <f t="array" ref="M3665">IF(ISERROR(INDEX('Non Compliance input'!$I$5:$I$156,MATCH(1,(A3665='Non Compliance input'!$A$5:$A$156)*(E3665&gt;='Non Compliance input'!$D$5:$D$156)*(F3665&lt;='Non Compliance input'!$E$5:$E$156)*('Non Compliance input'!$I$5:$I$156="Yes"),0))
),"","Yes")</f>
        <v/>
      </c>
      <c r="N3665" s="149" t="str">
        <f>IF(VLOOKUP($A3665,HourEndingOutage!$B$3:$F$746,5,0)="Outage","Outage","")</f>
        <v/>
      </c>
      <c r="O3665" s="18">
        <f t="shared" si="516"/>
        <v>0</v>
      </c>
      <c r="P3665" s="18" t="str">
        <f t="shared" si="517"/>
        <v/>
      </c>
      <c r="Q3665" s="18">
        <f t="shared" si="518"/>
        <v>0</v>
      </c>
      <c r="R3665" s="118"/>
    </row>
    <row r="3666" spans="1:18" x14ac:dyDescent="0.25">
      <c r="A3666" s="25">
        <f t="shared" si="510"/>
        <v>408</v>
      </c>
      <c r="B3666" s="23">
        <f t="shared" si="511"/>
        <v>44578</v>
      </c>
      <c r="C3666" s="24">
        <v>24</v>
      </c>
      <c r="D3666" s="54" t="str">
        <f t="shared" si="512"/>
        <v>ASET</v>
      </c>
      <c r="E3666" s="178"/>
      <c r="F3666" s="179"/>
      <c r="G3666" s="177"/>
      <c r="H3666" s="177"/>
      <c r="I3666" s="169">
        <f t="shared" si="513"/>
        <v>0</v>
      </c>
      <c r="J3666" s="149" t="str" cm="1">
        <f t="array" ref="J3666">IF(ISERROR(INDEX('Non Compliance input'!$H$5:$H$156,MATCH(1,(A3666='Non Compliance input'!$A$5:$A$156)*(F3666&gt;='Non Compliance input'!$D$5:$D$156)*(E3666&lt;'Non Compliance input'!$E$5:$E$156)*('Non Compliance input'!$H$5:$H$156="Yes"),0))
),"","Yes")</f>
        <v/>
      </c>
      <c r="K3666" s="149">
        <f t="shared" si="514"/>
        <v>0</v>
      </c>
      <c r="L3666" s="162">
        <f t="shared" si="515"/>
        <v>0</v>
      </c>
      <c r="M3666" s="162" t="str" cm="1">
        <f t="array" ref="M3666">IF(ISERROR(INDEX('Non Compliance input'!$I$5:$I$156,MATCH(1,(A3666='Non Compliance input'!$A$5:$A$156)*(E3666&gt;='Non Compliance input'!$D$5:$D$156)*(F3666&lt;='Non Compliance input'!$E$5:$E$156)*('Non Compliance input'!$I$5:$I$156="Yes"),0))
),"","Yes")</f>
        <v/>
      </c>
      <c r="N3666" s="149" t="str">
        <f>IF(VLOOKUP($A3666,HourEndingOutage!$B$3:$F$746,5,0)="Outage","Outage","")</f>
        <v/>
      </c>
      <c r="O3666" s="18">
        <f t="shared" si="516"/>
        <v>0</v>
      </c>
      <c r="P3666" s="18" t="str">
        <f t="shared" si="517"/>
        <v/>
      </c>
      <c r="Q3666" s="18">
        <f t="shared" si="518"/>
        <v>0</v>
      </c>
      <c r="R3666" s="118"/>
    </row>
    <row r="3667" spans="1:18" x14ac:dyDescent="0.25">
      <c r="A3667" s="25">
        <f t="shared" si="510"/>
        <v>408</v>
      </c>
      <c r="B3667" s="23">
        <f t="shared" si="511"/>
        <v>44578</v>
      </c>
      <c r="C3667" s="24">
        <v>24</v>
      </c>
      <c r="D3667" s="54" t="str">
        <f t="shared" si="512"/>
        <v>ASET</v>
      </c>
      <c r="E3667" s="178"/>
      <c r="F3667" s="179"/>
      <c r="G3667" s="177"/>
      <c r="H3667" s="177"/>
      <c r="I3667" s="169">
        <f t="shared" si="513"/>
        <v>0</v>
      </c>
      <c r="J3667" s="149" t="str" cm="1">
        <f t="array" ref="J3667">IF(ISERROR(INDEX('Non Compliance input'!$H$5:$H$156,MATCH(1,(A3667='Non Compliance input'!$A$5:$A$156)*(F3667&gt;='Non Compliance input'!$D$5:$D$156)*(E3667&lt;'Non Compliance input'!$E$5:$E$156)*('Non Compliance input'!$H$5:$H$156="Yes"),0))
),"","Yes")</f>
        <v/>
      </c>
      <c r="K3667" s="149">
        <f t="shared" si="514"/>
        <v>0</v>
      </c>
      <c r="L3667" s="162">
        <f t="shared" si="515"/>
        <v>0</v>
      </c>
      <c r="M3667" s="162" t="str" cm="1">
        <f t="array" ref="M3667">IF(ISERROR(INDEX('Non Compliance input'!$I$5:$I$156,MATCH(1,(A3667='Non Compliance input'!$A$5:$A$156)*(E3667&gt;='Non Compliance input'!$D$5:$D$156)*(F3667&lt;='Non Compliance input'!$E$5:$E$156)*('Non Compliance input'!$I$5:$I$156="Yes"),0))
),"","Yes")</f>
        <v/>
      </c>
      <c r="N3667" s="149" t="str">
        <f>IF(VLOOKUP($A3667,HourEndingOutage!$B$3:$F$746,5,0)="Outage","Outage","")</f>
        <v/>
      </c>
      <c r="O3667" s="18">
        <f t="shared" si="516"/>
        <v>0</v>
      </c>
      <c r="P3667" s="18" t="str">
        <f t="shared" si="517"/>
        <v/>
      </c>
      <c r="Q3667" s="18">
        <f t="shared" si="518"/>
        <v>0</v>
      </c>
      <c r="R3667" s="118"/>
    </row>
    <row r="3668" spans="1:18" x14ac:dyDescent="0.25">
      <c r="A3668" s="25">
        <f t="shared" si="510"/>
        <v>408</v>
      </c>
      <c r="B3668" s="23">
        <f t="shared" si="511"/>
        <v>44578</v>
      </c>
      <c r="C3668" s="24">
        <v>24</v>
      </c>
      <c r="D3668" s="54" t="str">
        <f t="shared" si="512"/>
        <v>ASET</v>
      </c>
      <c r="E3668" s="178"/>
      <c r="F3668" s="179"/>
      <c r="G3668" s="177"/>
      <c r="H3668" s="177"/>
      <c r="I3668" s="169">
        <f t="shared" si="513"/>
        <v>0</v>
      </c>
      <c r="J3668" s="149" t="str" cm="1">
        <f t="array" ref="J3668">IF(ISERROR(INDEX('Non Compliance input'!$H$5:$H$156,MATCH(1,(A3668='Non Compliance input'!$A$5:$A$156)*(F3668&gt;='Non Compliance input'!$D$5:$D$156)*(E3668&lt;'Non Compliance input'!$E$5:$E$156)*('Non Compliance input'!$H$5:$H$156="Yes"),0))
),"","Yes")</f>
        <v/>
      </c>
      <c r="K3668" s="149">
        <f t="shared" si="514"/>
        <v>0</v>
      </c>
      <c r="L3668" s="162">
        <f t="shared" si="515"/>
        <v>0</v>
      </c>
      <c r="M3668" s="162" t="str" cm="1">
        <f t="array" ref="M3668">IF(ISERROR(INDEX('Non Compliance input'!$I$5:$I$156,MATCH(1,(A3668='Non Compliance input'!$A$5:$A$156)*(E3668&gt;='Non Compliance input'!$D$5:$D$156)*(F3668&lt;='Non Compliance input'!$E$5:$E$156)*('Non Compliance input'!$I$5:$I$156="Yes"),0))
),"","Yes")</f>
        <v/>
      </c>
      <c r="N3668" s="149" t="str">
        <f>IF(VLOOKUP($A3668,HourEndingOutage!$B$3:$F$746,5,0)="Outage","Outage","")</f>
        <v/>
      </c>
      <c r="O3668" s="18">
        <f t="shared" si="516"/>
        <v>0</v>
      </c>
      <c r="P3668" s="18" t="str">
        <f t="shared" si="517"/>
        <v/>
      </c>
      <c r="Q3668" s="18">
        <f t="shared" si="518"/>
        <v>0</v>
      </c>
      <c r="R3668" s="118"/>
    </row>
    <row r="3669" spans="1:18" x14ac:dyDescent="0.25">
      <c r="A3669" s="25">
        <f t="shared" si="510"/>
        <v>408</v>
      </c>
      <c r="B3669" s="23">
        <f t="shared" si="511"/>
        <v>44578</v>
      </c>
      <c r="C3669" s="24">
        <v>24</v>
      </c>
      <c r="D3669" s="54" t="str">
        <f t="shared" si="512"/>
        <v>ASET</v>
      </c>
      <c r="E3669" s="178"/>
      <c r="F3669" s="179"/>
      <c r="G3669" s="177"/>
      <c r="H3669" s="177"/>
      <c r="I3669" s="169">
        <f t="shared" si="513"/>
        <v>0</v>
      </c>
      <c r="J3669" s="149" t="str" cm="1">
        <f t="array" ref="J3669">IF(ISERROR(INDEX('Non Compliance input'!$H$5:$H$156,MATCH(1,(A3669='Non Compliance input'!$A$5:$A$156)*(F3669&gt;='Non Compliance input'!$D$5:$D$156)*(E3669&lt;'Non Compliance input'!$E$5:$E$156)*('Non Compliance input'!$H$5:$H$156="Yes"),0))
),"","Yes")</f>
        <v/>
      </c>
      <c r="K3669" s="149">
        <f t="shared" si="514"/>
        <v>0</v>
      </c>
      <c r="L3669" s="162">
        <f t="shared" si="515"/>
        <v>0</v>
      </c>
      <c r="M3669" s="162" t="str" cm="1">
        <f t="array" ref="M3669">IF(ISERROR(INDEX('Non Compliance input'!$I$5:$I$156,MATCH(1,(A3669='Non Compliance input'!$A$5:$A$156)*(E3669&gt;='Non Compliance input'!$D$5:$D$156)*(F3669&lt;='Non Compliance input'!$E$5:$E$156)*('Non Compliance input'!$I$5:$I$156="Yes"),0))
),"","Yes")</f>
        <v/>
      </c>
      <c r="N3669" s="149" t="str">
        <f>IF(VLOOKUP($A3669,HourEndingOutage!$B$3:$F$746,5,0)="Outage","Outage","")</f>
        <v/>
      </c>
      <c r="O3669" s="18">
        <f t="shared" si="516"/>
        <v>0</v>
      </c>
      <c r="P3669" s="18" t="str">
        <f t="shared" si="517"/>
        <v/>
      </c>
      <c r="Q3669" s="18">
        <f t="shared" si="518"/>
        <v>0</v>
      </c>
      <c r="R3669" s="118"/>
    </row>
    <row r="3670" spans="1:18" x14ac:dyDescent="0.25">
      <c r="A3670" s="25">
        <f t="shared" si="510"/>
        <v>408</v>
      </c>
      <c r="B3670" s="23">
        <f t="shared" si="511"/>
        <v>44578</v>
      </c>
      <c r="C3670" s="24">
        <v>24</v>
      </c>
      <c r="D3670" s="54" t="str">
        <f t="shared" si="512"/>
        <v>ASET</v>
      </c>
      <c r="E3670" s="178"/>
      <c r="F3670" s="179"/>
      <c r="G3670" s="177"/>
      <c r="H3670" s="177"/>
      <c r="I3670" s="169">
        <f t="shared" si="513"/>
        <v>0</v>
      </c>
      <c r="J3670" s="149" t="str" cm="1">
        <f t="array" ref="J3670">IF(ISERROR(INDEX('Non Compliance input'!$H$5:$H$156,MATCH(1,(A3670='Non Compliance input'!$A$5:$A$156)*(F3670&gt;='Non Compliance input'!$D$5:$D$156)*(E3670&lt;'Non Compliance input'!$E$5:$E$156)*('Non Compliance input'!$H$5:$H$156="Yes"),0))
),"","Yes")</f>
        <v/>
      </c>
      <c r="K3670" s="149">
        <f t="shared" si="514"/>
        <v>0</v>
      </c>
      <c r="L3670" s="162">
        <f t="shared" si="515"/>
        <v>0</v>
      </c>
      <c r="M3670" s="162" t="str" cm="1">
        <f t="array" ref="M3670">IF(ISERROR(INDEX('Non Compliance input'!$I$5:$I$156,MATCH(1,(A3670='Non Compliance input'!$A$5:$A$156)*(E3670&gt;='Non Compliance input'!$D$5:$D$156)*(F3670&lt;='Non Compliance input'!$E$5:$E$156)*('Non Compliance input'!$I$5:$I$156="Yes"),0))
),"","Yes")</f>
        <v/>
      </c>
      <c r="N3670" s="149" t="str">
        <f>IF(VLOOKUP($A3670,HourEndingOutage!$B$3:$F$746,5,0)="Outage","Outage","")</f>
        <v/>
      </c>
      <c r="O3670" s="18">
        <f t="shared" si="516"/>
        <v>0</v>
      </c>
      <c r="P3670" s="18" t="str">
        <f t="shared" si="517"/>
        <v/>
      </c>
      <c r="Q3670" s="18">
        <f t="shared" si="518"/>
        <v>0</v>
      </c>
      <c r="R3670" s="118"/>
    </row>
    <row r="3671" spans="1:18" x14ac:dyDescent="0.25">
      <c r="A3671" s="25">
        <f t="shared" si="510"/>
        <v>408</v>
      </c>
      <c r="B3671" s="23">
        <f t="shared" si="511"/>
        <v>44578</v>
      </c>
      <c r="C3671" s="24">
        <v>24</v>
      </c>
      <c r="D3671" s="54" t="str">
        <f t="shared" si="512"/>
        <v>ASET</v>
      </c>
      <c r="E3671" s="178"/>
      <c r="F3671" s="179"/>
      <c r="G3671" s="177"/>
      <c r="H3671" s="177"/>
      <c r="I3671" s="169">
        <f t="shared" si="513"/>
        <v>0</v>
      </c>
      <c r="J3671" s="149" t="str" cm="1">
        <f t="array" ref="J3671">IF(ISERROR(INDEX('Non Compliance input'!$H$5:$H$156,MATCH(1,(A3671='Non Compliance input'!$A$5:$A$156)*(F3671&gt;='Non Compliance input'!$D$5:$D$156)*(E3671&lt;'Non Compliance input'!$E$5:$E$156)*('Non Compliance input'!$H$5:$H$156="Yes"),0))
),"","Yes")</f>
        <v/>
      </c>
      <c r="K3671" s="149">
        <f t="shared" si="514"/>
        <v>0</v>
      </c>
      <c r="L3671" s="162">
        <f t="shared" si="515"/>
        <v>0</v>
      </c>
      <c r="M3671" s="162" t="str" cm="1">
        <f t="array" ref="M3671">IF(ISERROR(INDEX('Non Compliance input'!$I$5:$I$156,MATCH(1,(A3671='Non Compliance input'!$A$5:$A$156)*(E3671&gt;='Non Compliance input'!$D$5:$D$156)*(F3671&lt;='Non Compliance input'!$E$5:$E$156)*('Non Compliance input'!$I$5:$I$156="Yes"),0))
),"","Yes")</f>
        <v/>
      </c>
      <c r="N3671" s="149" t="str">
        <f>IF(VLOOKUP($A3671,HourEndingOutage!$B$3:$F$746,5,0)="Outage","Outage","")</f>
        <v/>
      </c>
      <c r="O3671" s="18">
        <f t="shared" si="516"/>
        <v>0</v>
      </c>
      <c r="P3671" s="18" t="str">
        <f t="shared" si="517"/>
        <v/>
      </c>
      <c r="Q3671" s="18">
        <f t="shared" si="518"/>
        <v>0</v>
      </c>
      <c r="R3671" s="118"/>
    </row>
    <row r="3672" spans="1:18" x14ac:dyDescent="0.25">
      <c r="A3672" s="25">
        <f t="shared" si="510"/>
        <v>408</v>
      </c>
      <c r="B3672" s="23">
        <f t="shared" si="511"/>
        <v>44578</v>
      </c>
      <c r="C3672" s="24">
        <v>24</v>
      </c>
      <c r="D3672" s="54" t="str">
        <f t="shared" si="512"/>
        <v>ASET</v>
      </c>
      <c r="E3672" s="178"/>
      <c r="F3672" s="179"/>
      <c r="G3672" s="177"/>
      <c r="H3672" s="177"/>
      <c r="I3672" s="169">
        <f t="shared" si="513"/>
        <v>0</v>
      </c>
      <c r="J3672" s="149" t="str" cm="1">
        <f t="array" ref="J3672">IF(ISERROR(INDEX('Non Compliance input'!$H$5:$H$156,MATCH(1,(A3672='Non Compliance input'!$A$5:$A$156)*(F3672&gt;='Non Compliance input'!$D$5:$D$156)*(E3672&lt;'Non Compliance input'!$E$5:$E$156)*('Non Compliance input'!$H$5:$H$156="Yes"),0))
),"","Yes")</f>
        <v/>
      </c>
      <c r="K3672" s="149">
        <f t="shared" si="514"/>
        <v>0</v>
      </c>
      <c r="L3672" s="162">
        <f t="shared" si="515"/>
        <v>0</v>
      </c>
      <c r="M3672" s="162" t="str" cm="1">
        <f t="array" ref="M3672">IF(ISERROR(INDEX('Non Compliance input'!$I$5:$I$156,MATCH(1,(A3672='Non Compliance input'!$A$5:$A$156)*(E3672&gt;='Non Compliance input'!$D$5:$D$156)*(F3672&lt;='Non Compliance input'!$E$5:$E$156)*('Non Compliance input'!$I$5:$I$156="Yes"),0))
),"","Yes")</f>
        <v/>
      </c>
      <c r="N3672" s="149" t="str">
        <f>IF(VLOOKUP($A3672,HourEndingOutage!$B$3:$F$746,5,0)="Outage","Outage","")</f>
        <v/>
      </c>
      <c r="O3672" s="18">
        <f t="shared" si="516"/>
        <v>0</v>
      </c>
      <c r="P3672" s="18" t="str">
        <f t="shared" si="517"/>
        <v/>
      </c>
      <c r="Q3672" s="18">
        <f t="shared" si="518"/>
        <v>0</v>
      </c>
      <c r="R3672" s="118"/>
    </row>
    <row r="3673" spans="1:18" x14ac:dyDescent="0.25">
      <c r="A3673" s="25">
        <f t="shared" si="510"/>
        <v>408</v>
      </c>
      <c r="B3673" s="23">
        <f t="shared" si="511"/>
        <v>44578</v>
      </c>
      <c r="C3673" s="24">
        <v>24</v>
      </c>
      <c r="D3673" s="54" t="str">
        <f t="shared" si="512"/>
        <v>ASET</v>
      </c>
      <c r="E3673" s="178"/>
      <c r="F3673" s="179"/>
      <c r="G3673" s="177"/>
      <c r="H3673" s="177"/>
      <c r="I3673" s="169">
        <f t="shared" si="513"/>
        <v>0</v>
      </c>
      <c r="J3673" s="149" t="str" cm="1">
        <f t="array" ref="J3673">IF(ISERROR(INDEX('Non Compliance input'!$H$5:$H$156,MATCH(1,(A3673='Non Compliance input'!$A$5:$A$156)*(F3673&gt;='Non Compliance input'!$D$5:$D$156)*(E3673&lt;'Non Compliance input'!$E$5:$E$156)*('Non Compliance input'!$H$5:$H$156="Yes"),0))
),"","Yes")</f>
        <v/>
      </c>
      <c r="K3673" s="149">
        <f t="shared" si="514"/>
        <v>0</v>
      </c>
      <c r="L3673" s="162">
        <f t="shared" si="515"/>
        <v>0</v>
      </c>
      <c r="M3673" s="162" t="str" cm="1">
        <f t="array" ref="M3673">IF(ISERROR(INDEX('Non Compliance input'!$I$5:$I$156,MATCH(1,(A3673='Non Compliance input'!$A$5:$A$156)*(E3673&gt;='Non Compliance input'!$D$5:$D$156)*(F3673&lt;='Non Compliance input'!$E$5:$E$156)*('Non Compliance input'!$I$5:$I$156="Yes"),0))
),"","Yes")</f>
        <v/>
      </c>
      <c r="N3673" s="149" t="str">
        <f>IF(VLOOKUP($A3673,HourEndingOutage!$B$3:$F$746,5,0)="Outage","Outage","")</f>
        <v/>
      </c>
      <c r="O3673" s="18">
        <f t="shared" si="516"/>
        <v>0</v>
      </c>
      <c r="P3673" s="18" t="str">
        <f t="shared" si="517"/>
        <v/>
      </c>
      <c r="Q3673" s="18">
        <f t="shared" si="518"/>
        <v>0</v>
      </c>
      <c r="R3673" s="118"/>
    </row>
    <row r="3674" spans="1:18" x14ac:dyDescent="0.25">
      <c r="A3674" s="25">
        <f t="shared" si="510"/>
        <v>408</v>
      </c>
      <c r="B3674" s="23">
        <f t="shared" si="511"/>
        <v>44578</v>
      </c>
      <c r="C3674" s="24">
        <v>24</v>
      </c>
      <c r="D3674" s="54" t="str">
        <f t="shared" si="512"/>
        <v>ASET</v>
      </c>
      <c r="E3674" s="178"/>
      <c r="F3674" s="179"/>
      <c r="G3674" s="177"/>
      <c r="H3674" s="177"/>
      <c r="I3674" s="169">
        <f t="shared" si="513"/>
        <v>0</v>
      </c>
      <c r="J3674" s="149" t="str" cm="1">
        <f t="array" ref="J3674">IF(ISERROR(INDEX('Non Compliance input'!$H$5:$H$156,MATCH(1,(A3674='Non Compliance input'!$A$5:$A$156)*(F3674&gt;='Non Compliance input'!$D$5:$D$156)*(E3674&lt;'Non Compliance input'!$E$5:$E$156)*('Non Compliance input'!$H$5:$H$156="Yes"),0))
),"","Yes")</f>
        <v/>
      </c>
      <c r="K3674" s="149">
        <f t="shared" si="514"/>
        <v>0</v>
      </c>
      <c r="L3674" s="162">
        <f t="shared" si="515"/>
        <v>0</v>
      </c>
      <c r="M3674" s="162" t="str" cm="1">
        <f t="array" ref="M3674">IF(ISERROR(INDEX('Non Compliance input'!$I$5:$I$156,MATCH(1,(A3674='Non Compliance input'!$A$5:$A$156)*(E3674&gt;='Non Compliance input'!$D$5:$D$156)*(F3674&lt;='Non Compliance input'!$E$5:$E$156)*('Non Compliance input'!$I$5:$I$156="Yes"),0))
),"","Yes")</f>
        <v/>
      </c>
      <c r="N3674" s="149" t="str">
        <f>IF(VLOOKUP($A3674,HourEndingOutage!$B$3:$F$746,5,0)="Outage","Outage","")</f>
        <v/>
      </c>
      <c r="O3674" s="18">
        <f t="shared" si="516"/>
        <v>0</v>
      </c>
      <c r="P3674" s="18" t="str">
        <f t="shared" si="517"/>
        <v/>
      </c>
      <c r="Q3674" s="18">
        <f t="shared" si="518"/>
        <v>0</v>
      </c>
      <c r="R3674" s="118"/>
    </row>
    <row r="3675" spans="1:18" x14ac:dyDescent="0.25">
      <c r="A3675" s="25">
        <f t="shared" si="510"/>
        <v>409</v>
      </c>
      <c r="B3675" s="23">
        <f t="shared" si="511"/>
        <v>44579</v>
      </c>
      <c r="C3675" s="24">
        <v>1</v>
      </c>
      <c r="D3675" s="54" t="str">
        <f t="shared" si="512"/>
        <v>ASET</v>
      </c>
      <c r="E3675" s="178"/>
      <c r="F3675" s="179"/>
      <c r="G3675" s="177"/>
      <c r="H3675" s="177"/>
      <c r="I3675" s="169">
        <f t="shared" si="513"/>
        <v>0</v>
      </c>
      <c r="J3675" s="149" t="str" cm="1">
        <f t="array" ref="J3675">IF(ISERROR(INDEX('Non Compliance input'!$H$5:$H$156,MATCH(1,(A3675='Non Compliance input'!$A$5:$A$156)*(F3675&gt;='Non Compliance input'!$D$5:$D$156)*(E3675&lt;'Non Compliance input'!$E$5:$E$156)*('Non Compliance input'!$H$5:$H$156="Yes"),0))
),"","Yes")</f>
        <v/>
      </c>
      <c r="K3675" s="149">
        <f t="shared" si="514"/>
        <v>0</v>
      </c>
      <c r="L3675" s="162">
        <f t="shared" si="515"/>
        <v>0</v>
      </c>
      <c r="M3675" s="162" t="str" cm="1">
        <f t="array" ref="M3675">IF(ISERROR(INDEX('Non Compliance input'!$I$5:$I$156,MATCH(1,(A3675='Non Compliance input'!$A$5:$A$156)*(E3675&gt;='Non Compliance input'!$D$5:$D$156)*(F3675&lt;='Non Compliance input'!$E$5:$E$156)*('Non Compliance input'!$I$5:$I$156="Yes"),0))
),"","Yes")</f>
        <v/>
      </c>
      <c r="N3675" s="149" t="str">
        <f>IF(VLOOKUP($A3675,HourEndingOutage!$B$3:$F$746,5,0)="Outage","Outage","")</f>
        <v/>
      </c>
      <c r="O3675" s="18">
        <f t="shared" si="516"/>
        <v>0</v>
      </c>
      <c r="P3675" s="18" t="str">
        <f t="shared" si="517"/>
        <v/>
      </c>
      <c r="Q3675" s="18">
        <f t="shared" si="518"/>
        <v>0</v>
      </c>
      <c r="R3675" s="118"/>
    </row>
    <row r="3676" spans="1:18" x14ac:dyDescent="0.25">
      <c r="A3676" s="25">
        <f t="shared" ref="A3676:A3739" si="519">IF(C3676=C3675,A3675,A3675+1)</f>
        <v>409</v>
      </c>
      <c r="B3676" s="23">
        <f t="shared" ref="B3676:B3739" si="520">IF(C3676&lt;C3675,B3675+1,B3675)</f>
        <v>44579</v>
      </c>
      <c r="C3676" s="24">
        <v>1</v>
      </c>
      <c r="D3676" s="54" t="str">
        <f t="shared" si="512"/>
        <v>ASET</v>
      </c>
      <c r="E3676" s="178"/>
      <c r="F3676" s="179"/>
      <c r="G3676" s="177"/>
      <c r="H3676" s="177"/>
      <c r="I3676" s="169">
        <f t="shared" si="513"/>
        <v>0</v>
      </c>
      <c r="J3676" s="149" t="str" cm="1">
        <f t="array" ref="J3676">IF(ISERROR(INDEX('Non Compliance input'!$H$5:$H$156,MATCH(1,(A3676='Non Compliance input'!$A$5:$A$156)*(F3676&gt;='Non Compliance input'!$D$5:$D$156)*(E3676&lt;'Non Compliance input'!$E$5:$E$156)*('Non Compliance input'!$H$5:$H$156="Yes"),0))
),"","Yes")</f>
        <v/>
      </c>
      <c r="K3676" s="149">
        <f t="shared" si="514"/>
        <v>0</v>
      </c>
      <c r="L3676" s="162">
        <f t="shared" si="515"/>
        <v>0</v>
      </c>
      <c r="M3676" s="162" t="str" cm="1">
        <f t="array" ref="M3676">IF(ISERROR(INDEX('Non Compliance input'!$I$5:$I$156,MATCH(1,(A3676='Non Compliance input'!$A$5:$A$156)*(E3676&gt;='Non Compliance input'!$D$5:$D$156)*(F3676&lt;='Non Compliance input'!$E$5:$E$156)*('Non Compliance input'!$I$5:$I$156="Yes"),0))
),"","Yes")</f>
        <v/>
      </c>
      <c r="N3676" s="149" t="str">
        <f>IF(VLOOKUP($A3676,HourEndingOutage!$B$3:$F$746,5,0)="Outage","Outage","")</f>
        <v/>
      </c>
      <c r="O3676" s="18">
        <f t="shared" si="516"/>
        <v>0</v>
      </c>
      <c r="P3676" s="18" t="str">
        <f t="shared" si="517"/>
        <v/>
      </c>
      <c r="Q3676" s="18">
        <f t="shared" si="518"/>
        <v>0</v>
      </c>
      <c r="R3676" s="118"/>
    </row>
    <row r="3677" spans="1:18" x14ac:dyDescent="0.25">
      <c r="A3677" s="25">
        <f t="shared" si="519"/>
        <v>409</v>
      </c>
      <c r="B3677" s="23">
        <f t="shared" si="520"/>
        <v>44579</v>
      </c>
      <c r="C3677" s="24">
        <v>1</v>
      </c>
      <c r="D3677" s="54" t="str">
        <f t="shared" si="512"/>
        <v>ASET</v>
      </c>
      <c r="E3677" s="178"/>
      <c r="F3677" s="179"/>
      <c r="G3677" s="177"/>
      <c r="H3677" s="177"/>
      <c r="I3677" s="169">
        <f t="shared" si="513"/>
        <v>0</v>
      </c>
      <c r="J3677" s="149" t="str" cm="1">
        <f t="array" ref="J3677">IF(ISERROR(INDEX('Non Compliance input'!$H$5:$H$156,MATCH(1,(A3677='Non Compliance input'!$A$5:$A$156)*(F3677&gt;='Non Compliance input'!$D$5:$D$156)*(E3677&lt;'Non Compliance input'!$E$5:$E$156)*('Non Compliance input'!$H$5:$H$156="Yes"),0))
),"","Yes")</f>
        <v/>
      </c>
      <c r="K3677" s="149">
        <f t="shared" si="514"/>
        <v>0</v>
      </c>
      <c r="L3677" s="162">
        <f t="shared" si="515"/>
        <v>0</v>
      </c>
      <c r="M3677" s="162" t="str" cm="1">
        <f t="array" ref="M3677">IF(ISERROR(INDEX('Non Compliance input'!$I$5:$I$156,MATCH(1,(A3677='Non Compliance input'!$A$5:$A$156)*(E3677&gt;='Non Compliance input'!$D$5:$D$156)*(F3677&lt;='Non Compliance input'!$E$5:$E$156)*('Non Compliance input'!$I$5:$I$156="Yes"),0))
),"","Yes")</f>
        <v/>
      </c>
      <c r="N3677" s="149" t="str">
        <f>IF(VLOOKUP($A3677,HourEndingOutage!$B$3:$F$746,5,0)="Outage","Outage","")</f>
        <v/>
      </c>
      <c r="O3677" s="18">
        <f t="shared" si="516"/>
        <v>0</v>
      </c>
      <c r="P3677" s="18" t="str">
        <f t="shared" si="517"/>
        <v/>
      </c>
      <c r="Q3677" s="18">
        <f t="shared" si="518"/>
        <v>0</v>
      </c>
      <c r="R3677" s="118"/>
    </row>
    <row r="3678" spans="1:18" x14ac:dyDescent="0.25">
      <c r="A3678" s="25">
        <f t="shared" si="519"/>
        <v>409</v>
      </c>
      <c r="B3678" s="23">
        <f t="shared" si="520"/>
        <v>44579</v>
      </c>
      <c r="C3678" s="24">
        <v>1</v>
      </c>
      <c r="D3678" s="54" t="str">
        <f t="shared" si="512"/>
        <v>ASET</v>
      </c>
      <c r="E3678" s="178"/>
      <c r="F3678" s="179"/>
      <c r="G3678" s="177"/>
      <c r="H3678" s="177"/>
      <c r="I3678" s="169">
        <f t="shared" si="513"/>
        <v>0</v>
      </c>
      <c r="J3678" s="149" t="str" cm="1">
        <f t="array" ref="J3678">IF(ISERROR(INDEX('Non Compliance input'!$H$5:$H$156,MATCH(1,(A3678='Non Compliance input'!$A$5:$A$156)*(F3678&gt;='Non Compliance input'!$D$5:$D$156)*(E3678&lt;'Non Compliance input'!$E$5:$E$156)*('Non Compliance input'!$H$5:$H$156="Yes"),0))
),"","Yes")</f>
        <v/>
      </c>
      <c r="K3678" s="149">
        <f t="shared" si="514"/>
        <v>0</v>
      </c>
      <c r="L3678" s="162">
        <f t="shared" si="515"/>
        <v>0</v>
      </c>
      <c r="M3678" s="162" t="str" cm="1">
        <f t="array" ref="M3678">IF(ISERROR(INDEX('Non Compliance input'!$I$5:$I$156,MATCH(1,(A3678='Non Compliance input'!$A$5:$A$156)*(E3678&gt;='Non Compliance input'!$D$5:$D$156)*(F3678&lt;='Non Compliance input'!$E$5:$E$156)*('Non Compliance input'!$I$5:$I$156="Yes"),0))
),"","Yes")</f>
        <v/>
      </c>
      <c r="N3678" s="149" t="str">
        <f>IF(VLOOKUP($A3678,HourEndingOutage!$B$3:$F$746,5,0)="Outage","Outage","")</f>
        <v/>
      </c>
      <c r="O3678" s="18">
        <f t="shared" si="516"/>
        <v>0</v>
      </c>
      <c r="P3678" s="18" t="str">
        <f t="shared" si="517"/>
        <v/>
      </c>
      <c r="Q3678" s="18">
        <f t="shared" si="518"/>
        <v>0</v>
      </c>
      <c r="R3678" s="118"/>
    </row>
    <row r="3679" spans="1:18" x14ac:dyDescent="0.25">
      <c r="A3679" s="25">
        <f t="shared" si="519"/>
        <v>409</v>
      </c>
      <c r="B3679" s="23">
        <f t="shared" si="520"/>
        <v>44579</v>
      </c>
      <c r="C3679" s="24">
        <v>1</v>
      </c>
      <c r="D3679" s="54" t="str">
        <f t="shared" si="512"/>
        <v>ASET</v>
      </c>
      <c r="E3679" s="178"/>
      <c r="F3679" s="179"/>
      <c r="G3679" s="177"/>
      <c r="H3679" s="177"/>
      <c r="I3679" s="169">
        <f t="shared" si="513"/>
        <v>0</v>
      </c>
      <c r="J3679" s="149" t="str" cm="1">
        <f t="array" ref="J3679">IF(ISERROR(INDEX('Non Compliance input'!$H$5:$H$156,MATCH(1,(A3679='Non Compliance input'!$A$5:$A$156)*(F3679&gt;='Non Compliance input'!$D$5:$D$156)*(E3679&lt;'Non Compliance input'!$E$5:$E$156)*('Non Compliance input'!$H$5:$H$156="Yes"),0))
),"","Yes")</f>
        <v/>
      </c>
      <c r="K3679" s="149">
        <f t="shared" si="514"/>
        <v>0</v>
      </c>
      <c r="L3679" s="162">
        <f t="shared" si="515"/>
        <v>0</v>
      </c>
      <c r="M3679" s="162" t="str" cm="1">
        <f t="array" ref="M3679">IF(ISERROR(INDEX('Non Compliance input'!$I$5:$I$156,MATCH(1,(A3679='Non Compliance input'!$A$5:$A$156)*(E3679&gt;='Non Compliance input'!$D$5:$D$156)*(F3679&lt;='Non Compliance input'!$E$5:$E$156)*('Non Compliance input'!$I$5:$I$156="Yes"),0))
),"","Yes")</f>
        <v/>
      </c>
      <c r="N3679" s="149" t="str">
        <f>IF(VLOOKUP($A3679,HourEndingOutage!$B$3:$F$746,5,0)="Outage","Outage","")</f>
        <v/>
      </c>
      <c r="O3679" s="18">
        <f t="shared" si="516"/>
        <v>0</v>
      </c>
      <c r="P3679" s="18" t="str">
        <f t="shared" si="517"/>
        <v/>
      </c>
      <c r="Q3679" s="18">
        <f t="shared" si="518"/>
        <v>0</v>
      </c>
      <c r="R3679" s="118"/>
    </row>
    <row r="3680" spans="1:18" x14ac:dyDescent="0.25">
      <c r="A3680" s="25">
        <f t="shared" si="519"/>
        <v>409</v>
      </c>
      <c r="B3680" s="23">
        <f t="shared" si="520"/>
        <v>44579</v>
      </c>
      <c r="C3680" s="24">
        <v>1</v>
      </c>
      <c r="D3680" s="54" t="str">
        <f t="shared" si="512"/>
        <v>ASET</v>
      </c>
      <c r="E3680" s="178"/>
      <c r="F3680" s="179"/>
      <c r="G3680" s="177"/>
      <c r="H3680" s="177"/>
      <c r="I3680" s="169">
        <f t="shared" si="513"/>
        <v>0</v>
      </c>
      <c r="J3680" s="149" t="str" cm="1">
        <f t="array" ref="J3680">IF(ISERROR(INDEX('Non Compliance input'!$H$5:$H$156,MATCH(1,(A3680='Non Compliance input'!$A$5:$A$156)*(F3680&gt;='Non Compliance input'!$D$5:$D$156)*(E3680&lt;'Non Compliance input'!$E$5:$E$156)*('Non Compliance input'!$H$5:$H$156="Yes"),0))
),"","Yes")</f>
        <v/>
      </c>
      <c r="K3680" s="149">
        <f t="shared" si="514"/>
        <v>0</v>
      </c>
      <c r="L3680" s="162">
        <f t="shared" si="515"/>
        <v>0</v>
      </c>
      <c r="M3680" s="162" t="str" cm="1">
        <f t="array" ref="M3680">IF(ISERROR(INDEX('Non Compliance input'!$I$5:$I$156,MATCH(1,(A3680='Non Compliance input'!$A$5:$A$156)*(E3680&gt;='Non Compliance input'!$D$5:$D$156)*(F3680&lt;='Non Compliance input'!$E$5:$E$156)*('Non Compliance input'!$I$5:$I$156="Yes"),0))
),"","Yes")</f>
        <v/>
      </c>
      <c r="N3680" s="149" t="str">
        <f>IF(VLOOKUP($A3680,HourEndingOutage!$B$3:$F$746,5,0)="Outage","Outage","")</f>
        <v/>
      </c>
      <c r="O3680" s="18">
        <f t="shared" si="516"/>
        <v>0</v>
      </c>
      <c r="P3680" s="18" t="str">
        <f t="shared" si="517"/>
        <v/>
      </c>
      <c r="Q3680" s="18">
        <f t="shared" si="518"/>
        <v>0</v>
      </c>
      <c r="R3680" s="118"/>
    </row>
    <row r="3681" spans="1:18" x14ac:dyDescent="0.25">
      <c r="A3681" s="25">
        <f t="shared" si="519"/>
        <v>409</v>
      </c>
      <c r="B3681" s="23">
        <f t="shared" si="520"/>
        <v>44579</v>
      </c>
      <c r="C3681" s="24">
        <v>1</v>
      </c>
      <c r="D3681" s="54" t="str">
        <f t="shared" si="512"/>
        <v>ASET</v>
      </c>
      <c r="E3681" s="178"/>
      <c r="F3681" s="179"/>
      <c r="G3681" s="177"/>
      <c r="H3681" s="177"/>
      <c r="I3681" s="169">
        <f t="shared" si="513"/>
        <v>0</v>
      </c>
      <c r="J3681" s="149" t="str" cm="1">
        <f t="array" ref="J3681">IF(ISERROR(INDEX('Non Compliance input'!$H$5:$H$156,MATCH(1,(A3681='Non Compliance input'!$A$5:$A$156)*(F3681&gt;='Non Compliance input'!$D$5:$D$156)*(E3681&lt;'Non Compliance input'!$E$5:$E$156)*('Non Compliance input'!$H$5:$H$156="Yes"),0))
),"","Yes")</f>
        <v/>
      </c>
      <c r="K3681" s="149">
        <f t="shared" si="514"/>
        <v>0</v>
      </c>
      <c r="L3681" s="162">
        <f t="shared" si="515"/>
        <v>0</v>
      </c>
      <c r="M3681" s="162" t="str" cm="1">
        <f t="array" ref="M3681">IF(ISERROR(INDEX('Non Compliance input'!$I$5:$I$156,MATCH(1,(A3681='Non Compliance input'!$A$5:$A$156)*(E3681&gt;='Non Compliance input'!$D$5:$D$156)*(F3681&lt;='Non Compliance input'!$E$5:$E$156)*('Non Compliance input'!$I$5:$I$156="Yes"),0))
),"","Yes")</f>
        <v/>
      </c>
      <c r="N3681" s="149" t="str">
        <f>IF(VLOOKUP($A3681,HourEndingOutage!$B$3:$F$746,5,0)="Outage","Outage","")</f>
        <v/>
      </c>
      <c r="O3681" s="18">
        <f t="shared" si="516"/>
        <v>0</v>
      </c>
      <c r="P3681" s="18" t="str">
        <f t="shared" si="517"/>
        <v/>
      </c>
      <c r="Q3681" s="18">
        <f t="shared" si="518"/>
        <v>0</v>
      </c>
      <c r="R3681" s="118"/>
    </row>
    <row r="3682" spans="1:18" x14ac:dyDescent="0.25">
      <c r="A3682" s="25">
        <f t="shared" si="519"/>
        <v>409</v>
      </c>
      <c r="B3682" s="23">
        <f t="shared" si="520"/>
        <v>44579</v>
      </c>
      <c r="C3682" s="24">
        <v>1</v>
      </c>
      <c r="D3682" s="54" t="str">
        <f t="shared" si="512"/>
        <v>ASET</v>
      </c>
      <c r="E3682" s="178"/>
      <c r="F3682" s="179"/>
      <c r="G3682" s="177"/>
      <c r="H3682" s="177"/>
      <c r="I3682" s="169">
        <f t="shared" si="513"/>
        <v>0</v>
      </c>
      <c r="J3682" s="149" t="str" cm="1">
        <f t="array" ref="J3682">IF(ISERROR(INDEX('Non Compliance input'!$H$5:$H$156,MATCH(1,(A3682='Non Compliance input'!$A$5:$A$156)*(F3682&gt;='Non Compliance input'!$D$5:$D$156)*(E3682&lt;'Non Compliance input'!$E$5:$E$156)*('Non Compliance input'!$H$5:$H$156="Yes"),0))
),"","Yes")</f>
        <v/>
      </c>
      <c r="K3682" s="149">
        <f t="shared" si="514"/>
        <v>0</v>
      </c>
      <c r="L3682" s="162">
        <f t="shared" si="515"/>
        <v>0</v>
      </c>
      <c r="M3682" s="162" t="str" cm="1">
        <f t="array" ref="M3682">IF(ISERROR(INDEX('Non Compliance input'!$I$5:$I$156,MATCH(1,(A3682='Non Compliance input'!$A$5:$A$156)*(E3682&gt;='Non Compliance input'!$D$5:$D$156)*(F3682&lt;='Non Compliance input'!$E$5:$E$156)*('Non Compliance input'!$I$5:$I$156="Yes"),0))
),"","Yes")</f>
        <v/>
      </c>
      <c r="N3682" s="149" t="str">
        <f>IF(VLOOKUP($A3682,HourEndingOutage!$B$3:$F$746,5,0)="Outage","Outage","")</f>
        <v/>
      </c>
      <c r="O3682" s="18">
        <f t="shared" si="516"/>
        <v>0</v>
      </c>
      <c r="P3682" s="18" t="str">
        <f t="shared" si="517"/>
        <v/>
      </c>
      <c r="Q3682" s="18">
        <f t="shared" si="518"/>
        <v>0</v>
      </c>
      <c r="R3682" s="118"/>
    </row>
    <row r="3683" spans="1:18" x14ac:dyDescent="0.25">
      <c r="A3683" s="25">
        <f t="shared" si="519"/>
        <v>409</v>
      </c>
      <c r="B3683" s="23">
        <f t="shared" si="520"/>
        <v>44579</v>
      </c>
      <c r="C3683" s="24">
        <v>1</v>
      </c>
      <c r="D3683" s="54" t="str">
        <f t="shared" si="512"/>
        <v>ASET</v>
      </c>
      <c r="E3683" s="178"/>
      <c r="F3683" s="179"/>
      <c r="G3683" s="177"/>
      <c r="H3683" s="177"/>
      <c r="I3683" s="169">
        <f t="shared" si="513"/>
        <v>0</v>
      </c>
      <c r="J3683" s="149" t="str" cm="1">
        <f t="array" ref="J3683">IF(ISERROR(INDEX('Non Compliance input'!$H$5:$H$156,MATCH(1,(A3683='Non Compliance input'!$A$5:$A$156)*(F3683&gt;='Non Compliance input'!$D$5:$D$156)*(E3683&lt;'Non Compliance input'!$E$5:$E$156)*('Non Compliance input'!$H$5:$H$156="Yes"),0))
),"","Yes")</f>
        <v/>
      </c>
      <c r="K3683" s="149">
        <f t="shared" si="514"/>
        <v>0</v>
      </c>
      <c r="L3683" s="162">
        <f t="shared" si="515"/>
        <v>0</v>
      </c>
      <c r="M3683" s="162" t="str" cm="1">
        <f t="array" ref="M3683">IF(ISERROR(INDEX('Non Compliance input'!$I$5:$I$156,MATCH(1,(A3683='Non Compliance input'!$A$5:$A$156)*(E3683&gt;='Non Compliance input'!$D$5:$D$156)*(F3683&lt;='Non Compliance input'!$E$5:$E$156)*('Non Compliance input'!$I$5:$I$156="Yes"),0))
),"","Yes")</f>
        <v/>
      </c>
      <c r="N3683" s="149" t="str">
        <f>IF(VLOOKUP($A3683,HourEndingOutage!$B$3:$F$746,5,0)="Outage","Outage","")</f>
        <v/>
      </c>
      <c r="O3683" s="18">
        <f t="shared" si="516"/>
        <v>0</v>
      </c>
      <c r="P3683" s="18" t="str">
        <f t="shared" si="517"/>
        <v/>
      </c>
      <c r="Q3683" s="18">
        <f t="shared" si="518"/>
        <v>0</v>
      </c>
      <c r="R3683" s="118"/>
    </row>
    <row r="3684" spans="1:18" x14ac:dyDescent="0.25">
      <c r="A3684" s="25">
        <f t="shared" si="519"/>
        <v>410</v>
      </c>
      <c r="B3684" s="23">
        <f t="shared" si="520"/>
        <v>44579</v>
      </c>
      <c r="C3684" s="24">
        <v>2</v>
      </c>
      <c r="D3684" s="54" t="str">
        <f t="shared" si="512"/>
        <v>ASET</v>
      </c>
      <c r="E3684" s="178"/>
      <c r="F3684" s="179"/>
      <c r="G3684" s="177"/>
      <c r="H3684" s="177"/>
      <c r="I3684" s="169">
        <f t="shared" si="513"/>
        <v>0</v>
      </c>
      <c r="J3684" s="149" t="str" cm="1">
        <f t="array" ref="J3684">IF(ISERROR(INDEX('Non Compliance input'!$H$5:$H$156,MATCH(1,(A3684='Non Compliance input'!$A$5:$A$156)*(F3684&gt;='Non Compliance input'!$D$5:$D$156)*(E3684&lt;'Non Compliance input'!$E$5:$E$156)*('Non Compliance input'!$H$5:$H$156="Yes"),0))
),"","Yes")</f>
        <v/>
      </c>
      <c r="K3684" s="149">
        <f t="shared" si="514"/>
        <v>0</v>
      </c>
      <c r="L3684" s="162">
        <f t="shared" si="515"/>
        <v>0</v>
      </c>
      <c r="M3684" s="162" t="str" cm="1">
        <f t="array" ref="M3684">IF(ISERROR(INDEX('Non Compliance input'!$I$5:$I$156,MATCH(1,(A3684='Non Compliance input'!$A$5:$A$156)*(E3684&gt;='Non Compliance input'!$D$5:$D$156)*(F3684&lt;='Non Compliance input'!$E$5:$E$156)*('Non Compliance input'!$I$5:$I$156="Yes"),0))
),"","Yes")</f>
        <v/>
      </c>
      <c r="N3684" s="149" t="str">
        <f>IF(VLOOKUP($A3684,HourEndingOutage!$B$3:$F$746,5,0)="Outage","Outage","")</f>
        <v/>
      </c>
      <c r="O3684" s="18">
        <f t="shared" si="516"/>
        <v>0</v>
      </c>
      <c r="P3684" s="18" t="str">
        <f t="shared" si="517"/>
        <v/>
      </c>
      <c r="Q3684" s="18">
        <f t="shared" si="518"/>
        <v>0</v>
      </c>
      <c r="R3684" s="118"/>
    </row>
    <row r="3685" spans="1:18" x14ac:dyDescent="0.25">
      <c r="A3685" s="25">
        <f t="shared" si="519"/>
        <v>410</v>
      </c>
      <c r="B3685" s="23">
        <f t="shared" si="520"/>
        <v>44579</v>
      </c>
      <c r="C3685" s="24">
        <v>2</v>
      </c>
      <c r="D3685" s="54" t="str">
        <f t="shared" si="512"/>
        <v>ASET</v>
      </c>
      <c r="E3685" s="178"/>
      <c r="F3685" s="179"/>
      <c r="G3685" s="177"/>
      <c r="H3685" s="177"/>
      <c r="I3685" s="169">
        <f t="shared" si="513"/>
        <v>0</v>
      </c>
      <c r="J3685" s="149" t="str" cm="1">
        <f t="array" ref="J3685">IF(ISERROR(INDEX('Non Compliance input'!$H$5:$H$156,MATCH(1,(A3685='Non Compliance input'!$A$5:$A$156)*(F3685&gt;='Non Compliance input'!$D$5:$D$156)*(E3685&lt;'Non Compliance input'!$E$5:$E$156)*('Non Compliance input'!$H$5:$H$156="Yes"),0))
),"","Yes")</f>
        <v/>
      </c>
      <c r="K3685" s="149">
        <f t="shared" si="514"/>
        <v>0</v>
      </c>
      <c r="L3685" s="162">
        <f t="shared" si="515"/>
        <v>0</v>
      </c>
      <c r="M3685" s="162" t="str" cm="1">
        <f t="array" ref="M3685">IF(ISERROR(INDEX('Non Compliance input'!$I$5:$I$156,MATCH(1,(A3685='Non Compliance input'!$A$5:$A$156)*(E3685&gt;='Non Compliance input'!$D$5:$D$156)*(F3685&lt;='Non Compliance input'!$E$5:$E$156)*('Non Compliance input'!$I$5:$I$156="Yes"),0))
),"","Yes")</f>
        <v/>
      </c>
      <c r="N3685" s="149" t="str">
        <f>IF(VLOOKUP($A3685,HourEndingOutage!$B$3:$F$746,5,0)="Outage","Outage","")</f>
        <v/>
      </c>
      <c r="O3685" s="18">
        <f t="shared" si="516"/>
        <v>0</v>
      </c>
      <c r="P3685" s="18" t="str">
        <f t="shared" si="517"/>
        <v/>
      </c>
      <c r="Q3685" s="18">
        <f t="shared" si="518"/>
        <v>0</v>
      </c>
      <c r="R3685" s="118"/>
    </row>
    <row r="3686" spans="1:18" x14ac:dyDescent="0.25">
      <c r="A3686" s="25">
        <f t="shared" si="519"/>
        <v>410</v>
      </c>
      <c r="B3686" s="23">
        <f t="shared" si="520"/>
        <v>44579</v>
      </c>
      <c r="C3686" s="24">
        <v>2</v>
      </c>
      <c r="D3686" s="54" t="str">
        <f t="shared" si="512"/>
        <v>ASET</v>
      </c>
      <c r="E3686" s="178"/>
      <c r="F3686" s="179"/>
      <c r="G3686" s="177"/>
      <c r="H3686" s="177"/>
      <c r="I3686" s="169">
        <f t="shared" si="513"/>
        <v>0</v>
      </c>
      <c r="J3686" s="149" t="str" cm="1">
        <f t="array" ref="J3686">IF(ISERROR(INDEX('Non Compliance input'!$H$5:$H$156,MATCH(1,(A3686='Non Compliance input'!$A$5:$A$156)*(F3686&gt;='Non Compliance input'!$D$5:$D$156)*(E3686&lt;'Non Compliance input'!$E$5:$E$156)*('Non Compliance input'!$H$5:$H$156="Yes"),0))
),"","Yes")</f>
        <v/>
      </c>
      <c r="K3686" s="149">
        <f t="shared" si="514"/>
        <v>0</v>
      </c>
      <c r="L3686" s="162">
        <f t="shared" si="515"/>
        <v>0</v>
      </c>
      <c r="M3686" s="162" t="str" cm="1">
        <f t="array" ref="M3686">IF(ISERROR(INDEX('Non Compliance input'!$I$5:$I$156,MATCH(1,(A3686='Non Compliance input'!$A$5:$A$156)*(E3686&gt;='Non Compliance input'!$D$5:$D$156)*(F3686&lt;='Non Compliance input'!$E$5:$E$156)*('Non Compliance input'!$I$5:$I$156="Yes"),0))
),"","Yes")</f>
        <v/>
      </c>
      <c r="N3686" s="149" t="str">
        <f>IF(VLOOKUP($A3686,HourEndingOutage!$B$3:$F$746,5,0)="Outage","Outage","")</f>
        <v/>
      </c>
      <c r="O3686" s="18">
        <f t="shared" si="516"/>
        <v>0</v>
      </c>
      <c r="P3686" s="18" t="str">
        <f t="shared" si="517"/>
        <v/>
      </c>
      <c r="Q3686" s="18">
        <f t="shared" si="518"/>
        <v>0</v>
      </c>
      <c r="R3686" s="118"/>
    </row>
    <row r="3687" spans="1:18" x14ac:dyDescent="0.25">
      <c r="A3687" s="25">
        <f t="shared" si="519"/>
        <v>410</v>
      </c>
      <c r="B3687" s="23">
        <f t="shared" si="520"/>
        <v>44579</v>
      </c>
      <c r="C3687" s="24">
        <v>2</v>
      </c>
      <c r="D3687" s="54" t="str">
        <f t="shared" si="512"/>
        <v>ASET</v>
      </c>
      <c r="E3687" s="178"/>
      <c r="F3687" s="179"/>
      <c r="G3687" s="177"/>
      <c r="H3687" s="177"/>
      <c r="I3687" s="169">
        <f t="shared" si="513"/>
        <v>0</v>
      </c>
      <c r="J3687" s="149" t="str" cm="1">
        <f t="array" ref="J3687">IF(ISERROR(INDEX('Non Compliance input'!$H$5:$H$156,MATCH(1,(A3687='Non Compliance input'!$A$5:$A$156)*(F3687&gt;='Non Compliance input'!$D$5:$D$156)*(E3687&lt;'Non Compliance input'!$E$5:$E$156)*('Non Compliance input'!$H$5:$H$156="Yes"),0))
),"","Yes")</f>
        <v/>
      </c>
      <c r="K3687" s="149">
        <f t="shared" si="514"/>
        <v>0</v>
      </c>
      <c r="L3687" s="162">
        <f t="shared" si="515"/>
        <v>0</v>
      </c>
      <c r="M3687" s="162" t="str" cm="1">
        <f t="array" ref="M3687">IF(ISERROR(INDEX('Non Compliance input'!$I$5:$I$156,MATCH(1,(A3687='Non Compliance input'!$A$5:$A$156)*(E3687&gt;='Non Compliance input'!$D$5:$D$156)*(F3687&lt;='Non Compliance input'!$E$5:$E$156)*('Non Compliance input'!$I$5:$I$156="Yes"),0))
),"","Yes")</f>
        <v/>
      </c>
      <c r="N3687" s="149" t="str">
        <f>IF(VLOOKUP($A3687,HourEndingOutage!$B$3:$F$746,5,0)="Outage","Outage","")</f>
        <v/>
      </c>
      <c r="O3687" s="18">
        <f t="shared" si="516"/>
        <v>0</v>
      </c>
      <c r="P3687" s="18" t="str">
        <f t="shared" si="517"/>
        <v/>
      </c>
      <c r="Q3687" s="18">
        <f t="shared" si="518"/>
        <v>0</v>
      </c>
      <c r="R3687" s="118"/>
    </row>
    <row r="3688" spans="1:18" x14ac:dyDescent="0.25">
      <c r="A3688" s="25">
        <f t="shared" si="519"/>
        <v>410</v>
      </c>
      <c r="B3688" s="23">
        <f t="shared" si="520"/>
        <v>44579</v>
      </c>
      <c r="C3688" s="24">
        <v>2</v>
      </c>
      <c r="D3688" s="54" t="str">
        <f t="shared" si="512"/>
        <v>ASET</v>
      </c>
      <c r="E3688" s="178"/>
      <c r="F3688" s="179"/>
      <c r="G3688" s="177"/>
      <c r="H3688" s="177"/>
      <c r="I3688" s="169">
        <f t="shared" si="513"/>
        <v>0</v>
      </c>
      <c r="J3688" s="149" t="str" cm="1">
        <f t="array" ref="J3688">IF(ISERROR(INDEX('Non Compliance input'!$H$5:$H$156,MATCH(1,(A3688='Non Compliance input'!$A$5:$A$156)*(F3688&gt;='Non Compliance input'!$D$5:$D$156)*(E3688&lt;'Non Compliance input'!$E$5:$E$156)*('Non Compliance input'!$H$5:$H$156="Yes"),0))
),"","Yes")</f>
        <v/>
      </c>
      <c r="K3688" s="149">
        <f t="shared" si="514"/>
        <v>0</v>
      </c>
      <c r="L3688" s="162">
        <f t="shared" si="515"/>
        <v>0</v>
      </c>
      <c r="M3688" s="162" t="str" cm="1">
        <f t="array" ref="M3688">IF(ISERROR(INDEX('Non Compliance input'!$I$5:$I$156,MATCH(1,(A3688='Non Compliance input'!$A$5:$A$156)*(E3688&gt;='Non Compliance input'!$D$5:$D$156)*(F3688&lt;='Non Compliance input'!$E$5:$E$156)*('Non Compliance input'!$I$5:$I$156="Yes"),0))
),"","Yes")</f>
        <v/>
      </c>
      <c r="N3688" s="149" t="str">
        <f>IF(VLOOKUP($A3688,HourEndingOutage!$B$3:$F$746,5,0)="Outage","Outage","")</f>
        <v/>
      </c>
      <c r="O3688" s="18">
        <f t="shared" si="516"/>
        <v>0</v>
      </c>
      <c r="P3688" s="18" t="str">
        <f t="shared" si="517"/>
        <v/>
      </c>
      <c r="Q3688" s="18">
        <f t="shared" si="518"/>
        <v>0</v>
      </c>
      <c r="R3688" s="118"/>
    </row>
    <row r="3689" spans="1:18" x14ac:dyDescent="0.25">
      <c r="A3689" s="25">
        <f t="shared" si="519"/>
        <v>410</v>
      </c>
      <c r="B3689" s="23">
        <f t="shared" si="520"/>
        <v>44579</v>
      </c>
      <c r="C3689" s="24">
        <v>2</v>
      </c>
      <c r="D3689" s="54" t="str">
        <f t="shared" si="512"/>
        <v>ASET</v>
      </c>
      <c r="E3689" s="178"/>
      <c r="F3689" s="179"/>
      <c r="G3689" s="177"/>
      <c r="H3689" s="177"/>
      <c r="I3689" s="169">
        <f t="shared" si="513"/>
        <v>0</v>
      </c>
      <c r="J3689" s="149" t="str" cm="1">
        <f t="array" ref="J3689">IF(ISERROR(INDEX('Non Compliance input'!$H$5:$H$156,MATCH(1,(A3689='Non Compliance input'!$A$5:$A$156)*(F3689&gt;='Non Compliance input'!$D$5:$D$156)*(E3689&lt;'Non Compliance input'!$E$5:$E$156)*('Non Compliance input'!$H$5:$H$156="Yes"),0))
),"","Yes")</f>
        <v/>
      </c>
      <c r="K3689" s="149">
        <f t="shared" si="514"/>
        <v>0</v>
      </c>
      <c r="L3689" s="162">
        <f t="shared" si="515"/>
        <v>0</v>
      </c>
      <c r="M3689" s="162" t="str" cm="1">
        <f t="array" ref="M3689">IF(ISERROR(INDEX('Non Compliance input'!$I$5:$I$156,MATCH(1,(A3689='Non Compliance input'!$A$5:$A$156)*(E3689&gt;='Non Compliance input'!$D$5:$D$156)*(F3689&lt;='Non Compliance input'!$E$5:$E$156)*('Non Compliance input'!$I$5:$I$156="Yes"),0))
),"","Yes")</f>
        <v/>
      </c>
      <c r="N3689" s="149" t="str">
        <f>IF(VLOOKUP($A3689,HourEndingOutage!$B$3:$F$746,5,0)="Outage","Outage","")</f>
        <v/>
      </c>
      <c r="O3689" s="18">
        <f t="shared" si="516"/>
        <v>0</v>
      </c>
      <c r="P3689" s="18" t="str">
        <f t="shared" si="517"/>
        <v/>
      </c>
      <c r="Q3689" s="18">
        <f t="shared" si="518"/>
        <v>0</v>
      </c>
      <c r="R3689" s="118"/>
    </row>
    <row r="3690" spans="1:18" x14ac:dyDescent="0.25">
      <c r="A3690" s="25">
        <f t="shared" si="519"/>
        <v>410</v>
      </c>
      <c r="B3690" s="23">
        <f t="shared" si="520"/>
        <v>44579</v>
      </c>
      <c r="C3690" s="24">
        <v>2</v>
      </c>
      <c r="D3690" s="54" t="str">
        <f t="shared" si="512"/>
        <v>ASET</v>
      </c>
      <c r="E3690" s="178"/>
      <c r="F3690" s="179"/>
      <c r="G3690" s="177"/>
      <c r="H3690" s="177"/>
      <c r="I3690" s="169">
        <f t="shared" si="513"/>
        <v>0</v>
      </c>
      <c r="J3690" s="149" t="str" cm="1">
        <f t="array" ref="J3690">IF(ISERROR(INDEX('Non Compliance input'!$H$5:$H$156,MATCH(1,(A3690='Non Compliance input'!$A$5:$A$156)*(F3690&gt;='Non Compliance input'!$D$5:$D$156)*(E3690&lt;'Non Compliance input'!$E$5:$E$156)*('Non Compliance input'!$H$5:$H$156="Yes"),0))
),"","Yes")</f>
        <v/>
      </c>
      <c r="K3690" s="149">
        <f t="shared" si="514"/>
        <v>0</v>
      </c>
      <c r="L3690" s="162">
        <f t="shared" si="515"/>
        <v>0</v>
      </c>
      <c r="M3690" s="162" t="str" cm="1">
        <f t="array" ref="M3690">IF(ISERROR(INDEX('Non Compliance input'!$I$5:$I$156,MATCH(1,(A3690='Non Compliance input'!$A$5:$A$156)*(E3690&gt;='Non Compliance input'!$D$5:$D$156)*(F3690&lt;='Non Compliance input'!$E$5:$E$156)*('Non Compliance input'!$I$5:$I$156="Yes"),0))
),"","Yes")</f>
        <v/>
      </c>
      <c r="N3690" s="149" t="str">
        <f>IF(VLOOKUP($A3690,HourEndingOutage!$B$3:$F$746,5,0)="Outage","Outage","")</f>
        <v/>
      </c>
      <c r="O3690" s="18">
        <f t="shared" si="516"/>
        <v>0</v>
      </c>
      <c r="P3690" s="18" t="str">
        <f t="shared" si="517"/>
        <v/>
      </c>
      <c r="Q3690" s="18">
        <f t="shared" si="518"/>
        <v>0</v>
      </c>
      <c r="R3690" s="118"/>
    </row>
    <row r="3691" spans="1:18" x14ac:dyDescent="0.25">
      <c r="A3691" s="25">
        <f t="shared" si="519"/>
        <v>410</v>
      </c>
      <c r="B3691" s="23">
        <f t="shared" si="520"/>
        <v>44579</v>
      </c>
      <c r="C3691" s="24">
        <v>2</v>
      </c>
      <c r="D3691" s="54" t="str">
        <f t="shared" si="512"/>
        <v>ASET</v>
      </c>
      <c r="E3691" s="178"/>
      <c r="F3691" s="179"/>
      <c r="G3691" s="177"/>
      <c r="H3691" s="177"/>
      <c r="I3691" s="169">
        <f t="shared" si="513"/>
        <v>0</v>
      </c>
      <c r="J3691" s="149" t="str" cm="1">
        <f t="array" ref="J3691">IF(ISERROR(INDEX('Non Compliance input'!$H$5:$H$156,MATCH(1,(A3691='Non Compliance input'!$A$5:$A$156)*(F3691&gt;='Non Compliance input'!$D$5:$D$156)*(E3691&lt;'Non Compliance input'!$E$5:$E$156)*('Non Compliance input'!$H$5:$H$156="Yes"),0))
),"","Yes")</f>
        <v/>
      </c>
      <c r="K3691" s="149">
        <f t="shared" si="514"/>
        <v>0</v>
      </c>
      <c r="L3691" s="162">
        <f t="shared" si="515"/>
        <v>0</v>
      </c>
      <c r="M3691" s="162" t="str" cm="1">
        <f t="array" ref="M3691">IF(ISERROR(INDEX('Non Compliance input'!$I$5:$I$156,MATCH(1,(A3691='Non Compliance input'!$A$5:$A$156)*(E3691&gt;='Non Compliance input'!$D$5:$D$156)*(F3691&lt;='Non Compliance input'!$E$5:$E$156)*('Non Compliance input'!$I$5:$I$156="Yes"),0))
),"","Yes")</f>
        <v/>
      </c>
      <c r="N3691" s="149" t="str">
        <f>IF(VLOOKUP($A3691,HourEndingOutage!$B$3:$F$746,5,0)="Outage","Outage","")</f>
        <v/>
      </c>
      <c r="O3691" s="18">
        <f t="shared" si="516"/>
        <v>0</v>
      </c>
      <c r="P3691" s="18" t="str">
        <f t="shared" si="517"/>
        <v/>
      </c>
      <c r="Q3691" s="18">
        <f t="shared" si="518"/>
        <v>0</v>
      </c>
      <c r="R3691" s="118"/>
    </row>
    <row r="3692" spans="1:18" x14ac:dyDescent="0.25">
      <c r="A3692" s="25">
        <f t="shared" si="519"/>
        <v>410</v>
      </c>
      <c r="B3692" s="23">
        <f t="shared" si="520"/>
        <v>44579</v>
      </c>
      <c r="C3692" s="24">
        <v>2</v>
      </c>
      <c r="D3692" s="54" t="str">
        <f t="shared" si="512"/>
        <v>ASET</v>
      </c>
      <c r="E3692" s="178"/>
      <c r="F3692" s="179"/>
      <c r="G3692" s="177"/>
      <c r="H3692" s="177"/>
      <c r="I3692" s="169">
        <f t="shared" si="513"/>
        <v>0</v>
      </c>
      <c r="J3692" s="149" t="str" cm="1">
        <f t="array" ref="J3692">IF(ISERROR(INDEX('Non Compliance input'!$H$5:$H$156,MATCH(1,(A3692='Non Compliance input'!$A$5:$A$156)*(F3692&gt;='Non Compliance input'!$D$5:$D$156)*(E3692&lt;'Non Compliance input'!$E$5:$E$156)*('Non Compliance input'!$H$5:$H$156="Yes"),0))
),"","Yes")</f>
        <v/>
      </c>
      <c r="K3692" s="149">
        <f t="shared" si="514"/>
        <v>0</v>
      </c>
      <c r="L3692" s="162">
        <f t="shared" si="515"/>
        <v>0</v>
      </c>
      <c r="M3692" s="162" t="str" cm="1">
        <f t="array" ref="M3692">IF(ISERROR(INDEX('Non Compliance input'!$I$5:$I$156,MATCH(1,(A3692='Non Compliance input'!$A$5:$A$156)*(E3692&gt;='Non Compliance input'!$D$5:$D$156)*(F3692&lt;='Non Compliance input'!$E$5:$E$156)*('Non Compliance input'!$I$5:$I$156="Yes"),0))
),"","Yes")</f>
        <v/>
      </c>
      <c r="N3692" s="149" t="str">
        <f>IF(VLOOKUP($A3692,HourEndingOutage!$B$3:$F$746,5,0)="Outage","Outage","")</f>
        <v/>
      </c>
      <c r="O3692" s="18">
        <f t="shared" si="516"/>
        <v>0</v>
      </c>
      <c r="P3692" s="18" t="str">
        <f t="shared" si="517"/>
        <v/>
      </c>
      <c r="Q3692" s="18">
        <f t="shared" si="518"/>
        <v>0</v>
      </c>
      <c r="R3692" s="118"/>
    </row>
    <row r="3693" spans="1:18" x14ac:dyDescent="0.25">
      <c r="A3693" s="25">
        <f t="shared" si="519"/>
        <v>411</v>
      </c>
      <c r="B3693" s="23">
        <f t="shared" si="520"/>
        <v>44579</v>
      </c>
      <c r="C3693" s="24">
        <v>3</v>
      </c>
      <c r="D3693" s="54" t="str">
        <f t="shared" si="512"/>
        <v>ASET</v>
      </c>
      <c r="E3693" s="178"/>
      <c r="F3693" s="179"/>
      <c r="G3693" s="177"/>
      <c r="H3693" s="177"/>
      <c r="I3693" s="169">
        <f t="shared" si="513"/>
        <v>0</v>
      </c>
      <c r="J3693" s="149" t="str" cm="1">
        <f t="array" ref="J3693">IF(ISERROR(INDEX('Non Compliance input'!$H$5:$H$156,MATCH(1,(A3693='Non Compliance input'!$A$5:$A$156)*(F3693&gt;='Non Compliance input'!$D$5:$D$156)*(E3693&lt;'Non Compliance input'!$E$5:$E$156)*('Non Compliance input'!$H$5:$H$156="Yes"),0))
),"","Yes")</f>
        <v/>
      </c>
      <c r="K3693" s="149">
        <f t="shared" si="514"/>
        <v>0</v>
      </c>
      <c r="L3693" s="162">
        <f t="shared" si="515"/>
        <v>0</v>
      </c>
      <c r="M3693" s="162" t="str" cm="1">
        <f t="array" ref="M3693">IF(ISERROR(INDEX('Non Compliance input'!$I$5:$I$156,MATCH(1,(A3693='Non Compliance input'!$A$5:$A$156)*(E3693&gt;='Non Compliance input'!$D$5:$D$156)*(F3693&lt;='Non Compliance input'!$E$5:$E$156)*('Non Compliance input'!$I$5:$I$156="Yes"),0))
),"","Yes")</f>
        <v/>
      </c>
      <c r="N3693" s="149" t="str">
        <f>IF(VLOOKUP($A3693,HourEndingOutage!$B$3:$F$746,5,0)="Outage","Outage","")</f>
        <v/>
      </c>
      <c r="O3693" s="18">
        <f t="shared" si="516"/>
        <v>0</v>
      </c>
      <c r="P3693" s="18" t="str">
        <f t="shared" si="517"/>
        <v/>
      </c>
      <c r="Q3693" s="18">
        <f t="shared" si="518"/>
        <v>0</v>
      </c>
      <c r="R3693" s="118"/>
    </row>
    <row r="3694" spans="1:18" x14ac:dyDescent="0.25">
      <c r="A3694" s="25">
        <f t="shared" si="519"/>
        <v>411</v>
      </c>
      <c r="B3694" s="23">
        <f t="shared" si="520"/>
        <v>44579</v>
      </c>
      <c r="C3694" s="24">
        <v>3</v>
      </c>
      <c r="D3694" s="54" t="str">
        <f t="shared" si="512"/>
        <v>ASET</v>
      </c>
      <c r="E3694" s="178"/>
      <c r="F3694" s="179"/>
      <c r="G3694" s="177"/>
      <c r="H3694" s="177"/>
      <c r="I3694" s="169">
        <f t="shared" si="513"/>
        <v>0</v>
      </c>
      <c r="J3694" s="149" t="str" cm="1">
        <f t="array" ref="J3694">IF(ISERROR(INDEX('Non Compliance input'!$H$5:$H$156,MATCH(1,(A3694='Non Compliance input'!$A$5:$A$156)*(F3694&gt;='Non Compliance input'!$D$5:$D$156)*(E3694&lt;'Non Compliance input'!$E$5:$E$156)*('Non Compliance input'!$H$5:$H$156="Yes"),0))
),"","Yes")</f>
        <v/>
      </c>
      <c r="K3694" s="149">
        <f t="shared" si="514"/>
        <v>0</v>
      </c>
      <c r="L3694" s="162">
        <f t="shared" si="515"/>
        <v>0</v>
      </c>
      <c r="M3694" s="162" t="str" cm="1">
        <f t="array" ref="M3694">IF(ISERROR(INDEX('Non Compliance input'!$I$5:$I$156,MATCH(1,(A3694='Non Compliance input'!$A$5:$A$156)*(E3694&gt;='Non Compliance input'!$D$5:$D$156)*(F3694&lt;='Non Compliance input'!$E$5:$E$156)*('Non Compliance input'!$I$5:$I$156="Yes"),0))
),"","Yes")</f>
        <v/>
      </c>
      <c r="N3694" s="149" t="str">
        <f>IF(VLOOKUP($A3694,HourEndingOutage!$B$3:$F$746,5,0)="Outage","Outage","")</f>
        <v/>
      </c>
      <c r="O3694" s="18">
        <f t="shared" si="516"/>
        <v>0</v>
      </c>
      <c r="P3694" s="18" t="str">
        <f t="shared" si="517"/>
        <v/>
      </c>
      <c r="Q3694" s="18">
        <f t="shared" si="518"/>
        <v>0</v>
      </c>
      <c r="R3694" s="118"/>
    </row>
    <row r="3695" spans="1:18" x14ac:dyDescent="0.25">
      <c r="A3695" s="25">
        <f t="shared" si="519"/>
        <v>411</v>
      </c>
      <c r="B3695" s="23">
        <f t="shared" si="520"/>
        <v>44579</v>
      </c>
      <c r="C3695" s="24">
        <v>3</v>
      </c>
      <c r="D3695" s="54" t="str">
        <f t="shared" si="512"/>
        <v>ASET</v>
      </c>
      <c r="E3695" s="178"/>
      <c r="F3695" s="179"/>
      <c r="G3695" s="177"/>
      <c r="H3695" s="177"/>
      <c r="I3695" s="169">
        <f t="shared" si="513"/>
        <v>0</v>
      </c>
      <c r="J3695" s="149" t="str" cm="1">
        <f t="array" ref="J3695">IF(ISERROR(INDEX('Non Compliance input'!$H$5:$H$156,MATCH(1,(A3695='Non Compliance input'!$A$5:$A$156)*(F3695&gt;='Non Compliance input'!$D$5:$D$156)*(E3695&lt;'Non Compliance input'!$E$5:$E$156)*('Non Compliance input'!$H$5:$H$156="Yes"),0))
),"","Yes")</f>
        <v/>
      </c>
      <c r="K3695" s="149">
        <f t="shared" si="514"/>
        <v>0</v>
      </c>
      <c r="L3695" s="162">
        <f t="shared" si="515"/>
        <v>0</v>
      </c>
      <c r="M3695" s="162" t="str" cm="1">
        <f t="array" ref="M3695">IF(ISERROR(INDEX('Non Compliance input'!$I$5:$I$156,MATCH(1,(A3695='Non Compliance input'!$A$5:$A$156)*(E3695&gt;='Non Compliance input'!$D$5:$D$156)*(F3695&lt;='Non Compliance input'!$E$5:$E$156)*('Non Compliance input'!$I$5:$I$156="Yes"),0))
),"","Yes")</f>
        <v/>
      </c>
      <c r="N3695" s="149" t="str">
        <f>IF(VLOOKUP($A3695,HourEndingOutage!$B$3:$F$746,5,0)="Outage","Outage","")</f>
        <v/>
      </c>
      <c r="O3695" s="18">
        <f t="shared" si="516"/>
        <v>0</v>
      </c>
      <c r="P3695" s="18" t="str">
        <f t="shared" si="517"/>
        <v/>
      </c>
      <c r="Q3695" s="18">
        <f t="shared" si="518"/>
        <v>0</v>
      </c>
      <c r="R3695" s="118"/>
    </row>
    <row r="3696" spans="1:18" x14ac:dyDescent="0.25">
      <c r="A3696" s="25">
        <f t="shared" si="519"/>
        <v>411</v>
      </c>
      <c r="B3696" s="23">
        <f t="shared" si="520"/>
        <v>44579</v>
      </c>
      <c r="C3696" s="24">
        <v>3</v>
      </c>
      <c r="D3696" s="54" t="str">
        <f t="shared" si="512"/>
        <v>ASET</v>
      </c>
      <c r="E3696" s="178"/>
      <c r="F3696" s="179"/>
      <c r="G3696" s="177"/>
      <c r="H3696" s="177"/>
      <c r="I3696" s="169">
        <f t="shared" si="513"/>
        <v>0</v>
      </c>
      <c r="J3696" s="149" t="str" cm="1">
        <f t="array" ref="J3696">IF(ISERROR(INDEX('Non Compliance input'!$H$5:$H$156,MATCH(1,(A3696='Non Compliance input'!$A$5:$A$156)*(F3696&gt;='Non Compliance input'!$D$5:$D$156)*(E3696&lt;'Non Compliance input'!$E$5:$E$156)*('Non Compliance input'!$H$5:$H$156="Yes"),0))
),"","Yes")</f>
        <v/>
      </c>
      <c r="K3696" s="149">
        <f t="shared" si="514"/>
        <v>0</v>
      </c>
      <c r="L3696" s="162">
        <f t="shared" si="515"/>
        <v>0</v>
      </c>
      <c r="M3696" s="162" t="str" cm="1">
        <f t="array" ref="M3696">IF(ISERROR(INDEX('Non Compliance input'!$I$5:$I$156,MATCH(1,(A3696='Non Compliance input'!$A$5:$A$156)*(E3696&gt;='Non Compliance input'!$D$5:$D$156)*(F3696&lt;='Non Compliance input'!$E$5:$E$156)*('Non Compliance input'!$I$5:$I$156="Yes"),0))
),"","Yes")</f>
        <v/>
      </c>
      <c r="N3696" s="149" t="str">
        <f>IF(VLOOKUP($A3696,HourEndingOutage!$B$3:$F$746,5,0)="Outage","Outage","")</f>
        <v/>
      </c>
      <c r="O3696" s="18">
        <f t="shared" si="516"/>
        <v>0</v>
      </c>
      <c r="P3696" s="18" t="str">
        <f t="shared" si="517"/>
        <v/>
      </c>
      <c r="Q3696" s="18">
        <f t="shared" si="518"/>
        <v>0</v>
      </c>
      <c r="R3696" s="118"/>
    </row>
    <row r="3697" spans="1:18" x14ac:dyDescent="0.25">
      <c r="A3697" s="25">
        <f t="shared" si="519"/>
        <v>411</v>
      </c>
      <c r="B3697" s="23">
        <f t="shared" si="520"/>
        <v>44579</v>
      </c>
      <c r="C3697" s="24">
        <v>3</v>
      </c>
      <c r="D3697" s="54" t="str">
        <f t="shared" si="512"/>
        <v>ASET</v>
      </c>
      <c r="E3697" s="178"/>
      <c r="F3697" s="179"/>
      <c r="G3697" s="177"/>
      <c r="H3697" s="177"/>
      <c r="I3697" s="169">
        <f t="shared" si="513"/>
        <v>0</v>
      </c>
      <c r="J3697" s="149" t="str" cm="1">
        <f t="array" ref="J3697">IF(ISERROR(INDEX('Non Compliance input'!$H$5:$H$156,MATCH(1,(A3697='Non Compliance input'!$A$5:$A$156)*(F3697&gt;='Non Compliance input'!$D$5:$D$156)*(E3697&lt;'Non Compliance input'!$E$5:$E$156)*('Non Compliance input'!$H$5:$H$156="Yes"),0))
),"","Yes")</f>
        <v/>
      </c>
      <c r="K3697" s="149">
        <f t="shared" si="514"/>
        <v>0</v>
      </c>
      <c r="L3697" s="162">
        <f t="shared" si="515"/>
        <v>0</v>
      </c>
      <c r="M3697" s="162" t="str" cm="1">
        <f t="array" ref="M3697">IF(ISERROR(INDEX('Non Compliance input'!$I$5:$I$156,MATCH(1,(A3697='Non Compliance input'!$A$5:$A$156)*(E3697&gt;='Non Compliance input'!$D$5:$D$156)*(F3697&lt;='Non Compliance input'!$E$5:$E$156)*('Non Compliance input'!$I$5:$I$156="Yes"),0))
),"","Yes")</f>
        <v/>
      </c>
      <c r="N3697" s="149" t="str">
        <f>IF(VLOOKUP($A3697,HourEndingOutage!$B$3:$F$746,5,0)="Outage","Outage","")</f>
        <v/>
      </c>
      <c r="O3697" s="18">
        <f t="shared" si="516"/>
        <v>0</v>
      </c>
      <c r="P3697" s="18" t="str">
        <f t="shared" si="517"/>
        <v/>
      </c>
      <c r="Q3697" s="18">
        <f t="shared" si="518"/>
        <v>0</v>
      </c>
      <c r="R3697" s="118"/>
    </row>
    <row r="3698" spans="1:18" x14ac:dyDescent="0.25">
      <c r="A3698" s="25">
        <f t="shared" si="519"/>
        <v>411</v>
      </c>
      <c r="B3698" s="23">
        <f t="shared" si="520"/>
        <v>44579</v>
      </c>
      <c r="C3698" s="24">
        <v>3</v>
      </c>
      <c r="D3698" s="54" t="str">
        <f t="shared" si="512"/>
        <v>ASET</v>
      </c>
      <c r="E3698" s="178"/>
      <c r="F3698" s="179"/>
      <c r="G3698" s="177"/>
      <c r="H3698" s="177"/>
      <c r="I3698" s="169">
        <f t="shared" si="513"/>
        <v>0</v>
      </c>
      <c r="J3698" s="149" t="str" cm="1">
        <f t="array" ref="J3698">IF(ISERROR(INDEX('Non Compliance input'!$H$5:$H$156,MATCH(1,(A3698='Non Compliance input'!$A$5:$A$156)*(F3698&gt;='Non Compliance input'!$D$5:$D$156)*(E3698&lt;'Non Compliance input'!$E$5:$E$156)*('Non Compliance input'!$H$5:$H$156="Yes"),0))
),"","Yes")</f>
        <v/>
      </c>
      <c r="K3698" s="149">
        <f t="shared" si="514"/>
        <v>0</v>
      </c>
      <c r="L3698" s="162">
        <f t="shared" si="515"/>
        <v>0</v>
      </c>
      <c r="M3698" s="162" t="str" cm="1">
        <f t="array" ref="M3698">IF(ISERROR(INDEX('Non Compliance input'!$I$5:$I$156,MATCH(1,(A3698='Non Compliance input'!$A$5:$A$156)*(E3698&gt;='Non Compliance input'!$D$5:$D$156)*(F3698&lt;='Non Compliance input'!$E$5:$E$156)*('Non Compliance input'!$I$5:$I$156="Yes"),0))
),"","Yes")</f>
        <v/>
      </c>
      <c r="N3698" s="149" t="str">
        <f>IF(VLOOKUP($A3698,HourEndingOutage!$B$3:$F$746,5,0)="Outage","Outage","")</f>
        <v/>
      </c>
      <c r="O3698" s="18">
        <f t="shared" si="516"/>
        <v>0</v>
      </c>
      <c r="P3698" s="18" t="str">
        <f t="shared" si="517"/>
        <v/>
      </c>
      <c r="Q3698" s="18">
        <f t="shared" si="518"/>
        <v>0</v>
      </c>
      <c r="R3698" s="118"/>
    </row>
    <row r="3699" spans="1:18" x14ac:dyDescent="0.25">
      <c r="A3699" s="25">
        <f t="shared" si="519"/>
        <v>411</v>
      </c>
      <c r="B3699" s="23">
        <f t="shared" si="520"/>
        <v>44579</v>
      </c>
      <c r="C3699" s="24">
        <v>3</v>
      </c>
      <c r="D3699" s="54" t="str">
        <f t="shared" si="512"/>
        <v>ASET</v>
      </c>
      <c r="E3699" s="178"/>
      <c r="F3699" s="179"/>
      <c r="G3699" s="177"/>
      <c r="H3699" s="177"/>
      <c r="I3699" s="169">
        <f t="shared" si="513"/>
        <v>0</v>
      </c>
      <c r="J3699" s="149" t="str" cm="1">
        <f t="array" ref="J3699">IF(ISERROR(INDEX('Non Compliance input'!$H$5:$H$156,MATCH(1,(A3699='Non Compliance input'!$A$5:$A$156)*(F3699&gt;='Non Compliance input'!$D$5:$D$156)*(E3699&lt;'Non Compliance input'!$E$5:$E$156)*('Non Compliance input'!$H$5:$H$156="Yes"),0))
),"","Yes")</f>
        <v/>
      </c>
      <c r="K3699" s="149">
        <f t="shared" si="514"/>
        <v>0</v>
      </c>
      <c r="L3699" s="162">
        <f t="shared" si="515"/>
        <v>0</v>
      </c>
      <c r="M3699" s="162" t="str" cm="1">
        <f t="array" ref="M3699">IF(ISERROR(INDEX('Non Compliance input'!$I$5:$I$156,MATCH(1,(A3699='Non Compliance input'!$A$5:$A$156)*(E3699&gt;='Non Compliance input'!$D$5:$D$156)*(F3699&lt;='Non Compliance input'!$E$5:$E$156)*('Non Compliance input'!$I$5:$I$156="Yes"),0))
),"","Yes")</f>
        <v/>
      </c>
      <c r="N3699" s="149" t="str">
        <f>IF(VLOOKUP($A3699,HourEndingOutage!$B$3:$F$746,5,0)="Outage","Outage","")</f>
        <v/>
      </c>
      <c r="O3699" s="18">
        <f t="shared" si="516"/>
        <v>0</v>
      </c>
      <c r="P3699" s="18" t="str">
        <f t="shared" si="517"/>
        <v/>
      </c>
      <c r="Q3699" s="18">
        <f t="shared" si="518"/>
        <v>0</v>
      </c>
      <c r="R3699" s="118"/>
    </row>
    <row r="3700" spans="1:18" x14ac:dyDescent="0.25">
      <c r="A3700" s="25">
        <f t="shared" si="519"/>
        <v>411</v>
      </c>
      <c r="B3700" s="23">
        <f t="shared" si="520"/>
        <v>44579</v>
      </c>
      <c r="C3700" s="24">
        <v>3</v>
      </c>
      <c r="D3700" s="54" t="str">
        <f t="shared" si="512"/>
        <v>ASET</v>
      </c>
      <c r="E3700" s="178"/>
      <c r="F3700" s="179"/>
      <c r="G3700" s="177"/>
      <c r="H3700" s="177"/>
      <c r="I3700" s="169">
        <f t="shared" si="513"/>
        <v>0</v>
      </c>
      <c r="J3700" s="149" t="str" cm="1">
        <f t="array" ref="J3700">IF(ISERROR(INDEX('Non Compliance input'!$H$5:$H$156,MATCH(1,(A3700='Non Compliance input'!$A$5:$A$156)*(F3700&gt;='Non Compliance input'!$D$5:$D$156)*(E3700&lt;'Non Compliance input'!$E$5:$E$156)*('Non Compliance input'!$H$5:$H$156="Yes"),0))
),"","Yes")</f>
        <v/>
      </c>
      <c r="K3700" s="149">
        <f t="shared" si="514"/>
        <v>0</v>
      </c>
      <c r="L3700" s="162">
        <f t="shared" si="515"/>
        <v>0</v>
      </c>
      <c r="M3700" s="162" t="str" cm="1">
        <f t="array" ref="M3700">IF(ISERROR(INDEX('Non Compliance input'!$I$5:$I$156,MATCH(1,(A3700='Non Compliance input'!$A$5:$A$156)*(E3700&gt;='Non Compliance input'!$D$5:$D$156)*(F3700&lt;='Non Compliance input'!$E$5:$E$156)*('Non Compliance input'!$I$5:$I$156="Yes"),0))
),"","Yes")</f>
        <v/>
      </c>
      <c r="N3700" s="149" t="str">
        <f>IF(VLOOKUP($A3700,HourEndingOutage!$B$3:$F$746,5,0)="Outage","Outage","")</f>
        <v/>
      </c>
      <c r="O3700" s="18">
        <f t="shared" si="516"/>
        <v>0</v>
      </c>
      <c r="P3700" s="18" t="str">
        <f t="shared" si="517"/>
        <v/>
      </c>
      <c r="Q3700" s="18">
        <f t="shared" si="518"/>
        <v>0</v>
      </c>
      <c r="R3700" s="118"/>
    </row>
    <row r="3701" spans="1:18" x14ac:dyDescent="0.25">
      <c r="A3701" s="25">
        <f t="shared" si="519"/>
        <v>411</v>
      </c>
      <c r="B3701" s="23">
        <f t="shared" si="520"/>
        <v>44579</v>
      </c>
      <c r="C3701" s="24">
        <v>3</v>
      </c>
      <c r="D3701" s="54" t="str">
        <f t="shared" si="512"/>
        <v>ASET</v>
      </c>
      <c r="E3701" s="178"/>
      <c r="F3701" s="179"/>
      <c r="G3701" s="177"/>
      <c r="H3701" s="177"/>
      <c r="I3701" s="169">
        <f t="shared" si="513"/>
        <v>0</v>
      </c>
      <c r="J3701" s="149" t="str" cm="1">
        <f t="array" ref="J3701">IF(ISERROR(INDEX('Non Compliance input'!$H$5:$H$156,MATCH(1,(A3701='Non Compliance input'!$A$5:$A$156)*(F3701&gt;='Non Compliance input'!$D$5:$D$156)*(E3701&lt;'Non Compliance input'!$E$5:$E$156)*('Non Compliance input'!$H$5:$H$156="Yes"),0))
),"","Yes")</f>
        <v/>
      </c>
      <c r="K3701" s="149">
        <f t="shared" si="514"/>
        <v>0</v>
      </c>
      <c r="L3701" s="162">
        <f t="shared" si="515"/>
        <v>0</v>
      </c>
      <c r="M3701" s="162" t="str" cm="1">
        <f t="array" ref="M3701">IF(ISERROR(INDEX('Non Compliance input'!$I$5:$I$156,MATCH(1,(A3701='Non Compliance input'!$A$5:$A$156)*(E3701&gt;='Non Compliance input'!$D$5:$D$156)*(F3701&lt;='Non Compliance input'!$E$5:$E$156)*('Non Compliance input'!$I$5:$I$156="Yes"),0))
),"","Yes")</f>
        <v/>
      </c>
      <c r="N3701" s="149" t="str">
        <f>IF(VLOOKUP($A3701,HourEndingOutage!$B$3:$F$746,5,0)="Outage","Outage","")</f>
        <v/>
      </c>
      <c r="O3701" s="18">
        <f t="shared" si="516"/>
        <v>0</v>
      </c>
      <c r="P3701" s="18" t="str">
        <f t="shared" si="517"/>
        <v/>
      </c>
      <c r="Q3701" s="18">
        <f t="shared" si="518"/>
        <v>0</v>
      </c>
      <c r="R3701" s="118"/>
    </row>
    <row r="3702" spans="1:18" x14ac:dyDescent="0.25">
      <c r="A3702" s="25">
        <f t="shared" si="519"/>
        <v>412</v>
      </c>
      <c r="B3702" s="23">
        <f t="shared" si="520"/>
        <v>44579</v>
      </c>
      <c r="C3702" s="24">
        <v>4</v>
      </c>
      <c r="D3702" s="54" t="str">
        <f t="shared" si="512"/>
        <v>ASET</v>
      </c>
      <c r="E3702" s="178"/>
      <c r="F3702" s="179"/>
      <c r="G3702" s="177"/>
      <c r="H3702" s="177"/>
      <c r="I3702" s="169">
        <f t="shared" si="513"/>
        <v>0</v>
      </c>
      <c r="J3702" s="149" t="str" cm="1">
        <f t="array" ref="J3702">IF(ISERROR(INDEX('Non Compliance input'!$H$5:$H$156,MATCH(1,(A3702='Non Compliance input'!$A$5:$A$156)*(F3702&gt;='Non Compliance input'!$D$5:$D$156)*(E3702&lt;'Non Compliance input'!$E$5:$E$156)*('Non Compliance input'!$H$5:$H$156="Yes"),0))
),"","Yes")</f>
        <v/>
      </c>
      <c r="K3702" s="149">
        <f t="shared" si="514"/>
        <v>0</v>
      </c>
      <c r="L3702" s="162">
        <f t="shared" si="515"/>
        <v>0</v>
      </c>
      <c r="M3702" s="162" t="str" cm="1">
        <f t="array" ref="M3702">IF(ISERROR(INDEX('Non Compliance input'!$I$5:$I$156,MATCH(1,(A3702='Non Compliance input'!$A$5:$A$156)*(E3702&gt;='Non Compliance input'!$D$5:$D$156)*(F3702&lt;='Non Compliance input'!$E$5:$E$156)*('Non Compliance input'!$I$5:$I$156="Yes"),0))
),"","Yes")</f>
        <v/>
      </c>
      <c r="N3702" s="149" t="str">
        <f>IF(VLOOKUP($A3702,HourEndingOutage!$B$3:$F$746,5,0)="Outage","Outage","")</f>
        <v/>
      </c>
      <c r="O3702" s="18">
        <f t="shared" si="516"/>
        <v>0</v>
      </c>
      <c r="P3702" s="18" t="str">
        <f t="shared" si="517"/>
        <v/>
      </c>
      <c r="Q3702" s="18">
        <f t="shared" si="518"/>
        <v>0</v>
      </c>
      <c r="R3702" s="118"/>
    </row>
    <row r="3703" spans="1:18" x14ac:dyDescent="0.25">
      <c r="A3703" s="25">
        <f t="shared" si="519"/>
        <v>412</v>
      </c>
      <c r="B3703" s="23">
        <f t="shared" si="520"/>
        <v>44579</v>
      </c>
      <c r="C3703" s="24">
        <v>4</v>
      </c>
      <c r="D3703" s="54" t="str">
        <f t="shared" si="512"/>
        <v>ASET</v>
      </c>
      <c r="E3703" s="178"/>
      <c r="F3703" s="179"/>
      <c r="G3703" s="177"/>
      <c r="H3703" s="177"/>
      <c r="I3703" s="169">
        <f t="shared" si="513"/>
        <v>0</v>
      </c>
      <c r="J3703" s="149" t="str" cm="1">
        <f t="array" ref="J3703">IF(ISERROR(INDEX('Non Compliance input'!$H$5:$H$156,MATCH(1,(A3703='Non Compliance input'!$A$5:$A$156)*(F3703&gt;='Non Compliance input'!$D$5:$D$156)*(E3703&lt;'Non Compliance input'!$E$5:$E$156)*('Non Compliance input'!$H$5:$H$156="Yes"),0))
),"","Yes")</f>
        <v/>
      </c>
      <c r="K3703" s="149">
        <f t="shared" si="514"/>
        <v>0</v>
      </c>
      <c r="L3703" s="162">
        <f t="shared" si="515"/>
        <v>0</v>
      </c>
      <c r="M3703" s="162" t="str" cm="1">
        <f t="array" ref="M3703">IF(ISERROR(INDEX('Non Compliance input'!$I$5:$I$156,MATCH(1,(A3703='Non Compliance input'!$A$5:$A$156)*(E3703&gt;='Non Compliance input'!$D$5:$D$156)*(F3703&lt;='Non Compliance input'!$E$5:$E$156)*('Non Compliance input'!$I$5:$I$156="Yes"),0))
),"","Yes")</f>
        <v/>
      </c>
      <c r="N3703" s="149" t="str">
        <f>IF(VLOOKUP($A3703,HourEndingOutage!$B$3:$F$746,5,0)="Outage","Outage","")</f>
        <v/>
      </c>
      <c r="O3703" s="18">
        <f t="shared" si="516"/>
        <v>0</v>
      </c>
      <c r="P3703" s="18" t="str">
        <f t="shared" si="517"/>
        <v/>
      </c>
      <c r="Q3703" s="18">
        <f t="shared" si="518"/>
        <v>0</v>
      </c>
      <c r="R3703" s="118"/>
    </row>
    <row r="3704" spans="1:18" x14ac:dyDescent="0.25">
      <c r="A3704" s="25">
        <f t="shared" si="519"/>
        <v>412</v>
      </c>
      <c r="B3704" s="23">
        <f t="shared" si="520"/>
        <v>44579</v>
      </c>
      <c r="C3704" s="24">
        <v>4</v>
      </c>
      <c r="D3704" s="54" t="str">
        <f t="shared" si="512"/>
        <v>ASET</v>
      </c>
      <c r="E3704" s="178"/>
      <c r="F3704" s="179"/>
      <c r="G3704" s="177"/>
      <c r="H3704" s="177"/>
      <c r="I3704" s="169">
        <f t="shared" si="513"/>
        <v>0</v>
      </c>
      <c r="J3704" s="149" t="str" cm="1">
        <f t="array" ref="J3704">IF(ISERROR(INDEX('Non Compliance input'!$H$5:$H$156,MATCH(1,(A3704='Non Compliance input'!$A$5:$A$156)*(F3704&gt;='Non Compliance input'!$D$5:$D$156)*(E3704&lt;'Non Compliance input'!$E$5:$E$156)*('Non Compliance input'!$H$5:$H$156="Yes"),0))
),"","Yes")</f>
        <v/>
      </c>
      <c r="K3704" s="149">
        <f t="shared" si="514"/>
        <v>0</v>
      </c>
      <c r="L3704" s="162">
        <f t="shared" si="515"/>
        <v>0</v>
      </c>
      <c r="M3704" s="162" t="str" cm="1">
        <f t="array" ref="M3704">IF(ISERROR(INDEX('Non Compliance input'!$I$5:$I$156,MATCH(1,(A3704='Non Compliance input'!$A$5:$A$156)*(E3704&gt;='Non Compliance input'!$D$5:$D$156)*(F3704&lt;='Non Compliance input'!$E$5:$E$156)*('Non Compliance input'!$I$5:$I$156="Yes"),0))
),"","Yes")</f>
        <v/>
      </c>
      <c r="N3704" s="149" t="str">
        <f>IF(VLOOKUP($A3704,HourEndingOutage!$B$3:$F$746,5,0)="Outage","Outage","")</f>
        <v/>
      </c>
      <c r="O3704" s="18">
        <f t="shared" si="516"/>
        <v>0</v>
      </c>
      <c r="P3704" s="18" t="str">
        <f t="shared" si="517"/>
        <v/>
      </c>
      <c r="Q3704" s="18">
        <f t="shared" si="518"/>
        <v>0</v>
      </c>
      <c r="R3704" s="118"/>
    </row>
    <row r="3705" spans="1:18" x14ac:dyDescent="0.25">
      <c r="A3705" s="25">
        <f t="shared" si="519"/>
        <v>412</v>
      </c>
      <c r="B3705" s="23">
        <f t="shared" si="520"/>
        <v>44579</v>
      </c>
      <c r="C3705" s="24">
        <v>4</v>
      </c>
      <c r="D3705" s="54" t="str">
        <f t="shared" si="512"/>
        <v>ASET</v>
      </c>
      <c r="E3705" s="178"/>
      <c r="F3705" s="179"/>
      <c r="G3705" s="177"/>
      <c r="H3705" s="177"/>
      <c r="I3705" s="169">
        <f t="shared" si="513"/>
        <v>0</v>
      </c>
      <c r="J3705" s="149" t="str" cm="1">
        <f t="array" ref="J3705">IF(ISERROR(INDEX('Non Compliance input'!$H$5:$H$156,MATCH(1,(A3705='Non Compliance input'!$A$5:$A$156)*(F3705&gt;='Non Compliance input'!$D$5:$D$156)*(E3705&lt;'Non Compliance input'!$E$5:$E$156)*('Non Compliance input'!$H$5:$H$156="Yes"),0))
),"","Yes")</f>
        <v/>
      </c>
      <c r="K3705" s="149">
        <f t="shared" si="514"/>
        <v>0</v>
      </c>
      <c r="L3705" s="162">
        <f t="shared" si="515"/>
        <v>0</v>
      </c>
      <c r="M3705" s="162" t="str" cm="1">
        <f t="array" ref="M3705">IF(ISERROR(INDEX('Non Compliance input'!$I$5:$I$156,MATCH(1,(A3705='Non Compliance input'!$A$5:$A$156)*(E3705&gt;='Non Compliance input'!$D$5:$D$156)*(F3705&lt;='Non Compliance input'!$E$5:$E$156)*('Non Compliance input'!$I$5:$I$156="Yes"),0))
),"","Yes")</f>
        <v/>
      </c>
      <c r="N3705" s="149" t="str">
        <f>IF(VLOOKUP($A3705,HourEndingOutage!$B$3:$F$746,5,0)="Outage","Outage","")</f>
        <v/>
      </c>
      <c r="O3705" s="18">
        <f t="shared" si="516"/>
        <v>0</v>
      </c>
      <c r="P3705" s="18" t="str">
        <f t="shared" si="517"/>
        <v/>
      </c>
      <c r="Q3705" s="18">
        <f t="shared" si="518"/>
        <v>0</v>
      </c>
      <c r="R3705" s="118"/>
    </row>
    <row r="3706" spans="1:18" x14ac:dyDescent="0.25">
      <c r="A3706" s="25">
        <f t="shared" si="519"/>
        <v>412</v>
      </c>
      <c r="B3706" s="23">
        <f t="shared" si="520"/>
        <v>44579</v>
      </c>
      <c r="C3706" s="24">
        <v>4</v>
      </c>
      <c r="D3706" s="54" t="str">
        <f t="shared" si="512"/>
        <v>ASET</v>
      </c>
      <c r="E3706" s="178"/>
      <c r="F3706" s="179"/>
      <c r="G3706" s="177"/>
      <c r="H3706" s="177"/>
      <c r="I3706" s="169">
        <f t="shared" si="513"/>
        <v>0</v>
      </c>
      <c r="J3706" s="149" t="str" cm="1">
        <f t="array" ref="J3706">IF(ISERROR(INDEX('Non Compliance input'!$H$5:$H$156,MATCH(1,(A3706='Non Compliance input'!$A$5:$A$156)*(F3706&gt;='Non Compliance input'!$D$5:$D$156)*(E3706&lt;'Non Compliance input'!$E$5:$E$156)*('Non Compliance input'!$H$5:$H$156="Yes"),0))
),"","Yes")</f>
        <v/>
      </c>
      <c r="K3706" s="149">
        <f t="shared" si="514"/>
        <v>0</v>
      </c>
      <c r="L3706" s="162">
        <f t="shared" si="515"/>
        <v>0</v>
      </c>
      <c r="M3706" s="162" t="str" cm="1">
        <f t="array" ref="M3706">IF(ISERROR(INDEX('Non Compliance input'!$I$5:$I$156,MATCH(1,(A3706='Non Compliance input'!$A$5:$A$156)*(E3706&gt;='Non Compliance input'!$D$5:$D$156)*(F3706&lt;='Non Compliance input'!$E$5:$E$156)*('Non Compliance input'!$I$5:$I$156="Yes"),0))
),"","Yes")</f>
        <v/>
      </c>
      <c r="N3706" s="149" t="str">
        <f>IF(VLOOKUP($A3706,HourEndingOutage!$B$3:$F$746,5,0)="Outage","Outage","")</f>
        <v/>
      </c>
      <c r="O3706" s="18">
        <f t="shared" si="516"/>
        <v>0</v>
      </c>
      <c r="P3706" s="18" t="str">
        <f t="shared" si="517"/>
        <v/>
      </c>
      <c r="Q3706" s="18">
        <f t="shared" si="518"/>
        <v>0</v>
      </c>
      <c r="R3706" s="118"/>
    </row>
    <row r="3707" spans="1:18" x14ac:dyDescent="0.25">
      <c r="A3707" s="25">
        <f t="shared" si="519"/>
        <v>412</v>
      </c>
      <c r="B3707" s="23">
        <f t="shared" si="520"/>
        <v>44579</v>
      </c>
      <c r="C3707" s="24">
        <v>4</v>
      </c>
      <c r="D3707" s="54" t="str">
        <f t="shared" si="512"/>
        <v>ASET</v>
      </c>
      <c r="E3707" s="178"/>
      <c r="F3707" s="179"/>
      <c r="G3707" s="177"/>
      <c r="H3707" s="177"/>
      <c r="I3707" s="169">
        <f t="shared" si="513"/>
        <v>0</v>
      </c>
      <c r="J3707" s="149" t="str" cm="1">
        <f t="array" ref="J3707">IF(ISERROR(INDEX('Non Compliance input'!$H$5:$H$156,MATCH(1,(A3707='Non Compliance input'!$A$5:$A$156)*(F3707&gt;='Non Compliance input'!$D$5:$D$156)*(E3707&lt;'Non Compliance input'!$E$5:$E$156)*('Non Compliance input'!$H$5:$H$156="Yes"),0))
),"","Yes")</f>
        <v/>
      </c>
      <c r="K3707" s="149">
        <f t="shared" si="514"/>
        <v>0</v>
      </c>
      <c r="L3707" s="162">
        <f t="shared" si="515"/>
        <v>0</v>
      </c>
      <c r="M3707" s="162" t="str" cm="1">
        <f t="array" ref="M3707">IF(ISERROR(INDEX('Non Compliance input'!$I$5:$I$156,MATCH(1,(A3707='Non Compliance input'!$A$5:$A$156)*(E3707&gt;='Non Compliance input'!$D$5:$D$156)*(F3707&lt;='Non Compliance input'!$E$5:$E$156)*('Non Compliance input'!$I$5:$I$156="Yes"),0))
),"","Yes")</f>
        <v/>
      </c>
      <c r="N3707" s="149" t="str">
        <f>IF(VLOOKUP($A3707,HourEndingOutage!$B$3:$F$746,5,0)="Outage","Outage","")</f>
        <v/>
      </c>
      <c r="O3707" s="18">
        <f t="shared" si="516"/>
        <v>0</v>
      </c>
      <c r="P3707" s="18" t="str">
        <f t="shared" si="517"/>
        <v/>
      </c>
      <c r="Q3707" s="18">
        <f t="shared" si="518"/>
        <v>0</v>
      </c>
      <c r="R3707" s="118"/>
    </row>
    <row r="3708" spans="1:18" x14ac:dyDescent="0.25">
      <c r="A3708" s="25">
        <f t="shared" si="519"/>
        <v>412</v>
      </c>
      <c r="B3708" s="23">
        <f t="shared" si="520"/>
        <v>44579</v>
      </c>
      <c r="C3708" s="24">
        <v>4</v>
      </c>
      <c r="D3708" s="54" t="str">
        <f t="shared" si="512"/>
        <v>ASET</v>
      </c>
      <c r="E3708" s="178"/>
      <c r="F3708" s="179"/>
      <c r="G3708" s="177"/>
      <c r="H3708" s="177"/>
      <c r="I3708" s="169">
        <f t="shared" si="513"/>
        <v>0</v>
      </c>
      <c r="J3708" s="149" t="str" cm="1">
        <f t="array" ref="J3708">IF(ISERROR(INDEX('Non Compliance input'!$H$5:$H$156,MATCH(1,(A3708='Non Compliance input'!$A$5:$A$156)*(F3708&gt;='Non Compliance input'!$D$5:$D$156)*(E3708&lt;'Non Compliance input'!$E$5:$E$156)*('Non Compliance input'!$H$5:$H$156="Yes"),0))
),"","Yes")</f>
        <v/>
      </c>
      <c r="K3708" s="149">
        <f t="shared" si="514"/>
        <v>0</v>
      </c>
      <c r="L3708" s="162">
        <f t="shared" si="515"/>
        <v>0</v>
      </c>
      <c r="M3708" s="162" t="str" cm="1">
        <f t="array" ref="M3708">IF(ISERROR(INDEX('Non Compliance input'!$I$5:$I$156,MATCH(1,(A3708='Non Compliance input'!$A$5:$A$156)*(E3708&gt;='Non Compliance input'!$D$5:$D$156)*(F3708&lt;='Non Compliance input'!$E$5:$E$156)*('Non Compliance input'!$I$5:$I$156="Yes"),0))
),"","Yes")</f>
        <v/>
      </c>
      <c r="N3708" s="149" t="str">
        <f>IF(VLOOKUP($A3708,HourEndingOutage!$B$3:$F$746,5,0)="Outage","Outage","")</f>
        <v/>
      </c>
      <c r="O3708" s="18">
        <f t="shared" si="516"/>
        <v>0</v>
      </c>
      <c r="P3708" s="18" t="str">
        <f t="shared" si="517"/>
        <v/>
      </c>
      <c r="Q3708" s="18">
        <f t="shared" si="518"/>
        <v>0</v>
      </c>
      <c r="R3708" s="118"/>
    </row>
    <row r="3709" spans="1:18" x14ac:dyDescent="0.25">
      <c r="A3709" s="25">
        <f t="shared" si="519"/>
        <v>412</v>
      </c>
      <c r="B3709" s="23">
        <f t="shared" si="520"/>
        <v>44579</v>
      </c>
      <c r="C3709" s="24">
        <v>4</v>
      </c>
      <c r="D3709" s="54" t="str">
        <f t="shared" si="512"/>
        <v>ASET</v>
      </c>
      <c r="E3709" s="178"/>
      <c r="F3709" s="179"/>
      <c r="G3709" s="177"/>
      <c r="H3709" s="177"/>
      <c r="I3709" s="169">
        <f t="shared" si="513"/>
        <v>0</v>
      </c>
      <c r="J3709" s="149" t="str" cm="1">
        <f t="array" ref="J3709">IF(ISERROR(INDEX('Non Compliance input'!$H$5:$H$156,MATCH(1,(A3709='Non Compliance input'!$A$5:$A$156)*(F3709&gt;='Non Compliance input'!$D$5:$D$156)*(E3709&lt;'Non Compliance input'!$E$5:$E$156)*('Non Compliance input'!$H$5:$H$156="Yes"),0))
),"","Yes")</f>
        <v/>
      </c>
      <c r="K3709" s="149">
        <f t="shared" si="514"/>
        <v>0</v>
      </c>
      <c r="L3709" s="162">
        <f t="shared" si="515"/>
        <v>0</v>
      </c>
      <c r="M3709" s="162" t="str" cm="1">
        <f t="array" ref="M3709">IF(ISERROR(INDEX('Non Compliance input'!$I$5:$I$156,MATCH(1,(A3709='Non Compliance input'!$A$5:$A$156)*(E3709&gt;='Non Compliance input'!$D$5:$D$156)*(F3709&lt;='Non Compliance input'!$E$5:$E$156)*('Non Compliance input'!$I$5:$I$156="Yes"),0))
),"","Yes")</f>
        <v/>
      </c>
      <c r="N3709" s="149" t="str">
        <f>IF(VLOOKUP($A3709,HourEndingOutage!$B$3:$F$746,5,0)="Outage","Outage","")</f>
        <v/>
      </c>
      <c r="O3709" s="18">
        <f t="shared" si="516"/>
        <v>0</v>
      </c>
      <c r="P3709" s="18" t="str">
        <f t="shared" si="517"/>
        <v/>
      </c>
      <c r="Q3709" s="18">
        <f t="shared" si="518"/>
        <v>0</v>
      </c>
      <c r="R3709" s="118"/>
    </row>
    <row r="3710" spans="1:18" x14ac:dyDescent="0.25">
      <c r="A3710" s="25">
        <f t="shared" si="519"/>
        <v>412</v>
      </c>
      <c r="B3710" s="23">
        <f t="shared" si="520"/>
        <v>44579</v>
      </c>
      <c r="C3710" s="24">
        <v>4</v>
      </c>
      <c r="D3710" s="54" t="str">
        <f t="shared" si="512"/>
        <v>ASET</v>
      </c>
      <c r="E3710" s="178"/>
      <c r="F3710" s="179"/>
      <c r="G3710" s="177"/>
      <c r="H3710" s="177"/>
      <c r="I3710" s="169">
        <f t="shared" si="513"/>
        <v>0</v>
      </c>
      <c r="J3710" s="149" t="str" cm="1">
        <f t="array" ref="J3710">IF(ISERROR(INDEX('Non Compliance input'!$H$5:$H$156,MATCH(1,(A3710='Non Compliance input'!$A$5:$A$156)*(F3710&gt;='Non Compliance input'!$D$5:$D$156)*(E3710&lt;'Non Compliance input'!$E$5:$E$156)*('Non Compliance input'!$H$5:$H$156="Yes"),0))
),"","Yes")</f>
        <v/>
      </c>
      <c r="K3710" s="149">
        <f t="shared" si="514"/>
        <v>0</v>
      </c>
      <c r="L3710" s="162">
        <f t="shared" si="515"/>
        <v>0</v>
      </c>
      <c r="M3710" s="162" t="str" cm="1">
        <f t="array" ref="M3710">IF(ISERROR(INDEX('Non Compliance input'!$I$5:$I$156,MATCH(1,(A3710='Non Compliance input'!$A$5:$A$156)*(E3710&gt;='Non Compliance input'!$D$5:$D$156)*(F3710&lt;='Non Compliance input'!$E$5:$E$156)*('Non Compliance input'!$I$5:$I$156="Yes"),0))
),"","Yes")</f>
        <v/>
      </c>
      <c r="N3710" s="149" t="str">
        <f>IF(VLOOKUP($A3710,HourEndingOutage!$B$3:$F$746,5,0)="Outage","Outage","")</f>
        <v/>
      </c>
      <c r="O3710" s="18">
        <f t="shared" si="516"/>
        <v>0</v>
      </c>
      <c r="P3710" s="18" t="str">
        <f t="shared" si="517"/>
        <v/>
      </c>
      <c r="Q3710" s="18">
        <f t="shared" si="518"/>
        <v>0</v>
      </c>
      <c r="R3710" s="118"/>
    </row>
    <row r="3711" spans="1:18" x14ac:dyDescent="0.25">
      <c r="A3711" s="25">
        <f t="shared" si="519"/>
        <v>413</v>
      </c>
      <c r="B3711" s="23">
        <f t="shared" si="520"/>
        <v>44579</v>
      </c>
      <c r="C3711" s="24">
        <v>5</v>
      </c>
      <c r="D3711" s="54" t="str">
        <f t="shared" si="512"/>
        <v>ASET</v>
      </c>
      <c r="E3711" s="178"/>
      <c r="F3711" s="179"/>
      <c r="G3711" s="177"/>
      <c r="H3711" s="177"/>
      <c r="I3711" s="169">
        <f t="shared" si="513"/>
        <v>0</v>
      </c>
      <c r="J3711" s="149" t="str" cm="1">
        <f t="array" ref="J3711">IF(ISERROR(INDEX('Non Compliance input'!$H$5:$H$156,MATCH(1,(A3711='Non Compliance input'!$A$5:$A$156)*(F3711&gt;='Non Compliance input'!$D$5:$D$156)*(E3711&lt;'Non Compliance input'!$E$5:$E$156)*('Non Compliance input'!$H$5:$H$156="Yes"),0))
),"","Yes")</f>
        <v/>
      </c>
      <c r="K3711" s="149">
        <f t="shared" si="514"/>
        <v>0</v>
      </c>
      <c r="L3711" s="162">
        <f t="shared" si="515"/>
        <v>0</v>
      </c>
      <c r="M3711" s="162" t="str" cm="1">
        <f t="array" ref="M3711">IF(ISERROR(INDEX('Non Compliance input'!$I$5:$I$156,MATCH(1,(A3711='Non Compliance input'!$A$5:$A$156)*(E3711&gt;='Non Compliance input'!$D$5:$D$156)*(F3711&lt;='Non Compliance input'!$E$5:$E$156)*('Non Compliance input'!$I$5:$I$156="Yes"),0))
),"","Yes")</f>
        <v/>
      </c>
      <c r="N3711" s="149" t="str">
        <f>IF(VLOOKUP($A3711,HourEndingOutage!$B$3:$F$746,5,0)="Outage","Outage","")</f>
        <v/>
      </c>
      <c r="O3711" s="18">
        <f t="shared" si="516"/>
        <v>0</v>
      </c>
      <c r="P3711" s="18" t="str">
        <f t="shared" si="517"/>
        <v/>
      </c>
      <c r="Q3711" s="18">
        <f t="shared" si="518"/>
        <v>0</v>
      </c>
      <c r="R3711" s="118"/>
    </row>
    <row r="3712" spans="1:18" x14ac:dyDescent="0.25">
      <c r="A3712" s="25">
        <f t="shared" si="519"/>
        <v>413</v>
      </c>
      <c r="B3712" s="23">
        <f t="shared" si="520"/>
        <v>44579</v>
      </c>
      <c r="C3712" s="24">
        <v>5</v>
      </c>
      <c r="D3712" s="54" t="str">
        <f t="shared" si="512"/>
        <v>ASET</v>
      </c>
      <c r="E3712" s="178"/>
      <c r="F3712" s="179"/>
      <c r="G3712" s="177"/>
      <c r="H3712" s="177"/>
      <c r="I3712" s="169">
        <f t="shared" si="513"/>
        <v>0</v>
      </c>
      <c r="J3712" s="149" t="str" cm="1">
        <f t="array" ref="J3712">IF(ISERROR(INDEX('Non Compliance input'!$H$5:$H$156,MATCH(1,(A3712='Non Compliance input'!$A$5:$A$156)*(F3712&gt;='Non Compliance input'!$D$5:$D$156)*(E3712&lt;'Non Compliance input'!$E$5:$E$156)*('Non Compliance input'!$H$5:$H$156="Yes"),0))
),"","Yes")</f>
        <v/>
      </c>
      <c r="K3712" s="149">
        <f t="shared" si="514"/>
        <v>0</v>
      </c>
      <c r="L3712" s="162">
        <f t="shared" si="515"/>
        <v>0</v>
      </c>
      <c r="M3712" s="162" t="str" cm="1">
        <f t="array" ref="M3712">IF(ISERROR(INDEX('Non Compliance input'!$I$5:$I$156,MATCH(1,(A3712='Non Compliance input'!$A$5:$A$156)*(E3712&gt;='Non Compliance input'!$D$5:$D$156)*(F3712&lt;='Non Compliance input'!$E$5:$E$156)*('Non Compliance input'!$I$5:$I$156="Yes"),0))
),"","Yes")</f>
        <v/>
      </c>
      <c r="N3712" s="149" t="str">
        <f>IF(VLOOKUP($A3712,HourEndingOutage!$B$3:$F$746,5,0)="Outage","Outage","")</f>
        <v/>
      </c>
      <c r="O3712" s="18">
        <f t="shared" si="516"/>
        <v>0</v>
      </c>
      <c r="P3712" s="18" t="str">
        <f t="shared" si="517"/>
        <v/>
      </c>
      <c r="Q3712" s="18">
        <f t="shared" si="518"/>
        <v>0</v>
      </c>
      <c r="R3712" s="118"/>
    </row>
    <row r="3713" spans="1:18" x14ac:dyDescent="0.25">
      <c r="A3713" s="25">
        <f t="shared" si="519"/>
        <v>413</v>
      </c>
      <c r="B3713" s="23">
        <f t="shared" si="520"/>
        <v>44579</v>
      </c>
      <c r="C3713" s="24">
        <v>5</v>
      </c>
      <c r="D3713" s="54" t="str">
        <f t="shared" si="512"/>
        <v>ASET</v>
      </c>
      <c r="E3713" s="178"/>
      <c r="F3713" s="179"/>
      <c r="G3713" s="177"/>
      <c r="H3713" s="177"/>
      <c r="I3713" s="169">
        <f t="shared" si="513"/>
        <v>0</v>
      </c>
      <c r="J3713" s="149" t="str" cm="1">
        <f t="array" ref="J3713">IF(ISERROR(INDEX('Non Compliance input'!$H$5:$H$156,MATCH(1,(A3713='Non Compliance input'!$A$5:$A$156)*(F3713&gt;='Non Compliance input'!$D$5:$D$156)*(E3713&lt;'Non Compliance input'!$E$5:$E$156)*('Non Compliance input'!$H$5:$H$156="Yes"),0))
),"","Yes")</f>
        <v/>
      </c>
      <c r="K3713" s="149">
        <f t="shared" si="514"/>
        <v>0</v>
      </c>
      <c r="L3713" s="162">
        <f t="shared" si="515"/>
        <v>0</v>
      </c>
      <c r="M3713" s="162" t="str" cm="1">
        <f t="array" ref="M3713">IF(ISERROR(INDEX('Non Compliance input'!$I$5:$I$156,MATCH(1,(A3713='Non Compliance input'!$A$5:$A$156)*(E3713&gt;='Non Compliance input'!$D$5:$D$156)*(F3713&lt;='Non Compliance input'!$E$5:$E$156)*('Non Compliance input'!$I$5:$I$156="Yes"),0))
),"","Yes")</f>
        <v/>
      </c>
      <c r="N3713" s="149" t="str">
        <f>IF(VLOOKUP($A3713,HourEndingOutage!$B$3:$F$746,5,0)="Outage","Outage","")</f>
        <v/>
      </c>
      <c r="O3713" s="18">
        <f t="shared" si="516"/>
        <v>0</v>
      </c>
      <c r="P3713" s="18" t="str">
        <f t="shared" si="517"/>
        <v/>
      </c>
      <c r="Q3713" s="18">
        <f t="shared" si="518"/>
        <v>0</v>
      </c>
      <c r="R3713" s="118"/>
    </row>
    <row r="3714" spans="1:18" x14ac:dyDescent="0.25">
      <c r="A3714" s="25">
        <f t="shared" si="519"/>
        <v>413</v>
      </c>
      <c r="B3714" s="23">
        <f t="shared" si="520"/>
        <v>44579</v>
      </c>
      <c r="C3714" s="24">
        <v>5</v>
      </c>
      <c r="D3714" s="54" t="str">
        <f t="shared" ref="D3714:D3777" si="521">Unit</f>
        <v>ASET</v>
      </c>
      <c r="E3714" s="178"/>
      <c r="F3714" s="179"/>
      <c r="G3714" s="177"/>
      <c r="H3714" s="177"/>
      <c r="I3714" s="169">
        <f t="shared" si="513"/>
        <v>0</v>
      </c>
      <c r="J3714" s="149" t="str" cm="1">
        <f t="array" ref="J3714">IF(ISERROR(INDEX('Non Compliance input'!$H$5:$H$156,MATCH(1,(A3714='Non Compliance input'!$A$5:$A$156)*(F3714&gt;='Non Compliance input'!$D$5:$D$156)*(E3714&lt;'Non Compliance input'!$E$5:$E$156)*('Non Compliance input'!$H$5:$H$156="Yes"),0))
),"","Yes")</f>
        <v/>
      </c>
      <c r="K3714" s="149">
        <f t="shared" si="514"/>
        <v>0</v>
      </c>
      <c r="L3714" s="162">
        <f t="shared" si="515"/>
        <v>0</v>
      </c>
      <c r="M3714" s="162" t="str" cm="1">
        <f t="array" ref="M3714">IF(ISERROR(INDEX('Non Compliance input'!$I$5:$I$156,MATCH(1,(A3714='Non Compliance input'!$A$5:$A$156)*(E3714&gt;='Non Compliance input'!$D$5:$D$156)*(F3714&lt;='Non Compliance input'!$E$5:$E$156)*('Non Compliance input'!$I$5:$I$156="Yes"),0))
),"","Yes")</f>
        <v/>
      </c>
      <c r="N3714" s="149" t="str">
        <f>IF(VLOOKUP($A3714,HourEndingOutage!$B$3:$F$746,5,0)="Outage","Outage","")</f>
        <v/>
      </c>
      <c r="O3714" s="18">
        <f t="shared" si="516"/>
        <v>0</v>
      </c>
      <c r="P3714" s="18" t="str">
        <f t="shared" si="517"/>
        <v/>
      </c>
      <c r="Q3714" s="18">
        <f t="shared" si="518"/>
        <v>0</v>
      </c>
      <c r="R3714" s="118"/>
    </row>
    <row r="3715" spans="1:18" x14ac:dyDescent="0.25">
      <c r="A3715" s="25">
        <f t="shared" si="519"/>
        <v>413</v>
      </c>
      <c r="B3715" s="23">
        <f t="shared" si="520"/>
        <v>44579</v>
      </c>
      <c r="C3715" s="24">
        <v>5</v>
      </c>
      <c r="D3715" s="54" t="str">
        <f t="shared" si="521"/>
        <v>ASET</v>
      </c>
      <c r="E3715" s="178"/>
      <c r="F3715" s="179"/>
      <c r="G3715" s="177"/>
      <c r="H3715" s="177"/>
      <c r="I3715" s="169">
        <f t="shared" ref="I3715:I3778" si="522">IF(AND(LEN(E3715)&gt;2,LEN(F3715)&gt;2)=TRUE,(ROUND((F3715-E3715)*1440,0)),0)</f>
        <v>0</v>
      </c>
      <c r="J3715" s="149" t="str" cm="1">
        <f t="array" ref="J3715">IF(ISERROR(INDEX('Non Compliance input'!$H$5:$H$156,MATCH(1,(A3715='Non Compliance input'!$A$5:$A$156)*(F3715&gt;='Non Compliance input'!$D$5:$D$156)*(E3715&lt;'Non Compliance input'!$E$5:$E$156)*('Non Compliance input'!$H$5:$H$156="Yes"),0))
),"","Yes")</f>
        <v/>
      </c>
      <c r="K3715" s="149">
        <f t="shared" ref="K3715:K3778" si="523">IF(J3715="Yes",0,MIN(H3715,G3715,IF(H3715="",0,Contract_Volume)))</f>
        <v>0</v>
      </c>
      <c r="L3715" s="162">
        <f t="shared" ref="L3715:L3778" si="524">IF(J3715="Yes",0,(MIN(H3715,G3715)*(I3715/60)))</f>
        <v>0</v>
      </c>
      <c r="M3715" s="162" t="str" cm="1">
        <f t="array" ref="M3715">IF(ISERROR(INDEX('Non Compliance input'!$I$5:$I$156,MATCH(1,(A3715='Non Compliance input'!$A$5:$A$156)*(E3715&gt;='Non Compliance input'!$D$5:$D$156)*(F3715&lt;='Non Compliance input'!$E$5:$E$156)*('Non Compliance input'!$I$5:$I$156="Yes"),0))
),"","Yes")</f>
        <v/>
      </c>
      <c r="N3715" s="149" t="str">
        <f>IF(VLOOKUP($A3715,HourEndingOutage!$B$3:$F$746,5,0)="Outage","Outage","")</f>
        <v/>
      </c>
      <c r="O3715" s="18">
        <f t="shared" ref="O3715:O3778" si="525">IF(OR(M3715="Yes",N3715="Outage"),0,(K3715*(I3715/60))*Arming)</f>
        <v>0</v>
      </c>
      <c r="P3715" s="18" t="str">
        <f t="shared" ref="P3715:P3778" si="526">IF(ISERROR(VLOOKUP($A3715,FTShour,1,0)),"","Yes")</f>
        <v/>
      </c>
      <c r="Q3715" s="18">
        <f t="shared" si="518"/>
        <v>0</v>
      </c>
      <c r="R3715" s="118"/>
    </row>
    <row r="3716" spans="1:18" x14ac:dyDescent="0.25">
      <c r="A3716" s="25">
        <f t="shared" si="519"/>
        <v>413</v>
      </c>
      <c r="B3716" s="23">
        <f t="shared" si="520"/>
        <v>44579</v>
      </c>
      <c r="C3716" s="24">
        <v>5</v>
      </c>
      <c r="D3716" s="54" t="str">
        <f t="shared" si="521"/>
        <v>ASET</v>
      </c>
      <c r="E3716" s="178"/>
      <c r="F3716" s="179"/>
      <c r="G3716" s="177"/>
      <c r="H3716" s="177"/>
      <c r="I3716" s="169">
        <f t="shared" si="522"/>
        <v>0</v>
      </c>
      <c r="J3716" s="149" t="str" cm="1">
        <f t="array" ref="J3716">IF(ISERROR(INDEX('Non Compliance input'!$H$5:$H$156,MATCH(1,(A3716='Non Compliance input'!$A$5:$A$156)*(F3716&gt;='Non Compliance input'!$D$5:$D$156)*(E3716&lt;'Non Compliance input'!$E$5:$E$156)*('Non Compliance input'!$H$5:$H$156="Yes"),0))
),"","Yes")</f>
        <v/>
      </c>
      <c r="K3716" s="149">
        <f t="shared" si="523"/>
        <v>0</v>
      </c>
      <c r="L3716" s="162">
        <f t="shared" si="524"/>
        <v>0</v>
      </c>
      <c r="M3716" s="162" t="str" cm="1">
        <f t="array" ref="M3716">IF(ISERROR(INDEX('Non Compliance input'!$I$5:$I$156,MATCH(1,(A3716='Non Compliance input'!$A$5:$A$156)*(E3716&gt;='Non Compliance input'!$D$5:$D$156)*(F3716&lt;='Non Compliance input'!$E$5:$E$156)*('Non Compliance input'!$I$5:$I$156="Yes"),0))
),"","Yes")</f>
        <v/>
      </c>
      <c r="N3716" s="149" t="str">
        <f>IF(VLOOKUP($A3716,HourEndingOutage!$B$3:$F$746,5,0)="Outage","Outage","")</f>
        <v/>
      </c>
      <c r="O3716" s="18">
        <f t="shared" si="525"/>
        <v>0</v>
      </c>
      <c r="P3716" s="18" t="str">
        <f t="shared" si="526"/>
        <v/>
      </c>
      <c r="Q3716" s="18">
        <f t="shared" ref="Q3716:Q3779" si="527">IF(P3716="Yes",-O3716,0)</f>
        <v>0</v>
      </c>
      <c r="R3716" s="118"/>
    </row>
    <row r="3717" spans="1:18" x14ac:dyDescent="0.25">
      <c r="A3717" s="25">
        <f t="shared" si="519"/>
        <v>413</v>
      </c>
      <c r="B3717" s="23">
        <f t="shared" si="520"/>
        <v>44579</v>
      </c>
      <c r="C3717" s="24">
        <v>5</v>
      </c>
      <c r="D3717" s="54" t="str">
        <f t="shared" si="521"/>
        <v>ASET</v>
      </c>
      <c r="E3717" s="178"/>
      <c r="F3717" s="179"/>
      <c r="G3717" s="177"/>
      <c r="H3717" s="177"/>
      <c r="I3717" s="169">
        <f t="shared" si="522"/>
        <v>0</v>
      </c>
      <c r="J3717" s="149" t="str" cm="1">
        <f t="array" ref="J3717">IF(ISERROR(INDEX('Non Compliance input'!$H$5:$H$156,MATCH(1,(A3717='Non Compliance input'!$A$5:$A$156)*(F3717&gt;='Non Compliance input'!$D$5:$D$156)*(E3717&lt;'Non Compliance input'!$E$5:$E$156)*('Non Compliance input'!$H$5:$H$156="Yes"),0))
),"","Yes")</f>
        <v/>
      </c>
      <c r="K3717" s="149">
        <f t="shared" si="523"/>
        <v>0</v>
      </c>
      <c r="L3717" s="162">
        <f t="shared" si="524"/>
        <v>0</v>
      </c>
      <c r="M3717" s="162" t="str" cm="1">
        <f t="array" ref="M3717">IF(ISERROR(INDEX('Non Compliance input'!$I$5:$I$156,MATCH(1,(A3717='Non Compliance input'!$A$5:$A$156)*(E3717&gt;='Non Compliance input'!$D$5:$D$156)*(F3717&lt;='Non Compliance input'!$E$5:$E$156)*('Non Compliance input'!$I$5:$I$156="Yes"),0))
),"","Yes")</f>
        <v/>
      </c>
      <c r="N3717" s="149" t="str">
        <f>IF(VLOOKUP($A3717,HourEndingOutage!$B$3:$F$746,5,0)="Outage","Outage","")</f>
        <v/>
      </c>
      <c r="O3717" s="18">
        <f t="shared" si="525"/>
        <v>0</v>
      </c>
      <c r="P3717" s="18" t="str">
        <f t="shared" si="526"/>
        <v/>
      </c>
      <c r="Q3717" s="18">
        <f t="shared" si="527"/>
        <v>0</v>
      </c>
      <c r="R3717" s="118"/>
    </row>
    <row r="3718" spans="1:18" x14ac:dyDescent="0.25">
      <c r="A3718" s="25">
        <f t="shared" si="519"/>
        <v>413</v>
      </c>
      <c r="B3718" s="23">
        <f t="shared" si="520"/>
        <v>44579</v>
      </c>
      <c r="C3718" s="24">
        <v>5</v>
      </c>
      <c r="D3718" s="54" t="str">
        <f t="shared" si="521"/>
        <v>ASET</v>
      </c>
      <c r="E3718" s="178"/>
      <c r="F3718" s="179"/>
      <c r="G3718" s="177"/>
      <c r="H3718" s="177"/>
      <c r="I3718" s="169">
        <f t="shared" si="522"/>
        <v>0</v>
      </c>
      <c r="J3718" s="149" t="str" cm="1">
        <f t="array" ref="J3718">IF(ISERROR(INDEX('Non Compliance input'!$H$5:$H$156,MATCH(1,(A3718='Non Compliance input'!$A$5:$A$156)*(F3718&gt;='Non Compliance input'!$D$5:$D$156)*(E3718&lt;'Non Compliance input'!$E$5:$E$156)*('Non Compliance input'!$H$5:$H$156="Yes"),0))
),"","Yes")</f>
        <v/>
      </c>
      <c r="K3718" s="149">
        <f t="shared" si="523"/>
        <v>0</v>
      </c>
      <c r="L3718" s="162">
        <f t="shared" si="524"/>
        <v>0</v>
      </c>
      <c r="M3718" s="162" t="str" cm="1">
        <f t="array" ref="M3718">IF(ISERROR(INDEX('Non Compliance input'!$I$5:$I$156,MATCH(1,(A3718='Non Compliance input'!$A$5:$A$156)*(E3718&gt;='Non Compliance input'!$D$5:$D$156)*(F3718&lt;='Non Compliance input'!$E$5:$E$156)*('Non Compliance input'!$I$5:$I$156="Yes"),0))
),"","Yes")</f>
        <v/>
      </c>
      <c r="N3718" s="149" t="str">
        <f>IF(VLOOKUP($A3718,HourEndingOutage!$B$3:$F$746,5,0)="Outage","Outage","")</f>
        <v/>
      </c>
      <c r="O3718" s="18">
        <f t="shared" si="525"/>
        <v>0</v>
      </c>
      <c r="P3718" s="18" t="str">
        <f t="shared" si="526"/>
        <v/>
      </c>
      <c r="Q3718" s="18">
        <f t="shared" si="527"/>
        <v>0</v>
      </c>
      <c r="R3718" s="118"/>
    </row>
    <row r="3719" spans="1:18" x14ac:dyDescent="0.25">
      <c r="A3719" s="25">
        <f t="shared" si="519"/>
        <v>413</v>
      </c>
      <c r="B3719" s="23">
        <f t="shared" si="520"/>
        <v>44579</v>
      </c>
      <c r="C3719" s="24">
        <v>5</v>
      </c>
      <c r="D3719" s="54" t="str">
        <f t="shared" si="521"/>
        <v>ASET</v>
      </c>
      <c r="E3719" s="178"/>
      <c r="F3719" s="179"/>
      <c r="G3719" s="177"/>
      <c r="H3719" s="177"/>
      <c r="I3719" s="169">
        <f t="shared" si="522"/>
        <v>0</v>
      </c>
      <c r="J3719" s="149" t="str" cm="1">
        <f t="array" ref="J3719">IF(ISERROR(INDEX('Non Compliance input'!$H$5:$H$156,MATCH(1,(A3719='Non Compliance input'!$A$5:$A$156)*(F3719&gt;='Non Compliance input'!$D$5:$D$156)*(E3719&lt;'Non Compliance input'!$E$5:$E$156)*('Non Compliance input'!$H$5:$H$156="Yes"),0))
),"","Yes")</f>
        <v/>
      </c>
      <c r="K3719" s="149">
        <f t="shared" si="523"/>
        <v>0</v>
      </c>
      <c r="L3719" s="162">
        <f t="shared" si="524"/>
        <v>0</v>
      </c>
      <c r="M3719" s="162" t="str" cm="1">
        <f t="array" ref="M3719">IF(ISERROR(INDEX('Non Compliance input'!$I$5:$I$156,MATCH(1,(A3719='Non Compliance input'!$A$5:$A$156)*(E3719&gt;='Non Compliance input'!$D$5:$D$156)*(F3719&lt;='Non Compliance input'!$E$5:$E$156)*('Non Compliance input'!$I$5:$I$156="Yes"),0))
),"","Yes")</f>
        <v/>
      </c>
      <c r="N3719" s="149" t="str">
        <f>IF(VLOOKUP($A3719,HourEndingOutage!$B$3:$F$746,5,0)="Outage","Outage","")</f>
        <v/>
      </c>
      <c r="O3719" s="18">
        <f t="shared" si="525"/>
        <v>0</v>
      </c>
      <c r="P3719" s="18" t="str">
        <f t="shared" si="526"/>
        <v/>
      </c>
      <c r="Q3719" s="18">
        <f t="shared" si="527"/>
        <v>0</v>
      </c>
      <c r="R3719" s="118"/>
    </row>
    <row r="3720" spans="1:18" x14ac:dyDescent="0.25">
      <c r="A3720" s="25">
        <f t="shared" si="519"/>
        <v>414</v>
      </c>
      <c r="B3720" s="23">
        <f t="shared" si="520"/>
        <v>44579</v>
      </c>
      <c r="C3720" s="24">
        <v>6</v>
      </c>
      <c r="D3720" s="54" t="str">
        <f t="shared" si="521"/>
        <v>ASET</v>
      </c>
      <c r="E3720" s="178"/>
      <c r="F3720" s="179"/>
      <c r="G3720" s="177"/>
      <c r="H3720" s="177"/>
      <c r="I3720" s="169">
        <f t="shared" si="522"/>
        <v>0</v>
      </c>
      <c r="J3720" s="149" t="str" cm="1">
        <f t="array" ref="J3720">IF(ISERROR(INDEX('Non Compliance input'!$H$5:$H$156,MATCH(1,(A3720='Non Compliance input'!$A$5:$A$156)*(F3720&gt;='Non Compliance input'!$D$5:$D$156)*(E3720&lt;'Non Compliance input'!$E$5:$E$156)*('Non Compliance input'!$H$5:$H$156="Yes"),0))
),"","Yes")</f>
        <v/>
      </c>
      <c r="K3720" s="149">
        <f t="shared" si="523"/>
        <v>0</v>
      </c>
      <c r="L3720" s="162">
        <f t="shared" si="524"/>
        <v>0</v>
      </c>
      <c r="M3720" s="162" t="str" cm="1">
        <f t="array" ref="M3720">IF(ISERROR(INDEX('Non Compliance input'!$I$5:$I$156,MATCH(1,(A3720='Non Compliance input'!$A$5:$A$156)*(E3720&gt;='Non Compliance input'!$D$5:$D$156)*(F3720&lt;='Non Compliance input'!$E$5:$E$156)*('Non Compliance input'!$I$5:$I$156="Yes"),0))
),"","Yes")</f>
        <v/>
      </c>
      <c r="N3720" s="149" t="str">
        <f>IF(VLOOKUP($A3720,HourEndingOutage!$B$3:$F$746,5,0)="Outage","Outage","")</f>
        <v/>
      </c>
      <c r="O3720" s="18">
        <f t="shared" si="525"/>
        <v>0</v>
      </c>
      <c r="P3720" s="18" t="str">
        <f t="shared" si="526"/>
        <v/>
      </c>
      <c r="Q3720" s="18">
        <f t="shared" si="527"/>
        <v>0</v>
      </c>
      <c r="R3720" s="118"/>
    </row>
    <row r="3721" spans="1:18" x14ac:dyDescent="0.25">
      <c r="A3721" s="25">
        <f t="shared" si="519"/>
        <v>414</v>
      </c>
      <c r="B3721" s="23">
        <f t="shared" si="520"/>
        <v>44579</v>
      </c>
      <c r="C3721" s="24">
        <v>6</v>
      </c>
      <c r="D3721" s="54" t="str">
        <f t="shared" si="521"/>
        <v>ASET</v>
      </c>
      <c r="E3721" s="178"/>
      <c r="F3721" s="179"/>
      <c r="G3721" s="177"/>
      <c r="H3721" s="177"/>
      <c r="I3721" s="169">
        <f t="shared" si="522"/>
        <v>0</v>
      </c>
      <c r="J3721" s="149" t="str" cm="1">
        <f t="array" ref="J3721">IF(ISERROR(INDEX('Non Compliance input'!$H$5:$H$156,MATCH(1,(A3721='Non Compliance input'!$A$5:$A$156)*(F3721&gt;='Non Compliance input'!$D$5:$D$156)*(E3721&lt;'Non Compliance input'!$E$5:$E$156)*('Non Compliance input'!$H$5:$H$156="Yes"),0))
),"","Yes")</f>
        <v/>
      </c>
      <c r="K3721" s="149">
        <f t="shared" si="523"/>
        <v>0</v>
      </c>
      <c r="L3721" s="162">
        <f t="shared" si="524"/>
        <v>0</v>
      </c>
      <c r="M3721" s="162" t="str" cm="1">
        <f t="array" ref="M3721">IF(ISERROR(INDEX('Non Compliance input'!$I$5:$I$156,MATCH(1,(A3721='Non Compliance input'!$A$5:$A$156)*(E3721&gt;='Non Compliance input'!$D$5:$D$156)*(F3721&lt;='Non Compliance input'!$E$5:$E$156)*('Non Compliance input'!$I$5:$I$156="Yes"),0))
),"","Yes")</f>
        <v/>
      </c>
      <c r="N3721" s="149" t="str">
        <f>IF(VLOOKUP($A3721,HourEndingOutage!$B$3:$F$746,5,0)="Outage","Outage","")</f>
        <v/>
      </c>
      <c r="O3721" s="18">
        <f t="shared" si="525"/>
        <v>0</v>
      </c>
      <c r="P3721" s="18" t="str">
        <f t="shared" si="526"/>
        <v/>
      </c>
      <c r="Q3721" s="18">
        <f t="shared" si="527"/>
        <v>0</v>
      </c>
      <c r="R3721" s="118"/>
    </row>
    <row r="3722" spans="1:18" x14ac:dyDescent="0.25">
      <c r="A3722" s="25">
        <f t="shared" si="519"/>
        <v>414</v>
      </c>
      <c r="B3722" s="23">
        <f t="shared" si="520"/>
        <v>44579</v>
      </c>
      <c r="C3722" s="24">
        <v>6</v>
      </c>
      <c r="D3722" s="54" t="str">
        <f t="shared" si="521"/>
        <v>ASET</v>
      </c>
      <c r="E3722" s="178"/>
      <c r="F3722" s="179"/>
      <c r="G3722" s="177"/>
      <c r="H3722" s="177"/>
      <c r="I3722" s="169">
        <f t="shared" si="522"/>
        <v>0</v>
      </c>
      <c r="J3722" s="149" t="str" cm="1">
        <f t="array" ref="J3722">IF(ISERROR(INDEX('Non Compliance input'!$H$5:$H$156,MATCH(1,(A3722='Non Compliance input'!$A$5:$A$156)*(F3722&gt;='Non Compliance input'!$D$5:$D$156)*(E3722&lt;'Non Compliance input'!$E$5:$E$156)*('Non Compliance input'!$H$5:$H$156="Yes"),0))
),"","Yes")</f>
        <v/>
      </c>
      <c r="K3722" s="149">
        <f t="shared" si="523"/>
        <v>0</v>
      </c>
      <c r="L3722" s="162">
        <f t="shared" si="524"/>
        <v>0</v>
      </c>
      <c r="M3722" s="162" t="str" cm="1">
        <f t="array" ref="M3722">IF(ISERROR(INDEX('Non Compliance input'!$I$5:$I$156,MATCH(1,(A3722='Non Compliance input'!$A$5:$A$156)*(E3722&gt;='Non Compliance input'!$D$5:$D$156)*(F3722&lt;='Non Compliance input'!$E$5:$E$156)*('Non Compliance input'!$I$5:$I$156="Yes"),0))
),"","Yes")</f>
        <v/>
      </c>
      <c r="N3722" s="149" t="str">
        <f>IF(VLOOKUP($A3722,HourEndingOutage!$B$3:$F$746,5,0)="Outage","Outage","")</f>
        <v/>
      </c>
      <c r="O3722" s="18">
        <f t="shared" si="525"/>
        <v>0</v>
      </c>
      <c r="P3722" s="18" t="str">
        <f t="shared" si="526"/>
        <v/>
      </c>
      <c r="Q3722" s="18">
        <f t="shared" si="527"/>
        <v>0</v>
      </c>
      <c r="R3722" s="118"/>
    </row>
    <row r="3723" spans="1:18" x14ac:dyDescent="0.25">
      <c r="A3723" s="25">
        <f t="shared" si="519"/>
        <v>414</v>
      </c>
      <c r="B3723" s="23">
        <f t="shared" si="520"/>
        <v>44579</v>
      </c>
      <c r="C3723" s="24">
        <v>6</v>
      </c>
      <c r="D3723" s="54" t="str">
        <f t="shared" si="521"/>
        <v>ASET</v>
      </c>
      <c r="E3723" s="178"/>
      <c r="F3723" s="179"/>
      <c r="G3723" s="177"/>
      <c r="H3723" s="177"/>
      <c r="I3723" s="169">
        <f t="shared" si="522"/>
        <v>0</v>
      </c>
      <c r="J3723" s="149" t="str" cm="1">
        <f t="array" ref="J3723">IF(ISERROR(INDEX('Non Compliance input'!$H$5:$H$156,MATCH(1,(A3723='Non Compliance input'!$A$5:$A$156)*(F3723&gt;='Non Compliance input'!$D$5:$D$156)*(E3723&lt;'Non Compliance input'!$E$5:$E$156)*('Non Compliance input'!$H$5:$H$156="Yes"),0))
),"","Yes")</f>
        <v/>
      </c>
      <c r="K3723" s="149">
        <f t="shared" si="523"/>
        <v>0</v>
      </c>
      <c r="L3723" s="162">
        <f t="shared" si="524"/>
        <v>0</v>
      </c>
      <c r="M3723" s="162" t="str" cm="1">
        <f t="array" ref="M3723">IF(ISERROR(INDEX('Non Compliance input'!$I$5:$I$156,MATCH(1,(A3723='Non Compliance input'!$A$5:$A$156)*(E3723&gt;='Non Compliance input'!$D$5:$D$156)*(F3723&lt;='Non Compliance input'!$E$5:$E$156)*('Non Compliance input'!$I$5:$I$156="Yes"),0))
),"","Yes")</f>
        <v/>
      </c>
      <c r="N3723" s="149" t="str">
        <f>IF(VLOOKUP($A3723,HourEndingOutage!$B$3:$F$746,5,0)="Outage","Outage","")</f>
        <v/>
      </c>
      <c r="O3723" s="18">
        <f t="shared" si="525"/>
        <v>0</v>
      </c>
      <c r="P3723" s="18" t="str">
        <f t="shared" si="526"/>
        <v/>
      </c>
      <c r="Q3723" s="18">
        <f t="shared" si="527"/>
        <v>0</v>
      </c>
      <c r="R3723" s="118"/>
    </row>
    <row r="3724" spans="1:18" x14ac:dyDescent="0.25">
      <c r="A3724" s="25">
        <f t="shared" si="519"/>
        <v>414</v>
      </c>
      <c r="B3724" s="23">
        <f t="shared" si="520"/>
        <v>44579</v>
      </c>
      <c r="C3724" s="24">
        <v>6</v>
      </c>
      <c r="D3724" s="54" t="str">
        <f t="shared" si="521"/>
        <v>ASET</v>
      </c>
      <c r="E3724" s="178"/>
      <c r="F3724" s="179"/>
      <c r="G3724" s="177"/>
      <c r="H3724" s="177"/>
      <c r="I3724" s="169">
        <f t="shared" si="522"/>
        <v>0</v>
      </c>
      <c r="J3724" s="149" t="str" cm="1">
        <f t="array" ref="J3724">IF(ISERROR(INDEX('Non Compliance input'!$H$5:$H$156,MATCH(1,(A3724='Non Compliance input'!$A$5:$A$156)*(F3724&gt;='Non Compliance input'!$D$5:$D$156)*(E3724&lt;'Non Compliance input'!$E$5:$E$156)*('Non Compliance input'!$H$5:$H$156="Yes"),0))
),"","Yes")</f>
        <v/>
      </c>
      <c r="K3724" s="149">
        <f t="shared" si="523"/>
        <v>0</v>
      </c>
      <c r="L3724" s="162">
        <f t="shared" si="524"/>
        <v>0</v>
      </c>
      <c r="M3724" s="162" t="str" cm="1">
        <f t="array" ref="M3724">IF(ISERROR(INDEX('Non Compliance input'!$I$5:$I$156,MATCH(1,(A3724='Non Compliance input'!$A$5:$A$156)*(E3724&gt;='Non Compliance input'!$D$5:$D$156)*(F3724&lt;='Non Compliance input'!$E$5:$E$156)*('Non Compliance input'!$I$5:$I$156="Yes"),0))
),"","Yes")</f>
        <v/>
      </c>
      <c r="N3724" s="149" t="str">
        <f>IF(VLOOKUP($A3724,HourEndingOutage!$B$3:$F$746,5,0)="Outage","Outage","")</f>
        <v/>
      </c>
      <c r="O3724" s="18">
        <f t="shared" si="525"/>
        <v>0</v>
      </c>
      <c r="P3724" s="18" t="str">
        <f t="shared" si="526"/>
        <v/>
      </c>
      <c r="Q3724" s="18">
        <f t="shared" si="527"/>
        <v>0</v>
      </c>
      <c r="R3724" s="118"/>
    </row>
    <row r="3725" spans="1:18" x14ac:dyDescent="0.25">
      <c r="A3725" s="25">
        <f t="shared" si="519"/>
        <v>414</v>
      </c>
      <c r="B3725" s="23">
        <f t="shared" si="520"/>
        <v>44579</v>
      </c>
      <c r="C3725" s="24">
        <v>6</v>
      </c>
      <c r="D3725" s="54" t="str">
        <f t="shared" si="521"/>
        <v>ASET</v>
      </c>
      <c r="E3725" s="178"/>
      <c r="F3725" s="179"/>
      <c r="G3725" s="177"/>
      <c r="H3725" s="177"/>
      <c r="I3725" s="169">
        <f t="shared" si="522"/>
        <v>0</v>
      </c>
      <c r="J3725" s="149" t="str" cm="1">
        <f t="array" ref="J3725">IF(ISERROR(INDEX('Non Compliance input'!$H$5:$H$156,MATCH(1,(A3725='Non Compliance input'!$A$5:$A$156)*(F3725&gt;='Non Compliance input'!$D$5:$D$156)*(E3725&lt;'Non Compliance input'!$E$5:$E$156)*('Non Compliance input'!$H$5:$H$156="Yes"),0))
),"","Yes")</f>
        <v/>
      </c>
      <c r="K3725" s="149">
        <f t="shared" si="523"/>
        <v>0</v>
      </c>
      <c r="L3725" s="162">
        <f t="shared" si="524"/>
        <v>0</v>
      </c>
      <c r="M3725" s="162" t="str" cm="1">
        <f t="array" ref="M3725">IF(ISERROR(INDEX('Non Compliance input'!$I$5:$I$156,MATCH(1,(A3725='Non Compliance input'!$A$5:$A$156)*(E3725&gt;='Non Compliance input'!$D$5:$D$156)*(F3725&lt;='Non Compliance input'!$E$5:$E$156)*('Non Compliance input'!$I$5:$I$156="Yes"),0))
),"","Yes")</f>
        <v/>
      </c>
      <c r="N3725" s="149" t="str">
        <f>IF(VLOOKUP($A3725,HourEndingOutage!$B$3:$F$746,5,0)="Outage","Outage","")</f>
        <v/>
      </c>
      <c r="O3725" s="18">
        <f t="shared" si="525"/>
        <v>0</v>
      </c>
      <c r="P3725" s="18" t="str">
        <f t="shared" si="526"/>
        <v/>
      </c>
      <c r="Q3725" s="18">
        <f t="shared" si="527"/>
        <v>0</v>
      </c>
      <c r="R3725" s="118"/>
    </row>
    <row r="3726" spans="1:18" x14ac:dyDescent="0.25">
      <c r="A3726" s="25">
        <f t="shared" si="519"/>
        <v>414</v>
      </c>
      <c r="B3726" s="23">
        <f t="shared" si="520"/>
        <v>44579</v>
      </c>
      <c r="C3726" s="24">
        <v>6</v>
      </c>
      <c r="D3726" s="54" t="str">
        <f t="shared" si="521"/>
        <v>ASET</v>
      </c>
      <c r="E3726" s="178"/>
      <c r="F3726" s="179"/>
      <c r="G3726" s="177"/>
      <c r="H3726" s="177"/>
      <c r="I3726" s="169">
        <f t="shared" si="522"/>
        <v>0</v>
      </c>
      <c r="J3726" s="149" t="str" cm="1">
        <f t="array" ref="J3726">IF(ISERROR(INDEX('Non Compliance input'!$H$5:$H$156,MATCH(1,(A3726='Non Compliance input'!$A$5:$A$156)*(F3726&gt;='Non Compliance input'!$D$5:$D$156)*(E3726&lt;'Non Compliance input'!$E$5:$E$156)*('Non Compliance input'!$H$5:$H$156="Yes"),0))
),"","Yes")</f>
        <v/>
      </c>
      <c r="K3726" s="149">
        <f t="shared" si="523"/>
        <v>0</v>
      </c>
      <c r="L3726" s="162">
        <f t="shared" si="524"/>
        <v>0</v>
      </c>
      <c r="M3726" s="162" t="str" cm="1">
        <f t="array" ref="M3726">IF(ISERROR(INDEX('Non Compliance input'!$I$5:$I$156,MATCH(1,(A3726='Non Compliance input'!$A$5:$A$156)*(E3726&gt;='Non Compliance input'!$D$5:$D$156)*(F3726&lt;='Non Compliance input'!$E$5:$E$156)*('Non Compliance input'!$I$5:$I$156="Yes"),0))
),"","Yes")</f>
        <v/>
      </c>
      <c r="N3726" s="149" t="str">
        <f>IF(VLOOKUP($A3726,HourEndingOutage!$B$3:$F$746,5,0)="Outage","Outage","")</f>
        <v/>
      </c>
      <c r="O3726" s="18">
        <f t="shared" si="525"/>
        <v>0</v>
      </c>
      <c r="P3726" s="18" t="str">
        <f t="shared" si="526"/>
        <v/>
      </c>
      <c r="Q3726" s="18">
        <f t="shared" si="527"/>
        <v>0</v>
      </c>
      <c r="R3726" s="118"/>
    </row>
    <row r="3727" spans="1:18" x14ac:dyDescent="0.25">
      <c r="A3727" s="25">
        <f t="shared" si="519"/>
        <v>414</v>
      </c>
      <c r="B3727" s="23">
        <f t="shared" si="520"/>
        <v>44579</v>
      </c>
      <c r="C3727" s="24">
        <v>6</v>
      </c>
      <c r="D3727" s="54" t="str">
        <f t="shared" si="521"/>
        <v>ASET</v>
      </c>
      <c r="E3727" s="178"/>
      <c r="F3727" s="179"/>
      <c r="G3727" s="177"/>
      <c r="H3727" s="177"/>
      <c r="I3727" s="169">
        <f t="shared" si="522"/>
        <v>0</v>
      </c>
      <c r="J3727" s="149" t="str" cm="1">
        <f t="array" ref="J3727">IF(ISERROR(INDEX('Non Compliance input'!$H$5:$H$156,MATCH(1,(A3727='Non Compliance input'!$A$5:$A$156)*(F3727&gt;='Non Compliance input'!$D$5:$D$156)*(E3727&lt;'Non Compliance input'!$E$5:$E$156)*('Non Compliance input'!$H$5:$H$156="Yes"),0))
),"","Yes")</f>
        <v/>
      </c>
      <c r="K3727" s="149">
        <f t="shared" si="523"/>
        <v>0</v>
      </c>
      <c r="L3727" s="162">
        <f t="shared" si="524"/>
        <v>0</v>
      </c>
      <c r="M3727" s="162" t="str" cm="1">
        <f t="array" ref="M3727">IF(ISERROR(INDEX('Non Compliance input'!$I$5:$I$156,MATCH(1,(A3727='Non Compliance input'!$A$5:$A$156)*(E3727&gt;='Non Compliance input'!$D$5:$D$156)*(F3727&lt;='Non Compliance input'!$E$5:$E$156)*('Non Compliance input'!$I$5:$I$156="Yes"),0))
),"","Yes")</f>
        <v/>
      </c>
      <c r="N3727" s="149" t="str">
        <f>IF(VLOOKUP($A3727,HourEndingOutage!$B$3:$F$746,5,0)="Outage","Outage","")</f>
        <v/>
      </c>
      <c r="O3727" s="18">
        <f t="shared" si="525"/>
        <v>0</v>
      </c>
      <c r="P3727" s="18" t="str">
        <f t="shared" si="526"/>
        <v/>
      </c>
      <c r="Q3727" s="18">
        <f t="shared" si="527"/>
        <v>0</v>
      </c>
      <c r="R3727" s="118"/>
    </row>
    <row r="3728" spans="1:18" x14ac:dyDescent="0.25">
      <c r="A3728" s="25">
        <f t="shared" si="519"/>
        <v>414</v>
      </c>
      <c r="B3728" s="23">
        <f t="shared" si="520"/>
        <v>44579</v>
      </c>
      <c r="C3728" s="24">
        <v>6</v>
      </c>
      <c r="D3728" s="54" t="str">
        <f t="shared" si="521"/>
        <v>ASET</v>
      </c>
      <c r="E3728" s="178"/>
      <c r="F3728" s="179"/>
      <c r="G3728" s="177"/>
      <c r="H3728" s="177"/>
      <c r="I3728" s="169">
        <f t="shared" si="522"/>
        <v>0</v>
      </c>
      <c r="J3728" s="149" t="str" cm="1">
        <f t="array" ref="J3728">IF(ISERROR(INDEX('Non Compliance input'!$H$5:$H$156,MATCH(1,(A3728='Non Compliance input'!$A$5:$A$156)*(F3728&gt;='Non Compliance input'!$D$5:$D$156)*(E3728&lt;'Non Compliance input'!$E$5:$E$156)*('Non Compliance input'!$H$5:$H$156="Yes"),0))
),"","Yes")</f>
        <v/>
      </c>
      <c r="K3728" s="149">
        <f t="shared" si="523"/>
        <v>0</v>
      </c>
      <c r="L3728" s="162">
        <f t="shared" si="524"/>
        <v>0</v>
      </c>
      <c r="M3728" s="162" t="str" cm="1">
        <f t="array" ref="M3728">IF(ISERROR(INDEX('Non Compliance input'!$I$5:$I$156,MATCH(1,(A3728='Non Compliance input'!$A$5:$A$156)*(E3728&gt;='Non Compliance input'!$D$5:$D$156)*(F3728&lt;='Non Compliance input'!$E$5:$E$156)*('Non Compliance input'!$I$5:$I$156="Yes"),0))
),"","Yes")</f>
        <v/>
      </c>
      <c r="N3728" s="149" t="str">
        <f>IF(VLOOKUP($A3728,HourEndingOutage!$B$3:$F$746,5,0)="Outage","Outage","")</f>
        <v/>
      </c>
      <c r="O3728" s="18">
        <f t="shared" si="525"/>
        <v>0</v>
      </c>
      <c r="P3728" s="18" t="str">
        <f t="shared" si="526"/>
        <v/>
      </c>
      <c r="Q3728" s="18">
        <f t="shared" si="527"/>
        <v>0</v>
      </c>
      <c r="R3728" s="118"/>
    </row>
    <row r="3729" spans="1:18" x14ac:dyDescent="0.25">
      <c r="A3729" s="25">
        <f t="shared" si="519"/>
        <v>415</v>
      </c>
      <c r="B3729" s="23">
        <f t="shared" si="520"/>
        <v>44579</v>
      </c>
      <c r="C3729" s="24">
        <v>7</v>
      </c>
      <c r="D3729" s="54" t="str">
        <f t="shared" si="521"/>
        <v>ASET</v>
      </c>
      <c r="E3729" s="178"/>
      <c r="F3729" s="179"/>
      <c r="G3729" s="177"/>
      <c r="H3729" s="177"/>
      <c r="I3729" s="169">
        <f t="shared" si="522"/>
        <v>0</v>
      </c>
      <c r="J3729" s="149" t="str" cm="1">
        <f t="array" ref="J3729">IF(ISERROR(INDEX('Non Compliance input'!$H$5:$H$156,MATCH(1,(A3729='Non Compliance input'!$A$5:$A$156)*(F3729&gt;='Non Compliance input'!$D$5:$D$156)*(E3729&lt;'Non Compliance input'!$E$5:$E$156)*('Non Compliance input'!$H$5:$H$156="Yes"),0))
),"","Yes")</f>
        <v/>
      </c>
      <c r="K3729" s="149">
        <f t="shared" si="523"/>
        <v>0</v>
      </c>
      <c r="L3729" s="162">
        <f t="shared" si="524"/>
        <v>0</v>
      </c>
      <c r="M3729" s="162" t="str" cm="1">
        <f t="array" ref="M3729">IF(ISERROR(INDEX('Non Compliance input'!$I$5:$I$156,MATCH(1,(A3729='Non Compliance input'!$A$5:$A$156)*(E3729&gt;='Non Compliance input'!$D$5:$D$156)*(F3729&lt;='Non Compliance input'!$E$5:$E$156)*('Non Compliance input'!$I$5:$I$156="Yes"),0))
),"","Yes")</f>
        <v/>
      </c>
      <c r="N3729" s="149" t="str">
        <f>IF(VLOOKUP($A3729,HourEndingOutage!$B$3:$F$746,5,0)="Outage","Outage","")</f>
        <v/>
      </c>
      <c r="O3729" s="18">
        <f t="shared" si="525"/>
        <v>0</v>
      </c>
      <c r="P3729" s="18" t="str">
        <f t="shared" si="526"/>
        <v/>
      </c>
      <c r="Q3729" s="18">
        <f t="shared" si="527"/>
        <v>0</v>
      </c>
      <c r="R3729" s="118"/>
    </row>
    <row r="3730" spans="1:18" x14ac:dyDescent="0.25">
      <c r="A3730" s="25">
        <f t="shared" si="519"/>
        <v>415</v>
      </c>
      <c r="B3730" s="23">
        <f t="shared" si="520"/>
        <v>44579</v>
      </c>
      <c r="C3730" s="24">
        <v>7</v>
      </c>
      <c r="D3730" s="54" t="str">
        <f t="shared" si="521"/>
        <v>ASET</v>
      </c>
      <c r="E3730" s="178"/>
      <c r="F3730" s="179"/>
      <c r="G3730" s="177"/>
      <c r="H3730" s="177"/>
      <c r="I3730" s="169">
        <f t="shared" si="522"/>
        <v>0</v>
      </c>
      <c r="J3730" s="149" t="str" cm="1">
        <f t="array" ref="J3730">IF(ISERROR(INDEX('Non Compliance input'!$H$5:$H$156,MATCH(1,(A3730='Non Compliance input'!$A$5:$A$156)*(F3730&gt;='Non Compliance input'!$D$5:$D$156)*(E3730&lt;'Non Compliance input'!$E$5:$E$156)*('Non Compliance input'!$H$5:$H$156="Yes"),0))
),"","Yes")</f>
        <v/>
      </c>
      <c r="K3730" s="149">
        <f t="shared" si="523"/>
        <v>0</v>
      </c>
      <c r="L3730" s="162">
        <f t="shared" si="524"/>
        <v>0</v>
      </c>
      <c r="M3730" s="162" t="str" cm="1">
        <f t="array" ref="M3730">IF(ISERROR(INDEX('Non Compliance input'!$I$5:$I$156,MATCH(1,(A3730='Non Compliance input'!$A$5:$A$156)*(E3730&gt;='Non Compliance input'!$D$5:$D$156)*(F3730&lt;='Non Compliance input'!$E$5:$E$156)*('Non Compliance input'!$I$5:$I$156="Yes"),0))
),"","Yes")</f>
        <v/>
      </c>
      <c r="N3730" s="149" t="str">
        <f>IF(VLOOKUP($A3730,HourEndingOutage!$B$3:$F$746,5,0)="Outage","Outage","")</f>
        <v/>
      </c>
      <c r="O3730" s="18">
        <f t="shared" si="525"/>
        <v>0</v>
      </c>
      <c r="P3730" s="18" t="str">
        <f t="shared" si="526"/>
        <v/>
      </c>
      <c r="Q3730" s="18">
        <f t="shared" si="527"/>
        <v>0</v>
      </c>
      <c r="R3730" s="118"/>
    </row>
    <row r="3731" spans="1:18" x14ac:dyDescent="0.25">
      <c r="A3731" s="25">
        <f t="shared" si="519"/>
        <v>415</v>
      </c>
      <c r="B3731" s="23">
        <f t="shared" si="520"/>
        <v>44579</v>
      </c>
      <c r="C3731" s="24">
        <v>7</v>
      </c>
      <c r="D3731" s="54" t="str">
        <f t="shared" si="521"/>
        <v>ASET</v>
      </c>
      <c r="E3731" s="178"/>
      <c r="F3731" s="179"/>
      <c r="G3731" s="177"/>
      <c r="H3731" s="177"/>
      <c r="I3731" s="169">
        <f t="shared" si="522"/>
        <v>0</v>
      </c>
      <c r="J3731" s="149" t="str" cm="1">
        <f t="array" ref="J3731">IF(ISERROR(INDEX('Non Compliance input'!$H$5:$H$156,MATCH(1,(A3731='Non Compliance input'!$A$5:$A$156)*(F3731&gt;='Non Compliance input'!$D$5:$D$156)*(E3731&lt;'Non Compliance input'!$E$5:$E$156)*('Non Compliance input'!$H$5:$H$156="Yes"),0))
),"","Yes")</f>
        <v/>
      </c>
      <c r="K3731" s="149">
        <f t="shared" si="523"/>
        <v>0</v>
      </c>
      <c r="L3731" s="162">
        <f t="shared" si="524"/>
        <v>0</v>
      </c>
      <c r="M3731" s="162" t="str" cm="1">
        <f t="array" ref="M3731">IF(ISERROR(INDEX('Non Compliance input'!$I$5:$I$156,MATCH(1,(A3731='Non Compliance input'!$A$5:$A$156)*(E3731&gt;='Non Compliance input'!$D$5:$D$156)*(F3731&lt;='Non Compliance input'!$E$5:$E$156)*('Non Compliance input'!$I$5:$I$156="Yes"),0))
),"","Yes")</f>
        <v/>
      </c>
      <c r="N3731" s="149" t="str">
        <f>IF(VLOOKUP($A3731,HourEndingOutage!$B$3:$F$746,5,0)="Outage","Outage","")</f>
        <v/>
      </c>
      <c r="O3731" s="18">
        <f t="shared" si="525"/>
        <v>0</v>
      </c>
      <c r="P3731" s="18" t="str">
        <f t="shared" si="526"/>
        <v/>
      </c>
      <c r="Q3731" s="18">
        <f t="shared" si="527"/>
        <v>0</v>
      </c>
      <c r="R3731" s="118"/>
    </row>
    <row r="3732" spans="1:18" x14ac:dyDescent="0.25">
      <c r="A3732" s="25">
        <f t="shared" si="519"/>
        <v>415</v>
      </c>
      <c r="B3732" s="23">
        <f t="shared" si="520"/>
        <v>44579</v>
      </c>
      <c r="C3732" s="24">
        <v>7</v>
      </c>
      <c r="D3732" s="54" t="str">
        <f t="shared" si="521"/>
        <v>ASET</v>
      </c>
      <c r="E3732" s="178"/>
      <c r="F3732" s="179"/>
      <c r="G3732" s="177"/>
      <c r="H3732" s="177"/>
      <c r="I3732" s="169">
        <f t="shared" si="522"/>
        <v>0</v>
      </c>
      <c r="J3732" s="149" t="str" cm="1">
        <f t="array" ref="J3732">IF(ISERROR(INDEX('Non Compliance input'!$H$5:$H$156,MATCH(1,(A3732='Non Compliance input'!$A$5:$A$156)*(F3732&gt;='Non Compliance input'!$D$5:$D$156)*(E3732&lt;'Non Compliance input'!$E$5:$E$156)*('Non Compliance input'!$H$5:$H$156="Yes"),0))
),"","Yes")</f>
        <v/>
      </c>
      <c r="K3732" s="149">
        <f t="shared" si="523"/>
        <v>0</v>
      </c>
      <c r="L3732" s="162">
        <f t="shared" si="524"/>
        <v>0</v>
      </c>
      <c r="M3732" s="162" t="str" cm="1">
        <f t="array" ref="M3732">IF(ISERROR(INDEX('Non Compliance input'!$I$5:$I$156,MATCH(1,(A3732='Non Compliance input'!$A$5:$A$156)*(E3732&gt;='Non Compliance input'!$D$5:$D$156)*(F3732&lt;='Non Compliance input'!$E$5:$E$156)*('Non Compliance input'!$I$5:$I$156="Yes"),0))
),"","Yes")</f>
        <v/>
      </c>
      <c r="N3732" s="149" t="str">
        <f>IF(VLOOKUP($A3732,HourEndingOutage!$B$3:$F$746,5,0)="Outage","Outage","")</f>
        <v/>
      </c>
      <c r="O3732" s="18">
        <f t="shared" si="525"/>
        <v>0</v>
      </c>
      <c r="P3732" s="18" t="str">
        <f t="shared" si="526"/>
        <v/>
      </c>
      <c r="Q3732" s="18">
        <f t="shared" si="527"/>
        <v>0</v>
      </c>
      <c r="R3732" s="118"/>
    </row>
    <row r="3733" spans="1:18" x14ac:dyDescent="0.25">
      <c r="A3733" s="25">
        <f t="shared" si="519"/>
        <v>415</v>
      </c>
      <c r="B3733" s="23">
        <f t="shared" si="520"/>
        <v>44579</v>
      </c>
      <c r="C3733" s="24">
        <v>7</v>
      </c>
      <c r="D3733" s="54" t="str">
        <f t="shared" si="521"/>
        <v>ASET</v>
      </c>
      <c r="E3733" s="178"/>
      <c r="F3733" s="179"/>
      <c r="G3733" s="177"/>
      <c r="H3733" s="177"/>
      <c r="I3733" s="169">
        <f t="shared" si="522"/>
        <v>0</v>
      </c>
      <c r="J3733" s="149" t="str" cm="1">
        <f t="array" ref="J3733">IF(ISERROR(INDEX('Non Compliance input'!$H$5:$H$156,MATCH(1,(A3733='Non Compliance input'!$A$5:$A$156)*(F3733&gt;='Non Compliance input'!$D$5:$D$156)*(E3733&lt;'Non Compliance input'!$E$5:$E$156)*('Non Compliance input'!$H$5:$H$156="Yes"),0))
),"","Yes")</f>
        <v/>
      </c>
      <c r="K3733" s="149">
        <f t="shared" si="523"/>
        <v>0</v>
      </c>
      <c r="L3733" s="162">
        <f t="shared" si="524"/>
        <v>0</v>
      </c>
      <c r="M3733" s="162" t="str" cm="1">
        <f t="array" ref="M3733">IF(ISERROR(INDEX('Non Compliance input'!$I$5:$I$156,MATCH(1,(A3733='Non Compliance input'!$A$5:$A$156)*(E3733&gt;='Non Compliance input'!$D$5:$D$156)*(F3733&lt;='Non Compliance input'!$E$5:$E$156)*('Non Compliance input'!$I$5:$I$156="Yes"),0))
),"","Yes")</f>
        <v/>
      </c>
      <c r="N3733" s="149" t="str">
        <f>IF(VLOOKUP($A3733,HourEndingOutage!$B$3:$F$746,5,0)="Outage","Outage","")</f>
        <v/>
      </c>
      <c r="O3733" s="18">
        <f t="shared" si="525"/>
        <v>0</v>
      </c>
      <c r="P3733" s="18" t="str">
        <f t="shared" si="526"/>
        <v/>
      </c>
      <c r="Q3733" s="18">
        <f t="shared" si="527"/>
        <v>0</v>
      </c>
      <c r="R3733" s="118"/>
    </row>
    <row r="3734" spans="1:18" x14ac:dyDescent="0.25">
      <c r="A3734" s="25">
        <f t="shared" si="519"/>
        <v>415</v>
      </c>
      <c r="B3734" s="23">
        <f t="shared" si="520"/>
        <v>44579</v>
      </c>
      <c r="C3734" s="24">
        <v>7</v>
      </c>
      <c r="D3734" s="54" t="str">
        <f t="shared" si="521"/>
        <v>ASET</v>
      </c>
      <c r="E3734" s="178"/>
      <c r="F3734" s="179"/>
      <c r="G3734" s="177"/>
      <c r="H3734" s="177"/>
      <c r="I3734" s="169">
        <f t="shared" si="522"/>
        <v>0</v>
      </c>
      <c r="J3734" s="149" t="str" cm="1">
        <f t="array" ref="J3734">IF(ISERROR(INDEX('Non Compliance input'!$H$5:$H$156,MATCH(1,(A3734='Non Compliance input'!$A$5:$A$156)*(F3734&gt;='Non Compliance input'!$D$5:$D$156)*(E3734&lt;'Non Compliance input'!$E$5:$E$156)*('Non Compliance input'!$H$5:$H$156="Yes"),0))
),"","Yes")</f>
        <v/>
      </c>
      <c r="K3734" s="149">
        <f t="shared" si="523"/>
        <v>0</v>
      </c>
      <c r="L3734" s="162">
        <f t="shared" si="524"/>
        <v>0</v>
      </c>
      <c r="M3734" s="162" t="str" cm="1">
        <f t="array" ref="M3734">IF(ISERROR(INDEX('Non Compliance input'!$I$5:$I$156,MATCH(1,(A3734='Non Compliance input'!$A$5:$A$156)*(E3734&gt;='Non Compliance input'!$D$5:$D$156)*(F3734&lt;='Non Compliance input'!$E$5:$E$156)*('Non Compliance input'!$I$5:$I$156="Yes"),0))
),"","Yes")</f>
        <v/>
      </c>
      <c r="N3734" s="149" t="str">
        <f>IF(VLOOKUP($A3734,HourEndingOutage!$B$3:$F$746,5,0)="Outage","Outage","")</f>
        <v/>
      </c>
      <c r="O3734" s="18">
        <f t="shared" si="525"/>
        <v>0</v>
      </c>
      <c r="P3734" s="18" t="str">
        <f t="shared" si="526"/>
        <v/>
      </c>
      <c r="Q3734" s="18">
        <f t="shared" si="527"/>
        <v>0</v>
      </c>
      <c r="R3734" s="118"/>
    </row>
    <row r="3735" spans="1:18" x14ac:dyDescent="0.25">
      <c r="A3735" s="25">
        <f t="shared" si="519"/>
        <v>415</v>
      </c>
      <c r="B3735" s="23">
        <f t="shared" si="520"/>
        <v>44579</v>
      </c>
      <c r="C3735" s="24">
        <v>7</v>
      </c>
      <c r="D3735" s="54" t="str">
        <f t="shared" si="521"/>
        <v>ASET</v>
      </c>
      <c r="E3735" s="178"/>
      <c r="F3735" s="179"/>
      <c r="G3735" s="177"/>
      <c r="H3735" s="177"/>
      <c r="I3735" s="169">
        <f t="shared" si="522"/>
        <v>0</v>
      </c>
      <c r="J3735" s="149" t="str" cm="1">
        <f t="array" ref="J3735">IF(ISERROR(INDEX('Non Compliance input'!$H$5:$H$156,MATCH(1,(A3735='Non Compliance input'!$A$5:$A$156)*(F3735&gt;='Non Compliance input'!$D$5:$D$156)*(E3735&lt;'Non Compliance input'!$E$5:$E$156)*('Non Compliance input'!$H$5:$H$156="Yes"),0))
),"","Yes")</f>
        <v/>
      </c>
      <c r="K3735" s="149">
        <f t="shared" si="523"/>
        <v>0</v>
      </c>
      <c r="L3735" s="162">
        <f t="shared" si="524"/>
        <v>0</v>
      </c>
      <c r="M3735" s="162" t="str" cm="1">
        <f t="array" ref="M3735">IF(ISERROR(INDEX('Non Compliance input'!$I$5:$I$156,MATCH(1,(A3735='Non Compliance input'!$A$5:$A$156)*(E3735&gt;='Non Compliance input'!$D$5:$D$156)*(F3735&lt;='Non Compliance input'!$E$5:$E$156)*('Non Compliance input'!$I$5:$I$156="Yes"),0))
),"","Yes")</f>
        <v/>
      </c>
      <c r="N3735" s="149" t="str">
        <f>IF(VLOOKUP($A3735,HourEndingOutage!$B$3:$F$746,5,0)="Outage","Outage","")</f>
        <v/>
      </c>
      <c r="O3735" s="18">
        <f t="shared" si="525"/>
        <v>0</v>
      </c>
      <c r="P3735" s="18" t="str">
        <f t="shared" si="526"/>
        <v/>
      </c>
      <c r="Q3735" s="18">
        <f t="shared" si="527"/>
        <v>0</v>
      </c>
      <c r="R3735" s="118"/>
    </row>
    <row r="3736" spans="1:18" x14ac:dyDescent="0.25">
      <c r="A3736" s="25">
        <f t="shared" si="519"/>
        <v>415</v>
      </c>
      <c r="B3736" s="23">
        <f t="shared" si="520"/>
        <v>44579</v>
      </c>
      <c r="C3736" s="24">
        <v>7</v>
      </c>
      <c r="D3736" s="54" t="str">
        <f t="shared" si="521"/>
        <v>ASET</v>
      </c>
      <c r="E3736" s="178"/>
      <c r="F3736" s="179"/>
      <c r="G3736" s="177"/>
      <c r="H3736" s="177"/>
      <c r="I3736" s="169">
        <f t="shared" si="522"/>
        <v>0</v>
      </c>
      <c r="J3736" s="149" t="str" cm="1">
        <f t="array" ref="J3736">IF(ISERROR(INDEX('Non Compliance input'!$H$5:$H$156,MATCH(1,(A3736='Non Compliance input'!$A$5:$A$156)*(F3736&gt;='Non Compliance input'!$D$5:$D$156)*(E3736&lt;'Non Compliance input'!$E$5:$E$156)*('Non Compliance input'!$H$5:$H$156="Yes"),0))
),"","Yes")</f>
        <v/>
      </c>
      <c r="K3736" s="149">
        <f t="shared" si="523"/>
        <v>0</v>
      </c>
      <c r="L3736" s="162">
        <f t="shared" si="524"/>
        <v>0</v>
      </c>
      <c r="M3736" s="162" t="str" cm="1">
        <f t="array" ref="M3736">IF(ISERROR(INDEX('Non Compliance input'!$I$5:$I$156,MATCH(1,(A3736='Non Compliance input'!$A$5:$A$156)*(E3736&gt;='Non Compliance input'!$D$5:$D$156)*(F3736&lt;='Non Compliance input'!$E$5:$E$156)*('Non Compliance input'!$I$5:$I$156="Yes"),0))
),"","Yes")</f>
        <v/>
      </c>
      <c r="N3736" s="149" t="str">
        <f>IF(VLOOKUP($A3736,HourEndingOutage!$B$3:$F$746,5,0)="Outage","Outage","")</f>
        <v/>
      </c>
      <c r="O3736" s="18">
        <f t="shared" si="525"/>
        <v>0</v>
      </c>
      <c r="P3736" s="18" t="str">
        <f t="shared" si="526"/>
        <v/>
      </c>
      <c r="Q3736" s="18">
        <f t="shared" si="527"/>
        <v>0</v>
      </c>
      <c r="R3736" s="118"/>
    </row>
    <row r="3737" spans="1:18" x14ac:dyDescent="0.25">
      <c r="A3737" s="25">
        <f t="shared" si="519"/>
        <v>415</v>
      </c>
      <c r="B3737" s="23">
        <f t="shared" si="520"/>
        <v>44579</v>
      </c>
      <c r="C3737" s="24">
        <v>7</v>
      </c>
      <c r="D3737" s="54" t="str">
        <f t="shared" si="521"/>
        <v>ASET</v>
      </c>
      <c r="E3737" s="178"/>
      <c r="F3737" s="179"/>
      <c r="G3737" s="177"/>
      <c r="H3737" s="177"/>
      <c r="I3737" s="169">
        <f t="shared" si="522"/>
        <v>0</v>
      </c>
      <c r="J3737" s="149" t="str" cm="1">
        <f t="array" ref="J3737">IF(ISERROR(INDEX('Non Compliance input'!$H$5:$H$156,MATCH(1,(A3737='Non Compliance input'!$A$5:$A$156)*(F3737&gt;='Non Compliance input'!$D$5:$D$156)*(E3737&lt;'Non Compliance input'!$E$5:$E$156)*('Non Compliance input'!$H$5:$H$156="Yes"),0))
),"","Yes")</f>
        <v/>
      </c>
      <c r="K3737" s="149">
        <f t="shared" si="523"/>
        <v>0</v>
      </c>
      <c r="L3737" s="162">
        <f t="shared" si="524"/>
        <v>0</v>
      </c>
      <c r="M3737" s="162" t="str" cm="1">
        <f t="array" ref="M3737">IF(ISERROR(INDEX('Non Compliance input'!$I$5:$I$156,MATCH(1,(A3737='Non Compliance input'!$A$5:$A$156)*(E3737&gt;='Non Compliance input'!$D$5:$D$156)*(F3737&lt;='Non Compliance input'!$E$5:$E$156)*('Non Compliance input'!$I$5:$I$156="Yes"),0))
),"","Yes")</f>
        <v/>
      </c>
      <c r="N3737" s="149" t="str">
        <f>IF(VLOOKUP($A3737,HourEndingOutage!$B$3:$F$746,5,0)="Outage","Outage","")</f>
        <v/>
      </c>
      <c r="O3737" s="18">
        <f t="shared" si="525"/>
        <v>0</v>
      </c>
      <c r="P3737" s="18" t="str">
        <f t="shared" si="526"/>
        <v/>
      </c>
      <c r="Q3737" s="18">
        <f t="shared" si="527"/>
        <v>0</v>
      </c>
      <c r="R3737" s="118"/>
    </row>
    <row r="3738" spans="1:18" x14ac:dyDescent="0.25">
      <c r="A3738" s="25">
        <f t="shared" si="519"/>
        <v>416</v>
      </c>
      <c r="B3738" s="23">
        <f t="shared" si="520"/>
        <v>44579</v>
      </c>
      <c r="C3738" s="24">
        <v>8</v>
      </c>
      <c r="D3738" s="54" t="str">
        <f t="shared" si="521"/>
        <v>ASET</v>
      </c>
      <c r="E3738" s="178"/>
      <c r="F3738" s="179"/>
      <c r="G3738" s="177"/>
      <c r="H3738" s="177"/>
      <c r="I3738" s="169">
        <f t="shared" si="522"/>
        <v>0</v>
      </c>
      <c r="J3738" s="149" t="str" cm="1">
        <f t="array" ref="J3738">IF(ISERROR(INDEX('Non Compliance input'!$H$5:$H$156,MATCH(1,(A3738='Non Compliance input'!$A$5:$A$156)*(F3738&gt;='Non Compliance input'!$D$5:$D$156)*(E3738&lt;'Non Compliance input'!$E$5:$E$156)*('Non Compliance input'!$H$5:$H$156="Yes"),0))
),"","Yes")</f>
        <v/>
      </c>
      <c r="K3738" s="149">
        <f t="shared" si="523"/>
        <v>0</v>
      </c>
      <c r="L3738" s="162">
        <f t="shared" si="524"/>
        <v>0</v>
      </c>
      <c r="M3738" s="162" t="str" cm="1">
        <f t="array" ref="M3738">IF(ISERROR(INDEX('Non Compliance input'!$I$5:$I$156,MATCH(1,(A3738='Non Compliance input'!$A$5:$A$156)*(E3738&gt;='Non Compliance input'!$D$5:$D$156)*(F3738&lt;='Non Compliance input'!$E$5:$E$156)*('Non Compliance input'!$I$5:$I$156="Yes"),0))
),"","Yes")</f>
        <v/>
      </c>
      <c r="N3738" s="149" t="str">
        <f>IF(VLOOKUP($A3738,HourEndingOutage!$B$3:$F$746,5,0)="Outage","Outage","")</f>
        <v/>
      </c>
      <c r="O3738" s="18">
        <f t="shared" si="525"/>
        <v>0</v>
      </c>
      <c r="P3738" s="18" t="str">
        <f t="shared" si="526"/>
        <v/>
      </c>
      <c r="Q3738" s="18">
        <f t="shared" si="527"/>
        <v>0</v>
      </c>
      <c r="R3738" s="118"/>
    </row>
    <row r="3739" spans="1:18" x14ac:dyDescent="0.25">
      <c r="A3739" s="25">
        <f t="shared" si="519"/>
        <v>416</v>
      </c>
      <c r="B3739" s="23">
        <f t="shared" si="520"/>
        <v>44579</v>
      </c>
      <c r="C3739" s="24">
        <v>8</v>
      </c>
      <c r="D3739" s="54" t="str">
        <f t="shared" si="521"/>
        <v>ASET</v>
      </c>
      <c r="E3739" s="178"/>
      <c r="F3739" s="179"/>
      <c r="G3739" s="177"/>
      <c r="H3739" s="177"/>
      <c r="I3739" s="169">
        <f t="shared" si="522"/>
        <v>0</v>
      </c>
      <c r="J3739" s="149" t="str" cm="1">
        <f t="array" ref="J3739">IF(ISERROR(INDEX('Non Compliance input'!$H$5:$H$156,MATCH(1,(A3739='Non Compliance input'!$A$5:$A$156)*(F3739&gt;='Non Compliance input'!$D$5:$D$156)*(E3739&lt;'Non Compliance input'!$E$5:$E$156)*('Non Compliance input'!$H$5:$H$156="Yes"),0))
),"","Yes")</f>
        <v/>
      </c>
      <c r="K3739" s="149">
        <f t="shared" si="523"/>
        <v>0</v>
      </c>
      <c r="L3739" s="162">
        <f t="shared" si="524"/>
        <v>0</v>
      </c>
      <c r="M3739" s="162" t="str" cm="1">
        <f t="array" ref="M3739">IF(ISERROR(INDEX('Non Compliance input'!$I$5:$I$156,MATCH(1,(A3739='Non Compliance input'!$A$5:$A$156)*(E3739&gt;='Non Compliance input'!$D$5:$D$156)*(F3739&lt;='Non Compliance input'!$E$5:$E$156)*('Non Compliance input'!$I$5:$I$156="Yes"),0))
),"","Yes")</f>
        <v/>
      </c>
      <c r="N3739" s="149" t="str">
        <f>IF(VLOOKUP($A3739,HourEndingOutage!$B$3:$F$746,5,0)="Outage","Outage","")</f>
        <v/>
      </c>
      <c r="O3739" s="18">
        <f t="shared" si="525"/>
        <v>0</v>
      </c>
      <c r="P3739" s="18" t="str">
        <f t="shared" si="526"/>
        <v/>
      </c>
      <c r="Q3739" s="18">
        <f t="shared" si="527"/>
        <v>0</v>
      </c>
      <c r="R3739" s="118"/>
    </row>
    <row r="3740" spans="1:18" x14ac:dyDescent="0.25">
      <c r="A3740" s="25">
        <f t="shared" ref="A3740:A3803" si="528">IF(C3740=C3739,A3739,A3739+1)</f>
        <v>416</v>
      </c>
      <c r="B3740" s="23">
        <f t="shared" ref="B3740:B3803" si="529">IF(C3740&lt;C3739,B3739+1,B3739)</f>
        <v>44579</v>
      </c>
      <c r="C3740" s="24">
        <v>8</v>
      </c>
      <c r="D3740" s="54" t="str">
        <f t="shared" si="521"/>
        <v>ASET</v>
      </c>
      <c r="E3740" s="178"/>
      <c r="F3740" s="179"/>
      <c r="G3740" s="177"/>
      <c r="H3740" s="177"/>
      <c r="I3740" s="169">
        <f t="shared" si="522"/>
        <v>0</v>
      </c>
      <c r="J3740" s="149" t="str" cm="1">
        <f t="array" ref="J3740">IF(ISERROR(INDEX('Non Compliance input'!$H$5:$H$156,MATCH(1,(A3740='Non Compliance input'!$A$5:$A$156)*(F3740&gt;='Non Compliance input'!$D$5:$D$156)*(E3740&lt;'Non Compliance input'!$E$5:$E$156)*('Non Compliance input'!$H$5:$H$156="Yes"),0))
),"","Yes")</f>
        <v/>
      </c>
      <c r="K3740" s="149">
        <f t="shared" si="523"/>
        <v>0</v>
      </c>
      <c r="L3740" s="162">
        <f t="shared" si="524"/>
        <v>0</v>
      </c>
      <c r="M3740" s="162" t="str" cm="1">
        <f t="array" ref="M3740">IF(ISERROR(INDEX('Non Compliance input'!$I$5:$I$156,MATCH(1,(A3740='Non Compliance input'!$A$5:$A$156)*(E3740&gt;='Non Compliance input'!$D$5:$D$156)*(F3740&lt;='Non Compliance input'!$E$5:$E$156)*('Non Compliance input'!$I$5:$I$156="Yes"),0))
),"","Yes")</f>
        <v/>
      </c>
      <c r="N3740" s="149" t="str">
        <f>IF(VLOOKUP($A3740,HourEndingOutage!$B$3:$F$746,5,0)="Outage","Outage","")</f>
        <v/>
      </c>
      <c r="O3740" s="18">
        <f t="shared" si="525"/>
        <v>0</v>
      </c>
      <c r="P3740" s="18" t="str">
        <f t="shared" si="526"/>
        <v/>
      </c>
      <c r="Q3740" s="18">
        <f t="shared" si="527"/>
        <v>0</v>
      </c>
      <c r="R3740" s="118"/>
    </row>
    <row r="3741" spans="1:18" x14ac:dyDescent="0.25">
      <c r="A3741" s="25">
        <f t="shared" si="528"/>
        <v>416</v>
      </c>
      <c r="B3741" s="23">
        <f t="shared" si="529"/>
        <v>44579</v>
      </c>
      <c r="C3741" s="24">
        <v>8</v>
      </c>
      <c r="D3741" s="54" t="str">
        <f t="shared" si="521"/>
        <v>ASET</v>
      </c>
      <c r="E3741" s="178"/>
      <c r="F3741" s="179"/>
      <c r="G3741" s="177"/>
      <c r="H3741" s="177"/>
      <c r="I3741" s="169">
        <f t="shared" si="522"/>
        <v>0</v>
      </c>
      <c r="J3741" s="149" t="str" cm="1">
        <f t="array" ref="J3741">IF(ISERROR(INDEX('Non Compliance input'!$H$5:$H$156,MATCH(1,(A3741='Non Compliance input'!$A$5:$A$156)*(F3741&gt;='Non Compliance input'!$D$5:$D$156)*(E3741&lt;'Non Compliance input'!$E$5:$E$156)*('Non Compliance input'!$H$5:$H$156="Yes"),0))
),"","Yes")</f>
        <v/>
      </c>
      <c r="K3741" s="149">
        <f t="shared" si="523"/>
        <v>0</v>
      </c>
      <c r="L3741" s="162">
        <f t="shared" si="524"/>
        <v>0</v>
      </c>
      <c r="M3741" s="162" t="str" cm="1">
        <f t="array" ref="M3741">IF(ISERROR(INDEX('Non Compliance input'!$I$5:$I$156,MATCH(1,(A3741='Non Compliance input'!$A$5:$A$156)*(E3741&gt;='Non Compliance input'!$D$5:$D$156)*(F3741&lt;='Non Compliance input'!$E$5:$E$156)*('Non Compliance input'!$I$5:$I$156="Yes"),0))
),"","Yes")</f>
        <v/>
      </c>
      <c r="N3741" s="149" t="str">
        <f>IF(VLOOKUP($A3741,HourEndingOutage!$B$3:$F$746,5,0)="Outage","Outage","")</f>
        <v/>
      </c>
      <c r="O3741" s="18">
        <f t="shared" si="525"/>
        <v>0</v>
      </c>
      <c r="P3741" s="18" t="str">
        <f t="shared" si="526"/>
        <v/>
      </c>
      <c r="Q3741" s="18">
        <f t="shared" si="527"/>
        <v>0</v>
      </c>
      <c r="R3741" s="118"/>
    </row>
    <row r="3742" spans="1:18" x14ac:dyDescent="0.25">
      <c r="A3742" s="25">
        <f t="shared" si="528"/>
        <v>416</v>
      </c>
      <c r="B3742" s="23">
        <f t="shared" si="529"/>
        <v>44579</v>
      </c>
      <c r="C3742" s="24">
        <v>8</v>
      </c>
      <c r="D3742" s="54" t="str">
        <f t="shared" si="521"/>
        <v>ASET</v>
      </c>
      <c r="E3742" s="178"/>
      <c r="F3742" s="179"/>
      <c r="G3742" s="177"/>
      <c r="H3742" s="177"/>
      <c r="I3742" s="169">
        <f t="shared" si="522"/>
        <v>0</v>
      </c>
      <c r="J3742" s="149" t="str" cm="1">
        <f t="array" ref="J3742">IF(ISERROR(INDEX('Non Compliance input'!$H$5:$H$156,MATCH(1,(A3742='Non Compliance input'!$A$5:$A$156)*(F3742&gt;='Non Compliance input'!$D$5:$D$156)*(E3742&lt;'Non Compliance input'!$E$5:$E$156)*('Non Compliance input'!$H$5:$H$156="Yes"),0))
),"","Yes")</f>
        <v/>
      </c>
      <c r="K3742" s="149">
        <f t="shared" si="523"/>
        <v>0</v>
      </c>
      <c r="L3742" s="162">
        <f t="shared" si="524"/>
        <v>0</v>
      </c>
      <c r="M3742" s="162" t="str" cm="1">
        <f t="array" ref="M3742">IF(ISERROR(INDEX('Non Compliance input'!$I$5:$I$156,MATCH(1,(A3742='Non Compliance input'!$A$5:$A$156)*(E3742&gt;='Non Compliance input'!$D$5:$D$156)*(F3742&lt;='Non Compliance input'!$E$5:$E$156)*('Non Compliance input'!$I$5:$I$156="Yes"),0))
),"","Yes")</f>
        <v/>
      </c>
      <c r="N3742" s="149" t="str">
        <f>IF(VLOOKUP($A3742,HourEndingOutage!$B$3:$F$746,5,0)="Outage","Outage","")</f>
        <v/>
      </c>
      <c r="O3742" s="18">
        <f t="shared" si="525"/>
        <v>0</v>
      </c>
      <c r="P3742" s="18" t="str">
        <f t="shared" si="526"/>
        <v/>
      </c>
      <c r="Q3742" s="18">
        <f t="shared" si="527"/>
        <v>0</v>
      </c>
      <c r="R3742" s="118"/>
    </row>
    <row r="3743" spans="1:18" x14ac:dyDescent="0.25">
      <c r="A3743" s="25">
        <f t="shared" si="528"/>
        <v>416</v>
      </c>
      <c r="B3743" s="23">
        <f t="shared" si="529"/>
        <v>44579</v>
      </c>
      <c r="C3743" s="24">
        <v>8</v>
      </c>
      <c r="D3743" s="54" t="str">
        <f t="shared" si="521"/>
        <v>ASET</v>
      </c>
      <c r="E3743" s="178"/>
      <c r="F3743" s="179"/>
      <c r="G3743" s="177"/>
      <c r="H3743" s="177"/>
      <c r="I3743" s="169">
        <f t="shared" si="522"/>
        <v>0</v>
      </c>
      <c r="J3743" s="149" t="str" cm="1">
        <f t="array" ref="J3743">IF(ISERROR(INDEX('Non Compliance input'!$H$5:$H$156,MATCH(1,(A3743='Non Compliance input'!$A$5:$A$156)*(F3743&gt;='Non Compliance input'!$D$5:$D$156)*(E3743&lt;'Non Compliance input'!$E$5:$E$156)*('Non Compliance input'!$H$5:$H$156="Yes"),0))
),"","Yes")</f>
        <v/>
      </c>
      <c r="K3743" s="149">
        <f t="shared" si="523"/>
        <v>0</v>
      </c>
      <c r="L3743" s="162">
        <f t="shared" si="524"/>
        <v>0</v>
      </c>
      <c r="M3743" s="162" t="str" cm="1">
        <f t="array" ref="M3743">IF(ISERROR(INDEX('Non Compliance input'!$I$5:$I$156,MATCH(1,(A3743='Non Compliance input'!$A$5:$A$156)*(E3743&gt;='Non Compliance input'!$D$5:$D$156)*(F3743&lt;='Non Compliance input'!$E$5:$E$156)*('Non Compliance input'!$I$5:$I$156="Yes"),0))
),"","Yes")</f>
        <v/>
      </c>
      <c r="N3743" s="149" t="str">
        <f>IF(VLOOKUP($A3743,HourEndingOutage!$B$3:$F$746,5,0)="Outage","Outage","")</f>
        <v/>
      </c>
      <c r="O3743" s="18">
        <f t="shared" si="525"/>
        <v>0</v>
      </c>
      <c r="P3743" s="18" t="str">
        <f t="shared" si="526"/>
        <v/>
      </c>
      <c r="Q3743" s="18">
        <f t="shared" si="527"/>
        <v>0</v>
      </c>
      <c r="R3743" s="118"/>
    </row>
    <row r="3744" spans="1:18" x14ac:dyDescent="0.25">
      <c r="A3744" s="25">
        <f t="shared" si="528"/>
        <v>416</v>
      </c>
      <c r="B3744" s="23">
        <f t="shared" si="529"/>
        <v>44579</v>
      </c>
      <c r="C3744" s="24">
        <v>8</v>
      </c>
      <c r="D3744" s="54" t="str">
        <f t="shared" si="521"/>
        <v>ASET</v>
      </c>
      <c r="E3744" s="178"/>
      <c r="F3744" s="179"/>
      <c r="G3744" s="177"/>
      <c r="H3744" s="177"/>
      <c r="I3744" s="169">
        <f t="shared" si="522"/>
        <v>0</v>
      </c>
      <c r="J3744" s="149" t="str" cm="1">
        <f t="array" ref="J3744">IF(ISERROR(INDEX('Non Compliance input'!$H$5:$H$156,MATCH(1,(A3744='Non Compliance input'!$A$5:$A$156)*(F3744&gt;='Non Compliance input'!$D$5:$D$156)*(E3744&lt;'Non Compliance input'!$E$5:$E$156)*('Non Compliance input'!$H$5:$H$156="Yes"),0))
),"","Yes")</f>
        <v/>
      </c>
      <c r="K3744" s="149">
        <f t="shared" si="523"/>
        <v>0</v>
      </c>
      <c r="L3744" s="162">
        <f t="shared" si="524"/>
        <v>0</v>
      </c>
      <c r="M3744" s="162" t="str" cm="1">
        <f t="array" ref="M3744">IF(ISERROR(INDEX('Non Compliance input'!$I$5:$I$156,MATCH(1,(A3744='Non Compliance input'!$A$5:$A$156)*(E3744&gt;='Non Compliance input'!$D$5:$D$156)*(F3744&lt;='Non Compliance input'!$E$5:$E$156)*('Non Compliance input'!$I$5:$I$156="Yes"),0))
),"","Yes")</f>
        <v/>
      </c>
      <c r="N3744" s="149" t="str">
        <f>IF(VLOOKUP($A3744,HourEndingOutage!$B$3:$F$746,5,0)="Outage","Outage","")</f>
        <v/>
      </c>
      <c r="O3744" s="18">
        <f t="shared" si="525"/>
        <v>0</v>
      </c>
      <c r="P3744" s="18" t="str">
        <f t="shared" si="526"/>
        <v/>
      </c>
      <c r="Q3744" s="18">
        <f t="shared" si="527"/>
        <v>0</v>
      </c>
      <c r="R3744" s="118"/>
    </row>
    <row r="3745" spans="1:18" x14ac:dyDescent="0.25">
      <c r="A3745" s="25">
        <f t="shared" si="528"/>
        <v>416</v>
      </c>
      <c r="B3745" s="23">
        <f t="shared" si="529"/>
        <v>44579</v>
      </c>
      <c r="C3745" s="24">
        <v>8</v>
      </c>
      <c r="D3745" s="54" t="str">
        <f t="shared" si="521"/>
        <v>ASET</v>
      </c>
      <c r="E3745" s="178"/>
      <c r="F3745" s="179"/>
      <c r="G3745" s="177"/>
      <c r="H3745" s="177"/>
      <c r="I3745" s="169">
        <f t="shared" si="522"/>
        <v>0</v>
      </c>
      <c r="J3745" s="149" t="str" cm="1">
        <f t="array" ref="J3745">IF(ISERROR(INDEX('Non Compliance input'!$H$5:$H$156,MATCH(1,(A3745='Non Compliance input'!$A$5:$A$156)*(F3745&gt;='Non Compliance input'!$D$5:$D$156)*(E3745&lt;'Non Compliance input'!$E$5:$E$156)*('Non Compliance input'!$H$5:$H$156="Yes"),0))
),"","Yes")</f>
        <v/>
      </c>
      <c r="K3745" s="149">
        <f t="shared" si="523"/>
        <v>0</v>
      </c>
      <c r="L3745" s="162">
        <f t="shared" si="524"/>
        <v>0</v>
      </c>
      <c r="M3745" s="162" t="str" cm="1">
        <f t="array" ref="M3745">IF(ISERROR(INDEX('Non Compliance input'!$I$5:$I$156,MATCH(1,(A3745='Non Compliance input'!$A$5:$A$156)*(E3745&gt;='Non Compliance input'!$D$5:$D$156)*(F3745&lt;='Non Compliance input'!$E$5:$E$156)*('Non Compliance input'!$I$5:$I$156="Yes"),0))
),"","Yes")</f>
        <v/>
      </c>
      <c r="N3745" s="149" t="str">
        <f>IF(VLOOKUP($A3745,HourEndingOutage!$B$3:$F$746,5,0)="Outage","Outage","")</f>
        <v/>
      </c>
      <c r="O3745" s="18">
        <f t="shared" si="525"/>
        <v>0</v>
      </c>
      <c r="P3745" s="18" t="str">
        <f t="shared" si="526"/>
        <v/>
      </c>
      <c r="Q3745" s="18">
        <f t="shared" si="527"/>
        <v>0</v>
      </c>
      <c r="R3745" s="118"/>
    </row>
    <row r="3746" spans="1:18" x14ac:dyDescent="0.25">
      <c r="A3746" s="25">
        <f t="shared" si="528"/>
        <v>416</v>
      </c>
      <c r="B3746" s="23">
        <f t="shared" si="529"/>
        <v>44579</v>
      </c>
      <c r="C3746" s="24">
        <v>8</v>
      </c>
      <c r="D3746" s="54" t="str">
        <f t="shared" si="521"/>
        <v>ASET</v>
      </c>
      <c r="E3746" s="178"/>
      <c r="F3746" s="179"/>
      <c r="G3746" s="177"/>
      <c r="H3746" s="177"/>
      <c r="I3746" s="169">
        <f t="shared" si="522"/>
        <v>0</v>
      </c>
      <c r="J3746" s="149" t="str" cm="1">
        <f t="array" ref="J3746">IF(ISERROR(INDEX('Non Compliance input'!$H$5:$H$156,MATCH(1,(A3746='Non Compliance input'!$A$5:$A$156)*(F3746&gt;='Non Compliance input'!$D$5:$D$156)*(E3746&lt;'Non Compliance input'!$E$5:$E$156)*('Non Compliance input'!$H$5:$H$156="Yes"),0))
),"","Yes")</f>
        <v/>
      </c>
      <c r="K3746" s="149">
        <f t="shared" si="523"/>
        <v>0</v>
      </c>
      <c r="L3746" s="162">
        <f t="shared" si="524"/>
        <v>0</v>
      </c>
      <c r="M3746" s="162" t="str" cm="1">
        <f t="array" ref="M3746">IF(ISERROR(INDEX('Non Compliance input'!$I$5:$I$156,MATCH(1,(A3746='Non Compliance input'!$A$5:$A$156)*(E3746&gt;='Non Compliance input'!$D$5:$D$156)*(F3746&lt;='Non Compliance input'!$E$5:$E$156)*('Non Compliance input'!$I$5:$I$156="Yes"),0))
),"","Yes")</f>
        <v/>
      </c>
      <c r="N3746" s="149" t="str">
        <f>IF(VLOOKUP($A3746,HourEndingOutage!$B$3:$F$746,5,0)="Outage","Outage","")</f>
        <v/>
      </c>
      <c r="O3746" s="18">
        <f t="shared" si="525"/>
        <v>0</v>
      </c>
      <c r="P3746" s="18" t="str">
        <f t="shared" si="526"/>
        <v/>
      </c>
      <c r="Q3746" s="18">
        <f t="shared" si="527"/>
        <v>0</v>
      </c>
      <c r="R3746" s="118"/>
    </row>
    <row r="3747" spans="1:18" x14ac:dyDescent="0.25">
      <c r="A3747" s="25">
        <f t="shared" si="528"/>
        <v>417</v>
      </c>
      <c r="B3747" s="23">
        <f t="shared" si="529"/>
        <v>44579</v>
      </c>
      <c r="C3747" s="24">
        <v>9</v>
      </c>
      <c r="D3747" s="54" t="str">
        <f t="shared" si="521"/>
        <v>ASET</v>
      </c>
      <c r="E3747" s="178"/>
      <c r="F3747" s="179"/>
      <c r="G3747" s="177"/>
      <c r="H3747" s="177"/>
      <c r="I3747" s="169">
        <f t="shared" si="522"/>
        <v>0</v>
      </c>
      <c r="J3747" s="149" t="str" cm="1">
        <f t="array" ref="J3747">IF(ISERROR(INDEX('Non Compliance input'!$H$5:$H$156,MATCH(1,(A3747='Non Compliance input'!$A$5:$A$156)*(F3747&gt;='Non Compliance input'!$D$5:$D$156)*(E3747&lt;'Non Compliance input'!$E$5:$E$156)*('Non Compliance input'!$H$5:$H$156="Yes"),0))
),"","Yes")</f>
        <v/>
      </c>
      <c r="K3747" s="149">
        <f t="shared" si="523"/>
        <v>0</v>
      </c>
      <c r="L3747" s="162">
        <f t="shared" si="524"/>
        <v>0</v>
      </c>
      <c r="M3747" s="162" t="str" cm="1">
        <f t="array" ref="M3747">IF(ISERROR(INDEX('Non Compliance input'!$I$5:$I$156,MATCH(1,(A3747='Non Compliance input'!$A$5:$A$156)*(E3747&gt;='Non Compliance input'!$D$5:$D$156)*(F3747&lt;='Non Compliance input'!$E$5:$E$156)*('Non Compliance input'!$I$5:$I$156="Yes"),0))
),"","Yes")</f>
        <v/>
      </c>
      <c r="N3747" s="149" t="str">
        <f>IF(VLOOKUP($A3747,HourEndingOutage!$B$3:$F$746,5,0)="Outage","Outage","")</f>
        <v/>
      </c>
      <c r="O3747" s="18">
        <f t="shared" si="525"/>
        <v>0</v>
      </c>
      <c r="P3747" s="18" t="str">
        <f t="shared" si="526"/>
        <v/>
      </c>
      <c r="Q3747" s="18">
        <f t="shared" si="527"/>
        <v>0</v>
      </c>
      <c r="R3747" s="118"/>
    </row>
    <row r="3748" spans="1:18" x14ac:dyDescent="0.25">
      <c r="A3748" s="25">
        <f t="shared" si="528"/>
        <v>417</v>
      </c>
      <c r="B3748" s="23">
        <f t="shared" si="529"/>
        <v>44579</v>
      </c>
      <c r="C3748" s="24">
        <v>9</v>
      </c>
      <c r="D3748" s="54" t="str">
        <f t="shared" si="521"/>
        <v>ASET</v>
      </c>
      <c r="E3748" s="178"/>
      <c r="F3748" s="179"/>
      <c r="G3748" s="177"/>
      <c r="H3748" s="177"/>
      <c r="I3748" s="169">
        <f t="shared" si="522"/>
        <v>0</v>
      </c>
      <c r="J3748" s="149" t="str" cm="1">
        <f t="array" ref="J3748">IF(ISERROR(INDEX('Non Compliance input'!$H$5:$H$156,MATCH(1,(A3748='Non Compliance input'!$A$5:$A$156)*(F3748&gt;='Non Compliance input'!$D$5:$D$156)*(E3748&lt;'Non Compliance input'!$E$5:$E$156)*('Non Compliance input'!$H$5:$H$156="Yes"),0))
),"","Yes")</f>
        <v/>
      </c>
      <c r="K3748" s="149">
        <f t="shared" si="523"/>
        <v>0</v>
      </c>
      <c r="L3748" s="162">
        <f t="shared" si="524"/>
        <v>0</v>
      </c>
      <c r="M3748" s="162" t="str" cm="1">
        <f t="array" ref="M3748">IF(ISERROR(INDEX('Non Compliance input'!$I$5:$I$156,MATCH(1,(A3748='Non Compliance input'!$A$5:$A$156)*(E3748&gt;='Non Compliance input'!$D$5:$D$156)*(F3748&lt;='Non Compliance input'!$E$5:$E$156)*('Non Compliance input'!$I$5:$I$156="Yes"),0))
),"","Yes")</f>
        <v/>
      </c>
      <c r="N3748" s="149" t="str">
        <f>IF(VLOOKUP($A3748,HourEndingOutage!$B$3:$F$746,5,0)="Outage","Outage","")</f>
        <v/>
      </c>
      <c r="O3748" s="18">
        <f t="shared" si="525"/>
        <v>0</v>
      </c>
      <c r="P3748" s="18" t="str">
        <f t="shared" si="526"/>
        <v/>
      </c>
      <c r="Q3748" s="18">
        <f t="shared" si="527"/>
        <v>0</v>
      </c>
      <c r="R3748" s="118"/>
    </row>
    <row r="3749" spans="1:18" x14ac:dyDescent="0.25">
      <c r="A3749" s="25">
        <f t="shared" si="528"/>
        <v>417</v>
      </c>
      <c r="B3749" s="23">
        <f t="shared" si="529"/>
        <v>44579</v>
      </c>
      <c r="C3749" s="24">
        <v>9</v>
      </c>
      <c r="D3749" s="54" t="str">
        <f t="shared" si="521"/>
        <v>ASET</v>
      </c>
      <c r="E3749" s="178"/>
      <c r="F3749" s="179"/>
      <c r="G3749" s="177"/>
      <c r="H3749" s="177"/>
      <c r="I3749" s="169">
        <f t="shared" si="522"/>
        <v>0</v>
      </c>
      <c r="J3749" s="149" t="str" cm="1">
        <f t="array" ref="J3749">IF(ISERROR(INDEX('Non Compliance input'!$H$5:$H$156,MATCH(1,(A3749='Non Compliance input'!$A$5:$A$156)*(F3749&gt;='Non Compliance input'!$D$5:$D$156)*(E3749&lt;'Non Compliance input'!$E$5:$E$156)*('Non Compliance input'!$H$5:$H$156="Yes"),0))
),"","Yes")</f>
        <v/>
      </c>
      <c r="K3749" s="149">
        <f t="shared" si="523"/>
        <v>0</v>
      </c>
      <c r="L3749" s="162">
        <f t="shared" si="524"/>
        <v>0</v>
      </c>
      <c r="M3749" s="162" t="str" cm="1">
        <f t="array" ref="M3749">IF(ISERROR(INDEX('Non Compliance input'!$I$5:$I$156,MATCH(1,(A3749='Non Compliance input'!$A$5:$A$156)*(E3749&gt;='Non Compliance input'!$D$5:$D$156)*(F3749&lt;='Non Compliance input'!$E$5:$E$156)*('Non Compliance input'!$I$5:$I$156="Yes"),0))
),"","Yes")</f>
        <v/>
      </c>
      <c r="N3749" s="149" t="str">
        <f>IF(VLOOKUP($A3749,HourEndingOutage!$B$3:$F$746,5,0)="Outage","Outage","")</f>
        <v/>
      </c>
      <c r="O3749" s="18">
        <f t="shared" si="525"/>
        <v>0</v>
      </c>
      <c r="P3749" s="18" t="str">
        <f t="shared" si="526"/>
        <v/>
      </c>
      <c r="Q3749" s="18">
        <f t="shared" si="527"/>
        <v>0</v>
      </c>
      <c r="R3749" s="118"/>
    </row>
    <row r="3750" spans="1:18" x14ac:dyDescent="0.25">
      <c r="A3750" s="25">
        <f t="shared" si="528"/>
        <v>417</v>
      </c>
      <c r="B3750" s="23">
        <f t="shared" si="529"/>
        <v>44579</v>
      </c>
      <c r="C3750" s="24">
        <v>9</v>
      </c>
      <c r="D3750" s="54" t="str">
        <f t="shared" si="521"/>
        <v>ASET</v>
      </c>
      <c r="E3750" s="178"/>
      <c r="F3750" s="179"/>
      <c r="G3750" s="177"/>
      <c r="H3750" s="177"/>
      <c r="I3750" s="169">
        <f t="shared" si="522"/>
        <v>0</v>
      </c>
      <c r="J3750" s="149" t="str" cm="1">
        <f t="array" ref="J3750">IF(ISERROR(INDEX('Non Compliance input'!$H$5:$H$156,MATCH(1,(A3750='Non Compliance input'!$A$5:$A$156)*(F3750&gt;='Non Compliance input'!$D$5:$D$156)*(E3750&lt;'Non Compliance input'!$E$5:$E$156)*('Non Compliance input'!$H$5:$H$156="Yes"),0))
),"","Yes")</f>
        <v/>
      </c>
      <c r="K3750" s="149">
        <f t="shared" si="523"/>
        <v>0</v>
      </c>
      <c r="L3750" s="162">
        <f t="shared" si="524"/>
        <v>0</v>
      </c>
      <c r="M3750" s="162" t="str" cm="1">
        <f t="array" ref="M3750">IF(ISERROR(INDEX('Non Compliance input'!$I$5:$I$156,MATCH(1,(A3750='Non Compliance input'!$A$5:$A$156)*(E3750&gt;='Non Compliance input'!$D$5:$D$156)*(F3750&lt;='Non Compliance input'!$E$5:$E$156)*('Non Compliance input'!$I$5:$I$156="Yes"),0))
),"","Yes")</f>
        <v/>
      </c>
      <c r="N3750" s="149" t="str">
        <f>IF(VLOOKUP($A3750,HourEndingOutage!$B$3:$F$746,5,0)="Outage","Outage","")</f>
        <v/>
      </c>
      <c r="O3750" s="18">
        <f t="shared" si="525"/>
        <v>0</v>
      </c>
      <c r="P3750" s="18" t="str">
        <f t="shared" si="526"/>
        <v/>
      </c>
      <c r="Q3750" s="18">
        <f t="shared" si="527"/>
        <v>0</v>
      </c>
      <c r="R3750" s="118"/>
    </row>
    <row r="3751" spans="1:18" x14ac:dyDescent="0.25">
      <c r="A3751" s="25">
        <f t="shared" si="528"/>
        <v>417</v>
      </c>
      <c r="B3751" s="23">
        <f t="shared" si="529"/>
        <v>44579</v>
      </c>
      <c r="C3751" s="24">
        <v>9</v>
      </c>
      <c r="D3751" s="54" t="str">
        <f t="shared" si="521"/>
        <v>ASET</v>
      </c>
      <c r="E3751" s="178"/>
      <c r="F3751" s="179"/>
      <c r="G3751" s="177"/>
      <c r="H3751" s="177"/>
      <c r="I3751" s="169">
        <f t="shared" si="522"/>
        <v>0</v>
      </c>
      <c r="J3751" s="149" t="str" cm="1">
        <f t="array" ref="J3751">IF(ISERROR(INDEX('Non Compliance input'!$H$5:$H$156,MATCH(1,(A3751='Non Compliance input'!$A$5:$A$156)*(F3751&gt;='Non Compliance input'!$D$5:$D$156)*(E3751&lt;'Non Compliance input'!$E$5:$E$156)*('Non Compliance input'!$H$5:$H$156="Yes"),0))
),"","Yes")</f>
        <v/>
      </c>
      <c r="K3751" s="149">
        <f t="shared" si="523"/>
        <v>0</v>
      </c>
      <c r="L3751" s="162">
        <f t="shared" si="524"/>
        <v>0</v>
      </c>
      <c r="M3751" s="162" t="str" cm="1">
        <f t="array" ref="M3751">IF(ISERROR(INDEX('Non Compliance input'!$I$5:$I$156,MATCH(1,(A3751='Non Compliance input'!$A$5:$A$156)*(E3751&gt;='Non Compliance input'!$D$5:$D$156)*(F3751&lt;='Non Compliance input'!$E$5:$E$156)*('Non Compliance input'!$I$5:$I$156="Yes"),0))
),"","Yes")</f>
        <v/>
      </c>
      <c r="N3751" s="149" t="str">
        <f>IF(VLOOKUP($A3751,HourEndingOutage!$B$3:$F$746,5,0)="Outage","Outage","")</f>
        <v/>
      </c>
      <c r="O3751" s="18">
        <f t="shared" si="525"/>
        <v>0</v>
      </c>
      <c r="P3751" s="18" t="str">
        <f t="shared" si="526"/>
        <v/>
      </c>
      <c r="Q3751" s="18">
        <f t="shared" si="527"/>
        <v>0</v>
      </c>
      <c r="R3751" s="118"/>
    </row>
    <row r="3752" spans="1:18" x14ac:dyDescent="0.25">
      <c r="A3752" s="25">
        <f t="shared" si="528"/>
        <v>417</v>
      </c>
      <c r="B3752" s="23">
        <f t="shared" si="529"/>
        <v>44579</v>
      </c>
      <c r="C3752" s="24">
        <v>9</v>
      </c>
      <c r="D3752" s="54" t="str">
        <f t="shared" si="521"/>
        <v>ASET</v>
      </c>
      <c r="E3752" s="178"/>
      <c r="F3752" s="179"/>
      <c r="G3752" s="177"/>
      <c r="H3752" s="177"/>
      <c r="I3752" s="169">
        <f t="shared" si="522"/>
        <v>0</v>
      </c>
      <c r="J3752" s="149" t="str" cm="1">
        <f t="array" ref="J3752">IF(ISERROR(INDEX('Non Compliance input'!$H$5:$H$156,MATCH(1,(A3752='Non Compliance input'!$A$5:$A$156)*(F3752&gt;='Non Compliance input'!$D$5:$D$156)*(E3752&lt;'Non Compliance input'!$E$5:$E$156)*('Non Compliance input'!$H$5:$H$156="Yes"),0))
),"","Yes")</f>
        <v/>
      </c>
      <c r="K3752" s="149">
        <f t="shared" si="523"/>
        <v>0</v>
      </c>
      <c r="L3752" s="162">
        <f t="shared" si="524"/>
        <v>0</v>
      </c>
      <c r="M3752" s="162" t="str" cm="1">
        <f t="array" ref="M3752">IF(ISERROR(INDEX('Non Compliance input'!$I$5:$I$156,MATCH(1,(A3752='Non Compliance input'!$A$5:$A$156)*(E3752&gt;='Non Compliance input'!$D$5:$D$156)*(F3752&lt;='Non Compliance input'!$E$5:$E$156)*('Non Compliance input'!$I$5:$I$156="Yes"),0))
),"","Yes")</f>
        <v/>
      </c>
      <c r="N3752" s="149" t="str">
        <f>IF(VLOOKUP($A3752,HourEndingOutage!$B$3:$F$746,5,0)="Outage","Outage","")</f>
        <v/>
      </c>
      <c r="O3752" s="18">
        <f t="shared" si="525"/>
        <v>0</v>
      </c>
      <c r="P3752" s="18" t="str">
        <f t="shared" si="526"/>
        <v/>
      </c>
      <c r="Q3752" s="18">
        <f t="shared" si="527"/>
        <v>0</v>
      </c>
      <c r="R3752" s="118"/>
    </row>
    <row r="3753" spans="1:18" x14ac:dyDescent="0.25">
      <c r="A3753" s="25">
        <f t="shared" si="528"/>
        <v>417</v>
      </c>
      <c r="B3753" s="23">
        <f t="shared" si="529"/>
        <v>44579</v>
      </c>
      <c r="C3753" s="24">
        <v>9</v>
      </c>
      <c r="D3753" s="54" t="str">
        <f t="shared" si="521"/>
        <v>ASET</v>
      </c>
      <c r="E3753" s="178"/>
      <c r="F3753" s="179"/>
      <c r="G3753" s="177"/>
      <c r="H3753" s="177"/>
      <c r="I3753" s="169">
        <f t="shared" si="522"/>
        <v>0</v>
      </c>
      <c r="J3753" s="149" t="str" cm="1">
        <f t="array" ref="J3753">IF(ISERROR(INDEX('Non Compliance input'!$H$5:$H$156,MATCH(1,(A3753='Non Compliance input'!$A$5:$A$156)*(F3753&gt;='Non Compliance input'!$D$5:$D$156)*(E3753&lt;'Non Compliance input'!$E$5:$E$156)*('Non Compliance input'!$H$5:$H$156="Yes"),0))
),"","Yes")</f>
        <v/>
      </c>
      <c r="K3753" s="149">
        <f t="shared" si="523"/>
        <v>0</v>
      </c>
      <c r="L3753" s="162">
        <f t="shared" si="524"/>
        <v>0</v>
      </c>
      <c r="M3753" s="162" t="str" cm="1">
        <f t="array" ref="M3753">IF(ISERROR(INDEX('Non Compliance input'!$I$5:$I$156,MATCH(1,(A3753='Non Compliance input'!$A$5:$A$156)*(E3753&gt;='Non Compliance input'!$D$5:$D$156)*(F3753&lt;='Non Compliance input'!$E$5:$E$156)*('Non Compliance input'!$I$5:$I$156="Yes"),0))
),"","Yes")</f>
        <v/>
      </c>
      <c r="N3753" s="149" t="str">
        <f>IF(VLOOKUP($A3753,HourEndingOutage!$B$3:$F$746,5,0)="Outage","Outage","")</f>
        <v/>
      </c>
      <c r="O3753" s="18">
        <f t="shared" si="525"/>
        <v>0</v>
      </c>
      <c r="P3753" s="18" t="str">
        <f t="shared" si="526"/>
        <v/>
      </c>
      <c r="Q3753" s="18">
        <f t="shared" si="527"/>
        <v>0</v>
      </c>
      <c r="R3753" s="118"/>
    </row>
    <row r="3754" spans="1:18" x14ac:dyDescent="0.25">
      <c r="A3754" s="25">
        <f t="shared" si="528"/>
        <v>417</v>
      </c>
      <c r="B3754" s="23">
        <f t="shared" si="529"/>
        <v>44579</v>
      </c>
      <c r="C3754" s="24">
        <v>9</v>
      </c>
      <c r="D3754" s="54" t="str">
        <f t="shared" si="521"/>
        <v>ASET</v>
      </c>
      <c r="E3754" s="178"/>
      <c r="F3754" s="179"/>
      <c r="G3754" s="177"/>
      <c r="H3754" s="177"/>
      <c r="I3754" s="169">
        <f t="shared" si="522"/>
        <v>0</v>
      </c>
      <c r="J3754" s="149" t="str" cm="1">
        <f t="array" ref="J3754">IF(ISERROR(INDEX('Non Compliance input'!$H$5:$H$156,MATCH(1,(A3754='Non Compliance input'!$A$5:$A$156)*(F3754&gt;='Non Compliance input'!$D$5:$D$156)*(E3754&lt;'Non Compliance input'!$E$5:$E$156)*('Non Compliance input'!$H$5:$H$156="Yes"),0))
),"","Yes")</f>
        <v/>
      </c>
      <c r="K3754" s="149">
        <f t="shared" si="523"/>
        <v>0</v>
      </c>
      <c r="L3754" s="162">
        <f t="shared" si="524"/>
        <v>0</v>
      </c>
      <c r="M3754" s="162" t="str" cm="1">
        <f t="array" ref="M3754">IF(ISERROR(INDEX('Non Compliance input'!$I$5:$I$156,MATCH(1,(A3754='Non Compliance input'!$A$5:$A$156)*(E3754&gt;='Non Compliance input'!$D$5:$D$156)*(F3754&lt;='Non Compliance input'!$E$5:$E$156)*('Non Compliance input'!$I$5:$I$156="Yes"),0))
),"","Yes")</f>
        <v/>
      </c>
      <c r="N3754" s="149" t="str">
        <f>IF(VLOOKUP($A3754,HourEndingOutage!$B$3:$F$746,5,0)="Outage","Outage","")</f>
        <v/>
      </c>
      <c r="O3754" s="18">
        <f t="shared" si="525"/>
        <v>0</v>
      </c>
      <c r="P3754" s="18" t="str">
        <f t="shared" si="526"/>
        <v/>
      </c>
      <c r="Q3754" s="18">
        <f t="shared" si="527"/>
        <v>0</v>
      </c>
      <c r="R3754" s="118"/>
    </row>
    <row r="3755" spans="1:18" x14ac:dyDescent="0.25">
      <c r="A3755" s="25">
        <f t="shared" si="528"/>
        <v>417</v>
      </c>
      <c r="B3755" s="23">
        <f t="shared" si="529"/>
        <v>44579</v>
      </c>
      <c r="C3755" s="24">
        <v>9</v>
      </c>
      <c r="D3755" s="54" t="str">
        <f t="shared" si="521"/>
        <v>ASET</v>
      </c>
      <c r="E3755" s="178"/>
      <c r="F3755" s="179"/>
      <c r="G3755" s="177"/>
      <c r="H3755" s="177"/>
      <c r="I3755" s="169">
        <f t="shared" si="522"/>
        <v>0</v>
      </c>
      <c r="J3755" s="149" t="str" cm="1">
        <f t="array" ref="J3755">IF(ISERROR(INDEX('Non Compliance input'!$H$5:$H$156,MATCH(1,(A3755='Non Compliance input'!$A$5:$A$156)*(F3755&gt;='Non Compliance input'!$D$5:$D$156)*(E3755&lt;'Non Compliance input'!$E$5:$E$156)*('Non Compliance input'!$H$5:$H$156="Yes"),0))
),"","Yes")</f>
        <v/>
      </c>
      <c r="K3755" s="149">
        <f t="shared" si="523"/>
        <v>0</v>
      </c>
      <c r="L3755" s="162">
        <f t="shared" si="524"/>
        <v>0</v>
      </c>
      <c r="M3755" s="162" t="str" cm="1">
        <f t="array" ref="M3755">IF(ISERROR(INDEX('Non Compliance input'!$I$5:$I$156,MATCH(1,(A3755='Non Compliance input'!$A$5:$A$156)*(E3755&gt;='Non Compliance input'!$D$5:$D$156)*(F3755&lt;='Non Compliance input'!$E$5:$E$156)*('Non Compliance input'!$I$5:$I$156="Yes"),0))
),"","Yes")</f>
        <v/>
      </c>
      <c r="N3755" s="149" t="str">
        <f>IF(VLOOKUP($A3755,HourEndingOutage!$B$3:$F$746,5,0)="Outage","Outage","")</f>
        <v/>
      </c>
      <c r="O3755" s="18">
        <f t="shared" si="525"/>
        <v>0</v>
      </c>
      <c r="P3755" s="18" t="str">
        <f t="shared" si="526"/>
        <v/>
      </c>
      <c r="Q3755" s="18">
        <f t="shared" si="527"/>
        <v>0</v>
      </c>
      <c r="R3755" s="118"/>
    </row>
    <row r="3756" spans="1:18" x14ac:dyDescent="0.25">
      <c r="A3756" s="25">
        <f t="shared" si="528"/>
        <v>418</v>
      </c>
      <c r="B3756" s="23">
        <f t="shared" si="529"/>
        <v>44579</v>
      </c>
      <c r="C3756" s="24">
        <v>10</v>
      </c>
      <c r="D3756" s="54" t="str">
        <f t="shared" si="521"/>
        <v>ASET</v>
      </c>
      <c r="E3756" s="178"/>
      <c r="F3756" s="179"/>
      <c r="G3756" s="177"/>
      <c r="H3756" s="177"/>
      <c r="I3756" s="169">
        <f t="shared" si="522"/>
        <v>0</v>
      </c>
      <c r="J3756" s="149" t="str" cm="1">
        <f t="array" ref="J3756">IF(ISERROR(INDEX('Non Compliance input'!$H$5:$H$156,MATCH(1,(A3756='Non Compliance input'!$A$5:$A$156)*(F3756&gt;='Non Compliance input'!$D$5:$D$156)*(E3756&lt;'Non Compliance input'!$E$5:$E$156)*('Non Compliance input'!$H$5:$H$156="Yes"),0))
),"","Yes")</f>
        <v/>
      </c>
      <c r="K3756" s="149">
        <f t="shared" si="523"/>
        <v>0</v>
      </c>
      <c r="L3756" s="162">
        <f t="shared" si="524"/>
        <v>0</v>
      </c>
      <c r="M3756" s="162" t="str" cm="1">
        <f t="array" ref="M3756">IF(ISERROR(INDEX('Non Compliance input'!$I$5:$I$156,MATCH(1,(A3756='Non Compliance input'!$A$5:$A$156)*(E3756&gt;='Non Compliance input'!$D$5:$D$156)*(F3756&lt;='Non Compliance input'!$E$5:$E$156)*('Non Compliance input'!$I$5:$I$156="Yes"),0))
),"","Yes")</f>
        <v/>
      </c>
      <c r="N3756" s="149" t="str">
        <f>IF(VLOOKUP($A3756,HourEndingOutage!$B$3:$F$746,5,0)="Outage","Outage","")</f>
        <v/>
      </c>
      <c r="O3756" s="18">
        <f t="shared" si="525"/>
        <v>0</v>
      </c>
      <c r="P3756" s="18" t="str">
        <f t="shared" si="526"/>
        <v/>
      </c>
      <c r="Q3756" s="18">
        <f t="shared" si="527"/>
        <v>0</v>
      </c>
      <c r="R3756" s="118"/>
    </row>
    <row r="3757" spans="1:18" x14ac:dyDescent="0.25">
      <c r="A3757" s="25">
        <f t="shared" si="528"/>
        <v>418</v>
      </c>
      <c r="B3757" s="23">
        <f t="shared" si="529"/>
        <v>44579</v>
      </c>
      <c r="C3757" s="24">
        <v>10</v>
      </c>
      <c r="D3757" s="54" t="str">
        <f t="shared" si="521"/>
        <v>ASET</v>
      </c>
      <c r="E3757" s="178"/>
      <c r="F3757" s="179"/>
      <c r="G3757" s="177"/>
      <c r="H3757" s="177"/>
      <c r="I3757" s="169">
        <f t="shared" si="522"/>
        <v>0</v>
      </c>
      <c r="J3757" s="149" t="str" cm="1">
        <f t="array" ref="J3757">IF(ISERROR(INDEX('Non Compliance input'!$H$5:$H$156,MATCH(1,(A3757='Non Compliance input'!$A$5:$A$156)*(F3757&gt;='Non Compliance input'!$D$5:$D$156)*(E3757&lt;'Non Compliance input'!$E$5:$E$156)*('Non Compliance input'!$H$5:$H$156="Yes"),0))
),"","Yes")</f>
        <v/>
      </c>
      <c r="K3757" s="149">
        <f t="shared" si="523"/>
        <v>0</v>
      </c>
      <c r="L3757" s="162">
        <f t="shared" si="524"/>
        <v>0</v>
      </c>
      <c r="M3757" s="162" t="str" cm="1">
        <f t="array" ref="M3757">IF(ISERROR(INDEX('Non Compliance input'!$I$5:$I$156,MATCH(1,(A3757='Non Compliance input'!$A$5:$A$156)*(E3757&gt;='Non Compliance input'!$D$5:$D$156)*(F3757&lt;='Non Compliance input'!$E$5:$E$156)*('Non Compliance input'!$I$5:$I$156="Yes"),0))
),"","Yes")</f>
        <v/>
      </c>
      <c r="N3757" s="149" t="str">
        <f>IF(VLOOKUP($A3757,HourEndingOutage!$B$3:$F$746,5,0)="Outage","Outage","")</f>
        <v/>
      </c>
      <c r="O3757" s="18">
        <f t="shared" si="525"/>
        <v>0</v>
      </c>
      <c r="P3757" s="18" t="str">
        <f t="shared" si="526"/>
        <v/>
      </c>
      <c r="Q3757" s="18">
        <f t="shared" si="527"/>
        <v>0</v>
      </c>
      <c r="R3757" s="118"/>
    </row>
    <row r="3758" spans="1:18" x14ac:dyDescent="0.25">
      <c r="A3758" s="25">
        <f t="shared" si="528"/>
        <v>418</v>
      </c>
      <c r="B3758" s="23">
        <f t="shared" si="529"/>
        <v>44579</v>
      </c>
      <c r="C3758" s="24">
        <v>10</v>
      </c>
      <c r="D3758" s="54" t="str">
        <f t="shared" si="521"/>
        <v>ASET</v>
      </c>
      <c r="E3758" s="178"/>
      <c r="F3758" s="179"/>
      <c r="G3758" s="177"/>
      <c r="H3758" s="177"/>
      <c r="I3758" s="169">
        <f t="shared" si="522"/>
        <v>0</v>
      </c>
      <c r="J3758" s="149" t="str" cm="1">
        <f t="array" ref="J3758">IF(ISERROR(INDEX('Non Compliance input'!$H$5:$H$156,MATCH(1,(A3758='Non Compliance input'!$A$5:$A$156)*(F3758&gt;='Non Compliance input'!$D$5:$D$156)*(E3758&lt;'Non Compliance input'!$E$5:$E$156)*('Non Compliance input'!$H$5:$H$156="Yes"),0))
),"","Yes")</f>
        <v/>
      </c>
      <c r="K3758" s="149">
        <f t="shared" si="523"/>
        <v>0</v>
      </c>
      <c r="L3758" s="162">
        <f t="shared" si="524"/>
        <v>0</v>
      </c>
      <c r="M3758" s="162" t="str" cm="1">
        <f t="array" ref="M3758">IF(ISERROR(INDEX('Non Compliance input'!$I$5:$I$156,MATCH(1,(A3758='Non Compliance input'!$A$5:$A$156)*(E3758&gt;='Non Compliance input'!$D$5:$D$156)*(F3758&lt;='Non Compliance input'!$E$5:$E$156)*('Non Compliance input'!$I$5:$I$156="Yes"),0))
),"","Yes")</f>
        <v/>
      </c>
      <c r="N3758" s="149" t="str">
        <f>IF(VLOOKUP($A3758,HourEndingOutage!$B$3:$F$746,5,0)="Outage","Outage","")</f>
        <v/>
      </c>
      <c r="O3758" s="18">
        <f t="shared" si="525"/>
        <v>0</v>
      </c>
      <c r="P3758" s="18" t="str">
        <f t="shared" si="526"/>
        <v/>
      </c>
      <c r="Q3758" s="18">
        <f t="shared" si="527"/>
        <v>0</v>
      </c>
      <c r="R3758" s="118"/>
    </row>
    <row r="3759" spans="1:18" x14ac:dyDescent="0.25">
      <c r="A3759" s="25">
        <f t="shared" si="528"/>
        <v>418</v>
      </c>
      <c r="B3759" s="23">
        <f t="shared" si="529"/>
        <v>44579</v>
      </c>
      <c r="C3759" s="24">
        <v>10</v>
      </c>
      <c r="D3759" s="54" t="str">
        <f t="shared" si="521"/>
        <v>ASET</v>
      </c>
      <c r="E3759" s="178"/>
      <c r="F3759" s="179"/>
      <c r="G3759" s="177"/>
      <c r="H3759" s="177"/>
      <c r="I3759" s="169">
        <f t="shared" si="522"/>
        <v>0</v>
      </c>
      <c r="J3759" s="149" t="str" cm="1">
        <f t="array" ref="J3759">IF(ISERROR(INDEX('Non Compliance input'!$H$5:$H$156,MATCH(1,(A3759='Non Compliance input'!$A$5:$A$156)*(F3759&gt;='Non Compliance input'!$D$5:$D$156)*(E3759&lt;'Non Compliance input'!$E$5:$E$156)*('Non Compliance input'!$H$5:$H$156="Yes"),0))
),"","Yes")</f>
        <v/>
      </c>
      <c r="K3759" s="149">
        <f t="shared" si="523"/>
        <v>0</v>
      </c>
      <c r="L3759" s="162">
        <f t="shared" si="524"/>
        <v>0</v>
      </c>
      <c r="M3759" s="162" t="str" cm="1">
        <f t="array" ref="M3759">IF(ISERROR(INDEX('Non Compliance input'!$I$5:$I$156,MATCH(1,(A3759='Non Compliance input'!$A$5:$A$156)*(E3759&gt;='Non Compliance input'!$D$5:$D$156)*(F3759&lt;='Non Compliance input'!$E$5:$E$156)*('Non Compliance input'!$I$5:$I$156="Yes"),0))
),"","Yes")</f>
        <v/>
      </c>
      <c r="N3759" s="149" t="str">
        <f>IF(VLOOKUP($A3759,HourEndingOutage!$B$3:$F$746,5,0)="Outage","Outage","")</f>
        <v/>
      </c>
      <c r="O3759" s="18">
        <f t="shared" si="525"/>
        <v>0</v>
      </c>
      <c r="P3759" s="18" t="str">
        <f t="shared" si="526"/>
        <v/>
      </c>
      <c r="Q3759" s="18">
        <f t="shared" si="527"/>
        <v>0</v>
      </c>
      <c r="R3759" s="118"/>
    </row>
    <row r="3760" spans="1:18" x14ac:dyDescent="0.25">
      <c r="A3760" s="25">
        <f t="shared" si="528"/>
        <v>418</v>
      </c>
      <c r="B3760" s="23">
        <f t="shared" si="529"/>
        <v>44579</v>
      </c>
      <c r="C3760" s="24">
        <v>10</v>
      </c>
      <c r="D3760" s="54" t="str">
        <f t="shared" si="521"/>
        <v>ASET</v>
      </c>
      <c r="E3760" s="178"/>
      <c r="F3760" s="179"/>
      <c r="G3760" s="177"/>
      <c r="H3760" s="177"/>
      <c r="I3760" s="169">
        <f t="shared" si="522"/>
        <v>0</v>
      </c>
      <c r="J3760" s="149" t="str" cm="1">
        <f t="array" ref="J3760">IF(ISERROR(INDEX('Non Compliance input'!$H$5:$H$156,MATCH(1,(A3760='Non Compliance input'!$A$5:$A$156)*(F3760&gt;='Non Compliance input'!$D$5:$D$156)*(E3760&lt;'Non Compliance input'!$E$5:$E$156)*('Non Compliance input'!$H$5:$H$156="Yes"),0))
),"","Yes")</f>
        <v/>
      </c>
      <c r="K3760" s="149">
        <f t="shared" si="523"/>
        <v>0</v>
      </c>
      <c r="L3760" s="162">
        <f t="shared" si="524"/>
        <v>0</v>
      </c>
      <c r="M3760" s="162" t="str" cm="1">
        <f t="array" ref="M3760">IF(ISERROR(INDEX('Non Compliance input'!$I$5:$I$156,MATCH(1,(A3760='Non Compliance input'!$A$5:$A$156)*(E3760&gt;='Non Compliance input'!$D$5:$D$156)*(F3760&lt;='Non Compliance input'!$E$5:$E$156)*('Non Compliance input'!$I$5:$I$156="Yes"),0))
),"","Yes")</f>
        <v/>
      </c>
      <c r="N3760" s="149" t="str">
        <f>IF(VLOOKUP($A3760,HourEndingOutage!$B$3:$F$746,5,0)="Outage","Outage","")</f>
        <v/>
      </c>
      <c r="O3760" s="18">
        <f t="shared" si="525"/>
        <v>0</v>
      </c>
      <c r="P3760" s="18" t="str">
        <f t="shared" si="526"/>
        <v/>
      </c>
      <c r="Q3760" s="18">
        <f t="shared" si="527"/>
        <v>0</v>
      </c>
      <c r="R3760" s="118"/>
    </row>
    <row r="3761" spans="1:18" x14ac:dyDescent="0.25">
      <c r="A3761" s="25">
        <f t="shared" si="528"/>
        <v>418</v>
      </c>
      <c r="B3761" s="23">
        <f t="shared" si="529"/>
        <v>44579</v>
      </c>
      <c r="C3761" s="24">
        <v>10</v>
      </c>
      <c r="D3761" s="54" t="str">
        <f t="shared" si="521"/>
        <v>ASET</v>
      </c>
      <c r="E3761" s="178"/>
      <c r="F3761" s="179"/>
      <c r="G3761" s="177"/>
      <c r="H3761" s="177"/>
      <c r="I3761" s="169">
        <f t="shared" si="522"/>
        <v>0</v>
      </c>
      <c r="J3761" s="149" t="str" cm="1">
        <f t="array" ref="J3761">IF(ISERROR(INDEX('Non Compliance input'!$H$5:$H$156,MATCH(1,(A3761='Non Compliance input'!$A$5:$A$156)*(F3761&gt;='Non Compliance input'!$D$5:$D$156)*(E3761&lt;'Non Compliance input'!$E$5:$E$156)*('Non Compliance input'!$H$5:$H$156="Yes"),0))
),"","Yes")</f>
        <v/>
      </c>
      <c r="K3761" s="149">
        <f t="shared" si="523"/>
        <v>0</v>
      </c>
      <c r="L3761" s="162">
        <f t="shared" si="524"/>
        <v>0</v>
      </c>
      <c r="M3761" s="162" t="str" cm="1">
        <f t="array" ref="M3761">IF(ISERROR(INDEX('Non Compliance input'!$I$5:$I$156,MATCH(1,(A3761='Non Compliance input'!$A$5:$A$156)*(E3761&gt;='Non Compliance input'!$D$5:$D$156)*(F3761&lt;='Non Compliance input'!$E$5:$E$156)*('Non Compliance input'!$I$5:$I$156="Yes"),0))
),"","Yes")</f>
        <v/>
      </c>
      <c r="N3761" s="149" t="str">
        <f>IF(VLOOKUP($A3761,HourEndingOutage!$B$3:$F$746,5,0)="Outage","Outage","")</f>
        <v/>
      </c>
      <c r="O3761" s="18">
        <f t="shared" si="525"/>
        <v>0</v>
      </c>
      <c r="P3761" s="18" t="str">
        <f t="shared" si="526"/>
        <v/>
      </c>
      <c r="Q3761" s="18">
        <f t="shared" si="527"/>
        <v>0</v>
      </c>
      <c r="R3761" s="118"/>
    </row>
    <row r="3762" spans="1:18" x14ac:dyDescent="0.25">
      <c r="A3762" s="25">
        <f t="shared" si="528"/>
        <v>418</v>
      </c>
      <c r="B3762" s="23">
        <f t="shared" si="529"/>
        <v>44579</v>
      </c>
      <c r="C3762" s="24">
        <v>10</v>
      </c>
      <c r="D3762" s="54" t="str">
        <f t="shared" si="521"/>
        <v>ASET</v>
      </c>
      <c r="E3762" s="178"/>
      <c r="F3762" s="179"/>
      <c r="G3762" s="177"/>
      <c r="H3762" s="177"/>
      <c r="I3762" s="169">
        <f t="shared" si="522"/>
        <v>0</v>
      </c>
      <c r="J3762" s="149" t="str" cm="1">
        <f t="array" ref="J3762">IF(ISERROR(INDEX('Non Compliance input'!$H$5:$H$156,MATCH(1,(A3762='Non Compliance input'!$A$5:$A$156)*(F3762&gt;='Non Compliance input'!$D$5:$D$156)*(E3762&lt;'Non Compliance input'!$E$5:$E$156)*('Non Compliance input'!$H$5:$H$156="Yes"),0))
),"","Yes")</f>
        <v/>
      </c>
      <c r="K3762" s="149">
        <f t="shared" si="523"/>
        <v>0</v>
      </c>
      <c r="L3762" s="162">
        <f t="shared" si="524"/>
        <v>0</v>
      </c>
      <c r="M3762" s="162" t="str" cm="1">
        <f t="array" ref="M3762">IF(ISERROR(INDEX('Non Compliance input'!$I$5:$I$156,MATCH(1,(A3762='Non Compliance input'!$A$5:$A$156)*(E3762&gt;='Non Compliance input'!$D$5:$D$156)*(F3762&lt;='Non Compliance input'!$E$5:$E$156)*('Non Compliance input'!$I$5:$I$156="Yes"),0))
),"","Yes")</f>
        <v/>
      </c>
      <c r="N3762" s="149" t="str">
        <f>IF(VLOOKUP($A3762,HourEndingOutage!$B$3:$F$746,5,0)="Outage","Outage","")</f>
        <v/>
      </c>
      <c r="O3762" s="18">
        <f t="shared" si="525"/>
        <v>0</v>
      </c>
      <c r="P3762" s="18" t="str">
        <f t="shared" si="526"/>
        <v/>
      </c>
      <c r="Q3762" s="18">
        <f t="shared" si="527"/>
        <v>0</v>
      </c>
      <c r="R3762" s="118"/>
    </row>
    <row r="3763" spans="1:18" x14ac:dyDescent="0.25">
      <c r="A3763" s="25">
        <f t="shared" si="528"/>
        <v>418</v>
      </c>
      <c r="B3763" s="23">
        <f t="shared" si="529"/>
        <v>44579</v>
      </c>
      <c r="C3763" s="24">
        <v>10</v>
      </c>
      <c r="D3763" s="54" t="str">
        <f t="shared" si="521"/>
        <v>ASET</v>
      </c>
      <c r="E3763" s="178"/>
      <c r="F3763" s="179"/>
      <c r="G3763" s="177"/>
      <c r="H3763" s="177"/>
      <c r="I3763" s="169">
        <f t="shared" si="522"/>
        <v>0</v>
      </c>
      <c r="J3763" s="149" t="str" cm="1">
        <f t="array" ref="J3763">IF(ISERROR(INDEX('Non Compliance input'!$H$5:$H$156,MATCH(1,(A3763='Non Compliance input'!$A$5:$A$156)*(F3763&gt;='Non Compliance input'!$D$5:$D$156)*(E3763&lt;'Non Compliance input'!$E$5:$E$156)*('Non Compliance input'!$H$5:$H$156="Yes"),0))
),"","Yes")</f>
        <v/>
      </c>
      <c r="K3763" s="149">
        <f t="shared" si="523"/>
        <v>0</v>
      </c>
      <c r="L3763" s="162">
        <f t="shared" si="524"/>
        <v>0</v>
      </c>
      <c r="M3763" s="162" t="str" cm="1">
        <f t="array" ref="M3763">IF(ISERROR(INDEX('Non Compliance input'!$I$5:$I$156,MATCH(1,(A3763='Non Compliance input'!$A$5:$A$156)*(E3763&gt;='Non Compliance input'!$D$5:$D$156)*(F3763&lt;='Non Compliance input'!$E$5:$E$156)*('Non Compliance input'!$I$5:$I$156="Yes"),0))
),"","Yes")</f>
        <v/>
      </c>
      <c r="N3763" s="149" t="str">
        <f>IF(VLOOKUP($A3763,HourEndingOutage!$B$3:$F$746,5,0)="Outage","Outage","")</f>
        <v/>
      </c>
      <c r="O3763" s="18">
        <f t="shared" si="525"/>
        <v>0</v>
      </c>
      <c r="P3763" s="18" t="str">
        <f t="shared" si="526"/>
        <v/>
      </c>
      <c r="Q3763" s="18">
        <f t="shared" si="527"/>
        <v>0</v>
      </c>
      <c r="R3763" s="118"/>
    </row>
    <row r="3764" spans="1:18" x14ac:dyDescent="0.25">
      <c r="A3764" s="25">
        <f t="shared" si="528"/>
        <v>418</v>
      </c>
      <c r="B3764" s="23">
        <f t="shared" si="529"/>
        <v>44579</v>
      </c>
      <c r="C3764" s="24">
        <v>10</v>
      </c>
      <c r="D3764" s="54" t="str">
        <f t="shared" si="521"/>
        <v>ASET</v>
      </c>
      <c r="E3764" s="178"/>
      <c r="F3764" s="179"/>
      <c r="G3764" s="177"/>
      <c r="H3764" s="177"/>
      <c r="I3764" s="169">
        <f t="shared" si="522"/>
        <v>0</v>
      </c>
      <c r="J3764" s="149" t="str" cm="1">
        <f t="array" ref="J3764">IF(ISERROR(INDEX('Non Compliance input'!$H$5:$H$156,MATCH(1,(A3764='Non Compliance input'!$A$5:$A$156)*(F3764&gt;='Non Compliance input'!$D$5:$D$156)*(E3764&lt;'Non Compliance input'!$E$5:$E$156)*('Non Compliance input'!$H$5:$H$156="Yes"),0))
),"","Yes")</f>
        <v/>
      </c>
      <c r="K3764" s="149">
        <f t="shared" si="523"/>
        <v>0</v>
      </c>
      <c r="L3764" s="162">
        <f t="shared" si="524"/>
        <v>0</v>
      </c>
      <c r="M3764" s="162" t="str" cm="1">
        <f t="array" ref="M3764">IF(ISERROR(INDEX('Non Compliance input'!$I$5:$I$156,MATCH(1,(A3764='Non Compliance input'!$A$5:$A$156)*(E3764&gt;='Non Compliance input'!$D$5:$D$156)*(F3764&lt;='Non Compliance input'!$E$5:$E$156)*('Non Compliance input'!$I$5:$I$156="Yes"),0))
),"","Yes")</f>
        <v/>
      </c>
      <c r="N3764" s="149" t="str">
        <f>IF(VLOOKUP($A3764,HourEndingOutage!$B$3:$F$746,5,0)="Outage","Outage","")</f>
        <v/>
      </c>
      <c r="O3764" s="18">
        <f t="shared" si="525"/>
        <v>0</v>
      </c>
      <c r="P3764" s="18" t="str">
        <f t="shared" si="526"/>
        <v/>
      </c>
      <c r="Q3764" s="18">
        <f t="shared" si="527"/>
        <v>0</v>
      </c>
      <c r="R3764" s="118"/>
    </row>
    <row r="3765" spans="1:18" x14ac:dyDescent="0.25">
      <c r="A3765" s="25">
        <f t="shared" si="528"/>
        <v>419</v>
      </c>
      <c r="B3765" s="23">
        <f t="shared" si="529"/>
        <v>44579</v>
      </c>
      <c r="C3765" s="24">
        <v>11</v>
      </c>
      <c r="D3765" s="54" t="str">
        <f t="shared" si="521"/>
        <v>ASET</v>
      </c>
      <c r="E3765" s="178"/>
      <c r="F3765" s="179"/>
      <c r="G3765" s="177"/>
      <c r="H3765" s="177"/>
      <c r="I3765" s="169">
        <f t="shared" si="522"/>
        <v>0</v>
      </c>
      <c r="J3765" s="149" t="str" cm="1">
        <f t="array" ref="J3765">IF(ISERROR(INDEX('Non Compliance input'!$H$5:$H$156,MATCH(1,(A3765='Non Compliance input'!$A$5:$A$156)*(F3765&gt;='Non Compliance input'!$D$5:$D$156)*(E3765&lt;'Non Compliance input'!$E$5:$E$156)*('Non Compliance input'!$H$5:$H$156="Yes"),0))
),"","Yes")</f>
        <v/>
      </c>
      <c r="K3765" s="149">
        <f t="shared" si="523"/>
        <v>0</v>
      </c>
      <c r="L3765" s="162">
        <f t="shared" si="524"/>
        <v>0</v>
      </c>
      <c r="M3765" s="162" t="str" cm="1">
        <f t="array" ref="M3765">IF(ISERROR(INDEX('Non Compliance input'!$I$5:$I$156,MATCH(1,(A3765='Non Compliance input'!$A$5:$A$156)*(E3765&gt;='Non Compliance input'!$D$5:$D$156)*(F3765&lt;='Non Compliance input'!$E$5:$E$156)*('Non Compliance input'!$I$5:$I$156="Yes"),0))
),"","Yes")</f>
        <v/>
      </c>
      <c r="N3765" s="149" t="str">
        <f>IF(VLOOKUP($A3765,HourEndingOutage!$B$3:$F$746,5,0)="Outage","Outage","")</f>
        <v/>
      </c>
      <c r="O3765" s="18">
        <f t="shared" si="525"/>
        <v>0</v>
      </c>
      <c r="P3765" s="18" t="str">
        <f t="shared" si="526"/>
        <v/>
      </c>
      <c r="Q3765" s="18">
        <f t="shared" si="527"/>
        <v>0</v>
      </c>
      <c r="R3765" s="118"/>
    </row>
    <row r="3766" spans="1:18" x14ac:dyDescent="0.25">
      <c r="A3766" s="25">
        <f t="shared" si="528"/>
        <v>419</v>
      </c>
      <c r="B3766" s="23">
        <f t="shared" si="529"/>
        <v>44579</v>
      </c>
      <c r="C3766" s="24">
        <v>11</v>
      </c>
      <c r="D3766" s="54" t="str">
        <f t="shared" si="521"/>
        <v>ASET</v>
      </c>
      <c r="E3766" s="178"/>
      <c r="F3766" s="179"/>
      <c r="G3766" s="177"/>
      <c r="H3766" s="177"/>
      <c r="I3766" s="169">
        <f t="shared" si="522"/>
        <v>0</v>
      </c>
      <c r="J3766" s="149" t="str" cm="1">
        <f t="array" ref="J3766">IF(ISERROR(INDEX('Non Compliance input'!$H$5:$H$156,MATCH(1,(A3766='Non Compliance input'!$A$5:$A$156)*(F3766&gt;='Non Compliance input'!$D$5:$D$156)*(E3766&lt;'Non Compliance input'!$E$5:$E$156)*('Non Compliance input'!$H$5:$H$156="Yes"),0))
),"","Yes")</f>
        <v/>
      </c>
      <c r="K3766" s="149">
        <f t="shared" si="523"/>
        <v>0</v>
      </c>
      <c r="L3766" s="162">
        <f t="shared" si="524"/>
        <v>0</v>
      </c>
      <c r="M3766" s="162" t="str" cm="1">
        <f t="array" ref="M3766">IF(ISERROR(INDEX('Non Compliance input'!$I$5:$I$156,MATCH(1,(A3766='Non Compliance input'!$A$5:$A$156)*(E3766&gt;='Non Compliance input'!$D$5:$D$156)*(F3766&lt;='Non Compliance input'!$E$5:$E$156)*('Non Compliance input'!$I$5:$I$156="Yes"),0))
),"","Yes")</f>
        <v/>
      </c>
      <c r="N3766" s="149" t="str">
        <f>IF(VLOOKUP($A3766,HourEndingOutage!$B$3:$F$746,5,0)="Outage","Outage","")</f>
        <v/>
      </c>
      <c r="O3766" s="18">
        <f t="shared" si="525"/>
        <v>0</v>
      </c>
      <c r="P3766" s="18" t="str">
        <f t="shared" si="526"/>
        <v/>
      </c>
      <c r="Q3766" s="18">
        <f t="shared" si="527"/>
        <v>0</v>
      </c>
      <c r="R3766" s="118"/>
    </row>
    <row r="3767" spans="1:18" x14ac:dyDescent="0.25">
      <c r="A3767" s="25">
        <f t="shared" si="528"/>
        <v>419</v>
      </c>
      <c r="B3767" s="23">
        <f t="shared" si="529"/>
        <v>44579</v>
      </c>
      <c r="C3767" s="24">
        <v>11</v>
      </c>
      <c r="D3767" s="54" t="str">
        <f t="shared" si="521"/>
        <v>ASET</v>
      </c>
      <c r="E3767" s="178"/>
      <c r="F3767" s="179"/>
      <c r="G3767" s="177"/>
      <c r="H3767" s="177"/>
      <c r="I3767" s="169">
        <f t="shared" si="522"/>
        <v>0</v>
      </c>
      <c r="J3767" s="149" t="str" cm="1">
        <f t="array" ref="J3767">IF(ISERROR(INDEX('Non Compliance input'!$H$5:$H$156,MATCH(1,(A3767='Non Compliance input'!$A$5:$A$156)*(F3767&gt;='Non Compliance input'!$D$5:$D$156)*(E3767&lt;'Non Compliance input'!$E$5:$E$156)*('Non Compliance input'!$H$5:$H$156="Yes"),0))
),"","Yes")</f>
        <v/>
      </c>
      <c r="K3767" s="149">
        <f t="shared" si="523"/>
        <v>0</v>
      </c>
      <c r="L3767" s="162">
        <f t="shared" si="524"/>
        <v>0</v>
      </c>
      <c r="M3767" s="162" t="str" cm="1">
        <f t="array" ref="M3767">IF(ISERROR(INDEX('Non Compliance input'!$I$5:$I$156,MATCH(1,(A3767='Non Compliance input'!$A$5:$A$156)*(E3767&gt;='Non Compliance input'!$D$5:$D$156)*(F3767&lt;='Non Compliance input'!$E$5:$E$156)*('Non Compliance input'!$I$5:$I$156="Yes"),0))
),"","Yes")</f>
        <v/>
      </c>
      <c r="N3767" s="149" t="str">
        <f>IF(VLOOKUP($A3767,HourEndingOutage!$B$3:$F$746,5,0)="Outage","Outage","")</f>
        <v/>
      </c>
      <c r="O3767" s="18">
        <f t="shared" si="525"/>
        <v>0</v>
      </c>
      <c r="P3767" s="18" t="str">
        <f t="shared" si="526"/>
        <v/>
      </c>
      <c r="Q3767" s="18">
        <f t="shared" si="527"/>
        <v>0</v>
      </c>
      <c r="R3767" s="118"/>
    </row>
    <row r="3768" spans="1:18" x14ac:dyDescent="0.25">
      <c r="A3768" s="25">
        <f t="shared" si="528"/>
        <v>419</v>
      </c>
      <c r="B3768" s="23">
        <f t="shared" si="529"/>
        <v>44579</v>
      </c>
      <c r="C3768" s="24">
        <v>11</v>
      </c>
      <c r="D3768" s="54" t="str">
        <f t="shared" si="521"/>
        <v>ASET</v>
      </c>
      <c r="E3768" s="178"/>
      <c r="F3768" s="179"/>
      <c r="G3768" s="177"/>
      <c r="H3768" s="177"/>
      <c r="I3768" s="169">
        <f t="shared" si="522"/>
        <v>0</v>
      </c>
      <c r="J3768" s="149" t="str" cm="1">
        <f t="array" ref="J3768">IF(ISERROR(INDEX('Non Compliance input'!$H$5:$H$156,MATCH(1,(A3768='Non Compliance input'!$A$5:$A$156)*(F3768&gt;='Non Compliance input'!$D$5:$D$156)*(E3768&lt;'Non Compliance input'!$E$5:$E$156)*('Non Compliance input'!$H$5:$H$156="Yes"),0))
),"","Yes")</f>
        <v/>
      </c>
      <c r="K3768" s="149">
        <f t="shared" si="523"/>
        <v>0</v>
      </c>
      <c r="L3768" s="162">
        <f t="shared" si="524"/>
        <v>0</v>
      </c>
      <c r="M3768" s="162" t="str" cm="1">
        <f t="array" ref="M3768">IF(ISERROR(INDEX('Non Compliance input'!$I$5:$I$156,MATCH(1,(A3768='Non Compliance input'!$A$5:$A$156)*(E3768&gt;='Non Compliance input'!$D$5:$D$156)*(F3768&lt;='Non Compliance input'!$E$5:$E$156)*('Non Compliance input'!$I$5:$I$156="Yes"),0))
),"","Yes")</f>
        <v/>
      </c>
      <c r="N3768" s="149" t="str">
        <f>IF(VLOOKUP($A3768,HourEndingOutage!$B$3:$F$746,5,0)="Outage","Outage","")</f>
        <v/>
      </c>
      <c r="O3768" s="18">
        <f t="shared" si="525"/>
        <v>0</v>
      </c>
      <c r="P3768" s="18" t="str">
        <f t="shared" si="526"/>
        <v/>
      </c>
      <c r="Q3768" s="18">
        <f t="shared" si="527"/>
        <v>0</v>
      </c>
      <c r="R3768" s="118"/>
    </row>
    <row r="3769" spans="1:18" x14ac:dyDescent="0.25">
      <c r="A3769" s="25">
        <f t="shared" si="528"/>
        <v>419</v>
      </c>
      <c r="B3769" s="23">
        <f t="shared" si="529"/>
        <v>44579</v>
      </c>
      <c r="C3769" s="24">
        <v>11</v>
      </c>
      <c r="D3769" s="54" t="str">
        <f t="shared" si="521"/>
        <v>ASET</v>
      </c>
      <c r="E3769" s="178"/>
      <c r="F3769" s="179"/>
      <c r="G3769" s="177"/>
      <c r="H3769" s="177"/>
      <c r="I3769" s="169">
        <f t="shared" si="522"/>
        <v>0</v>
      </c>
      <c r="J3769" s="149" t="str" cm="1">
        <f t="array" ref="J3769">IF(ISERROR(INDEX('Non Compliance input'!$H$5:$H$156,MATCH(1,(A3769='Non Compliance input'!$A$5:$A$156)*(F3769&gt;='Non Compliance input'!$D$5:$D$156)*(E3769&lt;'Non Compliance input'!$E$5:$E$156)*('Non Compliance input'!$H$5:$H$156="Yes"),0))
),"","Yes")</f>
        <v/>
      </c>
      <c r="K3769" s="149">
        <f t="shared" si="523"/>
        <v>0</v>
      </c>
      <c r="L3769" s="162">
        <f t="shared" si="524"/>
        <v>0</v>
      </c>
      <c r="M3769" s="162" t="str" cm="1">
        <f t="array" ref="M3769">IF(ISERROR(INDEX('Non Compliance input'!$I$5:$I$156,MATCH(1,(A3769='Non Compliance input'!$A$5:$A$156)*(E3769&gt;='Non Compliance input'!$D$5:$D$156)*(F3769&lt;='Non Compliance input'!$E$5:$E$156)*('Non Compliance input'!$I$5:$I$156="Yes"),0))
),"","Yes")</f>
        <v/>
      </c>
      <c r="N3769" s="149" t="str">
        <f>IF(VLOOKUP($A3769,HourEndingOutage!$B$3:$F$746,5,0)="Outage","Outage","")</f>
        <v/>
      </c>
      <c r="O3769" s="18">
        <f t="shared" si="525"/>
        <v>0</v>
      </c>
      <c r="P3769" s="18" t="str">
        <f t="shared" si="526"/>
        <v/>
      </c>
      <c r="Q3769" s="18">
        <f t="shared" si="527"/>
        <v>0</v>
      </c>
      <c r="R3769" s="118"/>
    </row>
    <row r="3770" spans="1:18" x14ac:dyDescent="0.25">
      <c r="A3770" s="25">
        <f t="shared" si="528"/>
        <v>419</v>
      </c>
      <c r="B3770" s="23">
        <f t="shared" si="529"/>
        <v>44579</v>
      </c>
      <c r="C3770" s="24">
        <v>11</v>
      </c>
      <c r="D3770" s="54" t="str">
        <f t="shared" si="521"/>
        <v>ASET</v>
      </c>
      <c r="E3770" s="178"/>
      <c r="F3770" s="179"/>
      <c r="G3770" s="177"/>
      <c r="H3770" s="177"/>
      <c r="I3770" s="169">
        <f t="shared" si="522"/>
        <v>0</v>
      </c>
      <c r="J3770" s="149" t="str" cm="1">
        <f t="array" ref="J3770">IF(ISERROR(INDEX('Non Compliance input'!$H$5:$H$156,MATCH(1,(A3770='Non Compliance input'!$A$5:$A$156)*(F3770&gt;='Non Compliance input'!$D$5:$D$156)*(E3770&lt;'Non Compliance input'!$E$5:$E$156)*('Non Compliance input'!$H$5:$H$156="Yes"),0))
),"","Yes")</f>
        <v/>
      </c>
      <c r="K3770" s="149">
        <f t="shared" si="523"/>
        <v>0</v>
      </c>
      <c r="L3770" s="162">
        <f t="shared" si="524"/>
        <v>0</v>
      </c>
      <c r="M3770" s="162" t="str" cm="1">
        <f t="array" ref="M3770">IF(ISERROR(INDEX('Non Compliance input'!$I$5:$I$156,MATCH(1,(A3770='Non Compliance input'!$A$5:$A$156)*(E3770&gt;='Non Compliance input'!$D$5:$D$156)*(F3770&lt;='Non Compliance input'!$E$5:$E$156)*('Non Compliance input'!$I$5:$I$156="Yes"),0))
),"","Yes")</f>
        <v/>
      </c>
      <c r="N3770" s="149" t="str">
        <f>IF(VLOOKUP($A3770,HourEndingOutage!$B$3:$F$746,5,0)="Outage","Outage","")</f>
        <v/>
      </c>
      <c r="O3770" s="18">
        <f t="shared" si="525"/>
        <v>0</v>
      </c>
      <c r="P3770" s="18" t="str">
        <f t="shared" si="526"/>
        <v/>
      </c>
      <c r="Q3770" s="18">
        <f t="shared" si="527"/>
        <v>0</v>
      </c>
      <c r="R3770" s="118"/>
    </row>
    <row r="3771" spans="1:18" x14ac:dyDescent="0.25">
      <c r="A3771" s="25">
        <f t="shared" si="528"/>
        <v>419</v>
      </c>
      <c r="B3771" s="23">
        <f t="shared" si="529"/>
        <v>44579</v>
      </c>
      <c r="C3771" s="24">
        <v>11</v>
      </c>
      <c r="D3771" s="54" t="str">
        <f t="shared" si="521"/>
        <v>ASET</v>
      </c>
      <c r="E3771" s="178"/>
      <c r="F3771" s="179"/>
      <c r="G3771" s="177"/>
      <c r="H3771" s="177"/>
      <c r="I3771" s="169">
        <f t="shared" si="522"/>
        <v>0</v>
      </c>
      <c r="J3771" s="149" t="str" cm="1">
        <f t="array" ref="J3771">IF(ISERROR(INDEX('Non Compliance input'!$H$5:$H$156,MATCH(1,(A3771='Non Compliance input'!$A$5:$A$156)*(F3771&gt;='Non Compliance input'!$D$5:$D$156)*(E3771&lt;'Non Compliance input'!$E$5:$E$156)*('Non Compliance input'!$H$5:$H$156="Yes"),0))
),"","Yes")</f>
        <v/>
      </c>
      <c r="K3771" s="149">
        <f t="shared" si="523"/>
        <v>0</v>
      </c>
      <c r="L3771" s="162">
        <f t="shared" si="524"/>
        <v>0</v>
      </c>
      <c r="M3771" s="162" t="str" cm="1">
        <f t="array" ref="M3771">IF(ISERROR(INDEX('Non Compliance input'!$I$5:$I$156,MATCH(1,(A3771='Non Compliance input'!$A$5:$A$156)*(E3771&gt;='Non Compliance input'!$D$5:$D$156)*(F3771&lt;='Non Compliance input'!$E$5:$E$156)*('Non Compliance input'!$I$5:$I$156="Yes"),0))
),"","Yes")</f>
        <v/>
      </c>
      <c r="N3771" s="149" t="str">
        <f>IF(VLOOKUP($A3771,HourEndingOutage!$B$3:$F$746,5,0)="Outage","Outage","")</f>
        <v/>
      </c>
      <c r="O3771" s="18">
        <f t="shared" si="525"/>
        <v>0</v>
      </c>
      <c r="P3771" s="18" t="str">
        <f t="shared" si="526"/>
        <v/>
      </c>
      <c r="Q3771" s="18">
        <f t="shared" si="527"/>
        <v>0</v>
      </c>
      <c r="R3771" s="118"/>
    </row>
    <row r="3772" spans="1:18" x14ac:dyDescent="0.25">
      <c r="A3772" s="25">
        <f t="shared" si="528"/>
        <v>419</v>
      </c>
      <c r="B3772" s="23">
        <f t="shared" si="529"/>
        <v>44579</v>
      </c>
      <c r="C3772" s="24">
        <v>11</v>
      </c>
      <c r="D3772" s="54" t="str">
        <f t="shared" si="521"/>
        <v>ASET</v>
      </c>
      <c r="E3772" s="178"/>
      <c r="F3772" s="179"/>
      <c r="G3772" s="177"/>
      <c r="H3772" s="177"/>
      <c r="I3772" s="169">
        <f t="shared" si="522"/>
        <v>0</v>
      </c>
      <c r="J3772" s="149" t="str" cm="1">
        <f t="array" ref="J3772">IF(ISERROR(INDEX('Non Compliance input'!$H$5:$H$156,MATCH(1,(A3772='Non Compliance input'!$A$5:$A$156)*(F3772&gt;='Non Compliance input'!$D$5:$D$156)*(E3772&lt;'Non Compliance input'!$E$5:$E$156)*('Non Compliance input'!$H$5:$H$156="Yes"),0))
),"","Yes")</f>
        <v/>
      </c>
      <c r="K3772" s="149">
        <f t="shared" si="523"/>
        <v>0</v>
      </c>
      <c r="L3772" s="162">
        <f t="shared" si="524"/>
        <v>0</v>
      </c>
      <c r="M3772" s="162" t="str" cm="1">
        <f t="array" ref="M3772">IF(ISERROR(INDEX('Non Compliance input'!$I$5:$I$156,MATCH(1,(A3772='Non Compliance input'!$A$5:$A$156)*(E3772&gt;='Non Compliance input'!$D$5:$D$156)*(F3772&lt;='Non Compliance input'!$E$5:$E$156)*('Non Compliance input'!$I$5:$I$156="Yes"),0))
),"","Yes")</f>
        <v/>
      </c>
      <c r="N3772" s="149" t="str">
        <f>IF(VLOOKUP($A3772,HourEndingOutage!$B$3:$F$746,5,0)="Outage","Outage","")</f>
        <v/>
      </c>
      <c r="O3772" s="18">
        <f t="shared" si="525"/>
        <v>0</v>
      </c>
      <c r="P3772" s="18" t="str">
        <f t="shared" si="526"/>
        <v/>
      </c>
      <c r="Q3772" s="18">
        <f t="shared" si="527"/>
        <v>0</v>
      </c>
      <c r="R3772" s="118"/>
    </row>
    <row r="3773" spans="1:18" x14ac:dyDescent="0.25">
      <c r="A3773" s="25">
        <f t="shared" si="528"/>
        <v>419</v>
      </c>
      <c r="B3773" s="23">
        <f t="shared" si="529"/>
        <v>44579</v>
      </c>
      <c r="C3773" s="24">
        <v>11</v>
      </c>
      <c r="D3773" s="54" t="str">
        <f t="shared" si="521"/>
        <v>ASET</v>
      </c>
      <c r="E3773" s="178"/>
      <c r="F3773" s="179"/>
      <c r="G3773" s="177"/>
      <c r="H3773" s="177"/>
      <c r="I3773" s="169">
        <f t="shared" si="522"/>
        <v>0</v>
      </c>
      <c r="J3773" s="149" t="str" cm="1">
        <f t="array" ref="J3773">IF(ISERROR(INDEX('Non Compliance input'!$H$5:$H$156,MATCH(1,(A3773='Non Compliance input'!$A$5:$A$156)*(F3773&gt;='Non Compliance input'!$D$5:$D$156)*(E3773&lt;'Non Compliance input'!$E$5:$E$156)*('Non Compliance input'!$H$5:$H$156="Yes"),0))
),"","Yes")</f>
        <v/>
      </c>
      <c r="K3773" s="149">
        <f t="shared" si="523"/>
        <v>0</v>
      </c>
      <c r="L3773" s="162">
        <f t="shared" si="524"/>
        <v>0</v>
      </c>
      <c r="M3773" s="162" t="str" cm="1">
        <f t="array" ref="M3773">IF(ISERROR(INDEX('Non Compliance input'!$I$5:$I$156,MATCH(1,(A3773='Non Compliance input'!$A$5:$A$156)*(E3773&gt;='Non Compliance input'!$D$5:$D$156)*(F3773&lt;='Non Compliance input'!$E$5:$E$156)*('Non Compliance input'!$I$5:$I$156="Yes"),0))
),"","Yes")</f>
        <v/>
      </c>
      <c r="N3773" s="149" t="str">
        <f>IF(VLOOKUP($A3773,HourEndingOutage!$B$3:$F$746,5,0)="Outage","Outage","")</f>
        <v/>
      </c>
      <c r="O3773" s="18">
        <f t="shared" si="525"/>
        <v>0</v>
      </c>
      <c r="P3773" s="18" t="str">
        <f t="shared" si="526"/>
        <v/>
      </c>
      <c r="Q3773" s="18">
        <f t="shared" si="527"/>
        <v>0</v>
      </c>
      <c r="R3773" s="118"/>
    </row>
    <row r="3774" spans="1:18" x14ac:dyDescent="0.25">
      <c r="A3774" s="25">
        <f t="shared" si="528"/>
        <v>420</v>
      </c>
      <c r="B3774" s="23">
        <f t="shared" si="529"/>
        <v>44579</v>
      </c>
      <c r="C3774" s="24">
        <v>12</v>
      </c>
      <c r="D3774" s="54" t="str">
        <f t="shared" si="521"/>
        <v>ASET</v>
      </c>
      <c r="E3774" s="178"/>
      <c r="F3774" s="179"/>
      <c r="G3774" s="177"/>
      <c r="H3774" s="177"/>
      <c r="I3774" s="169">
        <f t="shared" si="522"/>
        <v>0</v>
      </c>
      <c r="J3774" s="149" t="str" cm="1">
        <f t="array" ref="J3774">IF(ISERROR(INDEX('Non Compliance input'!$H$5:$H$156,MATCH(1,(A3774='Non Compliance input'!$A$5:$A$156)*(F3774&gt;='Non Compliance input'!$D$5:$D$156)*(E3774&lt;'Non Compliance input'!$E$5:$E$156)*('Non Compliance input'!$H$5:$H$156="Yes"),0))
),"","Yes")</f>
        <v/>
      </c>
      <c r="K3774" s="149">
        <f t="shared" si="523"/>
        <v>0</v>
      </c>
      <c r="L3774" s="162">
        <f t="shared" si="524"/>
        <v>0</v>
      </c>
      <c r="M3774" s="162" t="str" cm="1">
        <f t="array" ref="M3774">IF(ISERROR(INDEX('Non Compliance input'!$I$5:$I$156,MATCH(1,(A3774='Non Compliance input'!$A$5:$A$156)*(E3774&gt;='Non Compliance input'!$D$5:$D$156)*(F3774&lt;='Non Compliance input'!$E$5:$E$156)*('Non Compliance input'!$I$5:$I$156="Yes"),0))
),"","Yes")</f>
        <v/>
      </c>
      <c r="N3774" s="149" t="str">
        <f>IF(VLOOKUP($A3774,HourEndingOutage!$B$3:$F$746,5,0)="Outage","Outage","")</f>
        <v/>
      </c>
      <c r="O3774" s="18">
        <f t="shared" si="525"/>
        <v>0</v>
      </c>
      <c r="P3774" s="18" t="str">
        <f t="shared" si="526"/>
        <v/>
      </c>
      <c r="Q3774" s="18">
        <f t="shared" si="527"/>
        <v>0</v>
      </c>
      <c r="R3774" s="118"/>
    </row>
    <row r="3775" spans="1:18" x14ac:dyDescent="0.25">
      <c r="A3775" s="25">
        <f t="shared" si="528"/>
        <v>420</v>
      </c>
      <c r="B3775" s="23">
        <f t="shared" si="529"/>
        <v>44579</v>
      </c>
      <c r="C3775" s="24">
        <v>12</v>
      </c>
      <c r="D3775" s="54" t="str">
        <f t="shared" si="521"/>
        <v>ASET</v>
      </c>
      <c r="E3775" s="178"/>
      <c r="F3775" s="179"/>
      <c r="G3775" s="177"/>
      <c r="H3775" s="177"/>
      <c r="I3775" s="169">
        <f t="shared" si="522"/>
        <v>0</v>
      </c>
      <c r="J3775" s="149" t="str" cm="1">
        <f t="array" ref="J3775">IF(ISERROR(INDEX('Non Compliance input'!$H$5:$H$156,MATCH(1,(A3775='Non Compliance input'!$A$5:$A$156)*(F3775&gt;='Non Compliance input'!$D$5:$D$156)*(E3775&lt;'Non Compliance input'!$E$5:$E$156)*('Non Compliance input'!$H$5:$H$156="Yes"),0))
),"","Yes")</f>
        <v/>
      </c>
      <c r="K3775" s="149">
        <f t="shared" si="523"/>
        <v>0</v>
      </c>
      <c r="L3775" s="162">
        <f t="shared" si="524"/>
        <v>0</v>
      </c>
      <c r="M3775" s="162" t="str" cm="1">
        <f t="array" ref="M3775">IF(ISERROR(INDEX('Non Compliance input'!$I$5:$I$156,MATCH(1,(A3775='Non Compliance input'!$A$5:$A$156)*(E3775&gt;='Non Compliance input'!$D$5:$D$156)*(F3775&lt;='Non Compliance input'!$E$5:$E$156)*('Non Compliance input'!$I$5:$I$156="Yes"),0))
),"","Yes")</f>
        <v/>
      </c>
      <c r="N3775" s="149" t="str">
        <f>IF(VLOOKUP($A3775,HourEndingOutage!$B$3:$F$746,5,0)="Outage","Outage","")</f>
        <v/>
      </c>
      <c r="O3775" s="18">
        <f t="shared" si="525"/>
        <v>0</v>
      </c>
      <c r="P3775" s="18" t="str">
        <f t="shared" si="526"/>
        <v/>
      </c>
      <c r="Q3775" s="18">
        <f t="shared" si="527"/>
        <v>0</v>
      </c>
      <c r="R3775" s="118"/>
    </row>
    <row r="3776" spans="1:18" x14ac:dyDescent="0.25">
      <c r="A3776" s="25">
        <f t="shared" si="528"/>
        <v>420</v>
      </c>
      <c r="B3776" s="23">
        <f t="shared" si="529"/>
        <v>44579</v>
      </c>
      <c r="C3776" s="24">
        <v>12</v>
      </c>
      <c r="D3776" s="54" t="str">
        <f t="shared" si="521"/>
        <v>ASET</v>
      </c>
      <c r="E3776" s="178"/>
      <c r="F3776" s="179"/>
      <c r="G3776" s="177"/>
      <c r="H3776" s="177"/>
      <c r="I3776" s="169">
        <f t="shared" si="522"/>
        <v>0</v>
      </c>
      <c r="J3776" s="149" t="str" cm="1">
        <f t="array" ref="J3776">IF(ISERROR(INDEX('Non Compliance input'!$H$5:$H$156,MATCH(1,(A3776='Non Compliance input'!$A$5:$A$156)*(F3776&gt;='Non Compliance input'!$D$5:$D$156)*(E3776&lt;'Non Compliance input'!$E$5:$E$156)*('Non Compliance input'!$H$5:$H$156="Yes"),0))
),"","Yes")</f>
        <v/>
      </c>
      <c r="K3776" s="149">
        <f t="shared" si="523"/>
        <v>0</v>
      </c>
      <c r="L3776" s="162">
        <f t="shared" si="524"/>
        <v>0</v>
      </c>
      <c r="M3776" s="162" t="str" cm="1">
        <f t="array" ref="M3776">IF(ISERROR(INDEX('Non Compliance input'!$I$5:$I$156,MATCH(1,(A3776='Non Compliance input'!$A$5:$A$156)*(E3776&gt;='Non Compliance input'!$D$5:$D$156)*(F3776&lt;='Non Compliance input'!$E$5:$E$156)*('Non Compliance input'!$I$5:$I$156="Yes"),0))
),"","Yes")</f>
        <v/>
      </c>
      <c r="N3776" s="149" t="str">
        <f>IF(VLOOKUP($A3776,HourEndingOutage!$B$3:$F$746,5,0)="Outage","Outage","")</f>
        <v/>
      </c>
      <c r="O3776" s="18">
        <f t="shared" si="525"/>
        <v>0</v>
      </c>
      <c r="P3776" s="18" t="str">
        <f t="shared" si="526"/>
        <v/>
      </c>
      <c r="Q3776" s="18">
        <f t="shared" si="527"/>
        <v>0</v>
      </c>
      <c r="R3776" s="118"/>
    </row>
    <row r="3777" spans="1:18" x14ac:dyDescent="0.25">
      <c r="A3777" s="25">
        <f t="shared" si="528"/>
        <v>420</v>
      </c>
      <c r="B3777" s="23">
        <f t="shared" si="529"/>
        <v>44579</v>
      </c>
      <c r="C3777" s="24">
        <v>12</v>
      </c>
      <c r="D3777" s="54" t="str">
        <f t="shared" si="521"/>
        <v>ASET</v>
      </c>
      <c r="E3777" s="178"/>
      <c r="F3777" s="179"/>
      <c r="G3777" s="177"/>
      <c r="H3777" s="177"/>
      <c r="I3777" s="169">
        <f t="shared" si="522"/>
        <v>0</v>
      </c>
      <c r="J3777" s="149" t="str" cm="1">
        <f t="array" ref="J3777">IF(ISERROR(INDEX('Non Compliance input'!$H$5:$H$156,MATCH(1,(A3777='Non Compliance input'!$A$5:$A$156)*(F3777&gt;='Non Compliance input'!$D$5:$D$156)*(E3777&lt;'Non Compliance input'!$E$5:$E$156)*('Non Compliance input'!$H$5:$H$156="Yes"),0))
),"","Yes")</f>
        <v/>
      </c>
      <c r="K3777" s="149">
        <f t="shared" si="523"/>
        <v>0</v>
      </c>
      <c r="L3777" s="162">
        <f t="shared" si="524"/>
        <v>0</v>
      </c>
      <c r="M3777" s="162" t="str" cm="1">
        <f t="array" ref="M3777">IF(ISERROR(INDEX('Non Compliance input'!$I$5:$I$156,MATCH(1,(A3777='Non Compliance input'!$A$5:$A$156)*(E3777&gt;='Non Compliance input'!$D$5:$D$156)*(F3777&lt;='Non Compliance input'!$E$5:$E$156)*('Non Compliance input'!$I$5:$I$156="Yes"),0))
),"","Yes")</f>
        <v/>
      </c>
      <c r="N3777" s="149" t="str">
        <f>IF(VLOOKUP($A3777,HourEndingOutage!$B$3:$F$746,5,0)="Outage","Outage","")</f>
        <v/>
      </c>
      <c r="O3777" s="18">
        <f t="shared" si="525"/>
        <v>0</v>
      </c>
      <c r="P3777" s="18" t="str">
        <f t="shared" si="526"/>
        <v/>
      </c>
      <c r="Q3777" s="18">
        <f t="shared" si="527"/>
        <v>0</v>
      </c>
      <c r="R3777" s="118"/>
    </row>
    <row r="3778" spans="1:18" x14ac:dyDescent="0.25">
      <c r="A3778" s="25">
        <f t="shared" si="528"/>
        <v>420</v>
      </c>
      <c r="B3778" s="23">
        <f t="shared" si="529"/>
        <v>44579</v>
      </c>
      <c r="C3778" s="24">
        <v>12</v>
      </c>
      <c r="D3778" s="54" t="str">
        <f t="shared" ref="D3778:D3841" si="530">Unit</f>
        <v>ASET</v>
      </c>
      <c r="E3778" s="178"/>
      <c r="F3778" s="179"/>
      <c r="G3778" s="177"/>
      <c r="H3778" s="177"/>
      <c r="I3778" s="169">
        <f t="shared" si="522"/>
        <v>0</v>
      </c>
      <c r="J3778" s="149" t="str" cm="1">
        <f t="array" ref="J3778">IF(ISERROR(INDEX('Non Compliance input'!$H$5:$H$156,MATCH(1,(A3778='Non Compliance input'!$A$5:$A$156)*(F3778&gt;='Non Compliance input'!$D$5:$D$156)*(E3778&lt;'Non Compliance input'!$E$5:$E$156)*('Non Compliance input'!$H$5:$H$156="Yes"),0))
),"","Yes")</f>
        <v/>
      </c>
      <c r="K3778" s="149">
        <f t="shared" si="523"/>
        <v>0</v>
      </c>
      <c r="L3778" s="162">
        <f t="shared" si="524"/>
        <v>0</v>
      </c>
      <c r="M3778" s="162" t="str" cm="1">
        <f t="array" ref="M3778">IF(ISERROR(INDEX('Non Compliance input'!$I$5:$I$156,MATCH(1,(A3778='Non Compliance input'!$A$5:$A$156)*(E3778&gt;='Non Compliance input'!$D$5:$D$156)*(F3778&lt;='Non Compliance input'!$E$5:$E$156)*('Non Compliance input'!$I$5:$I$156="Yes"),0))
),"","Yes")</f>
        <v/>
      </c>
      <c r="N3778" s="149" t="str">
        <f>IF(VLOOKUP($A3778,HourEndingOutage!$B$3:$F$746,5,0)="Outage","Outage","")</f>
        <v/>
      </c>
      <c r="O3778" s="18">
        <f t="shared" si="525"/>
        <v>0</v>
      </c>
      <c r="P3778" s="18" t="str">
        <f t="shared" si="526"/>
        <v/>
      </c>
      <c r="Q3778" s="18">
        <f t="shared" si="527"/>
        <v>0</v>
      </c>
      <c r="R3778" s="118"/>
    </row>
    <row r="3779" spans="1:18" x14ac:dyDescent="0.25">
      <c r="A3779" s="25">
        <f t="shared" si="528"/>
        <v>420</v>
      </c>
      <c r="B3779" s="23">
        <f t="shared" si="529"/>
        <v>44579</v>
      </c>
      <c r="C3779" s="24">
        <v>12</v>
      </c>
      <c r="D3779" s="54" t="str">
        <f t="shared" si="530"/>
        <v>ASET</v>
      </c>
      <c r="E3779" s="178"/>
      <c r="F3779" s="179"/>
      <c r="G3779" s="177"/>
      <c r="H3779" s="177"/>
      <c r="I3779" s="169">
        <f t="shared" ref="I3779:I3842" si="531">IF(AND(LEN(E3779)&gt;2,LEN(F3779)&gt;2)=TRUE,(ROUND((F3779-E3779)*1440,0)),0)</f>
        <v>0</v>
      </c>
      <c r="J3779" s="149" t="str" cm="1">
        <f t="array" ref="J3779">IF(ISERROR(INDEX('Non Compliance input'!$H$5:$H$156,MATCH(1,(A3779='Non Compliance input'!$A$5:$A$156)*(F3779&gt;='Non Compliance input'!$D$5:$D$156)*(E3779&lt;'Non Compliance input'!$E$5:$E$156)*('Non Compliance input'!$H$5:$H$156="Yes"),0))
),"","Yes")</f>
        <v/>
      </c>
      <c r="K3779" s="149">
        <f t="shared" ref="K3779:K3842" si="532">IF(J3779="Yes",0,MIN(H3779,G3779,IF(H3779="",0,Contract_Volume)))</f>
        <v>0</v>
      </c>
      <c r="L3779" s="162">
        <f t="shared" ref="L3779:L3842" si="533">IF(J3779="Yes",0,(MIN(H3779,G3779)*(I3779/60)))</f>
        <v>0</v>
      </c>
      <c r="M3779" s="162" t="str" cm="1">
        <f t="array" ref="M3779">IF(ISERROR(INDEX('Non Compliance input'!$I$5:$I$156,MATCH(1,(A3779='Non Compliance input'!$A$5:$A$156)*(E3779&gt;='Non Compliance input'!$D$5:$D$156)*(F3779&lt;='Non Compliance input'!$E$5:$E$156)*('Non Compliance input'!$I$5:$I$156="Yes"),0))
),"","Yes")</f>
        <v/>
      </c>
      <c r="N3779" s="149" t="str">
        <f>IF(VLOOKUP($A3779,HourEndingOutage!$B$3:$F$746,5,0)="Outage","Outage","")</f>
        <v/>
      </c>
      <c r="O3779" s="18">
        <f t="shared" ref="O3779:O3842" si="534">IF(OR(M3779="Yes",N3779="Outage"),0,(K3779*(I3779/60))*Arming)</f>
        <v>0</v>
      </c>
      <c r="P3779" s="18" t="str">
        <f t="shared" ref="P3779:P3842" si="535">IF(ISERROR(VLOOKUP($A3779,FTShour,1,0)),"","Yes")</f>
        <v/>
      </c>
      <c r="Q3779" s="18">
        <f t="shared" si="527"/>
        <v>0</v>
      </c>
      <c r="R3779" s="118"/>
    </row>
    <row r="3780" spans="1:18" x14ac:dyDescent="0.25">
      <c r="A3780" s="25">
        <f t="shared" si="528"/>
        <v>420</v>
      </c>
      <c r="B3780" s="23">
        <f t="shared" si="529"/>
        <v>44579</v>
      </c>
      <c r="C3780" s="24">
        <v>12</v>
      </c>
      <c r="D3780" s="54" t="str">
        <f t="shared" si="530"/>
        <v>ASET</v>
      </c>
      <c r="E3780" s="178"/>
      <c r="F3780" s="179"/>
      <c r="G3780" s="177"/>
      <c r="H3780" s="177"/>
      <c r="I3780" s="169">
        <f t="shared" si="531"/>
        <v>0</v>
      </c>
      <c r="J3780" s="149" t="str" cm="1">
        <f t="array" ref="J3780">IF(ISERROR(INDEX('Non Compliance input'!$H$5:$H$156,MATCH(1,(A3780='Non Compliance input'!$A$5:$A$156)*(F3780&gt;='Non Compliance input'!$D$5:$D$156)*(E3780&lt;'Non Compliance input'!$E$5:$E$156)*('Non Compliance input'!$H$5:$H$156="Yes"),0))
),"","Yes")</f>
        <v/>
      </c>
      <c r="K3780" s="149">
        <f t="shared" si="532"/>
        <v>0</v>
      </c>
      <c r="L3780" s="162">
        <f t="shared" si="533"/>
        <v>0</v>
      </c>
      <c r="M3780" s="162" t="str" cm="1">
        <f t="array" ref="M3780">IF(ISERROR(INDEX('Non Compliance input'!$I$5:$I$156,MATCH(1,(A3780='Non Compliance input'!$A$5:$A$156)*(E3780&gt;='Non Compliance input'!$D$5:$D$156)*(F3780&lt;='Non Compliance input'!$E$5:$E$156)*('Non Compliance input'!$I$5:$I$156="Yes"),0))
),"","Yes")</f>
        <v/>
      </c>
      <c r="N3780" s="149" t="str">
        <f>IF(VLOOKUP($A3780,HourEndingOutage!$B$3:$F$746,5,0)="Outage","Outage","")</f>
        <v/>
      </c>
      <c r="O3780" s="18">
        <f t="shared" si="534"/>
        <v>0</v>
      </c>
      <c r="P3780" s="18" t="str">
        <f t="shared" si="535"/>
        <v/>
      </c>
      <c r="Q3780" s="18">
        <f t="shared" ref="Q3780:Q3843" si="536">IF(P3780="Yes",-O3780,0)</f>
        <v>0</v>
      </c>
      <c r="R3780" s="118"/>
    </row>
    <row r="3781" spans="1:18" x14ac:dyDescent="0.25">
      <c r="A3781" s="25">
        <f t="shared" si="528"/>
        <v>420</v>
      </c>
      <c r="B3781" s="23">
        <f t="shared" si="529"/>
        <v>44579</v>
      </c>
      <c r="C3781" s="24">
        <v>12</v>
      </c>
      <c r="D3781" s="54" t="str">
        <f t="shared" si="530"/>
        <v>ASET</v>
      </c>
      <c r="E3781" s="178"/>
      <c r="F3781" s="179"/>
      <c r="G3781" s="177"/>
      <c r="H3781" s="177"/>
      <c r="I3781" s="169">
        <f t="shared" si="531"/>
        <v>0</v>
      </c>
      <c r="J3781" s="149" t="str" cm="1">
        <f t="array" ref="J3781">IF(ISERROR(INDEX('Non Compliance input'!$H$5:$H$156,MATCH(1,(A3781='Non Compliance input'!$A$5:$A$156)*(F3781&gt;='Non Compliance input'!$D$5:$D$156)*(E3781&lt;'Non Compliance input'!$E$5:$E$156)*('Non Compliance input'!$H$5:$H$156="Yes"),0))
),"","Yes")</f>
        <v/>
      </c>
      <c r="K3781" s="149">
        <f t="shared" si="532"/>
        <v>0</v>
      </c>
      <c r="L3781" s="162">
        <f t="shared" si="533"/>
        <v>0</v>
      </c>
      <c r="M3781" s="162" t="str" cm="1">
        <f t="array" ref="M3781">IF(ISERROR(INDEX('Non Compliance input'!$I$5:$I$156,MATCH(1,(A3781='Non Compliance input'!$A$5:$A$156)*(E3781&gt;='Non Compliance input'!$D$5:$D$156)*(F3781&lt;='Non Compliance input'!$E$5:$E$156)*('Non Compliance input'!$I$5:$I$156="Yes"),0))
),"","Yes")</f>
        <v/>
      </c>
      <c r="N3781" s="149" t="str">
        <f>IF(VLOOKUP($A3781,HourEndingOutage!$B$3:$F$746,5,0)="Outage","Outage","")</f>
        <v/>
      </c>
      <c r="O3781" s="18">
        <f t="shared" si="534"/>
        <v>0</v>
      </c>
      <c r="P3781" s="18" t="str">
        <f t="shared" si="535"/>
        <v/>
      </c>
      <c r="Q3781" s="18">
        <f t="shared" si="536"/>
        <v>0</v>
      </c>
      <c r="R3781" s="118"/>
    </row>
    <row r="3782" spans="1:18" x14ac:dyDescent="0.25">
      <c r="A3782" s="25">
        <f t="shared" si="528"/>
        <v>420</v>
      </c>
      <c r="B3782" s="23">
        <f t="shared" si="529"/>
        <v>44579</v>
      </c>
      <c r="C3782" s="24">
        <v>12</v>
      </c>
      <c r="D3782" s="54" t="str">
        <f t="shared" si="530"/>
        <v>ASET</v>
      </c>
      <c r="E3782" s="178"/>
      <c r="F3782" s="179"/>
      <c r="G3782" s="177"/>
      <c r="H3782" s="177"/>
      <c r="I3782" s="169">
        <f t="shared" si="531"/>
        <v>0</v>
      </c>
      <c r="J3782" s="149" t="str" cm="1">
        <f t="array" ref="J3782">IF(ISERROR(INDEX('Non Compliance input'!$H$5:$H$156,MATCH(1,(A3782='Non Compliance input'!$A$5:$A$156)*(F3782&gt;='Non Compliance input'!$D$5:$D$156)*(E3782&lt;'Non Compliance input'!$E$5:$E$156)*('Non Compliance input'!$H$5:$H$156="Yes"),0))
),"","Yes")</f>
        <v/>
      </c>
      <c r="K3782" s="149">
        <f t="shared" si="532"/>
        <v>0</v>
      </c>
      <c r="L3782" s="162">
        <f t="shared" si="533"/>
        <v>0</v>
      </c>
      <c r="M3782" s="162" t="str" cm="1">
        <f t="array" ref="M3782">IF(ISERROR(INDEX('Non Compliance input'!$I$5:$I$156,MATCH(1,(A3782='Non Compliance input'!$A$5:$A$156)*(E3782&gt;='Non Compliance input'!$D$5:$D$156)*(F3782&lt;='Non Compliance input'!$E$5:$E$156)*('Non Compliance input'!$I$5:$I$156="Yes"),0))
),"","Yes")</f>
        <v/>
      </c>
      <c r="N3782" s="149" t="str">
        <f>IF(VLOOKUP($A3782,HourEndingOutage!$B$3:$F$746,5,0)="Outage","Outage","")</f>
        <v/>
      </c>
      <c r="O3782" s="18">
        <f t="shared" si="534"/>
        <v>0</v>
      </c>
      <c r="P3782" s="18" t="str">
        <f t="shared" si="535"/>
        <v/>
      </c>
      <c r="Q3782" s="18">
        <f t="shared" si="536"/>
        <v>0</v>
      </c>
      <c r="R3782" s="118"/>
    </row>
    <row r="3783" spans="1:18" x14ac:dyDescent="0.25">
      <c r="A3783" s="25">
        <f t="shared" si="528"/>
        <v>421</v>
      </c>
      <c r="B3783" s="23">
        <f t="shared" si="529"/>
        <v>44579</v>
      </c>
      <c r="C3783" s="24">
        <v>13</v>
      </c>
      <c r="D3783" s="54" t="str">
        <f t="shared" si="530"/>
        <v>ASET</v>
      </c>
      <c r="E3783" s="178"/>
      <c r="F3783" s="179"/>
      <c r="G3783" s="177"/>
      <c r="H3783" s="177"/>
      <c r="I3783" s="169">
        <f t="shared" si="531"/>
        <v>0</v>
      </c>
      <c r="J3783" s="149" t="str" cm="1">
        <f t="array" ref="J3783">IF(ISERROR(INDEX('Non Compliance input'!$H$5:$H$156,MATCH(1,(A3783='Non Compliance input'!$A$5:$A$156)*(F3783&gt;='Non Compliance input'!$D$5:$D$156)*(E3783&lt;'Non Compliance input'!$E$5:$E$156)*('Non Compliance input'!$H$5:$H$156="Yes"),0))
),"","Yes")</f>
        <v/>
      </c>
      <c r="K3783" s="149">
        <f t="shared" si="532"/>
        <v>0</v>
      </c>
      <c r="L3783" s="162">
        <f t="shared" si="533"/>
        <v>0</v>
      </c>
      <c r="M3783" s="162" t="str" cm="1">
        <f t="array" ref="M3783">IF(ISERROR(INDEX('Non Compliance input'!$I$5:$I$156,MATCH(1,(A3783='Non Compliance input'!$A$5:$A$156)*(E3783&gt;='Non Compliance input'!$D$5:$D$156)*(F3783&lt;='Non Compliance input'!$E$5:$E$156)*('Non Compliance input'!$I$5:$I$156="Yes"),0))
),"","Yes")</f>
        <v/>
      </c>
      <c r="N3783" s="149" t="str">
        <f>IF(VLOOKUP($A3783,HourEndingOutage!$B$3:$F$746,5,0)="Outage","Outage","")</f>
        <v/>
      </c>
      <c r="O3783" s="18">
        <f t="shared" si="534"/>
        <v>0</v>
      </c>
      <c r="P3783" s="18" t="str">
        <f t="shared" si="535"/>
        <v/>
      </c>
      <c r="Q3783" s="18">
        <f t="shared" si="536"/>
        <v>0</v>
      </c>
      <c r="R3783" s="118"/>
    </row>
    <row r="3784" spans="1:18" x14ac:dyDescent="0.25">
      <c r="A3784" s="25">
        <f t="shared" si="528"/>
        <v>421</v>
      </c>
      <c r="B3784" s="23">
        <f t="shared" si="529"/>
        <v>44579</v>
      </c>
      <c r="C3784" s="24">
        <v>13</v>
      </c>
      <c r="D3784" s="54" t="str">
        <f t="shared" si="530"/>
        <v>ASET</v>
      </c>
      <c r="E3784" s="178"/>
      <c r="F3784" s="179"/>
      <c r="G3784" s="177"/>
      <c r="H3784" s="177"/>
      <c r="I3784" s="169">
        <f t="shared" si="531"/>
        <v>0</v>
      </c>
      <c r="J3784" s="149" t="str" cm="1">
        <f t="array" ref="J3784">IF(ISERROR(INDEX('Non Compliance input'!$H$5:$H$156,MATCH(1,(A3784='Non Compliance input'!$A$5:$A$156)*(F3784&gt;='Non Compliance input'!$D$5:$D$156)*(E3784&lt;'Non Compliance input'!$E$5:$E$156)*('Non Compliance input'!$H$5:$H$156="Yes"),0))
),"","Yes")</f>
        <v/>
      </c>
      <c r="K3784" s="149">
        <f t="shared" si="532"/>
        <v>0</v>
      </c>
      <c r="L3784" s="162">
        <f t="shared" si="533"/>
        <v>0</v>
      </c>
      <c r="M3784" s="162" t="str" cm="1">
        <f t="array" ref="M3784">IF(ISERROR(INDEX('Non Compliance input'!$I$5:$I$156,MATCH(1,(A3784='Non Compliance input'!$A$5:$A$156)*(E3784&gt;='Non Compliance input'!$D$5:$D$156)*(F3784&lt;='Non Compliance input'!$E$5:$E$156)*('Non Compliance input'!$I$5:$I$156="Yes"),0))
),"","Yes")</f>
        <v/>
      </c>
      <c r="N3784" s="149" t="str">
        <f>IF(VLOOKUP($A3784,HourEndingOutage!$B$3:$F$746,5,0)="Outage","Outage","")</f>
        <v/>
      </c>
      <c r="O3784" s="18">
        <f t="shared" si="534"/>
        <v>0</v>
      </c>
      <c r="P3784" s="18" t="str">
        <f t="shared" si="535"/>
        <v/>
      </c>
      <c r="Q3784" s="18">
        <f t="shared" si="536"/>
        <v>0</v>
      </c>
      <c r="R3784" s="118"/>
    </row>
    <row r="3785" spans="1:18" x14ac:dyDescent="0.25">
      <c r="A3785" s="25">
        <f t="shared" si="528"/>
        <v>421</v>
      </c>
      <c r="B3785" s="23">
        <f t="shared" si="529"/>
        <v>44579</v>
      </c>
      <c r="C3785" s="24">
        <v>13</v>
      </c>
      <c r="D3785" s="54" t="str">
        <f t="shared" si="530"/>
        <v>ASET</v>
      </c>
      <c r="E3785" s="178"/>
      <c r="F3785" s="179"/>
      <c r="G3785" s="177"/>
      <c r="H3785" s="177"/>
      <c r="I3785" s="169">
        <f t="shared" si="531"/>
        <v>0</v>
      </c>
      <c r="J3785" s="149" t="str" cm="1">
        <f t="array" ref="J3785">IF(ISERROR(INDEX('Non Compliance input'!$H$5:$H$156,MATCH(1,(A3785='Non Compliance input'!$A$5:$A$156)*(F3785&gt;='Non Compliance input'!$D$5:$D$156)*(E3785&lt;'Non Compliance input'!$E$5:$E$156)*('Non Compliance input'!$H$5:$H$156="Yes"),0))
),"","Yes")</f>
        <v/>
      </c>
      <c r="K3785" s="149">
        <f t="shared" si="532"/>
        <v>0</v>
      </c>
      <c r="L3785" s="162">
        <f t="shared" si="533"/>
        <v>0</v>
      </c>
      <c r="M3785" s="162" t="str" cm="1">
        <f t="array" ref="M3785">IF(ISERROR(INDEX('Non Compliance input'!$I$5:$I$156,MATCH(1,(A3785='Non Compliance input'!$A$5:$A$156)*(E3785&gt;='Non Compliance input'!$D$5:$D$156)*(F3785&lt;='Non Compliance input'!$E$5:$E$156)*('Non Compliance input'!$I$5:$I$156="Yes"),0))
),"","Yes")</f>
        <v/>
      </c>
      <c r="N3785" s="149" t="str">
        <f>IF(VLOOKUP($A3785,HourEndingOutage!$B$3:$F$746,5,0)="Outage","Outage","")</f>
        <v/>
      </c>
      <c r="O3785" s="18">
        <f t="shared" si="534"/>
        <v>0</v>
      </c>
      <c r="P3785" s="18" t="str">
        <f t="shared" si="535"/>
        <v/>
      </c>
      <c r="Q3785" s="18">
        <f t="shared" si="536"/>
        <v>0</v>
      </c>
      <c r="R3785" s="118"/>
    </row>
    <row r="3786" spans="1:18" x14ac:dyDescent="0.25">
      <c r="A3786" s="25">
        <f t="shared" si="528"/>
        <v>421</v>
      </c>
      <c r="B3786" s="23">
        <f t="shared" si="529"/>
        <v>44579</v>
      </c>
      <c r="C3786" s="24">
        <v>13</v>
      </c>
      <c r="D3786" s="54" t="str">
        <f t="shared" si="530"/>
        <v>ASET</v>
      </c>
      <c r="E3786" s="178"/>
      <c r="F3786" s="179"/>
      <c r="G3786" s="177"/>
      <c r="H3786" s="177"/>
      <c r="I3786" s="169">
        <f t="shared" si="531"/>
        <v>0</v>
      </c>
      <c r="J3786" s="149" t="str" cm="1">
        <f t="array" ref="J3786">IF(ISERROR(INDEX('Non Compliance input'!$H$5:$H$156,MATCH(1,(A3786='Non Compliance input'!$A$5:$A$156)*(F3786&gt;='Non Compliance input'!$D$5:$D$156)*(E3786&lt;'Non Compliance input'!$E$5:$E$156)*('Non Compliance input'!$H$5:$H$156="Yes"),0))
),"","Yes")</f>
        <v/>
      </c>
      <c r="K3786" s="149">
        <f t="shared" si="532"/>
        <v>0</v>
      </c>
      <c r="L3786" s="162">
        <f t="shared" si="533"/>
        <v>0</v>
      </c>
      <c r="M3786" s="162" t="str" cm="1">
        <f t="array" ref="M3786">IF(ISERROR(INDEX('Non Compliance input'!$I$5:$I$156,MATCH(1,(A3786='Non Compliance input'!$A$5:$A$156)*(E3786&gt;='Non Compliance input'!$D$5:$D$156)*(F3786&lt;='Non Compliance input'!$E$5:$E$156)*('Non Compliance input'!$I$5:$I$156="Yes"),0))
),"","Yes")</f>
        <v/>
      </c>
      <c r="N3786" s="149" t="str">
        <f>IF(VLOOKUP($A3786,HourEndingOutage!$B$3:$F$746,5,0)="Outage","Outage","")</f>
        <v/>
      </c>
      <c r="O3786" s="18">
        <f t="shared" si="534"/>
        <v>0</v>
      </c>
      <c r="P3786" s="18" t="str">
        <f t="shared" si="535"/>
        <v/>
      </c>
      <c r="Q3786" s="18">
        <f t="shared" si="536"/>
        <v>0</v>
      </c>
      <c r="R3786" s="118"/>
    </row>
    <row r="3787" spans="1:18" x14ac:dyDescent="0.25">
      <c r="A3787" s="25">
        <f t="shared" si="528"/>
        <v>421</v>
      </c>
      <c r="B3787" s="23">
        <f t="shared" si="529"/>
        <v>44579</v>
      </c>
      <c r="C3787" s="24">
        <v>13</v>
      </c>
      <c r="D3787" s="54" t="str">
        <f t="shared" si="530"/>
        <v>ASET</v>
      </c>
      <c r="E3787" s="178"/>
      <c r="F3787" s="179"/>
      <c r="G3787" s="177"/>
      <c r="H3787" s="177"/>
      <c r="I3787" s="169">
        <f t="shared" si="531"/>
        <v>0</v>
      </c>
      <c r="J3787" s="149" t="str" cm="1">
        <f t="array" ref="J3787">IF(ISERROR(INDEX('Non Compliance input'!$H$5:$H$156,MATCH(1,(A3787='Non Compliance input'!$A$5:$A$156)*(F3787&gt;='Non Compliance input'!$D$5:$D$156)*(E3787&lt;'Non Compliance input'!$E$5:$E$156)*('Non Compliance input'!$H$5:$H$156="Yes"),0))
),"","Yes")</f>
        <v/>
      </c>
      <c r="K3787" s="149">
        <f t="shared" si="532"/>
        <v>0</v>
      </c>
      <c r="L3787" s="162">
        <f t="shared" si="533"/>
        <v>0</v>
      </c>
      <c r="M3787" s="162" t="str" cm="1">
        <f t="array" ref="M3787">IF(ISERROR(INDEX('Non Compliance input'!$I$5:$I$156,MATCH(1,(A3787='Non Compliance input'!$A$5:$A$156)*(E3787&gt;='Non Compliance input'!$D$5:$D$156)*(F3787&lt;='Non Compliance input'!$E$5:$E$156)*('Non Compliance input'!$I$5:$I$156="Yes"),0))
),"","Yes")</f>
        <v/>
      </c>
      <c r="N3787" s="149" t="str">
        <f>IF(VLOOKUP($A3787,HourEndingOutage!$B$3:$F$746,5,0)="Outage","Outage","")</f>
        <v/>
      </c>
      <c r="O3787" s="18">
        <f t="shared" si="534"/>
        <v>0</v>
      </c>
      <c r="P3787" s="18" t="str">
        <f t="shared" si="535"/>
        <v/>
      </c>
      <c r="Q3787" s="18">
        <f t="shared" si="536"/>
        <v>0</v>
      </c>
      <c r="R3787" s="118"/>
    </row>
    <row r="3788" spans="1:18" x14ac:dyDescent="0.25">
      <c r="A3788" s="25">
        <f t="shared" si="528"/>
        <v>421</v>
      </c>
      <c r="B3788" s="23">
        <f t="shared" si="529"/>
        <v>44579</v>
      </c>
      <c r="C3788" s="24">
        <v>13</v>
      </c>
      <c r="D3788" s="54" t="str">
        <f t="shared" si="530"/>
        <v>ASET</v>
      </c>
      <c r="E3788" s="178"/>
      <c r="F3788" s="179"/>
      <c r="G3788" s="177"/>
      <c r="H3788" s="177"/>
      <c r="I3788" s="169">
        <f t="shared" si="531"/>
        <v>0</v>
      </c>
      <c r="J3788" s="149" t="str" cm="1">
        <f t="array" ref="J3788">IF(ISERROR(INDEX('Non Compliance input'!$H$5:$H$156,MATCH(1,(A3788='Non Compliance input'!$A$5:$A$156)*(F3788&gt;='Non Compliance input'!$D$5:$D$156)*(E3788&lt;'Non Compliance input'!$E$5:$E$156)*('Non Compliance input'!$H$5:$H$156="Yes"),0))
),"","Yes")</f>
        <v/>
      </c>
      <c r="K3788" s="149">
        <f t="shared" si="532"/>
        <v>0</v>
      </c>
      <c r="L3788" s="162">
        <f t="shared" si="533"/>
        <v>0</v>
      </c>
      <c r="M3788" s="162" t="str" cm="1">
        <f t="array" ref="M3788">IF(ISERROR(INDEX('Non Compliance input'!$I$5:$I$156,MATCH(1,(A3788='Non Compliance input'!$A$5:$A$156)*(E3788&gt;='Non Compliance input'!$D$5:$D$156)*(F3788&lt;='Non Compliance input'!$E$5:$E$156)*('Non Compliance input'!$I$5:$I$156="Yes"),0))
),"","Yes")</f>
        <v/>
      </c>
      <c r="N3788" s="149" t="str">
        <f>IF(VLOOKUP($A3788,HourEndingOutage!$B$3:$F$746,5,0)="Outage","Outage","")</f>
        <v/>
      </c>
      <c r="O3788" s="18">
        <f t="shared" si="534"/>
        <v>0</v>
      </c>
      <c r="P3788" s="18" t="str">
        <f t="shared" si="535"/>
        <v/>
      </c>
      <c r="Q3788" s="18">
        <f t="shared" si="536"/>
        <v>0</v>
      </c>
      <c r="R3788" s="118"/>
    </row>
    <row r="3789" spans="1:18" x14ac:dyDescent="0.25">
      <c r="A3789" s="25">
        <f t="shared" si="528"/>
        <v>421</v>
      </c>
      <c r="B3789" s="23">
        <f t="shared" si="529"/>
        <v>44579</v>
      </c>
      <c r="C3789" s="24">
        <v>13</v>
      </c>
      <c r="D3789" s="54" t="str">
        <f t="shared" si="530"/>
        <v>ASET</v>
      </c>
      <c r="E3789" s="178"/>
      <c r="F3789" s="179"/>
      <c r="G3789" s="177"/>
      <c r="H3789" s="177"/>
      <c r="I3789" s="169">
        <f t="shared" si="531"/>
        <v>0</v>
      </c>
      <c r="J3789" s="149" t="str" cm="1">
        <f t="array" ref="J3789">IF(ISERROR(INDEX('Non Compliance input'!$H$5:$H$156,MATCH(1,(A3789='Non Compliance input'!$A$5:$A$156)*(F3789&gt;='Non Compliance input'!$D$5:$D$156)*(E3789&lt;'Non Compliance input'!$E$5:$E$156)*('Non Compliance input'!$H$5:$H$156="Yes"),0))
),"","Yes")</f>
        <v/>
      </c>
      <c r="K3789" s="149">
        <f t="shared" si="532"/>
        <v>0</v>
      </c>
      <c r="L3789" s="162">
        <f t="shared" si="533"/>
        <v>0</v>
      </c>
      <c r="M3789" s="162" t="str" cm="1">
        <f t="array" ref="M3789">IF(ISERROR(INDEX('Non Compliance input'!$I$5:$I$156,MATCH(1,(A3789='Non Compliance input'!$A$5:$A$156)*(E3789&gt;='Non Compliance input'!$D$5:$D$156)*(F3789&lt;='Non Compliance input'!$E$5:$E$156)*('Non Compliance input'!$I$5:$I$156="Yes"),0))
),"","Yes")</f>
        <v/>
      </c>
      <c r="N3789" s="149" t="str">
        <f>IF(VLOOKUP($A3789,HourEndingOutage!$B$3:$F$746,5,0)="Outage","Outage","")</f>
        <v/>
      </c>
      <c r="O3789" s="18">
        <f t="shared" si="534"/>
        <v>0</v>
      </c>
      <c r="P3789" s="18" t="str">
        <f t="shared" si="535"/>
        <v/>
      </c>
      <c r="Q3789" s="18">
        <f t="shared" si="536"/>
        <v>0</v>
      </c>
      <c r="R3789" s="118"/>
    </row>
    <row r="3790" spans="1:18" x14ac:dyDescent="0.25">
      <c r="A3790" s="25">
        <f t="shared" si="528"/>
        <v>421</v>
      </c>
      <c r="B3790" s="23">
        <f t="shared" si="529"/>
        <v>44579</v>
      </c>
      <c r="C3790" s="24">
        <v>13</v>
      </c>
      <c r="D3790" s="54" t="str">
        <f t="shared" si="530"/>
        <v>ASET</v>
      </c>
      <c r="E3790" s="178"/>
      <c r="F3790" s="179"/>
      <c r="G3790" s="177"/>
      <c r="H3790" s="177"/>
      <c r="I3790" s="169">
        <f t="shared" si="531"/>
        <v>0</v>
      </c>
      <c r="J3790" s="149" t="str" cm="1">
        <f t="array" ref="J3790">IF(ISERROR(INDEX('Non Compliance input'!$H$5:$H$156,MATCH(1,(A3790='Non Compliance input'!$A$5:$A$156)*(F3790&gt;='Non Compliance input'!$D$5:$D$156)*(E3790&lt;'Non Compliance input'!$E$5:$E$156)*('Non Compliance input'!$H$5:$H$156="Yes"),0))
),"","Yes")</f>
        <v/>
      </c>
      <c r="K3790" s="149">
        <f t="shared" si="532"/>
        <v>0</v>
      </c>
      <c r="L3790" s="162">
        <f t="shared" si="533"/>
        <v>0</v>
      </c>
      <c r="M3790" s="162" t="str" cm="1">
        <f t="array" ref="M3790">IF(ISERROR(INDEX('Non Compliance input'!$I$5:$I$156,MATCH(1,(A3790='Non Compliance input'!$A$5:$A$156)*(E3790&gt;='Non Compliance input'!$D$5:$D$156)*(F3790&lt;='Non Compliance input'!$E$5:$E$156)*('Non Compliance input'!$I$5:$I$156="Yes"),0))
),"","Yes")</f>
        <v/>
      </c>
      <c r="N3790" s="149" t="str">
        <f>IF(VLOOKUP($A3790,HourEndingOutage!$B$3:$F$746,5,0)="Outage","Outage","")</f>
        <v/>
      </c>
      <c r="O3790" s="18">
        <f t="shared" si="534"/>
        <v>0</v>
      </c>
      <c r="P3790" s="18" t="str">
        <f t="shared" si="535"/>
        <v/>
      </c>
      <c r="Q3790" s="18">
        <f t="shared" si="536"/>
        <v>0</v>
      </c>
      <c r="R3790" s="118"/>
    </row>
    <row r="3791" spans="1:18" x14ac:dyDescent="0.25">
      <c r="A3791" s="25">
        <f t="shared" si="528"/>
        <v>421</v>
      </c>
      <c r="B3791" s="23">
        <f t="shared" si="529"/>
        <v>44579</v>
      </c>
      <c r="C3791" s="24">
        <v>13</v>
      </c>
      <c r="D3791" s="54" t="str">
        <f t="shared" si="530"/>
        <v>ASET</v>
      </c>
      <c r="E3791" s="178"/>
      <c r="F3791" s="179"/>
      <c r="G3791" s="177"/>
      <c r="H3791" s="177"/>
      <c r="I3791" s="169">
        <f t="shared" si="531"/>
        <v>0</v>
      </c>
      <c r="J3791" s="149" t="str" cm="1">
        <f t="array" ref="J3791">IF(ISERROR(INDEX('Non Compliance input'!$H$5:$H$156,MATCH(1,(A3791='Non Compliance input'!$A$5:$A$156)*(F3791&gt;='Non Compliance input'!$D$5:$D$156)*(E3791&lt;'Non Compliance input'!$E$5:$E$156)*('Non Compliance input'!$H$5:$H$156="Yes"),0))
),"","Yes")</f>
        <v/>
      </c>
      <c r="K3791" s="149">
        <f t="shared" si="532"/>
        <v>0</v>
      </c>
      <c r="L3791" s="162">
        <f t="shared" si="533"/>
        <v>0</v>
      </c>
      <c r="M3791" s="162" t="str" cm="1">
        <f t="array" ref="M3791">IF(ISERROR(INDEX('Non Compliance input'!$I$5:$I$156,MATCH(1,(A3791='Non Compliance input'!$A$5:$A$156)*(E3791&gt;='Non Compliance input'!$D$5:$D$156)*(F3791&lt;='Non Compliance input'!$E$5:$E$156)*('Non Compliance input'!$I$5:$I$156="Yes"),0))
),"","Yes")</f>
        <v/>
      </c>
      <c r="N3791" s="149" t="str">
        <f>IF(VLOOKUP($A3791,HourEndingOutage!$B$3:$F$746,5,0)="Outage","Outage","")</f>
        <v/>
      </c>
      <c r="O3791" s="18">
        <f t="shared" si="534"/>
        <v>0</v>
      </c>
      <c r="P3791" s="18" t="str">
        <f t="shared" si="535"/>
        <v/>
      </c>
      <c r="Q3791" s="18">
        <f t="shared" si="536"/>
        <v>0</v>
      </c>
      <c r="R3791" s="118"/>
    </row>
    <row r="3792" spans="1:18" x14ac:dyDescent="0.25">
      <c r="A3792" s="25">
        <f t="shared" si="528"/>
        <v>422</v>
      </c>
      <c r="B3792" s="23">
        <f t="shared" si="529"/>
        <v>44579</v>
      </c>
      <c r="C3792" s="24">
        <v>14</v>
      </c>
      <c r="D3792" s="54" t="str">
        <f t="shared" si="530"/>
        <v>ASET</v>
      </c>
      <c r="E3792" s="178"/>
      <c r="F3792" s="179"/>
      <c r="G3792" s="177"/>
      <c r="H3792" s="177"/>
      <c r="I3792" s="169">
        <f t="shared" si="531"/>
        <v>0</v>
      </c>
      <c r="J3792" s="149" t="str" cm="1">
        <f t="array" ref="J3792">IF(ISERROR(INDEX('Non Compliance input'!$H$5:$H$156,MATCH(1,(A3792='Non Compliance input'!$A$5:$A$156)*(F3792&gt;='Non Compliance input'!$D$5:$D$156)*(E3792&lt;'Non Compliance input'!$E$5:$E$156)*('Non Compliance input'!$H$5:$H$156="Yes"),0))
),"","Yes")</f>
        <v/>
      </c>
      <c r="K3792" s="149">
        <f t="shared" si="532"/>
        <v>0</v>
      </c>
      <c r="L3792" s="162">
        <f t="shared" si="533"/>
        <v>0</v>
      </c>
      <c r="M3792" s="162" t="str" cm="1">
        <f t="array" ref="M3792">IF(ISERROR(INDEX('Non Compliance input'!$I$5:$I$156,MATCH(1,(A3792='Non Compliance input'!$A$5:$A$156)*(E3792&gt;='Non Compliance input'!$D$5:$D$156)*(F3792&lt;='Non Compliance input'!$E$5:$E$156)*('Non Compliance input'!$I$5:$I$156="Yes"),0))
),"","Yes")</f>
        <v/>
      </c>
      <c r="N3792" s="149" t="str">
        <f>IF(VLOOKUP($A3792,HourEndingOutage!$B$3:$F$746,5,0)="Outage","Outage","")</f>
        <v/>
      </c>
      <c r="O3792" s="18">
        <f t="shared" si="534"/>
        <v>0</v>
      </c>
      <c r="P3792" s="18" t="str">
        <f t="shared" si="535"/>
        <v/>
      </c>
      <c r="Q3792" s="18">
        <f t="shared" si="536"/>
        <v>0</v>
      </c>
      <c r="R3792" s="118"/>
    </row>
    <row r="3793" spans="1:18" x14ac:dyDescent="0.25">
      <c r="A3793" s="25">
        <f t="shared" si="528"/>
        <v>422</v>
      </c>
      <c r="B3793" s="23">
        <f t="shared" si="529"/>
        <v>44579</v>
      </c>
      <c r="C3793" s="24">
        <v>14</v>
      </c>
      <c r="D3793" s="54" t="str">
        <f t="shared" si="530"/>
        <v>ASET</v>
      </c>
      <c r="E3793" s="178"/>
      <c r="F3793" s="179"/>
      <c r="G3793" s="177"/>
      <c r="H3793" s="177"/>
      <c r="I3793" s="169">
        <f t="shared" si="531"/>
        <v>0</v>
      </c>
      <c r="J3793" s="149" t="str" cm="1">
        <f t="array" ref="J3793">IF(ISERROR(INDEX('Non Compliance input'!$H$5:$H$156,MATCH(1,(A3793='Non Compliance input'!$A$5:$A$156)*(F3793&gt;='Non Compliance input'!$D$5:$D$156)*(E3793&lt;'Non Compliance input'!$E$5:$E$156)*('Non Compliance input'!$H$5:$H$156="Yes"),0))
),"","Yes")</f>
        <v/>
      </c>
      <c r="K3793" s="149">
        <f t="shared" si="532"/>
        <v>0</v>
      </c>
      <c r="L3793" s="162">
        <f t="shared" si="533"/>
        <v>0</v>
      </c>
      <c r="M3793" s="162" t="str" cm="1">
        <f t="array" ref="M3793">IF(ISERROR(INDEX('Non Compliance input'!$I$5:$I$156,MATCH(1,(A3793='Non Compliance input'!$A$5:$A$156)*(E3793&gt;='Non Compliance input'!$D$5:$D$156)*(F3793&lt;='Non Compliance input'!$E$5:$E$156)*('Non Compliance input'!$I$5:$I$156="Yes"),0))
),"","Yes")</f>
        <v/>
      </c>
      <c r="N3793" s="149" t="str">
        <f>IF(VLOOKUP($A3793,HourEndingOutage!$B$3:$F$746,5,0)="Outage","Outage","")</f>
        <v/>
      </c>
      <c r="O3793" s="18">
        <f t="shared" si="534"/>
        <v>0</v>
      </c>
      <c r="P3793" s="18" t="str">
        <f t="shared" si="535"/>
        <v/>
      </c>
      <c r="Q3793" s="18">
        <f t="shared" si="536"/>
        <v>0</v>
      </c>
      <c r="R3793" s="118"/>
    </row>
    <row r="3794" spans="1:18" x14ac:dyDescent="0.25">
      <c r="A3794" s="25">
        <f t="shared" si="528"/>
        <v>422</v>
      </c>
      <c r="B3794" s="23">
        <f t="shared" si="529"/>
        <v>44579</v>
      </c>
      <c r="C3794" s="24">
        <v>14</v>
      </c>
      <c r="D3794" s="54" t="str">
        <f t="shared" si="530"/>
        <v>ASET</v>
      </c>
      <c r="E3794" s="178"/>
      <c r="F3794" s="179"/>
      <c r="G3794" s="177"/>
      <c r="H3794" s="177"/>
      <c r="I3794" s="169">
        <f t="shared" si="531"/>
        <v>0</v>
      </c>
      <c r="J3794" s="149" t="str" cm="1">
        <f t="array" ref="J3794">IF(ISERROR(INDEX('Non Compliance input'!$H$5:$H$156,MATCH(1,(A3794='Non Compliance input'!$A$5:$A$156)*(F3794&gt;='Non Compliance input'!$D$5:$D$156)*(E3794&lt;'Non Compliance input'!$E$5:$E$156)*('Non Compliance input'!$H$5:$H$156="Yes"),0))
),"","Yes")</f>
        <v/>
      </c>
      <c r="K3794" s="149">
        <f t="shared" si="532"/>
        <v>0</v>
      </c>
      <c r="L3794" s="162">
        <f t="shared" si="533"/>
        <v>0</v>
      </c>
      <c r="M3794" s="162" t="str" cm="1">
        <f t="array" ref="M3794">IF(ISERROR(INDEX('Non Compliance input'!$I$5:$I$156,MATCH(1,(A3794='Non Compliance input'!$A$5:$A$156)*(E3794&gt;='Non Compliance input'!$D$5:$D$156)*(F3794&lt;='Non Compliance input'!$E$5:$E$156)*('Non Compliance input'!$I$5:$I$156="Yes"),0))
),"","Yes")</f>
        <v/>
      </c>
      <c r="N3794" s="149" t="str">
        <f>IF(VLOOKUP($A3794,HourEndingOutage!$B$3:$F$746,5,0)="Outage","Outage","")</f>
        <v/>
      </c>
      <c r="O3794" s="18">
        <f t="shared" si="534"/>
        <v>0</v>
      </c>
      <c r="P3794" s="18" t="str">
        <f t="shared" si="535"/>
        <v/>
      </c>
      <c r="Q3794" s="18">
        <f t="shared" si="536"/>
        <v>0</v>
      </c>
      <c r="R3794" s="118"/>
    </row>
    <row r="3795" spans="1:18" x14ac:dyDescent="0.25">
      <c r="A3795" s="25">
        <f t="shared" si="528"/>
        <v>422</v>
      </c>
      <c r="B3795" s="23">
        <f t="shared" si="529"/>
        <v>44579</v>
      </c>
      <c r="C3795" s="24">
        <v>14</v>
      </c>
      <c r="D3795" s="54" t="str">
        <f t="shared" si="530"/>
        <v>ASET</v>
      </c>
      <c r="E3795" s="178"/>
      <c r="F3795" s="179"/>
      <c r="G3795" s="177"/>
      <c r="H3795" s="177"/>
      <c r="I3795" s="169">
        <f t="shared" si="531"/>
        <v>0</v>
      </c>
      <c r="J3795" s="149" t="str" cm="1">
        <f t="array" ref="J3795">IF(ISERROR(INDEX('Non Compliance input'!$H$5:$H$156,MATCH(1,(A3795='Non Compliance input'!$A$5:$A$156)*(F3795&gt;='Non Compliance input'!$D$5:$D$156)*(E3795&lt;'Non Compliance input'!$E$5:$E$156)*('Non Compliance input'!$H$5:$H$156="Yes"),0))
),"","Yes")</f>
        <v/>
      </c>
      <c r="K3795" s="149">
        <f t="shared" si="532"/>
        <v>0</v>
      </c>
      <c r="L3795" s="162">
        <f t="shared" si="533"/>
        <v>0</v>
      </c>
      <c r="M3795" s="162" t="str" cm="1">
        <f t="array" ref="M3795">IF(ISERROR(INDEX('Non Compliance input'!$I$5:$I$156,MATCH(1,(A3795='Non Compliance input'!$A$5:$A$156)*(E3795&gt;='Non Compliance input'!$D$5:$D$156)*(F3795&lt;='Non Compliance input'!$E$5:$E$156)*('Non Compliance input'!$I$5:$I$156="Yes"),0))
),"","Yes")</f>
        <v/>
      </c>
      <c r="N3795" s="149" t="str">
        <f>IF(VLOOKUP($A3795,HourEndingOutage!$B$3:$F$746,5,0)="Outage","Outage","")</f>
        <v/>
      </c>
      <c r="O3795" s="18">
        <f t="shared" si="534"/>
        <v>0</v>
      </c>
      <c r="P3795" s="18" t="str">
        <f t="shared" si="535"/>
        <v/>
      </c>
      <c r="Q3795" s="18">
        <f t="shared" si="536"/>
        <v>0</v>
      </c>
      <c r="R3795" s="118"/>
    </row>
    <row r="3796" spans="1:18" x14ac:dyDescent="0.25">
      <c r="A3796" s="25">
        <f t="shared" si="528"/>
        <v>422</v>
      </c>
      <c r="B3796" s="23">
        <f t="shared" si="529"/>
        <v>44579</v>
      </c>
      <c r="C3796" s="24">
        <v>14</v>
      </c>
      <c r="D3796" s="54" t="str">
        <f t="shared" si="530"/>
        <v>ASET</v>
      </c>
      <c r="E3796" s="178"/>
      <c r="F3796" s="179"/>
      <c r="G3796" s="177"/>
      <c r="H3796" s="177"/>
      <c r="I3796" s="169">
        <f t="shared" si="531"/>
        <v>0</v>
      </c>
      <c r="J3796" s="149" t="str" cm="1">
        <f t="array" ref="J3796">IF(ISERROR(INDEX('Non Compliance input'!$H$5:$H$156,MATCH(1,(A3796='Non Compliance input'!$A$5:$A$156)*(F3796&gt;='Non Compliance input'!$D$5:$D$156)*(E3796&lt;'Non Compliance input'!$E$5:$E$156)*('Non Compliance input'!$H$5:$H$156="Yes"),0))
),"","Yes")</f>
        <v/>
      </c>
      <c r="K3796" s="149">
        <f t="shared" si="532"/>
        <v>0</v>
      </c>
      <c r="L3796" s="162">
        <f t="shared" si="533"/>
        <v>0</v>
      </c>
      <c r="M3796" s="162" t="str" cm="1">
        <f t="array" ref="M3796">IF(ISERROR(INDEX('Non Compliance input'!$I$5:$I$156,MATCH(1,(A3796='Non Compliance input'!$A$5:$A$156)*(E3796&gt;='Non Compliance input'!$D$5:$D$156)*(F3796&lt;='Non Compliance input'!$E$5:$E$156)*('Non Compliance input'!$I$5:$I$156="Yes"),0))
),"","Yes")</f>
        <v/>
      </c>
      <c r="N3796" s="149" t="str">
        <f>IF(VLOOKUP($A3796,HourEndingOutage!$B$3:$F$746,5,0)="Outage","Outage","")</f>
        <v/>
      </c>
      <c r="O3796" s="18">
        <f t="shared" si="534"/>
        <v>0</v>
      </c>
      <c r="P3796" s="18" t="str">
        <f t="shared" si="535"/>
        <v/>
      </c>
      <c r="Q3796" s="18">
        <f t="shared" si="536"/>
        <v>0</v>
      </c>
      <c r="R3796" s="118"/>
    </row>
    <row r="3797" spans="1:18" x14ac:dyDescent="0.25">
      <c r="A3797" s="25">
        <f t="shared" si="528"/>
        <v>422</v>
      </c>
      <c r="B3797" s="23">
        <f t="shared" si="529"/>
        <v>44579</v>
      </c>
      <c r="C3797" s="24">
        <v>14</v>
      </c>
      <c r="D3797" s="54" t="str">
        <f t="shared" si="530"/>
        <v>ASET</v>
      </c>
      <c r="E3797" s="178"/>
      <c r="F3797" s="179"/>
      <c r="G3797" s="177"/>
      <c r="H3797" s="177"/>
      <c r="I3797" s="169">
        <f t="shared" si="531"/>
        <v>0</v>
      </c>
      <c r="J3797" s="149" t="str" cm="1">
        <f t="array" ref="J3797">IF(ISERROR(INDEX('Non Compliance input'!$H$5:$H$156,MATCH(1,(A3797='Non Compliance input'!$A$5:$A$156)*(F3797&gt;='Non Compliance input'!$D$5:$D$156)*(E3797&lt;'Non Compliance input'!$E$5:$E$156)*('Non Compliance input'!$H$5:$H$156="Yes"),0))
),"","Yes")</f>
        <v/>
      </c>
      <c r="K3797" s="149">
        <f t="shared" si="532"/>
        <v>0</v>
      </c>
      <c r="L3797" s="162">
        <f t="shared" si="533"/>
        <v>0</v>
      </c>
      <c r="M3797" s="162" t="str" cm="1">
        <f t="array" ref="M3797">IF(ISERROR(INDEX('Non Compliance input'!$I$5:$I$156,MATCH(1,(A3797='Non Compliance input'!$A$5:$A$156)*(E3797&gt;='Non Compliance input'!$D$5:$D$156)*(F3797&lt;='Non Compliance input'!$E$5:$E$156)*('Non Compliance input'!$I$5:$I$156="Yes"),0))
),"","Yes")</f>
        <v/>
      </c>
      <c r="N3797" s="149" t="str">
        <f>IF(VLOOKUP($A3797,HourEndingOutage!$B$3:$F$746,5,0)="Outage","Outage","")</f>
        <v/>
      </c>
      <c r="O3797" s="18">
        <f t="shared" si="534"/>
        <v>0</v>
      </c>
      <c r="P3797" s="18" t="str">
        <f t="shared" si="535"/>
        <v/>
      </c>
      <c r="Q3797" s="18">
        <f t="shared" si="536"/>
        <v>0</v>
      </c>
      <c r="R3797" s="118"/>
    </row>
    <row r="3798" spans="1:18" x14ac:dyDescent="0.25">
      <c r="A3798" s="25">
        <f t="shared" si="528"/>
        <v>422</v>
      </c>
      <c r="B3798" s="23">
        <f t="shared" si="529"/>
        <v>44579</v>
      </c>
      <c r="C3798" s="24">
        <v>14</v>
      </c>
      <c r="D3798" s="54" t="str">
        <f t="shared" si="530"/>
        <v>ASET</v>
      </c>
      <c r="E3798" s="178"/>
      <c r="F3798" s="179"/>
      <c r="G3798" s="177"/>
      <c r="H3798" s="177"/>
      <c r="I3798" s="169">
        <f t="shared" si="531"/>
        <v>0</v>
      </c>
      <c r="J3798" s="149" t="str" cm="1">
        <f t="array" ref="J3798">IF(ISERROR(INDEX('Non Compliance input'!$H$5:$H$156,MATCH(1,(A3798='Non Compliance input'!$A$5:$A$156)*(F3798&gt;='Non Compliance input'!$D$5:$D$156)*(E3798&lt;'Non Compliance input'!$E$5:$E$156)*('Non Compliance input'!$H$5:$H$156="Yes"),0))
),"","Yes")</f>
        <v/>
      </c>
      <c r="K3798" s="149">
        <f t="shared" si="532"/>
        <v>0</v>
      </c>
      <c r="L3798" s="162">
        <f t="shared" si="533"/>
        <v>0</v>
      </c>
      <c r="M3798" s="162" t="str" cm="1">
        <f t="array" ref="M3798">IF(ISERROR(INDEX('Non Compliance input'!$I$5:$I$156,MATCH(1,(A3798='Non Compliance input'!$A$5:$A$156)*(E3798&gt;='Non Compliance input'!$D$5:$D$156)*(F3798&lt;='Non Compliance input'!$E$5:$E$156)*('Non Compliance input'!$I$5:$I$156="Yes"),0))
),"","Yes")</f>
        <v/>
      </c>
      <c r="N3798" s="149" t="str">
        <f>IF(VLOOKUP($A3798,HourEndingOutage!$B$3:$F$746,5,0)="Outage","Outage","")</f>
        <v/>
      </c>
      <c r="O3798" s="18">
        <f t="shared" si="534"/>
        <v>0</v>
      </c>
      <c r="P3798" s="18" t="str">
        <f t="shared" si="535"/>
        <v/>
      </c>
      <c r="Q3798" s="18">
        <f t="shared" si="536"/>
        <v>0</v>
      </c>
      <c r="R3798" s="118"/>
    </row>
    <row r="3799" spans="1:18" x14ac:dyDescent="0.25">
      <c r="A3799" s="25">
        <f t="shared" si="528"/>
        <v>422</v>
      </c>
      <c r="B3799" s="23">
        <f t="shared" si="529"/>
        <v>44579</v>
      </c>
      <c r="C3799" s="24">
        <v>14</v>
      </c>
      <c r="D3799" s="54" t="str">
        <f t="shared" si="530"/>
        <v>ASET</v>
      </c>
      <c r="E3799" s="178"/>
      <c r="F3799" s="179"/>
      <c r="G3799" s="177"/>
      <c r="H3799" s="177"/>
      <c r="I3799" s="169">
        <f t="shared" si="531"/>
        <v>0</v>
      </c>
      <c r="J3799" s="149" t="str" cm="1">
        <f t="array" ref="J3799">IF(ISERROR(INDEX('Non Compliance input'!$H$5:$H$156,MATCH(1,(A3799='Non Compliance input'!$A$5:$A$156)*(F3799&gt;='Non Compliance input'!$D$5:$D$156)*(E3799&lt;'Non Compliance input'!$E$5:$E$156)*('Non Compliance input'!$H$5:$H$156="Yes"),0))
),"","Yes")</f>
        <v/>
      </c>
      <c r="K3799" s="149">
        <f t="shared" si="532"/>
        <v>0</v>
      </c>
      <c r="L3799" s="162">
        <f t="shared" si="533"/>
        <v>0</v>
      </c>
      <c r="M3799" s="162" t="str" cm="1">
        <f t="array" ref="M3799">IF(ISERROR(INDEX('Non Compliance input'!$I$5:$I$156,MATCH(1,(A3799='Non Compliance input'!$A$5:$A$156)*(E3799&gt;='Non Compliance input'!$D$5:$D$156)*(F3799&lt;='Non Compliance input'!$E$5:$E$156)*('Non Compliance input'!$I$5:$I$156="Yes"),0))
),"","Yes")</f>
        <v/>
      </c>
      <c r="N3799" s="149" t="str">
        <f>IF(VLOOKUP($A3799,HourEndingOutage!$B$3:$F$746,5,0)="Outage","Outage","")</f>
        <v/>
      </c>
      <c r="O3799" s="18">
        <f t="shared" si="534"/>
        <v>0</v>
      </c>
      <c r="P3799" s="18" t="str">
        <f t="shared" si="535"/>
        <v/>
      </c>
      <c r="Q3799" s="18">
        <f t="shared" si="536"/>
        <v>0</v>
      </c>
      <c r="R3799" s="118"/>
    </row>
    <row r="3800" spans="1:18" x14ac:dyDescent="0.25">
      <c r="A3800" s="25">
        <f t="shared" si="528"/>
        <v>422</v>
      </c>
      <c r="B3800" s="23">
        <f t="shared" si="529"/>
        <v>44579</v>
      </c>
      <c r="C3800" s="24">
        <v>14</v>
      </c>
      <c r="D3800" s="54" t="str">
        <f t="shared" si="530"/>
        <v>ASET</v>
      </c>
      <c r="E3800" s="178"/>
      <c r="F3800" s="179"/>
      <c r="G3800" s="177"/>
      <c r="H3800" s="177"/>
      <c r="I3800" s="169">
        <f t="shared" si="531"/>
        <v>0</v>
      </c>
      <c r="J3800" s="149" t="str" cm="1">
        <f t="array" ref="J3800">IF(ISERROR(INDEX('Non Compliance input'!$H$5:$H$156,MATCH(1,(A3800='Non Compliance input'!$A$5:$A$156)*(F3800&gt;='Non Compliance input'!$D$5:$D$156)*(E3800&lt;'Non Compliance input'!$E$5:$E$156)*('Non Compliance input'!$H$5:$H$156="Yes"),0))
),"","Yes")</f>
        <v/>
      </c>
      <c r="K3800" s="149">
        <f t="shared" si="532"/>
        <v>0</v>
      </c>
      <c r="L3800" s="162">
        <f t="shared" si="533"/>
        <v>0</v>
      </c>
      <c r="M3800" s="162" t="str" cm="1">
        <f t="array" ref="M3800">IF(ISERROR(INDEX('Non Compliance input'!$I$5:$I$156,MATCH(1,(A3800='Non Compliance input'!$A$5:$A$156)*(E3800&gt;='Non Compliance input'!$D$5:$D$156)*(F3800&lt;='Non Compliance input'!$E$5:$E$156)*('Non Compliance input'!$I$5:$I$156="Yes"),0))
),"","Yes")</f>
        <v/>
      </c>
      <c r="N3800" s="149" t="str">
        <f>IF(VLOOKUP($A3800,HourEndingOutage!$B$3:$F$746,5,0)="Outage","Outage","")</f>
        <v/>
      </c>
      <c r="O3800" s="18">
        <f t="shared" si="534"/>
        <v>0</v>
      </c>
      <c r="P3800" s="18" t="str">
        <f t="shared" si="535"/>
        <v/>
      </c>
      <c r="Q3800" s="18">
        <f t="shared" si="536"/>
        <v>0</v>
      </c>
      <c r="R3800" s="118"/>
    </row>
    <row r="3801" spans="1:18" x14ac:dyDescent="0.25">
      <c r="A3801" s="25">
        <f t="shared" si="528"/>
        <v>423</v>
      </c>
      <c r="B3801" s="23">
        <f t="shared" si="529"/>
        <v>44579</v>
      </c>
      <c r="C3801" s="24">
        <v>15</v>
      </c>
      <c r="D3801" s="54" t="str">
        <f t="shared" si="530"/>
        <v>ASET</v>
      </c>
      <c r="E3801" s="178"/>
      <c r="F3801" s="179"/>
      <c r="G3801" s="177"/>
      <c r="H3801" s="177"/>
      <c r="I3801" s="169">
        <f t="shared" si="531"/>
        <v>0</v>
      </c>
      <c r="J3801" s="149" t="str" cm="1">
        <f t="array" ref="J3801">IF(ISERROR(INDEX('Non Compliance input'!$H$5:$H$156,MATCH(1,(A3801='Non Compliance input'!$A$5:$A$156)*(F3801&gt;='Non Compliance input'!$D$5:$D$156)*(E3801&lt;'Non Compliance input'!$E$5:$E$156)*('Non Compliance input'!$H$5:$H$156="Yes"),0))
),"","Yes")</f>
        <v/>
      </c>
      <c r="K3801" s="149">
        <f t="shared" si="532"/>
        <v>0</v>
      </c>
      <c r="L3801" s="162">
        <f t="shared" si="533"/>
        <v>0</v>
      </c>
      <c r="M3801" s="162" t="str" cm="1">
        <f t="array" ref="M3801">IF(ISERROR(INDEX('Non Compliance input'!$I$5:$I$156,MATCH(1,(A3801='Non Compliance input'!$A$5:$A$156)*(E3801&gt;='Non Compliance input'!$D$5:$D$156)*(F3801&lt;='Non Compliance input'!$E$5:$E$156)*('Non Compliance input'!$I$5:$I$156="Yes"),0))
),"","Yes")</f>
        <v/>
      </c>
      <c r="N3801" s="149" t="str">
        <f>IF(VLOOKUP($A3801,HourEndingOutage!$B$3:$F$746,5,0)="Outage","Outage","")</f>
        <v/>
      </c>
      <c r="O3801" s="18">
        <f t="shared" si="534"/>
        <v>0</v>
      </c>
      <c r="P3801" s="18" t="str">
        <f t="shared" si="535"/>
        <v/>
      </c>
      <c r="Q3801" s="18">
        <f t="shared" si="536"/>
        <v>0</v>
      </c>
      <c r="R3801" s="118"/>
    </row>
    <row r="3802" spans="1:18" x14ac:dyDescent="0.25">
      <c r="A3802" s="25">
        <f t="shared" si="528"/>
        <v>423</v>
      </c>
      <c r="B3802" s="23">
        <f t="shared" si="529"/>
        <v>44579</v>
      </c>
      <c r="C3802" s="24">
        <v>15</v>
      </c>
      <c r="D3802" s="54" t="str">
        <f t="shared" si="530"/>
        <v>ASET</v>
      </c>
      <c r="E3802" s="178"/>
      <c r="F3802" s="179"/>
      <c r="G3802" s="177"/>
      <c r="H3802" s="177"/>
      <c r="I3802" s="169">
        <f t="shared" si="531"/>
        <v>0</v>
      </c>
      <c r="J3802" s="149" t="str" cm="1">
        <f t="array" ref="J3802">IF(ISERROR(INDEX('Non Compliance input'!$H$5:$H$156,MATCH(1,(A3802='Non Compliance input'!$A$5:$A$156)*(F3802&gt;='Non Compliance input'!$D$5:$D$156)*(E3802&lt;'Non Compliance input'!$E$5:$E$156)*('Non Compliance input'!$H$5:$H$156="Yes"),0))
),"","Yes")</f>
        <v/>
      </c>
      <c r="K3802" s="149">
        <f t="shared" si="532"/>
        <v>0</v>
      </c>
      <c r="L3802" s="162">
        <f t="shared" si="533"/>
        <v>0</v>
      </c>
      <c r="M3802" s="162" t="str" cm="1">
        <f t="array" ref="M3802">IF(ISERROR(INDEX('Non Compliance input'!$I$5:$I$156,MATCH(1,(A3802='Non Compliance input'!$A$5:$A$156)*(E3802&gt;='Non Compliance input'!$D$5:$D$156)*(F3802&lt;='Non Compliance input'!$E$5:$E$156)*('Non Compliance input'!$I$5:$I$156="Yes"),0))
),"","Yes")</f>
        <v/>
      </c>
      <c r="N3802" s="149" t="str">
        <f>IF(VLOOKUP($A3802,HourEndingOutage!$B$3:$F$746,5,0)="Outage","Outage","")</f>
        <v/>
      </c>
      <c r="O3802" s="18">
        <f t="shared" si="534"/>
        <v>0</v>
      </c>
      <c r="P3802" s="18" t="str">
        <f t="shared" si="535"/>
        <v/>
      </c>
      <c r="Q3802" s="18">
        <f t="shared" si="536"/>
        <v>0</v>
      </c>
      <c r="R3802" s="118"/>
    </row>
    <row r="3803" spans="1:18" x14ac:dyDescent="0.25">
      <c r="A3803" s="25">
        <f t="shared" si="528"/>
        <v>423</v>
      </c>
      <c r="B3803" s="23">
        <f t="shared" si="529"/>
        <v>44579</v>
      </c>
      <c r="C3803" s="24">
        <v>15</v>
      </c>
      <c r="D3803" s="54" t="str">
        <f t="shared" si="530"/>
        <v>ASET</v>
      </c>
      <c r="E3803" s="178"/>
      <c r="F3803" s="179"/>
      <c r="G3803" s="177"/>
      <c r="H3803" s="177"/>
      <c r="I3803" s="169">
        <f t="shared" si="531"/>
        <v>0</v>
      </c>
      <c r="J3803" s="149" t="str" cm="1">
        <f t="array" ref="J3803">IF(ISERROR(INDEX('Non Compliance input'!$H$5:$H$156,MATCH(1,(A3803='Non Compliance input'!$A$5:$A$156)*(F3803&gt;='Non Compliance input'!$D$5:$D$156)*(E3803&lt;'Non Compliance input'!$E$5:$E$156)*('Non Compliance input'!$H$5:$H$156="Yes"),0))
),"","Yes")</f>
        <v/>
      </c>
      <c r="K3803" s="149">
        <f t="shared" si="532"/>
        <v>0</v>
      </c>
      <c r="L3803" s="162">
        <f t="shared" si="533"/>
        <v>0</v>
      </c>
      <c r="M3803" s="162" t="str" cm="1">
        <f t="array" ref="M3803">IF(ISERROR(INDEX('Non Compliance input'!$I$5:$I$156,MATCH(1,(A3803='Non Compliance input'!$A$5:$A$156)*(E3803&gt;='Non Compliance input'!$D$5:$D$156)*(F3803&lt;='Non Compliance input'!$E$5:$E$156)*('Non Compliance input'!$I$5:$I$156="Yes"),0))
),"","Yes")</f>
        <v/>
      </c>
      <c r="N3803" s="149" t="str">
        <f>IF(VLOOKUP($A3803,HourEndingOutage!$B$3:$F$746,5,0)="Outage","Outage","")</f>
        <v/>
      </c>
      <c r="O3803" s="18">
        <f t="shared" si="534"/>
        <v>0</v>
      </c>
      <c r="P3803" s="18" t="str">
        <f t="shared" si="535"/>
        <v/>
      </c>
      <c r="Q3803" s="18">
        <f t="shared" si="536"/>
        <v>0</v>
      </c>
      <c r="R3803" s="118"/>
    </row>
    <row r="3804" spans="1:18" x14ac:dyDescent="0.25">
      <c r="A3804" s="25">
        <f t="shared" ref="A3804:A3867" si="537">IF(C3804=C3803,A3803,A3803+1)</f>
        <v>423</v>
      </c>
      <c r="B3804" s="23">
        <f t="shared" ref="B3804:B3867" si="538">IF(C3804&lt;C3803,B3803+1,B3803)</f>
        <v>44579</v>
      </c>
      <c r="C3804" s="24">
        <v>15</v>
      </c>
      <c r="D3804" s="54" t="str">
        <f t="shared" si="530"/>
        <v>ASET</v>
      </c>
      <c r="E3804" s="178"/>
      <c r="F3804" s="179"/>
      <c r="G3804" s="177"/>
      <c r="H3804" s="177"/>
      <c r="I3804" s="169">
        <f t="shared" si="531"/>
        <v>0</v>
      </c>
      <c r="J3804" s="149" t="str" cm="1">
        <f t="array" ref="J3804">IF(ISERROR(INDEX('Non Compliance input'!$H$5:$H$156,MATCH(1,(A3804='Non Compliance input'!$A$5:$A$156)*(F3804&gt;='Non Compliance input'!$D$5:$D$156)*(E3804&lt;'Non Compliance input'!$E$5:$E$156)*('Non Compliance input'!$H$5:$H$156="Yes"),0))
),"","Yes")</f>
        <v/>
      </c>
      <c r="K3804" s="149">
        <f t="shared" si="532"/>
        <v>0</v>
      </c>
      <c r="L3804" s="162">
        <f t="shared" si="533"/>
        <v>0</v>
      </c>
      <c r="M3804" s="162" t="str" cm="1">
        <f t="array" ref="M3804">IF(ISERROR(INDEX('Non Compliance input'!$I$5:$I$156,MATCH(1,(A3804='Non Compliance input'!$A$5:$A$156)*(E3804&gt;='Non Compliance input'!$D$5:$D$156)*(F3804&lt;='Non Compliance input'!$E$5:$E$156)*('Non Compliance input'!$I$5:$I$156="Yes"),0))
),"","Yes")</f>
        <v/>
      </c>
      <c r="N3804" s="149" t="str">
        <f>IF(VLOOKUP($A3804,HourEndingOutage!$B$3:$F$746,5,0)="Outage","Outage","")</f>
        <v/>
      </c>
      <c r="O3804" s="18">
        <f t="shared" si="534"/>
        <v>0</v>
      </c>
      <c r="P3804" s="18" t="str">
        <f t="shared" si="535"/>
        <v/>
      </c>
      <c r="Q3804" s="18">
        <f t="shared" si="536"/>
        <v>0</v>
      </c>
      <c r="R3804" s="118"/>
    </row>
    <row r="3805" spans="1:18" x14ac:dyDescent="0.25">
      <c r="A3805" s="25">
        <f t="shared" si="537"/>
        <v>423</v>
      </c>
      <c r="B3805" s="23">
        <f t="shared" si="538"/>
        <v>44579</v>
      </c>
      <c r="C3805" s="24">
        <v>15</v>
      </c>
      <c r="D3805" s="54" t="str">
        <f t="shared" si="530"/>
        <v>ASET</v>
      </c>
      <c r="E3805" s="178"/>
      <c r="F3805" s="179"/>
      <c r="G3805" s="177"/>
      <c r="H3805" s="177"/>
      <c r="I3805" s="169">
        <f t="shared" si="531"/>
        <v>0</v>
      </c>
      <c r="J3805" s="149" t="str" cm="1">
        <f t="array" ref="J3805">IF(ISERROR(INDEX('Non Compliance input'!$H$5:$H$156,MATCH(1,(A3805='Non Compliance input'!$A$5:$A$156)*(F3805&gt;='Non Compliance input'!$D$5:$D$156)*(E3805&lt;'Non Compliance input'!$E$5:$E$156)*('Non Compliance input'!$H$5:$H$156="Yes"),0))
),"","Yes")</f>
        <v/>
      </c>
      <c r="K3805" s="149">
        <f t="shared" si="532"/>
        <v>0</v>
      </c>
      <c r="L3805" s="162">
        <f t="shared" si="533"/>
        <v>0</v>
      </c>
      <c r="M3805" s="162" t="str" cm="1">
        <f t="array" ref="M3805">IF(ISERROR(INDEX('Non Compliance input'!$I$5:$I$156,MATCH(1,(A3805='Non Compliance input'!$A$5:$A$156)*(E3805&gt;='Non Compliance input'!$D$5:$D$156)*(F3805&lt;='Non Compliance input'!$E$5:$E$156)*('Non Compliance input'!$I$5:$I$156="Yes"),0))
),"","Yes")</f>
        <v/>
      </c>
      <c r="N3805" s="149" t="str">
        <f>IF(VLOOKUP($A3805,HourEndingOutage!$B$3:$F$746,5,0)="Outage","Outage","")</f>
        <v/>
      </c>
      <c r="O3805" s="18">
        <f t="shared" si="534"/>
        <v>0</v>
      </c>
      <c r="P3805" s="18" t="str">
        <f t="shared" si="535"/>
        <v/>
      </c>
      <c r="Q3805" s="18">
        <f t="shared" si="536"/>
        <v>0</v>
      </c>
      <c r="R3805" s="118"/>
    </row>
    <row r="3806" spans="1:18" x14ac:dyDescent="0.25">
      <c r="A3806" s="25">
        <f t="shared" si="537"/>
        <v>423</v>
      </c>
      <c r="B3806" s="23">
        <f t="shared" si="538"/>
        <v>44579</v>
      </c>
      <c r="C3806" s="24">
        <v>15</v>
      </c>
      <c r="D3806" s="54" t="str">
        <f t="shared" si="530"/>
        <v>ASET</v>
      </c>
      <c r="E3806" s="178"/>
      <c r="F3806" s="179"/>
      <c r="G3806" s="177"/>
      <c r="H3806" s="177"/>
      <c r="I3806" s="169">
        <f t="shared" si="531"/>
        <v>0</v>
      </c>
      <c r="J3806" s="149" t="str" cm="1">
        <f t="array" ref="J3806">IF(ISERROR(INDEX('Non Compliance input'!$H$5:$H$156,MATCH(1,(A3806='Non Compliance input'!$A$5:$A$156)*(F3806&gt;='Non Compliance input'!$D$5:$D$156)*(E3806&lt;'Non Compliance input'!$E$5:$E$156)*('Non Compliance input'!$H$5:$H$156="Yes"),0))
),"","Yes")</f>
        <v/>
      </c>
      <c r="K3806" s="149">
        <f t="shared" si="532"/>
        <v>0</v>
      </c>
      <c r="L3806" s="162">
        <f t="shared" si="533"/>
        <v>0</v>
      </c>
      <c r="M3806" s="162" t="str" cm="1">
        <f t="array" ref="M3806">IF(ISERROR(INDEX('Non Compliance input'!$I$5:$I$156,MATCH(1,(A3806='Non Compliance input'!$A$5:$A$156)*(E3806&gt;='Non Compliance input'!$D$5:$D$156)*(F3806&lt;='Non Compliance input'!$E$5:$E$156)*('Non Compliance input'!$I$5:$I$156="Yes"),0))
),"","Yes")</f>
        <v/>
      </c>
      <c r="N3806" s="149" t="str">
        <f>IF(VLOOKUP($A3806,HourEndingOutage!$B$3:$F$746,5,0)="Outage","Outage","")</f>
        <v/>
      </c>
      <c r="O3806" s="18">
        <f t="shared" si="534"/>
        <v>0</v>
      </c>
      <c r="P3806" s="18" t="str">
        <f t="shared" si="535"/>
        <v/>
      </c>
      <c r="Q3806" s="18">
        <f t="shared" si="536"/>
        <v>0</v>
      </c>
      <c r="R3806" s="118"/>
    </row>
    <row r="3807" spans="1:18" x14ac:dyDescent="0.25">
      <c r="A3807" s="25">
        <f t="shared" si="537"/>
        <v>423</v>
      </c>
      <c r="B3807" s="23">
        <f t="shared" si="538"/>
        <v>44579</v>
      </c>
      <c r="C3807" s="24">
        <v>15</v>
      </c>
      <c r="D3807" s="54" t="str">
        <f t="shared" si="530"/>
        <v>ASET</v>
      </c>
      <c r="E3807" s="178"/>
      <c r="F3807" s="179"/>
      <c r="G3807" s="177"/>
      <c r="H3807" s="177"/>
      <c r="I3807" s="169">
        <f t="shared" si="531"/>
        <v>0</v>
      </c>
      <c r="J3807" s="149" t="str" cm="1">
        <f t="array" ref="J3807">IF(ISERROR(INDEX('Non Compliance input'!$H$5:$H$156,MATCH(1,(A3807='Non Compliance input'!$A$5:$A$156)*(F3807&gt;='Non Compliance input'!$D$5:$D$156)*(E3807&lt;'Non Compliance input'!$E$5:$E$156)*('Non Compliance input'!$H$5:$H$156="Yes"),0))
),"","Yes")</f>
        <v/>
      </c>
      <c r="K3807" s="149">
        <f t="shared" si="532"/>
        <v>0</v>
      </c>
      <c r="L3807" s="162">
        <f t="shared" si="533"/>
        <v>0</v>
      </c>
      <c r="M3807" s="162" t="str" cm="1">
        <f t="array" ref="M3807">IF(ISERROR(INDEX('Non Compliance input'!$I$5:$I$156,MATCH(1,(A3807='Non Compliance input'!$A$5:$A$156)*(E3807&gt;='Non Compliance input'!$D$5:$D$156)*(F3807&lt;='Non Compliance input'!$E$5:$E$156)*('Non Compliance input'!$I$5:$I$156="Yes"),0))
),"","Yes")</f>
        <v/>
      </c>
      <c r="N3807" s="149" t="str">
        <f>IF(VLOOKUP($A3807,HourEndingOutage!$B$3:$F$746,5,0)="Outage","Outage","")</f>
        <v/>
      </c>
      <c r="O3807" s="18">
        <f t="shared" si="534"/>
        <v>0</v>
      </c>
      <c r="P3807" s="18" t="str">
        <f t="shared" si="535"/>
        <v/>
      </c>
      <c r="Q3807" s="18">
        <f t="shared" si="536"/>
        <v>0</v>
      </c>
      <c r="R3807" s="118"/>
    </row>
    <row r="3808" spans="1:18" x14ac:dyDescent="0.25">
      <c r="A3808" s="25">
        <f t="shared" si="537"/>
        <v>423</v>
      </c>
      <c r="B3808" s="23">
        <f t="shared" si="538"/>
        <v>44579</v>
      </c>
      <c r="C3808" s="24">
        <v>15</v>
      </c>
      <c r="D3808" s="54" t="str">
        <f t="shared" si="530"/>
        <v>ASET</v>
      </c>
      <c r="E3808" s="178"/>
      <c r="F3808" s="179"/>
      <c r="G3808" s="177"/>
      <c r="H3808" s="177"/>
      <c r="I3808" s="169">
        <f t="shared" si="531"/>
        <v>0</v>
      </c>
      <c r="J3808" s="149" t="str" cm="1">
        <f t="array" ref="J3808">IF(ISERROR(INDEX('Non Compliance input'!$H$5:$H$156,MATCH(1,(A3808='Non Compliance input'!$A$5:$A$156)*(F3808&gt;='Non Compliance input'!$D$5:$D$156)*(E3808&lt;'Non Compliance input'!$E$5:$E$156)*('Non Compliance input'!$H$5:$H$156="Yes"),0))
),"","Yes")</f>
        <v/>
      </c>
      <c r="K3808" s="149">
        <f t="shared" si="532"/>
        <v>0</v>
      </c>
      <c r="L3808" s="162">
        <f t="shared" si="533"/>
        <v>0</v>
      </c>
      <c r="M3808" s="162" t="str" cm="1">
        <f t="array" ref="M3808">IF(ISERROR(INDEX('Non Compliance input'!$I$5:$I$156,MATCH(1,(A3808='Non Compliance input'!$A$5:$A$156)*(E3808&gt;='Non Compliance input'!$D$5:$D$156)*(F3808&lt;='Non Compliance input'!$E$5:$E$156)*('Non Compliance input'!$I$5:$I$156="Yes"),0))
),"","Yes")</f>
        <v/>
      </c>
      <c r="N3808" s="149" t="str">
        <f>IF(VLOOKUP($A3808,HourEndingOutage!$B$3:$F$746,5,0)="Outage","Outage","")</f>
        <v/>
      </c>
      <c r="O3808" s="18">
        <f t="shared" si="534"/>
        <v>0</v>
      </c>
      <c r="P3808" s="18" t="str">
        <f t="shared" si="535"/>
        <v/>
      </c>
      <c r="Q3808" s="18">
        <f t="shared" si="536"/>
        <v>0</v>
      </c>
      <c r="R3808" s="118"/>
    </row>
    <row r="3809" spans="1:18" x14ac:dyDescent="0.25">
      <c r="A3809" s="25">
        <f t="shared" si="537"/>
        <v>423</v>
      </c>
      <c r="B3809" s="23">
        <f t="shared" si="538"/>
        <v>44579</v>
      </c>
      <c r="C3809" s="24">
        <v>15</v>
      </c>
      <c r="D3809" s="54" t="str">
        <f t="shared" si="530"/>
        <v>ASET</v>
      </c>
      <c r="E3809" s="178"/>
      <c r="F3809" s="179"/>
      <c r="G3809" s="177"/>
      <c r="H3809" s="177"/>
      <c r="I3809" s="169">
        <f t="shared" si="531"/>
        <v>0</v>
      </c>
      <c r="J3809" s="149" t="str" cm="1">
        <f t="array" ref="J3809">IF(ISERROR(INDEX('Non Compliance input'!$H$5:$H$156,MATCH(1,(A3809='Non Compliance input'!$A$5:$A$156)*(F3809&gt;='Non Compliance input'!$D$5:$D$156)*(E3809&lt;'Non Compliance input'!$E$5:$E$156)*('Non Compliance input'!$H$5:$H$156="Yes"),0))
),"","Yes")</f>
        <v/>
      </c>
      <c r="K3809" s="149">
        <f t="shared" si="532"/>
        <v>0</v>
      </c>
      <c r="L3809" s="162">
        <f t="shared" si="533"/>
        <v>0</v>
      </c>
      <c r="M3809" s="162" t="str" cm="1">
        <f t="array" ref="M3809">IF(ISERROR(INDEX('Non Compliance input'!$I$5:$I$156,MATCH(1,(A3809='Non Compliance input'!$A$5:$A$156)*(E3809&gt;='Non Compliance input'!$D$5:$D$156)*(F3809&lt;='Non Compliance input'!$E$5:$E$156)*('Non Compliance input'!$I$5:$I$156="Yes"),0))
),"","Yes")</f>
        <v/>
      </c>
      <c r="N3809" s="149" t="str">
        <f>IF(VLOOKUP($A3809,HourEndingOutage!$B$3:$F$746,5,0)="Outage","Outage","")</f>
        <v/>
      </c>
      <c r="O3809" s="18">
        <f t="shared" si="534"/>
        <v>0</v>
      </c>
      <c r="P3809" s="18" t="str">
        <f t="shared" si="535"/>
        <v/>
      </c>
      <c r="Q3809" s="18">
        <f t="shared" si="536"/>
        <v>0</v>
      </c>
      <c r="R3809" s="118"/>
    </row>
    <row r="3810" spans="1:18" x14ac:dyDescent="0.25">
      <c r="A3810" s="25">
        <f t="shared" si="537"/>
        <v>424</v>
      </c>
      <c r="B3810" s="23">
        <f t="shared" si="538"/>
        <v>44579</v>
      </c>
      <c r="C3810" s="24">
        <v>16</v>
      </c>
      <c r="D3810" s="54" t="str">
        <f t="shared" si="530"/>
        <v>ASET</v>
      </c>
      <c r="E3810" s="178"/>
      <c r="F3810" s="179"/>
      <c r="G3810" s="177"/>
      <c r="H3810" s="177"/>
      <c r="I3810" s="169">
        <f t="shared" si="531"/>
        <v>0</v>
      </c>
      <c r="J3810" s="149" t="str" cm="1">
        <f t="array" ref="J3810">IF(ISERROR(INDEX('Non Compliance input'!$H$5:$H$156,MATCH(1,(A3810='Non Compliance input'!$A$5:$A$156)*(F3810&gt;='Non Compliance input'!$D$5:$D$156)*(E3810&lt;'Non Compliance input'!$E$5:$E$156)*('Non Compliance input'!$H$5:$H$156="Yes"),0))
),"","Yes")</f>
        <v/>
      </c>
      <c r="K3810" s="149">
        <f t="shared" si="532"/>
        <v>0</v>
      </c>
      <c r="L3810" s="162">
        <f t="shared" si="533"/>
        <v>0</v>
      </c>
      <c r="M3810" s="162" t="str" cm="1">
        <f t="array" ref="M3810">IF(ISERROR(INDEX('Non Compliance input'!$I$5:$I$156,MATCH(1,(A3810='Non Compliance input'!$A$5:$A$156)*(E3810&gt;='Non Compliance input'!$D$5:$D$156)*(F3810&lt;='Non Compliance input'!$E$5:$E$156)*('Non Compliance input'!$I$5:$I$156="Yes"),0))
),"","Yes")</f>
        <v/>
      </c>
      <c r="N3810" s="149" t="str">
        <f>IF(VLOOKUP($A3810,HourEndingOutage!$B$3:$F$746,5,0)="Outage","Outage","")</f>
        <v/>
      </c>
      <c r="O3810" s="18">
        <f t="shared" si="534"/>
        <v>0</v>
      </c>
      <c r="P3810" s="18" t="str">
        <f t="shared" si="535"/>
        <v/>
      </c>
      <c r="Q3810" s="18">
        <f t="shared" si="536"/>
        <v>0</v>
      </c>
      <c r="R3810" s="118"/>
    </row>
    <row r="3811" spans="1:18" x14ac:dyDescent="0.25">
      <c r="A3811" s="25">
        <f t="shared" si="537"/>
        <v>424</v>
      </c>
      <c r="B3811" s="23">
        <f t="shared" si="538"/>
        <v>44579</v>
      </c>
      <c r="C3811" s="24">
        <v>16</v>
      </c>
      <c r="D3811" s="54" t="str">
        <f t="shared" si="530"/>
        <v>ASET</v>
      </c>
      <c r="E3811" s="178"/>
      <c r="F3811" s="179"/>
      <c r="G3811" s="177"/>
      <c r="H3811" s="177"/>
      <c r="I3811" s="169">
        <f t="shared" si="531"/>
        <v>0</v>
      </c>
      <c r="J3811" s="149" t="str" cm="1">
        <f t="array" ref="J3811">IF(ISERROR(INDEX('Non Compliance input'!$H$5:$H$156,MATCH(1,(A3811='Non Compliance input'!$A$5:$A$156)*(F3811&gt;='Non Compliance input'!$D$5:$D$156)*(E3811&lt;'Non Compliance input'!$E$5:$E$156)*('Non Compliance input'!$H$5:$H$156="Yes"),0))
),"","Yes")</f>
        <v/>
      </c>
      <c r="K3811" s="149">
        <f t="shared" si="532"/>
        <v>0</v>
      </c>
      <c r="L3811" s="162">
        <f t="shared" si="533"/>
        <v>0</v>
      </c>
      <c r="M3811" s="162" t="str" cm="1">
        <f t="array" ref="M3811">IF(ISERROR(INDEX('Non Compliance input'!$I$5:$I$156,MATCH(1,(A3811='Non Compliance input'!$A$5:$A$156)*(E3811&gt;='Non Compliance input'!$D$5:$D$156)*(F3811&lt;='Non Compliance input'!$E$5:$E$156)*('Non Compliance input'!$I$5:$I$156="Yes"),0))
),"","Yes")</f>
        <v/>
      </c>
      <c r="N3811" s="149" t="str">
        <f>IF(VLOOKUP($A3811,HourEndingOutage!$B$3:$F$746,5,0)="Outage","Outage","")</f>
        <v/>
      </c>
      <c r="O3811" s="18">
        <f t="shared" si="534"/>
        <v>0</v>
      </c>
      <c r="P3811" s="18" t="str">
        <f t="shared" si="535"/>
        <v/>
      </c>
      <c r="Q3811" s="18">
        <f t="shared" si="536"/>
        <v>0</v>
      </c>
      <c r="R3811" s="118"/>
    </row>
    <row r="3812" spans="1:18" x14ac:dyDescent="0.25">
      <c r="A3812" s="25">
        <f t="shared" si="537"/>
        <v>424</v>
      </c>
      <c r="B3812" s="23">
        <f t="shared" si="538"/>
        <v>44579</v>
      </c>
      <c r="C3812" s="24">
        <v>16</v>
      </c>
      <c r="D3812" s="54" t="str">
        <f t="shared" si="530"/>
        <v>ASET</v>
      </c>
      <c r="E3812" s="178"/>
      <c r="F3812" s="179"/>
      <c r="G3812" s="177"/>
      <c r="H3812" s="177"/>
      <c r="I3812" s="169">
        <f t="shared" si="531"/>
        <v>0</v>
      </c>
      <c r="J3812" s="149" t="str" cm="1">
        <f t="array" ref="J3812">IF(ISERROR(INDEX('Non Compliance input'!$H$5:$H$156,MATCH(1,(A3812='Non Compliance input'!$A$5:$A$156)*(F3812&gt;='Non Compliance input'!$D$5:$D$156)*(E3812&lt;'Non Compliance input'!$E$5:$E$156)*('Non Compliance input'!$H$5:$H$156="Yes"),0))
),"","Yes")</f>
        <v/>
      </c>
      <c r="K3812" s="149">
        <f t="shared" si="532"/>
        <v>0</v>
      </c>
      <c r="L3812" s="162">
        <f t="shared" si="533"/>
        <v>0</v>
      </c>
      <c r="M3812" s="162" t="str" cm="1">
        <f t="array" ref="M3812">IF(ISERROR(INDEX('Non Compliance input'!$I$5:$I$156,MATCH(1,(A3812='Non Compliance input'!$A$5:$A$156)*(E3812&gt;='Non Compliance input'!$D$5:$D$156)*(F3812&lt;='Non Compliance input'!$E$5:$E$156)*('Non Compliance input'!$I$5:$I$156="Yes"),0))
),"","Yes")</f>
        <v/>
      </c>
      <c r="N3812" s="149" t="str">
        <f>IF(VLOOKUP($A3812,HourEndingOutage!$B$3:$F$746,5,0)="Outage","Outage","")</f>
        <v/>
      </c>
      <c r="O3812" s="18">
        <f t="shared" si="534"/>
        <v>0</v>
      </c>
      <c r="P3812" s="18" t="str">
        <f t="shared" si="535"/>
        <v/>
      </c>
      <c r="Q3812" s="18">
        <f t="shared" si="536"/>
        <v>0</v>
      </c>
      <c r="R3812" s="118"/>
    </row>
    <row r="3813" spans="1:18" x14ac:dyDescent="0.25">
      <c r="A3813" s="25">
        <f t="shared" si="537"/>
        <v>424</v>
      </c>
      <c r="B3813" s="23">
        <f t="shared" si="538"/>
        <v>44579</v>
      </c>
      <c r="C3813" s="24">
        <v>16</v>
      </c>
      <c r="D3813" s="54" t="str">
        <f t="shared" si="530"/>
        <v>ASET</v>
      </c>
      <c r="E3813" s="178"/>
      <c r="F3813" s="179"/>
      <c r="G3813" s="177"/>
      <c r="H3813" s="177"/>
      <c r="I3813" s="169">
        <f t="shared" si="531"/>
        <v>0</v>
      </c>
      <c r="J3813" s="149" t="str" cm="1">
        <f t="array" ref="J3813">IF(ISERROR(INDEX('Non Compliance input'!$H$5:$H$156,MATCH(1,(A3813='Non Compliance input'!$A$5:$A$156)*(F3813&gt;='Non Compliance input'!$D$5:$D$156)*(E3813&lt;'Non Compliance input'!$E$5:$E$156)*('Non Compliance input'!$H$5:$H$156="Yes"),0))
),"","Yes")</f>
        <v/>
      </c>
      <c r="K3813" s="149">
        <f t="shared" si="532"/>
        <v>0</v>
      </c>
      <c r="L3813" s="162">
        <f t="shared" si="533"/>
        <v>0</v>
      </c>
      <c r="M3813" s="162" t="str" cm="1">
        <f t="array" ref="M3813">IF(ISERROR(INDEX('Non Compliance input'!$I$5:$I$156,MATCH(1,(A3813='Non Compliance input'!$A$5:$A$156)*(E3813&gt;='Non Compliance input'!$D$5:$D$156)*(F3813&lt;='Non Compliance input'!$E$5:$E$156)*('Non Compliance input'!$I$5:$I$156="Yes"),0))
),"","Yes")</f>
        <v/>
      </c>
      <c r="N3813" s="149" t="str">
        <f>IF(VLOOKUP($A3813,HourEndingOutage!$B$3:$F$746,5,0)="Outage","Outage","")</f>
        <v/>
      </c>
      <c r="O3813" s="18">
        <f t="shared" si="534"/>
        <v>0</v>
      </c>
      <c r="P3813" s="18" t="str">
        <f t="shared" si="535"/>
        <v/>
      </c>
      <c r="Q3813" s="18">
        <f t="shared" si="536"/>
        <v>0</v>
      </c>
      <c r="R3813" s="118"/>
    </row>
    <row r="3814" spans="1:18" x14ac:dyDescent="0.25">
      <c r="A3814" s="25">
        <f t="shared" si="537"/>
        <v>424</v>
      </c>
      <c r="B3814" s="23">
        <f t="shared" si="538"/>
        <v>44579</v>
      </c>
      <c r="C3814" s="24">
        <v>16</v>
      </c>
      <c r="D3814" s="54" t="str">
        <f t="shared" si="530"/>
        <v>ASET</v>
      </c>
      <c r="E3814" s="178"/>
      <c r="F3814" s="179"/>
      <c r="G3814" s="177"/>
      <c r="H3814" s="177"/>
      <c r="I3814" s="169">
        <f t="shared" si="531"/>
        <v>0</v>
      </c>
      <c r="J3814" s="149" t="str" cm="1">
        <f t="array" ref="J3814">IF(ISERROR(INDEX('Non Compliance input'!$H$5:$H$156,MATCH(1,(A3814='Non Compliance input'!$A$5:$A$156)*(F3814&gt;='Non Compliance input'!$D$5:$D$156)*(E3814&lt;'Non Compliance input'!$E$5:$E$156)*('Non Compliance input'!$H$5:$H$156="Yes"),0))
),"","Yes")</f>
        <v/>
      </c>
      <c r="K3814" s="149">
        <f t="shared" si="532"/>
        <v>0</v>
      </c>
      <c r="L3814" s="162">
        <f t="shared" si="533"/>
        <v>0</v>
      </c>
      <c r="M3814" s="162" t="str" cm="1">
        <f t="array" ref="M3814">IF(ISERROR(INDEX('Non Compliance input'!$I$5:$I$156,MATCH(1,(A3814='Non Compliance input'!$A$5:$A$156)*(E3814&gt;='Non Compliance input'!$D$5:$D$156)*(F3814&lt;='Non Compliance input'!$E$5:$E$156)*('Non Compliance input'!$I$5:$I$156="Yes"),0))
),"","Yes")</f>
        <v/>
      </c>
      <c r="N3814" s="149" t="str">
        <f>IF(VLOOKUP($A3814,HourEndingOutage!$B$3:$F$746,5,0)="Outage","Outage","")</f>
        <v/>
      </c>
      <c r="O3814" s="18">
        <f t="shared" si="534"/>
        <v>0</v>
      </c>
      <c r="P3814" s="18" t="str">
        <f t="shared" si="535"/>
        <v/>
      </c>
      <c r="Q3814" s="18">
        <f t="shared" si="536"/>
        <v>0</v>
      </c>
      <c r="R3814" s="118"/>
    </row>
    <row r="3815" spans="1:18" x14ac:dyDescent="0.25">
      <c r="A3815" s="25">
        <f t="shared" si="537"/>
        <v>424</v>
      </c>
      <c r="B3815" s="23">
        <f t="shared" si="538"/>
        <v>44579</v>
      </c>
      <c r="C3815" s="24">
        <v>16</v>
      </c>
      <c r="D3815" s="54" t="str">
        <f t="shared" si="530"/>
        <v>ASET</v>
      </c>
      <c r="E3815" s="178"/>
      <c r="F3815" s="179"/>
      <c r="G3815" s="177"/>
      <c r="H3815" s="177"/>
      <c r="I3815" s="169">
        <f t="shared" si="531"/>
        <v>0</v>
      </c>
      <c r="J3815" s="149" t="str" cm="1">
        <f t="array" ref="J3815">IF(ISERROR(INDEX('Non Compliance input'!$H$5:$H$156,MATCH(1,(A3815='Non Compliance input'!$A$5:$A$156)*(F3815&gt;='Non Compliance input'!$D$5:$D$156)*(E3815&lt;'Non Compliance input'!$E$5:$E$156)*('Non Compliance input'!$H$5:$H$156="Yes"),0))
),"","Yes")</f>
        <v/>
      </c>
      <c r="K3815" s="149">
        <f t="shared" si="532"/>
        <v>0</v>
      </c>
      <c r="L3815" s="162">
        <f t="shared" si="533"/>
        <v>0</v>
      </c>
      <c r="M3815" s="162" t="str" cm="1">
        <f t="array" ref="M3815">IF(ISERROR(INDEX('Non Compliance input'!$I$5:$I$156,MATCH(1,(A3815='Non Compliance input'!$A$5:$A$156)*(E3815&gt;='Non Compliance input'!$D$5:$D$156)*(F3815&lt;='Non Compliance input'!$E$5:$E$156)*('Non Compliance input'!$I$5:$I$156="Yes"),0))
),"","Yes")</f>
        <v/>
      </c>
      <c r="N3815" s="149" t="str">
        <f>IF(VLOOKUP($A3815,HourEndingOutage!$B$3:$F$746,5,0)="Outage","Outage","")</f>
        <v/>
      </c>
      <c r="O3815" s="18">
        <f t="shared" si="534"/>
        <v>0</v>
      </c>
      <c r="P3815" s="18" t="str">
        <f t="shared" si="535"/>
        <v/>
      </c>
      <c r="Q3815" s="18">
        <f t="shared" si="536"/>
        <v>0</v>
      </c>
      <c r="R3815" s="118"/>
    </row>
    <row r="3816" spans="1:18" x14ac:dyDescent="0.25">
      <c r="A3816" s="25">
        <f t="shared" si="537"/>
        <v>424</v>
      </c>
      <c r="B3816" s="23">
        <f t="shared" si="538"/>
        <v>44579</v>
      </c>
      <c r="C3816" s="24">
        <v>16</v>
      </c>
      <c r="D3816" s="54" t="str">
        <f t="shared" si="530"/>
        <v>ASET</v>
      </c>
      <c r="E3816" s="178"/>
      <c r="F3816" s="179"/>
      <c r="G3816" s="177"/>
      <c r="H3816" s="177"/>
      <c r="I3816" s="169">
        <f t="shared" si="531"/>
        <v>0</v>
      </c>
      <c r="J3816" s="149" t="str" cm="1">
        <f t="array" ref="J3816">IF(ISERROR(INDEX('Non Compliance input'!$H$5:$H$156,MATCH(1,(A3816='Non Compliance input'!$A$5:$A$156)*(F3816&gt;='Non Compliance input'!$D$5:$D$156)*(E3816&lt;'Non Compliance input'!$E$5:$E$156)*('Non Compliance input'!$H$5:$H$156="Yes"),0))
),"","Yes")</f>
        <v/>
      </c>
      <c r="K3816" s="149">
        <f t="shared" si="532"/>
        <v>0</v>
      </c>
      <c r="L3816" s="162">
        <f t="shared" si="533"/>
        <v>0</v>
      </c>
      <c r="M3816" s="162" t="str" cm="1">
        <f t="array" ref="M3816">IF(ISERROR(INDEX('Non Compliance input'!$I$5:$I$156,MATCH(1,(A3816='Non Compliance input'!$A$5:$A$156)*(E3816&gt;='Non Compliance input'!$D$5:$D$156)*(F3816&lt;='Non Compliance input'!$E$5:$E$156)*('Non Compliance input'!$I$5:$I$156="Yes"),0))
),"","Yes")</f>
        <v/>
      </c>
      <c r="N3816" s="149" t="str">
        <f>IF(VLOOKUP($A3816,HourEndingOutage!$B$3:$F$746,5,0)="Outage","Outage","")</f>
        <v/>
      </c>
      <c r="O3816" s="18">
        <f t="shared" si="534"/>
        <v>0</v>
      </c>
      <c r="P3816" s="18" t="str">
        <f t="shared" si="535"/>
        <v/>
      </c>
      <c r="Q3816" s="18">
        <f t="shared" si="536"/>
        <v>0</v>
      </c>
      <c r="R3816" s="118"/>
    </row>
    <row r="3817" spans="1:18" x14ac:dyDescent="0.25">
      <c r="A3817" s="25">
        <f t="shared" si="537"/>
        <v>424</v>
      </c>
      <c r="B3817" s="23">
        <f t="shared" si="538"/>
        <v>44579</v>
      </c>
      <c r="C3817" s="24">
        <v>16</v>
      </c>
      <c r="D3817" s="54" t="str">
        <f t="shared" si="530"/>
        <v>ASET</v>
      </c>
      <c r="E3817" s="178"/>
      <c r="F3817" s="179"/>
      <c r="G3817" s="177"/>
      <c r="H3817" s="177"/>
      <c r="I3817" s="169">
        <f t="shared" si="531"/>
        <v>0</v>
      </c>
      <c r="J3817" s="149" t="str" cm="1">
        <f t="array" ref="J3817">IF(ISERROR(INDEX('Non Compliance input'!$H$5:$H$156,MATCH(1,(A3817='Non Compliance input'!$A$5:$A$156)*(F3817&gt;='Non Compliance input'!$D$5:$D$156)*(E3817&lt;'Non Compliance input'!$E$5:$E$156)*('Non Compliance input'!$H$5:$H$156="Yes"),0))
),"","Yes")</f>
        <v/>
      </c>
      <c r="K3817" s="149">
        <f t="shared" si="532"/>
        <v>0</v>
      </c>
      <c r="L3817" s="162">
        <f t="shared" si="533"/>
        <v>0</v>
      </c>
      <c r="M3817" s="162" t="str" cm="1">
        <f t="array" ref="M3817">IF(ISERROR(INDEX('Non Compliance input'!$I$5:$I$156,MATCH(1,(A3817='Non Compliance input'!$A$5:$A$156)*(E3817&gt;='Non Compliance input'!$D$5:$D$156)*(F3817&lt;='Non Compliance input'!$E$5:$E$156)*('Non Compliance input'!$I$5:$I$156="Yes"),0))
),"","Yes")</f>
        <v/>
      </c>
      <c r="N3817" s="149" t="str">
        <f>IF(VLOOKUP($A3817,HourEndingOutage!$B$3:$F$746,5,0)="Outage","Outage","")</f>
        <v/>
      </c>
      <c r="O3817" s="18">
        <f t="shared" si="534"/>
        <v>0</v>
      </c>
      <c r="P3817" s="18" t="str">
        <f t="shared" si="535"/>
        <v/>
      </c>
      <c r="Q3817" s="18">
        <f t="shared" si="536"/>
        <v>0</v>
      </c>
      <c r="R3817" s="118"/>
    </row>
    <row r="3818" spans="1:18" x14ac:dyDescent="0.25">
      <c r="A3818" s="25">
        <f t="shared" si="537"/>
        <v>424</v>
      </c>
      <c r="B3818" s="23">
        <f t="shared" si="538"/>
        <v>44579</v>
      </c>
      <c r="C3818" s="24">
        <v>16</v>
      </c>
      <c r="D3818" s="54" t="str">
        <f t="shared" si="530"/>
        <v>ASET</v>
      </c>
      <c r="E3818" s="178"/>
      <c r="F3818" s="179"/>
      <c r="G3818" s="177"/>
      <c r="H3818" s="177"/>
      <c r="I3818" s="169">
        <f t="shared" si="531"/>
        <v>0</v>
      </c>
      <c r="J3818" s="149" t="str" cm="1">
        <f t="array" ref="J3818">IF(ISERROR(INDEX('Non Compliance input'!$H$5:$H$156,MATCH(1,(A3818='Non Compliance input'!$A$5:$A$156)*(F3818&gt;='Non Compliance input'!$D$5:$D$156)*(E3818&lt;'Non Compliance input'!$E$5:$E$156)*('Non Compliance input'!$H$5:$H$156="Yes"),0))
),"","Yes")</f>
        <v/>
      </c>
      <c r="K3818" s="149">
        <f t="shared" si="532"/>
        <v>0</v>
      </c>
      <c r="L3818" s="162">
        <f t="shared" si="533"/>
        <v>0</v>
      </c>
      <c r="M3818" s="162" t="str" cm="1">
        <f t="array" ref="M3818">IF(ISERROR(INDEX('Non Compliance input'!$I$5:$I$156,MATCH(1,(A3818='Non Compliance input'!$A$5:$A$156)*(E3818&gt;='Non Compliance input'!$D$5:$D$156)*(F3818&lt;='Non Compliance input'!$E$5:$E$156)*('Non Compliance input'!$I$5:$I$156="Yes"),0))
),"","Yes")</f>
        <v/>
      </c>
      <c r="N3818" s="149" t="str">
        <f>IF(VLOOKUP($A3818,HourEndingOutage!$B$3:$F$746,5,0)="Outage","Outage","")</f>
        <v/>
      </c>
      <c r="O3818" s="18">
        <f t="shared" si="534"/>
        <v>0</v>
      </c>
      <c r="P3818" s="18" t="str">
        <f t="shared" si="535"/>
        <v/>
      </c>
      <c r="Q3818" s="18">
        <f t="shared" si="536"/>
        <v>0</v>
      </c>
      <c r="R3818" s="118"/>
    </row>
    <row r="3819" spans="1:18" x14ac:dyDescent="0.25">
      <c r="A3819" s="25">
        <f t="shared" si="537"/>
        <v>425</v>
      </c>
      <c r="B3819" s="23">
        <f t="shared" si="538"/>
        <v>44579</v>
      </c>
      <c r="C3819" s="24">
        <v>17</v>
      </c>
      <c r="D3819" s="54" t="str">
        <f t="shared" si="530"/>
        <v>ASET</v>
      </c>
      <c r="E3819" s="178"/>
      <c r="F3819" s="179"/>
      <c r="G3819" s="177"/>
      <c r="H3819" s="177"/>
      <c r="I3819" s="169">
        <f t="shared" si="531"/>
        <v>0</v>
      </c>
      <c r="J3819" s="149" t="str" cm="1">
        <f t="array" ref="J3819">IF(ISERROR(INDEX('Non Compliance input'!$H$5:$H$156,MATCH(1,(A3819='Non Compliance input'!$A$5:$A$156)*(F3819&gt;='Non Compliance input'!$D$5:$D$156)*(E3819&lt;'Non Compliance input'!$E$5:$E$156)*('Non Compliance input'!$H$5:$H$156="Yes"),0))
),"","Yes")</f>
        <v/>
      </c>
      <c r="K3819" s="149">
        <f t="shared" si="532"/>
        <v>0</v>
      </c>
      <c r="L3819" s="162">
        <f t="shared" si="533"/>
        <v>0</v>
      </c>
      <c r="M3819" s="162" t="str" cm="1">
        <f t="array" ref="M3819">IF(ISERROR(INDEX('Non Compliance input'!$I$5:$I$156,MATCH(1,(A3819='Non Compliance input'!$A$5:$A$156)*(E3819&gt;='Non Compliance input'!$D$5:$D$156)*(F3819&lt;='Non Compliance input'!$E$5:$E$156)*('Non Compliance input'!$I$5:$I$156="Yes"),0))
),"","Yes")</f>
        <v/>
      </c>
      <c r="N3819" s="149" t="str">
        <f>IF(VLOOKUP($A3819,HourEndingOutage!$B$3:$F$746,5,0)="Outage","Outage","")</f>
        <v/>
      </c>
      <c r="O3819" s="18">
        <f t="shared" si="534"/>
        <v>0</v>
      </c>
      <c r="P3819" s="18" t="str">
        <f t="shared" si="535"/>
        <v/>
      </c>
      <c r="Q3819" s="18">
        <f t="shared" si="536"/>
        <v>0</v>
      </c>
      <c r="R3819" s="118"/>
    </row>
    <row r="3820" spans="1:18" x14ac:dyDescent="0.25">
      <c r="A3820" s="25">
        <f t="shared" si="537"/>
        <v>425</v>
      </c>
      <c r="B3820" s="23">
        <f t="shared" si="538"/>
        <v>44579</v>
      </c>
      <c r="C3820" s="24">
        <v>17</v>
      </c>
      <c r="D3820" s="54" t="str">
        <f t="shared" si="530"/>
        <v>ASET</v>
      </c>
      <c r="E3820" s="178"/>
      <c r="F3820" s="179"/>
      <c r="G3820" s="177"/>
      <c r="H3820" s="177"/>
      <c r="I3820" s="169">
        <f t="shared" si="531"/>
        <v>0</v>
      </c>
      <c r="J3820" s="149" t="str" cm="1">
        <f t="array" ref="J3820">IF(ISERROR(INDEX('Non Compliance input'!$H$5:$H$156,MATCH(1,(A3820='Non Compliance input'!$A$5:$A$156)*(F3820&gt;='Non Compliance input'!$D$5:$D$156)*(E3820&lt;'Non Compliance input'!$E$5:$E$156)*('Non Compliance input'!$H$5:$H$156="Yes"),0))
),"","Yes")</f>
        <v/>
      </c>
      <c r="K3820" s="149">
        <f t="shared" si="532"/>
        <v>0</v>
      </c>
      <c r="L3820" s="162">
        <f t="shared" si="533"/>
        <v>0</v>
      </c>
      <c r="M3820" s="162" t="str" cm="1">
        <f t="array" ref="M3820">IF(ISERROR(INDEX('Non Compliance input'!$I$5:$I$156,MATCH(1,(A3820='Non Compliance input'!$A$5:$A$156)*(E3820&gt;='Non Compliance input'!$D$5:$D$156)*(F3820&lt;='Non Compliance input'!$E$5:$E$156)*('Non Compliance input'!$I$5:$I$156="Yes"),0))
),"","Yes")</f>
        <v/>
      </c>
      <c r="N3820" s="149" t="str">
        <f>IF(VLOOKUP($A3820,HourEndingOutage!$B$3:$F$746,5,0)="Outage","Outage","")</f>
        <v/>
      </c>
      <c r="O3820" s="18">
        <f t="shared" si="534"/>
        <v>0</v>
      </c>
      <c r="P3820" s="18" t="str">
        <f t="shared" si="535"/>
        <v/>
      </c>
      <c r="Q3820" s="18">
        <f t="shared" si="536"/>
        <v>0</v>
      </c>
      <c r="R3820" s="118"/>
    </row>
    <row r="3821" spans="1:18" x14ac:dyDescent="0.25">
      <c r="A3821" s="25">
        <f t="shared" si="537"/>
        <v>425</v>
      </c>
      <c r="B3821" s="23">
        <f t="shared" si="538"/>
        <v>44579</v>
      </c>
      <c r="C3821" s="24">
        <v>17</v>
      </c>
      <c r="D3821" s="54" t="str">
        <f t="shared" si="530"/>
        <v>ASET</v>
      </c>
      <c r="E3821" s="178"/>
      <c r="F3821" s="179"/>
      <c r="G3821" s="177"/>
      <c r="H3821" s="177"/>
      <c r="I3821" s="169">
        <f t="shared" si="531"/>
        <v>0</v>
      </c>
      <c r="J3821" s="149" t="str" cm="1">
        <f t="array" ref="J3821">IF(ISERROR(INDEX('Non Compliance input'!$H$5:$H$156,MATCH(1,(A3821='Non Compliance input'!$A$5:$A$156)*(F3821&gt;='Non Compliance input'!$D$5:$D$156)*(E3821&lt;'Non Compliance input'!$E$5:$E$156)*('Non Compliance input'!$H$5:$H$156="Yes"),0))
),"","Yes")</f>
        <v/>
      </c>
      <c r="K3821" s="149">
        <f t="shared" si="532"/>
        <v>0</v>
      </c>
      <c r="L3821" s="162">
        <f t="shared" si="533"/>
        <v>0</v>
      </c>
      <c r="M3821" s="162" t="str" cm="1">
        <f t="array" ref="M3821">IF(ISERROR(INDEX('Non Compliance input'!$I$5:$I$156,MATCH(1,(A3821='Non Compliance input'!$A$5:$A$156)*(E3821&gt;='Non Compliance input'!$D$5:$D$156)*(F3821&lt;='Non Compliance input'!$E$5:$E$156)*('Non Compliance input'!$I$5:$I$156="Yes"),0))
),"","Yes")</f>
        <v/>
      </c>
      <c r="N3821" s="149" t="str">
        <f>IF(VLOOKUP($A3821,HourEndingOutage!$B$3:$F$746,5,0)="Outage","Outage","")</f>
        <v/>
      </c>
      <c r="O3821" s="18">
        <f t="shared" si="534"/>
        <v>0</v>
      </c>
      <c r="P3821" s="18" t="str">
        <f t="shared" si="535"/>
        <v/>
      </c>
      <c r="Q3821" s="18">
        <f t="shared" si="536"/>
        <v>0</v>
      </c>
      <c r="R3821" s="118"/>
    </row>
    <row r="3822" spans="1:18" x14ac:dyDescent="0.25">
      <c r="A3822" s="25">
        <f t="shared" si="537"/>
        <v>425</v>
      </c>
      <c r="B3822" s="23">
        <f t="shared" si="538"/>
        <v>44579</v>
      </c>
      <c r="C3822" s="24">
        <v>17</v>
      </c>
      <c r="D3822" s="54" t="str">
        <f t="shared" si="530"/>
        <v>ASET</v>
      </c>
      <c r="E3822" s="178"/>
      <c r="F3822" s="179"/>
      <c r="G3822" s="177"/>
      <c r="H3822" s="177"/>
      <c r="I3822" s="169">
        <f t="shared" si="531"/>
        <v>0</v>
      </c>
      <c r="J3822" s="149" t="str" cm="1">
        <f t="array" ref="J3822">IF(ISERROR(INDEX('Non Compliance input'!$H$5:$H$156,MATCH(1,(A3822='Non Compliance input'!$A$5:$A$156)*(F3822&gt;='Non Compliance input'!$D$5:$D$156)*(E3822&lt;'Non Compliance input'!$E$5:$E$156)*('Non Compliance input'!$H$5:$H$156="Yes"),0))
),"","Yes")</f>
        <v/>
      </c>
      <c r="K3822" s="149">
        <f t="shared" si="532"/>
        <v>0</v>
      </c>
      <c r="L3822" s="162">
        <f t="shared" si="533"/>
        <v>0</v>
      </c>
      <c r="M3822" s="162" t="str" cm="1">
        <f t="array" ref="M3822">IF(ISERROR(INDEX('Non Compliance input'!$I$5:$I$156,MATCH(1,(A3822='Non Compliance input'!$A$5:$A$156)*(E3822&gt;='Non Compliance input'!$D$5:$D$156)*(F3822&lt;='Non Compliance input'!$E$5:$E$156)*('Non Compliance input'!$I$5:$I$156="Yes"),0))
),"","Yes")</f>
        <v/>
      </c>
      <c r="N3822" s="149" t="str">
        <f>IF(VLOOKUP($A3822,HourEndingOutage!$B$3:$F$746,5,0)="Outage","Outage","")</f>
        <v/>
      </c>
      <c r="O3822" s="18">
        <f t="shared" si="534"/>
        <v>0</v>
      </c>
      <c r="P3822" s="18" t="str">
        <f t="shared" si="535"/>
        <v/>
      </c>
      <c r="Q3822" s="18">
        <f t="shared" si="536"/>
        <v>0</v>
      </c>
      <c r="R3822" s="118"/>
    </row>
    <row r="3823" spans="1:18" x14ac:dyDescent="0.25">
      <c r="A3823" s="25">
        <f t="shared" si="537"/>
        <v>425</v>
      </c>
      <c r="B3823" s="23">
        <f t="shared" si="538"/>
        <v>44579</v>
      </c>
      <c r="C3823" s="24">
        <v>17</v>
      </c>
      <c r="D3823" s="54" t="str">
        <f t="shared" si="530"/>
        <v>ASET</v>
      </c>
      <c r="E3823" s="178"/>
      <c r="F3823" s="179"/>
      <c r="G3823" s="177"/>
      <c r="H3823" s="177"/>
      <c r="I3823" s="169">
        <f t="shared" si="531"/>
        <v>0</v>
      </c>
      <c r="J3823" s="149" t="str" cm="1">
        <f t="array" ref="J3823">IF(ISERROR(INDEX('Non Compliance input'!$H$5:$H$156,MATCH(1,(A3823='Non Compliance input'!$A$5:$A$156)*(F3823&gt;='Non Compliance input'!$D$5:$D$156)*(E3823&lt;'Non Compliance input'!$E$5:$E$156)*('Non Compliance input'!$H$5:$H$156="Yes"),0))
),"","Yes")</f>
        <v/>
      </c>
      <c r="K3823" s="149">
        <f t="shared" si="532"/>
        <v>0</v>
      </c>
      <c r="L3823" s="162">
        <f t="shared" si="533"/>
        <v>0</v>
      </c>
      <c r="M3823" s="162" t="str" cm="1">
        <f t="array" ref="M3823">IF(ISERROR(INDEX('Non Compliance input'!$I$5:$I$156,MATCH(1,(A3823='Non Compliance input'!$A$5:$A$156)*(E3823&gt;='Non Compliance input'!$D$5:$D$156)*(F3823&lt;='Non Compliance input'!$E$5:$E$156)*('Non Compliance input'!$I$5:$I$156="Yes"),0))
),"","Yes")</f>
        <v/>
      </c>
      <c r="N3823" s="149" t="str">
        <f>IF(VLOOKUP($A3823,HourEndingOutage!$B$3:$F$746,5,0)="Outage","Outage","")</f>
        <v/>
      </c>
      <c r="O3823" s="18">
        <f t="shared" si="534"/>
        <v>0</v>
      </c>
      <c r="P3823" s="18" t="str">
        <f t="shared" si="535"/>
        <v/>
      </c>
      <c r="Q3823" s="18">
        <f t="shared" si="536"/>
        <v>0</v>
      </c>
      <c r="R3823" s="118"/>
    </row>
    <row r="3824" spans="1:18" x14ac:dyDescent="0.25">
      <c r="A3824" s="25">
        <f t="shared" si="537"/>
        <v>425</v>
      </c>
      <c r="B3824" s="23">
        <f t="shared" si="538"/>
        <v>44579</v>
      </c>
      <c r="C3824" s="24">
        <v>17</v>
      </c>
      <c r="D3824" s="54" t="str">
        <f t="shared" si="530"/>
        <v>ASET</v>
      </c>
      <c r="E3824" s="178"/>
      <c r="F3824" s="179"/>
      <c r="G3824" s="177"/>
      <c r="H3824" s="177"/>
      <c r="I3824" s="169">
        <f t="shared" si="531"/>
        <v>0</v>
      </c>
      <c r="J3824" s="149" t="str" cm="1">
        <f t="array" ref="J3824">IF(ISERROR(INDEX('Non Compliance input'!$H$5:$H$156,MATCH(1,(A3824='Non Compliance input'!$A$5:$A$156)*(F3824&gt;='Non Compliance input'!$D$5:$D$156)*(E3824&lt;'Non Compliance input'!$E$5:$E$156)*('Non Compliance input'!$H$5:$H$156="Yes"),0))
),"","Yes")</f>
        <v/>
      </c>
      <c r="K3824" s="149">
        <f t="shared" si="532"/>
        <v>0</v>
      </c>
      <c r="L3824" s="162">
        <f t="shared" si="533"/>
        <v>0</v>
      </c>
      <c r="M3824" s="162" t="str" cm="1">
        <f t="array" ref="M3824">IF(ISERROR(INDEX('Non Compliance input'!$I$5:$I$156,MATCH(1,(A3824='Non Compliance input'!$A$5:$A$156)*(E3824&gt;='Non Compliance input'!$D$5:$D$156)*(F3824&lt;='Non Compliance input'!$E$5:$E$156)*('Non Compliance input'!$I$5:$I$156="Yes"),0))
),"","Yes")</f>
        <v/>
      </c>
      <c r="N3824" s="149" t="str">
        <f>IF(VLOOKUP($A3824,HourEndingOutage!$B$3:$F$746,5,0)="Outage","Outage","")</f>
        <v/>
      </c>
      <c r="O3824" s="18">
        <f t="shared" si="534"/>
        <v>0</v>
      </c>
      <c r="P3824" s="18" t="str">
        <f t="shared" si="535"/>
        <v/>
      </c>
      <c r="Q3824" s="18">
        <f t="shared" si="536"/>
        <v>0</v>
      </c>
      <c r="R3824" s="118"/>
    </row>
    <row r="3825" spans="1:18" x14ac:dyDescent="0.25">
      <c r="A3825" s="25">
        <f t="shared" si="537"/>
        <v>425</v>
      </c>
      <c r="B3825" s="23">
        <f t="shared" si="538"/>
        <v>44579</v>
      </c>
      <c r="C3825" s="24">
        <v>17</v>
      </c>
      <c r="D3825" s="54" t="str">
        <f t="shared" si="530"/>
        <v>ASET</v>
      </c>
      <c r="E3825" s="178"/>
      <c r="F3825" s="179"/>
      <c r="G3825" s="177"/>
      <c r="H3825" s="177"/>
      <c r="I3825" s="169">
        <f t="shared" si="531"/>
        <v>0</v>
      </c>
      <c r="J3825" s="149" t="str" cm="1">
        <f t="array" ref="J3825">IF(ISERROR(INDEX('Non Compliance input'!$H$5:$H$156,MATCH(1,(A3825='Non Compliance input'!$A$5:$A$156)*(F3825&gt;='Non Compliance input'!$D$5:$D$156)*(E3825&lt;'Non Compliance input'!$E$5:$E$156)*('Non Compliance input'!$H$5:$H$156="Yes"),0))
),"","Yes")</f>
        <v/>
      </c>
      <c r="K3825" s="149">
        <f t="shared" si="532"/>
        <v>0</v>
      </c>
      <c r="L3825" s="162">
        <f t="shared" si="533"/>
        <v>0</v>
      </c>
      <c r="M3825" s="162" t="str" cm="1">
        <f t="array" ref="M3825">IF(ISERROR(INDEX('Non Compliance input'!$I$5:$I$156,MATCH(1,(A3825='Non Compliance input'!$A$5:$A$156)*(E3825&gt;='Non Compliance input'!$D$5:$D$156)*(F3825&lt;='Non Compliance input'!$E$5:$E$156)*('Non Compliance input'!$I$5:$I$156="Yes"),0))
),"","Yes")</f>
        <v/>
      </c>
      <c r="N3825" s="149" t="str">
        <f>IF(VLOOKUP($A3825,HourEndingOutage!$B$3:$F$746,5,0)="Outage","Outage","")</f>
        <v/>
      </c>
      <c r="O3825" s="18">
        <f t="shared" si="534"/>
        <v>0</v>
      </c>
      <c r="P3825" s="18" t="str">
        <f t="shared" si="535"/>
        <v/>
      </c>
      <c r="Q3825" s="18">
        <f t="shared" si="536"/>
        <v>0</v>
      </c>
      <c r="R3825" s="118"/>
    </row>
    <row r="3826" spans="1:18" x14ac:dyDescent="0.25">
      <c r="A3826" s="25">
        <f t="shared" si="537"/>
        <v>425</v>
      </c>
      <c r="B3826" s="23">
        <f t="shared" si="538"/>
        <v>44579</v>
      </c>
      <c r="C3826" s="24">
        <v>17</v>
      </c>
      <c r="D3826" s="54" t="str">
        <f t="shared" si="530"/>
        <v>ASET</v>
      </c>
      <c r="E3826" s="178"/>
      <c r="F3826" s="179"/>
      <c r="G3826" s="177"/>
      <c r="H3826" s="177"/>
      <c r="I3826" s="169">
        <f t="shared" si="531"/>
        <v>0</v>
      </c>
      <c r="J3826" s="149" t="str" cm="1">
        <f t="array" ref="J3826">IF(ISERROR(INDEX('Non Compliance input'!$H$5:$H$156,MATCH(1,(A3826='Non Compliance input'!$A$5:$A$156)*(F3826&gt;='Non Compliance input'!$D$5:$D$156)*(E3826&lt;'Non Compliance input'!$E$5:$E$156)*('Non Compliance input'!$H$5:$H$156="Yes"),0))
),"","Yes")</f>
        <v/>
      </c>
      <c r="K3826" s="149">
        <f t="shared" si="532"/>
        <v>0</v>
      </c>
      <c r="L3826" s="162">
        <f t="shared" si="533"/>
        <v>0</v>
      </c>
      <c r="M3826" s="162" t="str" cm="1">
        <f t="array" ref="M3826">IF(ISERROR(INDEX('Non Compliance input'!$I$5:$I$156,MATCH(1,(A3826='Non Compliance input'!$A$5:$A$156)*(E3826&gt;='Non Compliance input'!$D$5:$D$156)*(F3826&lt;='Non Compliance input'!$E$5:$E$156)*('Non Compliance input'!$I$5:$I$156="Yes"),0))
),"","Yes")</f>
        <v/>
      </c>
      <c r="N3826" s="149" t="str">
        <f>IF(VLOOKUP($A3826,HourEndingOutage!$B$3:$F$746,5,0)="Outage","Outage","")</f>
        <v/>
      </c>
      <c r="O3826" s="18">
        <f t="shared" si="534"/>
        <v>0</v>
      </c>
      <c r="P3826" s="18" t="str">
        <f t="shared" si="535"/>
        <v/>
      </c>
      <c r="Q3826" s="18">
        <f t="shared" si="536"/>
        <v>0</v>
      </c>
      <c r="R3826" s="118"/>
    </row>
    <row r="3827" spans="1:18" x14ac:dyDescent="0.25">
      <c r="A3827" s="25">
        <f t="shared" si="537"/>
        <v>425</v>
      </c>
      <c r="B3827" s="23">
        <f t="shared" si="538"/>
        <v>44579</v>
      </c>
      <c r="C3827" s="24">
        <v>17</v>
      </c>
      <c r="D3827" s="54" t="str">
        <f t="shared" si="530"/>
        <v>ASET</v>
      </c>
      <c r="E3827" s="178"/>
      <c r="F3827" s="179"/>
      <c r="G3827" s="177"/>
      <c r="H3827" s="177"/>
      <c r="I3827" s="169">
        <f t="shared" si="531"/>
        <v>0</v>
      </c>
      <c r="J3827" s="149" t="str" cm="1">
        <f t="array" ref="J3827">IF(ISERROR(INDEX('Non Compliance input'!$H$5:$H$156,MATCH(1,(A3827='Non Compliance input'!$A$5:$A$156)*(F3827&gt;='Non Compliance input'!$D$5:$D$156)*(E3827&lt;'Non Compliance input'!$E$5:$E$156)*('Non Compliance input'!$H$5:$H$156="Yes"),0))
),"","Yes")</f>
        <v/>
      </c>
      <c r="K3827" s="149">
        <f t="shared" si="532"/>
        <v>0</v>
      </c>
      <c r="L3827" s="162">
        <f t="shared" si="533"/>
        <v>0</v>
      </c>
      <c r="M3827" s="162" t="str" cm="1">
        <f t="array" ref="M3827">IF(ISERROR(INDEX('Non Compliance input'!$I$5:$I$156,MATCH(1,(A3827='Non Compliance input'!$A$5:$A$156)*(E3827&gt;='Non Compliance input'!$D$5:$D$156)*(F3827&lt;='Non Compliance input'!$E$5:$E$156)*('Non Compliance input'!$I$5:$I$156="Yes"),0))
),"","Yes")</f>
        <v/>
      </c>
      <c r="N3827" s="149" t="str">
        <f>IF(VLOOKUP($A3827,HourEndingOutage!$B$3:$F$746,5,0)="Outage","Outage","")</f>
        <v/>
      </c>
      <c r="O3827" s="18">
        <f t="shared" si="534"/>
        <v>0</v>
      </c>
      <c r="P3827" s="18" t="str">
        <f t="shared" si="535"/>
        <v/>
      </c>
      <c r="Q3827" s="18">
        <f t="shared" si="536"/>
        <v>0</v>
      </c>
      <c r="R3827" s="118"/>
    </row>
    <row r="3828" spans="1:18" x14ac:dyDescent="0.25">
      <c r="A3828" s="25">
        <f t="shared" si="537"/>
        <v>426</v>
      </c>
      <c r="B3828" s="23">
        <f t="shared" si="538"/>
        <v>44579</v>
      </c>
      <c r="C3828" s="24">
        <v>18</v>
      </c>
      <c r="D3828" s="54" t="str">
        <f t="shared" si="530"/>
        <v>ASET</v>
      </c>
      <c r="E3828" s="178"/>
      <c r="F3828" s="179"/>
      <c r="G3828" s="177"/>
      <c r="H3828" s="177"/>
      <c r="I3828" s="169">
        <f t="shared" si="531"/>
        <v>0</v>
      </c>
      <c r="J3828" s="149" t="str" cm="1">
        <f t="array" ref="J3828">IF(ISERROR(INDEX('Non Compliance input'!$H$5:$H$156,MATCH(1,(A3828='Non Compliance input'!$A$5:$A$156)*(F3828&gt;='Non Compliance input'!$D$5:$D$156)*(E3828&lt;'Non Compliance input'!$E$5:$E$156)*('Non Compliance input'!$H$5:$H$156="Yes"),0))
),"","Yes")</f>
        <v/>
      </c>
      <c r="K3828" s="149">
        <f t="shared" si="532"/>
        <v>0</v>
      </c>
      <c r="L3828" s="162">
        <f t="shared" si="533"/>
        <v>0</v>
      </c>
      <c r="M3828" s="162" t="str" cm="1">
        <f t="array" ref="M3828">IF(ISERROR(INDEX('Non Compliance input'!$I$5:$I$156,MATCH(1,(A3828='Non Compliance input'!$A$5:$A$156)*(E3828&gt;='Non Compliance input'!$D$5:$D$156)*(F3828&lt;='Non Compliance input'!$E$5:$E$156)*('Non Compliance input'!$I$5:$I$156="Yes"),0))
),"","Yes")</f>
        <v/>
      </c>
      <c r="N3828" s="149" t="str">
        <f>IF(VLOOKUP($A3828,HourEndingOutage!$B$3:$F$746,5,0)="Outage","Outage","")</f>
        <v/>
      </c>
      <c r="O3828" s="18">
        <f t="shared" si="534"/>
        <v>0</v>
      </c>
      <c r="P3828" s="18" t="str">
        <f t="shared" si="535"/>
        <v/>
      </c>
      <c r="Q3828" s="18">
        <f t="shared" si="536"/>
        <v>0</v>
      </c>
      <c r="R3828" s="118"/>
    </row>
    <row r="3829" spans="1:18" x14ac:dyDescent="0.25">
      <c r="A3829" s="25">
        <f t="shared" si="537"/>
        <v>426</v>
      </c>
      <c r="B3829" s="23">
        <f t="shared" si="538"/>
        <v>44579</v>
      </c>
      <c r="C3829" s="24">
        <v>18</v>
      </c>
      <c r="D3829" s="54" t="str">
        <f t="shared" si="530"/>
        <v>ASET</v>
      </c>
      <c r="E3829" s="178"/>
      <c r="F3829" s="179"/>
      <c r="G3829" s="177"/>
      <c r="H3829" s="177"/>
      <c r="I3829" s="169">
        <f t="shared" si="531"/>
        <v>0</v>
      </c>
      <c r="J3829" s="149" t="str" cm="1">
        <f t="array" ref="J3829">IF(ISERROR(INDEX('Non Compliance input'!$H$5:$H$156,MATCH(1,(A3829='Non Compliance input'!$A$5:$A$156)*(F3829&gt;='Non Compliance input'!$D$5:$D$156)*(E3829&lt;'Non Compliance input'!$E$5:$E$156)*('Non Compliance input'!$H$5:$H$156="Yes"),0))
),"","Yes")</f>
        <v/>
      </c>
      <c r="K3829" s="149">
        <f t="shared" si="532"/>
        <v>0</v>
      </c>
      <c r="L3829" s="162">
        <f t="shared" si="533"/>
        <v>0</v>
      </c>
      <c r="M3829" s="162" t="str" cm="1">
        <f t="array" ref="M3829">IF(ISERROR(INDEX('Non Compliance input'!$I$5:$I$156,MATCH(1,(A3829='Non Compliance input'!$A$5:$A$156)*(E3829&gt;='Non Compliance input'!$D$5:$D$156)*(F3829&lt;='Non Compliance input'!$E$5:$E$156)*('Non Compliance input'!$I$5:$I$156="Yes"),0))
),"","Yes")</f>
        <v/>
      </c>
      <c r="N3829" s="149" t="str">
        <f>IF(VLOOKUP($A3829,HourEndingOutage!$B$3:$F$746,5,0)="Outage","Outage","")</f>
        <v/>
      </c>
      <c r="O3829" s="18">
        <f t="shared" si="534"/>
        <v>0</v>
      </c>
      <c r="P3829" s="18" t="str">
        <f t="shared" si="535"/>
        <v/>
      </c>
      <c r="Q3829" s="18">
        <f t="shared" si="536"/>
        <v>0</v>
      </c>
      <c r="R3829" s="118"/>
    </row>
    <row r="3830" spans="1:18" x14ac:dyDescent="0.25">
      <c r="A3830" s="25">
        <f t="shared" si="537"/>
        <v>426</v>
      </c>
      <c r="B3830" s="23">
        <f t="shared" si="538"/>
        <v>44579</v>
      </c>
      <c r="C3830" s="24">
        <v>18</v>
      </c>
      <c r="D3830" s="54" t="str">
        <f t="shared" si="530"/>
        <v>ASET</v>
      </c>
      <c r="E3830" s="178"/>
      <c r="F3830" s="179"/>
      <c r="G3830" s="177"/>
      <c r="H3830" s="177"/>
      <c r="I3830" s="169">
        <f t="shared" si="531"/>
        <v>0</v>
      </c>
      <c r="J3830" s="149" t="str" cm="1">
        <f t="array" ref="J3830">IF(ISERROR(INDEX('Non Compliance input'!$H$5:$H$156,MATCH(1,(A3830='Non Compliance input'!$A$5:$A$156)*(F3830&gt;='Non Compliance input'!$D$5:$D$156)*(E3830&lt;'Non Compliance input'!$E$5:$E$156)*('Non Compliance input'!$H$5:$H$156="Yes"),0))
),"","Yes")</f>
        <v/>
      </c>
      <c r="K3830" s="149">
        <f t="shared" si="532"/>
        <v>0</v>
      </c>
      <c r="L3830" s="162">
        <f t="shared" si="533"/>
        <v>0</v>
      </c>
      <c r="M3830" s="162" t="str" cm="1">
        <f t="array" ref="M3830">IF(ISERROR(INDEX('Non Compliance input'!$I$5:$I$156,MATCH(1,(A3830='Non Compliance input'!$A$5:$A$156)*(E3830&gt;='Non Compliance input'!$D$5:$D$156)*(F3830&lt;='Non Compliance input'!$E$5:$E$156)*('Non Compliance input'!$I$5:$I$156="Yes"),0))
),"","Yes")</f>
        <v/>
      </c>
      <c r="N3830" s="149" t="str">
        <f>IF(VLOOKUP($A3830,HourEndingOutage!$B$3:$F$746,5,0)="Outage","Outage","")</f>
        <v/>
      </c>
      <c r="O3830" s="18">
        <f t="shared" si="534"/>
        <v>0</v>
      </c>
      <c r="P3830" s="18" t="str">
        <f t="shared" si="535"/>
        <v/>
      </c>
      <c r="Q3830" s="18">
        <f t="shared" si="536"/>
        <v>0</v>
      </c>
      <c r="R3830" s="118"/>
    </row>
    <row r="3831" spans="1:18" x14ac:dyDescent="0.25">
      <c r="A3831" s="25">
        <f t="shared" si="537"/>
        <v>426</v>
      </c>
      <c r="B3831" s="23">
        <f t="shared" si="538"/>
        <v>44579</v>
      </c>
      <c r="C3831" s="24">
        <v>18</v>
      </c>
      <c r="D3831" s="54" t="str">
        <f t="shared" si="530"/>
        <v>ASET</v>
      </c>
      <c r="E3831" s="178"/>
      <c r="F3831" s="179"/>
      <c r="G3831" s="177"/>
      <c r="H3831" s="177"/>
      <c r="I3831" s="169">
        <f t="shared" si="531"/>
        <v>0</v>
      </c>
      <c r="J3831" s="149" t="str" cm="1">
        <f t="array" ref="J3831">IF(ISERROR(INDEX('Non Compliance input'!$H$5:$H$156,MATCH(1,(A3831='Non Compliance input'!$A$5:$A$156)*(F3831&gt;='Non Compliance input'!$D$5:$D$156)*(E3831&lt;'Non Compliance input'!$E$5:$E$156)*('Non Compliance input'!$H$5:$H$156="Yes"),0))
),"","Yes")</f>
        <v/>
      </c>
      <c r="K3831" s="149">
        <f t="shared" si="532"/>
        <v>0</v>
      </c>
      <c r="L3831" s="162">
        <f t="shared" si="533"/>
        <v>0</v>
      </c>
      <c r="M3831" s="162" t="str" cm="1">
        <f t="array" ref="M3831">IF(ISERROR(INDEX('Non Compliance input'!$I$5:$I$156,MATCH(1,(A3831='Non Compliance input'!$A$5:$A$156)*(E3831&gt;='Non Compliance input'!$D$5:$D$156)*(F3831&lt;='Non Compliance input'!$E$5:$E$156)*('Non Compliance input'!$I$5:$I$156="Yes"),0))
),"","Yes")</f>
        <v/>
      </c>
      <c r="N3831" s="149" t="str">
        <f>IF(VLOOKUP($A3831,HourEndingOutage!$B$3:$F$746,5,0)="Outage","Outage","")</f>
        <v/>
      </c>
      <c r="O3831" s="18">
        <f t="shared" si="534"/>
        <v>0</v>
      </c>
      <c r="P3831" s="18" t="str">
        <f t="shared" si="535"/>
        <v/>
      </c>
      <c r="Q3831" s="18">
        <f t="shared" si="536"/>
        <v>0</v>
      </c>
      <c r="R3831" s="118"/>
    </row>
    <row r="3832" spans="1:18" x14ac:dyDescent="0.25">
      <c r="A3832" s="25">
        <f t="shared" si="537"/>
        <v>426</v>
      </c>
      <c r="B3832" s="23">
        <f t="shared" si="538"/>
        <v>44579</v>
      </c>
      <c r="C3832" s="24">
        <v>18</v>
      </c>
      <c r="D3832" s="54" t="str">
        <f t="shared" si="530"/>
        <v>ASET</v>
      </c>
      <c r="E3832" s="178"/>
      <c r="F3832" s="179"/>
      <c r="G3832" s="177"/>
      <c r="H3832" s="177"/>
      <c r="I3832" s="169">
        <f t="shared" si="531"/>
        <v>0</v>
      </c>
      <c r="J3832" s="149" t="str" cm="1">
        <f t="array" ref="J3832">IF(ISERROR(INDEX('Non Compliance input'!$H$5:$H$156,MATCH(1,(A3832='Non Compliance input'!$A$5:$A$156)*(F3832&gt;='Non Compliance input'!$D$5:$D$156)*(E3832&lt;'Non Compliance input'!$E$5:$E$156)*('Non Compliance input'!$H$5:$H$156="Yes"),0))
),"","Yes")</f>
        <v/>
      </c>
      <c r="K3832" s="149">
        <f t="shared" si="532"/>
        <v>0</v>
      </c>
      <c r="L3832" s="162">
        <f t="shared" si="533"/>
        <v>0</v>
      </c>
      <c r="M3832" s="162" t="str" cm="1">
        <f t="array" ref="M3832">IF(ISERROR(INDEX('Non Compliance input'!$I$5:$I$156,MATCH(1,(A3832='Non Compliance input'!$A$5:$A$156)*(E3832&gt;='Non Compliance input'!$D$5:$D$156)*(F3832&lt;='Non Compliance input'!$E$5:$E$156)*('Non Compliance input'!$I$5:$I$156="Yes"),0))
),"","Yes")</f>
        <v/>
      </c>
      <c r="N3832" s="149" t="str">
        <f>IF(VLOOKUP($A3832,HourEndingOutage!$B$3:$F$746,5,0)="Outage","Outage","")</f>
        <v/>
      </c>
      <c r="O3832" s="18">
        <f t="shared" si="534"/>
        <v>0</v>
      </c>
      <c r="P3832" s="18" t="str">
        <f t="shared" si="535"/>
        <v/>
      </c>
      <c r="Q3832" s="18">
        <f t="shared" si="536"/>
        <v>0</v>
      </c>
      <c r="R3832" s="118"/>
    </row>
    <row r="3833" spans="1:18" x14ac:dyDescent="0.25">
      <c r="A3833" s="25">
        <f t="shared" si="537"/>
        <v>426</v>
      </c>
      <c r="B3833" s="23">
        <f t="shared" si="538"/>
        <v>44579</v>
      </c>
      <c r="C3833" s="24">
        <v>18</v>
      </c>
      <c r="D3833" s="54" t="str">
        <f t="shared" si="530"/>
        <v>ASET</v>
      </c>
      <c r="E3833" s="178"/>
      <c r="F3833" s="179"/>
      <c r="G3833" s="177"/>
      <c r="H3833" s="177"/>
      <c r="I3833" s="169">
        <f t="shared" si="531"/>
        <v>0</v>
      </c>
      <c r="J3833" s="149" t="str" cm="1">
        <f t="array" ref="J3833">IF(ISERROR(INDEX('Non Compliance input'!$H$5:$H$156,MATCH(1,(A3833='Non Compliance input'!$A$5:$A$156)*(F3833&gt;='Non Compliance input'!$D$5:$D$156)*(E3833&lt;'Non Compliance input'!$E$5:$E$156)*('Non Compliance input'!$H$5:$H$156="Yes"),0))
),"","Yes")</f>
        <v/>
      </c>
      <c r="K3833" s="149">
        <f t="shared" si="532"/>
        <v>0</v>
      </c>
      <c r="L3833" s="162">
        <f t="shared" si="533"/>
        <v>0</v>
      </c>
      <c r="M3833" s="162" t="str" cm="1">
        <f t="array" ref="M3833">IF(ISERROR(INDEX('Non Compliance input'!$I$5:$I$156,MATCH(1,(A3833='Non Compliance input'!$A$5:$A$156)*(E3833&gt;='Non Compliance input'!$D$5:$D$156)*(F3833&lt;='Non Compliance input'!$E$5:$E$156)*('Non Compliance input'!$I$5:$I$156="Yes"),0))
),"","Yes")</f>
        <v/>
      </c>
      <c r="N3833" s="149" t="str">
        <f>IF(VLOOKUP($A3833,HourEndingOutage!$B$3:$F$746,5,0)="Outage","Outage","")</f>
        <v/>
      </c>
      <c r="O3833" s="18">
        <f t="shared" si="534"/>
        <v>0</v>
      </c>
      <c r="P3833" s="18" t="str">
        <f t="shared" si="535"/>
        <v/>
      </c>
      <c r="Q3833" s="18">
        <f t="shared" si="536"/>
        <v>0</v>
      </c>
      <c r="R3833" s="118"/>
    </row>
    <row r="3834" spans="1:18" x14ac:dyDescent="0.25">
      <c r="A3834" s="25">
        <f t="shared" si="537"/>
        <v>426</v>
      </c>
      <c r="B3834" s="23">
        <f t="shared" si="538"/>
        <v>44579</v>
      </c>
      <c r="C3834" s="24">
        <v>18</v>
      </c>
      <c r="D3834" s="54" t="str">
        <f t="shared" si="530"/>
        <v>ASET</v>
      </c>
      <c r="E3834" s="178"/>
      <c r="F3834" s="179"/>
      <c r="G3834" s="177"/>
      <c r="H3834" s="177"/>
      <c r="I3834" s="169">
        <f t="shared" si="531"/>
        <v>0</v>
      </c>
      <c r="J3834" s="149" t="str" cm="1">
        <f t="array" ref="J3834">IF(ISERROR(INDEX('Non Compliance input'!$H$5:$H$156,MATCH(1,(A3834='Non Compliance input'!$A$5:$A$156)*(F3834&gt;='Non Compliance input'!$D$5:$D$156)*(E3834&lt;'Non Compliance input'!$E$5:$E$156)*('Non Compliance input'!$H$5:$H$156="Yes"),0))
),"","Yes")</f>
        <v/>
      </c>
      <c r="K3834" s="149">
        <f t="shared" si="532"/>
        <v>0</v>
      </c>
      <c r="L3834" s="162">
        <f t="shared" si="533"/>
        <v>0</v>
      </c>
      <c r="M3834" s="162" t="str" cm="1">
        <f t="array" ref="M3834">IF(ISERROR(INDEX('Non Compliance input'!$I$5:$I$156,MATCH(1,(A3834='Non Compliance input'!$A$5:$A$156)*(E3834&gt;='Non Compliance input'!$D$5:$D$156)*(F3834&lt;='Non Compliance input'!$E$5:$E$156)*('Non Compliance input'!$I$5:$I$156="Yes"),0))
),"","Yes")</f>
        <v/>
      </c>
      <c r="N3834" s="149" t="str">
        <f>IF(VLOOKUP($A3834,HourEndingOutage!$B$3:$F$746,5,0)="Outage","Outage","")</f>
        <v/>
      </c>
      <c r="O3834" s="18">
        <f t="shared" si="534"/>
        <v>0</v>
      </c>
      <c r="P3834" s="18" t="str">
        <f t="shared" si="535"/>
        <v/>
      </c>
      <c r="Q3834" s="18">
        <f t="shared" si="536"/>
        <v>0</v>
      </c>
      <c r="R3834" s="118"/>
    </row>
    <row r="3835" spans="1:18" x14ac:dyDescent="0.25">
      <c r="A3835" s="25">
        <f t="shared" si="537"/>
        <v>426</v>
      </c>
      <c r="B3835" s="23">
        <f t="shared" si="538"/>
        <v>44579</v>
      </c>
      <c r="C3835" s="24">
        <v>18</v>
      </c>
      <c r="D3835" s="54" t="str">
        <f t="shared" si="530"/>
        <v>ASET</v>
      </c>
      <c r="E3835" s="178"/>
      <c r="F3835" s="179"/>
      <c r="G3835" s="177"/>
      <c r="H3835" s="177"/>
      <c r="I3835" s="169">
        <f t="shared" si="531"/>
        <v>0</v>
      </c>
      <c r="J3835" s="149" t="str" cm="1">
        <f t="array" ref="J3835">IF(ISERROR(INDEX('Non Compliance input'!$H$5:$H$156,MATCH(1,(A3835='Non Compliance input'!$A$5:$A$156)*(F3835&gt;='Non Compliance input'!$D$5:$D$156)*(E3835&lt;'Non Compliance input'!$E$5:$E$156)*('Non Compliance input'!$H$5:$H$156="Yes"),0))
),"","Yes")</f>
        <v/>
      </c>
      <c r="K3835" s="149">
        <f t="shared" si="532"/>
        <v>0</v>
      </c>
      <c r="L3835" s="162">
        <f t="shared" si="533"/>
        <v>0</v>
      </c>
      <c r="M3835" s="162" t="str" cm="1">
        <f t="array" ref="M3835">IF(ISERROR(INDEX('Non Compliance input'!$I$5:$I$156,MATCH(1,(A3835='Non Compliance input'!$A$5:$A$156)*(E3835&gt;='Non Compliance input'!$D$5:$D$156)*(F3835&lt;='Non Compliance input'!$E$5:$E$156)*('Non Compliance input'!$I$5:$I$156="Yes"),0))
),"","Yes")</f>
        <v/>
      </c>
      <c r="N3835" s="149" t="str">
        <f>IF(VLOOKUP($A3835,HourEndingOutage!$B$3:$F$746,5,0)="Outage","Outage","")</f>
        <v/>
      </c>
      <c r="O3835" s="18">
        <f t="shared" si="534"/>
        <v>0</v>
      </c>
      <c r="P3835" s="18" t="str">
        <f t="shared" si="535"/>
        <v/>
      </c>
      <c r="Q3835" s="18">
        <f t="shared" si="536"/>
        <v>0</v>
      </c>
      <c r="R3835" s="118"/>
    </row>
    <row r="3836" spans="1:18" x14ac:dyDescent="0.25">
      <c r="A3836" s="25">
        <f t="shared" si="537"/>
        <v>426</v>
      </c>
      <c r="B3836" s="23">
        <f t="shared" si="538"/>
        <v>44579</v>
      </c>
      <c r="C3836" s="24">
        <v>18</v>
      </c>
      <c r="D3836" s="54" t="str">
        <f t="shared" si="530"/>
        <v>ASET</v>
      </c>
      <c r="E3836" s="178"/>
      <c r="F3836" s="179"/>
      <c r="G3836" s="177"/>
      <c r="H3836" s="177"/>
      <c r="I3836" s="169">
        <f t="shared" si="531"/>
        <v>0</v>
      </c>
      <c r="J3836" s="149" t="str" cm="1">
        <f t="array" ref="J3836">IF(ISERROR(INDEX('Non Compliance input'!$H$5:$H$156,MATCH(1,(A3836='Non Compliance input'!$A$5:$A$156)*(F3836&gt;='Non Compliance input'!$D$5:$D$156)*(E3836&lt;'Non Compliance input'!$E$5:$E$156)*('Non Compliance input'!$H$5:$H$156="Yes"),0))
),"","Yes")</f>
        <v/>
      </c>
      <c r="K3836" s="149">
        <f t="shared" si="532"/>
        <v>0</v>
      </c>
      <c r="L3836" s="162">
        <f t="shared" si="533"/>
        <v>0</v>
      </c>
      <c r="M3836" s="162" t="str" cm="1">
        <f t="array" ref="M3836">IF(ISERROR(INDEX('Non Compliance input'!$I$5:$I$156,MATCH(1,(A3836='Non Compliance input'!$A$5:$A$156)*(E3836&gt;='Non Compliance input'!$D$5:$D$156)*(F3836&lt;='Non Compliance input'!$E$5:$E$156)*('Non Compliance input'!$I$5:$I$156="Yes"),0))
),"","Yes")</f>
        <v/>
      </c>
      <c r="N3836" s="149" t="str">
        <f>IF(VLOOKUP($A3836,HourEndingOutage!$B$3:$F$746,5,0)="Outage","Outage","")</f>
        <v/>
      </c>
      <c r="O3836" s="18">
        <f t="shared" si="534"/>
        <v>0</v>
      </c>
      <c r="P3836" s="18" t="str">
        <f t="shared" si="535"/>
        <v/>
      </c>
      <c r="Q3836" s="18">
        <f t="shared" si="536"/>
        <v>0</v>
      </c>
      <c r="R3836" s="118"/>
    </row>
    <row r="3837" spans="1:18" x14ac:dyDescent="0.25">
      <c r="A3837" s="25">
        <f t="shared" si="537"/>
        <v>427</v>
      </c>
      <c r="B3837" s="23">
        <f t="shared" si="538"/>
        <v>44579</v>
      </c>
      <c r="C3837" s="24">
        <v>19</v>
      </c>
      <c r="D3837" s="54" t="str">
        <f t="shared" si="530"/>
        <v>ASET</v>
      </c>
      <c r="E3837" s="178"/>
      <c r="F3837" s="179"/>
      <c r="G3837" s="177"/>
      <c r="H3837" s="177"/>
      <c r="I3837" s="169">
        <f t="shared" si="531"/>
        <v>0</v>
      </c>
      <c r="J3837" s="149" t="str" cm="1">
        <f t="array" ref="J3837">IF(ISERROR(INDEX('Non Compliance input'!$H$5:$H$156,MATCH(1,(A3837='Non Compliance input'!$A$5:$A$156)*(F3837&gt;='Non Compliance input'!$D$5:$D$156)*(E3837&lt;'Non Compliance input'!$E$5:$E$156)*('Non Compliance input'!$H$5:$H$156="Yes"),0))
),"","Yes")</f>
        <v/>
      </c>
      <c r="K3837" s="149">
        <f t="shared" si="532"/>
        <v>0</v>
      </c>
      <c r="L3837" s="162">
        <f t="shared" si="533"/>
        <v>0</v>
      </c>
      <c r="M3837" s="162" t="str" cm="1">
        <f t="array" ref="M3837">IF(ISERROR(INDEX('Non Compliance input'!$I$5:$I$156,MATCH(1,(A3837='Non Compliance input'!$A$5:$A$156)*(E3837&gt;='Non Compliance input'!$D$5:$D$156)*(F3837&lt;='Non Compliance input'!$E$5:$E$156)*('Non Compliance input'!$I$5:$I$156="Yes"),0))
),"","Yes")</f>
        <v/>
      </c>
      <c r="N3837" s="149" t="str">
        <f>IF(VLOOKUP($A3837,HourEndingOutage!$B$3:$F$746,5,0)="Outage","Outage","")</f>
        <v/>
      </c>
      <c r="O3837" s="18">
        <f t="shared" si="534"/>
        <v>0</v>
      </c>
      <c r="P3837" s="18" t="str">
        <f t="shared" si="535"/>
        <v/>
      </c>
      <c r="Q3837" s="18">
        <f t="shared" si="536"/>
        <v>0</v>
      </c>
      <c r="R3837" s="118"/>
    </row>
    <row r="3838" spans="1:18" x14ac:dyDescent="0.25">
      <c r="A3838" s="25">
        <f t="shared" si="537"/>
        <v>427</v>
      </c>
      <c r="B3838" s="23">
        <f t="shared" si="538"/>
        <v>44579</v>
      </c>
      <c r="C3838" s="24">
        <v>19</v>
      </c>
      <c r="D3838" s="54" t="str">
        <f t="shared" si="530"/>
        <v>ASET</v>
      </c>
      <c r="E3838" s="178"/>
      <c r="F3838" s="179"/>
      <c r="G3838" s="177"/>
      <c r="H3838" s="177"/>
      <c r="I3838" s="169">
        <f t="shared" si="531"/>
        <v>0</v>
      </c>
      <c r="J3838" s="149" t="str" cm="1">
        <f t="array" ref="J3838">IF(ISERROR(INDEX('Non Compliance input'!$H$5:$H$156,MATCH(1,(A3838='Non Compliance input'!$A$5:$A$156)*(F3838&gt;='Non Compliance input'!$D$5:$D$156)*(E3838&lt;'Non Compliance input'!$E$5:$E$156)*('Non Compliance input'!$H$5:$H$156="Yes"),0))
),"","Yes")</f>
        <v/>
      </c>
      <c r="K3838" s="149">
        <f t="shared" si="532"/>
        <v>0</v>
      </c>
      <c r="L3838" s="162">
        <f t="shared" si="533"/>
        <v>0</v>
      </c>
      <c r="M3838" s="162" t="str" cm="1">
        <f t="array" ref="M3838">IF(ISERROR(INDEX('Non Compliance input'!$I$5:$I$156,MATCH(1,(A3838='Non Compliance input'!$A$5:$A$156)*(E3838&gt;='Non Compliance input'!$D$5:$D$156)*(F3838&lt;='Non Compliance input'!$E$5:$E$156)*('Non Compliance input'!$I$5:$I$156="Yes"),0))
),"","Yes")</f>
        <v/>
      </c>
      <c r="N3838" s="149" t="str">
        <f>IF(VLOOKUP($A3838,HourEndingOutage!$B$3:$F$746,5,0)="Outage","Outage","")</f>
        <v/>
      </c>
      <c r="O3838" s="18">
        <f t="shared" si="534"/>
        <v>0</v>
      </c>
      <c r="P3838" s="18" t="str">
        <f t="shared" si="535"/>
        <v/>
      </c>
      <c r="Q3838" s="18">
        <f t="shared" si="536"/>
        <v>0</v>
      </c>
      <c r="R3838" s="118"/>
    </row>
    <row r="3839" spans="1:18" x14ac:dyDescent="0.25">
      <c r="A3839" s="25">
        <f t="shared" si="537"/>
        <v>427</v>
      </c>
      <c r="B3839" s="23">
        <f t="shared" si="538"/>
        <v>44579</v>
      </c>
      <c r="C3839" s="24">
        <v>19</v>
      </c>
      <c r="D3839" s="54" t="str">
        <f t="shared" si="530"/>
        <v>ASET</v>
      </c>
      <c r="E3839" s="178"/>
      <c r="F3839" s="179"/>
      <c r="G3839" s="177"/>
      <c r="H3839" s="177"/>
      <c r="I3839" s="169">
        <f t="shared" si="531"/>
        <v>0</v>
      </c>
      <c r="J3839" s="149" t="str" cm="1">
        <f t="array" ref="J3839">IF(ISERROR(INDEX('Non Compliance input'!$H$5:$H$156,MATCH(1,(A3839='Non Compliance input'!$A$5:$A$156)*(F3839&gt;='Non Compliance input'!$D$5:$D$156)*(E3839&lt;'Non Compliance input'!$E$5:$E$156)*('Non Compliance input'!$H$5:$H$156="Yes"),0))
),"","Yes")</f>
        <v/>
      </c>
      <c r="K3839" s="149">
        <f t="shared" si="532"/>
        <v>0</v>
      </c>
      <c r="L3839" s="162">
        <f t="shared" si="533"/>
        <v>0</v>
      </c>
      <c r="M3839" s="162" t="str" cm="1">
        <f t="array" ref="M3839">IF(ISERROR(INDEX('Non Compliance input'!$I$5:$I$156,MATCH(1,(A3839='Non Compliance input'!$A$5:$A$156)*(E3839&gt;='Non Compliance input'!$D$5:$D$156)*(F3839&lt;='Non Compliance input'!$E$5:$E$156)*('Non Compliance input'!$I$5:$I$156="Yes"),0))
),"","Yes")</f>
        <v/>
      </c>
      <c r="N3839" s="149" t="str">
        <f>IF(VLOOKUP($A3839,HourEndingOutage!$B$3:$F$746,5,0)="Outage","Outage","")</f>
        <v/>
      </c>
      <c r="O3839" s="18">
        <f t="shared" si="534"/>
        <v>0</v>
      </c>
      <c r="P3839" s="18" t="str">
        <f t="shared" si="535"/>
        <v/>
      </c>
      <c r="Q3839" s="18">
        <f t="shared" si="536"/>
        <v>0</v>
      </c>
      <c r="R3839" s="118"/>
    </row>
    <row r="3840" spans="1:18" x14ac:dyDescent="0.25">
      <c r="A3840" s="25">
        <f t="shared" si="537"/>
        <v>427</v>
      </c>
      <c r="B3840" s="23">
        <f t="shared" si="538"/>
        <v>44579</v>
      </c>
      <c r="C3840" s="24">
        <v>19</v>
      </c>
      <c r="D3840" s="54" t="str">
        <f t="shared" si="530"/>
        <v>ASET</v>
      </c>
      <c r="E3840" s="178"/>
      <c r="F3840" s="179"/>
      <c r="G3840" s="177"/>
      <c r="H3840" s="177"/>
      <c r="I3840" s="169">
        <f t="shared" si="531"/>
        <v>0</v>
      </c>
      <c r="J3840" s="149" t="str" cm="1">
        <f t="array" ref="J3840">IF(ISERROR(INDEX('Non Compliance input'!$H$5:$H$156,MATCH(1,(A3840='Non Compliance input'!$A$5:$A$156)*(F3840&gt;='Non Compliance input'!$D$5:$D$156)*(E3840&lt;'Non Compliance input'!$E$5:$E$156)*('Non Compliance input'!$H$5:$H$156="Yes"),0))
),"","Yes")</f>
        <v/>
      </c>
      <c r="K3840" s="149">
        <f t="shared" si="532"/>
        <v>0</v>
      </c>
      <c r="L3840" s="162">
        <f t="shared" si="533"/>
        <v>0</v>
      </c>
      <c r="M3840" s="162" t="str" cm="1">
        <f t="array" ref="M3840">IF(ISERROR(INDEX('Non Compliance input'!$I$5:$I$156,MATCH(1,(A3840='Non Compliance input'!$A$5:$A$156)*(E3840&gt;='Non Compliance input'!$D$5:$D$156)*(F3840&lt;='Non Compliance input'!$E$5:$E$156)*('Non Compliance input'!$I$5:$I$156="Yes"),0))
),"","Yes")</f>
        <v/>
      </c>
      <c r="N3840" s="149" t="str">
        <f>IF(VLOOKUP($A3840,HourEndingOutage!$B$3:$F$746,5,0)="Outage","Outage","")</f>
        <v/>
      </c>
      <c r="O3840" s="18">
        <f t="shared" si="534"/>
        <v>0</v>
      </c>
      <c r="P3840" s="18" t="str">
        <f t="shared" si="535"/>
        <v/>
      </c>
      <c r="Q3840" s="18">
        <f t="shared" si="536"/>
        <v>0</v>
      </c>
      <c r="R3840" s="118"/>
    </row>
    <row r="3841" spans="1:18" x14ac:dyDescent="0.25">
      <c r="A3841" s="25">
        <f t="shared" si="537"/>
        <v>427</v>
      </c>
      <c r="B3841" s="23">
        <f t="shared" si="538"/>
        <v>44579</v>
      </c>
      <c r="C3841" s="24">
        <v>19</v>
      </c>
      <c r="D3841" s="54" t="str">
        <f t="shared" si="530"/>
        <v>ASET</v>
      </c>
      <c r="E3841" s="178"/>
      <c r="F3841" s="179"/>
      <c r="G3841" s="177"/>
      <c r="H3841" s="177"/>
      <c r="I3841" s="169">
        <f t="shared" si="531"/>
        <v>0</v>
      </c>
      <c r="J3841" s="149" t="str" cm="1">
        <f t="array" ref="J3841">IF(ISERROR(INDEX('Non Compliance input'!$H$5:$H$156,MATCH(1,(A3841='Non Compliance input'!$A$5:$A$156)*(F3841&gt;='Non Compliance input'!$D$5:$D$156)*(E3841&lt;'Non Compliance input'!$E$5:$E$156)*('Non Compliance input'!$H$5:$H$156="Yes"),0))
),"","Yes")</f>
        <v/>
      </c>
      <c r="K3841" s="149">
        <f t="shared" si="532"/>
        <v>0</v>
      </c>
      <c r="L3841" s="162">
        <f t="shared" si="533"/>
        <v>0</v>
      </c>
      <c r="M3841" s="162" t="str" cm="1">
        <f t="array" ref="M3841">IF(ISERROR(INDEX('Non Compliance input'!$I$5:$I$156,MATCH(1,(A3841='Non Compliance input'!$A$5:$A$156)*(E3841&gt;='Non Compliance input'!$D$5:$D$156)*(F3841&lt;='Non Compliance input'!$E$5:$E$156)*('Non Compliance input'!$I$5:$I$156="Yes"),0))
),"","Yes")</f>
        <v/>
      </c>
      <c r="N3841" s="149" t="str">
        <f>IF(VLOOKUP($A3841,HourEndingOutage!$B$3:$F$746,5,0)="Outage","Outage","")</f>
        <v/>
      </c>
      <c r="O3841" s="18">
        <f t="shared" si="534"/>
        <v>0</v>
      </c>
      <c r="P3841" s="18" t="str">
        <f t="shared" si="535"/>
        <v/>
      </c>
      <c r="Q3841" s="18">
        <f t="shared" si="536"/>
        <v>0</v>
      </c>
      <c r="R3841" s="118"/>
    </row>
    <row r="3842" spans="1:18" x14ac:dyDescent="0.25">
      <c r="A3842" s="25">
        <f t="shared" si="537"/>
        <v>427</v>
      </c>
      <c r="B3842" s="23">
        <f t="shared" si="538"/>
        <v>44579</v>
      </c>
      <c r="C3842" s="24">
        <v>19</v>
      </c>
      <c r="D3842" s="54" t="str">
        <f t="shared" ref="D3842:D3905" si="539">Unit</f>
        <v>ASET</v>
      </c>
      <c r="E3842" s="178"/>
      <c r="F3842" s="179"/>
      <c r="G3842" s="177"/>
      <c r="H3842" s="177"/>
      <c r="I3842" s="169">
        <f t="shared" si="531"/>
        <v>0</v>
      </c>
      <c r="J3842" s="149" t="str" cm="1">
        <f t="array" ref="J3842">IF(ISERROR(INDEX('Non Compliance input'!$H$5:$H$156,MATCH(1,(A3842='Non Compliance input'!$A$5:$A$156)*(F3842&gt;='Non Compliance input'!$D$5:$D$156)*(E3842&lt;'Non Compliance input'!$E$5:$E$156)*('Non Compliance input'!$H$5:$H$156="Yes"),0))
),"","Yes")</f>
        <v/>
      </c>
      <c r="K3842" s="149">
        <f t="shared" si="532"/>
        <v>0</v>
      </c>
      <c r="L3842" s="162">
        <f t="shared" si="533"/>
        <v>0</v>
      </c>
      <c r="M3842" s="162" t="str" cm="1">
        <f t="array" ref="M3842">IF(ISERROR(INDEX('Non Compliance input'!$I$5:$I$156,MATCH(1,(A3842='Non Compliance input'!$A$5:$A$156)*(E3842&gt;='Non Compliance input'!$D$5:$D$156)*(F3842&lt;='Non Compliance input'!$E$5:$E$156)*('Non Compliance input'!$I$5:$I$156="Yes"),0))
),"","Yes")</f>
        <v/>
      </c>
      <c r="N3842" s="149" t="str">
        <f>IF(VLOOKUP($A3842,HourEndingOutage!$B$3:$F$746,5,0)="Outage","Outage","")</f>
        <v/>
      </c>
      <c r="O3842" s="18">
        <f t="shared" si="534"/>
        <v>0</v>
      </c>
      <c r="P3842" s="18" t="str">
        <f t="shared" si="535"/>
        <v/>
      </c>
      <c r="Q3842" s="18">
        <f t="shared" si="536"/>
        <v>0</v>
      </c>
      <c r="R3842" s="118"/>
    </row>
    <row r="3843" spans="1:18" x14ac:dyDescent="0.25">
      <c r="A3843" s="25">
        <f t="shared" si="537"/>
        <v>427</v>
      </c>
      <c r="B3843" s="23">
        <f t="shared" si="538"/>
        <v>44579</v>
      </c>
      <c r="C3843" s="24">
        <v>19</v>
      </c>
      <c r="D3843" s="54" t="str">
        <f t="shared" si="539"/>
        <v>ASET</v>
      </c>
      <c r="E3843" s="178"/>
      <c r="F3843" s="179"/>
      <c r="G3843" s="177"/>
      <c r="H3843" s="177"/>
      <c r="I3843" s="169">
        <f t="shared" ref="I3843:I3906" si="540">IF(AND(LEN(E3843)&gt;2,LEN(F3843)&gt;2)=TRUE,(ROUND((F3843-E3843)*1440,0)),0)</f>
        <v>0</v>
      </c>
      <c r="J3843" s="149" t="str" cm="1">
        <f t="array" ref="J3843">IF(ISERROR(INDEX('Non Compliance input'!$H$5:$H$156,MATCH(1,(A3843='Non Compliance input'!$A$5:$A$156)*(F3843&gt;='Non Compliance input'!$D$5:$D$156)*(E3843&lt;'Non Compliance input'!$E$5:$E$156)*('Non Compliance input'!$H$5:$H$156="Yes"),0))
),"","Yes")</f>
        <v/>
      </c>
      <c r="K3843" s="149">
        <f t="shared" ref="K3843:K3906" si="541">IF(J3843="Yes",0,MIN(H3843,G3843,IF(H3843="",0,Contract_Volume)))</f>
        <v>0</v>
      </c>
      <c r="L3843" s="162">
        <f t="shared" ref="L3843:L3906" si="542">IF(J3843="Yes",0,(MIN(H3843,G3843)*(I3843/60)))</f>
        <v>0</v>
      </c>
      <c r="M3843" s="162" t="str" cm="1">
        <f t="array" ref="M3843">IF(ISERROR(INDEX('Non Compliance input'!$I$5:$I$156,MATCH(1,(A3843='Non Compliance input'!$A$5:$A$156)*(E3843&gt;='Non Compliance input'!$D$5:$D$156)*(F3843&lt;='Non Compliance input'!$E$5:$E$156)*('Non Compliance input'!$I$5:$I$156="Yes"),0))
),"","Yes")</f>
        <v/>
      </c>
      <c r="N3843" s="149" t="str">
        <f>IF(VLOOKUP($A3843,HourEndingOutage!$B$3:$F$746,5,0)="Outage","Outage","")</f>
        <v/>
      </c>
      <c r="O3843" s="18">
        <f t="shared" ref="O3843:O3906" si="543">IF(OR(M3843="Yes",N3843="Outage"),0,(K3843*(I3843/60))*Arming)</f>
        <v>0</v>
      </c>
      <c r="P3843" s="18" t="str">
        <f t="shared" ref="P3843:P3906" si="544">IF(ISERROR(VLOOKUP($A3843,FTShour,1,0)),"","Yes")</f>
        <v/>
      </c>
      <c r="Q3843" s="18">
        <f t="shared" si="536"/>
        <v>0</v>
      </c>
      <c r="R3843" s="118"/>
    </row>
    <row r="3844" spans="1:18" x14ac:dyDescent="0.25">
      <c r="A3844" s="25">
        <f t="shared" si="537"/>
        <v>427</v>
      </c>
      <c r="B3844" s="23">
        <f t="shared" si="538"/>
        <v>44579</v>
      </c>
      <c r="C3844" s="24">
        <v>19</v>
      </c>
      <c r="D3844" s="54" t="str">
        <f t="shared" si="539"/>
        <v>ASET</v>
      </c>
      <c r="E3844" s="178"/>
      <c r="F3844" s="179"/>
      <c r="G3844" s="177"/>
      <c r="H3844" s="177"/>
      <c r="I3844" s="169">
        <f t="shared" si="540"/>
        <v>0</v>
      </c>
      <c r="J3844" s="149" t="str" cm="1">
        <f t="array" ref="J3844">IF(ISERROR(INDEX('Non Compliance input'!$H$5:$H$156,MATCH(1,(A3844='Non Compliance input'!$A$5:$A$156)*(F3844&gt;='Non Compliance input'!$D$5:$D$156)*(E3844&lt;'Non Compliance input'!$E$5:$E$156)*('Non Compliance input'!$H$5:$H$156="Yes"),0))
),"","Yes")</f>
        <v/>
      </c>
      <c r="K3844" s="149">
        <f t="shared" si="541"/>
        <v>0</v>
      </c>
      <c r="L3844" s="162">
        <f t="shared" si="542"/>
        <v>0</v>
      </c>
      <c r="M3844" s="162" t="str" cm="1">
        <f t="array" ref="M3844">IF(ISERROR(INDEX('Non Compliance input'!$I$5:$I$156,MATCH(1,(A3844='Non Compliance input'!$A$5:$A$156)*(E3844&gt;='Non Compliance input'!$D$5:$D$156)*(F3844&lt;='Non Compliance input'!$E$5:$E$156)*('Non Compliance input'!$I$5:$I$156="Yes"),0))
),"","Yes")</f>
        <v/>
      </c>
      <c r="N3844" s="149" t="str">
        <f>IF(VLOOKUP($A3844,HourEndingOutage!$B$3:$F$746,5,0)="Outage","Outage","")</f>
        <v/>
      </c>
      <c r="O3844" s="18">
        <f t="shared" si="543"/>
        <v>0</v>
      </c>
      <c r="P3844" s="18" t="str">
        <f t="shared" si="544"/>
        <v/>
      </c>
      <c r="Q3844" s="18">
        <f t="shared" ref="Q3844:Q3907" si="545">IF(P3844="Yes",-O3844,0)</f>
        <v>0</v>
      </c>
      <c r="R3844" s="118"/>
    </row>
    <row r="3845" spans="1:18" x14ac:dyDescent="0.25">
      <c r="A3845" s="25">
        <f t="shared" si="537"/>
        <v>427</v>
      </c>
      <c r="B3845" s="23">
        <f t="shared" si="538"/>
        <v>44579</v>
      </c>
      <c r="C3845" s="24">
        <v>19</v>
      </c>
      <c r="D3845" s="54" t="str">
        <f t="shared" si="539"/>
        <v>ASET</v>
      </c>
      <c r="E3845" s="178"/>
      <c r="F3845" s="179"/>
      <c r="G3845" s="177"/>
      <c r="H3845" s="177"/>
      <c r="I3845" s="169">
        <f t="shared" si="540"/>
        <v>0</v>
      </c>
      <c r="J3845" s="149" t="str" cm="1">
        <f t="array" ref="J3845">IF(ISERROR(INDEX('Non Compliance input'!$H$5:$H$156,MATCH(1,(A3845='Non Compliance input'!$A$5:$A$156)*(F3845&gt;='Non Compliance input'!$D$5:$D$156)*(E3845&lt;'Non Compliance input'!$E$5:$E$156)*('Non Compliance input'!$H$5:$H$156="Yes"),0))
),"","Yes")</f>
        <v/>
      </c>
      <c r="K3845" s="149">
        <f t="shared" si="541"/>
        <v>0</v>
      </c>
      <c r="L3845" s="162">
        <f t="shared" si="542"/>
        <v>0</v>
      </c>
      <c r="M3845" s="162" t="str" cm="1">
        <f t="array" ref="M3845">IF(ISERROR(INDEX('Non Compliance input'!$I$5:$I$156,MATCH(1,(A3845='Non Compliance input'!$A$5:$A$156)*(E3845&gt;='Non Compliance input'!$D$5:$D$156)*(F3845&lt;='Non Compliance input'!$E$5:$E$156)*('Non Compliance input'!$I$5:$I$156="Yes"),0))
),"","Yes")</f>
        <v/>
      </c>
      <c r="N3845" s="149" t="str">
        <f>IF(VLOOKUP($A3845,HourEndingOutage!$B$3:$F$746,5,0)="Outage","Outage","")</f>
        <v/>
      </c>
      <c r="O3845" s="18">
        <f t="shared" si="543"/>
        <v>0</v>
      </c>
      <c r="P3845" s="18" t="str">
        <f t="shared" si="544"/>
        <v/>
      </c>
      <c r="Q3845" s="18">
        <f t="shared" si="545"/>
        <v>0</v>
      </c>
      <c r="R3845" s="118"/>
    </row>
    <row r="3846" spans="1:18" x14ac:dyDescent="0.25">
      <c r="A3846" s="25">
        <f t="shared" si="537"/>
        <v>428</v>
      </c>
      <c r="B3846" s="23">
        <f t="shared" si="538"/>
        <v>44579</v>
      </c>
      <c r="C3846" s="24">
        <v>20</v>
      </c>
      <c r="D3846" s="54" t="str">
        <f t="shared" si="539"/>
        <v>ASET</v>
      </c>
      <c r="E3846" s="178"/>
      <c r="F3846" s="179"/>
      <c r="G3846" s="177"/>
      <c r="H3846" s="177"/>
      <c r="I3846" s="169">
        <f t="shared" si="540"/>
        <v>0</v>
      </c>
      <c r="J3846" s="149" t="str" cm="1">
        <f t="array" ref="J3846">IF(ISERROR(INDEX('Non Compliance input'!$H$5:$H$156,MATCH(1,(A3846='Non Compliance input'!$A$5:$A$156)*(F3846&gt;='Non Compliance input'!$D$5:$D$156)*(E3846&lt;'Non Compliance input'!$E$5:$E$156)*('Non Compliance input'!$H$5:$H$156="Yes"),0))
),"","Yes")</f>
        <v/>
      </c>
      <c r="K3846" s="149">
        <f t="shared" si="541"/>
        <v>0</v>
      </c>
      <c r="L3846" s="162">
        <f t="shared" si="542"/>
        <v>0</v>
      </c>
      <c r="M3846" s="162" t="str" cm="1">
        <f t="array" ref="M3846">IF(ISERROR(INDEX('Non Compliance input'!$I$5:$I$156,MATCH(1,(A3846='Non Compliance input'!$A$5:$A$156)*(E3846&gt;='Non Compliance input'!$D$5:$D$156)*(F3846&lt;='Non Compliance input'!$E$5:$E$156)*('Non Compliance input'!$I$5:$I$156="Yes"),0))
),"","Yes")</f>
        <v/>
      </c>
      <c r="N3846" s="149" t="str">
        <f>IF(VLOOKUP($A3846,HourEndingOutage!$B$3:$F$746,5,0)="Outage","Outage","")</f>
        <v/>
      </c>
      <c r="O3846" s="18">
        <f t="shared" si="543"/>
        <v>0</v>
      </c>
      <c r="P3846" s="18" t="str">
        <f t="shared" si="544"/>
        <v/>
      </c>
      <c r="Q3846" s="18">
        <f t="shared" si="545"/>
        <v>0</v>
      </c>
      <c r="R3846" s="118"/>
    </row>
    <row r="3847" spans="1:18" x14ac:dyDescent="0.25">
      <c r="A3847" s="25">
        <f t="shared" si="537"/>
        <v>428</v>
      </c>
      <c r="B3847" s="23">
        <f t="shared" si="538"/>
        <v>44579</v>
      </c>
      <c r="C3847" s="24">
        <v>20</v>
      </c>
      <c r="D3847" s="54" t="str">
        <f t="shared" si="539"/>
        <v>ASET</v>
      </c>
      <c r="E3847" s="178"/>
      <c r="F3847" s="179"/>
      <c r="G3847" s="177"/>
      <c r="H3847" s="177"/>
      <c r="I3847" s="169">
        <f t="shared" si="540"/>
        <v>0</v>
      </c>
      <c r="J3847" s="149" t="str" cm="1">
        <f t="array" ref="J3847">IF(ISERROR(INDEX('Non Compliance input'!$H$5:$H$156,MATCH(1,(A3847='Non Compliance input'!$A$5:$A$156)*(F3847&gt;='Non Compliance input'!$D$5:$D$156)*(E3847&lt;'Non Compliance input'!$E$5:$E$156)*('Non Compliance input'!$H$5:$H$156="Yes"),0))
),"","Yes")</f>
        <v/>
      </c>
      <c r="K3847" s="149">
        <f t="shared" si="541"/>
        <v>0</v>
      </c>
      <c r="L3847" s="162">
        <f t="shared" si="542"/>
        <v>0</v>
      </c>
      <c r="M3847" s="162" t="str" cm="1">
        <f t="array" ref="M3847">IF(ISERROR(INDEX('Non Compliance input'!$I$5:$I$156,MATCH(1,(A3847='Non Compliance input'!$A$5:$A$156)*(E3847&gt;='Non Compliance input'!$D$5:$D$156)*(F3847&lt;='Non Compliance input'!$E$5:$E$156)*('Non Compliance input'!$I$5:$I$156="Yes"),0))
),"","Yes")</f>
        <v/>
      </c>
      <c r="N3847" s="149" t="str">
        <f>IF(VLOOKUP($A3847,HourEndingOutage!$B$3:$F$746,5,0)="Outage","Outage","")</f>
        <v/>
      </c>
      <c r="O3847" s="18">
        <f t="shared" si="543"/>
        <v>0</v>
      </c>
      <c r="P3847" s="18" t="str">
        <f t="shared" si="544"/>
        <v/>
      </c>
      <c r="Q3847" s="18">
        <f t="shared" si="545"/>
        <v>0</v>
      </c>
      <c r="R3847" s="118"/>
    </row>
    <row r="3848" spans="1:18" x14ac:dyDescent="0.25">
      <c r="A3848" s="25">
        <f t="shared" si="537"/>
        <v>428</v>
      </c>
      <c r="B3848" s="23">
        <f t="shared" si="538"/>
        <v>44579</v>
      </c>
      <c r="C3848" s="24">
        <v>20</v>
      </c>
      <c r="D3848" s="54" t="str">
        <f t="shared" si="539"/>
        <v>ASET</v>
      </c>
      <c r="E3848" s="178"/>
      <c r="F3848" s="179"/>
      <c r="G3848" s="177"/>
      <c r="H3848" s="177"/>
      <c r="I3848" s="169">
        <f t="shared" si="540"/>
        <v>0</v>
      </c>
      <c r="J3848" s="149" t="str" cm="1">
        <f t="array" ref="J3848">IF(ISERROR(INDEX('Non Compliance input'!$H$5:$H$156,MATCH(1,(A3848='Non Compliance input'!$A$5:$A$156)*(F3848&gt;='Non Compliance input'!$D$5:$D$156)*(E3848&lt;'Non Compliance input'!$E$5:$E$156)*('Non Compliance input'!$H$5:$H$156="Yes"),0))
),"","Yes")</f>
        <v/>
      </c>
      <c r="K3848" s="149">
        <f t="shared" si="541"/>
        <v>0</v>
      </c>
      <c r="L3848" s="162">
        <f t="shared" si="542"/>
        <v>0</v>
      </c>
      <c r="M3848" s="162" t="str" cm="1">
        <f t="array" ref="M3848">IF(ISERROR(INDEX('Non Compliance input'!$I$5:$I$156,MATCH(1,(A3848='Non Compliance input'!$A$5:$A$156)*(E3848&gt;='Non Compliance input'!$D$5:$D$156)*(F3848&lt;='Non Compliance input'!$E$5:$E$156)*('Non Compliance input'!$I$5:$I$156="Yes"),0))
),"","Yes")</f>
        <v/>
      </c>
      <c r="N3848" s="149" t="str">
        <f>IF(VLOOKUP($A3848,HourEndingOutage!$B$3:$F$746,5,0)="Outage","Outage","")</f>
        <v/>
      </c>
      <c r="O3848" s="18">
        <f t="shared" si="543"/>
        <v>0</v>
      </c>
      <c r="P3848" s="18" t="str">
        <f t="shared" si="544"/>
        <v/>
      </c>
      <c r="Q3848" s="18">
        <f t="shared" si="545"/>
        <v>0</v>
      </c>
      <c r="R3848" s="118"/>
    </row>
    <row r="3849" spans="1:18" x14ac:dyDescent="0.25">
      <c r="A3849" s="25">
        <f t="shared" si="537"/>
        <v>428</v>
      </c>
      <c r="B3849" s="23">
        <f t="shared" si="538"/>
        <v>44579</v>
      </c>
      <c r="C3849" s="24">
        <v>20</v>
      </c>
      <c r="D3849" s="54" t="str">
        <f t="shared" si="539"/>
        <v>ASET</v>
      </c>
      <c r="E3849" s="178"/>
      <c r="F3849" s="179"/>
      <c r="G3849" s="177"/>
      <c r="H3849" s="177"/>
      <c r="I3849" s="169">
        <f t="shared" si="540"/>
        <v>0</v>
      </c>
      <c r="J3849" s="149" t="str" cm="1">
        <f t="array" ref="J3849">IF(ISERROR(INDEX('Non Compliance input'!$H$5:$H$156,MATCH(1,(A3849='Non Compliance input'!$A$5:$A$156)*(F3849&gt;='Non Compliance input'!$D$5:$D$156)*(E3849&lt;'Non Compliance input'!$E$5:$E$156)*('Non Compliance input'!$H$5:$H$156="Yes"),0))
),"","Yes")</f>
        <v/>
      </c>
      <c r="K3849" s="149">
        <f t="shared" si="541"/>
        <v>0</v>
      </c>
      <c r="L3849" s="162">
        <f t="shared" si="542"/>
        <v>0</v>
      </c>
      <c r="M3849" s="162" t="str" cm="1">
        <f t="array" ref="M3849">IF(ISERROR(INDEX('Non Compliance input'!$I$5:$I$156,MATCH(1,(A3849='Non Compliance input'!$A$5:$A$156)*(E3849&gt;='Non Compliance input'!$D$5:$D$156)*(F3849&lt;='Non Compliance input'!$E$5:$E$156)*('Non Compliance input'!$I$5:$I$156="Yes"),0))
),"","Yes")</f>
        <v/>
      </c>
      <c r="N3849" s="149" t="str">
        <f>IF(VLOOKUP($A3849,HourEndingOutage!$B$3:$F$746,5,0)="Outage","Outage","")</f>
        <v/>
      </c>
      <c r="O3849" s="18">
        <f t="shared" si="543"/>
        <v>0</v>
      </c>
      <c r="P3849" s="18" t="str">
        <f t="shared" si="544"/>
        <v/>
      </c>
      <c r="Q3849" s="18">
        <f t="shared" si="545"/>
        <v>0</v>
      </c>
      <c r="R3849" s="118"/>
    </row>
    <row r="3850" spans="1:18" x14ac:dyDescent="0.25">
      <c r="A3850" s="25">
        <f t="shared" si="537"/>
        <v>428</v>
      </c>
      <c r="B3850" s="23">
        <f t="shared" si="538"/>
        <v>44579</v>
      </c>
      <c r="C3850" s="24">
        <v>20</v>
      </c>
      <c r="D3850" s="54" t="str">
        <f t="shared" si="539"/>
        <v>ASET</v>
      </c>
      <c r="E3850" s="178"/>
      <c r="F3850" s="179"/>
      <c r="G3850" s="177"/>
      <c r="H3850" s="177"/>
      <c r="I3850" s="169">
        <f t="shared" si="540"/>
        <v>0</v>
      </c>
      <c r="J3850" s="149" t="str" cm="1">
        <f t="array" ref="J3850">IF(ISERROR(INDEX('Non Compliance input'!$H$5:$H$156,MATCH(1,(A3850='Non Compliance input'!$A$5:$A$156)*(F3850&gt;='Non Compliance input'!$D$5:$D$156)*(E3850&lt;'Non Compliance input'!$E$5:$E$156)*('Non Compliance input'!$H$5:$H$156="Yes"),0))
),"","Yes")</f>
        <v/>
      </c>
      <c r="K3850" s="149">
        <f t="shared" si="541"/>
        <v>0</v>
      </c>
      <c r="L3850" s="162">
        <f t="shared" si="542"/>
        <v>0</v>
      </c>
      <c r="M3850" s="162" t="str" cm="1">
        <f t="array" ref="M3850">IF(ISERROR(INDEX('Non Compliance input'!$I$5:$I$156,MATCH(1,(A3850='Non Compliance input'!$A$5:$A$156)*(E3850&gt;='Non Compliance input'!$D$5:$D$156)*(F3850&lt;='Non Compliance input'!$E$5:$E$156)*('Non Compliance input'!$I$5:$I$156="Yes"),0))
),"","Yes")</f>
        <v/>
      </c>
      <c r="N3850" s="149" t="str">
        <f>IF(VLOOKUP($A3850,HourEndingOutage!$B$3:$F$746,5,0)="Outage","Outage","")</f>
        <v/>
      </c>
      <c r="O3850" s="18">
        <f t="shared" si="543"/>
        <v>0</v>
      </c>
      <c r="P3850" s="18" t="str">
        <f t="shared" si="544"/>
        <v/>
      </c>
      <c r="Q3850" s="18">
        <f t="shared" si="545"/>
        <v>0</v>
      </c>
      <c r="R3850" s="118"/>
    </row>
    <row r="3851" spans="1:18" x14ac:dyDescent="0.25">
      <c r="A3851" s="25">
        <f t="shared" si="537"/>
        <v>428</v>
      </c>
      <c r="B3851" s="23">
        <f t="shared" si="538"/>
        <v>44579</v>
      </c>
      <c r="C3851" s="24">
        <v>20</v>
      </c>
      <c r="D3851" s="54" t="str">
        <f t="shared" si="539"/>
        <v>ASET</v>
      </c>
      <c r="E3851" s="178"/>
      <c r="F3851" s="179"/>
      <c r="G3851" s="177"/>
      <c r="H3851" s="177"/>
      <c r="I3851" s="169">
        <f t="shared" si="540"/>
        <v>0</v>
      </c>
      <c r="J3851" s="149" t="str" cm="1">
        <f t="array" ref="J3851">IF(ISERROR(INDEX('Non Compliance input'!$H$5:$H$156,MATCH(1,(A3851='Non Compliance input'!$A$5:$A$156)*(F3851&gt;='Non Compliance input'!$D$5:$D$156)*(E3851&lt;'Non Compliance input'!$E$5:$E$156)*('Non Compliance input'!$H$5:$H$156="Yes"),0))
),"","Yes")</f>
        <v/>
      </c>
      <c r="K3851" s="149">
        <f t="shared" si="541"/>
        <v>0</v>
      </c>
      <c r="L3851" s="162">
        <f t="shared" si="542"/>
        <v>0</v>
      </c>
      <c r="M3851" s="162" t="str" cm="1">
        <f t="array" ref="M3851">IF(ISERROR(INDEX('Non Compliance input'!$I$5:$I$156,MATCH(1,(A3851='Non Compliance input'!$A$5:$A$156)*(E3851&gt;='Non Compliance input'!$D$5:$D$156)*(F3851&lt;='Non Compliance input'!$E$5:$E$156)*('Non Compliance input'!$I$5:$I$156="Yes"),0))
),"","Yes")</f>
        <v/>
      </c>
      <c r="N3851" s="149" t="str">
        <f>IF(VLOOKUP($A3851,HourEndingOutage!$B$3:$F$746,5,0)="Outage","Outage","")</f>
        <v/>
      </c>
      <c r="O3851" s="18">
        <f t="shared" si="543"/>
        <v>0</v>
      </c>
      <c r="P3851" s="18" t="str">
        <f t="shared" si="544"/>
        <v/>
      </c>
      <c r="Q3851" s="18">
        <f t="shared" si="545"/>
        <v>0</v>
      </c>
      <c r="R3851" s="118"/>
    </row>
    <row r="3852" spans="1:18" x14ac:dyDescent="0.25">
      <c r="A3852" s="25">
        <f t="shared" si="537"/>
        <v>428</v>
      </c>
      <c r="B3852" s="23">
        <f t="shared" si="538"/>
        <v>44579</v>
      </c>
      <c r="C3852" s="24">
        <v>20</v>
      </c>
      <c r="D3852" s="54" t="str">
        <f t="shared" si="539"/>
        <v>ASET</v>
      </c>
      <c r="E3852" s="178"/>
      <c r="F3852" s="179"/>
      <c r="G3852" s="177"/>
      <c r="H3852" s="177"/>
      <c r="I3852" s="169">
        <f t="shared" si="540"/>
        <v>0</v>
      </c>
      <c r="J3852" s="149" t="str" cm="1">
        <f t="array" ref="J3852">IF(ISERROR(INDEX('Non Compliance input'!$H$5:$H$156,MATCH(1,(A3852='Non Compliance input'!$A$5:$A$156)*(F3852&gt;='Non Compliance input'!$D$5:$D$156)*(E3852&lt;'Non Compliance input'!$E$5:$E$156)*('Non Compliance input'!$H$5:$H$156="Yes"),0))
),"","Yes")</f>
        <v/>
      </c>
      <c r="K3852" s="149">
        <f t="shared" si="541"/>
        <v>0</v>
      </c>
      <c r="L3852" s="162">
        <f t="shared" si="542"/>
        <v>0</v>
      </c>
      <c r="M3852" s="162" t="str" cm="1">
        <f t="array" ref="M3852">IF(ISERROR(INDEX('Non Compliance input'!$I$5:$I$156,MATCH(1,(A3852='Non Compliance input'!$A$5:$A$156)*(E3852&gt;='Non Compliance input'!$D$5:$D$156)*(F3852&lt;='Non Compliance input'!$E$5:$E$156)*('Non Compliance input'!$I$5:$I$156="Yes"),0))
),"","Yes")</f>
        <v/>
      </c>
      <c r="N3852" s="149" t="str">
        <f>IF(VLOOKUP($A3852,HourEndingOutage!$B$3:$F$746,5,0)="Outage","Outage","")</f>
        <v/>
      </c>
      <c r="O3852" s="18">
        <f t="shared" si="543"/>
        <v>0</v>
      </c>
      <c r="P3852" s="18" t="str">
        <f t="shared" si="544"/>
        <v/>
      </c>
      <c r="Q3852" s="18">
        <f t="shared" si="545"/>
        <v>0</v>
      </c>
      <c r="R3852" s="118"/>
    </row>
    <row r="3853" spans="1:18" x14ac:dyDescent="0.25">
      <c r="A3853" s="25">
        <f t="shared" si="537"/>
        <v>428</v>
      </c>
      <c r="B3853" s="23">
        <f t="shared" si="538"/>
        <v>44579</v>
      </c>
      <c r="C3853" s="24">
        <v>20</v>
      </c>
      <c r="D3853" s="54" t="str">
        <f t="shared" si="539"/>
        <v>ASET</v>
      </c>
      <c r="E3853" s="178"/>
      <c r="F3853" s="179"/>
      <c r="G3853" s="177"/>
      <c r="H3853" s="177"/>
      <c r="I3853" s="169">
        <f t="shared" si="540"/>
        <v>0</v>
      </c>
      <c r="J3853" s="149" t="str" cm="1">
        <f t="array" ref="J3853">IF(ISERROR(INDEX('Non Compliance input'!$H$5:$H$156,MATCH(1,(A3853='Non Compliance input'!$A$5:$A$156)*(F3853&gt;='Non Compliance input'!$D$5:$D$156)*(E3853&lt;'Non Compliance input'!$E$5:$E$156)*('Non Compliance input'!$H$5:$H$156="Yes"),0))
),"","Yes")</f>
        <v/>
      </c>
      <c r="K3853" s="149">
        <f t="shared" si="541"/>
        <v>0</v>
      </c>
      <c r="L3853" s="162">
        <f t="shared" si="542"/>
        <v>0</v>
      </c>
      <c r="M3853" s="162" t="str" cm="1">
        <f t="array" ref="M3853">IF(ISERROR(INDEX('Non Compliance input'!$I$5:$I$156,MATCH(1,(A3853='Non Compliance input'!$A$5:$A$156)*(E3853&gt;='Non Compliance input'!$D$5:$D$156)*(F3853&lt;='Non Compliance input'!$E$5:$E$156)*('Non Compliance input'!$I$5:$I$156="Yes"),0))
),"","Yes")</f>
        <v/>
      </c>
      <c r="N3853" s="149" t="str">
        <f>IF(VLOOKUP($A3853,HourEndingOutage!$B$3:$F$746,5,0)="Outage","Outage","")</f>
        <v/>
      </c>
      <c r="O3853" s="18">
        <f t="shared" si="543"/>
        <v>0</v>
      </c>
      <c r="P3853" s="18" t="str">
        <f t="shared" si="544"/>
        <v/>
      </c>
      <c r="Q3853" s="18">
        <f t="shared" si="545"/>
        <v>0</v>
      </c>
      <c r="R3853" s="118"/>
    </row>
    <row r="3854" spans="1:18" x14ac:dyDescent="0.25">
      <c r="A3854" s="25">
        <f t="shared" si="537"/>
        <v>428</v>
      </c>
      <c r="B3854" s="23">
        <f t="shared" si="538"/>
        <v>44579</v>
      </c>
      <c r="C3854" s="24">
        <v>20</v>
      </c>
      <c r="D3854" s="54" t="str">
        <f t="shared" si="539"/>
        <v>ASET</v>
      </c>
      <c r="E3854" s="178"/>
      <c r="F3854" s="179"/>
      <c r="G3854" s="177"/>
      <c r="H3854" s="177"/>
      <c r="I3854" s="169">
        <f t="shared" si="540"/>
        <v>0</v>
      </c>
      <c r="J3854" s="149" t="str" cm="1">
        <f t="array" ref="J3854">IF(ISERROR(INDEX('Non Compliance input'!$H$5:$H$156,MATCH(1,(A3854='Non Compliance input'!$A$5:$A$156)*(F3854&gt;='Non Compliance input'!$D$5:$D$156)*(E3854&lt;'Non Compliance input'!$E$5:$E$156)*('Non Compliance input'!$H$5:$H$156="Yes"),0))
),"","Yes")</f>
        <v/>
      </c>
      <c r="K3854" s="149">
        <f t="shared" si="541"/>
        <v>0</v>
      </c>
      <c r="L3854" s="162">
        <f t="shared" si="542"/>
        <v>0</v>
      </c>
      <c r="M3854" s="162" t="str" cm="1">
        <f t="array" ref="M3854">IF(ISERROR(INDEX('Non Compliance input'!$I$5:$I$156,MATCH(1,(A3854='Non Compliance input'!$A$5:$A$156)*(E3854&gt;='Non Compliance input'!$D$5:$D$156)*(F3854&lt;='Non Compliance input'!$E$5:$E$156)*('Non Compliance input'!$I$5:$I$156="Yes"),0))
),"","Yes")</f>
        <v/>
      </c>
      <c r="N3854" s="149" t="str">
        <f>IF(VLOOKUP($A3854,HourEndingOutage!$B$3:$F$746,5,0)="Outage","Outage","")</f>
        <v/>
      </c>
      <c r="O3854" s="18">
        <f t="shared" si="543"/>
        <v>0</v>
      </c>
      <c r="P3854" s="18" t="str">
        <f t="shared" si="544"/>
        <v/>
      </c>
      <c r="Q3854" s="18">
        <f t="shared" si="545"/>
        <v>0</v>
      </c>
      <c r="R3854" s="118"/>
    </row>
    <row r="3855" spans="1:18" x14ac:dyDescent="0.25">
      <c r="A3855" s="25">
        <f t="shared" si="537"/>
        <v>429</v>
      </c>
      <c r="B3855" s="23">
        <f t="shared" si="538"/>
        <v>44579</v>
      </c>
      <c r="C3855" s="24">
        <v>21</v>
      </c>
      <c r="D3855" s="54" t="str">
        <f t="shared" si="539"/>
        <v>ASET</v>
      </c>
      <c r="E3855" s="178"/>
      <c r="F3855" s="179"/>
      <c r="G3855" s="177"/>
      <c r="H3855" s="177"/>
      <c r="I3855" s="169">
        <f t="shared" si="540"/>
        <v>0</v>
      </c>
      <c r="J3855" s="149" t="str" cm="1">
        <f t="array" ref="J3855">IF(ISERROR(INDEX('Non Compliance input'!$H$5:$H$156,MATCH(1,(A3855='Non Compliance input'!$A$5:$A$156)*(F3855&gt;='Non Compliance input'!$D$5:$D$156)*(E3855&lt;'Non Compliance input'!$E$5:$E$156)*('Non Compliance input'!$H$5:$H$156="Yes"),0))
),"","Yes")</f>
        <v/>
      </c>
      <c r="K3855" s="149">
        <f t="shared" si="541"/>
        <v>0</v>
      </c>
      <c r="L3855" s="162">
        <f t="shared" si="542"/>
        <v>0</v>
      </c>
      <c r="M3855" s="162" t="str" cm="1">
        <f t="array" ref="M3855">IF(ISERROR(INDEX('Non Compliance input'!$I$5:$I$156,MATCH(1,(A3855='Non Compliance input'!$A$5:$A$156)*(E3855&gt;='Non Compliance input'!$D$5:$D$156)*(F3855&lt;='Non Compliance input'!$E$5:$E$156)*('Non Compliance input'!$I$5:$I$156="Yes"),0))
),"","Yes")</f>
        <v/>
      </c>
      <c r="N3855" s="149" t="str">
        <f>IF(VLOOKUP($A3855,HourEndingOutage!$B$3:$F$746,5,0)="Outage","Outage","")</f>
        <v/>
      </c>
      <c r="O3855" s="18">
        <f t="shared" si="543"/>
        <v>0</v>
      </c>
      <c r="P3855" s="18" t="str">
        <f t="shared" si="544"/>
        <v/>
      </c>
      <c r="Q3855" s="18">
        <f t="shared" si="545"/>
        <v>0</v>
      </c>
      <c r="R3855" s="118"/>
    </row>
    <row r="3856" spans="1:18" x14ac:dyDescent="0.25">
      <c r="A3856" s="25">
        <f t="shared" si="537"/>
        <v>429</v>
      </c>
      <c r="B3856" s="23">
        <f t="shared" si="538"/>
        <v>44579</v>
      </c>
      <c r="C3856" s="24">
        <v>21</v>
      </c>
      <c r="D3856" s="54" t="str">
        <f t="shared" si="539"/>
        <v>ASET</v>
      </c>
      <c r="E3856" s="178"/>
      <c r="F3856" s="179"/>
      <c r="G3856" s="177"/>
      <c r="H3856" s="177"/>
      <c r="I3856" s="169">
        <f t="shared" si="540"/>
        <v>0</v>
      </c>
      <c r="J3856" s="149" t="str" cm="1">
        <f t="array" ref="J3856">IF(ISERROR(INDEX('Non Compliance input'!$H$5:$H$156,MATCH(1,(A3856='Non Compliance input'!$A$5:$A$156)*(F3856&gt;='Non Compliance input'!$D$5:$D$156)*(E3856&lt;'Non Compliance input'!$E$5:$E$156)*('Non Compliance input'!$H$5:$H$156="Yes"),0))
),"","Yes")</f>
        <v/>
      </c>
      <c r="K3856" s="149">
        <f t="shared" si="541"/>
        <v>0</v>
      </c>
      <c r="L3856" s="162">
        <f t="shared" si="542"/>
        <v>0</v>
      </c>
      <c r="M3856" s="162" t="str" cm="1">
        <f t="array" ref="M3856">IF(ISERROR(INDEX('Non Compliance input'!$I$5:$I$156,MATCH(1,(A3856='Non Compliance input'!$A$5:$A$156)*(E3856&gt;='Non Compliance input'!$D$5:$D$156)*(F3856&lt;='Non Compliance input'!$E$5:$E$156)*('Non Compliance input'!$I$5:$I$156="Yes"),0))
),"","Yes")</f>
        <v/>
      </c>
      <c r="N3856" s="149" t="str">
        <f>IF(VLOOKUP($A3856,HourEndingOutage!$B$3:$F$746,5,0)="Outage","Outage","")</f>
        <v/>
      </c>
      <c r="O3856" s="18">
        <f t="shared" si="543"/>
        <v>0</v>
      </c>
      <c r="P3856" s="18" t="str">
        <f t="shared" si="544"/>
        <v/>
      </c>
      <c r="Q3856" s="18">
        <f t="shared" si="545"/>
        <v>0</v>
      </c>
      <c r="R3856" s="118"/>
    </row>
    <row r="3857" spans="1:18" x14ac:dyDescent="0.25">
      <c r="A3857" s="25">
        <f t="shared" si="537"/>
        <v>429</v>
      </c>
      <c r="B3857" s="23">
        <f t="shared" si="538"/>
        <v>44579</v>
      </c>
      <c r="C3857" s="24">
        <v>21</v>
      </c>
      <c r="D3857" s="54" t="str">
        <f t="shared" si="539"/>
        <v>ASET</v>
      </c>
      <c r="E3857" s="178"/>
      <c r="F3857" s="179"/>
      <c r="G3857" s="177"/>
      <c r="H3857" s="177"/>
      <c r="I3857" s="169">
        <f t="shared" si="540"/>
        <v>0</v>
      </c>
      <c r="J3857" s="149" t="str" cm="1">
        <f t="array" ref="J3857">IF(ISERROR(INDEX('Non Compliance input'!$H$5:$H$156,MATCH(1,(A3857='Non Compliance input'!$A$5:$A$156)*(F3857&gt;='Non Compliance input'!$D$5:$D$156)*(E3857&lt;'Non Compliance input'!$E$5:$E$156)*('Non Compliance input'!$H$5:$H$156="Yes"),0))
),"","Yes")</f>
        <v/>
      </c>
      <c r="K3857" s="149">
        <f t="shared" si="541"/>
        <v>0</v>
      </c>
      <c r="L3857" s="162">
        <f t="shared" si="542"/>
        <v>0</v>
      </c>
      <c r="M3857" s="162" t="str" cm="1">
        <f t="array" ref="M3857">IF(ISERROR(INDEX('Non Compliance input'!$I$5:$I$156,MATCH(1,(A3857='Non Compliance input'!$A$5:$A$156)*(E3857&gt;='Non Compliance input'!$D$5:$D$156)*(F3857&lt;='Non Compliance input'!$E$5:$E$156)*('Non Compliance input'!$I$5:$I$156="Yes"),0))
),"","Yes")</f>
        <v/>
      </c>
      <c r="N3857" s="149" t="str">
        <f>IF(VLOOKUP($A3857,HourEndingOutage!$B$3:$F$746,5,0)="Outage","Outage","")</f>
        <v/>
      </c>
      <c r="O3857" s="18">
        <f t="shared" si="543"/>
        <v>0</v>
      </c>
      <c r="P3857" s="18" t="str">
        <f t="shared" si="544"/>
        <v/>
      </c>
      <c r="Q3857" s="18">
        <f t="shared" si="545"/>
        <v>0</v>
      </c>
      <c r="R3857" s="118"/>
    </row>
    <row r="3858" spans="1:18" x14ac:dyDescent="0.25">
      <c r="A3858" s="25">
        <f t="shared" si="537"/>
        <v>429</v>
      </c>
      <c r="B3858" s="23">
        <f t="shared" si="538"/>
        <v>44579</v>
      </c>
      <c r="C3858" s="24">
        <v>21</v>
      </c>
      <c r="D3858" s="54" t="str">
        <f t="shared" si="539"/>
        <v>ASET</v>
      </c>
      <c r="E3858" s="178"/>
      <c r="F3858" s="179"/>
      <c r="G3858" s="177"/>
      <c r="H3858" s="177"/>
      <c r="I3858" s="169">
        <f t="shared" si="540"/>
        <v>0</v>
      </c>
      <c r="J3858" s="149" t="str" cm="1">
        <f t="array" ref="J3858">IF(ISERROR(INDEX('Non Compliance input'!$H$5:$H$156,MATCH(1,(A3858='Non Compliance input'!$A$5:$A$156)*(F3858&gt;='Non Compliance input'!$D$5:$D$156)*(E3858&lt;'Non Compliance input'!$E$5:$E$156)*('Non Compliance input'!$H$5:$H$156="Yes"),0))
),"","Yes")</f>
        <v/>
      </c>
      <c r="K3858" s="149">
        <f t="shared" si="541"/>
        <v>0</v>
      </c>
      <c r="L3858" s="162">
        <f t="shared" si="542"/>
        <v>0</v>
      </c>
      <c r="M3858" s="162" t="str" cm="1">
        <f t="array" ref="M3858">IF(ISERROR(INDEX('Non Compliance input'!$I$5:$I$156,MATCH(1,(A3858='Non Compliance input'!$A$5:$A$156)*(E3858&gt;='Non Compliance input'!$D$5:$D$156)*(F3858&lt;='Non Compliance input'!$E$5:$E$156)*('Non Compliance input'!$I$5:$I$156="Yes"),0))
),"","Yes")</f>
        <v/>
      </c>
      <c r="N3858" s="149" t="str">
        <f>IF(VLOOKUP($A3858,HourEndingOutage!$B$3:$F$746,5,0)="Outage","Outage","")</f>
        <v/>
      </c>
      <c r="O3858" s="18">
        <f t="shared" si="543"/>
        <v>0</v>
      </c>
      <c r="P3858" s="18" t="str">
        <f t="shared" si="544"/>
        <v/>
      </c>
      <c r="Q3858" s="18">
        <f t="shared" si="545"/>
        <v>0</v>
      </c>
      <c r="R3858" s="118"/>
    </row>
    <row r="3859" spans="1:18" x14ac:dyDescent="0.25">
      <c r="A3859" s="25">
        <f t="shared" si="537"/>
        <v>429</v>
      </c>
      <c r="B3859" s="23">
        <f t="shared" si="538"/>
        <v>44579</v>
      </c>
      <c r="C3859" s="24">
        <v>21</v>
      </c>
      <c r="D3859" s="54" t="str">
        <f t="shared" si="539"/>
        <v>ASET</v>
      </c>
      <c r="E3859" s="178"/>
      <c r="F3859" s="179"/>
      <c r="G3859" s="177"/>
      <c r="H3859" s="177"/>
      <c r="I3859" s="169">
        <f t="shared" si="540"/>
        <v>0</v>
      </c>
      <c r="J3859" s="149" t="str" cm="1">
        <f t="array" ref="J3859">IF(ISERROR(INDEX('Non Compliance input'!$H$5:$H$156,MATCH(1,(A3859='Non Compliance input'!$A$5:$A$156)*(F3859&gt;='Non Compliance input'!$D$5:$D$156)*(E3859&lt;'Non Compliance input'!$E$5:$E$156)*('Non Compliance input'!$H$5:$H$156="Yes"),0))
),"","Yes")</f>
        <v/>
      </c>
      <c r="K3859" s="149">
        <f t="shared" si="541"/>
        <v>0</v>
      </c>
      <c r="L3859" s="162">
        <f t="shared" si="542"/>
        <v>0</v>
      </c>
      <c r="M3859" s="162" t="str" cm="1">
        <f t="array" ref="M3859">IF(ISERROR(INDEX('Non Compliance input'!$I$5:$I$156,MATCH(1,(A3859='Non Compliance input'!$A$5:$A$156)*(E3859&gt;='Non Compliance input'!$D$5:$D$156)*(F3859&lt;='Non Compliance input'!$E$5:$E$156)*('Non Compliance input'!$I$5:$I$156="Yes"),0))
),"","Yes")</f>
        <v/>
      </c>
      <c r="N3859" s="149" t="str">
        <f>IF(VLOOKUP($A3859,HourEndingOutage!$B$3:$F$746,5,0)="Outage","Outage","")</f>
        <v/>
      </c>
      <c r="O3859" s="18">
        <f t="shared" si="543"/>
        <v>0</v>
      </c>
      <c r="P3859" s="18" t="str">
        <f t="shared" si="544"/>
        <v/>
      </c>
      <c r="Q3859" s="18">
        <f t="shared" si="545"/>
        <v>0</v>
      </c>
      <c r="R3859" s="118"/>
    </row>
    <row r="3860" spans="1:18" x14ac:dyDescent="0.25">
      <c r="A3860" s="25">
        <f t="shared" si="537"/>
        <v>429</v>
      </c>
      <c r="B3860" s="23">
        <f t="shared" si="538"/>
        <v>44579</v>
      </c>
      <c r="C3860" s="24">
        <v>21</v>
      </c>
      <c r="D3860" s="54" t="str">
        <f t="shared" si="539"/>
        <v>ASET</v>
      </c>
      <c r="E3860" s="178"/>
      <c r="F3860" s="179"/>
      <c r="G3860" s="177"/>
      <c r="H3860" s="177"/>
      <c r="I3860" s="169">
        <f t="shared" si="540"/>
        <v>0</v>
      </c>
      <c r="J3860" s="149" t="str" cm="1">
        <f t="array" ref="J3860">IF(ISERROR(INDEX('Non Compliance input'!$H$5:$H$156,MATCH(1,(A3860='Non Compliance input'!$A$5:$A$156)*(F3860&gt;='Non Compliance input'!$D$5:$D$156)*(E3860&lt;'Non Compliance input'!$E$5:$E$156)*('Non Compliance input'!$H$5:$H$156="Yes"),0))
),"","Yes")</f>
        <v/>
      </c>
      <c r="K3860" s="149">
        <f t="shared" si="541"/>
        <v>0</v>
      </c>
      <c r="L3860" s="162">
        <f t="shared" si="542"/>
        <v>0</v>
      </c>
      <c r="M3860" s="162" t="str" cm="1">
        <f t="array" ref="M3860">IF(ISERROR(INDEX('Non Compliance input'!$I$5:$I$156,MATCH(1,(A3860='Non Compliance input'!$A$5:$A$156)*(E3860&gt;='Non Compliance input'!$D$5:$D$156)*(F3860&lt;='Non Compliance input'!$E$5:$E$156)*('Non Compliance input'!$I$5:$I$156="Yes"),0))
),"","Yes")</f>
        <v/>
      </c>
      <c r="N3860" s="149" t="str">
        <f>IF(VLOOKUP($A3860,HourEndingOutage!$B$3:$F$746,5,0)="Outage","Outage","")</f>
        <v/>
      </c>
      <c r="O3860" s="18">
        <f t="shared" si="543"/>
        <v>0</v>
      </c>
      <c r="P3860" s="18" t="str">
        <f t="shared" si="544"/>
        <v/>
      </c>
      <c r="Q3860" s="18">
        <f t="shared" si="545"/>
        <v>0</v>
      </c>
      <c r="R3860" s="118"/>
    </row>
    <row r="3861" spans="1:18" x14ac:dyDescent="0.25">
      <c r="A3861" s="25">
        <f t="shared" si="537"/>
        <v>429</v>
      </c>
      <c r="B3861" s="23">
        <f t="shared" si="538"/>
        <v>44579</v>
      </c>
      <c r="C3861" s="24">
        <v>21</v>
      </c>
      <c r="D3861" s="54" t="str">
        <f t="shared" si="539"/>
        <v>ASET</v>
      </c>
      <c r="E3861" s="178"/>
      <c r="F3861" s="179"/>
      <c r="G3861" s="177"/>
      <c r="H3861" s="177"/>
      <c r="I3861" s="169">
        <f t="shared" si="540"/>
        <v>0</v>
      </c>
      <c r="J3861" s="149" t="str" cm="1">
        <f t="array" ref="J3861">IF(ISERROR(INDEX('Non Compliance input'!$H$5:$H$156,MATCH(1,(A3861='Non Compliance input'!$A$5:$A$156)*(F3861&gt;='Non Compliance input'!$D$5:$D$156)*(E3861&lt;'Non Compliance input'!$E$5:$E$156)*('Non Compliance input'!$H$5:$H$156="Yes"),0))
),"","Yes")</f>
        <v/>
      </c>
      <c r="K3861" s="149">
        <f t="shared" si="541"/>
        <v>0</v>
      </c>
      <c r="L3861" s="162">
        <f t="shared" si="542"/>
        <v>0</v>
      </c>
      <c r="M3861" s="162" t="str" cm="1">
        <f t="array" ref="M3861">IF(ISERROR(INDEX('Non Compliance input'!$I$5:$I$156,MATCH(1,(A3861='Non Compliance input'!$A$5:$A$156)*(E3861&gt;='Non Compliance input'!$D$5:$D$156)*(F3861&lt;='Non Compliance input'!$E$5:$E$156)*('Non Compliance input'!$I$5:$I$156="Yes"),0))
),"","Yes")</f>
        <v/>
      </c>
      <c r="N3861" s="149" t="str">
        <f>IF(VLOOKUP($A3861,HourEndingOutage!$B$3:$F$746,5,0)="Outage","Outage","")</f>
        <v/>
      </c>
      <c r="O3861" s="18">
        <f t="shared" si="543"/>
        <v>0</v>
      </c>
      <c r="P3861" s="18" t="str">
        <f t="shared" si="544"/>
        <v/>
      </c>
      <c r="Q3861" s="18">
        <f t="shared" si="545"/>
        <v>0</v>
      </c>
      <c r="R3861" s="118"/>
    </row>
    <row r="3862" spans="1:18" x14ac:dyDescent="0.25">
      <c r="A3862" s="25">
        <f t="shared" si="537"/>
        <v>429</v>
      </c>
      <c r="B3862" s="23">
        <f t="shared" si="538"/>
        <v>44579</v>
      </c>
      <c r="C3862" s="24">
        <v>21</v>
      </c>
      <c r="D3862" s="54" t="str">
        <f t="shared" si="539"/>
        <v>ASET</v>
      </c>
      <c r="E3862" s="178"/>
      <c r="F3862" s="179"/>
      <c r="G3862" s="177"/>
      <c r="H3862" s="177"/>
      <c r="I3862" s="169">
        <f t="shared" si="540"/>
        <v>0</v>
      </c>
      <c r="J3862" s="149" t="str" cm="1">
        <f t="array" ref="J3862">IF(ISERROR(INDEX('Non Compliance input'!$H$5:$H$156,MATCH(1,(A3862='Non Compliance input'!$A$5:$A$156)*(F3862&gt;='Non Compliance input'!$D$5:$D$156)*(E3862&lt;'Non Compliance input'!$E$5:$E$156)*('Non Compliance input'!$H$5:$H$156="Yes"),0))
),"","Yes")</f>
        <v/>
      </c>
      <c r="K3862" s="149">
        <f t="shared" si="541"/>
        <v>0</v>
      </c>
      <c r="L3862" s="162">
        <f t="shared" si="542"/>
        <v>0</v>
      </c>
      <c r="M3862" s="162" t="str" cm="1">
        <f t="array" ref="M3862">IF(ISERROR(INDEX('Non Compliance input'!$I$5:$I$156,MATCH(1,(A3862='Non Compliance input'!$A$5:$A$156)*(E3862&gt;='Non Compliance input'!$D$5:$D$156)*(F3862&lt;='Non Compliance input'!$E$5:$E$156)*('Non Compliance input'!$I$5:$I$156="Yes"),0))
),"","Yes")</f>
        <v/>
      </c>
      <c r="N3862" s="149" t="str">
        <f>IF(VLOOKUP($A3862,HourEndingOutage!$B$3:$F$746,5,0)="Outage","Outage","")</f>
        <v/>
      </c>
      <c r="O3862" s="18">
        <f t="shared" si="543"/>
        <v>0</v>
      </c>
      <c r="P3862" s="18" t="str">
        <f t="shared" si="544"/>
        <v/>
      </c>
      <c r="Q3862" s="18">
        <f t="shared" si="545"/>
        <v>0</v>
      </c>
      <c r="R3862" s="118"/>
    </row>
    <row r="3863" spans="1:18" x14ac:dyDescent="0.25">
      <c r="A3863" s="25">
        <f t="shared" si="537"/>
        <v>429</v>
      </c>
      <c r="B3863" s="23">
        <f t="shared" si="538"/>
        <v>44579</v>
      </c>
      <c r="C3863" s="24">
        <v>21</v>
      </c>
      <c r="D3863" s="54" t="str">
        <f t="shared" si="539"/>
        <v>ASET</v>
      </c>
      <c r="E3863" s="178"/>
      <c r="F3863" s="179"/>
      <c r="G3863" s="177"/>
      <c r="H3863" s="177"/>
      <c r="I3863" s="169">
        <f t="shared" si="540"/>
        <v>0</v>
      </c>
      <c r="J3863" s="149" t="str" cm="1">
        <f t="array" ref="J3863">IF(ISERROR(INDEX('Non Compliance input'!$H$5:$H$156,MATCH(1,(A3863='Non Compliance input'!$A$5:$A$156)*(F3863&gt;='Non Compliance input'!$D$5:$D$156)*(E3863&lt;'Non Compliance input'!$E$5:$E$156)*('Non Compliance input'!$H$5:$H$156="Yes"),0))
),"","Yes")</f>
        <v/>
      </c>
      <c r="K3863" s="149">
        <f t="shared" si="541"/>
        <v>0</v>
      </c>
      <c r="L3863" s="162">
        <f t="shared" si="542"/>
        <v>0</v>
      </c>
      <c r="M3863" s="162" t="str" cm="1">
        <f t="array" ref="M3863">IF(ISERROR(INDEX('Non Compliance input'!$I$5:$I$156,MATCH(1,(A3863='Non Compliance input'!$A$5:$A$156)*(E3863&gt;='Non Compliance input'!$D$5:$D$156)*(F3863&lt;='Non Compliance input'!$E$5:$E$156)*('Non Compliance input'!$I$5:$I$156="Yes"),0))
),"","Yes")</f>
        <v/>
      </c>
      <c r="N3863" s="149" t="str">
        <f>IF(VLOOKUP($A3863,HourEndingOutage!$B$3:$F$746,5,0)="Outage","Outage","")</f>
        <v/>
      </c>
      <c r="O3863" s="18">
        <f t="shared" si="543"/>
        <v>0</v>
      </c>
      <c r="P3863" s="18" t="str">
        <f t="shared" si="544"/>
        <v/>
      </c>
      <c r="Q3863" s="18">
        <f t="shared" si="545"/>
        <v>0</v>
      </c>
      <c r="R3863" s="118"/>
    </row>
    <row r="3864" spans="1:18" x14ac:dyDescent="0.25">
      <c r="A3864" s="25">
        <f t="shared" si="537"/>
        <v>430</v>
      </c>
      <c r="B3864" s="23">
        <f t="shared" si="538"/>
        <v>44579</v>
      </c>
      <c r="C3864" s="24">
        <v>22</v>
      </c>
      <c r="D3864" s="54" t="str">
        <f t="shared" si="539"/>
        <v>ASET</v>
      </c>
      <c r="E3864" s="178"/>
      <c r="F3864" s="179"/>
      <c r="G3864" s="177"/>
      <c r="H3864" s="177"/>
      <c r="I3864" s="169">
        <f t="shared" si="540"/>
        <v>0</v>
      </c>
      <c r="J3864" s="149" t="str" cm="1">
        <f t="array" ref="J3864">IF(ISERROR(INDEX('Non Compliance input'!$H$5:$H$156,MATCH(1,(A3864='Non Compliance input'!$A$5:$A$156)*(F3864&gt;='Non Compliance input'!$D$5:$D$156)*(E3864&lt;'Non Compliance input'!$E$5:$E$156)*('Non Compliance input'!$H$5:$H$156="Yes"),0))
),"","Yes")</f>
        <v/>
      </c>
      <c r="K3864" s="149">
        <f t="shared" si="541"/>
        <v>0</v>
      </c>
      <c r="L3864" s="162">
        <f t="shared" si="542"/>
        <v>0</v>
      </c>
      <c r="M3864" s="162" t="str" cm="1">
        <f t="array" ref="M3864">IF(ISERROR(INDEX('Non Compliance input'!$I$5:$I$156,MATCH(1,(A3864='Non Compliance input'!$A$5:$A$156)*(E3864&gt;='Non Compliance input'!$D$5:$D$156)*(F3864&lt;='Non Compliance input'!$E$5:$E$156)*('Non Compliance input'!$I$5:$I$156="Yes"),0))
),"","Yes")</f>
        <v/>
      </c>
      <c r="N3864" s="149" t="str">
        <f>IF(VLOOKUP($A3864,HourEndingOutage!$B$3:$F$746,5,0)="Outage","Outage","")</f>
        <v/>
      </c>
      <c r="O3864" s="18">
        <f t="shared" si="543"/>
        <v>0</v>
      </c>
      <c r="P3864" s="18" t="str">
        <f t="shared" si="544"/>
        <v/>
      </c>
      <c r="Q3864" s="18">
        <f t="shared" si="545"/>
        <v>0</v>
      </c>
      <c r="R3864" s="118"/>
    </row>
    <row r="3865" spans="1:18" x14ac:dyDescent="0.25">
      <c r="A3865" s="25">
        <f t="shared" si="537"/>
        <v>430</v>
      </c>
      <c r="B3865" s="23">
        <f t="shared" si="538"/>
        <v>44579</v>
      </c>
      <c r="C3865" s="24">
        <v>22</v>
      </c>
      <c r="D3865" s="54" t="str">
        <f t="shared" si="539"/>
        <v>ASET</v>
      </c>
      <c r="E3865" s="178"/>
      <c r="F3865" s="179"/>
      <c r="G3865" s="177"/>
      <c r="H3865" s="177"/>
      <c r="I3865" s="169">
        <f t="shared" si="540"/>
        <v>0</v>
      </c>
      <c r="J3865" s="149" t="str" cm="1">
        <f t="array" ref="J3865">IF(ISERROR(INDEX('Non Compliance input'!$H$5:$H$156,MATCH(1,(A3865='Non Compliance input'!$A$5:$A$156)*(F3865&gt;='Non Compliance input'!$D$5:$D$156)*(E3865&lt;'Non Compliance input'!$E$5:$E$156)*('Non Compliance input'!$H$5:$H$156="Yes"),0))
),"","Yes")</f>
        <v/>
      </c>
      <c r="K3865" s="149">
        <f t="shared" si="541"/>
        <v>0</v>
      </c>
      <c r="L3865" s="162">
        <f t="shared" si="542"/>
        <v>0</v>
      </c>
      <c r="M3865" s="162" t="str" cm="1">
        <f t="array" ref="M3865">IF(ISERROR(INDEX('Non Compliance input'!$I$5:$I$156,MATCH(1,(A3865='Non Compliance input'!$A$5:$A$156)*(E3865&gt;='Non Compliance input'!$D$5:$D$156)*(F3865&lt;='Non Compliance input'!$E$5:$E$156)*('Non Compliance input'!$I$5:$I$156="Yes"),0))
),"","Yes")</f>
        <v/>
      </c>
      <c r="N3865" s="149" t="str">
        <f>IF(VLOOKUP($A3865,HourEndingOutage!$B$3:$F$746,5,0)="Outage","Outage","")</f>
        <v/>
      </c>
      <c r="O3865" s="18">
        <f t="shared" si="543"/>
        <v>0</v>
      </c>
      <c r="P3865" s="18" t="str">
        <f t="shared" si="544"/>
        <v/>
      </c>
      <c r="Q3865" s="18">
        <f t="shared" si="545"/>
        <v>0</v>
      </c>
      <c r="R3865" s="118"/>
    </row>
    <row r="3866" spans="1:18" x14ac:dyDescent="0.25">
      <c r="A3866" s="25">
        <f t="shared" si="537"/>
        <v>430</v>
      </c>
      <c r="B3866" s="23">
        <f t="shared" si="538"/>
        <v>44579</v>
      </c>
      <c r="C3866" s="24">
        <v>22</v>
      </c>
      <c r="D3866" s="54" t="str">
        <f t="shared" si="539"/>
        <v>ASET</v>
      </c>
      <c r="E3866" s="178"/>
      <c r="F3866" s="179"/>
      <c r="G3866" s="177"/>
      <c r="H3866" s="177"/>
      <c r="I3866" s="169">
        <f t="shared" si="540"/>
        <v>0</v>
      </c>
      <c r="J3866" s="149" t="str" cm="1">
        <f t="array" ref="J3866">IF(ISERROR(INDEX('Non Compliance input'!$H$5:$H$156,MATCH(1,(A3866='Non Compliance input'!$A$5:$A$156)*(F3866&gt;='Non Compliance input'!$D$5:$D$156)*(E3866&lt;'Non Compliance input'!$E$5:$E$156)*('Non Compliance input'!$H$5:$H$156="Yes"),0))
),"","Yes")</f>
        <v/>
      </c>
      <c r="K3866" s="149">
        <f t="shared" si="541"/>
        <v>0</v>
      </c>
      <c r="L3866" s="162">
        <f t="shared" si="542"/>
        <v>0</v>
      </c>
      <c r="M3866" s="162" t="str" cm="1">
        <f t="array" ref="M3866">IF(ISERROR(INDEX('Non Compliance input'!$I$5:$I$156,MATCH(1,(A3866='Non Compliance input'!$A$5:$A$156)*(E3866&gt;='Non Compliance input'!$D$5:$D$156)*(F3866&lt;='Non Compliance input'!$E$5:$E$156)*('Non Compliance input'!$I$5:$I$156="Yes"),0))
),"","Yes")</f>
        <v/>
      </c>
      <c r="N3866" s="149" t="str">
        <f>IF(VLOOKUP($A3866,HourEndingOutage!$B$3:$F$746,5,0)="Outage","Outage","")</f>
        <v/>
      </c>
      <c r="O3866" s="18">
        <f t="shared" si="543"/>
        <v>0</v>
      </c>
      <c r="P3866" s="18" t="str">
        <f t="shared" si="544"/>
        <v/>
      </c>
      <c r="Q3866" s="18">
        <f t="shared" si="545"/>
        <v>0</v>
      </c>
      <c r="R3866" s="118"/>
    </row>
    <row r="3867" spans="1:18" x14ac:dyDescent="0.25">
      <c r="A3867" s="25">
        <f t="shared" si="537"/>
        <v>430</v>
      </c>
      <c r="B3867" s="23">
        <f t="shared" si="538"/>
        <v>44579</v>
      </c>
      <c r="C3867" s="24">
        <v>22</v>
      </c>
      <c r="D3867" s="54" t="str">
        <f t="shared" si="539"/>
        <v>ASET</v>
      </c>
      <c r="E3867" s="178"/>
      <c r="F3867" s="179"/>
      <c r="G3867" s="177"/>
      <c r="H3867" s="177"/>
      <c r="I3867" s="169">
        <f t="shared" si="540"/>
        <v>0</v>
      </c>
      <c r="J3867" s="149" t="str" cm="1">
        <f t="array" ref="J3867">IF(ISERROR(INDEX('Non Compliance input'!$H$5:$H$156,MATCH(1,(A3867='Non Compliance input'!$A$5:$A$156)*(F3867&gt;='Non Compliance input'!$D$5:$D$156)*(E3867&lt;'Non Compliance input'!$E$5:$E$156)*('Non Compliance input'!$H$5:$H$156="Yes"),0))
),"","Yes")</f>
        <v/>
      </c>
      <c r="K3867" s="149">
        <f t="shared" si="541"/>
        <v>0</v>
      </c>
      <c r="L3867" s="162">
        <f t="shared" si="542"/>
        <v>0</v>
      </c>
      <c r="M3867" s="162" t="str" cm="1">
        <f t="array" ref="M3867">IF(ISERROR(INDEX('Non Compliance input'!$I$5:$I$156,MATCH(1,(A3867='Non Compliance input'!$A$5:$A$156)*(E3867&gt;='Non Compliance input'!$D$5:$D$156)*(F3867&lt;='Non Compliance input'!$E$5:$E$156)*('Non Compliance input'!$I$5:$I$156="Yes"),0))
),"","Yes")</f>
        <v/>
      </c>
      <c r="N3867" s="149" t="str">
        <f>IF(VLOOKUP($A3867,HourEndingOutage!$B$3:$F$746,5,0)="Outage","Outage","")</f>
        <v/>
      </c>
      <c r="O3867" s="18">
        <f t="shared" si="543"/>
        <v>0</v>
      </c>
      <c r="P3867" s="18" t="str">
        <f t="shared" si="544"/>
        <v/>
      </c>
      <c r="Q3867" s="18">
        <f t="shared" si="545"/>
        <v>0</v>
      </c>
      <c r="R3867" s="118"/>
    </row>
    <row r="3868" spans="1:18" x14ac:dyDescent="0.25">
      <c r="A3868" s="25">
        <f t="shared" ref="A3868:A3931" si="546">IF(C3868=C3867,A3867,A3867+1)</f>
        <v>430</v>
      </c>
      <c r="B3868" s="23">
        <f t="shared" ref="B3868:B3931" si="547">IF(C3868&lt;C3867,B3867+1,B3867)</f>
        <v>44579</v>
      </c>
      <c r="C3868" s="24">
        <v>22</v>
      </c>
      <c r="D3868" s="54" t="str">
        <f t="shared" si="539"/>
        <v>ASET</v>
      </c>
      <c r="E3868" s="178"/>
      <c r="F3868" s="179"/>
      <c r="G3868" s="177"/>
      <c r="H3868" s="177"/>
      <c r="I3868" s="169">
        <f t="shared" si="540"/>
        <v>0</v>
      </c>
      <c r="J3868" s="149" t="str" cm="1">
        <f t="array" ref="J3868">IF(ISERROR(INDEX('Non Compliance input'!$H$5:$H$156,MATCH(1,(A3868='Non Compliance input'!$A$5:$A$156)*(F3868&gt;='Non Compliance input'!$D$5:$D$156)*(E3868&lt;'Non Compliance input'!$E$5:$E$156)*('Non Compliance input'!$H$5:$H$156="Yes"),0))
),"","Yes")</f>
        <v/>
      </c>
      <c r="K3868" s="149">
        <f t="shared" si="541"/>
        <v>0</v>
      </c>
      <c r="L3868" s="162">
        <f t="shared" si="542"/>
        <v>0</v>
      </c>
      <c r="M3868" s="162" t="str" cm="1">
        <f t="array" ref="M3868">IF(ISERROR(INDEX('Non Compliance input'!$I$5:$I$156,MATCH(1,(A3868='Non Compliance input'!$A$5:$A$156)*(E3868&gt;='Non Compliance input'!$D$5:$D$156)*(F3868&lt;='Non Compliance input'!$E$5:$E$156)*('Non Compliance input'!$I$5:$I$156="Yes"),0))
),"","Yes")</f>
        <v/>
      </c>
      <c r="N3868" s="149" t="str">
        <f>IF(VLOOKUP($A3868,HourEndingOutage!$B$3:$F$746,5,0)="Outage","Outage","")</f>
        <v/>
      </c>
      <c r="O3868" s="18">
        <f t="shared" si="543"/>
        <v>0</v>
      </c>
      <c r="P3868" s="18" t="str">
        <f t="shared" si="544"/>
        <v/>
      </c>
      <c r="Q3868" s="18">
        <f t="shared" si="545"/>
        <v>0</v>
      </c>
      <c r="R3868" s="118"/>
    </row>
    <row r="3869" spans="1:18" x14ac:dyDescent="0.25">
      <c r="A3869" s="25">
        <f t="shared" si="546"/>
        <v>430</v>
      </c>
      <c r="B3869" s="23">
        <f t="shared" si="547"/>
        <v>44579</v>
      </c>
      <c r="C3869" s="24">
        <v>22</v>
      </c>
      <c r="D3869" s="54" t="str">
        <f t="shared" si="539"/>
        <v>ASET</v>
      </c>
      <c r="E3869" s="178"/>
      <c r="F3869" s="179"/>
      <c r="G3869" s="177"/>
      <c r="H3869" s="177"/>
      <c r="I3869" s="169">
        <f t="shared" si="540"/>
        <v>0</v>
      </c>
      <c r="J3869" s="149" t="str" cm="1">
        <f t="array" ref="J3869">IF(ISERROR(INDEX('Non Compliance input'!$H$5:$H$156,MATCH(1,(A3869='Non Compliance input'!$A$5:$A$156)*(F3869&gt;='Non Compliance input'!$D$5:$D$156)*(E3869&lt;'Non Compliance input'!$E$5:$E$156)*('Non Compliance input'!$H$5:$H$156="Yes"),0))
),"","Yes")</f>
        <v/>
      </c>
      <c r="K3869" s="149">
        <f t="shared" si="541"/>
        <v>0</v>
      </c>
      <c r="L3869" s="162">
        <f t="shared" si="542"/>
        <v>0</v>
      </c>
      <c r="M3869" s="162" t="str" cm="1">
        <f t="array" ref="M3869">IF(ISERROR(INDEX('Non Compliance input'!$I$5:$I$156,MATCH(1,(A3869='Non Compliance input'!$A$5:$A$156)*(E3869&gt;='Non Compliance input'!$D$5:$D$156)*(F3869&lt;='Non Compliance input'!$E$5:$E$156)*('Non Compliance input'!$I$5:$I$156="Yes"),0))
),"","Yes")</f>
        <v/>
      </c>
      <c r="N3869" s="149" t="str">
        <f>IF(VLOOKUP($A3869,HourEndingOutage!$B$3:$F$746,5,0)="Outage","Outage","")</f>
        <v/>
      </c>
      <c r="O3869" s="18">
        <f t="shared" si="543"/>
        <v>0</v>
      </c>
      <c r="P3869" s="18" t="str">
        <f t="shared" si="544"/>
        <v/>
      </c>
      <c r="Q3869" s="18">
        <f t="shared" si="545"/>
        <v>0</v>
      </c>
      <c r="R3869" s="118"/>
    </row>
    <row r="3870" spans="1:18" x14ac:dyDescent="0.25">
      <c r="A3870" s="25">
        <f t="shared" si="546"/>
        <v>430</v>
      </c>
      <c r="B3870" s="23">
        <f t="shared" si="547"/>
        <v>44579</v>
      </c>
      <c r="C3870" s="24">
        <v>22</v>
      </c>
      <c r="D3870" s="54" t="str">
        <f t="shared" si="539"/>
        <v>ASET</v>
      </c>
      <c r="E3870" s="178"/>
      <c r="F3870" s="179"/>
      <c r="G3870" s="177"/>
      <c r="H3870" s="177"/>
      <c r="I3870" s="169">
        <f t="shared" si="540"/>
        <v>0</v>
      </c>
      <c r="J3870" s="149" t="str" cm="1">
        <f t="array" ref="J3870">IF(ISERROR(INDEX('Non Compliance input'!$H$5:$H$156,MATCH(1,(A3870='Non Compliance input'!$A$5:$A$156)*(F3870&gt;='Non Compliance input'!$D$5:$D$156)*(E3870&lt;'Non Compliance input'!$E$5:$E$156)*('Non Compliance input'!$H$5:$H$156="Yes"),0))
),"","Yes")</f>
        <v/>
      </c>
      <c r="K3870" s="149">
        <f t="shared" si="541"/>
        <v>0</v>
      </c>
      <c r="L3870" s="162">
        <f t="shared" si="542"/>
        <v>0</v>
      </c>
      <c r="M3870" s="162" t="str" cm="1">
        <f t="array" ref="M3870">IF(ISERROR(INDEX('Non Compliance input'!$I$5:$I$156,MATCH(1,(A3870='Non Compliance input'!$A$5:$A$156)*(E3870&gt;='Non Compliance input'!$D$5:$D$156)*(F3870&lt;='Non Compliance input'!$E$5:$E$156)*('Non Compliance input'!$I$5:$I$156="Yes"),0))
),"","Yes")</f>
        <v/>
      </c>
      <c r="N3870" s="149" t="str">
        <f>IF(VLOOKUP($A3870,HourEndingOutage!$B$3:$F$746,5,0)="Outage","Outage","")</f>
        <v/>
      </c>
      <c r="O3870" s="18">
        <f t="shared" si="543"/>
        <v>0</v>
      </c>
      <c r="P3870" s="18" t="str">
        <f t="shared" si="544"/>
        <v/>
      </c>
      <c r="Q3870" s="18">
        <f t="shared" si="545"/>
        <v>0</v>
      </c>
      <c r="R3870" s="118"/>
    </row>
    <row r="3871" spans="1:18" x14ac:dyDescent="0.25">
      <c r="A3871" s="25">
        <f t="shared" si="546"/>
        <v>430</v>
      </c>
      <c r="B3871" s="23">
        <f t="shared" si="547"/>
        <v>44579</v>
      </c>
      <c r="C3871" s="24">
        <v>22</v>
      </c>
      <c r="D3871" s="54" t="str">
        <f t="shared" si="539"/>
        <v>ASET</v>
      </c>
      <c r="E3871" s="178"/>
      <c r="F3871" s="179"/>
      <c r="G3871" s="177"/>
      <c r="H3871" s="177"/>
      <c r="I3871" s="169">
        <f t="shared" si="540"/>
        <v>0</v>
      </c>
      <c r="J3871" s="149" t="str" cm="1">
        <f t="array" ref="J3871">IF(ISERROR(INDEX('Non Compliance input'!$H$5:$H$156,MATCH(1,(A3871='Non Compliance input'!$A$5:$A$156)*(F3871&gt;='Non Compliance input'!$D$5:$D$156)*(E3871&lt;'Non Compliance input'!$E$5:$E$156)*('Non Compliance input'!$H$5:$H$156="Yes"),0))
),"","Yes")</f>
        <v/>
      </c>
      <c r="K3871" s="149">
        <f t="shared" si="541"/>
        <v>0</v>
      </c>
      <c r="L3871" s="162">
        <f t="shared" si="542"/>
        <v>0</v>
      </c>
      <c r="M3871" s="162" t="str" cm="1">
        <f t="array" ref="M3871">IF(ISERROR(INDEX('Non Compliance input'!$I$5:$I$156,MATCH(1,(A3871='Non Compliance input'!$A$5:$A$156)*(E3871&gt;='Non Compliance input'!$D$5:$D$156)*(F3871&lt;='Non Compliance input'!$E$5:$E$156)*('Non Compliance input'!$I$5:$I$156="Yes"),0))
),"","Yes")</f>
        <v/>
      </c>
      <c r="N3871" s="149" t="str">
        <f>IF(VLOOKUP($A3871,HourEndingOutage!$B$3:$F$746,5,0)="Outage","Outage","")</f>
        <v/>
      </c>
      <c r="O3871" s="18">
        <f t="shared" si="543"/>
        <v>0</v>
      </c>
      <c r="P3871" s="18" t="str">
        <f t="shared" si="544"/>
        <v/>
      </c>
      <c r="Q3871" s="18">
        <f t="shared" si="545"/>
        <v>0</v>
      </c>
      <c r="R3871" s="118"/>
    </row>
    <row r="3872" spans="1:18" x14ac:dyDescent="0.25">
      <c r="A3872" s="25">
        <f t="shared" si="546"/>
        <v>430</v>
      </c>
      <c r="B3872" s="23">
        <f t="shared" si="547"/>
        <v>44579</v>
      </c>
      <c r="C3872" s="24">
        <v>22</v>
      </c>
      <c r="D3872" s="54" t="str">
        <f t="shared" si="539"/>
        <v>ASET</v>
      </c>
      <c r="E3872" s="178"/>
      <c r="F3872" s="179"/>
      <c r="G3872" s="177"/>
      <c r="H3872" s="177"/>
      <c r="I3872" s="169">
        <f t="shared" si="540"/>
        <v>0</v>
      </c>
      <c r="J3872" s="149" t="str" cm="1">
        <f t="array" ref="J3872">IF(ISERROR(INDEX('Non Compliance input'!$H$5:$H$156,MATCH(1,(A3872='Non Compliance input'!$A$5:$A$156)*(F3872&gt;='Non Compliance input'!$D$5:$D$156)*(E3872&lt;'Non Compliance input'!$E$5:$E$156)*('Non Compliance input'!$H$5:$H$156="Yes"),0))
),"","Yes")</f>
        <v/>
      </c>
      <c r="K3872" s="149">
        <f t="shared" si="541"/>
        <v>0</v>
      </c>
      <c r="L3872" s="162">
        <f t="shared" si="542"/>
        <v>0</v>
      </c>
      <c r="M3872" s="162" t="str" cm="1">
        <f t="array" ref="M3872">IF(ISERROR(INDEX('Non Compliance input'!$I$5:$I$156,MATCH(1,(A3872='Non Compliance input'!$A$5:$A$156)*(E3872&gt;='Non Compliance input'!$D$5:$D$156)*(F3872&lt;='Non Compliance input'!$E$5:$E$156)*('Non Compliance input'!$I$5:$I$156="Yes"),0))
),"","Yes")</f>
        <v/>
      </c>
      <c r="N3872" s="149" t="str">
        <f>IF(VLOOKUP($A3872,HourEndingOutage!$B$3:$F$746,5,0)="Outage","Outage","")</f>
        <v/>
      </c>
      <c r="O3872" s="18">
        <f t="shared" si="543"/>
        <v>0</v>
      </c>
      <c r="P3872" s="18" t="str">
        <f t="shared" si="544"/>
        <v/>
      </c>
      <c r="Q3872" s="18">
        <f t="shared" si="545"/>
        <v>0</v>
      </c>
      <c r="R3872" s="118"/>
    </row>
    <row r="3873" spans="1:18" x14ac:dyDescent="0.25">
      <c r="A3873" s="25">
        <f t="shared" si="546"/>
        <v>431</v>
      </c>
      <c r="B3873" s="23">
        <f t="shared" si="547"/>
        <v>44579</v>
      </c>
      <c r="C3873" s="24">
        <v>23</v>
      </c>
      <c r="D3873" s="54" t="str">
        <f t="shared" si="539"/>
        <v>ASET</v>
      </c>
      <c r="E3873" s="178"/>
      <c r="F3873" s="179"/>
      <c r="G3873" s="177"/>
      <c r="H3873" s="177"/>
      <c r="I3873" s="169">
        <f t="shared" si="540"/>
        <v>0</v>
      </c>
      <c r="J3873" s="149" t="str" cm="1">
        <f t="array" ref="J3873">IF(ISERROR(INDEX('Non Compliance input'!$H$5:$H$156,MATCH(1,(A3873='Non Compliance input'!$A$5:$A$156)*(F3873&gt;='Non Compliance input'!$D$5:$D$156)*(E3873&lt;'Non Compliance input'!$E$5:$E$156)*('Non Compliance input'!$H$5:$H$156="Yes"),0))
),"","Yes")</f>
        <v/>
      </c>
      <c r="K3873" s="149">
        <f t="shared" si="541"/>
        <v>0</v>
      </c>
      <c r="L3873" s="162">
        <f t="shared" si="542"/>
        <v>0</v>
      </c>
      <c r="M3873" s="162" t="str" cm="1">
        <f t="array" ref="M3873">IF(ISERROR(INDEX('Non Compliance input'!$I$5:$I$156,MATCH(1,(A3873='Non Compliance input'!$A$5:$A$156)*(E3873&gt;='Non Compliance input'!$D$5:$D$156)*(F3873&lt;='Non Compliance input'!$E$5:$E$156)*('Non Compliance input'!$I$5:$I$156="Yes"),0))
),"","Yes")</f>
        <v/>
      </c>
      <c r="N3873" s="149" t="str">
        <f>IF(VLOOKUP($A3873,HourEndingOutage!$B$3:$F$746,5,0)="Outage","Outage","")</f>
        <v/>
      </c>
      <c r="O3873" s="18">
        <f t="shared" si="543"/>
        <v>0</v>
      </c>
      <c r="P3873" s="18" t="str">
        <f t="shared" si="544"/>
        <v/>
      </c>
      <c r="Q3873" s="18">
        <f t="shared" si="545"/>
        <v>0</v>
      </c>
      <c r="R3873" s="118"/>
    </row>
    <row r="3874" spans="1:18" x14ac:dyDescent="0.25">
      <c r="A3874" s="25">
        <f t="shared" si="546"/>
        <v>431</v>
      </c>
      <c r="B3874" s="23">
        <f t="shared" si="547"/>
        <v>44579</v>
      </c>
      <c r="C3874" s="24">
        <v>23</v>
      </c>
      <c r="D3874" s="54" t="str">
        <f t="shared" si="539"/>
        <v>ASET</v>
      </c>
      <c r="E3874" s="178"/>
      <c r="F3874" s="179"/>
      <c r="G3874" s="177"/>
      <c r="H3874" s="177"/>
      <c r="I3874" s="169">
        <f t="shared" si="540"/>
        <v>0</v>
      </c>
      <c r="J3874" s="149" t="str" cm="1">
        <f t="array" ref="J3874">IF(ISERROR(INDEX('Non Compliance input'!$H$5:$H$156,MATCH(1,(A3874='Non Compliance input'!$A$5:$A$156)*(F3874&gt;='Non Compliance input'!$D$5:$D$156)*(E3874&lt;'Non Compliance input'!$E$5:$E$156)*('Non Compliance input'!$H$5:$H$156="Yes"),0))
),"","Yes")</f>
        <v/>
      </c>
      <c r="K3874" s="149">
        <f t="shared" si="541"/>
        <v>0</v>
      </c>
      <c r="L3874" s="162">
        <f t="shared" si="542"/>
        <v>0</v>
      </c>
      <c r="M3874" s="162" t="str" cm="1">
        <f t="array" ref="M3874">IF(ISERROR(INDEX('Non Compliance input'!$I$5:$I$156,MATCH(1,(A3874='Non Compliance input'!$A$5:$A$156)*(E3874&gt;='Non Compliance input'!$D$5:$D$156)*(F3874&lt;='Non Compliance input'!$E$5:$E$156)*('Non Compliance input'!$I$5:$I$156="Yes"),0))
),"","Yes")</f>
        <v/>
      </c>
      <c r="N3874" s="149" t="str">
        <f>IF(VLOOKUP($A3874,HourEndingOutage!$B$3:$F$746,5,0)="Outage","Outage","")</f>
        <v/>
      </c>
      <c r="O3874" s="18">
        <f t="shared" si="543"/>
        <v>0</v>
      </c>
      <c r="P3874" s="18" t="str">
        <f t="shared" si="544"/>
        <v/>
      </c>
      <c r="Q3874" s="18">
        <f t="shared" si="545"/>
        <v>0</v>
      </c>
      <c r="R3874" s="118"/>
    </row>
    <row r="3875" spans="1:18" x14ac:dyDescent="0.25">
      <c r="A3875" s="25">
        <f t="shared" si="546"/>
        <v>431</v>
      </c>
      <c r="B3875" s="23">
        <f t="shared" si="547"/>
        <v>44579</v>
      </c>
      <c r="C3875" s="24">
        <v>23</v>
      </c>
      <c r="D3875" s="54" t="str">
        <f t="shared" si="539"/>
        <v>ASET</v>
      </c>
      <c r="E3875" s="178"/>
      <c r="F3875" s="179"/>
      <c r="G3875" s="177"/>
      <c r="H3875" s="177"/>
      <c r="I3875" s="169">
        <f t="shared" si="540"/>
        <v>0</v>
      </c>
      <c r="J3875" s="149" t="str" cm="1">
        <f t="array" ref="J3875">IF(ISERROR(INDEX('Non Compliance input'!$H$5:$H$156,MATCH(1,(A3875='Non Compliance input'!$A$5:$A$156)*(F3875&gt;='Non Compliance input'!$D$5:$D$156)*(E3875&lt;'Non Compliance input'!$E$5:$E$156)*('Non Compliance input'!$H$5:$H$156="Yes"),0))
),"","Yes")</f>
        <v/>
      </c>
      <c r="K3875" s="149">
        <f t="shared" si="541"/>
        <v>0</v>
      </c>
      <c r="L3875" s="162">
        <f t="shared" si="542"/>
        <v>0</v>
      </c>
      <c r="M3875" s="162" t="str" cm="1">
        <f t="array" ref="M3875">IF(ISERROR(INDEX('Non Compliance input'!$I$5:$I$156,MATCH(1,(A3875='Non Compliance input'!$A$5:$A$156)*(E3875&gt;='Non Compliance input'!$D$5:$D$156)*(F3875&lt;='Non Compliance input'!$E$5:$E$156)*('Non Compliance input'!$I$5:$I$156="Yes"),0))
),"","Yes")</f>
        <v/>
      </c>
      <c r="N3875" s="149" t="str">
        <f>IF(VLOOKUP($A3875,HourEndingOutage!$B$3:$F$746,5,0)="Outage","Outage","")</f>
        <v/>
      </c>
      <c r="O3875" s="18">
        <f t="shared" si="543"/>
        <v>0</v>
      </c>
      <c r="P3875" s="18" t="str">
        <f t="shared" si="544"/>
        <v/>
      </c>
      <c r="Q3875" s="18">
        <f t="shared" si="545"/>
        <v>0</v>
      </c>
      <c r="R3875" s="118"/>
    </row>
    <row r="3876" spans="1:18" x14ac:dyDescent="0.25">
      <c r="A3876" s="25">
        <f t="shared" si="546"/>
        <v>431</v>
      </c>
      <c r="B3876" s="23">
        <f t="shared" si="547"/>
        <v>44579</v>
      </c>
      <c r="C3876" s="24">
        <v>23</v>
      </c>
      <c r="D3876" s="54" t="str">
        <f t="shared" si="539"/>
        <v>ASET</v>
      </c>
      <c r="E3876" s="178"/>
      <c r="F3876" s="179"/>
      <c r="G3876" s="177"/>
      <c r="H3876" s="177"/>
      <c r="I3876" s="169">
        <f t="shared" si="540"/>
        <v>0</v>
      </c>
      <c r="J3876" s="149" t="str" cm="1">
        <f t="array" ref="J3876">IF(ISERROR(INDEX('Non Compliance input'!$H$5:$H$156,MATCH(1,(A3876='Non Compliance input'!$A$5:$A$156)*(F3876&gt;='Non Compliance input'!$D$5:$D$156)*(E3876&lt;'Non Compliance input'!$E$5:$E$156)*('Non Compliance input'!$H$5:$H$156="Yes"),0))
),"","Yes")</f>
        <v/>
      </c>
      <c r="K3876" s="149">
        <f t="shared" si="541"/>
        <v>0</v>
      </c>
      <c r="L3876" s="162">
        <f t="shared" si="542"/>
        <v>0</v>
      </c>
      <c r="M3876" s="162" t="str" cm="1">
        <f t="array" ref="M3876">IF(ISERROR(INDEX('Non Compliance input'!$I$5:$I$156,MATCH(1,(A3876='Non Compliance input'!$A$5:$A$156)*(E3876&gt;='Non Compliance input'!$D$5:$D$156)*(F3876&lt;='Non Compliance input'!$E$5:$E$156)*('Non Compliance input'!$I$5:$I$156="Yes"),0))
),"","Yes")</f>
        <v/>
      </c>
      <c r="N3876" s="149" t="str">
        <f>IF(VLOOKUP($A3876,HourEndingOutage!$B$3:$F$746,5,0)="Outage","Outage","")</f>
        <v/>
      </c>
      <c r="O3876" s="18">
        <f t="shared" si="543"/>
        <v>0</v>
      </c>
      <c r="P3876" s="18" t="str">
        <f t="shared" si="544"/>
        <v/>
      </c>
      <c r="Q3876" s="18">
        <f t="shared" si="545"/>
        <v>0</v>
      </c>
      <c r="R3876" s="118"/>
    </row>
    <row r="3877" spans="1:18" x14ac:dyDescent="0.25">
      <c r="A3877" s="25">
        <f t="shared" si="546"/>
        <v>431</v>
      </c>
      <c r="B3877" s="23">
        <f t="shared" si="547"/>
        <v>44579</v>
      </c>
      <c r="C3877" s="24">
        <v>23</v>
      </c>
      <c r="D3877" s="54" t="str">
        <f t="shared" si="539"/>
        <v>ASET</v>
      </c>
      <c r="E3877" s="178"/>
      <c r="F3877" s="179"/>
      <c r="G3877" s="177"/>
      <c r="H3877" s="177"/>
      <c r="I3877" s="169">
        <f t="shared" si="540"/>
        <v>0</v>
      </c>
      <c r="J3877" s="149" t="str" cm="1">
        <f t="array" ref="J3877">IF(ISERROR(INDEX('Non Compliance input'!$H$5:$H$156,MATCH(1,(A3877='Non Compliance input'!$A$5:$A$156)*(F3877&gt;='Non Compliance input'!$D$5:$D$156)*(E3877&lt;'Non Compliance input'!$E$5:$E$156)*('Non Compliance input'!$H$5:$H$156="Yes"),0))
),"","Yes")</f>
        <v/>
      </c>
      <c r="K3877" s="149">
        <f t="shared" si="541"/>
        <v>0</v>
      </c>
      <c r="L3877" s="162">
        <f t="shared" si="542"/>
        <v>0</v>
      </c>
      <c r="M3877" s="162" t="str" cm="1">
        <f t="array" ref="M3877">IF(ISERROR(INDEX('Non Compliance input'!$I$5:$I$156,MATCH(1,(A3877='Non Compliance input'!$A$5:$A$156)*(E3877&gt;='Non Compliance input'!$D$5:$D$156)*(F3877&lt;='Non Compliance input'!$E$5:$E$156)*('Non Compliance input'!$I$5:$I$156="Yes"),0))
),"","Yes")</f>
        <v/>
      </c>
      <c r="N3877" s="149" t="str">
        <f>IF(VLOOKUP($A3877,HourEndingOutage!$B$3:$F$746,5,0)="Outage","Outage","")</f>
        <v/>
      </c>
      <c r="O3877" s="18">
        <f t="shared" si="543"/>
        <v>0</v>
      </c>
      <c r="P3877" s="18" t="str">
        <f t="shared" si="544"/>
        <v/>
      </c>
      <c r="Q3877" s="18">
        <f t="shared" si="545"/>
        <v>0</v>
      </c>
      <c r="R3877" s="118"/>
    </row>
    <row r="3878" spans="1:18" x14ac:dyDescent="0.25">
      <c r="A3878" s="25">
        <f t="shared" si="546"/>
        <v>431</v>
      </c>
      <c r="B3878" s="23">
        <f t="shared" si="547"/>
        <v>44579</v>
      </c>
      <c r="C3878" s="24">
        <v>23</v>
      </c>
      <c r="D3878" s="54" t="str">
        <f t="shared" si="539"/>
        <v>ASET</v>
      </c>
      <c r="E3878" s="178"/>
      <c r="F3878" s="179"/>
      <c r="G3878" s="177"/>
      <c r="H3878" s="177"/>
      <c r="I3878" s="169">
        <f t="shared" si="540"/>
        <v>0</v>
      </c>
      <c r="J3878" s="149" t="str" cm="1">
        <f t="array" ref="J3878">IF(ISERROR(INDEX('Non Compliance input'!$H$5:$H$156,MATCH(1,(A3878='Non Compliance input'!$A$5:$A$156)*(F3878&gt;='Non Compliance input'!$D$5:$D$156)*(E3878&lt;'Non Compliance input'!$E$5:$E$156)*('Non Compliance input'!$H$5:$H$156="Yes"),0))
),"","Yes")</f>
        <v/>
      </c>
      <c r="K3878" s="149">
        <f t="shared" si="541"/>
        <v>0</v>
      </c>
      <c r="L3878" s="162">
        <f t="shared" si="542"/>
        <v>0</v>
      </c>
      <c r="M3878" s="162" t="str" cm="1">
        <f t="array" ref="M3878">IF(ISERROR(INDEX('Non Compliance input'!$I$5:$I$156,MATCH(1,(A3878='Non Compliance input'!$A$5:$A$156)*(E3878&gt;='Non Compliance input'!$D$5:$D$156)*(F3878&lt;='Non Compliance input'!$E$5:$E$156)*('Non Compliance input'!$I$5:$I$156="Yes"),0))
),"","Yes")</f>
        <v/>
      </c>
      <c r="N3878" s="149" t="str">
        <f>IF(VLOOKUP($A3878,HourEndingOutage!$B$3:$F$746,5,0)="Outage","Outage","")</f>
        <v/>
      </c>
      <c r="O3878" s="18">
        <f t="shared" si="543"/>
        <v>0</v>
      </c>
      <c r="P3878" s="18" t="str">
        <f t="shared" si="544"/>
        <v/>
      </c>
      <c r="Q3878" s="18">
        <f t="shared" si="545"/>
        <v>0</v>
      </c>
      <c r="R3878" s="118"/>
    </row>
    <row r="3879" spans="1:18" x14ac:dyDescent="0.25">
      <c r="A3879" s="25">
        <f t="shared" si="546"/>
        <v>431</v>
      </c>
      <c r="B3879" s="23">
        <f t="shared" si="547"/>
        <v>44579</v>
      </c>
      <c r="C3879" s="24">
        <v>23</v>
      </c>
      <c r="D3879" s="54" t="str">
        <f t="shared" si="539"/>
        <v>ASET</v>
      </c>
      <c r="E3879" s="178"/>
      <c r="F3879" s="179"/>
      <c r="G3879" s="177"/>
      <c r="H3879" s="177"/>
      <c r="I3879" s="169">
        <f t="shared" si="540"/>
        <v>0</v>
      </c>
      <c r="J3879" s="149" t="str" cm="1">
        <f t="array" ref="J3879">IF(ISERROR(INDEX('Non Compliance input'!$H$5:$H$156,MATCH(1,(A3879='Non Compliance input'!$A$5:$A$156)*(F3879&gt;='Non Compliance input'!$D$5:$D$156)*(E3879&lt;'Non Compliance input'!$E$5:$E$156)*('Non Compliance input'!$H$5:$H$156="Yes"),0))
),"","Yes")</f>
        <v/>
      </c>
      <c r="K3879" s="149">
        <f t="shared" si="541"/>
        <v>0</v>
      </c>
      <c r="L3879" s="162">
        <f t="shared" si="542"/>
        <v>0</v>
      </c>
      <c r="M3879" s="162" t="str" cm="1">
        <f t="array" ref="M3879">IF(ISERROR(INDEX('Non Compliance input'!$I$5:$I$156,MATCH(1,(A3879='Non Compliance input'!$A$5:$A$156)*(E3879&gt;='Non Compliance input'!$D$5:$D$156)*(F3879&lt;='Non Compliance input'!$E$5:$E$156)*('Non Compliance input'!$I$5:$I$156="Yes"),0))
),"","Yes")</f>
        <v/>
      </c>
      <c r="N3879" s="149" t="str">
        <f>IF(VLOOKUP($A3879,HourEndingOutage!$B$3:$F$746,5,0)="Outage","Outage","")</f>
        <v/>
      </c>
      <c r="O3879" s="18">
        <f t="shared" si="543"/>
        <v>0</v>
      </c>
      <c r="P3879" s="18" t="str">
        <f t="shared" si="544"/>
        <v/>
      </c>
      <c r="Q3879" s="18">
        <f t="shared" si="545"/>
        <v>0</v>
      </c>
      <c r="R3879" s="118"/>
    </row>
    <row r="3880" spans="1:18" x14ac:dyDescent="0.25">
      <c r="A3880" s="25">
        <f t="shared" si="546"/>
        <v>431</v>
      </c>
      <c r="B3880" s="23">
        <f t="shared" si="547"/>
        <v>44579</v>
      </c>
      <c r="C3880" s="24">
        <v>23</v>
      </c>
      <c r="D3880" s="54" t="str">
        <f t="shared" si="539"/>
        <v>ASET</v>
      </c>
      <c r="E3880" s="178"/>
      <c r="F3880" s="179"/>
      <c r="G3880" s="177"/>
      <c r="H3880" s="177"/>
      <c r="I3880" s="169">
        <f t="shared" si="540"/>
        <v>0</v>
      </c>
      <c r="J3880" s="149" t="str" cm="1">
        <f t="array" ref="J3880">IF(ISERROR(INDEX('Non Compliance input'!$H$5:$H$156,MATCH(1,(A3880='Non Compliance input'!$A$5:$A$156)*(F3880&gt;='Non Compliance input'!$D$5:$D$156)*(E3880&lt;'Non Compliance input'!$E$5:$E$156)*('Non Compliance input'!$H$5:$H$156="Yes"),0))
),"","Yes")</f>
        <v/>
      </c>
      <c r="K3880" s="149">
        <f t="shared" si="541"/>
        <v>0</v>
      </c>
      <c r="L3880" s="162">
        <f t="shared" si="542"/>
        <v>0</v>
      </c>
      <c r="M3880" s="162" t="str" cm="1">
        <f t="array" ref="M3880">IF(ISERROR(INDEX('Non Compliance input'!$I$5:$I$156,MATCH(1,(A3880='Non Compliance input'!$A$5:$A$156)*(E3880&gt;='Non Compliance input'!$D$5:$D$156)*(F3880&lt;='Non Compliance input'!$E$5:$E$156)*('Non Compliance input'!$I$5:$I$156="Yes"),0))
),"","Yes")</f>
        <v/>
      </c>
      <c r="N3880" s="149" t="str">
        <f>IF(VLOOKUP($A3880,HourEndingOutage!$B$3:$F$746,5,0)="Outage","Outage","")</f>
        <v/>
      </c>
      <c r="O3880" s="18">
        <f t="shared" si="543"/>
        <v>0</v>
      </c>
      <c r="P3880" s="18" t="str">
        <f t="shared" si="544"/>
        <v/>
      </c>
      <c r="Q3880" s="18">
        <f t="shared" si="545"/>
        <v>0</v>
      </c>
      <c r="R3880" s="118"/>
    </row>
    <row r="3881" spans="1:18" x14ac:dyDescent="0.25">
      <c r="A3881" s="25">
        <f t="shared" si="546"/>
        <v>431</v>
      </c>
      <c r="B3881" s="23">
        <f t="shared" si="547"/>
        <v>44579</v>
      </c>
      <c r="C3881" s="24">
        <v>23</v>
      </c>
      <c r="D3881" s="54" t="str">
        <f t="shared" si="539"/>
        <v>ASET</v>
      </c>
      <c r="E3881" s="178"/>
      <c r="F3881" s="179"/>
      <c r="G3881" s="177"/>
      <c r="H3881" s="177"/>
      <c r="I3881" s="169">
        <f t="shared" si="540"/>
        <v>0</v>
      </c>
      <c r="J3881" s="149" t="str" cm="1">
        <f t="array" ref="J3881">IF(ISERROR(INDEX('Non Compliance input'!$H$5:$H$156,MATCH(1,(A3881='Non Compliance input'!$A$5:$A$156)*(F3881&gt;='Non Compliance input'!$D$5:$D$156)*(E3881&lt;'Non Compliance input'!$E$5:$E$156)*('Non Compliance input'!$H$5:$H$156="Yes"),0))
),"","Yes")</f>
        <v/>
      </c>
      <c r="K3881" s="149">
        <f t="shared" si="541"/>
        <v>0</v>
      </c>
      <c r="L3881" s="162">
        <f t="shared" si="542"/>
        <v>0</v>
      </c>
      <c r="M3881" s="162" t="str" cm="1">
        <f t="array" ref="M3881">IF(ISERROR(INDEX('Non Compliance input'!$I$5:$I$156,MATCH(1,(A3881='Non Compliance input'!$A$5:$A$156)*(E3881&gt;='Non Compliance input'!$D$5:$D$156)*(F3881&lt;='Non Compliance input'!$E$5:$E$156)*('Non Compliance input'!$I$5:$I$156="Yes"),0))
),"","Yes")</f>
        <v/>
      </c>
      <c r="N3881" s="149" t="str">
        <f>IF(VLOOKUP($A3881,HourEndingOutage!$B$3:$F$746,5,0)="Outage","Outage","")</f>
        <v/>
      </c>
      <c r="O3881" s="18">
        <f t="shared" si="543"/>
        <v>0</v>
      </c>
      <c r="P3881" s="18" t="str">
        <f t="shared" si="544"/>
        <v/>
      </c>
      <c r="Q3881" s="18">
        <f t="shared" si="545"/>
        <v>0</v>
      </c>
      <c r="R3881" s="118"/>
    </row>
    <row r="3882" spans="1:18" x14ac:dyDescent="0.25">
      <c r="A3882" s="25">
        <f t="shared" si="546"/>
        <v>432</v>
      </c>
      <c r="B3882" s="23">
        <f t="shared" si="547"/>
        <v>44579</v>
      </c>
      <c r="C3882" s="24">
        <v>24</v>
      </c>
      <c r="D3882" s="54" t="str">
        <f t="shared" si="539"/>
        <v>ASET</v>
      </c>
      <c r="E3882" s="178"/>
      <c r="F3882" s="179"/>
      <c r="G3882" s="177"/>
      <c r="H3882" s="177"/>
      <c r="I3882" s="169">
        <f t="shared" si="540"/>
        <v>0</v>
      </c>
      <c r="J3882" s="149" t="str" cm="1">
        <f t="array" ref="J3882">IF(ISERROR(INDEX('Non Compliance input'!$H$5:$H$156,MATCH(1,(A3882='Non Compliance input'!$A$5:$A$156)*(F3882&gt;='Non Compliance input'!$D$5:$D$156)*(E3882&lt;'Non Compliance input'!$E$5:$E$156)*('Non Compliance input'!$H$5:$H$156="Yes"),0))
),"","Yes")</f>
        <v/>
      </c>
      <c r="K3882" s="149">
        <f t="shared" si="541"/>
        <v>0</v>
      </c>
      <c r="L3882" s="162">
        <f t="shared" si="542"/>
        <v>0</v>
      </c>
      <c r="M3882" s="162" t="str" cm="1">
        <f t="array" ref="M3882">IF(ISERROR(INDEX('Non Compliance input'!$I$5:$I$156,MATCH(1,(A3882='Non Compliance input'!$A$5:$A$156)*(E3882&gt;='Non Compliance input'!$D$5:$D$156)*(F3882&lt;='Non Compliance input'!$E$5:$E$156)*('Non Compliance input'!$I$5:$I$156="Yes"),0))
),"","Yes")</f>
        <v/>
      </c>
      <c r="N3882" s="149" t="str">
        <f>IF(VLOOKUP($A3882,HourEndingOutage!$B$3:$F$746,5,0)="Outage","Outage","")</f>
        <v/>
      </c>
      <c r="O3882" s="18">
        <f t="shared" si="543"/>
        <v>0</v>
      </c>
      <c r="P3882" s="18" t="str">
        <f t="shared" si="544"/>
        <v/>
      </c>
      <c r="Q3882" s="18">
        <f t="shared" si="545"/>
        <v>0</v>
      </c>
      <c r="R3882" s="118"/>
    </row>
    <row r="3883" spans="1:18" x14ac:dyDescent="0.25">
      <c r="A3883" s="25">
        <f t="shared" si="546"/>
        <v>432</v>
      </c>
      <c r="B3883" s="23">
        <f t="shared" si="547"/>
        <v>44579</v>
      </c>
      <c r="C3883" s="24">
        <v>24</v>
      </c>
      <c r="D3883" s="54" t="str">
        <f t="shared" si="539"/>
        <v>ASET</v>
      </c>
      <c r="E3883" s="178"/>
      <c r="F3883" s="179"/>
      <c r="G3883" s="177"/>
      <c r="H3883" s="177"/>
      <c r="I3883" s="169">
        <f t="shared" si="540"/>
        <v>0</v>
      </c>
      <c r="J3883" s="149" t="str" cm="1">
        <f t="array" ref="J3883">IF(ISERROR(INDEX('Non Compliance input'!$H$5:$H$156,MATCH(1,(A3883='Non Compliance input'!$A$5:$A$156)*(F3883&gt;='Non Compliance input'!$D$5:$D$156)*(E3883&lt;'Non Compliance input'!$E$5:$E$156)*('Non Compliance input'!$H$5:$H$156="Yes"),0))
),"","Yes")</f>
        <v/>
      </c>
      <c r="K3883" s="149">
        <f t="shared" si="541"/>
        <v>0</v>
      </c>
      <c r="L3883" s="162">
        <f t="shared" si="542"/>
        <v>0</v>
      </c>
      <c r="M3883" s="162" t="str" cm="1">
        <f t="array" ref="M3883">IF(ISERROR(INDEX('Non Compliance input'!$I$5:$I$156,MATCH(1,(A3883='Non Compliance input'!$A$5:$A$156)*(E3883&gt;='Non Compliance input'!$D$5:$D$156)*(F3883&lt;='Non Compliance input'!$E$5:$E$156)*('Non Compliance input'!$I$5:$I$156="Yes"),0))
),"","Yes")</f>
        <v/>
      </c>
      <c r="N3883" s="149" t="str">
        <f>IF(VLOOKUP($A3883,HourEndingOutage!$B$3:$F$746,5,0)="Outage","Outage","")</f>
        <v/>
      </c>
      <c r="O3883" s="18">
        <f t="shared" si="543"/>
        <v>0</v>
      </c>
      <c r="P3883" s="18" t="str">
        <f t="shared" si="544"/>
        <v/>
      </c>
      <c r="Q3883" s="18">
        <f t="shared" si="545"/>
        <v>0</v>
      </c>
      <c r="R3883" s="118"/>
    </row>
    <row r="3884" spans="1:18" x14ac:dyDescent="0.25">
      <c r="A3884" s="25">
        <f t="shared" si="546"/>
        <v>432</v>
      </c>
      <c r="B3884" s="23">
        <f t="shared" si="547"/>
        <v>44579</v>
      </c>
      <c r="C3884" s="24">
        <v>24</v>
      </c>
      <c r="D3884" s="54" t="str">
        <f t="shared" si="539"/>
        <v>ASET</v>
      </c>
      <c r="E3884" s="178"/>
      <c r="F3884" s="179"/>
      <c r="G3884" s="177"/>
      <c r="H3884" s="177"/>
      <c r="I3884" s="169">
        <f t="shared" si="540"/>
        <v>0</v>
      </c>
      <c r="J3884" s="149" t="str" cm="1">
        <f t="array" ref="J3884">IF(ISERROR(INDEX('Non Compliance input'!$H$5:$H$156,MATCH(1,(A3884='Non Compliance input'!$A$5:$A$156)*(F3884&gt;='Non Compliance input'!$D$5:$D$156)*(E3884&lt;'Non Compliance input'!$E$5:$E$156)*('Non Compliance input'!$H$5:$H$156="Yes"),0))
),"","Yes")</f>
        <v/>
      </c>
      <c r="K3884" s="149">
        <f t="shared" si="541"/>
        <v>0</v>
      </c>
      <c r="L3884" s="162">
        <f t="shared" si="542"/>
        <v>0</v>
      </c>
      <c r="M3884" s="162" t="str" cm="1">
        <f t="array" ref="M3884">IF(ISERROR(INDEX('Non Compliance input'!$I$5:$I$156,MATCH(1,(A3884='Non Compliance input'!$A$5:$A$156)*(E3884&gt;='Non Compliance input'!$D$5:$D$156)*(F3884&lt;='Non Compliance input'!$E$5:$E$156)*('Non Compliance input'!$I$5:$I$156="Yes"),0))
),"","Yes")</f>
        <v/>
      </c>
      <c r="N3884" s="149" t="str">
        <f>IF(VLOOKUP($A3884,HourEndingOutage!$B$3:$F$746,5,0)="Outage","Outage","")</f>
        <v/>
      </c>
      <c r="O3884" s="18">
        <f t="shared" si="543"/>
        <v>0</v>
      </c>
      <c r="P3884" s="18" t="str">
        <f t="shared" si="544"/>
        <v/>
      </c>
      <c r="Q3884" s="18">
        <f t="shared" si="545"/>
        <v>0</v>
      </c>
      <c r="R3884" s="118"/>
    </row>
    <row r="3885" spans="1:18" x14ac:dyDescent="0.25">
      <c r="A3885" s="25">
        <f t="shared" si="546"/>
        <v>432</v>
      </c>
      <c r="B3885" s="23">
        <f t="shared" si="547"/>
        <v>44579</v>
      </c>
      <c r="C3885" s="24">
        <v>24</v>
      </c>
      <c r="D3885" s="54" t="str">
        <f t="shared" si="539"/>
        <v>ASET</v>
      </c>
      <c r="E3885" s="178"/>
      <c r="F3885" s="179"/>
      <c r="G3885" s="177"/>
      <c r="H3885" s="177"/>
      <c r="I3885" s="169">
        <f t="shared" si="540"/>
        <v>0</v>
      </c>
      <c r="J3885" s="149" t="str" cm="1">
        <f t="array" ref="J3885">IF(ISERROR(INDEX('Non Compliance input'!$H$5:$H$156,MATCH(1,(A3885='Non Compliance input'!$A$5:$A$156)*(F3885&gt;='Non Compliance input'!$D$5:$D$156)*(E3885&lt;'Non Compliance input'!$E$5:$E$156)*('Non Compliance input'!$H$5:$H$156="Yes"),0))
),"","Yes")</f>
        <v/>
      </c>
      <c r="K3885" s="149">
        <f t="shared" si="541"/>
        <v>0</v>
      </c>
      <c r="L3885" s="162">
        <f t="shared" si="542"/>
        <v>0</v>
      </c>
      <c r="M3885" s="162" t="str" cm="1">
        <f t="array" ref="M3885">IF(ISERROR(INDEX('Non Compliance input'!$I$5:$I$156,MATCH(1,(A3885='Non Compliance input'!$A$5:$A$156)*(E3885&gt;='Non Compliance input'!$D$5:$D$156)*(F3885&lt;='Non Compliance input'!$E$5:$E$156)*('Non Compliance input'!$I$5:$I$156="Yes"),0))
),"","Yes")</f>
        <v/>
      </c>
      <c r="N3885" s="149" t="str">
        <f>IF(VLOOKUP($A3885,HourEndingOutage!$B$3:$F$746,5,0)="Outage","Outage","")</f>
        <v/>
      </c>
      <c r="O3885" s="18">
        <f t="shared" si="543"/>
        <v>0</v>
      </c>
      <c r="P3885" s="18" t="str">
        <f t="shared" si="544"/>
        <v/>
      </c>
      <c r="Q3885" s="18">
        <f t="shared" si="545"/>
        <v>0</v>
      </c>
      <c r="R3885" s="118"/>
    </row>
    <row r="3886" spans="1:18" x14ac:dyDescent="0.25">
      <c r="A3886" s="25">
        <f t="shared" si="546"/>
        <v>432</v>
      </c>
      <c r="B3886" s="23">
        <f t="shared" si="547"/>
        <v>44579</v>
      </c>
      <c r="C3886" s="24">
        <v>24</v>
      </c>
      <c r="D3886" s="54" t="str">
        <f t="shared" si="539"/>
        <v>ASET</v>
      </c>
      <c r="E3886" s="178"/>
      <c r="F3886" s="179"/>
      <c r="G3886" s="177"/>
      <c r="H3886" s="177"/>
      <c r="I3886" s="169">
        <f t="shared" si="540"/>
        <v>0</v>
      </c>
      <c r="J3886" s="149" t="str" cm="1">
        <f t="array" ref="J3886">IF(ISERROR(INDEX('Non Compliance input'!$H$5:$H$156,MATCH(1,(A3886='Non Compliance input'!$A$5:$A$156)*(F3886&gt;='Non Compliance input'!$D$5:$D$156)*(E3886&lt;'Non Compliance input'!$E$5:$E$156)*('Non Compliance input'!$H$5:$H$156="Yes"),0))
),"","Yes")</f>
        <v/>
      </c>
      <c r="K3886" s="149">
        <f t="shared" si="541"/>
        <v>0</v>
      </c>
      <c r="L3886" s="162">
        <f t="shared" si="542"/>
        <v>0</v>
      </c>
      <c r="M3886" s="162" t="str" cm="1">
        <f t="array" ref="M3886">IF(ISERROR(INDEX('Non Compliance input'!$I$5:$I$156,MATCH(1,(A3886='Non Compliance input'!$A$5:$A$156)*(E3886&gt;='Non Compliance input'!$D$5:$D$156)*(F3886&lt;='Non Compliance input'!$E$5:$E$156)*('Non Compliance input'!$I$5:$I$156="Yes"),0))
),"","Yes")</f>
        <v/>
      </c>
      <c r="N3886" s="149" t="str">
        <f>IF(VLOOKUP($A3886,HourEndingOutage!$B$3:$F$746,5,0)="Outage","Outage","")</f>
        <v/>
      </c>
      <c r="O3886" s="18">
        <f t="shared" si="543"/>
        <v>0</v>
      </c>
      <c r="P3886" s="18" t="str">
        <f t="shared" si="544"/>
        <v/>
      </c>
      <c r="Q3886" s="18">
        <f t="shared" si="545"/>
        <v>0</v>
      </c>
      <c r="R3886" s="118"/>
    </row>
    <row r="3887" spans="1:18" x14ac:dyDescent="0.25">
      <c r="A3887" s="25">
        <f t="shared" si="546"/>
        <v>432</v>
      </c>
      <c r="B3887" s="23">
        <f t="shared" si="547"/>
        <v>44579</v>
      </c>
      <c r="C3887" s="24">
        <v>24</v>
      </c>
      <c r="D3887" s="54" t="str">
        <f t="shared" si="539"/>
        <v>ASET</v>
      </c>
      <c r="E3887" s="178"/>
      <c r="F3887" s="179"/>
      <c r="G3887" s="177"/>
      <c r="H3887" s="177"/>
      <c r="I3887" s="169">
        <f t="shared" si="540"/>
        <v>0</v>
      </c>
      <c r="J3887" s="149" t="str" cm="1">
        <f t="array" ref="J3887">IF(ISERROR(INDEX('Non Compliance input'!$H$5:$H$156,MATCH(1,(A3887='Non Compliance input'!$A$5:$A$156)*(F3887&gt;='Non Compliance input'!$D$5:$D$156)*(E3887&lt;'Non Compliance input'!$E$5:$E$156)*('Non Compliance input'!$H$5:$H$156="Yes"),0))
),"","Yes")</f>
        <v/>
      </c>
      <c r="K3887" s="149">
        <f t="shared" si="541"/>
        <v>0</v>
      </c>
      <c r="L3887" s="162">
        <f t="shared" si="542"/>
        <v>0</v>
      </c>
      <c r="M3887" s="162" t="str" cm="1">
        <f t="array" ref="M3887">IF(ISERROR(INDEX('Non Compliance input'!$I$5:$I$156,MATCH(1,(A3887='Non Compliance input'!$A$5:$A$156)*(E3887&gt;='Non Compliance input'!$D$5:$D$156)*(F3887&lt;='Non Compliance input'!$E$5:$E$156)*('Non Compliance input'!$I$5:$I$156="Yes"),0))
),"","Yes")</f>
        <v/>
      </c>
      <c r="N3887" s="149" t="str">
        <f>IF(VLOOKUP($A3887,HourEndingOutage!$B$3:$F$746,5,0)="Outage","Outage","")</f>
        <v/>
      </c>
      <c r="O3887" s="18">
        <f t="shared" si="543"/>
        <v>0</v>
      </c>
      <c r="P3887" s="18" t="str">
        <f t="shared" si="544"/>
        <v/>
      </c>
      <c r="Q3887" s="18">
        <f t="shared" si="545"/>
        <v>0</v>
      </c>
      <c r="R3887" s="118"/>
    </row>
    <row r="3888" spans="1:18" x14ac:dyDescent="0.25">
      <c r="A3888" s="25">
        <f t="shared" si="546"/>
        <v>432</v>
      </c>
      <c r="B3888" s="23">
        <f t="shared" si="547"/>
        <v>44579</v>
      </c>
      <c r="C3888" s="24">
        <v>24</v>
      </c>
      <c r="D3888" s="54" t="str">
        <f t="shared" si="539"/>
        <v>ASET</v>
      </c>
      <c r="E3888" s="178"/>
      <c r="F3888" s="179"/>
      <c r="G3888" s="177"/>
      <c r="H3888" s="177"/>
      <c r="I3888" s="169">
        <f t="shared" si="540"/>
        <v>0</v>
      </c>
      <c r="J3888" s="149" t="str" cm="1">
        <f t="array" ref="J3888">IF(ISERROR(INDEX('Non Compliance input'!$H$5:$H$156,MATCH(1,(A3888='Non Compliance input'!$A$5:$A$156)*(F3888&gt;='Non Compliance input'!$D$5:$D$156)*(E3888&lt;'Non Compliance input'!$E$5:$E$156)*('Non Compliance input'!$H$5:$H$156="Yes"),0))
),"","Yes")</f>
        <v/>
      </c>
      <c r="K3888" s="149">
        <f t="shared" si="541"/>
        <v>0</v>
      </c>
      <c r="L3888" s="162">
        <f t="shared" si="542"/>
        <v>0</v>
      </c>
      <c r="M3888" s="162" t="str" cm="1">
        <f t="array" ref="M3888">IF(ISERROR(INDEX('Non Compliance input'!$I$5:$I$156,MATCH(1,(A3888='Non Compliance input'!$A$5:$A$156)*(E3888&gt;='Non Compliance input'!$D$5:$D$156)*(F3888&lt;='Non Compliance input'!$E$5:$E$156)*('Non Compliance input'!$I$5:$I$156="Yes"),0))
),"","Yes")</f>
        <v/>
      </c>
      <c r="N3888" s="149" t="str">
        <f>IF(VLOOKUP($A3888,HourEndingOutage!$B$3:$F$746,5,0)="Outage","Outage","")</f>
        <v/>
      </c>
      <c r="O3888" s="18">
        <f t="shared" si="543"/>
        <v>0</v>
      </c>
      <c r="P3888" s="18" t="str">
        <f t="shared" si="544"/>
        <v/>
      </c>
      <c r="Q3888" s="18">
        <f t="shared" si="545"/>
        <v>0</v>
      </c>
      <c r="R3888" s="118"/>
    </row>
    <row r="3889" spans="1:18" x14ac:dyDescent="0.25">
      <c r="A3889" s="25">
        <f t="shared" si="546"/>
        <v>432</v>
      </c>
      <c r="B3889" s="23">
        <f t="shared" si="547"/>
        <v>44579</v>
      </c>
      <c r="C3889" s="24">
        <v>24</v>
      </c>
      <c r="D3889" s="54" t="str">
        <f t="shared" si="539"/>
        <v>ASET</v>
      </c>
      <c r="E3889" s="178"/>
      <c r="F3889" s="179"/>
      <c r="G3889" s="177"/>
      <c r="H3889" s="177"/>
      <c r="I3889" s="169">
        <f t="shared" si="540"/>
        <v>0</v>
      </c>
      <c r="J3889" s="149" t="str" cm="1">
        <f t="array" ref="J3889">IF(ISERROR(INDEX('Non Compliance input'!$H$5:$H$156,MATCH(1,(A3889='Non Compliance input'!$A$5:$A$156)*(F3889&gt;='Non Compliance input'!$D$5:$D$156)*(E3889&lt;'Non Compliance input'!$E$5:$E$156)*('Non Compliance input'!$H$5:$H$156="Yes"),0))
),"","Yes")</f>
        <v/>
      </c>
      <c r="K3889" s="149">
        <f t="shared" si="541"/>
        <v>0</v>
      </c>
      <c r="L3889" s="162">
        <f t="shared" si="542"/>
        <v>0</v>
      </c>
      <c r="M3889" s="162" t="str" cm="1">
        <f t="array" ref="M3889">IF(ISERROR(INDEX('Non Compliance input'!$I$5:$I$156,MATCH(1,(A3889='Non Compliance input'!$A$5:$A$156)*(E3889&gt;='Non Compliance input'!$D$5:$D$156)*(F3889&lt;='Non Compliance input'!$E$5:$E$156)*('Non Compliance input'!$I$5:$I$156="Yes"),0))
),"","Yes")</f>
        <v/>
      </c>
      <c r="N3889" s="149" t="str">
        <f>IF(VLOOKUP($A3889,HourEndingOutage!$B$3:$F$746,5,0)="Outage","Outage","")</f>
        <v/>
      </c>
      <c r="O3889" s="18">
        <f t="shared" si="543"/>
        <v>0</v>
      </c>
      <c r="P3889" s="18" t="str">
        <f t="shared" si="544"/>
        <v/>
      </c>
      <c r="Q3889" s="18">
        <f t="shared" si="545"/>
        <v>0</v>
      </c>
      <c r="R3889" s="118"/>
    </row>
    <row r="3890" spans="1:18" x14ac:dyDescent="0.25">
      <c r="A3890" s="25">
        <f t="shared" si="546"/>
        <v>432</v>
      </c>
      <c r="B3890" s="23">
        <f t="shared" si="547"/>
        <v>44579</v>
      </c>
      <c r="C3890" s="24">
        <v>24</v>
      </c>
      <c r="D3890" s="54" t="str">
        <f t="shared" si="539"/>
        <v>ASET</v>
      </c>
      <c r="E3890" s="178"/>
      <c r="F3890" s="179"/>
      <c r="G3890" s="177"/>
      <c r="H3890" s="177"/>
      <c r="I3890" s="169">
        <f t="shared" si="540"/>
        <v>0</v>
      </c>
      <c r="J3890" s="149" t="str" cm="1">
        <f t="array" ref="J3890">IF(ISERROR(INDEX('Non Compliance input'!$H$5:$H$156,MATCH(1,(A3890='Non Compliance input'!$A$5:$A$156)*(F3890&gt;='Non Compliance input'!$D$5:$D$156)*(E3890&lt;'Non Compliance input'!$E$5:$E$156)*('Non Compliance input'!$H$5:$H$156="Yes"),0))
),"","Yes")</f>
        <v/>
      </c>
      <c r="K3890" s="149">
        <f t="shared" si="541"/>
        <v>0</v>
      </c>
      <c r="L3890" s="162">
        <f t="shared" si="542"/>
        <v>0</v>
      </c>
      <c r="M3890" s="162" t="str" cm="1">
        <f t="array" ref="M3890">IF(ISERROR(INDEX('Non Compliance input'!$I$5:$I$156,MATCH(1,(A3890='Non Compliance input'!$A$5:$A$156)*(E3890&gt;='Non Compliance input'!$D$5:$D$156)*(F3890&lt;='Non Compliance input'!$E$5:$E$156)*('Non Compliance input'!$I$5:$I$156="Yes"),0))
),"","Yes")</f>
        <v/>
      </c>
      <c r="N3890" s="149" t="str">
        <f>IF(VLOOKUP($A3890,HourEndingOutage!$B$3:$F$746,5,0)="Outage","Outage","")</f>
        <v/>
      </c>
      <c r="O3890" s="18">
        <f t="shared" si="543"/>
        <v>0</v>
      </c>
      <c r="P3890" s="18" t="str">
        <f t="shared" si="544"/>
        <v/>
      </c>
      <c r="Q3890" s="18">
        <f t="shared" si="545"/>
        <v>0</v>
      </c>
      <c r="R3890" s="118"/>
    </row>
    <row r="3891" spans="1:18" x14ac:dyDescent="0.25">
      <c r="A3891" s="25">
        <f t="shared" si="546"/>
        <v>433</v>
      </c>
      <c r="B3891" s="23">
        <f t="shared" si="547"/>
        <v>44580</v>
      </c>
      <c r="C3891" s="24">
        <v>1</v>
      </c>
      <c r="D3891" s="54" t="str">
        <f t="shared" si="539"/>
        <v>ASET</v>
      </c>
      <c r="E3891" s="178"/>
      <c r="F3891" s="179"/>
      <c r="G3891" s="177"/>
      <c r="H3891" s="177"/>
      <c r="I3891" s="169">
        <f t="shared" si="540"/>
        <v>0</v>
      </c>
      <c r="J3891" s="149" t="str" cm="1">
        <f t="array" ref="J3891">IF(ISERROR(INDEX('Non Compliance input'!$H$5:$H$156,MATCH(1,(A3891='Non Compliance input'!$A$5:$A$156)*(F3891&gt;='Non Compliance input'!$D$5:$D$156)*(E3891&lt;'Non Compliance input'!$E$5:$E$156)*('Non Compliance input'!$H$5:$H$156="Yes"),0))
),"","Yes")</f>
        <v/>
      </c>
      <c r="K3891" s="149">
        <f t="shared" si="541"/>
        <v>0</v>
      </c>
      <c r="L3891" s="162">
        <f t="shared" si="542"/>
        <v>0</v>
      </c>
      <c r="M3891" s="162" t="str" cm="1">
        <f t="array" ref="M3891">IF(ISERROR(INDEX('Non Compliance input'!$I$5:$I$156,MATCH(1,(A3891='Non Compliance input'!$A$5:$A$156)*(E3891&gt;='Non Compliance input'!$D$5:$D$156)*(F3891&lt;='Non Compliance input'!$E$5:$E$156)*('Non Compliance input'!$I$5:$I$156="Yes"),0))
),"","Yes")</f>
        <v/>
      </c>
      <c r="N3891" s="149" t="str">
        <f>IF(VLOOKUP($A3891,HourEndingOutage!$B$3:$F$746,5,0)="Outage","Outage","")</f>
        <v/>
      </c>
      <c r="O3891" s="18">
        <f t="shared" si="543"/>
        <v>0</v>
      </c>
      <c r="P3891" s="18" t="str">
        <f t="shared" si="544"/>
        <v/>
      </c>
      <c r="Q3891" s="18">
        <f t="shared" si="545"/>
        <v>0</v>
      </c>
      <c r="R3891" s="118"/>
    </row>
    <row r="3892" spans="1:18" x14ac:dyDescent="0.25">
      <c r="A3892" s="25">
        <f t="shared" si="546"/>
        <v>433</v>
      </c>
      <c r="B3892" s="23">
        <f t="shared" si="547"/>
        <v>44580</v>
      </c>
      <c r="C3892" s="24">
        <v>1</v>
      </c>
      <c r="D3892" s="54" t="str">
        <f t="shared" si="539"/>
        <v>ASET</v>
      </c>
      <c r="E3892" s="178"/>
      <c r="F3892" s="179"/>
      <c r="G3892" s="177"/>
      <c r="H3892" s="177"/>
      <c r="I3892" s="169">
        <f t="shared" si="540"/>
        <v>0</v>
      </c>
      <c r="J3892" s="149" t="str" cm="1">
        <f t="array" ref="J3892">IF(ISERROR(INDEX('Non Compliance input'!$H$5:$H$156,MATCH(1,(A3892='Non Compliance input'!$A$5:$A$156)*(F3892&gt;='Non Compliance input'!$D$5:$D$156)*(E3892&lt;'Non Compliance input'!$E$5:$E$156)*('Non Compliance input'!$H$5:$H$156="Yes"),0))
),"","Yes")</f>
        <v/>
      </c>
      <c r="K3892" s="149">
        <f t="shared" si="541"/>
        <v>0</v>
      </c>
      <c r="L3892" s="162">
        <f t="shared" si="542"/>
        <v>0</v>
      </c>
      <c r="M3892" s="162" t="str" cm="1">
        <f t="array" ref="M3892">IF(ISERROR(INDEX('Non Compliance input'!$I$5:$I$156,MATCH(1,(A3892='Non Compliance input'!$A$5:$A$156)*(E3892&gt;='Non Compliance input'!$D$5:$D$156)*(F3892&lt;='Non Compliance input'!$E$5:$E$156)*('Non Compliance input'!$I$5:$I$156="Yes"),0))
),"","Yes")</f>
        <v/>
      </c>
      <c r="N3892" s="149" t="str">
        <f>IF(VLOOKUP($A3892,HourEndingOutage!$B$3:$F$746,5,0)="Outage","Outage","")</f>
        <v/>
      </c>
      <c r="O3892" s="18">
        <f t="shared" si="543"/>
        <v>0</v>
      </c>
      <c r="P3892" s="18" t="str">
        <f t="shared" si="544"/>
        <v/>
      </c>
      <c r="Q3892" s="18">
        <f t="shared" si="545"/>
        <v>0</v>
      </c>
      <c r="R3892" s="118"/>
    </row>
    <row r="3893" spans="1:18" x14ac:dyDescent="0.25">
      <c r="A3893" s="25">
        <f t="shared" si="546"/>
        <v>433</v>
      </c>
      <c r="B3893" s="23">
        <f t="shared" si="547"/>
        <v>44580</v>
      </c>
      <c r="C3893" s="24">
        <v>1</v>
      </c>
      <c r="D3893" s="54" t="str">
        <f t="shared" si="539"/>
        <v>ASET</v>
      </c>
      <c r="E3893" s="178"/>
      <c r="F3893" s="179"/>
      <c r="G3893" s="177"/>
      <c r="H3893" s="177"/>
      <c r="I3893" s="169">
        <f t="shared" si="540"/>
        <v>0</v>
      </c>
      <c r="J3893" s="149" t="str" cm="1">
        <f t="array" ref="J3893">IF(ISERROR(INDEX('Non Compliance input'!$H$5:$H$156,MATCH(1,(A3893='Non Compliance input'!$A$5:$A$156)*(F3893&gt;='Non Compliance input'!$D$5:$D$156)*(E3893&lt;'Non Compliance input'!$E$5:$E$156)*('Non Compliance input'!$H$5:$H$156="Yes"),0))
),"","Yes")</f>
        <v/>
      </c>
      <c r="K3893" s="149">
        <f t="shared" si="541"/>
        <v>0</v>
      </c>
      <c r="L3893" s="162">
        <f t="shared" si="542"/>
        <v>0</v>
      </c>
      <c r="M3893" s="162" t="str" cm="1">
        <f t="array" ref="M3893">IF(ISERROR(INDEX('Non Compliance input'!$I$5:$I$156,MATCH(1,(A3893='Non Compliance input'!$A$5:$A$156)*(E3893&gt;='Non Compliance input'!$D$5:$D$156)*(F3893&lt;='Non Compliance input'!$E$5:$E$156)*('Non Compliance input'!$I$5:$I$156="Yes"),0))
),"","Yes")</f>
        <v/>
      </c>
      <c r="N3893" s="149" t="str">
        <f>IF(VLOOKUP($A3893,HourEndingOutage!$B$3:$F$746,5,0)="Outage","Outage","")</f>
        <v/>
      </c>
      <c r="O3893" s="18">
        <f t="shared" si="543"/>
        <v>0</v>
      </c>
      <c r="P3893" s="18" t="str">
        <f t="shared" si="544"/>
        <v/>
      </c>
      <c r="Q3893" s="18">
        <f t="shared" si="545"/>
        <v>0</v>
      </c>
      <c r="R3893" s="118"/>
    </row>
    <row r="3894" spans="1:18" x14ac:dyDescent="0.25">
      <c r="A3894" s="25">
        <f t="shared" si="546"/>
        <v>433</v>
      </c>
      <c r="B3894" s="23">
        <f t="shared" si="547"/>
        <v>44580</v>
      </c>
      <c r="C3894" s="24">
        <v>1</v>
      </c>
      <c r="D3894" s="54" t="str">
        <f t="shared" si="539"/>
        <v>ASET</v>
      </c>
      <c r="E3894" s="178"/>
      <c r="F3894" s="179"/>
      <c r="G3894" s="177"/>
      <c r="H3894" s="177"/>
      <c r="I3894" s="169">
        <f t="shared" si="540"/>
        <v>0</v>
      </c>
      <c r="J3894" s="149" t="str" cm="1">
        <f t="array" ref="J3894">IF(ISERROR(INDEX('Non Compliance input'!$H$5:$H$156,MATCH(1,(A3894='Non Compliance input'!$A$5:$A$156)*(F3894&gt;='Non Compliance input'!$D$5:$D$156)*(E3894&lt;'Non Compliance input'!$E$5:$E$156)*('Non Compliance input'!$H$5:$H$156="Yes"),0))
),"","Yes")</f>
        <v/>
      </c>
      <c r="K3894" s="149">
        <f t="shared" si="541"/>
        <v>0</v>
      </c>
      <c r="L3894" s="162">
        <f t="shared" si="542"/>
        <v>0</v>
      </c>
      <c r="M3894" s="162" t="str" cm="1">
        <f t="array" ref="M3894">IF(ISERROR(INDEX('Non Compliance input'!$I$5:$I$156,MATCH(1,(A3894='Non Compliance input'!$A$5:$A$156)*(E3894&gt;='Non Compliance input'!$D$5:$D$156)*(F3894&lt;='Non Compliance input'!$E$5:$E$156)*('Non Compliance input'!$I$5:$I$156="Yes"),0))
),"","Yes")</f>
        <v/>
      </c>
      <c r="N3894" s="149" t="str">
        <f>IF(VLOOKUP($A3894,HourEndingOutage!$B$3:$F$746,5,0)="Outage","Outage","")</f>
        <v/>
      </c>
      <c r="O3894" s="18">
        <f t="shared" si="543"/>
        <v>0</v>
      </c>
      <c r="P3894" s="18" t="str">
        <f t="shared" si="544"/>
        <v/>
      </c>
      <c r="Q3894" s="18">
        <f t="shared" si="545"/>
        <v>0</v>
      </c>
      <c r="R3894" s="118"/>
    </row>
    <row r="3895" spans="1:18" x14ac:dyDescent="0.25">
      <c r="A3895" s="25">
        <f t="shared" si="546"/>
        <v>433</v>
      </c>
      <c r="B3895" s="23">
        <f t="shared" si="547"/>
        <v>44580</v>
      </c>
      <c r="C3895" s="24">
        <v>1</v>
      </c>
      <c r="D3895" s="54" t="str">
        <f t="shared" si="539"/>
        <v>ASET</v>
      </c>
      <c r="E3895" s="178"/>
      <c r="F3895" s="179"/>
      <c r="G3895" s="177"/>
      <c r="H3895" s="177"/>
      <c r="I3895" s="169">
        <f t="shared" si="540"/>
        <v>0</v>
      </c>
      <c r="J3895" s="149" t="str" cm="1">
        <f t="array" ref="J3895">IF(ISERROR(INDEX('Non Compliance input'!$H$5:$H$156,MATCH(1,(A3895='Non Compliance input'!$A$5:$A$156)*(F3895&gt;='Non Compliance input'!$D$5:$D$156)*(E3895&lt;'Non Compliance input'!$E$5:$E$156)*('Non Compliance input'!$H$5:$H$156="Yes"),0))
),"","Yes")</f>
        <v/>
      </c>
      <c r="K3895" s="149">
        <f t="shared" si="541"/>
        <v>0</v>
      </c>
      <c r="L3895" s="162">
        <f t="shared" si="542"/>
        <v>0</v>
      </c>
      <c r="M3895" s="162" t="str" cm="1">
        <f t="array" ref="M3895">IF(ISERROR(INDEX('Non Compliance input'!$I$5:$I$156,MATCH(1,(A3895='Non Compliance input'!$A$5:$A$156)*(E3895&gt;='Non Compliance input'!$D$5:$D$156)*(F3895&lt;='Non Compliance input'!$E$5:$E$156)*('Non Compliance input'!$I$5:$I$156="Yes"),0))
),"","Yes")</f>
        <v/>
      </c>
      <c r="N3895" s="149" t="str">
        <f>IF(VLOOKUP($A3895,HourEndingOutage!$B$3:$F$746,5,0)="Outage","Outage","")</f>
        <v/>
      </c>
      <c r="O3895" s="18">
        <f t="shared" si="543"/>
        <v>0</v>
      </c>
      <c r="P3895" s="18" t="str">
        <f t="shared" si="544"/>
        <v/>
      </c>
      <c r="Q3895" s="18">
        <f t="shared" si="545"/>
        <v>0</v>
      </c>
      <c r="R3895" s="118"/>
    </row>
    <row r="3896" spans="1:18" x14ac:dyDescent="0.25">
      <c r="A3896" s="25">
        <f t="shared" si="546"/>
        <v>433</v>
      </c>
      <c r="B3896" s="23">
        <f t="shared" si="547"/>
        <v>44580</v>
      </c>
      <c r="C3896" s="24">
        <v>1</v>
      </c>
      <c r="D3896" s="54" t="str">
        <f t="shared" si="539"/>
        <v>ASET</v>
      </c>
      <c r="E3896" s="178"/>
      <c r="F3896" s="179"/>
      <c r="G3896" s="177"/>
      <c r="H3896" s="177"/>
      <c r="I3896" s="169">
        <f t="shared" si="540"/>
        <v>0</v>
      </c>
      <c r="J3896" s="149" t="str" cm="1">
        <f t="array" ref="J3896">IF(ISERROR(INDEX('Non Compliance input'!$H$5:$H$156,MATCH(1,(A3896='Non Compliance input'!$A$5:$A$156)*(F3896&gt;='Non Compliance input'!$D$5:$D$156)*(E3896&lt;'Non Compliance input'!$E$5:$E$156)*('Non Compliance input'!$H$5:$H$156="Yes"),0))
),"","Yes")</f>
        <v/>
      </c>
      <c r="K3896" s="149">
        <f t="shared" si="541"/>
        <v>0</v>
      </c>
      <c r="L3896" s="162">
        <f t="shared" si="542"/>
        <v>0</v>
      </c>
      <c r="M3896" s="162" t="str" cm="1">
        <f t="array" ref="M3896">IF(ISERROR(INDEX('Non Compliance input'!$I$5:$I$156,MATCH(1,(A3896='Non Compliance input'!$A$5:$A$156)*(E3896&gt;='Non Compliance input'!$D$5:$D$156)*(F3896&lt;='Non Compliance input'!$E$5:$E$156)*('Non Compliance input'!$I$5:$I$156="Yes"),0))
),"","Yes")</f>
        <v/>
      </c>
      <c r="N3896" s="149" t="str">
        <f>IF(VLOOKUP($A3896,HourEndingOutage!$B$3:$F$746,5,0)="Outage","Outage","")</f>
        <v/>
      </c>
      <c r="O3896" s="18">
        <f t="shared" si="543"/>
        <v>0</v>
      </c>
      <c r="P3896" s="18" t="str">
        <f t="shared" si="544"/>
        <v/>
      </c>
      <c r="Q3896" s="18">
        <f t="shared" si="545"/>
        <v>0</v>
      </c>
      <c r="R3896" s="118"/>
    </row>
    <row r="3897" spans="1:18" x14ac:dyDescent="0.25">
      <c r="A3897" s="25">
        <f t="shared" si="546"/>
        <v>433</v>
      </c>
      <c r="B3897" s="23">
        <f t="shared" si="547"/>
        <v>44580</v>
      </c>
      <c r="C3897" s="24">
        <v>1</v>
      </c>
      <c r="D3897" s="54" t="str">
        <f t="shared" si="539"/>
        <v>ASET</v>
      </c>
      <c r="E3897" s="178"/>
      <c r="F3897" s="179"/>
      <c r="G3897" s="177"/>
      <c r="H3897" s="177"/>
      <c r="I3897" s="169">
        <f t="shared" si="540"/>
        <v>0</v>
      </c>
      <c r="J3897" s="149" t="str" cm="1">
        <f t="array" ref="J3897">IF(ISERROR(INDEX('Non Compliance input'!$H$5:$H$156,MATCH(1,(A3897='Non Compliance input'!$A$5:$A$156)*(F3897&gt;='Non Compliance input'!$D$5:$D$156)*(E3897&lt;'Non Compliance input'!$E$5:$E$156)*('Non Compliance input'!$H$5:$H$156="Yes"),0))
),"","Yes")</f>
        <v/>
      </c>
      <c r="K3897" s="149">
        <f t="shared" si="541"/>
        <v>0</v>
      </c>
      <c r="L3897" s="162">
        <f t="shared" si="542"/>
        <v>0</v>
      </c>
      <c r="M3897" s="162" t="str" cm="1">
        <f t="array" ref="M3897">IF(ISERROR(INDEX('Non Compliance input'!$I$5:$I$156,MATCH(1,(A3897='Non Compliance input'!$A$5:$A$156)*(E3897&gt;='Non Compliance input'!$D$5:$D$156)*(F3897&lt;='Non Compliance input'!$E$5:$E$156)*('Non Compliance input'!$I$5:$I$156="Yes"),0))
),"","Yes")</f>
        <v/>
      </c>
      <c r="N3897" s="149" t="str">
        <f>IF(VLOOKUP($A3897,HourEndingOutage!$B$3:$F$746,5,0)="Outage","Outage","")</f>
        <v/>
      </c>
      <c r="O3897" s="18">
        <f t="shared" si="543"/>
        <v>0</v>
      </c>
      <c r="P3897" s="18" t="str">
        <f t="shared" si="544"/>
        <v/>
      </c>
      <c r="Q3897" s="18">
        <f t="shared" si="545"/>
        <v>0</v>
      </c>
      <c r="R3897" s="118"/>
    </row>
    <row r="3898" spans="1:18" x14ac:dyDescent="0.25">
      <c r="A3898" s="25">
        <f t="shared" si="546"/>
        <v>433</v>
      </c>
      <c r="B3898" s="23">
        <f t="shared" si="547"/>
        <v>44580</v>
      </c>
      <c r="C3898" s="24">
        <v>1</v>
      </c>
      <c r="D3898" s="54" t="str">
        <f t="shared" si="539"/>
        <v>ASET</v>
      </c>
      <c r="E3898" s="178"/>
      <c r="F3898" s="179"/>
      <c r="G3898" s="177"/>
      <c r="H3898" s="177"/>
      <c r="I3898" s="169">
        <f t="shared" si="540"/>
        <v>0</v>
      </c>
      <c r="J3898" s="149" t="str" cm="1">
        <f t="array" ref="J3898">IF(ISERROR(INDEX('Non Compliance input'!$H$5:$H$156,MATCH(1,(A3898='Non Compliance input'!$A$5:$A$156)*(F3898&gt;='Non Compliance input'!$D$5:$D$156)*(E3898&lt;'Non Compliance input'!$E$5:$E$156)*('Non Compliance input'!$H$5:$H$156="Yes"),0))
),"","Yes")</f>
        <v/>
      </c>
      <c r="K3898" s="149">
        <f t="shared" si="541"/>
        <v>0</v>
      </c>
      <c r="L3898" s="162">
        <f t="shared" si="542"/>
        <v>0</v>
      </c>
      <c r="M3898" s="162" t="str" cm="1">
        <f t="array" ref="M3898">IF(ISERROR(INDEX('Non Compliance input'!$I$5:$I$156,MATCH(1,(A3898='Non Compliance input'!$A$5:$A$156)*(E3898&gt;='Non Compliance input'!$D$5:$D$156)*(F3898&lt;='Non Compliance input'!$E$5:$E$156)*('Non Compliance input'!$I$5:$I$156="Yes"),0))
),"","Yes")</f>
        <v/>
      </c>
      <c r="N3898" s="149" t="str">
        <f>IF(VLOOKUP($A3898,HourEndingOutage!$B$3:$F$746,5,0)="Outage","Outage","")</f>
        <v/>
      </c>
      <c r="O3898" s="18">
        <f t="shared" si="543"/>
        <v>0</v>
      </c>
      <c r="P3898" s="18" t="str">
        <f t="shared" si="544"/>
        <v/>
      </c>
      <c r="Q3898" s="18">
        <f t="shared" si="545"/>
        <v>0</v>
      </c>
      <c r="R3898" s="118"/>
    </row>
    <row r="3899" spans="1:18" x14ac:dyDescent="0.25">
      <c r="A3899" s="25">
        <f t="shared" si="546"/>
        <v>433</v>
      </c>
      <c r="B3899" s="23">
        <f t="shared" si="547"/>
        <v>44580</v>
      </c>
      <c r="C3899" s="24">
        <v>1</v>
      </c>
      <c r="D3899" s="54" t="str">
        <f t="shared" si="539"/>
        <v>ASET</v>
      </c>
      <c r="E3899" s="178"/>
      <c r="F3899" s="179"/>
      <c r="G3899" s="177"/>
      <c r="H3899" s="177"/>
      <c r="I3899" s="169">
        <f t="shared" si="540"/>
        <v>0</v>
      </c>
      <c r="J3899" s="149" t="str" cm="1">
        <f t="array" ref="J3899">IF(ISERROR(INDEX('Non Compliance input'!$H$5:$H$156,MATCH(1,(A3899='Non Compliance input'!$A$5:$A$156)*(F3899&gt;='Non Compliance input'!$D$5:$D$156)*(E3899&lt;'Non Compliance input'!$E$5:$E$156)*('Non Compliance input'!$H$5:$H$156="Yes"),0))
),"","Yes")</f>
        <v/>
      </c>
      <c r="K3899" s="149">
        <f t="shared" si="541"/>
        <v>0</v>
      </c>
      <c r="L3899" s="162">
        <f t="shared" si="542"/>
        <v>0</v>
      </c>
      <c r="M3899" s="162" t="str" cm="1">
        <f t="array" ref="M3899">IF(ISERROR(INDEX('Non Compliance input'!$I$5:$I$156,MATCH(1,(A3899='Non Compliance input'!$A$5:$A$156)*(E3899&gt;='Non Compliance input'!$D$5:$D$156)*(F3899&lt;='Non Compliance input'!$E$5:$E$156)*('Non Compliance input'!$I$5:$I$156="Yes"),0))
),"","Yes")</f>
        <v/>
      </c>
      <c r="N3899" s="149" t="str">
        <f>IF(VLOOKUP($A3899,HourEndingOutage!$B$3:$F$746,5,0)="Outage","Outage","")</f>
        <v/>
      </c>
      <c r="O3899" s="18">
        <f t="shared" si="543"/>
        <v>0</v>
      </c>
      <c r="P3899" s="18" t="str">
        <f t="shared" si="544"/>
        <v/>
      </c>
      <c r="Q3899" s="18">
        <f t="shared" si="545"/>
        <v>0</v>
      </c>
      <c r="R3899" s="118"/>
    </row>
    <row r="3900" spans="1:18" x14ac:dyDescent="0.25">
      <c r="A3900" s="25">
        <f t="shared" si="546"/>
        <v>434</v>
      </c>
      <c r="B3900" s="23">
        <f t="shared" si="547"/>
        <v>44580</v>
      </c>
      <c r="C3900" s="24">
        <v>2</v>
      </c>
      <c r="D3900" s="54" t="str">
        <f t="shared" si="539"/>
        <v>ASET</v>
      </c>
      <c r="E3900" s="178"/>
      <c r="F3900" s="179"/>
      <c r="G3900" s="177"/>
      <c r="H3900" s="177"/>
      <c r="I3900" s="169">
        <f t="shared" si="540"/>
        <v>0</v>
      </c>
      <c r="J3900" s="149" t="str" cm="1">
        <f t="array" ref="J3900">IF(ISERROR(INDEX('Non Compliance input'!$H$5:$H$156,MATCH(1,(A3900='Non Compliance input'!$A$5:$A$156)*(F3900&gt;='Non Compliance input'!$D$5:$D$156)*(E3900&lt;'Non Compliance input'!$E$5:$E$156)*('Non Compliance input'!$H$5:$H$156="Yes"),0))
),"","Yes")</f>
        <v/>
      </c>
      <c r="K3900" s="149">
        <f t="shared" si="541"/>
        <v>0</v>
      </c>
      <c r="L3900" s="162">
        <f t="shared" si="542"/>
        <v>0</v>
      </c>
      <c r="M3900" s="162" t="str" cm="1">
        <f t="array" ref="M3900">IF(ISERROR(INDEX('Non Compliance input'!$I$5:$I$156,MATCH(1,(A3900='Non Compliance input'!$A$5:$A$156)*(E3900&gt;='Non Compliance input'!$D$5:$D$156)*(F3900&lt;='Non Compliance input'!$E$5:$E$156)*('Non Compliance input'!$I$5:$I$156="Yes"),0))
),"","Yes")</f>
        <v/>
      </c>
      <c r="N3900" s="149" t="str">
        <f>IF(VLOOKUP($A3900,HourEndingOutage!$B$3:$F$746,5,0)="Outage","Outage","")</f>
        <v/>
      </c>
      <c r="O3900" s="18">
        <f t="shared" si="543"/>
        <v>0</v>
      </c>
      <c r="P3900" s="18" t="str">
        <f t="shared" si="544"/>
        <v/>
      </c>
      <c r="Q3900" s="18">
        <f t="shared" si="545"/>
        <v>0</v>
      </c>
      <c r="R3900" s="118"/>
    </row>
    <row r="3901" spans="1:18" x14ac:dyDescent="0.25">
      <c r="A3901" s="25">
        <f t="shared" si="546"/>
        <v>434</v>
      </c>
      <c r="B3901" s="23">
        <f t="shared" si="547"/>
        <v>44580</v>
      </c>
      <c r="C3901" s="24">
        <v>2</v>
      </c>
      <c r="D3901" s="54" t="str">
        <f t="shared" si="539"/>
        <v>ASET</v>
      </c>
      <c r="E3901" s="178"/>
      <c r="F3901" s="179"/>
      <c r="G3901" s="177"/>
      <c r="H3901" s="177"/>
      <c r="I3901" s="169">
        <f t="shared" si="540"/>
        <v>0</v>
      </c>
      <c r="J3901" s="149" t="str" cm="1">
        <f t="array" ref="J3901">IF(ISERROR(INDEX('Non Compliance input'!$H$5:$H$156,MATCH(1,(A3901='Non Compliance input'!$A$5:$A$156)*(F3901&gt;='Non Compliance input'!$D$5:$D$156)*(E3901&lt;'Non Compliance input'!$E$5:$E$156)*('Non Compliance input'!$H$5:$H$156="Yes"),0))
),"","Yes")</f>
        <v/>
      </c>
      <c r="K3901" s="149">
        <f t="shared" si="541"/>
        <v>0</v>
      </c>
      <c r="L3901" s="162">
        <f t="shared" si="542"/>
        <v>0</v>
      </c>
      <c r="M3901" s="162" t="str" cm="1">
        <f t="array" ref="M3901">IF(ISERROR(INDEX('Non Compliance input'!$I$5:$I$156,MATCH(1,(A3901='Non Compliance input'!$A$5:$A$156)*(E3901&gt;='Non Compliance input'!$D$5:$D$156)*(F3901&lt;='Non Compliance input'!$E$5:$E$156)*('Non Compliance input'!$I$5:$I$156="Yes"),0))
),"","Yes")</f>
        <v/>
      </c>
      <c r="N3901" s="149" t="str">
        <f>IF(VLOOKUP($A3901,HourEndingOutage!$B$3:$F$746,5,0)="Outage","Outage","")</f>
        <v/>
      </c>
      <c r="O3901" s="18">
        <f t="shared" si="543"/>
        <v>0</v>
      </c>
      <c r="P3901" s="18" t="str">
        <f t="shared" si="544"/>
        <v/>
      </c>
      <c r="Q3901" s="18">
        <f t="shared" si="545"/>
        <v>0</v>
      </c>
      <c r="R3901" s="118"/>
    </row>
    <row r="3902" spans="1:18" x14ac:dyDescent="0.25">
      <c r="A3902" s="25">
        <f t="shared" si="546"/>
        <v>434</v>
      </c>
      <c r="B3902" s="23">
        <f t="shared" si="547"/>
        <v>44580</v>
      </c>
      <c r="C3902" s="24">
        <v>2</v>
      </c>
      <c r="D3902" s="54" t="str">
        <f t="shared" si="539"/>
        <v>ASET</v>
      </c>
      <c r="E3902" s="178"/>
      <c r="F3902" s="179"/>
      <c r="G3902" s="177"/>
      <c r="H3902" s="177"/>
      <c r="I3902" s="169">
        <f t="shared" si="540"/>
        <v>0</v>
      </c>
      <c r="J3902" s="149" t="str" cm="1">
        <f t="array" ref="J3902">IF(ISERROR(INDEX('Non Compliance input'!$H$5:$H$156,MATCH(1,(A3902='Non Compliance input'!$A$5:$A$156)*(F3902&gt;='Non Compliance input'!$D$5:$D$156)*(E3902&lt;'Non Compliance input'!$E$5:$E$156)*('Non Compliance input'!$H$5:$H$156="Yes"),0))
),"","Yes")</f>
        <v/>
      </c>
      <c r="K3902" s="149">
        <f t="shared" si="541"/>
        <v>0</v>
      </c>
      <c r="L3902" s="162">
        <f t="shared" si="542"/>
        <v>0</v>
      </c>
      <c r="M3902" s="162" t="str" cm="1">
        <f t="array" ref="M3902">IF(ISERROR(INDEX('Non Compliance input'!$I$5:$I$156,MATCH(1,(A3902='Non Compliance input'!$A$5:$A$156)*(E3902&gt;='Non Compliance input'!$D$5:$D$156)*(F3902&lt;='Non Compliance input'!$E$5:$E$156)*('Non Compliance input'!$I$5:$I$156="Yes"),0))
),"","Yes")</f>
        <v/>
      </c>
      <c r="N3902" s="149" t="str">
        <f>IF(VLOOKUP($A3902,HourEndingOutage!$B$3:$F$746,5,0)="Outage","Outage","")</f>
        <v/>
      </c>
      <c r="O3902" s="18">
        <f t="shared" si="543"/>
        <v>0</v>
      </c>
      <c r="P3902" s="18" t="str">
        <f t="shared" si="544"/>
        <v/>
      </c>
      <c r="Q3902" s="18">
        <f t="shared" si="545"/>
        <v>0</v>
      </c>
      <c r="R3902" s="118"/>
    </row>
    <row r="3903" spans="1:18" x14ac:dyDescent="0.25">
      <c r="A3903" s="25">
        <f t="shared" si="546"/>
        <v>434</v>
      </c>
      <c r="B3903" s="23">
        <f t="shared" si="547"/>
        <v>44580</v>
      </c>
      <c r="C3903" s="24">
        <v>2</v>
      </c>
      <c r="D3903" s="54" t="str">
        <f t="shared" si="539"/>
        <v>ASET</v>
      </c>
      <c r="E3903" s="178"/>
      <c r="F3903" s="179"/>
      <c r="G3903" s="177"/>
      <c r="H3903" s="177"/>
      <c r="I3903" s="169">
        <f t="shared" si="540"/>
        <v>0</v>
      </c>
      <c r="J3903" s="149" t="str" cm="1">
        <f t="array" ref="J3903">IF(ISERROR(INDEX('Non Compliance input'!$H$5:$H$156,MATCH(1,(A3903='Non Compliance input'!$A$5:$A$156)*(F3903&gt;='Non Compliance input'!$D$5:$D$156)*(E3903&lt;'Non Compliance input'!$E$5:$E$156)*('Non Compliance input'!$H$5:$H$156="Yes"),0))
),"","Yes")</f>
        <v/>
      </c>
      <c r="K3903" s="149">
        <f t="shared" si="541"/>
        <v>0</v>
      </c>
      <c r="L3903" s="162">
        <f t="shared" si="542"/>
        <v>0</v>
      </c>
      <c r="M3903" s="162" t="str" cm="1">
        <f t="array" ref="M3903">IF(ISERROR(INDEX('Non Compliance input'!$I$5:$I$156,MATCH(1,(A3903='Non Compliance input'!$A$5:$A$156)*(E3903&gt;='Non Compliance input'!$D$5:$D$156)*(F3903&lt;='Non Compliance input'!$E$5:$E$156)*('Non Compliance input'!$I$5:$I$156="Yes"),0))
),"","Yes")</f>
        <v/>
      </c>
      <c r="N3903" s="149" t="str">
        <f>IF(VLOOKUP($A3903,HourEndingOutage!$B$3:$F$746,5,0)="Outage","Outage","")</f>
        <v/>
      </c>
      <c r="O3903" s="18">
        <f t="shared" si="543"/>
        <v>0</v>
      </c>
      <c r="P3903" s="18" t="str">
        <f t="shared" si="544"/>
        <v/>
      </c>
      <c r="Q3903" s="18">
        <f t="shared" si="545"/>
        <v>0</v>
      </c>
      <c r="R3903" s="118"/>
    </row>
    <row r="3904" spans="1:18" x14ac:dyDescent="0.25">
      <c r="A3904" s="25">
        <f t="shared" si="546"/>
        <v>434</v>
      </c>
      <c r="B3904" s="23">
        <f t="shared" si="547"/>
        <v>44580</v>
      </c>
      <c r="C3904" s="24">
        <v>2</v>
      </c>
      <c r="D3904" s="54" t="str">
        <f t="shared" si="539"/>
        <v>ASET</v>
      </c>
      <c r="E3904" s="178"/>
      <c r="F3904" s="179"/>
      <c r="G3904" s="177"/>
      <c r="H3904" s="177"/>
      <c r="I3904" s="169">
        <f t="shared" si="540"/>
        <v>0</v>
      </c>
      <c r="J3904" s="149" t="str" cm="1">
        <f t="array" ref="J3904">IF(ISERROR(INDEX('Non Compliance input'!$H$5:$H$156,MATCH(1,(A3904='Non Compliance input'!$A$5:$A$156)*(F3904&gt;='Non Compliance input'!$D$5:$D$156)*(E3904&lt;'Non Compliance input'!$E$5:$E$156)*('Non Compliance input'!$H$5:$H$156="Yes"),0))
),"","Yes")</f>
        <v/>
      </c>
      <c r="K3904" s="149">
        <f t="shared" si="541"/>
        <v>0</v>
      </c>
      <c r="L3904" s="162">
        <f t="shared" si="542"/>
        <v>0</v>
      </c>
      <c r="M3904" s="162" t="str" cm="1">
        <f t="array" ref="M3904">IF(ISERROR(INDEX('Non Compliance input'!$I$5:$I$156,MATCH(1,(A3904='Non Compliance input'!$A$5:$A$156)*(E3904&gt;='Non Compliance input'!$D$5:$D$156)*(F3904&lt;='Non Compliance input'!$E$5:$E$156)*('Non Compliance input'!$I$5:$I$156="Yes"),0))
),"","Yes")</f>
        <v/>
      </c>
      <c r="N3904" s="149" t="str">
        <f>IF(VLOOKUP($A3904,HourEndingOutage!$B$3:$F$746,5,0)="Outage","Outage","")</f>
        <v/>
      </c>
      <c r="O3904" s="18">
        <f t="shared" si="543"/>
        <v>0</v>
      </c>
      <c r="P3904" s="18" t="str">
        <f t="shared" si="544"/>
        <v/>
      </c>
      <c r="Q3904" s="18">
        <f t="shared" si="545"/>
        <v>0</v>
      </c>
      <c r="R3904" s="118"/>
    </row>
    <row r="3905" spans="1:18" x14ac:dyDescent="0.25">
      <c r="A3905" s="25">
        <f t="shared" si="546"/>
        <v>434</v>
      </c>
      <c r="B3905" s="23">
        <f t="shared" si="547"/>
        <v>44580</v>
      </c>
      <c r="C3905" s="24">
        <v>2</v>
      </c>
      <c r="D3905" s="54" t="str">
        <f t="shared" si="539"/>
        <v>ASET</v>
      </c>
      <c r="E3905" s="178"/>
      <c r="F3905" s="179"/>
      <c r="G3905" s="177"/>
      <c r="H3905" s="177"/>
      <c r="I3905" s="169">
        <f t="shared" si="540"/>
        <v>0</v>
      </c>
      <c r="J3905" s="149" t="str" cm="1">
        <f t="array" ref="J3905">IF(ISERROR(INDEX('Non Compliance input'!$H$5:$H$156,MATCH(1,(A3905='Non Compliance input'!$A$5:$A$156)*(F3905&gt;='Non Compliance input'!$D$5:$D$156)*(E3905&lt;'Non Compliance input'!$E$5:$E$156)*('Non Compliance input'!$H$5:$H$156="Yes"),0))
),"","Yes")</f>
        <v/>
      </c>
      <c r="K3905" s="149">
        <f t="shared" si="541"/>
        <v>0</v>
      </c>
      <c r="L3905" s="162">
        <f t="shared" si="542"/>
        <v>0</v>
      </c>
      <c r="M3905" s="162" t="str" cm="1">
        <f t="array" ref="M3905">IF(ISERROR(INDEX('Non Compliance input'!$I$5:$I$156,MATCH(1,(A3905='Non Compliance input'!$A$5:$A$156)*(E3905&gt;='Non Compliance input'!$D$5:$D$156)*(F3905&lt;='Non Compliance input'!$E$5:$E$156)*('Non Compliance input'!$I$5:$I$156="Yes"),0))
),"","Yes")</f>
        <v/>
      </c>
      <c r="N3905" s="149" t="str">
        <f>IF(VLOOKUP($A3905,HourEndingOutage!$B$3:$F$746,5,0)="Outage","Outage","")</f>
        <v/>
      </c>
      <c r="O3905" s="18">
        <f t="shared" si="543"/>
        <v>0</v>
      </c>
      <c r="P3905" s="18" t="str">
        <f t="shared" si="544"/>
        <v/>
      </c>
      <c r="Q3905" s="18">
        <f t="shared" si="545"/>
        <v>0</v>
      </c>
      <c r="R3905" s="118"/>
    </row>
    <row r="3906" spans="1:18" x14ac:dyDescent="0.25">
      <c r="A3906" s="25">
        <f t="shared" si="546"/>
        <v>434</v>
      </c>
      <c r="B3906" s="23">
        <f t="shared" si="547"/>
        <v>44580</v>
      </c>
      <c r="C3906" s="24">
        <v>2</v>
      </c>
      <c r="D3906" s="54" t="str">
        <f t="shared" ref="D3906:D3969" si="548">Unit</f>
        <v>ASET</v>
      </c>
      <c r="E3906" s="178"/>
      <c r="F3906" s="179"/>
      <c r="G3906" s="177"/>
      <c r="H3906" s="177"/>
      <c r="I3906" s="169">
        <f t="shared" si="540"/>
        <v>0</v>
      </c>
      <c r="J3906" s="149" t="str" cm="1">
        <f t="array" ref="J3906">IF(ISERROR(INDEX('Non Compliance input'!$H$5:$H$156,MATCH(1,(A3906='Non Compliance input'!$A$5:$A$156)*(F3906&gt;='Non Compliance input'!$D$5:$D$156)*(E3906&lt;'Non Compliance input'!$E$5:$E$156)*('Non Compliance input'!$H$5:$H$156="Yes"),0))
),"","Yes")</f>
        <v/>
      </c>
      <c r="K3906" s="149">
        <f t="shared" si="541"/>
        <v>0</v>
      </c>
      <c r="L3906" s="162">
        <f t="shared" si="542"/>
        <v>0</v>
      </c>
      <c r="M3906" s="162" t="str" cm="1">
        <f t="array" ref="M3906">IF(ISERROR(INDEX('Non Compliance input'!$I$5:$I$156,MATCH(1,(A3906='Non Compliance input'!$A$5:$A$156)*(E3906&gt;='Non Compliance input'!$D$5:$D$156)*(F3906&lt;='Non Compliance input'!$E$5:$E$156)*('Non Compliance input'!$I$5:$I$156="Yes"),0))
),"","Yes")</f>
        <v/>
      </c>
      <c r="N3906" s="149" t="str">
        <f>IF(VLOOKUP($A3906,HourEndingOutage!$B$3:$F$746,5,0)="Outage","Outage","")</f>
        <v/>
      </c>
      <c r="O3906" s="18">
        <f t="shared" si="543"/>
        <v>0</v>
      </c>
      <c r="P3906" s="18" t="str">
        <f t="shared" si="544"/>
        <v/>
      </c>
      <c r="Q3906" s="18">
        <f t="shared" si="545"/>
        <v>0</v>
      </c>
      <c r="R3906" s="118"/>
    </row>
    <row r="3907" spans="1:18" x14ac:dyDescent="0.25">
      <c r="A3907" s="25">
        <f t="shared" si="546"/>
        <v>434</v>
      </c>
      <c r="B3907" s="23">
        <f t="shared" si="547"/>
        <v>44580</v>
      </c>
      <c r="C3907" s="24">
        <v>2</v>
      </c>
      <c r="D3907" s="54" t="str">
        <f t="shared" si="548"/>
        <v>ASET</v>
      </c>
      <c r="E3907" s="178"/>
      <c r="F3907" s="179"/>
      <c r="G3907" s="177"/>
      <c r="H3907" s="177"/>
      <c r="I3907" s="169">
        <f t="shared" ref="I3907:I3970" si="549">IF(AND(LEN(E3907)&gt;2,LEN(F3907)&gt;2)=TRUE,(ROUND((F3907-E3907)*1440,0)),0)</f>
        <v>0</v>
      </c>
      <c r="J3907" s="149" t="str" cm="1">
        <f t="array" ref="J3907">IF(ISERROR(INDEX('Non Compliance input'!$H$5:$H$156,MATCH(1,(A3907='Non Compliance input'!$A$5:$A$156)*(F3907&gt;='Non Compliance input'!$D$5:$D$156)*(E3907&lt;'Non Compliance input'!$E$5:$E$156)*('Non Compliance input'!$H$5:$H$156="Yes"),0))
),"","Yes")</f>
        <v/>
      </c>
      <c r="K3907" s="149">
        <f t="shared" ref="K3907:K3970" si="550">IF(J3907="Yes",0,MIN(H3907,G3907,IF(H3907="",0,Contract_Volume)))</f>
        <v>0</v>
      </c>
      <c r="L3907" s="162">
        <f t="shared" ref="L3907:L3970" si="551">IF(J3907="Yes",0,(MIN(H3907,G3907)*(I3907/60)))</f>
        <v>0</v>
      </c>
      <c r="M3907" s="162" t="str" cm="1">
        <f t="array" ref="M3907">IF(ISERROR(INDEX('Non Compliance input'!$I$5:$I$156,MATCH(1,(A3907='Non Compliance input'!$A$5:$A$156)*(E3907&gt;='Non Compliance input'!$D$5:$D$156)*(F3907&lt;='Non Compliance input'!$E$5:$E$156)*('Non Compliance input'!$I$5:$I$156="Yes"),0))
),"","Yes")</f>
        <v/>
      </c>
      <c r="N3907" s="149" t="str">
        <f>IF(VLOOKUP($A3907,HourEndingOutage!$B$3:$F$746,5,0)="Outage","Outage","")</f>
        <v/>
      </c>
      <c r="O3907" s="18">
        <f t="shared" ref="O3907:O3970" si="552">IF(OR(M3907="Yes",N3907="Outage"),0,(K3907*(I3907/60))*Arming)</f>
        <v>0</v>
      </c>
      <c r="P3907" s="18" t="str">
        <f t="shared" ref="P3907:P3970" si="553">IF(ISERROR(VLOOKUP($A3907,FTShour,1,0)),"","Yes")</f>
        <v/>
      </c>
      <c r="Q3907" s="18">
        <f t="shared" si="545"/>
        <v>0</v>
      </c>
      <c r="R3907" s="118"/>
    </row>
    <row r="3908" spans="1:18" x14ac:dyDescent="0.25">
      <c r="A3908" s="25">
        <f t="shared" si="546"/>
        <v>434</v>
      </c>
      <c r="B3908" s="23">
        <f t="shared" si="547"/>
        <v>44580</v>
      </c>
      <c r="C3908" s="24">
        <v>2</v>
      </c>
      <c r="D3908" s="54" t="str">
        <f t="shared" si="548"/>
        <v>ASET</v>
      </c>
      <c r="E3908" s="178"/>
      <c r="F3908" s="179"/>
      <c r="G3908" s="177"/>
      <c r="H3908" s="177"/>
      <c r="I3908" s="169">
        <f t="shared" si="549"/>
        <v>0</v>
      </c>
      <c r="J3908" s="149" t="str" cm="1">
        <f t="array" ref="J3908">IF(ISERROR(INDEX('Non Compliance input'!$H$5:$H$156,MATCH(1,(A3908='Non Compliance input'!$A$5:$A$156)*(F3908&gt;='Non Compliance input'!$D$5:$D$156)*(E3908&lt;'Non Compliance input'!$E$5:$E$156)*('Non Compliance input'!$H$5:$H$156="Yes"),0))
),"","Yes")</f>
        <v/>
      </c>
      <c r="K3908" s="149">
        <f t="shared" si="550"/>
        <v>0</v>
      </c>
      <c r="L3908" s="162">
        <f t="shared" si="551"/>
        <v>0</v>
      </c>
      <c r="M3908" s="162" t="str" cm="1">
        <f t="array" ref="M3908">IF(ISERROR(INDEX('Non Compliance input'!$I$5:$I$156,MATCH(1,(A3908='Non Compliance input'!$A$5:$A$156)*(E3908&gt;='Non Compliance input'!$D$5:$D$156)*(F3908&lt;='Non Compliance input'!$E$5:$E$156)*('Non Compliance input'!$I$5:$I$156="Yes"),0))
),"","Yes")</f>
        <v/>
      </c>
      <c r="N3908" s="149" t="str">
        <f>IF(VLOOKUP($A3908,HourEndingOutage!$B$3:$F$746,5,0)="Outage","Outage","")</f>
        <v/>
      </c>
      <c r="O3908" s="18">
        <f t="shared" si="552"/>
        <v>0</v>
      </c>
      <c r="P3908" s="18" t="str">
        <f t="shared" si="553"/>
        <v/>
      </c>
      <c r="Q3908" s="18">
        <f t="shared" ref="Q3908:Q3971" si="554">IF(P3908="Yes",-O3908,0)</f>
        <v>0</v>
      </c>
      <c r="R3908" s="118"/>
    </row>
    <row r="3909" spans="1:18" x14ac:dyDescent="0.25">
      <c r="A3909" s="25">
        <f t="shared" si="546"/>
        <v>435</v>
      </c>
      <c r="B3909" s="23">
        <f t="shared" si="547"/>
        <v>44580</v>
      </c>
      <c r="C3909" s="24">
        <v>3</v>
      </c>
      <c r="D3909" s="54" t="str">
        <f t="shared" si="548"/>
        <v>ASET</v>
      </c>
      <c r="E3909" s="178"/>
      <c r="F3909" s="179"/>
      <c r="G3909" s="177"/>
      <c r="H3909" s="177"/>
      <c r="I3909" s="169">
        <f t="shared" si="549"/>
        <v>0</v>
      </c>
      <c r="J3909" s="149" t="str" cm="1">
        <f t="array" ref="J3909">IF(ISERROR(INDEX('Non Compliance input'!$H$5:$H$156,MATCH(1,(A3909='Non Compliance input'!$A$5:$A$156)*(F3909&gt;='Non Compliance input'!$D$5:$D$156)*(E3909&lt;'Non Compliance input'!$E$5:$E$156)*('Non Compliance input'!$H$5:$H$156="Yes"),0))
),"","Yes")</f>
        <v/>
      </c>
      <c r="K3909" s="149">
        <f t="shared" si="550"/>
        <v>0</v>
      </c>
      <c r="L3909" s="162">
        <f t="shared" si="551"/>
        <v>0</v>
      </c>
      <c r="M3909" s="162" t="str" cm="1">
        <f t="array" ref="M3909">IF(ISERROR(INDEX('Non Compliance input'!$I$5:$I$156,MATCH(1,(A3909='Non Compliance input'!$A$5:$A$156)*(E3909&gt;='Non Compliance input'!$D$5:$D$156)*(F3909&lt;='Non Compliance input'!$E$5:$E$156)*('Non Compliance input'!$I$5:$I$156="Yes"),0))
),"","Yes")</f>
        <v/>
      </c>
      <c r="N3909" s="149" t="str">
        <f>IF(VLOOKUP($A3909,HourEndingOutage!$B$3:$F$746,5,0)="Outage","Outage","")</f>
        <v/>
      </c>
      <c r="O3909" s="18">
        <f t="shared" si="552"/>
        <v>0</v>
      </c>
      <c r="P3909" s="18" t="str">
        <f t="shared" si="553"/>
        <v/>
      </c>
      <c r="Q3909" s="18">
        <f t="shared" si="554"/>
        <v>0</v>
      </c>
      <c r="R3909" s="118"/>
    </row>
    <row r="3910" spans="1:18" x14ac:dyDescent="0.25">
      <c r="A3910" s="25">
        <f t="shared" si="546"/>
        <v>435</v>
      </c>
      <c r="B3910" s="23">
        <f t="shared" si="547"/>
        <v>44580</v>
      </c>
      <c r="C3910" s="24">
        <v>3</v>
      </c>
      <c r="D3910" s="54" t="str">
        <f t="shared" si="548"/>
        <v>ASET</v>
      </c>
      <c r="E3910" s="178"/>
      <c r="F3910" s="179"/>
      <c r="G3910" s="177"/>
      <c r="H3910" s="177"/>
      <c r="I3910" s="169">
        <f t="shared" si="549"/>
        <v>0</v>
      </c>
      <c r="J3910" s="149" t="str" cm="1">
        <f t="array" ref="J3910">IF(ISERROR(INDEX('Non Compliance input'!$H$5:$H$156,MATCH(1,(A3910='Non Compliance input'!$A$5:$A$156)*(F3910&gt;='Non Compliance input'!$D$5:$D$156)*(E3910&lt;'Non Compliance input'!$E$5:$E$156)*('Non Compliance input'!$H$5:$H$156="Yes"),0))
),"","Yes")</f>
        <v/>
      </c>
      <c r="K3910" s="149">
        <f t="shared" si="550"/>
        <v>0</v>
      </c>
      <c r="L3910" s="162">
        <f t="shared" si="551"/>
        <v>0</v>
      </c>
      <c r="M3910" s="162" t="str" cm="1">
        <f t="array" ref="M3910">IF(ISERROR(INDEX('Non Compliance input'!$I$5:$I$156,MATCH(1,(A3910='Non Compliance input'!$A$5:$A$156)*(E3910&gt;='Non Compliance input'!$D$5:$D$156)*(F3910&lt;='Non Compliance input'!$E$5:$E$156)*('Non Compliance input'!$I$5:$I$156="Yes"),0))
),"","Yes")</f>
        <v/>
      </c>
      <c r="N3910" s="149" t="str">
        <f>IF(VLOOKUP($A3910,HourEndingOutage!$B$3:$F$746,5,0)="Outage","Outage","")</f>
        <v/>
      </c>
      <c r="O3910" s="18">
        <f t="shared" si="552"/>
        <v>0</v>
      </c>
      <c r="P3910" s="18" t="str">
        <f t="shared" si="553"/>
        <v/>
      </c>
      <c r="Q3910" s="18">
        <f t="shared" si="554"/>
        <v>0</v>
      </c>
      <c r="R3910" s="118"/>
    </row>
    <row r="3911" spans="1:18" x14ac:dyDescent="0.25">
      <c r="A3911" s="25">
        <f t="shared" si="546"/>
        <v>435</v>
      </c>
      <c r="B3911" s="23">
        <f t="shared" si="547"/>
        <v>44580</v>
      </c>
      <c r="C3911" s="24">
        <v>3</v>
      </c>
      <c r="D3911" s="54" t="str">
        <f t="shared" si="548"/>
        <v>ASET</v>
      </c>
      <c r="E3911" s="178"/>
      <c r="F3911" s="179"/>
      <c r="G3911" s="177"/>
      <c r="H3911" s="177"/>
      <c r="I3911" s="169">
        <f t="shared" si="549"/>
        <v>0</v>
      </c>
      <c r="J3911" s="149" t="str" cm="1">
        <f t="array" ref="J3911">IF(ISERROR(INDEX('Non Compliance input'!$H$5:$H$156,MATCH(1,(A3911='Non Compliance input'!$A$5:$A$156)*(F3911&gt;='Non Compliance input'!$D$5:$D$156)*(E3911&lt;'Non Compliance input'!$E$5:$E$156)*('Non Compliance input'!$H$5:$H$156="Yes"),0))
),"","Yes")</f>
        <v/>
      </c>
      <c r="K3911" s="149">
        <f t="shared" si="550"/>
        <v>0</v>
      </c>
      <c r="L3911" s="162">
        <f t="shared" si="551"/>
        <v>0</v>
      </c>
      <c r="M3911" s="162" t="str" cm="1">
        <f t="array" ref="M3911">IF(ISERROR(INDEX('Non Compliance input'!$I$5:$I$156,MATCH(1,(A3911='Non Compliance input'!$A$5:$A$156)*(E3911&gt;='Non Compliance input'!$D$5:$D$156)*(F3911&lt;='Non Compliance input'!$E$5:$E$156)*('Non Compliance input'!$I$5:$I$156="Yes"),0))
),"","Yes")</f>
        <v/>
      </c>
      <c r="N3911" s="149" t="str">
        <f>IF(VLOOKUP($A3911,HourEndingOutage!$B$3:$F$746,5,0)="Outage","Outage","")</f>
        <v/>
      </c>
      <c r="O3911" s="18">
        <f t="shared" si="552"/>
        <v>0</v>
      </c>
      <c r="P3911" s="18" t="str">
        <f t="shared" si="553"/>
        <v/>
      </c>
      <c r="Q3911" s="18">
        <f t="shared" si="554"/>
        <v>0</v>
      </c>
      <c r="R3911" s="118"/>
    </row>
    <row r="3912" spans="1:18" x14ac:dyDescent="0.25">
      <c r="A3912" s="25">
        <f t="shared" si="546"/>
        <v>435</v>
      </c>
      <c r="B3912" s="23">
        <f t="shared" si="547"/>
        <v>44580</v>
      </c>
      <c r="C3912" s="24">
        <v>3</v>
      </c>
      <c r="D3912" s="54" t="str">
        <f t="shared" si="548"/>
        <v>ASET</v>
      </c>
      <c r="E3912" s="178"/>
      <c r="F3912" s="179"/>
      <c r="G3912" s="177"/>
      <c r="H3912" s="177"/>
      <c r="I3912" s="169">
        <f t="shared" si="549"/>
        <v>0</v>
      </c>
      <c r="J3912" s="149" t="str" cm="1">
        <f t="array" ref="J3912">IF(ISERROR(INDEX('Non Compliance input'!$H$5:$H$156,MATCH(1,(A3912='Non Compliance input'!$A$5:$A$156)*(F3912&gt;='Non Compliance input'!$D$5:$D$156)*(E3912&lt;'Non Compliance input'!$E$5:$E$156)*('Non Compliance input'!$H$5:$H$156="Yes"),0))
),"","Yes")</f>
        <v/>
      </c>
      <c r="K3912" s="149">
        <f t="shared" si="550"/>
        <v>0</v>
      </c>
      <c r="L3912" s="162">
        <f t="shared" si="551"/>
        <v>0</v>
      </c>
      <c r="M3912" s="162" t="str" cm="1">
        <f t="array" ref="M3912">IF(ISERROR(INDEX('Non Compliance input'!$I$5:$I$156,MATCH(1,(A3912='Non Compliance input'!$A$5:$A$156)*(E3912&gt;='Non Compliance input'!$D$5:$D$156)*(F3912&lt;='Non Compliance input'!$E$5:$E$156)*('Non Compliance input'!$I$5:$I$156="Yes"),0))
),"","Yes")</f>
        <v/>
      </c>
      <c r="N3912" s="149" t="str">
        <f>IF(VLOOKUP($A3912,HourEndingOutage!$B$3:$F$746,5,0)="Outage","Outage","")</f>
        <v/>
      </c>
      <c r="O3912" s="18">
        <f t="shared" si="552"/>
        <v>0</v>
      </c>
      <c r="P3912" s="18" t="str">
        <f t="shared" si="553"/>
        <v/>
      </c>
      <c r="Q3912" s="18">
        <f t="shared" si="554"/>
        <v>0</v>
      </c>
      <c r="R3912" s="118"/>
    </row>
    <row r="3913" spans="1:18" x14ac:dyDescent="0.25">
      <c r="A3913" s="25">
        <f t="shared" si="546"/>
        <v>435</v>
      </c>
      <c r="B3913" s="23">
        <f t="shared" si="547"/>
        <v>44580</v>
      </c>
      <c r="C3913" s="24">
        <v>3</v>
      </c>
      <c r="D3913" s="54" t="str">
        <f t="shared" si="548"/>
        <v>ASET</v>
      </c>
      <c r="E3913" s="178"/>
      <c r="F3913" s="179"/>
      <c r="G3913" s="177"/>
      <c r="H3913" s="177"/>
      <c r="I3913" s="169">
        <f t="shared" si="549"/>
        <v>0</v>
      </c>
      <c r="J3913" s="149" t="str" cm="1">
        <f t="array" ref="J3913">IF(ISERROR(INDEX('Non Compliance input'!$H$5:$H$156,MATCH(1,(A3913='Non Compliance input'!$A$5:$A$156)*(F3913&gt;='Non Compliance input'!$D$5:$D$156)*(E3913&lt;'Non Compliance input'!$E$5:$E$156)*('Non Compliance input'!$H$5:$H$156="Yes"),0))
),"","Yes")</f>
        <v/>
      </c>
      <c r="K3913" s="149">
        <f t="shared" si="550"/>
        <v>0</v>
      </c>
      <c r="L3913" s="162">
        <f t="shared" si="551"/>
        <v>0</v>
      </c>
      <c r="M3913" s="162" t="str" cm="1">
        <f t="array" ref="M3913">IF(ISERROR(INDEX('Non Compliance input'!$I$5:$I$156,MATCH(1,(A3913='Non Compliance input'!$A$5:$A$156)*(E3913&gt;='Non Compliance input'!$D$5:$D$156)*(F3913&lt;='Non Compliance input'!$E$5:$E$156)*('Non Compliance input'!$I$5:$I$156="Yes"),0))
),"","Yes")</f>
        <v/>
      </c>
      <c r="N3913" s="149" t="str">
        <f>IF(VLOOKUP($A3913,HourEndingOutage!$B$3:$F$746,5,0)="Outage","Outage","")</f>
        <v/>
      </c>
      <c r="O3913" s="18">
        <f t="shared" si="552"/>
        <v>0</v>
      </c>
      <c r="P3913" s="18" t="str">
        <f t="shared" si="553"/>
        <v/>
      </c>
      <c r="Q3913" s="18">
        <f t="shared" si="554"/>
        <v>0</v>
      </c>
      <c r="R3913" s="118"/>
    </row>
    <row r="3914" spans="1:18" x14ac:dyDescent="0.25">
      <c r="A3914" s="25">
        <f t="shared" si="546"/>
        <v>435</v>
      </c>
      <c r="B3914" s="23">
        <f t="shared" si="547"/>
        <v>44580</v>
      </c>
      <c r="C3914" s="24">
        <v>3</v>
      </c>
      <c r="D3914" s="54" t="str">
        <f t="shared" si="548"/>
        <v>ASET</v>
      </c>
      <c r="E3914" s="178"/>
      <c r="F3914" s="179"/>
      <c r="G3914" s="177"/>
      <c r="H3914" s="177"/>
      <c r="I3914" s="169">
        <f t="shared" si="549"/>
        <v>0</v>
      </c>
      <c r="J3914" s="149" t="str" cm="1">
        <f t="array" ref="J3914">IF(ISERROR(INDEX('Non Compliance input'!$H$5:$H$156,MATCH(1,(A3914='Non Compliance input'!$A$5:$A$156)*(F3914&gt;='Non Compliance input'!$D$5:$D$156)*(E3914&lt;'Non Compliance input'!$E$5:$E$156)*('Non Compliance input'!$H$5:$H$156="Yes"),0))
),"","Yes")</f>
        <v/>
      </c>
      <c r="K3914" s="149">
        <f t="shared" si="550"/>
        <v>0</v>
      </c>
      <c r="L3914" s="162">
        <f t="shared" si="551"/>
        <v>0</v>
      </c>
      <c r="M3914" s="162" t="str" cm="1">
        <f t="array" ref="M3914">IF(ISERROR(INDEX('Non Compliance input'!$I$5:$I$156,MATCH(1,(A3914='Non Compliance input'!$A$5:$A$156)*(E3914&gt;='Non Compliance input'!$D$5:$D$156)*(F3914&lt;='Non Compliance input'!$E$5:$E$156)*('Non Compliance input'!$I$5:$I$156="Yes"),0))
),"","Yes")</f>
        <v/>
      </c>
      <c r="N3914" s="149" t="str">
        <f>IF(VLOOKUP($A3914,HourEndingOutage!$B$3:$F$746,5,0)="Outage","Outage","")</f>
        <v/>
      </c>
      <c r="O3914" s="18">
        <f t="shared" si="552"/>
        <v>0</v>
      </c>
      <c r="P3914" s="18" t="str">
        <f t="shared" si="553"/>
        <v/>
      </c>
      <c r="Q3914" s="18">
        <f t="shared" si="554"/>
        <v>0</v>
      </c>
      <c r="R3914" s="118"/>
    </row>
    <row r="3915" spans="1:18" x14ac:dyDescent="0.25">
      <c r="A3915" s="25">
        <f t="shared" si="546"/>
        <v>435</v>
      </c>
      <c r="B3915" s="23">
        <f t="shared" si="547"/>
        <v>44580</v>
      </c>
      <c r="C3915" s="24">
        <v>3</v>
      </c>
      <c r="D3915" s="54" t="str">
        <f t="shared" si="548"/>
        <v>ASET</v>
      </c>
      <c r="E3915" s="178"/>
      <c r="F3915" s="179"/>
      <c r="G3915" s="177"/>
      <c r="H3915" s="177"/>
      <c r="I3915" s="169">
        <f t="shared" si="549"/>
        <v>0</v>
      </c>
      <c r="J3915" s="149" t="str" cm="1">
        <f t="array" ref="J3915">IF(ISERROR(INDEX('Non Compliance input'!$H$5:$H$156,MATCH(1,(A3915='Non Compliance input'!$A$5:$A$156)*(F3915&gt;='Non Compliance input'!$D$5:$D$156)*(E3915&lt;'Non Compliance input'!$E$5:$E$156)*('Non Compliance input'!$H$5:$H$156="Yes"),0))
),"","Yes")</f>
        <v/>
      </c>
      <c r="K3915" s="149">
        <f t="shared" si="550"/>
        <v>0</v>
      </c>
      <c r="L3915" s="162">
        <f t="shared" si="551"/>
        <v>0</v>
      </c>
      <c r="M3915" s="162" t="str" cm="1">
        <f t="array" ref="M3915">IF(ISERROR(INDEX('Non Compliance input'!$I$5:$I$156,MATCH(1,(A3915='Non Compliance input'!$A$5:$A$156)*(E3915&gt;='Non Compliance input'!$D$5:$D$156)*(F3915&lt;='Non Compliance input'!$E$5:$E$156)*('Non Compliance input'!$I$5:$I$156="Yes"),0))
),"","Yes")</f>
        <v/>
      </c>
      <c r="N3915" s="149" t="str">
        <f>IF(VLOOKUP($A3915,HourEndingOutage!$B$3:$F$746,5,0)="Outage","Outage","")</f>
        <v/>
      </c>
      <c r="O3915" s="18">
        <f t="shared" si="552"/>
        <v>0</v>
      </c>
      <c r="P3915" s="18" t="str">
        <f t="shared" si="553"/>
        <v/>
      </c>
      <c r="Q3915" s="18">
        <f t="shared" si="554"/>
        <v>0</v>
      </c>
      <c r="R3915" s="118"/>
    </row>
    <row r="3916" spans="1:18" x14ac:dyDescent="0.25">
      <c r="A3916" s="25">
        <f t="shared" si="546"/>
        <v>435</v>
      </c>
      <c r="B3916" s="23">
        <f t="shared" si="547"/>
        <v>44580</v>
      </c>
      <c r="C3916" s="24">
        <v>3</v>
      </c>
      <c r="D3916" s="54" t="str">
        <f t="shared" si="548"/>
        <v>ASET</v>
      </c>
      <c r="E3916" s="178"/>
      <c r="F3916" s="179"/>
      <c r="G3916" s="177"/>
      <c r="H3916" s="177"/>
      <c r="I3916" s="169">
        <f t="shared" si="549"/>
        <v>0</v>
      </c>
      <c r="J3916" s="149" t="str" cm="1">
        <f t="array" ref="J3916">IF(ISERROR(INDEX('Non Compliance input'!$H$5:$H$156,MATCH(1,(A3916='Non Compliance input'!$A$5:$A$156)*(F3916&gt;='Non Compliance input'!$D$5:$D$156)*(E3916&lt;'Non Compliance input'!$E$5:$E$156)*('Non Compliance input'!$H$5:$H$156="Yes"),0))
),"","Yes")</f>
        <v/>
      </c>
      <c r="K3916" s="149">
        <f t="shared" si="550"/>
        <v>0</v>
      </c>
      <c r="L3916" s="162">
        <f t="shared" si="551"/>
        <v>0</v>
      </c>
      <c r="M3916" s="162" t="str" cm="1">
        <f t="array" ref="M3916">IF(ISERROR(INDEX('Non Compliance input'!$I$5:$I$156,MATCH(1,(A3916='Non Compliance input'!$A$5:$A$156)*(E3916&gt;='Non Compliance input'!$D$5:$D$156)*(F3916&lt;='Non Compliance input'!$E$5:$E$156)*('Non Compliance input'!$I$5:$I$156="Yes"),0))
),"","Yes")</f>
        <v/>
      </c>
      <c r="N3916" s="149" t="str">
        <f>IF(VLOOKUP($A3916,HourEndingOutage!$B$3:$F$746,5,0)="Outage","Outage","")</f>
        <v/>
      </c>
      <c r="O3916" s="18">
        <f t="shared" si="552"/>
        <v>0</v>
      </c>
      <c r="P3916" s="18" t="str">
        <f t="shared" si="553"/>
        <v/>
      </c>
      <c r="Q3916" s="18">
        <f t="shared" si="554"/>
        <v>0</v>
      </c>
      <c r="R3916" s="118"/>
    </row>
    <row r="3917" spans="1:18" x14ac:dyDescent="0.25">
      <c r="A3917" s="25">
        <f t="shared" si="546"/>
        <v>435</v>
      </c>
      <c r="B3917" s="23">
        <f t="shared" si="547"/>
        <v>44580</v>
      </c>
      <c r="C3917" s="24">
        <v>3</v>
      </c>
      <c r="D3917" s="54" t="str">
        <f t="shared" si="548"/>
        <v>ASET</v>
      </c>
      <c r="E3917" s="178"/>
      <c r="F3917" s="179"/>
      <c r="G3917" s="177"/>
      <c r="H3917" s="177"/>
      <c r="I3917" s="169">
        <f t="shared" si="549"/>
        <v>0</v>
      </c>
      <c r="J3917" s="149" t="str" cm="1">
        <f t="array" ref="J3917">IF(ISERROR(INDEX('Non Compliance input'!$H$5:$H$156,MATCH(1,(A3917='Non Compliance input'!$A$5:$A$156)*(F3917&gt;='Non Compliance input'!$D$5:$D$156)*(E3917&lt;'Non Compliance input'!$E$5:$E$156)*('Non Compliance input'!$H$5:$H$156="Yes"),0))
),"","Yes")</f>
        <v/>
      </c>
      <c r="K3917" s="149">
        <f t="shared" si="550"/>
        <v>0</v>
      </c>
      <c r="L3917" s="162">
        <f t="shared" si="551"/>
        <v>0</v>
      </c>
      <c r="M3917" s="162" t="str" cm="1">
        <f t="array" ref="M3917">IF(ISERROR(INDEX('Non Compliance input'!$I$5:$I$156,MATCH(1,(A3917='Non Compliance input'!$A$5:$A$156)*(E3917&gt;='Non Compliance input'!$D$5:$D$156)*(F3917&lt;='Non Compliance input'!$E$5:$E$156)*('Non Compliance input'!$I$5:$I$156="Yes"),0))
),"","Yes")</f>
        <v/>
      </c>
      <c r="N3917" s="149" t="str">
        <f>IF(VLOOKUP($A3917,HourEndingOutage!$B$3:$F$746,5,0)="Outage","Outage","")</f>
        <v/>
      </c>
      <c r="O3917" s="18">
        <f t="shared" si="552"/>
        <v>0</v>
      </c>
      <c r="P3917" s="18" t="str">
        <f t="shared" si="553"/>
        <v/>
      </c>
      <c r="Q3917" s="18">
        <f t="shared" si="554"/>
        <v>0</v>
      </c>
      <c r="R3917" s="118"/>
    </row>
    <row r="3918" spans="1:18" x14ac:dyDescent="0.25">
      <c r="A3918" s="25">
        <f t="shared" si="546"/>
        <v>436</v>
      </c>
      <c r="B3918" s="23">
        <f t="shared" si="547"/>
        <v>44580</v>
      </c>
      <c r="C3918" s="24">
        <v>4</v>
      </c>
      <c r="D3918" s="54" t="str">
        <f t="shared" si="548"/>
        <v>ASET</v>
      </c>
      <c r="E3918" s="178"/>
      <c r="F3918" s="179"/>
      <c r="G3918" s="177"/>
      <c r="H3918" s="177"/>
      <c r="I3918" s="169">
        <f t="shared" si="549"/>
        <v>0</v>
      </c>
      <c r="J3918" s="149" t="str" cm="1">
        <f t="array" ref="J3918">IF(ISERROR(INDEX('Non Compliance input'!$H$5:$H$156,MATCH(1,(A3918='Non Compliance input'!$A$5:$A$156)*(F3918&gt;='Non Compliance input'!$D$5:$D$156)*(E3918&lt;'Non Compliance input'!$E$5:$E$156)*('Non Compliance input'!$H$5:$H$156="Yes"),0))
),"","Yes")</f>
        <v/>
      </c>
      <c r="K3918" s="149">
        <f t="shared" si="550"/>
        <v>0</v>
      </c>
      <c r="L3918" s="162">
        <f t="shared" si="551"/>
        <v>0</v>
      </c>
      <c r="M3918" s="162" t="str" cm="1">
        <f t="array" ref="M3918">IF(ISERROR(INDEX('Non Compliance input'!$I$5:$I$156,MATCH(1,(A3918='Non Compliance input'!$A$5:$A$156)*(E3918&gt;='Non Compliance input'!$D$5:$D$156)*(F3918&lt;='Non Compliance input'!$E$5:$E$156)*('Non Compliance input'!$I$5:$I$156="Yes"),0))
),"","Yes")</f>
        <v/>
      </c>
      <c r="N3918" s="149" t="str">
        <f>IF(VLOOKUP($A3918,HourEndingOutage!$B$3:$F$746,5,0)="Outage","Outage","")</f>
        <v/>
      </c>
      <c r="O3918" s="18">
        <f t="shared" si="552"/>
        <v>0</v>
      </c>
      <c r="P3918" s="18" t="str">
        <f t="shared" si="553"/>
        <v/>
      </c>
      <c r="Q3918" s="18">
        <f t="shared" si="554"/>
        <v>0</v>
      </c>
      <c r="R3918" s="118"/>
    </row>
    <row r="3919" spans="1:18" x14ac:dyDescent="0.25">
      <c r="A3919" s="25">
        <f t="shared" si="546"/>
        <v>436</v>
      </c>
      <c r="B3919" s="23">
        <f t="shared" si="547"/>
        <v>44580</v>
      </c>
      <c r="C3919" s="24">
        <v>4</v>
      </c>
      <c r="D3919" s="54" t="str">
        <f t="shared" si="548"/>
        <v>ASET</v>
      </c>
      <c r="E3919" s="178"/>
      <c r="F3919" s="179"/>
      <c r="G3919" s="177"/>
      <c r="H3919" s="177"/>
      <c r="I3919" s="169">
        <f t="shared" si="549"/>
        <v>0</v>
      </c>
      <c r="J3919" s="149" t="str" cm="1">
        <f t="array" ref="J3919">IF(ISERROR(INDEX('Non Compliance input'!$H$5:$H$156,MATCH(1,(A3919='Non Compliance input'!$A$5:$A$156)*(F3919&gt;='Non Compliance input'!$D$5:$D$156)*(E3919&lt;'Non Compliance input'!$E$5:$E$156)*('Non Compliance input'!$H$5:$H$156="Yes"),0))
),"","Yes")</f>
        <v/>
      </c>
      <c r="K3919" s="149">
        <f t="shared" si="550"/>
        <v>0</v>
      </c>
      <c r="L3919" s="162">
        <f t="shared" si="551"/>
        <v>0</v>
      </c>
      <c r="M3919" s="162" t="str" cm="1">
        <f t="array" ref="M3919">IF(ISERROR(INDEX('Non Compliance input'!$I$5:$I$156,MATCH(1,(A3919='Non Compliance input'!$A$5:$A$156)*(E3919&gt;='Non Compliance input'!$D$5:$D$156)*(F3919&lt;='Non Compliance input'!$E$5:$E$156)*('Non Compliance input'!$I$5:$I$156="Yes"),0))
),"","Yes")</f>
        <v/>
      </c>
      <c r="N3919" s="149" t="str">
        <f>IF(VLOOKUP($A3919,HourEndingOutage!$B$3:$F$746,5,0)="Outage","Outage","")</f>
        <v/>
      </c>
      <c r="O3919" s="18">
        <f t="shared" si="552"/>
        <v>0</v>
      </c>
      <c r="P3919" s="18" t="str">
        <f t="shared" si="553"/>
        <v/>
      </c>
      <c r="Q3919" s="18">
        <f t="shared" si="554"/>
        <v>0</v>
      </c>
      <c r="R3919" s="118"/>
    </row>
    <row r="3920" spans="1:18" x14ac:dyDescent="0.25">
      <c r="A3920" s="25">
        <f t="shared" si="546"/>
        <v>436</v>
      </c>
      <c r="B3920" s="23">
        <f t="shared" si="547"/>
        <v>44580</v>
      </c>
      <c r="C3920" s="24">
        <v>4</v>
      </c>
      <c r="D3920" s="54" t="str">
        <f t="shared" si="548"/>
        <v>ASET</v>
      </c>
      <c r="E3920" s="178"/>
      <c r="F3920" s="179"/>
      <c r="G3920" s="177"/>
      <c r="H3920" s="177"/>
      <c r="I3920" s="169">
        <f t="shared" si="549"/>
        <v>0</v>
      </c>
      <c r="J3920" s="149" t="str" cm="1">
        <f t="array" ref="J3920">IF(ISERROR(INDEX('Non Compliance input'!$H$5:$H$156,MATCH(1,(A3920='Non Compliance input'!$A$5:$A$156)*(F3920&gt;='Non Compliance input'!$D$5:$D$156)*(E3920&lt;'Non Compliance input'!$E$5:$E$156)*('Non Compliance input'!$H$5:$H$156="Yes"),0))
),"","Yes")</f>
        <v/>
      </c>
      <c r="K3920" s="149">
        <f t="shared" si="550"/>
        <v>0</v>
      </c>
      <c r="L3920" s="162">
        <f t="shared" si="551"/>
        <v>0</v>
      </c>
      <c r="M3920" s="162" t="str" cm="1">
        <f t="array" ref="M3920">IF(ISERROR(INDEX('Non Compliance input'!$I$5:$I$156,MATCH(1,(A3920='Non Compliance input'!$A$5:$A$156)*(E3920&gt;='Non Compliance input'!$D$5:$D$156)*(F3920&lt;='Non Compliance input'!$E$5:$E$156)*('Non Compliance input'!$I$5:$I$156="Yes"),0))
),"","Yes")</f>
        <v/>
      </c>
      <c r="N3920" s="149" t="str">
        <f>IF(VLOOKUP($A3920,HourEndingOutage!$B$3:$F$746,5,0)="Outage","Outage","")</f>
        <v/>
      </c>
      <c r="O3920" s="18">
        <f t="shared" si="552"/>
        <v>0</v>
      </c>
      <c r="P3920" s="18" t="str">
        <f t="shared" si="553"/>
        <v/>
      </c>
      <c r="Q3920" s="18">
        <f t="shared" si="554"/>
        <v>0</v>
      </c>
      <c r="R3920" s="118"/>
    </row>
    <row r="3921" spans="1:18" x14ac:dyDescent="0.25">
      <c r="A3921" s="25">
        <f t="shared" si="546"/>
        <v>436</v>
      </c>
      <c r="B3921" s="23">
        <f t="shared" si="547"/>
        <v>44580</v>
      </c>
      <c r="C3921" s="24">
        <v>4</v>
      </c>
      <c r="D3921" s="54" t="str">
        <f t="shared" si="548"/>
        <v>ASET</v>
      </c>
      <c r="E3921" s="178"/>
      <c r="F3921" s="179"/>
      <c r="G3921" s="177"/>
      <c r="H3921" s="177"/>
      <c r="I3921" s="169">
        <f t="shared" si="549"/>
        <v>0</v>
      </c>
      <c r="J3921" s="149" t="str" cm="1">
        <f t="array" ref="J3921">IF(ISERROR(INDEX('Non Compliance input'!$H$5:$H$156,MATCH(1,(A3921='Non Compliance input'!$A$5:$A$156)*(F3921&gt;='Non Compliance input'!$D$5:$D$156)*(E3921&lt;'Non Compliance input'!$E$5:$E$156)*('Non Compliance input'!$H$5:$H$156="Yes"),0))
),"","Yes")</f>
        <v/>
      </c>
      <c r="K3921" s="149">
        <f t="shared" si="550"/>
        <v>0</v>
      </c>
      <c r="L3921" s="162">
        <f t="shared" si="551"/>
        <v>0</v>
      </c>
      <c r="M3921" s="162" t="str" cm="1">
        <f t="array" ref="M3921">IF(ISERROR(INDEX('Non Compliance input'!$I$5:$I$156,MATCH(1,(A3921='Non Compliance input'!$A$5:$A$156)*(E3921&gt;='Non Compliance input'!$D$5:$D$156)*(F3921&lt;='Non Compliance input'!$E$5:$E$156)*('Non Compliance input'!$I$5:$I$156="Yes"),0))
),"","Yes")</f>
        <v/>
      </c>
      <c r="N3921" s="149" t="str">
        <f>IF(VLOOKUP($A3921,HourEndingOutage!$B$3:$F$746,5,0)="Outage","Outage","")</f>
        <v/>
      </c>
      <c r="O3921" s="18">
        <f t="shared" si="552"/>
        <v>0</v>
      </c>
      <c r="P3921" s="18" t="str">
        <f t="shared" si="553"/>
        <v/>
      </c>
      <c r="Q3921" s="18">
        <f t="shared" si="554"/>
        <v>0</v>
      </c>
      <c r="R3921" s="118"/>
    </row>
    <row r="3922" spans="1:18" x14ac:dyDescent="0.25">
      <c r="A3922" s="25">
        <f t="shared" si="546"/>
        <v>436</v>
      </c>
      <c r="B3922" s="23">
        <f t="shared" si="547"/>
        <v>44580</v>
      </c>
      <c r="C3922" s="24">
        <v>4</v>
      </c>
      <c r="D3922" s="54" t="str">
        <f t="shared" si="548"/>
        <v>ASET</v>
      </c>
      <c r="E3922" s="178"/>
      <c r="F3922" s="179"/>
      <c r="G3922" s="177"/>
      <c r="H3922" s="177"/>
      <c r="I3922" s="169">
        <f t="shared" si="549"/>
        <v>0</v>
      </c>
      <c r="J3922" s="149" t="str" cm="1">
        <f t="array" ref="J3922">IF(ISERROR(INDEX('Non Compliance input'!$H$5:$H$156,MATCH(1,(A3922='Non Compliance input'!$A$5:$A$156)*(F3922&gt;='Non Compliance input'!$D$5:$D$156)*(E3922&lt;'Non Compliance input'!$E$5:$E$156)*('Non Compliance input'!$H$5:$H$156="Yes"),0))
),"","Yes")</f>
        <v/>
      </c>
      <c r="K3922" s="149">
        <f t="shared" si="550"/>
        <v>0</v>
      </c>
      <c r="L3922" s="162">
        <f t="shared" si="551"/>
        <v>0</v>
      </c>
      <c r="M3922" s="162" t="str" cm="1">
        <f t="array" ref="M3922">IF(ISERROR(INDEX('Non Compliance input'!$I$5:$I$156,MATCH(1,(A3922='Non Compliance input'!$A$5:$A$156)*(E3922&gt;='Non Compliance input'!$D$5:$D$156)*(F3922&lt;='Non Compliance input'!$E$5:$E$156)*('Non Compliance input'!$I$5:$I$156="Yes"),0))
),"","Yes")</f>
        <v/>
      </c>
      <c r="N3922" s="149" t="str">
        <f>IF(VLOOKUP($A3922,HourEndingOutage!$B$3:$F$746,5,0)="Outage","Outage","")</f>
        <v/>
      </c>
      <c r="O3922" s="18">
        <f t="shared" si="552"/>
        <v>0</v>
      </c>
      <c r="P3922" s="18" t="str">
        <f t="shared" si="553"/>
        <v/>
      </c>
      <c r="Q3922" s="18">
        <f t="shared" si="554"/>
        <v>0</v>
      </c>
      <c r="R3922" s="118"/>
    </row>
    <row r="3923" spans="1:18" x14ac:dyDescent="0.25">
      <c r="A3923" s="25">
        <f t="shared" si="546"/>
        <v>436</v>
      </c>
      <c r="B3923" s="23">
        <f t="shared" si="547"/>
        <v>44580</v>
      </c>
      <c r="C3923" s="24">
        <v>4</v>
      </c>
      <c r="D3923" s="54" t="str">
        <f t="shared" si="548"/>
        <v>ASET</v>
      </c>
      <c r="E3923" s="178"/>
      <c r="F3923" s="179"/>
      <c r="G3923" s="177"/>
      <c r="H3923" s="177"/>
      <c r="I3923" s="169">
        <f t="shared" si="549"/>
        <v>0</v>
      </c>
      <c r="J3923" s="149" t="str" cm="1">
        <f t="array" ref="J3923">IF(ISERROR(INDEX('Non Compliance input'!$H$5:$H$156,MATCH(1,(A3923='Non Compliance input'!$A$5:$A$156)*(F3923&gt;='Non Compliance input'!$D$5:$D$156)*(E3923&lt;'Non Compliance input'!$E$5:$E$156)*('Non Compliance input'!$H$5:$H$156="Yes"),0))
),"","Yes")</f>
        <v/>
      </c>
      <c r="K3923" s="149">
        <f t="shared" si="550"/>
        <v>0</v>
      </c>
      <c r="L3923" s="162">
        <f t="shared" si="551"/>
        <v>0</v>
      </c>
      <c r="M3923" s="162" t="str" cm="1">
        <f t="array" ref="M3923">IF(ISERROR(INDEX('Non Compliance input'!$I$5:$I$156,MATCH(1,(A3923='Non Compliance input'!$A$5:$A$156)*(E3923&gt;='Non Compliance input'!$D$5:$D$156)*(F3923&lt;='Non Compliance input'!$E$5:$E$156)*('Non Compliance input'!$I$5:$I$156="Yes"),0))
),"","Yes")</f>
        <v/>
      </c>
      <c r="N3923" s="149" t="str">
        <f>IF(VLOOKUP($A3923,HourEndingOutage!$B$3:$F$746,5,0)="Outage","Outage","")</f>
        <v/>
      </c>
      <c r="O3923" s="18">
        <f t="shared" si="552"/>
        <v>0</v>
      </c>
      <c r="P3923" s="18" t="str">
        <f t="shared" si="553"/>
        <v/>
      </c>
      <c r="Q3923" s="18">
        <f t="shared" si="554"/>
        <v>0</v>
      </c>
      <c r="R3923" s="118"/>
    </row>
    <row r="3924" spans="1:18" x14ac:dyDescent="0.25">
      <c r="A3924" s="25">
        <f t="shared" si="546"/>
        <v>436</v>
      </c>
      <c r="B3924" s="23">
        <f t="shared" si="547"/>
        <v>44580</v>
      </c>
      <c r="C3924" s="24">
        <v>4</v>
      </c>
      <c r="D3924" s="54" t="str">
        <f t="shared" si="548"/>
        <v>ASET</v>
      </c>
      <c r="E3924" s="178"/>
      <c r="F3924" s="179"/>
      <c r="G3924" s="177"/>
      <c r="H3924" s="177"/>
      <c r="I3924" s="169">
        <f t="shared" si="549"/>
        <v>0</v>
      </c>
      <c r="J3924" s="149" t="str" cm="1">
        <f t="array" ref="J3924">IF(ISERROR(INDEX('Non Compliance input'!$H$5:$H$156,MATCH(1,(A3924='Non Compliance input'!$A$5:$A$156)*(F3924&gt;='Non Compliance input'!$D$5:$D$156)*(E3924&lt;'Non Compliance input'!$E$5:$E$156)*('Non Compliance input'!$H$5:$H$156="Yes"),0))
),"","Yes")</f>
        <v/>
      </c>
      <c r="K3924" s="149">
        <f t="shared" si="550"/>
        <v>0</v>
      </c>
      <c r="L3924" s="162">
        <f t="shared" si="551"/>
        <v>0</v>
      </c>
      <c r="M3924" s="162" t="str" cm="1">
        <f t="array" ref="M3924">IF(ISERROR(INDEX('Non Compliance input'!$I$5:$I$156,MATCH(1,(A3924='Non Compliance input'!$A$5:$A$156)*(E3924&gt;='Non Compliance input'!$D$5:$D$156)*(F3924&lt;='Non Compliance input'!$E$5:$E$156)*('Non Compliance input'!$I$5:$I$156="Yes"),0))
),"","Yes")</f>
        <v/>
      </c>
      <c r="N3924" s="149" t="str">
        <f>IF(VLOOKUP($A3924,HourEndingOutage!$B$3:$F$746,5,0)="Outage","Outage","")</f>
        <v/>
      </c>
      <c r="O3924" s="18">
        <f t="shared" si="552"/>
        <v>0</v>
      </c>
      <c r="P3924" s="18" t="str">
        <f t="shared" si="553"/>
        <v/>
      </c>
      <c r="Q3924" s="18">
        <f t="shared" si="554"/>
        <v>0</v>
      </c>
      <c r="R3924" s="118"/>
    </row>
    <row r="3925" spans="1:18" x14ac:dyDescent="0.25">
      <c r="A3925" s="25">
        <f t="shared" si="546"/>
        <v>436</v>
      </c>
      <c r="B3925" s="23">
        <f t="shared" si="547"/>
        <v>44580</v>
      </c>
      <c r="C3925" s="24">
        <v>4</v>
      </c>
      <c r="D3925" s="54" t="str">
        <f t="shared" si="548"/>
        <v>ASET</v>
      </c>
      <c r="E3925" s="178"/>
      <c r="F3925" s="179"/>
      <c r="G3925" s="177"/>
      <c r="H3925" s="177"/>
      <c r="I3925" s="169">
        <f t="shared" si="549"/>
        <v>0</v>
      </c>
      <c r="J3925" s="149" t="str" cm="1">
        <f t="array" ref="J3925">IF(ISERROR(INDEX('Non Compliance input'!$H$5:$H$156,MATCH(1,(A3925='Non Compliance input'!$A$5:$A$156)*(F3925&gt;='Non Compliance input'!$D$5:$D$156)*(E3925&lt;'Non Compliance input'!$E$5:$E$156)*('Non Compliance input'!$H$5:$H$156="Yes"),0))
),"","Yes")</f>
        <v/>
      </c>
      <c r="K3925" s="149">
        <f t="shared" si="550"/>
        <v>0</v>
      </c>
      <c r="L3925" s="162">
        <f t="shared" si="551"/>
        <v>0</v>
      </c>
      <c r="M3925" s="162" t="str" cm="1">
        <f t="array" ref="M3925">IF(ISERROR(INDEX('Non Compliance input'!$I$5:$I$156,MATCH(1,(A3925='Non Compliance input'!$A$5:$A$156)*(E3925&gt;='Non Compliance input'!$D$5:$D$156)*(F3925&lt;='Non Compliance input'!$E$5:$E$156)*('Non Compliance input'!$I$5:$I$156="Yes"),0))
),"","Yes")</f>
        <v/>
      </c>
      <c r="N3925" s="149" t="str">
        <f>IF(VLOOKUP($A3925,HourEndingOutage!$B$3:$F$746,5,0)="Outage","Outage","")</f>
        <v/>
      </c>
      <c r="O3925" s="18">
        <f t="shared" si="552"/>
        <v>0</v>
      </c>
      <c r="P3925" s="18" t="str">
        <f t="shared" si="553"/>
        <v/>
      </c>
      <c r="Q3925" s="18">
        <f t="shared" si="554"/>
        <v>0</v>
      </c>
      <c r="R3925" s="118"/>
    </row>
    <row r="3926" spans="1:18" x14ac:dyDescent="0.25">
      <c r="A3926" s="25">
        <f t="shared" si="546"/>
        <v>436</v>
      </c>
      <c r="B3926" s="23">
        <f t="shared" si="547"/>
        <v>44580</v>
      </c>
      <c r="C3926" s="24">
        <v>4</v>
      </c>
      <c r="D3926" s="54" t="str">
        <f t="shared" si="548"/>
        <v>ASET</v>
      </c>
      <c r="E3926" s="178"/>
      <c r="F3926" s="179"/>
      <c r="G3926" s="177"/>
      <c r="H3926" s="177"/>
      <c r="I3926" s="169">
        <f t="shared" si="549"/>
        <v>0</v>
      </c>
      <c r="J3926" s="149" t="str" cm="1">
        <f t="array" ref="J3926">IF(ISERROR(INDEX('Non Compliance input'!$H$5:$H$156,MATCH(1,(A3926='Non Compliance input'!$A$5:$A$156)*(F3926&gt;='Non Compliance input'!$D$5:$D$156)*(E3926&lt;'Non Compliance input'!$E$5:$E$156)*('Non Compliance input'!$H$5:$H$156="Yes"),0))
),"","Yes")</f>
        <v/>
      </c>
      <c r="K3926" s="149">
        <f t="shared" si="550"/>
        <v>0</v>
      </c>
      <c r="L3926" s="162">
        <f t="shared" si="551"/>
        <v>0</v>
      </c>
      <c r="M3926" s="162" t="str" cm="1">
        <f t="array" ref="M3926">IF(ISERROR(INDEX('Non Compliance input'!$I$5:$I$156,MATCH(1,(A3926='Non Compliance input'!$A$5:$A$156)*(E3926&gt;='Non Compliance input'!$D$5:$D$156)*(F3926&lt;='Non Compliance input'!$E$5:$E$156)*('Non Compliance input'!$I$5:$I$156="Yes"),0))
),"","Yes")</f>
        <v/>
      </c>
      <c r="N3926" s="149" t="str">
        <f>IF(VLOOKUP($A3926,HourEndingOutage!$B$3:$F$746,5,0)="Outage","Outage","")</f>
        <v/>
      </c>
      <c r="O3926" s="18">
        <f t="shared" si="552"/>
        <v>0</v>
      </c>
      <c r="P3926" s="18" t="str">
        <f t="shared" si="553"/>
        <v/>
      </c>
      <c r="Q3926" s="18">
        <f t="shared" si="554"/>
        <v>0</v>
      </c>
      <c r="R3926" s="118"/>
    </row>
    <row r="3927" spans="1:18" x14ac:dyDescent="0.25">
      <c r="A3927" s="25">
        <f t="shared" si="546"/>
        <v>437</v>
      </c>
      <c r="B3927" s="23">
        <f t="shared" si="547"/>
        <v>44580</v>
      </c>
      <c r="C3927" s="24">
        <v>5</v>
      </c>
      <c r="D3927" s="54" t="str">
        <f t="shared" si="548"/>
        <v>ASET</v>
      </c>
      <c r="E3927" s="178"/>
      <c r="F3927" s="179"/>
      <c r="G3927" s="177"/>
      <c r="H3927" s="177"/>
      <c r="I3927" s="169">
        <f t="shared" si="549"/>
        <v>0</v>
      </c>
      <c r="J3927" s="149" t="str" cm="1">
        <f t="array" ref="J3927">IF(ISERROR(INDEX('Non Compliance input'!$H$5:$H$156,MATCH(1,(A3927='Non Compliance input'!$A$5:$A$156)*(F3927&gt;='Non Compliance input'!$D$5:$D$156)*(E3927&lt;'Non Compliance input'!$E$5:$E$156)*('Non Compliance input'!$H$5:$H$156="Yes"),0))
),"","Yes")</f>
        <v/>
      </c>
      <c r="K3927" s="149">
        <f t="shared" si="550"/>
        <v>0</v>
      </c>
      <c r="L3927" s="162">
        <f t="shared" si="551"/>
        <v>0</v>
      </c>
      <c r="M3927" s="162" t="str" cm="1">
        <f t="array" ref="M3927">IF(ISERROR(INDEX('Non Compliance input'!$I$5:$I$156,MATCH(1,(A3927='Non Compliance input'!$A$5:$A$156)*(E3927&gt;='Non Compliance input'!$D$5:$D$156)*(F3927&lt;='Non Compliance input'!$E$5:$E$156)*('Non Compliance input'!$I$5:$I$156="Yes"),0))
),"","Yes")</f>
        <v/>
      </c>
      <c r="N3927" s="149" t="str">
        <f>IF(VLOOKUP($A3927,HourEndingOutage!$B$3:$F$746,5,0)="Outage","Outage","")</f>
        <v/>
      </c>
      <c r="O3927" s="18">
        <f t="shared" si="552"/>
        <v>0</v>
      </c>
      <c r="P3927" s="18" t="str">
        <f t="shared" si="553"/>
        <v/>
      </c>
      <c r="Q3927" s="18">
        <f t="shared" si="554"/>
        <v>0</v>
      </c>
      <c r="R3927" s="118"/>
    </row>
    <row r="3928" spans="1:18" x14ac:dyDescent="0.25">
      <c r="A3928" s="25">
        <f t="shared" si="546"/>
        <v>437</v>
      </c>
      <c r="B3928" s="23">
        <f t="shared" si="547"/>
        <v>44580</v>
      </c>
      <c r="C3928" s="24">
        <v>5</v>
      </c>
      <c r="D3928" s="54" t="str">
        <f t="shared" si="548"/>
        <v>ASET</v>
      </c>
      <c r="E3928" s="178"/>
      <c r="F3928" s="179"/>
      <c r="G3928" s="177"/>
      <c r="H3928" s="177"/>
      <c r="I3928" s="169">
        <f t="shared" si="549"/>
        <v>0</v>
      </c>
      <c r="J3928" s="149" t="str" cm="1">
        <f t="array" ref="J3928">IF(ISERROR(INDEX('Non Compliance input'!$H$5:$H$156,MATCH(1,(A3928='Non Compliance input'!$A$5:$A$156)*(F3928&gt;='Non Compliance input'!$D$5:$D$156)*(E3928&lt;'Non Compliance input'!$E$5:$E$156)*('Non Compliance input'!$H$5:$H$156="Yes"),0))
),"","Yes")</f>
        <v/>
      </c>
      <c r="K3928" s="149">
        <f t="shared" si="550"/>
        <v>0</v>
      </c>
      <c r="L3928" s="162">
        <f t="shared" si="551"/>
        <v>0</v>
      </c>
      <c r="M3928" s="162" t="str" cm="1">
        <f t="array" ref="M3928">IF(ISERROR(INDEX('Non Compliance input'!$I$5:$I$156,MATCH(1,(A3928='Non Compliance input'!$A$5:$A$156)*(E3928&gt;='Non Compliance input'!$D$5:$D$156)*(F3928&lt;='Non Compliance input'!$E$5:$E$156)*('Non Compliance input'!$I$5:$I$156="Yes"),0))
),"","Yes")</f>
        <v/>
      </c>
      <c r="N3928" s="149" t="str">
        <f>IF(VLOOKUP($A3928,HourEndingOutage!$B$3:$F$746,5,0)="Outage","Outage","")</f>
        <v/>
      </c>
      <c r="O3928" s="18">
        <f t="shared" si="552"/>
        <v>0</v>
      </c>
      <c r="P3928" s="18" t="str">
        <f t="shared" si="553"/>
        <v/>
      </c>
      <c r="Q3928" s="18">
        <f t="shared" si="554"/>
        <v>0</v>
      </c>
      <c r="R3928" s="118"/>
    </row>
    <row r="3929" spans="1:18" x14ac:dyDescent="0.25">
      <c r="A3929" s="25">
        <f t="shared" si="546"/>
        <v>437</v>
      </c>
      <c r="B3929" s="23">
        <f t="shared" si="547"/>
        <v>44580</v>
      </c>
      <c r="C3929" s="24">
        <v>5</v>
      </c>
      <c r="D3929" s="54" t="str">
        <f t="shared" si="548"/>
        <v>ASET</v>
      </c>
      <c r="E3929" s="178"/>
      <c r="F3929" s="179"/>
      <c r="G3929" s="177"/>
      <c r="H3929" s="177"/>
      <c r="I3929" s="169">
        <f t="shared" si="549"/>
        <v>0</v>
      </c>
      <c r="J3929" s="149" t="str" cm="1">
        <f t="array" ref="J3929">IF(ISERROR(INDEX('Non Compliance input'!$H$5:$H$156,MATCH(1,(A3929='Non Compliance input'!$A$5:$A$156)*(F3929&gt;='Non Compliance input'!$D$5:$D$156)*(E3929&lt;'Non Compliance input'!$E$5:$E$156)*('Non Compliance input'!$H$5:$H$156="Yes"),0))
),"","Yes")</f>
        <v/>
      </c>
      <c r="K3929" s="149">
        <f t="shared" si="550"/>
        <v>0</v>
      </c>
      <c r="L3929" s="162">
        <f t="shared" si="551"/>
        <v>0</v>
      </c>
      <c r="M3929" s="162" t="str" cm="1">
        <f t="array" ref="M3929">IF(ISERROR(INDEX('Non Compliance input'!$I$5:$I$156,MATCH(1,(A3929='Non Compliance input'!$A$5:$A$156)*(E3929&gt;='Non Compliance input'!$D$5:$D$156)*(F3929&lt;='Non Compliance input'!$E$5:$E$156)*('Non Compliance input'!$I$5:$I$156="Yes"),0))
),"","Yes")</f>
        <v/>
      </c>
      <c r="N3929" s="149" t="str">
        <f>IF(VLOOKUP($A3929,HourEndingOutage!$B$3:$F$746,5,0)="Outage","Outage","")</f>
        <v/>
      </c>
      <c r="O3929" s="18">
        <f t="shared" si="552"/>
        <v>0</v>
      </c>
      <c r="P3929" s="18" t="str">
        <f t="shared" si="553"/>
        <v/>
      </c>
      <c r="Q3929" s="18">
        <f t="shared" si="554"/>
        <v>0</v>
      </c>
      <c r="R3929" s="118"/>
    </row>
    <row r="3930" spans="1:18" x14ac:dyDescent="0.25">
      <c r="A3930" s="25">
        <f t="shared" si="546"/>
        <v>437</v>
      </c>
      <c r="B3930" s="23">
        <f t="shared" si="547"/>
        <v>44580</v>
      </c>
      <c r="C3930" s="24">
        <v>5</v>
      </c>
      <c r="D3930" s="54" t="str">
        <f t="shared" si="548"/>
        <v>ASET</v>
      </c>
      <c r="E3930" s="178"/>
      <c r="F3930" s="179"/>
      <c r="G3930" s="177"/>
      <c r="H3930" s="177"/>
      <c r="I3930" s="169">
        <f t="shared" si="549"/>
        <v>0</v>
      </c>
      <c r="J3930" s="149" t="str" cm="1">
        <f t="array" ref="J3930">IF(ISERROR(INDEX('Non Compliance input'!$H$5:$H$156,MATCH(1,(A3930='Non Compliance input'!$A$5:$A$156)*(F3930&gt;='Non Compliance input'!$D$5:$D$156)*(E3930&lt;'Non Compliance input'!$E$5:$E$156)*('Non Compliance input'!$H$5:$H$156="Yes"),0))
),"","Yes")</f>
        <v/>
      </c>
      <c r="K3930" s="149">
        <f t="shared" si="550"/>
        <v>0</v>
      </c>
      <c r="L3930" s="162">
        <f t="shared" si="551"/>
        <v>0</v>
      </c>
      <c r="M3930" s="162" t="str" cm="1">
        <f t="array" ref="M3930">IF(ISERROR(INDEX('Non Compliance input'!$I$5:$I$156,MATCH(1,(A3930='Non Compliance input'!$A$5:$A$156)*(E3930&gt;='Non Compliance input'!$D$5:$D$156)*(F3930&lt;='Non Compliance input'!$E$5:$E$156)*('Non Compliance input'!$I$5:$I$156="Yes"),0))
),"","Yes")</f>
        <v/>
      </c>
      <c r="N3930" s="149" t="str">
        <f>IF(VLOOKUP($A3930,HourEndingOutage!$B$3:$F$746,5,0)="Outage","Outage","")</f>
        <v/>
      </c>
      <c r="O3930" s="18">
        <f t="shared" si="552"/>
        <v>0</v>
      </c>
      <c r="P3930" s="18" t="str">
        <f t="shared" si="553"/>
        <v/>
      </c>
      <c r="Q3930" s="18">
        <f t="shared" si="554"/>
        <v>0</v>
      </c>
      <c r="R3930" s="118"/>
    </row>
    <row r="3931" spans="1:18" x14ac:dyDescent="0.25">
      <c r="A3931" s="25">
        <f t="shared" si="546"/>
        <v>437</v>
      </c>
      <c r="B3931" s="23">
        <f t="shared" si="547"/>
        <v>44580</v>
      </c>
      <c r="C3931" s="24">
        <v>5</v>
      </c>
      <c r="D3931" s="54" t="str">
        <f t="shared" si="548"/>
        <v>ASET</v>
      </c>
      <c r="E3931" s="178"/>
      <c r="F3931" s="179"/>
      <c r="G3931" s="177"/>
      <c r="H3931" s="177"/>
      <c r="I3931" s="169">
        <f t="shared" si="549"/>
        <v>0</v>
      </c>
      <c r="J3931" s="149" t="str" cm="1">
        <f t="array" ref="J3931">IF(ISERROR(INDEX('Non Compliance input'!$H$5:$H$156,MATCH(1,(A3931='Non Compliance input'!$A$5:$A$156)*(F3931&gt;='Non Compliance input'!$D$5:$D$156)*(E3931&lt;'Non Compliance input'!$E$5:$E$156)*('Non Compliance input'!$H$5:$H$156="Yes"),0))
),"","Yes")</f>
        <v/>
      </c>
      <c r="K3931" s="149">
        <f t="shared" si="550"/>
        <v>0</v>
      </c>
      <c r="L3931" s="162">
        <f t="shared" si="551"/>
        <v>0</v>
      </c>
      <c r="M3931" s="162" t="str" cm="1">
        <f t="array" ref="M3931">IF(ISERROR(INDEX('Non Compliance input'!$I$5:$I$156,MATCH(1,(A3931='Non Compliance input'!$A$5:$A$156)*(E3931&gt;='Non Compliance input'!$D$5:$D$156)*(F3931&lt;='Non Compliance input'!$E$5:$E$156)*('Non Compliance input'!$I$5:$I$156="Yes"),0))
),"","Yes")</f>
        <v/>
      </c>
      <c r="N3931" s="149" t="str">
        <f>IF(VLOOKUP($A3931,HourEndingOutage!$B$3:$F$746,5,0)="Outage","Outage","")</f>
        <v/>
      </c>
      <c r="O3931" s="18">
        <f t="shared" si="552"/>
        <v>0</v>
      </c>
      <c r="P3931" s="18" t="str">
        <f t="shared" si="553"/>
        <v/>
      </c>
      <c r="Q3931" s="18">
        <f t="shared" si="554"/>
        <v>0</v>
      </c>
      <c r="R3931" s="118"/>
    </row>
    <row r="3932" spans="1:18" x14ac:dyDescent="0.25">
      <c r="A3932" s="25">
        <f t="shared" ref="A3932:A3995" si="555">IF(C3932=C3931,A3931,A3931+1)</f>
        <v>437</v>
      </c>
      <c r="B3932" s="23">
        <f t="shared" ref="B3932:B3995" si="556">IF(C3932&lt;C3931,B3931+1,B3931)</f>
        <v>44580</v>
      </c>
      <c r="C3932" s="24">
        <v>5</v>
      </c>
      <c r="D3932" s="54" t="str">
        <f t="shared" si="548"/>
        <v>ASET</v>
      </c>
      <c r="E3932" s="178"/>
      <c r="F3932" s="179"/>
      <c r="G3932" s="177"/>
      <c r="H3932" s="177"/>
      <c r="I3932" s="169">
        <f t="shared" si="549"/>
        <v>0</v>
      </c>
      <c r="J3932" s="149" t="str" cm="1">
        <f t="array" ref="J3932">IF(ISERROR(INDEX('Non Compliance input'!$H$5:$H$156,MATCH(1,(A3932='Non Compliance input'!$A$5:$A$156)*(F3932&gt;='Non Compliance input'!$D$5:$D$156)*(E3932&lt;'Non Compliance input'!$E$5:$E$156)*('Non Compliance input'!$H$5:$H$156="Yes"),0))
),"","Yes")</f>
        <v/>
      </c>
      <c r="K3932" s="149">
        <f t="shared" si="550"/>
        <v>0</v>
      </c>
      <c r="L3932" s="162">
        <f t="shared" si="551"/>
        <v>0</v>
      </c>
      <c r="M3932" s="162" t="str" cm="1">
        <f t="array" ref="M3932">IF(ISERROR(INDEX('Non Compliance input'!$I$5:$I$156,MATCH(1,(A3932='Non Compliance input'!$A$5:$A$156)*(E3932&gt;='Non Compliance input'!$D$5:$D$156)*(F3932&lt;='Non Compliance input'!$E$5:$E$156)*('Non Compliance input'!$I$5:$I$156="Yes"),0))
),"","Yes")</f>
        <v/>
      </c>
      <c r="N3932" s="149" t="str">
        <f>IF(VLOOKUP($A3932,HourEndingOutage!$B$3:$F$746,5,0)="Outage","Outage","")</f>
        <v/>
      </c>
      <c r="O3932" s="18">
        <f t="shared" si="552"/>
        <v>0</v>
      </c>
      <c r="P3932" s="18" t="str">
        <f t="shared" si="553"/>
        <v/>
      </c>
      <c r="Q3932" s="18">
        <f t="shared" si="554"/>
        <v>0</v>
      </c>
      <c r="R3932" s="118"/>
    </row>
    <row r="3933" spans="1:18" x14ac:dyDescent="0.25">
      <c r="A3933" s="25">
        <f t="shared" si="555"/>
        <v>437</v>
      </c>
      <c r="B3933" s="23">
        <f t="shared" si="556"/>
        <v>44580</v>
      </c>
      <c r="C3933" s="24">
        <v>5</v>
      </c>
      <c r="D3933" s="54" t="str">
        <f t="shared" si="548"/>
        <v>ASET</v>
      </c>
      <c r="E3933" s="178"/>
      <c r="F3933" s="179"/>
      <c r="G3933" s="177"/>
      <c r="H3933" s="177"/>
      <c r="I3933" s="169">
        <f t="shared" si="549"/>
        <v>0</v>
      </c>
      <c r="J3933" s="149" t="str" cm="1">
        <f t="array" ref="J3933">IF(ISERROR(INDEX('Non Compliance input'!$H$5:$H$156,MATCH(1,(A3933='Non Compliance input'!$A$5:$A$156)*(F3933&gt;='Non Compliance input'!$D$5:$D$156)*(E3933&lt;'Non Compliance input'!$E$5:$E$156)*('Non Compliance input'!$H$5:$H$156="Yes"),0))
),"","Yes")</f>
        <v/>
      </c>
      <c r="K3933" s="149">
        <f t="shared" si="550"/>
        <v>0</v>
      </c>
      <c r="L3933" s="162">
        <f t="shared" si="551"/>
        <v>0</v>
      </c>
      <c r="M3933" s="162" t="str" cm="1">
        <f t="array" ref="M3933">IF(ISERROR(INDEX('Non Compliance input'!$I$5:$I$156,MATCH(1,(A3933='Non Compliance input'!$A$5:$A$156)*(E3933&gt;='Non Compliance input'!$D$5:$D$156)*(F3933&lt;='Non Compliance input'!$E$5:$E$156)*('Non Compliance input'!$I$5:$I$156="Yes"),0))
),"","Yes")</f>
        <v/>
      </c>
      <c r="N3933" s="149" t="str">
        <f>IF(VLOOKUP($A3933,HourEndingOutage!$B$3:$F$746,5,0)="Outage","Outage","")</f>
        <v/>
      </c>
      <c r="O3933" s="18">
        <f t="shared" si="552"/>
        <v>0</v>
      </c>
      <c r="P3933" s="18" t="str">
        <f t="shared" si="553"/>
        <v/>
      </c>
      <c r="Q3933" s="18">
        <f t="shared" si="554"/>
        <v>0</v>
      </c>
      <c r="R3933" s="118"/>
    </row>
    <row r="3934" spans="1:18" x14ac:dyDescent="0.25">
      <c r="A3934" s="25">
        <f t="shared" si="555"/>
        <v>437</v>
      </c>
      <c r="B3934" s="23">
        <f t="shared" si="556"/>
        <v>44580</v>
      </c>
      <c r="C3934" s="24">
        <v>5</v>
      </c>
      <c r="D3934" s="54" t="str">
        <f t="shared" si="548"/>
        <v>ASET</v>
      </c>
      <c r="E3934" s="178"/>
      <c r="F3934" s="179"/>
      <c r="G3934" s="177"/>
      <c r="H3934" s="177"/>
      <c r="I3934" s="169">
        <f t="shared" si="549"/>
        <v>0</v>
      </c>
      <c r="J3934" s="149" t="str" cm="1">
        <f t="array" ref="J3934">IF(ISERROR(INDEX('Non Compliance input'!$H$5:$H$156,MATCH(1,(A3934='Non Compliance input'!$A$5:$A$156)*(F3934&gt;='Non Compliance input'!$D$5:$D$156)*(E3934&lt;'Non Compliance input'!$E$5:$E$156)*('Non Compliance input'!$H$5:$H$156="Yes"),0))
),"","Yes")</f>
        <v/>
      </c>
      <c r="K3934" s="149">
        <f t="shared" si="550"/>
        <v>0</v>
      </c>
      <c r="L3934" s="162">
        <f t="shared" si="551"/>
        <v>0</v>
      </c>
      <c r="M3934" s="162" t="str" cm="1">
        <f t="array" ref="M3934">IF(ISERROR(INDEX('Non Compliance input'!$I$5:$I$156,MATCH(1,(A3934='Non Compliance input'!$A$5:$A$156)*(E3934&gt;='Non Compliance input'!$D$5:$D$156)*(F3934&lt;='Non Compliance input'!$E$5:$E$156)*('Non Compliance input'!$I$5:$I$156="Yes"),0))
),"","Yes")</f>
        <v/>
      </c>
      <c r="N3934" s="149" t="str">
        <f>IF(VLOOKUP($A3934,HourEndingOutage!$B$3:$F$746,5,0)="Outage","Outage","")</f>
        <v/>
      </c>
      <c r="O3934" s="18">
        <f t="shared" si="552"/>
        <v>0</v>
      </c>
      <c r="P3934" s="18" t="str">
        <f t="shared" si="553"/>
        <v/>
      </c>
      <c r="Q3934" s="18">
        <f t="shared" si="554"/>
        <v>0</v>
      </c>
      <c r="R3934" s="118"/>
    </row>
    <row r="3935" spans="1:18" x14ac:dyDescent="0.25">
      <c r="A3935" s="25">
        <f t="shared" si="555"/>
        <v>437</v>
      </c>
      <c r="B3935" s="23">
        <f t="shared" si="556"/>
        <v>44580</v>
      </c>
      <c r="C3935" s="24">
        <v>5</v>
      </c>
      <c r="D3935" s="54" t="str">
        <f t="shared" si="548"/>
        <v>ASET</v>
      </c>
      <c r="E3935" s="178"/>
      <c r="F3935" s="179"/>
      <c r="G3935" s="177"/>
      <c r="H3935" s="177"/>
      <c r="I3935" s="169">
        <f t="shared" si="549"/>
        <v>0</v>
      </c>
      <c r="J3935" s="149" t="str" cm="1">
        <f t="array" ref="J3935">IF(ISERROR(INDEX('Non Compliance input'!$H$5:$H$156,MATCH(1,(A3935='Non Compliance input'!$A$5:$A$156)*(F3935&gt;='Non Compliance input'!$D$5:$D$156)*(E3935&lt;'Non Compliance input'!$E$5:$E$156)*('Non Compliance input'!$H$5:$H$156="Yes"),0))
),"","Yes")</f>
        <v/>
      </c>
      <c r="K3935" s="149">
        <f t="shared" si="550"/>
        <v>0</v>
      </c>
      <c r="L3935" s="162">
        <f t="shared" si="551"/>
        <v>0</v>
      </c>
      <c r="M3935" s="162" t="str" cm="1">
        <f t="array" ref="M3935">IF(ISERROR(INDEX('Non Compliance input'!$I$5:$I$156,MATCH(1,(A3935='Non Compliance input'!$A$5:$A$156)*(E3935&gt;='Non Compliance input'!$D$5:$D$156)*(F3935&lt;='Non Compliance input'!$E$5:$E$156)*('Non Compliance input'!$I$5:$I$156="Yes"),0))
),"","Yes")</f>
        <v/>
      </c>
      <c r="N3935" s="149" t="str">
        <f>IF(VLOOKUP($A3935,HourEndingOutage!$B$3:$F$746,5,0)="Outage","Outage","")</f>
        <v/>
      </c>
      <c r="O3935" s="18">
        <f t="shared" si="552"/>
        <v>0</v>
      </c>
      <c r="P3935" s="18" t="str">
        <f t="shared" si="553"/>
        <v/>
      </c>
      <c r="Q3935" s="18">
        <f t="shared" si="554"/>
        <v>0</v>
      </c>
      <c r="R3935" s="118"/>
    </row>
    <row r="3936" spans="1:18" x14ac:dyDescent="0.25">
      <c r="A3936" s="25">
        <f t="shared" si="555"/>
        <v>438</v>
      </c>
      <c r="B3936" s="23">
        <f t="shared" si="556"/>
        <v>44580</v>
      </c>
      <c r="C3936" s="24">
        <v>6</v>
      </c>
      <c r="D3936" s="54" t="str">
        <f t="shared" si="548"/>
        <v>ASET</v>
      </c>
      <c r="E3936" s="178"/>
      <c r="F3936" s="179"/>
      <c r="G3936" s="177"/>
      <c r="H3936" s="177"/>
      <c r="I3936" s="169">
        <f t="shared" si="549"/>
        <v>0</v>
      </c>
      <c r="J3936" s="149" t="str" cm="1">
        <f t="array" ref="J3936">IF(ISERROR(INDEX('Non Compliance input'!$H$5:$H$156,MATCH(1,(A3936='Non Compliance input'!$A$5:$A$156)*(F3936&gt;='Non Compliance input'!$D$5:$D$156)*(E3936&lt;'Non Compliance input'!$E$5:$E$156)*('Non Compliance input'!$H$5:$H$156="Yes"),0))
),"","Yes")</f>
        <v/>
      </c>
      <c r="K3936" s="149">
        <f t="shared" si="550"/>
        <v>0</v>
      </c>
      <c r="L3936" s="162">
        <f t="shared" si="551"/>
        <v>0</v>
      </c>
      <c r="M3936" s="162" t="str" cm="1">
        <f t="array" ref="M3936">IF(ISERROR(INDEX('Non Compliance input'!$I$5:$I$156,MATCH(1,(A3936='Non Compliance input'!$A$5:$A$156)*(E3936&gt;='Non Compliance input'!$D$5:$D$156)*(F3936&lt;='Non Compliance input'!$E$5:$E$156)*('Non Compliance input'!$I$5:$I$156="Yes"),0))
),"","Yes")</f>
        <v/>
      </c>
      <c r="N3936" s="149" t="str">
        <f>IF(VLOOKUP($A3936,HourEndingOutage!$B$3:$F$746,5,0)="Outage","Outage","")</f>
        <v/>
      </c>
      <c r="O3936" s="18">
        <f t="shared" si="552"/>
        <v>0</v>
      </c>
      <c r="P3936" s="18" t="str">
        <f t="shared" si="553"/>
        <v/>
      </c>
      <c r="Q3936" s="18">
        <f t="shared" si="554"/>
        <v>0</v>
      </c>
      <c r="R3936" s="118"/>
    </row>
    <row r="3937" spans="1:18" x14ac:dyDescent="0.25">
      <c r="A3937" s="25">
        <f t="shared" si="555"/>
        <v>438</v>
      </c>
      <c r="B3937" s="23">
        <f t="shared" si="556"/>
        <v>44580</v>
      </c>
      <c r="C3937" s="24">
        <v>6</v>
      </c>
      <c r="D3937" s="54" t="str">
        <f t="shared" si="548"/>
        <v>ASET</v>
      </c>
      <c r="E3937" s="178"/>
      <c r="F3937" s="179"/>
      <c r="G3937" s="177"/>
      <c r="H3937" s="177"/>
      <c r="I3937" s="169">
        <f t="shared" si="549"/>
        <v>0</v>
      </c>
      <c r="J3937" s="149" t="str" cm="1">
        <f t="array" ref="J3937">IF(ISERROR(INDEX('Non Compliance input'!$H$5:$H$156,MATCH(1,(A3937='Non Compliance input'!$A$5:$A$156)*(F3937&gt;='Non Compliance input'!$D$5:$D$156)*(E3937&lt;'Non Compliance input'!$E$5:$E$156)*('Non Compliance input'!$H$5:$H$156="Yes"),0))
),"","Yes")</f>
        <v/>
      </c>
      <c r="K3937" s="149">
        <f t="shared" si="550"/>
        <v>0</v>
      </c>
      <c r="L3937" s="162">
        <f t="shared" si="551"/>
        <v>0</v>
      </c>
      <c r="M3937" s="162" t="str" cm="1">
        <f t="array" ref="M3937">IF(ISERROR(INDEX('Non Compliance input'!$I$5:$I$156,MATCH(1,(A3937='Non Compliance input'!$A$5:$A$156)*(E3937&gt;='Non Compliance input'!$D$5:$D$156)*(F3937&lt;='Non Compliance input'!$E$5:$E$156)*('Non Compliance input'!$I$5:$I$156="Yes"),0))
),"","Yes")</f>
        <v/>
      </c>
      <c r="N3937" s="149" t="str">
        <f>IF(VLOOKUP($A3937,HourEndingOutage!$B$3:$F$746,5,0)="Outage","Outage","")</f>
        <v/>
      </c>
      <c r="O3937" s="18">
        <f t="shared" si="552"/>
        <v>0</v>
      </c>
      <c r="P3937" s="18" t="str">
        <f t="shared" si="553"/>
        <v/>
      </c>
      <c r="Q3937" s="18">
        <f t="shared" si="554"/>
        <v>0</v>
      </c>
      <c r="R3937" s="118"/>
    </row>
    <row r="3938" spans="1:18" x14ac:dyDescent="0.25">
      <c r="A3938" s="25">
        <f t="shared" si="555"/>
        <v>438</v>
      </c>
      <c r="B3938" s="23">
        <f t="shared" si="556"/>
        <v>44580</v>
      </c>
      <c r="C3938" s="24">
        <v>6</v>
      </c>
      <c r="D3938" s="54" t="str">
        <f t="shared" si="548"/>
        <v>ASET</v>
      </c>
      <c r="E3938" s="178"/>
      <c r="F3938" s="179"/>
      <c r="G3938" s="177"/>
      <c r="H3938" s="177"/>
      <c r="I3938" s="169">
        <f t="shared" si="549"/>
        <v>0</v>
      </c>
      <c r="J3938" s="149" t="str" cm="1">
        <f t="array" ref="J3938">IF(ISERROR(INDEX('Non Compliance input'!$H$5:$H$156,MATCH(1,(A3938='Non Compliance input'!$A$5:$A$156)*(F3938&gt;='Non Compliance input'!$D$5:$D$156)*(E3938&lt;'Non Compliance input'!$E$5:$E$156)*('Non Compliance input'!$H$5:$H$156="Yes"),0))
),"","Yes")</f>
        <v/>
      </c>
      <c r="K3938" s="149">
        <f t="shared" si="550"/>
        <v>0</v>
      </c>
      <c r="L3938" s="162">
        <f t="shared" si="551"/>
        <v>0</v>
      </c>
      <c r="M3938" s="162" t="str" cm="1">
        <f t="array" ref="M3938">IF(ISERROR(INDEX('Non Compliance input'!$I$5:$I$156,MATCH(1,(A3938='Non Compliance input'!$A$5:$A$156)*(E3938&gt;='Non Compliance input'!$D$5:$D$156)*(F3938&lt;='Non Compliance input'!$E$5:$E$156)*('Non Compliance input'!$I$5:$I$156="Yes"),0))
),"","Yes")</f>
        <v/>
      </c>
      <c r="N3938" s="149" t="str">
        <f>IF(VLOOKUP($A3938,HourEndingOutage!$B$3:$F$746,5,0)="Outage","Outage","")</f>
        <v/>
      </c>
      <c r="O3938" s="18">
        <f t="shared" si="552"/>
        <v>0</v>
      </c>
      <c r="P3938" s="18" t="str">
        <f t="shared" si="553"/>
        <v/>
      </c>
      <c r="Q3938" s="18">
        <f t="shared" si="554"/>
        <v>0</v>
      </c>
      <c r="R3938" s="118"/>
    </row>
    <row r="3939" spans="1:18" x14ac:dyDescent="0.25">
      <c r="A3939" s="25">
        <f t="shared" si="555"/>
        <v>438</v>
      </c>
      <c r="B3939" s="23">
        <f t="shared" si="556"/>
        <v>44580</v>
      </c>
      <c r="C3939" s="24">
        <v>6</v>
      </c>
      <c r="D3939" s="54" t="str">
        <f t="shared" si="548"/>
        <v>ASET</v>
      </c>
      <c r="E3939" s="178"/>
      <c r="F3939" s="179"/>
      <c r="G3939" s="177"/>
      <c r="H3939" s="177"/>
      <c r="I3939" s="169">
        <f t="shared" si="549"/>
        <v>0</v>
      </c>
      <c r="J3939" s="149" t="str" cm="1">
        <f t="array" ref="J3939">IF(ISERROR(INDEX('Non Compliance input'!$H$5:$H$156,MATCH(1,(A3939='Non Compliance input'!$A$5:$A$156)*(F3939&gt;='Non Compliance input'!$D$5:$D$156)*(E3939&lt;'Non Compliance input'!$E$5:$E$156)*('Non Compliance input'!$H$5:$H$156="Yes"),0))
),"","Yes")</f>
        <v/>
      </c>
      <c r="K3939" s="149">
        <f t="shared" si="550"/>
        <v>0</v>
      </c>
      <c r="L3939" s="162">
        <f t="shared" si="551"/>
        <v>0</v>
      </c>
      <c r="M3939" s="162" t="str" cm="1">
        <f t="array" ref="M3939">IF(ISERROR(INDEX('Non Compliance input'!$I$5:$I$156,MATCH(1,(A3939='Non Compliance input'!$A$5:$A$156)*(E3939&gt;='Non Compliance input'!$D$5:$D$156)*(F3939&lt;='Non Compliance input'!$E$5:$E$156)*('Non Compliance input'!$I$5:$I$156="Yes"),0))
),"","Yes")</f>
        <v/>
      </c>
      <c r="N3939" s="149" t="str">
        <f>IF(VLOOKUP($A3939,HourEndingOutage!$B$3:$F$746,5,0)="Outage","Outage","")</f>
        <v/>
      </c>
      <c r="O3939" s="18">
        <f t="shared" si="552"/>
        <v>0</v>
      </c>
      <c r="P3939" s="18" t="str">
        <f t="shared" si="553"/>
        <v/>
      </c>
      <c r="Q3939" s="18">
        <f t="shared" si="554"/>
        <v>0</v>
      </c>
      <c r="R3939" s="118"/>
    </row>
    <row r="3940" spans="1:18" x14ac:dyDescent="0.25">
      <c r="A3940" s="25">
        <f t="shared" si="555"/>
        <v>438</v>
      </c>
      <c r="B3940" s="23">
        <f t="shared" si="556"/>
        <v>44580</v>
      </c>
      <c r="C3940" s="24">
        <v>6</v>
      </c>
      <c r="D3940" s="54" t="str">
        <f t="shared" si="548"/>
        <v>ASET</v>
      </c>
      <c r="E3940" s="178"/>
      <c r="F3940" s="179"/>
      <c r="G3940" s="177"/>
      <c r="H3940" s="177"/>
      <c r="I3940" s="169">
        <f t="shared" si="549"/>
        <v>0</v>
      </c>
      <c r="J3940" s="149" t="str" cm="1">
        <f t="array" ref="J3940">IF(ISERROR(INDEX('Non Compliance input'!$H$5:$H$156,MATCH(1,(A3940='Non Compliance input'!$A$5:$A$156)*(F3940&gt;='Non Compliance input'!$D$5:$D$156)*(E3940&lt;'Non Compliance input'!$E$5:$E$156)*('Non Compliance input'!$H$5:$H$156="Yes"),0))
),"","Yes")</f>
        <v/>
      </c>
      <c r="K3940" s="149">
        <f t="shared" si="550"/>
        <v>0</v>
      </c>
      <c r="L3940" s="162">
        <f t="shared" si="551"/>
        <v>0</v>
      </c>
      <c r="M3940" s="162" t="str" cm="1">
        <f t="array" ref="M3940">IF(ISERROR(INDEX('Non Compliance input'!$I$5:$I$156,MATCH(1,(A3940='Non Compliance input'!$A$5:$A$156)*(E3940&gt;='Non Compliance input'!$D$5:$D$156)*(F3940&lt;='Non Compliance input'!$E$5:$E$156)*('Non Compliance input'!$I$5:$I$156="Yes"),0))
),"","Yes")</f>
        <v/>
      </c>
      <c r="N3940" s="149" t="str">
        <f>IF(VLOOKUP($A3940,HourEndingOutage!$B$3:$F$746,5,0)="Outage","Outage","")</f>
        <v/>
      </c>
      <c r="O3940" s="18">
        <f t="shared" si="552"/>
        <v>0</v>
      </c>
      <c r="P3940" s="18" t="str">
        <f t="shared" si="553"/>
        <v/>
      </c>
      <c r="Q3940" s="18">
        <f t="shared" si="554"/>
        <v>0</v>
      </c>
      <c r="R3940" s="118"/>
    </row>
    <row r="3941" spans="1:18" x14ac:dyDescent="0.25">
      <c r="A3941" s="25">
        <f t="shared" si="555"/>
        <v>438</v>
      </c>
      <c r="B3941" s="23">
        <f t="shared" si="556"/>
        <v>44580</v>
      </c>
      <c r="C3941" s="24">
        <v>6</v>
      </c>
      <c r="D3941" s="54" t="str">
        <f t="shared" si="548"/>
        <v>ASET</v>
      </c>
      <c r="E3941" s="178"/>
      <c r="F3941" s="179"/>
      <c r="G3941" s="177"/>
      <c r="H3941" s="177"/>
      <c r="I3941" s="169">
        <f t="shared" si="549"/>
        <v>0</v>
      </c>
      <c r="J3941" s="149" t="str" cm="1">
        <f t="array" ref="J3941">IF(ISERROR(INDEX('Non Compliance input'!$H$5:$H$156,MATCH(1,(A3941='Non Compliance input'!$A$5:$A$156)*(F3941&gt;='Non Compliance input'!$D$5:$D$156)*(E3941&lt;'Non Compliance input'!$E$5:$E$156)*('Non Compliance input'!$H$5:$H$156="Yes"),0))
),"","Yes")</f>
        <v/>
      </c>
      <c r="K3941" s="149">
        <f t="shared" si="550"/>
        <v>0</v>
      </c>
      <c r="L3941" s="162">
        <f t="shared" si="551"/>
        <v>0</v>
      </c>
      <c r="M3941" s="162" t="str" cm="1">
        <f t="array" ref="M3941">IF(ISERROR(INDEX('Non Compliance input'!$I$5:$I$156,MATCH(1,(A3941='Non Compliance input'!$A$5:$A$156)*(E3941&gt;='Non Compliance input'!$D$5:$D$156)*(F3941&lt;='Non Compliance input'!$E$5:$E$156)*('Non Compliance input'!$I$5:$I$156="Yes"),0))
),"","Yes")</f>
        <v/>
      </c>
      <c r="N3941" s="149" t="str">
        <f>IF(VLOOKUP($A3941,HourEndingOutage!$B$3:$F$746,5,0)="Outage","Outage","")</f>
        <v/>
      </c>
      <c r="O3941" s="18">
        <f t="shared" si="552"/>
        <v>0</v>
      </c>
      <c r="P3941" s="18" t="str">
        <f t="shared" si="553"/>
        <v/>
      </c>
      <c r="Q3941" s="18">
        <f t="shared" si="554"/>
        <v>0</v>
      </c>
      <c r="R3941" s="118"/>
    </row>
    <row r="3942" spans="1:18" x14ac:dyDescent="0.25">
      <c r="A3942" s="25">
        <f t="shared" si="555"/>
        <v>438</v>
      </c>
      <c r="B3942" s="23">
        <f t="shared" si="556"/>
        <v>44580</v>
      </c>
      <c r="C3942" s="24">
        <v>6</v>
      </c>
      <c r="D3942" s="54" t="str">
        <f t="shared" si="548"/>
        <v>ASET</v>
      </c>
      <c r="E3942" s="178"/>
      <c r="F3942" s="179"/>
      <c r="G3942" s="177"/>
      <c r="H3942" s="177"/>
      <c r="I3942" s="169">
        <f t="shared" si="549"/>
        <v>0</v>
      </c>
      <c r="J3942" s="149" t="str" cm="1">
        <f t="array" ref="J3942">IF(ISERROR(INDEX('Non Compliance input'!$H$5:$H$156,MATCH(1,(A3942='Non Compliance input'!$A$5:$A$156)*(F3942&gt;='Non Compliance input'!$D$5:$D$156)*(E3942&lt;'Non Compliance input'!$E$5:$E$156)*('Non Compliance input'!$H$5:$H$156="Yes"),0))
),"","Yes")</f>
        <v/>
      </c>
      <c r="K3942" s="149">
        <f t="shared" si="550"/>
        <v>0</v>
      </c>
      <c r="L3942" s="162">
        <f t="shared" si="551"/>
        <v>0</v>
      </c>
      <c r="M3942" s="162" t="str" cm="1">
        <f t="array" ref="M3942">IF(ISERROR(INDEX('Non Compliance input'!$I$5:$I$156,MATCH(1,(A3942='Non Compliance input'!$A$5:$A$156)*(E3942&gt;='Non Compliance input'!$D$5:$D$156)*(F3942&lt;='Non Compliance input'!$E$5:$E$156)*('Non Compliance input'!$I$5:$I$156="Yes"),0))
),"","Yes")</f>
        <v/>
      </c>
      <c r="N3942" s="149" t="str">
        <f>IF(VLOOKUP($A3942,HourEndingOutage!$B$3:$F$746,5,0)="Outage","Outage","")</f>
        <v/>
      </c>
      <c r="O3942" s="18">
        <f t="shared" si="552"/>
        <v>0</v>
      </c>
      <c r="P3942" s="18" t="str">
        <f t="shared" si="553"/>
        <v/>
      </c>
      <c r="Q3942" s="18">
        <f t="shared" si="554"/>
        <v>0</v>
      </c>
      <c r="R3942" s="118"/>
    </row>
    <row r="3943" spans="1:18" x14ac:dyDescent="0.25">
      <c r="A3943" s="25">
        <f t="shared" si="555"/>
        <v>438</v>
      </c>
      <c r="B3943" s="23">
        <f t="shared" si="556"/>
        <v>44580</v>
      </c>
      <c r="C3943" s="24">
        <v>6</v>
      </c>
      <c r="D3943" s="54" t="str">
        <f t="shared" si="548"/>
        <v>ASET</v>
      </c>
      <c r="E3943" s="178"/>
      <c r="F3943" s="179"/>
      <c r="G3943" s="177"/>
      <c r="H3943" s="177"/>
      <c r="I3943" s="169">
        <f t="shared" si="549"/>
        <v>0</v>
      </c>
      <c r="J3943" s="149" t="str" cm="1">
        <f t="array" ref="J3943">IF(ISERROR(INDEX('Non Compliance input'!$H$5:$H$156,MATCH(1,(A3943='Non Compliance input'!$A$5:$A$156)*(F3943&gt;='Non Compliance input'!$D$5:$D$156)*(E3943&lt;'Non Compliance input'!$E$5:$E$156)*('Non Compliance input'!$H$5:$H$156="Yes"),0))
),"","Yes")</f>
        <v/>
      </c>
      <c r="K3943" s="149">
        <f t="shared" si="550"/>
        <v>0</v>
      </c>
      <c r="L3943" s="162">
        <f t="shared" si="551"/>
        <v>0</v>
      </c>
      <c r="M3943" s="162" t="str" cm="1">
        <f t="array" ref="M3943">IF(ISERROR(INDEX('Non Compliance input'!$I$5:$I$156,MATCH(1,(A3943='Non Compliance input'!$A$5:$A$156)*(E3943&gt;='Non Compliance input'!$D$5:$D$156)*(F3943&lt;='Non Compliance input'!$E$5:$E$156)*('Non Compliance input'!$I$5:$I$156="Yes"),0))
),"","Yes")</f>
        <v/>
      </c>
      <c r="N3943" s="149" t="str">
        <f>IF(VLOOKUP($A3943,HourEndingOutage!$B$3:$F$746,5,0)="Outage","Outage","")</f>
        <v/>
      </c>
      <c r="O3943" s="18">
        <f t="shared" si="552"/>
        <v>0</v>
      </c>
      <c r="P3943" s="18" t="str">
        <f t="shared" si="553"/>
        <v/>
      </c>
      <c r="Q3943" s="18">
        <f t="shared" si="554"/>
        <v>0</v>
      </c>
      <c r="R3943" s="118"/>
    </row>
    <row r="3944" spans="1:18" x14ac:dyDescent="0.25">
      <c r="A3944" s="25">
        <f t="shared" si="555"/>
        <v>438</v>
      </c>
      <c r="B3944" s="23">
        <f t="shared" si="556"/>
        <v>44580</v>
      </c>
      <c r="C3944" s="24">
        <v>6</v>
      </c>
      <c r="D3944" s="54" t="str">
        <f t="shared" si="548"/>
        <v>ASET</v>
      </c>
      <c r="E3944" s="178"/>
      <c r="F3944" s="179"/>
      <c r="G3944" s="177"/>
      <c r="H3944" s="177"/>
      <c r="I3944" s="169">
        <f t="shared" si="549"/>
        <v>0</v>
      </c>
      <c r="J3944" s="149" t="str" cm="1">
        <f t="array" ref="J3944">IF(ISERROR(INDEX('Non Compliance input'!$H$5:$H$156,MATCH(1,(A3944='Non Compliance input'!$A$5:$A$156)*(F3944&gt;='Non Compliance input'!$D$5:$D$156)*(E3944&lt;'Non Compliance input'!$E$5:$E$156)*('Non Compliance input'!$H$5:$H$156="Yes"),0))
),"","Yes")</f>
        <v/>
      </c>
      <c r="K3944" s="149">
        <f t="shared" si="550"/>
        <v>0</v>
      </c>
      <c r="L3944" s="162">
        <f t="shared" si="551"/>
        <v>0</v>
      </c>
      <c r="M3944" s="162" t="str" cm="1">
        <f t="array" ref="M3944">IF(ISERROR(INDEX('Non Compliance input'!$I$5:$I$156,MATCH(1,(A3944='Non Compliance input'!$A$5:$A$156)*(E3944&gt;='Non Compliance input'!$D$5:$D$156)*(F3944&lt;='Non Compliance input'!$E$5:$E$156)*('Non Compliance input'!$I$5:$I$156="Yes"),0))
),"","Yes")</f>
        <v/>
      </c>
      <c r="N3944" s="149" t="str">
        <f>IF(VLOOKUP($A3944,HourEndingOutage!$B$3:$F$746,5,0)="Outage","Outage","")</f>
        <v/>
      </c>
      <c r="O3944" s="18">
        <f t="shared" si="552"/>
        <v>0</v>
      </c>
      <c r="P3944" s="18" t="str">
        <f t="shared" si="553"/>
        <v/>
      </c>
      <c r="Q3944" s="18">
        <f t="shared" si="554"/>
        <v>0</v>
      </c>
      <c r="R3944" s="118"/>
    </row>
    <row r="3945" spans="1:18" x14ac:dyDescent="0.25">
      <c r="A3945" s="25">
        <f t="shared" si="555"/>
        <v>439</v>
      </c>
      <c r="B3945" s="23">
        <f t="shared" si="556"/>
        <v>44580</v>
      </c>
      <c r="C3945" s="24">
        <v>7</v>
      </c>
      <c r="D3945" s="54" t="str">
        <f t="shared" si="548"/>
        <v>ASET</v>
      </c>
      <c r="E3945" s="178"/>
      <c r="F3945" s="179"/>
      <c r="G3945" s="177"/>
      <c r="H3945" s="177"/>
      <c r="I3945" s="169">
        <f t="shared" si="549"/>
        <v>0</v>
      </c>
      <c r="J3945" s="149" t="str" cm="1">
        <f t="array" ref="J3945">IF(ISERROR(INDEX('Non Compliance input'!$H$5:$H$156,MATCH(1,(A3945='Non Compliance input'!$A$5:$A$156)*(F3945&gt;='Non Compliance input'!$D$5:$D$156)*(E3945&lt;'Non Compliance input'!$E$5:$E$156)*('Non Compliance input'!$H$5:$H$156="Yes"),0))
),"","Yes")</f>
        <v/>
      </c>
      <c r="K3945" s="149">
        <f t="shared" si="550"/>
        <v>0</v>
      </c>
      <c r="L3945" s="162">
        <f t="shared" si="551"/>
        <v>0</v>
      </c>
      <c r="M3945" s="162" t="str" cm="1">
        <f t="array" ref="M3945">IF(ISERROR(INDEX('Non Compliance input'!$I$5:$I$156,MATCH(1,(A3945='Non Compliance input'!$A$5:$A$156)*(E3945&gt;='Non Compliance input'!$D$5:$D$156)*(F3945&lt;='Non Compliance input'!$E$5:$E$156)*('Non Compliance input'!$I$5:$I$156="Yes"),0))
),"","Yes")</f>
        <v/>
      </c>
      <c r="N3945" s="149" t="str">
        <f>IF(VLOOKUP($A3945,HourEndingOutage!$B$3:$F$746,5,0)="Outage","Outage","")</f>
        <v/>
      </c>
      <c r="O3945" s="18">
        <f t="shared" si="552"/>
        <v>0</v>
      </c>
      <c r="P3945" s="18" t="str">
        <f t="shared" si="553"/>
        <v/>
      </c>
      <c r="Q3945" s="18">
        <f t="shared" si="554"/>
        <v>0</v>
      </c>
      <c r="R3945" s="118"/>
    </row>
    <row r="3946" spans="1:18" x14ac:dyDescent="0.25">
      <c r="A3946" s="25">
        <f t="shared" si="555"/>
        <v>439</v>
      </c>
      <c r="B3946" s="23">
        <f t="shared" si="556"/>
        <v>44580</v>
      </c>
      <c r="C3946" s="24">
        <v>7</v>
      </c>
      <c r="D3946" s="54" t="str">
        <f t="shared" si="548"/>
        <v>ASET</v>
      </c>
      <c r="E3946" s="178"/>
      <c r="F3946" s="179"/>
      <c r="G3946" s="177"/>
      <c r="H3946" s="177"/>
      <c r="I3946" s="169">
        <f t="shared" si="549"/>
        <v>0</v>
      </c>
      <c r="J3946" s="149" t="str" cm="1">
        <f t="array" ref="J3946">IF(ISERROR(INDEX('Non Compliance input'!$H$5:$H$156,MATCH(1,(A3946='Non Compliance input'!$A$5:$A$156)*(F3946&gt;='Non Compliance input'!$D$5:$D$156)*(E3946&lt;'Non Compliance input'!$E$5:$E$156)*('Non Compliance input'!$H$5:$H$156="Yes"),0))
),"","Yes")</f>
        <v/>
      </c>
      <c r="K3946" s="149">
        <f t="shared" si="550"/>
        <v>0</v>
      </c>
      <c r="L3946" s="162">
        <f t="shared" si="551"/>
        <v>0</v>
      </c>
      <c r="M3946" s="162" t="str" cm="1">
        <f t="array" ref="M3946">IF(ISERROR(INDEX('Non Compliance input'!$I$5:$I$156,MATCH(1,(A3946='Non Compliance input'!$A$5:$A$156)*(E3946&gt;='Non Compliance input'!$D$5:$D$156)*(F3946&lt;='Non Compliance input'!$E$5:$E$156)*('Non Compliance input'!$I$5:$I$156="Yes"),0))
),"","Yes")</f>
        <v/>
      </c>
      <c r="N3946" s="149" t="str">
        <f>IF(VLOOKUP($A3946,HourEndingOutage!$B$3:$F$746,5,0)="Outage","Outage","")</f>
        <v/>
      </c>
      <c r="O3946" s="18">
        <f t="shared" si="552"/>
        <v>0</v>
      </c>
      <c r="P3946" s="18" t="str">
        <f t="shared" si="553"/>
        <v/>
      </c>
      <c r="Q3946" s="18">
        <f t="shared" si="554"/>
        <v>0</v>
      </c>
      <c r="R3946" s="118"/>
    </row>
    <row r="3947" spans="1:18" x14ac:dyDescent="0.25">
      <c r="A3947" s="25">
        <f t="shared" si="555"/>
        <v>439</v>
      </c>
      <c r="B3947" s="23">
        <f t="shared" si="556"/>
        <v>44580</v>
      </c>
      <c r="C3947" s="24">
        <v>7</v>
      </c>
      <c r="D3947" s="54" t="str">
        <f t="shared" si="548"/>
        <v>ASET</v>
      </c>
      <c r="E3947" s="178"/>
      <c r="F3947" s="179"/>
      <c r="G3947" s="177"/>
      <c r="H3947" s="177"/>
      <c r="I3947" s="169">
        <f t="shared" si="549"/>
        <v>0</v>
      </c>
      <c r="J3947" s="149" t="str" cm="1">
        <f t="array" ref="J3947">IF(ISERROR(INDEX('Non Compliance input'!$H$5:$H$156,MATCH(1,(A3947='Non Compliance input'!$A$5:$A$156)*(F3947&gt;='Non Compliance input'!$D$5:$D$156)*(E3947&lt;'Non Compliance input'!$E$5:$E$156)*('Non Compliance input'!$H$5:$H$156="Yes"),0))
),"","Yes")</f>
        <v/>
      </c>
      <c r="K3947" s="149">
        <f t="shared" si="550"/>
        <v>0</v>
      </c>
      <c r="L3947" s="162">
        <f t="shared" si="551"/>
        <v>0</v>
      </c>
      <c r="M3947" s="162" t="str" cm="1">
        <f t="array" ref="M3947">IF(ISERROR(INDEX('Non Compliance input'!$I$5:$I$156,MATCH(1,(A3947='Non Compliance input'!$A$5:$A$156)*(E3947&gt;='Non Compliance input'!$D$5:$D$156)*(F3947&lt;='Non Compliance input'!$E$5:$E$156)*('Non Compliance input'!$I$5:$I$156="Yes"),0))
),"","Yes")</f>
        <v/>
      </c>
      <c r="N3947" s="149" t="str">
        <f>IF(VLOOKUP($A3947,HourEndingOutage!$B$3:$F$746,5,0)="Outage","Outage","")</f>
        <v/>
      </c>
      <c r="O3947" s="18">
        <f t="shared" si="552"/>
        <v>0</v>
      </c>
      <c r="P3947" s="18" t="str">
        <f t="shared" si="553"/>
        <v/>
      </c>
      <c r="Q3947" s="18">
        <f t="shared" si="554"/>
        <v>0</v>
      </c>
      <c r="R3947" s="118"/>
    </row>
    <row r="3948" spans="1:18" x14ac:dyDescent="0.25">
      <c r="A3948" s="25">
        <f t="shared" si="555"/>
        <v>439</v>
      </c>
      <c r="B3948" s="23">
        <f t="shared" si="556"/>
        <v>44580</v>
      </c>
      <c r="C3948" s="24">
        <v>7</v>
      </c>
      <c r="D3948" s="54" t="str">
        <f t="shared" si="548"/>
        <v>ASET</v>
      </c>
      <c r="E3948" s="178"/>
      <c r="F3948" s="179"/>
      <c r="G3948" s="177"/>
      <c r="H3948" s="177"/>
      <c r="I3948" s="169">
        <f t="shared" si="549"/>
        <v>0</v>
      </c>
      <c r="J3948" s="149" t="str" cm="1">
        <f t="array" ref="J3948">IF(ISERROR(INDEX('Non Compliance input'!$H$5:$H$156,MATCH(1,(A3948='Non Compliance input'!$A$5:$A$156)*(F3948&gt;='Non Compliance input'!$D$5:$D$156)*(E3948&lt;'Non Compliance input'!$E$5:$E$156)*('Non Compliance input'!$H$5:$H$156="Yes"),0))
),"","Yes")</f>
        <v/>
      </c>
      <c r="K3948" s="149">
        <f t="shared" si="550"/>
        <v>0</v>
      </c>
      <c r="L3948" s="162">
        <f t="shared" si="551"/>
        <v>0</v>
      </c>
      <c r="M3948" s="162" t="str" cm="1">
        <f t="array" ref="M3948">IF(ISERROR(INDEX('Non Compliance input'!$I$5:$I$156,MATCH(1,(A3948='Non Compliance input'!$A$5:$A$156)*(E3948&gt;='Non Compliance input'!$D$5:$D$156)*(F3948&lt;='Non Compliance input'!$E$5:$E$156)*('Non Compliance input'!$I$5:$I$156="Yes"),0))
),"","Yes")</f>
        <v/>
      </c>
      <c r="N3948" s="149" t="str">
        <f>IF(VLOOKUP($A3948,HourEndingOutage!$B$3:$F$746,5,0)="Outage","Outage","")</f>
        <v/>
      </c>
      <c r="O3948" s="18">
        <f t="shared" si="552"/>
        <v>0</v>
      </c>
      <c r="P3948" s="18" t="str">
        <f t="shared" si="553"/>
        <v/>
      </c>
      <c r="Q3948" s="18">
        <f t="shared" si="554"/>
        <v>0</v>
      </c>
      <c r="R3948" s="118"/>
    </row>
    <row r="3949" spans="1:18" x14ac:dyDescent="0.25">
      <c r="A3949" s="25">
        <f t="shared" si="555"/>
        <v>439</v>
      </c>
      <c r="B3949" s="23">
        <f t="shared" si="556"/>
        <v>44580</v>
      </c>
      <c r="C3949" s="24">
        <v>7</v>
      </c>
      <c r="D3949" s="54" t="str">
        <f t="shared" si="548"/>
        <v>ASET</v>
      </c>
      <c r="E3949" s="178"/>
      <c r="F3949" s="179"/>
      <c r="G3949" s="177"/>
      <c r="H3949" s="177"/>
      <c r="I3949" s="169">
        <f t="shared" si="549"/>
        <v>0</v>
      </c>
      <c r="J3949" s="149" t="str" cm="1">
        <f t="array" ref="J3949">IF(ISERROR(INDEX('Non Compliance input'!$H$5:$H$156,MATCH(1,(A3949='Non Compliance input'!$A$5:$A$156)*(F3949&gt;='Non Compliance input'!$D$5:$D$156)*(E3949&lt;'Non Compliance input'!$E$5:$E$156)*('Non Compliance input'!$H$5:$H$156="Yes"),0))
),"","Yes")</f>
        <v/>
      </c>
      <c r="K3949" s="149">
        <f t="shared" si="550"/>
        <v>0</v>
      </c>
      <c r="L3949" s="162">
        <f t="shared" si="551"/>
        <v>0</v>
      </c>
      <c r="M3949" s="162" t="str" cm="1">
        <f t="array" ref="M3949">IF(ISERROR(INDEX('Non Compliance input'!$I$5:$I$156,MATCH(1,(A3949='Non Compliance input'!$A$5:$A$156)*(E3949&gt;='Non Compliance input'!$D$5:$D$156)*(F3949&lt;='Non Compliance input'!$E$5:$E$156)*('Non Compliance input'!$I$5:$I$156="Yes"),0))
),"","Yes")</f>
        <v/>
      </c>
      <c r="N3949" s="149" t="str">
        <f>IF(VLOOKUP($A3949,HourEndingOutage!$B$3:$F$746,5,0)="Outage","Outage","")</f>
        <v/>
      </c>
      <c r="O3949" s="18">
        <f t="shared" si="552"/>
        <v>0</v>
      </c>
      <c r="P3949" s="18" t="str">
        <f t="shared" si="553"/>
        <v/>
      </c>
      <c r="Q3949" s="18">
        <f t="shared" si="554"/>
        <v>0</v>
      </c>
      <c r="R3949" s="118"/>
    </row>
    <row r="3950" spans="1:18" x14ac:dyDescent="0.25">
      <c r="A3950" s="25">
        <f t="shared" si="555"/>
        <v>439</v>
      </c>
      <c r="B3950" s="23">
        <f t="shared" si="556"/>
        <v>44580</v>
      </c>
      <c r="C3950" s="24">
        <v>7</v>
      </c>
      <c r="D3950" s="54" t="str">
        <f t="shared" si="548"/>
        <v>ASET</v>
      </c>
      <c r="E3950" s="178"/>
      <c r="F3950" s="179"/>
      <c r="G3950" s="177"/>
      <c r="H3950" s="177"/>
      <c r="I3950" s="169">
        <f t="shared" si="549"/>
        <v>0</v>
      </c>
      <c r="J3950" s="149" t="str" cm="1">
        <f t="array" ref="J3950">IF(ISERROR(INDEX('Non Compliance input'!$H$5:$H$156,MATCH(1,(A3950='Non Compliance input'!$A$5:$A$156)*(F3950&gt;='Non Compliance input'!$D$5:$D$156)*(E3950&lt;'Non Compliance input'!$E$5:$E$156)*('Non Compliance input'!$H$5:$H$156="Yes"),0))
),"","Yes")</f>
        <v/>
      </c>
      <c r="K3950" s="149">
        <f t="shared" si="550"/>
        <v>0</v>
      </c>
      <c r="L3950" s="162">
        <f t="shared" si="551"/>
        <v>0</v>
      </c>
      <c r="M3950" s="162" t="str" cm="1">
        <f t="array" ref="M3950">IF(ISERROR(INDEX('Non Compliance input'!$I$5:$I$156,MATCH(1,(A3950='Non Compliance input'!$A$5:$A$156)*(E3950&gt;='Non Compliance input'!$D$5:$D$156)*(F3950&lt;='Non Compliance input'!$E$5:$E$156)*('Non Compliance input'!$I$5:$I$156="Yes"),0))
),"","Yes")</f>
        <v/>
      </c>
      <c r="N3950" s="149" t="str">
        <f>IF(VLOOKUP($A3950,HourEndingOutage!$B$3:$F$746,5,0)="Outage","Outage","")</f>
        <v/>
      </c>
      <c r="O3950" s="18">
        <f t="shared" si="552"/>
        <v>0</v>
      </c>
      <c r="P3950" s="18" t="str">
        <f t="shared" si="553"/>
        <v/>
      </c>
      <c r="Q3950" s="18">
        <f t="shared" si="554"/>
        <v>0</v>
      </c>
      <c r="R3950" s="118"/>
    </row>
    <row r="3951" spans="1:18" x14ac:dyDescent="0.25">
      <c r="A3951" s="25">
        <f t="shared" si="555"/>
        <v>439</v>
      </c>
      <c r="B3951" s="23">
        <f t="shared" si="556"/>
        <v>44580</v>
      </c>
      <c r="C3951" s="24">
        <v>7</v>
      </c>
      <c r="D3951" s="54" t="str">
        <f t="shared" si="548"/>
        <v>ASET</v>
      </c>
      <c r="E3951" s="178"/>
      <c r="F3951" s="179"/>
      <c r="G3951" s="177"/>
      <c r="H3951" s="177"/>
      <c r="I3951" s="169">
        <f t="shared" si="549"/>
        <v>0</v>
      </c>
      <c r="J3951" s="149" t="str" cm="1">
        <f t="array" ref="J3951">IF(ISERROR(INDEX('Non Compliance input'!$H$5:$H$156,MATCH(1,(A3951='Non Compliance input'!$A$5:$A$156)*(F3951&gt;='Non Compliance input'!$D$5:$D$156)*(E3951&lt;'Non Compliance input'!$E$5:$E$156)*('Non Compliance input'!$H$5:$H$156="Yes"),0))
),"","Yes")</f>
        <v/>
      </c>
      <c r="K3951" s="149">
        <f t="shared" si="550"/>
        <v>0</v>
      </c>
      <c r="L3951" s="162">
        <f t="shared" si="551"/>
        <v>0</v>
      </c>
      <c r="M3951" s="162" t="str" cm="1">
        <f t="array" ref="M3951">IF(ISERROR(INDEX('Non Compliance input'!$I$5:$I$156,MATCH(1,(A3951='Non Compliance input'!$A$5:$A$156)*(E3951&gt;='Non Compliance input'!$D$5:$D$156)*(F3951&lt;='Non Compliance input'!$E$5:$E$156)*('Non Compliance input'!$I$5:$I$156="Yes"),0))
),"","Yes")</f>
        <v/>
      </c>
      <c r="N3951" s="149" t="str">
        <f>IF(VLOOKUP($A3951,HourEndingOutage!$B$3:$F$746,5,0)="Outage","Outage","")</f>
        <v/>
      </c>
      <c r="O3951" s="18">
        <f t="shared" si="552"/>
        <v>0</v>
      </c>
      <c r="P3951" s="18" t="str">
        <f t="shared" si="553"/>
        <v/>
      </c>
      <c r="Q3951" s="18">
        <f t="shared" si="554"/>
        <v>0</v>
      </c>
      <c r="R3951" s="118"/>
    </row>
    <row r="3952" spans="1:18" x14ac:dyDescent="0.25">
      <c r="A3952" s="25">
        <f t="shared" si="555"/>
        <v>439</v>
      </c>
      <c r="B3952" s="23">
        <f t="shared" si="556"/>
        <v>44580</v>
      </c>
      <c r="C3952" s="24">
        <v>7</v>
      </c>
      <c r="D3952" s="54" t="str">
        <f t="shared" si="548"/>
        <v>ASET</v>
      </c>
      <c r="E3952" s="178"/>
      <c r="F3952" s="179"/>
      <c r="G3952" s="177"/>
      <c r="H3952" s="177"/>
      <c r="I3952" s="169">
        <f t="shared" si="549"/>
        <v>0</v>
      </c>
      <c r="J3952" s="149" t="str" cm="1">
        <f t="array" ref="J3952">IF(ISERROR(INDEX('Non Compliance input'!$H$5:$H$156,MATCH(1,(A3952='Non Compliance input'!$A$5:$A$156)*(F3952&gt;='Non Compliance input'!$D$5:$D$156)*(E3952&lt;'Non Compliance input'!$E$5:$E$156)*('Non Compliance input'!$H$5:$H$156="Yes"),0))
),"","Yes")</f>
        <v/>
      </c>
      <c r="K3952" s="149">
        <f t="shared" si="550"/>
        <v>0</v>
      </c>
      <c r="L3952" s="162">
        <f t="shared" si="551"/>
        <v>0</v>
      </c>
      <c r="M3952" s="162" t="str" cm="1">
        <f t="array" ref="M3952">IF(ISERROR(INDEX('Non Compliance input'!$I$5:$I$156,MATCH(1,(A3952='Non Compliance input'!$A$5:$A$156)*(E3952&gt;='Non Compliance input'!$D$5:$D$156)*(F3952&lt;='Non Compliance input'!$E$5:$E$156)*('Non Compliance input'!$I$5:$I$156="Yes"),0))
),"","Yes")</f>
        <v/>
      </c>
      <c r="N3952" s="149" t="str">
        <f>IF(VLOOKUP($A3952,HourEndingOutage!$B$3:$F$746,5,0)="Outage","Outage","")</f>
        <v/>
      </c>
      <c r="O3952" s="18">
        <f t="shared" si="552"/>
        <v>0</v>
      </c>
      <c r="P3952" s="18" t="str">
        <f t="shared" si="553"/>
        <v/>
      </c>
      <c r="Q3952" s="18">
        <f t="shared" si="554"/>
        <v>0</v>
      </c>
      <c r="R3952" s="118"/>
    </row>
    <row r="3953" spans="1:18" x14ac:dyDescent="0.25">
      <c r="A3953" s="25">
        <f t="shared" si="555"/>
        <v>439</v>
      </c>
      <c r="B3953" s="23">
        <f t="shared" si="556"/>
        <v>44580</v>
      </c>
      <c r="C3953" s="24">
        <v>7</v>
      </c>
      <c r="D3953" s="54" t="str">
        <f t="shared" si="548"/>
        <v>ASET</v>
      </c>
      <c r="E3953" s="178"/>
      <c r="F3953" s="179"/>
      <c r="G3953" s="177"/>
      <c r="H3953" s="177"/>
      <c r="I3953" s="169">
        <f t="shared" si="549"/>
        <v>0</v>
      </c>
      <c r="J3953" s="149" t="str" cm="1">
        <f t="array" ref="J3953">IF(ISERROR(INDEX('Non Compliance input'!$H$5:$H$156,MATCH(1,(A3953='Non Compliance input'!$A$5:$A$156)*(F3953&gt;='Non Compliance input'!$D$5:$D$156)*(E3953&lt;'Non Compliance input'!$E$5:$E$156)*('Non Compliance input'!$H$5:$H$156="Yes"),0))
),"","Yes")</f>
        <v/>
      </c>
      <c r="K3953" s="149">
        <f t="shared" si="550"/>
        <v>0</v>
      </c>
      <c r="L3953" s="162">
        <f t="shared" si="551"/>
        <v>0</v>
      </c>
      <c r="M3953" s="162" t="str" cm="1">
        <f t="array" ref="M3953">IF(ISERROR(INDEX('Non Compliance input'!$I$5:$I$156,MATCH(1,(A3953='Non Compliance input'!$A$5:$A$156)*(E3953&gt;='Non Compliance input'!$D$5:$D$156)*(F3953&lt;='Non Compliance input'!$E$5:$E$156)*('Non Compliance input'!$I$5:$I$156="Yes"),0))
),"","Yes")</f>
        <v/>
      </c>
      <c r="N3953" s="149" t="str">
        <f>IF(VLOOKUP($A3953,HourEndingOutage!$B$3:$F$746,5,0)="Outage","Outage","")</f>
        <v/>
      </c>
      <c r="O3953" s="18">
        <f t="shared" si="552"/>
        <v>0</v>
      </c>
      <c r="P3953" s="18" t="str">
        <f t="shared" si="553"/>
        <v/>
      </c>
      <c r="Q3953" s="18">
        <f t="shared" si="554"/>
        <v>0</v>
      </c>
      <c r="R3953" s="118"/>
    </row>
    <row r="3954" spans="1:18" x14ac:dyDescent="0.25">
      <c r="A3954" s="25">
        <f t="shared" si="555"/>
        <v>440</v>
      </c>
      <c r="B3954" s="23">
        <f t="shared" si="556"/>
        <v>44580</v>
      </c>
      <c r="C3954" s="24">
        <v>8</v>
      </c>
      <c r="D3954" s="54" t="str">
        <f t="shared" si="548"/>
        <v>ASET</v>
      </c>
      <c r="E3954" s="178"/>
      <c r="F3954" s="179"/>
      <c r="G3954" s="177"/>
      <c r="H3954" s="177"/>
      <c r="I3954" s="169">
        <f t="shared" si="549"/>
        <v>0</v>
      </c>
      <c r="J3954" s="149" t="str" cm="1">
        <f t="array" ref="J3954">IF(ISERROR(INDEX('Non Compliance input'!$H$5:$H$156,MATCH(1,(A3954='Non Compliance input'!$A$5:$A$156)*(F3954&gt;='Non Compliance input'!$D$5:$D$156)*(E3954&lt;'Non Compliance input'!$E$5:$E$156)*('Non Compliance input'!$H$5:$H$156="Yes"),0))
),"","Yes")</f>
        <v/>
      </c>
      <c r="K3954" s="149">
        <f t="shared" si="550"/>
        <v>0</v>
      </c>
      <c r="L3954" s="162">
        <f t="shared" si="551"/>
        <v>0</v>
      </c>
      <c r="M3954" s="162" t="str" cm="1">
        <f t="array" ref="M3954">IF(ISERROR(INDEX('Non Compliance input'!$I$5:$I$156,MATCH(1,(A3954='Non Compliance input'!$A$5:$A$156)*(E3954&gt;='Non Compliance input'!$D$5:$D$156)*(F3954&lt;='Non Compliance input'!$E$5:$E$156)*('Non Compliance input'!$I$5:$I$156="Yes"),0))
),"","Yes")</f>
        <v/>
      </c>
      <c r="N3954" s="149" t="str">
        <f>IF(VLOOKUP($A3954,HourEndingOutage!$B$3:$F$746,5,0)="Outage","Outage","")</f>
        <v/>
      </c>
      <c r="O3954" s="18">
        <f t="shared" si="552"/>
        <v>0</v>
      </c>
      <c r="P3954" s="18" t="str">
        <f t="shared" si="553"/>
        <v/>
      </c>
      <c r="Q3954" s="18">
        <f t="shared" si="554"/>
        <v>0</v>
      </c>
      <c r="R3954" s="118"/>
    </row>
    <row r="3955" spans="1:18" x14ac:dyDescent="0.25">
      <c r="A3955" s="25">
        <f t="shared" si="555"/>
        <v>440</v>
      </c>
      <c r="B3955" s="23">
        <f t="shared" si="556"/>
        <v>44580</v>
      </c>
      <c r="C3955" s="24">
        <v>8</v>
      </c>
      <c r="D3955" s="54" t="str">
        <f t="shared" si="548"/>
        <v>ASET</v>
      </c>
      <c r="E3955" s="178"/>
      <c r="F3955" s="179"/>
      <c r="G3955" s="177"/>
      <c r="H3955" s="177"/>
      <c r="I3955" s="169">
        <f t="shared" si="549"/>
        <v>0</v>
      </c>
      <c r="J3955" s="149" t="str" cm="1">
        <f t="array" ref="J3955">IF(ISERROR(INDEX('Non Compliance input'!$H$5:$H$156,MATCH(1,(A3955='Non Compliance input'!$A$5:$A$156)*(F3955&gt;='Non Compliance input'!$D$5:$D$156)*(E3955&lt;'Non Compliance input'!$E$5:$E$156)*('Non Compliance input'!$H$5:$H$156="Yes"),0))
),"","Yes")</f>
        <v/>
      </c>
      <c r="K3955" s="149">
        <f t="shared" si="550"/>
        <v>0</v>
      </c>
      <c r="L3955" s="162">
        <f t="shared" si="551"/>
        <v>0</v>
      </c>
      <c r="M3955" s="162" t="str" cm="1">
        <f t="array" ref="M3955">IF(ISERROR(INDEX('Non Compliance input'!$I$5:$I$156,MATCH(1,(A3955='Non Compliance input'!$A$5:$A$156)*(E3955&gt;='Non Compliance input'!$D$5:$D$156)*(F3955&lt;='Non Compliance input'!$E$5:$E$156)*('Non Compliance input'!$I$5:$I$156="Yes"),0))
),"","Yes")</f>
        <v/>
      </c>
      <c r="N3955" s="149" t="str">
        <f>IF(VLOOKUP($A3955,HourEndingOutage!$B$3:$F$746,5,0)="Outage","Outage","")</f>
        <v/>
      </c>
      <c r="O3955" s="18">
        <f t="shared" si="552"/>
        <v>0</v>
      </c>
      <c r="P3955" s="18" t="str">
        <f t="shared" si="553"/>
        <v/>
      </c>
      <c r="Q3955" s="18">
        <f t="shared" si="554"/>
        <v>0</v>
      </c>
      <c r="R3955" s="118"/>
    </row>
    <row r="3956" spans="1:18" x14ac:dyDescent="0.25">
      <c r="A3956" s="25">
        <f t="shared" si="555"/>
        <v>440</v>
      </c>
      <c r="B3956" s="23">
        <f t="shared" si="556"/>
        <v>44580</v>
      </c>
      <c r="C3956" s="24">
        <v>8</v>
      </c>
      <c r="D3956" s="54" t="str">
        <f t="shared" si="548"/>
        <v>ASET</v>
      </c>
      <c r="E3956" s="178"/>
      <c r="F3956" s="179"/>
      <c r="G3956" s="177"/>
      <c r="H3956" s="177"/>
      <c r="I3956" s="169">
        <f t="shared" si="549"/>
        <v>0</v>
      </c>
      <c r="J3956" s="149" t="str" cm="1">
        <f t="array" ref="J3956">IF(ISERROR(INDEX('Non Compliance input'!$H$5:$H$156,MATCH(1,(A3956='Non Compliance input'!$A$5:$A$156)*(F3956&gt;='Non Compliance input'!$D$5:$D$156)*(E3956&lt;'Non Compliance input'!$E$5:$E$156)*('Non Compliance input'!$H$5:$H$156="Yes"),0))
),"","Yes")</f>
        <v/>
      </c>
      <c r="K3956" s="149">
        <f t="shared" si="550"/>
        <v>0</v>
      </c>
      <c r="L3956" s="162">
        <f t="shared" si="551"/>
        <v>0</v>
      </c>
      <c r="M3956" s="162" t="str" cm="1">
        <f t="array" ref="M3956">IF(ISERROR(INDEX('Non Compliance input'!$I$5:$I$156,MATCH(1,(A3956='Non Compliance input'!$A$5:$A$156)*(E3956&gt;='Non Compliance input'!$D$5:$D$156)*(F3956&lt;='Non Compliance input'!$E$5:$E$156)*('Non Compliance input'!$I$5:$I$156="Yes"),0))
),"","Yes")</f>
        <v/>
      </c>
      <c r="N3956" s="149" t="str">
        <f>IF(VLOOKUP($A3956,HourEndingOutage!$B$3:$F$746,5,0)="Outage","Outage","")</f>
        <v/>
      </c>
      <c r="O3956" s="18">
        <f t="shared" si="552"/>
        <v>0</v>
      </c>
      <c r="P3956" s="18" t="str">
        <f t="shared" si="553"/>
        <v/>
      </c>
      <c r="Q3956" s="18">
        <f t="shared" si="554"/>
        <v>0</v>
      </c>
      <c r="R3956" s="118"/>
    </row>
    <row r="3957" spans="1:18" x14ac:dyDescent="0.25">
      <c r="A3957" s="25">
        <f t="shared" si="555"/>
        <v>440</v>
      </c>
      <c r="B3957" s="23">
        <f t="shared" si="556"/>
        <v>44580</v>
      </c>
      <c r="C3957" s="24">
        <v>8</v>
      </c>
      <c r="D3957" s="54" t="str">
        <f t="shared" si="548"/>
        <v>ASET</v>
      </c>
      <c r="E3957" s="178"/>
      <c r="F3957" s="179"/>
      <c r="G3957" s="177"/>
      <c r="H3957" s="177"/>
      <c r="I3957" s="169">
        <f t="shared" si="549"/>
        <v>0</v>
      </c>
      <c r="J3957" s="149" t="str" cm="1">
        <f t="array" ref="J3957">IF(ISERROR(INDEX('Non Compliance input'!$H$5:$H$156,MATCH(1,(A3957='Non Compliance input'!$A$5:$A$156)*(F3957&gt;='Non Compliance input'!$D$5:$D$156)*(E3957&lt;'Non Compliance input'!$E$5:$E$156)*('Non Compliance input'!$H$5:$H$156="Yes"),0))
),"","Yes")</f>
        <v/>
      </c>
      <c r="K3957" s="149">
        <f t="shared" si="550"/>
        <v>0</v>
      </c>
      <c r="L3957" s="162">
        <f t="shared" si="551"/>
        <v>0</v>
      </c>
      <c r="M3957" s="162" t="str" cm="1">
        <f t="array" ref="M3957">IF(ISERROR(INDEX('Non Compliance input'!$I$5:$I$156,MATCH(1,(A3957='Non Compliance input'!$A$5:$A$156)*(E3957&gt;='Non Compliance input'!$D$5:$D$156)*(F3957&lt;='Non Compliance input'!$E$5:$E$156)*('Non Compliance input'!$I$5:$I$156="Yes"),0))
),"","Yes")</f>
        <v/>
      </c>
      <c r="N3957" s="149" t="str">
        <f>IF(VLOOKUP($A3957,HourEndingOutage!$B$3:$F$746,5,0)="Outage","Outage","")</f>
        <v/>
      </c>
      <c r="O3957" s="18">
        <f t="shared" si="552"/>
        <v>0</v>
      </c>
      <c r="P3957" s="18" t="str">
        <f t="shared" si="553"/>
        <v/>
      </c>
      <c r="Q3957" s="18">
        <f t="shared" si="554"/>
        <v>0</v>
      </c>
      <c r="R3957" s="118"/>
    </row>
    <row r="3958" spans="1:18" x14ac:dyDescent="0.25">
      <c r="A3958" s="25">
        <f t="shared" si="555"/>
        <v>440</v>
      </c>
      <c r="B3958" s="23">
        <f t="shared" si="556"/>
        <v>44580</v>
      </c>
      <c r="C3958" s="24">
        <v>8</v>
      </c>
      <c r="D3958" s="54" t="str">
        <f t="shared" si="548"/>
        <v>ASET</v>
      </c>
      <c r="E3958" s="178"/>
      <c r="F3958" s="179"/>
      <c r="G3958" s="177"/>
      <c r="H3958" s="177"/>
      <c r="I3958" s="169">
        <f t="shared" si="549"/>
        <v>0</v>
      </c>
      <c r="J3958" s="149" t="str" cm="1">
        <f t="array" ref="J3958">IF(ISERROR(INDEX('Non Compliance input'!$H$5:$H$156,MATCH(1,(A3958='Non Compliance input'!$A$5:$A$156)*(F3958&gt;='Non Compliance input'!$D$5:$D$156)*(E3958&lt;'Non Compliance input'!$E$5:$E$156)*('Non Compliance input'!$H$5:$H$156="Yes"),0))
),"","Yes")</f>
        <v/>
      </c>
      <c r="K3958" s="149">
        <f t="shared" si="550"/>
        <v>0</v>
      </c>
      <c r="L3958" s="162">
        <f t="shared" si="551"/>
        <v>0</v>
      </c>
      <c r="M3958" s="162" t="str" cm="1">
        <f t="array" ref="M3958">IF(ISERROR(INDEX('Non Compliance input'!$I$5:$I$156,MATCH(1,(A3958='Non Compliance input'!$A$5:$A$156)*(E3958&gt;='Non Compliance input'!$D$5:$D$156)*(F3958&lt;='Non Compliance input'!$E$5:$E$156)*('Non Compliance input'!$I$5:$I$156="Yes"),0))
),"","Yes")</f>
        <v/>
      </c>
      <c r="N3958" s="149" t="str">
        <f>IF(VLOOKUP($A3958,HourEndingOutage!$B$3:$F$746,5,0)="Outage","Outage","")</f>
        <v/>
      </c>
      <c r="O3958" s="18">
        <f t="shared" si="552"/>
        <v>0</v>
      </c>
      <c r="P3958" s="18" t="str">
        <f t="shared" si="553"/>
        <v/>
      </c>
      <c r="Q3958" s="18">
        <f t="shared" si="554"/>
        <v>0</v>
      </c>
      <c r="R3958" s="118"/>
    </row>
    <row r="3959" spans="1:18" x14ac:dyDescent="0.25">
      <c r="A3959" s="25">
        <f t="shared" si="555"/>
        <v>440</v>
      </c>
      <c r="B3959" s="23">
        <f t="shared" si="556"/>
        <v>44580</v>
      </c>
      <c r="C3959" s="24">
        <v>8</v>
      </c>
      <c r="D3959" s="54" t="str">
        <f t="shared" si="548"/>
        <v>ASET</v>
      </c>
      <c r="E3959" s="178"/>
      <c r="F3959" s="179"/>
      <c r="G3959" s="177"/>
      <c r="H3959" s="177"/>
      <c r="I3959" s="169">
        <f t="shared" si="549"/>
        <v>0</v>
      </c>
      <c r="J3959" s="149" t="str" cm="1">
        <f t="array" ref="J3959">IF(ISERROR(INDEX('Non Compliance input'!$H$5:$H$156,MATCH(1,(A3959='Non Compliance input'!$A$5:$A$156)*(F3959&gt;='Non Compliance input'!$D$5:$D$156)*(E3959&lt;'Non Compliance input'!$E$5:$E$156)*('Non Compliance input'!$H$5:$H$156="Yes"),0))
),"","Yes")</f>
        <v/>
      </c>
      <c r="K3959" s="149">
        <f t="shared" si="550"/>
        <v>0</v>
      </c>
      <c r="L3959" s="162">
        <f t="shared" si="551"/>
        <v>0</v>
      </c>
      <c r="M3959" s="162" t="str" cm="1">
        <f t="array" ref="M3959">IF(ISERROR(INDEX('Non Compliance input'!$I$5:$I$156,MATCH(1,(A3959='Non Compliance input'!$A$5:$A$156)*(E3959&gt;='Non Compliance input'!$D$5:$D$156)*(F3959&lt;='Non Compliance input'!$E$5:$E$156)*('Non Compliance input'!$I$5:$I$156="Yes"),0))
),"","Yes")</f>
        <v/>
      </c>
      <c r="N3959" s="149" t="str">
        <f>IF(VLOOKUP($A3959,HourEndingOutage!$B$3:$F$746,5,0)="Outage","Outage","")</f>
        <v/>
      </c>
      <c r="O3959" s="18">
        <f t="shared" si="552"/>
        <v>0</v>
      </c>
      <c r="P3959" s="18" t="str">
        <f t="shared" si="553"/>
        <v/>
      </c>
      <c r="Q3959" s="18">
        <f t="shared" si="554"/>
        <v>0</v>
      </c>
      <c r="R3959" s="118"/>
    </row>
    <row r="3960" spans="1:18" x14ac:dyDescent="0.25">
      <c r="A3960" s="25">
        <f t="shared" si="555"/>
        <v>440</v>
      </c>
      <c r="B3960" s="23">
        <f t="shared" si="556"/>
        <v>44580</v>
      </c>
      <c r="C3960" s="24">
        <v>8</v>
      </c>
      <c r="D3960" s="54" t="str">
        <f t="shared" si="548"/>
        <v>ASET</v>
      </c>
      <c r="E3960" s="178"/>
      <c r="F3960" s="179"/>
      <c r="G3960" s="177"/>
      <c r="H3960" s="177"/>
      <c r="I3960" s="169">
        <f t="shared" si="549"/>
        <v>0</v>
      </c>
      <c r="J3960" s="149" t="str" cm="1">
        <f t="array" ref="J3960">IF(ISERROR(INDEX('Non Compliance input'!$H$5:$H$156,MATCH(1,(A3960='Non Compliance input'!$A$5:$A$156)*(F3960&gt;='Non Compliance input'!$D$5:$D$156)*(E3960&lt;'Non Compliance input'!$E$5:$E$156)*('Non Compliance input'!$H$5:$H$156="Yes"),0))
),"","Yes")</f>
        <v/>
      </c>
      <c r="K3960" s="149">
        <f t="shared" si="550"/>
        <v>0</v>
      </c>
      <c r="L3960" s="162">
        <f t="shared" si="551"/>
        <v>0</v>
      </c>
      <c r="M3960" s="162" t="str" cm="1">
        <f t="array" ref="M3960">IF(ISERROR(INDEX('Non Compliance input'!$I$5:$I$156,MATCH(1,(A3960='Non Compliance input'!$A$5:$A$156)*(E3960&gt;='Non Compliance input'!$D$5:$D$156)*(F3960&lt;='Non Compliance input'!$E$5:$E$156)*('Non Compliance input'!$I$5:$I$156="Yes"),0))
),"","Yes")</f>
        <v/>
      </c>
      <c r="N3960" s="149" t="str">
        <f>IF(VLOOKUP($A3960,HourEndingOutage!$B$3:$F$746,5,0)="Outage","Outage","")</f>
        <v/>
      </c>
      <c r="O3960" s="18">
        <f t="shared" si="552"/>
        <v>0</v>
      </c>
      <c r="P3960" s="18" t="str">
        <f t="shared" si="553"/>
        <v/>
      </c>
      <c r="Q3960" s="18">
        <f t="shared" si="554"/>
        <v>0</v>
      </c>
      <c r="R3960" s="118"/>
    </row>
    <row r="3961" spans="1:18" x14ac:dyDescent="0.25">
      <c r="A3961" s="25">
        <f t="shared" si="555"/>
        <v>440</v>
      </c>
      <c r="B3961" s="23">
        <f t="shared" si="556"/>
        <v>44580</v>
      </c>
      <c r="C3961" s="24">
        <v>8</v>
      </c>
      <c r="D3961" s="54" t="str">
        <f t="shared" si="548"/>
        <v>ASET</v>
      </c>
      <c r="E3961" s="178"/>
      <c r="F3961" s="179"/>
      <c r="G3961" s="177"/>
      <c r="H3961" s="177"/>
      <c r="I3961" s="169">
        <f t="shared" si="549"/>
        <v>0</v>
      </c>
      <c r="J3961" s="149" t="str" cm="1">
        <f t="array" ref="J3961">IF(ISERROR(INDEX('Non Compliance input'!$H$5:$H$156,MATCH(1,(A3961='Non Compliance input'!$A$5:$A$156)*(F3961&gt;='Non Compliance input'!$D$5:$D$156)*(E3961&lt;'Non Compliance input'!$E$5:$E$156)*('Non Compliance input'!$H$5:$H$156="Yes"),0))
),"","Yes")</f>
        <v/>
      </c>
      <c r="K3961" s="149">
        <f t="shared" si="550"/>
        <v>0</v>
      </c>
      <c r="L3961" s="162">
        <f t="shared" si="551"/>
        <v>0</v>
      </c>
      <c r="M3961" s="162" t="str" cm="1">
        <f t="array" ref="M3961">IF(ISERROR(INDEX('Non Compliance input'!$I$5:$I$156,MATCH(1,(A3961='Non Compliance input'!$A$5:$A$156)*(E3961&gt;='Non Compliance input'!$D$5:$D$156)*(F3961&lt;='Non Compliance input'!$E$5:$E$156)*('Non Compliance input'!$I$5:$I$156="Yes"),0))
),"","Yes")</f>
        <v/>
      </c>
      <c r="N3961" s="149" t="str">
        <f>IF(VLOOKUP($A3961,HourEndingOutage!$B$3:$F$746,5,0)="Outage","Outage","")</f>
        <v/>
      </c>
      <c r="O3961" s="18">
        <f t="shared" si="552"/>
        <v>0</v>
      </c>
      <c r="P3961" s="18" t="str">
        <f t="shared" si="553"/>
        <v/>
      </c>
      <c r="Q3961" s="18">
        <f t="shared" si="554"/>
        <v>0</v>
      </c>
      <c r="R3961" s="118"/>
    </row>
    <row r="3962" spans="1:18" x14ac:dyDescent="0.25">
      <c r="A3962" s="25">
        <f t="shared" si="555"/>
        <v>440</v>
      </c>
      <c r="B3962" s="23">
        <f t="shared" si="556"/>
        <v>44580</v>
      </c>
      <c r="C3962" s="24">
        <v>8</v>
      </c>
      <c r="D3962" s="54" t="str">
        <f t="shared" si="548"/>
        <v>ASET</v>
      </c>
      <c r="E3962" s="178"/>
      <c r="F3962" s="179"/>
      <c r="G3962" s="177"/>
      <c r="H3962" s="177"/>
      <c r="I3962" s="169">
        <f t="shared" si="549"/>
        <v>0</v>
      </c>
      <c r="J3962" s="149" t="str" cm="1">
        <f t="array" ref="J3962">IF(ISERROR(INDEX('Non Compliance input'!$H$5:$H$156,MATCH(1,(A3962='Non Compliance input'!$A$5:$A$156)*(F3962&gt;='Non Compliance input'!$D$5:$D$156)*(E3962&lt;'Non Compliance input'!$E$5:$E$156)*('Non Compliance input'!$H$5:$H$156="Yes"),0))
),"","Yes")</f>
        <v/>
      </c>
      <c r="K3962" s="149">
        <f t="shared" si="550"/>
        <v>0</v>
      </c>
      <c r="L3962" s="162">
        <f t="shared" si="551"/>
        <v>0</v>
      </c>
      <c r="M3962" s="162" t="str" cm="1">
        <f t="array" ref="M3962">IF(ISERROR(INDEX('Non Compliance input'!$I$5:$I$156,MATCH(1,(A3962='Non Compliance input'!$A$5:$A$156)*(E3962&gt;='Non Compliance input'!$D$5:$D$156)*(F3962&lt;='Non Compliance input'!$E$5:$E$156)*('Non Compliance input'!$I$5:$I$156="Yes"),0))
),"","Yes")</f>
        <v/>
      </c>
      <c r="N3962" s="149" t="str">
        <f>IF(VLOOKUP($A3962,HourEndingOutage!$B$3:$F$746,5,0)="Outage","Outage","")</f>
        <v/>
      </c>
      <c r="O3962" s="18">
        <f t="shared" si="552"/>
        <v>0</v>
      </c>
      <c r="P3962" s="18" t="str">
        <f t="shared" si="553"/>
        <v/>
      </c>
      <c r="Q3962" s="18">
        <f t="shared" si="554"/>
        <v>0</v>
      </c>
      <c r="R3962" s="118"/>
    </row>
    <row r="3963" spans="1:18" x14ac:dyDescent="0.25">
      <c r="A3963" s="25">
        <f t="shared" si="555"/>
        <v>441</v>
      </c>
      <c r="B3963" s="23">
        <f t="shared" si="556"/>
        <v>44580</v>
      </c>
      <c r="C3963" s="24">
        <v>9</v>
      </c>
      <c r="D3963" s="54" t="str">
        <f t="shared" si="548"/>
        <v>ASET</v>
      </c>
      <c r="E3963" s="178"/>
      <c r="F3963" s="179"/>
      <c r="G3963" s="177"/>
      <c r="H3963" s="177"/>
      <c r="I3963" s="169">
        <f t="shared" si="549"/>
        <v>0</v>
      </c>
      <c r="J3963" s="149" t="str" cm="1">
        <f t="array" ref="J3963">IF(ISERROR(INDEX('Non Compliance input'!$H$5:$H$156,MATCH(1,(A3963='Non Compliance input'!$A$5:$A$156)*(F3963&gt;='Non Compliance input'!$D$5:$D$156)*(E3963&lt;'Non Compliance input'!$E$5:$E$156)*('Non Compliance input'!$H$5:$H$156="Yes"),0))
),"","Yes")</f>
        <v/>
      </c>
      <c r="K3963" s="149">
        <f t="shared" si="550"/>
        <v>0</v>
      </c>
      <c r="L3963" s="162">
        <f t="shared" si="551"/>
        <v>0</v>
      </c>
      <c r="M3963" s="162" t="str" cm="1">
        <f t="array" ref="M3963">IF(ISERROR(INDEX('Non Compliance input'!$I$5:$I$156,MATCH(1,(A3963='Non Compliance input'!$A$5:$A$156)*(E3963&gt;='Non Compliance input'!$D$5:$D$156)*(F3963&lt;='Non Compliance input'!$E$5:$E$156)*('Non Compliance input'!$I$5:$I$156="Yes"),0))
),"","Yes")</f>
        <v/>
      </c>
      <c r="N3963" s="149" t="str">
        <f>IF(VLOOKUP($A3963,HourEndingOutage!$B$3:$F$746,5,0)="Outage","Outage","")</f>
        <v/>
      </c>
      <c r="O3963" s="18">
        <f t="shared" si="552"/>
        <v>0</v>
      </c>
      <c r="P3963" s="18" t="str">
        <f t="shared" si="553"/>
        <v/>
      </c>
      <c r="Q3963" s="18">
        <f t="shared" si="554"/>
        <v>0</v>
      </c>
      <c r="R3963" s="118"/>
    </row>
    <row r="3964" spans="1:18" x14ac:dyDescent="0.25">
      <c r="A3964" s="25">
        <f t="shared" si="555"/>
        <v>441</v>
      </c>
      <c r="B3964" s="23">
        <f t="shared" si="556"/>
        <v>44580</v>
      </c>
      <c r="C3964" s="24">
        <v>9</v>
      </c>
      <c r="D3964" s="54" t="str">
        <f t="shared" si="548"/>
        <v>ASET</v>
      </c>
      <c r="E3964" s="178"/>
      <c r="F3964" s="179"/>
      <c r="G3964" s="177"/>
      <c r="H3964" s="177"/>
      <c r="I3964" s="169">
        <f t="shared" si="549"/>
        <v>0</v>
      </c>
      <c r="J3964" s="149" t="str" cm="1">
        <f t="array" ref="J3964">IF(ISERROR(INDEX('Non Compliance input'!$H$5:$H$156,MATCH(1,(A3964='Non Compliance input'!$A$5:$A$156)*(F3964&gt;='Non Compliance input'!$D$5:$D$156)*(E3964&lt;'Non Compliance input'!$E$5:$E$156)*('Non Compliance input'!$H$5:$H$156="Yes"),0))
),"","Yes")</f>
        <v/>
      </c>
      <c r="K3964" s="149">
        <f t="shared" si="550"/>
        <v>0</v>
      </c>
      <c r="L3964" s="162">
        <f t="shared" si="551"/>
        <v>0</v>
      </c>
      <c r="M3964" s="162" t="str" cm="1">
        <f t="array" ref="M3964">IF(ISERROR(INDEX('Non Compliance input'!$I$5:$I$156,MATCH(1,(A3964='Non Compliance input'!$A$5:$A$156)*(E3964&gt;='Non Compliance input'!$D$5:$D$156)*(F3964&lt;='Non Compliance input'!$E$5:$E$156)*('Non Compliance input'!$I$5:$I$156="Yes"),0))
),"","Yes")</f>
        <v/>
      </c>
      <c r="N3964" s="149" t="str">
        <f>IF(VLOOKUP($A3964,HourEndingOutage!$B$3:$F$746,5,0)="Outage","Outage","")</f>
        <v/>
      </c>
      <c r="O3964" s="18">
        <f t="shared" si="552"/>
        <v>0</v>
      </c>
      <c r="P3964" s="18" t="str">
        <f t="shared" si="553"/>
        <v/>
      </c>
      <c r="Q3964" s="18">
        <f t="shared" si="554"/>
        <v>0</v>
      </c>
      <c r="R3964" s="118"/>
    </row>
    <row r="3965" spans="1:18" x14ac:dyDescent="0.25">
      <c r="A3965" s="25">
        <f t="shared" si="555"/>
        <v>441</v>
      </c>
      <c r="B3965" s="23">
        <f t="shared" si="556"/>
        <v>44580</v>
      </c>
      <c r="C3965" s="24">
        <v>9</v>
      </c>
      <c r="D3965" s="54" t="str">
        <f t="shared" si="548"/>
        <v>ASET</v>
      </c>
      <c r="E3965" s="178"/>
      <c r="F3965" s="179"/>
      <c r="G3965" s="177"/>
      <c r="H3965" s="177"/>
      <c r="I3965" s="169">
        <f t="shared" si="549"/>
        <v>0</v>
      </c>
      <c r="J3965" s="149" t="str" cm="1">
        <f t="array" ref="J3965">IF(ISERROR(INDEX('Non Compliance input'!$H$5:$H$156,MATCH(1,(A3965='Non Compliance input'!$A$5:$A$156)*(F3965&gt;='Non Compliance input'!$D$5:$D$156)*(E3965&lt;'Non Compliance input'!$E$5:$E$156)*('Non Compliance input'!$H$5:$H$156="Yes"),0))
),"","Yes")</f>
        <v/>
      </c>
      <c r="K3965" s="149">
        <f t="shared" si="550"/>
        <v>0</v>
      </c>
      <c r="L3965" s="162">
        <f t="shared" si="551"/>
        <v>0</v>
      </c>
      <c r="M3965" s="162" t="str" cm="1">
        <f t="array" ref="M3965">IF(ISERROR(INDEX('Non Compliance input'!$I$5:$I$156,MATCH(1,(A3965='Non Compliance input'!$A$5:$A$156)*(E3965&gt;='Non Compliance input'!$D$5:$D$156)*(F3965&lt;='Non Compliance input'!$E$5:$E$156)*('Non Compliance input'!$I$5:$I$156="Yes"),0))
),"","Yes")</f>
        <v/>
      </c>
      <c r="N3965" s="149" t="str">
        <f>IF(VLOOKUP($A3965,HourEndingOutage!$B$3:$F$746,5,0)="Outage","Outage","")</f>
        <v/>
      </c>
      <c r="O3965" s="18">
        <f t="shared" si="552"/>
        <v>0</v>
      </c>
      <c r="P3965" s="18" t="str">
        <f t="shared" si="553"/>
        <v/>
      </c>
      <c r="Q3965" s="18">
        <f t="shared" si="554"/>
        <v>0</v>
      </c>
      <c r="R3965" s="118"/>
    </row>
    <row r="3966" spans="1:18" x14ac:dyDescent="0.25">
      <c r="A3966" s="25">
        <f t="shared" si="555"/>
        <v>441</v>
      </c>
      <c r="B3966" s="23">
        <f t="shared" si="556"/>
        <v>44580</v>
      </c>
      <c r="C3966" s="24">
        <v>9</v>
      </c>
      <c r="D3966" s="54" t="str">
        <f t="shared" si="548"/>
        <v>ASET</v>
      </c>
      <c r="E3966" s="178"/>
      <c r="F3966" s="179"/>
      <c r="G3966" s="177"/>
      <c r="H3966" s="177"/>
      <c r="I3966" s="169">
        <f t="shared" si="549"/>
        <v>0</v>
      </c>
      <c r="J3966" s="149" t="str" cm="1">
        <f t="array" ref="J3966">IF(ISERROR(INDEX('Non Compliance input'!$H$5:$H$156,MATCH(1,(A3966='Non Compliance input'!$A$5:$A$156)*(F3966&gt;='Non Compliance input'!$D$5:$D$156)*(E3966&lt;'Non Compliance input'!$E$5:$E$156)*('Non Compliance input'!$H$5:$H$156="Yes"),0))
),"","Yes")</f>
        <v/>
      </c>
      <c r="K3966" s="149">
        <f t="shared" si="550"/>
        <v>0</v>
      </c>
      <c r="L3966" s="162">
        <f t="shared" si="551"/>
        <v>0</v>
      </c>
      <c r="M3966" s="162" t="str" cm="1">
        <f t="array" ref="M3966">IF(ISERROR(INDEX('Non Compliance input'!$I$5:$I$156,MATCH(1,(A3966='Non Compliance input'!$A$5:$A$156)*(E3966&gt;='Non Compliance input'!$D$5:$D$156)*(F3966&lt;='Non Compliance input'!$E$5:$E$156)*('Non Compliance input'!$I$5:$I$156="Yes"),0))
),"","Yes")</f>
        <v/>
      </c>
      <c r="N3966" s="149" t="str">
        <f>IF(VLOOKUP($A3966,HourEndingOutage!$B$3:$F$746,5,0)="Outage","Outage","")</f>
        <v/>
      </c>
      <c r="O3966" s="18">
        <f t="shared" si="552"/>
        <v>0</v>
      </c>
      <c r="P3966" s="18" t="str">
        <f t="shared" si="553"/>
        <v/>
      </c>
      <c r="Q3966" s="18">
        <f t="shared" si="554"/>
        <v>0</v>
      </c>
      <c r="R3966" s="118"/>
    </row>
    <row r="3967" spans="1:18" x14ac:dyDescent="0.25">
      <c r="A3967" s="25">
        <f t="shared" si="555"/>
        <v>441</v>
      </c>
      <c r="B3967" s="23">
        <f t="shared" si="556"/>
        <v>44580</v>
      </c>
      <c r="C3967" s="24">
        <v>9</v>
      </c>
      <c r="D3967" s="54" t="str">
        <f t="shared" si="548"/>
        <v>ASET</v>
      </c>
      <c r="E3967" s="178"/>
      <c r="F3967" s="179"/>
      <c r="G3967" s="177"/>
      <c r="H3967" s="177"/>
      <c r="I3967" s="169">
        <f t="shared" si="549"/>
        <v>0</v>
      </c>
      <c r="J3967" s="149" t="str" cm="1">
        <f t="array" ref="J3967">IF(ISERROR(INDEX('Non Compliance input'!$H$5:$H$156,MATCH(1,(A3967='Non Compliance input'!$A$5:$A$156)*(F3967&gt;='Non Compliance input'!$D$5:$D$156)*(E3967&lt;'Non Compliance input'!$E$5:$E$156)*('Non Compliance input'!$H$5:$H$156="Yes"),0))
),"","Yes")</f>
        <v/>
      </c>
      <c r="K3967" s="149">
        <f t="shared" si="550"/>
        <v>0</v>
      </c>
      <c r="L3967" s="162">
        <f t="shared" si="551"/>
        <v>0</v>
      </c>
      <c r="M3967" s="162" t="str" cm="1">
        <f t="array" ref="M3967">IF(ISERROR(INDEX('Non Compliance input'!$I$5:$I$156,MATCH(1,(A3967='Non Compliance input'!$A$5:$A$156)*(E3967&gt;='Non Compliance input'!$D$5:$D$156)*(F3967&lt;='Non Compliance input'!$E$5:$E$156)*('Non Compliance input'!$I$5:$I$156="Yes"),0))
),"","Yes")</f>
        <v/>
      </c>
      <c r="N3967" s="149" t="str">
        <f>IF(VLOOKUP($A3967,HourEndingOutage!$B$3:$F$746,5,0)="Outage","Outage","")</f>
        <v/>
      </c>
      <c r="O3967" s="18">
        <f t="shared" si="552"/>
        <v>0</v>
      </c>
      <c r="P3967" s="18" t="str">
        <f t="shared" si="553"/>
        <v/>
      </c>
      <c r="Q3967" s="18">
        <f t="shared" si="554"/>
        <v>0</v>
      </c>
      <c r="R3967" s="118"/>
    </row>
    <row r="3968" spans="1:18" x14ac:dyDescent="0.25">
      <c r="A3968" s="25">
        <f t="shared" si="555"/>
        <v>441</v>
      </c>
      <c r="B3968" s="23">
        <f t="shared" si="556"/>
        <v>44580</v>
      </c>
      <c r="C3968" s="24">
        <v>9</v>
      </c>
      <c r="D3968" s="54" t="str">
        <f t="shared" si="548"/>
        <v>ASET</v>
      </c>
      <c r="E3968" s="178"/>
      <c r="F3968" s="179"/>
      <c r="G3968" s="177"/>
      <c r="H3968" s="177"/>
      <c r="I3968" s="169">
        <f t="shared" si="549"/>
        <v>0</v>
      </c>
      <c r="J3968" s="149" t="str" cm="1">
        <f t="array" ref="J3968">IF(ISERROR(INDEX('Non Compliance input'!$H$5:$H$156,MATCH(1,(A3968='Non Compliance input'!$A$5:$A$156)*(F3968&gt;='Non Compliance input'!$D$5:$D$156)*(E3968&lt;'Non Compliance input'!$E$5:$E$156)*('Non Compliance input'!$H$5:$H$156="Yes"),0))
),"","Yes")</f>
        <v/>
      </c>
      <c r="K3968" s="149">
        <f t="shared" si="550"/>
        <v>0</v>
      </c>
      <c r="L3968" s="162">
        <f t="shared" si="551"/>
        <v>0</v>
      </c>
      <c r="M3968" s="162" t="str" cm="1">
        <f t="array" ref="M3968">IF(ISERROR(INDEX('Non Compliance input'!$I$5:$I$156,MATCH(1,(A3968='Non Compliance input'!$A$5:$A$156)*(E3968&gt;='Non Compliance input'!$D$5:$D$156)*(F3968&lt;='Non Compliance input'!$E$5:$E$156)*('Non Compliance input'!$I$5:$I$156="Yes"),0))
),"","Yes")</f>
        <v/>
      </c>
      <c r="N3968" s="149" t="str">
        <f>IF(VLOOKUP($A3968,HourEndingOutage!$B$3:$F$746,5,0)="Outage","Outage","")</f>
        <v/>
      </c>
      <c r="O3968" s="18">
        <f t="shared" si="552"/>
        <v>0</v>
      </c>
      <c r="P3968" s="18" t="str">
        <f t="shared" si="553"/>
        <v/>
      </c>
      <c r="Q3968" s="18">
        <f t="shared" si="554"/>
        <v>0</v>
      </c>
      <c r="R3968" s="118"/>
    </row>
    <row r="3969" spans="1:18" x14ac:dyDescent="0.25">
      <c r="A3969" s="25">
        <f t="shared" si="555"/>
        <v>441</v>
      </c>
      <c r="B3969" s="23">
        <f t="shared" si="556"/>
        <v>44580</v>
      </c>
      <c r="C3969" s="24">
        <v>9</v>
      </c>
      <c r="D3969" s="54" t="str">
        <f t="shared" si="548"/>
        <v>ASET</v>
      </c>
      <c r="E3969" s="178"/>
      <c r="F3969" s="179"/>
      <c r="G3969" s="177"/>
      <c r="H3969" s="177"/>
      <c r="I3969" s="169">
        <f t="shared" si="549"/>
        <v>0</v>
      </c>
      <c r="J3969" s="149" t="str" cm="1">
        <f t="array" ref="J3969">IF(ISERROR(INDEX('Non Compliance input'!$H$5:$H$156,MATCH(1,(A3969='Non Compliance input'!$A$5:$A$156)*(F3969&gt;='Non Compliance input'!$D$5:$D$156)*(E3969&lt;'Non Compliance input'!$E$5:$E$156)*('Non Compliance input'!$H$5:$H$156="Yes"),0))
),"","Yes")</f>
        <v/>
      </c>
      <c r="K3969" s="149">
        <f t="shared" si="550"/>
        <v>0</v>
      </c>
      <c r="L3969" s="162">
        <f t="shared" si="551"/>
        <v>0</v>
      </c>
      <c r="M3969" s="162" t="str" cm="1">
        <f t="array" ref="M3969">IF(ISERROR(INDEX('Non Compliance input'!$I$5:$I$156,MATCH(1,(A3969='Non Compliance input'!$A$5:$A$156)*(E3969&gt;='Non Compliance input'!$D$5:$D$156)*(F3969&lt;='Non Compliance input'!$E$5:$E$156)*('Non Compliance input'!$I$5:$I$156="Yes"),0))
),"","Yes")</f>
        <v/>
      </c>
      <c r="N3969" s="149" t="str">
        <f>IF(VLOOKUP($A3969,HourEndingOutage!$B$3:$F$746,5,0)="Outage","Outage","")</f>
        <v/>
      </c>
      <c r="O3969" s="18">
        <f t="shared" si="552"/>
        <v>0</v>
      </c>
      <c r="P3969" s="18" t="str">
        <f t="shared" si="553"/>
        <v/>
      </c>
      <c r="Q3969" s="18">
        <f t="shared" si="554"/>
        <v>0</v>
      </c>
      <c r="R3969" s="118"/>
    </row>
    <row r="3970" spans="1:18" x14ac:dyDescent="0.25">
      <c r="A3970" s="25">
        <f t="shared" si="555"/>
        <v>441</v>
      </c>
      <c r="B3970" s="23">
        <f t="shared" si="556"/>
        <v>44580</v>
      </c>
      <c r="C3970" s="24">
        <v>9</v>
      </c>
      <c r="D3970" s="54" t="str">
        <f t="shared" ref="D3970:D4033" si="557">Unit</f>
        <v>ASET</v>
      </c>
      <c r="E3970" s="178"/>
      <c r="F3970" s="179"/>
      <c r="G3970" s="177"/>
      <c r="H3970" s="177"/>
      <c r="I3970" s="169">
        <f t="shared" si="549"/>
        <v>0</v>
      </c>
      <c r="J3970" s="149" t="str" cm="1">
        <f t="array" ref="J3970">IF(ISERROR(INDEX('Non Compliance input'!$H$5:$H$156,MATCH(1,(A3970='Non Compliance input'!$A$5:$A$156)*(F3970&gt;='Non Compliance input'!$D$5:$D$156)*(E3970&lt;'Non Compliance input'!$E$5:$E$156)*('Non Compliance input'!$H$5:$H$156="Yes"),0))
),"","Yes")</f>
        <v/>
      </c>
      <c r="K3970" s="149">
        <f t="shared" si="550"/>
        <v>0</v>
      </c>
      <c r="L3970" s="162">
        <f t="shared" si="551"/>
        <v>0</v>
      </c>
      <c r="M3970" s="162" t="str" cm="1">
        <f t="array" ref="M3970">IF(ISERROR(INDEX('Non Compliance input'!$I$5:$I$156,MATCH(1,(A3970='Non Compliance input'!$A$5:$A$156)*(E3970&gt;='Non Compliance input'!$D$5:$D$156)*(F3970&lt;='Non Compliance input'!$E$5:$E$156)*('Non Compliance input'!$I$5:$I$156="Yes"),0))
),"","Yes")</f>
        <v/>
      </c>
      <c r="N3970" s="149" t="str">
        <f>IF(VLOOKUP($A3970,HourEndingOutage!$B$3:$F$746,5,0)="Outage","Outage","")</f>
        <v/>
      </c>
      <c r="O3970" s="18">
        <f t="shared" si="552"/>
        <v>0</v>
      </c>
      <c r="P3970" s="18" t="str">
        <f t="shared" si="553"/>
        <v/>
      </c>
      <c r="Q3970" s="18">
        <f t="shared" si="554"/>
        <v>0</v>
      </c>
      <c r="R3970" s="118"/>
    </row>
    <row r="3971" spans="1:18" x14ac:dyDescent="0.25">
      <c r="A3971" s="25">
        <f t="shared" si="555"/>
        <v>441</v>
      </c>
      <c r="B3971" s="23">
        <f t="shared" si="556"/>
        <v>44580</v>
      </c>
      <c r="C3971" s="24">
        <v>9</v>
      </c>
      <c r="D3971" s="54" t="str">
        <f t="shared" si="557"/>
        <v>ASET</v>
      </c>
      <c r="E3971" s="178"/>
      <c r="F3971" s="179"/>
      <c r="G3971" s="177"/>
      <c r="H3971" s="177"/>
      <c r="I3971" s="169">
        <f t="shared" ref="I3971:I4034" si="558">IF(AND(LEN(E3971)&gt;2,LEN(F3971)&gt;2)=TRUE,(ROUND((F3971-E3971)*1440,0)),0)</f>
        <v>0</v>
      </c>
      <c r="J3971" s="149" t="str" cm="1">
        <f t="array" ref="J3971">IF(ISERROR(INDEX('Non Compliance input'!$H$5:$H$156,MATCH(1,(A3971='Non Compliance input'!$A$5:$A$156)*(F3971&gt;='Non Compliance input'!$D$5:$D$156)*(E3971&lt;'Non Compliance input'!$E$5:$E$156)*('Non Compliance input'!$H$5:$H$156="Yes"),0))
),"","Yes")</f>
        <v/>
      </c>
      <c r="K3971" s="149">
        <f t="shared" ref="K3971:K4034" si="559">IF(J3971="Yes",0,MIN(H3971,G3971,IF(H3971="",0,Contract_Volume)))</f>
        <v>0</v>
      </c>
      <c r="L3971" s="162">
        <f t="shared" ref="L3971:L4034" si="560">IF(J3971="Yes",0,(MIN(H3971,G3971)*(I3971/60)))</f>
        <v>0</v>
      </c>
      <c r="M3971" s="162" t="str" cm="1">
        <f t="array" ref="M3971">IF(ISERROR(INDEX('Non Compliance input'!$I$5:$I$156,MATCH(1,(A3971='Non Compliance input'!$A$5:$A$156)*(E3971&gt;='Non Compliance input'!$D$5:$D$156)*(F3971&lt;='Non Compliance input'!$E$5:$E$156)*('Non Compliance input'!$I$5:$I$156="Yes"),0))
),"","Yes")</f>
        <v/>
      </c>
      <c r="N3971" s="149" t="str">
        <f>IF(VLOOKUP($A3971,HourEndingOutage!$B$3:$F$746,5,0)="Outage","Outage","")</f>
        <v/>
      </c>
      <c r="O3971" s="18">
        <f t="shared" ref="O3971:O4034" si="561">IF(OR(M3971="Yes",N3971="Outage"),0,(K3971*(I3971/60))*Arming)</f>
        <v>0</v>
      </c>
      <c r="P3971" s="18" t="str">
        <f t="shared" ref="P3971:P4034" si="562">IF(ISERROR(VLOOKUP($A3971,FTShour,1,0)),"","Yes")</f>
        <v/>
      </c>
      <c r="Q3971" s="18">
        <f t="shared" si="554"/>
        <v>0</v>
      </c>
      <c r="R3971" s="118"/>
    </row>
    <row r="3972" spans="1:18" x14ac:dyDescent="0.25">
      <c r="A3972" s="25">
        <f t="shared" si="555"/>
        <v>442</v>
      </c>
      <c r="B3972" s="23">
        <f t="shared" si="556"/>
        <v>44580</v>
      </c>
      <c r="C3972" s="24">
        <v>10</v>
      </c>
      <c r="D3972" s="54" t="str">
        <f t="shared" si="557"/>
        <v>ASET</v>
      </c>
      <c r="E3972" s="178"/>
      <c r="F3972" s="179"/>
      <c r="G3972" s="177"/>
      <c r="H3972" s="177"/>
      <c r="I3972" s="169">
        <f t="shared" si="558"/>
        <v>0</v>
      </c>
      <c r="J3972" s="149" t="str" cm="1">
        <f t="array" ref="J3972">IF(ISERROR(INDEX('Non Compliance input'!$H$5:$H$156,MATCH(1,(A3972='Non Compliance input'!$A$5:$A$156)*(F3972&gt;='Non Compliance input'!$D$5:$D$156)*(E3972&lt;'Non Compliance input'!$E$5:$E$156)*('Non Compliance input'!$H$5:$H$156="Yes"),0))
),"","Yes")</f>
        <v/>
      </c>
      <c r="K3972" s="149">
        <f t="shared" si="559"/>
        <v>0</v>
      </c>
      <c r="L3972" s="162">
        <f t="shared" si="560"/>
        <v>0</v>
      </c>
      <c r="M3972" s="162" t="str" cm="1">
        <f t="array" ref="M3972">IF(ISERROR(INDEX('Non Compliance input'!$I$5:$I$156,MATCH(1,(A3972='Non Compliance input'!$A$5:$A$156)*(E3972&gt;='Non Compliance input'!$D$5:$D$156)*(F3972&lt;='Non Compliance input'!$E$5:$E$156)*('Non Compliance input'!$I$5:$I$156="Yes"),0))
),"","Yes")</f>
        <v/>
      </c>
      <c r="N3972" s="149" t="str">
        <f>IF(VLOOKUP($A3972,HourEndingOutage!$B$3:$F$746,5,0)="Outage","Outage","")</f>
        <v/>
      </c>
      <c r="O3972" s="18">
        <f t="shared" si="561"/>
        <v>0</v>
      </c>
      <c r="P3972" s="18" t="str">
        <f t="shared" si="562"/>
        <v/>
      </c>
      <c r="Q3972" s="18">
        <f t="shared" ref="Q3972:Q4035" si="563">IF(P3972="Yes",-O3972,0)</f>
        <v>0</v>
      </c>
      <c r="R3972" s="118"/>
    </row>
    <row r="3973" spans="1:18" x14ac:dyDescent="0.25">
      <c r="A3973" s="25">
        <f t="shared" si="555"/>
        <v>442</v>
      </c>
      <c r="B3973" s="23">
        <f t="shared" si="556"/>
        <v>44580</v>
      </c>
      <c r="C3973" s="24">
        <v>10</v>
      </c>
      <c r="D3973" s="54" t="str">
        <f t="shared" si="557"/>
        <v>ASET</v>
      </c>
      <c r="E3973" s="178"/>
      <c r="F3973" s="179"/>
      <c r="G3973" s="177"/>
      <c r="H3973" s="177"/>
      <c r="I3973" s="169">
        <f t="shared" si="558"/>
        <v>0</v>
      </c>
      <c r="J3973" s="149" t="str" cm="1">
        <f t="array" ref="J3973">IF(ISERROR(INDEX('Non Compliance input'!$H$5:$H$156,MATCH(1,(A3973='Non Compliance input'!$A$5:$A$156)*(F3973&gt;='Non Compliance input'!$D$5:$D$156)*(E3973&lt;'Non Compliance input'!$E$5:$E$156)*('Non Compliance input'!$H$5:$H$156="Yes"),0))
),"","Yes")</f>
        <v/>
      </c>
      <c r="K3973" s="149">
        <f t="shared" si="559"/>
        <v>0</v>
      </c>
      <c r="L3973" s="162">
        <f t="shared" si="560"/>
        <v>0</v>
      </c>
      <c r="M3973" s="162" t="str" cm="1">
        <f t="array" ref="M3973">IF(ISERROR(INDEX('Non Compliance input'!$I$5:$I$156,MATCH(1,(A3973='Non Compliance input'!$A$5:$A$156)*(E3973&gt;='Non Compliance input'!$D$5:$D$156)*(F3973&lt;='Non Compliance input'!$E$5:$E$156)*('Non Compliance input'!$I$5:$I$156="Yes"),0))
),"","Yes")</f>
        <v/>
      </c>
      <c r="N3973" s="149" t="str">
        <f>IF(VLOOKUP($A3973,HourEndingOutage!$B$3:$F$746,5,0)="Outage","Outage","")</f>
        <v/>
      </c>
      <c r="O3973" s="18">
        <f t="shared" si="561"/>
        <v>0</v>
      </c>
      <c r="P3973" s="18" t="str">
        <f t="shared" si="562"/>
        <v/>
      </c>
      <c r="Q3973" s="18">
        <f t="shared" si="563"/>
        <v>0</v>
      </c>
      <c r="R3973" s="118"/>
    </row>
    <row r="3974" spans="1:18" x14ac:dyDescent="0.25">
      <c r="A3974" s="25">
        <f t="shared" si="555"/>
        <v>442</v>
      </c>
      <c r="B3974" s="23">
        <f t="shared" si="556"/>
        <v>44580</v>
      </c>
      <c r="C3974" s="24">
        <v>10</v>
      </c>
      <c r="D3974" s="54" t="str">
        <f t="shared" si="557"/>
        <v>ASET</v>
      </c>
      <c r="E3974" s="178"/>
      <c r="F3974" s="179"/>
      <c r="G3974" s="177"/>
      <c r="H3974" s="177"/>
      <c r="I3974" s="169">
        <f t="shared" si="558"/>
        <v>0</v>
      </c>
      <c r="J3974" s="149" t="str" cm="1">
        <f t="array" ref="J3974">IF(ISERROR(INDEX('Non Compliance input'!$H$5:$H$156,MATCH(1,(A3974='Non Compliance input'!$A$5:$A$156)*(F3974&gt;='Non Compliance input'!$D$5:$D$156)*(E3974&lt;'Non Compliance input'!$E$5:$E$156)*('Non Compliance input'!$H$5:$H$156="Yes"),0))
),"","Yes")</f>
        <v/>
      </c>
      <c r="K3974" s="149">
        <f t="shared" si="559"/>
        <v>0</v>
      </c>
      <c r="L3974" s="162">
        <f t="shared" si="560"/>
        <v>0</v>
      </c>
      <c r="M3974" s="162" t="str" cm="1">
        <f t="array" ref="M3974">IF(ISERROR(INDEX('Non Compliance input'!$I$5:$I$156,MATCH(1,(A3974='Non Compliance input'!$A$5:$A$156)*(E3974&gt;='Non Compliance input'!$D$5:$D$156)*(F3974&lt;='Non Compliance input'!$E$5:$E$156)*('Non Compliance input'!$I$5:$I$156="Yes"),0))
),"","Yes")</f>
        <v/>
      </c>
      <c r="N3974" s="149" t="str">
        <f>IF(VLOOKUP($A3974,HourEndingOutage!$B$3:$F$746,5,0)="Outage","Outage","")</f>
        <v/>
      </c>
      <c r="O3974" s="18">
        <f t="shared" si="561"/>
        <v>0</v>
      </c>
      <c r="P3974" s="18" t="str">
        <f t="shared" si="562"/>
        <v/>
      </c>
      <c r="Q3974" s="18">
        <f t="shared" si="563"/>
        <v>0</v>
      </c>
      <c r="R3974" s="118"/>
    </row>
    <row r="3975" spans="1:18" x14ac:dyDescent="0.25">
      <c r="A3975" s="25">
        <f t="shared" si="555"/>
        <v>442</v>
      </c>
      <c r="B3975" s="23">
        <f t="shared" si="556"/>
        <v>44580</v>
      </c>
      <c r="C3975" s="24">
        <v>10</v>
      </c>
      <c r="D3975" s="54" t="str">
        <f t="shared" si="557"/>
        <v>ASET</v>
      </c>
      <c r="E3975" s="178"/>
      <c r="F3975" s="179"/>
      <c r="G3975" s="177"/>
      <c r="H3975" s="177"/>
      <c r="I3975" s="169">
        <f t="shared" si="558"/>
        <v>0</v>
      </c>
      <c r="J3975" s="149" t="str" cm="1">
        <f t="array" ref="J3975">IF(ISERROR(INDEX('Non Compliance input'!$H$5:$H$156,MATCH(1,(A3975='Non Compliance input'!$A$5:$A$156)*(F3975&gt;='Non Compliance input'!$D$5:$D$156)*(E3975&lt;'Non Compliance input'!$E$5:$E$156)*('Non Compliance input'!$H$5:$H$156="Yes"),0))
),"","Yes")</f>
        <v/>
      </c>
      <c r="K3975" s="149">
        <f t="shared" si="559"/>
        <v>0</v>
      </c>
      <c r="L3975" s="162">
        <f t="shared" si="560"/>
        <v>0</v>
      </c>
      <c r="M3975" s="162" t="str" cm="1">
        <f t="array" ref="M3975">IF(ISERROR(INDEX('Non Compliance input'!$I$5:$I$156,MATCH(1,(A3975='Non Compliance input'!$A$5:$A$156)*(E3975&gt;='Non Compliance input'!$D$5:$D$156)*(F3975&lt;='Non Compliance input'!$E$5:$E$156)*('Non Compliance input'!$I$5:$I$156="Yes"),0))
),"","Yes")</f>
        <v/>
      </c>
      <c r="N3975" s="149" t="str">
        <f>IF(VLOOKUP($A3975,HourEndingOutage!$B$3:$F$746,5,0)="Outage","Outage","")</f>
        <v/>
      </c>
      <c r="O3975" s="18">
        <f t="shared" si="561"/>
        <v>0</v>
      </c>
      <c r="P3975" s="18" t="str">
        <f t="shared" si="562"/>
        <v/>
      </c>
      <c r="Q3975" s="18">
        <f t="shared" si="563"/>
        <v>0</v>
      </c>
      <c r="R3975" s="118"/>
    </row>
    <row r="3976" spans="1:18" x14ac:dyDescent="0.25">
      <c r="A3976" s="25">
        <f t="shared" si="555"/>
        <v>442</v>
      </c>
      <c r="B3976" s="23">
        <f t="shared" si="556"/>
        <v>44580</v>
      </c>
      <c r="C3976" s="24">
        <v>10</v>
      </c>
      <c r="D3976" s="54" t="str">
        <f t="shared" si="557"/>
        <v>ASET</v>
      </c>
      <c r="E3976" s="178"/>
      <c r="F3976" s="179"/>
      <c r="G3976" s="177"/>
      <c r="H3976" s="177"/>
      <c r="I3976" s="169">
        <f t="shared" si="558"/>
        <v>0</v>
      </c>
      <c r="J3976" s="149" t="str" cm="1">
        <f t="array" ref="J3976">IF(ISERROR(INDEX('Non Compliance input'!$H$5:$H$156,MATCH(1,(A3976='Non Compliance input'!$A$5:$A$156)*(F3976&gt;='Non Compliance input'!$D$5:$D$156)*(E3976&lt;'Non Compliance input'!$E$5:$E$156)*('Non Compliance input'!$H$5:$H$156="Yes"),0))
),"","Yes")</f>
        <v/>
      </c>
      <c r="K3976" s="149">
        <f t="shared" si="559"/>
        <v>0</v>
      </c>
      <c r="L3976" s="162">
        <f t="shared" si="560"/>
        <v>0</v>
      </c>
      <c r="M3976" s="162" t="str" cm="1">
        <f t="array" ref="M3976">IF(ISERROR(INDEX('Non Compliance input'!$I$5:$I$156,MATCH(1,(A3976='Non Compliance input'!$A$5:$A$156)*(E3976&gt;='Non Compliance input'!$D$5:$D$156)*(F3976&lt;='Non Compliance input'!$E$5:$E$156)*('Non Compliance input'!$I$5:$I$156="Yes"),0))
),"","Yes")</f>
        <v/>
      </c>
      <c r="N3976" s="149" t="str">
        <f>IF(VLOOKUP($A3976,HourEndingOutage!$B$3:$F$746,5,0)="Outage","Outage","")</f>
        <v/>
      </c>
      <c r="O3976" s="18">
        <f t="shared" si="561"/>
        <v>0</v>
      </c>
      <c r="P3976" s="18" t="str">
        <f t="shared" si="562"/>
        <v/>
      </c>
      <c r="Q3976" s="18">
        <f t="shared" si="563"/>
        <v>0</v>
      </c>
      <c r="R3976" s="118"/>
    </row>
    <row r="3977" spans="1:18" x14ac:dyDescent="0.25">
      <c r="A3977" s="25">
        <f t="shared" si="555"/>
        <v>442</v>
      </c>
      <c r="B3977" s="23">
        <f t="shared" si="556"/>
        <v>44580</v>
      </c>
      <c r="C3977" s="24">
        <v>10</v>
      </c>
      <c r="D3977" s="54" t="str">
        <f t="shared" si="557"/>
        <v>ASET</v>
      </c>
      <c r="E3977" s="178"/>
      <c r="F3977" s="179"/>
      <c r="G3977" s="177"/>
      <c r="H3977" s="177"/>
      <c r="I3977" s="169">
        <f t="shared" si="558"/>
        <v>0</v>
      </c>
      <c r="J3977" s="149" t="str" cm="1">
        <f t="array" ref="J3977">IF(ISERROR(INDEX('Non Compliance input'!$H$5:$H$156,MATCH(1,(A3977='Non Compliance input'!$A$5:$A$156)*(F3977&gt;='Non Compliance input'!$D$5:$D$156)*(E3977&lt;'Non Compliance input'!$E$5:$E$156)*('Non Compliance input'!$H$5:$H$156="Yes"),0))
),"","Yes")</f>
        <v/>
      </c>
      <c r="K3977" s="149">
        <f t="shared" si="559"/>
        <v>0</v>
      </c>
      <c r="L3977" s="162">
        <f t="shared" si="560"/>
        <v>0</v>
      </c>
      <c r="M3977" s="162" t="str" cm="1">
        <f t="array" ref="M3977">IF(ISERROR(INDEX('Non Compliance input'!$I$5:$I$156,MATCH(1,(A3977='Non Compliance input'!$A$5:$A$156)*(E3977&gt;='Non Compliance input'!$D$5:$D$156)*(F3977&lt;='Non Compliance input'!$E$5:$E$156)*('Non Compliance input'!$I$5:$I$156="Yes"),0))
),"","Yes")</f>
        <v/>
      </c>
      <c r="N3977" s="149" t="str">
        <f>IF(VLOOKUP($A3977,HourEndingOutage!$B$3:$F$746,5,0)="Outage","Outage","")</f>
        <v/>
      </c>
      <c r="O3977" s="18">
        <f t="shared" si="561"/>
        <v>0</v>
      </c>
      <c r="P3977" s="18" t="str">
        <f t="shared" si="562"/>
        <v/>
      </c>
      <c r="Q3977" s="18">
        <f t="shared" si="563"/>
        <v>0</v>
      </c>
      <c r="R3977" s="118"/>
    </row>
    <row r="3978" spans="1:18" x14ac:dyDescent="0.25">
      <c r="A3978" s="25">
        <f t="shared" si="555"/>
        <v>442</v>
      </c>
      <c r="B3978" s="23">
        <f t="shared" si="556"/>
        <v>44580</v>
      </c>
      <c r="C3978" s="24">
        <v>10</v>
      </c>
      <c r="D3978" s="54" t="str">
        <f t="shared" si="557"/>
        <v>ASET</v>
      </c>
      <c r="E3978" s="178"/>
      <c r="F3978" s="179"/>
      <c r="G3978" s="177"/>
      <c r="H3978" s="177"/>
      <c r="I3978" s="169">
        <f t="shared" si="558"/>
        <v>0</v>
      </c>
      <c r="J3978" s="149" t="str" cm="1">
        <f t="array" ref="J3978">IF(ISERROR(INDEX('Non Compliance input'!$H$5:$H$156,MATCH(1,(A3978='Non Compliance input'!$A$5:$A$156)*(F3978&gt;='Non Compliance input'!$D$5:$D$156)*(E3978&lt;'Non Compliance input'!$E$5:$E$156)*('Non Compliance input'!$H$5:$H$156="Yes"),0))
),"","Yes")</f>
        <v/>
      </c>
      <c r="K3978" s="149">
        <f t="shared" si="559"/>
        <v>0</v>
      </c>
      <c r="L3978" s="162">
        <f t="shared" si="560"/>
        <v>0</v>
      </c>
      <c r="M3978" s="162" t="str" cm="1">
        <f t="array" ref="M3978">IF(ISERROR(INDEX('Non Compliance input'!$I$5:$I$156,MATCH(1,(A3978='Non Compliance input'!$A$5:$A$156)*(E3978&gt;='Non Compliance input'!$D$5:$D$156)*(F3978&lt;='Non Compliance input'!$E$5:$E$156)*('Non Compliance input'!$I$5:$I$156="Yes"),0))
),"","Yes")</f>
        <v/>
      </c>
      <c r="N3978" s="149" t="str">
        <f>IF(VLOOKUP($A3978,HourEndingOutage!$B$3:$F$746,5,0)="Outage","Outage","")</f>
        <v/>
      </c>
      <c r="O3978" s="18">
        <f t="shared" si="561"/>
        <v>0</v>
      </c>
      <c r="P3978" s="18" t="str">
        <f t="shared" si="562"/>
        <v/>
      </c>
      <c r="Q3978" s="18">
        <f t="shared" si="563"/>
        <v>0</v>
      </c>
      <c r="R3978" s="118"/>
    </row>
    <row r="3979" spans="1:18" x14ac:dyDescent="0.25">
      <c r="A3979" s="25">
        <f t="shared" si="555"/>
        <v>442</v>
      </c>
      <c r="B3979" s="23">
        <f t="shared" si="556"/>
        <v>44580</v>
      </c>
      <c r="C3979" s="24">
        <v>10</v>
      </c>
      <c r="D3979" s="54" t="str">
        <f t="shared" si="557"/>
        <v>ASET</v>
      </c>
      <c r="E3979" s="178"/>
      <c r="F3979" s="179"/>
      <c r="G3979" s="177"/>
      <c r="H3979" s="177"/>
      <c r="I3979" s="169">
        <f t="shared" si="558"/>
        <v>0</v>
      </c>
      <c r="J3979" s="149" t="str" cm="1">
        <f t="array" ref="J3979">IF(ISERROR(INDEX('Non Compliance input'!$H$5:$H$156,MATCH(1,(A3979='Non Compliance input'!$A$5:$A$156)*(F3979&gt;='Non Compliance input'!$D$5:$D$156)*(E3979&lt;'Non Compliance input'!$E$5:$E$156)*('Non Compliance input'!$H$5:$H$156="Yes"),0))
),"","Yes")</f>
        <v/>
      </c>
      <c r="K3979" s="149">
        <f t="shared" si="559"/>
        <v>0</v>
      </c>
      <c r="L3979" s="162">
        <f t="shared" si="560"/>
        <v>0</v>
      </c>
      <c r="M3979" s="162" t="str" cm="1">
        <f t="array" ref="M3979">IF(ISERROR(INDEX('Non Compliance input'!$I$5:$I$156,MATCH(1,(A3979='Non Compliance input'!$A$5:$A$156)*(E3979&gt;='Non Compliance input'!$D$5:$D$156)*(F3979&lt;='Non Compliance input'!$E$5:$E$156)*('Non Compliance input'!$I$5:$I$156="Yes"),0))
),"","Yes")</f>
        <v/>
      </c>
      <c r="N3979" s="149" t="str">
        <f>IF(VLOOKUP($A3979,HourEndingOutage!$B$3:$F$746,5,0)="Outage","Outage","")</f>
        <v/>
      </c>
      <c r="O3979" s="18">
        <f t="shared" si="561"/>
        <v>0</v>
      </c>
      <c r="P3979" s="18" t="str">
        <f t="shared" si="562"/>
        <v/>
      </c>
      <c r="Q3979" s="18">
        <f t="shared" si="563"/>
        <v>0</v>
      </c>
      <c r="R3979" s="118"/>
    </row>
    <row r="3980" spans="1:18" x14ac:dyDescent="0.25">
      <c r="A3980" s="25">
        <f t="shared" si="555"/>
        <v>442</v>
      </c>
      <c r="B3980" s="23">
        <f t="shared" si="556"/>
        <v>44580</v>
      </c>
      <c r="C3980" s="24">
        <v>10</v>
      </c>
      <c r="D3980" s="54" t="str">
        <f t="shared" si="557"/>
        <v>ASET</v>
      </c>
      <c r="E3980" s="178"/>
      <c r="F3980" s="179"/>
      <c r="G3980" s="177"/>
      <c r="H3980" s="177"/>
      <c r="I3980" s="169">
        <f t="shared" si="558"/>
        <v>0</v>
      </c>
      <c r="J3980" s="149" t="str" cm="1">
        <f t="array" ref="J3980">IF(ISERROR(INDEX('Non Compliance input'!$H$5:$H$156,MATCH(1,(A3980='Non Compliance input'!$A$5:$A$156)*(F3980&gt;='Non Compliance input'!$D$5:$D$156)*(E3980&lt;'Non Compliance input'!$E$5:$E$156)*('Non Compliance input'!$H$5:$H$156="Yes"),0))
),"","Yes")</f>
        <v/>
      </c>
      <c r="K3980" s="149">
        <f t="shared" si="559"/>
        <v>0</v>
      </c>
      <c r="L3980" s="162">
        <f t="shared" si="560"/>
        <v>0</v>
      </c>
      <c r="M3980" s="162" t="str" cm="1">
        <f t="array" ref="M3980">IF(ISERROR(INDEX('Non Compliance input'!$I$5:$I$156,MATCH(1,(A3980='Non Compliance input'!$A$5:$A$156)*(E3980&gt;='Non Compliance input'!$D$5:$D$156)*(F3980&lt;='Non Compliance input'!$E$5:$E$156)*('Non Compliance input'!$I$5:$I$156="Yes"),0))
),"","Yes")</f>
        <v/>
      </c>
      <c r="N3980" s="149" t="str">
        <f>IF(VLOOKUP($A3980,HourEndingOutage!$B$3:$F$746,5,0)="Outage","Outage","")</f>
        <v/>
      </c>
      <c r="O3980" s="18">
        <f t="shared" si="561"/>
        <v>0</v>
      </c>
      <c r="P3980" s="18" t="str">
        <f t="shared" si="562"/>
        <v/>
      </c>
      <c r="Q3980" s="18">
        <f t="shared" si="563"/>
        <v>0</v>
      </c>
      <c r="R3980" s="118"/>
    </row>
    <row r="3981" spans="1:18" x14ac:dyDescent="0.25">
      <c r="A3981" s="25">
        <f t="shared" si="555"/>
        <v>443</v>
      </c>
      <c r="B3981" s="23">
        <f t="shared" si="556"/>
        <v>44580</v>
      </c>
      <c r="C3981" s="24">
        <v>11</v>
      </c>
      <c r="D3981" s="54" t="str">
        <f t="shared" si="557"/>
        <v>ASET</v>
      </c>
      <c r="E3981" s="178"/>
      <c r="F3981" s="179"/>
      <c r="G3981" s="177"/>
      <c r="H3981" s="177"/>
      <c r="I3981" s="169">
        <f t="shared" si="558"/>
        <v>0</v>
      </c>
      <c r="J3981" s="149" t="str" cm="1">
        <f t="array" ref="J3981">IF(ISERROR(INDEX('Non Compliance input'!$H$5:$H$156,MATCH(1,(A3981='Non Compliance input'!$A$5:$A$156)*(F3981&gt;='Non Compliance input'!$D$5:$D$156)*(E3981&lt;'Non Compliance input'!$E$5:$E$156)*('Non Compliance input'!$H$5:$H$156="Yes"),0))
),"","Yes")</f>
        <v/>
      </c>
      <c r="K3981" s="149">
        <f t="shared" si="559"/>
        <v>0</v>
      </c>
      <c r="L3981" s="162">
        <f t="shared" si="560"/>
        <v>0</v>
      </c>
      <c r="M3981" s="162" t="str" cm="1">
        <f t="array" ref="M3981">IF(ISERROR(INDEX('Non Compliance input'!$I$5:$I$156,MATCH(1,(A3981='Non Compliance input'!$A$5:$A$156)*(E3981&gt;='Non Compliance input'!$D$5:$D$156)*(F3981&lt;='Non Compliance input'!$E$5:$E$156)*('Non Compliance input'!$I$5:$I$156="Yes"),0))
),"","Yes")</f>
        <v/>
      </c>
      <c r="N3981" s="149" t="str">
        <f>IF(VLOOKUP($A3981,HourEndingOutage!$B$3:$F$746,5,0)="Outage","Outage","")</f>
        <v/>
      </c>
      <c r="O3981" s="18">
        <f t="shared" si="561"/>
        <v>0</v>
      </c>
      <c r="P3981" s="18" t="str">
        <f t="shared" si="562"/>
        <v/>
      </c>
      <c r="Q3981" s="18">
        <f t="shared" si="563"/>
        <v>0</v>
      </c>
      <c r="R3981" s="118"/>
    </row>
    <row r="3982" spans="1:18" x14ac:dyDescent="0.25">
      <c r="A3982" s="25">
        <f t="shared" si="555"/>
        <v>443</v>
      </c>
      <c r="B3982" s="23">
        <f t="shared" si="556"/>
        <v>44580</v>
      </c>
      <c r="C3982" s="24">
        <v>11</v>
      </c>
      <c r="D3982" s="54" t="str">
        <f t="shared" si="557"/>
        <v>ASET</v>
      </c>
      <c r="E3982" s="178"/>
      <c r="F3982" s="179"/>
      <c r="G3982" s="177"/>
      <c r="H3982" s="177"/>
      <c r="I3982" s="169">
        <f t="shared" si="558"/>
        <v>0</v>
      </c>
      <c r="J3982" s="149" t="str" cm="1">
        <f t="array" ref="J3982">IF(ISERROR(INDEX('Non Compliance input'!$H$5:$H$156,MATCH(1,(A3982='Non Compliance input'!$A$5:$A$156)*(F3982&gt;='Non Compliance input'!$D$5:$D$156)*(E3982&lt;'Non Compliance input'!$E$5:$E$156)*('Non Compliance input'!$H$5:$H$156="Yes"),0))
),"","Yes")</f>
        <v/>
      </c>
      <c r="K3982" s="149">
        <f t="shared" si="559"/>
        <v>0</v>
      </c>
      <c r="L3982" s="162">
        <f t="shared" si="560"/>
        <v>0</v>
      </c>
      <c r="M3982" s="162" t="str" cm="1">
        <f t="array" ref="M3982">IF(ISERROR(INDEX('Non Compliance input'!$I$5:$I$156,MATCH(1,(A3982='Non Compliance input'!$A$5:$A$156)*(E3982&gt;='Non Compliance input'!$D$5:$D$156)*(F3982&lt;='Non Compliance input'!$E$5:$E$156)*('Non Compliance input'!$I$5:$I$156="Yes"),0))
),"","Yes")</f>
        <v/>
      </c>
      <c r="N3982" s="149" t="str">
        <f>IF(VLOOKUP($A3982,HourEndingOutage!$B$3:$F$746,5,0)="Outage","Outage","")</f>
        <v/>
      </c>
      <c r="O3982" s="18">
        <f t="shared" si="561"/>
        <v>0</v>
      </c>
      <c r="P3982" s="18" t="str">
        <f t="shared" si="562"/>
        <v/>
      </c>
      <c r="Q3982" s="18">
        <f t="shared" si="563"/>
        <v>0</v>
      </c>
      <c r="R3982" s="118"/>
    </row>
    <row r="3983" spans="1:18" x14ac:dyDescent="0.25">
      <c r="A3983" s="25">
        <f t="shared" si="555"/>
        <v>443</v>
      </c>
      <c r="B3983" s="23">
        <f t="shared" si="556"/>
        <v>44580</v>
      </c>
      <c r="C3983" s="24">
        <v>11</v>
      </c>
      <c r="D3983" s="54" t="str">
        <f t="shared" si="557"/>
        <v>ASET</v>
      </c>
      <c r="E3983" s="178"/>
      <c r="F3983" s="179"/>
      <c r="G3983" s="177"/>
      <c r="H3983" s="177"/>
      <c r="I3983" s="169">
        <f t="shared" si="558"/>
        <v>0</v>
      </c>
      <c r="J3983" s="149" t="str" cm="1">
        <f t="array" ref="J3983">IF(ISERROR(INDEX('Non Compliance input'!$H$5:$H$156,MATCH(1,(A3983='Non Compliance input'!$A$5:$A$156)*(F3983&gt;='Non Compliance input'!$D$5:$D$156)*(E3983&lt;'Non Compliance input'!$E$5:$E$156)*('Non Compliance input'!$H$5:$H$156="Yes"),0))
),"","Yes")</f>
        <v/>
      </c>
      <c r="K3983" s="149">
        <f t="shared" si="559"/>
        <v>0</v>
      </c>
      <c r="L3983" s="162">
        <f t="shared" si="560"/>
        <v>0</v>
      </c>
      <c r="M3983" s="162" t="str" cm="1">
        <f t="array" ref="M3983">IF(ISERROR(INDEX('Non Compliance input'!$I$5:$I$156,MATCH(1,(A3983='Non Compliance input'!$A$5:$A$156)*(E3983&gt;='Non Compliance input'!$D$5:$D$156)*(F3983&lt;='Non Compliance input'!$E$5:$E$156)*('Non Compliance input'!$I$5:$I$156="Yes"),0))
),"","Yes")</f>
        <v/>
      </c>
      <c r="N3983" s="149" t="str">
        <f>IF(VLOOKUP($A3983,HourEndingOutage!$B$3:$F$746,5,0)="Outage","Outage","")</f>
        <v/>
      </c>
      <c r="O3983" s="18">
        <f t="shared" si="561"/>
        <v>0</v>
      </c>
      <c r="P3983" s="18" t="str">
        <f t="shared" si="562"/>
        <v/>
      </c>
      <c r="Q3983" s="18">
        <f t="shared" si="563"/>
        <v>0</v>
      </c>
      <c r="R3983" s="118"/>
    </row>
    <row r="3984" spans="1:18" x14ac:dyDescent="0.25">
      <c r="A3984" s="25">
        <f t="shared" si="555"/>
        <v>443</v>
      </c>
      <c r="B3984" s="23">
        <f t="shared" si="556"/>
        <v>44580</v>
      </c>
      <c r="C3984" s="24">
        <v>11</v>
      </c>
      <c r="D3984" s="54" t="str">
        <f t="shared" si="557"/>
        <v>ASET</v>
      </c>
      <c r="E3984" s="178"/>
      <c r="F3984" s="179"/>
      <c r="G3984" s="177"/>
      <c r="H3984" s="177"/>
      <c r="I3984" s="169">
        <f t="shared" si="558"/>
        <v>0</v>
      </c>
      <c r="J3984" s="149" t="str" cm="1">
        <f t="array" ref="J3984">IF(ISERROR(INDEX('Non Compliance input'!$H$5:$H$156,MATCH(1,(A3984='Non Compliance input'!$A$5:$A$156)*(F3984&gt;='Non Compliance input'!$D$5:$D$156)*(E3984&lt;'Non Compliance input'!$E$5:$E$156)*('Non Compliance input'!$H$5:$H$156="Yes"),0))
),"","Yes")</f>
        <v/>
      </c>
      <c r="K3984" s="149">
        <f t="shared" si="559"/>
        <v>0</v>
      </c>
      <c r="L3984" s="162">
        <f t="shared" si="560"/>
        <v>0</v>
      </c>
      <c r="M3984" s="162" t="str" cm="1">
        <f t="array" ref="M3984">IF(ISERROR(INDEX('Non Compliance input'!$I$5:$I$156,MATCH(1,(A3984='Non Compliance input'!$A$5:$A$156)*(E3984&gt;='Non Compliance input'!$D$5:$D$156)*(F3984&lt;='Non Compliance input'!$E$5:$E$156)*('Non Compliance input'!$I$5:$I$156="Yes"),0))
),"","Yes")</f>
        <v/>
      </c>
      <c r="N3984" s="149" t="str">
        <f>IF(VLOOKUP($A3984,HourEndingOutage!$B$3:$F$746,5,0)="Outage","Outage","")</f>
        <v/>
      </c>
      <c r="O3984" s="18">
        <f t="shared" si="561"/>
        <v>0</v>
      </c>
      <c r="P3984" s="18" t="str">
        <f t="shared" si="562"/>
        <v/>
      </c>
      <c r="Q3984" s="18">
        <f t="shared" si="563"/>
        <v>0</v>
      </c>
      <c r="R3984" s="118"/>
    </row>
    <row r="3985" spans="1:18" x14ac:dyDescent="0.25">
      <c r="A3985" s="25">
        <f t="shared" si="555"/>
        <v>443</v>
      </c>
      <c r="B3985" s="23">
        <f t="shared" si="556"/>
        <v>44580</v>
      </c>
      <c r="C3985" s="24">
        <v>11</v>
      </c>
      <c r="D3985" s="54" t="str">
        <f t="shared" si="557"/>
        <v>ASET</v>
      </c>
      <c r="E3985" s="178"/>
      <c r="F3985" s="179"/>
      <c r="G3985" s="177"/>
      <c r="H3985" s="177"/>
      <c r="I3985" s="169">
        <f t="shared" si="558"/>
        <v>0</v>
      </c>
      <c r="J3985" s="149" t="str" cm="1">
        <f t="array" ref="J3985">IF(ISERROR(INDEX('Non Compliance input'!$H$5:$H$156,MATCH(1,(A3985='Non Compliance input'!$A$5:$A$156)*(F3985&gt;='Non Compliance input'!$D$5:$D$156)*(E3985&lt;'Non Compliance input'!$E$5:$E$156)*('Non Compliance input'!$H$5:$H$156="Yes"),0))
),"","Yes")</f>
        <v/>
      </c>
      <c r="K3985" s="149">
        <f t="shared" si="559"/>
        <v>0</v>
      </c>
      <c r="L3985" s="162">
        <f t="shared" si="560"/>
        <v>0</v>
      </c>
      <c r="M3985" s="162" t="str" cm="1">
        <f t="array" ref="M3985">IF(ISERROR(INDEX('Non Compliance input'!$I$5:$I$156,MATCH(1,(A3985='Non Compliance input'!$A$5:$A$156)*(E3985&gt;='Non Compliance input'!$D$5:$D$156)*(F3985&lt;='Non Compliance input'!$E$5:$E$156)*('Non Compliance input'!$I$5:$I$156="Yes"),0))
),"","Yes")</f>
        <v/>
      </c>
      <c r="N3985" s="149" t="str">
        <f>IF(VLOOKUP($A3985,HourEndingOutage!$B$3:$F$746,5,0)="Outage","Outage","")</f>
        <v/>
      </c>
      <c r="O3985" s="18">
        <f t="shared" si="561"/>
        <v>0</v>
      </c>
      <c r="P3985" s="18" t="str">
        <f t="shared" si="562"/>
        <v/>
      </c>
      <c r="Q3985" s="18">
        <f t="shared" si="563"/>
        <v>0</v>
      </c>
      <c r="R3985" s="118"/>
    </row>
    <row r="3986" spans="1:18" x14ac:dyDescent="0.25">
      <c r="A3986" s="25">
        <f t="shared" si="555"/>
        <v>443</v>
      </c>
      <c r="B3986" s="23">
        <f t="shared" si="556"/>
        <v>44580</v>
      </c>
      <c r="C3986" s="24">
        <v>11</v>
      </c>
      <c r="D3986" s="54" t="str">
        <f t="shared" si="557"/>
        <v>ASET</v>
      </c>
      <c r="E3986" s="178"/>
      <c r="F3986" s="179"/>
      <c r="G3986" s="177"/>
      <c r="H3986" s="177"/>
      <c r="I3986" s="169">
        <f t="shared" si="558"/>
        <v>0</v>
      </c>
      <c r="J3986" s="149" t="str" cm="1">
        <f t="array" ref="J3986">IF(ISERROR(INDEX('Non Compliance input'!$H$5:$H$156,MATCH(1,(A3986='Non Compliance input'!$A$5:$A$156)*(F3986&gt;='Non Compliance input'!$D$5:$D$156)*(E3986&lt;'Non Compliance input'!$E$5:$E$156)*('Non Compliance input'!$H$5:$H$156="Yes"),0))
),"","Yes")</f>
        <v/>
      </c>
      <c r="K3986" s="149">
        <f t="shared" si="559"/>
        <v>0</v>
      </c>
      <c r="L3986" s="162">
        <f t="shared" si="560"/>
        <v>0</v>
      </c>
      <c r="M3986" s="162" t="str" cm="1">
        <f t="array" ref="M3986">IF(ISERROR(INDEX('Non Compliance input'!$I$5:$I$156,MATCH(1,(A3986='Non Compliance input'!$A$5:$A$156)*(E3986&gt;='Non Compliance input'!$D$5:$D$156)*(F3986&lt;='Non Compliance input'!$E$5:$E$156)*('Non Compliance input'!$I$5:$I$156="Yes"),0))
),"","Yes")</f>
        <v/>
      </c>
      <c r="N3986" s="149" t="str">
        <f>IF(VLOOKUP($A3986,HourEndingOutage!$B$3:$F$746,5,0)="Outage","Outage","")</f>
        <v/>
      </c>
      <c r="O3986" s="18">
        <f t="shared" si="561"/>
        <v>0</v>
      </c>
      <c r="P3986" s="18" t="str">
        <f t="shared" si="562"/>
        <v/>
      </c>
      <c r="Q3986" s="18">
        <f t="shared" si="563"/>
        <v>0</v>
      </c>
      <c r="R3986" s="118"/>
    </row>
    <row r="3987" spans="1:18" x14ac:dyDescent="0.25">
      <c r="A3987" s="25">
        <f t="shared" si="555"/>
        <v>443</v>
      </c>
      <c r="B3987" s="23">
        <f t="shared" si="556"/>
        <v>44580</v>
      </c>
      <c r="C3987" s="24">
        <v>11</v>
      </c>
      <c r="D3987" s="54" t="str">
        <f t="shared" si="557"/>
        <v>ASET</v>
      </c>
      <c r="E3987" s="178"/>
      <c r="F3987" s="179"/>
      <c r="G3987" s="177"/>
      <c r="H3987" s="177"/>
      <c r="I3987" s="169">
        <f t="shared" si="558"/>
        <v>0</v>
      </c>
      <c r="J3987" s="149" t="str" cm="1">
        <f t="array" ref="J3987">IF(ISERROR(INDEX('Non Compliance input'!$H$5:$H$156,MATCH(1,(A3987='Non Compliance input'!$A$5:$A$156)*(F3987&gt;='Non Compliance input'!$D$5:$D$156)*(E3987&lt;'Non Compliance input'!$E$5:$E$156)*('Non Compliance input'!$H$5:$H$156="Yes"),0))
),"","Yes")</f>
        <v/>
      </c>
      <c r="K3987" s="149">
        <f t="shared" si="559"/>
        <v>0</v>
      </c>
      <c r="L3987" s="162">
        <f t="shared" si="560"/>
        <v>0</v>
      </c>
      <c r="M3987" s="162" t="str" cm="1">
        <f t="array" ref="M3987">IF(ISERROR(INDEX('Non Compliance input'!$I$5:$I$156,MATCH(1,(A3987='Non Compliance input'!$A$5:$A$156)*(E3987&gt;='Non Compliance input'!$D$5:$D$156)*(F3987&lt;='Non Compliance input'!$E$5:$E$156)*('Non Compliance input'!$I$5:$I$156="Yes"),0))
),"","Yes")</f>
        <v/>
      </c>
      <c r="N3987" s="149" t="str">
        <f>IF(VLOOKUP($A3987,HourEndingOutage!$B$3:$F$746,5,0)="Outage","Outage","")</f>
        <v/>
      </c>
      <c r="O3987" s="18">
        <f t="shared" si="561"/>
        <v>0</v>
      </c>
      <c r="P3987" s="18" t="str">
        <f t="shared" si="562"/>
        <v/>
      </c>
      <c r="Q3987" s="18">
        <f t="shared" si="563"/>
        <v>0</v>
      </c>
      <c r="R3987" s="118"/>
    </row>
    <row r="3988" spans="1:18" x14ac:dyDescent="0.25">
      <c r="A3988" s="25">
        <f t="shared" si="555"/>
        <v>443</v>
      </c>
      <c r="B3988" s="23">
        <f t="shared" si="556"/>
        <v>44580</v>
      </c>
      <c r="C3988" s="24">
        <v>11</v>
      </c>
      <c r="D3988" s="54" t="str">
        <f t="shared" si="557"/>
        <v>ASET</v>
      </c>
      <c r="E3988" s="178"/>
      <c r="F3988" s="179"/>
      <c r="G3988" s="177"/>
      <c r="H3988" s="177"/>
      <c r="I3988" s="169">
        <f t="shared" si="558"/>
        <v>0</v>
      </c>
      <c r="J3988" s="149" t="str" cm="1">
        <f t="array" ref="J3988">IF(ISERROR(INDEX('Non Compliance input'!$H$5:$H$156,MATCH(1,(A3988='Non Compliance input'!$A$5:$A$156)*(F3988&gt;='Non Compliance input'!$D$5:$D$156)*(E3988&lt;'Non Compliance input'!$E$5:$E$156)*('Non Compliance input'!$H$5:$H$156="Yes"),0))
),"","Yes")</f>
        <v/>
      </c>
      <c r="K3988" s="149">
        <f t="shared" si="559"/>
        <v>0</v>
      </c>
      <c r="L3988" s="162">
        <f t="shared" si="560"/>
        <v>0</v>
      </c>
      <c r="M3988" s="162" t="str" cm="1">
        <f t="array" ref="M3988">IF(ISERROR(INDEX('Non Compliance input'!$I$5:$I$156,MATCH(1,(A3988='Non Compliance input'!$A$5:$A$156)*(E3988&gt;='Non Compliance input'!$D$5:$D$156)*(F3988&lt;='Non Compliance input'!$E$5:$E$156)*('Non Compliance input'!$I$5:$I$156="Yes"),0))
),"","Yes")</f>
        <v/>
      </c>
      <c r="N3988" s="149" t="str">
        <f>IF(VLOOKUP($A3988,HourEndingOutage!$B$3:$F$746,5,0)="Outage","Outage","")</f>
        <v/>
      </c>
      <c r="O3988" s="18">
        <f t="shared" si="561"/>
        <v>0</v>
      </c>
      <c r="P3988" s="18" t="str">
        <f t="shared" si="562"/>
        <v/>
      </c>
      <c r="Q3988" s="18">
        <f t="shared" si="563"/>
        <v>0</v>
      </c>
      <c r="R3988" s="118"/>
    </row>
    <row r="3989" spans="1:18" x14ac:dyDescent="0.25">
      <c r="A3989" s="25">
        <f t="shared" si="555"/>
        <v>443</v>
      </c>
      <c r="B3989" s="23">
        <f t="shared" si="556"/>
        <v>44580</v>
      </c>
      <c r="C3989" s="24">
        <v>11</v>
      </c>
      <c r="D3989" s="54" t="str">
        <f t="shared" si="557"/>
        <v>ASET</v>
      </c>
      <c r="E3989" s="178"/>
      <c r="F3989" s="179"/>
      <c r="G3989" s="177"/>
      <c r="H3989" s="177"/>
      <c r="I3989" s="169">
        <f t="shared" si="558"/>
        <v>0</v>
      </c>
      <c r="J3989" s="149" t="str" cm="1">
        <f t="array" ref="J3989">IF(ISERROR(INDEX('Non Compliance input'!$H$5:$H$156,MATCH(1,(A3989='Non Compliance input'!$A$5:$A$156)*(F3989&gt;='Non Compliance input'!$D$5:$D$156)*(E3989&lt;'Non Compliance input'!$E$5:$E$156)*('Non Compliance input'!$H$5:$H$156="Yes"),0))
),"","Yes")</f>
        <v/>
      </c>
      <c r="K3989" s="149">
        <f t="shared" si="559"/>
        <v>0</v>
      </c>
      <c r="L3989" s="162">
        <f t="shared" si="560"/>
        <v>0</v>
      </c>
      <c r="M3989" s="162" t="str" cm="1">
        <f t="array" ref="M3989">IF(ISERROR(INDEX('Non Compliance input'!$I$5:$I$156,MATCH(1,(A3989='Non Compliance input'!$A$5:$A$156)*(E3989&gt;='Non Compliance input'!$D$5:$D$156)*(F3989&lt;='Non Compliance input'!$E$5:$E$156)*('Non Compliance input'!$I$5:$I$156="Yes"),0))
),"","Yes")</f>
        <v/>
      </c>
      <c r="N3989" s="149" t="str">
        <f>IF(VLOOKUP($A3989,HourEndingOutage!$B$3:$F$746,5,0)="Outage","Outage","")</f>
        <v/>
      </c>
      <c r="O3989" s="18">
        <f t="shared" si="561"/>
        <v>0</v>
      </c>
      <c r="P3989" s="18" t="str">
        <f t="shared" si="562"/>
        <v/>
      </c>
      <c r="Q3989" s="18">
        <f t="shared" si="563"/>
        <v>0</v>
      </c>
      <c r="R3989" s="118"/>
    </row>
    <row r="3990" spans="1:18" x14ac:dyDescent="0.25">
      <c r="A3990" s="25">
        <f t="shared" si="555"/>
        <v>444</v>
      </c>
      <c r="B3990" s="23">
        <f t="shared" si="556"/>
        <v>44580</v>
      </c>
      <c r="C3990" s="24">
        <v>12</v>
      </c>
      <c r="D3990" s="54" t="str">
        <f t="shared" si="557"/>
        <v>ASET</v>
      </c>
      <c r="E3990" s="178"/>
      <c r="F3990" s="179"/>
      <c r="G3990" s="177"/>
      <c r="H3990" s="177"/>
      <c r="I3990" s="169">
        <f t="shared" si="558"/>
        <v>0</v>
      </c>
      <c r="J3990" s="149" t="str" cm="1">
        <f t="array" ref="J3990">IF(ISERROR(INDEX('Non Compliance input'!$H$5:$H$156,MATCH(1,(A3990='Non Compliance input'!$A$5:$A$156)*(F3990&gt;='Non Compliance input'!$D$5:$D$156)*(E3990&lt;'Non Compliance input'!$E$5:$E$156)*('Non Compliance input'!$H$5:$H$156="Yes"),0))
),"","Yes")</f>
        <v/>
      </c>
      <c r="K3990" s="149">
        <f t="shared" si="559"/>
        <v>0</v>
      </c>
      <c r="L3990" s="162">
        <f t="shared" si="560"/>
        <v>0</v>
      </c>
      <c r="M3990" s="162" t="str" cm="1">
        <f t="array" ref="M3990">IF(ISERROR(INDEX('Non Compliance input'!$I$5:$I$156,MATCH(1,(A3990='Non Compliance input'!$A$5:$A$156)*(E3990&gt;='Non Compliance input'!$D$5:$D$156)*(F3990&lt;='Non Compliance input'!$E$5:$E$156)*('Non Compliance input'!$I$5:$I$156="Yes"),0))
),"","Yes")</f>
        <v/>
      </c>
      <c r="N3990" s="149" t="str">
        <f>IF(VLOOKUP($A3990,HourEndingOutage!$B$3:$F$746,5,0)="Outage","Outage","")</f>
        <v/>
      </c>
      <c r="O3990" s="18">
        <f t="shared" si="561"/>
        <v>0</v>
      </c>
      <c r="P3990" s="18" t="str">
        <f t="shared" si="562"/>
        <v/>
      </c>
      <c r="Q3990" s="18">
        <f t="shared" si="563"/>
        <v>0</v>
      </c>
      <c r="R3990" s="118"/>
    </row>
    <row r="3991" spans="1:18" x14ac:dyDescent="0.25">
      <c r="A3991" s="25">
        <f t="shared" si="555"/>
        <v>444</v>
      </c>
      <c r="B3991" s="23">
        <f t="shared" si="556"/>
        <v>44580</v>
      </c>
      <c r="C3991" s="24">
        <v>12</v>
      </c>
      <c r="D3991" s="54" t="str">
        <f t="shared" si="557"/>
        <v>ASET</v>
      </c>
      <c r="E3991" s="178"/>
      <c r="F3991" s="179"/>
      <c r="G3991" s="177"/>
      <c r="H3991" s="177"/>
      <c r="I3991" s="169">
        <f t="shared" si="558"/>
        <v>0</v>
      </c>
      <c r="J3991" s="149" t="str" cm="1">
        <f t="array" ref="J3991">IF(ISERROR(INDEX('Non Compliance input'!$H$5:$H$156,MATCH(1,(A3991='Non Compliance input'!$A$5:$A$156)*(F3991&gt;='Non Compliance input'!$D$5:$D$156)*(E3991&lt;'Non Compliance input'!$E$5:$E$156)*('Non Compliance input'!$H$5:$H$156="Yes"),0))
),"","Yes")</f>
        <v/>
      </c>
      <c r="K3991" s="149">
        <f t="shared" si="559"/>
        <v>0</v>
      </c>
      <c r="L3991" s="162">
        <f t="shared" si="560"/>
        <v>0</v>
      </c>
      <c r="M3991" s="162" t="str" cm="1">
        <f t="array" ref="M3991">IF(ISERROR(INDEX('Non Compliance input'!$I$5:$I$156,MATCH(1,(A3991='Non Compliance input'!$A$5:$A$156)*(E3991&gt;='Non Compliance input'!$D$5:$D$156)*(F3991&lt;='Non Compliance input'!$E$5:$E$156)*('Non Compliance input'!$I$5:$I$156="Yes"),0))
),"","Yes")</f>
        <v/>
      </c>
      <c r="N3991" s="149" t="str">
        <f>IF(VLOOKUP($A3991,HourEndingOutage!$B$3:$F$746,5,0)="Outage","Outage","")</f>
        <v/>
      </c>
      <c r="O3991" s="18">
        <f t="shared" si="561"/>
        <v>0</v>
      </c>
      <c r="P3991" s="18" t="str">
        <f t="shared" si="562"/>
        <v/>
      </c>
      <c r="Q3991" s="18">
        <f t="shared" si="563"/>
        <v>0</v>
      </c>
      <c r="R3991" s="118"/>
    </row>
    <row r="3992" spans="1:18" x14ac:dyDescent="0.25">
      <c r="A3992" s="25">
        <f t="shared" si="555"/>
        <v>444</v>
      </c>
      <c r="B3992" s="23">
        <f t="shared" si="556"/>
        <v>44580</v>
      </c>
      <c r="C3992" s="24">
        <v>12</v>
      </c>
      <c r="D3992" s="54" t="str">
        <f t="shared" si="557"/>
        <v>ASET</v>
      </c>
      <c r="E3992" s="178"/>
      <c r="F3992" s="179"/>
      <c r="G3992" s="177"/>
      <c r="H3992" s="177"/>
      <c r="I3992" s="169">
        <f t="shared" si="558"/>
        <v>0</v>
      </c>
      <c r="J3992" s="149" t="str" cm="1">
        <f t="array" ref="J3992">IF(ISERROR(INDEX('Non Compliance input'!$H$5:$H$156,MATCH(1,(A3992='Non Compliance input'!$A$5:$A$156)*(F3992&gt;='Non Compliance input'!$D$5:$D$156)*(E3992&lt;'Non Compliance input'!$E$5:$E$156)*('Non Compliance input'!$H$5:$H$156="Yes"),0))
),"","Yes")</f>
        <v/>
      </c>
      <c r="K3992" s="149">
        <f t="shared" si="559"/>
        <v>0</v>
      </c>
      <c r="L3992" s="162">
        <f t="shared" si="560"/>
        <v>0</v>
      </c>
      <c r="M3992" s="162" t="str" cm="1">
        <f t="array" ref="M3992">IF(ISERROR(INDEX('Non Compliance input'!$I$5:$I$156,MATCH(1,(A3992='Non Compliance input'!$A$5:$A$156)*(E3992&gt;='Non Compliance input'!$D$5:$D$156)*(F3992&lt;='Non Compliance input'!$E$5:$E$156)*('Non Compliance input'!$I$5:$I$156="Yes"),0))
),"","Yes")</f>
        <v/>
      </c>
      <c r="N3992" s="149" t="str">
        <f>IF(VLOOKUP($A3992,HourEndingOutage!$B$3:$F$746,5,0)="Outage","Outage","")</f>
        <v/>
      </c>
      <c r="O3992" s="18">
        <f t="shared" si="561"/>
        <v>0</v>
      </c>
      <c r="P3992" s="18" t="str">
        <f t="shared" si="562"/>
        <v/>
      </c>
      <c r="Q3992" s="18">
        <f t="shared" si="563"/>
        <v>0</v>
      </c>
      <c r="R3992" s="118"/>
    </row>
    <row r="3993" spans="1:18" x14ac:dyDescent="0.25">
      <c r="A3993" s="25">
        <f t="shared" si="555"/>
        <v>444</v>
      </c>
      <c r="B3993" s="23">
        <f t="shared" si="556"/>
        <v>44580</v>
      </c>
      <c r="C3993" s="24">
        <v>12</v>
      </c>
      <c r="D3993" s="54" t="str">
        <f t="shared" si="557"/>
        <v>ASET</v>
      </c>
      <c r="E3993" s="178"/>
      <c r="F3993" s="179"/>
      <c r="G3993" s="177"/>
      <c r="H3993" s="177"/>
      <c r="I3993" s="169">
        <f t="shared" si="558"/>
        <v>0</v>
      </c>
      <c r="J3993" s="149" t="str" cm="1">
        <f t="array" ref="J3993">IF(ISERROR(INDEX('Non Compliance input'!$H$5:$H$156,MATCH(1,(A3993='Non Compliance input'!$A$5:$A$156)*(F3993&gt;='Non Compliance input'!$D$5:$D$156)*(E3993&lt;'Non Compliance input'!$E$5:$E$156)*('Non Compliance input'!$H$5:$H$156="Yes"),0))
),"","Yes")</f>
        <v/>
      </c>
      <c r="K3993" s="149">
        <f t="shared" si="559"/>
        <v>0</v>
      </c>
      <c r="L3993" s="162">
        <f t="shared" si="560"/>
        <v>0</v>
      </c>
      <c r="M3993" s="162" t="str" cm="1">
        <f t="array" ref="M3993">IF(ISERROR(INDEX('Non Compliance input'!$I$5:$I$156,MATCH(1,(A3993='Non Compliance input'!$A$5:$A$156)*(E3993&gt;='Non Compliance input'!$D$5:$D$156)*(F3993&lt;='Non Compliance input'!$E$5:$E$156)*('Non Compliance input'!$I$5:$I$156="Yes"),0))
),"","Yes")</f>
        <v/>
      </c>
      <c r="N3993" s="149" t="str">
        <f>IF(VLOOKUP($A3993,HourEndingOutage!$B$3:$F$746,5,0)="Outage","Outage","")</f>
        <v/>
      </c>
      <c r="O3993" s="18">
        <f t="shared" si="561"/>
        <v>0</v>
      </c>
      <c r="P3993" s="18" t="str">
        <f t="shared" si="562"/>
        <v/>
      </c>
      <c r="Q3993" s="18">
        <f t="shared" si="563"/>
        <v>0</v>
      </c>
      <c r="R3993" s="118"/>
    </row>
    <row r="3994" spans="1:18" x14ac:dyDescent="0.25">
      <c r="A3994" s="25">
        <f t="shared" si="555"/>
        <v>444</v>
      </c>
      <c r="B3994" s="23">
        <f t="shared" si="556"/>
        <v>44580</v>
      </c>
      <c r="C3994" s="24">
        <v>12</v>
      </c>
      <c r="D3994" s="54" t="str">
        <f t="shared" si="557"/>
        <v>ASET</v>
      </c>
      <c r="E3994" s="178"/>
      <c r="F3994" s="179"/>
      <c r="G3994" s="177"/>
      <c r="H3994" s="177"/>
      <c r="I3994" s="169">
        <f t="shared" si="558"/>
        <v>0</v>
      </c>
      <c r="J3994" s="149" t="str" cm="1">
        <f t="array" ref="J3994">IF(ISERROR(INDEX('Non Compliance input'!$H$5:$H$156,MATCH(1,(A3994='Non Compliance input'!$A$5:$A$156)*(F3994&gt;='Non Compliance input'!$D$5:$D$156)*(E3994&lt;'Non Compliance input'!$E$5:$E$156)*('Non Compliance input'!$H$5:$H$156="Yes"),0))
),"","Yes")</f>
        <v/>
      </c>
      <c r="K3994" s="149">
        <f t="shared" si="559"/>
        <v>0</v>
      </c>
      <c r="L3994" s="162">
        <f t="shared" si="560"/>
        <v>0</v>
      </c>
      <c r="M3994" s="162" t="str" cm="1">
        <f t="array" ref="M3994">IF(ISERROR(INDEX('Non Compliance input'!$I$5:$I$156,MATCH(1,(A3994='Non Compliance input'!$A$5:$A$156)*(E3994&gt;='Non Compliance input'!$D$5:$D$156)*(F3994&lt;='Non Compliance input'!$E$5:$E$156)*('Non Compliance input'!$I$5:$I$156="Yes"),0))
),"","Yes")</f>
        <v/>
      </c>
      <c r="N3994" s="149" t="str">
        <f>IF(VLOOKUP($A3994,HourEndingOutage!$B$3:$F$746,5,0)="Outage","Outage","")</f>
        <v/>
      </c>
      <c r="O3994" s="18">
        <f t="shared" si="561"/>
        <v>0</v>
      </c>
      <c r="P3994" s="18" t="str">
        <f t="shared" si="562"/>
        <v/>
      </c>
      <c r="Q3994" s="18">
        <f t="shared" si="563"/>
        <v>0</v>
      </c>
      <c r="R3994" s="118"/>
    </row>
    <row r="3995" spans="1:18" x14ac:dyDescent="0.25">
      <c r="A3995" s="25">
        <f t="shared" si="555"/>
        <v>444</v>
      </c>
      <c r="B3995" s="23">
        <f t="shared" si="556"/>
        <v>44580</v>
      </c>
      <c r="C3995" s="24">
        <v>12</v>
      </c>
      <c r="D3995" s="54" t="str">
        <f t="shared" si="557"/>
        <v>ASET</v>
      </c>
      <c r="E3995" s="178"/>
      <c r="F3995" s="179"/>
      <c r="G3995" s="177"/>
      <c r="H3995" s="177"/>
      <c r="I3995" s="169">
        <f t="shared" si="558"/>
        <v>0</v>
      </c>
      <c r="J3995" s="149" t="str" cm="1">
        <f t="array" ref="J3995">IF(ISERROR(INDEX('Non Compliance input'!$H$5:$H$156,MATCH(1,(A3995='Non Compliance input'!$A$5:$A$156)*(F3995&gt;='Non Compliance input'!$D$5:$D$156)*(E3995&lt;'Non Compliance input'!$E$5:$E$156)*('Non Compliance input'!$H$5:$H$156="Yes"),0))
),"","Yes")</f>
        <v/>
      </c>
      <c r="K3995" s="149">
        <f t="shared" si="559"/>
        <v>0</v>
      </c>
      <c r="L3995" s="162">
        <f t="shared" si="560"/>
        <v>0</v>
      </c>
      <c r="M3995" s="162" t="str" cm="1">
        <f t="array" ref="M3995">IF(ISERROR(INDEX('Non Compliance input'!$I$5:$I$156,MATCH(1,(A3995='Non Compliance input'!$A$5:$A$156)*(E3995&gt;='Non Compliance input'!$D$5:$D$156)*(F3995&lt;='Non Compliance input'!$E$5:$E$156)*('Non Compliance input'!$I$5:$I$156="Yes"),0))
),"","Yes")</f>
        <v/>
      </c>
      <c r="N3995" s="149" t="str">
        <f>IF(VLOOKUP($A3995,HourEndingOutage!$B$3:$F$746,5,0)="Outage","Outage","")</f>
        <v/>
      </c>
      <c r="O3995" s="18">
        <f t="shared" si="561"/>
        <v>0</v>
      </c>
      <c r="P3995" s="18" t="str">
        <f t="shared" si="562"/>
        <v/>
      </c>
      <c r="Q3995" s="18">
        <f t="shared" si="563"/>
        <v>0</v>
      </c>
      <c r="R3995" s="118"/>
    </row>
    <row r="3996" spans="1:18" x14ac:dyDescent="0.25">
      <c r="A3996" s="25">
        <f t="shared" ref="A3996:A4059" si="564">IF(C3996=C3995,A3995,A3995+1)</f>
        <v>444</v>
      </c>
      <c r="B3996" s="23">
        <f t="shared" ref="B3996:B4059" si="565">IF(C3996&lt;C3995,B3995+1,B3995)</f>
        <v>44580</v>
      </c>
      <c r="C3996" s="24">
        <v>12</v>
      </c>
      <c r="D3996" s="54" t="str">
        <f t="shared" si="557"/>
        <v>ASET</v>
      </c>
      <c r="E3996" s="178"/>
      <c r="F3996" s="179"/>
      <c r="G3996" s="177"/>
      <c r="H3996" s="177"/>
      <c r="I3996" s="169">
        <f t="shared" si="558"/>
        <v>0</v>
      </c>
      <c r="J3996" s="149" t="str" cm="1">
        <f t="array" ref="J3996">IF(ISERROR(INDEX('Non Compliance input'!$H$5:$H$156,MATCH(1,(A3996='Non Compliance input'!$A$5:$A$156)*(F3996&gt;='Non Compliance input'!$D$5:$D$156)*(E3996&lt;'Non Compliance input'!$E$5:$E$156)*('Non Compliance input'!$H$5:$H$156="Yes"),0))
),"","Yes")</f>
        <v/>
      </c>
      <c r="K3996" s="149">
        <f t="shared" si="559"/>
        <v>0</v>
      </c>
      <c r="L3996" s="162">
        <f t="shared" si="560"/>
        <v>0</v>
      </c>
      <c r="M3996" s="162" t="str" cm="1">
        <f t="array" ref="M3996">IF(ISERROR(INDEX('Non Compliance input'!$I$5:$I$156,MATCH(1,(A3996='Non Compliance input'!$A$5:$A$156)*(E3996&gt;='Non Compliance input'!$D$5:$D$156)*(F3996&lt;='Non Compliance input'!$E$5:$E$156)*('Non Compliance input'!$I$5:$I$156="Yes"),0))
),"","Yes")</f>
        <v/>
      </c>
      <c r="N3996" s="149" t="str">
        <f>IF(VLOOKUP($A3996,HourEndingOutage!$B$3:$F$746,5,0)="Outage","Outage","")</f>
        <v/>
      </c>
      <c r="O3996" s="18">
        <f t="shared" si="561"/>
        <v>0</v>
      </c>
      <c r="P3996" s="18" t="str">
        <f t="shared" si="562"/>
        <v/>
      </c>
      <c r="Q3996" s="18">
        <f t="shared" si="563"/>
        <v>0</v>
      </c>
      <c r="R3996" s="118"/>
    </row>
    <row r="3997" spans="1:18" x14ac:dyDescent="0.25">
      <c r="A3997" s="25">
        <f t="shared" si="564"/>
        <v>444</v>
      </c>
      <c r="B3997" s="23">
        <f t="shared" si="565"/>
        <v>44580</v>
      </c>
      <c r="C3997" s="24">
        <v>12</v>
      </c>
      <c r="D3997" s="54" t="str">
        <f t="shared" si="557"/>
        <v>ASET</v>
      </c>
      <c r="E3997" s="178"/>
      <c r="F3997" s="179"/>
      <c r="G3997" s="177"/>
      <c r="H3997" s="177"/>
      <c r="I3997" s="169">
        <f t="shared" si="558"/>
        <v>0</v>
      </c>
      <c r="J3997" s="149" t="str" cm="1">
        <f t="array" ref="J3997">IF(ISERROR(INDEX('Non Compliance input'!$H$5:$H$156,MATCH(1,(A3997='Non Compliance input'!$A$5:$A$156)*(F3997&gt;='Non Compliance input'!$D$5:$D$156)*(E3997&lt;'Non Compliance input'!$E$5:$E$156)*('Non Compliance input'!$H$5:$H$156="Yes"),0))
),"","Yes")</f>
        <v/>
      </c>
      <c r="K3997" s="149">
        <f t="shared" si="559"/>
        <v>0</v>
      </c>
      <c r="L3997" s="162">
        <f t="shared" si="560"/>
        <v>0</v>
      </c>
      <c r="M3997" s="162" t="str" cm="1">
        <f t="array" ref="M3997">IF(ISERROR(INDEX('Non Compliance input'!$I$5:$I$156,MATCH(1,(A3997='Non Compliance input'!$A$5:$A$156)*(E3997&gt;='Non Compliance input'!$D$5:$D$156)*(F3997&lt;='Non Compliance input'!$E$5:$E$156)*('Non Compliance input'!$I$5:$I$156="Yes"),0))
),"","Yes")</f>
        <v/>
      </c>
      <c r="N3997" s="149" t="str">
        <f>IF(VLOOKUP($A3997,HourEndingOutage!$B$3:$F$746,5,0)="Outage","Outage","")</f>
        <v/>
      </c>
      <c r="O3997" s="18">
        <f t="shared" si="561"/>
        <v>0</v>
      </c>
      <c r="P3997" s="18" t="str">
        <f t="shared" si="562"/>
        <v/>
      </c>
      <c r="Q3997" s="18">
        <f t="shared" si="563"/>
        <v>0</v>
      </c>
      <c r="R3997" s="118"/>
    </row>
    <row r="3998" spans="1:18" x14ac:dyDescent="0.25">
      <c r="A3998" s="25">
        <f t="shared" si="564"/>
        <v>444</v>
      </c>
      <c r="B3998" s="23">
        <f t="shared" si="565"/>
        <v>44580</v>
      </c>
      <c r="C3998" s="24">
        <v>12</v>
      </c>
      <c r="D3998" s="54" t="str">
        <f t="shared" si="557"/>
        <v>ASET</v>
      </c>
      <c r="E3998" s="178"/>
      <c r="F3998" s="179"/>
      <c r="G3998" s="177"/>
      <c r="H3998" s="177"/>
      <c r="I3998" s="169">
        <f t="shared" si="558"/>
        <v>0</v>
      </c>
      <c r="J3998" s="149" t="str" cm="1">
        <f t="array" ref="J3998">IF(ISERROR(INDEX('Non Compliance input'!$H$5:$H$156,MATCH(1,(A3998='Non Compliance input'!$A$5:$A$156)*(F3998&gt;='Non Compliance input'!$D$5:$D$156)*(E3998&lt;'Non Compliance input'!$E$5:$E$156)*('Non Compliance input'!$H$5:$H$156="Yes"),0))
),"","Yes")</f>
        <v/>
      </c>
      <c r="K3998" s="149">
        <f t="shared" si="559"/>
        <v>0</v>
      </c>
      <c r="L3998" s="162">
        <f t="shared" si="560"/>
        <v>0</v>
      </c>
      <c r="M3998" s="162" t="str" cm="1">
        <f t="array" ref="M3998">IF(ISERROR(INDEX('Non Compliance input'!$I$5:$I$156,MATCH(1,(A3998='Non Compliance input'!$A$5:$A$156)*(E3998&gt;='Non Compliance input'!$D$5:$D$156)*(F3998&lt;='Non Compliance input'!$E$5:$E$156)*('Non Compliance input'!$I$5:$I$156="Yes"),0))
),"","Yes")</f>
        <v/>
      </c>
      <c r="N3998" s="149" t="str">
        <f>IF(VLOOKUP($A3998,HourEndingOutage!$B$3:$F$746,5,0)="Outage","Outage","")</f>
        <v/>
      </c>
      <c r="O3998" s="18">
        <f t="shared" si="561"/>
        <v>0</v>
      </c>
      <c r="P3998" s="18" t="str">
        <f t="shared" si="562"/>
        <v/>
      </c>
      <c r="Q3998" s="18">
        <f t="shared" si="563"/>
        <v>0</v>
      </c>
      <c r="R3998" s="118"/>
    </row>
    <row r="3999" spans="1:18" x14ac:dyDescent="0.25">
      <c r="A3999" s="25">
        <f t="shared" si="564"/>
        <v>445</v>
      </c>
      <c r="B3999" s="23">
        <f t="shared" si="565"/>
        <v>44580</v>
      </c>
      <c r="C3999" s="24">
        <v>13</v>
      </c>
      <c r="D3999" s="54" t="str">
        <f t="shared" si="557"/>
        <v>ASET</v>
      </c>
      <c r="E3999" s="178"/>
      <c r="F3999" s="179"/>
      <c r="G3999" s="177"/>
      <c r="H3999" s="177"/>
      <c r="I3999" s="169">
        <f t="shared" si="558"/>
        <v>0</v>
      </c>
      <c r="J3999" s="149" t="str" cm="1">
        <f t="array" ref="J3999">IF(ISERROR(INDEX('Non Compliance input'!$H$5:$H$156,MATCH(1,(A3999='Non Compliance input'!$A$5:$A$156)*(F3999&gt;='Non Compliance input'!$D$5:$D$156)*(E3999&lt;'Non Compliance input'!$E$5:$E$156)*('Non Compliance input'!$H$5:$H$156="Yes"),0))
),"","Yes")</f>
        <v/>
      </c>
      <c r="K3999" s="149">
        <f t="shared" si="559"/>
        <v>0</v>
      </c>
      <c r="L3999" s="162">
        <f t="shared" si="560"/>
        <v>0</v>
      </c>
      <c r="M3999" s="162" t="str" cm="1">
        <f t="array" ref="M3999">IF(ISERROR(INDEX('Non Compliance input'!$I$5:$I$156,MATCH(1,(A3999='Non Compliance input'!$A$5:$A$156)*(E3999&gt;='Non Compliance input'!$D$5:$D$156)*(F3999&lt;='Non Compliance input'!$E$5:$E$156)*('Non Compliance input'!$I$5:$I$156="Yes"),0))
),"","Yes")</f>
        <v/>
      </c>
      <c r="N3999" s="149" t="str">
        <f>IF(VLOOKUP($A3999,HourEndingOutage!$B$3:$F$746,5,0)="Outage","Outage","")</f>
        <v/>
      </c>
      <c r="O3999" s="18">
        <f t="shared" si="561"/>
        <v>0</v>
      </c>
      <c r="P3999" s="18" t="str">
        <f t="shared" si="562"/>
        <v/>
      </c>
      <c r="Q3999" s="18">
        <f t="shared" si="563"/>
        <v>0</v>
      </c>
      <c r="R3999" s="118"/>
    </row>
    <row r="4000" spans="1:18" x14ac:dyDescent="0.25">
      <c r="A4000" s="25">
        <f t="shared" si="564"/>
        <v>445</v>
      </c>
      <c r="B4000" s="23">
        <f t="shared" si="565"/>
        <v>44580</v>
      </c>
      <c r="C4000" s="24">
        <v>13</v>
      </c>
      <c r="D4000" s="54" t="str">
        <f t="shared" si="557"/>
        <v>ASET</v>
      </c>
      <c r="E4000" s="178"/>
      <c r="F4000" s="179"/>
      <c r="G4000" s="177"/>
      <c r="H4000" s="177"/>
      <c r="I4000" s="169">
        <f t="shared" si="558"/>
        <v>0</v>
      </c>
      <c r="J4000" s="149" t="str" cm="1">
        <f t="array" ref="J4000">IF(ISERROR(INDEX('Non Compliance input'!$H$5:$H$156,MATCH(1,(A4000='Non Compliance input'!$A$5:$A$156)*(F4000&gt;='Non Compliance input'!$D$5:$D$156)*(E4000&lt;'Non Compliance input'!$E$5:$E$156)*('Non Compliance input'!$H$5:$H$156="Yes"),0))
),"","Yes")</f>
        <v/>
      </c>
      <c r="K4000" s="149">
        <f t="shared" si="559"/>
        <v>0</v>
      </c>
      <c r="L4000" s="162">
        <f t="shared" si="560"/>
        <v>0</v>
      </c>
      <c r="M4000" s="162" t="str" cm="1">
        <f t="array" ref="M4000">IF(ISERROR(INDEX('Non Compliance input'!$I$5:$I$156,MATCH(1,(A4000='Non Compliance input'!$A$5:$A$156)*(E4000&gt;='Non Compliance input'!$D$5:$D$156)*(F4000&lt;='Non Compliance input'!$E$5:$E$156)*('Non Compliance input'!$I$5:$I$156="Yes"),0))
),"","Yes")</f>
        <v/>
      </c>
      <c r="N4000" s="149" t="str">
        <f>IF(VLOOKUP($A4000,HourEndingOutage!$B$3:$F$746,5,0)="Outage","Outage","")</f>
        <v/>
      </c>
      <c r="O4000" s="18">
        <f t="shared" si="561"/>
        <v>0</v>
      </c>
      <c r="P4000" s="18" t="str">
        <f t="shared" si="562"/>
        <v/>
      </c>
      <c r="Q4000" s="18">
        <f t="shared" si="563"/>
        <v>0</v>
      </c>
      <c r="R4000" s="118"/>
    </row>
    <row r="4001" spans="1:18" x14ac:dyDescent="0.25">
      <c r="A4001" s="25">
        <f t="shared" si="564"/>
        <v>445</v>
      </c>
      <c r="B4001" s="23">
        <f t="shared" si="565"/>
        <v>44580</v>
      </c>
      <c r="C4001" s="24">
        <v>13</v>
      </c>
      <c r="D4001" s="54" t="str">
        <f t="shared" si="557"/>
        <v>ASET</v>
      </c>
      <c r="E4001" s="178"/>
      <c r="F4001" s="179"/>
      <c r="G4001" s="177"/>
      <c r="H4001" s="177"/>
      <c r="I4001" s="169">
        <f t="shared" si="558"/>
        <v>0</v>
      </c>
      <c r="J4001" s="149" t="str" cm="1">
        <f t="array" ref="J4001">IF(ISERROR(INDEX('Non Compliance input'!$H$5:$H$156,MATCH(1,(A4001='Non Compliance input'!$A$5:$A$156)*(F4001&gt;='Non Compliance input'!$D$5:$D$156)*(E4001&lt;'Non Compliance input'!$E$5:$E$156)*('Non Compliance input'!$H$5:$H$156="Yes"),0))
),"","Yes")</f>
        <v/>
      </c>
      <c r="K4001" s="149">
        <f t="shared" si="559"/>
        <v>0</v>
      </c>
      <c r="L4001" s="162">
        <f t="shared" si="560"/>
        <v>0</v>
      </c>
      <c r="M4001" s="162" t="str" cm="1">
        <f t="array" ref="M4001">IF(ISERROR(INDEX('Non Compliance input'!$I$5:$I$156,MATCH(1,(A4001='Non Compliance input'!$A$5:$A$156)*(E4001&gt;='Non Compliance input'!$D$5:$D$156)*(F4001&lt;='Non Compliance input'!$E$5:$E$156)*('Non Compliance input'!$I$5:$I$156="Yes"),0))
),"","Yes")</f>
        <v/>
      </c>
      <c r="N4001" s="149" t="str">
        <f>IF(VLOOKUP($A4001,HourEndingOutage!$B$3:$F$746,5,0)="Outage","Outage","")</f>
        <v/>
      </c>
      <c r="O4001" s="18">
        <f t="shared" si="561"/>
        <v>0</v>
      </c>
      <c r="P4001" s="18" t="str">
        <f t="shared" si="562"/>
        <v/>
      </c>
      <c r="Q4001" s="18">
        <f t="shared" si="563"/>
        <v>0</v>
      </c>
      <c r="R4001" s="118"/>
    </row>
    <row r="4002" spans="1:18" x14ac:dyDescent="0.25">
      <c r="A4002" s="25">
        <f t="shared" si="564"/>
        <v>445</v>
      </c>
      <c r="B4002" s="23">
        <f t="shared" si="565"/>
        <v>44580</v>
      </c>
      <c r="C4002" s="24">
        <v>13</v>
      </c>
      <c r="D4002" s="54" t="str">
        <f t="shared" si="557"/>
        <v>ASET</v>
      </c>
      <c r="E4002" s="178"/>
      <c r="F4002" s="179"/>
      <c r="G4002" s="177"/>
      <c r="H4002" s="177"/>
      <c r="I4002" s="169">
        <f t="shared" si="558"/>
        <v>0</v>
      </c>
      <c r="J4002" s="149" t="str" cm="1">
        <f t="array" ref="J4002">IF(ISERROR(INDEX('Non Compliance input'!$H$5:$H$156,MATCH(1,(A4002='Non Compliance input'!$A$5:$A$156)*(F4002&gt;='Non Compliance input'!$D$5:$D$156)*(E4002&lt;'Non Compliance input'!$E$5:$E$156)*('Non Compliance input'!$H$5:$H$156="Yes"),0))
),"","Yes")</f>
        <v/>
      </c>
      <c r="K4002" s="149">
        <f t="shared" si="559"/>
        <v>0</v>
      </c>
      <c r="L4002" s="162">
        <f t="shared" si="560"/>
        <v>0</v>
      </c>
      <c r="M4002" s="162" t="str" cm="1">
        <f t="array" ref="M4002">IF(ISERROR(INDEX('Non Compliance input'!$I$5:$I$156,MATCH(1,(A4002='Non Compliance input'!$A$5:$A$156)*(E4002&gt;='Non Compliance input'!$D$5:$D$156)*(F4002&lt;='Non Compliance input'!$E$5:$E$156)*('Non Compliance input'!$I$5:$I$156="Yes"),0))
),"","Yes")</f>
        <v/>
      </c>
      <c r="N4002" s="149" t="str">
        <f>IF(VLOOKUP($A4002,HourEndingOutage!$B$3:$F$746,5,0)="Outage","Outage","")</f>
        <v/>
      </c>
      <c r="O4002" s="18">
        <f t="shared" si="561"/>
        <v>0</v>
      </c>
      <c r="P4002" s="18" t="str">
        <f t="shared" si="562"/>
        <v/>
      </c>
      <c r="Q4002" s="18">
        <f t="shared" si="563"/>
        <v>0</v>
      </c>
      <c r="R4002" s="118"/>
    </row>
    <row r="4003" spans="1:18" x14ac:dyDescent="0.25">
      <c r="A4003" s="25">
        <f t="shared" si="564"/>
        <v>445</v>
      </c>
      <c r="B4003" s="23">
        <f t="shared" si="565"/>
        <v>44580</v>
      </c>
      <c r="C4003" s="24">
        <v>13</v>
      </c>
      <c r="D4003" s="54" t="str">
        <f t="shared" si="557"/>
        <v>ASET</v>
      </c>
      <c r="E4003" s="178"/>
      <c r="F4003" s="179"/>
      <c r="G4003" s="177"/>
      <c r="H4003" s="177"/>
      <c r="I4003" s="169">
        <f t="shared" si="558"/>
        <v>0</v>
      </c>
      <c r="J4003" s="149" t="str" cm="1">
        <f t="array" ref="J4003">IF(ISERROR(INDEX('Non Compliance input'!$H$5:$H$156,MATCH(1,(A4003='Non Compliance input'!$A$5:$A$156)*(F4003&gt;='Non Compliance input'!$D$5:$D$156)*(E4003&lt;'Non Compliance input'!$E$5:$E$156)*('Non Compliance input'!$H$5:$H$156="Yes"),0))
),"","Yes")</f>
        <v/>
      </c>
      <c r="K4003" s="149">
        <f t="shared" si="559"/>
        <v>0</v>
      </c>
      <c r="L4003" s="162">
        <f t="shared" si="560"/>
        <v>0</v>
      </c>
      <c r="M4003" s="162" t="str" cm="1">
        <f t="array" ref="M4003">IF(ISERROR(INDEX('Non Compliance input'!$I$5:$I$156,MATCH(1,(A4003='Non Compliance input'!$A$5:$A$156)*(E4003&gt;='Non Compliance input'!$D$5:$D$156)*(F4003&lt;='Non Compliance input'!$E$5:$E$156)*('Non Compliance input'!$I$5:$I$156="Yes"),0))
),"","Yes")</f>
        <v/>
      </c>
      <c r="N4003" s="149" t="str">
        <f>IF(VLOOKUP($A4003,HourEndingOutage!$B$3:$F$746,5,0)="Outage","Outage","")</f>
        <v/>
      </c>
      <c r="O4003" s="18">
        <f t="shared" si="561"/>
        <v>0</v>
      </c>
      <c r="P4003" s="18" t="str">
        <f t="shared" si="562"/>
        <v/>
      </c>
      <c r="Q4003" s="18">
        <f t="shared" si="563"/>
        <v>0</v>
      </c>
      <c r="R4003" s="118"/>
    </row>
    <row r="4004" spans="1:18" x14ac:dyDescent="0.25">
      <c r="A4004" s="25">
        <f t="shared" si="564"/>
        <v>445</v>
      </c>
      <c r="B4004" s="23">
        <f t="shared" si="565"/>
        <v>44580</v>
      </c>
      <c r="C4004" s="24">
        <v>13</v>
      </c>
      <c r="D4004" s="54" t="str">
        <f t="shared" si="557"/>
        <v>ASET</v>
      </c>
      <c r="E4004" s="178"/>
      <c r="F4004" s="179"/>
      <c r="G4004" s="177"/>
      <c r="H4004" s="177"/>
      <c r="I4004" s="169">
        <f t="shared" si="558"/>
        <v>0</v>
      </c>
      <c r="J4004" s="149" t="str" cm="1">
        <f t="array" ref="J4004">IF(ISERROR(INDEX('Non Compliance input'!$H$5:$H$156,MATCH(1,(A4004='Non Compliance input'!$A$5:$A$156)*(F4004&gt;='Non Compliance input'!$D$5:$D$156)*(E4004&lt;'Non Compliance input'!$E$5:$E$156)*('Non Compliance input'!$H$5:$H$156="Yes"),0))
),"","Yes")</f>
        <v/>
      </c>
      <c r="K4004" s="149">
        <f t="shared" si="559"/>
        <v>0</v>
      </c>
      <c r="L4004" s="162">
        <f t="shared" si="560"/>
        <v>0</v>
      </c>
      <c r="M4004" s="162" t="str" cm="1">
        <f t="array" ref="M4004">IF(ISERROR(INDEX('Non Compliance input'!$I$5:$I$156,MATCH(1,(A4004='Non Compliance input'!$A$5:$A$156)*(E4004&gt;='Non Compliance input'!$D$5:$D$156)*(F4004&lt;='Non Compliance input'!$E$5:$E$156)*('Non Compliance input'!$I$5:$I$156="Yes"),0))
),"","Yes")</f>
        <v/>
      </c>
      <c r="N4004" s="149" t="str">
        <f>IF(VLOOKUP($A4004,HourEndingOutage!$B$3:$F$746,5,0)="Outage","Outage","")</f>
        <v/>
      </c>
      <c r="O4004" s="18">
        <f t="shared" si="561"/>
        <v>0</v>
      </c>
      <c r="P4004" s="18" t="str">
        <f t="shared" si="562"/>
        <v/>
      </c>
      <c r="Q4004" s="18">
        <f t="shared" si="563"/>
        <v>0</v>
      </c>
      <c r="R4004" s="118"/>
    </row>
    <row r="4005" spans="1:18" x14ac:dyDescent="0.25">
      <c r="A4005" s="25">
        <f t="shared" si="564"/>
        <v>445</v>
      </c>
      <c r="B4005" s="23">
        <f t="shared" si="565"/>
        <v>44580</v>
      </c>
      <c r="C4005" s="24">
        <v>13</v>
      </c>
      <c r="D4005" s="54" t="str">
        <f t="shared" si="557"/>
        <v>ASET</v>
      </c>
      <c r="E4005" s="178"/>
      <c r="F4005" s="179"/>
      <c r="G4005" s="177"/>
      <c r="H4005" s="177"/>
      <c r="I4005" s="169">
        <f t="shared" si="558"/>
        <v>0</v>
      </c>
      <c r="J4005" s="149" t="str" cm="1">
        <f t="array" ref="J4005">IF(ISERROR(INDEX('Non Compliance input'!$H$5:$H$156,MATCH(1,(A4005='Non Compliance input'!$A$5:$A$156)*(F4005&gt;='Non Compliance input'!$D$5:$D$156)*(E4005&lt;'Non Compliance input'!$E$5:$E$156)*('Non Compliance input'!$H$5:$H$156="Yes"),0))
),"","Yes")</f>
        <v/>
      </c>
      <c r="K4005" s="149">
        <f t="shared" si="559"/>
        <v>0</v>
      </c>
      <c r="L4005" s="162">
        <f t="shared" si="560"/>
        <v>0</v>
      </c>
      <c r="M4005" s="162" t="str" cm="1">
        <f t="array" ref="M4005">IF(ISERROR(INDEX('Non Compliance input'!$I$5:$I$156,MATCH(1,(A4005='Non Compliance input'!$A$5:$A$156)*(E4005&gt;='Non Compliance input'!$D$5:$D$156)*(F4005&lt;='Non Compliance input'!$E$5:$E$156)*('Non Compliance input'!$I$5:$I$156="Yes"),0))
),"","Yes")</f>
        <v/>
      </c>
      <c r="N4005" s="149" t="str">
        <f>IF(VLOOKUP($A4005,HourEndingOutage!$B$3:$F$746,5,0)="Outage","Outage","")</f>
        <v/>
      </c>
      <c r="O4005" s="18">
        <f t="shared" si="561"/>
        <v>0</v>
      </c>
      <c r="P4005" s="18" t="str">
        <f t="shared" si="562"/>
        <v/>
      </c>
      <c r="Q4005" s="18">
        <f t="shared" si="563"/>
        <v>0</v>
      </c>
      <c r="R4005" s="118"/>
    </row>
    <row r="4006" spans="1:18" x14ac:dyDescent="0.25">
      <c r="A4006" s="25">
        <f t="shared" si="564"/>
        <v>445</v>
      </c>
      <c r="B4006" s="23">
        <f t="shared" si="565"/>
        <v>44580</v>
      </c>
      <c r="C4006" s="24">
        <v>13</v>
      </c>
      <c r="D4006" s="54" t="str">
        <f t="shared" si="557"/>
        <v>ASET</v>
      </c>
      <c r="E4006" s="178"/>
      <c r="F4006" s="179"/>
      <c r="G4006" s="177"/>
      <c r="H4006" s="177"/>
      <c r="I4006" s="169">
        <f t="shared" si="558"/>
        <v>0</v>
      </c>
      <c r="J4006" s="149" t="str" cm="1">
        <f t="array" ref="J4006">IF(ISERROR(INDEX('Non Compliance input'!$H$5:$H$156,MATCH(1,(A4006='Non Compliance input'!$A$5:$A$156)*(F4006&gt;='Non Compliance input'!$D$5:$D$156)*(E4006&lt;'Non Compliance input'!$E$5:$E$156)*('Non Compliance input'!$H$5:$H$156="Yes"),0))
),"","Yes")</f>
        <v/>
      </c>
      <c r="K4006" s="149">
        <f t="shared" si="559"/>
        <v>0</v>
      </c>
      <c r="L4006" s="162">
        <f t="shared" si="560"/>
        <v>0</v>
      </c>
      <c r="M4006" s="162" t="str" cm="1">
        <f t="array" ref="M4006">IF(ISERROR(INDEX('Non Compliance input'!$I$5:$I$156,MATCH(1,(A4006='Non Compliance input'!$A$5:$A$156)*(E4006&gt;='Non Compliance input'!$D$5:$D$156)*(F4006&lt;='Non Compliance input'!$E$5:$E$156)*('Non Compliance input'!$I$5:$I$156="Yes"),0))
),"","Yes")</f>
        <v/>
      </c>
      <c r="N4006" s="149" t="str">
        <f>IF(VLOOKUP($A4006,HourEndingOutage!$B$3:$F$746,5,0)="Outage","Outage","")</f>
        <v/>
      </c>
      <c r="O4006" s="18">
        <f t="shared" si="561"/>
        <v>0</v>
      </c>
      <c r="P4006" s="18" t="str">
        <f t="shared" si="562"/>
        <v/>
      </c>
      <c r="Q4006" s="18">
        <f t="shared" si="563"/>
        <v>0</v>
      </c>
      <c r="R4006" s="118"/>
    </row>
    <row r="4007" spans="1:18" x14ac:dyDescent="0.25">
      <c r="A4007" s="25">
        <f t="shared" si="564"/>
        <v>445</v>
      </c>
      <c r="B4007" s="23">
        <f t="shared" si="565"/>
        <v>44580</v>
      </c>
      <c r="C4007" s="24">
        <v>13</v>
      </c>
      <c r="D4007" s="54" t="str">
        <f t="shared" si="557"/>
        <v>ASET</v>
      </c>
      <c r="E4007" s="178"/>
      <c r="F4007" s="179"/>
      <c r="G4007" s="177"/>
      <c r="H4007" s="177"/>
      <c r="I4007" s="169">
        <f t="shared" si="558"/>
        <v>0</v>
      </c>
      <c r="J4007" s="149" t="str" cm="1">
        <f t="array" ref="J4007">IF(ISERROR(INDEX('Non Compliance input'!$H$5:$H$156,MATCH(1,(A4007='Non Compliance input'!$A$5:$A$156)*(F4007&gt;='Non Compliance input'!$D$5:$D$156)*(E4007&lt;'Non Compliance input'!$E$5:$E$156)*('Non Compliance input'!$H$5:$H$156="Yes"),0))
),"","Yes")</f>
        <v/>
      </c>
      <c r="K4007" s="149">
        <f t="shared" si="559"/>
        <v>0</v>
      </c>
      <c r="L4007" s="162">
        <f t="shared" si="560"/>
        <v>0</v>
      </c>
      <c r="M4007" s="162" t="str" cm="1">
        <f t="array" ref="M4007">IF(ISERROR(INDEX('Non Compliance input'!$I$5:$I$156,MATCH(1,(A4007='Non Compliance input'!$A$5:$A$156)*(E4007&gt;='Non Compliance input'!$D$5:$D$156)*(F4007&lt;='Non Compliance input'!$E$5:$E$156)*('Non Compliance input'!$I$5:$I$156="Yes"),0))
),"","Yes")</f>
        <v/>
      </c>
      <c r="N4007" s="149" t="str">
        <f>IF(VLOOKUP($A4007,HourEndingOutage!$B$3:$F$746,5,0)="Outage","Outage","")</f>
        <v/>
      </c>
      <c r="O4007" s="18">
        <f t="shared" si="561"/>
        <v>0</v>
      </c>
      <c r="P4007" s="18" t="str">
        <f t="shared" si="562"/>
        <v/>
      </c>
      <c r="Q4007" s="18">
        <f t="shared" si="563"/>
        <v>0</v>
      </c>
      <c r="R4007" s="118"/>
    </row>
    <row r="4008" spans="1:18" x14ac:dyDescent="0.25">
      <c r="A4008" s="25">
        <f t="shared" si="564"/>
        <v>446</v>
      </c>
      <c r="B4008" s="23">
        <f t="shared" si="565"/>
        <v>44580</v>
      </c>
      <c r="C4008" s="24">
        <v>14</v>
      </c>
      <c r="D4008" s="54" t="str">
        <f t="shared" si="557"/>
        <v>ASET</v>
      </c>
      <c r="E4008" s="178"/>
      <c r="F4008" s="179"/>
      <c r="G4008" s="177"/>
      <c r="H4008" s="177"/>
      <c r="I4008" s="169">
        <f t="shared" si="558"/>
        <v>0</v>
      </c>
      <c r="J4008" s="149" t="str" cm="1">
        <f t="array" ref="J4008">IF(ISERROR(INDEX('Non Compliance input'!$H$5:$H$156,MATCH(1,(A4008='Non Compliance input'!$A$5:$A$156)*(F4008&gt;='Non Compliance input'!$D$5:$D$156)*(E4008&lt;'Non Compliance input'!$E$5:$E$156)*('Non Compliance input'!$H$5:$H$156="Yes"),0))
),"","Yes")</f>
        <v/>
      </c>
      <c r="K4008" s="149">
        <f t="shared" si="559"/>
        <v>0</v>
      </c>
      <c r="L4008" s="162">
        <f t="shared" si="560"/>
        <v>0</v>
      </c>
      <c r="M4008" s="162" t="str" cm="1">
        <f t="array" ref="M4008">IF(ISERROR(INDEX('Non Compliance input'!$I$5:$I$156,MATCH(1,(A4008='Non Compliance input'!$A$5:$A$156)*(E4008&gt;='Non Compliance input'!$D$5:$D$156)*(F4008&lt;='Non Compliance input'!$E$5:$E$156)*('Non Compliance input'!$I$5:$I$156="Yes"),0))
),"","Yes")</f>
        <v/>
      </c>
      <c r="N4008" s="149" t="str">
        <f>IF(VLOOKUP($A4008,HourEndingOutage!$B$3:$F$746,5,0)="Outage","Outage","")</f>
        <v/>
      </c>
      <c r="O4008" s="18">
        <f t="shared" si="561"/>
        <v>0</v>
      </c>
      <c r="P4008" s="18" t="str">
        <f t="shared" si="562"/>
        <v/>
      </c>
      <c r="Q4008" s="18">
        <f t="shared" si="563"/>
        <v>0</v>
      </c>
      <c r="R4008" s="118"/>
    </row>
    <row r="4009" spans="1:18" x14ac:dyDescent="0.25">
      <c r="A4009" s="25">
        <f t="shared" si="564"/>
        <v>446</v>
      </c>
      <c r="B4009" s="23">
        <f t="shared" si="565"/>
        <v>44580</v>
      </c>
      <c r="C4009" s="24">
        <v>14</v>
      </c>
      <c r="D4009" s="54" t="str">
        <f t="shared" si="557"/>
        <v>ASET</v>
      </c>
      <c r="E4009" s="178"/>
      <c r="F4009" s="179"/>
      <c r="G4009" s="177"/>
      <c r="H4009" s="177"/>
      <c r="I4009" s="169">
        <f t="shared" si="558"/>
        <v>0</v>
      </c>
      <c r="J4009" s="149" t="str" cm="1">
        <f t="array" ref="J4009">IF(ISERROR(INDEX('Non Compliance input'!$H$5:$H$156,MATCH(1,(A4009='Non Compliance input'!$A$5:$A$156)*(F4009&gt;='Non Compliance input'!$D$5:$D$156)*(E4009&lt;'Non Compliance input'!$E$5:$E$156)*('Non Compliance input'!$H$5:$H$156="Yes"),0))
),"","Yes")</f>
        <v/>
      </c>
      <c r="K4009" s="149">
        <f t="shared" si="559"/>
        <v>0</v>
      </c>
      <c r="L4009" s="162">
        <f t="shared" si="560"/>
        <v>0</v>
      </c>
      <c r="M4009" s="162" t="str" cm="1">
        <f t="array" ref="M4009">IF(ISERROR(INDEX('Non Compliance input'!$I$5:$I$156,MATCH(1,(A4009='Non Compliance input'!$A$5:$A$156)*(E4009&gt;='Non Compliance input'!$D$5:$D$156)*(F4009&lt;='Non Compliance input'!$E$5:$E$156)*('Non Compliance input'!$I$5:$I$156="Yes"),0))
),"","Yes")</f>
        <v/>
      </c>
      <c r="N4009" s="149" t="str">
        <f>IF(VLOOKUP($A4009,HourEndingOutage!$B$3:$F$746,5,0)="Outage","Outage","")</f>
        <v/>
      </c>
      <c r="O4009" s="18">
        <f t="shared" si="561"/>
        <v>0</v>
      </c>
      <c r="P4009" s="18" t="str">
        <f t="shared" si="562"/>
        <v/>
      </c>
      <c r="Q4009" s="18">
        <f t="shared" si="563"/>
        <v>0</v>
      </c>
      <c r="R4009" s="118"/>
    </row>
    <row r="4010" spans="1:18" x14ac:dyDescent="0.25">
      <c r="A4010" s="25">
        <f t="shared" si="564"/>
        <v>446</v>
      </c>
      <c r="B4010" s="23">
        <f t="shared" si="565"/>
        <v>44580</v>
      </c>
      <c r="C4010" s="24">
        <v>14</v>
      </c>
      <c r="D4010" s="54" t="str">
        <f t="shared" si="557"/>
        <v>ASET</v>
      </c>
      <c r="E4010" s="178"/>
      <c r="F4010" s="179"/>
      <c r="G4010" s="177"/>
      <c r="H4010" s="177"/>
      <c r="I4010" s="169">
        <f t="shared" si="558"/>
        <v>0</v>
      </c>
      <c r="J4010" s="149" t="str" cm="1">
        <f t="array" ref="J4010">IF(ISERROR(INDEX('Non Compliance input'!$H$5:$H$156,MATCH(1,(A4010='Non Compliance input'!$A$5:$A$156)*(F4010&gt;='Non Compliance input'!$D$5:$D$156)*(E4010&lt;'Non Compliance input'!$E$5:$E$156)*('Non Compliance input'!$H$5:$H$156="Yes"),0))
),"","Yes")</f>
        <v/>
      </c>
      <c r="K4010" s="149">
        <f t="shared" si="559"/>
        <v>0</v>
      </c>
      <c r="L4010" s="162">
        <f t="shared" si="560"/>
        <v>0</v>
      </c>
      <c r="M4010" s="162" t="str" cm="1">
        <f t="array" ref="M4010">IF(ISERROR(INDEX('Non Compliance input'!$I$5:$I$156,MATCH(1,(A4010='Non Compliance input'!$A$5:$A$156)*(E4010&gt;='Non Compliance input'!$D$5:$D$156)*(F4010&lt;='Non Compliance input'!$E$5:$E$156)*('Non Compliance input'!$I$5:$I$156="Yes"),0))
),"","Yes")</f>
        <v/>
      </c>
      <c r="N4010" s="149" t="str">
        <f>IF(VLOOKUP($A4010,HourEndingOutage!$B$3:$F$746,5,0)="Outage","Outage","")</f>
        <v/>
      </c>
      <c r="O4010" s="18">
        <f t="shared" si="561"/>
        <v>0</v>
      </c>
      <c r="P4010" s="18" t="str">
        <f t="shared" si="562"/>
        <v/>
      </c>
      <c r="Q4010" s="18">
        <f t="shared" si="563"/>
        <v>0</v>
      </c>
      <c r="R4010" s="118"/>
    </row>
    <row r="4011" spans="1:18" x14ac:dyDescent="0.25">
      <c r="A4011" s="25">
        <f t="shared" si="564"/>
        <v>446</v>
      </c>
      <c r="B4011" s="23">
        <f t="shared" si="565"/>
        <v>44580</v>
      </c>
      <c r="C4011" s="24">
        <v>14</v>
      </c>
      <c r="D4011" s="54" t="str">
        <f t="shared" si="557"/>
        <v>ASET</v>
      </c>
      <c r="E4011" s="178"/>
      <c r="F4011" s="179"/>
      <c r="G4011" s="177"/>
      <c r="H4011" s="177"/>
      <c r="I4011" s="169">
        <f t="shared" si="558"/>
        <v>0</v>
      </c>
      <c r="J4011" s="149" t="str" cm="1">
        <f t="array" ref="J4011">IF(ISERROR(INDEX('Non Compliance input'!$H$5:$H$156,MATCH(1,(A4011='Non Compliance input'!$A$5:$A$156)*(F4011&gt;='Non Compliance input'!$D$5:$D$156)*(E4011&lt;'Non Compliance input'!$E$5:$E$156)*('Non Compliance input'!$H$5:$H$156="Yes"),0))
),"","Yes")</f>
        <v/>
      </c>
      <c r="K4011" s="149">
        <f t="shared" si="559"/>
        <v>0</v>
      </c>
      <c r="L4011" s="162">
        <f t="shared" si="560"/>
        <v>0</v>
      </c>
      <c r="M4011" s="162" t="str" cm="1">
        <f t="array" ref="M4011">IF(ISERROR(INDEX('Non Compliance input'!$I$5:$I$156,MATCH(1,(A4011='Non Compliance input'!$A$5:$A$156)*(E4011&gt;='Non Compliance input'!$D$5:$D$156)*(F4011&lt;='Non Compliance input'!$E$5:$E$156)*('Non Compliance input'!$I$5:$I$156="Yes"),0))
),"","Yes")</f>
        <v/>
      </c>
      <c r="N4011" s="149" t="str">
        <f>IF(VLOOKUP($A4011,HourEndingOutage!$B$3:$F$746,5,0)="Outage","Outage","")</f>
        <v/>
      </c>
      <c r="O4011" s="18">
        <f t="shared" si="561"/>
        <v>0</v>
      </c>
      <c r="P4011" s="18" t="str">
        <f t="shared" si="562"/>
        <v/>
      </c>
      <c r="Q4011" s="18">
        <f t="shared" si="563"/>
        <v>0</v>
      </c>
      <c r="R4011" s="118"/>
    </row>
    <row r="4012" spans="1:18" x14ac:dyDescent="0.25">
      <c r="A4012" s="25">
        <f t="shared" si="564"/>
        <v>446</v>
      </c>
      <c r="B4012" s="23">
        <f t="shared" si="565"/>
        <v>44580</v>
      </c>
      <c r="C4012" s="24">
        <v>14</v>
      </c>
      <c r="D4012" s="54" t="str">
        <f t="shared" si="557"/>
        <v>ASET</v>
      </c>
      <c r="E4012" s="178"/>
      <c r="F4012" s="179"/>
      <c r="G4012" s="177"/>
      <c r="H4012" s="177"/>
      <c r="I4012" s="169">
        <f t="shared" si="558"/>
        <v>0</v>
      </c>
      <c r="J4012" s="149" t="str" cm="1">
        <f t="array" ref="J4012">IF(ISERROR(INDEX('Non Compliance input'!$H$5:$H$156,MATCH(1,(A4012='Non Compliance input'!$A$5:$A$156)*(F4012&gt;='Non Compliance input'!$D$5:$D$156)*(E4012&lt;'Non Compliance input'!$E$5:$E$156)*('Non Compliance input'!$H$5:$H$156="Yes"),0))
),"","Yes")</f>
        <v/>
      </c>
      <c r="K4012" s="149">
        <f t="shared" si="559"/>
        <v>0</v>
      </c>
      <c r="L4012" s="162">
        <f t="shared" si="560"/>
        <v>0</v>
      </c>
      <c r="M4012" s="162" t="str" cm="1">
        <f t="array" ref="M4012">IF(ISERROR(INDEX('Non Compliance input'!$I$5:$I$156,MATCH(1,(A4012='Non Compliance input'!$A$5:$A$156)*(E4012&gt;='Non Compliance input'!$D$5:$D$156)*(F4012&lt;='Non Compliance input'!$E$5:$E$156)*('Non Compliance input'!$I$5:$I$156="Yes"),0))
),"","Yes")</f>
        <v/>
      </c>
      <c r="N4012" s="149" t="str">
        <f>IF(VLOOKUP($A4012,HourEndingOutage!$B$3:$F$746,5,0)="Outage","Outage","")</f>
        <v/>
      </c>
      <c r="O4012" s="18">
        <f t="shared" si="561"/>
        <v>0</v>
      </c>
      <c r="P4012" s="18" t="str">
        <f t="shared" si="562"/>
        <v/>
      </c>
      <c r="Q4012" s="18">
        <f t="shared" si="563"/>
        <v>0</v>
      </c>
      <c r="R4012" s="118"/>
    </row>
    <row r="4013" spans="1:18" x14ac:dyDescent="0.25">
      <c r="A4013" s="25">
        <f t="shared" si="564"/>
        <v>446</v>
      </c>
      <c r="B4013" s="23">
        <f t="shared" si="565"/>
        <v>44580</v>
      </c>
      <c r="C4013" s="24">
        <v>14</v>
      </c>
      <c r="D4013" s="54" t="str">
        <f t="shared" si="557"/>
        <v>ASET</v>
      </c>
      <c r="E4013" s="178"/>
      <c r="F4013" s="179"/>
      <c r="G4013" s="177"/>
      <c r="H4013" s="177"/>
      <c r="I4013" s="169">
        <f t="shared" si="558"/>
        <v>0</v>
      </c>
      <c r="J4013" s="149" t="str" cm="1">
        <f t="array" ref="J4013">IF(ISERROR(INDEX('Non Compliance input'!$H$5:$H$156,MATCH(1,(A4013='Non Compliance input'!$A$5:$A$156)*(F4013&gt;='Non Compliance input'!$D$5:$D$156)*(E4013&lt;'Non Compliance input'!$E$5:$E$156)*('Non Compliance input'!$H$5:$H$156="Yes"),0))
),"","Yes")</f>
        <v/>
      </c>
      <c r="K4013" s="149">
        <f t="shared" si="559"/>
        <v>0</v>
      </c>
      <c r="L4013" s="162">
        <f t="shared" si="560"/>
        <v>0</v>
      </c>
      <c r="M4013" s="162" t="str" cm="1">
        <f t="array" ref="M4013">IF(ISERROR(INDEX('Non Compliance input'!$I$5:$I$156,MATCH(1,(A4013='Non Compliance input'!$A$5:$A$156)*(E4013&gt;='Non Compliance input'!$D$5:$D$156)*(F4013&lt;='Non Compliance input'!$E$5:$E$156)*('Non Compliance input'!$I$5:$I$156="Yes"),0))
),"","Yes")</f>
        <v/>
      </c>
      <c r="N4013" s="149" t="str">
        <f>IF(VLOOKUP($A4013,HourEndingOutage!$B$3:$F$746,5,0)="Outage","Outage","")</f>
        <v/>
      </c>
      <c r="O4013" s="18">
        <f t="shared" si="561"/>
        <v>0</v>
      </c>
      <c r="P4013" s="18" t="str">
        <f t="shared" si="562"/>
        <v/>
      </c>
      <c r="Q4013" s="18">
        <f t="shared" si="563"/>
        <v>0</v>
      </c>
      <c r="R4013" s="118"/>
    </row>
    <row r="4014" spans="1:18" x14ac:dyDescent="0.25">
      <c r="A4014" s="25">
        <f t="shared" si="564"/>
        <v>446</v>
      </c>
      <c r="B4014" s="23">
        <f t="shared" si="565"/>
        <v>44580</v>
      </c>
      <c r="C4014" s="24">
        <v>14</v>
      </c>
      <c r="D4014" s="54" t="str">
        <f t="shared" si="557"/>
        <v>ASET</v>
      </c>
      <c r="E4014" s="178"/>
      <c r="F4014" s="179"/>
      <c r="G4014" s="177"/>
      <c r="H4014" s="177"/>
      <c r="I4014" s="169">
        <f t="shared" si="558"/>
        <v>0</v>
      </c>
      <c r="J4014" s="149" t="str" cm="1">
        <f t="array" ref="J4014">IF(ISERROR(INDEX('Non Compliance input'!$H$5:$H$156,MATCH(1,(A4014='Non Compliance input'!$A$5:$A$156)*(F4014&gt;='Non Compliance input'!$D$5:$D$156)*(E4014&lt;'Non Compliance input'!$E$5:$E$156)*('Non Compliance input'!$H$5:$H$156="Yes"),0))
),"","Yes")</f>
        <v/>
      </c>
      <c r="K4014" s="149">
        <f t="shared" si="559"/>
        <v>0</v>
      </c>
      <c r="L4014" s="162">
        <f t="shared" si="560"/>
        <v>0</v>
      </c>
      <c r="M4014" s="162" t="str" cm="1">
        <f t="array" ref="M4014">IF(ISERROR(INDEX('Non Compliance input'!$I$5:$I$156,MATCH(1,(A4014='Non Compliance input'!$A$5:$A$156)*(E4014&gt;='Non Compliance input'!$D$5:$D$156)*(F4014&lt;='Non Compliance input'!$E$5:$E$156)*('Non Compliance input'!$I$5:$I$156="Yes"),0))
),"","Yes")</f>
        <v/>
      </c>
      <c r="N4014" s="149" t="str">
        <f>IF(VLOOKUP($A4014,HourEndingOutage!$B$3:$F$746,5,0)="Outage","Outage","")</f>
        <v/>
      </c>
      <c r="O4014" s="18">
        <f t="shared" si="561"/>
        <v>0</v>
      </c>
      <c r="P4014" s="18" t="str">
        <f t="shared" si="562"/>
        <v/>
      </c>
      <c r="Q4014" s="18">
        <f t="shared" si="563"/>
        <v>0</v>
      </c>
      <c r="R4014" s="118"/>
    </row>
    <row r="4015" spans="1:18" x14ac:dyDescent="0.25">
      <c r="A4015" s="25">
        <f t="shared" si="564"/>
        <v>446</v>
      </c>
      <c r="B4015" s="23">
        <f t="shared" si="565"/>
        <v>44580</v>
      </c>
      <c r="C4015" s="24">
        <v>14</v>
      </c>
      <c r="D4015" s="54" t="str">
        <f t="shared" si="557"/>
        <v>ASET</v>
      </c>
      <c r="E4015" s="178"/>
      <c r="F4015" s="179"/>
      <c r="G4015" s="177"/>
      <c r="H4015" s="177"/>
      <c r="I4015" s="169">
        <f t="shared" si="558"/>
        <v>0</v>
      </c>
      <c r="J4015" s="149" t="str" cm="1">
        <f t="array" ref="J4015">IF(ISERROR(INDEX('Non Compliance input'!$H$5:$H$156,MATCH(1,(A4015='Non Compliance input'!$A$5:$A$156)*(F4015&gt;='Non Compliance input'!$D$5:$D$156)*(E4015&lt;'Non Compliance input'!$E$5:$E$156)*('Non Compliance input'!$H$5:$H$156="Yes"),0))
),"","Yes")</f>
        <v/>
      </c>
      <c r="K4015" s="149">
        <f t="shared" si="559"/>
        <v>0</v>
      </c>
      <c r="L4015" s="162">
        <f t="shared" si="560"/>
        <v>0</v>
      </c>
      <c r="M4015" s="162" t="str" cm="1">
        <f t="array" ref="M4015">IF(ISERROR(INDEX('Non Compliance input'!$I$5:$I$156,MATCH(1,(A4015='Non Compliance input'!$A$5:$A$156)*(E4015&gt;='Non Compliance input'!$D$5:$D$156)*(F4015&lt;='Non Compliance input'!$E$5:$E$156)*('Non Compliance input'!$I$5:$I$156="Yes"),0))
),"","Yes")</f>
        <v/>
      </c>
      <c r="N4015" s="149" t="str">
        <f>IF(VLOOKUP($A4015,HourEndingOutage!$B$3:$F$746,5,0)="Outage","Outage","")</f>
        <v/>
      </c>
      <c r="O4015" s="18">
        <f t="shared" si="561"/>
        <v>0</v>
      </c>
      <c r="P4015" s="18" t="str">
        <f t="shared" si="562"/>
        <v/>
      </c>
      <c r="Q4015" s="18">
        <f t="shared" si="563"/>
        <v>0</v>
      </c>
      <c r="R4015" s="118"/>
    </row>
    <row r="4016" spans="1:18" x14ac:dyDescent="0.25">
      <c r="A4016" s="25">
        <f t="shared" si="564"/>
        <v>446</v>
      </c>
      <c r="B4016" s="23">
        <f t="shared" si="565"/>
        <v>44580</v>
      </c>
      <c r="C4016" s="24">
        <v>14</v>
      </c>
      <c r="D4016" s="54" t="str">
        <f t="shared" si="557"/>
        <v>ASET</v>
      </c>
      <c r="E4016" s="178"/>
      <c r="F4016" s="179"/>
      <c r="G4016" s="177"/>
      <c r="H4016" s="177"/>
      <c r="I4016" s="169">
        <f t="shared" si="558"/>
        <v>0</v>
      </c>
      <c r="J4016" s="149" t="str" cm="1">
        <f t="array" ref="J4016">IF(ISERROR(INDEX('Non Compliance input'!$H$5:$H$156,MATCH(1,(A4016='Non Compliance input'!$A$5:$A$156)*(F4016&gt;='Non Compliance input'!$D$5:$D$156)*(E4016&lt;'Non Compliance input'!$E$5:$E$156)*('Non Compliance input'!$H$5:$H$156="Yes"),0))
),"","Yes")</f>
        <v/>
      </c>
      <c r="K4016" s="149">
        <f t="shared" si="559"/>
        <v>0</v>
      </c>
      <c r="L4016" s="162">
        <f t="shared" si="560"/>
        <v>0</v>
      </c>
      <c r="M4016" s="162" t="str" cm="1">
        <f t="array" ref="M4016">IF(ISERROR(INDEX('Non Compliance input'!$I$5:$I$156,MATCH(1,(A4016='Non Compliance input'!$A$5:$A$156)*(E4016&gt;='Non Compliance input'!$D$5:$D$156)*(F4016&lt;='Non Compliance input'!$E$5:$E$156)*('Non Compliance input'!$I$5:$I$156="Yes"),0))
),"","Yes")</f>
        <v/>
      </c>
      <c r="N4016" s="149" t="str">
        <f>IF(VLOOKUP($A4016,HourEndingOutage!$B$3:$F$746,5,0)="Outage","Outage","")</f>
        <v/>
      </c>
      <c r="O4016" s="18">
        <f t="shared" si="561"/>
        <v>0</v>
      </c>
      <c r="P4016" s="18" t="str">
        <f t="shared" si="562"/>
        <v/>
      </c>
      <c r="Q4016" s="18">
        <f t="shared" si="563"/>
        <v>0</v>
      </c>
      <c r="R4016" s="118"/>
    </row>
    <row r="4017" spans="1:18" x14ac:dyDescent="0.25">
      <c r="A4017" s="25">
        <f t="shared" si="564"/>
        <v>447</v>
      </c>
      <c r="B4017" s="23">
        <f t="shared" si="565"/>
        <v>44580</v>
      </c>
      <c r="C4017" s="24">
        <v>15</v>
      </c>
      <c r="D4017" s="54" t="str">
        <f t="shared" si="557"/>
        <v>ASET</v>
      </c>
      <c r="E4017" s="178"/>
      <c r="F4017" s="179"/>
      <c r="G4017" s="177"/>
      <c r="H4017" s="177"/>
      <c r="I4017" s="169">
        <f t="shared" si="558"/>
        <v>0</v>
      </c>
      <c r="J4017" s="149" t="str" cm="1">
        <f t="array" ref="J4017">IF(ISERROR(INDEX('Non Compliance input'!$H$5:$H$156,MATCH(1,(A4017='Non Compliance input'!$A$5:$A$156)*(F4017&gt;='Non Compliance input'!$D$5:$D$156)*(E4017&lt;'Non Compliance input'!$E$5:$E$156)*('Non Compliance input'!$H$5:$H$156="Yes"),0))
),"","Yes")</f>
        <v/>
      </c>
      <c r="K4017" s="149">
        <f t="shared" si="559"/>
        <v>0</v>
      </c>
      <c r="L4017" s="162">
        <f t="shared" si="560"/>
        <v>0</v>
      </c>
      <c r="M4017" s="162" t="str" cm="1">
        <f t="array" ref="M4017">IF(ISERROR(INDEX('Non Compliance input'!$I$5:$I$156,MATCH(1,(A4017='Non Compliance input'!$A$5:$A$156)*(E4017&gt;='Non Compliance input'!$D$5:$D$156)*(F4017&lt;='Non Compliance input'!$E$5:$E$156)*('Non Compliance input'!$I$5:$I$156="Yes"),0))
),"","Yes")</f>
        <v/>
      </c>
      <c r="N4017" s="149" t="str">
        <f>IF(VLOOKUP($A4017,HourEndingOutage!$B$3:$F$746,5,0)="Outage","Outage","")</f>
        <v/>
      </c>
      <c r="O4017" s="18">
        <f t="shared" si="561"/>
        <v>0</v>
      </c>
      <c r="P4017" s="18" t="str">
        <f t="shared" si="562"/>
        <v/>
      </c>
      <c r="Q4017" s="18">
        <f t="shared" si="563"/>
        <v>0</v>
      </c>
      <c r="R4017" s="118"/>
    </row>
    <row r="4018" spans="1:18" x14ac:dyDescent="0.25">
      <c r="A4018" s="25">
        <f t="shared" si="564"/>
        <v>447</v>
      </c>
      <c r="B4018" s="23">
        <f t="shared" si="565"/>
        <v>44580</v>
      </c>
      <c r="C4018" s="24">
        <v>15</v>
      </c>
      <c r="D4018" s="54" t="str">
        <f t="shared" si="557"/>
        <v>ASET</v>
      </c>
      <c r="E4018" s="178"/>
      <c r="F4018" s="179"/>
      <c r="G4018" s="177"/>
      <c r="H4018" s="177"/>
      <c r="I4018" s="169">
        <f t="shared" si="558"/>
        <v>0</v>
      </c>
      <c r="J4018" s="149" t="str" cm="1">
        <f t="array" ref="J4018">IF(ISERROR(INDEX('Non Compliance input'!$H$5:$H$156,MATCH(1,(A4018='Non Compliance input'!$A$5:$A$156)*(F4018&gt;='Non Compliance input'!$D$5:$D$156)*(E4018&lt;'Non Compliance input'!$E$5:$E$156)*('Non Compliance input'!$H$5:$H$156="Yes"),0))
),"","Yes")</f>
        <v/>
      </c>
      <c r="K4018" s="149">
        <f t="shared" si="559"/>
        <v>0</v>
      </c>
      <c r="L4018" s="162">
        <f t="shared" si="560"/>
        <v>0</v>
      </c>
      <c r="M4018" s="162" t="str" cm="1">
        <f t="array" ref="M4018">IF(ISERROR(INDEX('Non Compliance input'!$I$5:$I$156,MATCH(1,(A4018='Non Compliance input'!$A$5:$A$156)*(E4018&gt;='Non Compliance input'!$D$5:$D$156)*(F4018&lt;='Non Compliance input'!$E$5:$E$156)*('Non Compliance input'!$I$5:$I$156="Yes"),0))
),"","Yes")</f>
        <v/>
      </c>
      <c r="N4018" s="149" t="str">
        <f>IF(VLOOKUP($A4018,HourEndingOutage!$B$3:$F$746,5,0)="Outage","Outage","")</f>
        <v/>
      </c>
      <c r="O4018" s="18">
        <f t="shared" si="561"/>
        <v>0</v>
      </c>
      <c r="P4018" s="18" t="str">
        <f t="shared" si="562"/>
        <v/>
      </c>
      <c r="Q4018" s="18">
        <f t="shared" si="563"/>
        <v>0</v>
      </c>
      <c r="R4018" s="118"/>
    </row>
    <row r="4019" spans="1:18" x14ac:dyDescent="0.25">
      <c r="A4019" s="25">
        <f t="shared" si="564"/>
        <v>447</v>
      </c>
      <c r="B4019" s="23">
        <f t="shared" si="565"/>
        <v>44580</v>
      </c>
      <c r="C4019" s="24">
        <v>15</v>
      </c>
      <c r="D4019" s="54" t="str">
        <f t="shared" si="557"/>
        <v>ASET</v>
      </c>
      <c r="E4019" s="178"/>
      <c r="F4019" s="179"/>
      <c r="G4019" s="177"/>
      <c r="H4019" s="177"/>
      <c r="I4019" s="169">
        <f t="shared" si="558"/>
        <v>0</v>
      </c>
      <c r="J4019" s="149" t="str" cm="1">
        <f t="array" ref="J4019">IF(ISERROR(INDEX('Non Compliance input'!$H$5:$H$156,MATCH(1,(A4019='Non Compliance input'!$A$5:$A$156)*(F4019&gt;='Non Compliance input'!$D$5:$D$156)*(E4019&lt;'Non Compliance input'!$E$5:$E$156)*('Non Compliance input'!$H$5:$H$156="Yes"),0))
),"","Yes")</f>
        <v/>
      </c>
      <c r="K4019" s="149">
        <f t="shared" si="559"/>
        <v>0</v>
      </c>
      <c r="L4019" s="162">
        <f t="shared" si="560"/>
        <v>0</v>
      </c>
      <c r="M4019" s="162" t="str" cm="1">
        <f t="array" ref="M4019">IF(ISERROR(INDEX('Non Compliance input'!$I$5:$I$156,MATCH(1,(A4019='Non Compliance input'!$A$5:$A$156)*(E4019&gt;='Non Compliance input'!$D$5:$D$156)*(F4019&lt;='Non Compliance input'!$E$5:$E$156)*('Non Compliance input'!$I$5:$I$156="Yes"),0))
),"","Yes")</f>
        <v/>
      </c>
      <c r="N4019" s="149" t="str">
        <f>IF(VLOOKUP($A4019,HourEndingOutage!$B$3:$F$746,5,0)="Outage","Outage","")</f>
        <v/>
      </c>
      <c r="O4019" s="18">
        <f t="shared" si="561"/>
        <v>0</v>
      </c>
      <c r="P4019" s="18" t="str">
        <f t="shared" si="562"/>
        <v/>
      </c>
      <c r="Q4019" s="18">
        <f t="shared" si="563"/>
        <v>0</v>
      </c>
      <c r="R4019" s="118"/>
    </row>
    <row r="4020" spans="1:18" x14ac:dyDescent="0.25">
      <c r="A4020" s="25">
        <f t="shared" si="564"/>
        <v>447</v>
      </c>
      <c r="B4020" s="23">
        <f t="shared" si="565"/>
        <v>44580</v>
      </c>
      <c r="C4020" s="24">
        <v>15</v>
      </c>
      <c r="D4020" s="54" t="str">
        <f t="shared" si="557"/>
        <v>ASET</v>
      </c>
      <c r="E4020" s="178"/>
      <c r="F4020" s="179"/>
      <c r="G4020" s="177"/>
      <c r="H4020" s="177"/>
      <c r="I4020" s="169">
        <f t="shared" si="558"/>
        <v>0</v>
      </c>
      <c r="J4020" s="149" t="str" cm="1">
        <f t="array" ref="J4020">IF(ISERROR(INDEX('Non Compliance input'!$H$5:$H$156,MATCH(1,(A4020='Non Compliance input'!$A$5:$A$156)*(F4020&gt;='Non Compliance input'!$D$5:$D$156)*(E4020&lt;'Non Compliance input'!$E$5:$E$156)*('Non Compliance input'!$H$5:$H$156="Yes"),0))
),"","Yes")</f>
        <v/>
      </c>
      <c r="K4020" s="149">
        <f t="shared" si="559"/>
        <v>0</v>
      </c>
      <c r="L4020" s="162">
        <f t="shared" si="560"/>
        <v>0</v>
      </c>
      <c r="M4020" s="162" t="str" cm="1">
        <f t="array" ref="M4020">IF(ISERROR(INDEX('Non Compliance input'!$I$5:$I$156,MATCH(1,(A4020='Non Compliance input'!$A$5:$A$156)*(E4020&gt;='Non Compliance input'!$D$5:$D$156)*(F4020&lt;='Non Compliance input'!$E$5:$E$156)*('Non Compliance input'!$I$5:$I$156="Yes"),0))
),"","Yes")</f>
        <v/>
      </c>
      <c r="N4020" s="149" t="str">
        <f>IF(VLOOKUP($A4020,HourEndingOutage!$B$3:$F$746,5,0)="Outage","Outage","")</f>
        <v/>
      </c>
      <c r="O4020" s="18">
        <f t="shared" si="561"/>
        <v>0</v>
      </c>
      <c r="P4020" s="18" t="str">
        <f t="shared" si="562"/>
        <v/>
      </c>
      <c r="Q4020" s="18">
        <f t="shared" si="563"/>
        <v>0</v>
      </c>
      <c r="R4020" s="118"/>
    </row>
    <row r="4021" spans="1:18" x14ac:dyDescent="0.25">
      <c r="A4021" s="25">
        <f t="shared" si="564"/>
        <v>447</v>
      </c>
      <c r="B4021" s="23">
        <f t="shared" si="565"/>
        <v>44580</v>
      </c>
      <c r="C4021" s="24">
        <v>15</v>
      </c>
      <c r="D4021" s="54" t="str">
        <f t="shared" si="557"/>
        <v>ASET</v>
      </c>
      <c r="E4021" s="178"/>
      <c r="F4021" s="179"/>
      <c r="G4021" s="177"/>
      <c r="H4021" s="177"/>
      <c r="I4021" s="169">
        <f t="shared" si="558"/>
        <v>0</v>
      </c>
      <c r="J4021" s="149" t="str" cm="1">
        <f t="array" ref="J4021">IF(ISERROR(INDEX('Non Compliance input'!$H$5:$H$156,MATCH(1,(A4021='Non Compliance input'!$A$5:$A$156)*(F4021&gt;='Non Compliance input'!$D$5:$D$156)*(E4021&lt;'Non Compliance input'!$E$5:$E$156)*('Non Compliance input'!$H$5:$H$156="Yes"),0))
),"","Yes")</f>
        <v/>
      </c>
      <c r="K4021" s="149">
        <f t="shared" si="559"/>
        <v>0</v>
      </c>
      <c r="L4021" s="162">
        <f t="shared" si="560"/>
        <v>0</v>
      </c>
      <c r="M4021" s="162" t="str" cm="1">
        <f t="array" ref="M4021">IF(ISERROR(INDEX('Non Compliance input'!$I$5:$I$156,MATCH(1,(A4021='Non Compliance input'!$A$5:$A$156)*(E4021&gt;='Non Compliance input'!$D$5:$D$156)*(F4021&lt;='Non Compliance input'!$E$5:$E$156)*('Non Compliance input'!$I$5:$I$156="Yes"),0))
),"","Yes")</f>
        <v/>
      </c>
      <c r="N4021" s="149" t="str">
        <f>IF(VLOOKUP($A4021,HourEndingOutage!$B$3:$F$746,5,0)="Outage","Outage","")</f>
        <v/>
      </c>
      <c r="O4021" s="18">
        <f t="shared" si="561"/>
        <v>0</v>
      </c>
      <c r="P4021" s="18" t="str">
        <f t="shared" si="562"/>
        <v/>
      </c>
      <c r="Q4021" s="18">
        <f t="shared" si="563"/>
        <v>0</v>
      </c>
      <c r="R4021" s="118"/>
    </row>
    <row r="4022" spans="1:18" x14ac:dyDescent="0.25">
      <c r="A4022" s="25">
        <f t="shared" si="564"/>
        <v>447</v>
      </c>
      <c r="B4022" s="23">
        <f t="shared" si="565"/>
        <v>44580</v>
      </c>
      <c r="C4022" s="24">
        <v>15</v>
      </c>
      <c r="D4022" s="54" t="str">
        <f t="shared" si="557"/>
        <v>ASET</v>
      </c>
      <c r="E4022" s="178"/>
      <c r="F4022" s="179"/>
      <c r="G4022" s="177"/>
      <c r="H4022" s="177"/>
      <c r="I4022" s="169">
        <f t="shared" si="558"/>
        <v>0</v>
      </c>
      <c r="J4022" s="149" t="str" cm="1">
        <f t="array" ref="J4022">IF(ISERROR(INDEX('Non Compliance input'!$H$5:$H$156,MATCH(1,(A4022='Non Compliance input'!$A$5:$A$156)*(F4022&gt;='Non Compliance input'!$D$5:$D$156)*(E4022&lt;'Non Compliance input'!$E$5:$E$156)*('Non Compliance input'!$H$5:$H$156="Yes"),0))
),"","Yes")</f>
        <v/>
      </c>
      <c r="K4022" s="149">
        <f t="shared" si="559"/>
        <v>0</v>
      </c>
      <c r="L4022" s="162">
        <f t="shared" si="560"/>
        <v>0</v>
      </c>
      <c r="M4022" s="162" t="str" cm="1">
        <f t="array" ref="M4022">IF(ISERROR(INDEX('Non Compliance input'!$I$5:$I$156,MATCH(1,(A4022='Non Compliance input'!$A$5:$A$156)*(E4022&gt;='Non Compliance input'!$D$5:$D$156)*(F4022&lt;='Non Compliance input'!$E$5:$E$156)*('Non Compliance input'!$I$5:$I$156="Yes"),0))
),"","Yes")</f>
        <v/>
      </c>
      <c r="N4022" s="149" t="str">
        <f>IF(VLOOKUP($A4022,HourEndingOutage!$B$3:$F$746,5,0)="Outage","Outage","")</f>
        <v/>
      </c>
      <c r="O4022" s="18">
        <f t="shared" si="561"/>
        <v>0</v>
      </c>
      <c r="P4022" s="18" t="str">
        <f t="shared" si="562"/>
        <v/>
      </c>
      <c r="Q4022" s="18">
        <f t="shared" si="563"/>
        <v>0</v>
      </c>
      <c r="R4022" s="118"/>
    </row>
    <row r="4023" spans="1:18" x14ac:dyDescent="0.25">
      <c r="A4023" s="25">
        <f t="shared" si="564"/>
        <v>447</v>
      </c>
      <c r="B4023" s="23">
        <f t="shared" si="565"/>
        <v>44580</v>
      </c>
      <c r="C4023" s="24">
        <v>15</v>
      </c>
      <c r="D4023" s="54" t="str">
        <f t="shared" si="557"/>
        <v>ASET</v>
      </c>
      <c r="E4023" s="178"/>
      <c r="F4023" s="179"/>
      <c r="G4023" s="177"/>
      <c r="H4023" s="177"/>
      <c r="I4023" s="169">
        <f t="shared" si="558"/>
        <v>0</v>
      </c>
      <c r="J4023" s="149" t="str" cm="1">
        <f t="array" ref="J4023">IF(ISERROR(INDEX('Non Compliance input'!$H$5:$H$156,MATCH(1,(A4023='Non Compliance input'!$A$5:$A$156)*(F4023&gt;='Non Compliance input'!$D$5:$D$156)*(E4023&lt;'Non Compliance input'!$E$5:$E$156)*('Non Compliance input'!$H$5:$H$156="Yes"),0))
),"","Yes")</f>
        <v/>
      </c>
      <c r="K4023" s="149">
        <f t="shared" si="559"/>
        <v>0</v>
      </c>
      <c r="L4023" s="162">
        <f t="shared" si="560"/>
        <v>0</v>
      </c>
      <c r="M4023" s="162" t="str" cm="1">
        <f t="array" ref="M4023">IF(ISERROR(INDEX('Non Compliance input'!$I$5:$I$156,MATCH(1,(A4023='Non Compliance input'!$A$5:$A$156)*(E4023&gt;='Non Compliance input'!$D$5:$D$156)*(F4023&lt;='Non Compliance input'!$E$5:$E$156)*('Non Compliance input'!$I$5:$I$156="Yes"),0))
),"","Yes")</f>
        <v/>
      </c>
      <c r="N4023" s="149" t="str">
        <f>IF(VLOOKUP($A4023,HourEndingOutage!$B$3:$F$746,5,0)="Outage","Outage","")</f>
        <v/>
      </c>
      <c r="O4023" s="18">
        <f t="shared" si="561"/>
        <v>0</v>
      </c>
      <c r="P4023" s="18" t="str">
        <f t="shared" si="562"/>
        <v/>
      </c>
      <c r="Q4023" s="18">
        <f t="shared" si="563"/>
        <v>0</v>
      </c>
      <c r="R4023" s="118"/>
    </row>
    <row r="4024" spans="1:18" x14ac:dyDescent="0.25">
      <c r="A4024" s="25">
        <f t="shared" si="564"/>
        <v>447</v>
      </c>
      <c r="B4024" s="23">
        <f t="shared" si="565"/>
        <v>44580</v>
      </c>
      <c r="C4024" s="24">
        <v>15</v>
      </c>
      <c r="D4024" s="54" t="str">
        <f t="shared" si="557"/>
        <v>ASET</v>
      </c>
      <c r="E4024" s="178"/>
      <c r="F4024" s="179"/>
      <c r="G4024" s="177"/>
      <c r="H4024" s="177"/>
      <c r="I4024" s="169">
        <f t="shared" si="558"/>
        <v>0</v>
      </c>
      <c r="J4024" s="149" t="str" cm="1">
        <f t="array" ref="J4024">IF(ISERROR(INDEX('Non Compliance input'!$H$5:$H$156,MATCH(1,(A4024='Non Compliance input'!$A$5:$A$156)*(F4024&gt;='Non Compliance input'!$D$5:$D$156)*(E4024&lt;'Non Compliance input'!$E$5:$E$156)*('Non Compliance input'!$H$5:$H$156="Yes"),0))
),"","Yes")</f>
        <v/>
      </c>
      <c r="K4024" s="149">
        <f t="shared" si="559"/>
        <v>0</v>
      </c>
      <c r="L4024" s="162">
        <f t="shared" si="560"/>
        <v>0</v>
      </c>
      <c r="M4024" s="162" t="str" cm="1">
        <f t="array" ref="M4024">IF(ISERROR(INDEX('Non Compliance input'!$I$5:$I$156,MATCH(1,(A4024='Non Compliance input'!$A$5:$A$156)*(E4024&gt;='Non Compliance input'!$D$5:$D$156)*(F4024&lt;='Non Compliance input'!$E$5:$E$156)*('Non Compliance input'!$I$5:$I$156="Yes"),0))
),"","Yes")</f>
        <v/>
      </c>
      <c r="N4024" s="149" t="str">
        <f>IF(VLOOKUP($A4024,HourEndingOutage!$B$3:$F$746,5,0)="Outage","Outage","")</f>
        <v/>
      </c>
      <c r="O4024" s="18">
        <f t="shared" si="561"/>
        <v>0</v>
      </c>
      <c r="P4024" s="18" t="str">
        <f t="shared" si="562"/>
        <v/>
      </c>
      <c r="Q4024" s="18">
        <f t="shared" si="563"/>
        <v>0</v>
      </c>
      <c r="R4024" s="118"/>
    </row>
    <row r="4025" spans="1:18" x14ac:dyDescent="0.25">
      <c r="A4025" s="25">
        <f t="shared" si="564"/>
        <v>447</v>
      </c>
      <c r="B4025" s="23">
        <f t="shared" si="565"/>
        <v>44580</v>
      </c>
      <c r="C4025" s="24">
        <v>15</v>
      </c>
      <c r="D4025" s="54" t="str">
        <f t="shared" si="557"/>
        <v>ASET</v>
      </c>
      <c r="E4025" s="178"/>
      <c r="F4025" s="179"/>
      <c r="G4025" s="177"/>
      <c r="H4025" s="177"/>
      <c r="I4025" s="169">
        <f t="shared" si="558"/>
        <v>0</v>
      </c>
      <c r="J4025" s="149" t="str" cm="1">
        <f t="array" ref="J4025">IF(ISERROR(INDEX('Non Compliance input'!$H$5:$H$156,MATCH(1,(A4025='Non Compliance input'!$A$5:$A$156)*(F4025&gt;='Non Compliance input'!$D$5:$D$156)*(E4025&lt;'Non Compliance input'!$E$5:$E$156)*('Non Compliance input'!$H$5:$H$156="Yes"),0))
),"","Yes")</f>
        <v/>
      </c>
      <c r="K4025" s="149">
        <f t="shared" si="559"/>
        <v>0</v>
      </c>
      <c r="L4025" s="162">
        <f t="shared" si="560"/>
        <v>0</v>
      </c>
      <c r="M4025" s="162" t="str" cm="1">
        <f t="array" ref="M4025">IF(ISERROR(INDEX('Non Compliance input'!$I$5:$I$156,MATCH(1,(A4025='Non Compliance input'!$A$5:$A$156)*(E4025&gt;='Non Compliance input'!$D$5:$D$156)*(F4025&lt;='Non Compliance input'!$E$5:$E$156)*('Non Compliance input'!$I$5:$I$156="Yes"),0))
),"","Yes")</f>
        <v/>
      </c>
      <c r="N4025" s="149" t="str">
        <f>IF(VLOOKUP($A4025,HourEndingOutage!$B$3:$F$746,5,0)="Outage","Outage","")</f>
        <v/>
      </c>
      <c r="O4025" s="18">
        <f t="shared" si="561"/>
        <v>0</v>
      </c>
      <c r="P4025" s="18" t="str">
        <f t="shared" si="562"/>
        <v/>
      </c>
      <c r="Q4025" s="18">
        <f t="shared" si="563"/>
        <v>0</v>
      </c>
      <c r="R4025" s="118"/>
    </row>
    <row r="4026" spans="1:18" x14ac:dyDescent="0.25">
      <c r="A4026" s="25">
        <f t="shared" si="564"/>
        <v>448</v>
      </c>
      <c r="B4026" s="23">
        <f t="shared" si="565"/>
        <v>44580</v>
      </c>
      <c r="C4026" s="24">
        <v>16</v>
      </c>
      <c r="D4026" s="54" t="str">
        <f t="shared" si="557"/>
        <v>ASET</v>
      </c>
      <c r="E4026" s="178"/>
      <c r="F4026" s="179"/>
      <c r="G4026" s="177"/>
      <c r="H4026" s="177"/>
      <c r="I4026" s="169">
        <f t="shared" si="558"/>
        <v>0</v>
      </c>
      <c r="J4026" s="149" t="str" cm="1">
        <f t="array" ref="J4026">IF(ISERROR(INDEX('Non Compliance input'!$H$5:$H$156,MATCH(1,(A4026='Non Compliance input'!$A$5:$A$156)*(F4026&gt;='Non Compliance input'!$D$5:$D$156)*(E4026&lt;'Non Compliance input'!$E$5:$E$156)*('Non Compliance input'!$H$5:$H$156="Yes"),0))
),"","Yes")</f>
        <v/>
      </c>
      <c r="K4026" s="149">
        <f t="shared" si="559"/>
        <v>0</v>
      </c>
      <c r="L4026" s="162">
        <f t="shared" si="560"/>
        <v>0</v>
      </c>
      <c r="M4026" s="162" t="str" cm="1">
        <f t="array" ref="M4026">IF(ISERROR(INDEX('Non Compliance input'!$I$5:$I$156,MATCH(1,(A4026='Non Compliance input'!$A$5:$A$156)*(E4026&gt;='Non Compliance input'!$D$5:$D$156)*(F4026&lt;='Non Compliance input'!$E$5:$E$156)*('Non Compliance input'!$I$5:$I$156="Yes"),0))
),"","Yes")</f>
        <v/>
      </c>
      <c r="N4026" s="149" t="str">
        <f>IF(VLOOKUP($A4026,HourEndingOutage!$B$3:$F$746,5,0)="Outage","Outage","")</f>
        <v/>
      </c>
      <c r="O4026" s="18">
        <f t="shared" si="561"/>
        <v>0</v>
      </c>
      <c r="P4026" s="18" t="str">
        <f t="shared" si="562"/>
        <v/>
      </c>
      <c r="Q4026" s="18">
        <f t="shared" si="563"/>
        <v>0</v>
      </c>
      <c r="R4026" s="118"/>
    </row>
    <row r="4027" spans="1:18" x14ac:dyDescent="0.25">
      <c r="A4027" s="25">
        <f t="shared" si="564"/>
        <v>448</v>
      </c>
      <c r="B4027" s="23">
        <f t="shared" si="565"/>
        <v>44580</v>
      </c>
      <c r="C4027" s="24">
        <v>16</v>
      </c>
      <c r="D4027" s="54" t="str">
        <f t="shared" si="557"/>
        <v>ASET</v>
      </c>
      <c r="E4027" s="178"/>
      <c r="F4027" s="179"/>
      <c r="G4027" s="177"/>
      <c r="H4027" s="177"/>
      <c r="I4027" s="169">
        <f t="shared" si="558"/>
        <v>0</v>
      </c>
      <c r="J4027" s="149" t="str" cm="1">
        <f t="array" ref="J4027">IF(ISERROR(INDEX('Non Compliance input'!$H$5:$H$156,MATCH(1,(A4027='Non Compliance input'!$A$5:$A$156)*(F4027&gt;='Non Compliance input'!$D$5:$D$156)*(E4027&lt;'Non Compliance input'!$E$5:$E$156)*('Non Compliance input'!$H$5:$H$156="Yes"),0))
),"","Yes")</f>
        <v/>
      </c>
      <c r="K4027" s="149">
        <f t="shared" si="559"/>
        <v>0</v>
      </c>
      <c r="L4027" s="162">
        <f t="shared" si="560"/>
        <v>0</v>
      </c>
      <c r="M4027" s="162" t="str" cm="1">
        <f t="array" ref="M4027">IF(ISERROR(INDEX('Non Compliance input'!$I$5:$I$156,MATCH(1,(A4027='Non Compliance input'!$A$5:$A$156)*(E4027&gt;='Non Compliance input'!$D$5:$D$156)*(F4027&lt;='Non Compliance input'!$E$5:$E$156)*('Non Compliance input'!$I$5:$I$156="Yes"),0))
),"","Yes")</f>
        <v/>
      </c>
      <c r="N4027" s="149" t="str">
        <f>IF(VLOOKUP($A4027,HourEndingOutage!$B$3:$F$746,5,0)="Outage","Outage","")</f>
        <v/>
      </c>
      <c r="O4027" s="18">
        <f t="shared" si="561"/>
        <v>0</v>
      </c>
      <c r="P4027" s="18" t="str">
        <f t="shared" si="562"/>
        <v/>
      </c>
      <c r="Q4027" s="18">
        <f t="shared" si="563"/>
        <v>0</v>
      </c>
      <c r="R4027" s="118"/>
    </row>
    <row r="4028" spans="1:18" x14ac:dyDescent="0.25">
      <c r="A4028" s="25">
        <f t="shared" si="564"/>
        <v>448</v>
      </c>
      <c r="B4028" s="23">
        <f t="shared" si="565"/>
        <v>44580</v>
      </c>
      <c r="C4028" s="24">
        <v>16</v>
      </c>
      <c r="D4028" s="54" t="str">
        <f t="shared" si="557"/>
        <v>ASET</v>
      </c>
      <c r="E4028" s="178"/>
      <c r="F4028" s="179"/>
      <c r="G4028" s="177"/>
      <c r="H4028" s="177"/>
      <c r="I4028" s="169">
        <f t="shared" si="558"/>
        <v>0</v>
      </c>
      <c r="J4028" s="149" t="str" cm="1">
        <f t="array" ref="J4028">IF(ISERROR(INDEX('Non Compliance input'!$H$5:$H$156,MATCH(1,(A4028='Non Compliance input'!$A$5:$A$156)*(F4028&gt;='Non Compliance input'!$D$5:$D$156)*(E4028&lt;'Non Compliance input'!$E$5:$E$156)*('Non Compliance input'!$H$5:$H$156="Yes"),0))
),"","Yes")</f>
        <v/>
      </c>
      <c r="K4028" s="149">
        <f t="shared" si="559"/>
        <v>0</v>
      </c>
      <c r="L4028" s="162">
        <f t="shared" si="560"/>
        <v>0</v>
      </c>
      <c r="M4028" s="162" t="str" cm="1">
        <f t="array" ref="M4028">IF(ISERROR(INDEX('Non Compliance input'!$I$5:$I$156,MATCH(1,(A4028='Non Compliance input'!$A$5:$A$156)*(E4028&gt;='Non Compliance input'!$D$5:$D$156)*(F4028&lt;='Non Compliance input'!$E$5:$E$156)*('Non Compliance input'!$I$5:$I$156="Yes"),0))
),"","Yes")</f>
        <v/>
      </c>
      <c r="N4028" s="149" t="str">
        <f>IF(VLOOKUP($A4028,HourEndingOutage!$B$3:$F$746,5,0)="Outage","Outage","")</f>
        <v/>
      </c>
      <c r="O4028" s="18">
        <f t="shared" si="561"/>
        <v>0</v>
      </c>
      <c r="P4028" s="18" t="str">
        <f t="shared" si="562"/>
        <v/>
      </c>
      <c r="Q4028" s="18">
        <f t="shared" si="563"/>
        <v>0</v>
      </c>
      <c r="R4028" s="118"/>
    </row>
    <row r="4029" spans="1:18" x14ac:dyDescent="0.25">
      <c r="A4029" s="25">
        <f t="shared" si="564"/>
        <v>448</v>
      </c>
      <c r="B4029" s="23">
        <f t="shared" si="565"/>
        <v>44580</v>
      </c>
      <c r="C4029" s="24">
        <v>16</v>
      </c>
      <c r="D4029" s="54" t="str">
        <f t="shared" si="557"/>
        <v>ASET</v>
      </c>
      <c r="E4029" s="178"/>
      <c r="F4029" s="179"/>
      <c r="G4029" s="177"/>
      <c r="H4029" s="177"/>
      <c r="I4029" s="169">
        <f t="shared" si="558"/>
        <v>0</v>
      </c>
      <c r="J4029" s="149" t="str" cm="1">
        <f t="array" ref="J4029">IF(ISERROR(INDEX('Non Compliance input'!$H$5:$H$156,MATCH(1,(A4029='Non Compliance input'!$A$5:$A$156)*(F4029&gt;='Non Compliance input'!$D$5:$D$156)*(E4029&lt;'Non Compliance input'!$E$5:$E$156)*('Non Compliance input'!$H$5:$H$156="Yes"),0))
),"","Yes")</f>
        <v/>
      </c>
      <c r="K4029" s="149">
        <f t="shared" si="559"/>
        <v>0</v>
      </c>
      <c r="L4029" s="162">
        <f t="shared" si="560"/>
        <v>0</v>
      </c>
      <c r="M4029" s="162" t="str" cm="1">
        <f t="array" ref="M4029">IF(ISERROR(INDEX('Non Compliance input'!$I$5:$I$156,MATCH(1,(A4029='Non Compliance input'!$A$5:$A$156)*(E4029&gt;='Non Compliance input'!$D$5:$D$156)*(F4029&lt;='Non Compliance input'!$E$5:$E$156)*('Non Compliance input'!$I$5:$I$156="Yes"),0))
),"","Yes")</f>
        <v/>
      </c>
      <c r="N4029" s="149" t="str">
        <f>IF(VLOOKUP($A4029,HourEndingOutage!$B$3:$F$746,5,0)="Outage","Outage","")</f>
        <v/>
      </c>
      <c r="O4029" s="18">
        <f t="shared" si="561"/>
        <v>0</v>
      </c>
      <c r="P4029" s="18" t="str">
        <f t="shared" si="562"/>
        <v/>
      </c>
      <c r="Q4029" s="18">
        <f t="shared" si="563"/>
        <v>0</v>
      </c>
      <c r="R4029" s="118"/>
    </row>
    <row r="4030" spans="1:18" x14ac:dyDescent="0.25">
      <c r="A4030" s="25">
        <f t="shared" si="564"/>
        <v>448</v>
      </c>
      <c r="B4030" s="23">
        <f t="shared" si="565"/>
        <v>44580</v>
      </c>
      <c r="C4030" s="24">
        <v>16</v>
      </c>
      <c r="D4030" s="54" t="str">
        <f t="shared" si="557"/>
        <v>ASET</v>
      </c>
      <c r="E4030" s="178"/>
      <c r="F4030" s="179"/>
      <c r="G4030" s="177"/>
      <c r="H4030" s="177"/>
      <c r="I4030" s="169">
        <f t="shared" si="558"/>
        <v>0</v>
      </c>
      <c r="J4030" s="149" t="str" cm="1">
        <f t="array" ref="J4030">IF(ISERROR(INDEX('Non Compliance input'!$H$5:$H$156,MATCH(1,(A4030='Non Compliance input'!$A$5:$A$156)*(F4030&gt;='Non Compliance input'!$D$5:$D$156)*(E4030&lt;'Non Compliance input'!$E$5:$E$156)*('Non Compliance input'!$H$5:$H$156="Yes"),0))
),"","Yes")</f>
        <v/>
      </c>
      <c r="K4030" s="149">
        <f t="shared" si="559"/>
        <v>0</v>
      </c>
      <c r="L4030" s="162">
        <f t="shared" si="560"/>
        <v>0</v>
      </c>
      <c r="M4030" s="162" t="str" cm="1">
        <f t="array" ref="M4030">IF(ISERROR(INDEX('Non Compliance input'!$I$5:$I$156,MATCH(1,(A4030='Non Compliance input'!$A$5:$A$156)*(E4030&gt;='Non Compliance input'!$D$5:$D$156)*(F4030&lt;='Non Compliance input'!$E$5:$E$156)*('Non Compliance input'!$I$5:$I$156="Yes"),0))
),"","Yes")</f>
        <v/>
      </c>
      <c r="N4030" s="149" t="str">
        <f>IF(VLOOKUP($A4030,HourEndingOutage!$B$3:$F$746,5,0)="Outage","Outage","")</f>
        <v/>
      </c>
      <c r="O4030" s="18">
        <f t="shared" si="561"/>
        <v>0</v>
      </c>
      <c r="P4030" s="18" t="str">
        <f t="shared" si="562"/>
        <v/>
      </c>
      <c r="Q4030" s="18">
        <f t="shared" si="563"/>
        <v>0</v>
      </c>
      <c r="R4030" s="118"/>
    </row>
    <row r="4031" spans="1:18" x14ac:dyDescent="0.25">
      <c r="A4031" s="25">
        <f t="shared" si="564"/>
        <v>448</v>
      </c>
      <c r="B4031" s="23">
        <f t="shared" si="565"/>
        <v>44580</v>
      </c>
      <c r="C4031" s="24">
        <v>16</v>
      </c>
      <c r="D4031" s="54" t="str">
        <f t="shared" si="557"/>
        <v>ASET</v>
      </c>
      <c r="E4031" s="178"/>
      <c r="F4031" s="179"/>
      <c r="G4031" s="177"/>
      <c r="H4031" s="177"/>
      <c r="I4031" s="169">
        <f t="shared" si="558"/>
        <v>0</v>
      </c>
      <c r="J4031" s="149" t="str" cm="1">
        <f t="array" ref="J4031">IF(ISERROR(INDEX('Non Compliance input'!$H$5:$H$156,MATCH(1,(A4031='Non Compliance input'!$A$5:$A$156)*(F4031&gt;='Non Compliance input'!$D$5:$D$156)*(E4031&lt;'Non Compliance input'!$E$5:$E$156)*('Non Compliance input'!$H$5:$H$156="Yes"),0))
),"","Yes")</f>
        <v/>
      </c>
      <c r="K4031" s="149">
        <f t="shared" si="559"/>
        <v>0</v>
      </c>
      <c r="L4031" s="162">
        <f t="shared" si="560"/>
        <v>0</v>
      </c>
      <c r="M4031" s="162" t="str" cm="1">
        <f t="array" ref="M4031">IF(ISERROR(INDEX('Non Compliance input'!$I$5:$I$156,MATCH(1,(A4031='Non Compliance input'!$A$5:$A$156)*(E4031&gt;='Non Compliance input'!$D$5:$D$156)*(F4031&lt;='Non Compliance input'!$E$5:$E$156)*('Non Compliance input'!$I$5:$I$156="Yes"),0))
),"","Yes")</f>
        <v/>
      </c>
      <c r="N4031" s="149" t="str">
        <f>IF(VLOOKUP($A4031,HourEndingOutage!$B$3:$F$746,5,0)="Outage","Outage","")</f>
        <v/>
      </c>
      <c r="O4031" s="18">
        <f t="shared" si="561"/>
        <v>0</v>
      </c>
      <c r="P4031" s="18" t="str">
        <f t="shared" si="562"/>
        <v/>
      </c>
      <c r="Q4031" s="18">
        <f t="shared" si="563"/>
        <v>0</v>
      </c>
      <c r="R4031" s="118"/>
    </row>
    <row r="4032" spans="1:18" x14ac:dyDescent="0.25">
      <c r="A4032" s="25">
        <f t="shared" si="564"/>
        <v>448</v>
      </c>
      <c r="B4032" s="23">
        <f t="shared" si="565"/>
        <v>44580</v>
      </c>
      <c r="C4032" s="24">
        <v>16</v>
      </c>
      <c r="D4032" s="54" t="str">
        <f t="shared" si="557"/>
        <v>ASET</v>
      </c>
      <c r="E4032" s="178"/>
      <c r="F4032" s="179"/>
      <c r="G4032" s="177"/>
      <c r="H4032" s="177"/>
      <c r="I4032" s="169">
        <f t="shared" si="558"/>
        <v>0</v>
      </c>
      <c r="J4032" s="149" t="str" cm="1">
        <f t="array" ref="J4032">IF(ISERROR(INDEX('Non Compliance input'!$H$5:$H$156,MATCH(1,(A4032='Non Compliance input'!$A$5:$A$156)*(F4032&gt;='Non Compliance input'!$D$5:$D$156)*(E4032&lt;'Non Compliance input'!$E$5:$E$156)*('Non Compliance input'!$H$5:$H$156="Yes"),0))
),"","Yes")</f>
        <v/>
      </c>
      <c r="K4032" s="149">
        <f t="shared" si="559"/>
        <v>0</v>
      </c>
      <c r="L4032" s="162">
        <f t="shared" si="560"/>
        <v>0</v>
      </c>
      <c r="M4032" s="162" t="str" cm="1">
        <f t="array" ref="M4032">IF(ISERROR(INDEX('Non Compliance input'!$I$5:$I$156,MATCH(1,(A4032='Non Compliance input'!$A$5:$A$156)*(E4032&gt;='Non Compliance input'!$D$5:$D$156)*(F4032&lt;='Non Compliance input'!$E$5:$E$156)*('Non Compliance input'!$I$5:$I$156="Yes"),0))
),"","Yes")</f>
        <v/>
      </c>
      <c r="N4032" s="149" t="str">
        <f>IF(VLOOKUP($A4032,HourEndingOutage!$B$3:$F$746,5,0)="Outage","Outage","")</f>
        <v/>
      </c>
      <c r="O4032" s="18">
        <f t="shared" si="561"/>
        <v>0</v>
      </c>
      <c r="P4032" s="18" t="str">
        <f t="shared" si="562"/>
        <v/>
      </c>
      <c r="Q4032" s="18">
        <f t="shared" si="563"/>
        <v>0</v>
      </c>
      <c r="R4032" s="118"/>
    </row>
    <row r="4033" spans="1:18" x14ac:dyDescent="0.25">
      <c r="A4033" s="25">
        <f t="shared" si="564"/>
        <v>448</v>
      </c>
      <c r="B4033" s="23">
        <f t="shared" si="565"/>
        <v>44580</v>
      </c>
      <c r="C4033" s="24">
        <v>16</v>
      </c>
      <c r="D4033" s="54" t="str">
        <f t="shared" si="557"/>
        <v>ASET</v>
      </c>
      <c r="E4033" s="178"/>
      <c r="F4033" s="179"/>
      <c r="G4033" s="177"/>
      <c r="H4033" s="177"/>
      <c r="I4033" s="169">
        <f t="shared" si="558"/>
        <v>0</v>
      </c>
      <c r="J4033" s="149" t="str" cm="1">
        <f t="array" ref="J4033">IF(ISERROR(INDEX('Non Compliance input'!$H$5:$H$156,MATCH(1,(A4033='Non Compliance input'!$A$5:$A$156)*(F4033&gt;='Non Compliance input'!$D$5:$D$156)*(E4033&lt;'Non Compliance input'!$E$5:$E$156)*('Non Compliance input'!$H$5:$H$156="Yes"),0))
),"","Yes")</f>
        <v/>
      </c>
      <c r="K4033" s="149">
        <f t="shared" si="559"/>
        <v>0</v>
      </c>
      <c r="L4033" s="162">
        <f t="shared" si="560"/>
        <v>0</v>
      </c>
      <c r="M4033" s="162" t="str" cm="1">
        <f t="array" ref="M4033">IF(ISERROR(INDEX('Non Compliance input'!$I$5:$I$156,MATCH(1,(A4033='Non Compliance input'!$A$5:$A$156)*(E4033&gt;='Non Compliance input'!$D$5:$D$156)*(F4033&lt;='Non Compliance input'!$E$5:$E$156)*('Non Compliance input'!$I$5:$I$156="Yes"),0))
),"","Yes")</f>
        <v/>
      </c>
      <c r="N4033" s="149" t="str">
        <f>IF(VLOOKUP($A4033,HourEndingOutage!$B$3:$F$746,5,0)="Outage","Outage","")</f>
        <v/>
      </c>
      <c r="O4033" s="18">
        <f t="shared" si="561"/>
        <v>0</v>
      </c>
      <c r="P4033" s="18" t="str">
        <f t="shared" si="562"/>
        <v/>
      </c>
      <c r="Q4033" s="18">
        <f t="shared" si="563"/>
        <v>0</v>
      </c>
      <c r="R4033" s="118"/>
    </row>
    <row r="4034" spans="1:18" x14ac:dyDescent="0.25">
      <c r="A4034" s="25">
        <f t="shared" si="564"/>
        <v>448</v>
      </c>
      <c r="B4034" s="23">
        <f t="shared" si="565"/>
        <v>44580</v>
      </c>
      <c r="C4034" s="24">
        <v>16</v>
      </c>
      <c r="D4034" s="54" t="str">
        <f t="shared" ref="D4034:D4097" si="566">Unit</f>
        <v>ASET</v>
      </c>
      <c r="E4034" s="178"/>
      <c r="F4034" s="179"/>
      <c r="G4034" s="177"/>
      <c r="H4034" s="177"/>
      <c r="I4034" s="169">
        <f t="shared" si="558"/>
        <v>0</v>
      </c>
      <c r="J4034" s="149" t="str" cm="1">
        <f t="array" ref="J4034">IF(ISERROR(INDEX('Non Compliance input'!$H$5:$H$156,MATCH(1,(A4034='Non Compliance input'!$A$5:$A$156)*(F4034&gt;='Non Compliance input'!$D$5:$D$156)*(E4034&lt;'Non Compliance input'!$E$5:$E$156)*('Non Compliance input'!$H$5:$H$156="Yes"),0))
),"","Yes")</f>
        <v/>
      </c>
      <c r="K4034" s="149">
        <f t="shared" si="559"/>
        <v>0</v>
      </c>
      <c r="L4034" s="162">
        <f t="shared" si="560"/>
        <v>0</v>
      </c>
      <c r="M4034" s="162" t="str" cm="1">
        <f t="array" ref="M4034">IF(ISERROR(INDEX('Non Compliance input'!$I$5:$I$156,MATCH(1,(A4034='Non Compliance input'!$A$5:$A$156)*(E4034&gt;='Non Compliance input'!$D$5:$D$156)*(F4034&lt;='Non Compliance input'!$E$5:$E$156)*('Non Compliance input'!$I$5:$I$156="Yes"),0))
),"","Yes")</f>
        <v/>
      </c>
      <c r="N4034" s="149" t="str">
        <f>IF(VLOOKUP($A4034,HourEndingOutage!$B$3:$F$746,5,0)="Outage","Outage","")</f>
        <v/>
      </c>
      <c r="O4034" s="18">
        <f t="shared" si="561"/>
        <v>0</v>
      </c>
      <c r="P4034" s="18" t="str">
        <f t="shared" si="562"/>
        <v/>
      </c>
      <c r="Q4034" s="18">
        <f t="shared" si="563"/>
        <v>0</v>
      </c>
      <c r="R4034" s="118"/>
    </row>
    <row r="4035" spans="1:18" x14ac:dyDescent="0.25">
      <c r="A4035" s="25">
        <f t="shared" si="564"/>
        <v>449</v>
      </c>
      <c r="B4035" s="23">
        <f t="shared" si="565"/>
        <v>44580</v>
      </c>
      <c r="C4035" s="24">
        <v>17</v>
      </c>
      <c r="D4035" s="54" t="str">
        <f t="shared" si="566"/>
        <v>ASET</v>
      </c>
      <c r="E4035" s="178"/>
      <c r="F4035" s="179"/>
      <c r="G4035" s="177"/>
      <c r="H4035" s="177"/>
      <c r="I4035" s="169">
        <f t="shared" ref="I4035:I4098" si="567">IF(AND(LEN(E4035)&gt;2,LEN(F4035)&gt;2)=TRUE,(ROUND((F4035-E4035)*1440,0)),0)</f>
        <v>0</v>
      </c>
      <c r="J4035" s="149" t="str" cm="1">
        <f t="array" ref="J4035">IF(ISERROR(INDEX('Non Compliance input'!$H$5:$H$156,MATCH(1,(A4035='Non Compliance input'!$A$5:$A$156)*(F4035&gt;='Non Compliance input'!$D$5:$D$156)*(E4035&lt;'Non Compliance input'!$E$5:$E$156)*('Non Compliance input'!$H$5:$H$156="Yes"),0))
),"","Yes")</f>
        <v/>
      </c>
      <c r="K4035" s="149">
        <f t="shared" ref="K4035:K4098" si="568">IF(J4035="Yes",0,MIN(H4035,G4035,IF(H4035="",0,Contract_Volume)))</f>
        <v>0</v>
      </c>
      <c r="L4035" s="162">
        <f t="shared" ref="L4035:L4098" si="569">IF(J4035="Yes",0,(MIN(H4035,G4035)*(I4035/60)))</f>
        <v>0</v>
      </c>
      <c r="M4035" s="162" t="str" cm="1">
        <f t="array" ref="M4035">IF(ISERROR(INDEX('Non Compliance input'!$I$5:$I$156,MATCH(1,(A4035='Non Compliance input'!$A$5:$A$156)*(E4035&gt;='Non Compliance input'!$D$5:$D$156)*(F4035&lt;='Non Compliance input'!$E$5:$E$156)*('Non Compliance input'!$I$5:$I$156="Yes"),0))
),"","Yes")</f>
        <v/>
      </c>
      <c r="N4035" s="149" t="str">
        <f>IF(VLOOKUP($A4035,HourEndingOutage!$B$3:$F$746,5,0)="Outage","Outage","")</f>
        <v/>
      </c>
      <c r="O4035" s="18">
        <f t="shared" ref="O4035:O4098" si="570">IF(OR(M4035="Yes",N4035="Outage"),0,(K4035*(I4035/60))*Arming)</f>
        <v>0</v>
      </c>
      <c r="P4035" s="18" t="str">
        <f t="shared" ref="P4035:P4098" si="571">IF(ISERROR(VLOOKUP($A4035,FTShour,1,0)),"","Yes")</f>
        <v/>
      </c>
      <c r="Q4035" s="18">
        <f t="shared" si="563"/>
        <v>0</v>
      </c>
      <c r="R4035" s="118"/>
    </row>
    <row r="4036" spans="1:18" x14ac:dyDescent="0.25">
      <c r="A4036" s="25">
        <f t="shared" si="564"/>
        <v>449</v>
      </c>
      <c r="B4036" s="23">
        <f t="shared" si="565"/>
        <v>44580</v>
      </c>
      <c r="C4036" s="24">
        <v>17</v>
      </c>
      <c r="D4036" s="54" t="str">
        <f t="shared" si="566"/>
        <v>ASET</v>
      </c>
      <c r="E4036" s="178"/>
      <c r="F4036" s="179"/>
      <c r="G4036" s="177"/>
      <c r="H4036" s="177"/>
      <c r="I4036" s="169">
        <f t="shared" si="567"/>
        <v>0</v>
      </c>
      <c r="J4036" s="149" t="str" cm="1">
        <f t="array" ref="J4036">IF(ISERROR(INDEX('Non Compliance input'!$H$5:$H$156,MATCH(1,(A4036='Non Compliance input'!$A$5:$A$156)*(F4036&gt;='Non Compliance input'!$D$5:$D$156)*(E4036&lt;'Non Compliance input'!$E$5:$E$156)*('Non Compliance input'!$H$5:$H$156="Yes"),0))
),"","Yes")</f>
        <v/>
      </c>
      <c r="K4036" s="149">
        <f t="shared" si="568"/>
        <v>0</v>
      </c>
      <c r="L4036" s="162">
        <f t="shared" si="569"/>
        <v>0</v>
      </c>
      <c r="M4036" s="162" t="str" cm="1">
        <f t="array" ref="M4036">IF(ISERROR(INDEX('Non Compliance input'!$I$5:$I$156,MATCH(1,(A4036='Non Compliance input'!$A$5:$A$156)*(E4036&gt;='Non Compliance input'!$D$5:$D$156)*(F4036&lt;='Non Compliance input'!$E$5:$E$156)*('Non Compliance input'!$I$5:$I$156="Yes"),0))
),"","Yes")</f>
        <v/>
      </c>
      <c r="N4036" s="149" t="str">
        <f>IF(VLOOKUP($A4036,HourEndingOutage!$B$3:$F$746,5,0)="Outage","Outage","")</f>
        <v/>
      </c>
      <c r="O4036" s="18">
        <f t="shared" si="570"/>
        <v>0</v>
      </c>
      <c r="P4036" s="18" t="str">
        <f t="shared" si="571"/>
        <v/>
      </c>
      <c r="Q4036" s="18">
        <f t="shared" ref="Q4036:Q4099" si="572">IF(P4036="Yes",-O4036,0)</f>
        <v>0</v>
      </c>
      <c r="R4036" s="118"/>
    </row>
    <row r="4037" spans="1:18" x14ac:dyDescent="0.25">
      <c r="A4037" s="25">
        <f t="shared" si="564"/>
        <v>449</v>
      </c>
      <c r="B4037" s="23">
        <f t="shared" si="565"/>
        <v>44580</v>
      </c>
      <c r="C4037" s="24">
        <v>17</v>
      </c>
      <c r="D4037" s="54" t="str">
        <f t="shared" si="566"/>
        <v>ASET</v>
      </c>
      <c r="E4037" s="178"/>
      <c r="F4037" s="179"/>
      <c r="G4037" s="177"/>
      <c r="H4037" s="177"/>
      <c r="I4037" s="169">
        <f t="shared" si="567"/>
        <v>0</v>
      </c>
      <c r="J4037" s="149" t="str" cm="1">
        <f t="array" ref="J4037">IF(ISERROR(INDEX('Non Compliance input'!$H$5:$H$156,MATCH(1,(A4037='Non Compliance input'!$A$5:$A$156)*(F4037&gt;='Non Compliance input'!$D$5:$D$156)*(E4037&lt;'Non Compliance input'!$E$5:$E$156)*('Non Compliance input'!$H$5:$H$156="Yes"),0))
),"","Yes")</f>
        <v/>
      </c>
      <c r="K4037" s="149">
        <f t="shared" si="568"/>
        <v>0</v>
      </c>
      <c r="L4037" s="162">
        <f t="shared" si="569"/>
        <v>0</v>
      </c>
      <c r="M4037" s="162" t="str" cm="1">
        <f t="array" ref="M4037">IF(ISERROR(INDEX('Non Compliance input'!$I$5:$I$156,MATCH(1,(A4037='Non Compliance input'!$A$5:$A$156)*(E4037&gt;='Non Compliance input'!$D$5:$D$156)*(F4037&lt;='Non Compliance input'!$E$5:$E$156)*('Non Compliance input'!$I$5:$I$156="Yes"),0))
),"","Yes")</f>
        <v/>
      </c>
      <c r="N4037" s="149" t="str">
        <f>IF(VLOOKUP($A4037,HourEndingOutage!$B$3:$F$746,5,0)="Outage","Outage","")</f>
        <v/>
      </c>
      <c r="O4037" s="18">
        <f t="shared" si="570"/>
        <v>0</v>
      </c>
      <c r="P4037" s="18" t="str">
        <f t="shared" si="571"/>
        <v/>
      </c>
      <c r="Q4037" s="18">
        <f t="shared" si="572"/>
        <v>0</v>
      </c>
      <c r="R4037" s="118"/>
    </row>
    <row r="4038" spans="1:18" x14ac:dyDescent="0.25">
      <c r="A4038" s="25">
        <f t="shared" si="564"/>
        <v>449</v>
      </c>
      <c r="B4038" s="23">
        <f t="shared" si="565"/>
        <v>44580</v>
      </c>
      <c r="C4038" s="24">
        <v>17</v>
      </c>
      <c r="D4038" s="54" t="str">
        <f t="shared" si="566"/>
        <v>ASET</v>
      </c>
      <c r="E4038" s="178"/>
      <c r="F4038" s="179"/>
      <c r="G4038" s="177"/>
      <c r="H4038" s="177"/>
      <c r="I4038" s="169">
        <f t="shared" si="567"/>
        <v>0</v>
      </c>
      <c r="J4038" s="149" t="str" cm="1">
        <f t="array" ref="J4038">IF(ISERROR(INDEX('Non Compliance input'!$H$5:$H$156,MATCH(1,(A4038='Non Compliance input'!$A$5:$A$156)*(F4038&gt;='Non Compliance input'!$D$5:$D$156)*(E4038&lt;'Non Compliance input'!$E$5:$E$156)*('Non Compliance input'!$H$5:$H$156="Yes"),0))
),"","Yes")</f>
        <v/>
      </c>
      <c r="K4038" s="149">
        <f t="shared" si="568"/>
        <v>0</v>
      </c>
      <c r="L4038" s="162">
        <f t="shared" si="569"/>
        <v>0</v>
      </c>
      <c r="M4038" s="162" t="str" cm="1">
        <f t="array" ref="M4038">IF(ISERROR(INDEX('Non Compliance input'!$I$5:$I$156,MATCH(1,(A4038='Non Compliance input'!$A$5:$A$156)*(E4038&gt;='Non Compliance input'!$D$5:$D$156)*(F4038&lt;='Non Compliance input'!$E$5:$E$156)*('Non Compliance input'!$I$5:$I$156="Yes"),0))
),"","Yes")</f>
        <v/>
      </c>
      <c r="N4038" s="149" t="str">
        <f>IF(VLOOKUP($A4038,HourEndingOutage!$B$3:$F$746,5,0)="Outage","Outage","")</f>
        <v/>
      </c>
      <c r="O4038" s="18">
        <f t="shared" si="570"/>
        <v>0</v>
      </c>
      <c r="P4038" s="18" t="str">
        <f t="shared" si="571"/>
        <v/>
      </c>
      <c r="Q4038" s="18">
        <f t="shared" si="572"/>
        <v>0</v>
      </c>
      <c r="R4038" s="118"/>
    </row>
    <row r="4039" spans="1:18" x14ac:dyDescent="0.25">
      <c r="A4039" s="25">
        <f t="shared" si="564"/>
        <v>449</v>
      </c>
      <c r="B4039" s="23">
        <f t="shared" si="565"/>
        <v>44580</v>
      </c>
      <c r="C4039" s="24">
        <v>17</v>
      </c>
      <c r="D4039" s="54" t="str">
        <f t="shared" si="566"/>
        <v>ASET</v>
      </c>
      <c r="E4039" s="178"/>
      <c r="F4039" s="179"/>
      <c r="G4039" s="177"/>
      <c r="H4039" s="177"/>
      <c r="I4039" s="169">
        <f t="shared" si="567"/>
        <v>0</v>
      </c>
      <c r="J4039" s="149" t="str" cm="1">
        <f t="array" ref="J4039">IF(ISERROR(INDEX('Non Compliance input'!$H$5:$H$156,MATCH(1,(A4039='Non Compliance input'!$A$5:$A$156)*(F4039&gt;='Non Compliance input'!$D$5:$D$156)*(E4039&lt;'Non Compliance input'!$E$5:$E$156)*('Non Compliance input'!$H$5:$H$156="Yes"),0))
),"","Yes")</f>
        <v/>
      </c>
      <c r="K4039" s="149">
        <f t="shared" si="568"/>
        <v>0</v>
      </c>
      <c r="L4039" s="162">
        <f t="shared" si="569"/>
        <v>0</v>
      </c>
      <c r="M4039" s="162" t="str" cm="1">
        <f t="array" ref="M4039">IF(ISERROR(INDEX('Non Compliance input'!$I$5:$I$156,MATCH(1,(A4039='Non Compliance input'!$A$5:$A$156)*(E4039&gt;='Non Compliance input'!$D$5:$D$156)*(F4039&lt;='Non Compliance input'!$E$5:$E$156)*('Non Compliance input'!$I$5:$I$156="Yes"),0))
),"","Yes")</f>
        <v/>
      </c>
      <c r="N4039" s="149" t="str">
        <f>IF(VLOOKUP($A4039,HourEndingOutage!$B$3:$F$746,5,0)="Outage","Outage","")</f>
        <v/>
      </c>
      <c r="O4039" s="18">
        <f t="shared" si="570"/>
        <v>0</v>
      </c>
      <c r="P4039" s="18" t="str">
        <f t="shared" si="571"/>
        <v/>
      </c>
      <c r="Q4039" s="18">
        <f t="shared" si="572"/>
        <v>0</v>
      </c>
      <c r="R4039" s="118"/>
    </row>
    <row r="4040" spans="1:18" x14ac:dyDescent="0.25">
      <c r="A4040" s="25">
        <f t="shared" si="564"/>
        <v>449</v>
      </c>
      <c r="B4040" s="23">
        <f t="shared" si="565"/>
        <v>44580</v>
      </c>
      <c r="C4040" s="24">
        <v>17</v>
      </c>
      <c r="D4040" s="54" t="str">
        <f t="shared" si="566"/>
        <v>ASET</v>
      </c>
      <c r="E4040" s="178"/>
      <c r="F4040" s="179"/>
      <c r="G4040" s="177"/>
      <c r="H4040" s="177"/>
      <c r="I4040" s="169">
        <f t="shared" si="567"/>
        <v>0</v>
      </c>
      <c r="J4040" s="149" t="str" cm="1">
        <f t="array" ref="J4040">IF(ISERROR(INDEX('Non Compliance input'!$H$5:$H$156,MATCH(1,(A4040='Non Compliance input'!$A$5:$A$156)*(F4040&gt;='Non Compliance input'!$D$5:$D$156)*(E4040&lt;'Non Compliance input'!$E$5:$E$156)*('Non Compliance input'!$H$5:$H$156="Yes"),0))
),"","Yes")</f>
        <v/>
      </c>
      <c r="K4040" s="149">
        <f t="shared" si="568"/>
        <v>0</v>
      </c>
      <c r="L4040" s="162">
        <f t="shared" si="569"/>
        <v>0</v>
      </c>
      <c r="M4040" s="162" t="str" cm="1">
        <f t="array" ref="M4040">IF(ISERROR(INDEX('Non Compliance input'!$I$5:$I$156,MATCH(1,(A4040='Non Compliance input'!$A$5:$A$156)*(E4040&gt;='Non Compliance input'!$D$5:$D$156)*(F4040&lt;='Non Compliance input'!$E$5:$E$156)*('Non Compliance input'!$I$5:$I$156="Yes"),0))
),"","Yes")</f>
        <v/>
      </c>
      <c r="N4040" s="149" t="str">
        <f>IF(VLOOKUP($A4040,HourEndingOutage!$B$3:$F$746,5,0)="Outage","Outage","")</f>
        <v/>
      </c>
      <c r="O4040" s="18">
        <f t="shared" si="570"/>
        <v>0</v>
      </c>
      <c r="P4040" s="18" t="str">
        <f t="shared" si="571"/>
        <v/>
      </c>
      <c r="Q4040" s="18">
        <f t="shared" si="572"/>
        <v>0</v>
      </c>
      <c r="R4040" s="118"/>
    </row>
    <row r="4041" spans="1:18" x14ac:dyDescent="0.25">
      <c r="A4041" s="25">
        <f t="shared" si="564"/>
        <v>449</v>
      </c>
      <c r="B4041" s="23">
        <f t="shared" si="565"/>
        <v>44580</v>
      </c>
      <c r="C4041" s="24">
        <v>17</v>
      </c>
      <c r="D4041" s="54" t="str">
        <f t="shared" si="566"/>
        <v>ASET</v>
      </c>
      <c r="E4041" s="178"/>
      <c r="F4041" s="179"/>
      <c r="G4041" s="177"/>
      <c r="H4041" s="177"/>
      <c r="I4041" s="169">
        <f t="shared" si="567"/>
        <v>0</v>
      </c>
      <c r="J4041" s="149" t="str" cm="1">
        <f t="array" ref="J4041">IF(ISERROR(INDEX('Non Compliance input'!$H$5:$H$156,MATCH(1,(A4041='Non Compliance input'!$A$5:$A$156)*(F4041&gt;='Non Compliance input'!$D$5:$D$156)*(E4041&lt;'Non Compliance input'!$E$5:$E$156)*('Non Compliance input'!$H$5:$H$156="Yes"),0))
),"","Yes")</f>
        <v/>
      </c>
      <c r="K4041" s="149">
        <f t="shared" si="568"/>
        <v>0</v>
      </c>
      <c r="L4041" s="162">
        <f t="shared" si="569"/>
        <v>0</v>
      </c>
      <c r="M4041" s="162" t="str" cm="1">
        <f t="array" ref="M4041">IF(ISERROR(INDEX('Non Compliance input'!$I$5:$I$156,MATCH(1,(A4041='Non Compliance input'!$A$5:$A$156)*(E4041&gt;='Non Compliance input'!$D$5:$D$156)*(F4041&lt;='Non Compliance input'!$E$5:$E$156)*('Non Compliance input'!$I$5:$I$156="Yes"),0))
),"","Yes")</f>
        <v/>
      </c>
      <c r="N4041" s="149" t="str">
        <f>IF(VLOOKUP($A4041,HourEndingOutage!$B$3:$F$746,5,0)="Outage","Outage","")</f>
        <v/>
      </c>
      <c r="O4041" s="18">
        <f t="shared" si="570"/>
        <v>0</v>
      </c>
      <c r="P4041" s="18" t="str">
        <f t="shared" si="571"/>
        <v/>
      </c>
      <c r="Q4041" s="18">
        <f t="shared" si="572"/>
        <v>0</v>
      </c>
      <c r="R4041" s="118"/>
    </row>
    <row r="4042" spans="1:18" x14ac:dyDescent="0.25">
      <c r="A4042" s="25">
        <f t="shared" si="564"/>
        <v>449</v>
      </c>
      <c r="B4042" s="23">
        <f t="shared" si="565"/>
        <v>44580</v>
      </c>
      <c r="C4042" s="24">
        <v>17</v>
      </c>
      <c r="D4042" s="54" t="str">
        <f t="shared" si="566"/>
        <v>ASET</v>
      </c>
      <c r="E4042" s="178"/>
      <c r="F4042" s="179"/>
      <c r="G4042" s="177"/>
      <c r="H4042" s="177"/>
      <c r="I4042" s="169">
        <f t="shared" si="567"/>
        <v>0</v>
      </c>
      <c r="J4042" s="149" t="str" cm="1">
        <f t="array" ref="J4042">IF(ISERROR(INDEX('Non Compliance input'!$H$5:$H$156,MATCH(1,(A4042='Non Compliance input'!$A$5:$A$156)*(F4042&gt;='Non Compliance input'!$D$5:$D$156)*(E4042&lt;'Non Compliance input'!$E$5:$E$156)*('Non Compliance input'!$H$5:$H$156="Yes"),0))
),"","Yes")</f>
        <v/>
      </c>
      <c r="K4042" s="149">
        <f t="shared" si="568"/>
        <v>0</v>
      </c>
      <c r="L4042" s="162">
        <f t="shared" si="569"/>
        <v>0</v>
      </c>
      <c r="M4042" s="162" t="str" cm="1">
        <f t="array" ref="M4042">IF(ISERROR(INDEX('Non Compliance input'!$I$5:$I$156,MATCH(1,(A4042='Non Compliance input'!$A$5:$A$156)*(E4042&gt;='Non Compliance input'!$D$5:$D$156)*(F4042&lt;='Non Compliance input'!$E$5:$E$156)*('Non Compliance input'!$I$5:$I$156="Yes"),0))
),"","Yes")</f>
        <v/>
      </c>
      <c r="N4042" s="149" t="str">
        <f>IF(VLOOKUP($A4042,HourEndingOutage!$B$3:$F$746,5,0)="Outage","Outage","")</f>
        <v/>
      </c>
      <c r="O4042" s="18">
        <f t="shared" si="570"/>
        <v>0</v>
      </c>
      <c r="P4042" s="18" t="str">
        <f t="shared" si="571"/>
        <v/>
      </c>
      <c r="Q4042" s="18">
        <f t="shared" si="572"/>
        <v>0</v>
      </c>
      <c r="R4042" s="118"/>
    </row>
    <row r="4043" spans="1:18" x14ac:dyDescent="0.25">
      <c r="A4043" s="25">
        <f t="shared" si="564"/>
        <v>449</v>
      </c>
      <c r="B4043" s="23">
        <f t="shared" si="565"/>
        <v>44580</v>
      </c>
      <c r="C4043" s="24">
        <v>17</v>
      </c>
      <c r="D4043" s="54" t="str">
        <f t="shared" si="566"/>
        <v>ASET</v>
      </c>
      <c r="E4043" s="178"/>
      <c r="F4043" s="179"/>
      <c r="G4043" s="177"/>
      <c r="H4043" s="177"/>
      <c r="I4043" s="169">
        <f t="shared" si="567"/>
        <v>0</v>
      </c>
      <c r="J4043" s="149" t="str" cm="1">
        <f t="array" ref="J4043">IF(ISERROR(INDEX('Non Compliance input'!$H$5:$H$156,MATCH(1,(A4043='Non Compliance input'!$A$5:$A$156)*(F4043&gt;='Non Compliance input'!$D$5:$D$156)*(E4043&lt;'Non Compliance input'!$E$5:$E$156)*('Non Compliance input'!$H$5:$H$156="Yes"),0))
),"","Yes")</f>
        <v/>
      </c>
      <c r="K4043" s="149">
        <f t="shared" si="568"/>
        <v>0</v>
      </c>
      <c r="L4043" s="162">
        <f t="shared" si="569"/>
        <v>0</v>
      </c>
      <c r="M4043" s="162" t="str" cm="1">
        <f t="array" ref="M4043">IF(ISERROR(INDEX('Non Compliance input'!$I$5:$I$156,MATCH(1,(A4043='Non Compliance input'!$A$5:$A$156)*(E4043&gt;='Non Compliance input'!$D$5:$D$156)*(F4043&lt;='Non Compliance input'!$E$5:$E$156)*('Non Compliance input'!$I$5:$I$156="Yes"),0))
),"","Yes")</f>
        <v/>
      </c>
      <c r="N4043" s="149" t="str">
        <f>IF(VLOOKUP($A4043,HourEndingOutage!$B$3:$F$746,5,0)="Outage","Outage","")</f>
        <v/>
      </c>
      <c r="O4043" s="18">
        <f t="shared" si="570"/>
        <v>0</v>
      </c>
      <c r="P4043" s="18" t="str">
        <f t="shared" si="571"/>
        <v/>
      </c>
      <c r="Q4043" s="18">
        <f t="shared" si="572"/>
        <v>0</v>
      </c>
      <c r="R4043" s="118"/>
    </row>
    <row r="4044" spans="1:18" x14ac:dyDescent="0.25">
      <c r="A4044" s="25">
        <f t="shared" si="564"/>
        <v>450</v>
      </c>
      <c r="B4044" s="23">
        <f t="shared" si="565"/>
        <v>44580</v>
      </c>
      <c r="C4044" s="24">
        <v>18</v>
      </c>
      <c r="D4044" s="54" t="str">
        <f t="shared" si="566"/>
        <v>ASET</v>
      </c>
      <c r="E4044" s="178"/>
      <c r="F4044" s="179"/>
      <c r="G4044" s="177"/>
      <c r="H4044" s="177"/>
      <c r="I4044" s="169">
        <f t="shared" si="567"/>
        <v>0</v>
      </c>
      <c r="J4044" s="149" t="str" cm="1">
        <f t="array" ref="J4044">IF(ISERROR(INDEX('Non Compliance input'!$H$5:$H$156,MATCH(1,(A4044='Non Compliance input'!$A$5:$A$156)*(F4044&gt;='Non Compliance input'!$D$5:$D$156)*(E4044&lt;'Non Compliance input'!$E$5:$E$156)*('Non Compliance input'!$H$5:$H$156="Yes"),0))
),"","Yes")</f>
        <v/>
      </c>
      <c r="K4044" s="149">
        <f t="shared" si="568"/>
        <v>0</v>
      </c>
      <c r="L4044" s="162">
        <f t="shared" si="569"/>
        <v>0</v>
      </c>
      <c r="M4044" s="162" t="str" cm="1">
        <f t="array" ref="M4044">IF(ISERROR(INDEX('Non Compliance input'!$I$5:$I$156,MATCH(1,(A4044='Non Compliance input'!$A$5:$A$156)*(E4044&gt;='Non Compliance input'!$D$5:$D$156)*(F4044&lt;='Non Compliance input'!$E$5:$E$156)*('Non Compliance input'!$I$5:$I$156="Yes"),0))
),"","Yes")</f>
        <v/>
      </c>
      <c r="N4044" s="149" t="str">
        <f>IF(VLOOKUP($A4044,HourEndingOutage!$B$3:$F$746,5,0)="Outage","Outage","")</f>
        <v/>
      </c>
      <c r="O4044" s="18">
        <f t="shared" si="570"/>
        <v>0</v>
      </c>
      <c r="P4044" s="18" t="str">
        <f t="shared" si="571"/>
        <v/>
      </c>
      <c r="Q4044" s="18">
        <f t="shared" si="572"/>
        <v>0</v>
      </c>
      <c r="R4044" s="118"/>
    </row>
    <row r="4045" spans="1:18" x14ac:dyDescent="0.25">
      <c r="A4045" s="25">
        <f t="shared" si="564"/>
        <v>450</v>
      </c>
      <c r="B4045" s="23">
        <f t="shared" si="565"/>
        <v>44580</v>
      </c>
      <c r="C4045" s="24">
        <v>18</v>
      </c>
      <c r="D4045" s="54" t="str">
        <f t="shared" si="566"/>
        <v>ASET</v>
      </c>
      <c r="E4045" s="178"/>
      <c r="F4045" s="179"/>
      <c r="G4045" s="177"/>
      <c r="H4045" s="177"/>
      <c r="I4045" s="169">
        <f t="shared" si="567"/>
        <v>0</v>
      </c>
      <c r="J4045" s="149" t="str" cm="1">
        <f t="array" ref="J4045">IF(ISERROR(INDEX('Non Compliance input'!$H$5:$H$156,MATCH(1,(A4045='Non Compliance input'!$A$5:$A$156)*(F4045&gt;='Non Compliance input'!$D$5:$D$156)*(E4045&lt;'Non Compliance input'!$E$5:$E$156)*('Non Compliance input'!$H$5:$H$156="Yes"),0))
),"","Yes")</f>
        <v/>
      </c>
      <c r="K4045" s="149">
        <f t="shared" si="568"/>
        <v>0</v>
      </c>
      <c r="L4045" s="162">
        <f t="shared" si="569"/>
        <v>0</v>
      </c>
      <c r="M4045" s="162" t="str" cm="1">
        <f t="array" ref="M4045">IF(ISERROR(INDEX('Non Compliance input'!$I$5:$I$156,MATCH(1,(A4045='Non Compliance input'!$A$5:$A$156)*(E4045&gt;='Non Compliance input'!$D$5:$D$156)*(F4045&lt;='Non Compliance input'!$E$5:$E$156)*('Non Compliance input'!$I$5:$I$156="Yes"),0))
),"","Yes")</f>
        <v/>
      </c>
      <c r="N4045" s="149" t="str">
        <f>IF(VLOOKUP($A4045,HourEndingOutage!$B$3:$F$746,5,0)="Outage","Outage","")</f>
        <v/>
      </c>
      <c r="O4045" s="18">
        <f t="shared" si="570"/>
        <v>0</v>
      </c>
      <c r="P4045" s="18" t="str">
        <f t="shared" si="571"/>
        <v/>
      </c>
      <c r="Q4045" s="18">
        <f t="shared" si="572"/>
        <v>0</v>
      </c>
      <c r="R4045" s="118"/>
    </row>
    <row r="4046" spans="1:18" x14ac:dyDescent="0.25">
      <c r="A4046" s="25">
        <f t="shared" si="564"/>
        <v>450</v>
      </c>
      <c r="B4046" s="23">
        <f t="shared" si="565"/>
        <v>44580</v>
      </c>
      <c r="C4046" s="24">
        <v>18</v>
      </c>
      <c r="D4046" s="54" t="str">
        <f t="shared" si="566"/>
        <v>ASET</v>
      </c>
      <c r="E4046" s="178"/>
      <c r="F4046" s="179"/>
      <c r="G4046" s="177"/>
      <c r="H4046" s="177"/>
      <c r="I4046" s="169">
        <f t="shared" si="567"/>
        <v>0</v>
      </c>
      <c r="J4046" s="149" t="str" cm="1">
        <f t="array" ref="J4046">IF(ISERROR(INDEX('Non Compliance input'!$H$5:$H$156,MATCH(1,(A4046='Non Compliance input'!$A$5:$A$156)*(F4046&gt;='Non Compliance input'!$D$5:$D$156)*(E4046&lt;'Non Compliance input'!$E$5:$E$156)*('Non Compliance input'!$H$5:$H$156="Yes"),0))
),"","Yes")</f>
        <v/>
      </c>
      <c r="K4046" s="149">
        <f t="shared" si="568"/>
        <v>0</v>
      </c>
      <c r="L4046" s="162">
        <f t="shared" si="569"/>
        <v>0</v>
      </c>
      <c r="M4046" s="162" t="str" cm="1">
        <f t="array" ref="M4046">IF(ISERROR(INDEX('Non Compliance input'!$I$5:$I$156,MATCH(1,(A4046='Non Compliance input'!$A$5:$A$156)*(E4046&gt;='Non Compliance input'!$D$5:$D$156)*(F4046&lt;='Non Compliance input'!$E$5:$E$156)*('Non Compliance input'!$I$5:$I$156="Yes"),0))
),"","Yes")</f>
        <v/>
      </c>
      <c r="N4046" s="149" t="str">
        <f>IF(VLOOKUP($A4046,HourEndingOutage!$B$3:$F$746,5,0)="Outage","Outage","")</f>
        <v/>
      </c>
      <c r="O4046" s="18">
        <f t="shared" si="570"/>
        <v>0</v>
      </c>
      <c r="P4046" s="18" t="str">
        <f t="shared" si="571"/>
        <v/>
      </c>
      <c r="Q4046" s="18">
        <f t="shared" si="572"/>
        <v>0</v>
      </c>
      <c r="R4046" s="118"/>
    </row>
    <row r="4047" spans="1:18" x14ac:dyDescent="0.25">
      <c r="A4047" s="25">
        <f t="shared" si="564"/>
        <v>450</v>
      </c>
      <c r="B4047" s="23">
        <f t="shared" si="565"/>
        <v>44580</v>
      </c>
      <c r="C4047" s="24">
        <v>18</v>
      </c>
      <c r="D4047" s="54" t="str">
        <f t="shared" si="566"/>
        <v>ASET</v>
      </c>
      <c r="E4047" s="178"/>
      <c r="F4047" s="179"/>
      <c r="G4047" s="177"/>
      <c r="H4047" s="177"/>
      <c r="I4047" s="169">
        <f t="shared" si="567"/>
        <v>0</v>
      </c>
      <c r="J4047" s="149" t="str" cm="1">
        <f t="array" ref="J4047">IF(ISERROR(INDEX('Non Compliance input'!$H$5:$H$156,MATCH(1,(A4047='Non Compliance input'!$A$5:$A$156)*(F4047&gt;='Non Compliance input'!$D$5:$D$156)*(E4047&lt;'Non Compliance input'!$E$5:$E$156)*('Non Compliance input'!$H$5:$H$156="Yes"),0))
),"","Yes")</f>
        <v/>
      </c>
      <c r="K4047" s="149">
        <f t="shared" si="568"/>
        <v>0</v>
      </c>
      <c r="L4047" s="162">
        <f t="shared" si="569"/>
        <v>0</v>
      </c>
      <c r="M4047" s="162" t="str" cm="1">
        <f t="array" ref="M4047">IF(ISERROR(INDEX('Non Compliance input'!$I$5:$I$156,MATCH(1,(A4047='Non Compliance input'!$A$5:$A$156)*(E4047&gt;='Non Compliance input'!$D$5:$D$156)*(F4047&lt;='Non Compliance input'!$E$5:$E$156)*('Non Compliance input'!$I$5:$I$156="Yes"),0))
),"","Yes")</f>
        <v/>
      </c>
      <c r="N4047" s="149" t="str">
        <f>IF(VLOOKUP($A4047,HourEndingOutage!$B$3:$F$746,5,0)="Outage","Outage","")</f>
        <v/>
      </c>
      <c r="O4047" s="18">
        <f t="shared" si="570"/>
        <v>0</v>
      </c>
      <c r="P4047" s="18" t="str">
        <f t="shared" si="571"/>
        <v/>
      </c>
      <c r="Q4047" s="18">
        <f t="shared" si="572"/>
        <v>0</v>
      </c>
      <c r="R4047" s="118"/>
    </row>
    <row r="4048" spans="1:18" x14ac:dyDescent="0.25">
      <c r="A4048" s="25">
        <f t="shared" si="564"/>
        <v>450</v>
      </c>
      <c r="B4048" s="23">
        <f t="shared" si="565"/>
        <v>44580</v>
      </c>
      <c r="C4048" s="24">
        <v>18</v>
      </c>
      <c r="D4048" s="54" t="str">
        <f t="shared" si="566"/>
        <v>ASET</v>
      </c>
      <c r="E4048" s="178"/>
      <c r="F4048" s="179"/>
      <c r="G4048" s="177"/>
      <c r="H4048" s="177"/>
      <c r="I4048" s="169">
        <f t="shared" si="567"/>
        <v>0</v>
      </c>
      <c r="J4048" s="149" t="str" cm="1">
        <f t="array" ref="J4048">IF(ISERROR(INDEX('Non Compliance input'!$H$5:$H$156,MATCH(1,(A4048='Non Compliance input'!$A$5:$A$156)*(F4048&gt;='Non Compliance input'!$D$5:$D$156)*(E4048&lt;'Non Compliance input'!$E$5:$E$156)*('Non Compliance input'!$H$5:$H$156="Yes"),0))
),"","Yes")</f>
        <v/>
      </c>
      <c r="K4048" s="149">
        <f t="shared" si="568"/>
        <v>0</v>
      </c>
      <c r="L4048" s="162">
        <f t="shared" si="569"/>
        <v>0</v>
      </c>
      <c r="M4048" s="162" t="str" cm="1">
        <f t="array" ref="M4048">IF(ISERROR(INDEX('Non Compliance input'!$I$5:$I$156,MATCH(1,(A4048='Non Compliance input'!$A$5:$A$156)*(E4048&gt;='Non Compliance input'!$D$5:$D$156)*(F4048&lt;='Non Compliance input'!$E$5:$E$156)*('Non Compliance input'!$I$5:$I$156="Yes"),0))
),"","Yes")</f>
        <v/>
      </c>
      <c r="N4048" s="149" t="str">
        <f>IF(VLOOKUP($A4048,HourEndingOutage!$B$3:$F$746,5,0)="Outage","Outage","")</f>
        <v/>
      </c>
      <c r="O4048" s="18">
        <f t="shared" si="570"/>
        <v>0</v>
      </c>
      <c r="P4048" s="18" t="str">
        <f t="shared" si="571"/>
        <v/>
      </c>
      <c r="Q4048" s="18">
        <f t="shared" si="572"/>
        <v>0</v>
      </c>
      <c r="R4048" s="118"/>
    </row>
    <row r="4049" spans="1:18" x14ac:dyDescent="0.25">
      <c r="A4049" s="25">
        <f t="shared" si="564"/>
        <v>450</v>
      </c>
      <c r="B4049" s="23">
        <f t="shared" si="565"/>
        <v>44580</v>
      </c>
      <c r="C4049" s="24">
        <v>18</v>
      </c>
      <c r="D4049" s="54" t="str">
        <f t="shared" si="566"/>
        <v>ASET</v>
      </c>
      <c r="E4049" s="178"/>
      <c r="F4049" s="179"/>
      <c r="G4049" s="177"/>
      <c r="H4049" s="177"/>
      <c r="I4049" s="169">
        <f t="shared" si="567"/>
        <v>0</v>
      </c>
      <c r="J4049" s="149" t="str" cm="1">
        <f t="array" ref="J4049">IF(ISERROR(INDEX('Non Compliance input'!$H$5:$H$156,MATCH(1,(A4049='Non Compliance input'!$A$5:$A$156)*(F4049&gt;='Non Compliance input'!$D$5:$D$156)*(E4049&lt;'Non Compliance input'!$E$5:$E$156)*('Non Compliance input'!$H$5:$H$156="Yes"),0))
),"","Yes")</f>
        <v/>
      </c>
      <c r="K4049" s="149">
        <f t="shared" si="568"/>
        <v>0</v>
      </c>
      <c r="L4049" s="162">
        <f t="shared" si="569"/>
        <v>0</v>
      </c>
      <c r="M4049" s="162" t="str" cm="1">
        <f t="array" ref="M4049">IF(ISERROR(INDEX('Non Compliance input'!$I$5:$I$156,MATCH(1,(A4049='Non Compliance input'!$A$5:$A$156)*(E4049&gt;='Non Compliance input'!$D$5:$D$156)*(F4049&lt;='Non Compliance input'!$E$5:$E$156)*('Non Compliance input'!$I$5:$I$156="Yes"),0))
),"","Yes")</f>
        <v/>
      </c>
      <c r="N4049" s="149" t="str">
        <f>IF(VLOOKUP($A4049,HourEndingOutage!$B$3:$F$746,5,0)="Outage","Outage","")</f>
        <v/>
      </c>
      <c r="O4049" s="18">
        <f t="shared" si="570"/>
        <v>0</v>
      </c>
      <c r="P4049" s="18" t="str">
        <f t="shared" si="571"/>
        <v/>
      </c>
      <c r="Q4049" s="18">
        <f t="shared" si="572"/>
        <v>0</v>
      </c>
      <c r="R4049" s="118"/>
    </row>
    <row r="4050" spans="1:18" x14ac:dyDescent="0.25">
      <c r="A4050" s="25">
        <f t="shared" si="564"/>
        <v>450</v>
      </c>
      <c r="B4050" s="23">
        <f t="shared" si="565"/>
        <v>44580</v>
      </c>
      <c r="C4050" s="24">
        <v>18</v>
      </c>
      <c r="D4050" s="54" t="str">
        <f t="shared" si="566"/>
        <v>ASET</v>
      </c>
      <c r="E4050" s="178"/>
      <c r="F4050" s="179"/>
      <c r="G4050" s="177"/>
      <c r="H4050" s="177"/>
      <c r="I4050" s="169">
        <f t="shared" si="567"/>
        <v>0</v>
      </c>
      <c r="J4050" s="149" t="str" cm="1">
        <f t="array" ref="J4050">IF(ISERROR(INDEX('Non Compliance input'!$H$5:$H$156,MATCH(1,(A4050='Non Compliance input'!$A$5:$A$156)*(F4050&gt;='Non Compliance input'!$D$5:$D$156)*(E4050&lt;'Non Compliance input'!$E$5:$E$156)*('Non Compliance input'!$H$5:$H$156="Yes"),0))
),"","Yes")</f>
        <v/>
      </c>
      <c r="K4050" s="149">
        <f t="shared" si="568"/>
        <v>0</v>
      </c>
      <c r="L4050" s="162">
        <f t="shared" si="569"/>
        <v>0</v>
      </c>
      <c r="M4050" s="162" t="str" cm="1">
        <f t="array" ref="M4050">IF(ISERROR(INDEX('Non Compliance input'!$I$5:$I$156,MATCH(1,(A4050='Non Compliance input'!$A$5:$A$156)*(E4050&gt;='Non Compliance input'!$D$5:$D$156)*(F4050&lt;='Non Compliance input'!$E$5:$E$156)*('Non Compliance input'!$I$5:$I$156="Yes"),0))
),"","Yes")</f>
        <v/>
      </c>
      <c r="N4050" s="149" t="str">
        <f>IF(VLOOKUP($A4050,HourEndingOutage!$B$3:$F$746,5,0)="Outage","Outage","")</f>
        <v/>
      </c>
      <c r="O4050" s="18">
        <f t="shared" si="570"/>
        <v>0</v>
      </c>
      <c r="P4050" s="18" t="str">
        <f t="shared" si="571"/>
        <v/>
      </c>
      <c r="Q4050" s="18">
        <f t="shared" si="572"/>
        <v>0</v>
      </c>
      <c r="R4050" s="118"/>
    </row>
    <row r="4051" spans="1:18" x14ac:dyDescent="0.25">
      <c r="A4051" s="25">
        <f t="shared" si="564"/>
        <v>450</v>
      </c>
      <c r="B4051" s="23">
        <f t="shared" si="565"/>
        <v>44580</v>
      </c>
      <c r="C4051" s="24">
        <v>18</v>
      </c>
      <c r="D4051" s="54" t="str">
        <f t="shared" si="566"/>
        <v>ASET</v>
      </c>
      <c r="E4051" s="178"/>
      <c r="F4051" s="179"/>
      <c r="G4051" s="177"/>
      <c r="H4051" s="177"/>
      <c r="I4051" s="169">
        <f t="shared" si="567"/>
        <v>0</v>
      </c>
      <c r="J4051" s="149" t="str" cm="1">
        <f t="array" ref="J4051">IF(ISERROR(INDEX('Non Compliance input'!$H$5:$H$156,MATCH(1,(A4051='Non Compliance input'!$A$5:$A$156)*(F4051&gt;='Non Compliance input'!$D$5:$D$156)*(E4051&lt;'Non Compliance input'!$E$5:$E$156)*('Non Compliance input'!$H$5:$H$156="Yes"),0))
),"","Yes")</f>
        <v/>
      </c>
      <c r="K4051" s="149">
        <f t="shared" si="568"/>
        <v>0</v>
      </c>
      <c r="L4051" s="162">
        <f t="shared" si="569"/>
        <v>0</v>
      </c>
      <c r="M4051" s="162" t="str" cm="1">
        <f t="array" ref="M4051">IF(ISERROR(INDEX('Non Compliance input'!$I$5:$I$156,MATCH(1,(A4051='Non Compliance input'!$A$5:$A$156)*(E4051&gt;='Non Compliance input'!$D$5:$D$156)*(F4051&lt;='Non Compliance input'!$E$5:$E$156)*('Non Compliance input'!$I$5:$I$156="Yes"),0))
),"","Yes")</f>
        <v/>
      </c>
      <c r="N4051" s="149" t="str">
        <f>IF(VLOOKUP($A4051,HourEndingOutage!$B$3:$F$746,5,0)="Outage","Outage","")</f>
        <v/>
      </c>
      <c r="O4051" s="18">
        <f t="shared" si="570"/>
        <v>0</v>
      </c>
      <c r="P4051" s="18" t="str">
        <f t="shared" si="571"/>
        <v/>
      </c>
      <c r="Q4051" s="18">
        <f t="shared" si="572"/>
        <v>0</v>
      </c>
      <c r="R4051" s="118"/>
    </row>
    <row r="4052" spans="1:18" x14ac:dyDescent="0.25">
      <c r="A4052" s="25">
        <f t="shared" si="564"/>
        <v>450</v>
      </c>
      <c r="B4052" s="23">
        <f t="shared" si="565"/>
        <v>44580</v>
      </c>
      <c r="C4052" s="24">
        <v>18</v>
      </c>
      <c r="D4052" s="54" t="str">
        <f t="shared" si="566"/>
        <v>ASET</v>
      </c>
      <c r="E4052" s="178"/>
      <c r="F4052" s="179"/>
      <c r="G4052" s="177"/>
      <c r="H4052" s="177"/>
      <c r="I4052" s="169">
        <f t="shared" si="567"/>
        <v>0</v>
      </c>
      <c r="J4052" s="149" t="str" cm="1">
        <f t="array" ref="J4052">IF(ISERROR(INDEX('Non Compliance input'!$H$5:$H$156,MATCH(1,(A4052='Non Compliance input'!$A$5:$A$156)*(F4052&gt;='Non Compliance input'!$D$5:$D$156)*(E4052&lt;'Non Compliance input'!$E$5:$E$156)*('Non Compliance input'!$H$5:$H$156="Yes"),0))
),"","Yes")</f>
        <v/>
      </c>
      <c r="K4052" s="149">
        <f t="shared" si="568"/>
        <v>0</v>
      </c>
      <c r="L4052" s="162">
        <f t="shared" si="569"/>
        <v>0</v>
      </c>
      <c r="M4052" s="162" t="str" cm="1">
        <f t="array" ref="M4052">IF(ISERROR(INDEX('Non Compliance input'!$I$5:$I$156,MATCH(1,(A4052='Non Compliance input'!$A$5:$A$156)*(E4052&gt;='Non Compliance input'!$D$5:$D$156)*(F4052&lt;='Non Compliance input'!$E$5:$E$156)*('Non Compliance input'!$I$5:$I$156="Yes"),0))
),"","Yes")</f>
        <v/>
      </c>
      <c r="N4052" s="149" t="str">
        <f>IF(VLOOKUP($A4052,HourEndingOutage!$B$3:$F$746,5,0)="Outage","Outage","")</f>
        <v/>
      </c>
      <c r="O4052" s="18">
        <f t="shared" si="570"/>
        <v>0</v>
      </c>
      <c r="P4052" s="18" t="str">
        <f t="shared" si="571"/>
        <v/>
      </c>
      <c r="Q4052" s="18">
        <f t="shared" si="572"/>
        <v>0</v>
      </c>
      <c r="R4052" s="118"/>
    </row>
    <row r="4053" spans="1:18" x14ac:dyDescent="0.25">
      <c r="A4053" s="25">
        <f t="shared" si="564"/>
        <v>451</v>
      </c>
      <c r="B4053" s="23">
        <f t="shared" si="565"/>
        <v>44580</v>
      </c>
      <c r="C4053" s="24">
        <v>19</v>
      </c>
      <c r="D4053" s="54" t="str">
        <f t="shared" si="566"/>
        <v>ASET</v>
      </c>
      <c r="E4053" s="178"/>
      <c r="F4053" s="179"/>
      <c r="G4053" s="177"/>
      <c r="H4053" s="177"/>
      <c r="I4053" s="169">
        <f t="shared" si="567"/>
        <v>0</v>
      </c>
      <c r="J4053" s="149" t="str" cm="1">
        <f t="array" ref="J4053">IF(ISERROR(INDEX('Non Compliance input'!$H$5:$H$156,MATCH(1,(A4053='Non Compliance input'!$A$5:$A$156)*(F4053&gt;='Non Compliance input'!$D$5:$D$156)*(E4053&lt;'Non Compliance input'!$E$5:$E$156)*('Non Compliance input'!$H$5:$H$156="Yes"),0))
),"","Yes")</f>
        <v/>
      </c>
      <c r="K4053" s="149">
        <f t="shared" si="568"/>
        <v>0</v>
      </c>
      <c r="L4053" s="162">
        <f t="shared" si="569"/>
        <v>0</v>
      </c>
      <c r="M4053" s="162" t="str" cm="1">
        <f t="array" ref="M4053">IF(ISERROR(INDEX('Non Compliance input'!$I$5:$I$156,MATCH(1,(A4053='Non Compliance input'!$A$5:$A$156)*(E4053&gt;='Non Compliance input'!$D$5:$D$156)*(F4053&lt;='Non Compliance input'!$E$5:$E$156)*('Non Compliance input'!$I$5:$I$156="Yes"),0))
),"","Yes")</f>
        <v/>
      </c>
      <c r="N4053" s="149" t="str">
        <f>IF(VLOOKUP($A4053,HourEndingOutage!$B$3:$F$746,5,0)="Outage","Outage","")</f>
        <v/>
      </c>
      <c r="O4053" s="18">
        <f t="shared" si="570"/>
        <v>0</v>
      </c>
      <c r="P4053" s="18" t="str">
        <f t="shared" si="571"/>
        <v/>
      </c>
      <c r="Q4053" s="18">
        <f t="shared" si="572"/>
        <v>0</v>
      </c>
      <c r="R4053" s="118"/>
    </row>
    <row r="4054" spans="1:18" x14ac:dyDescent="0.25">
      <c r="A4054" s="25">
        <f t="shared" si="564"/>
        <v>451</v>
      </c>
      <c r="B4054" s="23">
        <f t="shared" si="565"/>
        <v>44580</v>
      </c>
      <c r="C4054" s="24">
        <v>19</v>
      </c>
      <c r="D4054" s="54" t="str">
        <f t="shared" si="566"/>
        <v>ASET</v>
      </c>
      <c r="E4054" s="178"/>
      <c r="F4054" s="179"/>
      <c r="G4054" s="177"/>
      <c r="H4054" s="177"/>
      <c r="I4054" s="169">
        <f t="shared" si="567"/>
        <v>0</v>
      </c>
      <c r="J4054" s="149" t="str" cm="1">
        <f t="array" ref="J4054">IF(ISERROR(INDEX('Non Compliance input'!$H$5:$H$156,MATCH(1,(A4054='Non Compliance input'!$A$5:$A$156)*(F4054&gt;='Non Compliance input'!$D$5:$D$156)*(E4054&lt;'Non Compliance input'!$E$5:$E$156)*('Non Compliance input'!$H$5:$H$156="Yes"),0))
),"","Yes")</f>
        <v/>
      </c>
      <c r="K4054" s="149">
        <f t="shared" si="568"/>
        <v>0</v>
      </c>
      <c r="L4054" s="162">
        <f t="shared" si="569"/>
        <v>0</v>
      </c>
      <c r="M4054" s="162" t="str" cm="1">
        <f t="array" ref="M4054">IF(ISERROR(INDEX('Non Compliance input'!$I$5:$I$156,MATCH(1,(A4054='Non Compliance input'!$A$5:$A$156)*(E4054&gt;='Non Compliance input'!$D$5:$D$156)*(F4054&lt;='Non Compliance input'!$E$5:$E$156)*('Non Compliance input'!$I$5:$I$156="Yes"),0))
),"","Yes")</f>
        <v/>
      </c>
      <c r="N4054" s="149" t="str">
        <f>IF(VLOOKUP($A4054,HourEndingOutage!$B$3:$F$746,5,0)="Outage","Outage","")</f>
        <v/>
      </c>
      <c r="O4054" s="18">
        <f t="shared" si="570"/>
        <v>0</v>
      </c>
      <c r="P4054" s="18" t="str">
        <f t="shared" si="571"/>
        <v/>
      </c>
      <c r="Q4054" s="18">
        <f t="shared" si="572"/>
        <v>0</v>
      </c>
      <c r="R4054" s="118"/>
    </row>
    <row r="4055" spans="1:18" x14ac:dyDescent="0.25">
      <c r="A4055" s="25">
        <f t="shared" si="564"/>
        <v>451</v>
      </c>
      <c r="B4055" s="23">
        <f t="shared" si="565"/>
        <v>44580</v>
      </c>
      <c r="C4055" s="24">
        <v>19</v>
      </c>
      <c r="D4055" s="54" t="str">
        <f t="shared" si="566"/>
        <v>ASET</v>
      </c>
      <c r="E4055" s="178"/>
      <c r="F4055" s="179"/>
      <c r="G4055" s="177"/>
      <c r="H4055" s="177"/>
      <c r="I4055" s="169">
        <f t="shared" si="567"/>
        <v>0</v>
      </c>
      <c r="J4055" s="149" t="str" cm="1">
        <f t="array" ref="J4055">IF(ISERROR(INDEX('Non Compliance input'!$H$5:$H$156,MATCH(1,(A4055='Non Compliance input'!$A$5:$A$156)*(F4055&gt;='Non Compliance input'!$D$5:$D$156)*(E4055&lt;'Non Compliance input'!$E$5:$E$156)*('Non Compliance input'!$H$5:$H$156="Yes"),0))
),"","Yes")</f>
        <v/>
      </c>
      <c r="K4055" s="149">
        <f t="shared" si="568"/>
        <v>0</v>
      </c>
      <c r="L4055" s="162">
        <f t="shared" si="569"/>
        <v>0</v>
      </c>
      <c r="M4055" s="162" t="str" cm="1">
        <f t="array" ref="M4055">IF(ISERROR(INDEX('Non Compliance input'!$I$5:$I$156,MATCH(1,(A4055='Non Compliance input'!$A$5:$A$156)*(E4055&gt;='Non Compliance input'!$D$5:$D$156)*(F4055&lt;='Non Compliance input'!$E$5:$E$156)*('Non Compliance input'!$I$5:$I$156="Yes"),0))
),"","Yes")</f>
        <v/>
      </c>
      <c r="N4055" s="149" t="str">
        <f>IF(VLOOKUP($A4055,HourEndingOutage!$B$3:$F$746,5,0)="Outage","Outage","")</f>
        <v/>
      </c>
      <c r="O4055" s="18">
        <f t="shared" si="570"/>
        <v>0</v>
      </c>
      <c r="P4055" s="18" t="str">
        <f t="shared" si="571"/>
        <v/>
      </c>
      <c r="Q4055" s="18">
        <f t="shared" si="572"/>
        <v>0</v>
      </c>
      <c r="R4055" s="118"/>
    </row>
    <row r="4056" spans="1:18" x14ac:dyDescent="0.25">
      <c r="A4056" s="25">
        <f t="shared" si="564"/>
        <v>451</v>
      </c>
      <c r="B4056" s="23">
        <f t="shared" si="565"/>
        <v>44580</v>
      </c>
      <c r="C4056" s="24">
        <v>19</v>
      </c>
      <c r="D4056" s="54" t="str">
        <f t="shared" si="566"/>
        <v>ASET</v>
      </c>
      <c r="E4056" s="178"/>
      <c r="F4056" s="179"/>
      <c r="G4056" s="177"/>
      <c r="H4056" s="177"/>
      <c r="I4056" s="169">
        <f t="shared" si="567"/>
        <v>0</v>
      </c>
      <c r="J4056" s="149" t="str" cm="1">
        <f t="array" ref="J4056">IF(ISERROR(INDEX('Non Compliance input'!$H$5:$H$156,MATCH(1,(A4056='Non Compliance input'!$A$5:$A$156)*(F4056&gt;='Non Compliance input'!$D$5:$D$156)*(E4056&lt;'Non Compliance input'!$E$5:$E$156)*('Non Compliance input'!$H$5:$H$156="Yes"),0))
),"","Yes")</f>
        <v/>
      </c>
      <c r="K4056" s="149">
        <f t="shared" si="568"/>
        <v>0</v>
      </c>
      <c r="L4056" s="162">
        <f t="shared" si="569"/>
        <v>0</v>
      </c>
      <c r="M4056" s="162" t="str" cm="1">
        <f t="array" ref="M4056">IF(ISERROR(INDEX('Non Compliance input'!$I$5:$I$156,MATCH(1,(A4056='Non Compliance input'!$A$5:$A$156)*(E4056&gt;='Non Compliance input'!$D$5:$D$156)*(F4056&lt;='Non Compliance input'!$E$5:$E$156)*('Non Compliance input'!$I$5:$I$156="Yes"),0))
),"","Yes")</f>
        <v/>
      </c>
      <c r="N4056" s="149" t="str">
        <f>IF(VLOOKUP($A4056,HourEndingOutage!$B$3:$F$746,5,0)="Outage","Outage","")</f>
        <v/>
      </c>
      <c r="O4056" s="18">
        <f t="shared" si="570"/>
        <v>0</v>
      </c>
      <c r="P4056" s="18" t="str">
        <f t="shared" si="571"/>
        <v/>
      </c>
      <c r="Q4056" s="18">
        <f t="shared" si="572"/>
        <v>0</v>
      </c>
      <c r="R4056" s="118"/>
    </row>
    <row r="4057" spans="1:18" x14ac:dyDescent="0.25">
      <c r="A4057" s="25">
        <f t="shared" si="564"/>
        <v>451</v>
      </c>
      <c r="B4057" s="23">
        <f t="shared" si="565"/>
        <v>44580</v>
      </c>
      <c r="C4057" s="24">
        <v>19</v>
      </c>
      <c r="D4057" s="54" t="str">
        <f t="shared" si="566"/>
        <v>ASET</v>
      </c>
      <c r="E4057" s="178"/>
      <c r="F4057" s="179"/>
      <c r="G4057" s="177"/>
      <c r="H4057" s="177"/>
      <c r="I4057" s="169">
        <f t="shared" si="567"/>
        <v>0</v>
      </c>
      <c r="J4057" s="149" t="str" cm="1">
        <f t="array" ref="J4057">IF(ISERROR(INDEX('Non Compliance input'!$H$5:$H$156,MATCH(1,(A4057='Non Compliance input'!$A$5:$A$156)*(F4057&gt;='Non Compliance input'!$D$5:$D$156)*(E4057&lt;'Non Compliance input'!$E$5:$E$156)*('Non Compliance input'!$H$5:$H$156="Yes"),0))
),"","Yes")</f>
        <v/>
      </c>
      <c r="K4057" s="149">
        <f t="shared" si="568"/>
        <v>0</v>
      </c>
      <c r="L4057" s="162">
        <f t="shared" si="569"/>
        <v>0</v>
      </c>
      <c r="M4057" s="162" t="str" cm="1">
        <f t="array" ref="M4057">IF(ISERROR(INDEX('Non Compliance input'!$I$5:$I$156,MATCH(1,(A4057='Non Compliance input'!$A$5:$A$156)*(E4057&gt;='Non Compliance input'!$D$5:$D$156)*(F4057&lt;='Non Compliance input'!$E$5:$E$156)*('Non Compliance input'!$I$5:$I$156="Yes"),0))
),"","Yes")</f>
        <v/>
      </c>
      <c r="N4057" s="149" t="str">
        <f>IF(VLOOKUP($A4057,HourEndingOutage!$B$3:$F$746,5,0)="Outage","Outage","")</f>
        <v/>
      </c>
      <c r="O4057" s="18">
        <f t="shared" si="570"/>
        <v>0</v>
      </c>
      <c r="P4057" s="18" t="str">
        <f t="shared" si="571"/>
        <v/>
      </c>
      <c r="Q4057" s="18">
        <f t="shared" si="572"/>
        <v>0</v>
      </c>
      <c r="R4057" s="118"/>
    </row>
    <row r="4058" spans="1:18" x14ac:dyDescent="0.25">
      <c r="A4058" s="25">
        <f t="shared" si="564"/>
        <v>451</v>
      </c>
      <c r="B4058" s="23">
        <f t="shared" si="565"/>
        <v>44580</v>
      </c>
      <c r="C4058" s="24">
        <v>19</v>
      </c>
      <c r="D4058" s="54" t="str">
        <f t="shared" si="566"/>
        <v>ASET</v>
      </c>
      <c r="E4058" s="178"/>
      <c r="F4058" s="179"/>
      <c r="G4058" s="177"/>
      <c r="H4058" s="177"/>
      <c r="I4058" s="169">
        <f t="shared" si="567"/>
        <v>0</v>
      </c>
      <c r="J4058" s="149" t="str" cm="1">
        <f t="array" ref="J4058">IF(ISERROR(INDEX('Non Compliance input'!$H$5:$H$156,MATCH(1,(A4058='Non Compliance input'!$A$5:$A$156)*(F4058&gt;='Non Compliance input'!$D$5:$D$156)*(E4058&lt;'Non Compliance input'!$E$5:$E$156)*('Non Compliance input'!$H$5:$H$156="Yes"),0))
),"","Yes")</f>
        <v/>
      </c>
      <c r="K4058" s="149">
        <f t="shared" si="568"/>
        <v>0</v>
      </c>
      <c r="L4058" s="162">
        <f t="shared" si="569"/>
        <v>0</v>
      </c>
      <c r="M4058" s="162" t="str" cm="1">
        <f t="array" ref="M4058">IF(ISERROR(INDEX('Non Compliance input'!$I$5:$I$156,MATCH(1,(A4058='Non Compliance input'!$A$5:$A$156)*(E4058&gt;='Non Compliance input'!$D$5:$D$156)*(F4058&lt;='Non Compliance input'!$E$5:$E$156)*('Non Compliance input'!$I$5:$I$156="Yes"),0))
),"","Yes")</f>
        <v/>
      </c>
      <c r="N4058" s="149" t="str">
        <f>IF(VLOOKUP($A4058,HourEndingOutage!$B$3:$F$746,5,0)="Outage","Outage","")</f>
        <v/>
      </c>
      <c r="O4058" s="18">
        <f t="shared" si="570"/>
        <v>0</v>
      </c>
      <c r="P4058" s="18" t="str">
        <f t="shared" si="571"/>
        <v/>
      </c>
      <c r="Q4058" s="18">
        <f t="shared" si="572"/>
        <v>0</v>
      </c>
      <c r="R4058" s="118"/>
    </row>
    <row r="4059" spans="1:18" x14ac:dyDescent="0.25">
      <c r="A4059" s="25">
        <f t="shared" si="564"/>
        <v>451</v>
      </c>
      <c r="B4059" s="23">
        <f t="shared" si="565"/>
        <v>44580</v>
      </c>
      <c r="C4059" s="24">
        <v>19</v>
      </c>
      <c r="D4059" s="54" t="str">
        <f t="shared" si="566"/>
        <v>ASET</v>
      </c>
      <c r="E4059" s="178"/>
      <c r="F4059" s="179"/>
      <c r="G4059" s="177"/>
      <c r="H4059" s="177"/>
      <c r="I4059" s="169">
        <f t="shared" si="567"/>
        <v>0</v>
      </c>
      <c r="J4059" s="149" t="str" cm="1">
        <f t="array" ref="J4059">IF(ISERROR(INDEX('Non Compliance input'!$H$5:$H$156,MATCH(1,(A4059='Non Compliance input'!$A$5:$A$156)*(F4059&gt;='Non Compliance input'!$D$5:$D$156)*(E4059&lt;'Non Compliance input'!$E$5:$E$156)*('Non Compliance input'!$H$5:$H$156="Yes"),0))
),"","Yes")</f>
        <v/>
      </c>
      <c r="K4059" s="149">
        <f t="shared" si="568"/>
        <v>0</v>
      </c>
      <c r="L4059" s="162">
        <f t="shared" si="569"/>
        <v>0</v>
      </c>
      <c r="M4059" s="162" t="str" cm="1">
        <f t="array" ref="M4059">IF(ISERROR(INDEX('Non Compliance input'!$I$5:$I$156,MATCH(1,(A4059='Non Compliance input'!$A$5:$A$156)*(E4059&gt;='Non Compliance input'!$D$5:$D$156)*(F4059&lt;='Non Compliance input'!$E$5:$E$156)*('Non Compliance input'!$I$5:$I$156="Yes"),0))
),"","Yes")</f>
        <v/>
      </c>
      <c r="N4059" s="149" t="str">
        <f>IF(VLOOKUP($A4059,HourEndingOutage!$B$3:$F$746,5,0)="Outage","Outage","")</f>
        <v/>
      </c>
      <c r="O4059" s="18">
        <f t="shared" si="570"/>
        <v>0</v>
      </c>
      <c r="P4059" s="18" t="str">
        <f t="shared" si="571"/>
        <v/>
      </c>
      <c r="Q4059" s="18">
        <f t="shared" si="572"/>
        <v>0</v>
      </c>
      <c r="R4059" s="118"/>
    </row>
    <row r="4060" spans="1:18" x14ac:dyDescent="0.25">
      <c r="A4060" s="25">
        <f t="shared" ref="A4060:A4123" si="573">IF(C4060=C4059,A4059,A4059+1)</f>
        <v>451</v>
      </c>
      <c r="B4060" s="23">
        <f t="shared" ref="B4060:B4123" si="574">IF(C4060&lt;C4059,B4059+1,B4059)</f>
        <v>44580</v>
      </c>
      <c r="C4060" s="24">
        <v>19</v>
      </c>
      <c r="D4060" s="54" t="str">
        <f t="shared" si="566"/>
        <v>ASET</v>
      </c>
      <c r="E4060" s="178"/>
      <c r="F4060" s="179"/>
      <c r="G4060" s="177"/>
      <c r="H4060" s="177"/>
      <c r="I4060" s="169">
        <f t="shared" si="567"/>
        <v>0</v>
      </c>
      <c r="J4060" s="149" t="str" cm="1">
        <f t="array" ref="J4060">IF(ISERROR(INDEX('Non Compliance input'!$H$5:$H$156,MATCH(1,(A4060='Non Compliance input'!$A$5:$A$156)*(F4060&gt;='Non Compliance input'!$D$5:$D$156)*(E4060&lt;'Non Compliance input'!$E$5:$E$156)*('Non Compliance input'!$H$5:$H$156="Yes"),0))
),"","Yes")</f>
        <v/>
      </c>
      <c r="K4060" s="149">
        <f t="shared" si="568"/>
        <v>0</v>
      </c>
      <c r="L4060" s="162">
        <f t="shared" si="569"/>
        <v>0</v>
      </c>
      <c r="M4060" s="162" t="str" cm="1">
        <f t="array" ref="M4060">IF(ISERROR(INDEX('Non Compliance input'!$I$5:$I$156,MATCH(1,(A4060='Non Compliance input'!$A$5:$A$156)*(E4060&gt;='Non Compliance input'!$D$5:$D$156)*(F4060&lt;='Non Compliance input'!$E$5:$E$156)*('Non Compliance input'!$I$5:$I$156="Yes"),0))
),"","Yes")</f>
        <v/>
      </c>
      <c r="N4060" s="149" t="str">
        <f>IF(VLOOKUP($A4060,HourEndingOutage!$B$3:$F$746,5,0)="Outage","Outage","")</f>
        <v/>
      </c>
      <c r="O4060" s="18">
        <f t="shared" si="570"/>
        <v>0</v>
      </c>
      <c r="P4060" s="18" t="str">
        <f t="shared" si="571"/>
        <v/>
      </c>
      <c r="Q4060" s="18">
        <f t="shared" si="572"/>
        <v>0</v>
      </c>
      <c r="R4060" s="118"/>
    </row>
    <row r="4061" spans="1:18" x14ac:dyDescent="0.25">
      <c r="A4061" s="25">
        <f t="shared" si="573"/>
        <v>451</v>
      </c>
      <c r="B4061" s="23">
        <f t="shared" si="574"/>
        <v>44580</v>
      </c>
      <c r="C4061" s="24">
        <v>19</v>
      </c>
      <c r="D4061" s="54" t="str">
        <f t="shared" si="566"/>
        <v>ASET</v>
      </c>
      <c r="E4061" s="178"/>
      <c r="F4061" s="179"/>
      <c r="G4061" s="177"/>
      <c r="H4061" s="177"/>
      <c r="I4061" s="169">
        <f t="shared" si="567"/>
        <v>0</v>
      </c>
      <c r="J4061" s="149" t="str" cm="1">
        <f t="array" ref="J4061">IF(ISERROR(INDEX('Non Compliance input'!$H$5:$H$156,MATCH(1,(A4061='Non Compliance input'!$A$5:$A$156)*(F4061&gt;='Non Compliance input'!$D$5:$D$156)*(E4061&lt;'Non Compliance input'!$E$5:$E$156)*('Non Compliance input'!$H$5:$H$156="Yes"),0))
),"","Yes")</f>
        <v/>
      </c>
      <c r="K4061" s="149">
        <f t="shared" si="568"/>
        <v>0</v>
      </c>
      <c r="L4061" s="162">
        <f t="shared" si="569"/>
        <v>0</v>
      </c>
      <c r="M4061" s="162" t="str" cm="1">
        <f t="array" ref="M4061">IF(ISERROR(INDEX('Non Compliance input'!$I$5:$I$156,MATCH(1,(A4061='Non Compliance input'!$A$5:$A$156)*(E4061&gt;='Non Compliance input'!$D$5:$D$156)*(F4061&lt;='Non Compliance input'!$E$5:$E$156)*('Non Compliance input'!$I$5:$I$156="Yes"),0))
),"","Yes")</f>
        <v/>
      </c>
      <c r="N4061" s="149" t="str">
        <f>IF(VLOOKUP($A4061,HourEndingOutage!$B$3:$F$746,5,0)="Outage","Outage","")</f>
        <v/>
      </c>
      <c r="O4061" s="18">
        <f t="shared" si="570"/>
        <v>0</v>
      </c>
      <c r="P4061" s="18" t="str">
        <f t="shared" si="571"/>
        <v/>
      </c>
      <c r="Q4061" s="18">
        <f t="shared" si="572"/>
        <v>0</v>
      </c>
      <c r="R4061" s="118"/>
    </row>
    <row r="4062" spans="1:18" x14ac:dyDescent="0.25">
      <c r="A4062" s="25">
        <f t="shared" si="573"/>
        <v>452</v>
      </c>
      <c r="B4062" s="23">
        <f t="shared" si="574"/>
        <v>44580</v>
      </c>
      <c r="C4062" s="24">
        <v>20</v>
      </c>
      <c r="D4062" s="54" t="str">
        <f t="shared" si="566"/>
        <v>ASET</v>
      </c>
      <c r="E4062" s="178"/>
      <c r="F4062" s="179"/>
      <c r="G4062" s="177"/>
      <c r="H4062" s="177"/>
      <c r="I4062" s="169">
        <f t="shared" si="567"/>
        <v>0</v>
      </c>
      <c r="J4062" s="149" t="str" cm="1">
        <f t="array" ref="J4062">IF(ISERROR(INDEX('Non Compliance input'!$H$5:$H$156,MATCH(1,(A4062='Non Compliance input'!$A$5:$A$156)*(F4062&gt;='Non Compliance input'!$D$5:$D$156)*(E4062&lt;'Non Compliance input'!$E$5:$E$156)*('Non Compliance input'!$H$5:$H$156="Yes"),0))
),"","Yes")</f>
        <v/>
      </c>
      <c r="K4062" s="149">
        <f t="shared" si="568"/>
        <v>0</v>
      </c>
      <c r="L4062" s="162">
        <f t="shared" si="569"/>
        <v>0</v>
      </c>
      <c r="M4062" s="162" t="str" cm="1">
        <f t="array" ref="M4062">IF(ISERROR(INDEX('Non Compliance input'!$I$5:$I$156,MATCH(1,(A4062='Non Compliance input'!$A$5:$A$156)*(E4062&gt;='Non Compliance input'!$D$5:$D$156)*(F4062&lt;='Non Compliance input'!$E$5:$E$156)*('Non Compliance input'!$I$5:$I$156="Yes"),0))
),"","Yes")</f>
        <v/>
      </c>
      <c r="N4062" s="149" t="str">
        <f>IF(VLOOKUP($A4062,HourEndingOutage!$B$3:$F$746,5,0)="Outage","Outage","")</f>
        <v/>
      </c>
      <c r="O4062" s="18">
        <f t="shared" si="570"/>
        <v>0</v>
      </c>
      <c r="P4062" s="18" t="str">
        <f t="shared" si="571"/>
        <v/>
      </c>
      <c r="Q4062" s="18">
        <f t="shared" si="572"/>
        <v>0</v>
      </c>
      <c r="R4062" s="118"/>
    </row>
    <row r="4063" spans="1:18" x14ac:dyDescent="0.25">
      <c r="A4063" s="25">
        <f t="shared" si="573"/>
        <v>452</v>
      </c>
      <c r="B4063" s="23">
        <f t="shared" si="574"/>
        <v>44580</v>
      </c>
      <c r="C4063" s="24">
        <v>20</v>
      </c>
      <c r="D4063" s="54" t="str">
        <f t="shared" si="566"/>
        <v>ASET</v>
      </c>
      <c r="E4063" s="178"/>
      <c r="F4063" s="179"/>
      <c r="G4063" s="177"/>
      <c r="H4063" s="177"/>
      <c r="I4063" s="169">
        <f t="shared" si="567"/>
        <v>0</v>
      </c>
      <c r="J4063" s="149" t="str" cm="1">
        <f t="array" ref="J4063">IF(ISERROR(INDEX('Non Compliance input'!$H$5:$H$156,MATCH(1,(A4063='Non Compliance input'!$A$5:$A$156)*(F4063&gt;='Non Compliance input'!$D$5:$D$156)*(E4063&lt;'Non Compliance input'!$E$5:$E$156)*('Non Compliance input'!$H$5:$H$156="Yes"),0))
),"","Yes")</f>
        <v/>
      </c>
      <c r="K4063" s="149">
        <f t="shared" si="568"/>
        <v>0</v>
      </c>
      <c r="L4063" s="162">
        <f t="shared" si="569"/>
        <v>0</v>
      </c>
      <c r="M4063" s="162" t="str" cm="1">
        <f t="array" ref="M4063">IF(ISERROR(INDEX('Non Compliance input'!$I$5:$I$156,MATCH(1,(A4063='Non Compliance input'!$A$5:$A$156)*(E4063&gt;='Non Compliance input'!$D$5:$D$156)*(F4063&lt;='Non Compliance input'!$E$5:$E$156)*('Non Compliance input'!$I$5:$I$156="Yes"),0))
),"","Yes")</f>
        <v/>
      </c>
      <c r="N4063" s="149" t="str">
        <f>IF(VLOOKUP($A4063,HourEndingOutage!$B$3:$F$746,5,0)="Outage","Outage","")</f>
        <v/>
      </c>
      <c r="O4063" s="18">
        <f t="shared" si="570"/>
        <v>0</v>
      </c>
      <c r="P4063" s="18" t="str">
        <f t="shared" si="571"/>
        <v/>
      </c>
      <c r="Q4063" s="18">
        <f t="shared" si="572"/>
        <v>0</v>
      </c>
      <c r="R4063" s="118"/>
    </row>
    <row r="4064" spans="1:18" x14ac:dyDescent="0.25">
      <c r="A4064" s="25">
        <f t="shared" si="573"/>
        <v>452</v>
      </c>
      <c r="B4064" s="23">
        <f t="shared" si="574"/>
        <v>44580</v>
      </c>
      <c r="C4064" s="24">
        <v>20</v>
      </c>
      <c r="D4064" s="54" t="str">
        <f t="shared" si="566"/>
        <v>ASET</v>
      </c>
      <c r="E4064" s="178"/>
      <c r="F4064" s="179"/>
      <c r="G4064" s="177"/>
      <c r="H4064" s="177"/>
      <c r="I4064" s="169">
        <f t="shared" si="567"/>
        <v>0</v>
      </c>
      <c r="J4064" s="149" t="str" cm="1">
        <f t="array" ref="J4064">IF(ISERROR(INDEX('Non Compliance input'!$H$5:$H$156,MATCH(1,(A4064='Non Compliance input'!$A$5:$A$156)*(F4064&gt;='Non Compliance input'!$D$5:$D$156)*(E4064&lt;'Non Compliance input'!$E$5:$E$156)*('Non Compliance input'!$H$5:$H$156="Yes"),0))
),"","Yes")</f>
        <v/>
      </c>
      <c r="K4064" s="149">
        <f t="shared" si="568"/>
        <v>0</v>
      </c>
      <c r="L4064" s="162">
        <f t="shared" si="569"/>
        <v>0</v>
      </c>
      <c r="M4064" s="162" t="str" cm="1">
        <f t="array" ref="M4064">IF(ISERROR(INDEX('Non Compliance input'!$I$5:$I$156,MATCH(1,(A4064='Non Compliance input'!$A$5:$A$156)*(E4064&gt;='Non Compliance input'!$D$5:$D$156)*(F4064&lt;='Non Compliance input'!$E$5:$E$156)*('Non Compliance input'!$I$5:$I$156="Yes"),0))
),"","Yes")</f>
        <v/>
      </c>
      <c r="N4064" s="149" t="str">
        <f>IF(VLOOKUP($A4064,HourEndingOutage!$B$3:$F$746,5,0)="Outage","Outage","")</f>
        <v/>
      </c>
      <c r="O4064" s="18">
        <f t="shared" si="570"/>
        <v>0</v>
      </c>
      <c r="P4064" s="18" t="str">
        <f t="shared" si="571"/>
        <v/>
      </c>
      <c r="Q4064" s="18">
        <f t="shared" si="572"/>
        <v>0</v>
      </c>
      <c r="R4064" s="118"/>
    </row>
    <row r="4065" spans="1:18" x14ac:dyDescent="0.25">
      <c r="A4065" s="25">
        <f t="shared" si="573"/>
        <v>452</v>
      </c>
      <c r="B4065" s="23">
        <f t="shared" si="574"/>
        <v>44580</v>
      </c>
      <c r="C4065" s="24">
        <v>20</v>
      </c>
      <c r="D4065" s="54" t="str">
        <f t="shared" si="566"/>
        <v>ASET</v>
      </c>
      <c r="E4065" s="178"/>
      <c r="F4065" s="179"/>
      <c r="G4065" s="177"/>
      <c r="H4065" s="177"/>
      <c r="I4065" s="169">
        <f t="shared" si="567"/>
        <v>0</v>
      </c>
      <c r="J4065" s="149" t="str" cm="1">
        <f t="array" ref="J4065">IF(ISERROR(INDEX('Non Compliance input'!$H$5:$H$156,MATCH(1,(A4065='Non Compliance input'!$A$5:$A$156)*(F4065&gt;='Non Compliance input'!$D$5:$D$156)*(E4065&lt;'Non Compliance input'!$E$5:$E$156)*('Non Compliance input'!$H$5:$H$156="Yes"),0))
),"","Yes")</f>
        <v/>
      </c>
      <c r="K4065" s="149">
        <f t="shared" si="568"/>
        <v>0</v>
      </c>
      <c r="L4065" s="162">
        <f t="shared" si="569"/>
        <v>0</v>
      </c>
      <c r="M4065" s="162" t="str" cm="1">
        <f t="array" ref="M4065">IF(ISERROR(INDEX('Non Compliance input'!$I$5:$I$156,MATCH(1,(A4065='Non Compliance input'!$A$5:$A$156)*(E4065&gt;='Non Compliance input'!$D$5:$D$156)*(F4065&lt;='Non Compliance input'!$E$5:$E$156)*('Non Compliance input'!$I$5:$I$156="Yes"),0))
),"","Yes")</f>
        <v/>
      </c>
      <c r="N4065" s="149" t="str">
        <f>IF(VLOOKUP($A4065,HourEndingOutage!$B$3:$F$746,5,0)="Outage","Outage","")</f>
        <v/>
      </c>
      <c r="O4065" s="18">
        <f t="shared" si="570"/>
        <v>0</v>
      </c>
      <c r="P4065" s="18" t="str">
        <f t="shared" si="571"/>
        <v/>
      </c>
      <c r="Q4065" s="18">
        <f t="shared" si="572"/>
        <v>0</v>
      </c>
      <c r="R4065" s="118"/>
    </row>
    <row r="4066" spans="1:18" x14ac:dyDescent="0.25">
      <c r="A4066" s="25">
        <f t="shared" si="573"/>
        <v>452</v>
      </c>
      <c r="B4066" s="23">
        <f t="shared" si="574"/>
        <v>44580</v>
      </c>
      <c r="C4066" s="24">
        <v>20</v>
      </c>
      <c r="D4066" s="54" t="str">
        <f t="shared" si="566"/>
        <v>ASET</v>
      </c>
      <c r="E4066" s="178"/>
      <c r="F4066" s="179"/>
      <c r="G4066" s="177"/>
      <c r="H4066" s="177"/>
      <c r="I4066" s="169">
        <f t="shared" si="567"/>
        <v>0</v>
      </c>
      <c r="J4066" s="149" t="str" cm="1">
        <f t="array" ref="J4066">IF(ISERROR(INDEX('Non Compliance input'!$H$5:$H$156,MATCH(1,(A4066='Non Compliance input'!$A$5:$A$156)*(F4066&gt;='Non Compliance input'!$D$5:$D$156)*(E4066&lt;'Non Compliance input'!$E$5:$E$156)*('Non Compliance input'!$H$5:$H$156="Yes"),0))
),"","Yes")</f>
        <v/>
      </c>
      <c r="K4066" s="149">
        <f t="shared" si="568"/>
        <v>0</v>
      </c>
      <c r="L4066" s="162">
        <f t="shared" si="569"/>
        <v>0</v>
      </c>
      <c r="M4066" s="162" t="str" cm="1">
        <f t="array" ref="M4066">IF(ISERROR(INDEX('Non Compliance input'!$I$5:$I$156,MATCH(1,(A4066='Non Compliance input'!$A$5:$A$156)*(E4066&gt;='Non Compliance input'!$D$5:$D$156)*(F4066&lt;='Non Compliance input'!$E$5:$E$156)*('Non Compliance input'!$I$5:$I$156="Yes"),0))
),"","Yes")</f>
        <v/>
      </c>
      <c r="N4066" s="149" t="str">
        <f>IF(VLOOKUP($A4066,HourEndingOutage!$B$3:$F$746,5,0)="Outage","Outage","")</f>
        <v/>
      </c>
      <c r="O4066" s="18">
        <f t="shared" si="570"/>
        <v>0</v>
      </c>
      <c r="P4066" s="18" t="str">
        <f t="shared" si="571"/>
        <v/>
      </c>
      <c r="Q4066" s="18">
        <f t="shared" si="572"/>
        <v>0</v>
      </c>
      <c r="R4066" s="118"/>
    </row>
    <row r="4067" spans="1:18" x14ac:dyDescent="0.25">
      <c r="A4067" s="25">
        <f t="shared" si="573"/>
        <v>452</v>
      </c>
      <c r="B4067" s="23">
        <f t="shared" si="574"/>
        <v>44580</v>
      </c>
      <c r="C4067" s="24">
        <v>20</v>
      </c>
      <c r="D4067" s="54" t="str">
        <f t="shared" si="566"/>
        <v>ASET</v>
      </c>
      <c r="E4067" s="178"/>
      <c r="F4067" s="179"/>
      <c r="G4067" s="177"/>
      <c r="H4067" s="177"/>
      <c r="I4067" s="169">
        <f t="shared" si="567"/>
        <v>0</v>
      </c>
      <c r="J4067" s="149" t="str" cm="1">
        <f t="array" ref="J4067">IF(ISERROR(INDEX('Non Compliance input'!$H$5:$H$156,MATCH(1,(A4067='Non Compliance input'!$A$5:$A$156)*(F4067&gt;='Non Compliance input'!$D$5:$D$156)*(E4067&lt;'Non Compliance input'!$E$5:$E$156)*('Non Compliance input'!$H$5:$H$156="Yes"),0))
),"","Yes")</f>
        <v/>
      </c>
      <c r="K4067" s="149">
        <f t="shared" si="568"/>
        <v>0</v>
      </c>
      <c r="L4067" s="162">
        <f t="shared" si="569"/>
        <v>0</v>
      </c>
      <c r="M4067" s="162" t="str" cm="1">
        <f t="array" ref="M4067">IF(ISERROR(INDEX('Non Compliance input'!$I$5:$I$156,MATCH(1,(A4067='Non Compliance input'!$A$5:$A$156)*(E4067&gt;='Non Compliance input'!$D$5:$D$156)*(F4067&lt;='Non Compliance input'!$E$5:$E$156)*('Non Compliance input'!$I$5:$I$156="Yes"),0))
),"","Yes")</f>
        <v/>
      </c>
      <c r="N4067" s="149" t="str">
        <f>IF(VLOOKUP($A4067,HourEndingOutage!$B$3:$F$746,5,0)="Outage","Outage","")</f>
        <v/>
      </c>
      <c r="O4067" s="18">
        <f t="shared" si="570"/>
        <v>0</v>
      </c>
      <c r="P4067" s="18" t="str">
        <f t="shared" si="571"/>
        <v/>
      </c>
      <c r="Q4067" s="18">
        <f t="shared" si="572"/>
        <v>0</v>
      </c>
      <c r="R4067" s="118"/>
    </row>
    <row r="4068" spans="1:18" x14ac:dyDescent="0.25">
      <c r="A4068" s="25">
        <f t="shared" si="573"/>
        <v>452</v>
      </c>
      <c r="B4068" s="23">
        <f t="shared" si="574"/>
        <v>44580</v>
      </c>
      <c r="C4068" s="24">
        <v>20</v>
      </c>
      <c r="D4068" s="54" t="str">
        <f t="shared" si="566"/>
        <v>ASET</v>
      </c>
      <c r="E4068" s="178"/>
      <c r="F4068" s="179"/>
      <c r="G4068" s="177"/>
      <c r="H4068" s="177"/>
      <c r="I4068" s="169">
        <f t="shared" si="567"/>
        <v>0</v>
      </c>
      <c r="J4068" s="149" t="str" cm="1">
        <f t="array" ref="J4068">IF(ISERROR(INDEX('Non Compliance input'!$H$5:$H$156,MATCH(1,(A4068='Non Compliance input'!$A$5:$A$156)*(F4068&gt;='Non Compliance input'!$D$5:$D$156)*(E4068&lt;'Non Compliance input'!$E$5:$E$156)*('Non Compliance input'!$H$5:$H$156="Yes"),0))
),"","Yes")</f>
        <v/>
      </c>
      <c r="K4068" s="149">
        <f t="shared" si="568"/>
        <v>0</v>
      </c>
      <c r="L4068" s="162">
        <f t="shared" si="569"/>
        <v>0</v>
      </c>
      <c r="M4068" s="162" t="str" cm="1">
        <f t="array" ref="M4068">IF(ISERROR(INDEX('Non Compliance input'!$I$5:$I$156,MATCH(1,(A4068='Non Compliance input'!$A$5:$A$156)*(E4068&gt;='Non Compliance input'!$D$5:$D$156)*(F4068&lt;='Non Compliance input'!$E$5:$E$156)*('Non Compliance input'!$I$5:$I$156="Yes"),0))
),"","Yes")</f>
        <v/>
      </c>
      <c r="N4068" s="149" t="str">
        <f>IF(VLOOKUP($A4068,HourEndingOutage!$B$3:$F$746,5,0)="Outage","Outage","")</f>
        <v/>
      </c>
      <c r="O4068" s="18">
        <f t="shared" si="570"/>
        <v>0</v>
      </c>
      <c r="P4068" s="18" t="str">
        <f t="shared" si="571"/>
        <v/>
      </c>
      <c r="Q4068" s="18">
        <f t="shared" si="572"/>
        <v>0</v>
      </c>
      <c r="R4068" s="118"/>
    </row>
    <row r="4069" spans="1:18" x14ac:dyDescent="0.25">
      <c r="A4069" s="25">
        <f t="shared" si="573"/>
        <v>452</v>
      </c>
      <c r="B4069" s="23">
        <f t="shared" si="574"/>
        <v>44580</v>
      </c>
      <c r="C4069" s="24">
        <v>20</v>
      </c>
      <c r="D4069" s="54" t="str">
        <f t="shared" si="566"/>
        <v>ASET</v>
      </c>
      <c r="E4069" s="178"/>
      <c r="F4069" s="179"/>
      <c r="G4069" s="177"/>
      <c r="H4069" s="177"/>
      <c r="I4069" s="169">
        <f t="shared" si="567"/>
        <v>0</v>
      </c>
      <c r="J4069" s="149" t="str" cm="1">
        <f t="array" ref="J4069">IF(ISERROR(INDEX('Non Compliance input'!$H$5:$H$156,MATCH(1,(A4069='Non Compliance input'!$A$5:$A$156)*(F4069&gt;='Non Compliance input'!$D$5:$D$156)*(E4069&lt;'Non Compliance input'!$E$5:$E$156)*('Non Compliance input'!$H$5:$H$156="Yes"),0))
),"","Yes")</f>
        <v/>
      </c>
      <c r="K4069" s="149">
        <f t="shared" si="568"/>
        <v>0</v>
      </c>
      <c r="L4069" s="162">
        <f t="shared" si="569"/>
        <v>0</v>
      </c>
      <c r="M4069" s="162" t="str" cm="1">
        <f t="array" ref="M4069">IF(ISERROR(INDEX('Non Compliance input'!$I$5:$I$156,MATCH(1,(A4069='Non Compliance input'!$A$5:$A$156)*(E4069&gt;='Non Compliance input'!$D$5:$D$156)*(F4069&lt;='Non Compliance input'!$E$5:$E$156)*('Non Compliance input'!$I$5:$I$156="Yes"),0))
),"","Yes")</f>
        <v/>
      </c>
      <c r="N4069" s="149" t="str">
        <f>IF(VLOOKUP($A4069,HourEndingOutage!$B$3:$F$746,5,0)="Outage","Outage","")</f>
        <v/>
      </c>
      <c r="O4069" s="18">
        <f t="shared" si="570"/>
        <v>0</v>
      </c>
      <c r="P4069" s="18" t="str">
        <f t="shared" si="571"/>
        <v/>
      </c>
      <c r="Q4069" s="18">
        <f t="shared" si="572"/>
        <v>0</v>
      </c>
      <c r="R4069" s="118"/>
    </row>
    <row r="4070" spans="1:18" x14ac:dyDescent="0.25">
      <c r="A4070" s="25">
        <f t="shared" si="573"/>
        <v>452</v>
      </c>
      <c r="B4070" s="23">
        <f t="shared" si="574"/>
        <v>44580</v>
      </c>
      <c r="C4070" s="24">
        <v>20</v>
      </c>
      <c r="D4070" s="54" t="str">
        <f t="shared" si="566"/>
        <v>ASET</v>
      </c>
      <c r="E4070" s="178"/>
      <c r="F4070" s="179"/>
      <c r="G4070" s="177"/>
      <c r="H4070" s="177"/>
      <c r="I4070" s="169">
        <f t="shared" si="567"/>
        <v>0</v>
      </c>
      <c r="J4070" s="149" t="str" cm="1">
        <f t="array" ref="J4070">IF(ISERROR(INDEX('Non Compliance input'!$H$5:$H$156,MATCH(1,(A4070='Non Compliance input'!$A$5:$A$156)*(F4070&gt;='Non Compliance input'!$D$5:$D$156)*(E4070&lt;'Non Compliance input'!$E$5:$E$156)*('Non Compliance input'!$H$5:$H$156="Yes"),0))
),"","Yes")</f>
        <v/>
      </c>
      <c r="K4070" s="149">
        <f t="shared" si="568"/>
        <v>0</v>
      </c>
      <c r="L4070" s="162">
        <f t="shared" si="569"/>
        <v>0</v>
      </c>
      <c r="M4070" s="162" t="str" cm="1">
        <f t="array" ref="M4070">IF(ISERROR(INDEX('Non Compliance input'!$I$5:$I$156,MATCH(1,(A4070='Non Compliance input'!$A$5:$A$156)*(E4070&gt;='Non Compliance input'!$D$5:$D$156)*(F4070&lt;='Non Compliance input'!$E$5:$E$156)*('Non Compliance input'!$I$5:$I$156="Yes"),0))
),"","Yes")</f>
        <v/>
      </c>
      <c r="N4070" s="149" t="str">
        <f>IF(VLOOKUP($A4070,HourEndingOutage!$B$3:$F$746,5,0)="Outage","Outage","")</f>
        <v/>
      </c>
      <c r="O4070" s="18">
        <f t="shared" si="570"/>
        <v>0</v>
      </c>
      <c r="P4070" s="18" t="str">
        <f t="shared" si="571"/>
        <v/>
      </c>
      <c r="Q4070" s="18">
        <f t="shared" si="572"/>
        <v>0</v>
      </c>
      <c r="R4070" s="118"/>
    </row>
    <row r="4071" spans="1:18" x14ac:dyDescent="0.25">
      <c r="A4071" s="25">
        <f t="shared" si="573"/>
        <v>453</v>
      </c>
      <c r="B4071" s="23">
        <f t="shared" si="574"/>
        <v>44580</v>
      </c>
      <c r="C4071" s="24">
        <v>21</v>
      </c>
      <c r="D4071" s="54" t="str">
        <f t="shared" si="566"/>
        <v>ASET</v>
      </c>
      <c r="E4071" s="178"/>
      <c r="F4071" s="179"/>
      <c r="G4071" s="177"/>
      <c r="H4071" s="177"/>
      <c r="I4071" s="169">
        <f t="shared" si="567"/>
        <v>0</v>
      </c>
      <c r="J4071" s="149" t="str" cm="1">
        <f t="array" ref="J4071">IF(ISERROR(INDEX('Non Compliance input'!$H$5:$H$156,MATCH(1,(A4071='Non Compliance input'!$A$5:$A$156)*(F4071&gt;='Non Compliance input'!$D$5:$D$156)*(E4071&lt;'Non Compliance input'!$E$5:$E$156)*('Non Compliance input'!$H$5:$H$156="Yes"),0))
),"","Yes")</f>
        <v/>
      </c>
      <c r="K4071" s="149">
        <f t="shared" si="568"/>
        <v>0</v>
      </c>
      <c r="L4071" s="162">
        <f t="shared" si="569"/>
        <v>0</v>
      </c>
      <c r="M4071" s="162" t="str" cm="1">
        <f t="array" ref="M4071">IF(ISERROR(INDEX('Non Compliance input'!$I$5:$I$156,MATCH(1,(A4071='Non Compliance input'!$A$5:$A$156)*(E4071&gt;='Non Compliance input'!$D$5:$D$156)*(F4071&lt;='Non Compliance input'!$E$5:$E$156)*('Non Compliance input'!$I$5:$I$156="Yes"),0))
),"","Yes")</f>
        <v/>
      </c>
      <c r="N4071" s="149" t="str">
        <f>IF(VLOOKUP($A4071,HourEndingOutage!$B$3:$F$746,5,0)="Outage","Outage","")</f>
        <v/>
      </c>
      <c r="O4071" s="18">
        <f t="shared" si="570"/>
        <v>0</v>
      </c>
      <c r="P4071" s="18" t="str">
        <f t="shared" si="571"/>
        <v/>
      </c>
      <c r="Q4071" s="18">
        <f t="shared" si="572"/>
        <v>0</v>
      </c>
      <c r="R4071" s="118"/>
    </row>
    <row r="4072" spans="1:18" x14ac:dyDescent="0.25">
      <c r="A4072" s="25">
        <f t="shared" si="573"/>
        <v>453</v>
      </c>
      <c r="B4072" s="23">
        <f t="shared" si="574"/>
        <v>44580</v>
      </c>
      <c r="C4072" s="24">
        <v>21</v>
      </c>
      <c r="D4072" s="54" t="str">
        <f t="shared" si="566"/>
        <v>ASET</v>
      </c>
      <c r="E4072" s="178"/>
      <c r="F4072" s="179"/>
      <c r="G4072" s="177"/>
      <c r="H4072" s="177"/>
      <c r="I4072" s="169">
        <f t="shared" si="567"/>
        <v>0</v>
      </c>
      <c r="J4072" s="149" t="str" cm="1">
        <f t="array" ref="J4072">IF(ISERROR(INDEX('Non Compliance input'!$H$5:$H$156,MATCH(1,(A4072='Non Compliance input'!$A$5:$A$156)*(F4072&gt;='Non Compliance input'!$D$5:$D$156)*(E4072&lt;'Non Compliance input'!$E$5:$E$156)*('Non Compliance input'!$H$5:$H$156="Yes"),0))
),"","Yes")</f>
        <v/>
      </c>
      <c r="K4072" s="149">
        <f t="shared" si="568"/>
        <v>0</v>
      </c>
      <c r="L4072" s="162">
        <f t="shared" si="569"/>
        <v>0</v>
      </c>
      <c r="M4072" s="162" t="str" cm="1">
        <f t="array" ref="M4072">IF(ISERROR(INDEX('Non Compliance input'!$I$5:$I$156,MATCH(1,(A4072='Non Compliance input'!$A$5:$A$156)*(E4072&gt;='Non Compliance input'!$D$5:$D$156)*(F4072&lt;='Non Compliance input'!$E$5:$E$156)*('Non Compliance input'!$I$5:$I$156="Yes"),0))
),"","Yes")</f>
        <v/>
      </c>
      <c r="N4072" s="149" t="str">
        <f>IF(VLOOKUP($A4072,HourEndingOutage!$B$3:$F$746,5,0)="Outage","Outage","")</f>
        <v/>
      </c>
      <c r="O4072" s="18">
        <f t="shared" si="570"/>
        <v>0</v>
      </c>
      <c r="P4072" s="18" t="str">
        <f t="shared" si="571"/>
        <v/>
      </c>
      <c r="Q4072" s="18">
        <f t="shared" si="572"/>
        <v>0</v>
      </c>
      <c r="R4072" s="118"/>
    </row>
    <row r="4073" spans="1:18" x14ac:dyDescent="0.25">
      <c r="A4073" s="25">
        <f t="shared" si="573"/>
        <v>453</v>
      </c>
      <c r="B4073" s="23">
        <f t="shared" si="574"/>
        <v>44580</v>
      </c>
      <c r="C4073" s="24">
        <v>21</v>
      </c>
      <c r="D4073" s="54" t="str">
        <f t="shared" si="566"/>
        <v>ASET</v>
      </c>
      <c r="E4073" s="178"/>
      <c r="F4073" s="179"/>
      <c r="G4073" s="177"/>
      <c r="H4073" s="177"/>
      <c r="I4073" s="169">
        <f t="shared" si="567"/>
        <v>0</v>
      </c>
      <c r="J4073" s="149" t="str" cm="1">
        <f t="array" ref="J4073">IF(ISERROR(INDEX('Non Compliance input'!$H$5:$H$156,MATCH(1,(A4073='Non Compliance input'!$A$5:$A$156)*(F4073&gt;='Non Compliance input'!$D$5:$D$156)*(E4073&lt;'Non Compliance input'!$E$5:$E$156)*('Non Compliance input'!$H$5:$H$156="Yes"),0))
),"","Yes")</f>
        <v/>
      </c>
      <c r="K4073" s="149">
        <f t="shared" si="568"/>
        <v>0</v>
      </c>
      <c r="L4073" s="162">
        <f t="shared" si="569"/>
        <v>0</v>
      </c>
      <c r="M4073" s="162" t="str" cm="1">
        <f t="array" ref="M4073">IF(ISERROR(INDEX('Non Compliance input'!$I$5:$I$156,MATCH(1,(A4073='Non Compliance input'!$A$5:$A$156)*(E4073&gt;='Non Compliance input'!$D$5:$D$156)*(F4073&lt;='Non Compliance input'!$E$5:$E$156)*('Non Compliance input'!$I$5:$I$156="Yes"),0))
),"","Yes")</f>
        <v/>
      </c>
      <c r="N4073" s="149" t="str">
        <f>IF(VLOOKUP($A4073,HourEndingOutage!$B$3:$F$746,5,0)="Outage","Outage","")</f>
        <v/>
      </c>
      <c r="O4073" s="18">
        <f t="shared" si="570"/>
        <v>0</v>
      </c>
      <c r="P4073" s="18" t="str">
        <f t="shared" si="571"/>
        <v/>
      </c>
      <c r="Q4073" s="18">
        <f t="shared" si="572"/>
        <v>0</v>
      </c>
      <c r="R4073" s="118"/>
    </row>
    <row r="4074" spans="1:18" x14ac:dyDescent="0.25">
      <c r="A4074" s="25">
        <f t="shared" si="573"/>
        <v>453</v>
      </c>
      <c r="B4074" s="23">
        <f t="shared" si="574"/>
        <v>44580</v>
      </c>
      <c r="C4074" s="24">
        <v>21</v>
      </c>
      <c r="D4074" s="54" t="str">
        <f t="shared" si="566"/>
        <v>ASET</v>
      </c>
      <c r="E4074" s="178"/>
      <c r="F4074" s="179"/>
      <c r="G4074" s="177"/>
      <c r="H4074" s="177"/>
      <c r="I4074" s="169">
        <f t="shared" si="567"/>
        <v>0</v>
      </c>
      <c r="J4074" s="149" t="str" cm="1">
        <f t="array" ref="J4074">IF(ISERROR(INDEX('Non Compliance input'!$H$5:$H$156,MATCH(1,(A4074='Non Compliance input'!$A$5:$A$156)*(F4074&gt;='Non Compliance input'!$D$5:$D$156)*(E4074&lt;'Non Compliance input'!$E$5:$E$156)*('Non Compliance input'!$H$5:$H$156="Yes"),0))
),"","Yes")</f>
        <v/>
      </c>
      <c r="K4074" s="149">
        <f t="shared" si="568"/>
        <v>0</v>
      </c>
      <c r="L4074" s="162">
        <f t="shared" si="569"/>
        <v>0</v>
      </c>
      <c r="M4074" s="162" t="str" cm="1">
        <f t="array" ref="M4074">IF(ISERROR(INDEX('Non Compliance input'!$I$5:$I$156,MATCH(1,(A4074='Non Compliance input'!$A$5:$A$156)*(E4074&gt;='Non Compliance input'!$D$5:$D$156)*(F4074&lt;='Non Compliance input'!$E$5:$E$156)*('Non Compliance input'!$I$5:$I$156="Yes"),0))
),"","Yes")</f>
        <v/>
      </c>
      <c r="N4074" s="149" t="str">
        <f>IF(VLOOKUP($A4074,HourEndingOutage!$B$3:$F$746,5,0)="Outage","Outage","")</f>
        <v/>
      </c>
      <c r="O4074" s="18">
        <f t="shared" si="570"/>
        <v>0</v>
      </c>
      <c r="P4074" s="18" t="str">
        <f t="shared" si="571"/>
        <v/>
      </c>
      <c r="Q4074" s="18">
        <f t="shared" si="572"/>
        <v>0</v>
      </c>
      <c r="R4074" s="118"/>
    </row>
    <row r="4075" spans="1:18" x14ac:dyDescent="0.25">
      <c r="A4075" s="25">
        <f t="shared" si="573"/>
        <v>453</v>
      </c>
      <c r="B4075" s="23">
        <f t="shared" si="574"/>
        <v>44580</v>
      </c>
      <c r="C4075" s="24">
        <v>21</v>
      </c>
      <c r="D4075" s="54" t="str">
        <f t="shared" si="566"/>
        <v>ASET</v>
      </c>
      <c r="E4075" s="178"/>
      <c r="F4075" s="179"/>
      <c r="G4075" s="177"/>
      <c r="H4075" s="177"/>
      <c r="I4075" s="169">
        <f t="shared" si="567"/>
        <v>0</v>
      </c>
      <c r="J4075" s="149" t="str" cm="1">
        <f t="array" ref="J4075">IF(ISERROR(INDEX('Non Compliance input'!$H$5:$H$156,MATCH(1,(A4075='Non Compliance input'!$A$5:$A$156)*(F4075&gt;='Non Compliance input'!$D$5:$D$156)*(E4075&lt;'Non Compliance input'!$E$5:$E$156)*('Non Compliance input'!$H$5:$H$156="Yes"),0))
),"","Yes")</f>
        <v/>
      </c>
      <c r="K4075" s="149">
        <f t="shared" si="568"/>
        <v>0</v>
      </c>
      <c r="L4075" s="162">
        <f t="shared" si="569"/>
        <v>0</v>
      </c>
      <c r="M4075" s="162" t="str" cm="1">
        <f t="array" ref="M4075">IF(ISERROR(INDEX('Non Compliance input'!$I$5:$I$156,MATCH(1,(A4075='Non Compliance input'!$A$5:$A$156)*(E4075&gt;='Non Compliance input'!$D$5:$D$156)*(F4075&lt;='Non Compliance input'!$E$5:$E$156)*('Non Compliance input'!$I$5:$I$156="Yes"),0))
),"","Yes")</f>
        <v/>
      </c>
      <c r="N4075" s="149" t="str">
        <f>IF(VLOOKUP($A4075,HourEndingOutage!$B$3:$F$746,5,0)="Outage","Outage","")</f>
        <v/>
      </c>
      <c r="O4075" s="18">
        <f t="shared" si="570"/>
        <v>0</v>
      </c>
      <c r="P4075" s="18" t="str">
        <f t="shared" si="571"/>
        <v/>
      </c>
      <c r="Q4075" s="18">
        <f t="shared" si="572"/>
        <v>0</v>
      </c>
      <c r="R4075" s="118"/>
    </row>
    <row r="4076" spans="1:18" x14ac:dyDescent="0.25">
      <c r="A4076" s="25">
        <f t="shared" si="573"/>
        <v>453</v>
      </c>
      <c r="B4076" s="23">
        <f t="shared" si="574"/>
        <v>44580</v>
      </c>
      <c r="C4076" s="24">
        <v>21</v>
      </c>
      <c r="D4076" s="54" t="str">
        <f t="shared" si="566"/>
        <v>ASET</v>
      </c>
      <c r="E4076" s="178"/>
      <c r="F4076" s="179"/>
      <c r="G4076" s="177"/>
      <c r="H4076" s="177"/>
      <c r="I4076" s="169">
        <f t="shared" si="567"/>
        <v>0</v>
      </c>
      <c r="J4076" s="149" t="str" cm="1">
        <f t="array" ref="J4076">IF(ISERROR(INDEX('Non Compliance input'!$H$5:$H$156,MATCH(1,(A4076='Non Compliance input'!$A$5:$A$156)*(F4076&gt;='Non Compliance input'!$D$5:$D$156)*(E4076&lt;'Non Compliance input'!$E$5:$E$156)*('Non Compliance input'!$H$5:$H$156="Yes"),0))
),"","Yes")</f>
        <v/>
      </c>
      <c r="K4076" s="149">
        <f t="shared" si="568"/>
        <v>0</v>
      </c>
      <c r="L4076" s="162">
        <f t="shared" si="569"/>
        <v>0</v>
      </c>
      <c r="M4076" s="162" t="str" cm="1">
        <f t="array" ref="M4076">IF(ISERROR(INDEX('Non Compliance input'!$I$5:$I$156,MATCH(1,(A4076='Non Compliance input'!$A$5:$A$156)*(E4076&gt;='Non Compliance input'!$D$5:$D$156)*(F4076&lt;='Non Compliance input'!$E$5:$E$156)*('Non Compliance input'!$I$5:$I$156="Yes"),0))
),"","Yes")</f>
        <v/>
      </c>
      <c r="N4076" s="149" t="str">
        <f>IF(VLOOKUP($A4076,HourEndingOutage!$B$3:$F$746,5,0)="Outage","Outage","")</f>
        <v/>
      </c>
      <c r="O4076" s="18">
        <f t="shared" si="570"/>
        <v>0</v>
      </c>
      <c r="P4076" s="18" t="str">
        <f t="shared" si="571"/>
        <v/>
      </c>
      <c r="Q4076" s="18">
        <f t="shared" si="572"/>
        <v>0</v>
      </c>
      <c r="R4076" s="118"/>
    </row>
    <row r="4077" spans="1:18" x14ac:dyDescent="0.25">
      <c r="A4077" s="25">
        <f t="shared" si="573"/>
        <v>453</v>
      </c>
      <c r="B4077" s="23">
        <f t="shared" si="574"/>
        <v>44580</v>
      </c>
      <c r="C4077" s="24">
        <v>21</v>
      </c>
      <c r="D4077" s="54" t="str">
        <f t="shared" si="566"/>
        <v>ASET</v>
      </c>
      <c r="E4077" s="178"/>
      <c r="F4077" s="179"/>
      <c r="G4077" s="177"/>
      <c r="H4077" s="177"/>
      <c r="I4077" s="169">
        <f t="shared" si="567"/>
        <v>0</v>
      </c>
      <c r="J4077" s="149" t="str" cm="1">
        <f t="array" ref="J4077">IF(ISERROR(INDEX('Non Compliance input'!$H$5:$H$156,MATCH(1,(A4077='Non Compliance input'!$A$5:$A$156)*(F4077&gt;='Non Compliance input'!$D$5:$D$156)*(E4077&lt;'Non Compliance input'!$E$5:$E$156)*('Non Compliance input'!$H$5:$H$156="Yes"),0))
),"","Yes")</f>
        <v/>
      </c>
      <c r="K4077" s="149">
        <f t="shared" si="568"/>
        <v>0</v>
      </c>
      <c r="L4077" s="162">
        <f t="shared" si="569"/>
        <v>0</v>
      </c>
      <c r="M4077" s="162" t="str" cm="1">
        <f t="array" ref="M4077">IF(ISERROR(INDEX('Non Compliance input'!$I$5:$I$156,MATCH(1,(A4077='Non Compliance input'!$A$5:$A$156)*(E4077&gt;='Non Compliance input'!$D$5:$D$156)*(F4077&lt;='Non Compliance input'!$E$5:$E$156)*('Non Compliance input'!$I$5:$I$156="Yes"),0))
),"","Yes")</f>
        <v/>
      </c>
      <c r="N4077" s="149" t="str">
        <f>IF(VLOOKUP($A4077,HourEndingOutage!$B$3:$F$746,5,0)="Outage","Outage","")</f>
        <v/>
      </c>
      <c r="O4077" s="18">
        <f t="shared" si="570"/>
        <v>0</v>
      </c>
      <c r="P4077" s="18" t="str">
        <f t="shared" si="571"/>
        <v/>
      </c>
      <c r="Q4077" s="18">
        <f t="shared" si="572"/>
        <v>0</v>
      </c>
      <c r="R4077" s="118"/>
    </row>
    <row r="4078" spans="1:18" x14ac:dyDescent="0.25">
      <c r="A4078" s="25">
        <f t="shared" si="573"/>
        <v>453</v>
      </c>
      <c r="B4078" s="23">
        <f t="shared" si="574"/>
        <v>44580</v>
      </c>
      <c r="C4078" s="24">
        <v>21</v>
      </c>
      <c r="D4078" s="54" t="str">
        <f t="shared" si="566"/>
        <v>ASET</v>
      </c>
      <c r="E4078" s="178"/>
      <c r="F4078" s="179"/>
      <c r="G4078" s="177"/>
      <c r="H4078" s="177"/>
      <c r="I4078" s="169">
        <f t="shared" si="567"/>
        <v>0</v>
      </c>
      <c r="J4078" s="149" t="str" cm="1">
        <f t="array" ref="J4078">IF(ISERROR(INDEX('Non Compliance input'!$H$5:$H$156,MATCH(1,(A4078='Non Compliance input'!$A$5:$A$156)*(F4078&gt;='Non Compliance input'!$D$5:$D$156)*(E4078&lt;'Non Compliance input'!$E$5:$E$156)*('Non Compliance input'!$H$5:$H$156="Yes"),0))
),"","Yes")</f>
        <v/>
      </c>
      <c r="K4078" s="149">
        <f t="shared" si="568"/>
        <v>0</v>
      </c>
      <c r="L4078" s="162">
        <f t="shared" si="569"/>
        <v>0</v>
      </c>
      <c r="M4078" s="162" t="str" cm="1">
        <f t="array" ref="M4078">IF(ISERROR(INDEX('Non Compliance input'!$I$5:$I$156,MATCH(1,(A4078='Non Compliance input'!$A$5:$A$156)*(E4078&gt;='Non Compliance input'!$D$5:$D$156)*(F4078&lt;='Non Compliance input'!$E$5:$E$156)*('Non Compliance input'!$I$5:$I$156="Yes"),0))
),"","Yes")</f>
        <v/>
      </c>
      <c r="N4078" s="149" t="str">
        <f>IF(VLOOKUP($A4078,HourEndingOutage!$B$3:$F$746,5,0)="Outage","Outage","")</f>
        <v/>
      </c>
      <c r="O4078" s="18">
        <f t="shared" si="570"/>
        <v>0</v>
      </c>
      <c r="P4078" s="18" t="str">
        <f t="shared" si="571"/>
        <v/>
      </c>
      <c r="Q4078" s="18">
        <f t="shared" si="572"/>
        <v>0</v>
      </c>
      <c r="R4078" s="118"/>
    </row>
    <row r="4079" spans="1:18" x14ac:dyDescent="0.25">
      <c r="A4079" s="25">
        <f t="shared" si="573"/>
        <v>453</v>
      </c>
      <c r="B4079" s="23">
        <f t="shared" si="574"/>
        <v>44580</v>
      </c>
      <c r="C4079" s="24">
        <v>21</v>
      </c>
      <c r="D4079" s="54" t="str">
        <f t="shared" si="566"/>
        <v>ASET</v>
      </c>
      <c r="E4079" s="178"/>
      <c r="F4079" s="179"/>
      <c r="G4079" s="177"/>
      <c r="H4079" s="177"/>
      <c r="I4079" s="169">
        <f t="shared" si="567"/>
        <v>0</v>
      </c>
      <c r="J4079" s="149" t="str" cm="1">
        <f t="array" ref="J4079">IF(ISERROR(INDEX('Non Compliance input'!$H$5:$H$156,MATCH(1,(A4079='Non Compliance input'!$A$5:$A$156)*(F4079&gt;='Non Compliance input'!$D$5:$D$156)*(E4079&lt;'Non Compliance input'!$E$5:$E$156)*('Non Compliance input'!$H$5:$H$156="Yes"),0))
),"","Yes")</f>
        <v/>
      </c>
      <c r="K4079" s="149">
        <f t="shared" si="568"/>
        <v>0</v>
      </c>
      <c r="L4079" s="162">
        <f t="shared" si="569"/>
        <v>0</v>
      </c>
      <c r="M4079" s="162" t="str" cm="1">
        <f t="array" ref="M4079">IF(ISERROR(INDEX('Non Compliance input'!$I$5:$I$156,MATCH(1,(A4079='Non Compliance input'!$A$5:$A$156)*(E4079&gt;='Non Compliance input'!$D$5:$D$156)*(F4079&lt;='Non Compliance input'!$E$5:$E$156)*('Non Compliance input'!$I$5:$I$156="Yes"),0))
),"","Yes")</f>
        <v/>
      </c>
      <c r="N4079" s="149" t="str">
        <f>IF(VLOOKUP($A4079,HourEndingOutage!$B$3:$F$746,5,0)="Outage","Outage","")</f>
        <v/>
      </c>
      <c r="O4079" s="18">
        <f t="shared" si="570"/>
        <v>0</v>
      </c>
      <c r="P4079" s="18" t="str">
        <f t="shared" si="571"/>
        <v/>
      </c>
      <c r="Q4079" s="18">
        <f t="shared" si="572"/>
        <v>0</v>
      </c>
      <c r="R4079" s="118"/>
    </row>
    <row r="4080" spans="1:18" x14ac:dyDescent="0.25">
      <c r="A4080" s="25">
        <f t="shared" si="573"/>
        <v>454</v>
      </c>
      <c r="B4080" s="23">
        <f t="shared" si="574"/>
        <v>44580</v>
      </c>
      <c r="C4080" s="24">
        <v>22</v>
      </c>
      <c r="D4080" s="54" t="str">
        <f t="shared" si="566"/>
        <v>ASET</v>
      </c>
      <c r="E4080" s="178"/>
      <c r="F4080" s="179"/>
      <c r="G4080" s="177"/>
      <c r="H4080" s="177"/>
      <c r="I4080" s="169">
        <f t="shared" si="567"/>
        <v>0</v>
      </c>
      <c r="J4080" s="149" t="str" cm="1">
        <f t="array" ref="J4080">IF(ISERROR(INDEX('Non Compliance input'!$H$5:$H$156,MATCH(1,(A4080='Non Compliance input'!$A$5:$A$156)*(F4080&gt;='Non Compliance input'!$D$5:$D$156)*(E4080&lt;'Non Compliance input'!$E$5:$E$156)*('Non Compliance input'!$H$5:$H$156="Yes"),0))
),"","Yes")</f>
        <v/>
      </c>
      <c r="K4080" s="149">
        <f t="shared" si="568"/>
        <v>0</v>
      </c>
      <c r="L4080" s="162">
        <f t="shared" si="569"/>
        <v>0</v>
      </c>
      <c r="M4080" s="162" t="str" cm="1">
        <f t="array" ref="M4080">IF(ISERROR(INDEX('Non Compliance input'!$I$5:$I$156,MATCH(1,(A4080='Non Compliance input'!$A$5:$A$156)*(E4080&gt;='Non Compliance input'!$D$5:$D$156)*(F4080&lt;='Non Compliance input'!$E$5:$E$156)*('Non Compliance input'!$I$5:$I$156="Yes"),0))
),"","Yes")</f>
        <v/>
      </c>
      <c r="N4080" s="149" t="str">
        <f>IF(VLOOKUP($A4080,HourEndingOutage!$B$3:$F$746,5,0)="Outage","Outage","")</f>
        <v/>
      </c>
      <c r="O4080" s="18">
        <f t="shared" si="570"/>
        <v>0</v>
      </c>
      <c r="P4080" s="18" t="str">
        <f t="shared" si="571"/>
        <v/>
      </c>
      <c r="Q4080" s="18">
        <f t="shared" si="572"/>
        <v>0</v>
      </c>
      <c r="R4080" s="118"/>
    </row>
    <row r="4081" spans="1:18" x14ac:dyDescent="0.25">
      <c r="A4081" s="25">
        <f t="shared" si="573"/>
        <v>454</v>
      </c>
      <c r="B4081" s="23">
        <f t="shared" si="574"/>
        <v>44580</v>
      </c>
      <c r="C4081" s="24">
        <v>22</v>
      </c>
      <c r="D4081" s="54" t="str">
        <f t="shared" si="566"/>
        <v>ASET</v>
      </c>
      <c r="E4081" s="178"/>
      <c r="F4081" s="179"/>
      <c r="G4081" s="177"/>
      <c r="H4081" s="177"/>
      <c r="I4081" s="169">
        <f t="shared" si="567"/>
        <v>0</v>
      </c>
      <c r="J4081" s="149" t="str" cm="1">
        <f t="array" ref="J4081">IF(ISERROR(INDEX('Non Compliance input'!$H$5:$H$156,MATCH(1,(A4081='Non Compliance input'!$A$5:$A$156)*(F4081&gt;='Non Compliance input'!$D$5:$D$156)*(E4081&lt;'Non Compliance input'!$E$5:$E$156)*('Non Compliance input'!$H$5:$H$156="Yes"),0))
),"","Yes")</f>
        <v/>
      </c>
      <c r="K4081" s="149">
        <f t="shared" si="568"/>
        <v>0</v>
      </c>
      <c r="L4081" s="162">
        <f t="shared" si="569"/>
        <v>0</v>
      </c>
      <c r="M4081" s="162" t="str" cm="1">
        <f t="array" ref="M4081">IF(ISERROR(INDEX('Non Compliance input'!$I$5:$I$156,MATCH(1,(A4081='Non Compliance input'!$A$5:$A$156)*(E4081&gt;='Non Compliance input'!$D$5:$D$156)*(F4081&lt;='Non Compliance input'!$E$5:$E$156)*('Non Compliance input'!$I$5:$I$156="Yes"),0))
),"","Yes")</f>
        <v/>
      </c>
      <c r="N4081" s="149" t="str">
        <f>IF(VLOOKUP($A4081,HourEndingOutage!$B$3:$F$746,5,0)="Outage","Outage","")</f>
        <v/>
      </c>
      <c r="O4081" s="18">
        <f t="shared" si="570"/>
        <v>0</v>
      </c>
      <c r="P4081" s="18" t="str">
        <f t="shared" si="571"/>
        <v/>
      </c>
      <c r="Q4081" s="18">
        <f t="shared" si="572"/>
        <v>0</v>
      </c>
      <c r="R4081" s="118"/>
    </row>
    <row r="4082" spans="1:18" x14ac:dyDescent="0.25">
      <c r="A4082" s="25">
        <f t="shared" si="573"/>
        <v>454</v>
      </c>
      <c r="B4082" s="23">
        <f t="shared" si="574"/>
        <v>44580</v>
      </c>
      <c r="C4082" s="24">
        <v>22</v>
      </c>
      <c r="D4082" s="54" t="str">
        <f t="shared" si="566"/>
        <v>ASET</v>
      </c>
      <c r="E4082" s="178"/>
      <c r="F4082" s="179"/>
      <c r="G4082" s="177"/>
      <c r="H4082" s="177"/>
      <c r="I4082" s="169">
        <f t="shared" si="567"/>
        <v>0</v>
      </c>
      <c r="J4082" s="149" t="str" cm="1">
        <f t="array" ref="J4082">IF(ISERROR(INDEX('Non Compliance input'!$H$5:$H$156,MATCH(1,(A4082='Non Compliance input'!$A$5:$A$156)*(F4082&gt;='Non Compliance input'!$D$5:$D$156)*(E4082&lt;'Non Compliance input'!$E$5:$E$156)*('Non Compliance input'!$H$5:$H$156="Yes"),0))
),"","Yes")</f>
        <v/>
      </c>
      <c r="K4082" s="149">
        <f t="shared" si="568"/>
        <v>0</v>
      </c>
      <c r="L4082" s="162">
        <f t="shared" si="569"/>
        <v>0</v>
      </c>
      <c r="M4082" s="162" t="str" cm="1">
        <f t="array" ref="M4082">IF(ISERROR(INDEX('Non Compliance input'!$I$5:$I$156,MATCH(1,(A4082='Non Compliance input'!$A$5:$A$156)*(E4082&gt;='Non Compliance input'!$D$5:$D$156)*(F4082&lt;='Non Compliance input'!$E$5:$E$156)*('Non Compliance input'!$I$5:$I$156="Yes"),0))
),"","Yes")</f>
        <v/>
      </c>
      <c r="N4082" s="149" t="str">
        <f>IF(VLOOKUP($A4082,HourEndingOutage!$B$3:$F$746,5,0)="Outage","Outage","")</f>
        <v/>
      </c>
      <c r="O4082" s="18">
        <f t="shared" si="570"/>
        <v>0</v>
      </c>
      <c r="P4082" s="18" t="str">
        <f t="shared" si="571"/>
        <v/>
      </c>
      <c r="Q4082" s="18">
        <f t="shared" si="572"/>
        <v>0</v>
      </c>
      <c r="R4082" s="118"/>
    </row>
    <row r="4083" spans="1:18" x14ac:dyDescent="0.25">
      <c r="A4083" s="25">
        <f t="shared" si="573"/>
        <v>454</v>
      </c>
      <c r="B4083" s="23">
        <f t="shared" si="574"/>
        <v>44580</v>
      </c>
      <c r="C4083" s="24">
        <v>22</v>
      </c>
      <c r="D4083" s="54" t="str">
        <f t="shared" si="566"/>
        <v>ASET</v>
      </c>
      <c r="E4083" s="178"/>
      <c r="F4083" s="179"/>
      <c r="G4083" s="177"/>
      <c r="H4083" s="177"/>
      <c r="I4083" s="169">
        <f t="shared" si="567"/>
        <v>0</v>
      </c>
      <c r="J4083" s="149" t="str" cm="1">
        <f t="array" ref="J4083">IF(ISERROR(INDEX('Non Compliance input'!$H$5:$H$156,MATCH(1,(A4083='Non Compliance input'!$A$5:$A$156)*(F4083&gt;='Non Compliance input'!$D$5:$D$156)*(E4083&lt;'Non Compliance input'!$E$5:$E$156)*('Non Compliance input'!$H$5:$H$156="Yes"),0))
),"","Yes")</f>
        <v/>
      </c>
      <c r="K4083" s="149">
        <f t="shared" si="568"/>
        <v>0</v>
      </c>
      <c r="L4083" s="162">
        <f t="shared" si="569"/>
        <v>0</v>
      </c>
      <c r="M4083" s="162" t="str" cm="1">
        <f t="array" ref="M4083">IF(ISERROR(INDEX('Non Compliance input'!$I$5:$I$156,MATCH(1,(A4083='Non Compliance input'!$A$5:$A$156)*(E4083&gt;='Non Compliance input'!$D$5:$D$156)*(F4083&lt;='Non Compliance input'!$E$5:$E$156)*('Non Compliance input'!$I$5:$I$156="Yes"),0))
),"","Yes")</f>
        <v/>
      </c>
      <c r="N4083" s="149" t="str">
        <f>IF(VLOOKUP($A4083,HourEndingOutage!$B$3:$F$746,5,0)="Outage","Outage","")</f>
        <v/>
      </c>
      <c r="O4083" s="18">
        <f t="shared" si="570"/>
        <v>0</v>
      </c>
      <c r="P4083" s="18" t="str">
        <f t="shared" si="571"/>
        <v/>
      </c>
      <c r="Q4083" s="18">
        <f t="shared" si="572"/>
        <v>0</v>
      </c>
      <c r="R4083" s="118"/>
    </row>
    <row r="4084" spans="1:18" x14ac:dyDescent="0.25">
      <c r="A4084" s="25">
        <f t="shared" si="573"/>
        <v>454</v>
      </c>
      <c r="B4084" s="23">
        <f t="shared" si="574"/>
        <v>44580</v>
      </c>
      <c r="C4084" s="24">
        <v>22</v>
      </c>
      <c r="D4084" s="54" t="str">
        <f t="shared" si="566"/>
        <v>ASET</v>
      </c>
      <c r="E4084" s="178"/>
      <c r="F4084" s="179"/>
      <c r="G4084" s="177"/>
      <c r="H4084" s="177"/>
      <c r="I4084" s="169">
        <f t="shared" si="567"/>
        <v>0</v>
      </c>
      <c r="J4084" s="149" t="str" cm="1">
        <f t="array" ref="J4084">IF(ISERROR(INDEX('Non Compliance input'!$H$5:$H$156,MATCH(1,(A4084='Non Compliance input'!$A$5:$A$156)*(F4084&gt;='Non Compliance input'!$D$5:$D$156)*(E4084&lt;'Non Compliance input'!$E$5:$E$156)*('Non Compliance input'!$H$5:$H$156="Yes"),0))
),"","Yes")</f>
        <v/>
      </c>
      <c r="K4084" s="149">
        <f t="shared" si="568"/>
        <v>0</v>
      </c>
      <c r="L4084" s="162">
        <f t="shared" si="569"/>
        <v>0</v>
      </c>
      <c r="M4084" s="162" t="str" cm="1">
        <f t="array" ref="M4084">IF(ISERROR(INDEX('Non Compliance input'!$I$5:$I$156,MATCH(1,(A4084='Non Compliance input'!$A$5:$A$156)*(E4084&gt;='Non Compliance input'!$D$5:$D$156)*(F4084&lt;='Non Compliance input'!$E$5:$E$156)*('Non Compliance input'!$I$5:$I$156="Yes"),0))
),"","Yes")</f>
        <v/>
      </c>
      <c r="N4084" s="149" t="str">
        <f>IF(VLOOKUP($A4084,HourEndingOutage!$B$3:$F$746,5,0)="Outage","Outage","")</f>
        <v/>
      </c>
      <c r="O4084" s="18">
        <f t="shared" si="570"/>
        <v>0</v>
      </c>
      <c r="P4084" s="18" t="str">
        <f t="shared" si="571"/>
        <v/>
      </c>
      <c r="Q4084" s="18">
        <f t="shared" si="572"/>
        <v>0</v>
      </c>
      <c r="R4084" s="118"/>
    </row>
    <row r="4085" spans="1:18" x14ac:dyDescent="0.25">
      <c r="A4085" s="25">
        <f t="shared" si="573"/>
        <v>454</v>
      </c>
      <c r="B4085" s="23">
        <f t="shared" si="574"/>
        <v>44580</v>
      </c>
      <c r="C4085" s="24">
        <v>22</v>
      </c>
      <c r="D4085" s="54" t="str">
        <f t="shared" si="566"/>
        <v>ASET</v>
      </c>
      <c r="E4085" s="178"/>
      <c r="F4085" s="179"/>
      <c r="G4085" s="177"/>
      <c r="H4085" s="177"/>
      <c r="I4085" s="169">
        <f t="shared" si="567"/>
        <v>0</v>
      </c>
      <c r="J4085" s="149" t="str" cm="1">
        <f t="array" ref="J4085">IF(ISERROR(INDEX('Non Compliance input'!$H$5:$H$156,MATCH(1,(A4085='Non Compliance input'!$A$5:$A$156)*(F4085&gt;='Non Compliance input'!$D$5:$D$156)*(E4085&lt;'Non Compliance input'!$E$5:$E$156)*('Non Compliance input'!$H$5:$H$156="Yes"),0))
),"","Yes")</f>
        <v/>
      </c>
      <c r="K4085" s="149">
        <f t="shared" si="568"/>
        <v>0</v>
      </c>
      <c r="L4085" s="162">
        <f t="shared" si="569"/>
        <v>0</v>
      </c>
      <c r="M4085" s="162" t="str" cm="1">
        <f t="array" ref="M4085">IF(ISERROR(INDEX('Non Compliance input'!$I$5:$I$156,MATCH(1,(A4085='Non Compliance input'!$A$5:$A$156)*(E4085&gt;='Non Compliance input'!$D$5:$D$156)*(F4085&lt;='Non Compliance input'!$E$5:$E$156)*('Non Compliance input'!$I$5:$I$156="Yes"),0))
),"","Yes")</f>
        <v/>
      </c>
      <c r="N4085" s="149" t="str">
        <f>IF(VLOOKUP($A4085,HourEndingOutage!$B$3:$F$746,5,0)="Outage","Outage","")</f>
        <v/>
      </c>
      <c r="O4085" s="18">
        <f t="shared" si="570"/>
        <v>0</v>
      </c>
      <c r="P4085" s="18" t="str">
        <f t="shared" si="571"/>
        <v/>
      </c>
      <c r="Q4085" s="18">
        <f t="shared" si="572"/>
        <v>0</v>
      </c>
      <c r="R4085" s="118"/>
    </row>
    <row r="4086" spans="1:18" x14ac:dyDescent="0.25">
      <c r="A4086" s="25">
        <f t="shared" si="573"/>
        <v>454</v>
      </c>
      <c r="B4086" s="23">
        <f t="shared" si="574"/>
        <v>44580</v>
      </c>
      <c r="C4086" s="24">
        <v>22</v>
      </c>
      <c r="D4086" s="54" t="str">
        <f t="shared" si="566"/>
        <v>ASET</v>
      </c>
      <c r="E4086" s="178"/>
      <c r="F4086" s="179"/>
      <c r="G4086" s="177"/>
      <c r="H4086" s="177"/>
      <c r="I4086" s="169">
        <f t="shared" si="567"/>
        <v>0</v>
      </c>
      <c r="J4086" s="149" t="str" cm="1">
        <f t="array" ref="J4086">IF(ISERROR(INDEX('Non Compliance input'!$H$5:$H$156,MATCH(1,(A4086='Non Compliance input'!$A$5:$A$156)*(F4086&gt;='Non Compliance input'!$D$5:$D$156)*(E4086&lt;'Non Compliance input'!$E$5:$E$156)*('Non Compliance input'!$H$5:$H$156="Yes"),0))
),"","Yes")</f>
        <v/>
      </c>
      <c r="K4086" s="149">
        <f t="shared" si="568"/>
        <v>0</v>
      </c>
      <c r="L4086" s="162">
        <f t="shared" si="569"/>
        <v>0</v>
      </c>
      <c r="M4086" s="162" t="str" cm="1">
        <f t="array" ref="M4086">IF(ISERROR(INDEX('Non Compliance input'!$I$5:$I$156,MATCH(1,(A4086='Non Compliance input'!$A$5:$A$156)*(E4086&gt;='Non Compliance input'!$D$5:$D$156)*(F4086&lt;='Non Compliance input'!$E$5:$E$156)*('Non Compliance input'!$I$5:$I$156="Yes"),0))
),"","Yes")</f>
        <v/>
      </c>
      <c r="N4086" s="149" t="str">
        <f>IF(VLOOKUP($A4086,HourEndingOutage!$B$3:$F$746,5,0)="Outage","Outage","")</f>
        <v/>
      </c>
      <c r="O4086" s="18">
        <f t="shared" si="570"/>
        <v>0</v>
      </c>
      <c r="P4086" s="18" t="str">
        <f t="shared" si="571"/>
        <v/>
      </c>
      <c r="Q4086" s="18">
        <f t="shared" si="572"/>
        <v>0</v>
      </c>
      <c r="R4086" s="118"/>
    </row>
    <row r="4087" spans="1:18" x14ac:dyDescent="0.25">
      <c r="A4087" s="25">
        <f t="shared" si="573"/>
        <v>454</v>
      </c>
      <c r="B4087" s="23">
        <f t="shared" si="574"/>
        <v>44580</v>
      </c>
      <c r="C4087" s="24">
        <v>22</v>
      </c>
      <c r="D4087" s="54" t="str">
        <f t="shared" si="566"/>
        <v>ASET</v>
      </c>
      <c r="E4087" s="178"/>
      <c r="F4087" s="179"/>
      <c r="G4087" s="177"/>
      <c r="H4087" s="177"/>
      <c r="I4087" s="169">
        <f t="shared" si="567"/>
        <v>0</v>
      </c>
      <c r="J4087" s="149" t="str" cm="1">
        <f t="array" ref="J4087">IF(ISERROR(INDEX('Non Compliance input'!$H$5:$H$156,MATCH(1,(A4087='Non Compliance input'!$A$5:$A$156)*(F4087&gt;='Non Compliance input'!$D$5:$D$156)*(E4087&lt;'Non Compliance input'!$E$5:$E$156)*('Non Compliance input'!$H$5:$H$156="Yes"),0))
),"","Yes")</f>
        <v/>
      </c>
      <c r="K4087" s="149">
        <f t="shared" si="568"/>
        <v>0</v>
      </c>
      <c r="L4087" s="162">
        <f t="shared" si="569"/>
        <v>0</v>
      </c>
      <c r="M4087" s="162" t="str" cm="1">
        <f t="array" ref="M4087">IF(ISERROR(INDEX('Non Compliance input'!$I$5:$I$156,MATCH(1,(A4087='Non Compliance input'!$A$5:$A$156)*(E4087&gt;='Non Compliance input'!$D$5:$D$156)*(F4087&lt;='Non Compliance input'!$E$5:$E$156)*('Non Compliance input'!$I$5:$I$156="Yes"),0))
),"","Yes")</f>
        <v/>
      </c>
      <c r="N4087" s="149" t="str">
        <f>IF(VLOOKUP($A4087,HourEndingOutage!$B$3:$F$746,5,0)="Outage","Outage","")</f>
        <v/>
      </c>
      <c r="O4087" s="18">
        <f t="shared" si="570"/>
        <v>0</v>
      </c>
      <c r="P4087" s="18" t="str">
        <f t="shared" si="571"/>
        <v/>
      </c>
      <c r="Q4087" s="18">
        <f t="shared" si="572"/>
        <v>0</v>
      </c>
      <c r="R4087" s="118"/>
    </row>
    <row r="4088" spans="1:18" x14ac:dyDescent="0.25">
      <c r="A4088" s="25">
        <f t="shared" si="573"/>
        <v>454</v>
      </c>
      <c r="B4088" s="23">
        <f t="shared" si="574"/>
        <v>44580</v>
      </c>
      <c r="C4088" s="24">
        <v>22</v>
      </c>
      <c r="D4088" s="54" t="str">
        <f t="shared" si="566"/>
        <v>ASET</v>
      </c>
      <c r="E4088" s="178"/>
      <c r="F4088" s="179"/>
      <c r="G4088" s="177"/>
      <c r="H4088" s="177"/>
      <c r="I4088" s="169">
        <f t="shared" si="567"/>
        <v>0</v>
      </c>
      <c r="J4088" s="149" t="str" cm="1">
        <f t="array" ref="J4088">IF(ISERROR(INDEX('Non Compliance input'!$H$5:$H$156,MATCH(1,(A4088='Non Compliance input'!$A$5:$A$156)*(F4088&gt;='Non Compliance input'!$D$5:$D$156)*(E4088&lt;'Non Compliance input'!$E$5:$E$156)*('Non Compliance input'!$H$5:$H$156="Yes"),0))
),"","Yes")</f>
        <v/>
      </c>
      <c r="K4088" s="149">
        <f t="shared" si="568"/>
        <v>0</v>
      </c>
      <c r="L4088" s="162">
        <f t="shared" si="569"/>
        <v>0</v>
      </c>
      <c r="M4088" s="162" t="str" cm="1">
        <f t="array" ref="M4088">IF(ISERROR(INDEX('Non Compliance input'!$I$5:$I$156,MATCH(1,(A4088='Non Compliance input'!$A$5:$A$156)*(E4088&gt;='Non Compliance input'!$D$5:$D$156)*(F4088&lt;='Non Compliance input'!$E$5:$E$156)*('Non Compliance input'!$I$5:$I$156="Yes"),0))
),"","Yes")</f>
        <v/>
      </c>
      <c r="N4088" s="149" t="str">
        <f>IF(VLOOKUP($A4088,HourEndingOutage!$B$3:$F$746,5,0)="Outage","Outage","")</f>
        <v/>
      </c>
      <c r="O4088" s="18">
        <f t="shared" si="570"/>
        <v>0</v>
      </c>
      <c r="P4088" s="18" t="str">
        <f t="shared" si="571"/>
        <v/>
      </c>
      <c r="Q4088" s="18">
        <f t="shared" si="572"/>
        <v>0</v>
      </c>
      <c r="R4088" s="118"/>
    </row>
    <row r="4089" spans="1:18" x14ac:dyDescent="0.25">
      <c r="A4089" s="25">
        <f t="shared" si="573"/>
        <v>455</v>
      </c>
      <c r="B4089" s="23">
        <f t="shared" si="574"/>
        <v>44580</v>
      </c>
      <c r="C4089" s="24">
        <v>23</v>
      </c>
      <c r="D4089" s="54" t="str">
        <f t="shared" si="566"/>
        <v>ASET</v>
      </c>
      <c r="E4089" s="178"/>
      <c r="F4089" s="179"/>
      <c r="G4089" s="177"/>
      <c r="H4089" s="177"/>
      <c r="I4089" s="169">
        <f t="shared" si="567"/>
        <v>0</v>
      </c>
      <c r="J4089" s="149" t="str" cm="1">
        <f t="array" ref="J4089">IF(ISERROR(INDEX('Non Compliance input'!$H$5:$H$156,MATCH(1,(A4089='Non Compliance input'!$A$5:$A$156)*(F4089&gt;='Non Compliance input'!$D$5:$D$156)*(E4089&lt;'Non Compliance input'!$E$5:$E$156)*('Non Compliance input'!$H$5:$H$156="Yes"),0))
),"","Yes")</f>
        <v/>
      </c>
      <c r="K4089" s="149">
        <f t="shared" si="568"/>
        <v>0</v>
      </c>
      <c r="L4089" s="162">
        <f t="shared" si="569"/>
        <v>0</v>
      </c>
      <c r="M4089" s="162" t="str" cm="1">
        <f t="array" ref="M4089">IF(ISERROR(INDEX('Non Compliance input'!$I$5:$I$156,MATCH(1,(A4089='Non Compliance input'!$A$5:$A$156)*(E4089&gt;='Non Compliance input'!$D$5:$D$156)*(F4089&lt;='Non Compliance input'!$E$5:$E$156)*('Non Compliance input'!$I$5:$I$156="Yes"),0))
),"","Yes")</f>
        <v/>
      </c>
      <c r="N4089" s="149" t="str">
        <f>IF(VLOOKUP($A4089,HourEndingOutage!$B$3:$F$746,5,0)="Outage","Outage","")</f>
        <v/>
      </c>
      <c r="O4089" s="18">
        <f t="shared" si="570"/>
        <v>0</v>
      </c>
      <c r="P4089" s="18" t="str">
        <f t="shared" si="571"/>
        <v/>
      </c>
      <c r="Q4089" s="18">
        <f t="shared" si="572"/>
        <v>0</v>
      </c>
      <c r="R4089" s="118"/>
    </row>
    <row r="4090" spans="1:18" x14ac:dyDescent="0.25">
      <c r="A4090" s="25">
        <f t="shared" si="573"/>
        <v>455</v>
      </c>
      <c r="B4090" s="23">
        <f t="shared" si="574"/>
        <v>44580</v>
      </c>
      <c r="C4090" s="24">
        <v>23</v>
      </c>
      <c r="D4090" s="54" t="str">
        <f t="shared" si="566"/>
        <v>ASET</v>
      </c>
      <c r="E4090" s="178"/>
      <c r="F4090" s="179"/>
      <c r="G4090" s="177"/>
      <c r="H4090" s="177"/>
      <c r="I4090" s="169">
        <f t="shared" si="567"/>
        <v>0</v>
      </c>
      <c r="J4090" s="149" t="str" cm="1">
        <f t="array" ref="J4090">IF(ISERROR(INDEX('Non Compliance input'!$H$5:$H$156,MATCH(1,(A4090='Non Compliance input'!$A$5:$A$156)*(F4090&gt;='Non Compliance input'!$D$5:$D$156)*(E4090&lt;'Non Compliance input'!$E$5:$E$156)*('Non Compliance input'!$H$5:$H$156="Yes"),0))
),"","Yes")</f>
        <v/>
      </c>
      <c r="K4090" s="149">
        <f t="shared" si="568"/>
        <v>0</v>
      </c>
      <c r="L4090" s="162">
        <f t="shared" si="569"/>
        <v>0</v>
      </c>
      <c r="M4090" s="162" t="str" cm="1">
        <f t="array" ref="M4090">IF(ISERROR(INDEX('Non Compliance input'!$I$5:$I$156,MATCH(1,(A4090='Non Compliance input'!$A$5:$A$156)*(E4090&gt;='Non Compliance input'!$D$5:$D$156)*(F4090&lt;='Non Compliance input'!$E$5:$E$156)*('Non Compliance input'!$I$5:$I$156="Yes"),0))
),"","Yes")</f>
        <v/>
      </c>
      <c r="N4090" s="149" t="str">
        <f>IF(VLOOKUP($A4090,HourEndingOutage!$B$3:$F$746,5,0)="Outage","Outage","")</f>
        <v/>
      </c>
      <c r="O4090" s="18">
        <f t="shared" si="570"/>
        <v>0</v>
      </c>
      <c r="P4090" s="18" t="str">
        <f t="shared" si="571"/>
        <v/>
      </c>
      <c r="Q4090" s="18">
        <f t="shared" si="572"/>
        <v>0</v>
      </c>
      <c r="R4090" s="118"/>
    </row>
    <row r="4091" spans="1:18" x14ac:dyDescent="0.25">
      <c r="A4091" s="25">
        <f t="shared" si="573"/>
        <v>455</v>
      </c>
      <c r="B4091" s="23">
        <f t="shared" si="574"/>
        <v>44580</v>
      </c>
      <c r="C4091" s="24">
        <v>23</v>
      </c>
      <c r="D4091" s="54" t="str">
        <f t="shared" si="566"/>
        <v>ASET</v>
      </c>
      <c r="E4091" s="178"/>
      <c r="F4091" s="179"/>
      <c r="G4091" s="177"/>
      <c r="H4091" s="177"/>
      <c r="I4091" s="169">
        <f t="shared" si="567"/>
        <v>0</v>
      </c>
      <c r="J4091" s="149" t="str" cm="1">
        <f t="array" ref="J4091">IF(ISERROR(INDEX('Non Compliance input'!$H$5:$H$156,MATCH(1,(A4091='Non Compliance input'!$A$5:$A$156)*(F4091&gt;='Non Compliance input'!$D$5:$D$156)*(E4091&lt;'Non Compliance input'!$E$5:$E$156)*('Non Compliance input'!$H$5:$H$156="Yes"),0))
),"","Yes")</f>
        <v/>
      </c>
      <c r="K4091" s="149">
        <f t="shared" si="568"/>
        <v>0</v>
      </c>
      <c r="L4091" s="162">
        <f t="shared" si="569"/>
        <v>0</v>
      </c>
      <c r="M4091" s="162" t="str" cm="1">
        <f t="array" ref="M4091">IF(ISERROR(INDEX('Non Compliance input'!$I$5:$I$156,MATCH(1,(A4091='Non Compliance input'!$A$5:$A$156)*(E4091&gt;='Non Compliance input'!$D$5:$D$156)*(F4091&lt;='Non Compliance input'!$E$5:$E$156)*('Non Compliance input'!$I$5:$I$156="Yes"),0))
),"","Yes")</f>
        <v/>
      </c>
      <c r="N4091" s="149" t="str">
        <f>IF(VLOOKUP($A4091,HourEndingOutage!$B$3:$F$746,5,0)="Outage","Outage","")</f>
        <v/>
      </c>
      <c r="O4091" s="18">
        <f t="shared" si="570"/>
        <v>0</v>
      </c>
      <c r="P4091" s="18" t="str">
        <f t="shared" si="571"/>
        <v/>
      </c>
      <c r="Q4091" s="18">
        <f t="shared" si="572"/>
        <v>0</v>
      </c>
      <c r="R4091" s="118"/>
    </row>
    <row r="4092" spans="1:18" x14ac:dyDescent="0.25">
      <c r="A4092" s="25">
        <f t="shared" si="573"/>
        <v>455</v>
      </c>
      <c r="B4092" s="23">
        <f t="shared" si="574"/>
        <v>44580</v>
      </c>
      <c r="C4092" s="24">
        <v>23</v>
      </c>
      <c r="D4092" s="54" t="str">
        <f t="shared" si="566"/>
        <v>ASET</v>
      </c>
      <c r="E4092" s="178"/>
      <c r="F4092" s="179"/>
      <c r="G4092" s="177"/>
      <c r="H4092" s="177"/>
      <c r="I4092" s="169">
        <f t="shared" si="567"/>
        <v>0</v>
      </c>
      <c r="J4092" s="149" t="str" cm="1">
        <f t="array" ref="J4092">IF(ISERROR(INDEX('Non Compliance input'!$H$5:$H$156,MATCH(1,(A4092='Non Compliance input'!$A$5:$A$156)*(F4092&gt;='Non Compliance input'!$D$5:$D$156)*(E4092&lt;'Non Compliance input'!$E$5:$E$156)*('Non Compliance input'!$H$5:$H$156="Yes"),0))
),"","Yes")</f>
        <v/>
      </c>
      <c r="K4092" s="149">
        <f t="shared" si="568"/>
        <v>0</v>
      </c>
      <c r="L4092" s="162">
        <f t="shared" si="569"/>
        <v>0</v>
      </c>
      <c r="M4092" s="162" t="str" cm="1">
        <f t="array" ref="M4092">IF(ISERROR(INDEX('Non Compliance input'!$I$5:$I$156,MATCH(1,(A4092='Non Compliance input'!$A$5:$A$156)*(E4092&gt;='Non Compliance input'!$D$5:$D$156)*(F4092&lt;='Non Compliance input'!$E$5:$E$156)*('Non Compliance input'!$I$5:$I$156="Yes"),0))
),"","Yes")</f>
        <v/>
      </c>
      <c r="N4092" s="149" t="str">
        <f>IF(VLOOKUP($A4092,HourEndingOutage!$B$3:$F$746,5,0)="Outage","Outage","")</f>
        <v/>
      </c>
      <c r="O4092" s="18">
        <f t="shared" si="570"/>
        <v>0</v>
      </c>
      <c r="P4092" s="18" t="str">
        <f t="shared" si="571"/>
        <v/>
      </c>
      <c r="Q4092" s="18">
        <f t="shared" si="572"/>
        <v>0</v>
      </c>
      <c r="R4092" s="118"/>
    </row>
    <row r="4093" spans="1:18" x14ac:dyDescent="0.25">
      <c r="A4093" s="25">
        <f t="shared" si="573"/>
        <v>455</v>
      </c>
      <c r="B4093" s="23">
        <f t="shared" si="574"/>
        <v>44580</v>
      </c>
      <c r="C4093" s="24">
        <v>23</v>
      </c>
      <c r="D4093" s="54" t="str">
        <f t="shared" si="566"/>
        <v>ASET</v>
      </c>
      <c r="E4093" s="178"/>
      <c r="F4093" s="179"/>
      <c r="G4093" s="177"/>
      <c r="H4093" s="177"/>
      <c r="I4093" s="169">
        <f t="shared" si="567"/>
        <v>0</v>
      </c>
      <c r="J4093" s="149" t="str" cm="1">
        <f t="array" ref="J4093">IF(ISERROR(INDEX('Non Compliance input'!$H$5:$H$156,MATCH(1,(A4093='Non Compliance input'!$A$5:$A$156)*(F4093&gt;='Non Compliance input'!$D$5:$D$156)*(E4093&lt;'Non Compliance input'!$E$5:$E$156)*('Non Compliance input'!$H$5:$H$156="Yes"),0))
),"","Yes")</f>
        <v/>
      </c>
      <c r="K4093" s="149">
        <f t="shared" si="568"/>
        <v>0</v>
      </c>
      <c r="L4093" s="162">
        <f t="shared" si="569"/>
        <v>0</v>
      </c>
      <c r="M4093" s="162" t="str" cm="1">
        <f t="array" ref="M4093">IF(ISERROR(INDEX('Non Compliance input'!$I$5:$I$156,MATCH(1,(A4093='Non Compliance input'!$A$5:$A$156)*(E4093&gt;='Non Compliance input'!$D$5:$D$156)*(F4093&lt;='Non Compliance input'!$E$5:$E$156)*('Non Compliance input'!$I$5:$I$156="Yes"),0))
),"","Yes")</f>
        <v/>
      </c>
      <c r="N4093" s="149" t="str">
        <f>IF(VLOOKUP($A4093,HourEndingOutage!$B$3:$F$746,5,0)="Outage","Outage","")</f>
        <v/>
      </c>
      <c r="O4093" s="18">
        <f t="shared" si="570"/>
        <v>0</v>
      </c>
      <c r="P4093" s="18" t="str">
        <f t="shared" si="571"/>
        <v/>
      </c>
      <c r="Q4093" s="18">
        <f t="shared" si="572"/>
        <v>0</v>
      </c>
      <c r="R4093" s="118"/>
    </row>
    <row r="4094" spans="1:18" x14ac:dyDescent="0.25">
      <c r="A4094" s="25">
        <f t="shared" si="573"/>
        <v>455</v>
      </c>
      <c r="B4094" s="23">
        <f t="shared" si="574"/>
        <v>44580</v>
      </c>
      <c r="C4094" s="24">
        <v>23</v>
      </c>
      <c r="D4094" s="54" t="str">
        <f t="shared" si="566"/>
        <v>ASET</v>
      </c>
      <c r="E4094" s="178"/>
      <c r="F4094" s="179"/>
      <c r="G4094" s="177"/>
      <c r="H4094" s="177"/>
      <c r="I4094" s="169">
        <f t="shared" si="567"/>
        <v>0</v>
      </c>
      <c r="J4094" s="149" t="str" cm="1">
        <f t="array" ref="J4094">IF(ISERROR(INDEX('Non Compliance input'!$H$5:$H$156,MATCH(1,(A4094='Non Compliance input'!$A$5:$A$156)*(F4094&gt;='Non Compliance input'!$D$5:$D$156)*(E4094&lt;'Non Compliance input'!$E$5:$E$156)*('Non Compliance input'!$H$5:$H$156="Yes"),0))
),"","Yes")</f>
        <v/>
      </c>
      <c r="K4094" s="149">
        <f t="shared" si="568"/>
        <v>0</v>
      </c>
      <c r="L4094" s="162">
        <f t="shared" si="569"/>
        <v>0</v>
      </c>
      <c r="M4094" s="162" t="str" cm="1">
        <f t="array" ref="M4094">IF(ISERROR(INDEX('Non Compliance input'!$I$5:$I$156,MATCH(1,(A4094='Non Compliance input'!$A$5:$A$156)*(E4094&gt;='Non Compliance input'!$D$5:$D$156)*(F4094&lt;='Non Compliance input'!$E$5:$E$156)*('Non Compliance input'!$I$5:$I$156="Yes"),0))
),"","Yes")</f>
        <v/>
      </c>
      <c r="N4094" s="149" t="str">
        <f>IF(VLOOKUP($A4094,HourEndingOutage!$B$3:$F$746,5,0)="Outage","Outage","")</f>
        <v/>
      </c>
      <c r="O4094" s="18">
        <f t="shared" si="570"/>
        <v>0</v>
      </c>
      <c r="P4094" s="18" t="str">
        <f t="shared" si="571"/>
        <v/>
      </c>
      <c r="Q4094" s="18">
        <f t="shared" si="572"/>
        <v>0</v>
      </c>
      <c r="R4094" s="118"/>
    </row>
    <row r="4095" spans="1:18" x14ac:dyDescent="0.25">
      <c r="A4095" s="25">
        <f t="shared" si="573"/>
        <v>455</v>
      </c>
      <c r="B4095" s="23">
        <f t="shared" si="574"/>
        <v>44580</v>
      </c>
      <c r="C4095" s="24">
        <v>23</v>
      </c>
      <c r="D4095" s="54" t="str">
        <f t="shared" si="566"/>
        <v>ASET</v>
      </c>
      <c r="E4095" s="178"/>
      <c r="F4095" s="179"/>
      <c r="G4095" s="177"/>
      <c r="H4095" s="177"/>
      <c r="I4095" s="169">
        <f t="shared" si="567"/>
        <v>0</v>
      </c>
      <c r="J4095" s="149" t="str" cm="1">
        <f t="array" ref="J4095">IF(ISERROR(INDEX('Non Compliance input'!$H$5:$H$156,MATCH(1,(A4095='Non Compliance input'!$A$5:$A$156)*(F4095&gt;='Non Compliance input'!$D$5:$D$156)*(E4095&lt;'Non Compliance input'!$E$5:$E$156)*('Non Compliance input'!$H$5:$H$156="Yes"),0))
),"","Yes")</f>
        <v/>
      </c>
      <c r="K4095" s="149">
        <f t="shared" si="568"/>
        <v>0</v>
      </c>
      <c r="L4095" s="162">
        <f t="shared" si="569"/>
        <v>0</v>
      </c>
      <c r="M4095" s="162" t="str" cm="1">
        <f t="array" ref="M4095">IF(ISERROR(INDEX('Non Compliance input'!$I$5:$I$156,MATCH(1,(A4095='Non Compliance input'!$A$5:$A$156)*(E4095&gt;='Non Compliance input'!$D$5:$D$156)*(F4095&lt;='Non Compliance input'!$E$5:$E$156)*('Non Compliance input'!$I$5:$I$156="Yes"),0))
),"","Yes")</f>
        <v/>
      </c>
      <c r="N4095" s="149" t="str">
        <f>IF(VLOOKUP($A4095,HourEndingOutage!$B$3:$F$746,5,0)="Outage","Outage","")</f>
        <v/>
      </c>
      <c r="O4095" s="18">
        <f t="shared" si="570"/>
        <v>0</v>
      </c>
      <c r="P4095" s="18" t="str">
        <f t="shared" si="571"/>
        <v/>
      </c>
      <c r="Q4095" s="18">
        <f t="shared" si="572"/>
        <v>0</v>
      </c>
      <c r="R4095" s="118"/>
    </row>
    <row r="4096" spans="1:18" x14ac:dyDescent="0.25">
      <c r="A4096" s="25">
        <f t="shared" si="573"/>
        <v>455</v>
      </c>
      <c r="B4096" s="23">
        <f t="shared" si="574"/>
        <v>44580</v>
      </c>
      <c r="C4096" s="24">
        <v>23</v>
      </c>
      <c r="D4096" s="54" t="str">
        <f t="shared" si="566"/>
        <v>ASET</v>
      </c>
      <c r="E4096" s="178"/>
      <c r="F4096" s="179"/>
      <c r="G4096" s="177"/>
      <c r="H4096" s="177"/>
      <c r="I4096" s="169">
        <f t="shared" si="567"/>
        <v>0</v>
      </c>
      <c r="J4096" s="149" t="str" cm="1">
        <f t="array" ref="J4096">IF(ISERROR(INDEX('Non Compliance input'!$H$5:$H$156,MATCH(1,(A4096='Non Compliance input'!$A$5:$A$156)*(F4096&gt;='Non Compliance input'!$D$5:$D$156)*(E4096&lt;'Non Compliance input'!$E$5:$E$156)*('Non Compliance input'!$H$5:$H$156="Yes"),0))
),"","Yes")</f>
        <v/>
      </c>
      <c r="K4096" s="149">
        <f t="shared" si="568"/>
        <v>0</v>
      </c>
      <c r="L4096" s="162">
        <f t="shared" si="569"/>
        <v>0</v>
      </c>
      <c r="M4096" s="162" t="str" cm="1">
        <f t="array" ref="M4096">IF(ISERROR(INDEX('Non Compliance input'!$I$5:$I$156,MATCH(1,(A4096='Non Compliance input'!$A$5:$A$156)*(E4096&gt;='Non Compliance input'!$D$5:$D$156)*(F4096&lt;='Non Compliance input'!$E$5:$E$156)*('Non Compliance input'!$I$5:$I$156="Yes"),0))
),"","Yes")</f>
        <v/>
      </c>
      <c r="N4096" s="149" t="str">
        <f>IF(VLOOKUP($A4096,HourEndingOutage!$B$3:$F$746,5,0)="Outage","Outage","")</f>
        <v/>
      </c>
      <c r="O4096" s="18">
        <f t="shared" si="570"/>
        <v>0</v>
      </c>
      <c r="P4096" s="18" t="str">
        <f t="shared" si="571"/>
        <v/>
      </c>
      <c r="Q4096" s="18">
        <f t="shared" si="572"/>
        <v>0</v>
      </c>
      <c r="R4096" s="118"/>
    </row>
    <row r="4097" spans="1:18" x14ac:dyDescent="0.25">
      <c r="A4097" s="25">
        <f t="shared" si="573"/>
        <v>455</v>
      </c>
      <c r="B4097" s="23">
        <f t="shared" si="574"/>
        <v>44580</v>
      </c>
      <c r="C4097" s="24">
        <v>23</v>
      </c>
      <c r="D4097" s="54" t="str">
        <f t="shared" si="566"/>
        <v>ASET</v>
      </c>
      <c r="E4097" s="178"/>
      <c r="F4097" s="179"/>
      <c r="G4097" s="177"/>
      <c r="H4097" s="177"/>
      <c r="I4097" s="169">
        <f t="shared" si="567"/>
        <v>0</v>
      </c>
      <c r="J4097" s="149" t="str" cm="1">
        <f t="array" ref="J4097">IF(ISERROR(INDEX('Non Compliance input'!$H$5:$H$156,MATCH(1,(A4097='Non Compliance input'!$A$5:$A$156)*(F4097&gt;='Non Compliance input'!$D$5:$D$156)*(E4097&lt;'Non Compliance input'!$E$5:$E$156)*('Non Compliance input'!$H$5:$H$156="Yes"),0))
),"","Yes")</f>
        <v/>
      </c>
      <c r="K4097" s="149">
        <f t="shared" si="568"/>
        <v>0</v>
      </c>
      <c r="L4097" s="162">
        <f t="shared" si="569"/>
        <v>0</v>
      </c>
      <c r="M4097" s="162" t="str" cm="1">
        <f t="array" ref="M4097">IF(ISERROR(INDEX('Non Compliance input'!$I$5:$I$156,MATCH(1,(A4097='Non Compliance input'!$A$5:$A$156)*(E4097&gt;='Non Compliance input'!$D$5:$D$156)*(F4097&lt;='Non Compliance input'!$E$5:$E$156)*('Non Compliance input'!$I$5:$I$156="Yes"),0))
),"","Yes")</f>
        <v/>
      </c>
      <c r="N4097" s="149" t="str">
        <f>IF(VLOOKUP($A4097,HourEndingOutage!$B$3:$F$746,5,0)="Outage","Outage","")</f>
        <v/>
      </c>
      <c r="O4097" s="18">
        <f t="shared" si="570"/>
        <v>0</v>
      </c>
      <c r="P4097" s="18" t="str">
        <f t="shared" si="571"/>
        <v/>
      </c>
      <c r="Q4097" s="18">
        <f t="shared" si="572"/>
        <v>0</v>
      </c>
      <c r="R4097" s="118"/>
    </row>
    <row r="4098" spans="1:18" x14ac:dyDescent="0.25">
      <c r="A4098" s="25">
        <f t="shared" si="573"/>
        <v>456</v>
      </c>
      <c r="B4098" s="23">
        <f t="shared" si="574"/>
        <v>44580</v>
      </c>
      <c r="C4098" s="24">
        <v>24</v>
      </c>
      <c r="D4098" s="54" t="str">
        <f t="shared" ref="D4098:D4161" si="575">Unit</f>
        <v>ASET</v>
      </c>
      <c r="E4098" s="178"/>
      <c r="F4098" s="179"/>
      <c r="G4098" s="177"/>
      <c r="H4098" s="177"/>
      <c r="I4098" s="169">
        <f t="shared" si="567"/>
        <v>0</v>
      </c>
      <c r="J4098" s="149" t="str" cm="1">
        <f t="array" ref="J4098">IF(ISERROR(INDEX('Non Compliance input'!$H$5:$H$156,MATCH(1,(A4098='Non Compliance input'!$A$5:$A$156)*(F4098&gt;='Non Compliance input'!$D$5:$D$156)*(E4098&lt;'Non Compliance input'!$E$5:$E$156)*('Non Compliance input'!$H$5:$H$156="Yes"),0))
),"","Yes")</f>
        <v/>
      </c>
      <c r="K4098" s="149">
        <f t="shared" si="568"/>
        <v>0</v>
      </c>
      <c r="L4098" s="162">
        <f t="shared" si="569"/>
        <v>0</v>
      </c>
      <c r="M4098" s="162" t="str" cm="1">
        <f t="array" ref="M4098">IF(ISERROR(INDEX('Non Compliance input'!$I$5:$I$156,MATCH(1,(A4098='Non Compliance input'!$A$5:$A$156)*(E4098&gt;='Non Compliance input'!$D$5:$D$156)*(F4098&lt;='Non Compliance input'!$E$5:$E$156)*('Non Compliance input'!$I$5:$I$156="Yes"),0))
),"","Yes")</f>
        <v/>
      </c>
      <c r="N4098" s="149" t="str">
        <f>IF(VLOOKUP($A4098,HourEndingOutage!$B$3:$F$746,5,0)="Outage","Outage","")</f>
        <v/>
      </c>
      <c r="O4098" s="18">
        <f t="shared" si="570"/>
        <v>0</v>
      </c>
      <c r="P4098" s="18" t="str">
        <f t="shared" si="571"/>
        <v/>
      </c>
      <c r="Q4098" s="18">
        <f t="shared" si="572"/>
        <v>0</v>
      </c>
      <c r="R4098" s="118"/>
    </row>
    <row r="4099" spans="1:18" x14ac:dyDescent="0.25">
      <c r="A4099" s="25">
        <f t="shared" si="573"/>
        <v>456</v>
      </c>
      <c r="B4099" s="23">
        <f t="shared" si="574"/>
        <v>44580</v>
      </c>
      <c r="C4099" s="24">
        <v>24</v>
      </c>
      <c r="D4099" s="54" t="str">
        <f t="shared" si="575"/>
        <v>ASET</v>
      </c>
      <c r="E4099" s="178"/>
      <c r="F4099" s="179"/>
      <c r="G4099" s="177"/>
      <c r="H4099" s="177"/>
      <c r="I4099" s="169">
        <f t="shared" ref="I4099:I4162" si="576">IF(AND(LEN(E4099)&gt;2,LEN(F4099)&gt;2)=TRUE,(ROUND((F4099-E4099)*1440,0)),0)</f>
        <v>0</v>
      </c>
      <c r="J4099" s="149" t="str" cm="1">
        <f t="array" ref="J4099">IF(ISERROR(INDEX('Non Compliance input'!$H$5:$H$156,MATCH(1,(A4099='Non Compliance input'!$A$5:$A$156)*(F4099&gt;='Non Compliance input'!$D$5:$D$156)*(E4099&lt;'Non Compliance input'!$E$5:$E$156)*('Non Compliance input'!$H$5:$H$156="Yes"),0))
),"","Yes")</f>
        <v/>
      </c>
      <c r="K4099" s="149">
        <f t="shared" ref="K4099:K4162" si="577">IF(J4099="Yes",0,MIN(H4099,G4099,IF(H4099="",0,Contract_Volume)))</f>
        <v>0</v>
      </c>
      <c r="L4099" s="162">
        <f t="shared" ref="L4099:L4162" si="578">IF(J4099="Yes",0,(MIN(H4099,G4099)*(I4099/60)))</f>
        <v>0</v>
      </c>
      <c r="M4099" s="162" t="str" cm="1">
        <f t="array" ref="M4099">IF(ISERROR(INDEX('Non Compliance input'!$I$5:$I$156,MATCH(1,(A4099='Non Compliance input'!$A$5:$A$156)*(E4099&gt;='Non Compliance input'!$D$5:$D$156)*(F4099&lt;='Non Compliance input'!$E$5:$E$156)*('Non Compliance input'!$I$5:$I$156="Yes"),0))
),"","Yes")</f>
        <v/>
      </c>
      <c r="N4099" s="149" t="str">
        <f>IF(VLOOKUP($A4099,HourEndingOutage!$B$3:$F$746,5,0)="Outage","Outage","")</f>
        <v/>
      </c>
      <c r="O4099" s="18">
        <f t="shared" ref="O4099:O4162" si="579">IF(OR(M4099="Yes",N4099="Outage"),0,(K4099*(I4099/60))*Arming)</f>
        <v>0</v>
      </c>
      <c r="P4099" s="18" t="str">
        <f t="shared" ref="P4099:P4162" si="580">IF(ISERROR(VLOOKUP($A4099,FTShour,1,0)),"","Yes")</f>
        <v/>
      </c>
      <c r="Q4099" s="18">
        <f t="shared" si="572"/>
        <v>0</v>
      </c>
      <c r="R4099" s="118"/>
    </row>
    <row r="4100" spans="1:18" x14ac:dyDescent="0.25">
      <c r="A4100" s="25">
        <f t="shared" si="573"/>
        <v>456</v>
      </c>
      <c r="B4100" s="23">
        <f t="shared" si="574"/>
        <v>44580</v>
      </c>
      <c r="C4100" s="24">
        <v>24</v>
      </c>
      <c r="D4100" s="54" t="str">
        <f t="shared" si="575"/>
        <v>ASET</v>
      </c>
      <c r="E4100" s="178"/>
      <c r="F4100" s="179"/>
      <c r="G4100" s="177"/>
      <c r="H4100" s="177"/>
      <c r="I4100" s="169">
        <f t="shared" si="576"/>
        <v>0</v>
      </c>
      <c r="J4100" s="149" t="str" cm="1">
        <f t="array" ref="J4100">IF(ISERROR(INDEX('Non Compliance input'!$H$5:$H$156,MATCH(1,(A4100='Non Compliance input'!$A$5:$A$156)*(F4100&gt;='Non Compliance input'!$D$5:$D$156)*(E4100&lt;'Non Compliance input'!$E$5:$E$156)*('Non Compliance input'!$H$5:$H$156="Yes"),0))
),"","Yes")</f>
        <v/>
      </c>
      <c r="K4100" s="149">
        <f t="shared" si="577"/>
        <v>0</v>
      </c>
      <c r="L4100" s="162">
        <f t="shared" si="578"/>
        <v>0</v>
      </c>
      <c r="M4100" s="162" t="str" cm="1">
        <f t="array" ref="M4100">IF(ISERROR(INDEX('Non Compliance input'!$I$5:$I$156,MATCH(1,(A4100='Non Compliance input'!$A$5:$A$156)*(E4100&gt;='Non Compliance input'!$D$5:$D$156)*(F4100&lt;='Non Compliance input'!$E$5:$E$156)*('Non Compliance input'!$I$5:$I$156="Yes"),0))
),"","Yes")</f>
        <v/>
      </c>
      <c r="N4100" s="149" t="str">
        <f>IF(VLOOKUP($A4100,HourEndingOutage!$B$3:$F$746,5,0)="Outage","Outage","")</f>
        <v/>
      </c>
      <c r="O4100" s="18">
        <f t="shared" si="579"/>
        <v>0</v>
      </c>
      <c r="P4100" s="18" t="str">
        <f t="shared" si="580"/>
        <v/>
      </c>
      <c r="Q4100" s="18">
        <f t="shared" ref="Q4100:Q4163" si="581">IF(P4100="Yes",-O4100,0)</f>
        <v>0</v>
      </c>
      <c r="R4100" s="118"/>
    </row>
    <row r="4101" spans="1:18" x14ac:dyDescent="0.25">
      <c r="A4101" s="25">
        <f t="shared" si="573"/>
        <v>456</v>
      </c>
      <c r="B4101" s="23">
        <f t="shared" si="574"/>
        <v>44580</v>
      </c>
      <c r="C4101" s="24">
        <v>24</v>
      </c>
      <c r="D4101" s="54" t="str">
        <f t="shared" si="575"/>
        <v>ASET</v>
      </c>
      <c r="E4101" s="178"/>
      <c r="F4101" s="179"/>
      <c r="G4101" s="177"/>
      <c r="H4101" s="177"/>
      <c r="I4101" s="169">
        <f t="shared" si="576"/>
        <v>0</v>
      </c>
      <c r="J4101" s="149" t="str" cm="1">
        <f t="array" ref="J4101">IF(ISERROR(INDEX('Non Compliance input'!$H$5:$H$156,MATCH(1,(A4101='Non Compliance input'!$A$5:$A$156)*(F4101&gt;='Non Compliance input'!$D$5:$D$156)*(E4101&lt;'Non Compliance input'!$E$5:$E$156)*('Non Compliance input'!$H$5:$H$156="Yes"),0))
),"","Yes")</f>
        <v/>
      </c>
      <c r="K4101" s="149">
        <f t="shared" si="577"/>
        <v>0</v>
      </c>
      <c r="L4101" s="162">
        <f t="shared" si="578"/>
        <v>0</v>
      </c>
      <c r="M4101" s="162" t="str" cm="1">
        <f t="array" ref="M4101">IF(ISERROR(INDEX('Non Compliance input'!$I$5:$I$156,MATCH(1,(A4101='Non Compliance input'!$A$5:$A$156)*(E4101&gt;='Non Compliance input'!$D$5:$D$156)*(F4101&lt;='Non Compliance input'!$E$5:$E$156)*('Non Compliance input'!$I$5:$I$156="Yes"),0))
),"","Yes")</f>
        <v/>
      </c>
      <c r="N4101" s="149" t="str">
        <f>IF(VLOOKUP($A4101,HourEndingOutage!$B$3:$F$746,5,0)="Outage","Outage","")</f>
        <v/>
      </c>
      <c r="O4101" s="18">
        <f t="shared" si="579"/>
        <v>0</v>
      </c>
      <c r="P4101" s="18" t="str">
        <f t="shared" si="580"/>
        <v/>
      </c>
      <c r="Q4101" s="18">
        <f t="shared" si="581"/>
        <v>0</v>
      </c>
      <c r="R4101" s="118"/>
    </row>
    <row r="4102" spans="1:18" x14ac:dyDescent="0.25">
      <c r="A4102" s="25">
        <f t="shared" si="573"/>
        <v>456</v>
      </c>
      <c r="B4102" s="23">
        <f t="shared" si="574"/>
        <v>44580</v>
      </c>
      <c r="C4102" s="24">
        <v>24</v>
      </c>
      <c r="D4102" s="54" t="str">
        <f t="shared" si="575"/>
        <v>ASET</v>
      </c>
      <c r="E4102" s="178"/>
      <c r="F4102" s="179"/>
      <c r="G4102" s="177"/>
      <c r="H4102" s="177"/>
      <c r="I4102" s="169">
        <f t="shared" si="576"/>
        <v>0</v>
      </c>
      <c r="J4102" s="149" t="str" cm="1">
        <f t="array" ref="J4102">IF(ISERROR(INDEX('Non Compliance input'!$H$5:$H$156,MATCH(1,(A4102='Non Compliance input'!$A$5:$A$156)*(F4102&gt;='Non Compliance input'!$D$5:$D$156)*(E4102&lt;'Non Compliance input'!$E$5:$E$156)*('Non Compliance input'!$H$5:$H$156="Yes"),0))
),"","Yes")</f>
        <v/>
      </c>
      <c r="K4102" s="149">
        <f t="shared" si="577"/>
        <v>0</v>
      </c>
      <c r="L4102" s="162">
        <f t="shared" si="578"/>
        <v>0</v>
      </c>
      <c r="M4102" s="162" t="str" cm="1">
        <f t="array" ref="M4102">IF(ISERROR(INDEX('Non Compliance input'!$I$5:$I$156,MATCH(1,(A4102='Non Compliance input'!$A$5:$A$156)*(E4102&gt;='Non Compliance input'!$D$5:$D$156)*(F4102&lt;='Non Compliance input'!$E$5:$E$156)*('Non Compliance input'!$I$5:$I$156="Yes"),0))
),"","Yes")</f>
        <v/>
      </c>
      <c r="N4102" s="149" t="str">
        <f>IF(VLOOKUP($A4102,HourEndingOutage!$B$3:$F$746,5,0)="Outage","Outage","")</f>
        <v/>
      </c>
      <c r="O4102" s="18">
        <f t="shared" si="579"/>
        <v>0</v>
      </c>
      <c r="P4102" s="18" t="str">
        <f t="shared" si="580"/>
        <v/>
      </c>
      <c r="Q4102" s="18">
        <f t="shared" si="581"/>
        <v>0</v>
      </c>
      <c r="R4102" s="118"/>
    </row>
    <row r="4103" spans="1:18" x14ac:dyDescent="0.25">
      <c r="A4103" s="25">
        <f t="shared" si="573"/>
        <v>456</v>
      </c>
      <c r="B4103" s="23">
        <f t="shared" si="574"/>
        <v>44580</v>
      </c>
      <c r="C4103" s="24">
        <v>24</v>
      </c>
      <c r="D4103" s="54" t="str">
        <f t="shared" si="575"/>
        <v>ASET</v>
      </c>
      <c r="E4103" s="178"/>
      <c r="F4103" s="179"/>
      <c r="G4103" s="177"/>
      <c r="H4103" s="177"/>
      <c r="I4103" s="169">
        <f t="shared" si="576"/>
        <v>0</v>
      </c>
      <c r="J4103" s="149" t="str" cm="1">
        <f t="array" ref="J4103">IF(ISERROR(INDEX('Non Compliance input'!$H$5:$H$156,MATCH(1,(A4103='Non Compliance input'!$A$5:$A$156)*(F4103&gt;='Non Compliance input'!$D$5:$D$156)*(E4103&lt;'Non Compliance input'!$E$5:$E$156)*('Non Compliance input'!$H$5:$H$156="Yes"),0))
),"","Yes")</f>
        <v/>
      </c>
      <c r="K4103" s="149">
        <f t="shared" si="577"/>
        <v>0</v>
      </c>
      <c r="L4103" s="162">
        <f t="shared" si="578"/>
        <v>0</v>
      </c>
      <c r="M4103" s="162" t="str" cm="1">
        <f t="array" ref="M4103">IF(ISERROR(INDEX('Non Compliance input'!$I$5:$I$156,MATCH(1,(A4103='Non Compliance input'!$A$5:$A$156)*(E4103&gt;='Non Compliance input'!$D$5:$D$156)*(F4103&lt;='Non Compliance input'!$E$5:$E$156)*('Non Compliance input'!$I$5:$I$156="Yes"),0))
),"","Yes")</f>
        <v/>
      </c>
      <c r="N4103" s="149" t="str">
        <f>IF(VLOOKUP($A4103,HourEndingOutage!$B$3:$F$746,5,0)="Outage","Outage","")</f>
        <v/>
      </c>
      <c r="O4103" s="18">
        <f t="shared" si="579"/>
        <v>0</v>
      </c>
      <c r="P4103" s="18" t="str">
        <f t="shared" si="580"/>
        <v/>
      </c>
      <c r="Q4103" s="18">
        <f t="shared" si="581"/>
        <v>0</v>
      </c>
      <c r="R4103" s="118"/>
    </row>
    <row r="4104" spans="1:18" x14ac:dyDescent="0.25">
      <c r="A4104" s="25">
        <f t="shared" si="573"/>
        <v>456</v>
      </c>
      <c r="B4104" s="23">
        <f t="shared" si="574"/>
        <v>44580</v>
      </c>
      <c r="C4104" s="24">
        <v>24</v>
      </c>
      <c r="D4104" s="54" t="str">
        <f t="shared" si="575"/>
        <v>ASET</v>
      </c>
      <c r="E4104" s="178"/>
      <c r="F4104" s="179"/>
      <c r="G4104" s="177"/>
      <c r="H4104" s="177"/>
      <c r="I4104" s="169">
        <f t="shared" si="576"/>
        <v>0</v>
      </c>
      <c r="J4104" s="149" t="str" cm="1">
        <f t="array" ref="J4104">IF(ISERROR(INDEX('Non Compliance input'!$H$5:$H$156,MATCH(1,(A4104='Non Compliance input'!$A$5:$A$156)*(F4104&gt;='Non Compliance input'!$D$5:$D$156)*(E4104&lt;'Non Compliance input'!$E$5:$E$156)*('Non Compliance input'!$H$5:$H$156="Yes"),0))
),"","Yes")</f>
        <v/>
      </c>
      <c r="K4104" s="149">
        <f t="shared" si="577"/>
        <v>0</v>
      </c>
      <c r="L4104" s="162">
        <f t="shared" si="578"/>
        <v>0</v>
      </c>
      <c r="M4104" s="162" t="str" cm="1">
        <f t="array" ref="M4104">IF(ISERROR(INDEX('Non Compliance input'!$I$5:$I$156,MATCH(1,(A4104='Non Compliance input'!$A$5:$A$156)*(E4104&gt;='Non Compliance input'!$D$5:$D$156)*(F4104&lt;='Non Compliance input'!$E$5:$E$156)*('Non Compliance input'!$I$5:$I$156="Yes"),0))
),"","Yes")</f>
        <v/>
      </c>
      <c r="N4104" s="149" t="str">
        <f>IF(VLOOKUP($A4104,HourEndingOutage!$B$3:$F$746,5,0)="Outage","Outage","")</f>
        <v/>
      </c>
      <c r="O4104" s="18">
        <f t="shared" si="579"/>
        <v>0</v>
      </c>
      <c r="P4104" s="18" t="str">
        <f t="shared" si="580"/>
        <v/>
      </c>
      <c r="Q4104" s="18">
        <f t="shared" si="581"/>
        <v>0</v>
      </c>
      <c r="R4104" s="118"/>
    </row>
    <row r="4105" spans="1:18" x14ac:dyDescent="0.25">
      <c r="A4105" s="25">
        <f t="shared" si="573"/>
        <v>456</v>
      </c>
      <c r="B4105" s="23">
        <f t="shared" si="574"/>
        <v>44580</v>
      </c>
      <c r="C4105" s="24">
        <v>24</v>
      </c>
      <c r="D4105" s="54" t="str">
        <f t="shared" si="575"/>
        <v>ASET</v>
      </c>
      <c r="E4105" s="178"/>
      <c r="F4105" s="179"/>
      <c r="G4105" s="177"/>
      <c r="H4105" s="177"/>
      <c r="I4105" s="169">
        <f t="shared" si="576"/>
        <v>0</v>
      </c>
      <c r="J4105" s="149" t="str" cm="1">
        <f t="array" ref="J4105">IF(ISERROR(INDEX('Non Compliance input'!$H$5:$H$156,MATCH(1,(A4105='Non Compliance input'!$A$5:$A$156)*(F4105&gt;='Non Compliance input'!$D$5:$D$156)*(E4105&lt;'Non Compliance input'!$E$5:$E$156)*('Non Compliance input'!$H$5:$H$156="Yes"),0))
),"","Yes")</f>
        <v/>
      </c>
      <c r="K4105" s="149">
        <f t="shared" si="577"/>
        <v>0</v>
      </c>
      <c r="L4105" s="162">
        <f t="shared" si="578"/>
        <v>0</v>
      </c>
      <c r="M4105" s="162" t="str" cm="1">
        <f t="array" ref="M4105">IF(ISERROR(INDEX('Non Compliance input'!$I$5:$I$156,MATCH(1,(A4105='Non Compliance input'!$A$5:$A$156)*(E4105&gt;='Non Compliance input'!$D$5:$D$156)*(F4105&lt;='Non Compliance input'!$E$5:$E$156)*('Non Compliance input'!$I$5:$I$156="Yes"),0))
),"","Yes")</f>
        <v/>
      </c>
      <c r="N4105" s="149" t="str">
        <f>IF(VLOOKUP($A4105,HourEndingOutage!$B$3:$F$746,5,0)="Outage","Outage","")</f>
        <v/>
      </c>
      <c r="O4105" s="18">
        <f t="shared" si="579"/>
        <v>0</v>
      </c>
      <c r="P4105" s="18" t="str">
        <f t="shared" si="580"/>
        <v/>
      </c>
      <c r="Q4105" s="18">
        <f t="shared" si="581"/>
        <v>0</v>
      </c>
      <c r="R4105" s="118"/>
    </row>
    <row r="4106" spans="1:18" x14ac:dyDescent="0.25">
      <c r="A4106" s="25">
        <f t="shared" si="573"/>
        <v>456</v>
      </c>
      <c r="B4106" s="23">
        <f t="shared" si="574"/>
        <v>44580</v>
      </c>
      <c r="C4106" s="24">
        <v>24</v>
      </c>
      <c r="D4106" s="54" t="str">
        <f t="shared" si="575"/>
        <v>ASET</v>
      </c>
      <c r="E4106" s="178"/>
      <c r="F4106" s="179"/>
      <c r="G4106" s="177"/>
      <c r="H4106" s="177"/>
      <c r="I4106" s="169">
        <f t="shared" si="576"/>
        <v>0</v>
      </c>
      <c r="J4106" s="149" t="str" cm="1">
        <f t="array" ref="J4106">IF(ISERROR(INDEX('Non Compliance input'!$H$5:$H$156,MATCH(1,(A4106='Non Compliance input'!$A$5:$A$156)*(F4106&gt;='Non Compliance input'!$D$5:$D$156)*(E4106&lt;'Non Compliance input'!$E$5:$E$156)*('Non Compliance input'!$H$5:$H$156="Yes"),0))
),"","Yes")</f>
        <v/>
      </c>
      <c r="K4106" s="149">
        <f t="shared" si="577"/>
        <v>0</v>
      </c>
      <c r="L4106" s="162">
        <f t="shared" si="578"/>
        <v>0</v>
      </c>
      <c r="M4106" s="162" t="str" cm="1">
        <f t="array" ref="M4106">IF(ISERROR(INDEX('Non Compliance input'!$I$5:$I$156,MATCH(1,(A4106='Non Compliance input'!$A$5:$A$156)*(E4106&gt;='Non Compliance input'!$D$5:$D$156)*(F4106&lt;='Non Compliance input'!$E$5:$E$156)*('Non Compliance input'!$I$5:$I$156="Yes"),0))
),"","Yes")</f>
        <v/>
      </c>
      <c r="N4106" s="149" t="str">
        <f>IF(VLOOKUP($A4106,HourEndingOutage!$B$3:$F$746,5,0)="Outage","Outage","")</f>
        <v/>
      </c>
      <c r="O4106" s="18">
        <f t="shared" si="579"/>
        <v>0</v>
      </c>
      <c r="P4106" s="18" t="str">
        <f t="shared" si="580"/>
        <v/>
      </c>
      <c r="Q4106" s="18">
        <f t="shared" si="581"/>
        <v>0</v>
      </c>
      <c r="R4106" s="118"/>
    </row>
    <row r="4107" spans="1:18" x14ac:dyDescent="0.25">
      <c r="A4107" s="25">
        <f t="shared" si="573"/>
        <v>457</v>
      </c>
      <c r="B4107" s="23">
        <f t="shared" si="574"/>
        <v>44581</v>
      </c>
      <c r="C4107" s="24">
        <v>1</v>
      </c>
      <c r="D4107" s="54" t="str">
        <f t="shared" si="575"/>
        <v>ASET</v>
      </c>
      <c r="E4107" s="178"/>
      <c r="F4107" s="179"/>
      <c r="G4107" s="177"/>
      <c r="H4107" s="177"/>
      <c r="I4107" s="169">
        <f t="shared" si="576"/>
        <v>0</v>
      </c>
      <c r="J4107" s="149" t="str" cm="1">
        <f t="array" ref="J4107">IF(ISERROR(INDEX('Non Compliance input'!$H$5:$H$156,MATCH(1,(A4107='Non Compliance input'!$A$5:$A$156)*(F4107&gt;='Non Compliance input'!$D$5:$D$156)*(E4107&lt;'Non Compliance input'!$E$5:$E$156)*('Non Compliance input'!$H$5:$H$156="Yes"),0))
),"","Yes")</f>
        <v/>
      </c>
      <c r="K4107" s="149">
        <f t="shared" si="577"/>
        <v>0</v>
      </c>
      <c r="L4107" s="162">
        <f t="shared" si="578"/>
        <v>0</v>
      </c>
      <c r="M4107" s="162" t="str" cm="1">
        <f t="array" ref="M4107">IF(ISERROR(INDEX('Non Compliance input'!$I$5:$I$156,MATCH(1,(A4107='Non Compliance input'!$A$5:$A$156)*(E4107&gt;='Non Compliance input'!$D$5:$D$156)*(F4107&lt;='Non Compliance input'!$E$5:$E$156)*('Non Compliance input'!$I$5:$I$156="Yes"),0))
),"","Yes")</f>
        <v/>
      </c>
      <c r="N4107" s="149" t="str">
        <f>IF(VLOOKUP($A4107,HourEndingOutage!$B$3:$F$746,5,0)="Outage","Outage","")</f>
        <v/>
      </c>
      <c r="O4107" s="18">
        <f t="shared" si="579"/>
        <v>0</v>
      </c>
      <c r="P4107" s="18" t="str">
        <f t="shared" si="580"/>
        <v/>
      </c>
      <c r="Q4107" s="18">
        <f t="shared" si="581"/>
        <v>0</v>
      </c>
      <c r="R4107" s="118"/>
    </row>
    <row r="4108" spans="1:18" x14ac:dyDescent="0.25">
      <c r="A4108" s="25">
        <f t="shared" si="573"/>
        <v>457</v>
      </c>
      <c r="B4108" s="23">
        <f t="shared" si="574"/>
        <v>44581</v>
      </c>
      <c r="C4108" s="24">
        <v>1</v>
      </c>
      <c r="D4108" s="54" t="str">
        <f t="shared" si="575"/>
        <v>ASET</v>
      </c>
      <c r="E4108" s="178"/>
      <c r="F4108" s="179"/>
      <c r="G4108" s="177"/>
      <c r="H4108" s="177"/>
      <c r="I4108" s="169">
        <f t="shared" si="576"/>
        <v>0</v>
      </c>
      <c r="J4108" s="149" t="str" cm="1">
        <f t="array" ref="J4108">IF(ISERROR(INDEX('Non Compliance input'!$H$5:$H$156,MATCH(1,(A4108='Non Compliance input'!$A$5:$A$156)*(F4108&gt;='Non Compliance input'!$D$5:$D$156)*(E4108&lt;'Non Compliance input'!$E$5:$E$156)*('Non Compliance input'!$H$5:$H$156="Yes"),0))
),"","Yes")</f>
        <v/>
      </c>
      <c r="K4108" s="149">
        <f t="shared" si="577"/>
        <v>0</v>
      </c>
      <c r="L4108" s="162">
        <f t="shared" si="578"/>
        <v>0</v>
      </c>
      <c r="M4108" s="162" t="str" cm="1">
        <f t="array" ref="M4108">IF(ISERROR(INDEX('Non Compliance input'!$I$5:$I$156,MATCH(1,(A4108='Non Compliance input'!$A$5:$A$156)*(E4108&gt;='Non Compliance input'!$D$5:$D$156)*(F4108&lt;='Non Compliance input'!$E$5:$E$156)*('Non Compliance input'!$I$5:$I$156="Yes"),0))
),"","Yes")</f>
        <v/>
      </c>
      <c r="N4108" s="149" t="str">
        <f>IF(VLOOKUP($A4108,HourEndingOutage!$B$3:$F$746,5,0)="Outage","Outage","")</f>
        <v/>
      </c>
      <c r="O4108" s="18">
        <f t="shared" si="579"/>
        <v>0</v>
      </c>
      <c r="P4108" s="18" t="str">
        <f t="shared" si="580"/>
        <v/>
      </c>
      <c r="Q4108" s="18">
        <f t="shared" si="581"/>
        <v>0</v>
      </c>
      <c r="R4108" s="118"/>
    </row>
    <row r="4109" spans="1:18" x14ac:dyDescent="0.25">
      <c r="A4109" s="25">
        <f t="shared" si="573"/>
        <v>457</v>
      </c>
      <c r="B4109" s="23">
        <f t="shared" si="574"/>
        <v>44581</v>
      </c>
      <c r="C4109" s="24">
        <v>1</v>
      </c>
      <c r="D4109" s="54" t="str">
        <f t="shared" si="575"/>
        <v>ASET</v>
      </c>
      <c r="E4109" s="178"/>
      <c r="F4109" s="179"/>
      <c r="G4109" s="177"/>
      <c r="H4109" s="177"/>
      <c r="I4109" s="169">
        <f t="shared" si="576"/>
        <v>0</v>
      </c>
      <c r="J4109" s="149" t="str" cm="1">
        <f t="array" ref="J4109">IF(ISERROR(INDEX('Non Compliance input'!$H$5:$H$156,MATCH(1,(A4109='Non Compliance input'!$A$5:$A$156)*(F4109&gt;='Non Compliance input'!$D$5:$D$156)*(E4109&lt;'Non Compliance input'!$E$5:$E$156)*('Non Compliance input'!$H$5:$H$156="Yes"),0))
),"","Yes")</f>
        <v/>
      </c>
      <c r="K4109" s="149">
        <f t="shared" si="577"/>
        <v>0</v>
      </c>
      <c r="L4109" s="162">
        <f t="shared" si="578"/>
        <v>0</v>
      </c>
      <c r="M4109" s="162" t="str" cm="1">
        <f t="array" ref="M4109">IF(ISERROR(INDEX('Non Compliance input'!$I$5:$I$156,MATCH(1,(A4109='Non Compliance input'!$A$5:$A$156)*(E4109&gt;='Non Compliance input'!$D$5:$D$156)*(F4109&lt;='Non Compliance input'!$E$5:$E$156)*('Non Compliance input'!$I$5:$I$156="Yes"),0))
),"","Yes")</f>
        <v/>
      </c>
      <c r="N4109" s="149" t="str">
        <f>IF(VLOOKUP($A4109,HourEndingOutage!$B$3:$F$746,5,0)="Outage","Outage","")</f>
        <v/>
      </c>
      <c r="O4109" s="18">
        <f t="shared" si="579"/>
        <v>0</v>
      </c>
      <c r="P4109" s="18" t="str">
        <f t="shared" si="580"/>
        <v/>
      </c>
      <c r="Q4109" s="18">
        <f t="shared" si="581"/>
        <v>0</v>
      </c>
      <c r="R4109" s="118"/>
    </row>
    <row r="4110" spans="1:18" x14ac:dyDescent="0.25">
      <c r="A4110" s="25">
        <f t="shared" si="573"/>
        <v>457</v>
      </c>
      <c r="B4110" s="23">
        <f t="shared" si="574"/>
        <v>44581</v>
      </c>
      <c r="C4110" s="24">
        <v>1</v>
      </c>
      <c r="D4110" s="54" t="str">
        <f t="shared" si="575"/>
        <v>ASET</v>
      </c>
      <c r="E4110" s="178"/>
      <c r="F4110" s="179"/>
      <c r="G4110" s="177"/>
      <c r="H4110" s="177"/>
      <c r="I4110" s="169">
        <f t="shared" si="576"/>
        <v>0</v>
      </c>
      <c r="J4110" s="149" t="str" cm="1">
        <f t="array" ref="J4110">IF(ISERROR(INDEX('Non Compliance input'!$H$5:$H$156,MATCH(1,(A4110='Non Compliance input'!$A$5:$A$156)*(F4110&gt;='Non Compliance input'!$D$5:$D$156)*(E4110&lt;'Non Compliance input'!$E$5:$E$156)*('Non Compliance input'!$H$5:$H$156="Yes"),0))
),"","Yes")</f>
        <v/>
      </c>
      <c r="K4110" s="149">
        <f t="shared" si="577"/>
        <v>0</v>
      </c>
      <c r="L4110" s="162">
        <f t="shared" si="578"/>
        <v>0</v>
      </c>
      <c r="M4110" s="162" t="str" cm="1">
        <f t="array" ref="M4110">IF(ISERROR(INDEX('Non Compliance input'!$I$5:$I$156,MATCH(1,(A4110='Non Compliance input'!$A$5:$A$156)*(E4110&gt;='Non Compliance input'!$D$5:$D$156)*(F4110&lt;='Non Compliance input'!$E$5:$E$156)*('Non Compliance input'!$I$5:$I$156="Yes"),0))
),"","Yes")</f>
        <v/>
      </c>
      <c r="N4110" s="149" t="str">
        <f>IF(VLOOKUP($A4110,HourEndingOutage!$B$3:$F$746,5,0)="Outage","Outage","")</f>
        <v/>
      </c>
      <c r="O4110" s="18">
        <f t="shared" si="579"/>
        <v>0</v>
      </c>
      <c r="P4110" s="18" t="str">
        <f t="shared" si="580"/>
        <v/>
      </c>
      <c r="Q4110" s="18">
        <f t="shared" si="581"/>
        <v>0</v>
      </c>
      <c r="R4110" s="118"/>
    </row>
    <row r="4111" spans="1:18" x14ac:dyDescent="0.25">
      <c r="A4111" s="25">
        <f t="shared" si="573"/>
        <v>457</v>
      </c>
      <c r="B4111" s="23">
        <f t="shared" si="574"/>
        <v>44581</v>
      </c>
      <c r="C4111" s="24">
        <v>1</v>
      </c>
      <c r="D4111" s="54" t="str">
        <f t="shared" si="575"/>
        <v>ASET</v>
      </c>
      <c r="E4111" s="178"/>
      <c r="F4111" s="179"/>
      <c r="G4111" s="177"/>
      <c r="H4111" s="177"/>
      <c r="I4111" s="169">
        <f t="shared" si="576"/>
        <v>0</v>
      </c>
      <c r="J4111" s="149" t="str" cm="1">
        <f t="array" ref="J4111">IF(ISERROR(INDEX('Non Compliance input'!$H$5:$H$156,MATCH(1,(A4111='Non Compliance input'!$A$5:$A$156)*(F4111&gt;='Non Compliance input'!$D$5:$D$156)*(E4111&lt;'Non Compliance input'!$E$5:$E$156)*('Non Compliance input'!$H$5:$H$156="Yes"),0))
),"","Yes")</f>
        <v/>
      </c>
      <c r="K4111" s="149">
        <f t="shared" si="577"/>
        <v>0</v>
      </c>
      <c r="L4111" s="162">
        <f t="shared" si="578"/>
        <v>0</v>
      </c>
      <c r="M4111" s="162" t="str" cm="1">
        <f t="array" ref="M4111">IF(ISERROR(INDEX('Non Compliance input'!$I$5:$I$156,MATCH(1,(A4111='Non Compliance input'!$A$5:$A$156)*(E4111&gt;='Non Compliance input'!$D$5:$D$156)*(F4111&lt;='Non Compliance input'!$E$5:$E$156)*('Non Compliance input'!$I$5:$I$156="Yes"),0))
),"","Yes")</f>
        <v/>
      </c>
      <c r="N4111" s="149" t="str">
        <f>IF(VLOOKUP($A4111,HourEndingOutage!$B$3:$F$746,5,0)="Outage","Outage","")</f>
        <v/>
      </c>
      <c r="O4111" s="18">
        <f t="shared" si="579"/>
        <v>0</v>
      </c>
      <c r="P4111" s="18" t="str">
        <f t="shared" si="580"/>
        <v/>
      </c>
      <c r="Q4111" s="18">
        <f t="shared" si="581"/>
        <v>0</v>
      </c>
      <c r="R4111" s="118"/>
    </row>
    <row r="4112" spans="1:18" x14ac:dyDescent="0.25">
      <c r="A4112" s="25">
        <f t="shared" si="573"/>
        <v>457</v>
      </c>
      <c r="B4112" s="23">
        <f t="shared" si="574"/>
        <v>44581</v>
      </c>
      <c r="C4112" s="24">
        <v>1</v>
      </c>
      <c r="D4112" s="54" t="str">
        <f t="shared" si="575"/>
        <v>ASET</v>
      </c>
      <c r="E4112" s="178"/>
      <c r="F4112" s="179"/>
      <c r="G4112" s="177"/>
      <c r="H4112" s="177"/>
      <c r="I4112" s="169">
        <f t="shared" si="576"/>
        <v>0</v>
      </c>
      <c r="J4112" s="149" t="str" cm="1">
        <f t="array" ref="J4112">IF(ISERROR(INDEX('Non Compliance input'!$H$5:$H$156,MATCH(1,(A4112='Non Compliance input'!$A$5:$A$156)*(F4112&gt;='Non Compliance input'!$D$5:$D$156)*(E4112&lt;'Non Compliance input'!$E$5:$E$156)*('Non Compliance input'!$H$5:$H$156="Yes"),0))
),"","Yes")</f>
        <v/>
      </c>
      <c r="K4112" s="149">
        <f t="shared" si="577"/>
        <v>0</v>
      </c>
      <c r="L4112" s="162">
        <f t="shared" si="578"/>
        <v>0</v>
      </c>
      <c r="M4112" s="162" t="str" cm="1">
        <f t="array" ref="M4112">IF(ISERROR(INDEX('Non Compliance input'!$I$5:$I$156,MATCH(1,(A4112='Non Compliance input'!$A$5:$A$156)*(E4112&gt;='Non Compliance input'!$D$5:$D$156)*(F4112&lt;='Non Compliance input'!$E$5:$E$156)*('Non Compliance input'!$I$5:$I$156="Yes"),0))
),"","Yes")</f>
        <v/>
      </c>
      <c r="N4112" s="149" t="str">
        <f>IF(VLOOKUP($A4112,HourEndingOutage!$B$3:$F$746,5,0)="Outage","Outage","")</f>
        <v/>
      </c>
      <c r="O4112" s="18">
        <f t="shared" si="579"/>
        <v>0</v>
      </c>
      <c r="P4112" s="18" t="str">
        <f t="shared" si="580"/>
        <v/>
      </c>
      <c r="Q4112" s="18">
        <f t="shared" si="581"/>
        <v>0</v>
      </c>
      <c r="R4112" s="118"/>
    </row>
    <row r="4113" spans="1:18" x14ac:dyDescent="0.25">
      <c r="A4113" s="25">
        <f t="shared" si="573"/>
        <v>457</v>
      </c>
      <c r="B4113" s="23">
        <f t="shared" si="574"/>
        <v>44581</v>
      </c>
      <c r="C4113" s="24">
        <v>1</v>
      </c>
      <c r="D4113" s="54" t="str">
        <f t="shared" si="575"/>
        <v>ASET</v>
      </c>
      <c r="E4113" s="178"/>
      <c r="F4113" s="179"/>
      <c r="G4113" s="177"/>
      <c r="H4113" s="177"/>
      <c r="I4113" s="169">
        <f t="shared" si="576"/>
        <v>0</v>
      </c>
      <c r="J4113" s="149" t="str" cm="1">
        <f t="array" ref="J4113">IF(ISERROR(INDEX('Non Compliance input'!$H$5:$H$156,MATCH(1,(A4113='Non Compliance input'!$A$5:$A$156)*(F4113&gt;='Non Compliance input'!$D$5:$D$156)*(E4113&lt;'Non Compliance input'!$E$5:$E$156)*('Non Compliance input'!$H$5:$H$156="Yes"),0))
),"","Yes")</f>
        <v/>
      </c>
      <c r="K4113" s="149">
        <f t="shared" si="577"/>
        <v>0</v>
      </c>
      <c r="L4113" s="162">
        <f t="shared" si="578"/>
        <v>0</v>
      </c>
      <c r="M4113" s="162" t="str" cm="1">
        <f t="array" ref="M4113">IF(ISERROR(INDEX('Non Compliance input'!$I$5:$I$156,MATCH(1,(A4113='Non Compliance input'!$A$5:$A$156)*(E4113&gt;='Non Compliance input'!$D$5:$D$156)*(F4113&lt;='Non Compliance input'!$E$5:$E$156)*('Non Compliance input'!$I$5:$I$156="Yes"),0))
),"","Yes")</f>
        <v/>
      </c>
      <c r="N4113" s="149" t="str">
        <f>IF(VLOOKUP($A4113,HourEndingOutage!$B$3:$F$746,5,0)="Outage","Outage","")</f>
        <v/>
      </c>
      <c r="O4113" s="18">
        <f t="shared" si="579"/>
        <v>0</v>
      </c>
      <c r="P4113" s="18" t="str">
        <f t="shared" si="580"/>
        <v/>
      </c>
      <c r="Q4113" s="18">
        <f t="shared" si="581"/>
        <v>0</v>
      </c>
      <c r="R4113" s="118"/>
    </row>
    <row r="4114" spans="1:18" x14ac:dyDescent="0.25">
      <c r="A4114" s="25">
        <f t="shared" si="573"/>
        <v>457</v>
      </c>
      <c r="B4114" s="23">
        <f t="shared" si="574"/>
        <v>44581</v>
      </c>
      <c r="C4114" s="24">
        <v>1</v>
      </c>
      <c r="D4114" s="54" t="str">
        <f t="shared" si="575"/>
        <v>ASET</v>
      </c>
      <c r="E4114" s="178"/>
      <c r="F4114" s="179"/>
      <c r="G4114" s="177"/>
      <c r="H4114" s="177"/>
      <c r="I4114" s="169">
        <f t="shared" si="576"/>
        <v>0</v>
      </c>
      <c r="J4114" s="149" t="str" cm="1">
        <f t="array" ref="J4114">IF(ISERROR(INDEX('Non Compliance input'!$H$5:$H$156,MATCH(1,(A4114='Non Compliance input'!$A$5:$A$156)*(F4114&gt;='Non Compliance input'!$D$5:$D$156)*(E4114&lt;'Non Compliance input'!$E$5:$E$156)*('Non Compliance input'!$H$5:$H$156="Yes"),0))
),"","Yes")</f>
        <v/>
      </c>
      <c r="K4114" s="149">
        <f t="shared" si="577"/>
        <v>0</v>
      </c>
      <c r="L4114" s="162">
        <f t="shared" si="578"/>
        <v>0</v>
      </c>
      <c r="M4114" s="162" t="str" cm="1">
        <f t="array" ref="M4114">IF(ISERROR(INDEX('Non Compliance input'!$I$5:$I$156,MATCH(1,(A4114='Non Compliance input'!$A$5:$A$156)*(E4114&gt;='Non Compliance input'!$D$5:$D$156)*(F4114&lt;='Non Compliance input'!$E$5:$E$156)*('Non Compliance input'!$I$5:$I$156="Yes"),0))
),"","Yes")</f>
        <v/>
      </c>
      <c r="N4114" s="149" t="str">
        <f>IF(VLOOKUP($A4114,HourEndingOutage!$B$3:$F$746,5,0)="Outage","Outage","")</f>
        <v/>
      </c>
      <c r="O4114" s="18">
        <f t="shared" si="579"/>
        <v>0</v>
      </c>
      <c r="P4114" s="18" t="str">
        <f t="shared" si="580"/>
        <v/>
      </c>
      <c r="Q4114" s="18">
        <f t="shared" si="581"/>
        <v>0</v>
      </c>
      <c r="R4114" s="118"/>
    </row>
    <row r="4115" spans="1:18" x14ac:dyDescent="0.25">
      <c r="A4115" s="25">
        <f t="shared" si="573"/>
        <v>457</v>
      </c>
      <c r="B4115" s="23">
        <f t="shared" si="574"/>
        <v>44581</v>
      </c>
      <c r="C4115" s="24">
        <v>1</v>
      </c>
      <c r="D4115" s="54" t="str">
        <f t="shared" si="575"/>
        <v>ASET</v>
      </c>
      <c r="E4115" s="178"/>
      <c r="F4115" s="179"/>
      <c r="G4115" s="177"/>
      <c r="H4115" s="177"/>
      <c r="I4115" s="169">
        <f t="shared" si="576"/>
        <v>0</v>
      </c>
      <c r="J4115" s="149" t="str" cm="1">
        <f t="array" ref="J4115">IF(ISERROR(INDEX('Non Compliance input'!$H$5:$H$156,MATCH(1,(A4115='Non Compliance input'!$A$5:$A$156)*(F4115&gt;='Non Compliance input'!$D$5:$D$156)*(E4115&lt;'Non Compliance input'!$E$5:$E$156)*('Non Compliance input'!$H$5:$H$156="Yes"),0))
),"","Yes")</f>
        <v/>
      </c>
      <c r="K4115" s="149">
        <f t="shared" si="577"/>
        <v>0</v>
      </c>
      <c r="L4115" s="162">
        <f t="shared" si="578"/>
        <v>0</v>
      </c>
      <c r="M4115" s="162" t="str" cm="1">
        <f t="array" ref="M4115">IF(ISERROR(INDEX('Non Compliance input'!$I$5:$I$156,MATCH(1,(A4115='Non Compliance input'!$A$5:$A$156)*(E4115&gt;='Non Compliance input'!$D$5:$D$156)*(F4115&lt;='Non Compliance input'!$E$5:$E$156)*('Non Compliance input'!$I$5:$I$156="Yes"),0))
),"","Yes")</f>
        <v/>
      </c>
      <c r="N4115" s="149" t="str">
        <f>IF(VLOOKUP($A4115,HourEndingOutage!$B$3:$F$746,5,0)="Outage","Outage","")</f>
        <v/>
      </c>
      <c r="O4115" s="18">
        <f t="shared" si="579"/>
        <v>0</v>
      </c>
      <c r="P4115" s="18" t="str">
        <f t="shared" si="580"/>
        <v/>
      </c>
      <c r="Q4115" s="18">
        <f t="shared" si="581"/>
        <v>0</v>
      </c>
      <c r="R4115" s="118"/>
    </row>
    <row r="4116" spans="1:18" x14ac:dyDescent="0.25">
      <c r="A4116" s="25">
        <f t="shared" si="573"/>
        <v>458</v>
      </c>
      <c r="B4116" s="23">
        <f t="shared" si="574"/>
        <v>44581</v>
      </c>
      <c r="C4116" s="24">
        <v>2</v>
      </c>
      <c r="D4116" s="54" t="str">
        <f t="shared" si="575"/>
        <v>ASET</v>
      </c>
      <c r="E4116" s="178"/>
      <c r="F4116" s="179"/>
      <c r="G4116" s="177"/>
      <c r="H4116" s="177"/>
      <c r="I4116" s="169">
        <f t="shared" si="576"/>
        <v>0</v>
      </c>
      <c r="J4116" s="149" t="str" cm="1">
        <f t="array" ref="J4116">IF(ISERROR(INDEX('Non Compliance input'!$H$5:$H$156,MATCH(1,(A4116='Non Compliance input'!$A$5:$A$156)*(F4116&gt;='Non Compliance input'!$D$5:$D$156)*(E4116&lt;'Non Compliance input'!$E$5:$E$156)*('Non Compliance input'!$H$5:$H$156="Yes"),0))
),"","Yes")</f>
        <v/>
      </c>
      <c r="K4116" s="149">
        <f t="shared" si="577"/>
        <v>0</v>
      </c>
      <c r="L4116" s="162">
        <f t="shared" si="578"/>
        <v>0</v>
      </c>
      <c r="M4116" s="162" t="str" cm="1">
        <f t="array" ref="M4116">IF(ISERROR(INDEX('Non Compliance input'!$I$5:$I$156,MATCH(1,(A4116='Non Compliance input'!$A$5:$A$156)*(E4116&gt;='Non Compliance input'!$D$5:$D$156)*(F4116&lt;='Non Compliance input'!$E$5:$E$156)*('Non Compliance input'!$I$5:$I$156="Yes"),0))
),"","Yes")</f>
        <v/>
      </c>
      <c r="N4116" s="149" t="str">
        <f>IF(VLOOKUP($A4116,HourEndingOutage!$B$3:$F$746,5,0)="Outage","Outage","")</f>
        <v/>
      </c>
      <c r="O4116" s="18">
        <f t="shared" si="579"/>
        <v>0</v>
      </c>
      <c r="P4116" s="18" t="str">
        <f t="shared" si="580"/>
        <v/>
      </c>
      <c r="Q4116" s="18">
        <f t="shared" si="581"/>
        <v>0</v>
      </c>
      <c r="R4116" s="118"/>
    </row>
    <row r="4117" spans="1:18" x14ac:dyDescent="0.25">
      <c r="A4117" s="25">
        <f t="shared" si="573"/>
        <v>458</v>
      </c>
      <c r="B4117" s="23">
        <f t="shared" si="574"/>
        <v>44581</v>
      </c>
      <c r="C4117" s="24">
        <v>2</v>
      </c>
      <c r="D4117" s="54" t="str">
        <f t="shared" si="575"/>
        <v>ASET</v>
      </c>
      <c r="E4117" s="178"/>
      <c r="F4117" s="179"/>
      <c r="G4117" s="177"/>
      <c r="H4117" s="177"/>
      <c r="I4117" s="169">
        <f t="shared" si="576"/>
        <v>0</v>
      </c>
      <c r="J4117" s="149" t="str" cm="1">
        <f t="array" ref="J4117">IF(ISERROR(INDEX('Non Compliance input'!$H$5:$H$156,MATCH(1,(A4117='Non Compliance input'!$A$5:$A$156)*(F4117&gt;='Non Compliance input'!$D$5:$D$156)*(E4117&lt;'Non Compliance input'!$E$5:$E$156)*('Non Compliance input'!$H$5:$H$156="Yes"),0))
),"","Yes")</f>
        <v/>
      </c>
      <c r="K4117" s="149">
        <f t="shared" si="577"/>
        <v>0</v>
      </c>
      <c r="L4117" s="162">
        <f t="shared" si="578"/>
        <v>0</v>
      </c>
      <c r="M4117" s="162" t="str" cm="1">
        <f t="array" ref="M4117">IF(ISERROR(INDEX('Non Compliance input'!$I$5:$I$156,MATCH(1,(A4117='Non Compliance input'!$A$5:$A$156)*(E4117&gt;='Non Compliance input'!$D$5:$D$156)*(F4117&lt;='Non Compliance input'!$E$5:$E$156)*('Non Compliance input'!$I$5:$I$156="Yes"),0))
),"","Yes")</f>
        <v/>
      </c>
      <c r="N4117" s="149" t="str">
        <f>IF(VLOOKUP($A4117,HourEndingOutage!$B$3:$F$746,5,0)="Outage","Outage","")</f>
        <v/>
      </c>
      <c r="O4117" s="18">
        <f t="shared" si="579"/>
        <v>0</v>
      </c>
      <c r="P4117" s="18" t="str">
        <f t="shared" si="580"/>
        <v/>
      </c>
      <c r="Q4117" s="18">
        <f t="shared" si="581"/>
        <v>0</v>
      </c>
      <c r="R4117" s="118"/>
    </row>
    <row r="4118" spans="1:18" x14ac:dyDescent="0.25">
      <c r="A4118" s="25">
        <f t="shared" si="573"/>
        <v>458</v>
      </c>
      <c r="B4118" s="23">
        <f t="shared" si="574"/>
        <v>44581</v>
      </c>
      <c r="C4118" s="24">
        <v>2</v>
      </c>
      <c r="D4118" s="54" t="str">
        <f t="shared" si="575"/>
        <v>ASET</v>
      </c>
      <c r="E4118" s="178"/>
      <c r="F4118" s="179"/>
      <c r="G4118" s="177"/>
      <c r="H4118" s="177"/>
      <c r="I4118" s="169">
        <f t="shared" si="576"/>
        <v>0</v>
      </c>
      <c r="J4118" s="149" t="str" cm="1">
        <f t="array" ref="J4118">IF(ISERROR(INDEX('Non Compliance input'!$H$5:$H$156,MATCH(1,(A4118='Non Compliance input'!$A$5:$A$156)*(F4118&gt;='Non Compliance input'!$D$5:$D$156)*(E4118&lt;'Non Compliance input'!$E$5:$E$156)*('Non Compliance input'!$H$5:$H$156="Yes"),0))
),"","Yes")</f>
        <v/>
      </c>
      <c r="K4118" s="149">
        <f t="shared" si="577"/>
        <v>0</v>
      </c>
      <c r="L4118" s="162">
        <f t="shared" si="578"/>
        <v>0</v>
      </c>
      <c r="M4118" s="162" t="str" cm="1">
        <f t="array" ref="M4118">IF(ISERROR(INDEX('Non Compliance input'!$I$5:$I$156,MATCH(1,(A4118='Non Compliance input'!$A$5:$A$156)*(E4118&gt;='Non Compliance input'!$D$5:$D$156)*(F4118&lt;='Non Compliance input'!$E$5:$E$156)*('Non Compliance input'!$I$5:$I$156="Yes"),0))
),"","Yes")</f>
        <v/>
      </c>
      <c r="N4118" s="149" t="str">
        <f>IF(VLOOKUP($A4118,HourEndingOutage!$B$3:$F$746,5,0)="Outage","Outage","")</f>
        <v/>
      </c>
      <c r="O4118" s="18">
        <f t="shared" si="579"/>
        <v>0</v>
      </c>
      <c r="P4118" s="18" t="str">
        <f t="shared" si="580"/>
        <v/>
      </c>
      <c r="Q4118" s="18">
        <f t="shared" si="581"/>
        <v>0</v>
      </c>
      <c r="R4118" s="118"/>
    </row>
    <row r="4119" spans="1:18" x14ac:dyDescent="0.25">
      <c r="A4119" s="25">
        <f t="shared" si="573"/>
        <v>458</v>
      </c>
      <c r="B4119" s="23">
        <f t="shared" si="574"/>
        <v>44581</v>
      </c>
      <c r="C4119" s="24">
        <v>2</v>
      </c>
      <c r="D4119" s="54" t="str">
        <f t="shared" si="575"/>
        <v>ASET</v>
      </c>
      <c r="E4119" s="178"/>
      <c r="F4119" s="179"/>
      <c r="G4119" s="177"/>
      <c r="H4119" s="177"/>
      <c r="I4119" s="169">
        <f t="shared" si="576"/>
        <v>0</v>
      </c>
      <c r="J4119" s="149" t="str" cm="1">
        <f t="array" ref="J4119">IF(ISERROR(INDEX('Non Compliance input'!$H$5:$H$156,MATCH(1,(A4119='Non Compliance input'!$A$5:$A$156)*(F4119&gt;='Non Compliance input'!$D$5:$D$156)*(E4119&lt;'Non Compliance input'!$E$5:$E$156)*('Non Compliance input'!$H$5:$H$156="Yes"),0))
),"","Yes")</f>
        <v/>
      </c>
      <c r="K4119" s="149">
        <f t="shared" si="577"/>
        <v>0</v>
      </c>
      <c r="L4119" s="162">
        <f t="shared" si="578"/>
        <v>0</v>
      </c>
      <c r="M4119" s="162" t="str" cm="1">
        <f t="array" ref="M4119">IF(ISERROR(INDEX('Non Compliance input'!$I$5:$I$156,MATCH(1,(A4119='Non Compliance input'!$A$5:$A$156)*(E4119&gt;='Non Compliance input'!$D$5:$D$156)*(F4119&lt;='Non Compliance input'!$E$5:$E$156)*('Non Compliance input'!$I$5:$I$156="Yes"),0))
),"","Yes")</f>
        <v/>
      </c>
      <c r="N4119" s="149" t="str">
        <f>IF(VLOOKUP($A4119,HourEndingOutage!$B$3:$F$746,5,0)="Outage","Outage","")</f>
        <v/>
      </c>
      <c r="O4119" s="18">
        <f t="shared" si="579"/>
        <v>0</v>
      </c>
      <c r="P4119" s="18" t="str">
        <f t="shared" si="580"/>
        <v/>
      </c>
      <c r="Q4119" s="18">
        <f t="shared" si="581"/>
        <v>0</v>
      </c>
      <c r="R4119" s="118"/>
    </row>
    <row r="4120" spans="1:18" x14ac:dyDescent="0.25">
      <c r="A4120" s="25">
        <f t="shared" si="573"/>
        <v>458</v>
      </c>
      <c r="B4120" s="23">
        <f t="shared" si="574"/>
        <v>44581</v>
      </c>
      <c r="C4120" s="24">
        <v>2</v>
      </c>
      <c r="D4120" s="54" t="str">
        <f t="shared" si="575"/>
        <v>ASET</v>
      </c>
      <c r="E4120" s="178"/>
      <c r="F4120" s="179"/>
      <c r="G4120" s="177"/>
      <c r="H4120" s="177"/>
      <c r="I4120" s="169">
        <f t="shared" si="576"/>
        <v>0</v>
      </c>
      <c r="J4120" s="149" t="str" cm="1">
        <f t="array" ref="J4120">IF(ISERROR(INDEX('Non Compliance input'!$H$5:$H$156,MATCH(1,(A4120='Non Compliance input'!$A$5:$A$156)*(F4120&gt;='Non Compliance input'!$D$5:$D$156)*(E4120&lt;'Non Compliance input'!$E$5:$E$156)*('Non Compliance input'!$H$5:$H$156="Yes"),0))
),"","Yes")</f>
        <v/>
      </c>
      <c r="K4120" s="149">
        <f t="shared" si="577"/>
        <v>0</v>
      </c>
      <c r="L4120" s="162">
        <f t="shared" si="578"/>
        <v>0</v>
      </c>
      <c r="M4120" s="162" t="str" cm="1">
        <f t="array" ref="M4120">IF(ISERROR(INDEX('Non Compliance input'!$I$5:$I$156,MATCH(1,(A4120='Non Compliance input'!$A$5:$A$156)*(E4120&gt;='Non Compliance input'!$D$5:$D$156)*(F4120&lt;='Non Compliance input'!$E$5:$E$156)*('Non Compliance input'!$I$5:$I$156="Yes"),0))
),"","Yes")</f>
        <v/>
      </c>
      <c r="N4120" s="149" t="str">
        <f>IF(VLOOKUP($A4120,HourEndingOutage!$B$3:$F$746,5,0)="Outage","Outage","")</f>
        <v/>
      </c>
      <c r="O4120" s="18">
        <f t="shared" si="579"/>
        <v>0</v>
      </c>
      <c r="P4120" s="18" t="str">
        <f t="shared" si="580"/>
        <v/>
      </c>
      <c r="Q4120" s="18">
        <f t="shared" si="581"/>
        <v>0</v>
      </c>
      <c r="R4120" s="118"/>
    </row>
    <row r="4121" spans="1:18" x14ac:dyDescent="0.25">
      <c r="A4121" s="25">
        <f t="shared" si="573"/>
        <v>458</v>
      </c>
      <c r="B4121" s="23">
        <f t="shared" si="574"/>
        <v>44581</v>
      </c>
      <c r="C4121" s="24">
        <v>2</v>
      </c>
      <c r="D4121" s="54" t="str">
        <f t="shared" si="575"/>
        <v>ASET</v>
      </c>
      <c r="E4121" s="178"/>
      <c r="F4121" s="179"/>
      <c r="G4121" s="177"/>
      <c r="H4121" s="177"/>
      <c r="I4121" s="169">
        <f t="shared" si="576"/>
        <v>0</v>
      </c>
      <c r="J4121" s="149" t="str" cm="1">
        <f t="array" ref="J4121">IF(ISERROR(INDEX('Non Compliance input'!$H$5:$H$156,MATCH(1,(A4121='Non Compliance input'!$A$5:$A$156)*(F4121&gt;='Non Compliance input'!$D$5:$D$156)*(E4121&lt;'Non Compliance input'!$E$5:$E$156)*('Non Compliance input'!$H$5:$H$156="Yes"),0))
),"","Yes")</f>
        <v/>
      </c>
      <c r="K4121" s="149">
        <f t="shared" si="577"/>
        <v>0</v>
      </c>
      <c r="L4121" s="162">
        <f t="shared" si="578"/>
        <v>0</v>
      </c>
      <c r="M4121" s="162" t="str" cm="1">
        <f t="array" ref="M4121">IF(ISERROR(INDEX('Non Compliance input'!$I$5:$I$156,MATCH(1,(A4121='Non Compliance input'!$A$5:$A$156)*(E4121&gt;='Non Compliance input'!$D$5:$D$156)*(F4121&lt;='Non Compliance input'!$E$5:$E$156)*('Non Compliance input'!$I$5:$I$156="Yes"),0))
),"","Yes")</f>
        <v/>
      </c>
      <c r="N4121" s="149" t="str">
        <f>IF(VLOOKUP($A4121,HourEndingOutage!$B$3:$F$746,5,0)="Outage","Outage","")</f>
        <v/>
      </c>
      <c r="O4121" s="18">
        <f t="shared" si="579"/>
        <v>0</v>
      </c>
      <c r="P4121" s="18" t="str">
        <f t="shared" si="580"/>
        <v/>
      </c>
      <c r="Q4121" s="18">
        <f t="shared" si="581"/>
        <v>0</v>
      </c>
      <c r="R4121" s="118"/>
    </row>
    <row r="4122" spans="1:18" x14ac:dyDescent="0.25">
      <c r="A4122" s="25">
        <f t="shared" si="573"/>
        <v>458</v>
      </c>
      <c r="B4122" s="23">
        <f t="shared" si="574"/>
        <v>44581</v>
      </c>
      <c r="C4122" s="24">
        <v>2</v>
      </c>
      <c r="D4122" s="54" t="str">
        <f t="shared" si="575"/>
        <v>ASET</v>
      </c>
      <c r="E4122" s="178"/>
      <c r="F4122" s="179"/>
      <c r="G4122" s="177"/>
      <c r="H4122" s="177"/>
      <c r="I4122" s="169">
        <f t="shared" si="576"/>
        <v>0</v>
      </c>
      <c r="J4122" s="149" t="str" cm="1">
        <f t="array" ref="J4122">IF(ISERROR(INDEX('Non Compliance input'!$H$5:$H$156,MATCH(1,(A4122='Non Compliance input'!$A$5:$A$156)*(F4122&gt;='Non Compliance input'!$D$5:$D$156)*(E4122&lt;'Non Compliance input'!$E$5:$E$156)*('Non Compliance input'!$H$5:$H$156="Yes"),0))
),"","Yes")</f>
        <v/>
      </c>
      <c r="K4122" s="149">
        <f t="shared" si="577"/>
        <v>0</v>
      </c>
      <c r="L4122" s="162">
        <f t="shared" si="578"/>
        <v>0</v>
      </c>
      <c r="M4122" s="162" t="str" cm="1">
        <f t="array" ref="M4122">IF(ISERROR(INDEX('Non Compliance input'!$I$5:$I$156,MATCH(1,(A4122='Non Compliance input'!$A$5:$A$156)*(E4122&gt;='Non Compliance input'!$D$5:$D$156)*(F4122&lt;='Non Compliance input'!$E$5:$E$156)*('Non Compliance input'!$I$5:$I$156="Yes"),0))
),"","Yes")</f>
        <v/>
      </c>
      <c r="N4122" s="149" t="str">
        <f>IF(VLOOKUP($A4122,HourEndingOutage!$B$3:$F$746,5,0)="Outage","Outage","")</f>
        <v/>
      </c>
      <c r="O4122" s="18">
        <f t="shared" si="579"/>
        <v>0</v>
      </c>
      <c r="P4122" s="18" t="str">
        <f t="shared" si="580"/>
        <v/>
      </c>
      <c r="Q4122" s="18">
        <f t="shared" si="581"/>
        <v>0</v>
      </c>
      <c r="R4122" s="118"/>
    </row>
    <row r="4123" spans="1:18" x14ac:dyDescent="0.25">
      <c r="A4123" s="25">
        <f t="shared" si="573"/>
        <v>458</v>
      </c>
      <c r="B4123" s="23">
        <f t="shared" si="574"/>
        <v>44581</v>
      </c>
      <c r="C4123" s="24">
        <v>2</v>
      </c>
      <c r="D4123" s="54" t="str">
        <f t="shared" si="575"/>
        <v>ASET</v>
      </c>
      <c r="E4123" s="178"/>
      <c r="F4123" s="179"/>
      <c r="G4123" s="177"/>
      <c r="H4123" s="177"/>
      <c r="I4123" s="169">
        <f t="shared" si="576"/>
        <v>0</v>
      </c>
      <c r="J4123" s="149" t="str" cm="1">
        <f t="array" ref="J4123">IF(ISERROR(INDEX('Non Compliance input'!$H$5:$H$156,MATCH(1,(A4123='Non Compliance input'!$A$5:$A$156)*(F4123&gt;='Non Compliance input'!$D$5:$D$156)*(E4123&lt;'Non Compliance input'!$E$5:$E$156)*('Non Compliance input'!$H$5:$H$156="Yes"),0))
),"","Yes")</f>
        <v/>
      </c>
      <c r="K4123" s="149">
        <f t="shared" si="577"/>
        <v>0</v>
      </c>
      <c r="L4123" s="162">
        <f t="shared" si="578"/>
        <v>0</v>
      </c>
      <c r="M4123" s="162" t="str" cm="1">
        <f t="array" ref="M4123">IF(ISERROR(INDEX('Non Compliance input'!$I$5:$I$156,MATCH(1,(A4123='Non Compliance input'!$A$5:$A$156)*(E4123&gt;='Non Compliance input'!$D$5:$D$156)*(F4123&lt;='Non Compliance input'!$E$5:$E$156)*('Non Compliance input'!$I$5:$I$156="Yes"),0))
),"","Yes")</f>
        <v/>
      </c>
      <c r="N4123" s="149" t="str">
        <f>IF(VLOOKUP($A4123,HourEndingOutage!$B$3:$F$746,5,0)="Outage","Outage","")</f>
        <v/>
      </c>
      <c r="O4123" s="18">
        <f t="shared" si="579"/>
        <v>0</v>
      </c>
      <c r="P4123" s="18" t="str">
        <f t="shared" si="580"/>
        <v/>
      </c>
      <c r="Q4123" s="18">
        <f t="shared" si="581"/>
        <v>0</v>
      </c>
      <c r="R4123" s="118"/>
    </row>
    <row r="4124" spans="1:18" x14ac:dyDescent="0.25">
      <c r="A4124" s="25">
        <f t="shared" ref="A4124:A4187" si="582">IF(C4124=C4123,A4123,A4123+1)</f>
        <v>458</v>
      </c>
      <c r="B4124" s="23">
        <f t="shared" ref="B4124:B4187" si="583">IF(C4124&lt;C4123,B4123+1,B4123)</f>
        <v>44581</v>
      </c>
      <c r="C4124" s="24">
        <v>2</v>
      </c>
      <c r="D4124" s="54" t="str">
        <f t="shared" si="575"/>
        <v>ASET</v>
      </c>
      <c r="E4124" s="178"/>
      <c r="F4124" s="179"/>
      <c r="G4124" s="177"/>
      <c r="H4124" s="177"/>
      <c r="I4124" s="169">
        <f t="shared" si="576"/>
        <v>0</v>
      </c>
      <c r="J4124" s="149" t="str" cm="1">
        <f t="array" ref="J4124">IF(ISERROR(INDEX('Non Compliance input'!$H$5:$H$156,MATCH(1,(A4124='Non Compliance input'!$A$5:$A$156)*(F4124&gt;='Non Compliance input'!$D$5:$D$156)*(E4124&lt;'Non Compliance input'!$E$5:$E$156)*('Non Compliance input'!$H$5:$H$156="Yes"),0))
),"","Yes")</f>
        <v/>
      </c>
      <c r="K4124" s="149">
        <f t="shared" si="577"/>
        <v>0</v>
      </c>
      <c r="L4124" s="162">
        <f t="shared" si="578"/>
        <v>0</v>
      </c>
      <c r="M4124" s="162" t="str" cm="1">
        <f t="array" ref="M4124">IF(ISERROR(INDEX('Non Compliance input'!$I$5:$I$156,MATCH(1,(A4124='Non Compliance input'!$A$5:$A$156)*(E4124&gt;='Non Compliance input'!$D$5:$D$156)*(F4124&lt;='Non Compliance input'!$E$5:$E$156)*('Non Compliance input'!$I$5:$I$156="Yes"),0))
),"","Yes")</f>
        <v/>
      </c>
      <c r="N4124" s="149" t="str">
        <f>IF(VLOOKUP($A4124,HourEndingOutage!$B$3:$F$746,5,0)="Outage","Outage","")</f>
        <v/>
      </c>
      <c r="O4124" s="18">
        <f t="shared" si="579"/>
        <v>0</v>
      </c>
      <c r="P4124" s="18" t="str">
        <f t="shared" si="580"/>
        <v/>
      </c>
      <c r="Q4124" s="18">
        <f t="shared" si="581"/>
        <v>0</v>
      </c>
      <c r="R4124" s="118"/>
    </row>
    <row r="4125" spans="1:18" x14ac:dyDescent="0.25">
      <c r="A4125" s="25">
        <f t="shared" si="582"/>
        <v>459</v>
      </c>
      <c r="B4125" s="23">
        <f t="shared" si="583"/>
        <v>44581</v>
      </c>
      <c r="C4125" s="24">
        <v>3</v>
      </c>
      <c r="D4125" s="54" t="str">
        <f t="shared" si="575"/>
        <v>ASET</v>
      </c>
      <c r="E4125" s="178"/>
      <c r="F4125" s="179"/>
      <c r="G4125" s="177"/>
      <c r="H4125" s="177"/>
      <c r="I4125" s="169">
        <f t="shared" si="576"/>
        <v>0</v>
      </c>
      <c r="J4125" s="149" t="str" cm="1">
        <f t="array" ref="J4125">IF(ISERROR(INDEX('Non Compliance input'!$H$5:$H$156,MATCH(1,(A4125='Non Compliance input'!$A$5:$A$156)*(F4125&gt;='Non Compliance input'!$D$5:$D$156)*(E4125&lt;'Non Compliance input'!$E$5:$E$156)*('Non Compliance input'!$H$5:$H$156="Yes"),0))
),"","Yes")</f>
        <v/>
      </c>
      <c r="K4125" s="149">
        <f t="shared" si="577"/>
        <v>0</v>
      </c>
      <c r="L4125" s="162">
        <f t="shared" si="578"/>
        <v>0</v>
      </c>
      <c r="M4125" s="162" t="str" cm="1">
        <f t="array" ref="M4125">IF(ISERROR(INDEX('Non Compliance input'!$I$5:$I$156,MATCH(1,(A4125='Non Compliance input'!$A$5:$A$156)*(E4125&gt;='Non Compliance input'!$D$5:$D$156)*(F4125&lt;='Non Compliance input'!$E$5:$E$156)*('Non Compliance input'!$I$5:$I$156="Yes"),0))
),"","Yes")</f>
        <v/>
      </c>
      <c r="N4125" s="149" t="str">
        <f>IF(VLOOKUP($A4125,HourEndingOutage!$B$3:$F$746,5,0)="Outage","Outage","")</f>
        <v/>
      </c>
      <c r="O4125" s="18">
        <f t="shared" si="579"/>
        <v>0</v>
      </c>
      <c r="P4125" s="18" t="str">
        <f t="shared" si="580"/>
        <v/>
      </c>
      <c r="Q4125" s="18">
        <f t="shared" si="581"/>
        <v>0</v>
      </c>
      <c r="R4125" s="118"/>
    </row>
    <row r="4126" spans="1:18" x14ac:dyDescent="0.25">
      <c r="A4126" s="25">
        <f t="shared" si="582"/>
        <v>459</v>
      </c>
      <c r="B4126" s="23">
        <f t="shared" si="583"/>
        <v>44581</v>
      </c>
      <c r="C4126" s="24">
        <v>3</v>
      </c>
      <c r="D4126" s="54" t="str">
        <f t="shared" si="575"/>
        <v>ASET</v>
      </c>
      <c r="E4126" s="178"/>
      <c r="F4126" s="179"/>
      <c r="G4126" s="177"/>
      <c r="H4126" s="177"/>
      <c r="I4126" s="169">
        <f t="shared" si="576"/>
        <v>0</v>
      </c>
      <c r="J4126" s="149" t="str" cm="1">
        <f t="array" ref="J4126">IF(ISERROR(INDEX('Non Compliance input'!$H$5:$H$156,MATCH(1,(A4126='Non Compliance input'!$A$5:$A$156)*(F4126&gt;='Non Compliance input'!$D$5:$D$156)*(E4126&lt;'Non Compliance input'!$E$5:$E$156)*('Non Compliance input'!$H$5:$H$156="Yes"),0))
),"","Yes")</f>
        <v/>
      </c>
      <c r="K4126" s="149">
        <f t="shared" si="577"/>
        <v>0</v>
      </c>
      <c r="L4126" s="162">
        <f t="shared" si="578"/>
        <v>0</v>
      </c>
      <c r="M4126" s="162" t="str" cm="1">
        <f t="array" ref="M4126">IF(ISERROR(INDEX('Non Compliance input'!$I$5:$I$156,MATCH(1,(A4126='Non Compliance input'!$A$5:$A$156)*(E4126&gt;='Non Compliance input'!$D$5:$D$156)*(F4126&lt;='Non Compliance input'!$E$5:$E$156)*('Non Compliance input'!$I$5:$I$156="Yes"),0))
),"","Yes")</f>
        <v/>
      </c>
      <c r="N4126" s="149" t="str">
        <f>IF(VLOOKUP($A4126,HourEndingOutage!$B$3:$F$746,5,0)="Outage","Outage","")</f>
        <v/>
      </c>
      <c r="O4126" s="18">
        <f t="shared" si="579"/>
        <v>0</v>
      </c>
      <c r="P4126" s="18" t="str">
        <f t="shared" si="580"/>
        <v/>
      </c>
      <c r="Q4126" s="18">
        <f t="shared" si="581"/>
        <v>0</v>
      </c>
      <c r="R4126" s="118"/>
    </row>
    <row r="4127" spans="1:18" x14ac:dyDescent="0.25">
      <c r="A4127" s="25">
        <f t="shared" si="582"/>
        <v>459</v>
      </c>
      <c r="B4127" s="23">
        <f t="shared" si="583"/>
        <v>44581</v>
      </c>
      <c r="C4127" s="24">
        <v>3</v>
      </c>
      <c r="D4127" s="54" t="str">
        <f t="shared" si="575"/>
        <v>ASET</v>
      </c>
      <c r="E4127" s="178"/>
      <c r="F4127" s="179"/>
      <c r="G4127" s="177"/>
      <c r="H4127" s="177"/>
      <c r="I4127" s="169">
        <f t="shared" si="576"/>
        <v>0</v>
      </c>
      <c r="J4127" s="149" t="str" cm="1">
        <f t="array" ref="J4127">IF(ISERROR(INDEX('Non Compliance input'!$H$5:$H$156,MATCH(1,(A4127='Non Compliance input'!$A$5:$A$156)*(F4127&gt;='Non Compliance input'!$D$5:$D$156)*(E4127&lt;'Non Compliance input'!$E$5:$E$156)*('Non Compliance input'!$H$5:$H$156="Yes"),0))
),"","Yes")</f>
        <v/>
      </c>
      <c r="K4127" s="149">
        <f t="shared" si="577"/>
        <v>0</v>
      </c>
      <c r="L4127" s="162">
        <f t="shared" si="578"/>
        <v>0</v>
      </c>
      <c r="M4127" s="162" t="str" cm="1">
        <f t="array" ref="M4127">IF(ISERROR(INDEX('Non Compliance input'!$I$5:$I$156,MATCH(1,(A4127='Non Compliance input'!$A$5:$A$156)*(E4127&gt;='Non Compliance input'!$D$5:$D$156)*(F4127&lt;='Non Compliance input'!$E$5:$E$156)*('Non Compliance input'!$I$5:$I$156="Yes"),0))
),"","Yes")</f>
        <v/>
      </c>
      <c r="N4127" s="149" t="str">
        <f>IF(VLOOKUP($A4127,HourEndingOutage!$B$3:$F$746,5,0)="Outage","Outage","")</f>
        <v/>
      </c>
      <c r="O4127" s="18">
        <f t="shared" si="579"/>
        <v>0</v>
      </c>
      <c r="P4127" s="18" t="str">
        <f t="shared" si="580"/>
        <v/>
      </c>
      <c r="Q4127" s="18">
        <f t="shared" si="581"/>
        <v>0</v>
      </c>
      <c r="R4127" s="118"/>
    </row>
    <row r="4128" spans="1:18" x14ac:dyDescent="0.25">
      <c r="A4128" s="25">
        <f t="shared" si="582"/>
        <v>459</v>
      </c>
      <c r="B4128" s="23">
        <f t="shared" si="583"/>
        <v>44581</v>
      </c>
      <c r="C4128" s="24">
        <v>3</v>
      </c>
      <c r="D4128" s="54" t="str">
        <f t="shared" si="575"/>
        <v>ASET</v>
      </c>
      <c r="E4128" s="178"/>
      <c r="F4128" s="179"/>
      <c r="G4128" s="177"/>
      <c r="H4128" s="177"/>
      <c r="I4128" s="169">
        <f t="shared" si="576"/>
        <v>0</v>
      </c>
      <c r="J4128" s="149" t="str" cm="1">
        <f t="array" ref="J4128">IF(ISERROR(INDEX('Non Compliance input'!$H$5:$H$156,MATCH(1,(A4128='Non Compliance input'!$A$5:$A$156)*(F4128&gt;='Non Compliance input'!$D$5:$D$156)*(E4128&lt;'Non Compliance input'!$E$5:$E$156)*('Non Compliance input'!$H$5:$H$156="Yes"),0))
),"","Yes")</f>
        <v/>
      </c>
      <c r="K4128" s="149">
        <f t="shared" si="577"/>
        <v>0</v>
      </c>
      <c r="L4128" s="162">
        <f t="shared" si="578"/>
        <v>0</v>
      </c>
      <c r="M4128" s="162" t="str" cm="1">
        <f t="array" ref="M4128">IF(ISERROR(INDEX('Non Compliance input'!$I$5:$I$156,MATCH(1,(A4128='Non Compliance input'!$A$5:$A$156)*(E4128&gt;='Non Compliance input'!$D$5:$D$156)*(F4128&lt;='Non Compliance input'!$E$5:$E$156)*('Non Compliance input'!$I$5:$I$156="Yes"),0))
),"","Yes")</f>
        <v/>
      </c>
      <c r="N4128" s="149" t="str">
        <f>IF(VLOOKUP($A4128,HourEndingOutage!$B$3:$F$746,5,0)="Outage","Outage","")</f>
        <v/>
      </c>
      <c r="O4128" s="18">
        <f t="shared" si="579"/>
        <v>0</v>
      </c>
      <c r="P4128" s="18" t="str">
        <f t="shared" si="580"/>
        <v/>
      </c>
      <c r="Q4128" s="18">
        <f t="shared" si="581"/>
        <v>0</v>
      </c>
      <c r="R4128" s="118"/>
    </row>
    <row r="4129" spans="1:18" x14ac:dyDescent="0.25">
      <c r="A4129" s="25">
        <f t="shared" si="582"/>
        <v>459</v>
      </c>
      <c r="B4129" s="23">
        <f t="shared" si="583"/>
        <v>44581</v>
      </c>
      <c r="C4129" s="24">
        <v>3</v>
      </c>
      <c r="D4129" s="54" t="str">
        <f t="shared" si="575"/>
        <v>ASET</v>
      </c>
      <c r="E4129" s="178"/>
      <c r="F4129" s="179"/>
      <c r="G4129" s="177"/>
      <c r="H4129" s="177"/>
      <c r="I4129" s="169">
        <f t="shared" si="576"/>
        <v>0</v>
      </c>
      <c r="J4129" s="149" t="str" cm="1">
        <f t="array" ref="J4129">IF(ISERROR(INDEX('Non Compliance input'!$H$5:$H$156,MATCH(1,(A4129='Non Compliance input'!$A$5:$A$156)*(F4129&gt;='Non Compliance input'!$D$5:$D$156)*(E4129&lt;'Non Compliance input'!$E$5:$E$156)*('Non Compliance input'!$H$5:$H$156="Yes"),0))
),"","Yes")</f>
        <v/>
      </c>
      <c r="K4129" s="149">
        <f t="shared" si="577"/>
        <v>0</v>
      </c>
      <c r="L4129" s="162">
        <f t="shared" si="578"/>
        <v>0</v>
      </c>
      <c r="M4129" s="162" t="str" cm="1">
        <f t="array" ref="M4129">IF(ISERROR(INDEX('Non Compliance input'!$I$5:$I$156,MATCH(1,(A4129='Non Compliance input'!$A$5:$A$156)*(E4129&gt;='Non Compliance input'!$D$5:$D$156)*(F4129&lt;='Non Compliance input'!$E$5:$E$156)*('Non Compliance input'!$I$5:$I$156="Yes"),0))
),"","Yes")</f>
        <v/>
      </c>
      <c r="N4129" s="149" t="str">
        <f>IF(VLOOKUP($A4129,HourEndingOutage!$B$3:$F$746,5,0)="Outage","Outage","")</f>
        <v/>
      </c>
      <c r="O4129" s="18">
        <f t="shared" si="579"/>
        <v>0</v>
      </c>
      <c r="P4129" s="18" t="str">
        <f t="shared" si="580"/>
        <v/>
      </c>
      <c r="Q4129" s="18">
        <f t="shared" si="581"/>
        <v>0</v>
      </c>
      <c r="R4129" s="118"/>
    </row>
    <row r="4130" spans="1:18" x14ac:dyDescent="0.25">
      <c r="A4130" s="25">
        <f t="shared" si="582"/>
        <v>459</v>
      </c>
      <c r="B4130" s="23">
        <f t="shared" si="583"/>
        <v>44581</v>
      </c>
      <c r="C4130" s="24">
        <v>3</v>
      </c>
      <c r="D4130" s="54" t="str">
        <f t="shared" si="575"/>
        <v>ASET</v>
      </c>
      <c r="E4130" s="178"/>
      <c r="F4130" s="179"/>
      <c r="G4130" s="177"/>
      <c r="H4130" s="177"/>
      <c r="I4130" s="169">
        <f t="shared" si="576"/>
        <v>0</v>
      </c>
      <c r="J4130" s="149" t="str" cm="1">
        <f t="array" ref="J4130">IF(ISERROR(INDEX('Non Compliance input'!$H$5:$H$156,MATCH(1,(A4130='Non Compliance input'!$A$5:$A$156)*(F4130&gt;='Non Compliance input'!$D$5:$D$156)*(E4130&lt;'Non Compliance input'!$E$5:$E$156)*('Non Compliance input'!$H$5:$H$156="Yes"),0))
),"","Yes")</f>
        <v/>
      </c>
      <c r="K4130" s="149">
        <f t="shared" si="577"/>
        <v>0</v>
      </c>
      <c r="L4130" s="162">
        <f t="shared" si="578"/>
        <v>0</v>
      </c>
      <c r="M4130" s="162" t="str" cm="1">
        <f t="array" ref="M4130">IF(ISERROR(INDEX('Non Compliance input'!$I$5:$I$156,MATCH(1,(A4130='Non Compliance input'!$A$5:$A$156)*(E4130&gt;='Non Compliance input'!$D$5:$D$156)*(F4130&lt;='Non Compliance input'!$E$5:$E$156)*('Non Compliance input'!$I$5:$I$156="Yes"),0))
),"","Yes")</f>
        <v/>
      </c>
      <c r="N4130" s="149" t="str">
        <f>IF(VLOOKUP($A4130,HourEndingOutage!$B$3:$F$746,5,0)="Outage","Outage","")</f>
        <v/>
      </c>
      <c r="O4130" s="18">
        <f t="shared" si="579"/>
        <v>0</v>
      </c>
      <c r="P4130" s="18" t="str">
        <f t="shared" si="580"/>
        <v/>
      </c>
      <c r="Q4130" s="18">
        <f t="shared" si="581"/>
        <v>0</v>
      </c>
      <c r="R4130" s="118"/>
    </row>
    <row r="4131" spans="1:18" x14ac:dyDescent="0.25">
      <c r="A4131" s="25">
        <f t="shared" si="582"/>
        <v>459</v>
      </c>
      <c r="B4131" s="23">
        <f t="shared" si="583"/>
        <v>44581</v>
      </c>
      <c r="C4131" s="24">
        <v>3</v>
      </c>
      <c r="D4131" s="54" t="str">
        <f t="shared" si="575"/>
        <v>ASET</v>
      </c>
      <c r="E4131" s="178"/>
      <c r="F4131" s="179"/>
      <c r="G4131" s="177"/>
      <c r="H4131" s="177"/>
      <c r="I4131" s="169">
        <f t="shared" si="576"/>
        <v>0</v>
      </c>
      <c r="J4131" s="149" t="str" cm="1">
        <f t="array" ref="J4131">IF(ISERROR(INDEX('Non Compliance input'!$H$5:$H$156,MATCH(1,(A4131='Non Compliance input'!$A$5:$A$156)*(F4131&gt;='Non Compliance input'!$D$5:$D$156)*(E4131&lt;'Non Compliance input'!$E$5:$E$156)*('Non Compliance input'!$H$5:$H$156="Yes"),0))
),"","Yes")</f>
        <v/>
      </c>
      <c r="K4131" s="149">
        <f t="shared" si="577"/>
        <v>0</v>
      </c>
      <c r="L4131" s="162">
        <f t="shared" si="578"/>
        <v>0</v>
      </c>
      <c r="M4131" s="162" t="str" cm="1">
        <f t="array" ref="M4131">IF(ISERROR(INDEX('Non Compliance input'!$I$5:$I$156,MATCH(1,(A4131='Non Compliance input'!$A$5:$A$156)*(E4131&gt;='Non Compliance input'!$D$5:$D$156)*(F4131&lt;='Non Compliance input'!$E$5:$E$156)*('Non Compliance input'!$I$5:$I$156="Yes"),0))
),"","Yes")</f>
        <v/>
      </c>
      <c r="N4131" s="149" t="str">
        <f>IF(VLOOKUP($A4131,HourEndingOutage!$B$3:$F$746,5,0)="Outage","Outage","")</f>
        <v/>
      </c>
      <c r="O4131" s="18">
        <f t="shared" si="579"/>
        <v>0</v>
      </c>
      <c r="P4131" s="18" t="str">
        <f t="shared" si="580"/>
        <v/>
      </c>
      <c r="Q4131" s="18">
        <f t="shared" si="581"/>
        <v>0</v>
      </c>
      <c r="R4131" s="118"/>
    </row>
    <row r="4132" spans="1:18" x14ac:dyDescent="0.25">
      <c r="A4132" s="25">
        <f t="shared" si="582"/>
        <v>459</v>
      </c>
      <c r="B4132" s="23">
        <f t="shared" si="583"/>
        <v>44581</v>
      </c>
      <c r="C4132" s="24">
        <v>3</v>
      </c>
      <c r="D4132" s="54" t="str">
        <f t="shared" si="575"/>
        <v>ASET</v>
      </c>
      <c r="E4132" s="178"/>
      <c r="F4132" s="179"/>
      <c r="G4132" s="177"/>
      <c r="H4132" s="177"/>
      <c r="I4132" s="169">
        <f t="shared" si="576"/>
        <v>0</v>
      </c>
      <c r="J4132" s="149" t="str" cm="1">
        <f t="array" ref="J4132">IF(ISERROR(INDEX('Non Compliance input'!$H$5:$H$156,MATCH(1,(A4132='Non Compliance input'!$A$5:$A$156)*(F4132&gt;='Non Compliance input'!$D$5:$D$156)*(E4132&lt;'Non Compliance input'!$E$5:$E$156)*('Non Compliance input'!$H$5:$H$156="Yes"),0))
),"","Yes")</f>
        <v/>
      </c>
      <c r="K4132" s="149">
        <f t="shared" si="577"/>
        <v>0</v>
      </c>
      <c r="L4132" s="162">
        <f t="shared" si="578"/>
        <v>0</v>
      </c>
      <c r="M4132" s="162" t="str" cm="1">
        <f t="array" ref="M4132">IF(ISERROR(INDEX('Non Compliance input'!$I$5:$I$156,MATCH(1,(A4132='Non Compliance input'!$A$5:$A$156)*(E4132&gt;='Non Compliance input'!$D$5:$D$156)*(F4132&lt;='Non Compliance input'!$E$5:$E$156)*('Non Compliance input'!$I$5:$I$156="Yes"),0))
),"","Yes")</f>
        <v/>
      </c>
      <c r="N4132" s="149" t="str">
        <f>IF(VLOOKUP($A4132,HourEndingOutage!$B$3:$F$746,5,0)="Outage","Outage","")</f>
        <v/>
      </c>
      <c r="O4132" s="18">
        <f t="shared" si="579"/>
        <v>0</v>
      </c>
      <c r="P4132" s="18" t="str">
        <f t="shared" si="580"/>
        <v/>
      </c>
      <c r="Q4132" s="18">
        <f t="shared" si="581"/>
        <v>0</v>
      </c>
      <c r="R4132" s="118"/>
    </row>
    <row r="4133" spans="1:18" x14ac:dyDescent="0.25">
      <c r="A4133" s="25">
        <f t="shared" si="582"/>
        <v>459</v>
      </c>
      <c r="B4133" s="23">
        <f t="shared" si="583"/>
        <v>44581</v>
      </c>
      <c r="C4133" s="24">
        <v>3</v>
      </c>
      <c r="D4133" s="54" t="str">
        <f t="shared" si="575"/>
        <v>ASET</v>
      </c>
      <c r="E4133" s="178"/>
      <c r="F4133" s="179"/>
      <c r="G4133" s="177"/>
      <c r="H4133" s="177"/>
      <c r="I4133" s="169">
        <f t="shared" si="576"/>
        <v>0</v>
      </c>
      <c r="J4133" s="149" t="str" cm="1">
        <f t="array" ref="J4133">IF(ISERROR(INDEX('Non Compliance input'!$H$5:$H$156,MATCH(1,(A4133='Non Compliance input'!$A$5:$A$156)*(F4133&gt;='Non Compliance input'!$D$5:$D$156)*(E4133&lt;'Non Compliance input'!$E$5:$E$156)*('Non Compliance input'!$H$5:$H$156="Yes"),0))
),"","Yes")</f>
        <v/>
      </c>
      <c r="K4133" s="149">
        <f t="shared" si="577"/>
        <v>0</v>
      </c>
      <c r="L4133" s="162">
        <f t="shared" si="578"/>
        <v>0</v>
      </c>
      <c r="M4133" s="162" t="str" cm="1">
        <f t="array" ref="M4133">IF(ISERROR(INDEX('Non Compliance input'!$I$5:$I$156,MATCH(1,(A4133='Non Compliance input'!$A$5:$A$156)*(E4133&gt;='Non Compliance input'!$D$5:$D$156)*(F4133&lt;='Non Compliance input'!$E$5:$E$156)*('Non Compliance input'!$I$5:$I$156="Yes"),0))
),"","Yes")</f>
        <v/>
      </c>
      <c r="N4133" s="149" t="str">
        <f>IF(VLOOKUP($A4133,HourEndingOutage!$B$3:$F$746,5,0)="Outage","Outage","")</f>
        <v/>
      </c>
      <c r="O4133" s="18">
        <f t="shared" si="579"/>
        <v>0</v>
      </c>
      <c r="P4133" s="18" t="str">
        <f t="shared" si="580"/>
        <v/>
      </c>
      <c r="Q4133" s="18">
        <f t="shared" si="581"/>
        <v>0</v>
      </c>
      <c r="R4133" s="118"/>
    </row>
    <row r="4134" spans="1:18" x14ac:dyDescent="0.25">
      <c r="A4134" s="25">
        <f t="shared" si="582"/>
        <v>460</v>
      </c>
      <c r="B4134" s="23">
        <f t="shared" si="583"/>
        <v>44581</v>
      </c>
      <c r="C4134" s="24">
        <v>4</v>
      </c>
      <c r="D4134" s="54" t="str">
        <f t="shared" si="575"/>
        <v>ASET</v>
      </c>
      <c r="E4134" s="178"/>
      <c r="F4134" s="179"/>
      <c r="G4134" s="177"/>
      <c r="H4134" s="177"/>
      <c r="I4134" s="169">
        <f t="shared" si="576"/>
        <v>0</v>
      </c>
      <c r="J4134" s="149" t="str" cm="1">
        <f t="array" ref="J4134">IF(ISERROR(INDEX('Non Compliance input'!$H$5:$H$156,MATCH(1,(A4134='Non Compliance input'!$A$5:$A$156)*(F4134&gt;='Non Compliance input'!$D$5:$D$156)*(E4134&lt;'Non Compliance input'!$E$5:$E$156)*('Non Compliance input'!$H$5:$H$156="Yes"),0))
),"","Yes")</f>
        <v/>
      </c>
      <c r="K4134" s="149">
        <f t="shared" si="577"/>
        <v>0</v>
      </c>
      <c r="L4134" s="162">
        <f t="shared" si="578"/>
        <v>0</v>
      </c>
      <c r="M4134" s="162" t="str" cm="1">
        <f t="array" ref="M4134">IF(ISERROR(INDEX('Non Compliance input'!$I$5:$I$156,MATCH(1,(A4134='Non Compliance input'!$A$5:$A$156)*(E4134&gt;='Non Compliance input'!$D$5:$D$156)*(F4134&lt;='Non Compliance input'!$E$5:$E$156)*('Non Compliance input'!$I$5:$I$156="Yes"),0))
),"","Yes")</f>
        <v/>
      </c>
      <c r="N4134" s="149" t="str">
        <f>IF(VLOOKUP($A4134,HourEndingOutage!$B$3:$F$746,5,0)="Outage","Outage","")</f>
        <v/>
      </c>
      <c r="O4134" s="18">
        <f t="shared" si="579"/>
        <v>0</v>
      </c>
      <c r="P4134" s="18" t="str">
        <f t="shared" si="580"/>
        <v/>
      </c>
      <c r="Q4134" s="18">
        <f t="shared" si="581"/>
        <v>0</v>
      </c>
      <c r="R4134" s="118"/>
    </row>
    <row r="4135" spans="1:18" x14ac:dyDescent="0.25">
      <c r="A4135" s="25">
        <f t="shared" si="582"/>
        <v>460</v>
      </c>
      <c r="B4135" s="23">
        <f t="shared" si="583"/>
        <v>44581</v>
      </c>
      <c r="C4135" s="24">
        <v>4</v>
      </c>
      <c r="D4135" s="54" t="str">
        <f t="shared" si="575"/>
        <v>ASET</v>
      </c>
      <c r="E4135" s="178"/>
      <c r="F4135" s="179"/>
      <c r="G4135" s="177"/>
      <c r="H4135" s="177"/>
      <c r="I4135" s="169">
        <f t="shared" si="576"/>
        <v>0</v>
      </c>
      <c r="J4135" s="149" t="str" cm="1">
        <f t="array" ref="J4135">IF(ISERROR(INDEX('Non Compliance input'!$H$5:$H$156,MATCH(1,(A4135='Non Compliance input'!$A$5:$A$156)*(F4135&gt;='Non Compliance input'!$D$5:$D$156)*(E4135&lt;'Non Compliance input'!$E$5:$E$156)*('Non Compliance input'!$H$5:$H$156="Yes"),0))
),"","Yes")</f>
        <v/>
      </c>
      <c r="K4135" s="149">
        <f t="shared" si="577"/>
        <v>0</v>
      </c>
      <c r="L4135" s="162">
        <f t="shared" si="578"/>
        <v>0</v>
      </c>
      <c r="M4135" s="162" t="str" cm="1">
        <f t="array" ref="M4135">IF(ISERROR(INDEX('Non Compliance input'!$I$5:$I$156,MATCH(1,(A4135='Non Compliance input'!$A$5:$A$156)*(E4135&gt;='Non Compliance input'!$D$5:$D$156)*(F4135&lt;='Non Compliance input'!$E$5:$E$156)*('Non Compliance input'!$I$5:$I$156="Yes"),0))
),"","Yes")</f>
        <v/>
      </c>
      <c r="N4135" s="149" t="str">
        <f>IF(VLOOKUP($A4135,HourEndingOutage!$B$3:$F$746,5,0)="Outage","Outage","")</f>
        <v/>
      </c>
      <c r="O4135" s="18">
        <f t="shared" si="579"/>
        <v>0</v>
      </c>
      <c r="P4135" s="18" t="str">
        <f t="shared" si="580"/>
        <v/>
      </c>
      <c r="Q4135" s="18">
        <f t="shared" si="581"/>
        <v>0</v>
      </c>
      <c r="R4135" s="118"/>
    </row>
    <row r="4136" spans="1:18" x14ac:dyDescent="0.25">
      <c r="A4136" s="25">
        <f t="shared" si="582"/>
        <v>460</v>
      </c>
      <c r="B4136" s="23">
        <f t="shared" si="583"/>
        <v>44581</v>
      </c>
      <c r="C4136" s="24">
        <v>4</v>
      </c>
      <c r="D4136" s="54" t="str">
        <f t="shared" si="575"/>
        <v>ASET</v>
      </c>
      <c r="E4136" s="178"/>
      <c r="F4136" s="179"/>
      <c r="G4136" s="177"/>
      <c r="H4136" s="177"/>
      <c r="I4136" s="169">
        <f t="shared" si="576"/>
        <v>0</v>
      </c>
      <c r="J4136" s="149" t="str" cm="1">
        <f t="array" ref="J4136">IF(ISERROR(INDEX('Non Compliance input'!$H$5:$H$156,MATCH(1,(A4136='Non Compliance input'!$A$5:$A$156)*(F4136&gt;='Non Compliance input'!$D$5:$D$156)*(E4136&lt;'Non Compliance input'!$E$5:$E$156)*('Non Compliance input'!$H$5:$H$156="Yes"),0))
),"","Yes")</f>
        <v/>
      </c>
      <c r="K4136" s="149">
        <f t="shared" si="577"/>
        <v>0</v>
      </c>
      <c r="L4136" s="162">
        <f t="shared" si="578"/>
        <v>0</v>
      </c>
      <c r="M4136" s="162" t="str" cm="1">
        <f t="array" ref="M4136">IF(ISERROR(INDEX('Non Compliance input'!$I$5:$I$156,MATCH(1,(A4136='Non Compliance input'!$A$5:$A$156)*(E4136&gt;='Non Compliance input'!$D$5:$D$156)*(F4136&lt;='Non Compliance input'!$E$5:$E$156)*('Non Compliance input'!$I$5:$I$156="Yes"),0))
),"","Yes")</f>
        <v/>
      </c>
      <c r="N4136" s="149" t="str">
        <f>IF(VLOOKUP($A4136,HourEndingOutage!$B$3:$F$746,5,0)="Outage","Outage","")</f>
        <v/>
      </c>
      <c r="O4136" s="18">
        <f t="shared" si="579"/>
        <v>0</v>
      </c>
      <c r="P4136" s="18" t="str">
        <f t="shared" si="580"/>
        <v/>
      </c>
      <c r="Q4136" s="18">
        <f t="shared" si="581"/>
        <v>0</v>
      </c>
      <c r="R4136" s="118"/>
    </row>
    <row r="4137" spans="1:18" x14ac:dyDescent="0.25">
      <c r="A4137" s="25">
        <f t="shared" si="582"/>
        <v>460</v>
      </c>
      <c r="B4137" s="23">
        <f t="shared" si="583"/>
        <v>44581</v>
      </c>
      <c r="C4137" s="24">
        <v>4</v>
      </c>
      <c r="D4137" s="54" t="str">
        <f t="shared" si="575"/>
        <v>ASET</v>
      </c>
      <c r="E4137" s="178"/>
      <c r="F4137" s="179"/>
      <c r="G4137" s="177"/>
      <c r="H4137" s="177"/>
      <c r="I4137" s="169">
        <f t="shared" si="576"/>
        <v>0</v>
      </c>
      <c r="J4137" s="149" t="str" cm="1">
        <f t="array" ref="J4137">IF(ISERROR(INDEX('Non Compliance input'!$H$5:$H$156,MATCH(1,(A4137='Non Compliance input'!$A$5:$A$156)*(F4137&gt;='Non Compliance input'!$D$5:$D$156)*(E4137&lt;'Non Compliance input'!$E$5:$E$156)*('Non Compliance input'!$H$5:$H$156="Yes"),0))
),"","Yes")</f>
        <v/>
      </c>
      <c r="K4137" s="149">
        <f t="shared" si="577"/>
        <v>0</v>
      </c>
      <c r="L4137" s="162">
        <f t="shared" si="578"/>
        <v>0</v>
      </c>
      <c r="M4137" s="162" t="str" cm="1">
        <f t="array" ref="M4137">IF(ISERROR(INDEX('Non Compliance input'!$I$5:$I$156,MATCH(1,(A4137='Non Compliance input'!$A$5:$A$156)*(E4137&gt;='Non Compliance input'!$D$5:$D$156)*(F4137&lt;='Non Compliance input'!$E$5:$E$156)*('Non Compliance input'!$I$5:$I$156="Yes"),0))
),"","Yes")</f>
        <v/>
      </c>
      <c r="N4137" s="149" t="str">
        <f>IF(VLOOKUP($A4137,HourEndingOutage!$B$3:$F$746,5,0)="Outage","Outage","")</f>
        <v/>
      </c>
      <c r="O4137" s="18">
        <f t="shared" si="579"/>
        <v>0</v>
      </c>
      <c r="P4137" s="18" t="str">
        <f t="shared" si="580"/>
        <v/>
      </c>
      <c r="Q4137" s="18">
        <f t="shared" si="581"/>
        <v>0</v>
      </c>
      <c r="R4137" s="118"/>
    </row>
    <row r="4138" spans="1:18" x14ac:dyDescent="0.25">
      <c r="A4138" s="25">
        <f t="shared" si="582"/>
        <v>460</v>
      </c>
      <c r="B4138" s="23">
        <f t="shared" si="583"/>
        <v>44581</v>
      </c>
      <c r="C4138" s="24">
        <v>4</v>
      </c>
      <c r="D4138" s="54" t="str">
        <f t="shared" si="575"/>
        <v>ASET</v>
      </c>
      <c r="E4138" s="178"/>
      <c r="F4138" s="179"/>
      <c r="G4138" s="177"/>
      <c r="H4138" s="177"/>
      <c r="I4138" s="169">
        <f t="shared" si="576"/>
        <v>0</v>
      </c>
      <c r="J4138" s="149" t="str" cm="1">
        <f t="array" ref="J4138">IF(ISERROR(INDEX('Non Compliance input'!$H$5:$H$156,MATCH(1,(A4138='Non Compliance input'!$A$5:$A$156)*(F4138&gt;='Non Compliance input'!$D$5:$D$156)*(E4138&lt;'Non Compliance input'!$E$5:$E$156)*('Non Compliance input'!$H$5:$H$156="Yes"),0))
),"","Yes")</f>
        <v/>
      </c>
      <c r="K4138" s="149">
        <f t="shared" si="577"/>
        <v>0</v>
      </c>
      <c r="L4138" s="162">
        <f t="shared" si="578"/>
        <v>0</v>
      </c>
      <c r="M4138" s="162" t="str" cm="1">
        <f t="array" ref="M4138">IF(ISERROR(INDEX('Non Compliance input'!$I$5:$I$156,MATCH(1,(A4138='Non Compliance input'!$A$5:$A$156)*(E4138&gt;='Non Compliance input'!$D$5:$D$156)*(F4138&lt;='Non Compliance input'!$E$5:$E$156)*('Non Compliance input'!$I$5:$I$156="Yes"),0))
),"","Yes")</f>
        <v/>
      </c>
      <c r="N4138" s="149" t="str">
        <f>IF(VLOOKUP($A4138,HourEndingOutage!$B$3:$F$746,5,0)="Outage","Outage","")</f>
        <v/>
      </c>
      <c r="O4138" s="18">
        <f t="shared" si="579"/>
        <v>0</v>
      </c>
      <c r="P4138" s="18" t="str">
        <f t="shared" si="580"/>
        <v/>
      </c>
      <c r="Q4138" s="18">
        <f t="shared" si="581"/>
        <v>0</v>
      </c>
      <c r="R4138" s="118"/>
    </row>
    <row r="4139" spans="1:18" x14ac:dyDescent="0.25">
      <c r="A4139" s="25">
        <f t="shared" si="582"/>
        <v>460</v>
      </c>
      <c r="B4139" s="23">
        <f t="shared" si="583"/>
        <v>44581</v>
      </c>
      <c r="C4139" s="24">
        <v>4</v>
      </c>
      <c r="D4139" s="54" t="str">
        <f t="shared" si="575"/>
        <v>ASET</v>
      </c>
      <c r="E4139" s="178"/>
      <c r="F4139" s="179"/>
      <c r="G4139" s="177"/>
      <c r="H4139" s="177"/>
      <c r="I4139" s="169">
        <f t="shared" si="576"/>
        <v>0</v>
      </c>
      <c r="J4139" s="149" t="str" cm="1">
        <f t="array" ref="J4139">IF(ISERROR(INDEX('Non Compliance input'!$H$5:$H$156,MATCH(1,(A4139='Non Compliance input'!$A$5:$A$156)*(F4139&gt;='Non Compliance input'!$D$5:$D$156)*(E4139&lt;'Non Compliance input'!$E$5:$E$156)*('Non Compliance input'!$H$5:$H$156="Yes"),0))
),"","Yes")</f>
        <v/>
      </c>
      <c r="K4139" s="149">
        <f t="shared" si="577"/>
        <v>0</v>
      </c>
      <c r="L4139" s="162">
        <f t="shared" si="578"/>
        <v>0</v>
      </c>
      <c r="M4139" s="162" t="str" cm="1">
        <f t="array" ref="M4139">IF(ISERROR(INDEX('Non Compliance input'!$I$5:$I$156,MATCH(1,(A4139='Non Compliance input'!$A$5:$A$156)*(E4139&gt;='Non Compliance input'!$D$5:$D$156)*(F4139&lt;='Non Compliance input'!$E$5:$E$156)*('Non Compliance input'!$I$5:$I$156="Yes"),0))
),"","Yes")</f>
        <v/>
      </c>
      <c r="N4139" s="149" t="str">
        <f>IF(VLOOKUP($A4139,HourEndingOutage!$B$3:$F$746,5,0)="Outage","Outage","")</f>
        <v/>
      </c>
      <c r="O4139" s="18">
        <f t="shared" si="579"/>
        <v>0</v>
      </c>
      <c r="P4139" s="18" t="str">
        <f t="shared" si="580"/>
        <v/>
      </c>
      <c r="Q4139" s="18">
        <f t="shared" si="581"/>
        <v>0</v>
      </c>
      <c r="R4139" s="118"/>
    </row>
    <row r="4140" spans="1:18" x14ac:dyDescent="0.25">
      <c r="A4140" s="25">
        <f t="shared" si="582"/>
        <v>460</v>
      </c>
      <c r="B4140" s="23">
        <f t="shared" si="583"/>
        <v>44581</v>
      </c>
      <c r="C4140" s="24">
        <v>4</v>
      </c>
      <c r="D4140" s="54" t="str">
        <f t="shared" si="575"/>
        <v>ASET</v>
      </c>
      <c r="E4140" s="178"/>
      <c r="F4140" s="179"/>
      <c r="G4140" s="177"/>
      <c r="H4140" s="177"/>
      <c r="I4140" s="169">
        <f t="shared" si="576"/>
        <v>0</v>
      </c>
      <c r="J4140" s="149" t="str" cm="1">
        <f t="array" ref="J4140">IF(ISERROR(INDEX('Non Compliance input'!$H$5:$H$156,MATCH(1,(A4140='Non Compliance input'!$A$5:$A$156)*(F4140&gt;='Non Compliance input'!$D$5:$D$156)*(E4140&lt;'Non Compliance input'!$E$5:$E$156)*('Non Compliance input'!$H$5:$H$156="Yes"),0))
),"","Yes")</f>
        <v/>
      </c>
      <c r="K4140" s="149">
        <f t="shared" si="577"/>
        <v>0</v>
      </c>
      <c r="L4140" s="162">
        <f t="shared" si="578"/>
        <v>0</v>
      </c>
      <c r="M4140" s="162" t="str" cm="1">
        <f t="array" ref="M4140">IF(ISERROR(INDEX('Non Compliance input'!$I$5:$I$156,MATCH(1,(A4140='Non Compliance input'!$A$5:$A$156)*(E4140&gt;='Non Compliance input'!$D$5:$D$156)*(F4140&lt;='Non Compliance input'!$E$5:$E$156)*('Non Compliance input'!$I$5:$I$156="Yes"),0))
),"","Yes")</f>
        <v/>
      </c>
      <c r="N4140" s="149" t="str">
        <f>IF(VLOOKUP($A4140,HourEndingOutage!$B$3:$F$746,5,0)="Outage","Outage","")</f>
        <v/>
      </c>
      <c r="O4140" s="18">
        <f t="shared" si="579"/>
        <v>0</v>
      </c>
      <c r="P4140" s="18" t="str">
        <f t="shared" si="580"/>
        <v/>
      </c>
      <c r="Q4140" s="18">
        <f t="shared" si="581"/>
        <v>0</v>
      </c>
      <c r="R4140" s="118"/>
    </row>
    <row r="4141" spans="1:18" x14ac:dyDescent="0.25">
      <c r="A4141" s="25">
        <f t="shared" si="582"/>
        <v>460</v>
      </c>
      <c r="B4141" s="23">
        <f t="shared" si="583"/>
        <v>44581</v>
      </c>
      <c r="C4141" s="24">
        <v>4</v>
      </c>
      <c r="D4141" s="54" t="str">
        <f t="shared" si="575"/>
        <v>ASET</v>
      </c>
      <c r="E4141" s="178"/>
      <c r="F4141" s="179"/>
      <c r="G4141" s="177"/>
      <c r="H4141" s="177"/>
      <c r="I4141" s="169">
        <f t="shared" si="576"/>
        <v>0</v>
      </c>
      <c r="J4141" s="149" t="str" cm="1">
        <f t="array" ref="J4141">IF(ISERROR(INDEX('Non Compliance input'!$H$5:$H$156,MATCH(1,(A4141='Non Compliance input'!$A$5:$A$156)*(F4141&gt;='Non Compliance input'!$D$5:$D$156)*(E4141&lt;'Non Compliance input'!$E$5:$E$156)*('Non Compliance input'!$H$5:$H$156="Yes"),0))
),"","Yes")</f>
        <v/>
      </c>
      <c r="K4141" s="149">
        <f t="shared" si="577"/>
        <v>0</v>
      </c>
      <c r="L4141" s="162">
        <f t="shared" si="578"/>
        <v>0</v>
      </c>
      <c r="M4141" s="162" t="str" cm="1">
        <f t="array" ref="M4141">IF(ISERROR(INDEX('Non Compliance input'!$I$5:$I$156,MATCH(1,(A4141='Non Compliance input'!$A$5:$A$156)*(E4141&gt;='Non Compliance input'!$D$5:$D$156)*(F4141&lt;='Non Compliance input'!$E$5:$E$156)*('Non Compliance input'!$I$5:$I$156="Yes"),0))
),"","Yes")</f>
        <v/>
      </c>
      <c r="N4141" s="149" t="str">
        <f>IF(VLOOKUP($A4141,HourEndingOutage!$B$3:$F$746,5,0)="Outage","Outage","")</f>
        <v/>
      </c>
      <c r="O4141" s="18">
        <f t="shared" si="579"/>
        <v>0</v>
      </c>
      <c r="P4141" s="18" t="str">
        <f t="shared" si="580"/>
        <v/>
      </c>
      <c r="Q4141" s="18">
        <f t="shared" si="581"/>
        <v>0</v>
      </c>
      <c r="R4141" s="118"/>
    </row>
    <row r="4142" spans="1:18" x14ac:dyDescent="0.25">
      <c r="A4142" s="25">
        <f t="shared" si="582"/>
        <v>460</v>
      </c>
      <c r="B4142" s="23">
        <f t="shared" si="583"/>
        <v>44581</v>
      </c>
      <c r="C4142" s="24">
        <v>4</v>
      </c>
      <c r="D4142" s="54" t="str">
        <f t="shared" si="575"/>
        <v>ASET</v>
      </c>
      <c r="E4142" s="178"/>
      <c r="F4142" s="179"/>
      <c r="G4142" s="177"/>
      <c r="H4142" s="177"/>
      <c r="I4142" s="169">
        <f t="shared" si="576"/>
        <v>0</v>
      </c>
      <c r="J4142" s="149" t="str" cm="1">
        <f t="array" ref="J4142">IF(ISERROR(INDEX('Non Compliance input'!$H$5:$H$156,MATCH(1,(A4142='Non Compliance input'!$A$5:$A$156)*(F4142&gt;='Non Compliance input'!$D$5:$D$156)*(E4142&lt;'Non Compliance input'!$E$5:$E$156)*('Non Compliance input'!$H$5:$H$156="Yes"),0))
),"","Yes")</f>
        <v/>
      </c>
      <c r="K4142" s="149">
        <f t="shared" si="577"/>
        <v>0</v>
      </c>
      <c r="L4142" s="162">
        <f t="shared" si="578"/>
        <v>0</v>
      </c>
      <c r="M4142" s="162" t="str" cm="1">
        <f t="array" ref="M4142">IF(ISERROR(INDEX('Non Compliance input'!$I$5:$I$156,MATCH(1,(A4142='Non Compliance input'!$A$5:$A$156)*(E4142&gt;='Non Compliance input'!$D$5:$D$156)*(F4142&lt;='Non Compliance input'!$E$5:$E$156)*('Non Compliance input'!$I$5:$I$156="Yes"),0))
),"","Yes")</f>
        <v/>
      </c>
      <c r="N4142" s="149" t="str">
        <f>IF(VLOOKUP($A4142,HourEndingOutage!$B$3:$F$746,5,0)="Outage","Outage","")</f>
        <v/>
      </c>
      <c r="O4142" s="18">
        <f t="shared" si="579"/>
        <v>0</v>
      </c>
      <c r="P4142" s="18" t="str">
        <f t="shared" si="580"/>
        <v/>
      </c>
      <c r="Q4142" s="18">
        <f t="shared" si="581"/>
        <v>0</v>
      </c>
      <c r="R4142" s="118"/>
    </row>
    <row r="4143" spans="1:18" x14ac:dyDescent="0.25">
      <c r="A4143" s="25">
        <f t="shared" si="582"/>
        <v>461</v>
      </c>
      <c r="B4143" s="23">
        <f t="shared" si="583"/>
        <v>44581</v>
      </c>
      <c r="C4143" s="24">
        <v>5</v>
      </c>
      <c r="D4143" s="54" t="str">
        <f t="shared" si="575"/>
        <v>ASET</v>
      </c>
      <c r="E4143" s="178"/>
      <c r="F4143" s="179"/>
      <c r="G4143" s="177"/>
      <c r="H4143" s="177"/>
      <c r="I4143" s="169">
        <f t="shared" si="576"/>
        <v>0</v>
      </c>
      <c r="J4143" s="149" t="str" cm="1">
        <f t="array" ref="J4143">IF(ISERROR(INDEX('Non Compliance input'!$H$5:$H$156,MATCH(1,(A4143='Non Compliance input'!$A$5:$A$156)*(F4143&gt;='Non Compliance input'!$D$5:$D$156)*(E4143&lt;'Non Compliance input'!$E$5:$E$156)*('Non Compliance input'!$H$5:$H$156="Yes"),0))
),"","Yes")</f>
        <v/>
      </c>
      <c r="K4143" s="149">
        <f t="shared" si="577"/>
        <v>0</v>
      </c>
      <c r="L4143" s="162">
        <f t="shared" si="578"/>
        <v>0</v>
      </c>
      <c r="M4143" s="162" t="str" cm="1">
        <f t="array" ref="M4143">IF(ISERROR(INDEX('Non Compliance input'!$I$5:$I$156,MATCH(1,(A4143='Non Compliance input'!$A$5:$A$156)*(E4143&gt;='Non Compliance input'!$D$5:$D$156)*(F4143&lt;='Non Compliance input'!$E$5:$E$156)*('Non Compliance input'!$I$5:$I$156="Yes"),0))
),"","Yes")</f>
        <v/>
      </c>
      <c r="N4143" s="149" t="str">
        <f>IF(VLOOKUP($A4143,HourEndingOutage!$B$3:$F$746,5,0)="Outage","Outage","")</f>
        <v/>
      </c>
      <c r="O4143" s="18">
        <f t="shared" si="579"/>
        <v>0</v>
      </c>
      <c r="P4143" s="18" t="str">
        <f t="shared" si="580"/>
        <v/>
      </c>
      <c r="Q4143" s="18">
        <f t="shared" si="581"/>
        <v>0</v>
      </c>
      <c r="R4143" s="118"/>
    </row>
    <row r="4144" spans="1:18" x14ac:dyDescent="0.25">
      <c r="A4144" s="25">
        <f t="shared" si="582"/>
        <v>461</v>
      </c>
      <c r="B4144" s="23">
        <f t="shared" si="583"/>
        <v>44581</v>
      </c>
      <c r="C4144" s="24">
        <v>5</v>
      </c>
      <c r="D4144" s="54" t="str">
        <f t="shared" si="575"/>
        <v>ASET</v>
      </c>
      <c r="E4144" s="178"/>
      <c r="F4144" s="179"/>
      <c r="G4144" s="177"/>
      <c r="H4144" s="177"/>
      <c r="I4144" s="169">
        <f t="shared" si="576"/>
        <v>0</v>
      </c>
      <c r="J4144" s="149" t="str" cm="1">
        <f t="array" ref="J4144">IF(ISERROR(INDEX('Non Compliance input'!$H$5:$H$156,MATCH(1,(A4144='Non Compliance input'!$A$5:$A$156)*(F4144&gt;='Non Compliance input'!$D$5:$D$156)*(E4144&lt;'Non Compliance input'!$E$5:$E$156)*('Non Compliance input'!$H$5:$H$156="Yes"),0))
),"","Yes")</f>
        <v/>
      </c>
      <c r="K4144" s="149">
        <f t="shared" si="577"/>
        <v>0</v>
      </c>
      <c r="L4144" s="162">
        <f t="shared" si="578"/>
        <v>0</v>
      </c>
      <c r="M4144" s="162" t="str" cm="1">
        <f t="array" ref="M4144">IF(ISERROR(INDEX('Non Compliance input'!$I$5:$I$156,MATCH(1,(A4144='Non Compliance input'!$A$5:$A$156)*(E4144&gt;='Non Compliance input'!$D$5:$D$156)*(F4144&lt;='Non Compliance input'!$E$5:$E$156)*('Non Compliance input'!$I$5:$I$156="Yes"),0))
),"","Yes")</f>
        <v/>
      </c>
      <c r="N4144" s="149" t="str">
        <f>IF(VLOOKUP($A4144,HourEndingOutage!$B$3:$F$746,5,0)="Outage","Outage","")</f>
        <v/>
      </c>
      <c r="O4144" s="18">
        <f t="shared" si="579"/>
        <v>0</v>
      </c>
      <c r="P4144" s="18" t="str">
        <f t="shared" si="580"/>
        <v/>
      </c>
      <c r="Q4144" s="18">
        <f t="shared" si="581"/>
        <v>0</v>
      </c>
      <c r="R4144" s="118"/>
    </row>
    <row r="4145" spans="1:18" x14ac:dyDescent="0.25">
      <c r="A4145" s="25">
        <f t="shared" si="582"/>
        <v>461</v>
      </c>
      <c r="B4145" s="23">
        <f t="shared" si="583"/>
        <v>44581</v>
      </c>
      <c r="C4145" s="24">
        <v>5</v>
      </c>
      <c r="D4145" s="54" t="str">
        <f t="shared" si="575"/>
        <v>ASET</v>
      </c>
      <c r="E4145" s="178"/>
      <c r="F4145" s="179"/>
      <c r="G4145" s="177"/>
      <c r="H4145" s="177"/>
      <c r="I4145" s="169">
        <f t="shared" si="576"/>
        <v>0</v>
      </c>
      <c r="J4145" s="149" t="str" cm="1">
        <f t="array" ref="J4145">IF(ISERROR(INDEX('Non Compliance input'!$H$5:$H$156,MATCH(1,(A4145='Non Compliance input'!$A$5:$A$156)*(F4145&gt;='Non Compliance input'!$D$5:$D$156)*(E4145&lt;'Non Compliance input'!$E$5:$E$156)*('Non Compliance input'!$H$5:$H$156="Yes"),0))
),"","Yes")</f>
        <v/>
      </c>
      <c r="K4145" s="149">
        <f t="shared" si="577"/>
        <v>0</v>
      </c>
      <c r="L4145" s="162">
        <f t="shared" si="578"/>
        <v>0</v>
      </c>
      <c r="M4145" s="162" t="str" cm="1">
        <f t="array" ref="M4145">IF(ISERROR(INDEX('Non Compliance input'!$I$5:$I$156,MATCH(1,(A4145='Non Compliance input'!$A$5:$A$156)*(E4145&gt;='Non Compliance input'!$D$5:$D$156)*(F4145&lt;='Non Compliance input'!$E$5:$E$156)*('Non Compliance input'!$I$5:$I$156="Yes"),0))
),"","Yes")</f>
        <v/>
      </c>
      <c r="N4145" s="149" t="str">
        <f>IF(VLOOKUP($A4145,HourEndingOutage!$B$3:$F$746,5,0)="Outage","Outage","")</f>
        <v/>
      </c>
      <c r="O4145" s="18">
        <f t="shared" si="579"/>
        <v>0</v>
      </c>
      <c r="P4145" s="18" t="str">
        <f t="shared" si="580"/>
        <v/>
      </c>
      <c r="Q4145" s="18">
        <f t="shared" si="581"/>
        <v>0</v>
      </c>
      <c r="R4145" s="118"/>
    </row>
    <row r="4146" spans="1:18" x14ac:dyDescent="0.25">
      <c r="A4146" s="25">
        <f t="shared" si="582"/>
        <v>461</v>
      </c>
      <c r="B4146" s="23">
        <f t="shared" si="583"/>
        <v>44581</v>
      </c>
      <c r="C4146" s="24">
        <v>5</v>
      </c>
      <c r="D4146" s="54" t="str">
        <f t="shared" si="575"/>
        <v>ASET</v>
      </c>
      <c r="E4146" s="178"/>
      <c r="F4146" s="179"/>
      <c r="G4146" s="177"/>
      <c r="H4146" s="177"/>
      <c r="I4146" s="169">
        <f t="shared" si="576"/>
        <v>0</v>
      </c>
      <c r="J4146" s="149" t="str" cm="1">
        <f t="array" ref="J4146">IF(ISERROR(INDEX('Non Compliance input'!$H$5:$H$156,MATCH(1,(A4146='Non Compliance input'!$A$5:$A$156)*(F4146&gt;='Non Compliance input'!$D$5:$D$156)*(E4146&lt;'Non Compliance input'!$E$5:$E$156)*('Non Compliance input'!$H$5:$H$156="Yes"),0))
),"","Yes")</f>
        <v/>
      </c>
      <c r="K4146" s="149">
        <f t="shared" si="577"/>
        <v>0</v>
      </c>
      <c r="L4146" s="162">
        <f t="shared" si="578"/>
        <v>0</v>
      </c>
      <c r="M4146" s="162" t="str" cm="1">
        <f t="array" ref="M4146">IF(ISERROR(INDEX('Non Compliance input'!$I$5:$I$156,MATCH(1,(A4146='Non Compliance input'!$A$5:$A$156)*(E4146&gt;='Non Compliance input'!$D$5:$D$156)*(F4146&lt;='Non Compliance input'!$E$5:$E$156)*('Non Compliance input'!$I$5:$I$156="Yes"),0))
),"","Yes")</f>
        <v/>
      </c>
      <c r="N4146" s="149" t="str">
        <f>IF(VLOOKUP($A4146,HourEndingOutage!$B$3:$F$746,5,0)="Outage","Outage","")</f>
        <v/>
      </c>
      <c r="O4146" s="18">
        <f t="shared" si="579"/>
        <v>0</v>
      </c>
      <c r="P4146" s="18" t="str">
        <f t="shared" si="580"/>
        <v/>
      </c>
      <c r="Q4146" s="18">
        <f t="shared" si="581"/>
        <v>0</v>
      </c>
      <c r="R4146" s="118"/>
    </row>
    <row r="4147" spans="1:18" x14ac:dyDescent="0.25">
      <c r="A4147" s="25">
        <f t="shared" si="582"/>
        <v>461</v>
      </c>
      <c r="B4147" s="23">
        <f t="shared" si="583"/>
        <v>44581</v>
      </c>
      <c r="C4147" s="24">
        <v>5</v>
      </c>
      <c r="D4147" s="54" t="str">
        <f t="shared" si="575"/>
        <v>ASET</v>
      </c>
      <c r="E4147" s="178"/>
      <c r="F4147" s="179"/>
      <c r="G4147" s="177"/>
      <c r="H4147" s="177"/>
      <c r="I4147" s="169">
        <f t="shared" si="576"/>
        <v>0</v>
      </c>
      <c r="J4147" s="149" t="str" cm="1">
        <f t="array" ref="J4147">IF(ISERROR(INDEX('Non Compliance input'!$H$5:$H$156,MATCH(1,(A4147='Non Compliance input'!$A$5:$A$156)*(F4147&gt;='Non Compliance input'!$D$5:$D$156)*(E4147&lt;'Non Compliance input'!$E$5:$E$156)*('Non Compliance input'!$H$5:$H$156="Yes"),0))
),"","Yes")</f>
        <v/>
      </c>
      <c r="K4147" s="149">
        <f t="shared" si="577"/>
        <v>0</v>
      </c>
      <c r="L4147" s="162">
        <f t="shared" si="578"/>
        <v>0</v>
      </c>
      <c r="M4147" s="162" t="str" cm="1">
        <f t="array" ref="M4147">IF(ISERROR(INDEX('Non Compliance input'!$I$5:$I$156,MATCH(1,(A4147='Non Compliance input'!$A$5:$A$156)*(E4147&gt;='Non Compliance input'!$D$5:$D$156)*(F4147&lt;='Non Compliance input'!$E$5:$E$156)*('Non Compliance input'!$I$5:$I$156="Yes"),0))
),"","Yes")</f>
        <v/>
      </c>
      <c r="N4147" s="149" t="str">
        <f>IF(VLOOKUP($A4147,HourEndingOutage!$B$3:$F$746,5,0)="Outage","Outage","")</f>
        <v/>
      </c>
      <c r="O4147" s="18">
        <f t="shared" si="579"/>
        <v>0</v>
      </c>
      <c r="P4147" s="18" t="str">
        <f t="shared" si="580"/>
        <v/>
      </c>
      <c r="Q4147" s="18">
        <f t="shared" si="581"/>
        <v>0</v>
      </c>
      <c r="R4147" s="118"/>
    </row>
    <row r="4148" spans="1:18" x14ac:dyDescent="0.25">
      <c r="A4148" s="25">
        <f t="shared" si="582"/>
        <v>461</v>
      </c>
      <c r="B4148" s="23">
        <f t="shared" si="583"/>
        <v>44581</v>
      </c>
      <c r="C4148" s="24">
        <v>5</v>
      </c>
      <c r="D4148" s="54" t="str">
        <f t="shared" si="575"/>
        <v>ASET</v>
      </c>
      <c r="E4148" s="178"/>
      <c r="F4148" s="179"/>
      <c r="G4148" s="177"/>
      <c r="H4148" s="177"/>
      <c r="I4148" s="169">
        <f t="shared" si="576"/>
        <v>0</v>
      </c>
      <c r="J4148" s="149" t="str" cm="1">
        <f t="array" ref="J4148">IF(ISERROR(INDEX('Non Compliance input'!$H$5:$H$156,MATCH(1,(A4148='Non Compliance input'!$A$5:$A$156)*(F4148&gt;='Non Compliance input'!$D$5:$D$156)*(E4148&lt;'Non Compliance input'!$E$5:$E$156)*('Non Compliance input'!$H$5:$H$156="Yes"),0))
),"","Yes")</f>
        <v/>
      </c>
      <c r="K4148" s="149">
        <f t="shared" si="577"/>
        <v>0</v>
      </c>
      <c r="L4148" s="162">
        <f t="shared" si="578"/>
        <v>0</v>
      </c>
      <c r="M4148" s="162" t="str" cm="1">
        <f t="array" ref="M4148">IF(ISERROR(INDEX('Non Compliance input'!$I$5:$I$156,MATCH(1,(A4148='Non Compliance input'!$A$5:$A$156)*(E4148&gt;='Non Compliance input'!$D$5:$D$156)*(F4148&lt;='Non Compliance input'!$E$5:$E$156)*('Non Compliance input'!$I$5:$I$156="Yes"),0))
),"","Yes")</f>
        <v/>
      </c>
      <c r="N4148" s="149" t="str">
        <f>IF(VLOOKUP($A4148,HourEndingOutage!$B$3:$F$746,5,0)="Outage","Outage","")</f>
        <v/>
      </c>
      <c r="O4148" s="18">
        <f t="shared" si="579"/>
        <v>0</v>
      </c>
      <c r="P4148" s="18" t="str">
        <f t="shared" si="580"/>
        <v/>
      </c>
      <c r="Q4148" s="18">
        <f t="shared" si="581"/>
        <v>0</v>
      </c>
      <c r="R4148" s="118"/>
    </row>
    <row r="4149" spans="1:18" x14ac:dyDescent="0.25">
      <c r="A4149" s="25">
        <f t="shared" si="582"/>
        <v>461</v>
      </c>
      <c r="B4149" s="23">
        <f t="shared" si="583"/>
        <v>44581</v>
      </c>
      <c r="C4149" s="24">
        <v>5</v>
      </c>
      <c r="D4149" s="54" t="str">
        <f t="shared" si="575"/>
        <v>ASET</v>
      </c>
      <c r="E4149" s="178"/>
      <c r="F4149" s="179"/>
      <c r="G4149" s="177"/>
      <c r="H4149" s="177"/>
      <c r="I4149" s="169">
        <f t="shared" si="576"/>
        <v>0</v>
      </c>
      <c r="J4149" s="149" t="str" cm="1">
        <f t="array" ref="J4149">IF(ISERROR(INDEX('Non Compliance input'!$H$5:$H$156,MATCH(1,(A4149='Non Compliance input'!$A$5:$A$156)*(F4149&gt;='Non Compliance input'!$D$5:$D$156)*(E4149&lt;'Non Compliance input'!$E$5:$E$156)*('Non Compliance input'!$H$5:$H$156="Yes"),0))
),"","Yes")</f>
        <v/>
      </c>
      <c r="K4149" s="149">
        <f t="shared" si="577"/>
        <v>0</v>
      </c>
      <c r="L4149" s="162">
        <f t="shared" si="578"/>
        <v>0</v>
      </c>
      <c r="M4149" s="162" t="str" cm="1">
        <f t="array" ref="M4149">IF(ISERROR(INDEX('Non Compliance input'!$I$5:$I$156,MATCH(1,(A4149='Non Compliance input'!$A$5:$A$156)*(E4149&gt;='Non Compliance input'!$D$5:$D$156)*(F4149&lt;='Non Compliance input'!$E$5:$E$156)*('Non Compliance input'!$I$5:$I$156="Yes"),0))
),"","Yes")</f>
        <v/>
      </c>
      <c r="N4149" s="149" t="str">
        <f>IF(VLOOKUP($A4149,HourEndingOutage!$B$3:$F$746,5,0)="Outage","Outage","")</f>
        <v/>
      </c>
      <c r="O4149" s="18">
        <f t="shared" si="579"/>
        <v>0</v>
      </c>
      <c r="P4149" s="18" t="str">
        <f t="shared" si="580"/>
        <v/>
      </c>
      <c r="Q4149" s="18">
        <f t="shared" si="581"/>
        <v>0</v>
      </c>
      <c r="R4149" s="118"/>
    </row>
    <row r="4150" spans="1:18" x14ac:dyDescent="0.25">
      <c r="A4150" s="25">
        <f t="shared" si="582"/>
        <v>461</v>
      </c>
      <c r="B4150" s="23">
        <f t="shared" si="583"/>
        <v>44581</v>
      </c>
      <c r="C4150" s="24">
        <v>5</v>
      </c>
      <c r="D4150" s="54" t="str">
        <f t="shared" si="575"/>
        <v>ASET</v>
      </c>
      <c r="E4150" s="178"/>
      <c r="F4150" s="179"/>
      <c r="G4150" s="177"/>
      <c r="H4150" s="177"/>
      <c r="I4150" s="169">
        <f t="shared" si="576"/>
        <v>0</v>
      </c>
      <c r="J4150" s="149" t="str" cm="1">
        <f t="array" ref="J4150">IF(ISERROR(INDEX('Non Compliance input'!$H$5:$H$156,MATCH(1,(A4150='Non Compliance input'!$A$5:$A$156)*(F4150&gt;='Non Compliance input'!$D$5:$D$156)*(E4150&lt;'Non Compliance input'!$E$5:$E$156)*('Non Compliance input'!$H$5:$H$156="Yes"),0))
),"","Yes")</f>
        <v/>
      </c>
      <c r="K4150" s="149">
        <f t="shared" si="577"/>
        <v>0</v>
      </c>
      <c r="L4150" s="162">
        <f t="shared" si="578"/>
        <v>0</v>
      </c>
      <c r="M4150" s="162" t="str" cm="1">
        <f t="array" ref="M4150">IF(ISERROR(INDEX('Non Compliance input'!$I$5:$I$156,MATCH(1,(A4150='Non Compliance input'!$A$5:$A$156)*(E4150&gt;='Non Compliance input'!$D$5:$D$156)*(F4150&lt;='Non Compliance input'!$E$5:$E$156)*('Non Compliance input'!$I$5:$I$156="Yes"),0))
),"","Yes")</f>
        <v/>
      </c>
      <c r="N4150" s="149" t="str">
        <f>IF(VLOOKUP($A4150,HourEndingOutage!$B$3:$F$746,5,0)="Outage","Outage","")</f>
        <v/>
      </c>
      <c r="O4150" s="18">
        <f t="shared" si="579"/>
        <v>0</v>
      </c>
      <c r="P4150" s="18" t="str">
        <f t="shared" si="580"/>
        <v/>
      </c>
      <c r="Q4150" s="18">
        <f t="shared" si="581"/>
        <v>0</v>
      </c>
      <c r="R4150" s="118"/>
    </row>
    <row r="4151" spans="1:18" x14ac:dyDescent="0.25">
      <c r="A4151" s="25">
        <f t="shared" si="582"/>
        <v>461</v>
      </c>
      <c r="B4151" s="23">
        <f t="shared" si="583"/>
        <v>44581</v>
      </c>
      <c r="C4151" s="24">
        <v>5</v>
      </c>
      <c r="D4151" s="54" t="str">
        <f t="shared" si="575"/>
        <v>ASET</v>
      </c>
      <c r="E4151" s="178"/>
      <c r="F4151" s="179"/>
      <c r="G4151" s="177"/>
      <c r="H4151" s="177"/>
      <c r="I4151" s="169">
        <f t="shared" si="576"/>
        <v>0</v>
      </c>
      <c r="J4151" s="149" t="str" cm="1">
        <f t="array" ref="J4151">IF(ISERROR(INDEX('Non Compliance input'!$H$5:$H$156,MATCH(1,(A4151='Non Compliance input'!$A$5:$A$156)*(F4151&gt;='Non Compliance input'!$D$5:$D$156)*(E4151&lt;'Non Compliance input'!$E$5:$E$156)*('Non Compliance input'!$H$5:$H$156="Yes"),0))
),"","Yes")</f>
        <v/>
      </c>
      <c r="K4151" s="149">
        <f t="shared" si="577"/>
        <v>0</v>
      </c>
      <c r="L4151" s="162">
        <f t="shared" si="578"/>
        <v>0</v>
      </c>
      <c r="M4151" s="162" t="str" cm="1">
        <f t="array" ref="M4151">IF(ISERROR(INDEX('Non Compliance input'!$I$5:$I$156,MATCH(1,(A4151='Non Compliance input'!$A$5:$A$156)*(E4151&gt;='Non Compliance input'!$D$5:$D$156)*(F4151&lt;='Non Compliance input'!$E$5:$E$156)*('Non Compliance input'!$I$5:$I$156="Yes"),0))
),"","Yes")</f>
        <v/>
      </c>
      <c r="N4151" s="149" t="str">
        <f>IF(VLOOKUP($A4151,HourEndingOutage!$B$3:$F$746,5,0)="Outage","Outage","")</f>
        <v/>
      </c>
      <c r="O4151" s="18">
        <f t="shared" si="579"/>
        <v>0</v>
      </c>
      <c r="P4151" s="18" t="str">
        <f t="shared" si="580"/>
        <v/>
      </c>
      <c r="Q4151" s="18">
        <f t="shared" si="581"/>
        <v>0</v>
      </c>
      <c r="R4151" s="118"/>
    </row>
    <row r="4152" spans="1:18" x14ac:dyDescent="0.25">
      <c r="A4152" s="25">
        <f t="shared" si="582"/>
        <v>462</v>
      </c>
      <c r="B4152" s="23">
        <f t="shared" si="583"/>
        <v>44581</v>
      </c>
      <c r="C4152" s="24">
        <v>6</v>
      </c>
      <c r="D4152" s="54" t="str">
        <f t="shared" si="575"/>
        <v>ASET</v>
      </c>
      <c r="E4152" s="178"/>
      <c r="F4152" s="179"/>
      <c r="G4152" s="177"/>
      <c r="H4152" s="177"/>
      <c r="I4152" s="169">
        <f t="shared" si="576"/>
        <v>0</v>
      </c>
      <c r="J4152" s="149" t="str" cm="1">
        <f t="array" ref="J4152">IF(ISERROR(INDEX('Non Compliance input'!$H$5:$H$156,MATCH(1,(A4152='Non Compliance input'!$A$5:$A$156)*(F4152&gt;='Non Compliance input'!$D$5:$D$156)*(E4152&lt;'Non Compliance input'!$E$5:$E$156)*('Non Compliance input'!$H$5:$H$156="Yes"),0))
),"","Yes")</f>
        <v/>
      </c>
      <c r="K4152" s="149">
        <f t="shared" si="577"/>
        <v>0</v>
      </c>
      <c r="L4152" s="162">
        <f t="shared" si="578"/>
        <v>0</v>
      </c>
      <c r="M4152" s="162" t="str" cm="1">
        <f t="array" ref="M4152">IF(ISERROR(INDEX('Non Compliance input'!$I$5:$I$156,MATCH(1,(A4152='Non Compliance input'!$A$5:$A$156)*(E4152&gt;='Non Compliance input'!$D$5:$D$156)*(F4152&lt;='Non Compliance input'!$E$5:$E$156)*('Non Compliance input'!$I$5:$I$156="Yes"),0))
),"","Yes")</f>
        <v/>
      </c>
      <c r="N4152" s="149" t="str">
        <f>IF(VLOOKUP($A4152,HourEndingOutage!$B$3:$F$746,5,0)="Outage","Outage","")</f>
        <v/>
      </c>
      <c r="O4152" s="18">
        <f t="shared" si="579"/>
        <v>0</v>
      </c>
      <c r="P4152" s="18" t="str">
        <f t="shared" si="580"/>
        <v/>
      </c>
      <c r="Q4152" s="18">
        <f t="shared" si="581"/>
        <v>0</v>
      </c>
      <c r="R4152" s="118"/>
    </row>
    <row r="4153" spans="1:18" x14ac:dyDescent="0.25">
      <c r="A4153" s="25">
        <f t="shared" si="582"/>
        <v>462</v>
      </c>
      <c r="B4153" s="23">
        <f t="shared" si="583"/>
        <v>44581</v>
      </c>
      <c r="C4153" s="24">
        <v>6</v>
      </c>
      <c r="D4153" s="54" t="str">
        <f t="shared" si="575"/>
        <v>ASET</v>
      </c>
      <c r="E4153" s="178"/>
      <c r="F4153" s="179"/>
      <c r="G4153" s="177"/>
      <c r="H4153" s="177"/>
      <c r="I4153" s="169">
        <f t="shared" si="576"/>
        <v>0</v>
      </c>
      <c r="J4153" s="149" t="str" cm="1">
        <f t="array" ref="J4153">IF(ISERROR(INDEX('Non Compliance input'!$H$5:$H$156,MATCH(1,(A4153='Non Compliance input'!$A$5:$A$156)*(F4153&gt;='Non Compliance input'!$D$5:$D$156)*(E4153&lt;'Non Compliance input'!$E$5:$E$156)*('Non Compliance input'!$H$5:$H$156="Yes"),0))
),"","Yes")</f>
        <v/>
      </c>
      <c r="K4153" s="149">
        <f t="shared" si="577"/>
        <v>0</v>
      </c>
      <c r="L4153" s="162">
        <f t="shared" si="578"/>
        <v>0</v>
      </c>
      <c r="M4153" s="162" t="str" cm="1">
        <f t="array" ref="M4153">IF(ISERROR(INDEX('Non Compliance input'!$I$5:$I$156,MATCH(1,(A4153='Non Compliance input'!$A$5:$A$156)*(E4153&gt;='Non Compliance input'!$D$5:$D$156)*(F4153&lt;='Non Compliance input'!$E$5:$E$156)*('Non Compliance input'!$I$5:$I$156="Yes"),0))
),"","Yes")</f>
        <v/>
      </c>
      <c r="N4153" s="149" t="str">
        <f>IF(VLOOKUP($A4153,HourEndingOutage!$B$3:$F$746,5,0)="Outage","Outage","")</f>
        <v/>
      </c>
      <c r="O4153" s="18">
        <f t="shared" si="579"/>
        <v>0</v>
      </c>
      <c r="P4153" s="18" t="str">
        <f t="shared" si="580"/>
        <v/>
      </c>
      <c r="Q4153" s="18">
        <f t="shared" si="581"/>
        <v>0</v>
      </c>
      <c r="R4153" s="118"/>
    </row>
    <row r="4154" spans="1:18" x14ac:dyDescent="0.25">
      <c r="A4154" s="25">
        <f t="shared" si="582"/>
        <v>462</v>
      </c>
      <c r="B4154" s="23">
        <f t="shared" si="583"/>
        <v>44581</v>
      </c>
      <c r="C4154" s="24">
        <v>6</v>
      </c>
      <c r="D4154" s="54" t="str">
        <f t="shared" si="575"/>
        <v>ASET</v>
      </c>
      <c r="E4154" s="178"/>
      <c r="F4154" s="179"/>
      <c r="G4154" s="177"/>
      <c r="H4154" s="177"/>
      <c r="I4154" s="169">
        <f t="shared" si="576"/>
        <v>0</v>
      </c>
      <c r="J4154" s="149" t="str" cm="1">
        <f t="array" ref="J4154">IF(ISERROR(INDEX('Non Compliance input'!$H$5:$H$156,MATCH(1,(A4154='Non Compliance input'!$A$5:$A$156)*(F4154&gt;='Non Compliance input'!$D$5:$D$156)*(E4154&lt;'Non Compliance input'!$E$5:$E$156)*('Non Compliance input'!$H$5:$H$156="Yes"),0))
),"","Yes")</f>
        <v/>
      </c>
      <c r="K4154" s="149">
        <f t="shared" si="577"/>
        <v>0</v>
      </c>
      <c r="L4154" s="162">
        <f t="shared" si="578"/>
        <v>0</v>
      </c>
      <c r="M4154" s="162" t="str" cm="1">
        <f t="array" ref="M4154">IF(ISERROR(INDEX('Non Compliance input'!$I$5:$I$156,MATCH(1,(A4154='Non Compliance input'!$A$5:$A$156)*(E4154&gt;='Non Compliance input'!$D$5:$D$156)*(F4154&lt;='Non Compliance input'!$E$5:$E$156)*('Non Compliance input'!$I$5:$I$156="Yes"),0))
),"","Yes")</f>
        <v/>
      </c>
      <c r="N4154" s="149" t="str">
        <f>IF(VLOOKUP($A4154,HourEndingOutage!$B$3:$F$746,5,0)="Outage","Outage","")</f>
        <v/>
      </c>
      <c r="O4154" s="18">
        <f t="shared" si="579"/>
        <v>0</v>
      </c>
      <c r="P4154" s="18" t="str">
        <f t="shared" si="580"/>
        <v/>
      </c>
      <c r="Q4154" s="18">
        <f t="shared" si="581"/>
        <v>0</v>
      </c>
      <c r="R4154" s="118"/>
    </row>
    <row r="4155" spans="1:18" x14ac:dyDescent="0.25">
      <c r="A4155" s="25">
        <f t="shared" si="582"/>
        <v>462</v>
      </c>
      <c r="B4155" s="23">
        <f t="shared" si="583"/>
        <v>44581</v>
      </c>
      <c r="C4155" s="24">
        <v>6</v>
      </c>
      <c r="D4155" s="54" t="str">
        <f t="shared" si="575"/>
        <v>ASET</v>
      </c>
      <c r="E4155" s="178"/>
      <c r="F4155" s="179"/>
      <c r="G4155" s="177"/>
      <c r="H4155" s="177"/>
      <c r="I4155" s="169">
        <f t="shared" si="576"/>
        <v>0</v>
      </c>
      <c r="J4155" s="149" t="str" cm="1">
        <f t="array" ref="J4155">IF(ISERROR(INDEX('Non Compliance input'!$H$5:$H$156,MATCH(1,(A4155='Non Compliance input'!$A$5:$A$156)*(F4155&gt;='Non Compliance input'!$D$5:$D$156)*(E4155&lt;'Non Compliance input'!$E$5:$E$156)*('Non Compliance input'!$H$5:$H$156="Yes"),0))
),"","Yes")</f>
        <v/>
      </c>
      <c r="K4155" s="149">
        <f t="shared" si="577"/>
        <v>0</v>
      </c>
      <c r="L4155" s="162">
        <f t="shared" si="578"/>
        <v>0</v>
      </c>
      <c r="M4155" s="162" t="str" cm="1">
        <f t="array" ref="M4155">IF(ISERROR(INDEX('Non Compliance input'!$I$5:$I$156,MATCH(1,(A4155='Non Compliance input'!$A$5:$A$156)*(E4155&gt;='Non Compliance input'!$D$5:$D$156)*(F4155&lt;='Non Compliance input'!$E$5:$E$156)*('Non Compliance input'!$I$5:$I$156="Yes"),0))
),"","Yes")</f>
        <v/>
      </c>
      <c r="N4155" s="149" t="str">
        <f>IF(VLOOKUP($A4155,HourEndingOutage!$B$3:$F$746,5,0)="Outage","Outage","")</f>
        <v/>
      </c>
      <c r="O4155" s="18">
        <f t="shared" si="579"/>
        <v>0</v>
      </c>
      <c r="P4155" s="18" t="str">
        <f t="shared" si="580"/>
        <v/>
      </c>
      <c r="Q4155" s="18">
        <f t="shared" si="581"/>
        <v>0</v>
      </c>
      <c r="R4155" s="118"/>
    </row>
    <row r="4156" spans="1:18" x14ac:dyDescent="0.25">
      <c r="A4156" s="25">
        <f t="shared" si="582"/>
        <v>462</v>
      </c>
      <c r="B4156" s="23">
        <f t="shared" si="583"/>
        <v>44581</v>
      </c>
      <c r="C4156" s="24">
        <v>6</v>
      </c>
      <c r="D4156" s="54" t="str">
        <f t="shared" si="575"/>
        <v>ASET</v>
      </c>
      <c r="E4156" s="178"/>
      <c r="F4156" s="179"/>
      <c r="G4156" s="177"/>
      <c r="H4156" s="177"/>
      <c r="I4156" s="169">
        <f t="shared" si="576"/>
        <v>0</v>
      </c>
      <c r="J4156" s="149" t="str" cm="1">
        <f t="array" ref="J4156">IF(ISERROR(INDEX('Non Compliance input'!$H$5:$H$156,MATCH(1,(A4156='Non Compliance input'!$A$5:$A$156)*(F4156&gt;='Non Compliance input'!$D$5:$D$156)*(E4156&lt;'Non Compliance input'!$E$5:$E$156)*('Non Compliance input'!$H$5:$H$156="Yes"),0))
),"","Yes")</f>
        <v/>
      </c>
      <c r="K4156" s="149">
        <f t="shared" si="577"/>
        <v>0</v>
      </c>
      <c r="L4156" s="162">
        <f t="shared" si="578"/>
        <v>0</v>
      </c>
      <c r="M4156" s="162" t="str" cm="1">
        <f t="array" ref="M4156">IF(ISERROR(INDEX('Non Compliance input'!$I$5:$I$156,MATCH(1,(A4156='Non Compliance input'!$A$5:$A$156)*(E4156&gt;='Non Compliance input'!$D$5:$D$156)*(F4156&lt;='Non Compliance input'!$E$5:$E$156)*('Non Compliance input'!$I$5:$I$156="Yes"),0))
),"","Yes")</f>
        <v/>
      </c>
      <c r="N4156" s="149" t="str">
        <f>IF(VLOOKUP($A4156,HourEndingOutage!$B$3:$F$746,5,0)="Outage","Outage","")</f>
        <v/>
      </c>
      <c r="O4156" s="18">
        <f t="shared" si="579"/>
        <v>0</v>
      </c>
      <c r="P4156" s="18" t="str">
        <f t="shared" si="580"/>
        <v/>
      </c>
      <c r="Q4156" s="18">
        <f t="shared" si="581"/>
        <v>0</v>
      </c>
      <c r="R4156" s="118"/>
    </row>
    <row r="4157" spans="1:18" x14ac:dyDescent="0.25">
      <c r="A4157" s="25">
        <f t="shared" si="582"/>
        <v>462</v>
      </c>
      <c r="B4157" s="23">
        <f t="shared" si="583"/>
        <v>44581</v>
      </c>
      <c r="C4157" s="24">
        <v>6</v>
      </c>
      <c r="D4157" s="54" t="str">
        <f t="shared" si="575"/>
        <v>ASET</v>
      </c>
      <c r="E4157" s="178"/>
      <c r="F4157" s="179"/>
      <c r="G4157" s="177"/>
      <c r="H4157" s="177"/>
      <c r="I4157" s="169">
        <f t="shared" si="576"/>
        <v>0</v>
      </c>
      <c r="J4157" s="149" t="str" cm="1">
        <f t="array" ref="J4157">IF(ISERROR(INDEX('Non Compliance input'!$H$5:$H$156,MATCH(1,(A4157='Non Compliance input'!$A$5:$A$156)*(F4157&gt;='Non Compliance input'!$D$5:$D$156)*(E4157&lt;'Non Compliance input'!$E$5:$E$156)*('Non Compliance input'!$H$5:$H$156="Yes"),0))
),"","Yes")</f>
        <v/>
      </c>
      <c r="K4157" s="149">
        <f t="shared" si="577"/>
        <v>0</v>
      </c>
      <c r="L4157" s="162">
        <f t="shared" si="578"/>
        <v>0</v>
      </c>
      <c r="M4157" s="162" t="str" cm="1">
        <f t="array" ref="M4157">IF(ISERROR(INDEX('Non Compliance input'!$I$5:$I$156,MATCH(1,(A4157='Non Compliance input'!$A$5:$A$156)*(E4157&gt;='Non Compliance input'!$D$5:$D$156)*(F4157&lt;='Non Compliance input'!$E$5:$E$156)*('Non Compliance input'!$I$5:$I$156="Yes"),0))
),"","Yes")</f>
        <v/>
      </c>
      <c r="N4157" s="149" t="str">
        <f>IF(VLOOKUP($A4157,HourEndingOutage!$B$3:$F$746,5,0)="Outage","Outage","")</f>
        <v/>
      </c>
      <c r="O4157" s="18">
        <f t="shared" si="579"/>
        <v>0</v>
      </c>
      <c r="P4157" s="18" t="str">
        <f t="shared" si="580"/>
        <v/>
      </c>
      <c r="Q4157" s="18">
        <f t="shared" si="581"/>
        <v>0</v>
      </c>
      <c r="R4157" s="118"/>
    </row>
    <row r="4158" spans="1:18" x14ac:dyDescent="0.25">
      <c r="A4158" s="25">
        <f t="shared" si="582"/>
        <v>462</v>
      </c>
      <c r="B4158" s="23">
        <f t="shared" si="583"/>
        <v>44581</v>
      </c>
      <c r="C4158" s="24">
        <v>6</v>
      </c>
      <c r="D4158" s="54" t="str">
        <f t="shared" si="575"/>
        <v>ASET</v>
      </c>
      <c r="E4158" s="178"/>
      <c r="F4158" s="179"/>
      <c r="G4158" s="177"/>
      <c r="H4158" s="177"/>
      <c r="I4158" s="169">
        <f t="shared" si="576"/>
        <v>0</v>
      </c>
      <c r="J4158" s="149" t="str" cm="1">
        <f t="array" ref="J4158">IF(ISERROR(INDEX('Non Compliance input'!$H$5:$H$156,MATCH(1,(A4158='Non Compliance input'!$A$5:$A$156)*(F4158&gt;='Non Compliance input'!$D$5:$D$156)*(E4158&lt;'Non Compliance input'!$E$5:$E$156)*('Non Compliance input'!$H$5:$H$156="Yes"),0))
),"","Yes")</f>
        <v/>
      </c>
      <c r="K4158" s="149">
        <f t="shared" si="577"/>
        <v>0</v>
      </c>
      <c r="L4158" s="162">
        <f t="shared" si="578"/>
        <v>0</v>
      </c>
      <c r="M4158" s="162" t="str" cm="1">
        <f t="array" ref="M4158">IF(ISERROR(INDEX('Non Compliance input'!$I$5:$I$156,MATCH(1,(A4158='Non Compliance input'!$A$5:$A$156)*(E4158&gt;='Non Compliance input'!$D$5:$D$156)*(F4158&lt;='Non Compliance input'!$E$5:$E$156)*('Non Compliance input'!$I$5:$I$156="Yes"),0))
),"","Yes")</f>
        <v/>
      </c>
      <c r="N4158" s="149" t="str">
        <f>IF(VLOOKUP($A4158,HourEndingOutage!$B$3:$F$746,5,0)="Outage","Outage","")</f>
        <v/>
      </c>
      <c r="O4158" s="18">
        <f t="shared" si="579"/>
        <v>0</v>
      </c>
      <c r="P4158" s="18" t="str">
        <f t="shared" si="580"/>
        <v/>
      </c>
      <c r="Q4158" s="18">
        <f t="shared" si="581"/>
        <v>0</v>
      </c>
      <c r="R4158" s="118"/>
    </row>
    <row r="4159" spans="1:18" x14ac:dyDescent="0.25">
      <c r="A4159" s="25">
        <f t="shared" si="582"/>
        <v>462</v>
      </c>
      <c r="B4159" s="23">
        <f t="shared" si="583"/>
        <v>44581</v>
      </c>
      <c r="C4159" s="24">
        <v>6</v>
      </c>
      <c r="D4159" s="54" t="str">
        <f t="shared" si="575"/>
        <v>ASET</v>
      </c>
      <c r="E4159" s="178"/>
      <c r="F4159" s="179"/>
      <c r="G4159" s="177"/>
      <c r="H4159" s="177"/>
      <c r="I4159" s="169">
        <f t="shared" si="576"/>
        <v>0</v>
      </c>
      <c r="J4159" s="149" t="str" cm="1">
        <f t="array" ref="J4159">IF(ISERROR(INDEX('Non Compliance input'!$H$5:$H$156,MATCH(1,(A4159='Non Compliance input'!$A$5:$A$156)*(F4159&gt;='Non Compliance input'!$D$5:$D$156)*(E4159&lt;'Non Compliance input'!$E$5:$E$156)*('Non Compliance input'!$H$5:$H$156="Yes"),0))
),"","Yes")</f>
        <v/>
      </c>
      <c r="K4159" s="149">
        <f t="shared" si="577"/>
        <v>0</v>
      </c>
      <c r="L4159" s="162">
        <f t="shared" si="578"/>
        <v>0</v>
      </c>
      <c r="M4159" s="162" t="str" cm="1">
        <f t="array" ref="M4159">IF(ISERROR(INDEX('Non Compliance input'!$I$5:$I$156,MATCH(1,(A4159='Non Compliance input'!$A$5:$A$156)*(E4159&gt;='Non Compliance input'!$D$5:$D$156)*(F4159&lt;='Non Compliance input'!$E$5:$E$156)*('Non Compliance input'!$I$5:$I$156="Yes"),0))
),"","Yes")</f>
        <v/>
      </c>
      <c r="N4159" s="149" t="str">
        <f>IF(VLOOKUP($A4159,HourEndingOutage!$B$3:$F$746,5,0)="Outage","Outage","")</f>
        <v/>
      </c>
      <c r="O4159" s="18">
        <f t="shared" si="579"/>
        <v>0</v>
      </c>
      <c r="P4159" s="18" t="str">
        <f t="shared" si="580"/>
        <v/>
      </c>
      <c r="Q4159" s="18">
        <f t="shared" si="581"/>
        <v>0</v>
      </c>
      <c r="R4159" s="118"/>
    </row>
    <row r="4160" spans="1:18" x14ac:dyDescent="0.25">
      <c r="A4160" s="25">
        <f t="shared" si="582"/>
        <v>462</v>
      </c>
      <c r="B4160" s="23">
        <f t="shared" si="583"/>
        <v>44581</v>
      </c>
      <c r="C4160" s="24">
        <v>6</v>
      </c>
      <c r="D4160" s="54" t="str">
        <f t="shared" si="575"/>
        <v>ASET</v>
      </c>
      <c r="E4160" s="178"/>
      <c r="F4160" s="179"/>
      <c r="G4160" s="177"/>
      <c r="H4160" s="177"/>
      <c r="I4160" s="169">
        <f t="shared" si="576"/>
        <v>0</v>
      </c>
      <c r="J4160" s="149" t="str" cm="1">
        <f t="array" ref="J4160">IF(ISERROR(INDEX('Non Compliance input'!$H$5:$H$156,MATCH(1,(A4160='Non Compliance input'!$A$5:$A$156)*(F4160&gt;='Non Compliance input'!$D$5:$D$156)*(E4160&lt;'Non Compliance input'!$E$5:$E$156)*('Non Compliance input'!$H$5:$H$156="Yes"),0))
),"","Yes")</f>
        <v/>
      </c>
      <c r="K4160" s="149">
        <f t="shared" si="577"/>
        <v>0</v>
      </c>
      <c r="L4160" s="162">
        <f t="shared" si="578"/>
        <v>0</v>
      </c>
      <c r="M4160" s="162" t="str" cm="1">
        <f t="array" ref="M4160">IF(ISERROR(INDEX('Non Compliance input'!$I$5:$I$156,MATCH(1,(A4160='Non Compliance input'!$A$5:$A$156)*(E4160&gt;='Non Compliance input'!$D$5:$D$156)*(F4160&lt;='Non Compliance input'!$E$5:$E$156)*('Non Compliance input'!$I$5:$I$156="Yes"),0))
),"","Yes")</f>
        <v/>
      </c>
      <c r="N4160" s="149" t="str">
        <f>IF(VLOOKUP($A4160,HourEndingOutage!$B$3:$F$746,5,0)="Outage","Outage","")</f>
        <v/>
      </c>
      <c r="O4160" s="18">
        <f t="shared" si="579"/>
        <v>0</v>
      </c>
      <c r="P4160" s="18" t="str">
        <f t="shared" si="580"/>
        <v/>
      </c>
      <c r="Q4160" s="18">
        <f t="shared" si="581"/>
        <v>0</v>
      </c>
      <c r="R4160" s="118"/>
    </row>
    <row r="4161" spans="1:18" x14ac:dyDescent="0.25">
      <c r="A4161" s="25">
        <f t="shared" si="582"/>
        <v>463</v>
      </c>
      <c r="B4161" s="23">
        <f t="shared" si="583"/>
        <v>44581</v>
      </c>
      <c r="C4161" s="24">
        <v>7</v>
      </c>
      <c r="D4161" s="54" t="str">
        <f t="shared" si="575"/>
        <v>ASET</v>
      </c>
      <c r="E4161" s="178"/>
      <c r="F4161" s="179"/>
      <c r="G4161" s="177"/>
      <c r="H4161" s="177"/>
      <c r="I4161" s="169">
        <f t="shared" si="576"/>
        <v>0</v>
      </c>
      <c r="J4161" s="149" t="str" cm="1">
        <f t="array" ref="J4161">IF(ISERROR(INDEX('Non Compliance input'!$H$5:$H$156,MATCH(1,(A4161='Non Compliance input'!$A$5:$A$156)*(F4161&gt;='Non Compliance input'!$D$5:$D$156)*(E4161&lt;'Non Compliance input'!$E$5:$E$156)*('Non Compliance input'!$H$5:$H$156="Yes"),0))
),"","Yes")</f>
        <v/>
      </c>
      <c r="K4161" s="149">
        <f t="shared" si="577"/>
        <v>0</v>
      </c>
      <c r="L4161" s="162">
        <f t="shared" si="578"/>
        <v>0</v>
      </c>
      <c r="M4161" s="162" t="str" cm="1">
        <f t="array" ref="M4161">IF(ISERROR(INDEX('Non Compliance input'!$I$5:$I$156,MATCH(1,(A4161='Non Compliance input'!$A$5:$A$156)*(E4161&gt;='Non Compliance input'!$D$5:$D$156)*(F4161&lt;='Non Compliance input'!$E$5:$E$156)*('Non Compliance input'!$I$5:$I$156="Yes"),0))
),"","Yes")</f>
        <v/>
      </c>
      <c r="N4161" s="149" t="str">
        <f>IF(VLOOKUP($A4161,HourEndingOutage!$B$3:$F$746,5,0)="Outage","Outage","")</f>
        <v/>
      </c>
      <c r="O4161" s="18">
        <f t="shared" si="579"/>
        <v>0</v>
      </c>
      <c r="P4161" s="18" t="str">
        <f t="shared" si="580"/>
        <v/>
      </c>
      <c r="Q4161" s="18">
        <f t="shared" si="581"/>
        <v>0</v>
      </c>
      <c r="R4161" s="118"/>
    </row>
    <row r="4162" spans="1:18" x14ac:dyDescent="0.25">
      <c r="A4162" s="25">
        <f t="shared" si="582"/>
        <v>463</v>
      </c>
      <c r="B4162" s="23">
        <f t="shared" si="583"/>
        <v>44581</v>
      </c>
      <c r="C4162" s="24">
        <v>7</v>
      </c>
      <c r="D4162" s="54" t="str">
        <f t="shared" ref="D4162:D4225" si="584">Unit</f>
        <v>ASET</v>
      </c>
      <c r="E4162" s="178"/>
      <c r="F4162" s="179"/>
      <c r="G4162" s="177"/>
      <c r="H4162" s="177"/>
      <c r="I4162" s="169">
        <f t="shared" si="576"/>
        <v>0</v>
      </c>
      <c r="J4162" s="149" t="str" cm="1">
        <f t="array" ref="J4162">IF(ISERROR(INDEX('Non Compliance input'!$H$5:$H$156,MATCH(1,(A4162='Non Compliance input'!$A$5:$A$156)*(F4162&gt;='Non Compliance input'!$D$5:$D$156)*(E4162&lt;'Non Compliance input'!$E$5:$E$156)*('Non Compliance input'!$H$5:$H$156="Yes"),0))
),"","Yes")</f>
        <v/>
      </c>
      <c r="K4162" s="149">
        <f t="shared" si="577"/>
        <v>0</v>
      </c>
      <c r="L4162" s="162">
        <f t="shared" si="578"/>
        <v>0</v>
      </c>
      <c r="M4162" s="162" t="str" cm="1">
        <f t="array" ref="M4162">IF(ISERROR(INDEX('Non Compliance input'!$I$5:$I$156,MATCH(1,(A4162='Non Compliance input'!$A$5:$A$156)*(E4162&gt;='Non Compliance input'!$D$5:$D$156)*(F4162&lt;='Non Compliance input'!$E$5:$E$156)*('Non Compliance input'!$I$5:$I$156="Yes"),0))
),"","Yes")</f>
        <v/>
      </c>
      <c r="N4162" s="149" t="str">
        <f>IF(VLOOKUP($A4162,HourEndingOutage!$B$3:$F$746,5,0)="Outage","Outage","")</f>
        <v/>
      </c>
      <c r="O4162" s="18">
        <f t="shared" si="579"/>
        <v>0</v>
      </c>
      <c r="P4162" s="18" t="str">
        <f t="shared" si="580"/>
        <v/>
      </c>
      <c r="Q4162" s="18">
        <f t="shared" si="581"/>
        <v>0</v>
      </c>
      <c r="R4162" s="118"/>
    </row>
    <row r="4163" spans="1:18" x14ac:dyDescent="0.25">
      <c r="A4163" s="25">
        <f t="shared" si="582"/>
        <v>463</v>
      </c>
      <c r="B4163" s="23">
        <f t="shared" si="583"/>
        <v>44581</v>
      </c>
      <c r="C4163" s="24">
        <v>7</v>
      </c>
      <c r="D4163" s="54" t="str">
        <f t="shared" si="584"/>
        <v>ASET</v>
      </c>
      <c r="E4163" s="178"/>
      <c r="F4163" s="179"/>
      <c r="G4163" s="177"/>
      <c r="H4163" s="177"/>
      <c r="I4163" s="169">
        <f t="shared" ref="I4163:I4226" si="585">IF(AND(LEN(E4163)&gt;2,LEN(F4163)&gt;2)=TRUE,(ROUND((F4163-E4163)*1440,0)),0)</f>
        <v>0</v>
      </c>
      <c r="J4163" s="149" t="str" cm="1">
        <f t="array" ref="J4163">IF(ISERROR(INDEX('Non Compliance input'!$H$5:$H$156,MATCH(1,(A4163='Non Compliance input'!$A$5:$A$156)*(F4163&gt;='Non Compliance input'!$D$5:$D$156)*(E4163&lt;'Non Compliance input'!$E$5:$E$156)*('Non Compliance input'!$H$5:$H$156="Yes"),0))
),"","Yes")</f>
        <v/>
      </c>
      <c r="K4163" s="149">
        <f t="shared" ref="K4163:K4226" si="586">IF(J4163="Yes",0,MIN(H4163,G4163,IF(H4163="",0,Contract_Volume)))</f>
        <v>0</v>
      </c>
      <c r="L4163" s="162">
        <f t="shared" ref="L4163:L4226" si="587">IF(J4163="Yes",0,(MIN(H4163,G4163)*(I4163/60)))</f>
        <v>0</v>
      </c>
      <c r="M4163" s="162" t="str" cm="1">
        <f t="array" ref="M4163">IF(ISERROR(INDEX('Non Compliance input'!$I$5:$I$156,MATCH(1,(A4163='Non Compliance input'!$A$5:$A$156)*(E4163&gt;='Non Compliance input'!$D$5:$D$156)*(F4163&lt;='Non Compliance input'!$E$5:$E$156)*('Non Compliance input'!$I$5:$I$156="Yes"),0))
),"","Yes")</f>
        <v/>
      </c>
      <c r="N4163" s="149" t="str">
        <f>IF(VLOOKUP($A4163,HourEndingOutage!$B$3:$F$746,5,0)="Outage","Outage","")</f>
        <v/>
      </c>
      <c r="O4163" s="18">
        <f t="shared" ref="O4163:O4226" si="588">IF(OR(M4163="Yes",N4163="Outage"),0,(K4163*(I4163/60))*Arming)</f>
        <v>0</v>
      </c>
      <c r="P4163" s="18" t="str">
        <f t="shared" ref="P4163:P4226" si="589">IF(ISERROR(VLOOKUP($A4163,FTShour,1,0)),"","Yes")</f>
        <v/>
      </c>
      <c r="Q4163" s="18">
        <f t="shared" si="581"/>
        <v>0</v>
      </c>
      <c r="R4163" s="118"/>
    </row>
    <row r="4164" spans="1:18" x14ac:dyDescent="0.25">
      <c r="A4164" s="25">
        <f t="shared" si="582"/>
        <v>463</v>
      </c>
      <c r="B4164" s="23">
        <f t="shared" si="583"/>
        <v>44581</v>
      </c>
      <c r="C4164" s="24">
        <v>7</v>
      </c>
      <c r="D4164" s="54" t="str">
        <f t="shared" si="584"/>
        <v>ASET</v>
      </c>
      <c r="E4164" s="178"/>
      <c r="F4164" s="179"/>
      <c r="G4164" s="177"/>
      <c r="H4164" s="177"/>
      <c r="I4164" s="169">
        <f t="shared" si="585"/>
        <v>0</v>
      </c>
      <c r="J4164" s="149" t="str" cm="1">
        <f t="array" ref="J4164">IF(ISERROR(INDEX('Non Compliance input'!$H$5:$H$156,MATCH(1,(A4164='Non Compliance input'!$A$5:$A$156)*(F4164&gt;='Non Compliance input'!$D$5:$D$156)*(E4164&lt;'Non Compliance input'!$E$5:$E$156)*('Non Compliance input'!$H$5:$H$156="Yes"),0))
),"","Yes")</f>
        <v/>
      </c>
      <c r="K4164" s="149">
        <f t="shared" si="586"/>
        <v>0</v>
      </c>
      <c r="L4164" s="162">
        <f t="shared" si="587"/>
        <v>0</v>
      </c>
      <c r="M4164" s="162" t="str" cm="1">
        <f t="array" ref="M4164">IF(ISERROR(INDEX('Non Compliance input'!$I$5:$I$156,MATCH(1,(A4164='Non Compliance input'!$A$5:$A$156)*(E4164&gt;='Non Compliance input'!$D$5:$D$156)*(F4164&lt;='Non Compliance input'!$E$5:$E$156)*('Non Compliance input'!$I$5:$I$156="Yes"),0))
),"","Yes")</f>
        <v/>
      </c>
      <c r="N4164" s="149" t="str">
        <f>IF(VLOOKUP($A4164,HourEndingOutage!$B$3:$F$746,5,0)="Outage","Outage","")</f>
        <v/>
      </c>
      <c r="O4164" s="18">
        <f t="shared" si="588"/>
        <v>0</v>
      </c>
      <c r="P4164" s="18" t="str">
        <f t="shared" si="589"/>
        <v/>
      </c>
      <c r="Q4164" s="18">
        <f t="shared" ref="Q4164:Q4227" si="590">IF(P4164="Yes",-O4164,0)</f>
        <v>0</v>
      </c>
      <c r="R4164" s="118"/>
    </row>
    <row r="4165" spans="1:18" x14ac:dyDescent="0.25">
      <c r="A4165" s="25">
        <f t="shared" si="582"/>
        <v>463</v>
      </c>
      <c r="B4165" s="23">
        <f t="shared" si="583"/>
        <v>44581</v>
      </c>
      <c r="C4165" s="24">
        <v>7</v>
      </c>
      <c r="D4165" s="54" t="str">
        <f t="shared" si="584"/>
        <v>ASET</v>
      </c>
      <c r="E4165" s="178"/>
      <c r="F4165" s="179"/>
      <c r="G4165" s="177"/>
      <c r="H4165" s="177"/>
      <c r="I4165" s="169">
        <f t="shared" si="585"/>
        <v>0</v>
      </c>
      <c r="J4165" s="149" t="str" cm="1">
        <f t="array" ref="J4165">IF(ISERROR(INDEX('Non Compliance input'!$H$5:$H$156,MATCH(1,(A4165='Non Compliance input'!$A$5:$A$156)*(F4165&gt;='Non Compliance input'!$D$5:$D$156)*(E4165&lt;'Non Compliance input'!$E$5:$E$156)*('Non Compliance input'!$H$5:$H$156="Yes"),0))
),"","Yes")</f>
        <v/>
      </c>
      <c r="K4165" s="149">
        <f t="shared" si="586"/>
        <v>0</v>
      </c>
      <c r="L4165" s="162">
        <f t="shared" si="587"/>
        <v>0</v>
      </c>
      <c r="M4165" s="162" t="str" cm="1">
        <f t="array" ref="M4165">IF(ISERROR(INDEX('Non Compliance input'!$I$5:$I$156,MATCH(1,(A4165='Non Compliance input'!$A$5:$A$156)*(E4165&gt;='Non Compliance input'!$D$5:$D$156)*(F4165&lt;='Non Compliance input'!$E$5:$E$156)*('Non Compliance input'!$I$5:$I$156="Yes"),0))
),"","Yes")</f>
        <v/>
      </c>
      <c r="N4165" s="149" t="str">
        <f>IF(VLOOKUP($A4165,HourEndingOutage!$B$3:$F$746,5,0)="Outage","Outage","")</f>
        <v/>
      </c>
      <c r="O4165" s="18">
        <f t="shared" si="588"/>
        <v>0</v>
      </c>
      <c r="P4165" s="18" t="str">
        <f t="shared" si="589"/>
        <v/>
      </c>
      <c r="Q4165" s="18">
        <f t="shared" si="590"/>
        <v>0</v>
      </c>
      <c r="R4165" s="118"/>
    </row>
    <row r="4166" spans="1:18" x14ac:dyDescent="0.25">
      <c r="A4166" s="25">
        <f t="shared" si="582"/>
        <v>463</v>
      </c>
      <c r="B4166" s="23">
        <f t="shared" si="583"/>
        <v>44581</v>
      </c>
      <c r="C4166" s="24">
        <v>7</v>
      </c>
      <c r="D4166" s="54" t="str">
        <f t="shared" si="584"/>
        <v>ASET</v>
      </c>
      <c r="E4166" s="178"/>
      <c r="F4166" s="179"/>
      <c r="G4166" s="177"/>
      <c r="H4166" s="177"/>
      <c r="I4166" s="169">
        <f t="shared" si="585"/>
        <v>0</v>
      </c>
      <c r="J4166" s="149" t="str" cm="1">
        <f t="array" ref="J4166">IF(ISERROR(INDEX('Non Compliance input'!$H$5:$H$156,MATCH(1,(A4166='Non Compliance input'!$A$5:$A$156)*(F4166&gt;='Non Compliance input'!$D$5:$D$156)*(E4166&lt;'Non Compliance input'!$E$5:$E$156)*('Non Compliance input'!$H$5:$H$156="Yes"),0))
),"","Yes")</f>
        <v/>
      </c>
      <c r="K4166" s="149">
        <f t="shared" si="586"/>
        <v>0</v>
      </c>
      <c r="L4166" s="162">
        <f t="shared" si="587"/>
        <v>0</v>
      </c>
      <c r="M4166" s="162" t="str" cm="1">
        <f t="array" ref="M4166">IF(ISERROR(INDEX('Non Compliance input'!$I$5:$I$156,MATCH(1,(A4166='Non Compliance input'!$A$5:$A$156)*(E4166&gt;='Non Compliance input'!$D$5:$D$156)*(F4166&lt;='Non Compliance input'!$E$5:$E$156)*('Non Compliance input'!$I$5:$I$156="Yes"),0))
),"","Yes")</f>
        <v/>
      </c>
      <c r="N4166" s="149" t="str">
        <f>IF(VLOOKUP($A4166,HourEndingOutage!$B$3:$F$746,5,0)="Outage","Outage","")</f>
        <v/>
      </c>
      <c r="O4166" s="18">
        <f t="shared" si="588"/>
        <v>0</v>
      </c>
      <c r="P4166" s="18" t="str">
        <f t="shared" si="589"/>
        <v/>
      </c>
      <c r="Q4166" s="18">
        <f t="shared" si="590"/>
        <v>0</v>
      </c>
      <c r="R4166" s="118"/>
    </row>
    <row r="4167" spans="1:18" x14ac:dyDescent="0.25">
      <c r="A4167" s="25">
        <f t="shared" si="582"/>
        <v>463</v>
      </c>
      <c r="B4167" s="23">
        <f t="shared" si="583"/>
        <v>44581</v>
      </c>
      <c r="C4167" s="24">
        <v>7</v>
      </c>
      <c r="D4167" s="54" t="str">
        <f t="shared" si="584"/>
        <v>ASET</v>
      </c>
      <c r="E4167" s="178"/>
      <c r="F4167" s="179"/>
      <c r="G4167" s="177"/>
      <c r="H4167" s="177"/>
      <c r="I4167" s="169">
        <f t="shared" si="585"/>
        <v>0</v>
      </c>
      <c r="J4167" s="149" t="str" cm="1">
        <f t="array" ref="J4167">IF(ISERROR(INDEX('Non Compliance input'!$H$5:$H$156,MATCH(1,(A4167='Non Compliance input'!$A$5:$A$156)*(F4167&gt;='Non Compliance input'!$D$5:$D$156)*(E4167&lt;'Non Compliance input'!$E$5:$E$156)*('Non Compliance input'!$H$5:$H$156="Yes"),0))
),"","Yes")</f>
        <v/>
      </c>
      <c r="K4167" s="149">
        <f t="shared" si="586"/>
        <v>0</v>
      </c>
      <c r="L4167" s="162">
        <f t="shared" si="587"/>
        <v>0</v>
      </c>
      <c r="M4167" s="162" t="str" cm="1">
        <f t="array" ref="M4167">IF(ISERROR(INDEX('Non Compliance input'!$I$5:$I$156,MATCH(1,(A4167='Non Compliance input'!$A$5:$A$156)*(E4167&gt;='Non Compliance input'!$D$5:$D$156)*(F4167&lt;='Non Compliance input'!$E$5:$E$156)*('Non Compliance input'!$I$5:$I$156="Yes"),0))
),"","Yes")</f>
        <v/>
      </c>
      <c r="N4167" s="149" t="str">
        <f>IF(VLOOKUP($A4167,HourEndingOutage!$B$3:$F$746,5,0)="Outage","Outage","")</f>
        <v/>
      </c>
      <c r="O4167" s="18">
        <f t="shared" si="588"/>
        <v>0</v>
      </c>
      <c r="P4167" s="18" t="str">
        <f t="shared" si="589"/>
        <v/>
      </c>
      <c r="Q4167" s="18">
        <f t="shared" si="590"/>
        <v>0</v>
      </c>
      <c r="R4167" s="118"/>
    </row>
    <row r="4168" spans="1:18" x14ac:dyDescent="0.25">
      <c r="A4168" s="25">
        <f t="shared" si="582"/>
        <v>463</v>
      </c>
      <c r="B4168" s="23">
        <f t="shared" si="583"/>
        <v>44581</v>
      </c>
      <c r="C4168" s="24">
        <v>7</v>
      </c>
      <c r="D4168" s="54" t="str">
        <f t="shared" si="584"/>
        <v>ASET</v>
      </c>
      <c r="E4168" s="178"/>
      <c r="F4168" s="179"/>
      <c r="G4168" s="177"/>
      <c r="H4168" s="177"/>
      <c r="I4168" s="169">
        <f t="shared" si="585"/>
        <v>0</v>
      </c>
      <c r="J4168" s="149" t="str" cm="1">
        <f t="array" ref="J4168">IF(ISERROR(INDEX('Non Compliance input'!$H$5:$H$156,MATCH(1,(A4168='Non Compliance input'!$A$5:$A$156)*(F4168&gt;='Non Compliance input'!$D$5:$D$156)*(E4168&lt;'Non Compliance input'!$E$5:$E$156)*('Non Compliance input'!$H$5:$H$156="Yes"),0))
),"","Yes")</f>
        <v/>
      </c>
      <c r="K4168" s="149">
        <f t="shared" si="586"/>
        <v>0</v>
      </c>
      <c r="L4168" s="162">
        <f t="shared" si="587"/>
        <v>0</v>
      </c>
      <c r="M4168" s="162" t="str" cm="1">
        <f t="array" ref="M4168">IF(ISERROR(INDEX('Non Compliance input'!$I$5:$I$156,MATCH(1,(A4168='Non Compliance input'!$A$5:$A$156)*(E4168&gt;='Non Compliance input'!$D$5:$D$156)*(F4168&lt;='Non Compliance input'!$E$5:$E$156)*('Non Compliance input'!$I$5:$I$156="Yes"),0))
),"","Yes")</f>
        <v/>
      </c>
      <c r="N4168" s="149" t="str">
        <f>IF(VLOOKUP($A4168,HourEndingOutage!$B$3:$F$746,5,0)="Outage","Outage","")</f>
        <v/>
      </c>
      <c r="O4168" s="18">
        <f t="shared" si="588"/>
        <v>0</v>
      </c>
      <c r="P4168" s="18" t="str">
        <f t="shared" si="589"/>
        <v/>
      </c>
      <c r="Q4168" s="18">
        <f t="shared" si="590"/>
        <v>0</v>
      </c>
      <c r="R4168" s="118"/>
    </row>
    <row r="4169" spans="1:18" x14ac:dyDescent="0.25">
      <c r="A4169" s="25">
        <f t="shared" si="582"/>
        <v>463</v>
      </c>
      <c r="B4169" s="23">
        <f t="shared" si="583"/>
        <v>44581</v>
      </c>
      <c r="C4169" s="24">
        <v>7</v>
      </c>
      <c r="D4169" s="54" t="str">
        <f t="shared" si="584"/>
        <v>ASET</v>
      </c>
      <c r="E4169" s="178"/>
      <c r="F4169" s="179"/>
      <c r="G4169" s="177"/>
      <c r="H4169" s="177"/>
      <c r="I4169" s="169">
        <f t="shared" si="585"/>
        <v>0</v>
      </c>
      <c r="J4169" s="149" t="str" cm="1">
        <f t="array" ref="J4169">IF(ISERROR(INDEX('Non Compliance input'!$H$5:$H$156,MATCH(1,(A4169='Non Compliance input'!$A$5:$A$156)*(F4169&gt;='Non Compliance input'!$D$5:$D$156)*(E4169&lt;'Non Compliance input'!$E$5:$E$156)*('Non Compliance input'!$H$5:$H$156="Yes"),0))
),"","Yes")</f>
        <v/>
      </c>
      <c r="K4169" s="149">
        <f t="shared" si="586"/>
        <v>0</v>
      </c>
      <c r="L4169" s="162">
        <f t="shared" si="587"/>
        <v>0</v>
      </c>
      <c r="M4169" s="162" t="str" cm="1">
        <f t="array" ref="M4169">IF(ISERROR(INDEX('Non Compliance input'!$I$5:$I$156,MATCH(1,(A4169='Non Compliance input'!$A$5:$A$156)*(E4169&gt;='Non Compliance input'!$D$5:$D$156)*(F4169&lt;='Non Compliance input'!$E$5:$E$156)*('Non Compliance input'!$I$5:$I$156="Yes"),0))
),"","Yes")</f>
        <v/>
      </c>
      <c r="N4169" s="149" t="str">
        <f>IF(VLOOKUP($A4169,HourEndingOutage!$B$3:$F$746,5,0)="Outage","Outage","")</f>
        <v/>
      </c>
      <c r="O4169" s="18">
        <f t="shared" si="588"/>
        <v>0</v>
      </c>
      <c r="P4169" s="18" t="str">
        <f t="shared" si="589"/>
        <v/>
      </c>
      <c r="Q4169" s="18">
        <f t="shared" si="590"/>
        <v>0</v>
      </c>
      <c r="R4169" s="118"/>
    </row>
    <row r="4170" spans="1:18" x14ac:dyDescent="0.25">
      <c r="A4170" s="25">
        <f t="shared" si="582"/>
        <v>464</v>
      </c>
      <c r="B4170" s="23">
        <f t="shared" si="583"/>
        <v>44581</v>
      </c>
      <c r="C4170" s="24">
        <v>8</v>
      </c>
      <c r="D4170" s="54" t="str">
        <f t="shared" si="584"/>
        <v>ASET</v>
      </c>
      <c r="E4170" s="178"/>
      <c r="F4170" s="179"/>
      <c r="G4170" s="177"/>
      <c r="H4170" s="177"/>
      <c r="I4170" s="169">
        <f t="shared" si="585"/>
        <v>0</v>
      </c>
      <c r="J4170" s="149" t="str" cm="1">
        <f t="array" ref="J4170">IF(ISERROR(INDEX('Non Compliance input'!$H$5:$H$156,MATCH(1,(A4170='Non Compliance input'!$A$5:$A$156)*(F4170&gt;='Non Compliance input'!$D$5:$D$156)*(E4170&lt;'Non Compliance input'!$E$5:$E$156)*('Non Compliance input'!$H$5:$H$156="Yes"),0))
),"","Yes")</f>
        <v/>
      </c>
      <c r="K4170" s="149">
        <f t="shared" si="586"/>
        <v>0</v>
      </c>
      <c r="L4170" s="162">
        <f t="shared" si="587"/>
        <v>0</v>
      </c>
      <c r="M4170" s="162" t="str" cm="1">
        <f t="array" ref="M4170">IF(ISERROR(INDEX('Non Compliance input'!$I$5:$I$156,MATCH(1,(A4170='Non Compliance input'!$A$5:$A$156)*(E4170&gt;='Non Compliance input'!$D$5:$D$156)*(F4170&lt;='Non Compliance input'!$E$5:$E$156)*('Non Compliance input'!$I$5:$I$156="Yes"),0))
),"","Yes")</f>
        <v/>
      </c>
      <c r="N4170" s="149" t="str">
        <f>IF(VLOOKUP($A4170,HourEndingOutage!$B$3:$F$746,5,0)="Outage","Outage","")</f>
        <v/>
      </c>
      <c r="O4170" s="18">
        <f t="shared" si="588"/>
        <v>0</v>
      </c>
      <c r="P4170" s="18" t="str">
        <f t="shared" si="589"/>
        <v/>
      </c>
      <c r="Q4170" s="18">
        <f t="shared" si="590"/>
        <v>0</v>
      </c>
      <c r="R4170" s="118"/>
    </row>
    <row r="4171" spans="1:18" x14ac:dyDescent="0.25">
      <c r="A4171" s="25">
        <f t="shared" si="582"/>
        <v>464</v>
      </c>
      <c r="B4171" s="23">
        <f t="shared" si="583"/>
        <v>44581</v>
      </c>
      <c r="C4171" s="24">
        <v>8</v>
      </c>
      <c r="D4171" s="54" t="str">
        <f t="shared" si="584"/>
        <v>ASET</v>
      </c>
      <c r="E4171" s="178"/>
      <c r="F4171" s="179"/>
      <c r="G4171" s="177"/>
      <c r="H4171" s="177"/>
      <c r="I4171" s="169">
        <f t="shared" si="585"/>
        <v>0</v>
      </c>
      <c r="J4171" s="149" t="str" cm="1">
        <f t="array" ref="J4171">IF(ISERROR(INDEX('Non Compliance input'!$H$5:$H$156,MATCH(1,(A4171='Non Compliance input'!$A$5:$A$156)*(F4171&gt;='Non Compliance input'!$D$5:$D$156)*(E4171&lt;'Non Compliance input'!$E$5:$E$156)*('Non Compliance input'!$H$5:$H$156="Yes"),0))
),"","Yes")</f>
        <v/>
      </c>
      <c r="K4171" s="149">
        <f t="shared" si="586"/>
        <v>0</v>
      </c>
      <c r="L4171" s="162">
        <f t="shared" si="587"/>
        <v>0</v>
      </c>
      <c r="M4171" s="162" t="str" cm="1">
        <f t="array" ref="M4171">IF(ISERROR(INDEX('Non Compliance input'!$I$5:$I$156,MATCH(1,(A4171='Non Compliance input'!$A$5:$A$156)*(E4171&gt;='Non Compliance input'!$D$5:$D$156)*(F4171&lt;='Non Compliance input'!$E$5:$E$156)*('Non Compliance input'!$I$5:$I$156="Yes"),0))
),"","Yes")</f>
        <v/>
      </c>
      <c r="N4171" s="149" t="str">
        <f>IF(VLOOKUP($A4171,HourEndingOutage!$B$3:$F$746,5,0)="Outage","Outage","")</f>
        <v/>
      </c>
      <c r="O4171" s="18">
        <f t="shared" si="588"/>
        <v>0</v>
      </c>
      <c r="P4171" s="18" t="str">
        <f t="shared" si="589"/>
        <v/>
      </c>
      <c r="Q4171" s="18">
        <f t="shared" si="590"/>
        <v>0</v>
      </c>
      <c r="R4171" s="118"/>
    </row>
    <row r="4172" spans="1:18" x14ac:dyDescent="0.25">
      <c r="A4172" s="25">
        <f t="shared" si="582"/>
        <v>464</v>
      </c>
      <c r="B4172" s="23">
        <f t="shared" si="583"/>
        <v>44581</v>
      </c>
      <c r="C4172" s="24">
        <v>8</v>
      </c>
      <c r="D4172" s="54" t="str">
        <f t="shared" si="584"/>
        <v>ASET</v>
      </c>
      <c r="E4172" s="178"/>
      <c r="F4172" s="179"/>
      <c r="G4172" s="177"/>
      <c r="H4172" s="177"/>
      <c r="I4172" s="169">
        <f t="shared" si="585"/>
        <v>0</v>
      </c>
      <c r="J4172" s="149" t="str" cm="1">
        <f t="array" ref="J4172">IF(ISERROR(INDEX('Non Compliance input'!$H$5:$H$156,MATCH(1,(A4172='Non Compliance input'!$A$5:$A$156)*(F4172&gt;='Non Compliance input'!$D$5:$D$156)*(E4172&lt;'Non Compliance input'!$E$5:$E$156)*('Non Compliance input'!$H$5:$H$156="Yes"),0))
),"","Yes")</f>
        <v/>
      </c>
      <c r="K4172" s="149">
        <f t="shared" si="586"/>
        <v>0</v>
      </c>
      <c r="L4172" s="162">
        <f t="shared" si="587"/>
        <v>0</v>
      </c>
      <c r="M4172" s="162" t="str" cm="1">
        <f t="array" ref="M4172">IF(ISERROR(INDEX('Non Compliance input'!$I$5:$I$156,MATCH(1,(A4172='Non Compliance input'!$A$5:$A$156)*(E4172&gt;='Non Compliance input'!$D$5:$D$156)*(F4172&lt;='Non Compliance input'!$E$5:$E$156)*('Non Compliance input'!$I$5:$I$156="Yes"),0))
),"","Yes")</f>
        <v/>
      </c>
      <c r="N4172" s="149" t="str">
        <f>IF(VLOOKUP($A4172,HourEndingOutage!$B$3:$F$746,5,0)="Outage","Outage","")</f>
        <v/>
      </c>
      <c r="O4172" s="18">
        <f t="shared" si="588"/>
        <v>0</v>
      </c>
      <c r="P4172" s="18" t="str">
        <f t="shared" si="589"/>
        <v/>
      </c>
      <c r="Q4172" s="18">
        <f t="shared" si="590"/>
        <v>0</v>
      </c>
      <c r="R4172" s="118"/>
    </row>
    <row r="4173" spans="1:18" x14ac:dyDescent="0.25">
      <c r="A4173" s="25">
        <f t="shared" si="582"/>
        <v>464</v>
      </c>
      <c r="B4173" s="23">
        <f t="shared" si="583"/>
        <v>44581</v>
      </c>
      <c r="C4173" s="24">
        <v>8</v>
      </c>
      <c r="D4173" s="54" t="str">
        <f t="shared" si="584"/>
        <v>ASET</v>
      </c>
      <c r="E4173" s="178"/>
      <c r="F4173" s="179"/>
      <c r="G4173" s="177"/>
      <c r="H4173" s="177"/>
      <c r="I4173" s="169">
        <f t="shared" si="585"/>
        <v>0</v>
      </c>
      <c r="J4173" s="149" t="str" cm="1">
        <f t="array" ref="J4173">IF(ISERROR(INDEX('Non Compliance input'!$H$5:$H$156,MATCH(1,(A4173='Non Compliance input'!$A$5:$A$156)*(F4173&gt;='Non Compliance input'!$D$5:$D$156)*(E4173&lt;'Non Compliance input'!$E$5:$E$156)*('Non Compliance input'!$H$5:$H$156="Yes"),0))
),"","Yes")</f>
        <v/>
      </c>
      <c r="K4173" s="149">
        <f t="shared" si="586"/>
        <v>0</v>
      </c>
      <c r="L4173" s="162">
        <f t="shared" si="587"/>
        <v>0</v>
      </c>
      <c r="M4173" s="162" t="str" cm="1">
        <f t="array" ref="M4173">IF(ISERROR(INDEX('Non Compliance input'!$I$5:$I$156,MATCH(1,(A4173='Non Compliance input'!$A$5:$A$156)*(E4173&gt;='Non Compliance input'!$D$5:$D$156)*(F4173&lt;='Non Compliance input'!$E$5:$E$156)*('Non Compliance input'!$I$5:$I$156="Yes"),0))
),"","Yes")</f>
        <v/>
      </c>
      <c r="N4173" s="149" t="str">
        <f>IF(VLOOKUP($A4173,HourEndingOutage!$B$3:$F$746,5,0)="Outage","Outage","")</f>
        <v/>
      </c>
      <c r="O4173" s="18">
        <f t="shared" si="588"/>
        <v>0</v>
      </c>
      <c r="P4173" s="18" t="str">
        <f t="shared" si="589"/>
        <v/>
      </c>
      <c r="Q4173" s="18">
        <f t="shared" si="590"/>
        <v>0</v>
      </c>
      <c r="R4173" s="118"/>
    </row>
    <row r="4174" spans="1:18" x14ac:dyDescent="0.25">
      <c r="A4174" s="25">
        <f t="shared" si="582"/>
        <v>464</v>
      </c>
      <c r="B4174" s="23">
        <f t="shared" si="583"/>
        <v>44581</v>
      </c>
      <c r="C4174" s="24">
        <v>8</v>
      </c>
      <c r="D4174" s="54" t="str">
        <f t="shared" si="584"/>
        <v>ASET</v>
      </c>
      <c r="E4174" s="178"/>
      <c r="F4174" s="179"/>
      <c r="G4174" s="177"/>
      <c r="H4174" s="177"/>
      <c r="I4174" s="169">
        <f t="shared" si="585"/>
        <v>0</v>
      </c>
      <c r="J4174" s="149" t="str" cm="1">
        <f t="array" ref="J4174">IF(ISERROR(INDEX('Non Compliance input'!$H$5:$H$156,MATCH(1,(A4174='Non Compliance input'!$A$5:$A$156)*(F4174&gt;='Non Compliance input'!$D$5:$D$156)*(E4174&lt;'Non Compliance input'!$E$5:$E$156)*('Non Compliance input'!$H$5:$H$156="Yes"),0))
),"","Yes")</f>
        <v/>
      </c>
      <c r="K4174" s="149">
        <f t="shared" si="586"/>
        <v>0</v>
      </c>
      <c r="L4174" s="162">
        <f t="shared" si="587"/>
        <v>0</v>
      </c>
      <c r="M4174" s="162" t="str" cm="1">
        <f t="array" ref="M4174">IF(ISERROR(INDEX('Non Compliance input'!$I$5:$I$156,MATCH(1,(A4174='Non Compliance input'!$A$5:$A$156)*(E4174&gt;='Non Compliance input'!$D$5:$D$156)*(F4174&lt;='Non Compliance input'!$E$5:$E$156)*('Non Compliance input'!$I$5:$I$156="Yes"),0))
),"","Yes")</f>
        <v/>
      </c>
      <c r="N4174" s="149" t="str">
        <f>IF(VLOOKUP($A4174,HourEndingOutage!$B$3:$F$746,5,0)="Outage","Outage","")</f>
        <v/>
      </c>
      <c r="O4174" s="18">
        <f t="shared" si="588"/>
        <v>0</v>
      </c>
      <c r="P4174" s="18" t="str">
        <f t="shared" si="589"/>
        <v/>
      </c>
      <c r="Q4174" s="18">
        <f t="shared" si="590"/>
        <v>0</v>
      </c>
      <c r="R4174" s="118"/>
    </row>
    <row r="4175" spans="1:18" x14ac:dyDescent="0.25">
      <c r="A4175" s="25">
        <f t="shared" si="582"/>
        <v>464</v>
      </c>
      <c r="B4175" s="23">
        <f t="shared" si="583"/>
        <v>44581</v>
      </c>
      <c r="C4175" s="24">
        <v>8</v>
      </c>
      <c r="D4175" s="54" t="str">
        <f t="shared" si="584"/>
        <v>ASET</v>
      </c>
      <c r="E4175" s="178"/>
      <c r="F4175" s="179"/>
      <c r="G4175" s="177"/>
      <c r="H4175" s="177"/>
      <c r="I4175" s="169">
        <f t="shared" si="585"/>
        <v>0</v>
      </c>
      <c r="J4175" s="149" t="str" cm="1">
        <f t="array" ref="J4175">IF(ISERROR(INDEX('Non Compliance input'!$H$5:$H$156,MATCH(1,(A4175='Non Compliance input'!$A$5:$A$156)*(F4175&gt;='Non Compliance input'!$D$5:$D$156)*(E4175&lt;'Non Compliance input'!$E$5:$E$156)*('Non Compliance input'!$H$5:$H$156="Yes"),0))
),"","Yes")</f>
        <v/>
      </c>
      <c r="K4175" s="149">
        <f t="shared" si="586"/>
        <v>0</v>
      </c>
      <c r="L4175" s="162">
        <f t="shared" si="587"/>
        <v>0</v>
      </c>
      <c r="M4175" s="162" t="str" cm="1">
        <f t="array" ref="M4175">IF(ISERROR(INDEX('Non Compliance input'!$I$5:$I$156,MATCH(1,(A4175='Non Compliance input'!$A$5:$A$156)*(E4175&gt;='Non Compliance input'!$D$5:$D$156)*(F4175&lt;='Non Compliance input'!$E$5:$E$156)*('Non Compliance input'!$I$5:$I$156="Yes"),0))
),"","Yes")</f>
        <v/>
      </c>
      <c r="N4175" s="149" t="str">
        <f>IF(VLOOKUP($A4175,HourEndingOutage!$B$3:$F$746,5,0)="Outage","Outage","")</f>
        <v/>
      </c>
      <c r="O4175" s="18">
        <f t="shared" si="588"/>
        <v>0</v>
      </c>
      <c r="P4175" s="18" t="str">
        <f t="shared" si="589"/>
        <v/>
      </c>
      <c r="Q4175" s="18">
        <f t="shared" si="590"/>
        <v>0</v>
      </c>
      <c r="R4175" s="118"/>
    </row>
    <row r="4176" spans="1:18" x14ac:dyDescent="0.25">
      <c r="A4176" s="25">
        <f t="shared" si="582"/>
        <v>464</v>
      </c>
      <c r="B4176" s="23">
        <f t="shared" si="583"/>
        <v>44581</v>
      </c>
      <c r="C4176" s="24">
        <v>8</v>
      </c>
      <c r="D4176" s="54" t="str">
        <f t="shared" si="584"/>
        <v>ASET</v>
      </c>
      <c r="E4176" s="178"/>
      <c r="F4176" s="179"/>
      <c r="G4176" s="177"/>
      <c r="H4176" s="177"/>
      <c r="I4176" s="169">
        <f t="shared" si="585"/>
        <v>0</v>
      </c>
      <c r="J4176" s="149" t="str" cm="1">
        <f t="array" ref="J4176">IF(ISERROR(INDEX('Non Compliance input'!$H$5:$H$156,MATCH(1,(A4176='Non Compliance input'!$A$5:$A$156)*(F4176&gt;='Non Compliance input'!$D$5:$D$156)*(E4176&lt;'Non Compliance input'!$E$5:$E$156)*('Non Compliance input'!$H$5:$H$156="Yes"),0))
),"","Yes")</f>
        <v/>
      </c>
      <c r="K4176" s="149">
        <f t="shared" si="586"/>
        <v>0</v>
      </c>
      <c r="L4176" s="162">
        <f t="shared" si="587"/>
        <v>0</v>
      </c>
      <c r="M4176" s="162" t="str" cm="1">
        <f t="array" ref="M4176">IF(ISERROR(INDEX('Non Compliance input'!$I$5:$I$156,MATCH(1,(A4176='Non Compliance input'!$A$5:$A$156)*(E4176&gt;='Non Compliance input'!$D$5:$D$156)*(F4176&lt;='Non Compliance input'!$E$5:$E$156)*('Non Compliance input'!$I$5:$I$156="Yes"),0))
),"","Yes")</f>
        <v/>
      </c>
      <c r="N4176" s="149" t="str">
        <f>IF(VLOOKUP($A4176,HourEndingOutage!$B$3:$F$746,5,0)="Outage","Outage","")</f>
        <v/>
      </c>
      <c r="O4176" s="18">
        <f t="shared" si="588"/>
        <v>0</v>
      </c>
      <c r="P4176" s="18" t="str">
        <f t="shared" si="589"/>
        <v/>
      </c>
      <c r="Q4176" s="18">
        <f t="shared" si="590"/>
        <v>0</v>
      </c>
      <c r="R4176" s="118"/>
    </row>
    <row r="4177" spans="1:18" x14ac:dyDescent="0.25">
      <c r="A4177" s="25">
        <f t="shared" si="582"/>
        <v>464</v>
      </c>
      <c r="B4177" s="23">
        <f t="shared" si="583"/>
        <v>44581</v>
      </c>
      <c r="C4177" s="24">
        <v>8</v>
      </c>
      <c r="D4177" s="54" t="str">
        <f t="shared" si="584"/>
        <v>ASET</v>
      </c>
      <c r="E4177" s="178"/>
      <c r="F4177" s="179"/>
      <c r="G4177" s="177"/>
      <c r="H4177" s="177"/>
      <c r="I4177" s="169">
        <f t="shared" si="585"/>
        <v>0</v>
      </c>
      <c r="J4177" s="149" t="str" cm="1">
        <f t="array" ref="J4177">IF(ISERROR(INDEX('Non Compliance input'!$H$5:$H$156,MATCH(1,(A4177='Non Compliance input'!$A$5:$A$156)*(F4177&gt;='Non Compliance input'!$D$5:$D$156)*(E4177&lt;'Non Compliance input'!$E$5:$E$156)*('Non Compliance input'!$H$5:$H$156="Yes"),0))
),"","Yes")</f>
        <v/>
      </c>
      <c r="K4177" s="149">
        <f t="shared" si="586"/>
        <v>0</v>
      </c>
      <c r="L4177" s="162">
        <f t="shared" si="587"/>
        <v>0</v>
      </c>
      <c r="M4177" s="162" t="str" cm="1">
        <f t="array" ref="M4177">IF(ISERROR(INDEX('Non Compliance input'!$I$5:$I$156,MATCH(1,(A4177='Non Compliance input'!$A$5:$A$156)*(E4177&gt;='Non Compliance input'!$D$5:$D$156)*(F4177&lt;='Non Compliance input'!$E$5:$E$156)*('Non Compliance input'!$I$5:$I$156="Yes"),0))
),"","Yes")</f>
        <v/>
      </c>
      <c r="N4177" s="149" t="str">
        <f>IF(VLOOKUP($A4177,HourEndingOutage!$B$3:$F$746,5,0)="Outage","Outage","")</f>
        <v/>
      </c>
      <c r="O4177" s="18">
        <f t="shared" si="588"/>
        <v>0</v>
      </c>
      <c r="P4177" s="18" t="str">
        <f t="shared" si="589"/>
        <v/>
      </c>
      <c r="Q4177" s="18">
        <f t="shared" si="590"/>
        <v>0</v>
      </c>
      <c r="R4177" s="118"/>
    </row>
    <row r="4178" spans="1:18" x14ac:dyDescent="0.25">
      <c r="A4178" s="25">
        <f t="shared" si="582"/>
        <v>464</v>
      </c>
      <c r="B4178" s="23">
        <f t="shared" si="583"/>
        <v>44581</v>
      </c>
      <c r="C4178" s="24">
        <v>8</v>
      </c>
      <c r="D4178" s="54" t="str">
        <f t="shared" si="584"/>
        <v>ASET</v>
      </c>
      <c r="E4178" s="178"/>
      <c r="F4178" s="179"/>
      <c r="G4178" s="177"/>
      <c r="H4178" s="177"/>
      <c r="I4178" s="169">
        <f t="shared" si="585"/>
        <v>0</v>
      </c>
      <c r="J4178" s="149" t="str" cm="1">
        <f t="array" ref="J4178">IF(ISERROR(INDEX('Non Compliance input'!$H$5:$H$156,MATCH(1,(A4178='Non Compliance input'!$A$5:$A$156)*(F4178&gt;='Non Compliance input'!$D$5:$D$156)*(E4178&lt;'Non Compliance input'!$E$5:$E$156)*('Non Compliance input'!$H$5:$H$156="Yes"),0))
),"","Yes")</f>
        <v/>
      </c>
      <c r="K4178" s="149">
        <f t="shared" si="586"/>
        <v>0</v>
      </c>
      <c r="L4178" s="162">
        <f t="shared" si="587"/>
        <v>0</v>
      </c>
      <c r="M4178" s="162" t="str" cm="1">
        <f t="array" ref="M4178">IF(ISERROR(INDEX('Non Compliance input'!$I$5:$I$156,MATCH(1,(A4178='Non Compliance input'!$A$5:$A$156)*(E4178&gt;='Non Compliance input'!$D$5:$D$156)*(F4178&lt;='Non Compliance input'!$E$5:$E$156)*('Non Compliance input'!$I$5:$I$156="Yes"),0))
),"","Yes")</f>
        <v/>
      </c>
      <c r="N4178" s="149" t="str">
        <f>IF(VLOOKUP($A4178,HourEndingOutage!$B$3:$F$746,5,0)="Outage","Outage","")</f>
        <v/>
      </c>
      <c r="O4178" s="18">
        <f t="shared" si="588"/>
        <v>0</v>
      </c>
      <c r="P4178" s="18" t="str">
        <f t="shared" si="589"/>
        <v/>
      </c>
      <c r="Q4178" s="18">
        <f t="shared" si="590"/>
        <v>0</v>
      </c>
      <c r="R4178" s="118"/>
    </row>
    <row r="4179" spans="1:18" x14ac:dyDescent="0.25">
      <c r="A4179" s="25">
        <f t="shared" si="582"/>
        <v>465</v>
      </c>
      <c r="B4179" s="23">
        <f t="shared" si="583"/>
        <v>44581</v>
      </c>
      <c r="C4179" s="24">
        <v>9</v>
      </c>
      <c r="D4179" s="54" t="str">
        <f t="shared" si="584"/>
        <v>ASET</v>
      </c>
      <c r="E4179" s="178"/>
      <c r="F4179" s="179"/>
      <c r="G4179" s="177"/>
      <c r="H4179" s="177"/>
      <c r="I4179" s="169">
        <f t="shared" si="585"/>
        <v>0</v>
      </c>
      <c r="J4179" s="149" t="str" cm="1">
        <f t="array" ref="J4179">IF(ISERROR(INDEX('Non Compliance input'!$H$5:$H$156,MATCH(1,(A4179='Non Compliance input'!$A$5:$A$156)*(F4179&gt;='Non Compliance input'!$D$5:$D$156)*(E4179&lt;'Non Compliance input'!$E$5:$E$156)*('Non Compliance input'!$H$5:$H$156="Yes"),0))
),"","Yes")</f>
        <v/>
      </c>
      <c r="K4179" s="149">
        <f t="shared" si="586"/>
        <v>0</v>
      </c>
      <c r="L4179" s="162">
        <f t="shared" si="587"/>
        <v>0</v>
      </c>
      <c r="M4179" s="162" t="str" cm="1">
        <f t="array" ref="M4179">IF(ISERROR(INDEX('Non Compliance input'!$I$5:$I$156,MATCH(1,(A4179='Non Compliance input'!$A$5:$A$156)*(E4179&gt;='Non Compliance input'!$D$5:$D$156)*(F4179&lt;='Non Compliance input'!$E$5:$E$156)*('Non Compliance input'!$I$5:$I$156="Yes"),0))
),"","Yes")</f>
        <v/>
      </c>
      <c r="N4179" s="149" t="str">
        <f>IF(VLOOKUP($A4179,HourEndingOutage!$B$3:$F$746,5,0)="Outage","Outage","")</f>
        <v/>
      </c>
      <c r="O4179" s="18">
        <f t="shared" si="588"/>
        <v>0</v>
      </c>
      <c r="P4179" s="18" t="str">
        <f t="shared" si="589"/>
        <v/>
      </c>
      <c r="Q4179" s="18">
        <f t="shared" si="590"/>
        <v>0</v>
      </c>
      <c r="R4179" s="118"/>
    </row>
    <row r="4180" spans="1:18" x14ac:dyDescent="0.25">
      <c r="A4180" s="25">
        <f t="shared" si="582"/>
        <v>465</v>
      </c>
      <c r="B4180" s="23">
        <f t="shared" si="583"/>
        <v>44581</v>
      </c>
      <c r="C4180" s="24">
        <v>9</v>
      </c>
      <c r="D4180" s="54" t="str">
        <f t="shared" si="584"/>
        <v>ASET</v>
      </c>
      <c r="E4180" s="178"/>
      <c r="F4180" s="179"/>
      <c r="G4180" s="177"/>
      <c r="H4180" s="177"/>
      <c r="I4180" s="169">
        <f t="shared" si="585"/>
        <v>0</v>
      </c>
      <c r="J4180" s="149" t="str" cm="1">
        <f t="array" ref="J4180">IF(ISERROR(INDEX('Non Compliance input'!$H$5:$H$156,MATCH(1,(A4180='Non Compliance input'!$A$5:$A$156)*(F4180&gt;='Non Compliance input'!$D$5:$D$156)*(E4180&lt;'Non Compliance input'!$E$5:$E$156)*('Non Compliance input'!$H$5:$H$156="Yes"),0))
),"","Yes")</f>
        <v/>
      </c>
      <c r="K4180" s="149">
        <f t="shared" si="586"/>
        <v>0</v>
      </c>
      <c r="L4180" s="162">
        <f t="shared" si="587"/>
        <v>0</v>
      </c>
      <c r="M4180" s="162" t="str" cm="1">
        <f t="array" ref="M4180">IF(ISERROR(INDEX('Non Compliance input'!$I$5:$I$156,MATCH(1,(A4180='Non Compliance input'!$A$5:$A$156)*(E4180&gt;='Non Compliance input'!$D$5:$D$156)*(F4180&lt;='Non Compliance input'!$E$5:$E$156)*('Non Compliance input'!$I$5:$I$156="Yes"),0))
),"","Yes")</f>
        <v/>
      </c>
      <c r="N4180" s="149" t="str">
        <f>IF(VLOOKUP($A4180,HourEndingOutage!$B$3:$F$746,5,0)="Outage","Outage","")</f>
        <v/>
      </c>
      <c r="O4180" s="18">
        <f t="shared" si="588"/>
        <v>0</v>
      </c>
      <c r="P4180" s="18" t="str">
        <f t="shared" si="589"/>
        <v/>
      </c>
      <c r="Q4180" s="18">
        <f t="shared" si="590"/>
        <v>0</v>
      </c>
      <c r="R4180" s="118"/>
    </row>
    <row r="4181" spans="1:18" x14ac:dyDescent="0.25">
      <c r="A4181" s="25">
        <f t="shared" si="582"/>
        <v>465</v>
      </c>
      <c r="B4181" s="23">
        <f t="shared" si="583"/>
        <v>44581</v>
      </c>
      <c r="C4181" s="24">
        <v>9</v>
      </c>
      <c r="D4181" s="54" t="str">
        <f t="shared" si="584"/>
        <v>ASET</v>
      </c>
      <c r="E4181" s="178"/>
      <c r="F4181" s="179"/>
      <c r="G4181" s="177"/>
      <c r="H4181" s="177"/>
      <c r="I4181" s="169">
        <f t="shared" si="585"/>
        <v>0</v>
      </c>
      <c r="J4181" s="149" t="str" cm="1">
        <f t="array" ref="J4181">IF(ISERROR(INDEX('Non Compliance input'!$H$5:$H$156,MATCH(1,(A4181='Non Compliance input'!$A$5:$A$156)*(F4181&gt;='Non Compliance input'!$D$5:$D$156)*(E4181&lt;'Non Compliance input'!$E$5:$E$156)*('Non Compliance input'!$H$5:$H$156="Yes"),0))
),"","Yes")</f>
        <v/>
      </c>
      <c r="K4181" s="149">
        <f t="shared" si="586"/>
        <v>0</v>
      </c>
      <c r="L4181" s="162">
        <f t="shared" si="587"/>
        <v>0</v>
      </c>
      <c r="M4181" s="162" t="str" cm="1">
        <f t="array" ref="M4181">IF(ISERROR(INDEX('Non Compliance input'!$I$5:$I$156,MATCH(1,(A4181='Non Compliance input'!$A$5:$A$156)*(E4181&gt;='Non Compliance input'!$D$5:$D$156)*(F4181&lt;='Non Compliance input'!$E$5:$E$156)*('Non Compliance input'!$I$5:$I$156="Yes"),0))
),"","Yes")</f>
        <v/>
      </c>
      <c r="N4181" s="149" t="str">
        <f>IF(VLOOKUP($A4181,HourEndingOutage!$B$3:$F$746,5,0)="Outage","Outage","")</f>
        <v/>
      </c>
      <c r="O4181" s="18">
        <f t="shared" si="588"/>
        <v>0</v>
      </c>
      <c r="P4181" s="18" t="str">
        <f t="shared" si="589"/>
        <v/>
      </c>
      <c r="Q4181" s="18">
        <f t="shared" si="590"/>
        <v>0</v>
      </c>
      <c r="R4181" s="118"/>
    </row>
    <row r="4182" spans="1:18" x14ac:dyDescent="0.25">
      <c r="A4182" s="25">
        <f t="shared" si="582"/>
        <v>465</v>
      </c>
      <c r="B4182" s="23">
        <f t="shared" si="583"/>
        <v>44581</v>
      </c>
      <c r="C4182" s="24">
        <v>9</v>
      </c>
      <c r="D4182" s="54" t="str">
        <f t="shared" si="584"/>
        <v>ASET</v>
      </c>
      <c r="E4182" s="178"/>
      <c r="F4182" s="179"/>
      <c r="G4182" s="177"/>
      <c r="H4182" s="177"/>
      <c r="I4182" s="169">
        <f t="shared" si="585"/>
        <v>0</v>
      </c>
      <c r="J4182" s="149" t="str" cm="1">
        <f t="array" ref="J4182">IF(ISERROR(INDEX('Non Compliance input'!$H$5:$H$156,MATCH(1,(A4182='Non Compliance input'!$A$5:$A$156)*(F4182&gt;='Non Compliance input'!$D$5:$D$156)*(E4182&lt;'Non Compliance input'!$E$5:$E$156)*('Non Compliance input'!$H$5:$H$156="Yes"),0))
),"","Yes")</f>
        <v/>
      </c>
      <c r="K4182" s="149">
        <f t="shared" si="586"/>
        <v>0</v>
      </c>
      <c r="L4182" s="162">
        <f t="shared" si="587"/>
        <v>0</v>
      </c>
      <c r="M4182" s="162" t="str" cm="1">
        <f t="array" ref="M4182">IF(ISERROR(INDEX('Non Compliance input'!$I$5:$I$156,MATCH(1,(A4182='Non Compliance input'!$A$5:$A$156)*(E4182&gt;='Non Compliance input'!$D$5:$D$156)*(F4182&lt;='Non Compliance input'!$E$5:$E$156)*('Non Compliance input'!$I$5:$I$156="Yes"),0))
),"","Yes")</f>
        <v/>
      </c>
      <c r="N4182" s="149" t="str">
        <f>IF(VLOOKUP($A4182,HourEndingOutage!$B$3:$F$746,5,0)="Outage","Outage","")</f>
        <v/>
      </c>
      <c r="O4182" s="18">
        <f t="shared" si="588"/>
        <v>0</v>
      </c>
      <c r="P4182" s="18" t="str">
        <f t="shared" si="589"/>
        <v/>
      </c>
      <c r="Q4182" s="18">
        <f t="shared" si="590"/>
        <v>0</v>
      </c>
      <c r="R4182" s="118"/>
    </row>
    <row r="4183" spans="1:18" x14ac:dyDescent="0.25">
      <c r="A4183" s="25">
        <f t="shared" si="582"/>
        <v>465</v>
      </c>
      <c r="B4183" s="23">
        <f t="shared" si="583"/>
        <v>44581</v>
      </c>
      <c r="C4183" s="24">
        <v>9</v>
      </c>
      <c r="D4183" s="54" t="str">
        <f t="shared" si="584"/>
        <v>ASET</v>
      </c>
      <c r="E4183" s="178"/>
      <c r="F4183" s="179"/>
      <c r="G4183" s="177"/>
      <c r="H4183" s="177"/>
      <c r="I4183" s="169">
        <f t="shared" si="585"/>
        <v>0</v>
      </c>
      <c r="J4183" s="149" t="str" cm="1">
        <f t="array" ref="J4183">IF(ISERROR(INDEX('Non Compliance input'!$H$5:$H$156,MATCH(1,(A4183='Non Compliance input'!$A$5:$A$156)*(F4183&gt;='Non Compliance input'!$D$5:$D$156)*(E4183&lt;'Non Compliance input'!$E$5:$E$156)*('Non Compliance input'!$H$5:$H$156="Yes"),0))
),"","Yes")</f>
        <v/>
      </c>
      <c r="K4183" s="149">
        <f t="shared" si="586"/>
        <v>0</v>
      </c>
      <c r="L4183" s="162">
        <f t="shared" si="587"/>
        <v>0</v>
      </c>
      <c r="M4183" s="162" t="str" cm="1">
        <f t="array" ref="M4183">IF(ISERROR(INDEX('Non Compliance input'!$I$5:$I$156,MATCH(1,(A4183='Non Compliance input'!$A$5:$A$156)*(E4183&gt;='Non Compliance input'!$D$5:$D$156)*(F4183&lt;='Non Compliance input'!$E$5:$E$156)*('Non Compliance input'!$I$5:$I$156="Yes"),0))
),"","Yes")</f>
        <v/>
      </c>
      <c r="N4183" s="149" t="str">
        <f>IF(VLOOKUP($A4183,HourEndingOutage!$B$3:$F$746,5,0)="Outage","Outage","")</f>
        <v/>
      </c>
      <c r="O4183" s="18">
        <f t="shared" si="588"/>
        <v>0</v>
      </c>
      <c r="P4183" s="18" t="str">
        <f t="shared" si="589"/>
        <v/>
      </c>
      <c r="Q4183" s="18">
        <f t="shared" si="590"/>
        <v>0</v>
      </c>
      <c r="R4183" s="118"/>
    </row>
    <row r="4184" spans="1:18" x14ac:dyDescent="0.25">
      <c r="A4184" s="25">
        <f t="shared" si="582"/>
        <v>465</v>
      </c>
      <c r="B4184" s="23">
        <f t="shared" si="583"/>
        <v>44581</v>
      </c>
      <c r="C4184" s="24">
        <v>9</v>
      </c>
      <c r="D4184" s="54" t="str">
        <f t="shared" si="584"/>
        <v>ASET</v>
      </c>
      <c r="E4184" s="178"/>
      <c r="F4184" s="179"/>
      <c r="G4184" s="177"/>
      <c r="H4184" s="177"/>
      <c r="I4184" s="169">
        <f t="shared" si="585"/>
        <v>0</v>
      </c>
      <c r="J4184" s="149" t="str" cm="1">
        <f t="array" ref="J4184">IF(ISERROR(INDEX('Non Compliance input'!$H$5:$H$156,MATCH(1,(A4184='Non Compliance input'!$A$5:$A$156)*(F4184&gt;='Non Compliance input'!$D$5:$D$156)*(E4184&lt;'Non Compliance input'!$E$5:$E$156)*('Non Compliance input'!$H$5:$H$156="Yes"),0))
),"","Yes")</f>
        <v/>
      </c>
      <c r="K4184" s="149">
        <f t="shared" si="586"/>
        <v>0</v>
      </c>
      <c r="L4184" s="162">
        <f t="shared" si="587"/>
        <v>0</v>
      </c>
      <c r="M4184" s="162" t="str" cm="1">
        <f t="array" ref="M4184">IF(ISERROR(INDEX('Non Compliance input'!$I$5:$I$156,MATCH(1,(A4184='Non Compliance input'!$A$5:$A$156)*(E4184&gt;='Non Compliance input'!$D$5:$D$156)*(F4184&lt;='Non Compliance input'!$E$5:$E$156)*('Non Compliance input'!$I$5:$I$156="Yes"),0))
),"","Yes")</f>
        <v/>
      </c>
      <c r="N4184" s="149" t="str">
        <f>IF(VLOOKUP($A4184,HourEndingOutage!$B$3:$F$746,5,0)="Outage","Outage","")</f>
        <v/>
      </c>
      <c r="O4184" s="18">
        <f t="shared" si="588"/>
        <v>0</v>
      </c>
      <c r="P4184" s="18" t="str">
        <f t="shared" si="589"/>
        <v/>
      </c>
      <c r="Q4184" s="18">
        <f t="shared" si="590"/>
        <v>0</v>
      </c>
      <c r="R4184" s="118"/>
    </row>
    <row r="4185" spans="1:18" x14ac:dyDescent="0.25">
      <c r="A4185" s="25">
        <f t="shared" si="582"/>
        <v>465</v>
      </c>
      <c r="B4185" s="23">
        <f t="shared" si="583"/>
        <v>44581</v>
      </c>
      <c r="C4185" s="24">
        <v>9</v>
      </c>
      <c r="D4185" s="54" t="str">
        <f t="shared" si="584"/>
        <v>ASET</v>
      </c>
      <c r="E4185" s="178"/>
      <c r="F4185" s="179"/>
      <c r="G4185" s="177"/>
      <c r="H4185" s="177"/>
      <c r="I4185" s="169">
        <f t="shared" si="585"/>
        <v>0</v>
      </c>
      <c r="J4185" s="149" t="str" cm="1">
        <f t="array" ref="J4185">IF(ISERROR(INDEX('Non Compliance input'!$H$5:$H$156,MATCH(1,(A4185='Non Compliance input'!$A$5:$A$156)*(F4185&gt;='Non Compliance input'!$D$5:$D$156)*(E4185&lt;'Non Compliance input'!$E$5:$E$156)*('Non Compliance input'!$H$5:$H$156="Yes"),0))
),"","Yes")</f>
        <v/>
      </c>
      <c r="K4185" s="149">
        <f t="shared" si="586"/>
        <v>0</v>
      </c>
      <c r="L4185" s="162">
        <f t="shared" si="587"/>
        <v>0</v>
      </c>
      <c r="M4185" s="162" t="str" cm="1">
        <f t="array" ref="M4185">IF(ISERROR(INDEX('Non Compliance input'!$I$5:$I$156,MATCH(1,(A4185='Non Compliance input'!$A$5:$A$156)*(E4185&gt;='Non Compliance input'!$D$5:$D$156)*(F4185&lt;='Non Compliance input'!$E$5:$E$156)*('Non Compliance input'!$I$5:$I$156="Yes"),0))
),"","Yes")</f>
        <v/>
      </c>
      <c r="N4185" s="149" t="str">
        <f>IF(VLOOKUP($A4185,HourEndingOutage!$B$3:$F$746,5,0)="Outage","Outage","")</f>
        <v/>
      </c>
      <c r="O4185" s="18">
        <f t="shared" si="588"/>
        <v>0</v>
      </c>
      <c r="P4185" s="18" t="str">
        <f t="shared" si="589"/>
        <v/>
      </c>
      <c r="Q4185" s="18">
        <f t="shared" si="590"/>
        <v>0</v>
      </c>
      <c r="R4185" s="118"/>
    </row>
    <row r="4186" spans="1:18" x14ac:dyDescent="0.25">
      <c r="A4186" s="25">
        <f t="shared" si="582"/>
        <v>465</v>
      </c>
      <c r="B4186" s="23">
        <f t="shared" si="583"/>
        <v>44581</v>
      </c>
      <c r="C4186" s="24">
        <v>9</v>
      </c>
      <c r="D4186" s="54" t="str">
        <f t="shared" si="584"/>
        <v>ASET</v>
      </c>
      <c r="E4186" s="178"/>
      <c r="F4186" s="179"/>
      <c r="G4186" s="177"/>
      <c r="H4186" s="177"/>
      <c r="I4186" s="169">
        <f t="shared" si="585"/>
        <v>0</v>
      </c>
      <c r="J4186" s="149" t="str" cm="1">
        <f t="array" ref="J4186">IF(ISERROR(INDEX('Non Compliance input'!$H$5:$H$156,MATCH(1,(A4186='Non Compliance input'!$A$5:$A$156)*(F4186&gt;='Non Compliance input'!$D$5:$D$156)*(E4186&lt;'Non Compliance input'!$E$5:$E$156)*('Non Compliance input'!$H$5:$H$156="Yes"),0))
),"","Yes")</f>
        <v/>
      </c>
      <c r="K4186" s="149">
        <f t="shared" si="586"/>
        <v>0</v>
      </c>
      <c r="L4186" s="162">
        <f t="shared" si="587"/>
        <v>0</v>
      </c>
      <c r="M4186" s="162" t="str" cm="1">
        <f t="array" ref="M4186">IF(ISERROR(INDEX('Non Compliance input'!$I$5:$I$156,MATCH(1,(A4186='Non Compliance input'!$A$5:$A$156)*(E4186&gt;='Non Compliance input'!$D$5:$D$156)*(F4186&lt;='Non Compliance input'!$E$5:$E$156)*('Non Compliance input'!$I$5:$I$156="Yes"),0))
),"","Yes")</f>
        <v/>
      </c>
      <c r="N4186" s="149" t="str">
        <f>IF(VLOOKUP($A4186,HourEndingOutage!$B$3:$F$746,5,0)="Outage","Outage","")</f>
        <v/>
      </c>
      <c r="O4186" s="18">
        <f t="shared" si="588"/>
        <v>0</v>
      </c>
      <c r="P4186" s="18" t="str">
        <f t="shared" si="589"/>
        <v/>
      </c>
      <c r="Q4186" s="18">
        <f t="shared" si="590"/>
        <v>0</v>
      </c>
      <c r="R4186" s="118"/>
    </row>
    <row r="4187" spans="1:18" x14ac:dyDescent="0.25">
      <c r="A4187" s="25">
        <f t="shared" si="582"/>
        <v>465</v>
      </c>
      <c r="B4187" s="23">
        <f t="shared" si="583"/>
        <v>44581</v>
      </c>
      <c r="C4187" s="24">
        <v>9</v>
      </c>
      <c r="D4187" s="54" t="str">
        <f t="shared" si="584"/>
        <v>ASET</v>
      </c>
      <c r="E4187" s="178"/>
      <c r="F4187" s="179"/>
      <c r="G4187" s="177"/>
      <c r="H4187" s="177"/>
      <c r="I4187" s="169">
        <f t="shared" si="585"/>
        <v>0</v>
      </c>
      <c r="J4187" s="149" t="str" cm="1">
        <f t="array" ref="J4187">IF(ISERROR(INDEX('Non Compliance input'!$H$5:$H$156,MATCH(1,(A4187='Non Compliance input'!$A$5:$A$156)*(F4187&gt;='Non Compliance input'!$D$5:$D$156)*(E4187&lt;'Non Compliance input'!$E$5:$E$156)*('Non Compliance input'!$H$5:$H$156="Yes"),0))
),"","Yes")</f>
        <v/>
      </c>
      <c r="K4187" s="149">
        <f t="shared" si="586"/>
        <v>0</v>
      </c>
      <c r="L4187" s="162">
        <f t="shared" si="587"/>
        <v>0</v>
      </c>
      <c r="M4187" s="162" t="str" cm="1">
        <f t="array" ref="M4187">IF(ISERROR(INDEX('Non Compliance input'!$I$5:$I$156,MATCH(1,(A4187='Non Compliance input'!$A$5:$A$156)*(E4187&gt;='Non Compliance input'!$D$5:$D$156)*(F4187&lt;='Non Compliance input'!$E$5:$E$156)*('Non Compliance input'!$I$5:$I$156="Yes"),0))
),"","Yes")</f>
        <v/>
      </c>
      <c r="N4187" s="149" t="str">
        <f>IF(VLOOKUP($A4187,HourEndingOutage!$B$3:$F$746,5,0)="Outage","Outage","")</f>
        <v/>
      </c>
      <c r="O4187" s="18">
        <f t="shared" si="588"/>
        <v>0</v>
      </c>
      <c r="P4187" s="18" t="str">
        <f t="shared" si="589"/>
        <v/>
      </c>
      <c r="Q4187" s="18">
        <f t="shared" si="590"/>
        <v>0</v>
      </c>
      <c r="R4187" s="118"/>
    </row>
    <row r="4188" spans="1:18" x14ac:dyDescent="0.25">
      <c r="A4188" s="25">
        <f t="shared" ref="A4188:A4251" si="591">IF(C4188=C4187,A4187,A4187+1)</f>
        <v>466</v>
      </c>
      <c r="B4188" s="23">
        <f t="shared" ref="B4188:B4251" si="592">IF(C4188&lt;C4187,B4187+1,B4187)</f>
        <v>44581</v>
      </c>
      <c r="C4188" s="24">
        <v>10</v>
      </c>
      <c r="D4188" s="54" t="str">
        <f t="shared" si="584"/>
        <v>ASET</v>
      </c>
      <c r="E4188" s="178"/>
      <c r="F4188" s="179"/>
      <c r="G4188" s="177"/>
      <c r="H4188" s="177"/>
      <c r="I4188" s="169">
        <f t="shared" si="585"/>
        <v>0</v>
      </c>
      <c r="J4188" s="149" t="str" cm="1">
        <f t="array" ref="J4188">IF(ISERROR(INDEX('Non Compliance input'!$H$5:$H$156,MATCH(1,(A4188='Non Compliance input'!$A$5:$A$156)*(F4188&gt;='Non Compliance input'!$D$5:$D$156)*(E4188&lt;'Non Compliance input'!$E$5:$E$156)*('Non Compliance input'!$H$5:$H$156="Yes"),0))
),"","Yes")</f>
        <v/>
      </c>
      <c r="K4188" s="149">
        <f t="shared" si="586"/>
        <v>0</v>
      </c>
      <c r="L4188" s="162">
        <f t="shared" si="587"/>
        <v>0</v>
      </c>
      <c r="M4188" s="162" t="str" cm="1">
        <f t="array" ref="M4188">IF(ISERROR(INDEX('Non Compliance input'!$I$5:$I$156,MATCH(1,(A4188='Non Compliance input'!$A$5:$A$156)*(E4188&gt;='Non Compliance input'!$D$5:$D$156)*(F4188&lt;='Non Compliance input'!$E$5:$E$156)*('Non Compliance input'!$I$5:$I$156="Yes"),0))
),"","Yes")</f>
        <v/>
      </c>
      <c r="N4188" s="149" t="str">
        <f>IF(VLOOKUP($A4188,HourEndingOutage!$B$3:$F$746,5,0)="Outage","Outage","")</f>
        <v/>
      </c>
      <c r="O4188" s="18">
        <f t="shared" si="588"/>
        <v>0</v>
      </c>
      <c r="P4188" s="18" t="str">
        <f t="shared" si="589"/>
        <v/>
      </c>
      <c r="Q4188" s="18">
        <f t="shared" si="590"/>
        <v>0</v>
      </c>
      <c r="R4188" s="118"/>
    </row>
    <row r="4189" spans="1:18" x14ac:dyDescent="0.25">
      <c r="A4189" s="25">
        <f t="shared" si="591"/>
        <v>466</v>
      </c>
      <c r="B4189" s="23">
        <f t="shared" si="592"/>
        <v>44581</v>
      </c>
      <c r="C4189" s="24">
        <v>10</v>
      </c>
      <c r="D4189" s="54" t="str">
        <f t="shared" si="584"/>
        <v>ASET</v>
      </c>
      <c r="E4189" s="178"/>
      <c r="F4189" s="179"/>
      <c r="G4189" s="177"/>
      <c r="H4189" s="177"/>
      <c r="I4189" s="169">
        <f t="shared" si="585"/>
        <v>0</v>
      </c>
      <c r="J4189" s="149" t="str" cm="1">
        <f t="array" ref="J4189">IF(ISERROR(INDEX('Non Compliance input'!$H$5:$H$156,MATCH(1,(A4189='Non Compliance input'!$A$5:$A$156)*(F4189&gt;='Non Compliance input'!$D$5:$D$156)*(E4189&lt;'Non Compliance input'!$E$5:$E$156)*('Non Compliance input'!$H$5:$H$156="Yes"),0))
),"","Yes")</f>
        <v/>
      </c>
      <c r="K4189" s="149">
        <f t="shared" si="586"/>
        <v>0</v>
      </c>
      <c r="L4189" s="162">
        <f t="shared" si="587"/>
        <v>0</v>
      </c>
      <c r="M4189" s="162" t="str" cm="1">
        <f t="array" ref="M4189">IF(ISERROR(INDEX('Non Compliance input'!$I$5:$I$156,MATCH(1,(A4189='Non Compliance input'!$A$5:$A$156)*(E4189&gt;='Non Compliance input'!$D$5:$D$156)*(F4189&lt;='Non Compliance input'!$E$5:$E$156)*('Non Compliance input'!$I$5:$I$156="Yes"),0))
),"","Yes")</f>
        <v/>
      </c>
      <c r="N4189" s="149" t="str">
        <f>IF(VLOOKUP($A4189,HourEndingOutage!$B$3:$F$746,5,0)="Outage","Outage","")</f>
        <v/>
      </c>
      <c r="O4189" s="18">
        <f t="shared" si="588"/>
        <v>0</v>
      </c>
      <c r="P4189" s="18" t="str">
        <f t="shared" si="589"/>
        <v/>
      </c>
      <c r="Q4189" s="18">
        <f t="shared" si="590"/>
        <v>0</v>
      </c>
      <c r="R4189" s="118"/>
    </row>
    <row r="4190" spans="1:18" x14ac:dyDescent="0.25">
      <c r="A4190" s="25">
        <f t="shared" si="591"/>
        <v>466</v>
      </c>
      <c r="B4190" s="23">
        <f t="shared" si="592"/>
        <v>44581</v>
      </c>
      <c r="C4190" s="24">
        <v>10</v>
      </c>
      <c r="D4190" s="54" t="str">
        <f t="shared" si="584"/>
        <v>ASET</v>
      </c>
      <c r="E4190" s="178"/>
      <c r="F4190" s="179"/>
      <c r="G4190" s="177"/>
      <c r="H4190" s="177"/>
      <c r="I4190" s="169">
        <f t="shared" si="585"/>
        <v>0</v>
      </c>
      <c r="J4190" s="149" t="str" cm="1">
        <f t="array" ref="J4190">IF(ISERROR(INDEX('Non Compliance input'!$H$5:$H$156,MATCH(1,(A4190='Non Compliance input'!$A$5:$A$156)*(F4190&gt;='Non Compliance input'!$D$5:$D$156)*(E4190&lt;'Non Compliance input'!$E$5:$E$156)*('Non Compliance input'!$H$5:$H$156="Yes"),0))
),"","Yes")</f>
        <v/>
      </c>
      <c r="K4190" s="149">
        <f t="shared" si="586"/>
        <v>0</v>
      </c>
      <c r="L4190" s="162">
        <f t="shared" si="587"/>
        <v>0</v>
      </c>
      <c r="M4190" s="162" t="str" cm="1">
        <f t="array" ref="M4190">IF(ISERROR(INDEX('Non Compliance input'!$I$5:$I$156,MATCH(1,(A4190='Non Compliance input'!$A$5:$A$156)*(E4190&gt;='Non Compliance input'!$D$5:$D$156)*(F4190&lt;='Non Compliance input'!$E$5:$E$156)*('Non Compliance input'!$I$5:$I$156="Yes"),0))
),"","Yes")</f>
        <v/>
      </c>
      <c r="N4190" s="149" t="str">
        <f>IF(VLOOKUP($A4190,HourEndingOutage!$B$3:$F$746,5,0)="Outage","Outage","")</f>
        <v/>
      </c>
      <c r="O4190" s="18">
        <f t="shared" si="588"/>
        <v>0</v>
      </c>
      <c r="P4190" s="18" t="str">
        <f t="shared" si="589"/>
        <v/>
      </c>
      <c r="Q4190" s="18">
        <f t="shared" si="590"/>
        <v>0</v>
      </c>
      <c r="R4190" s="118"/>
    </row>
    <row r="4191" spans="1:18" x14ac:dyDescent="0.25">
      <c r="A4191" s="25">
        <f t="shared" si="591"/>
        <v>466</v>
      </c>
      <c r="B4191" s="23">
        <f t="shared" si="592"/>
        <v>44581</v>
      </c>
      <c r="C4191" s="24">
        <v>10</v>
      </c>
      <c r="D4191" s="54" t="str">
        <f t="shared" si="584"/>
        <v>ASET</v>
      </c>
      <c r="E4191" s="178"/>
      <c r="F4191" s="179"/>
      <c r="G4191" s="177"/>
      <c r="H4191" s="177"/>
      <c r="I4191" s="169">
        <f t="shared" si="585"/>
        <v>0</v>
      </c>
      <c r="J4191" s="149" t="str" cm="1">
        <f t="array" ref="J4191">IF(ISERROR(INDEX('Non Compliance input'!$H$5:$H$156,MATCH(1,(A4191='Non Compliance input'!$A$5:$A$156)*(F4191&gt;='Non Compliance input'!$D$5:$D$156)*(E4191&lt;'Non Compliance input'!$E$5:$E$156)*('Non Compliance input'!$H$5:$H$156="Yes"),0))
),"","Yes")</f>
        <v/>
      </c>
      <c r="K4191" s="149">
        <f t="shared" si="586"/>
        <v>0</v>
      </c>
      <c r="L4191" s="162">
        <f t="shared" si="587"/>
        <v>0</v>
      </c>
      <c r="M4191" s="162" t="str" cm="1">
        <f t="array" ref="M4191">IF(ISERROR(INDEX('Non Compliance input'!$I$5:$I$156,MATCH(1,(A4191='Non Compliance input'!$A$5:$A$156)*(E4191&gt;='Non Compliance input'!$D$5:$D$156)*(F4191&lt;='Non Compliance input'!$E$5:$E$156)*('Non Compliance input'!$I$5:$I$156="Yes"),0))
),"","Yes")</f>
        <v/>
      </c>
      <c r="N4191" s="149" t="str">
        <f>IF(VLOOKUP($A4191,HourEndingOutage!$B$3:$F$746,5,0)="Outage","Outage","")</f>
        <v/>
      </c>
      <c r="O4191" s="18">
        <f t="shared" si="588"/>
        <v>0</v>
      </c>
      <c r="P4191" s="18" t="str">
        <f t="shared" si="589"/>
        <v/>
      </c>
      <c r="Q4191" s="18">
        <f t="shared" si="590"/>
        <v>0</v>
      </c>
      <c r="R4191" s="118"/>
    </row>
    <row r="4192" spans="1:18" x14ac:dyDescent="0.25">
      <c r="A4192" s="25">
        <f t="shared" si="591"/>
        <v>466</v>
      </c>
      <c r="B4192" s="23">
        <f t="shared" si="592"/>
        <v>44581</v>
      </c>
      <c r="C4192" s="24">
        <v>10</v>
      </c>
      <c r="D4192" s="54" t="str">
        <f t="shared" si="584"/>
        <v>ASET</v>
      </c>
      <c r="E4192" s="178"/>
      <c r="F4192" s="179"/>
      <c r="G4192" s="177"/>
      <c r="H4192" s="177"/>
      <c r="I4192" s="169">
        <f t="shared" si="585"/>
        <v>0</v>
      </c>
      <c r="J4192" s="149" t="str" cm="1">
        <f t="array" ref="J4192">IF(ISERROR(INDEX('Non Compliance input'!$H$5:$H$156,MATCH(1,(A4192='Non Compliance input'!$A$5:$A$156)*(F4192&gt;='Non Compliance input'!$D$5:$D$156)*(E4192&lt;'Non Compliance input'!$E$5:$E$156)*('Non Compliance input'!$H$5:$H$156="Yes"),0))
),"","Yes")</f>
        <v/>
      </c>
      <c r="K4192" s="149">
        <f t="shared" si="586"/>
        <v>0</v>
      </c>
      <c r="L4192" s="162">
        <f t="shared" si="587"/>
        <v>0</v>
      </c>
      <c r="M4192" s="162" t="str" cm="1">
        <f t="array" ref="M4192">IF(ISERROR(INDEX('Non Compliance input'!$I$5:$I$156,MATCH(1,(A4192='Non Compliance input'!$A$5:$A$156)*(E4192&gt;='Non Compliance input'!$D$5:$D$156)*(F4192&lt;='Non Compliance input'!$E$5:$E$156)*('Non Compliance input'!$I$5:$I$156="Yes"),0))
),"","Yes")</f>
        <v/>
      </c>
      <c r="N4192" s="149" t="str">
        <f>IF(VLOOKUP($A4192,HourEndingOutage!$B$3:$F$746,5,0)="Outage","Outage","")</f>
        <v/>
      </c>
      <c r="O4192" s="18">
        <f t="shared" si="588"/>
        <v>0</v>
      </c>
      <c r="P4192" s="18" t="str">
        <f t="shared" si="589"/>
        <v/>
      </c>
      <c r="Q4192" s="18">
        <f t="shared" si="590"/>
        <v>0</v>
      </c>
      <c r="R4192" s="118"/>
    </row>
    <row r="4193" spans="1:18" x14ac:dyDescent="0.25">
      <c r="A4193" s="25">
        <f t="shared" si="591"/>
        <v>466</v>
      </c>
      <c r="B4193" s="23">
        <f t="shared" si="592"/>
        <v>44581</v>
      </c>
      <c r="C4193" s="24">
        <v>10</v>
      </c>
      <c r="D4193" s="54" t="str">
        <f t="shared" si="584"/>
        <v>ASET</v>
      </c>
      <c r="E4193" s="178"/>
      <c r="F4193" s="179"/>
      <c r="G4193" s="177"/>
      <c r="H4193" s="177"/>
      <c r="I4193" s="169">
        <f t="shared" si="585"/>
        <v>0</v>
      </c>
      <c r="J4193" s="149" t="str" cm="1">
        <f t="array" ref="J4193">IF(ISERROR(INDEX('Non Compliance input'!$H$5:$H$156,MATCH(1,(A4193='Non Compliance input'!$A$5:$A$156)*(F4193&gt;='Non Compliance input'!$D$5:$D$156)*(E4193&lt;'Non Compliance input'!$E$5:$E$156)*('Non Compliance input'!$H$5:$H$156="Yes"),0))
),"","Yes")</f>
        <v/>
      </c>
      <c r="K4193" s="149">
        <f t="shared" si="586"/>
        <v>0</v>
      </c>
      <c r="L4193" s="162">
        <f t="shared" si="587"/>
        <v>0</v>
      </c>
      <c r="M4193" s="162" t="str" cm="1">
        <f t="array" ref="M4193">IF(ISERROR(INDEX('Non Compliance input'!$I$5:$I$156,MATCH(1,(A4193='Non Compliance input'!$A$5:$A$156)*(E4193&gt;='Non Compliance input'!$D$5:$D$156)*(F4193&lt;='Non Compliance input'!$E$5:$E$156)*('Non Compliance input'!$I$5:$I$156="Yes"),0))
),"","Yes")</f>
        <v/>
      </c>
      <c r="N4193" s="149" t="str">
        <f>IF(VLOOKUP($A4193,HourEndingOutage!$B$3:$F$746,5,0)="Outage","Outage","")</f>
        <v/>
      </c>
      <c r="O4193" s="18">
        <f t="shared" si="588"/>
        <v>0</v>
      </c>
      <c r="P4193" s="18" t="str">
        <f t="shared" si="589"/>
        <v/>
      </c>
      <c r="Q4193" s="18">
        <f t="shared" si="590"/>
        <v>0</v>
      </c>
      <c r="R4193" s="118"/>
    </row>
    <row r="4194" spans="1:18" x14ac:dyDescent="0.25">
      <c r="A4194" s="25">
        <f t="shared" si="591"/>
        <v>466</v>
      </c>
      <c r="B4194" s="23">
        <f t="shared" si="592"/>
        <v>44581</v>
      </c>
      <c r="C4194" s="24">
        <v>10</v>
      </c>
      <c r="D4194" s="54" t="str">
        <f t="shared" si="584"/>
        <v>ASET</v>
      </c>
      <c r="E4194" s="178"/>
      <c r="F4194" s="179"/>
      <c r="G4194" s="177"/>
      <c r="H4194" s="177"/>
      <c r="I4194" s="169">
        <f t="shared" si="585"/>
        <v>0</v>
      </c>
      <c r="J4194" s="149" t="str" cm="1">
        <f t="array" ref="J4194">IF(ISERROR(INDEX('Non Compliance input'!$H$5:$H$156,MATCH(1,(A4194='Non Compliance input'!$A$5:$A$156)*(F4194&gt;='Non Compliance input'!$D$5:$D$156)*(E4194&lt;'Non Compliance input'!$E$5:$E$156)*('Non Compliance input'!$H$5:$H$156="Yes"),0))
),"","Yes")</f>
        <v/>
      </c>
      <c r="K4194" s="149">
        <f t="shared" si="586"/>
        <v>0</v>
      </c>
      <c r="L4194" s="162">
        <f t="shared" si="587"/>
        <v>0</v>
      </c>
      <c r="M4194" s="162" t="str" cm="1">
        <f t="array" ref="M4194">IF(ISERROR(INDEX('Non Compliance input'!$I$5:$I$156,MATCH(1,(A4194='Non Compliance input'!$A$5:$A$156)*(E4194&gt;='Non Compliance input'!$D$5:$D$156)*(F4194&lt;='Non Compliance input'!$E$5:$E$156)*('Non Compliance input'!$I$5:$I$156="Yes"),0))
),"","Yes")</f>
        <v/>
      </c>
      <c r="N4194" s="149" t="str">
        <f>IF(VLOOKUP($A4194,HourEndingOutage!$B$3:$F$746,5,0)="Outage","Outage","")</f>
        <v/>
      </c>
      <c r="O4194" s="18">
        <f t="shared" si="588"/>
        <v>0</v>
      </c>
      <c r="P4194" s="18" t="str">
        <f t="shared" si="589"/>
        <v/>
      </c>
      <c r="Q4194" s="18">
        <f t="shared" si="590"/>
        <v>0</v>
      </c>
      <c r="R4194" s="118"/>
    </row>
    <row r="4195" spans="1:18" x14ac:dyDescent="0.25">
      <c r="A4195" s="25">
        <f t="shared" si="591"/>
        <v>466</v>
      </c>
      <c r="B4195" s="23">
        <f t="shared" si="592"/>
        <v>44581</v>
      </c>
      <c r="C4195" s="24">
        <v>10</v>
      </c>
      <c r="D4195" s="54" t="str">
        <f t="shared" si="584"/>
        <v>ASET</v>
      </c>
      <c r="E4195" s="178"/>
      <c r="F4195" s="179"/>
      <c r="G4195" s="177"/>
      <c r="H4195" s="177"/>
      <c r="I4195" s="169">
        <f t="shared" si="585"/>
        <v>0</v>
      </c>
      <c r="J4195" s="149" t="str" cm="1">
        <f t="array" ref="J4195">IF(ISERROR(INDEX('Non Compliance input'!$H$5:$H$156,MATCH(1,(A4195='Non Compliance input'!$A$5:$A$156)*(F4195&gt;='Non Compliance input'!$D$5:$D$156)*(E4195&lt;'Non Compliance input'!$E$5:$E$156)*('Non Compliance input'!$H$5:$H$156="Yes"),0))
),"","Yes")</f>
        <v/>
      </c>
      <c r="K4195" s="149">
        <f t="shared" si="586"/>
        <v>0</v>
      </c>
      <c r="L4195" s="162">
        <f t="shared" si="587"/>
        <v>0</v>
      </c>
      <c r="M4195" s="162" t="str" cm="1">
        <f t="array" ref="M4195">IF(ISERROR(INDEX('Non Compliance input'!$I$5:$I$156,MATCH(1,(A4195='Non Compliance input'!$A$5:$A$156)*(E4195&gt;='Non Compliance input'!$D$5:$D$156)*(F4195&lt;='Non Compliance input'!$E$5:$E$156)*('Non Compliance input'!$I$5:$I$156="Yes"),0))
),"","Yes")</f>
        <v/>
      </c>
      <c r="N4195" s="149" t="str">
        <f>IF(VLOOKUP($A4195,HourEndingOutage!$B$3:$F$746,5,0)="Outage","Outage","")</f>
        <v/>
      </c>
      <c r="O4195" s="18">
        <f t="shared" si="588"/>
        <v>0</v>
      </c>
      <c r="P4195" s="18" t="str">
        <f t="shared" si="589"/>
        <v/>
      </c>
      <c r="Q4195" s="18">
        <f t="shared" si="590"/>
        <v>0</v>
      </c>
      <c r="R4195" s="118"/>
    </row>
    <row r="4196" spans="1:18" x14ac:dyDescent="0.25">
      <c r="A4196" s="25">
        <f t="shared" si="591"/>
        <v>466</v>
      </c>
      <c r="B4196" s="23">
        <f t="shared" si="592"/>
        <v>44581</v>
      </c>
      <c r="C4196" s="24">
        <v>10</v>
      </c>
      <c r="D4196" s="54" t="str">
        <f t="shared" si="584"/>
        <v>ASET</v>
      </c>
      <c r="E4196" s="178"/>
      <c r="F4196" s="179"/>
      <c r="G4196" s="177"/>
      <c r="H4196" s="177"/>
      <c r="I4196" s="169">
        <f t="shared" si="585"/>
        <v>0</v>
      </c>
      <c r="J4196" s="149" t="str" cm="1">
        <f t="array" ref="J4196">IF(ISERROR(INDEX('Non Compliance input'!$H$5:$H$156,MATCH(1,(A4196='Non Compliance input'!$A$5:$A$156)*(F4196&gt;='Non Compliance input'!$D$5:$D$156)*(E4196&lt;'Non Compliance input'!$E$5:$E$156)*('Non Compliance input'!$H$5:$H$156="Yes"),0))
),"","Yes")</f>
        <v/>
      </c>
      <c r="K4196" s="149">
        <f t="shared" si="586"/>
        <v>0</v>
      </c>
      <c r="L4196" s="162">
        <f t="shared" si="587"/>
        <v>0</v>
      </c>
      <c r="M4196" s="162" t="str" cm="1">
        <f t="array" ref="M4196">IF(ISERROR(INDEX('Non Compliance input'!$I$5:$I$156,MATCH(1,(A4196='Non Compliance input'!$A$5:$A$156)*(E4196&gt;='Non Compliance input'!$D$5:$D$156)*(F4196&lt;='Non Compliance input'!$E$5:$E$156)*('Non Compliance input'!$I$5:$I$156="Yes"),0))
),"","Yes")</f>
        <v/>
      </c>
      <c r="N4196" s="149" t="str">
        <f>IF(VLOOKUP($A4196,HourEndingOutage!$B$3:$F$746,5,0)="Outage","Outage","")</f>
        <v/>
      </c>
      <c r="O4196" s="18">
        <f t="shared" si="588"/>
        <v>0</v>
      </c>
      <c r="P4196" s="18" t="str">
        <f t="shared" si="589"/>
        <v/>
      </c>
      <c r="Q4196" s="18">
        <f t="shared" si="590"/>
        <v>0</v>
      </c>
      <c r="R4196" s="118"/>
    </row>
    <row r="4197" spans="1:18" x14ac:dyDescent="0.25">
      <c r="A4197" s="25">
        <f t="shared" si="591"/>
        <v>467</v>
      </c>
      <c r="B4197" s="23">
        <f t="shared" si="592"/>
        <v>44581</v>
      </c>
      <c r="C4197" s="24">
        <v>11</v>
      </c>
      <c r="D4197" s="54" t="str">
        <f t="shared" si="584"/>
        <v>ASET</v>
      </c>
      <c r="E4197" s="178"/>
      <c r="F4197" s="179"/>
      <c r="G4197" s="177"/>
      <c r="H4197" s="177"/>
      <c r="I4197" s="169">
        <f t="shared" si="585"/>
        <v>0</v>
      </c>
      <c r="J4197" s="149" t="str" cm="1">
        <f t="array" ref="J4197">IF(ISERROR(INDEX('Non Compliance input'!$H$5:$H$156,MATCH(1,(A4197='Non Compliance input'!$A$5:$A$156)*(F4197&gt;='Non Compliance input'!$D$5:$D$156)*(E4197&lt;'Non Compliance input'!$E$5:$E$156)*('Non Compliance input'!$H$5:$H$156="Yes"),0))
),"","Yes")</f>
        <v/>
      </c>
      <c r="K4197" s="149">
        <f t="shared" si="586"/>
        <v>0</v>
      </c>
      <c r="L4197" s="162">
        <f t="shared" si="587"/>
        <v>0</v>
      </c>
      <c r="M4197" s="162" t="str" cm="1">
        <f t="array" ref="M4197">IF(ISERROR(INDEX('Non Compliance input'!$I$5:$I$156,MATCH(1,(A4197='Non Compliance input'!$A$5:$A$156)*(E4197&gt;='Non Compliance input'!$D$5:$D$156)*(F4197&lt;='Non Compliance input'!$E$5:$E$156)*('Non Compliance input'!$I$5:$I$156="Yes"),0))
),"","Yes")</f>
        <v/>
      </c>
      <c r="N4197" s="149" t="str">
        <f>IF(VLOOKUP($A4197,HourEndingOutage!$B$3:$F$746,5,0)="Outage","Outage","")</f>
        <v/>
      </c>
      <c r="O4197" s="18">
        <f t="shared" si="588"/>
        <v>0</v>
      </c>
      <c r="P4197" s="18" t="str">
        <f t="shared" si="589"/>
        <v/>
      </c>
      <c r="Q4197" s="18">
        <f t="shared" si="590"/>
        <v>0</v>
      </c>
      <c r="R4197" s="118"/>
    </row>
    <row r="4198" spans="1:18" x14ac:dyDescent="0.25">
      <c r="A4198" s="25">
        <f t="shared" si="591"/>
        <v>467</v>
      </c>
      <c r="B4198" s="23">
        <f t="shared" si="592"/>
        <v>44581</v>
      </c>
      <c r="C4198" s="24">
        <v>11</v>
      </c>
      <c r="D4198" s="54" t="str">
        <f t="shared" si="584"/>
        <v>ASET</v>
      </c>
      <c r="E4198" s="178"/>
      <c r="F4198" s="179"/>
      <c r="G4198" s="177"/>
      <c r="H4198" s="177"/>
      <c r="I4198" s="169">
        <f t="shared" si="585"/>
        <v>0</v>
      </c>
      <c r="J4198" s="149" t="str" cm="1">
        <f t="array" ref="J4198">IF(ISERROR(INDEX('Non Compliance input'!$H$5:$H$156,MATCH(1,(A4198='Non Compliance input'!$A$5:$A$156)*(F4198&gt;='Non Compliance input'!$D$5:$D$156)*(E4198&lt;'Non Compliance input'!$E$5:$E$156)*('Non Compliance input'!$H$5:$H$156="Yes"),0))
),"","Yes")</f>
        <v/>
      </c>
      <c r="K4198" s="149">
        <f t="shared" si="586"/>
        <v>0</v>
      </c>
      <c r="L4198" s="162">
        <f t="shared" si="587"/>
        <v>0</v>
      </c>
      <c r="M4198" s="162" t="str" cm="1">
        <f t="array" ref="M4198">IF(ISERROR(INDEX('Non Compliance input'!$I$5:$I$156,MATCH(1,(A4198='Non Compliance input'!$A$5:$A$156)*(E4198&gt;='Non Compliance input'!$D$5:$D$156)*(F4198&lt;='Non Compliance input'!$E$5:$E$156)*('Non Compliance input'!$I$5:$I$156="Yes"),0))
),"","Yes")</f>
        <v/>
      </c>
      <c r="N4198" s="149" t="str">
        <f>IF(VLOOKUP($A4198,HourEndingOutage!$B$3:$F$746,5,0)="Outage","Outage","")</f>
        <v/>
      </c>
      <c r="O4198" s="18">
        <f t="shared" si="588"/>
        <v>0</v>
      </c>
      <c r="P4198" s="18" t="str">
        <f t="shared" si="589"/>
        <v/>
      </c>
      <c r="Q4198" s="18">
        <f t="shared" si="590"/>
        <v>0</v>
      </c>
      <c r="R4198" s="118"/>
    </row>
    <row r="4199" spans="1:18" x14ac:dyDescent="0.25">
      <c r="A4199" s="25">
        <f t="shared" si="591"/>
        <v>467</v>
      </c>
      <c r="B4199" s="23">
        <f t="shared" si="592"/>
        <v>44581</v>
      </c>
      <c r="C4199" s="24">
        <v>11</v>
      </c>
      <c r="D4199" s="54" t="str">
        <f t="shared" si="584"/>
        <v>ASET</v>
      </c>
      <c r="E4199" s="178"/>
      <c r="F4199" s="179"/>
      <c r="G4199" s="177"/>
      <c r="H4199" s="177"/>
      <c r="I4199" s="169">
        <f t="shared" si="585"/>
        <v>0</v>
      </c>
      <c r="J4199" s="149" t="str" cm="1">
        <f t="array" ref="J4199">IF(ISERROR(INDEX('Non Compliance input'!$H$5:$H$156,MATCH(1,(A4199='Non Compliance input'!$A$5:$A$156)*(F4199&gt;='Non Compliance input'!$D$5:$D$156)*(E4199&lt;'Non Compliance input'!$E$5:$E$156)*('Non Compliance input'!$H$5:$H$156="Yes"),0))
),"","Yes")</f>
        <v/>
      </c>
      <c r="K4199" s="149">
        <f t="shared" si="586"/>
        <v>0</v>
      </c>
      <c r="L4199" s="162">
        <f t="shared" si="587"/>
        <v>0</v>
      </c>
      <c r="M4199" s="162" t="str" cm="1">
        <f t="array" ref="M4199">IF(ISERROR(INDEX('Non Compliance input'!$I$5:$I$156,MATCH(1,(A4199='Non Compliance input'!$A$5:$A$156)*(E4199&gt;='Non Compliance input'!$D$5:$D$156)*(F4199&lt;='Non Compliance input'!$E$5:$E$156)*('Non Compliance input'!$I$5:$I$156="Yes"),0))
),"","Yes")</f>
        <v/>
      </c>
      <c r="N4199" s="149" t="str">
        <f>IF(VLOOKUP($A4199,HourEndingOutage!$B$3:$F$746,5,0)="Outage","Outage","")</f>
        <v/>
      </c>
      <c r="O4199" s="18">
        <f t="shared" si="588"/>
        <v>0</v>
      </c>
      <c r="P4199" s="18" t="str">
        <f t="shared" si="589"/>
        <v/>
      </c>
      <c r="Q4199" s="18">
        <f t="shared" si="590"/>
        <v>0</v>
      </c>
      <c r="R4199" s="118"/>
    </row>
    <row r="4200" spans="1:18" x14ac:dyDescent="0.25">
      <c r="A4200" s="25">
        <f t="shared" si="591"/>
        <v>467</v>
      </c>
      <c r="B4200" s="23">
        <f t="shared" si="592"/>
        <v>44581</v>
      </c>
      <c r="C4200" s="24">
        <v>11</v>
      </c>
      <c r="D4200" s="54" t="str">
        <f t="shared" si="584"/>
        <v>ASET</v>
      </c>
      <c r="E4200" s="178"/>
      <c r="F4200" s="179"/>
      <c r="G4200" s="177"/>
      <c r="H4200" s="177"/>
      <c r="I4200" s="169">
        <f t="shared" si="585"/>
        <v>0</v>
      </c>
      <c r="J4200" s="149" t="str" cm="1">
        <f t="array" ref="J4200">IF(ISERROR(INDEX('Non Compliance input'!$H$5:$H$156,MATCH(1,(A4200='Non Compliance input'!$A$5:$A$156)*(F4200&gt;='Non Compliance input'!$D$5:$D$156)*(E4200&lt;'Non Compliance input'!$E$5:$E$156)*('Non Compliance input'!$H$5:$H$156="Yes"),0))
),"","Yes")</f>
        <v/>
      </c>
      <c r="K4200" s="149">
        <f t="shared" si="586"/>
        <v>0</v>
      </c>
      <c r="L4200" s="162">
        <f t="shared" si="587"/>
        <v>0</v>
      </c>
      <c r="M4200" s="162" t="str" cm="1">
        <f t="array" ref="M4200">IF(ISERROR(INDEX('Non Compliance input'!$I$5:$I$156,MATCH(1,(A4200='Non Compliance input'!$A$5:$A$156)*(E4200&gt;='Non Compliance input'!$D$5:$D$156)*(F4200&lt;='Non Compliance input'!$E$5:$E$156)*('Non Compliance input'!$I$5:$I$156="Yes"),0))
),"","Yes")</f>
        <v/>
      </c>
      <c r="N4200" s="149" t="str">
        <f>IF(VLOOKUP($A4200,HourEndingOutage!$B$3:$F$746,5,0)="Outage","Outage","")</f>
        <v/>
      </c>
      <c r="O4200" s="18">
        <f t="shared" si="588"/>
        <v>0</v>
      </c>
      <c r="P4200" s="18" t="str">
        <f t="shared" si="589"/>
        <v/>
      </c>
      <c r="Q4200" s="18">
        <f t="shared" si="590"/>
        <v>0</v>
      </c>
      <c r="R4200" s="118"/>
    </row>
    <row r="4201" spans="1:18" x14ac:dyDescent="0.25">
      <c r="A4201" s="25">
        <f t="shared" si="591"/>
        <v>467</v>
      </c>
      <c r="B4201" s="23">
        <f t="shared" si="592"/>
        <v>44581</v>
      </c>
      <c r="C4201" s="24">
        <v>11</v>
      </c>
      <c r="D4201" s="54" t="str">
        <f t="shared" si="584"/>
        <v>ASET</v>
      </c>
      <c r="E4201" s="178"/>
      <c r="F4201" s="179"/>
      <c r="G4201" s="177"/>
      <c r="H4201" s="177"/>
      <c r="I4201" s="169">
        <f t="shared" si="585"/>
        <v>0</v>
      </c>
      <c r="J4201" s="149" t="str" cm="1">
        <f t="array" ref="J4201">IF(ISERROR(INDEX('Non Compliance input'!$H$5:$H$156,MATCH(1,(A4201='Non Compliance input'!$A$5:$A$156)*(F4201&gt;='Non Compliance input'!$D$5:$D$156)*(E4201&lt;'Non Compliance input'!$E$5:$E$156)*('Non Compliance input'!$H$5:$H$156="Yes"),0))
),"","Yes")</f>
        <v/>
      </c>
      <c r="K4201" s="149">
        <f t="shared" si="586"/>
        <v>0</v>
      </c>
      <c r="L4201" s="162">
        <f t="shared" si="587"/>
        <v>0</v>
      </c>
      <c r="M4201" s="162" t="str" cm="1">
        <f t="array" ref="M4201">IF(ISERROR(INDEX('Non Compliance input'!$I$5:$I$156,MATCH(1,(A4201='Non Compliance input'!$A$5:$A$156)*(E4201&gt;='Non Compliance input'!$D$5:$D$156)*(F4201&lt;='Non Compliance input'!$E$5:$E$156)*('Non Compliance input'!$I$5:$I$156="Yes"),0))
),"","Yes")</f>
        <v/>
      </c>
      <c r="N4201" s="149" t="str">
        <f>IF(VLOOKUP($A4201,HourEndingOutage!$B$3:$F$746,5,0)="Outage","Outage","")</f>
        <v/>
      </c>
      <c r="O4201" s="18">
        <f t="shared" si="588"/>
        <v>0</v>
      </c>
      <c r="P4201" s="18" t="str">
        <f t="shared" si="589"/>
        <v/>
      </c>
      <c r="Q4201" s="18">
        <f t="shared" si="590"/>
        <v>0</v>
      </c>
      <c r="R4201" s="118"/>
    </row>
    <row r="4202" spans="1:18" x14ac:dyDescent="0.25">
      <c r="A4202" s="25">
        <f t="shared" si="591"/>
        <v>467</v>
      </c>
      <c r="B4202" s="23">
        <f t="shared" si="592"/>
        <v>44581</v>
      </c>
      <c r="C4202" s="24">
        <v>11</v>
      </c>
      <c r="D4202" s="54" t="str">
        <f t="shared" si="584"/>
        <v>ASET</v>
      </c>
      <c r="E4202" s="178"/>
      <c r="F4202" s="179"/>
      <c r="G4202" s="177"/>
      <c r="H4202" s="177"/>
      <c r="I4202" s="169">
        <f t="shared" si="585"/>
        <v>0</v>
      </c>
      <c r="J4202" s="149" t="str" cm="1">
        <f t="array" ref="J4202">IF(ISERROR(INDEX('Non Compliance input'!$H$5:$H$156,MATCH(1,(A4202='Non Compliance input'!$A$5:$A$156)*(F4202&gt;='Non Compliance input'!$D$5:$D$156)*(E4202&lt;'Non Compliance input'!$E$5:$E$156)*('Non Compliance input'!$H$5:$H$156="Yes"),0))
),"","Yes")</f>
        <v/>
      </c>
      <c r="K4202" s="149">
        <f t="shared" si="586"/>
        <v>0</v>
      </c>
      <c r="L4202" s="162">
        <f t="shared" si="587"/>
        <v>0</v>
      </c>
      <c r="M4202" s="162" t="str" cm="1">
        <f t="array" ref="M4202">IF(ISERROR(INDEX('Non Compliance input'!$I$5:$I$156,MATCH(1,(A4202='Non Compliance input'!$A$5:$A$156)*(E4202&gt;='Non Compliance input'!$D$5:$D$156)*(F4202&lt;='Non Compliance input'!$E$5:$E$156)*('Non Compliance input'!$I$5:$I$156="Yes"),0))
),"","Yes")</f>
        <v/>
      </c>
      <c r="N4202" s="149" t="str">
        <f>IF(VLOOKUP($A4202,HourEndingOutage!$B$3:$F$746,5,0)="Outage","Outage","")</f>
        <v/>
      </c>
      <c r="O4202" s="18">
        <f t="shared" si="588"/>
        <v>0</v>
      </c>
      <c r="P4202" s="18" t="str">
        <f t="shared" si="589"/>
        <v/>
      </c>
      <c r="Q4202" s="18">
        <f t="shared" si="590"/>
        <v>0</v>
      </c>
      <c r="R4202" s="118"/>
    </row>
    <row r="4203" spans="1:18" x14ac:dyDescent="0.25">
      <c r="A4203" s="25">
        <f t="shared" si="591"/>
        <v>467</v>
      </c>
      <c r="B4203" s="23">
        <f t="shared" si="592"/>
        <v>44581</v>
      </c>
      <c r="C4203" s="24">
        <v>11</v>
      </c>
      <c r="D4203" s="54" t="str">
        <f t="shared" si="584"/>
        <v>ASET</v>
      </c>
      <c r="E4203" s="178"/>
      <c r="F4203" s="179"/>
      <c r="G4203" s="177"/>
      <c r="H4203" s="177"/>
      <c r="I4203" s="169">
        <f t="shared" si="585"/>
        <v>0</v>
      </c>
      <c r="J4203" s="149" t="str" cm="1">
        <f t="array" ref="J4203">IF(ISERROR(INDEX('Non Compliance input'!$H$5:$H$156,MATCH(1,(A4203='Non Compliance input'!$A$5:$A$156)*(F4203&gt;='Non Compliance input'!$D$5:$D$156)*(E4203&lt;'Non Compliance input'!$E$5:$E$156)*('Non Compliance input'!$H$5:$H$156="Yes"),0))
),"","Yes")</f>
        <v/>
      </c>
      <c r="K4203" s="149">
        <f t="shared" si="586"/>
        <v>0</v>
      </c>
      <c r="L4203" s="162">
        <f t="shared" si="587"/>
        <v>0</v>
      </c>
      <c r="M4203" s="162" t="str" cm="1">
        <f t="array" ref="M4203">IF(ISERROR(INDEX('Non Compliance input'!$I$5:$I$156,MATCH(1,(A4203='Non Compliance input'!$A$5:$A$156)*(E4203&gt;='Non Compliance input'!$D$5:$D$156)*(F4203&lt;='Non Compliance input'!$E$5:$E$156)*('Non Compliance input'!$I$5:$I$156="Yes"),0))
),"","Yes")</f>
        <v/>
      </c>
      <c r="N4203" s="149" t="str">
        <f>IF(VLOOKUP($A4203,HourEndingOutage!$B$3:$F$746,5,0)="Outage","Outage","")</f>
        <v/>
      </c>
      <c r="O4203" s="18">
        <f t="shared" si="588"/>
        <v>0</v>
      </c>
      <c r="P4203" s="18" t="str">
        <f t="shared" si="589"/>
        <v/>
      </c>
      <c r="Q4203" s="18">
        <f t="shared" si="590"/>
        <v>0</v>
      </c>
      <c r="R4203" s="118"/>
    </row>
    <row r="4204" spans="1:18" x14ac:dyDescent="0.25">
      <c r="A4204" s="25">
        <f t="shared" si="591"/>
        <v>467</v>
      </c>
      <c r="B4204" s="23">
        <f t="shared" si="592"/>
        <v>44581</v>
      </c>
      <c r="C4204" s="24">
        <v>11</v>
      </c>
      <c r="D4204" s="54" t="str">
        <f t="shared" si="584"/>
        <v>ASET</v>
      </c>
      <c r="E4204" s="178"/>
      <c r="F4204" s="179"/>
      <c r="G4204" s="177"/>
      <c r="H4204" s="177"/>
      <c r="I4204" s="169">
        <f t="shared" si="585"/>
        <v>0</v>
      </c>
      <c r="J4204" s="149" t="str" cm="1">
        <f t="array" ref="J4204">IF(ISERROR(INDEX('Non Compliance input'!$H$5:$H$156,MATCH(1,(A4204='Non Compliance input'!$A$5:$A$156)*(F4204&gt;='Non Compliance input'!$D$5:$D$156)*(E4204&lt;'Non Compliance input'!$E$5:$E$156)*('Non Compliance input'!$H$5:$H$156="Yes"),0))
),"","Yes")</f>
        <v/>
      </c>
      <c r="K4204" s="149">
        <f t="shared" si="586"/>
        <v>0</v>
      </c>
      <c r="L4204" s="162">
        <f t="shared" si="587"/>
        <v>0</v>
      </c>
      <c r="M4204" s="162" t="str" cm="1">
        <f t="array" ref="M4204">IF(ISERROR(INDEX('Non Compliance input'!$I$5:$I$156,MATCH(1,(A4204='Non Compliance input'!$A$5:$A$156)*(E4204&gt;='Non Compliance input'!$D$5:$D$156)*(F4204&lt;='Non Compliance input'!$E$5:$E$156)*('Non Compliance input'!$I$5:$I$156="Yes"),0))
),"","Yes")</f>
        <v/>
      </c>
      <c r="N4204" s="149" t="str">
        <f>IF(VLOOKUP($A4204,HourEndingOutage!$B$3:$F$746,5,0)="Outage","Outage","")</f>
        <v/>
      </c>
      <c r="O4204" s="18">
        <f t="shared" si="588"/>
        <v>0</v>
      </c>
      <c r="P4204" s="18" t="str">
        <f t="shared" si="589"/>
        <v/>
      </c>
      <c r="Q4204" s="18">
        <f t="shared" si="590"/>
        <v>0</v>
      </c>
      <c r="R4204" s="118"/>
    </row>
    <row r="4205" spans="1:18" x14ac:dyDescent="0.25">
      <c r="A4205" s="25">
        <f t="shared" si="591"/>
        <v>467</v>
      </c>
      <c r="B4205" s="23">
        <f t="shared" si="592"/>
        <v>44581</v>
      </c>
      <c r="C4205" s="24">
        <v>11</v>
      </c>
      <c r="D4205" s="54" t="str">
        <f t="shared" si="584"/>
        <v>ASET</v>
      </c>
      <c r="E4205" s="178"/>
      <c r="F4205" s="179"/>
      <c r="G4205" s="177"/>
      <c r="H4205" s="177"/>
      <c r="I4205" s="169">
        <f t="shared" si="585"/>
        <v>0</v>
      </c>
      <c r="J4205" s="149" t="str" cm="1">
        <f t="array" ref="J4205">IF(ISERROR(INDEX('Non Compliance input'!$H$5:$H$156,MATCH(1,(A4205='Non Compliance input'!$A$5:$A$156)*(F4205&gt;='Non Compliance input'!$D$5:$D$156)*(E4205&lt;'Non Compliance input'!$E$5:$E$156)*('Non Compliance input'!$H$5:$H$156="Yes"),0))
),"","Yes")</f>
        <v/>
      </c>
      <c r="K4205" s="149">
        <f t="shared" si="586"/>
        <v>0</v>
      </c>
      <c r="L4205" s="162">
        <f t="shared" si="587"/>
        <v>0</v>
      </c>
      <c r="M4205" s="162" t="str" cm="1">
        <f t="array" ref="M4205">IF(ISERROR(INDEX('Non Compliance input'!$I$5:$I$156,MATCH(1,(A4205='Non Compliance input'!$A$5:$A$156)*(E4205&gt;='Non Compliance input'!$D$5:$D$156)*(F4205&lt;='Non Compliance input'!$E$5:$E$156)*('Non Compliance input'!$I$5:$I$156="Yes"),0))
),"","Yes")</f>
        <v/>
      </c>
      <c r="N4205" s="149" t="str">
        <f>IF(VLOOKUP($A4205,HourEndingOutage!$B$3:$F$746,5,0)="Outage","Outage","")</f>
        <v/>
      </c>
      <c r="O4205" s="18">
        <f t="shared" si="588"/>
        <v>0</v>
      </c>
      <c r="P4205" s="18" t="str">
        <f t="shared" si="589"/>
        <v/>
      </c>
      <c r="Q4205" s="18">
        <f t="shared" si="590"/>
        <v>0</v>
      </c>
      <c r="R4205" s="118"/>
    </row>
    <row r="4206" spans="1:18" x14ac:dyDescent="0.25">
      <c r="A4206" s="25">
        <f t="shared" si="591"/>
        <v>468</v>
      </c>
      <c r="B4206" s="23">
        <f t="shared" si="592"/>
        <v>44581</v>
      </c>
      <c r="C4206" s="24">
        <v>12</v>
      </c>
      <c r="D4206" s="54" t="str">
        <f t="shared" si="584"/>
        <v>ASET</v>
      </c>
      <c r="E4206" s="178"/>
      <c r="F4206" s="179"/>
      <c r="G4206" s="177"/>
      <c r="H4206" s="177"/>
      <c r="I4206" s="169">
        <f t="shared" si="585"/>
        <v>0</v>
      </c>
      <c r="J4206" s="149" t="str" cm="1">
        <f t="array" ref="J4206">IF(ISERROR(INDEX('Non Compliance input'!$H$5:$H$156,MATCH(1,(A4206='Non Compliance input'!$A$5:$A$156)*(F4206&gt;='Non Compliance input'!$D$5:$D$156)*(E4206&lt;'Non Compliance input'!$E$5:$E$156)*('Non Compliance input'!$H$5:$H$156="Yes"),0))
),"","Yes")</f>
        <v/>
      </c>
      <c r="K4206" s="149">
        <f t="shared" si="586"/>
        <v>0</v>
      </c>
      <c r="L4206" s="162">
        <f t="shared" si="587"/>
        <v>0</v>
      </c>
      <c r="M4206" s="162" t="str" cm="1">
        <f t="array" ref="M4206">IF(ISERROR(INDEX('Non Compliance input'!$I$5:$I$156,MATCH(1,(A4206='Non Compliance input'!$A$5:$A$156)*(E4206&gt;='Non Compliance input'!$D$5:$D$156)*(F4206&lt;='Non Compliance input'!$E$5:$E$156)*('Non Compliance input'!$I$5:$I$156="Yes"),0))
),"","Yes")</f>
        <v/>
      </c>
      <c r="N4206" s="149" t="str">
        <f>IF(VLOOKUP($A4206,HourEndingOutage!$B$3:$F$746,5,0)="Outage","Outage","")</f>
        <v/>
      </c>
      <c r="O4206" s="18">
        <f t="shared" si="588"/>
        <v>0</v>
      </c>
      <c r="P4206" s="18" t="str">
        <f t="shared" si="589"/>
        <v/>
      </c>
      <c r="Q4206" s="18">
        <f t="shared" si="590"/>
        <v>0</v>
      </c>
      <c r="R4206" s="118"/>
    </row>
    <row r="4207" spans="1:18" x14ac:dyDescent="0.25">
      <c r="A4207" s="25">
        <f t="shared" si="591"/>
        <v>468</v>
      </c>
      <c r="B4207" s="23">
        <f t="shared" si="592"/>
        <v>44581</v>
      </c>
      <c r="C4207" s="24">
        <v>12</v>
      </c>
      <c r="D4207" s="54" t="str">
        <f t="shared" si="584"/>
        <v>ASET</v>
      </c>
      <c r="E4207" s="178"/>
      <c r="F4207" s="179"/>
      <c r="G4207" s="177"/>
      <c r="H4207" s="177"/>
      <c r="I4207" s="169">
        <f t="shared" si="585"/>
        <v>0</v>
      </c>
      <c r="J4207" s="149" t="str" cm="1">
        <f t="array" ref="J4207">IF(ISERROR(INDEX('Non Compliance input'!$H$5:$H$156,MATCH(1,(A4207='Non Compliance input'!$A$5:$A$156)*(F4207&gt;='Non Compliance input'!$D$5:$D$156)*(E4207&lt;'Non Compliance input'!$E$5:$E$156)*('Non Compliance input'!$H$5:$H$156="Yes"),0))
),"","Yes")</f>
        <v/>
      </c>
      <c r="K4207" s="149">
        <f t="shared" si="586"/>
        <v>0</v>
      </c>
      <c r="L4207" s="162">
        <f t="shared" si="587"/>
        <v>0</v>
      </c>
      <c r="M4207" s="162" t="str" cm="1">
        <f t="array" ref="M4207">IF(ISERROR(INDEX('Non Compliance input'!$I$5:$I$156,MATCH(1,(A4207='Non Compliance input'!$A$5:$A$156)*(E4207&gt;='Non Compliance input'!$D$5:$D$156)*(F4207&lt;='Non Compliance input'!$E$5:$E$156)*('Non Compliance input'!$I$5:$I$156="Yes"),0))
),"","Yes")</f>
        <v/>
      </c>
      <c r="N4207" s="149" t="str">
        <f>IF(VLOOKUP($A4207,HourEndingOutage!$B$3:$F$746,5,0)="Outage","Outage","")</f>
        <v/>
      </c>
      <c r="O4207" s="18">
        <f t="shared" si="588"/>
        <v>0</v>
      </c>
      <c r="P4207" s="18" t="str">
        <f t="shared" si="589"/>
        <v/>
      </c>
      <c r="Q4207" s="18">
        <f t="shared" si="590"/>
        <v>0</v>
      </c>
      <c r="R4207" s="118"/>
    </row>
    <row r="4208" spans="1:18" x14ac:dyDescent="0.25">
      <c r="A4208" s="25">
        <f t="shared" si="591"/>
        <v>468</v>
      </c>
      <c r="B4208" s="23">
        <f t="shared" si="592"/>
        <v>44581</v>
      </c>
      <c r="C4208" s="24">
        <v>12</v>
      </c>
      <c r="D4208" s="54" t="str">
        <f t="shared" si="584"/>
        <v>ASET</v>
      </c>
      <c r="E4208" s="178"/>
      <c r="F4208" s="179"/>
      <c r="G4208" s="177"/>
      <c r="H4208" s="177"/>
      <c r="I4208" s="169">
        <f t="shared" si="585"/>
        <v>0</v>
      </c>
      <c r="J4208" s="149" t="str" cm="1">
        <f t="array" ref="J4208">IF(ISERROR(INDEX('Non Compliance input'!$H$5:$H$156,MATCH(1,(A4208='Non Compliance input'!$A$5:$A$156)*(F4208&gt;='Non Compliance input'!$D$5:$D$156)*(E4208&lt;'Non Compliance input'!$E$5:$E$156)*('Non Compliance input'!$H$5:$H$156="Yes"),0))
),"","Yes")</f>
        <v/>
      </c>
      <c r="K4208" s="149">
        <f t="shared" si="586"/>
        <v>0</v>
      </c>
      <c r="L4208" s="162">
        <f t="shared" si="587"/>
        <v>0</v>
      </c>
      <c r="M4208" s="162" t="str" cm="1">
        <f t="array" ref="M4208">IF(ISERROR(INDEX('Non Compliance input'!$I$5:$I$156,MATCH(1,(A4208='Non Compliance input'!$A$5:$A$156)*(E4208&gt;='Non Compliance input'!$D$5:$D$156)*(F4208&lt;='Non Compliance input'!$E$5:$E$156)*('Non Compliance input'!$I$5:$I$156="Yes"),0))
),"","Yes")</f>
        <v/>
      </c>
      <c r="N4208" s="149" t="str">
        <f>IF(VLOOKUP($A4208,HourEndingOutage!$B$3:$F$746,5,0)="Outage","Outage","")</f>
        <v/>
      </c>
      <c r="O4208" s="18">
        <f t="shared" si="588"/>
        <v>0</v>
      </c>
      <c r="P4208" s="18" t="str">
        <f t="shared" si="589"/>
        <v/>
      </c>
      <c r="Q4208" s="18">
        <f t="shared" si="590"/>
        <v>0</v>
      </c>
      <c r="R4208" s="118"/>
    </row>
    <row r="4209" spans="1:18" x14ac:dyDescent="0.25">
      <c r="A4209" s="25">
        <f t="shared" si="591"/>
        <v>468</v>
      </c>
      <c r="B4209" s="23">
        <f t="shared" si="592"/>
        <v>44581</v>
      </c>
      <c r="C4209" s="24">
        <v>12</v>
      </c>
      <c r="D4209" s="54" t="str">
        <f t="shared" si="584"/>
        <v>ASET</v>
      </c>
      <c r="E4209" s="178"/>
      <c r="F4209" s="179"/>
      <c r="G4209" s="177"/>
      <c r="H4209" s="177"/>
      <c r="I4209" s="169">
        <f t="shared" si="585"/>
        <v>0</v>
      </c>
      <c r="J4209" s="149" t="str" cm="1">
        <f t="array" ref="J4209">IF(ISERROR(INDEX('Non Compliance input'!$H$5:$H$156,MATCH(1,(A4209='Non Compliance input'!$A$5:$A$156)*(F4209&gt;='Non Compliance input'!$D$5:$D$156)*(E4209&lt;'Non Compliance input'!$E$5:$E$156)*('Non Compliance input'!$H$5:$H$156="Yes"),0))
),"","Yes")</f>
        <v/>
      </c>
      <c r="K4209" s="149">
        <f t="shared" si="586"/>
        <v>0</v>
      </c>
      <c r="L4209" s="162">
        <f t="shared" si="587"/>
        <v>0</v>
      </c>
      <c r="M4209" s="162" t="str" cm="1">
        <f t="array" ref="M4209">IF(ISERROR(INDEX('Non Compliance input'!$I$5:$I$156,MATCH(1,(A4209='Non Compliance input'!$A$5:$A$156)*(E4209&gt;='Non Compliance input'!$D$5:$D$156)*(F4209&lt;='Non Compliance input'!$E$5:$E$156)*('Non Compliance input'!$I$5:$I$156="Yes"),0))
),"","Yes")</f>
        <v/>
      </c>
      <c r="N4209" s="149" t="str">
        <f>IF(VLOOKUP($A4209,HourEndingOutage!$B$3:$F$746,5,0)="Outage","Outage","")</f>
        <v/>
      </c>
      <c r="O4209" s="18">
        <f t="shared" si="588"/>
        <v>0</v>
      </c>
      <c r="P4209" s="18" t="str">
        <f t="shared" si="589"/>
        <v/>
      </c>
      <c r="Q4209" s="18">
        <f t="shared" si="590"/>
        <v>0</v>
      </c>
      <c r="R4209" s="118"/>
    </row>
    <row r="4210" spans="1:18" x14ac:dyDescent="0.25">
      <c r="A4210" s="25">
        <f t="shared" si="591"/>
        <v>468</v>
      </c>
      <c r="B4210" s="23">
        <f t="shared" si="592"/>
        <v>44581</v>
      </c>
      <c r="C4210" s="24">
        <v>12</v>
      </c>
      <c r="D4210" s="54" t="str">
        <f t="shared" si="584"/>
        <v>ASET</v>
      </c>
      <c r="E4210" s="178"/>
      <c r="F4210" s="179"/>
      <c r="G4210" s="177"/>
      <c r="H4210" s="177"/>
      <c r="I4210" s="169">
        <f t="shared" si="585"/>
        <v>0</v>
      </c>
      <c r="J4210" s="149" t="str" cm="1">
        <f t="array" ref="J4210">IF(ISERROR(INDEX('Non Compliance input'!$H$5:$H$156,MATCH(1,(A4210='Non Compliance input'!$A$5:$A$156)*(F4210&gt;='Non Compliance input'!$D$5:$D$156)*(E4210&lt;'Non Compliance input'!$E$5:$E$156)*('Non Compliance input'!$H$5:$H$156="Yes"),0))
),"","Yes")</f>
        <v/>
      </c>
      <c r="K4210" s="149">
        <f t="shared" si="586"/>
        <v>0</v>
      </c>
      <c r="L4210" s="162">
        <f t="shared" si="587"/>
        <v>0</v>
      </c>
      <c r="M4210" s="162" t="str" cm="1">
        <f t="array" ref="M4210">IF(ISERROR(INDEX('Non Compliance input'!$I$5:$I$156,MATCH(1,(A4210='Non Compliance input'!$A$5:$A$156)*(E4210&gt;='Non Compliance input'!$D$5:$D$156)*(F4210&lt;='Non Compliance input'!$E$5:$E$156)*('Non Compliance input'!$I$5:$I$156="Yes"),0))
),"","Yes")</f>
        <v/>
      </c>
      <c r="N4210" s="149" t="str">
        <f>IF(VLOOKUP($A4210,HourEndingOutage!$B$3:$F$746,5,0)="Outage","Outage","")</f>
        <v/>
      </c>
      <c r="O4210" s="18">
        <f t="shared" si="588"/>
        <v>0</v>
      </c>
      <c r="P4210" s="18" t="str">
        <f t="shared" si="589"/>
        <v/>
      </c>
      <c r="Q4210" s="18">
        <f t="shared" si="590"/>
        <v>0</v>
      </c>
      <c r="R4210" s="118"/>
    </row>
    <row r="4211" spans="1:18" x14ac:dyDescent="0.25">
      <c r="A4211" s="25">
        <f t="shared" si="591"/>
        <v>468</v>
      </c>
      <c r="B4211" s="23">
        <f t="shared" si="592"/>
        <v>44581</v>
      </c>
      <c r="C4211" s="24">
        <v>12</v>
      </c>
      <c r="D4211" s="54" t="str">
        <f t="shared" si="584"/>
        <v>ASET</v>
      </c>
      <c r="E4211" s="178"/>
      <c r="F4211" s="179"/>
      <c r="G4211" s="177"/>
      <c r="H4211" s="177"/>
      <c r="I4211" s="169">
        <f t="shared" si="585"/>
        <v>0</v>
      </c>
      <c r="J4211" s="149" t="str" cm="1">
        <f t="array" ref="J4211">IF(ISERROR(INDEX('Non Compliance input'!$H$5:$H$156,MATCH(1,(A4211='Non Compliance input'!$A$5:$A$156)*(F4211&gt;='Non Compliance input'!$D$5:$D$156)*(E4211&lt;'Non Compliance input'!$E$5:$E$156)*('Non Compliance input'!$H$5:$H$156="Yes"),0))
),"","Yes")</f>
        <v/>
      </c>
      <c r="K4211" s="149">
        <f t="shared" si="586"/>
        <v>0</v>
      </c>
      <c r="L4211" s="162">
        <f t="shared" si="587"/>
        <v>0</v>
      </c>
      <c r="M4211" s="162" t="str" cm="1">
        <f t="array" ref="M4211">IF(ISERROR(INDEX('Non Compliance input'!$I$5:$I$156,MATCH(1,(A4211='Non Compliance input'!$A$5:$A$156)*(E4211&gt;='Non Compliance input'!$D$5:$D$156)*(F4211&lt;='Non Compliance input'!$E$5:$E$156)*('Non Compliance input'!$I$5:$I$156="Yes"),0))
),"","Yes")</f>
        <v/>
      </c>
      <c r="N4211" s="149" t="str">
        <f>IF(VLOOKUP($A4211,HourEndingOutage!$B$3:$F$746,5,0)="Outage","Outage","")</f>
        <v/>
      </c>
      <c r="O4211" s="18">
        <f t="shared" si="588"/>
        <v>0</v>
      </c>
      <c r="P4211" s="18" t="str">
        <f t="shared" si="589"/>
        <v/>
      </c>
      <c r="Q4211" s="18">
        <f t="shared" si="590"/>
        <v>0</v>
      </c>
      <c r="R4211" s="118"/>
    </row>
    <row r="4212" spans="1:18" x14ac:dyDescent="0.25">
      <c r="A4212" s="25">
        <f t="shared" si="591"/>
        <v>468</v>
      </c>
      <c r="B4212" s="23">
        <f t="shared" si="592"/>
        <v>44581</v>
      </c>
      <c r="C4212" s="24">
        <v>12</v>
      </c>
      <c r="D4212" s="54" t="str">
        <f t="shared" si="584"/>
        <v>ASET</v>
      </c>
      <c r="E4212" s="178"/>
      <c r="F4212" s="179"/>
      <c r="G4212" s="177"/>
      <c r="H4212" s="177"/>
      <c r="I4212" s="169">
        <f t="shared" si="585"/>
        <v>0</v>
      </c>
      <c r="J4212" s="149" t="str" cm="1">
        <f t="array" ref="J4212">IF(ISERROR(INDEX('Non Compliance input'!$H$5:$H$156,MATCH(1,(A4212='Non Compliance input'!$A$5:$A$156)*(F4212&gt;='Non Compliance input'!$D$5:$D$156)*(E4212&lt;'Non Compliance input'!$E$5:$E$156)*('Non Compliance input'!$H$5:$H$156="Yes"),0))
),"","Yes")</f>
        <v/>
      </c>
      <c r="K4212" s="149">
        <f t="shared" si="586"/>
        <v>0</v>
      </c>
      <c r="L4212" s="162">
        <f t="shared" si="587"/>
        <v>0</v>
      </c>
      <c r="M4212" s="162" t="str" cm="1">
        <f t="array" ref="M4212">IF(ISERROR(INDEX('Non Compliance input'!$I$5:$I$156,MATCH(1,(A4212='Non Compliance input'!$A$5:$A$156)*(E4212&gt;='Non Compliance input'!$D$5:$D$156)*(F4212&lt;='Non Compliance input'!$E$5:$E$156)*('Non Compliance input'!$I$5:$I$156="Yes"),0))
),"","Yes")</f>
        <v/>
      </c>
      <c r="N4212" s="149" t="str">
        <f>IF(VLOOKUP($A4212,HourEndingOutage!$B$3:$F$746,5,0)="Outage","Outage","")</f>
        <v/>
      </c>
      <c r="O4212" s="18">
        <f t="shared" si="588"/>
        <v>0</v>
      </c>
      <c r="P4212" s="18" t="str">
        <f t="shared" si="589"/>
        <v/>
      </c>
      <c r="Q4212" s="18">
        <f t="shared" si="590"/>
        <v>0</v>
      </c>
      <c r="R4212" s="118"/>
    </row>
    <row r="4213" spans="1:18" x14ac:dyDescent="0.25">
      <c r="A4213" s="25">
        <f t="shared" si="591"/>
        <v>468</v>
      </c>
      <c r="B4213" s="23">
        <f t="shared" si="592"/>
        <v>44581</v>
      </c>
      <c r="C4213" s="24">
        <v>12</v>
      </c>
      <c r="D4213" s="54" t="str">
        <f t="shared" si="584"/>
        <v>ASET</v>
      </c>
      <c r="E4213" s="178"/>
      <c r="F4213" s="179"/>
      <c r="G4213" s="177"/>
      <c r="H4213" s="177"/>
      <c r="I4213" s="169">
        <f t="shared" si="585"/>
        <v>0</v>
      </c>
      <c r="J4213" s="149" t="str" cm="1">
        <f t="array" ref="J4213">IF(ISERROR(INDEX('Non Compliance input'!$H$5:$H$156,MATCH(1,(A4213='Non Compliance input'!$A$5:$A$156)*(F4213&gt;='Non Compliance input'!$D$5:$D$156)*(E4213&lt;'Non Compliance input'!$E$5:$E$156)*('Non Compliance input'!$H$5:$H$156="Yes"),0))
),"","Yes")</f>
        <v/>
      </c>
      <c r="K4213" s="149">
        <f t="shared" si="586"/>
        <v>0</v>
      </c>
      <c r="L4213" s="162">
        <f t="shared" si="587"/>
        <v>0</v>
      </c>
      <c r="M4213" s="162" t="str" cm="1">
        <f t="array" ref="M4213">IF(ISERROR(INDEX('Non Compliance input'!$I$5:$I$156,MATCH(1,(A4213='Non Compliance input'!$A$5:$A$156)*(E4213&gt;='Non Compliance input'!$D$5:$D$156)*(F4213&lt;='Non Compliance input'!$E$5:$E$156)*('Non Compliance input'!$I$5:$I$156="Yes"),0))
),"","Yes")</f>
        <v/>
      </c>
      <c r="N4213" s="149" t="str">
        <f>IF(VLOOKUP($A4213,HourEndingOutage!$B$3:$F$746,5,0)="Outage","Outage","")</f>
        <v/>
      </c>
      <c r="O4213" s="18">
        <f t="shared" si="588"/>
        <v>0</v>
      </c>
      <c r="P4213" s="18" t="str">
        <f t="shared" si="589"/>
        <v/>
      </c>
      <c r="Q4213" s="18">
        <f t="shared" si="590"/>
        <v>0</v>
      </c>
      <c r="R4213" s="118"/>
    </row>
    <row r="4214" spans="1:18" x14ac:dyDescent="0.25">
      <c r="A4214" s="25">
        <f t="shared" si="591"/>
        <v>468</v>
      </c>
      <c r="B4214" s="23">
        <f t="shared" si="592"/>
        <v>44581</v>
      </c>
      <c r="C4214" s="24">
        <v>12</v>
      </c>
      <c r="D4214" s="54" t="str">
        <f t="shared" si="584"/>
        <v>ASET</v>
      </c>
      <c r="E4214" s="178"/>
      <c r="F4214" s="179"/>
      <c r="G4214" s="177"/>
      <c r="H4214" s="177"/>
      <c r="I4214" s="169">
        <f t="shared" si="585"/>
        <v>0</v>
      </c>
      <c r="J4214" s="149" t="str" cm="1">
        <f t="array" ref="J4214">IF(ISERROR(INDEX('Non Compliance input'!$H$5:$H$156,MATCH(1,(A4214='Non Compliance input'!$A$5:$A$156)*(F4214&gt;='Non Compliance input'!$D$5:$D$156)*(E4214&lt;'Non Compliance input'!$E$5:$E$156)*('Non Compliance input'!$H$5:$H$156="Yes"),0))
),"","Yes")</f>
        <v/>
      </c>
      <c r="K4214" s="149">
        <f t="shared" si="586"/>
        <v>0</v>
      </c>
      <c r="L4214" s="162">
        <f t="shared" si="587"/>
        <v>0</v>
      </c>
      <c r="M4214" s="162" t="str" cm="1">
        <f t="array" ref="M4214">IF(ISERROR(INDEX('Non Compliance input'!$I$5:$I$156,MATCH(1,(A4214='Non Compliance input'!$A$5:$A$156)*(E4214&gt;='Non Compliance input'!$D$5:$D$156)*(F4214&lt;='Non Compliance input'!$E$5:$E$156)*('Non Compliance input'!$I$5:$I$156="Yes"),0))
),"","Yes")</f>
        <v/>
      </c>
      <c r="N4214" s="149" t="str">
        <f>IF(VLOOKUP($A4214,HourEndingOutage!$B$3:$F$746,5,0)="Outage","Outage","")</f>
        <v/>
      </c>
      <c r="O4214" s="18">
        <f t="shared" si="588"/>
        <v>0</v>
      </c>
      <c r="P4214" s="18" t="str">
        <f t="shared" si="589"/>
        <v/>
      </c>
      <c r="Q4214" s="18">
        <f t="shared" si="590"/>
        <v>0</v>
      </c>
      <c r="R4214" s="118"/>
    </row>
    <row r="4215" spans="1:18" x14ac:dyDescent="0.25">
      <c r="A4215" s="25">
        <f t="shared" si="591"/>
        <v>469</v>
      </c>
      <c r="B4215" s="23">
        <f t="shared" si="592"/>
        <v>44581</v>
      </c>
      <c r="C4215" s="24">
        <v>13</v>
      </c>
      <c r="D4215" s="54" t="str">
        <f t="shared" si="584"/>
        <v>ASET</v>
      </c>
      <c r="E4215" s="178"/>
      <c r="F4215" s="179"/>
      <c r="G4215" s="177"/>
      <c r="H4215" s="177"/>
      <c r="I4215" s="169">
        <f t="shared" si="585"/>
        <v>0</v>
      </c>
      <c r="J4215" s="149" t="str" cm="1">
        <f t="array" ref="J4215">IF(ISERROR(INDEX('Non Compliance input'!$H$5:$H$156,MATCH(1,(A4215='Non Compliance input'!$A$5:$A$156)*(F4215&gt;='Non Compliance input'!$D$5:$D$156)*(E4215&lt;'Non Compliance input'!$E$5:$E$156)*('Non Compliance input'!$H$5:$H$156="Yes"),0))
),"","Yes")</f>
        <v/>
      </c>
      <c r="K4215" s="149">
        <f t="shared" si="586"/>
        <v>0</v>
      </c>
      <c r="L4215" s="162">
        <f t="shared" si="587"/>
        <v>0</v>
      </c>
      <c r="M4215" s="162" t="str" cm="1">
        <f t="array" ref="M4215">IF(ISERROR(INDEX('Non Compliance input'!$I$5:$I$156,MATCH(1,(A4215='Non Compliance input'!$A$5:$A$156)*(E4215&gt;='Non Compliance input'!$D$5:$D$156)*(F4215&lt;='Non Compliance input'!$E$5:$E$156)*('Non Compliance input'!$I$5:$I$156="Yes"),0))
),"","Yes")</f>
        <v/>
      </c>
      <c r="N4215" s="149" t="str">
        <f>IF(VLOOKUP($A4215,HourEndingOutage!$B$3:$F$746,5,0)="Outage","Outage","")</f>
        <v/>
      </c>
      <c r="O4215" s="18">
        <f t="shared" si="588"/>
        <v>0</v>
      </c>
      <c r="P4215" s="18" t="str">
        <f t="shared" si="589"/>
        <v/>
      </c>
      <c r="Q4215" s="18">
        <f t="shared" si="590"/>
        <v>0</v>
      </c>
      <c r="R4215" s="118"/>
    </row>
    <row r="4216" spans="1:18" x14ac:dyDescent="0.25">
      <c r="A4216" s="25">
        <f t="shared" si="591"/>
        <v>469</v>
      </c>
      <c r="B4216" s="23">
        <f t="shared" si="592"/>
        <v>44581</v>
      </c>
      <c r="C4216" s="24">
        <v>13</v>
      </c>
      <c r="D4216" s="54" t="str">
        <f t="shared" si="584"/>
        <v>ASET</v>
      </c>
      <c r="E4216" s="178"/>
      <c r="F4216" s="179"/>
      <c r="G4216" s="177"/>
      <c r="H4216" s="177"/>
      <c r="I4216" s="169">
        <f t="shared" si="585"/>
        <v>0</v>
      </c>
      <c r="J4216" s="149" t="str" cm="1">
        <f t="array" ref="J4216">IF(ISERROR(INDEX('Non Compliance input'!$H$5:$H$156,MATCH(1,(A4216='Non Compliance input'!$A$5:$A$156)*(F4216&gt;='Non Compliance input'!$D$5:$D$156)*(E4216&lt;'Non Compliance input'!$E$5:$E$156)*('Non Compliance input'!$H$5:$H$156="Yes"),0))
),"","Yes")</f>
        <v/>
      </c>
      <c r="K4216" s="149">
        <f t="shared" si="586"/>
        <v>0</v>
      </c>
      <c r="L4216" s="162">
        <f t="shared" si="587"/>
        <v>0</v>
      </c>
      <c r="M4216" s="162" t="str" cm="1">
        <f t="array" ref="M4216">IF(ISERROR(INDEX('Non Compliance input'!$I$5:$I$156,MATCH(1,(A4216='Non Compliance input'!$A$5:$A$156)*(E4216&gt;='Non Compliance input'!$D$5:$D$156)*(F4216&lt;='Non Compliance input'!$E$5:$E$156)*('Non Compliance input'!$I$5:$I$156="Yes"),0))
),"","Yes")</f>
        <v/>
      </c>
      <c r="N4216" s="149" t="str">
        <f>IF(VLOOKUP($A4216,HourEndingOutage!$B$3:$F$746,5,0)="Outage","Outage","")</f>
        <v/>
      </c>
      <c r="O4216" s="18">
        <f t="shared" si="588"/>
        <v>0</v>
      </c>
      <c r="P4216" s="18" t="str">
        <f t="shared" si="589"/>
        <v/>
      </c>
      <c r="Q4216" s="18">
        <f t="shared" si="590"/>
        <v>0</v>
      </c>
      <c r="R4216" s="118"/>
    </row>
    <row r="4217" spans="1:18" x14ac:dyDescent="0.25">
      <c r="A4217" s="25">
        <f t="shared" si="591"/>
        <v>469</v>
      </c>
      <c r="B4217" s="23">
        <f t="shared" si="592"/>
        <v>44581</v>
      </c>
      <c r="C4217" s="24">
        <v>13</v>
      </c>
      <c r="D4217" s="54" t="str">
        <f t="shared" si="584"/>
        <v>ASET</v>
      </c>
      <c r="E4217" s="178"/>
      <c r="F4217" s="179"/>
      <c r="G4217" s="177"/>
      <c r="H4217" s="177"/>
      <c r="I4217" s="169">
        <f t="shared" si="585"/>
        <v>0</v>
      </c>
      <c r="J4217" s="149" t="str" cm="1">
        <f t="array" ref="J4217">IF(ISERROR(INDEX('Non Compliance input'!$H$5:$H$156,MATCH(1,(A4217='Non Compliance input'!$A$5:$A$156)*(F4217&gt;='Non Compliance input'!$D$5:$D$156)*(E4217&lt;'Non Compliance input'!$E$5:$E$156)*('Non Compliance input'!$H$5:$H$156="Yes"),0))
),"","Yes")</f>
        <v/>
      </c>
      <c r="K4217" s="149">
        <f t="shared" si="586"/>
        <v>0</v>
      </c>
      <c r="L4217" s="162">
        <f t="shared" si="587"/>
        <v>0</v>
      </c>
      <c r="M4217" s="162" t="str" cm="1">
        <f t="array" ref="M4217">IF(ISERROR(INDEX('Non Compliance input'!$I$5:$I$156,MATCH(1,(A4217='Non Compliance input'!$A$5:$A$156)*(E4217&gt;='Non Compliance input'!$D$5:$D$156)*(F4217&lt;='Non Compliance input'!$E$5:$E$156)*('Non Compliance input'!$I$5:$I$156="Yes"),0))
),"","Yes")</f>
        <v/>
      </c>
      <c r="N4217" s="149" t="str">
        <f>IF(VLOOKUP($A4217,HourEndingOutage!$B$3:$F$746,5,0)="Outage","Outage","")</f>
        <v/>
      </c>
      <c r="O4217" s="18">
        <f t="shared" si="588"/>
        <v>0</v>
      </c>
      <c r="P4217" s="18" t="str">
        <f t="shared" si="589"/>
        <v/>
      </c>
      <c r="Q4217" s="18">
        <f t="shared" si="590"/>
        <v>0</v>
      </c>
      <c r="R4217" s="118"/>
    </row>
    <row r="4218" spans="1:18" x14ac:dyDescent="0.25">
      <c r="A4218" s="25">
        <f t="shared" si="591"/>
        <v>469</v>
      </c>
      <c r="B4218" s="23">
        <f t="shared" si="592"/>
        <v>44581</v>
      </c>
      <c r="C4218" s="24">
        <v>13</v>
      </c>
      <c r="D4218" s="54" t="str">
        <f t="shared" si="584"/>
        <v>ASET</v>
      </c>
      <c r="E4218" s="178"/>
      <c r="F4218" s="179"/>
      <c r="G4218" s="177"/>
      <c r="H4218" s="177"/>
      <c r="I4218" s="169">
        <f t="shared" si="585"/>
        <v>0</v>
      </c>
      <c r="J4218" s="149" t="str" cm="1">
        <f t="array" ref="J4218">IF(ISERROR(INDEX('Non Compliance input'!$H$5:$H$156,MATCH(1,(A4218='Non Compliance input'!$A$5:$A$156)*(F4218&gt;='Non Compliance input'!$D$5:$D$156)*(E4218&lt;'Non Compliance input'!$E$5:$E$156)*('Non Compliance input'!$H$5:$H$156="Yes"),0))
),"","Yes")</f>
        <v/>
      </c>
      <c r="K4218" s="149">
        <f t="shared" si="586"/>
        <v>0</v>
      </c>
      <c r="L4218" s="162">
        <f t="shared" si="587"/>
        <v>0</v>
      </c>
      <c r="M4218" s="162" t="str" cm="1">
        <f t="array" ref="M4218">IF(ISERROR(INDEX('Non Compliance input'!$I$5:$I$156,MATCH(1,(A4218='Non Compliance input'!$A$5:$A$156)*(E4218&gt;='Non Compliance input'!$D$5:$D$156)*(F4218&lt;='Non Compliance input'!$E$5:$E$156)*('Non Compliance input'!$I$5:$I$156="Yes"),0))
),"","Yes")</f>
        <v/>
      </c>
      <c r="N4218" s="149" t="str">
        <f>IF(VLOOKUP($A4218,HourEndingOutage!$B$3:$F$746,5,0)="Outage","Outage","")</f>
        <v/>
      </c>
      <c r="O4218" s="18">
        <f t="shared" si="588"/>
        <v>0</v>
      </c>
      <c r="P4218" s="18" t="str">
        <f t="shared" si="589"/>
        <v/>
      </c>
      <c r="Q4218" s="18">
        <f t="shared" si="590"/>
        <v>0</v>
      </c>
      <c r="R4218" s="118"/>
    </row>
    <row r="4219" spans="1:18" x14ac:dyDescent="0.25">
      <c r="A4219" s="25">
        <f t="shared" si="591"/>
        <v>469</v>
      </c>
      <c r="B4219" s="23">
        <f t="shared" si="592"/>
        <v>44581</v>
      </c>
      <c r="C4219" s="24">
        <v>13</v>
      </c>
      <c r="D4219" s="54" t="str">
        <f t="shared" si="584"/>
        <v>ASET</v>
      </c>
      <c r="E4219" s="178"/>
      <c r="F4219" s="179"/>
      <c r="G4219" s="177"/>
      <c r="H4219" s="177"/>
      <c r="I4219" s="169">
        <f t="shared" si="585"/>
        <v>0</v>
      </c>
      <c r="J4219" s="149" t="str" cm="1">
        <f t="array" ref="J4219">IF(ISERROR(INDEX('Non Compliance input'!$H$5:$H$156,MATCH(1,(A4219='Non Compliance input'!$A$5:$A$156)*(F4219&gt;='Non Compliance input'!$D$5:$D$156)*(E4219&lt;'Non Compliance input'!$E$5:$E$156)*('Non Compliance input'!$H$5:$H$156="Yes"),0))
),"","Yes")</f>
        <v/>
      </c>
      <c r="K4219" s="149">
        <f t="shared" si="586"/>
        <v>0</v>
      </c>
      <c r="L4219" s="162">
        <f t="shared" si="587"/>
        <v>0</v>
      </c>
      <c r="M4219" s="162" t="str" cm="1">
        <f t="array" ref="M4219">IF(ISERROR(INDEX('Non Compliance input'!$I$5:$I$156,MATCH(1,(A4219='Non Compliance input'!$A$5:$A$156)*(E4219&gt;='Non Compliance input'!$D$5:$D$156)*(F4219&lt;='Non Compliance input'!$E$5:$E$156)*('Non Compliance input'!$I$5:$I$156="Yes"),0))
),"","Yes")</f>
        <v/>
      </c>
      <c r="N4219" s="149" t="str">
        <f>IF(VLOOKUP($A4219,HourEndingOutage!$B$3:$F$746,5,0)="Outage","Outage","")</f>
        <v/>
      </c>
      <c r="O4219" s="18">
        <f t="shared" si="588"/>
        <v>0</v>
      </c>
      <c r="P4219" s="18" t="str">
        <f t="shared" si="589"/>
        <v/>
      </c>
      <c r="Q4219" s="18">
        <f t="shared" si="590"/>
        <v>0</v>
      </c>
      <c r="R4219" s="118"/>
    </row>
    <row r="4220" spans="1:18" x14ac:dyDescent="0.25">
      <c r="A4220" s="25">
        <f t="shared" si="591"/>
        <v>469</v>
      </c>
      <c r="B4220" s="23">
        <f t="shared" si="592"/>
        <v>44581</v>
      </c>
      <c r="C4220" s="24">
        <v>13</v>
      </c>
      <c r="D4220" s="54" t="str">
        <f t="shared" si="584"/>
        <v>ASET</v>
      </c>
      <c r="E4220" s="178"/>
      <c r="F4220" s="179"/>
      <c r="G4220" s="177"/>
      <c r="H4220" s="177"/>
      <c r="I4220" s="169">
        <f t="shared" si="585"/>
        <v>0</v>
      </c>
      <c r="J4220" s="149" t="str" cm="1">
        <f t="array" ref="J4220">IF(ISERROR(INDEX('Non Compliance input'!$H$5:$H$156,MATCH(1,(A4220='Non Compliance input'!$A$5:$A$156)*(F4220&gt;='Non Compliance input'!$D$5:$D$156)*(E4220&lt;'Non Compliance input'!$E$5:$E$156)*('Non Compliance input'!$H$5:$H$156="Yes"),0))
),"","Yes")</f>
        <v/>
      </c>
      <c r="K4220" s="149">
        <f t="shared" si="586"/>
        <v>0</v>
      </c>
      <c r="L4220" s="162">
        <f t="shared" si="587"/>
        <v>0</v>
      </c>
      <c r="M4220" s="162" t="str" cm="1">
        <f t="array" ref="M4220">IF(ISERROR(INDEX('Non Compliance input'!$I$5:$I$156,MATCH(1,(A4220='Non Compliance input'!$A$5:$A$156)*(E4220&gt;='Non Compliance input'!$D$5:$D$156)*(F4220&lt;='Non Compliance input'!$E$5:$E$156)*('Non Compliance input'!$I$5:$I$156="Yes"),0))
),"","Yes")</f>
        <v/>
      </c>
      <c r="N4220" s="149" t="str">
        <f>IF(VLOOKUP($A4220,HourEndingOutage!$B$3:$F$746,5,0)="Outage","Outage","")</f>
        <v/>
      </c>
      <c r="O4220" s="18">
        <f t="shared" si="588"/>
        <v>0</v>
      </c>
      <c r="P4220" s="18" t="str">
        <f t="shared" si="589"/>
        <v/>
      </c>
      <c r="Q4220" s="18">
        <f t="shared" si="590"/>
        <v>0</v>
      </c>
      <c r="R4220" s="118"/>
    </row>
    <row r="4221" spans="1:18" x14ac:dyDescent="0.25">
      <c r="A4221" s="25">
        <f t="shared" si="591"/>
        <v>469</v>
      </c>
      <c r="B4221" s="23">
        <f t="shared" si="592"/>
        <v>44581</v>
      </c>
      <c r="C4221" s="24">
        <v>13</v>
      </c>
      <c r="D4221" s="54" t="str">
        <f t="shared" si="584"/>
        <v>ASET</v>
      </c>
      <c r="E4221" s="178"/>
      <c r="F4221" s="179"/>
      <c r="G4221" s="177"/>
      <c r="H4221" s="177"/>
      <c r="I4221" s="169">
        <f t="shared" si="585"/>
        <v>0</v>
      </c>
      <c r="J4221" s="149" t="str" cm="1">
        <f t="array" ref="J4221">IF(ISERROR(INDEX('Non Compliance input'!$H$5:$H$156,MATCH(1,(A4221='Non Compliance input'!$A$5:$A$156)*(F4221&gt;='Non Compliance input'!$D$5:$D$156)*(E4221&lt;'Non Compliance input'!$E$5:$E$156)*('Non Compliance input'!$H$5:$H$156="Yes"),0))
),"","Yes")</f>
        <v/>
      </c>
      <c r="K4221" s="149">
        <f t="shared" si="586"/>
        <v>0</v>
      </c>
      <c r="L4221" s="162">
        <f t="shared" si="587"/>
        <v>0</v>
      </c>
      <c r="M4221" s="162" t="str" cm="1">
        <f t="array" ref="M4221">IF(ISERROR(INDEX('Non Compliance input'!$I$5:$I$156,MATCH(1,(A4221='Non Compliance input'!$A$5:$A$156)*(E4221&gt;='Non Compliance input'!$D$5:$D$156)*(F4221&lt;='Non Compliance input'!$E$5:$E$156)*('Non Compliance input'!$I$5:$I$156="Yes"),0))
),"","Yes")</f>
        <v/>
      </c>
      <c r="N4221" s="149" t="str">
        <f>IF(VLOOKUP($A4221,HourEndingOutage!$B$3:$F$746,5,0)="Outage","Outage","")</f>
        <v/>
      </c>
      <c r="O4221" s="18">
        <f t="shared" si="588"/>
        <v>0</v>
      </c>
      <c r="P4221" s="18" t="str">
        <f t="shared" si="589"/>
        <v/>
      </c>
      <c r="Q4221" s="18">
        <f t="shared" si="590"/>
        <v>0</v>
      </c>
      <c r="R4221" s="118"/>
    </row>
    <row r="4222" spans="1:18" x14ac:dyDescent="0.25">
      <c r="A4222" s="25">
        <f t="shared" si="591"/>
        <v>469</v>
      </c>
      <c r="B4222" s="23">
        <f t="shared" si="592"/>
        <v>44581</v>
      </c>
      <c r="C4222" s="24">
        <v>13</v>
      </c>
      <c r="D4222" s="54" t="str">
        <f t="shared" si="584"/>
        <v>ASET</v>
      </c>
      <c r="E4222" s="178"/>
      <c r="F4222" s="179"/>
      <c r="G4222" s="177"/>
      <c r="H4222" s="177"/>
      <c r="I4222" s="169">
        <f t="shared" si="585"/>
        <v>0</v>
      </c>
      <c r="J4222" s="149" t="str" cm="1">
        <f t="array" ref="J4222">IF(ISERROR(INDEX('Non Compliance input'!$H$5:$H$156,MATCH(1,(A4222='Non Compliance input'!$A$5:$A$156)*(F4222&gt;='Non Compliance input'!$D$5:$D$156)*(E4222&lt;'Non Compliance input'!$E$5:$E$156)*('Non Compliance input'!$H$5:$H$156="Yes"),0))
),"","Yes")</f>
        <v/>
      </c>
      <c r="K4222" s="149">
        <f t="shared" si="586"/>
        <v>0</v>
      </c>
      <c r="L4222" s="162">
        <f t="shared" si="587"/>
        <v>0</v>
      </c>
      <c r="M4222" s="162" t="str" cm="1">
        <f t="array" ref="M4222">IF(ISERROR(INDEX('Non Compliance input'!$I$5:$I$156,MATCH(1,(A4222='Non Compliance input'!$A$5:$A$156)*(E4222&gt;='Non Compliance input'!$D$5:$D$156)*(F4222&lt;='Non Compliance input'!$E$5:$E$156)*('Non Compliance input'!$I$5:$I$156="Yes"),0))
),"","Yes")</f>
        <v/>
      </c>
      <c r="N4222" s="149" t="str">
        <f>IF(VLOOKUP($A4222,HourEndingOutage!$B$3:$F$746,5,0)="Outage","Outage","")</f>
        <v/>
      </c>
      <c r="O4222" s="18">
        <f t="shared" si="588"/>
        <v>0</v>
      </c>
      <c r="P4222" s="18" t="str">
        <f t="shared" si="589"/>
        <v/>
      </c>
      <c r="Q4222" s="18">
        <f t="shared" si="590"/>
        <v>0</v>
      </c>
      <c r="R4222" s="118"/>
    </row>
    <row r="4223" spans="1:18" x14ac:dyDescent="0.25">
      <c r="A4223" s="25">
        <f t="shared" si="591"/>
        <v>469</v>
      </c>
      <c r="B4223" s="23">
        <f t="shared" si="592"/>
        <v>44581</v>
      </c>
      <c r="C4223" s="24">
        <v>13</v>
      </c>
      <c r="D4223" s="54" t="str">
        <f t="shared" si="584"/>
        <v>ASET</v>
      </c>
      <c r="E4223" s="178"/>
      <c r="F4223" s="179"/>
      <c r="G4223" s="177"/>
      <c r="H4223" s="177"/>
      <c r="I4223" s="169">
        <f t="shared" si="585"/>
        <v>0</v>
      </c>
      <c r="J4223" s="149" t="str" cm="1">
        <f t="array" ref="J4223">IF(ISERROR(INDEX('Non Compliance input'!$H$5:$H$156,MATCH(1,(A4223='Non Compliance input'!$A$5:$A$156)*(F4223&gt;='Non Compliance input'!$D$5:$D$156)*(E4223&lt;'Non Compliance input'!$E$5:$E$156)*('Non Compliance input'!$H$5:$H$156="Yes"),0))
),"","Yes")</f>
        <v/>
      </c>
      <c r="K4223" s="149">
        <f t="shared" si="586"/>
        <v>0</v>
      </c>
      <c r="L4223" s="162">
        <f t="shared" si="587"/>
        <v>0</v>
      </c>
      <c r="M4223" s="162" t="str" cm="1">
        <f t="array" ref="M4223">IF(ISERROR(INDEX('Non Compliance input'!$I$5:$I$156,MATCH(1,(A4223='Non Compliance input'!$A$5:$A$156)*(E4223&gt;='Non Compliance input'!$D$5:$D$156)*(F4223&lt;='Non Compliance input'!$E$5:$E$156)*('Non Compliance input'!$I$5:$I$156="Yes"),0))
),"","Yes")</f>
        <v/>
      </c>
      <c r="N4223" s="149" t="str">
        <f>IF(VLOOKUP($A4223,HourEndingOutage!$B$3:$F$746,5,0)="Outage","Outage","")</f>
        <v/>
      </c>
      <c r="O4223" s="18">
        <f t="shared" si="588"/>
        <v>0</v>
      </c>
      <c r="P4223" s="18" t="str">
        <f t="shared" si="589"/>
        <v/>
      </c>
      <c r="Q4223" s="18">
        <f t="shared" si="590"/>
        <v>0</v>
      </c>
      <c r="R4223" s="118"/>
    </row>
    <row r="4224" spans="1:18" x14ac:dyDescent="0.25">
      <c r="A4224" s="25">
        <f t="shared" si="591"/>
        <v>470</v>
      </c>
      <c r="B4224" s="23">
        <f t="shared" si="592"/>
        <v>44581</v>
      </c>
      <c r="C4224" s="24">
        <v>14</v>
      </c>
      <c r="D4224" s="54" t="str">
        <f t="shared" si="584"/>
        <v>ASET</v>
      </c>
      <c r="E4224" s="178"/>
      <c r="F4224" s="179"/>
      <c r="G4224" s="177"/>
      <c r="H4224" s="177"/>
      <c r="I4224" s="169">
        <f t="shared" si="585"/>
        <v>0</v>
      </c>
      <c r="J4224" s="149" t="str" cm="1">
        <f t="array" ref="J4224">IF(ISERROR(INDEX('Non Compliance input'!$H$5:$H$156,MATCH(1,(A4224='Non Compliance input'!$A$5:$A$156)*(F4224&gt;='Non Compliance input'!$D$5:$D$156)*(E4224&lt;'Non Compliance input'!$E$5:$E$156)*('Non Compliance input'!$H$5:$H$156="Yes"),0))
),"","Yes")</f>
        <v/>
      </c>
      <c r="K4224" s="149">
        <f t="shared" si="586"/>
        <v>0</v>
      </c>
      <c r="L4224" s="162">
        <f t="shared" si="587"/>
        <v>0</v>
      </c>
      <c r="M4224" s="162" t="str" cm="1">
        <f t="array" ref="M4224">IF(ISERROR(INDEX('Non Compliance input'!$I$5:$I$156,MATCH(1,(A4224='Non Compliance input'!$A$5:$A$156)*(E4224&gt;='Non Compliance input'!$D$5:$D$156)*(F4224&lt;='Non Compliance input'!$E$5:$E$156)*('Non Compliance input'!$I$5:$I$156="Yes"),0))
),"","Yes")</f>
        <v/>
      </c>
      <c r="N4224" s="149" t="str">
        <f>IF(VLOOKUP($A4224,HourEndingOutage!$B$3:$F$746,5,0)="Outage","Outage","")</f>
        <v/>
      </c>
      <c r="O4224" s="18">
        <f t="shared" si="588"/>
        <v>0</v>
      </c>
      <c r="P4224" s="18" t="str">
        <f t="shared" si="589"/>
        <v/>
      </c>
      <c r="Q4224" s="18">
        <f t="shared" si="590"/>
        <v>0</v>
      </c>
      <c r="R4224" s="118"/>
    </row>
    <row r="4225" spans="1:18" x14ac:dyDescent="0.25">
      <c r="A4225" s="25">
        <f t="shared" si="591"/>
        <v>470</v>
      </c>
      <c r="B4225" s="23">
        <f t="shared" si="592"/>
        <v>44581</v>
      </c>
      <c r="C4225" s="24">
        <v>14</v>
      </c>
      <c r="D4225" s="54" t="str">
        <f t="shared" si="584"/>
        <v>ASET</v>
      </c>
      <c r="E4225" s="178"/>
      <c r="F4225" s="179"/>
      <c r="G4225" s="177"/>
      <c r="H4225" s="177"/>
      <c r="I4225" s="169">
        <f t="shared" si="585"/>
        <v>0</v>
      </c>
      <c r="J4225" s="149" t="str" cm="1">
        <f t="array" ref="J4225">IF(ISERROR(INDEX('Non Compliance input'!$H$5:$H$156,MATCH(1,(A4225='Non Compliance input'!$A$5:$A$156)*(F4225&gt;='Non Compliance input'!$D$5:$D$156)*(E4225&lt;'Non Compliance input'!$E$5:$E$156)*('Non Compliance input'!$H$5:$H$156="Yes"),0))
),"","Yes")</f>
        <v/>
      </c>
      <c r="K4225" s="149">
        <f t="shared" si="586"/>
        <v>0</v>
      </c>
      <c r="L4225" s="162">
        <f t="shared" si="587"/>
        <v>0</v>
      </c>
      <c r="M4225" s="162" t="str" cm="1">
        <f t="array" ref="M4225">IF(ISERROR(INDEX('Non Compliance input'!$I$5:$I$156,MATCH(1,(A4225='Non Compliance input'!$A$5:$A$156)*(E4225&gt;='Non Compliance input'!$D$5:$D$156)*(F4225&lt;='Non Compliance input'!$E$5:$E$156)*('Non Compliance input'!$I$5:$I$156="Yes"),0))
),"","Yes")</f>
        <v/>
      </c>
      <c r="N4225" s="149" t="str">
        <f>IF(VLOOKUP($A4225,HourEndingOutage!$B$3:$F$746,5,0)="Outage","Outage","")</f>
        <v/>
      </c>
      <c r="O4225" s="18">
        <f t="shared" si="588"/>
        <v>0</v>
      </c>
      <c r="P4225" s="18" t="str">
        <f t="shared" si="589"/>
        <v/>
      </c>
      <c r="Q4225" s="18">
        <f t="shared" si="590"/>
        <v>0</v>
      </c>
      <c r="R4225" s="118"/>
    </row>
    <row r="4226" spans="1:18" x14ac:dyDescent="0.25">
      <c r="A4226" s="25">
        <f t="shared" si="591"/>
        <v>470</v>
      </c>
      <c r="B4226" s="23">
        <f t="shared" si="592"/>
        <v>44581</v>
      </c>
      <c r="C4226" s="24">
        <v>14</v>
      </c>
      <c r="D4226" s="54" t="str">
        <f t="shared" ref="D4226:D4289" si="593">Unit</f>
        <v>ASET</v>
      </c>
      <c r="E4226" s="178"/>
      <c r="F4226" s="179"/>
      <c r="G4226" s="177"/>
      <c r="H4226" s="177"/>
      <c r="I4226" s="169">
        <f t="shared" si="585"/>
        <v>0</v>
      </c>
      <c r="J4226" s="149" t="str" cm="1">
        <f t="array" ref="J4226">IF(ISERROR(INDEX('Non Compliance input'!$H$5:$H$156,MATCH(1,(A4226='Non Compliance input'!$A$5:$A$156)*(F4226&gt;='Non Compliance input'!$D$5:$D$156)*(E4226&lt;'Non Compliance input'!$E$5:$E$156)*('Non Compliance input'!$H$5:$H$156="Yes"),0))
),"","Yes")</f>
        <v/>
      </c>
      <c r="K4226" s="149">
        <f t="shared" si="586"/>
        <v>0</v>
      </c>
      <c r="L4226" s="162">
        <f t="shared" si="587"/>
        <v>0</v>
      </c>
      <c r="M4226" s="162" t="str" cm="1">
        <f t="array" ref="M4226">IF(ISERROR(INDEX('Non Compliance input'!$I$5:$I$156,MATCH(1,(A4226='Non Compliance input'!$A$5:$A$156)*(E4226&gt;='Non Compliance input'!$D$5:$D$156)*(F4226&lt;='Non Compliance input'!$E$5:$E$156)*('Non Compliance input'!$I$5:$I$156="Yes"),0))
),"","Yes")</f>
        <v/>
      </c>
      <c r="N4226" s="149" t="str">
        <f>IF(VLOOKUP($A4226,HourEndingOutage!$B$3:$F$746,5,0)="Outage","Outage","")</f>
        <v/>
      </c>
      <c r="O4226" s="18">
        <f t="shared" si="588"/>
        <v>0</v>
      </c>
      <c r="P4226" s="18" t="str">
        <f t="shared" si="589"/>
        <v/>
      </c>
      <c r="Q4226" s="18">
        <f t="shared" si="590"/>
        <v>0</v>
      </c>
      <c r="R4226" s="118"/>
    </row>
    <row r="4227" spans="1:18" x14ac:dyDescent="0.25">
      <c r="A4227" s="25">
        <f t="shared" si="591"/>
        <v>470</v>
      </c>
      <c r="B4227" s="23">
        <f t="shared" si="592"/>
        <v>44581</v>
      </c>
      <c r="C4227" s="24">
        <v>14</v>
      </c>
      <c r="D4227" s="54" t="str">
        <f t="shared" si="593"/>
        <v>ASET</v>
      </c>
      <c r="E4227" s="178"/>
      <c r="F4227" s="179"/>
      <c r="G4227" s="177"/>
      <c r="H4227" s="177"/>
      <c r="I4227" s="169">
        <f t="shared" ref="I4227:I4290" si="594">IF(AND(LEN(E4227)&gt;2,LEN(F4227)&gt;2)=TRUE,(ROUND((F4227-E4227)*1440,0)),0)</f>
        <v>0</v>
      </c>
      <c r="J4227" s="149" t="str" cm="1">
        <f t="array" ref="J4227">IF(ISERROR(INDEX('Non Compliance input'!$H$5:$H$156,MATCH(1,(A4227='Non Compliance input'!$A$5:$A$156)*(F4227&gt;='Non Compliance input'!$D$5:$D$156)*(E4227&lt;'Non Compliance input'!$E$5:$E$156)*('Non Compliance input'!$H$5:$H$156="Yes"),0))
),"","Yes")</f>
        <v/>
      </c>
      <c r="K4227" s="149">
        <f t="shared" ref="K4227:K4290" si="595">IF(J4227="Yes",0,MIN(H4227,G4227,IF(H4227="",0,Contract_Volume)))</f>
        <v>0</v>
      </c>
      <c r="L4227" s="162">
        <f t="shared" ref="L4227:L4290" si="596">IF(J4227="Yes",0,(MIN(H4227,G4227)*(I4227/60)))</f>
        <v>0</v>
      </c>
      <c r="M4227" s="162" t="str" cm="1">
        <f t="array" ref="M4227">IF(ISERROR(INDEX('Non Compliance input'!$I$5:$I$156,MATCH(1,(A4227='Non Compliance input'!$A$5:$A$156)*(E4227&gt;='Non Compliance input'!$D$5:$D$156)*(F4227&lt;='Non Compliance input'!$E$5:$E$156)*('Non Compliance input'!$I$5:$I$156="Yes"),0))
),"","Yes")</f>
        <v/>
      </c>
      <c r="N4227" s="149" t="str">
        <f>IF(VLOOKUP($A4227,HourEndingOutage!$B$3:$F$746,5,0)="Outage","Outage","")</f>
        <v/>
      </c>
      <c r="O4227" s="18">
        <f t="shared" ref="O4227:O4290" si="597">IF(OR(M4227="Yes",N4227="Outage"),0,(K4227*(I4227/60))*Arming)</f>
        <v>0</v>
      </c>
      <c r="P4227" s="18" t="str">
        <f t="shared" ref="P4227:P4290" si="598">IF(ISERROR(VLOOKUP($A4227,FTShour,1,0)),"","Yes")</f>
        <v/>
      </c>
      <c r="Q4227" s="18">
        <f t="shared" si="590"/>
        <v>0</v>
      </c>
      <c r="R4227" s="118"/>
    </row>
    <row r="4228" spans="1:18" x14ac:dyDescent="0.25">
      <c r="A4228" s="25">
        <f t="shared" si="591"/>
        <v>470</v>
      </c>
      <c r="B4228" s="23">
        <f t="shared" si="592"/>
        <v>44581</v>
      </c>
      <c r="C4228" s="24">
        <v>14</v>
      </c>
      <c r="D4228" s="54" t="str">
        <f t="shared" si="593"/>
        <v>ASET</v>
      </c>
      <c r="E4228" s="178"/>
      <c r="F4228" s="179"/>
      <c r="G4228" s="177"/>
      <c r="H4228" s="177"/>
      <c r="I4228" s="169">
        <f t="shared" si="594"/>
        <v>0</v>
      </c>
      <c r="J4228" s="149" t="str" cm="1">
        <f t="array" ref="J4228">IF(ISERROR(INDEX('Non Compliance input'!$H$5:$H$156,MATCH(1,(A4228='Non Compliance input'!$A$5:$A$156)*(F4228&gt;='Non Compliance input'!$D$5:$D$156)*(E4228&lt;'Non Compliance input'!$E$5:$E$156)*('Non Compliance input'!$H$5:$H$156="Yes"),0))
),"","Yes")</f>
        <v/>
      </c>
      <c r="K4228" s="149">
        <f t="shared" si="595"/>
        <v>0</v>
      </c>
      <c r="L4228" s="162">
        <f t="shared" si="596"/>
        <v>0</v>
      </c>
      <c r="M4228" s="162" t="str" cm="1">
        <f t="array" ref="M4228">IF(ISERROR(INDEX('Non Compliance input'!$I$5:$I$156,MATCH(1,(A4228='Non Compliance input'!$A$5:$A$156)*(E4228&gt;='Non Compliance input'!$D$5:$D$156)*(F4228&lt;='Non Compliance input'!$E$5:$E$156)*('Non Compliance input'!$I$5:$I$156="Yes"),0))
),"","Yes")</f>
        <v/>
      </c>
      <c r="N4228" s="149" t="str">
        <f>IF(VLOOKUP($A4228,HourEndingOutage!$B$3:$F$746,5,0)="Outage","Outage","")</f>
        <v/>
      </c>
      <c r="O4228" s="18">
        <f t="shared" si="597"/>
        <v>0</v>
      </c>
      <c r="P4228" s="18" t="str">
        <f t="shared" si="598"/>
        <v/>
      </c>
      <c r="Q4228" s="18">
        <f t="shared" ref="Q4228:Q4291" si="599">IF(P4228="Yes",-O4228,0)</f>
        <v>0</v>
      </c>
      <c r="R4228" s="118"/>
    </row>
    <row r="4229" spans="1:18" x14ac:dyDescent="0.25">
      <c r="A4229" s="25">
        <f t="shared" si="591"/>
        <v>470</v>
      </c>
      <c r="B4229" s="23">
        <f t="shared" si="592"/>
        <v>44581</v>
      </c>
      <c r="C4229" s="24">
        <v>14</v>
      </c>
      <c r="D4229" s="54" t="str">
        <f t="shared" si="593"/>
        <v>ASET</v>
      </c>
      <c r="E4229" s="178"/>
      <c r="F4229" s="179"/>
      <c r="G4229" s="177"/>
      <c r="H4229" s="177"/>
      <c r="I4229" s="169">
        <f t="shared" si="594"/>
        <v>0</v>
      </c>
      <c r="J4229" s="149" t="str" cm="1">
        <f t="array" ref="J4229">IF(ISERROR(INDEX('Non Compliance input'!$H$5:$H$156,MATCH(1,(A4229='Non Compliance input'!$A$5:$A$156)*(F4229&gt;='Non Compliance input'!$D$5:$D$156)*(E4229&lt;'Non Compliance input'!$E$5:$E$156)*('Non Compliance input'!$H$5:$H$156="Yes"),0))
),"","Yes")</f>
        <v/>
      </c>
      <c r="K4229" s="149">
        <f t="shared" si="595"/>
        <v>0</v>
      </c>
      <c r="L4229" s="162">
        <f t="shared" si="596"/>
        <v>0</v>
      </c>
      <c r="M4229" s="162" t="str" cm="1">
        <f t="array" ref="M4229">IF(ISERROR(INDEX('Non Compliance input'!$I$5:$I$156,MATCH(1,(A4229='Non Compliance input'!$A$5:$A$156)*(E4229&gt;='Non Compliance input'!$D$5:$D$156)*(F4229&lt;='Non Compliance input'!$E$5:$E$156)*('Non Compliance input'!$I$5:$I$156="Yes"),0))
),"","Yes")</f>
        <v/>
      </c>
      <c r="N4229" s="149" t="str">
        <f>IF(VLOOKUP($A4229,HourEndingOutage!$B$3:$F$746,5,0)="Outage","Outage","")</f>
        <v/>
      </c>
      <c r="O4229" s="18">
        <f t="shared" si="597"/>
        <v>0</v>
      </c>
      <c r="P4229" s="18" t="str">
        <f t="shared" si="598"/>
        <v/>
      </c>
      <c r="Q4229" s="18">
        <f t="shared" si="599"/>
        <v>0</v>
      </c>
      <c r="R4229" s="118"/>
    </row>
    <row r="4230" spans="1:18" x14ac:dyDescent="0.25">
      <c r="A4230" s="25">
        <f t="shared" si="591"/>
        <v>470</v>
      </c>
      <c r="B4230" s="23">
        <f t="shared" si="592"/>
        <v>44581</v>
      </c>
      <c r="C4230" s="24">
        <v>14</v>
      </c>
      <c r="D4230" s="54" t="str">
        <f t="shared" si="593"/>
        <v>ASET</v>
      </c>
      <c r="E4230" s="178"/>
      <c r="F4230" s="179"/>
      <c r="G4230" s="177"/>
      <c r="H4230" s="177"/>
      <c r="I4230" s="169">
        <f t="shared" si="594"/>
        <v>0</v>
      </c>
      <c r="J4230" s="149" t="str" cm="1">
        <f t="array" ref="J4230">IF(ISERROR(INDEX('Non Compliance input'!$H$5:$H$156,MATCH(1,(A4230='Non Compliance input'!$A$5:$A$156)*(F4230&gt;='Non Compliance input'!$D$5:$D$156)*(E4230&lt;'Non Compliance input'!$E$5:$E$156)*('Non Compliance input'!$H$5:$H$156="Yes"),0))
),"","Yes")</f>
        <v/>
      </c>
      <c r="K4230" s="149">
        <f t="shared" si="595"/>
        <v>0</v>
      </c>
      <c r="L4230" s="162">
        <f t="shared" si="596"/>
        <v>0</v>
      </c>
      <c r="M4230" s="162" t="str" cm="1">
        <f t="array" ref="M4230">IF(ISERROR(INDEX('Non Compliance input'!$I$5:$I$156,MATCH(1,(A4230='Non Compliance input'!$A$5:$A$156)*(E4230&gt;='Non Compliance input'!$D$5:$D$156)*(F4230&lt;='Non Compliance input'!$E$5:$E$156)*('Non Compliance input'!$I$5:$I$156="Yes"),0))
),"","Yes")</f>
        <v/>
      </c>
      <c r="N4230" s="149" t="str">
        <f>IF(VLOOKUP($A4230,HourEndingOutage!$B$3:$F$746,5,0)="Outage","Outage","")</f>
        <v/>
      </c>
      <c r="O4230" s="18">
        <f t="shared" si="597"/>
        <v>0</v>
      </c>
      <c r="P4230" s="18" t="str">
        <f t="shared" si="598"/>
        <v/>
      </c>
      <c r="Q4230" s="18">
        <f t="shared" si="599"/>
        <v>0</v>
      </c>
      <c r="R4230" s="118"/>
    </row>
    <row r="4231" spans="1:18" x14ac:dyDescent="0.25">
      <c r="A4231" s="25">
        <f t="shared" si="591"/>
        <v>470</v>
      </c>
      <c r="B4231" s="23">
        <f t="shared" si="592"/>
        <v>44581</v>
      </c>
      <c r="C4231" s="24">
        <v>14</v>
      </c>
      <c r="D4231" s="54" t="str">
        <f t="shared" si="593"/>
        <v>ASET</v>
      </c>
      <c r="E4231" s="178"/>
      <c r="F4231" s="179"/>
      <c r="G4231" s="177"/>
      <c r="H4231" s="177"/>
      <c r="I4231" s="169">
        <f t="shared" si="594"/>
        <v>0</v>
      </c>
      <c r="J4231" s="149" t="str" cm="1">
        <f t="array" ref="J4231">IF(ISERROR(INDEX('Non Compliance input'!$H$5:$H$156,MATCH(1,(A4231='Non Compliance input'!$A$5:$A$156)*(F4231&gt;='Non Compliance input'!$D$5:$D$156)*(E4231&lt;'Non Compliance input'!$E$5:$E$156)*('Non Compliance input'!$H$5:$H$156="Yes"),0))
),"","Yes")</f>
        <v/>
      </c>
      <c r="K4231" s="149">
        <f t="shared" si="595"/>
        <v>0</v>
      </c>
      <c r="L4231" s="162">
        <f t="shared" si="596"/>
        <v>0</v>
      </c>
      <c r="M4231" s="162" t="str" cm="1">
        <f t="array" ref="M4231">IF(ISERROR(INDEX('Non Compliance input'!$I$5:$I$156,MATCH(1,(A4231='Non Compliance input'!$A$5:$A$156)*(E4231&gt;='Non Compliance input'!$D$5:$D$156)*(F4231&lt;='Non Compliance input'!$E$5:$E$156)*('Non Compliance input'!$I$5:$I$156="Yes"),0))
),"","Yes")</f>
        <v/>
      </c>
      <c r="N4231" s="149" t="str">
        <f>IF(VLOOKUP($A4231,HourEndingOutage!$B$3:$F$746,5,0)="Outage","Outage","")</f>
        <v/>
      </c>
      <c r="O4231" s="18">
        <f t="shared" si="597"/>
        <v>0</v>
      </c>
      <c r="P4231" s="18" t="str">
        <f t="shared" si="598"/>
        <v/>
      </c>
      <c r="Q4231" s="18">
        <f t="shared" si="599"/>
        <v>0</v>
      </c>
      <c r="R4231" s="118"/>
    </row>
    <row r="4232" spans="1:18" x14ac:dyDescent="0.25">
      <c r="A4232" s="25">
        <f t="shared" si="591"/>
        <v>470</v>
      </c>
      <c r="B4232" s="23">
        <f t="shared" si="592"/>
        <v>44581</v>
      </c>
      <c r="C4232" s="24">
        <v>14</v>
      </c>
      <c r="D4232" s="54" t="str">
        <f t="shared" si="593"/>
        <v>ASET</v>
      </c>
      <c r="E4232" s="178"/>
      <c r="F4232" s="179"/>
      <c r="G4232" s="177"/>
      <c r="H4232" s="177"/>
      <c r="I4232" s="169">
        <f t="shared" si="594"/>
        <v>0</v>
      </c>
      <c r="J4232" s="149" t="str" cm="1">
        <f t="array" ref="J4232">IF(ISERROR(INDEX('Non Compliance input'!$H$5:$H$156,MATCH(1,(A4232='Non Compliance input'!$A$5:$A$156)*(F4232&gt;='Non Compliance input'!$D$5:$D$156)*(E4232&lt;'Non Compliance input'!$E$5:$E$156)*('Non Compliance input'!$H$5:$H$156="Yes"),0))
),"","Yes")</f>
        <v/>
      </c>
      <c r="K4232" s="149">
        <f t="shared" si="595"/>
        <v>0</v>
      </c>
      <c r="L4232" s="162">
        <f t="shared" si="596"/>
        <v>0</v>
      </c>
      <c r="M4232" s="162" t="str" cm="1">
        <f t="array" ref="M4232">IF(ISERROR(INDEX('Non Compliance input'!$I$5:$I$156,MATCH(1,(A4232='Non Compliance input'!$A$5:$A$156)*(E4232&gt;='Non Compliance input'!$D$5:$D$156)*(F4232&lt;='Non Compliance input'!$E$5:$E$156)*('Non Compliance input'!$I$5:$I$156="Yes"),0))
),"","Yes")</f>
        <v/>
      </c>
      <c r="N4232" s="149" t="str">
        <f>IF(VLOOKUP($A4232,HourEndingOutage!$B$3:$F$746,5,0)="Outage","Outage","")</f>
        <v/>
      </c>
      <c r="O4232" s="18">
        <f t="shared" si="597"/>
        <v>0</v>
      </c>
      <c r="P4232" s="18" t="str">
        <f t="shared" si="598"/>
        <v/>
      </c>
      <c r="Q4232" s="18">
        <f t="shared" si="599"/>
        <v>0</v>
      </c>
      <c r="R4232" s="118"/>
    </row>
    <row r="4233" spans="1:18" x14ac:dyDescent="0.25">
      <c r="A4233" s="25">
        <f t="shared" si="591"/>
        <v>471</v>
      </c>
      <c r="B4233" s="23">
        <f t="shared" si="592"/>
        <v>44581</v>
      </c>
      <c r="C4233" s="24">
        <v>15</v>
      </c>
      <c r="D4233" s="54" t="str">
        <f t="shared" si="593"/>
        <v>ASET</v>
      </c>
      <c r="E4233" s="178"/>
      <c r="F4233" s="179"/>
      <c r="G4233" s="177"/>
      <c r="H4233" s="177"/>
      <c r="I4233" s="169">
        <f t="shared" si="594"/>
        <v>0</v>
      </c>
      <c r="J4233" s="149" t="str" cm="1">
        <f t="array" ref="J4233">IF(ISERROR(INDEX('Non Compliance input'!$H$5:$H$156,MATCH(1,(A4233='Non Compliance input'!$A$5:$A$156)*(F4233&gt;='Non Compliance input'!$D$5:$D$156)*(E4233&lt;'Non Compliance input'!$E$5:$E$156)*('Non Compliance input'!$H$5:$H$156="Yes"),0))
),"","Yes")</f>
        <v/>
      </c>
      <c r="K4233" s="149">
        <f t="shared" si="595"/>
        <v>0</v>
      </c>
      <c r="L4233" s="162">
        <f t="shared" si="596"/>
        <v>0</v>
      </c>
      <c r="M4233" s="162" t="str" cm="1">
        <f t="array" ref="M4233">IF(ISERROR(INDEX('Non Compliance input'!$I$5:$I$156,MATCH(1,(A4233='Non Compliance input'!$A$5:$A$156)*(E4233&gt;='Non Compliance input'!$D$5:$D$156)*(F4233&lt;='Non Compliance input'!$E$5:$E$156)*('Non Compliance input'!$I$5:$I$156="Yes"),0))
),"","Yes")</f>
        <v/>
      </c>
      <c r="N4233" s="149" t="str">
        <f>IF(VLOOKUP($A4233,HourEndingOutage!$B$3:$F$746,5,0)="Outage","Outage","")</f>
        <v/>
      </c>
      <c r="O4233" s="18">
        <f t="shared" si="597"/>
        <v>0</v>
      </c>
      <c r="P4233" s="18" t="str">
        <f t="shared" si="598"/>
        <v/>
      </c>
      <c r="Q4233" s="18">
        <f t="shared" si="599"/>
        <v>0</v>
      </c>
      <c r="R4233" s="118"/>
    </row>
    <row r="4234" spans="1:18" x14ac:dyDescent="0.25">
      <c r="A4234" s="25">
        <f t="shared" si="591"/>
        <v>471</v>
      </c>
      <c r="B4234" s="23">
        <f t="shared" si="592"/>
        <v>44581</v>
      </c>
      <c r="C4234" s="24">
        <v>15</v>
      </c>
      <c r="D4234" s="54" t="str">
        <f t="shared" si="593"/>
        <v>ASET</v>
      </c>
      <c r="E4234" s="178"/>
      <c r="F4234" s="179"/>
      <c r="G4234" s="177"/>
      <c r="H4234" s="177"/>
      <c r="I4234" s="169">
        <f t="shared" si="594"/>
        <v>0</v>
      </c>
      <c r="J4234" s="149" t="str" cm="1">
        <f t="array" ref="J4234">IF(ISERROR(INDEX('Non Compliance input'!$H$5:$H$156,MATCH(1,(A4234='Non Compliance input'!$A$5:$A$156)*(F4234&gt;='Non Compliance input'!$D$5:$D$156)*(E4234&lt;'Non Compliance input'!$E$5:$E$156)*('Non Compliance input'!$H$5:$H$156="Yes"),0))
),"","Yes")</f>
        <v/>
      </c>
      <c r="K4234" s="149">
        <f t="shared" si="595"/>
        <v>0</v>
      </c>
      <c r="L4234" s="162">
        <f t="shared" si="596"/>
        <v>0</v>
      </c>
      <c r="M4234" s="162" t="str" cm="1">
        <f t="array" ref="M4234">IF(ISERROR(INDEX('Non Compliance input'!$I$5:$I$156,MATCH(1,(A4234='Non Compliance input'!$A$5:$A$156)*(E4234&gt;='Non Compliance input'!$D$5:$D$156)*(F4234&lt;='Non Compliance input'!$E$5:$E$156)*('Non Compliance input'!$I$5:$I$156="Yes"),0))
),"","Yes")</f>
        <v/>
      </c>
      <c r="N4234" s="149" t="str">
        <f>IF(VLOOKUP($A4234,HourEndingOutage!$B$3:$F$746,5,0)="Outage","Outage","")</f>
        <v/>
      </c>
      <c r="O4234" s="18">
        <f t="shared" si="597"/>
        <v>0</v>
      </c>
      <c r="P4234" s="18" t="str">
        <f t="shared" si="598"/>
        <v/>
      </c>
      <c r="Q4234" s="18">
        <f t="shared" si="599"/>
        <v>0</v>
      </c>
      <c r="R4234" s="118"/>
    </row>
    <row r="4235" spans="1:18" x14ac:dyDescent="0.25">
      <c r="A4235" s="25">
        <f t="shared" si="591"/>
        <v>471</v>
      </c>
      <c r="B4235" s="23">
        <f t="shared" si="592"/>
        <v>44581</v>
      </c>
      <c r="C4235" s="24">
        <v>15</v>
      </c>
      <c r="D4235" s="54" t="str">
        <f t="shared" si="593"/>
        <v>ASET</v>
      </c>
      <c r="E4235" s="178"/>
      <c r="F4235" s="179"/>
      <c r="G4235" s="177"/>
      <c r="H4235" s="177"/>
      <c r="I4235" s="169">
        <f t="shared" si="594"/>
        <v>0</v>
      </c>
      <c r="J4235" s="149" t="str" cm="1">
        <f t="array" ref="J4235">IF(ISERROR(INDEX('Non Compliance input'!$H$5:$H$156,MATCH(1,(A4235='Non Compliance input'!$A$5:$A$156)*(F4235&gt;='Non Compliance input'!$D$5:$D$156)*(E4235&lt;'Non Compliance input'!$E$5:$E$156)*('Non Compliance input'!$H$5:$H$156="Yes"),0))
),"","Yes")</f>
        <v/>
      </c>
      <c r="K4235" s="149">
        <f t="shared" si="595"/>
        <v>0</v>
      </c>
      <c r="L4235" s="162">
        <f t="shared" si="596"/>
        <v>0</v>
      </c>
      <c r="M4235" s="162" t="str" cm="1">
        <f t="array" ref="M4235">IF(ISERROR(INDEX('Non Compliance input'!$I$5:$I$156,MATCH(1,(A4235='Non Compliance input'!$A$5:$A$156)*(E4235&gt;='Non Compliance input'!$D$5:$D$156)*(F4235&lt;='Non Compliance input'!$E$5:$E$156)*('Non Compliance input'!$I$5:$I$156="Yes"),0))
),"","Yes")</f>
        <v/>
      </c>
      <c r="N4235" s="149" t="str">
        <f>IF(VLOOKUP($A4235,HourEndingOutage!$B$3:$F$746,5,0)="Outage","Outage","")</f>
        <v/>
      </c>
      <c r="O4235" s="18">
        <f t="shared" si="597"/>
        <v>0</v>
      </c>
      <c r="P4235" s="18" t="str">
        <f t="shared" si="598"/>
        <v/>
      </c>
      <c r="Q4235" s="18">
        <f t="shared" si="599"/>
        <v>0</v>
      </c>
      <c r="R4235" s="118"/>
    </row>
    <row r="4236" spans="1:18" x14ac:dyDescent="0.25">
      <c r="A4236" s="25">
        <f t="shared" si="591"/>
        <v>471</v>
      </c>
      <c r="B4236" s="23">
        <f t="shared" si="592"/>
        <v>44581</v>
      </c>
      <c r="C4236" s="24">
        <v>15</v>
      </c>
      <c r="D4236" s="54" t="str">
        <f t="shared" si="593"/>
        <v>ASET</v>
      </c>
      <c r="E4236" s="178"/>
      <c r="F4236" s="179"/>
      <c r="G4236" s="177"/>
      <c r="H4236" s="177"/>
      <c r="I4236" s="169">
        <f t="shared" si="594"/>
        <v>0</v>
      </c>
      <c r="J4236" s="149" t="str" cm="1">
        <f t="array" ref="J4236">IF(ISERROR(INDEX('Non Compliance input'!$H$5:$H$156,MATCH(1,(A4236='Non Compliance input'!$A$5:$A$156)*(F4236&gt;='Non Compliance input'!$D$5:$D$156)*(E4236&lt;'Non Compliance input'!$E$5:$E$156)*('Non Compliance input'!$H$5:$H$156="Yes"),0))
),"","Yes")</f>
        <v/>
      </c>
      <c r="K4236" s="149">
        <f t="shared" si="595"/>
        <v>0</v>
      </c>
      <c r="L4236" s="162">
        <f t="shared" si="596"/>
        <v>0</v>
      </c>
      <c r="M4236" s="162" t="str" cm="1">
        <f t="array" ref="M4236">IF(ISERROR(INDEX('Non Compliance input'!$I$5:$I$156,MATCH(1,(A4236='Non Compliance input'!$A$5:$A$156)*(E4236&gt;='Non Compliance input'!$D$5:$D$156)*(F4236&lt;='Non Compliance input'!$E$5:$E$156)*('Non Compliance input'!$I$5:$I$156="Yes"),0))
),"","Yes")</f>
        <v/>
      </c>
      <c r="N4236" s="149" t="str">
        <f>IF(VLOOKUP($A4236,HourEndingOutage!$B$3:$F$746,5,0)="Outage","Outage","")</f>
        <v/>
      </c>
      <c r="O4236" s="18">
        <f t="shared" si="597"/>
        <v>0</v>
      </c>
      <c r="P4236" s="18" t="str">
        <f t="shared" si="598"/>
        <v/>
      </c>
      <c r="Q4236" s="18">
        <f t="shared" si="599"/>
        <v>0</v>
      </c>
      <c r="R4236" s="118"/>
    </row>
    <row r="4237" spans="1:18" x14ac:dyDescent="0.25">
      <c r="A4237" s="25">
        <f t="shared" si="591"/>
        <v>471</v>
      </c>
      <c r="B4237" s="23">
        <f t="shared" si="592"/>
        <v>44581</v>
      </c>
      <c r="C4237" s="24">
        <v>15</v>
      </c>
      <c r="D4237" s="54" t="str">
        <f t="shared" si="593"/>
        <v>ASET</v>
      </c>
      <c r="E4237" s="178"/>
      <c r="F4237" s="179"/>
      <c r="G4237" s="177"/>
      <c r="H4237" s="177"/>
      <c r="I4237" s="169">
        <f t="shared" si="594"/>
        <v>0</v>
      </c>
      <c r="J4237" s="149" t="str" cm="1">
        <f t="array" ref="J4237">IF(ISERROR(INDEX('Non Compliance input'!$H$5:$H$156,MATCH(1,(A4237='Non Compliance input'!$A$5:$A$156)*(F4237&gt;='Non Compliance input'!$D$5:$D$156)*(E4237&lt;'Non Compliance input'!$E$5:$E$156)*('Non Compliance input'!$H$5:$H$156="Yes"),0))
),"","Yes")</f>
        <v/>
      </c>
      <c r="K4237" s="149">
        <f t="shared" si="595"/>
        <v>0</v>
      </c>
      <c r="L4237" s="162">
        <f t="shared" si="596"/>
        <v>0</v>
      </c>
      <c r="M4237" s="162" t="str" cm="1">
        <f t="array" ref="M4237">IF(ISERROR(INDEX('Non Compliance input'!$I$5:$I$156,MATCH(1,(A4237='Non Compliance input'!$A$5:$A$156)*(E4237&gt;='Non Compliance input'!$D$5:$D$156)*(F4237&lt;='Non Compliance input'!$E$5:$E$156)*('Non Compliance input'!$I$5:$I$156="Yes"),0))
),"","Yes")</f>
        <v/>
      </c>
      <c r="N4237" s="149" t="str">
        <f>IF(VLOOKUP($A4237,HourEndingOutage!$B$3:$F$746,5,0)="Outage","Outage","")</f>
        <v/>
      </c>
      <c r="O4237" s="18">
        <f t="shared" si="597"/>
        <v>0</v>
      </c>
      <c r="P4237" s="18" t="str">
        <f t="shared" si="598"/>
        <v/>
      </c>
      <c r="Q4237" s="18">
        <f t="shared" si="599"/>
        <v>0</v>
      </c>
      <c r="R4237" s="118"/>
    </row>
    <row r="4238" spans="1:18" x14ac:dyDescent="0.25">
      <c r="A4238" s="25">
        <f t="shared" si="591"/>
        <v>471</v>
      </c>
      <c r="B4238" s="23">
        <f t="shared" si="592"/>
        <v>44581</v>
      </c>
      <c r="C4238" s="24">
        <v>15</v>
      </c>
      <c r="D4238" s="54" t="str">
        <f t="shared" si="593"/>
        <v>ASET</v>
      </c>
      <c r="E4238" s="178"/>
      <c r="F4238" s="179"/>
      <c r="G4238" s="177"/>
      <c r="H4238" s="177"/>
      <c r="I4238" s="169">
        <f t="shared" si="594"/>
        <v>0</v>
      </c>
      <c r="J4238" s="149" t="str" cm="1">
        <f t="array" ref="J4238">IF(ISERROR(INDEX('Non Compliance input'!$H$5:$H$156,MATCH(1,(A4238='Non Compliance input'!$A$5:$A$156)*(F4238&gt;='Non Compliance input'!$D$5:$D$156)*(E4238&lt;'Non Compliance input'!$E$5:$E$156)*('Non Compliance input'!$H$5:$H$156="Yes"),0))
),"","Yes")</f>
        <v/>
      </c>
      <c r="K4238" s="149">
        <f t="shared" si="595"/>
        <v>0</v>
      </c>
      <c r="L4238" s="162">
        <f t="shared" si="596"/>
        <v>0</v>
      </c>
      <c r="M4238" s="162" t="str" cm="1">
        <f t="array" ref="M4238">IF(ISERROR(INDEX('Non Compliance input'!$I$5:$I$156,MATCH(1,(A4238='Non Compliance input'!$A$5:$A$156)*(E4238&gt;='Non Compliance input'!$D$5:$D$156)*(F4238&lt;='Non Compliance input'!$E$5:$E$156)*('Non Compliance input'!$I$5:$I$156="Yes"),0))
),"","Yes")</f>
        <v/>
      </c>
      <c r="N4238" s="149" t="str">
        <f>IF(VLOOKUP($A4238,HourEndingOutage!$B$3:$F$746,5,0)="Outage","Outage","")</f>
        <v/>
      </c>
      <c r="O4238" s="18">
        <f t="shared" si="597"/>
        <v>0</v>
      </c>
      <c r="P4238" s="18" t="str">
        <f t="shared" si="598"/>
        <v/>
      </c>
      <c r="Q4238" s="18">
        <f t="shared" si="599"/>
        <v>0</v>
      </c>
      <c r="R4238" s="118"/>
    </row>
    <row r="4239" spans="1:18" x14ac:dyDescent="0.25">
      <c r="A4239" s="25">
        <f t="shared" si="591"/>
        <v>471</v>
      </c>
      <c r="B4239" s="23">
        <f t="shared" si="592"/>
        <v>44581</v>
      </c>
      <c r="C4239" s="24">
        <v>15</v>
      </c>
      <c r="D4239" s="54" t="str">
        <f t="shared" si="593"/>
        <v>ASET</v>
      </c>
      <c r="E4239" s="178"/>
      <c r="F4239" s="179"/>
      <c r="G4239" s="177"/>
      <c r="H4239" s="177"/>
      <c r="I4239" s="169">
        <f t="shared" si="594"/>
        <v>0</v>
      </c>
      <c r="J4239" s="149" t="str" cm="1">
        <f t="array" ref="J4239">IF(ISERROR(INDEX('Non Compliance input'!$H$5:$H$156,MATCH(1,(A4239='Non Compliance input'!$A$5:$A$156)*(F4239&gt;='Non Compliance input'!$D$5:$D$156)*(E4239&lt;'Non Compliance input'!$E$5:$E$156)*('Non Compliance input'!$H$5:$H$156="Yes"),0))
),"","Yes")</f>
        <v/>
      </c>
      <c r="K4239" s="149">
        <f t="shared" si="595"/>
        <v>0</v>
      </c>
      <c r="L4239" s="162">
        <f t="shared" si="596"/>
        <v>0</v>
      </c>
      <c r="M4239" s="162" t="str" cm="1">
        <f t="array" ref="M4239">IF(ISERROR(INDEX('Non Compliance input'!$I$5:$I$156,MATCH(1,(A4239='Non Compliance input'!$A$5:$A$156)*(E4239&gt;='Non Compliance input'!$D$5:$D$156)*(F4239&lt;='Non Compliance input'!$E$5:$E$156)*('Non Compliance input'!$I$5:$I$156="Yes"),0))
),"","Yes")</f>
        <v/>
      </c>
      <c r="N4239" s="149" t="str">
        <f>IF(VLOOKUP($A4239,HourEndingOutage!$B$3:$F$746,5,0)="Outage","Outage","")</f>
        <v/>
      </c>
      <c r="O4239" s="18">
        <f t="shared" si="597"/>
        <v>0</v>
      </c>
      <c r="P4239" s="18" t="str">
        <f t="shared" si="598"/>
        <v/>
      </c>
      <c r="Q4239" s="18">
        <f t="shared" si="599"/>
        <v>0</v>
      </c>
      <c r="R4239" s="118"/>
    </row>
    <row r="4240" spans="1:18" x14ac:dyDescent="0.25">
      <c r="A4240" s="25">
        <f t="shared" si="591"/>
        <v>471</v>
      </c>
      <c r="B4240" s="23">
        <f t="shared" si="592"/>
        <v>44581</v>
      </c>
      <c r="C4240" s="24">
        <v>15</v>
      </c>
      <c r="D4240" s="54" t="str">
        <f t="shared" si="593"/>
        <v>ASET</v>
      </c>
      <c r="E4240" s="178"/>
      <c r="F4240" s="179"/>
      <c r="G4240" s="177"/>
      <c r="H4240" s="177"/>
      <c r="I4240" s="169">
        <f t="shared" si="594"/>
        <v>0</v>
      </c>
      <c r="J4240" s="149" t="str" cm="1">
        <f t="array" ref="J4240">IF(ISERROR(INDEX('Non Compliance input'!$H$5:$H$156,MATCH(1,(A4240='Non Compliance input'!$A$5:$A$156)*(F4240&gt;='Non Compliance input'!$D$5:$D$156)*(E4240&lt;'Non Compliance input'!$E$5:$E$156)*('Non Compliance input'!$H$5:$H$156="Yes"),0))
),"","Yes")</f>
        <v/>
      </c>
      <c r="K4240" s="149">
        <f t="shared" si="595"/>
        <v>0</v>
      </c>
      <c r="L4240" s="162">
        <f t="shared" si="596"/>
        <v>0</v>
      </c>
      <c r="M4240" s="162" t="str" cm="1">
        <f t="array" ref="M4240">IF(ISERROR(INDEX('Non Compliance input'!$I$5:$I$156,MATCH(1,(A4240='Non Compliance input'!$A$5:$A$156)*(E4240&gt;='Non Compliance input'!$D$5:$D$156)*(F4240&lt;='Non Compliance input'!$E$5:$E$156)*('Non Compliance input'!$I$5:$I$156="Yes"),0))
),"","Yes")</f>
        <v/>
      </c>
      <c r="N4240" s="149" t="str">
        <f>IF(VLOOKUP($A4240,HourEndingOutage!$B$3:$F$746,5,0)="Outage","Outage","")</f>
        <v/>
      </c>
      <c r="O4240" s="18">
        <f t="shared" si="597"/>
        <v>0</v>
      </c>
      <c r="P4240" s="18" t="str">
        <f t="shared" si="598"/>
        <v/>
      </c>
      <c r="Q4240" s="18">
        <f t="shared" si="599"/>
        <v>0</v>
      </c>
      <c r="R4240" s="118"/>
    </row>
    <row r="4241" spans="1:18" x14ac:dyDescent="0.25">
      <c r="A4241" s="25">
        <f t="shared" si="591"/>
        <v>471</v>
      </c>
      <c r="B4241" s="23">
        <f t="shared" si="592"/>
        <v>44581</v>
      </c>
      <c r="C4241" s="24">
        <v>15</v>
      </c>
      <c r="D4241" s="54" t="str">
        <f t="shared" si="593"/>
        <v>ASET</v>
      </c>
      <c r="E4241" s="178"/>
      <c r="F4241" s="179"/>
      <c r="G4241" s="177"/>
      <c r="H4241" s="177"/>
      <c r="I4241" s="169">
        <f t="shared" si="594"/>
        <v>0</v>
      </c>
      <c r="J4241" s="149" t="str" cm="1">
        <f t="array" ref="J4241">IF(ISERROR(INDEX('Non Compliance input'!$H$5:$H$156,MATCH(1,(A4241='Non Compliance input'!$A$5:$A$156)*(F4241&gt;='Non Compliance input'!$D$5:$D$156)*(E4241&lt;'Non Compliance input'!$E$5:$E$156)*('Non Compliance input'!$H$5:$H$156="Yes"),0))
),"","Yes")</f>
        <v/>
      </c>
      <c r="K4241" s="149">
        <f t="shared" si="595"/>
        <v>0</v>
      </c>
      <c r="L4241" s="162">
        <f t="shared" si="596"/>
        <v>0</v>
      </c>
      <c r="M4241" s="162" t="str" cm="1">
        <f t="array" ref="M4241">IF(ISERROR(INDEX('Non Compliance input'!$I$5:$I$156,MATCH(1,(A4241='Non Compliance input'!$A$5:$A$156)*(E4241&gt;='Non Compliance input'!$D$5:$D$156)*(F4241&lt;='Non Compliance input'!$E$5:$E$156)*('Non Compliance input'!$I$5:$I$156="Yes"),0))
),"","Yes")</f>
        <v/>
      </c>
      <c r="N4241" s="149" t="str">
        <f>IF(VLOOKUP($A4241,HourEndingOutage!$B$3:$F$746,5,0)="Outage","Outage","")</f>
        <v/>
      </c>
      <c r="O4241" s="18">
        <f t="shared" si="597"/>
        <v>0</v>
      </c>
      <c r="P4241" s="18" t="str">
        <f t="shared" si="598"/>
        <v/>
      </c>
      <c r="Q4241" s="18">
        <f t="shared" si="599"/>
        <v>0</v>
      </c>
      <c r="R4241" s="118"/>
    </row>
    <row r="4242" spans="1:18" x14ac:dyDescent="0.25">
      <c r="A4242" s="25">
        <f t="shared" si="591"/>
        <v>472</v>
      </c>
      <c r="B4242" s="23">
        <f t="shared" si="592"/>
        <v>44581</v>
      </c>
      <c r="C4242" s="24">
        <v>16</v>
      </c>
      <c r="D4242" s="54" t="str">
        <f t="shared" si="593"/>
        <v>ASET</v>
      </c>
      <c r="E4242" s="178"/>
      <c r="F4242" s="179"/>
      <c r="G4242" s="177"/>
      <c r="H4242" s="177"/>
      <c r="I4242" s="169">
        <f t="shared" si="594"/>
        <v>0</v>
      </c>
      <c r="J4242" s="149" t="str" cm="1">
        <f t="array" ref="J4242">IF(ISERROR(INDEX('Non Compliance input'!$H$5:$H$156,MATCH(1,(A4242='Non Compliance input'!$A$5:$A$156)*(F4242&gt;='Non Compliance input'!$D$5:$D$156)*(E4242&lt;'Non Compliance input'!$E$5:$E$156)*('Non Compliance input'!$H$5:$H$156="Yes"),0))
),"","Yes")</f>
        <v/>
      </c>
      <c r="K4242" s="149">
        <f t="shared" si="595"/>
        <v>0</v>
      </c>
      <c r="L4242" s="162">
        <f t="shared" si="596"/>
        <v>0</v>
      </c>
      <c r="M4242" s="162" t="str" cm="1">
        <f t="array" ref="M4242">IF(ISERROR(INDEX('Non Compliance input'!$I$5:$I$156,MATCH(1,(A4242='Non Compliance input'!$A$5:$A$156)*(E4242&gt;='Non Compliance input'!$D$5:$D$156)*(F4242&lt;='Non Compliance input'!$E$5:$E$156)*('Non Compliance input'!$I$5:$I$156="Yes"),0))
),"","Yes")</f>
        <v/>
      </c>
      <c r="N4242" s="149" t="str">
        <f>IF(VLOOKUP($A4242,HourEndingOutage!$B$3:$F$746,5,0)="Outage","Outage","")</f>
        <v/>
      </c>
      <c r="O4242" s="18">
        <f t="shared" si="597"/>
        <v>0</v>
      </c>
      <c r="P4242" s="18" t="str">
        <f t="shared" si="598"/>
        <v/>
      </c>
      <c r="Q4242" s="18">
        <f t="shared" si="599"/>
        <v>0</v>
      </c>
      <c r="R4242" s="118"/>
    </row>
    <row r="4243" spans="1:18" x14ac:dyDescent="0.25">
      <c r="A4243" s="25">
        <f t="shared" si="591"/>
        <v>472</v>
      </c>
      <c r="B4243" s="23">
        <f t="shared" si="592"/>
        <v>44581</v>
      </c>
      <c r="C4243" s="24">
        <v>16</v>
      </c>
      <c r="D4243" s="54" t="str">
        <f t="shared" si="593"/>
        <v>ASET</v>
      </c>
      <c r="E4243" s="178"/>
      <c r="F4243" s="179"/>
      <c r="G4243" s="177"/>
      <c r="H4243" s="177"/>
      <c r="I4243" s="169">
        <f t="shared" si="594"/>
        <v>0</v>
      </c>
      <c r="J4243" s="149" t="str" cm="1">
        <f t="array" ref="J4243">IF(ISERROR(INDEX('Non Compliance input'!$H$5:$H$156,MATCH(1,(A4243='Non Compliance input'!$A$5:$A$156)*(F4243&gt;='Non Compliance input'!$D$5:$D$156)*(E4243&lt;'Non Compliance input'!$E$5:$E$156)*('Non Compliance input'!$H$5:$H$156="Yes"),0))
),"","Yes")</f>
        <v/>
      </c>
      <c r="K4243" s="149">
        <f t="shared" si="595"/>
        <v>0</v>
      </c>
      <c r="L4243" s="162">
        <f t="shared" si="596"/>
        <v>0</v>
      </c>
      <c r="M4243" s="162" t="str" cm="1">
        <f t="array" ref="M4243">IF(ISERROR(INDEX('Non Compliance input'!$I$5:$I$156,MATCH(1,(A4243='Non Compliance input'!$A$5:$A$156)*(E4243&gt;='Non Compliance input'!$D$5:$D$156)*(F4243&lt;='Non Compliance input'!$E$5:$E$156)*('Non Compliance input'!$I$5:$I$156="Yes"),0))
),"","Yes")</f>
        <v/>
      </c>
      <c r="N4243" s="149" t="str">
        <f>IF(VLOOKUP($A4243,HourEndingOutage!$B$3:$F$746,5,0)="Outage","Outage","")</f>
        <v/>
      </c>
      <c r="O4243" s="18">
        <f t="shared" si="597"/>
        <v>0</v>
      </c>
      <c r="P4243" s="18" t="str">
        <f t="shared" si="598"/>
        <v/>
      </c>
      <c r="Q4243" s="18">
        <f t="shared" si="599"/>
        <v>0</v>
      </c>
      <c r="R4243" s="118"/>
    </row>
    <row r="4244" spans="1:18" x14ac:dyDescent="0.25">
      <c r="A4244" s="25">
        <f t="shared" si="591"/>
        <v>472</v>
      </c>
      <c r="B4244" s="23">
        <f t="shared" si="592"/>
        <v>44581</v>
      </c>
      <c r="C4244" s="24">
        <v>16</v>
      </c>
      <c r="D4244" s="54" t="str">
        <f t="shared" si="593"/>
        <v>ASET</v>
      </c>
      <c r="E4244" s="178"/>
      <c r="F4244" s="179"/>
      <c r="G4244" s="177"/>
      <c r="H4244" s="177"/>
      <c r="I4244" s="169">
        <f t="shared" si="594"/>
        <v>0</v>
      </c>
      <c r="J4244" s="149" t="str" cm="1">
        <f t="array" ref="J4244">IF(ISERROR(INDEX('Non Compliance input'!$H$5:$H$156,MATCH(1,(A4244='Non Compliance input'!$A$5:$A$156)*(F4244&gt;='Non Compliance input'!$D$5:$D$156)*(E4244&lt;'Non Compliance input'!$E$5:$E$156)*('Non Compliance input'!$H$5:$H$156="Yes"),0))
),"","Yes")</f>
        <v/>
      </c>
      <c r="K4244" s="149">
        <f t="shared" si="595"/>
        <v>0</v>
      </c>
      <c r="L4244" s="162">
        <f t="shared" si="596"/>
        <v>0</v>
      </c>
      <c r="M4244" s="162" t="str" cm="1">
        <f t="array" ref="M4244">IF(ISERROR(INDEX('Non Compliance input'!$I$5:$I$156,MATCH(1,(A4244='Non Compliance input'!$A$5:$A$156)*(E4244&gt;='Non Compliance input'!$D$5:$D$156)*(F4244&lt;='Non Compliance input'!$E$5:$E$156)*('Non Compliance input'!$I$5:$I$156="Yes"),0))
),"","Yes")</f>
        <v/>
      </c>
      <c r="N4244" s="149" t="str">
        <f>IF(VLOOKUP($A4244,HourEndingOutage!$B$3:$F$746,5,0)="Outage","Outage","")</f>
        <v/>
      </c>
      <c r="O4244" s="18">
        <f t="shared" si="597"/>
        <v>0</v>
      </c>
      <c r="P4244" s="18" t="str">
        <f t="shared" si="598"/>
        <v/>
      </c>
      <c r="Q4244" s="18">
        <f t="shared" si="599"/>
        <v>0</v>
      </c>
      <c r="R4244" s="118"/>
    </row>
    <row r="4245" spans="1:18" x14ac:dyDescent="0.25">
      <c r="A4245" s="25">
        <f t="shared" si="591"/>
        <v>472</v>
      </c>
      <c r="B4245" s="23">
        <f t="shared" si="592"/>
        <v>44581</v>
      </c>
      <c r="C4245" s="24">
        <v>16</v>
      </c>
      <c r="D4245" s="54" t="str">
        <f t="shared" si="593"/>
        <v>ASET</v>
      </c>
      <c r="E4245" s="178"/>
      <c r="F4245" s="179"/>
      <c r="G4245" s="177"/>
      <c r="H4245" s="177"/>
      <c r="I4245" s="169">
        <f t="shared" si="594"/>
        <v>0</v>
      </c>
      <c r="J4245" s="149" t="str" cm="1">
        <f t="array" ref="J4245">IF(ISERROR(INDEX('Non Compliance input'!$H$5:$H$156,MATCH(1,(A4245='Non Compliance input'!$A$5:$A$156)*(F4245&gt;='Non Compliance input'!$D$5:$D$156)*(E4245&lt;'Non Compliance input'!$E$5:$E$156)*('Non Compliance input'!$H$5:$H$156="Yes"),0))
),"","Yes")</f>
        <v/>
      </c>
      <c r="K4245" s="149">
        <f t="shared" si="595"/>
        <v>0</v>
      </c>
      <c r="L4245" s="162">
        <f t="shared" si="596"/>
        <v>0</v>
      </c>
      <c r="M4245" s="162" t="str" cm="1">
        <f t="array" ref="M4245">IF(ISERROR(INDEX('Non Compliance input'!$I$5:$I$156,MATCH(1,(A4245='Non Compliance input'!$A$5:$A$156)*(E4245&gt;='Non Compliance input'!$D$5:$D$156)*(F4245&lt;='Non Compliance input'!$E$5:$E$156)*('Non Compliance input'!$I$5:$I$156="Yes"),0))
),"","Yes")</f>
        <v/>
      </c>
      <c r="N4245" s="149" t="str">
        <f>IF(VLOOKUP($A4245,HourEndingOutage!$B$3:$F$746,5,0)="Outage","Outage","")</f>
        <v/>
      </c>
      <c r="O4245" s="18">
        <f t="shared" si="597"/>
        <v>0</v>
      </c>
      <c r="P4245" s="18" t="str">
        <f t="shared" si="598"/>
        <v/>
      </c>
      <c r="Q4245" s="18">
        <f t="shared" si="599"/>
        <v>0</v>
      </c>
      <c r="R4245" s="118"/>
    </row>
    <row r="4246" spans="1:18" x14ac:dyDescent="0.25">
      <c r="A4246" s="25">
        <f t="shared" si="591"/>
        <v>472</v>
      </c>
      <c r="B4246" s="23">
        <f t="shared" si="592"/>
        <v>44581</v>
      </c>
      <c r="C4246" s="24">
        <v>16</v>
      </c>
      <c r="D4246" s="54" t="str">
        <f t="shared" si="593"/>
        <v>ASET</v>
      </c>
      <c r="E4246" s="178"/>
      <c r="F4246" s="179"/>
      <c r="G4246" s="177"/>
      <c r="H4246" s="177"/>
      <c r="I4246" s="169">
        <f t="shared" si="594"/>
        <v>0</v>
      </c>
      <c r="J4246" s="149" t="str" cm="1">
        <f t="array" ref="J4246">IF(ISERROR(INDEX('Non Compliance input'!$H$5:$H$156,MATCH(1,(A4246='Non Compliance input'!$A$5:$A$156)*(F4246&gt;='Non Compliance input'!$D$5:$D$156)*(E4246&lt;'Non Compliance input'!$E$5:$E$156)*('Non Compliance input'!$H$5:$H$156="Yes"),0))
),"","Yes")</f>
        <v/>
      </c>
      <c r="K4246" s="149">
        <f t="shared" si="595"/>
        <v>0</v>
      </c>
      <c r="L4246" s="162">
        <f t="shared" si="596"/>
        <v>0</v>
      </c>
      <c r="M4246" s="162" t="str" cm="1">
        <f t="array" ref="M4246">IF(ISERROR(INDEX('Non Compliance input'!$I$5:$I$156,MATCH(1,(A4246='Non Compliance input'!$A$5:$A$156)*(E4246&gt;='Non Compliance input'!$D$5:$D$156)*(F4246&lt;='Non Compliance input'!$E$5:$E$156)*('Non Compliance input'!$I$5:$I$156="Yes"),0))
),"","Yes")</f>
        <v/>
      </c>
      <c r="N4246" s="149" t="str">
        <f>IF(VLOOKUP($A4246,HourEndingOutage!$B$3:$F$746,5,0)="Outage","Outage","")</f>
        <v/>
      </c>
      <c r="O4246" s="18">
        <f t="shared" si="597"/>
        <v>0</v>
      </c>
      <c r="P4246" s="18" t="str">
        <f t="shared" si="598"/>
        <v/>
      </c>
      <c r="Q4246" s="18">
        <f t="shared" si="599"/>
        <v>0</v>
      </c>
      <c r="R4246" s="118"/>
    </row>
    <row r="4247" spans="1:18" x14ac:dyDescent="0.25">
      <c r="A4247" s="25">
        <f t="shared" si="591"/>
        <v>472</v>
      </c>
      <c r="B4247" s="23">
        <f t="shared" si="592"/>
        <v>44581</v>
      </c>
      <c r="C4247" s="24">
        <v>16</v>
      </c>
      <c r="D4247" s="54" t="str">
        <f t="shared" si="593"/>
        <v>ASET</v>
      </c>
      <c r="E4247" s="178"/>
      <c r="F4247" s="179"/>
      <c r="G4247" s="177"/>
      <c r="H4247" s="177"/>
      <c r="I4247" s="169">
        <f t="shared" si="594"/>
        <v>0</v>
      </c>
      <c r="J4247" s="149" t="str" cm="1">
        <f t="array" ref="J4247">IF(ISERROR(INDEX('Non Compliance input'!$H$5:$H$156,MATCH(1,(A4247='Non Compliance input'!$A$5:$A$156)*(F4247&gt;='Non Compliance input'!$D$5:$D$156)*(E4247&lt;'Non Compliance input'!$E$5:$E$156)*('Non Compliance input'!$H$5:$H$156="Yes"),0))
),"","Yes")</f>
        <v/>
      </c>
      <c r="K4247" s="149">
        <f t="shared" si="595"/>
        <v>0</v>
      </c>
      <c r="L4247" s="162">
        <f t="shared" si="596"/>
        <v>0</v>
      </c>
      <c r="M4247" s="162" t="str" cm="1">
        <f t="array" ref="M4247">IF(ISERROR(INDEX('Non Compliance input'!$I$5:$I$156,MATCH(1,(A4247='Non Compliance input'!$A$5:$A$156)*(E4247&gt;='Non Compliance input'!$D$5:$D$156)*(F4247&lt;='Non Compliance input'!$E$5:$E$156)*('Non Compliance input'!$I$5:$I$156="Yes"),0))
),"","Yes")</f>
        <v/>
      </c>
      <c r="N4247" s="149" t="str">
        <f>IF(VLOOKUP($A4247,HourEndingOutage!$B$3:$F$746,5,0)="Outage","Outage","")</f>
        <v/>
      </c>
      <c r="O4247" s="18">
        <f t="shared" si="597"/>
        <v>0</v>
      </c>
      <c r="P4247" s="18" t="str">
        <f t="shared" si="598"/>
        <v/>
      </c>
      <c r="Q4247" s="18">
        <f t="shared" si="599"/>
        <v>0</v>
      </c>
      <c r="R4247" s="118"/>
    </row>
    <row r="4248" spans="1:18" x14ac:dyDescent="0.25">
      <c r="A4248" s="25">
        <f t="shared" si="591"/>
        <v>472</v>
      </c>
      <c r="B4248" s="23">
        <f t="shared" si="592"/>
        <v>44581</v>
      </c>
      <c r="C4248" s="24">
        <v>16</v>
      </c>
      <c r="D4248" s="54" t="str">
        <f t="shared" si="593"/>
        <v>ASET</v>
      </c>
      <c r="E4248" s="178"/>
      <c r="F4248" s="179"/>
      <c r="G4248" s="177"/>
      <c r="H4248" s="177"/>
      <c r="I4248" s="169">
        <f t="shared" si="594"/>
        <v>0</v>
      </c>
      <c r="J4248" s="149" t="str" cm="1">
        <f t="array" ref="J4248">IF(ISERROR(INDEX('Non Compliance input'!$H$5:$H$156,MATCH(1,(A4248='Non Compliance input'!$A$5:$A$156)*(F4248&gt;='Non Compliance input'!$D$5:$D$156)*(E4248&lt;'Non Compliance input'!$E$5:$E$156)*('Non Compliance input'!$H$5:$H$156="Yes"),0))
),"","Yes")</f>
        <v/>
      </c>
      <c r="K4248" s="149">
        <f t="shared" si="595"/>
        <v>0</v>
      </c>
      <c r="L4248" s="162">
        <f t="shared" si="596"/>
        <v>0</v>
      </c>
      <c r="M4248" s="162" t="str" cm="1">
        <f t="array" ref="M4248">IF(ISERROR(INDEX('Non Compliance input'!$I$5:$I$156,MATCH(1,(A4248='Non Compliance input'!$A$5:$A$156)*(E4248&gt;='Non Compliance input'!$D$5:$D$156)*(F4248&lt;='Non Compliance input'!$E$5:$E$156)*('Non Compliance input'!$I$5:$I$156="Yes"),0))
),"","Yes")</f>
        <v/>
      </c>
      <c r="N4248" s="149" t="str">
        <f>IF(VLOOKUP($A4248,HourEndingOutage!$B$3:$F$746,5,0)="Outage","Outage","")</f>
        <v/>
      </c>
      <c r="O4248" s="18">
        <f t="shared" si="597"/>
        <v>0</v>
      </c>
      <c r="P4248" s="18" t="str">
        <f t="shared" si="598"/>
        <v/>
      </c>
      <c r="Q4248" s="18">
        <f t="shared" si="599"/>
        <v>0</v>
      </c>
      <c r="R4248" s="118"/>
    </row>
    <row r="4249" spans="1:18" x14ac:dyDescent="0.25">
      <c r="A4249" s="25">
        <f t="shared" si="591"/>
        <v>472</v>
      </c>
      <c r="B4249" s="23">
        <f t="shared" si="592"/>
        <v>44581</v>
      </c>
      <c r="C4249" s="24">
        <v>16</v>
      </c>
      <c r="D4249" s="54" t="str">
        <f t="shared" si="593"/>
        <v>ASET</v>
      </c>
      <c r="E4249" s="178"/>
      <c r="F4249" s="179"/>
      <c r="G4249" s="177"/>
      <c r="H4249" s="177"/>
      <c r="I4249" s="169">
        <f t="shared" si="594"/>
        <v>0</v>
      </c>
      <c r="J4249" s="149" t="str" cm="1">
        <f t="array" ref="J4249">IF(ISERROR(INDEX('Non Compliance input'!$H$5:$H$156,MATCH(1,(A4249='Non Compliance input'!$A$5:$A$156)*(F4249&gt;='Non Compliance input'!$D$5:$D$156)*(E4249&lt;'Non Compliance input'!$E$5:$E$156)*('Non Compliance input'!$H$5:$H$156="Yes"),0))
),"","Yes")</f>
        <v/>
      </c>
      <c r="K4249" s="149">
        <f t="shared" si="595"/>
        <v>0</v>
      </c>
      <c r="L4249" s="162">
        <f t="shared" si="596"/>
        <v>0</v>
      </c>
      <c r="M4249" s="162" t="str" cm="1">
        <f t="array" ref="M4249">IF(ISERROR(INDEX('Non Compliance input'!$I$5:$I$156,MATCH(1,(A4249='Non Compliance input'!$A$5:$A$156)*(E4249&gt;='Non Compliance input'!$D$5:$D$156)*(F4249&lt;='Non Compliance input'!$E$5:$E$156)*('Non Compliance input'!$I$5:$I$156="Yes"),0))
),"","Yes")</f>
        <v/>
      </c>
      <c r="N4249" s="149" t="str">
        <f>IF(VLOOKUP($A4249,HourEndingOutage!$B$3:$F$746,5,0)="Outage","Outage","")</f>
        <v/>
      </c>
      <c r="O4249" s="18">
        <f t="shared" si="597"/>
        <v>0</v>
      </c>
      <c r="P4249" s="18" t="str">
        <f t="shared" si="598"/>
        <v/>
      </c>
      <c r="Q4249" s="18">
        <f t="shared" si="599"/>
        <v>0</v>
      </c>
      <c r="R4249" s="118"/>
    </row>
    <row r="4250" spans="1:18" x14ac:dyDescent="0.25">
      <c r="A4250" s="25">
        <f t="shared" si="591"/>
        <v>472</v>
      </c>
      <c r="B4250" s="23">
        <f t="shared" si="592"/>
        <v>44581</v>
      </c>
      <c r="C4250" s="24">
        <v>16</v>
      </c>
      <c r="D4250" s="54" t="str">
        <f t="shared" si="593"/>
        <v>ASET</v>
      </c>
      <c r="E4250" s="178"/>
      <c r="F4250" s="179"/>
      <c r="G4250" s="177"/>
      <c r="H4250" s="177"/>
      <c r="I4250" s="169">
        <f t="shared" si="594"/>
        <v>0</v>
      </c>
      <c r="J4250" s="149" t="str" cm="1">
        <f t="array" ref="J4250">IF(ISERROR(INDEX('Non Compliance input'!$H$5:$H$156,MATCH(1,(A4250='Non Compliance input'!$A$5:$A$156)*(F4250&gt;='Non Compliance input'!$D$5:$D$156)*(E4250&lt;'Non Compliance input'!$E$5:$E$156)*('Non Compliance input'!$H$5:$H$156="Yes"),0))
),"","Yes")</f>
        <v/>
      </c>
      <c r="K4250" s="149">
        <f t="shared" si="595"/>
        <v>0</v>
      </c>
      <c r="L4250" s="162">
        <f t="shared" si="596"/>
        <v>0</v>
      </c>
      <c r="M4250" s="162" t="str" cm="1">
        <f t="array" ref="M4250">IF(ISERROR(INDEX('Non Compliance input'!$I$5:$I$156,MATCH(1,(A4250='Non Compliance input'!$A$5:$A$156)*(E4250&gt;='Non Compliance input'!$D$5:$D$156)*(F4250&lt;='Non Compliance input'!$E$5:$E$156)*('Non Compliance input'!$I$5:$I$156="Yes"),0))
),"","Yes")</f>
        <v/>
      </c>
      <c r="N4250" s="149" t="str">
        <f>IF(VLOOKUP($A4250,HourEndingOutage!$B$3:$F$746,5,0)="Outage","Outage","")</f>
        <v/>
      </c>
      <c r="O4250" s="18">
        <f t="shared" si="597"/>
        <v>0</v>
      </c>
      <c r="P4250" s="18" t="str">
        <f t="shared" si="598"/>
        <v/>
      </c>
      <c r="Q4250" s="18">
        <f t="shared" si="599"/>
        <v>0</v>
      </c>
      <c r="R4250" s="118"/>
    </row>
    <row r="4251" spans="1:18" x14ac:dyDescent="0.25">
      <c r="A4251" s="25">
        <f t="shared" si="591"/>
        <v>473</v>
      </c>
      <c r="B4251" s="23">
        <f t="shared" si="592"/>
        <v>44581</v>
      </c>
      <c r="C4251" s="24">
        <v>17</v>
      </c>
      <c r="D4251" s="54" t="str">
        <f t="shared" si="593"/>
        <v>ASET</v>
      </c>
      <c r="E4251" s="178"/>
      <c r="F4251" s="179"/>
      <c r="G4251" s="177"/>
      <c r="H4251" s="177"/>
      <c r="I4251" s="169">
        <f t="shared" si="594"/>
        <v>0</v>
      </c>
      <c r="J4251" s="149" t="str" cm="1">
        <f t="array" ref="J4251">IF(ISERROR(INDEX('Non Compliance input'!$H$5:$H$156,MATCH(1,(A4251='Non Compliance input'!$A$5:$A$156)*(F4251&gt;='Non Compliance input'!$D$5:$D$156)*(E4251&lt;'Non Compliance input'!$E$5:$E$156)*('Non Compliance input'!$H$5:$H$156="Yes"),0))
),"","Yes")</f>
        <v/>
      </c>
      <c r="K4251" s="149">
        <f t="shared" si="595"/>
        <v>0</v>
      </c>
      <c r="L4251" s="162">
        <f t="shared" si="596"/>
        <v>0</v>
      </c>
      <c r="M4251" s="162" t="str" cm="1">
        <f t="array" ref="M4251">IF(ISERROR(INDEX('Non Compliance input'!$I$5:$I$156,MATCH(1,(A4251='Non Compliance input'!$A$5:$A$156)*(E4251&gt;='Non Compliance input'!$D$5:$D$156)*(F4251&lt;='Non Compliance input'!$E$5:$E$156)*('Non Compliance input'!$I$5:$I$156="Yes"),0))
),"","Yes")</f>
        <v/>
      </c>
      <c r="N4251" s="149" t="str">
        <f>IF(VLOOKUP($A4251,HourEndingOutage!$B$3:$F$746,5,0)="Outage","Outage","")</f>
        <v/>
      </c>
      <c r="O4251" s="18">
        <f t="shared" si="597"/>
        <v>0</v>
      </c>
      <c r="P4251" s="18" t="str">
        <f t="shared" si="598"/>
        <v/>
      </c>
      <c r="Q4251" s="18">
        <f t="shared" si="599"/>
        <v>0</v>
      </c>
      <c r="R4251" s="118"/>
    </row>
    <row r="4252" spans="1:18" x14ac:dyDescent="0.25">
      <c r="A4252" s="25">
        <f t="shared" ref="A4252:A4315" si="600">IF(C4252=C4251,A4251,A4251+1)</f>
        <v>473</v>
      </c>
      <c r="B4252" s="23">
        <f t="shared" ref="B4252:B4315" si="601">IF(C4252&lt;C4251,B4251+1,B4251)</f>
        <v>44581</v>
      </c>
      <c r="C4252" s="24">
        <v>17</v>
      </c>
      <c r="D4252" s="54" t="str">
        <f t="shared" si="593"/>
        <v>ASET</v>
      </c>
      <c r="E4252" s="178"/>
      <c r="F4252" s="179"/>
      <c r="G4252" s="177"/>
      <c r="H4252" s="177"/>
      <c r="I4252" s="169">
        <f t="shared" si="594"/>
        <v>0</v>
      </c>
      <c r="J4252" s="149" t="str" cm="1">
        <f t="array" ref="J4252">IF(ISERROR(INDEX('Non Compliance input'!$H$5:$H$156,MATCH(1,(A4252='Non Compliance input'!$A$5:$A$156)*(F4252&gt;='Non Compliance input'!$D$5:$D$156)*(E4252&lt;'Non Compliance input'!$E$5:$E$156)*('Non Compliance input'!$H$5:$H$156="Yes"),0))
),"","Yes")</f>
        <v/>
      </c>
      <c r="K4252" s="149">
        <f t="shared" si="595"/>
        <v>0</v>
      </c>
      <c r="L4252" s="162">
        <f t="shared" si="596"/>
        <v>0</v>
      </c>
      <c r="M4252" s="162" t="str" cm="1">
        <f t="array" ref="M4252">IF(ISERROR(INDEX('Non Compliance input'!$I$5:$I$156,MATCH(1,(A4252='Non Compliance input'!$A$5:$A$156)*(E4252&gt;='Non Compliance input'!$D$5:$D$156)*(F4252&lt;='Non Compliance input'!$E$5:$E$156)*('Non Compliance input'!$I$5:$I$156="Yes"),0))
),"","Yes")</f>
        <v/>
      </c>
      <c r="N4252" s="149" t="str">
        <f>IF(VLOOKUP($A4252,HourEndingOutage!$B$3:$F$746,5,0)="Outage","Outage","")</f>
        <v/>
      </c>
      <c r="O4252" s="18">
        <f t="shared" si="597"/>
        <v>0</v>
      </c>
      <c r="P4252" s="18" t="str">
        <f t="shared" si="598"/>
        <v/>
      </c>
      <c r="Q4252" s="18">
        <f t="shared" si="599"/>
        <v>0</v>
      </c>
      <c r="R4252" s="118"/>
    </row>
    <row r="4253" spans="1:18" x14ac:dyDescent="0.25">
      <c r="A4253" s="25">
        <f t="shared" si="600"/>
        <v>473</v>
      </c>
      <c r="B4253" s="23">
        <f t="shared" si="601"/>
        <v>44581</v>
      </c>
      <c r="C4253" s="24">
        <v>17</v>
      </c>
      <c r="D4253" s="54" t="str">
        <f t="shared" si="593"/>
        <v>ASET</v>
      </c>
      <c r="E4253" s="178"/>
      <c r="F4253" s="179"/>
      <c r="G4253" s="177"/>
      <c r="H4253" s="177"/>
      <c r="I4253" s="169">
        <f t="shared" si="594"/>
        <v>0</v>
      </c>
      <c r="J4253" s="149" t="str" cm="1">
        <f t="array" ref="J4253">IF(ISERROR(INDEX('Non Compliance input'!$H$5:$H$156,MATCH(1,(A4253='Non Compliance input'!$A$5:$A$156)*(F4253&gt;='Non Compliance input'!$D$5:$D$156)*(E4253&lt;'Non Compliance input'!$E$5:$E$156)*('Non Compliance input'!$H$5:$H$156="Yes"),0))
),"","Yes")</f>
        <v/>
      </c>
      <c r="K4253" s="149">
        <f t="shared" si="595"/>
        <v>0</v>
      </c>
      <c r="L4253" s="162">
        <f t="shared" si="596"/>
        <v>0</v>
      </c>
      <c r="M4253" s="162" t="str" cm="1">
        <f t="array" ref="M4253">IF(ISERROR(INDEX('Non Compliance input'!$I$5:$I$156,MATCH(1,(A4253='Non Compliance input'!$A$5:$A$156)*(E4253&gt;='Non Compliance input'!$D$5:$D$156)*(F4253&lt;='Non Compliance input'!$E$5:$E$156)*('Non Compliance input'!$I$5:$I$156="Yes"),0))
),"","Yes")</f>
        <v/>
      </c>
      <c r="N4253" s="149" t="str">
        <f>IF(VLOOKUP($A4253,HourEndingOutage!$B$3:$F$746,5,0)="Outage","Outage","")</f>
        <v/>
      </c>
      <c r="O4253" s="18">
        <f t="shared" si="597"/>
        <v>0</v>
      </c>
      <c r="P4253" s="18" t="str">
        <f t="shared" si="598"/>
        <v/>
      </c>
      <c r="Q4253" s="18">
        <f t="shared" si="599"/>
        <v>0</v>
      </c>
      <c r="R4253" s="118"/>
    </row>
    <row r="4254" spans="1:18" x14ac:dyDescent="0.25">
      <c r="A4254" s="25">
        <f t="shared" si="600"/>
        <v>473</v>
      </c>
      <c r="B4254" s="23">
        <f t="shared" si="601"/>
        <v>44581</v>
      </c>
      <c r="C4254" s="24">
        <v>17</v>
      </c>
      <c r="D4254" s="54" t="str">
        <f t="shared" si="593"/>
        <v>ASET</v>
      </c>
      <c r="E4254" s="178"/>
      <c r="F4254" s="179"/>
      <c r="G4254" s="177"/>
      <c r="H4254" s="177"/>
      <c r="I4254" s="169">
        <f t="shared" si="594"/>
        <v>0</v>
      </c>
      <c r="J4254" s="149" t="str" cm="1">
        <f t="array" ref="J4254">IF(ISERROR(INDEX('Non Compliance input'!$H$5:$H$156,MATCH(1,(A4254='Non Compliance input'!$A$5:$A$156)*(F4254&gt;='Non Compliance input'!$D$5:$D$156)*(E4254&lt;'Non Compliance input'!$E$5:$E$156)*('Non Compliance input'!$H$5:$H$156="Yes"),0))
),"","Yes")</f>
        <v/>
      </c>
      <c r="K4254" s="149">
        <f t="shared" si="595"/>
        <v>0</v>
      </c>
      <c r="L4254" s="162">
        <f t="shared" si="596"/>
        <v>0</v>
      </c>
      <c r="M4254" s="162" t="str" cm="1">
        <f t="array" ref="M4254">IF(ISERROR(INDEX('Non Compliance input'!$I$5:$I$156,MATCH(1,(A4254='Non Compliance input'!$A$5:$A$156)*(E4254&gt;='Non Compliance input'!$D$5:$D$156)*(F4254&lt;='Non Compliance input'!$E$5:$E$156)*('Non Compliance input'!$I$5:$I$156="Yes"),0))
),"","Yes")</f>
        <v/>
      </c>
      <c r="N4254" s="149" t="str">
        <f>IF(VLOOKUP($A4254,HourEndingOutage!$B$3:$F$746,5,0)="Outage","Outage","")</f>
        <v/>
      </c>
      <c r="O4254" s="18">
        <f t="shared" si="597"/>
        <v>0</v>
      </c>
      <c r="P4254" s="18" t="str">
        <f t="shared" si="598"/>
        <v/>
      </c>
      <c r="Q4254" s="18">
        <f t="shared" si="599"/>
        <v>0</v>
      </c>
      <c r="R4254" s="118"/>
    </row>
    <row r="4255" spans="1:18" x14ac:dyDescent="0.25">
      <c r="A4255" s="25">
        <f t="shared" si="600"/>
        <v>473</v>
      </c>
      <c r="B4255" s="23">
        <f t="shared" si="601"/>
        <v>44581</v>
      </c>
      <c r="C4255" s="24">
        <v>17</v>
      </c>
      <c r="D4255" s="54" t="str">
        <f t="shared" si="593"/>
        <v>ASET</v>
      </c>
      <c r="E4255" s="178"/>
      <c r="F4255" s="179"/>
      <c r="G4255" s="177"/>
      <c r="H4255" s="177"/>
      <c r="I4255" s="169">
        <f t="shared" si="594"/>
        <v>0</v>
      </c>
      <c r="J4255" s="149" t="str" cm="1">
        <f t="array" ref="J4255">IF(ISERROR(INDEX('Non Compliance input'!$H$5:$H$156,MATCH(1,(A4255='Non Compliance input'!$A$5:$A$156)*(F4255&gt;='Non Compliance input'!$D$5:$D$156)*(E4255&lt;'Non Compliance input'!$E$5:$E$156)*('Non Compliance input'!$H$5:$H$156="Yes"),0))
),"","Yes")</f>
        <v/>
      </c>
      <c r="K4255" s="149">
        <f t="shared" si="595"/>
        <v>0</v>
      </c>
      <c r="L4255" s="162">
        <f t="shared" si="596"/>
        <v>0</v>
      </c>
      <c r="M4255" s="162" t="str" cm="1">
        <f t="array" ref="M4255">IF(ISERROR(INDEX('Non Compliance input'!$I$5:$I$156,MATCH(1,(A4255='Non Compliance input'!$A$5:$A$156)*(E4255&gt;='Non Compliance input'!$D$5:$D$156)*(F4255&lt;='Non Compliance input'!$E$5:$E$156)*('Non Compliance input'!$I$5:$I$156="Yes"),0))
),"","Yes")</f>
        <v/>
      </c>
      <c r="N4255" s="149" t="str">
        <f>IF(VLOOKUP($A4255,HourEndingOutage!$B$3:$F$746,5,0)="Outage","Outage","")</f>
        <v/>
      </c>
      <c r="O4255" s="18">
        <f t="shared" si="597"/>
        <v>0</v>
      </c>
      <c r="P4255" s="18" t="str">
        <f t="shared" si="598"/>
        <v/>
      </c>
      <c r="Q4255" s="18">
        <f t="shared" si="599"/>
        <v>0</v>
      </c>
      <c r="R4255" s="118"/>
    </row>
    <row r="4256" spans="1:18" x14ac:dyDescent="0.25">
      <c r="A4256" s="25">
        <f t="shared" si="600"/>
        <v>473</v>
      </c>
      <c r="B4256" s="23">
        <f t="shared" si="601"/>
        <v>44581</v>
      </c>
      <c r="C4256" s="24">
        <v>17</v>
      </c>
      <c r="D4256" s="54" t="str">
        <f t="shared" si="593"/>
        <v>ASET</v>
      </c>
      <c r="E4256" s="178"/>
      <c r="F4256" s="179"/>
      <c r="G4256" s="177"/>
      <c r="H4256" s="177"/>
      <c r="I4256" s="169">
        <f t="shared" si="594"/>
        <v>0</v>
      </c>
      <c r="J4256" s="149" t="str" cm="1">
        <f t="array" ref="J4256">IF(ISERROR(INDEX('Non Compliance input'!$H$5:$H$156,MATCH(1,(A4256='Non Compliance input'!$A$5:$A$156)*(F4256&gt;='Non Compliance input'!$D$5:$D$156)*(E4256&lt;'Non Compliance input'!$E$5:$E$156)*('Non Compliance input'!$H$5:$H$156="Yes"),0))
),"","Yes")</f>
        <v/>
      </c>
      <c r="K4256" s="149">
        <f t="shared" si="595"/>
        <v>0</v>
      </c>
      <c r="L4256" s="162">
        <f t="shared" si="596"/>
        <v>0</v>
      </c>
      <c r="M4256" s="162" t="str" cm="1">
        <f t="array" ref="M4256">IF(ISERROR(INDEX('Non Compliance input'!$I$5:$I$156,MATCH(1,(A4256='Non Compliance input'!$A$5:$A$156)*(E4256&gt;='Non Compliance input'!$D$5:$D$156)*(F4256&lt;='Non Compliance input'!$E$5:$E$156)*('Non Compliance input'!$I$5:$I$156="Yes"),0))
),"","Yes")</f>
        <v/>
      </c>
      <c r="N4256" s="149" t="str">
        <f>IF(VLOOKUP($A4256,HourEndingOutage!$B$3:$F$746,5,0)="Outage","Outage","")</f>
        <v/>
      </c>
      <c r="O4256" s="18">
        <f t="shared" si="597"/>
        <v>0</v>
      </c>
      <c r="P4256" s="18" t="str">
        <f t="shared" si="598"/>
        <v/>
      </c>
      <c r="Q4256" s="18">
        <f t="shared" si="599"/>
        <v>0</v>
      </c>
      <c r="R4256" s="118"/>
    </row>
    <row r="4257" spans="1:18" x14ac:dyDescent="0.25">
      <c r="A4257" s="25">
        <f t="shared" si="600"/>
        <v>473</v>
      </c>
      <c r="B4257" s="23">
        <f t="shared" si="601"/>
        <v>44581</v>
      </c>
      <c r="C4257" s="24">
        <v>17</v>
      </c>
      <c r="D4257" s="54" t="str">
        <f t="shared" si="593"/>
        <v>ASET</v>
      </c>
      <c r="E4257" s="178"/>
      <c r="F4257" s="179"/>
      <c r="G4257" s="177"/>
      <c r="H4257" s="177"/>
      <c r="I4257" s="169">
        <f t="shared" si="594"/>
        <v>0</v>
      </c>
      <c r="J4257" s="149" t="str" cm="1">
        <f t="array" ref="J4257">IF(ISERROR(INDEX('Non Compliance input'!$H$5:$H$156,MATCH(1,(A4257='Non Compliance input'!$A$5:$A$156)*(F4257&gt;='Non Compliance input'!$D$5:$D$156)*(E4257&lt;'Non Compliance input'!$E$5:$E$156)*('Non Compliance input'!$H$5:$H$156="Yes"),0))
),"","Yes")</f>
        <v/>
      </c>
      <c r="K4257" s="149">
        <f t="shared" si="595"/>
        <v>0</v>
      </c>
      <c r="L4257" s="162">
        <f t="shared" si="596"/>
        <v>0</v>
      </c>
      <c r="M4257" s="162" t="str" cm="1">
        <f t="array" ref="M4257">IF(ISERROR(INDEX('Non Compliance input'!$I$5:$I$156,MATCH(1,(A4257='Non Compliance input'!$A$5:$A$156)*(E4257&gt;='Non Compliance input'!$D$5:$D$156)*(F4257&lt;='Non Compliance input'!$E$5:$E$156)*('Non Compliance input'!$I$5:$I$156="Yes"),0))
),"","Yes")</f>
        <v/>
      </c>
      <c r="N4257" s="149" t="str">
        <f>IF(VLOOKUP($A4257,HourEndingOutage!$B$3:$F$746,5,0)="Outage","Outage","")</f>
        <v/>
      </c>
      <c r="O4257" s="18">
        <f t="shared" si="597"/>
        <v>0</v>
      </c>
      <c r="P4257" s="18" t="str">
        <f t="shared" si="598"/>
        <v/>
      </c>
      <c r="Q4257" s="18">
        <f t="shared" si="599"/>
        <v>0</v>
      </c>
      <c r="R4257" s="118"/>
    </row>
    <row r="4258" spans="1:18" x14ac:dyDescent="0.25">
      <c r="A4258" s="25">
        <f t="shared" si="600"/>
        <v>473</v>
      </c>
      <c r="B4258" s="23">
        <f t="shared" si="601"/>
        <v>44581</v>
      </c>
      <c r="C4258" s="24">
        <v>17</v>
      </c>
      <c r="D4258" s="54" t="str">
        <f t="shared" si="593"/>
        <v>ASET</v>
      </c>
      <c r="E4258" s="178"/>
      <c r="F4258" s="179"/>
      <c r="G4258" s="177"/>
      <c r="H4258" s="177"/>
      <c r="I4258" s="169">
        <f t="shared" si="594"/>
        <v>0</v>
      </c>
      <c r="J4258" s="149" t="str" cm="1">
        <f t="array" ref="J4258">IF(ISERROR(INDEX('Non Compliance input'!$H$5:$H$156,MATCH(1,(A4258='Non Compliance input'!$A$5:$A$156)*(F4258&gt;='Non Compliance input'!$D$5:$D$156)*(E4258&lt;'Non Compliance input'!$E$5:$E$156)*('Non Compliance input'!$H$5:$H$156="Yes"),0))
),"","Yes")</f>
        <v/>
      </c>
      <c r="K4258" s="149">
        <f t="shared" si="595"/>
        <v>0</v>
      </c>
      <c r="L4258" s="162">
        <f t="shared" si="596"/>
        <v>0</v>
      </c>
      <c r="M4258" s="162" t="str" cm="1">
        <f t="array" ref="M4258">IF(ISERROR(INDEX('Non Compliance input'!$I$5:$I$156,MATCH(1,(A4258='Non Compliance input'!$A$5:$A$156)*(E4258&gt;='Non Compliance input'!$D$5:$D$156)*(F4258&lt;='Non Compliance input'!$E$5:$E$156)*('Non Compliance input'!$I$5:$I$156="Yes"),0))
),"","Yes")</f>
        <v/>
      </c>
      <c r="N4258" s="149" t="str">
        <f>IF(VLOOKUP($A4258,HourEndingOutage!$B$3:$F$746,5,0)="Outage","Outage","")</f>
        <v/>
      </c>
      <c r="O4258" s="18">
        <f t="shared" si="597"/>
        <v>0</v>
      </c>
      <c r="P4258" s="18" t="str">
        <f t="shared" si="598"/>
        <v/>
      </c>
      <c r="Q4258" s="18">
        <f t="shared" si="599"/>
        <v>0</v>
      </c>
      <c r="R4258" s="118"/>
    </row>
    <row r="4259" spans="1:18" x14ac:dyDescent="0.25">
      <c r="A4259" s="25">
        <f t="shared" si="600"/>
        <v>473</v>
      </c>
      <c r="B4259" s="23">
        <f t="shared" si="601"/>
        <v>44581</v>
      </c>
      <c r="C4259" s="24">
        <v>17</v>
      </c>
      <c r="D4259" s="54" t="str">
        <f t="shared" si="593"/>
        <v>ASET</v>
      </c>
      <c r="E4259" s="178"/>
      <c r="F4259" s="179"/>
      <c r="G4259" s="177"/>
      <c r="H4259" s="177"/>
      <c r="I4259" s="169">
        <f t="shared" si="594"/>
        <v>0</v>
      </c>
      <c r="J4259" s="149" t="str" cm="1">
        <f t="array" ref="J4259">IF(ISERROR(INDEX('Non Compliance input'!$H$5:$H$156,MATCH(1,(A4259='Non Compliance input'!$A$5:$A$156)*(F4259&gt;='Non Compliance input'!$D$5:$D$156)*(E4259&lt;'Non Compliance input'!$E$5:$E$156)*('Non Compliance input'!$H$5:$H$156="Yes"),0))
),"","Yes")</f>
        <v/>
      </c>
      <c r="K4259" s="149">
        <f t="shared" si="595"/>
        <v>0</v>
      </c>
      <c r="L4259" s="162">
        <f t="shared" si="596"/>
        <v>0</v>
      </c>
      <c r="M4259" s="162" t="str" cm="1">
        <f t="array" ref="M4259">IF(ISERROR(INDEX('Non Compliance input'!$I$5:$I$156,MATCH(1,(A4259='Non Compliance input'!$A$5:$A$156)*(E4259&gt;='Non Compliance input'!$D$5:$D$156)*(F4259&lt;='Non Compliance input'!$E$5:$E$156)*('Non Compliance input'!$I$5:$I$156="Yes"),0))
),"","Yes")</f>
        <v/>
      </c>
      <c r="N4259" s="149" t="str">
        <f>IF(VLOOKUP($A4259,HourEndingOutage!$B$3:$F$746,5,0)="Outage","Outage","")</f>
        <v/>
      </c>
      <c r="O4259" s="18">
        <f t="shared" si="597"/>
        <v>0</v>
      </c>
      <c r="P4259" s="18" t="str">
        <f t="shared" si="598"/>
        <v/>
      </c>
      <c r="Q4259" s="18">
        <f t="shared" si="599"/>
        <v>0</v>
      </c>
      <c r="R4259" s="118"/>
    </row>
    <row r="4260" spans="1:18" x14ac:dyDescent="0.25">
      <c r="A4260" s="25">
        <f t="shared" si="600"/>
        <v>474</v>
      </c>
      <c r="B4260" s="23">
        <f t="shared" si="601"/>
        <v>44581</v>
      </c>
      <c r="C4260" s="24">
        <v>18</v>
      </c>
      <c r="D4260" s="54" t="str">
        <f t="shared" si="593"/>
        <v>ASET</v>
      </c>
      <c r="E4260" s="178"/>
      <c r="F4260" s="179"/>
      <c r="G4260" s="177"/>
      <c r="H4260" s="177"/>
      <c r="I4260" s="169">
        <f t="shared" si="594"/>
        <v>0</v>
      </c>
      <c r="J4260" s="149" t="str" cm="1">
        <f t="array" ref="J4260">IF(ISERROR(INDEX('Non Compliance input'!$H$5:$H$156,MATCH(1,(A4260='Non Compliance input'!$A$5:$A$156)*(F4260&gt;='Non Compliance input'!$D$5:$D$156)*(E4260&lt;'Non Compliance input'!$E$5:$E$156)*('Non Compliance input'!$H$5:$H$156="Yes"),0))
),"","Yes")</f>
        <v/>
      </c>
      <c r="K4260" s="149">
        <f t="shared" si="595"/>
        <v>0</v>
      </c>
      <c r="L4260" s="162">
        <f t="shared" si="596"/>
        <v>0</v>
      </c>
      <c r="M4260" s="162" t="str" cm="1">
        <f t="array" ref="M4260">IF(ISERROR(INDEX('Non Compliance input'!$I$5:$I$156,MATCH(1,(A4260='Non Compliance input'!$A$5:$A$156)*(E4260&gt;='Non Compliance input'!$D$5:$D$156)*(F4260&lt;='Non Compliance input'!$E$5:$E$156)*('Non Compliance input'!$I$5:$I$156="Yes"),0))
),"","Yes")</f>
        <v/>
      </c>
      <c r="N4260" s="149" t="str">
        <f>IF(VLOOKUP($A4260,HourEndingOutage!$B$3:$F$746,5,0)="Outage","Outage","")</f>
        <v/>
      </c>
      <c r="O4260" s="18">
        <f t="shared" si="597"/>
        <v>0</v>
      </c>
      <c r="P4260" s="18" t="str">
        <f t="shared" si="598"/>
        <v/>
      </c>
      <c r="Q4260" s="18">
        <f t="shared" si="599"/>
        <v>0</v>
      </c>
      <c r="R4260" s="118"/>
    </row>
    <row r="4261" spans="1:18" x14ac:dyDescent="0.25">
      <c r="A4261" s="25">
        <f t="shared" si="600"/>
        <v>474</v>
      </c>
      <c r="B4261" s="23">
        <f t="shared" si="601"/>
        <v>44581</v>
      </c>
      <c r="C4261" s="24">
        <v>18</v>
      </c>
      <c r="D4261" s="54" t="str">
        <f t="shared" si="593"/>
        <v>ASET</v>
      </c>
      <c r="E4261" s="178"/>
      <c r="F4261" s="179"/>
      <c r="G4261" s="177"/>
      <c r="H4261" s="177"/>
      <c r="I4261" s="169">
        <f t="shared" si="594"/>
        <v>0</v>
      </c>
      <c r="J4261" s="149" t="str" cm="1">
        <f t="array" ref="J4261">IF(ISERROR(INDEX('Non Compliance input'!$H$5:$H$156,MATCH(1,(A4261='Non Compliance input'!$A$5:$A$156)*(F4261&gt;='Non Compliance input'!$D$5:$D$156)*(E4261&lt;'Non Compliance input'!$E$5:$E$156)*('Non Compliance input'!$H$5:$H$156="Yes"),0))
),"","Yes")</f>
        <v/>
      </c>
      <c r="K4261" s="149">
        <f t="shared" si="595"/>
        <v>0</v>
      </c>
      <c r="L4261" s="162">
        <f t="shared" si="596"/>
        <v>0</v>
      </c>
      <c r="M4261" s="162" t="str" cm="1">
        <f t="array" ref="M4261">IF(ISERROR(INDEX('Non Compliance input'!$I$5:$I$156,MATCH(1,(A4261='Non Compliance input'!$A$5:$A$156)*(E4261&gt;='Non Compliance input'!$D$5:$D$156)*(F4261&lt;='Non Compliance input'!$E$5:$E$156)*('Non Compliance input'!$I$5:$I$156="Yes"),0))
),"","Yes")</f>
        <v/>
      </c>
      <c r="N4261" s="149" t="str">
        <f>IF(VLOOKUP($A4261,HourEndingOutage!$B$3:$F$746,5,0)="Outage","Outage","")</f>
        <v/>
      </c>
      <c r="O4261" s="18">
        <f t="shared" si="597"/>
        <v>0</v>
      </c>
      <c r="P4261" s="18" t="str">
        <f t="shared" si="598"/>
        <v/>
      </c>
      <c r="Q4261" s="18">
        <f t="shared" si="599"/>
        <v>0</v>
      </c>
      <c r="R4261" s="118"/>
    </row>
    <row r="4262" spans="1:18" x14ac:dyDescent="0.25">
      <c r="A4262" s="25">
        <f t="shared" si="600"/>
        <v>474</v>
      </c>
      <c r="B4262" s="23">
        <f t="shared" si="601"/>
        <v>44581</v>
      </c>
      <c r="C4262" s="24">
        <v>18</v>
      </c>
      <c r="D4262" s="54" t="str">
        <f t="shared" si="593"/>
        <v>ASET</v>
      </c>
      <c r="E4262" s="178"/>
      <c r="F4262" s="179"/>
      <c r="G4262" s="177"/>
      <c r="H4262" s="177"/>
      <c r="I4262" s="169">
        <f t="shared" si="594"/>
        <v>0</v>
      </c>
      <c r="J4262" s="149" t="str" cm="1">
        <f t="array" ref="J4262">IF(ISERROR(INDEX('Non Compliance input'!$H$5:$H$156,MATCH(1,(A4262='Non Compliance input'!$A$5:$A$156)*(F4262&gt;='Non Compliance input'!$D$5:$D$156)*(E4262&lt;'Non Compliance input'!$E$5:$E$156)*('Non Compliance input'!$H$5:$H$156="Yes"),0))
),"","Yes")</f>
        <v/>
      </c>
      <c r="K4262" s="149">
        <f t="shared" si="595"/>
        <v>0</v>
      </c>
      <c r="L4262" s="162">
        <f t="shared" si="596"/>
        <v>0</v>
      </c>
      <c r="M4262" s="162" t="str" cm="1">
        <f t="array" ref="M4262">IF(ISERROR(INDEX('Non Compliance input'!$I$5:$I$156,MATCH(1,(A4262='Non Compliance input'!$A$5:$A$156)*(E4262&gt;='Non Compliance input'!$D$5:$D$156)*(F4262&lt;='Non Compliance input'!$E$5:$E$156)*('Non Compliance input'!$I$5:$I$156="Yes"),0))
),"","Yes")</f>
        <v/>
      </c>
      <c r="N4262" s="149" t="str">
        <f>IF(VLOOKUP($A4262,HourEndingOutage!$B$3:$F$746,5,0)="Outage","Outage","")</f>
        <v/>
      </c>
      <c r="O4262" s="18">
        <f t="shared" si="597"/>
        <v>0</v>
      </c>
      <c r="P4262" s="18" t="str">
        <f t="shared" si="598"/>
        <v/>
      </c>
      <c r="Q4262" s="18">
        <f t="shared" si="599"/>
        <v>0</v>
      </c>
      <c r="R4262" s="118"/>
    </row>
    <row r="4263" spans="1:18" x14ac:dyDescent="0.25">
      <c r="A4263" s="25">
        <f t="shared" si="600"/>
        <v>474</v>
      </c>
      <c r="B4263" s="23">
        <f t="shared" si="601"/>
        <v>44581</v>
      </c>
      <c r="C4263" s="24">
        <v>18</v>
      </c>
      <c r="D4263" s="54" t="str">
        <f t="shared" si="593"/>
        <v>ASET</v>
      </c>
      <c r="E4263" s="178"/>
      <c r="F4263" s="179"/>
      <c r="G4263" s="177"/>
      <c r="H4263" s="177"/>
      <c r="I4263" s="169">
        <f t="shared" si="594"/>
        <v>0</v>
      </c>
      <c r="J4263" s="149" t="str" cm="1">
        <f t="array" ref="J4263">IF(ISERROR(INDEX('Non Compliance input'!$H$5:$H$156,MATCH(1,(A4263='Non Compliance input'!$A$5:$A$156)*(F4263&gt;='Non Compliance input'!$D$5:$D$156)*(E4263&lt;'Non Compliance input'!$E$5:$E$156)*('Non Compliance input'!$H$5:$H$156="Yes"),0))
),"","Yes")</f>
        <v/>
      </c>
      <c r="K4263" s="149">
        <f t="shared" si="595"/>
        <v>0</v>
      </c>
      <c r="L4263" s="162">
        <f t="shared" si="596"/>
        <v>0</v>
      </c>
      <c r="M4263" s="162" t="str" cm="1">
        <f t="array" ref="M4263">IF(ISERROR(INDEX('Non Compliance input'!$I$5:$I$156,MATCH(1,(A4263='Non Compliance input'!$A$5:$A$156)*(E4263&gt;='Non Compliance input'!$D$5:$D$156)*(F4263&lt;='Non Compliance input'!$E$5:$E$156)*('Non Compliance input'!$I$5:$I$156="Yes"),0))
),"","Yes")</f>
        <v/>
      </c>
      <c r="N4263" s="149" t="str">
        <f>IF(VLOOKUP($A4263,HourEndingOutage!$B$3:$F$746,5,0)="Outage","Outage","")</f>
        <v/>
      </c>
      <c r="O4263" s="18">
        <f t="shared" si="597"/>
        <v>0</v>
      </c>
      <c r="P4263" s="18" t="str">
        <f t="shared" si="598"/>
        <v/>
      </c>
      <c r="Q4263" s="18">
        <f t="shared" si="599"/>
        <v>0</v>
      </c>
      <c r="R4263" s="118"/>
    </row>
    <row r="4264" spans="1:18" x14ac:dyDescent="0.25">
      <c r="A4264" s="25">
        <f t="shared" si="600"/>
        <v>474</v>
      </c>
      <c r="B4264" s="23">
        <f t="shared" si="601"/>
        <v>44581</v>
      </c>
      <c r="C4264" s="24">
        <v>18</v>
      </c>
      <c r="D4264" s="54" t="str">
        <f t="shared" si="593"/>
        <v>ASET</v>
      </c>
      <c r="E4264" s="178"/>
      <c r="F4264" s="179"/>
      <c r="G4264" s="177"/>
      <c r="H4264" s="177"/>
      <c r="I4264" s="169">
        <f t="shared" si="594"/>
        <v>0</v>
      </c>
      <c r="J4264" s="149" t="str" cm="1">
        <f t="array" ref="J4264">IF(ISERROR(INDEX('Non Compliance input'!$H$5:$H$156,MATCH(1,(A4264='Non Compliance input'!$A$5:$A$156)*(F4264&gt;='Non Compliance input'!$D$5:$D$156)*(E4264&lt;'Non Compliance input'!$E$5:$E$156)*('Non Compliance input'!$H$5:$H$156="Yes"),0))
),"","Yes")</f>
        <v/>
      </c>
      <c r="K4264" s="149">
        <f t="shared" si="595"/>
        <v>0</v>
      </c>
      <c r="L4264" s="162">
        <f t="shared" si="596"/>
        <v>0</v>
      </c>
      <c r="M4264" s="162" t="str" cm="1">
        <f t="array" ref="M4264">IF(ISERROR(INDEX('Non Compliance input'!$I$5:$I$156,MATCH(1,(A4264='Non Compliance input'!$A$5:$A$156)*(E4264&gt;='Non Compliance input'!$D$5:$D$156)*(F4264&lt;='Non Compliance input'!$E$5:$E$156)*('Non Compliance input'!$I$5:$I$156="Yes"),0))
),"","Yes")</f>
        <v/>
      </c>
      <c r="N4264" s="149" t="str">
        <f>IF(VLOOKUP($A4264,HourEndingOutage!$B$3:$F$746,5,0)="Outage","Outage","")</f>
        <v/>
      </c>
      <c r="O4264" s="18">
        <f t="shared" si="597"/>
        <v>0</v>
      </c>
      <c r="P4264" s="18" t="str">
        <f t="shared" si="598"/>
        <v/>
      </c>
      <c r="Q4264" s="18">
        <f t="shared" si="599"/>
        <v>0</v>
      </c>
      <c r="R4264" s="118"/>
    </row>
    <row r="4265" spans="1:18" x14ac:dyDescent="0.25">
      <c r="A4265" s="25">
        <f t="shared" si="600"/>
        <v>474</v>
      </c>
      <c r="B4265" s="23">
        <f t="shared" si="601"/>
        <v>44581</v>
      </c>
      <c r="C4265" s="24">
        <v>18</v>
      </c>
      <c r="D4265" s="54" t="str">
        <f t="shared" si="593"/>
        <v>ASET</v>
      </c>
      <c r="E4265" s="178"/>
      <c r="F4265" s="179"/>
      <c r="G4265" s="177"/>
      <c r="H4265" s="177"/>
      <c r="I4265" s="169">
        <f t="shared" si="594"/>
        <v>0</v>
      </c>
      <c r="J4265" s="149" t="str" cm="1">
        <f t="array" ref="J4265">IF(ISERROR(INDEX('Non Compliance input'!$H$5:$H$156,MATCH(1,(A4265='Non Compliance input'!$A$5:$A$156)*(F4265&gt;='Non Compliance input'!$D$5:$D$156)*(E4265&lt;'Non Compliance input'!$E$5:$E$156)*('Non Compliance input'!$H$5:$H$156="Yes"),0))
),"","Yes")</f>
        <v/>
      </c>
      <c r="K4265" s="149">
        <f t="shared" si="595"/>
        <v>0</v>
      </c>
      <c r="L4265" s="162">
        <f t="shared" si="596"/>
        <v>0</v>
      </c>
      <c r="M4265" s="162" t="str" cm="1">
        <f t="array" ref="M4265">IF(ISERROR(INDEX('Non Compliance input'!$I$5:$I$156,MATCH(1,(A4265='Non Compliance input'!$A$5:$A$156)*(E4265&gt;='Non Compliance input'!$D$5:$D$156)*(F4265&lt;='Non Compliance input'!$E$5:$E$156)*('Non Compliance input'!$I$5:$I$156="Yes"),0))
),"","Yes")</f>
        <v/>
      </c>
      <c r="N4265" s="149" t="str">
        <f>IF(VLOOKUP($A4265,HourEndingOutage!$B$3:$F$746,5,0)="Outage","Outage","")</f>
        <v/>
      </c>
      <c r="O4265" s="18">
        <f t="shared" si="597"/>
        <v>0</v>
      </c>
      <c r="P4265" s="18" t="str">
        <f t="shared" si="598"/>
        <v/>
      </c>
      <c r="Q4265" s="18">
        <f t="shared" si="599"/>
        <v>0</v>
      </c>
      <c r="R4265" s="118"/>
    </row>
    <row r="4266" spans="1:18" x14ac:dyDescent="0.25">
      <c r="A4266" s="25">
        <f t="shared" si="600"/>
        <v>474</v>
      </c>
      <c r="B4266" s="23">
        <f t="shared" si="601"/>
        <v>44581</v>
      </c>
      <c r="C4266" s="24">
        <v>18</v>
      </c>
      <c r="D4266" s="54" t="str">
        <f t="shared" si="593"/>
        <v>ASET</v>
      </c>
      <c r="E4266" s="178"/>
      <c r="F4266" s="179"/>
      <c r="G4266" s="177"/>
      <c r="H4266" s="177"/>
      <c r="I4266" s="169">
        <f t="shared" si="594"/>
        <v>0</v>
      </c>
      <c r="J4266" s="149" t="str" cm="1">
        <f t="array" ref="J4266">IF(ISERROR(INDEX('Non Compliance input'!$H$5:$H$156,MATCH(1,(A4266='Non Compliance input'!$A$5:$A$156)*(F4266&gt;='Non Compliance input'!$D$5:$D$156)*(E4266&lt;'Non Compliance input'!$E$5:$E$156)*('Non Compliance input'!$H$5:$H$156="Yes"),0))
),"","Yes")</f>
        <v/>
      </c>
      <c r="K4266" s="149">
        <f t="shared" si="595"/>
        <v>0</v>
      </c>
      <c r="L4266" s="162">
        <f t="shared" si="596"/>
        <v>0</v>
      </c>
      <c r="M4266" s="162" t="str" cm="1">
        <f t="array" ref="M4266">IF(ISERROR(INDEX('Non Compliance input'!$I$5:$I$156,MATCH(1,(A4266='Non Compliance input'!$A$5:$A$156)*(E4266&gt;='Non Compliance input'!$D$5:$D$156)*(F4266&lt;='Non Compliance input'!$E$5:$E$156)*('Non Compliance input'!$I$5:$I$156="Yes"),0))
),"","Yes")</f>
        <v/>
      </c>
      <c r="N4266" s="149" t="str">
        <f>IF(VLOOKUP($A4266,HourEndingOutage!$B$3:$F$746,5,0)="Outage","Outage","")</f>
        <v/>
      </c>
      <c r="O4266" s="18">
        <f t="shared" si="597"/>
        <v>0</v>
      </c>
      <c r="P4266" s="18" t="str">
        <f t="shared" si="598"/>
        <v/>
      </c>
      <c r="Q4266" s="18">
        <f t="shared" si="599"/>
        <v>0</v>
      </c>
      <c r="R4266" s="118"/>
    </row>
    <row r="4267" spans="1:18" x14ac:dyDescent="0.25">
      <c r="A4267" s="25">
        <f t="shared" si="600"/>
        <v>474</v>
      </c>
      <c r="B4267" s="23">
        <f t="shared" si="601"/>
        <v>44581</v>
      </c>
      <c r="C4267" s="24">
        <v>18</v>
      </c>
      <c r="D4267" s="54" t="str">
        <f t="shared" si="593"/>
        <v>ASET</v>
      </c>
      <c r="E4267" s="178"/>
      <c r="F4267" s="179"/>
      <c r="G4267" s="177"/>
      <c r="H4267" s="177"/>
      <c r="I4267" s="169">
        <f t="shared" si="594"/>
        <v>0</v>
      </c>
      <c r="J4267" s="149" t="str" cm="1">
        <f t="array" ref="J4267">IF(ISERROR(INDEX('Non Compliance input'!$H$5:$H$156,MATCH(1,(A4267='Non Compliance input'!$A$5:$A$156)*(F4267&gt;='Non Compliance input'!$D$5:$D$156)*(E4267&lt;'Non Compliance input'!$E$5:$E$156)*('Non Compliance input'!$H$5:$H$156="Yes"),0))
),"","Yes")</f>
        <v/>
      </c>
      <c r="K4267" s="149">
        <f t="shared" si="595"/>
        <v>0</v>
      </c>
      <c r="L4267" s="162">
        <f t="shared" si="596"/>
        <v>0</v>
      </c>
      <c r="M4267" s="162" t="str" cm="1">
        <f t="array" ref="M4267">IF(ISERROR(INDEX('Non Compliance input'!$I$5:$I$156,MATCH(1,(A4267='Non Compliance input'!$A$5:$A$156)*(E4267&gt;='Non Compliance input'!$D$5:$D$156)*(F4267&lt;='Non Compliance input'!$E$5:$E$156)*('Non Compliance input'!$I$5:$I$156="Yes"),0))
),"","Yes")</f>
        <v/>
      </c>
      <c r="N4267" s="149" t="str">
        <f>IF(VLOOKUP($A4267,HourEndingOutage!$B$3:$F$746,5,0)="Outage","Outage","")</f>
        <v/>
      </c>
      <c r="O4267" s="18">
        <f t="shared" si="597"/>
        <v>0</v>
      </c>
      <c r="P4267" s="18" t="str">
        <f t="shared" si="598"/>
        <v/>
      </c>
      <c r="Q4267" s="18">
        <f t="shared" si="599"/>
        <v>0</v>
      </c>
      <c r="R4267" s="118"/>
    </row>
    <row r="4268" spans="1:18" x14ac:dyDescent="0.25">
      <c r="A4268" s="25">
        <f t="shared" si="600"/>
        <v>474</v>
      </c>
      <c r="B4268" s="23">
        <f t="shared" si="601"/>
        <v>44581</v>
      </c>
      <c r="C4268" s="24">
        <v>18</v>
      </c>
      <c r="D4268" s="54" t="str">
        <f t="shared" si="593"/>
        <v>ASET</v>
      </c>
      <c r="E4268" s="178"/>
      <c r="F4268" s="179"/>
      <c r="G4268" s="177"/>
      <c r="H4268" s="177"/>
      <c r="I4268" s="169">
        <f t="shared" si="594"/>
        <v>0</v>
      </c>
      <c r="J4268" s="149" t="str" cm="1">
        <f t="array" ref="J4268">IF(ISERROR(INDEX('Non Compliance input'!$H$5:$H$156,MATCH(1,(A4268='Non Compliance input'!$A$5:$A$156)*(F4268&gt;='Non Compliance input'!$D$5:$D$156)*(E4268&lt;'Non Compliance input'!$E$5:$E$156)*('Non Compliance input'!$H$5:$H$156="Yes"),0))
),"","Yes")</f>
        <v/>
      </c>
      <c r="K4268" s="149">
        <f t="shared" si="595"/>
        <v>0</v>
      </c>
      <c r="L4268" s="162">
        <f t="shared" si="596"/>
        <v>0</v>
      </c>
      <c r="M4268" s="162" t="str" cm="1">
        <f t="array" ref="M4268">IF(ISERROR(INDEX('Non Compliance input'!$I$5:$I$156,MATCH(1,(A4268='Non Compliance input'!$A$5:$A$156)*(E4268&gt;='Non Compliance input'!$D$5:$D$156)*(F4268&lt;='Non Compliance input'!$E$5:$E$156)*('Non Compliance input'!$I$5:$I$156="Yes"),0))
),"","Yes")</f>
        <v/>
      </c>
      <c r="N4268" s="149" t="str">
        <f>IF(VLOOKUP($A4268,HourEndingOutage!$B$3:$F$746,5,0)="Outage","Outage","")</f>
        <v/>
      </c>
      <c r="O4268" s="18">
        <f t="shared" si="597"/>
        <v>0</v>
      </c>
      <c r="P4268" s="18" t="str">
        <f t="shared" si="598"/>
        <v/>
      </c>
      <c r="Q4268" s="18">
        <f t="shared" si="599"/>
        <v>0</v>
      </c>
      <c r="R4268" s="118"/>
    </row>
    <row r="4269" spans="1:18" x14ac:dyDescent="0.25">
      <c r="A4269" s="25">
        <f t="shared" si="600"/>
        <v>475</v>
      </c>
      <c r="B4269" s="23">
        <f t="shared" si="601"/>
        <v>44581</v>
      </c>
      <c r="C4269" s="24">
        <v>19</v>
      </c>
      <c r="D4269" s="54" t="str">
        <f t="shared" si="593"/>
        <v>ASET</v>
      </c>
      <c r="E4269" s="178"/>
      <c r="F4269" s="179"/>
      <c r="G4269" s="177"/>
      <c r="H4269" s="177"/>
      <c r="I4269" s="169">
        <f t="shared" si="594"/>
        <v>0</v>
      </c>
      <c r="J4269" s="149" t="str" cm="1">
        <f t="array" ref="J4269">IF(ISERROR(INDEX('Non Compliance input'!$H$5:$H$156,MATCH(1,(A4269='Non Compliance input'!$A$5:$A$156)*(F4269&gt;='Non Compliance input'!$D$5:$D$156)*(E4269&lt;'Non Compliance input'!$E$5:$E$156)*('Non Compliance input'!$H$5:$H$156="Yes"),0))
),"","Yes")</f>
        <v/>
      </c>
      <c r="K4269" s="149">
        <f t="shared" si="595"/>
        <v>0</v>
      </c>
      <c r="L4269" s="162">
        <f t="shared" si="596"/>
        <v>0</v>
      </c>
      <c r="M4269" s="162" t="str" cm="1">
        <f t="array" ref="M4269">IF(ISERROR(INDEX('Non Compliance input'!$I$5:$I$156,MATCH(1,(A4269='Non Compliance input'!$A$5:$A$156)*(E4269&gt;='Non Compliance input'!$D$5:$D$156)*(F4269&lt;='Non Compliance input'!$E$5:$E$156)*('Non Compliance input'!$I$5:$I$156="Yes"),0))
),"","Yes")</f>
        <v/>
      </c>
      <c r="N4269" s="149" t="str">
        <f>IF(VLOOKUP($A4269,HourEndingOutage!$B$3:$F$746,5,0)="Outage","Outage","")</f>
        <v/>
      </c>
      <c r="O4269" s="18">
        <f t="shared" si="597"/>
        <v>0</v>
      </c>
      <c r="P4269" s="18" t="str">
        <f t="shared" si="598"/>
        <v/>
      </c>
      <c r="Q4269" s="18">
        <f t="shared" si="599"/>
        <v>0</v>
      </c>
      <c r="R4269" s="118"/>
    </row>
    <row r="4270" spans="1:18" x14ac:dyDescent="0.25">
      <c r="A4270" s="25">
        <f t="shared" si="600"/>
        <v>475</v>
      </c>
      <c r="B4270" s="23">
        <f t="shared" si="601"/>
        <v>44581</v>
      </c>
      <c r="C4270" s="24">
        <v>19</v>
      </c>
      <c r="D4270" s="54" t="str">
        <f t="shared" si="593"/>
        <v>ASET</v>
      </c>
      <c r="E4270" s="178"/>
      <c r="F4270" s="179"/>
      <c r="G4270" s="177"/>
      <c r="H4270" s="177"/>
      <c r="I4270" s="169">
        <f t="shared" si="594"/>
        <v>0</v>
      </c>
      <c r="J4270" s="149" t="str" cm="1">
        <f t="array" ref="J4270">IF(ISERROR(INDEX('Non Compliance input'!$H$5:$H$156,MATCH(1,(A4270='Non Compliance input'!$A$5:$A$156)*(F4270&gt;='Non Compliance input'!$D$5:$D$156)*(E4270&lt;'Non Compliance input'!$E$5:$E$156)*('Non Compliance input'!$H$5:$H$156="Yes"),0))
),"","Yes")</f>
        <v/>
      </c>
      <c r="K4270" s="149">
        <f t="shared" si="595"/>
        <v>0</v>
      </c>
      <c r="L4270" s="162">
        <f t="shared" si="596"/>
        <v>0</v>
      </c>
      <c r="M4270" s="162" t="str" cm="1">
        <f t="array" ref="M4270">IF(ISERROR(INDEX('Non Compliance input'!$I$5:$I$156,MATCH(1,(A4270='Non Compliance input'!$A$5:$A$156)*(E4270&gt;='Non Compliance input'!$D$5:$D$156)*(F4270&lt;='Non Compliance input'!$E$5:$E$156)*('Non Compliance input'!$I$5:$I$156="Yes"),0))
),"","Yes")</f>
        <v/>
      </c>
      <c r="N4270" s="149" t="str">
        <f>IF(VLOOKUP($A4270,HourEndingOutage!$B$3:$F$746,5,0)="Outage","Outage","")</f>
        <v/>
      </c>
      <c r="O4270" s="18">
        <f t="shared" si="597"/>
        <v>0</v>
      </c>
      <c r="P4270" s="18" t="str">
        <f t="shared" si="598"/>
        <v/>
      </c>
      <c r="Q4270" s="18">
        <f t="shared" si="599"/>
        <v>0</v>
      </c>
      <c r="R4270" s="118"/>
    </row>
    <row r="4271" spans="1:18" x14ac:dyDescent="0.25">
      <c r="A4271" s="25">
        <f t="shared" si="600"/>
        <v>475</v>
      </c>
      <c r="B4271" s="23">
        <f t="shared" si="601"/>
        <v>44581</v>
      </c>
      <c r="C4271" s="24">
        <v>19</v>
      </c>
      <c r="D4271" s="54" t="str">
        <f t="shared" si="593"/>
        <v>ASET</v>
      </c>
      <c r="E4271" s="178"/>
      <c r="F4271" s="179"/>
      <c r="G4271" s="177"/>
      <c r="H4271" s="177"/>
      <c r="I4271" s="169">
        <f t="shared" si="594"/>
        <v>0</v>
      </c>
      <c r="J4271" s="149" t="str" cm="1">
        <f t="array" ref="J4271">IF(ISERROR(INDEX('Non Compliance input'!$H$5:$H$156,MATCH(1,(A4271='Non Compliance input'!$A$5:$A$156)*(F4271&gt;='Non Compliance input'!$D$5:$D$156)*(E4271&lt;'Non Compliance input'!$E$5:$E$156)*('Non Compliance input'!$H$5:$H$156="Yes"),0))
),"","Yes")</f>
        <v/>
      </c>
      <c r="K4271" s="149">
        <f t="shared" si="595"/>
        <v>0</v>
      </c>
      <c r="L4271" s="162">
        <f t="shared" si="596"/>
        <v>0</v>
      </c>
      <c r="M4271" s="162" t="str" cm="1">
        <f t="array" ref="M4271">IF(ISERROR(INDEX('Non Compliance input'!$I$5:$I$156,MATCH(1,(A4271='Non Compliance input'!$A$5:$A$156)*(E4271&gt;='Non Compliance input'!$D$5:$D$156)*(F4271&lt;='Non Compliance input'!$E$5:$E$156)*('Non Compliance input'!$I$5:$I$156="Yes"),0))
),"","Yes")</f>
        <v/>
      </c>
      <c r="N4271" s="149" t="str">
        <f>IF(VLOOKUP($A4271,HourEndingOutage!$B$3:$F$746,5,0)="Outage","Outage","")</f>
        <v/>
      </c>
      <c r="O4271" s="18">
        <f t="shared" si="597"/>
        <v>0</v>
      </c>
      <c r="P4271" s="18" t="str">
        <f t="shared" si="598"/>
        <v/>
      </c>
      <c r="Q4271" s="18">
        <f t="shared" si="599"/>
        <v>0</v>
      </c>
      <c r="R4271" s="118"/>
    </row>
    <row r="4272" spans="1:18" x14ac:dyDescent="0.25">
      <c r="A4272" s="25">
        <f t="shared" si="600"/>
        <v>475</v>
      </c>
      <c r="B4272" s="23">
        <f t="shared" si="601"/>
        <v>44581</v>
      </c>
      <c r="C4272" s="24">
        <v>19</v>
      </c>
      <c r="D4272" s="54" t="str">
        <f t="shared" si="593"/>
        <v>ASET</v>
      </c>
      <c r="E4272" s="178"/>
      <c r="F4272" s="179"/>
      <c r="G4272" s="177"/>
      <c r="H4272" s="177"/>
      <c r="I4272" s="169">
        <f t="shared" si="594"/>
        <v>0</v>
      </c>
      <c r="J4272" s="149" t="str" cm="1">
        <f t="array" ref="J4272">IF(ISERROR(INDEX('Non Compliance input'!$H$5:$H$156,MATCH(1,(A4272='Non Compliance input'!$A$5:$A$156)*(F4272&gt;='Non Compliance input'!$D$5:$D$156)*(E4272&lt;'Non Compliance input'!$E$5:$E$156)*('Non Compliance input'!$H$5:$H$156="Yes"),0))
),"","Yes")</f>
        <v/>
      </c>
      <c r="K4272" s="149">
        <f t="shared" si="595"/>
        <v>0</v>
      </c>
      <c r="L4272" s="162">
        <f t="shared" si="596"/>
        <v>0</v>
      </c>
      <c r="M4272" s="162" t="str" cm="1">
        <f t="array" ref="M4272">IF(ISERROR(INDEX('Non Compliance input'!$I$5:$I$156,MATCH(1,(A4272='Non Compliance input'!$A$5:$A$156)*(E4272&gt;='Non Compliance input'!$D$5:$D$156)*(F4272&lt;='Non Compliance input'!$E$5:$E$156)*('Non Compliance input'!$I$5:$I$156="Yes"),0))
),"","Yes")</f>
        <v/>
      </c>
      <c r="N4272" s="149" t="str">
        <f>IF(VLOOKUP($A4272,HourEndingOutage!$B$3:$F$746,5,0)="Outage","Outage","")</f>
        <v/>
      </c>
      <c r="O4272" s="18">
        <f t="shared" si="597"/>
        <v>0</v>
      </c>
      <c r="P4272" s="18" t="str">
        <f t="shared" si="598"/>
        <v/>
      </c>
      <c r="Q4272" s="18">
        <f t="shared" si="599"/>
        <v>0</v>
      </c>
      <c r="R4272" s="118"/>
    </row>
    <row r="4273" spans="1:18" x14ac:dyDescent="0.25">
      <c r="A4273" s="25">
        <f t="shared" si="600"/>
        <v>475</v>
      </c>
      <c r="B4273" s="23">
        <f t="shared" si="601"/>
        <v>44581</v>
      </c>
      <c r="C4273" s="24">
        <v>19</v>
      </c>
      <c r="D4273" s="54" t="str">
        <f t="shared" si="593"/>
        <v>ASET</v>
      </c>
      <c r="E4273" s="178"/>
      <c r="F4273" s="179"/>
      <c r="G4273" s="177"/>
      <c r="H4273" s="177"/>
      <c r="I4273" s="169">
        <f t="shared" si="594"/>
        <v>0</v>
      </c>
      <c r="J4273" s="149" t="str" cm="1">
        <f t="array" ref="J4273">IF(ISERROR(INDEX('Non Compliance input'!$H$5:$H$156,MATCH(1,(A4273='Non Compliance input'!$A$5:$A$156)*(F4273&gt;='Non Compliance input'!$D$5:$D$156)*(E4273&lt;'Non Compliance input'!$E$5:$E$156)*('Non Compliance input'!$H$5:$H$156="Yes"),0))
),"","Yes")</f>
        <v/>
      </c>
      <c r="K4273" s="149">
        <f t="shared" si="595"/>
        <v>0</v>
      </c>
      <c r="L4273" s="162">
        <f t="shared" si="596"/>
        <v>0</v>
      </c>
      <c r="M4273" s="162" t="str" cm="1">
        <f t="array" ref="M4273">IF(ISERROR(INDEX('Non Compliance input'!$I$5:$I$156,MATCH(1,(A4273='Non Compliance input'!$A$5:$A$156)*(E4273&gt;='Non Compliance input'!$D$5:$D$156)*(F4273&lt;='Non Compliance input'!$E$5:$E$156)*('Non Compliance input'!$I$5:$I$156="Yes"),0))
),"","Yes")</f>
        <v/>
      </c>
      <c r="N4273" s="149" t="str">
        <f>IF(VLOOKUP($A4273,HourEndingOutage!$B$3:$F$746,5,0)="Outage","Outage","")</f>
        <v/>
      </c>
      <c r="O4273" s="18">
        <f t="shared" si="597"/>
        <v>0</v>
      </c>
      <c r="P4273" s="18" t="str">
        <f t="shared" si="598"/>
        <v/>
      </c>
      <c r="Q4273" s="18">
        <f t="shared" si="599"/>
        <v>0</v>
      </c>
      <c r="R4273" s="118"/>
    </row>
    <row r="4274" spans="1:18" x14ac:dyDescent="0.25">
      <c r="A4274" s="25">
        <f t="shared" si="600"/>
        <v>475</v>
      </c>
      <c r="B4274" s="23">
        <f t="shared" si="601"/>
        <v>44581</v>
      </c>
      <c r="C4274" s="24">
        <v>19</v>
      </c>
      <c r="D4274" s="54" t="str">
        <f t="shared" si="593"/>
        <v>ASET</v>
      </c>
      <c r="E4274" s="178"/>
      <c r="F4274" s="179"/>
      <c r="G4274" s="177"/>
      <c r="H4274" s="177"/>
      <c r="I4274" s="169">
        <f t="shared" si="594"/>
        <v>0</v>
      </c>
      <c r="J4274" s="149" t="str" cm="1">
        <f t="array" ref="J4274">IF(ISERROR(INDEX('Non Compliance input'!$H$5:$H$156,MATCH(1,(A4274='Non Compliance input'!$A$5:$A$156)*(F4274&gt;='Non Compliance input'!$D$5:$D$156)*(E4274&lt;'Non Compliance input'!$E$5:$E$156)*('Non Compliance input'!$H$5:$H$156="Yes"),0))
),"","Yes")</f>
        <v/>
      </c>
      <c r="K4274" s="149">
        <f t="shared" si="595"/>
        <v>0</v>
      </c>
      <c r="L4274" s="162">
        <f t="shared" si="596"/>
        <v>0</v>
      </c>
      <c r="M4274" s="162" t="str" cm="1">
        <f t="array" ref="M4274">IF(ISERROR(INDEX('Non Compliance input'!$I$5:$I$156,MATCH(1,(A4274='Non Compliance input'!$A$5:$A$156)*(E4274&gt;='Non Compliance input'!$D$5:$D$156)*(F4274&lt;='Non Compliance input'!$E$5:$E$156)*('Non Compliance input'!$I$5:$I$156="Yes"),0))
),"","Yes")</f>
        <v/>
      </c>
      <c r="N4274" s="149" t="str">
        <f>IF(VLOOKUP($A4274,HourEndingOutage!$B$3:$F$746,5,0)="Outage","Outage","")</f>
        <v/>
      </c>
      <c r="O4274" s="18">
        <f t="shared" si="597"/>
        <v>0</v>
      </c>
      <c r="P4274" s="18" t="str">
        <f t="shared" si="598"/>
        <v/>
      </c>
      <c r="Q4274" s="18">
        <f t="shared" si="599"/>
        <v>0</v>
      </c>
      <c r="R4274" s="118"/>
    </row>
    <row r="4275" spans="1:18" x14ac:dyDescent="0.25">
      <c r="A4275" s="25">
        <f t="shared" si="600"/>
        <v>475</v>
      </c>
      <c r="B4275" s="23">
        <f t="shared" si="601"/>
        <v>44581</v>
      </c>
      <c r="C4275" s="24">
        <v>19</v>
      </c>
      <c r="D4275" s="54" t="str">
        <f t="shared" si="593"/>
        <v>ASET</v>
      </c>
      <c r="E4275" s="178"/>
      <c r="F4275" s="179"/>
      <c r="G4275" s="177"/>
      <c r="H4275" s="177"/>
      <c r="I4275" s="169">
        <f t="shared" si="594"/>
        <v>0</v>
      </c>
      <c r="J4275" s="149" t="str" cm="1">
        <f t="array" ref="J4275">IF(ISERROR(INDEX('Non Compliance input'!$H$5:$H$156,MATCH(1,(A4275='Non Compliance input'!$A$5:$A$156)*(F4275&gt;='Non Compliance input'!$D$5:$D$156)*(E4275&lt;'Non Compliance input'!$E$5:$E$156)*('Non Compliance input'!$H$5:$H$156="Yes"),0))
),"","Yes")</f>
        <v/>
      </c>
      <c r="K4275" s="149">
        <f t="shared" si="595"/>
        <v>0</v>
      </c>
      <c r="L4275" s="162">
        <f t="shared" si="596"/>
        <v>0</v>
      </c>
      <c r="M4275" s="162" t="str" cm="1">
        <f t="array" ref="M4275">IF(ISERROR(INDEX('Non Compliance input'!$I$5:$I$156,MATCH(1,(A4275='Non Compliance input'!$A$5:$A$156)*(E4275&gt;='Non Compliance input'!$D$5:$D$156)*(F4275&lt;='Non Compliance input'!$E$5:$E$156)*('Non Compliance input'!$I$5:$I$156="Yes"),0))
),"","Yes")</f>
        <v/>
      </c>
      <c r="N4275" s="149" t="str">
        <f>IF(VLOOKUP($A4275,HourEndingOutage!$B$3:$F$746,5,0)="Outage","Outage","")</f>
        <v/>
      </c>
      <c r="O4275" s="18">
        <f t="shared" si="597"/>
        <v>0</v>
      </c>
      <c r="P4275" s="18" t="str">
        <f t="shared" si="598"/>
        <v/>
      </c>
      <c r="Q4275" s="18">
        <f t="shared" si="599"/>
        <v>0</v>
      </c>
      <c r="R4275" s="118"/>
    </row>
    <row r="4276" spans="1:18" x14ac:dyDescent="0.25">
      <c r="A4276" s="25">
        <f t="shared" si="600"/>
        <v>475</v>
      </c>
      <c r="B4276" s="23">
        <f t="shared" si="601"/>
        <v>44581</v>
      </c>
      <c r="C4276" s="24">
        <v>19</v>
      </c>
      <c r="D4276" s="54" t="str">
        <f t="shared" si="593"/>
        <v>ASET</v>
      </c>
      <c r="E4276" s="178"/>
      <c r="F4276" s="179"/>
      <c r="G4276" s="177"/>
      <c r="H4276" s="177"/>
      <c r="I4276" s="169">
        <f t="shared" si="594"/>
        <v>0</v>
      </c>
      <c r="J4276" s="149" t="str" cm="1">
        <f t="array" ref="J4276">IF(ISERROR(INDEX('Non Compliance input'!$H$5:$H$156,MATCH(1,(A4276='Non Compliance input'!$A$5:$A$156)*(F4276&gt;='Non Compliance input'!$D$5:$D$156)*(E4276&lt;'Non Compliance input'!$E$5:$E$156)*('Non Compliance input'!$H$5:$H$156="Yes"),0))
),"","Yes")</f>
        <v/>
      </c>
      <c r="K4276" s="149">
        <f t="shared" si="595"/>
        <v>0</v>
      </c>
      <c r="L4276" s="162">
        <f t="shared" si="596"/>
        <v>0</v>
      </c>
      <c r="M4276" s="162" t="str" cm="1">
        <f t="array" ref="M4276">IF(ISERROR(INDEX('Non Compliance input'!$I$5:$I$156,MATCH(1,(A4276='Non Compliance input'!$A$5:$A$156)*(E4276&gt;='Non Compliance input'!$D$5:$D$156)*(F4276&lt;='Non Compliance input'!$E$5:$E$156)*('Non Compliance input'!$I$5:$I$156="Yes"),0))
),"","Yes")</f>
        <v/>
      </c>
      <c r="N4276" s="149" t="str">
        <f>IF(VLOOKUP($A4276,HourEndingOutage!$B$3:$F$746,5,0)="Outage","Outage","")</f>
        <v/>
      </c>
      <c r="O4276" s="18">
        <f t="shared" si="597"/>
        <v>0</v>
      </c>
      <c r="P4276" s="18" t="str">
        <f t="shared" si="598"/>
        <v/>
      </c>
      <c r="Q4276" s="18">
        <f t="shared" si="599"/>
        <v>0</v>
      </c>
      <c r="R4276" s="118"/>
    </row>
    <row r="4277" spans="1:18" x14ac:dyDescent="0.25">
      <c r="A4277" s="25">
        <f t="shared" si="600"/>
        <v>475</v>
      </c>
      <c r="B4277" s="23">
        <f t="shared" si="601"/>
        <v>44581</v>
      </c>
      <c r="C4277" s="24">
        <v>19</v>
      </c>
      <c r="D4277" s="54" t="str">
        <f t="shared" si="593"/>
        <v>ASET</v>
      </c>
      <c r="E4277" s="178"/>
      <c r="F4277" s="179"/>
      <c r="G4277" s="177"/>
      <c r="H4277" s="177"/>
      <c r="I4277" s="169">
        <f t="shared" si="594"/>
        <v>0</v>
      </c>
      <c r="J4277" s="149" t="str" cm="1">
        <f t="array" ref="J4277">IF(ISERROR(INDEX('Non Compliance input'!$H$5:$H$156,MATCH(1,(A4277='Non Compliance input'!$A$5:$A$156)*(F4277&gt;='Non Compliance input'!$D$5:$D$156)*(E4277&lt;'Non Compliance input'!$E$5:$E$156)*('Non Compliance input'!$H$5:$H$156="Yes"),0))
),"","Yes")</f>
        <v/>
      </c>
      <c r="K4277" s="149">
        <f t="shared" si="595"/>
        <v>0</v>
      </c>
      <c r="L4277" s="162">
        <f t="shared" si="596"/>
        <v>0</v>
      </c>
      <c r="M4277" s="162" t="str" cm="1">
        <f t="array" ref="M4277">IF(ISERROR(INDEX('Non Compliance input'!$I$5:$I$156,MATCH(1,(A4277='Non Compliance input'!$A$5:$A$156)*(E4277&gt;='Non Compliance input'!$D$5:$D$156)*(F4277&lt;='Non Compliance input'!$E$5:$E$156)*('Non Compliance input'!$I$5:$I$156="Yes"),0))
),"","Yes")</f>
        <v/>
      </c>
      <c r="N4277" s="149" t="str">
        <f>IF(VLOOKUP($A4277,HourEndingOutage!$B$3:$F$746,5,0)="Outage","Outage","")</f>
        <v/>
      </c>
      <c r="O4277" s="18">
        <f t="shared" si="597"/>
        <v>0</v>
      </c>
      <c r="P4277" s="18" t="str">
        <f t="shared" si="598"/>
        <v/>
      </c>
      <c r="Q4277" s="18">
        <f t="shared" si="599"/>
        <v>0</v>
      </c>
      <c r="R4277" s="118"/>
    </row>
    <row r="4278" spans="1:18" x14ac:dyDescent="0.25">
      <c r="A4278" s="25">
        <f t="shared" si="600"/>
        <v>476</v>
      </c>
      <c r="B4278" s="23">
        <f t="shared" si="601"/>
        <v>44581</v>
      </c>
      <c r="C4278" s="24">
        <v>20</v>
      </c>
      <c r="D4278" s="54" t="str">
        <f t="shared" si="593"/>
        <v>ASET</v>
      </c>
      <c r="E4278" s="178"/>
      <c r="F4278" s="179"/>
      <c r="G4278" s="177"/>
      <c r="H4278" s="177"/>
      <c r="I4278" s="169">
        <f t="shared" si="594"/>
        <v>0</v>
      </c>
      <c r="J4278" s="149" t="str" cm="1">
        <f t="array" ref="J4278">IF(ISERROR(INDEX('Non Compliance input'!$H$5:$H$156,MATCH(1,(A4278='Non Compliance input'!$A$5:$A$156)*(F4278&gt;='Non Compliance input'!$D$5:$D$156)*(E4278&lt;'Non Compliance input'!$E$5:$E$156)*('Non Compliance input'!$H$5:$H$156="Yes"),0))
),"","Yes")</f>
        <v/>
      </c>
      <c r="K4278" s="149">
        <f t="shared" si="595"/>
        <v>0</v>
      </c>
      <c r="L4278" s="162">
        <f t="shared" si="596"/>
        <v>0</v>
      </c>
      <c r="M4278" s="162" t="str" cm="1">
        <f t="array" ref="M4278">IF(ISERROR(INDEX('Non Compliance input'!$I$5:$I$156,MATCH(1,(A4278='Non Compliance input'!$A$5:$A$156)*(E4278&gt;='Non Compliance input'!$D$5:$D$156)*(F4278&lt;='Non Compliance input'!$E$5:$E$156)*('Non Compliance input'!$I$5:$I$156="Yes"),0))
),"","Yes")</f>
        <v/>
      </c>
      <c r="N4278" s="149" t="str">
        <f>IF(VLOOKUP($A4278,HourEndingOutage!$B$3:$F$746,5,0)="Outage","Outage","")</f>
        <v/>
      </c>
      <c r="O4278" s="18">
        <f t="shared" si="597"/>
        <v>0</v>
      </c>
      <c r="P4278" s="18" t="str">
        <f t="shared" si="598"/>
        <v/>
      </c>
      <c r="Q4278" s="18">
        <f t="shared" si="599"/>
        <v>0</v>
      </c>
      <c r="R4278" s="118"/>
    </row>
    <row r="4279" spans="1:18" x14ac:dyDescent="0.25">
      <c r="A4279" s="25">
        <f t="shared" si="600"/>
        <v>476</v>
      </c>
      <c r="B4279" s="23">
        <f t="shared" si="601"/>
        <v>44581</v>
      </c>
      <c r="C4279" s="24">
        <v>20</v>
      </c>
      <c r="D4279" s="54" t="str">
        <f t="shared" si="593"/>
        <v>ASET</v>
      </c>
      <c r="E4279" s="178"/>
      <c r="F4279" s="179"/>
      <c r="G4279" s="177"/>
      <c r="H4279" s="177"/>
      <c r="I4279" s="169">
        <f t="shared" si="594"/>
        <v>0</v>
      </c>
      <c r="J4279" s="149" t="str" cm="1">
        <f t="array" ref="J4279">IF(ISERROR(INDEX('Non Compliance input'!$H$5:$H$156,MATCH(1,(A4279='Non Compliance input'!$A$5:$A$156)*(F4279&gt;='Non Compliance input'!$D$5:$D$156)*(E4279&lt;'Non Compliance input'!$E$5:$E$156)*('Non Compliance input'!$H$5:$H$156="Yes"),0))
),"","Yes")</f>
        <v/>
      </c>
      <c r="K4279" s="149">
        <f t="shared" si="595"/>
        <v>0</v>
      </c>
      <c r="L4279" s="162">
        <f t="shared" si="596"/>
        <v>0</v>
      </c>
      <c r="M4279" s="162" t="str" cm="1">
        <f t="array" ref="M4279">IF(ISERROR(INDEX('Non Compliance input'!$I$5:$I$156,MATCH(1,(A4279='Non Compliance input'!$A$5:$A$156)*(E4279&gt;='Non Compliance input'!$D$5:$D$156)*(F4279&lt;='Non Compliance input'!$E$5:$E$156)*('Non Compliance input'!$I$5:$I$156="Yes"),0))
),"","Yes")</f>
        <v/>
      </c>
      <c r="N4279" s="149" t="str">
        <f>IF(VLOOKUP($A4279,HourEndingOutage!$B$3:$F$746,5,0)="Outage","Outage","")</f>
        <v/>
      </c>
      <c r="O4279" s="18">
        <f t="shared" si="597"/>
        <v>0</v>
      </c>
      <c r="P4279" s="18" t="str">
        <f t="shared" si="598"/>
        <v/>
      </c>
      <c r="Q4279" s="18">
        <f t="shared" si="599"/>
        <v>0</v>
      </c>
      <c r="R4279" s="118"/>
    </row>
    <row r="4280" spans="1:18" x14ac:dyDescent="0.25">
      <c r="A4280" s="25">
        <f t="shared" si="600"/>
        <v>476</v>
      </c>
      <c r="B4280" s="23">
        <f t="shared" si="601"/>
        <v>44581</v>
      </c>
      <c r="C4280" s="24">
        <v>20</v>
      </c>
      <c r="D4280" s="54" t="str">
        <f t="shared" si="593"/>
        <v>ASET</v>
      </c>
      <c r="E4280" s="178"/>
      <c r="F4280" s="179"/>
      <c r="G4280" s="177"/>
      <c r="H4280" s="177"/>
      <c r="I4280" s="169">
        <f t="shared" si="594"/>
        <v>0</v>
      </c>
      <c r="J4280" s="149" t="str" cm="1">
        <f t="array" ref="J4280">IF(ISERROR(INDEX('Non Compliance input'!$H$5:$H$156,MATCH(1,(A4280='Non Compliance input'!$A$5:$A$156)*(F4280&gt;='Non Compliance input'!$D$5:$D$156)*(E4280&lt;'Non Compliance input'!$E$5:$E$156)*('Non Compliance input'!$H$5:$H$156="Yes"),0))
),"","Yes")</f>
        <v/>
      </c>
      <c r="K4280" s="149">
        <f t="shared" si="595"/>
        <v>0</v>
      </c>
      <c r="L4280" s="162">
        <f t="shared" si="596"/>
        <v>0</v>
      </c>
      <c r="M4280" s="162" t="str" cm="1">
        <f t="array" ref="M4280">IF(ISERROR(INDEX('Non Compliance input'!$I$5:$I$156,MATCH(1,(A4280='Non Compliance input'!$A$5:$A$156)*(E4280&gt;='Non Compliance input'!$D$5:$D$156)*(F4280&lt;='Non Compliance input'!$E$5:$E$156)*('Non Compliance input'!$I$5:$I$156="Yes"),0))
),"","Yes")</f>
        <v/>
      </c>
      <c r="N4280" s="149" t="str">
        <f>IF(VLOOKUP($A4280,HourEndingOutage!$B$3:$F$746,5,0)="Outage","Outage","")</f>
        <v/>
      </c>
      <c r="O4280" s="18">
        <f t="shared" si="597"/>
        <v>0</v>
      </c>
      <c r="P4280" s="18" t="str">
        <f t="shared" si="598"/>
        <v/>
      </c>
      <c r="Q4280" s="18">
        <f t="shared" si="599"/>
        <v>0</v>
      </c>
      <c r="R4280" s="118"/>
    </row>
    <row r="4281" spans="1:18" x14ac:dyDescent="0.25">
      <c r="A4281" s="25">
        <f t="shared" si="600"/>
        <v>476</v>
      </c>
      <c r="B4281" s="23">
        <f t="shared" si="601"/>
        <v>44581</v>
      </c>
      <c r="C4281" s="24">
        <v>20</v>
      </c>
      <c r="D4281" s="54" t="str">
        <f t="shared" si="593"/>
        <v>ASET</v>
      </c>
      <c r="E4281" s="178"/>
      <c r="F4281" s="179"/>
      <c r="G4281" s="177"/>
      <c r="H4281" s="177"/>
      <c r="I4281" s="169">
        <f t="shared" si="594"/>
        <v>0</v>
      </c>
      <c r="J4281" s="149" t="str" cm="1">
        <f t="array" ref="J4281">IF(ISERROR(INDEX('Non Compliance input'!$H$5:$H$156,MATCH(1,(A4281='Non Compliance input'!$A$5:$A$156)*(F4281&gt;='Non Compliance input'!$D$5:$D$156)*(E4281&lt;'Non Compliance input'!$E$5:$E$156)*('Non Compliance input'!$H$5:$H$156="Yes"),0))
),"","Yes")</f>
        <v/>
      </c>
      <c r="K4281" s="149">
        <f t="shared" si="595"/>
        <v>0</v>
      </c>
      <c r="L4281" s="162">
        <f t="shared" si="596"/>
        <v>0</v>
      </c>
      <c r="M4281" s="162" t="str" cm="1">
        <f t="array" ref="M4281">IF(ISERROR(INDEX('Non Compliance input'!$I$5:$I$156,MATCH(1,(A4281='Non Compliance input'!$A$5:$A$156)*(E4281&gt;='Non Compliance input'!$D$5:$D$156)*(F4281&lt;='Non Compliance input'!$E$5:$E$156)*('Non Compliance input'!$I$5:$I$156="Yes"),0))
),"","Yes")</f>
        <v/>
      </c>
      <c r="N4281" s="149" t="str">
        <f>IF(VLOOKUP($A4281,HourEndingOutage!$B$3:$F$746,5,0)="Outage","Outage","")</f>
        <v/>
      </c>
      <c r="O4281" s="18">
        <f t="shared" si="597"/>
        <v>0</v>
      </c>
      <c r="P4281" s="18" t="str">
        <f t="shared" si="598"/>
        <v/>
      </c>
      <c r="Q4281" s="18">
        <f t="shared" si="599"/>
        <v>0</v>
      </c>
      <c r="R4281" s="118"/>
    </row>
    <row r="4282" spans="1:18" x14ac:dyDescent="0.25">
      <c r="A4282" s="25">
        <f t="shared" si="600"/>
        <v>476</v>
      </c>
      <c r="B4282" s="23">
        <f t="shared" si="601"/>
        <v>44581</v>
      </c>
      <c r="C4282" s="24">
        <v>20</v>
      </c>
      <c r="D4282" s="54" t="str">
        <f t="shared" si="593"/>
        <v>ASET</v>
      </c>
      <c r="E4282" s="178"/>
      <c r="F4282" s="179"/>
      <c r="G4282" s="177"/>
      <c r="H4282" s="177"/>
      <c r="I4282" s="169">
        <f t="shared" si="594"/>
        <v>0</v>
      </c>
      <c r="J4282" s="149" t="str" cm="1">
        <f t="array" ref="J4282">IF(ISERROR(INDEX('Non Compliance input'!$H$5:$H$156,MATCH(1,(A4282='Non Compliance input'!$A$5:$A$156)*(F4282&gt;='Non Compliance input'!$D$5:$D$156)*(E4282&lt;'Non Compliance input'!$E$5:$E$156)*('Non Compliance input'!$H$5:$H$156="Yes"),0))
),"","Yes")</f>
        <v/>
      </c>
      <c r="K4282" s="149">
        <f t="shared" si="595"/>
        <v>0</v>
      </c>
      <c r="L4282" s="162">
        <f t="shared" si="596"/>
        <v>0</v>
      </c>
      <c r="M4282" s="162" t="str" cm="1">
        <f t="array" ref="M4282">IF(ISERROR(INDEX('Non Compliance input'!$I$5:$I$156,MATCH(1,(A4282='Non Compliance input'!$A$5:$A$156)*(E4282&gt;='Non Compliance input'!$D$5:$D$156)*(F4282&lt;='Non Compliance input'!$E$5:$E$156)*('Non Compliance input'!$I$5:$I$156="Yes"),0))
),"","Yes")</f>
        <v/>
      </c>
      <c r="N4282" s="149" t="str">
        <f>IF(VLOOKUP($A4282,HourEndingOutage!$B$3:$F$746,5,0)="Outage","Outage","")</f>
        <v/>
      </c>
      <c r="O4282" s="18">
        <f t="shared" si="597"/>
        <v>0</v>
      </c>
      <c r="P4282" s="18" t="str">
        <f t="shared" si="598"/>
        <v/>
      </c>
      <c r="Q4282" s="18">
        <f t="shared" si="599"/>
        <v>0</v>
      </c>
      <c r="R4282" s="118"/>
    </row>
    <row r="4283" spans="1:18" x14ac:dyDescent="0.25">
      <c r="A4283" s="25">
        <f t="shared" si="600"/>
        <v>476</v>
      </c>
      <c r="B4283" s="23">
        <f t="shared" si="601"/>
        <v>44581</v>
      </c>
      <c r="C4283" s="24">
        <v>20</v>
      </c>
      <c r="D4283" s="54" t="str">
        <f t="shared" si="593"/>
        <v>ASET</v>
      </c>
      <c r="E4283" s="178"/>
      <c r="F4283" s="179"/>
      <c r="G4283" s="177"/>
      <c r="H4283" s="177"/>
      <c r="I4283" s="169">
        <f t="shared" si="594"/>
        <v>0</v>
      </c>
      <c r="J4283" s="149" t="str" cm="1">
        <f t="array" ref="J4283">IF(ISERROR(INDEX('Non Compliance input'!$H$5:$H$156,MATCH(1,(A4283='Non Compliance input'!$A$5:$A$156)*(F4283&gt;='Non Compliance input'!$D$5:$D$156)*(E4283&lt;'Non Compliance input'!$E$5:$E$156)*('Non Compliance input'!$H$5:$H$156="Yes"),0))
),"","Yes")</f>
        <v/>
      </c>
      <c r="K4283" s="149">
        <f t="shared" si="595"/>
        <v>0</v>
      </c>
      <c r="L4283" s="162">
        <f t="shared" si="596"/>
        <v>0</v>
      </c>
      <c r="M4283" s="162" t="str" cm="1">
        <f t="array" ref="M4283">IF(ISERROR(INDEX('Non Compliance input'!$I$5:$I$156,MATCH(1,(A4283='Non Compliance input'!$A$5:$A$156)*(E4283&gt;='Non Compliance input'!$D$5:$D$156)*(F4283&lt;='Non Compliance input'!$E$5:$E$156)*('Non Compliance input'!$I$5:$I$156="Yes"),0))
),"","Yes")</f>
        <v/>
      </c>
      <c r="N4283" s="149" t="str">
        <f>IF(VLOOKUP($A4283,HourEndingOutage!$B$3:$F$746,5,0)="Outage","Outage","")</f>
        <v/>
      </c>
      <c r="O4283" s="18">
        <f t="shared" si="597"/>
        <v>0</v>
      </c>
      <c r="P4283" s="18" t="str">
        <f t="shared" si="598"/>
        <v/>
      </c>
      <c r="Q4283" s="18">
        <f t="shared" si="599"/>
        <v>0</v>
      </c>
      <c r="R4283" s="118"/>
    </row>
    <row r="4284" spans="1:18" x14ac:dyDescent="0.25">
      <c r="A4284" s="25">
        <f t="shared" si="600"/>
        <v>476</v>
      </c>
      <c r="B4284" s="23">
        <f t="shared" si="601"/>
        <v>44581</v>
      </c>
      <c r="C4284" s="24">
        <v>20</v>
      </c>
      <c r="D4284" s="54" t="str">
        <f t="shared" si="593"/>
        <v>ASET</v>
      </c>
      <c r="E4284" s="178"/>
      <c r="F4284" s="179"/>
      <c r="G4284" s="177"/>
      <c r="H4284" s="177"/>
      <c r="I4284" s="169">
        <f t="shared" si="594"/>
        <v>0</v>
      </c>
      <c r="J4284" s="149" t="str" cm="1">
        <f t="array" ref="J4284">IF(ISERROR(INDEX('Non Compliance input'!$H$5:$H$156,MATCH(1,(A4284='Non Compliance input'!$A$5:$A$156)*(F4284&gt;='Non Compliance input'!$D$5:$D$156)*(E4284&lt;'Non Compliance input'!$E$5:$E$156)*('Non Compliance input'!$H$5:$H$156="Yes"),0))
),"","Yes")</f>
        <v/>
      </c>
      <c r="K4284" s="149">
        <f t="shared" si="595"/>
        <v>0</v>
      </c>
      <c r="L4284" s="162">
        <f t="shared" si="596"/>
        <v>0</v>
      </c>
      <c r="M4284" s="162" t="str" cm="1">
        <f t="array" ref="M4284">IF(ISERROR(INDEX('Non Compliance input'!$I$5:$I$156,MATCH(1,(A4284='Non Compliance input'!$A$5:$A$156)*(E4284&gt;='Non Compliance input'!$D$5:$D$156)*(F4284&lt;='Non Compliance input'!$E$5:$E$156)*('Non Compliance input'!$I$5:$I$156="Yes"),0))
),"","Yes")</f>
        <v/>
      </c>
      <c r="N4284" s="149" t="str">
        <f>IF(VLOOKUP($A4284,HourEndingOutage!$B$3:$F$746,5,0)="Outage","Outage","")</f>
        <v/>
      </c>
      <c r="O4284" s="18">
        <f t="shared" si="597"/>
        <v>0</v>
      </c>
      <c r="P4284" s="18" t="str">
        <f t="shared" si="598"/>
        <v/>
      </c>
      <c r="Q4284" s="18">
        <f t="shared" si="599"/>
        <v>0</v>
      </c>
      <c r="R4284" s="118"/>
    </row>
    <row r="4285" spans="1:18" x14ac:dyDescent="0.25">
      <c r="A4285" s="25">
        <f t="shared" si="600"/>
        <v>476</v>
      </c>
      <c r="B4285" s="23">
        <f t="shared" si="601"/>
        <v>44581</v>
      </c>
      <c r="C4285" s="24">
        <v>20</v>
      </c>
      <c r="D4285" s="54" t="str">
        <f t="shared" si="593"/>
        <v>ASET</v>
      </c>
      <c r="E4285" s="178"/>
      <c r="F4285" s="179"/>
      <c r="G4285" s="177"/>
      <c r="H4285" s="177"/>
      <c r="I4285" s="169">
        <f t="shared" si="594"/>
        <v>0</v>
      </c>
      <c r="J4285" s="149" t="str" cm="1">
        <f t="array" ref="J4285">IF(ISERROR(INDEX('Non Compliance input'!$H$5:$H$156,MATCH(1,(A4285='Non Compliance input'!$A$5:$A$156)*(F4285&gt;='Non Compliance input'!$D$5:$D$156)*(E4285&lt;'Non Compliance input'!$E$5:$E$156)*('Non Compliance input'!$H$5:$H$156="Yes"),0))
),"","Yes")</f>
        <v/>
      </c>
      <c r="K4285" s="149">
        <f t="shared" si="595"/>
        <v>0</v>
      </c>
      <c r="L4285" s="162">
        <f t="shared" si="596"/>
        <v>0</v>
      </c>
      <c r="M4285" s="162" t="str" cm="1">
        <f t="array" ref="M4285">IF(ISERROR(INDEX('Non Compliance input'!$I$5:$I$156,MATCH(1,(A4285='Non Compliance input'!$A$5:$A$156)*(E4285&gt;='Non Compliance input'!$D$5:$D$156)*(F4285&lt;='Non Compliance input'!$E$5:$E$156)*('Non Compliance input'!$I$5:$I$156="Yes"),0))
),"","Yes")</f>
        <v/>
      </c>
      <c r="N4285" s="149" t="str">
        <f>IF(VLOOKUP($A4285,HourEndingOutage!$B$3:$F$746,5,0)="Outage","Outage","")</f>
        <v/>
      </c>
      <c r="O4285" s="18">
        <f t="shared" si="597"/>
        <v>0</v>
      </c>
      <c r="P4285" s="18" t="str">
        <f t="shared" si="598"/>
        <v/>
      </c>
      <c r="Q4285" s="18">
        <f t="shared" si="599"/>
        <v>0</v>
      </c>
      <c r="R4285" s="118"/>
    </row>
    <row r="4286" spans="1:18" x14ac:dyDescent="0.25">
      <c r="A4286" s="25">
        <f t="shared" si="600"/>
        <v>476</v>
      </c>
      <c r="B4286" s="23">
        <f t="shared" si="601"/>
        <v>44581</v>
      </c>
      <c r="C4286" s="24">
        <v>20</v>
      </c>
      <c r="D4286" s="54" t="str">
        <f t="shared" si="593"/>
        <v>ASET</v>
      </c>
      <c r="E4286" s="178"/>
      <c r="F4286" s="179"/>
      <c r="G4286" s="177"/>
      <c r="H4286" s="177"/>
      <c r="I4286" s="169">
        <f t="shared" si="594"/>
        <v>0</v>
      </c>
      <c r="J4286" s="149" t="str" cm="1">
        <f t="array" ref="J4286">IF(ISERROR(INDEX('Non Compliance input'!$H$5:$H$156,MATCH(1,(A4286='Non Compliance input'!$A$5:$A$156)*(F4286&gt;='Non Compliance input'!$D$5:$D$156)*(E4286&lt;'Non Compliance input'!$E$5:$E$156)*('Non Compliance input'!$H$5:$H$156="Yes"),0))
),"","Yes")</f>
        <v/>
      </c>
      <c r="K4286" s="149">
        <f t="shared" si="595"/>
        <v>0</v>
      </c>
      <c r="L4286" s="162">
        <f t="shared" si="596"/>
        <v>0</v>
      </c>
      <c r="M4286" s="162" t="str" cm="1">
        <f t="array" ref="M4286">IF(ISERROR(INDEX('Non Compliance input'!$I$5:$I$156,MATCH(1,(A4286='Non Compliance input'!$A$5:$A$156)*(E4286&gt;='Non Compliance input'!$D$5:$D$156)*(F4286&lt;='Non Compliance input'!$E$5:$E$156)*('Non Compliance input'!$I$5:$I$156="Yes"),0))
),"","Yes")</f>
        <v/>
      </c>
      <c r="N4286" s="149" t="str">
        <f>IF(VLOOKUP($A4286,HourEndingOutage!$B$3:$F$746,5,0)="Outage","Outage","")</f>
        <v/>
      </c>
      <c r="O4286" s="18">
        <f t="shared" si="597"/>
        <v>0</v>
      </c>
      <c r="P4286" s="18" t="str">
        <f t="shared" si="598"/>
        <v/>
      </c>
      <c r="Q4286" s="18">
        <f t="shared" si="599"/>
        <v>0</v>
      </c>
      <c r="R4286" s="118"/>
    </row>
    <row r="4287" spans="1:18" x14ac:dyDescent="0.25">
      <c r="A4287" s="25">
        <f t="shared" si="600"/>
        <v>477</v>
      </c>
      <c r="B4287" s="23">
        <f t="shared" si="601"/>
        <v>44581</v>
      </c>
      <c r="C4287" s="24">
        <v>21</v>
      </c>
      <c r="D4287" s="54" t="str">
        <f t="shared" si="593"/>
        <v>ASET</v>
      </c>
      <c r="E4287" s="178"/>
      <c r="F4287" s="179"/>
      <c r="G4287" s="177"/>
      <c r="H4287" s="177"/>
      <c r="I4287" s="169">
        <f t="shared" si="594"/>
        <v>0</v>
      </c>
      <c r="J4287" s="149" t="str" cm="1">
        <f t="array" ref="J4287">IF(ISERROR(INDEX('Non Compliance input'!$H$5:$H$156,MATCH(1,(A4287='Non Compliance input'!$A$5:$A$156)*(F4287&gt;='Non Compliance input'!$D$5:$D$156)*(E4287&lt;'Non Compliance input'!$E$5:$E$156)*('Non Compliance input'!$H$5:$H$156="Yes"),0))
),"","Yes")</f>
        <v/>
      </c>
      <c r="K4287" s="149">
        <f t="shared" si="595"/>
        <v>0</v>
      </c>
      <c r="L4287" s="162">
        <f t="shared" si="596"/>
        <v>0</v>
      </c>
      <c r="M4287" s="162" t="str" cm="1">
        <f t="array" ref="M4287">IF(ISERROR(INDEX('Non Compliance input'!$I$5:$I$156,MATCH(1,(A4287='Non Compliance input'!$A$5:$A$156)*(E4287&gt;='Non Compliance input'!$D$5:$D$156)*(F4287&lt;='Non Compliance input'!$E$5:$E$156)*('Non Compliance input'!$I$5:$I$156="Yes"),0))
),"","Yes")</f>
        <v/>
      </c>
      <c r="N4287" s="149" t="str">
        <f>IF(VLOOKUP($A4287,HourEndingOutage!$B$3:$F$746,5,0)="Outage","Outage","")</f>
        <v/>
      </c>
      <c r="O4287" s="18">
        <f t="shared" si="597"/>
        <v>0</v>
      </c>
      <c r="P4287" s="18" t="str">
        <f t="shared" si="598"/>
        <v/>
      </c>
      <c r="Q4287" s="18">
        <f t="shared" si="599"/>
        <v>0</v>
      </c>
      <c r="R4287" s="118"/>
    </row>
    <row r="4288" spans="1:18" x14ac:dyDescent="0.25">
      <c r="A4288" s="25">
        <f t="shared" si="600"/>
        <v>477</v>
      </c>
      <c r="B4288" s="23">
        <f t="shared" si="601"/>
        <v>44581</v>
      </c>
      <c r="C4288" s="24">
        <v>21</v>
      </c>
      <c r="D4288" s="54" t="str">
        <f t="shared" si="593"/>
        <v>ASET</v>
      </c>
      <c r="E4288" s="178"/>
      <c r="F4288" s="179"/>
      <c r="G4288" s="177"/>
      <c r="H4288" s="177"/>
      <c r="I4288" s="169">
        <f t="shared" si="594"/>
        <v>0</v>
      </c>
      <c r="J4288" s="149" t="str" cm="1">
        <f t="array" ref="J4288">IF(ISERROR(INDEX('Non Compliance input'!$H$5:$H$156,MATCH(1,(A4288='Non Compliance input'!$A$5:$A$156)*(F4288&gt;='Non Compliance input'!$D$5:$D$156)*(E4288&lt;'Non Compliance input'!$E$5:$E$156)*('Non Compliance input'!$H$5:$H$156="Yes"),0))
),"","Yes")</f>
        <v/>
      </c>
      <c r="K4288" s="149">
        <f t="shared" si="595"/>
        <v>0</v>
      </c>
      <c r="L4288" s="162">
        <f t="shared" si="596"/>
        <v>0</v>
      </c>
      <c r="M4288" s="162" t="str" cm="1">
        <f t="array" ref="M4288">IF(ISERROR(INDEX('Non Compliance input'!$I$5:$I$156,MATCH(1,(A4288='Non Compliance input'!$A$5:$A$156)*(E4288&gt;='Non Compliance input'!$D$5:$D$156)*(F4288&lt;='Non Compliance input'!$E$5:$E$156)*('Non Compliance input'!$I$5:$I$156="Yes"),0))
),"","Yes")</f>
        <v/>
      </c>
      <c r="N4288" s="149" t="str">
        <f>IF(VLOOKUP($A4288,HourEndingOutage!$B$3:$F$746,5,0)="Outage","Outage","")</f>
        <v/>
      </c>
      <c r="O4288" s="18">
        <f t="shared" si="597"/>
        <v>0</v>
      </c>
      <c r="P4288" s="18" t="str">
        <f t="shared" si="598"/>
        <v/>
      </c>
      <c r="Q4288" s="18">
        <f t="shared" si="599"/>
        <v>0</v>
      </c>
      <c r="R4288" s="118"/>
    </row>
    <row r="4289" spans="1:18" x14ac:dyDescent="0.25">
      <c r="A4289" s="25">
        <f t="shared" si="600"/>
        <v>477</v>
      </c>
      <c r="B4289" s="23">
        <f t="shared" si="601"/>
        <v>44581</v>
      </c>
      <c r="C4289" s="24">
        <v>21</v>
      </c>
      <c r="D4289" s="54" t="str">
        <f t="shared" si="593"/>
        <v>ASET</v>
      </c>
      <c r="E4289" s="178"/>
      <c r="F4289" s="179"/>
      <c r="G4289" s="177"/>
      <c r="H4289" s="177"/>
      <c r="I4289" s="169">
        <f t="shared" si="594"/>
        <v>0</v>
      </c>
      <c r="J4289" s="149" t="str" cm="1">
        <f t="array" ref="J4289">IF(ISERROR(INDEX('Non Compliance input'!$H$5:$H$156,MATCH(1,(A4289='Non Compliance input'!$A$5:$A$156)*(F4289&gt;='Non Compliance input'!$D$5:$D$156)*(E4289&lt;'Non Compliance input'!$E$5:$E$156)*('Non Compliance input'!$H$5:$H$156="Yes"),0))
),"","Yes")</f>
        <v/>
      </c>
      <c r="K4289" s="149">
        <f t="shared" si="595"/>
        <v>0</v>
      </c>
      <c r="L4289" s="162">
        <f t="shared" si="596"/>
        <v>0</v>
      </c>
      <c r="M4289" s="162" t="str" cm="1">
        <f t="array" ref="M4289">IF(ISERROR(INDEX('Non Compliance input'!$I$5:$I$156,MATCH(1,(A4289='Non Compliance input'!$A$5:$A$156)*(E4289&gt;='Non Compliance input'!$D$5:$D$156)*(F4289&lt;='Non Compliance input'!$E$5:$E$156)*('Non Compliance input'!$I$5:$I$156="Yes"),0))
),"","Yes")</f>
        <v/>
      </c>
      <c r="N4289" s="149" t="str">
        <f>IF(VLOOKUP($A4289,HourEndingOutage!$B$3:$F$746,5,0)="Outage","Outage","")</f>
        <v/>
      </c>
      <c r="O4289" s="18">
        <f t="shared" si="597"/>
        <v>0</v>
      </c>
      <c r="P4289" s="18" t="str">
        <f t="shared" si="598"/>
        <v/>
      </c>
      <c r="Q4289" s="18">
        <f t="shared" si="599"/>
        <v>0</v>
      </c>
      <c r="R4289" s="118"/>
    </row>
    <row r="4290" spans="1:18" x14ac:dyDescent="0.25">
      <c r="A4290" s="25">
        <f t="shared" si="600"/>
        <v>477</v>
      </c>
      <c r="B4290" s="23">
        <f t="shared" si="601"/>
        <v>44581</v>
      </c>
      <c r="C4290" s="24">
        <v>21</v>
      </c>
      <c r="D4290" s="54" t="str">
        <f t="shared" ref="D4290:D4353" si="602">Unit</f>
        <v>ASET</v>
      </c>
      <c r="E4290" s="178"/>
      <c r="F4290" s="179"/>
      <c r="G4290" s="177"/>
      <c r="H4290" s="177"/>
      <c r="I4290" s="169">
        <f t="shared" si="594"/>
        <v>0</v>
      </c>
      <c r="J4290" s="149" t="str" cm="1">
        <f t="array" ref="J4290">IF(ISERROR(INDEX('Non Compliance input'!$H$5:$H$156,MATCH(1,(A4290='Non Compliance input'!$A$5:$A$156)*(F4290&gt;='Non Compliance input'!$D$5:$D$156)*(E4290&lt;'Non Compliance input'!$E$5:$E$156)*('Non Compliance input'!$H$5:$H$156="Yes"),0))
),"","Yes")</f>
        <v/>
      </c>
      <c r="K4290" s="149">
        <f t="shared" si="595"/>
        <v>0</v>
      </c>
      <c r="L4290" s="162">
        <f t="shared" si="596"/>
        <v>0</v>
      </c>
      <c r="M4290" s="162" t="str" cm="1">
        <f t="array" ref="M4290">IF(ISERROR(INDEX('Non Compliance input'!$I$5:$I$156,MATCH(1,(A4290='Non Compliance input'!$A$5:$A$156)*(E4290&gt;='Non Compliance input'!$D$5:$D$156)*(F4290&lt;='Non Compliance input'!$E$5:$E$156)*('Non Compliance input'!$I$5:$I$156="Yes"),0))
),"","Yes")</f>
        <v/>
      </c>
      <c r="N4290" s="149" t="str">
        <f>IF(VLOOKUP($A4290,HourEndingOutage!$B$3:$F$746,5,0)="Outage","Outage","")</f>
        <v/>
      </c>
      <c r="O4290" s="18">
        <f t="shared" si="597"/>
        <v>0</v>
      </c>
      <c r="P4290" s="18" t="str">
        <f t="shared" si="598"/>
        <v/>
      </c>
      <c r="Q4290" s="18">
        <f t="shared" si="599"/>
        <v>0</v>
      </c>
      <c r="R4290" s="118"/>
    </row>
    <row r="4291" spans="1:18" x14ac:dyDescent="0.25">
      <c r="A4291" s="25">
        <f t="shared" si="600"/>
        <v>477</v>
      </c>
      <c r="B4291" s="23">
        <f t="shared" si="601"/>
        <v>44581</v>
      </c>
      <c r="C4291" s="24">
        <v>21</v>
      </c>
      <c r="D4291" s="54" t="str">
        <f t="shared" si="602"/>
        <v>ASET</v>
      </c>
      <c r="E4291" s="178"/>
      <c r="F4291" s="179"/>
      <c r="G4291" s="177"/>
      <c r="H4291" s="177"/>
      <c r="I4291" s="169">
        <f t="shared" ref="I4291:I4354" si="603">IF(AND(LEN(E4291)&gt;2,LEN(F4291)&gt;2)=TRUE,(ROUND((F4291-E4291)*1440,0)),0)</f>
        <v>0</v>
      </c>
      <c r="J4291" s="149" t="str" cm="1">
        <f t="array" ref="J4291">IF(ISERROR(INDEX('Non Compliance input'!$H$5:$H$156,MATCH(1,(A4291='Non Compliance input'!$A$5:$A$156)*(F4291&gt;='Non Compliance input'!$D$5:$D$156)*(E4291&lt;'Non Compliance input'!$E$5:$E$156)*('Non Compliance input'!$H$5:$H$156="Yes"),0))
),"","Yes")</f>
        <v/>
      </c>
      <c r="K4291" s="149">
        <f t="shared" ref="K4291:K4354" si="604">IF(J4291="Yes",0,MIN(H4291,G4291,IF(H4291="",0,Contract_Volume)))</f>
        <v>0</v>
      </c>
      <c r="L4291" s="162">
        <f t="shared" ref="L4291:L4354" si="605">IF(J4291="Yes",0,(MIN(H4291,G4291)*(I4291/60)))</f>
        <v>0</v>
      </c>
      <c r="M4291" s="162" t="str" cm="1">
        <f t="array" ref="M4291">IF(ISERROR(INDEX('Non Compliance input'!$I$5:$I$156,MATCH(1,(A4291='Non Compliance input'!$A$5:$A$156)*(E4291&gt;='Non Compliance input'!$D$5:$D$156)*(F4291&lt;='Non Compliance input'!$E$5:$E$156)*('Non Compliance input'!$I$5:$I$156="Yes"),0))
),"","Yes")</f>
        <v/>
      </c>
      <c r="N4291" s="149" t="str">
        <f>IF(VLOOKUP($A4291,HourEndingOutage!$B$3:$F$746,5,0)="Outage","Outage","")</f>
        <v/>
      </c>
      <c r="O4291" s="18">
        <f t="shared" ref="O4291:O4354" si="606">IF(OR(M4291="Yes",N4291="Outage"),0,(K4291*(I4291/60))*Arming)</f>
        <v>0</v>
      </c>
      <c r="P4291" s="18" t="str">
        <f t="shared" ref="P4291:P4354" si="607">IF(ISERROR(VLOOKUP($A4291,FTShour,1,0)),"","Yes")</f>
        <v/>
      </c>
      <c r="Q4291" s="18">
        <f t="shared" si="599"/>
        <v>0</v>
      </c>
      <c r="R4291" s="118"/>
    </row>
    <row r="4292" spans="1:18" x14ac:dyDescent="0.25">
      <c r="A4292" s="25">
        <f t="shared" si="600"/>
        <v>477</v>
      </c>
      <c r="B4292" s="23">
        <f t="shared" si="601"/>
        <v>44581</v>
      </c>
      <c r="C4292" s="24">
        <v>21</v>
      </c>
      <c r="D4292" s="54" t="str">
        <f t="shared" si="602"/>
        <v>ASET</v>
      </c>
      <c r="E4292" s="178"/>
      <c r="F4292" s="179"/>
      <c r="G4292" s="177"/>
      <c r="H4292" s="177"/>
      <c r="I4292" s="169">
        <f t="shared" si="603"/>
        <v>0</v>
      </c>
      <c r="J4292" s="149" t="str" cm="1">
        <f t="array" ref="J4292">IF(ISERROR(INDEX('Non Compliance input'!$H$5:$H$156,MATCH(1,(A4292='Non Compliance input'!$A$5:$A$156)*(F4292&gt;='Non Compliance input'!$D$5:$D$156)*(E4292&lt;'Non Compliance input'!$E$5:$E$156)*('Non Compliance input'!$H$5:$H$156="Yes"),0))
),"","Yes")</f>
        <v/>
      </c>
      <c r="K4292" s="149">
        <f t="shared" si="604"/>
        <v>0</v>
      </c>
      <c r="L4292" s="162">
        <f t="shared" si="605"/>
        <v>0</v>
      </c>
      <c r="M4292" s="162" t="str" cm="1">
        <f t="array" ref="M4292">IF(ISERROR(INDEX('Non Compliance input'!$I$5:$I$156,MATCH(1,(A4292='Non Compliance input'!$A$5:$A$156)*(E4292&gt;='Non Compliance input'!$D$5:$D$156)*(F4292&lt;='Non Compliance input'!$E$5:$E$156)*('Non Compliance input'!$I$5:$I$156="Yes"),0))
),"","Yes")</f>
        <v/>
      </c>
      <c r="N4292" s="149" t="str">
        <f>IF(VLOOKUP($A4292,HourEndingOutage!$B$3:$F$746,5,0)="Outage","Outage","")</f>
        <v/>
      </c>
      <c r="O4292" s="18">
        <f t="shared" si="606"/>
        <v>0</v>
      </c>
      <c r="P4292" s="18" t="str">
        <f t="shared" si="607"/>
        <v/>
      </c>
      <c r="Q4292" s="18">
        <f t="shared" ref="Q4292:Q4355" si="608">IF(P4292="Yes",-O4292,0)</f>
        <v>0</v>
      </c>
      <c r="R4292" s="118"/>
    </row>
    <row r="4293" spans="1:18" x14ac:dyDescent="0.25">
      <c r="A4293" s="25">
        <f t="shared" si="600"/>
        <v>477</v>
      </c>
      <c r="B4293" s="23">
        <f t="shared" si="601"/>
        <v>44581</v>
      </c>
      <c r="C4293" s="24">
        <v>21</v>
      </c>
      <c r="D4293" s="54" t="str">
        <f t="shared" si="602"/>
        <v>ASET</v>
      </c>
      <c r="E4293" s="178"/>
      <c r="F4293" s="179"/>
      <c r="G4293" s="177"/>
      <c r="H4293" s="177"/>
      <c r="I4293" s="169">
        <f t="shared" si="603"/>
        <v>0</v>
      </c>
      <c r="J4293" s="149" t="str" cm="1">
        <f t="array" ref="J4293">IF(ISERROR(INDEX('Non Compliance input'!$H$5:$H$156,MATCH(1,(A4293='Non Compliance input'!$A$5:$A$156)*(F4293&gt;='Non Compliance input'!$D$5:$D$156)*(E4293&lt;'Non Compliance input'!$E$5:$E$156)*('Non Compliance input'!$H$5:$H$156="Yes"),0))
),"","Yes")</f>
        <v/>
      </c>
      <c r="K4293" s="149">
        <f t="shared" si="604"/>
        <v>0</v>
      </c>
      <c r="L4293" s="162">
        <f t="shared" si="605"/>
        <v>0</v>
      </c>
      <c r="M4293" s="162" t="str" cm="1">
        <f t="array" ref="M4293">IF(ISERROR(INDEX('Non Compliance input'!$I$5:$I$156,MATCH(1,(A4293='Non Compliance input'!$A$5:$A$156)*(E4293&gt;='Non Compliance input'!$D$5:$D$156)*(F4293&lt;='Non Compliance input'!$E$5:$E$156)*('Non Compliance input'!$I$5:$I$156="Yes"),0))
),"","Yes")</f>
        <v/>
      </c>
      <c r="N4293" s="149" t="str">
        <f>IF(VLOOKUP($A4293,HourEndingOutage!$B$3:$F$746,5,0)="Outage","Outage","")</f>
        <v/>
      </c>
      <c r="O4293" s="18">
        <f t="shared" si="606"/>
        <v>0</v>
      </c>
      <c r="P4293" s="18" t="str">
        <f t="shared" si="607"/>
        <v/>
      </c>
      <c r="Q4293" s="18">
        <f t="shared" si="608"/>
        <v>0</v>
      </c>
      <c r="R4293" s="118"/>
    </row>
    <row r="4294" spans="1:18" x14ac:dyDescent="0.25">
      <c r="A4294" s="25">
        <f t="shared" si="600"/>
        <v>477</v>
      </c>
      <c r="B4294" s="23">
        <f t="shared" si="601"/>
        <v>44581</v>
      </c>
      <c r="C4294" s="24">
        <v>21</v>
      </c>
      <c r="D4294" s="54" t="str">
        <f t="shared" si="602"/>
        <v>ASET</v>
      </c>
      <c r="E4294" s="178"/>
      <c r="F4294" s="179"/>
      <c r="G4294" s="177"/>
      <c r="H4294" s="177"/>
      <c r="I4294" s="169">
        <f t="shared" si="603"/>
        <v>0</v>
      </c>
      <c r="J4294" s="149" t="str" cm="1">
        <f t="array" ref="J4294">IF(ISERROR(INDEX('Non Compliance input'!$H$5:$H$156,MATCH(1,(A4294='Non Compliance input'!$A$5:$A$156)*(F4294&gt;='Non Compliance input'!$D$5:$D$156)*(E4294&lt;'Non Compliance input'!$E$5:$E$156)*('Non Compliance input'!$H$5:$H$156="Yes"),0))
),"","Yes")</f>
        <v/>
      </c>
      <c r="K4294" s="149">
        <f t="shared" si="604"/>
        <v>0</v>
      </c>
      <c r="L4294" s="162">
        <f t="shared" si="605"/>
        <v>0</v>
      </c>
      <c r="M4294" s="162" t="str" cm="1">
        <f t="array" ref="M4294">IF(ISERROR(INDEX('Non Compliance input'!$I$5:$I$156,MATCH(1,(A4294='Non Compliance input'!$A$5:$A$156)*(E4294&gt;='Non Compliance input'!$D$5:$D$156)*(F4294&lt;='Non Compliance input'!$E$5:$E$156)*('Non Compliance input'!$I$5:$I$156="Yes"),0))
),"","Yes")</f>
        <v/>
      </c>
      <c r="N4294" s="149" t="str">
        <f>IF(VLOOKUP($A4294,HourEndingOutage!$B$3:$F$746,5,0)="Outage","Outage","")</f>
        <v/>
      </c>
      <c r="O4294" s="18">
        <f t="shared" si="606"/>
        <v>0</v>
      </c>
      <c r="P4294" s="18" t="str">
        <f t="shared" si="607"/>
        <v/>
      </c>
      <c r="Q4294" s="18">
        <f t="shared" si="608"/>
        <v>0</v>
      </c>
      <c r="R4294" s="118"/>
    </row>
    <row r="4295" spans="1:18" x14ac:dyDescent="0.25">
      <c r="A4295" s="25">
        <f t="shared" si="600"/>
        <v>477</v>
      </c>
      <c r="B4295" s="23">
        <f t="shared" si="601"/>
        <v>44581</v>
      </c>
      <c r="C4295" s="24">
        <v>21</v>
      </c>
      <c r="D4295" s="54" t="str">
        <f t="shared" si="602"/>
        <v>ASET</v>
      </c>
      <c r="E4295" s="178"/>
      <c r="F4295" s="179"/>
      <c r="G4295" s="177"/>
      <c r="H4295" s="177"/>
      <c r="I4295" s="169">
        <f t="shared" si="603"/>
        <v>0</v>
      </c>
      <c r="J4295" s="149" t="str" cm="1">
        <f t="array" ref="J4295">IF(ISERROR(INDEX('Non Compliance input'!$H$5:$H$156,MATCH(1,(A4295='Non Compliance input'!$A$5:$A$156)*(F4295&gt;='Non Compliance input'!$D$5:$D$156)*(E4295&lt;'Non Compliance input'!$E$5:$E$156)*('Non Compliance input'!$H$5:$H$156="Yes"),0))
),"","Yes")</f>
        <v/>
      </c>
      <c r="K4295" s="149">
        <f t="shared" si="604"/>
        <v>0</v>
      </c>
      <c r="L4295" s="162">
        <f t="shared" si="605"/>
        <v>0</v>
      </c>
      <c r="M4295" s="162" t="str" cm="1">
        <f t="array" ref="M4295">IF(ISERROR(INDEX('Non Compliance input'!$I$5:$I$156,MATCH(1,(A4295='Non Compliance input'!$A$5:$A$156)*(E4295&gt;='Non Compliance input'!$D$5:$D$156)*(F4295&lt;='Non Compliance input'!$E$5:$E$156)*('Non Compliance input'!$I$5:$I$156="Yes"),0))
),"","Yes")</f>
        <v/>
      </c>
      <c r="N4295" s="149" t="str">
        <f>IF(VLOOKUP($A4295,HourEndingOutage!$B$3:$F$746,5,0)="Outage","Outage","")</f>
        <v/>
      </c>
      <c r="O4295" s="18">
        <f t="shared" si="606"/>
        <v>0</v>
      </c>
      <c r="P4295" s="18" t="str">
        <f t="shared" si="607"/>
        <v/>
      </c>
      <c r="Q4295" s="18">
        <f t="shared" si="608"/>
        <v>0</v>
      </c>
      <c r="R4295" s="118"/>
    </row>
    <row r="4296" spans="1:18" x14ac:dyDescent="0.25">
      <c r="A4296" s="25">
        <f t="shared" si="600"/>
        <v>478</v>
      </c>
      <c r="B4296" s="23">
        <f t="shared" si="601"/>
        <v>44581</v>
      </c>
      <c r="C4296" s="24">
        <v>22</v>
      </c>
      <c r="D4296" s="54" t="str">
        <f t="shared" si="602"/>
        <v>ASET</v>
      </c>
      <c r="E4296" s="178"/>
      <c r="F4296" s="179"/>
      <c r="G4296" s="177"/>
      <c r="H4296" s="177"/>
      <c r="I4296" s="169">
        <f t="shared" si="603"/>
        <v>0</v>
      </c>
      <c r="J4296" s="149" t="str" cm="1">
        <f t="array" ref="J4296">IF(ISERROR(INDEX('Non Compliance input'!$H$5:$H$156,MATCH(1,(A4296='Non Compliance input'!$A$5:$A$156)*(F4296&gt;='Non Compliance input'!$D$5:$D$156)*(E4296&lt;'Non Compliance input'!$E$5:$E$156)*('Non Compliance input'!$H$5:$H$156="Yes"),0))
),"","Yes")</f>
        <v/>
      </c>
      <c r="K4296" s="149">
        <f t="shared" si="604"/>
        <v>0</v>
      </c>
      <c r="L4296" s="162">
        <f t="shared" si="605"/>
        <v>0</v>
      </c>
      <c r="M4296" s="162" t="str" cm="1">
        <f t="array" ref="M4296">IF(ISERROR(INDEX('Non Compliance input'!$I$5:$I$156,MATCH(1,(A4296='Non Compliance input'!$A$5:$A$156)*(E4296&gt;='Non Compliance input'!$D$5:$D$156)*(F4296&lt;='Non Compliance input'!$E$5:$E$156)*('Non Compliance input'!$I$5:$I$156="Yes"),0))
),"","Yes")</f>
        <v/>
      </c>
      <c r="N4296" s="149" t="str">
        <f>IF(VLOOKUP($A4296,HourEndingOutage!$B$3:$F$746,5,0)="Outage","Outage","")</f>
        <v/>
      </c>
      <c r="O4296" s="18">
        <f t="shared" si="606"/>
        <v>0</v>
      </c>
      <c r="P4296" s="18" t="str">
        <f t="shared" si="607"/>
        <v/>
      </c>
      <c r="Q4296" s="18">
        <f t="shared" si="608"/>
        <v>0</v>
      </c>
      <c r="R4296" s="118"/>
    </row>
    <row r="4297" spans="1:18" x14ac:dyDescent="0.25">
      <c r="A4297" s="25">
        <f t="shared" si="600"/>
        <v>478</v>
      </c>
      <c r="B4297" s="23">
        <f t="shared" si="601"/>
        <v>44581</v>
      </c>
      <c r="C4297" s="24">
        <v>22</v>
      </c>
      <c r="D4297" s="54" t="str">
        <f t="shared" si="602"/>
        <v>ASET</v>
      </c>
      <c r="E4297" s="178"/>
      <c r="F4297" s="179"/>
      <c r="G4297" s="177"/>
      <c r="H4297" s="177"/>
      <c r="I4297" s="169">
        <f t="shared" si="603"/>
        <v>0</v>
      </c>
      <c r="J4297" s="149" t="str" cm="1">
        <f t="array" ref="J4297">IF(ISERROR(INDEX('Non Compliance input'!$H$5:$H$156,MATCH(1,(A4297='Non Compliance input'!$A$5:$A$156)*(F4297&gt;='Non Compliance input'!$D$5:$D$156)*(E4297&lt;'Non Compliance input'!$E$5:$E$156)*('Non Compliance input'!$H$5:$H$156="Yes"),0))
),"","Yes")</f>
        <v/>
      </c>
      <c r="K4297" s="149">
        <f t="shared" si="604"/>
        <v>0</v>
      </c>
      <c r="L4297" s="162">
        <f t="shared" si="605"/>
        <v>0</v>
      </c>
      <c r="M4297" s="162" t="str" cm="1">
        <f t="array" ref="M4297">IF(ISERROR(INDEX('Non Compliance input'!$I$5:$I$156,MATCH(1,(A4297='Non Compliance input'!$A$5:$A$156)*(E4297&gt;='Non Compliance input'!$D$5:$D$156)*(F4297&lt;='Non Compliance input'!$E$5:$E$156)*('Non Compliance input'!$I$5:$I$156="Yes"),0))
),"","Yes")</f>
        <v/>
      </c>
      <c r="N4297" s="149" t="str">
        <f>IF(VLOOKUP($A4297,HourEndingOutage!$B$3:$F$746,5,0)="Outage","Outage","")</f>
        <v/>
      </c>
      <c r="O4297" s="18">
        <f t="shared" si="606"/>
        <v>0</v>
      </c>
      <c r="P4297" s="18" t="str">
        <f t="shared" si="607"/>
        <v/>
      </c>
      <c r="Q4297" s="18">
        <f t="shared" si="608"/>
        <v>0</v>
      </c>
      <c r="R4297" s="118"/>
    </row>
    <row r="4298" spans="1:18" x14ac:dyDescent="0.25">
      <c r="A4298" s="25">
        <f t="shared" si="600"/>
        <v>478</v>
      </c>
      <c r="B4298" s="23">
        <f t="shared" si="601"/>
        <v>44581</v>
      </c>
      <c r="C4298" s="24">
        <v>22</v>
      </c>
      <c r="D4298" s="54" t="str">
        <f t="shared" si="602"/>
        <v>ASET</v>
      </c>
      <c r="E4298" s="178"/>
      <c r="F4298" s="179"/>
      <c r="G4298" s="177"/>
      <c r="H4298" s="177"/>
      <c r="I4298" s="169">
        <f t="shared" si="603"/>
        <v>0</v>
      </c>
      <c r="J4298" s="149" t="str" cm="1">
        <f t="array" ref="J4298">IF(ISERROR(INDEX('Non Compliance input'!$H$5:$H$156,MATCH(1,(A4298='Non Compliance input'!$A$5:$A$156)*(F4298&gt;='Non Compliance input'!$D$5:$D$156)*(E4298&lt;'Non Compliance input'!$E$5:$E$156)*('Non Compliance input'!$H$5:$H$156="Yes"),0))
),"","Yes")</f>
        <v/>
      </c>
      <c r="K4298" s="149">
        <f t="shared" si="604"/>
        <v>0</v>
      </c>
      <c r="L4298" s="162">
        <f t="shared" si="605"/>
        <v>0</v>
      </c>
      <c r="M4298" s="162" t="str" cm="1">
        <f t="array" ref="M4298">IF(ISERROR(INDEX('Non Compliance input'!$I$5:$I$156,MATCH(1,(A4298='Non Compliance input'!$A$5:$A$156)*(E4298&gt;='Non Compliance input'!$D$5:$D$156)*(F4298&lt;='Non Compliance input'!$E$5:$E$156)*('Non Compliance input'!$I$5:$I$156="Yes"),0))
),"","Yes")</f>
        <v/>
      </c>
      <c r="N4298" s="149" t="str">
        <f>IF(VLOOKUP($A4298,HourEndingOutage!$B$3:$F$746,5,0)="Outage","Outage","")</f>
        <v/>
      </c>
      <c r="O4298" s="18">
        <f t="shared" si="606"/>
        <v>0</v>
      </c>
      <c r="P4298" s="18" t="str">
        <f t="shared" si="607"/>
        <v/>
      </c>
      <c r="Q4298" s="18">
        <f t="shared" si="608"/>
        <v>0</v>
      </c>
      <c r="R4298" s="118"/>
    </row>
    <row r="4299" spans="1:18" x14ac:dyDescent="0.25">
      <c r="A4299" s="25">
        <f t="shared" si="600"/>
        <v>478</v>
      </c>
      <c r="B4299" s="23">
        <f t="shared" si="601"/>
        <v>44581</v>
      </c>
      <c r="C4299" s="24">
        <v>22</v>
      </c>
      <c r="D4299" s="54" t="str">
        <f t="shared" si="602"/>
        <v>ASET</v>
      </c>
      <c r="E4299" s="178"/>
      <c r="F4299" s="179"/>
      <c r="G4299" s="177"/>
      <c r="H4299" s="177"/>
      <c r="I4299" s="169">
        <f t="shared" si="603"/>
        <v>0</v>
      </c>
      <c r="J4299" s="149" t="str" cm="1">
        <f t="array" ref="J4299">IF(ISERROR(INDEX('Non Compliance input'!$H$5:$H$156,MATCH(1,(A4299='Non Compliance input'!$A$5:$A$156)*(F4299&gt;='Non Compliance input'!$D$5:$D$156)*(E4299&lt;'Non Compliance input'!$E$5:$E$156)*('Non Compliance input'!$H$5:$H$156="Yes"),0))
),"","Yes")</f>
        <v/>
      </c>
      <c r="K4299" s="149">
        <f t="shared" si="604"/>
        <v>0</v>
      </c>
      <c r="L4299" s="162">
        <f t="shared" si="605"/>
        <v>0</v>
      </c>
      <c r="M4299" s="162" t="str" cm="1">
        <f t="array" ref="M4299">IF(ISERROR(INDEX('Non Compliance input'!$I$5:$I$156,MATCH(1,(A4299='Non Compliance input'!$A$5:$A$156)*(E4299&gt;='Non Compliance input'!$D$5:$D$156)*(F4299&lt;='Non Compliance input'!$E$5:$E$156)*('Non Compliance input'!$I$5:$I$156="Yes"),0))
),"","Yes")</f>
        <v/>
      </c>
      <c r="N4299" s="149" t="str">
        <f>IF(VLOOKUP($A4299,HourEndingOutage!$B$3:$F$746,5,0)="Outage","Outage","")</f>
        <v/>
      </c>
      <c r="O4299" s="18">
        <f t="shared" si="606"/>
        <v>0</v>
      </c>
      <c r="P4299" s="18" t="str">
        <f t="shared" si="607"/>
        <v/>
      </c>
      <c r="Q4299" s="18">
        <f t="shared" si="608"/>
        <v>0</v>
      </c>
      <c r="R4299" s="118"/>
    </row>
    <row r="4300" spans="1:18" x14ac:dyDescent="0.25">
      <c r="A4300" s="25">
        <f t="shared" si="600"/>
        <v>478</v>
      </c>
      <c r="B4300" s="23">
        <f t="shared" si="601"/>
        <v>44581</v>
      </c>
      <c r="C4300" s="24">
        <v>22</v>
      </c>
      <c r="D4300" s="54" t="str">
        <f t="shared" si="602"/>
        <v>ASET</v>
      </c>
      <c r="E4300" s="178"/>
      <c r="F4300" s="179"/>
      <c r="G4300" s="177"/>
      <c r="H4300" s="177"/>
      <c r="I4300" s="169">
        <f t="shared" si="603"/>
        <v>0</v>
      </c>
      <c r="J4300" s="149" t="str" cm="1">
        <f t="array" ref="J4300">IF(ISERROR(INDEX('Non Compliance input'!$H$5:$H$156,MATCH(1,(A4300='Non Compliance input'!$A$5:$A$156)*(F4300&gt;='Non Compliance input'!$D$5:$D$156)*(E4300&lt;'Non Compliance input'!$E$5:$E$156)*('Non Compliance input'!$H$5:$H$156="Yes"),0))
),"","Yes")</f>
        <v/>
      </c>
      <c r="K4300" s="149">
        <f t="shared" si="604"/>
        <v>0</v>
      </c>
      <c r="L4300" s="162">
        <f t="shared" si="605"/>
        <v>0</v>
      </c>
      <c r="M4300" s="162" t="str" cm="1">
        <f t="array" ref="M4300">IF(ISERROR(INDEX('Non Compliance input'!$I$5:$I$156,MATCH(1,(A4300='Non Compliance input'!$A$5:$A$156)*(E4300&gt;='Non Compliance input'!$D$5:$D$156)*(F4300&lt;='Non Compliance input'!$E$5:$E$156)*('Non Compliance input'!$I$5:$I$156="Yes"),0))
),"","Yes")</f>
        <v/>
      </c>
      <c r="N4300" s="149" t="str">
        <f>IF(VLOOKUP($A4300,HourEndingOutage!$B$3:$F$746,5,0)="Outage","Outage","")</f>
        <v/>
      </c>
      <c r="O4300" s="18">
        <f t="shared" si="606"/>
        <v>0</v>
      </c>
      <c r="P4300" s="18" t="str">
        <f t="shared" si="607"/>
        <v/>
      </c>
      <c r="Q4300" s="18">
        <f t="shared" si="608"/>
        <v>0</v>
      </c>
      <c r="R4300" s="118"/>
    </row>
    <row r="4301" spans="1:18" x14ac:dyDescent="0.25">
      <c r="A4301" s="25">
        <f t="shared" si="600"/>
        <v>478</v>
      </c>
      <c r="B4301" s="23">
        <f t="shared" si="601"/>
        <v>44581</v>
      </c>
      <c r="C4301" s="24">
        <v>22</v>
      </c>
      <c r="D4301" s="54" t="str">
        <f t="shared" si="602"/>
        <v>ASET</v>
      </c>
      <c r="E4301" s="178"/>
      <c r="F4301" s="179"/>
      <c r="G4301" s="177"/>
      <c r="H4301" s="177"/>
      <c r="I4301" s="169">
        <f t="shared" si="603"/>
        <v>0</v>
      </c>
      <c r="J4301" s="149" t="str" cm="1">
        <f t="array" ref="J4301">IF(ISERROR(INDEX('Non Compliance input'!$H$5:$H$156,MATCH(1,(A4301='Non Compliance input'!$A$5:$A$156)*(F4301&gt;='Non Compliance input'!$D$5:$D$156)*(E4301&lt;'Non Compliance input'!$E$5:$E$156)*('Non Compliance input'!$H$5:$H$156="Yes"),0))
),"","Yes")</f>
        <v/>
      </c>
      <c r="K4301" s="149">
        <f t="shared" si="604"/>
        <v>0</v>
      </c>
      <c r="L4301" s="162">
        <f t="shared" si="605"/>
        <v>0</v>
      </c>
      <c r="M4301" s="162" t="str" cm="1">
        <f t="array" ref="M4301">IF(ISERROR(INDEX('Non Compliance input'!$I$5:$I$156,MATCH(1,(A4301='Non Compliance input'!$A$5:$A$156)*(E4301&gt;='Non Compliance input'!$D$5:$D$156)*(F4301&lt;='Non Compliance input'!$E$5:$E$156)*('Non Compliance input'!$I$5:$I$156="Yes"),0))
),"","Yes")</f>
        <v/>
      </c>
      <c r="N4301" s="149" t="str">
        <f>IF(VLOOKUP($A4301,HourEndingOutage!$B$3:$F$746,5,0)="Outage","Outage","")</f>
        <v/>
      </c>
      <c r="O4301" s="18">
        <f t="shared" si="606"/>
        <v>0</v>
      </c>
      <c r="P4301" s="18" t="str">
        <f t="shared" si="607"/>
        <v/>
      </c>
      <c r="Q4301" s="18">
        <f t="shared" si="608"/>
        <v>0</v>
      </c>
      <c r="R4301" s="118"/>
    </row>
    <row r="4302" spans="1:18" x14ac:dyDescent="0.25">
      <c r="A4302" s="25">
        <f t="shared" si="600"/>
        <v>478</v>
      </c>
      <c r="B4302" s="23">
        <f t="shared" si="601"/>
        <v>44581</v>
      </c>
      <c r="C4302" s="24">
        <v>22</v>
      </c>
      <c r="D4302" s="54" t="str">
        <f t="shared" si="602"/>
        <v>ASET</v>
      </c>
      <c r="E4302" s="178"/>
      <c r="F4302" s="179"/>
      <c r="G4302" s="177"/>
      <c r="H4302" s="177"/>
      <c r="I4302" s="169">
        <f t="shared" si="603"/>
        <v>0</v>
      </c>
      <c r="J4302" s="149" t="str" cm="1">
        <f t="array" ref="J4302">IF(ISERROR(INDEX('Non Compliance input'!$H$5:$H$156,MATCH(1,(A4302='Non Compliance input'!$A$5:$A$156)*(F4302&gt;='Non Compliance input'!$D$5:$D$156)*(E4302&lt;'Non Compliance input'!$E$5:$E$156)*('Non Compliance input'!$H$5:$H$156="Yes"),0))
),"","Yes")</f>
        <v/>
      </c>
      <c r="K4302" s="149">
        <f t="shared" si="604"/>
        <v>0</v>
      </c>
      <c r="L4302" s="162">
        <f t="shared" si="605"/>
        <v>0</v>
      </c>
      <c r="M4302" s="162" t="str" cm="1">
        <f t="array" ref="M4302">IF(ISERROR(INDEX('Non Compliance input'!$I$5:$I$156,MATCH(1,(A4302='Non Compliance input'!$A$5:$A$156)*(E4302&gt;='Non Compliance input'!$D$5:$D$156)*(F4302&lt;='Non Compliance input'!$E$5:$E$156)*('Non Compliance input'!$I$5:$I$156="Yes"),0))
),"","Yes")</f>
        <v/>
      </c>
      <c r="N4302" s="149" t="str">
        <f>IF(VLOOKUP($A4302,HourEndingOutage!$B$3:$F$746,5,0)="Outage","Outage","")</f>
        <v/>
      </c>
      <c r="O4302" s="18">
        <f t="shared" si="606"/>
        <v>0</v>
      </c>
      <c r="P4302" s="18" t="str">
        <f t="shared" si="607"/>
        <v/>
      </c>
      <c r="Q4302" s="18">
        <f t="shared" si="608"/>
        <v>0</v>
      </c>
      <c r="R4302" s="118"/>
    </row>
    <row r="4303" spans="1:18" x14ac:dyDescent="0.25">
      <c r="A4303" s="25">
        <f t="shared" si="600"/>
        <v>478</v>
      </c>
      <c r="B4303" s="23">
        <f t="shared" si="601"/>
        <v>44581</v>
      </c>
      <c r="C4303" s="24">
        <v>22</v>
      </c>
      <c r="D4303" s="54" t="str">
        <f t="shared" si="602"/>
        <v>ASET</v>
      </c>
      <c r="E4303" s="178"/>
      <c r="F4303" s="179"/>
      <c r="G4303" s="177"/>
      <c r="H4303" s="177"/>
      <c r="I4303" s="169">
        <f t="shared" si="603"/>
        <v>0</v>
      </c>
      <c r="J4303" s="149" t="str" cm="1">
        <f t="array" ref="J4303">IF(ISERROR(INDEX('Non Compliance input'!$H$5:$H$156,MATCH(1,(A4303='Non Compliance input'!$A$5:$A$156)*(F4303&gt;='Non Compliance input'!$D$5:$D$156)*(E4303&lt;'Non Compliance input'!$E$5:$E$156)*('Non Compliance input'!$H$5:$H$156="Yes"),0))
),"","Yes")</f>
        <v/>
      </c>
      <c r="K4303" s="149">
        <f t="shared" si="604"/>
        <v>0</v>
      </c>
      <c r="L4303" s="162">
        <f t="shared" si="605"/>
        <v>0</v>
      </c>
      <c r="M4303" s="162" t="str" cm="1">
        <f t="array" ref="M4303">IF(ISERROR(INDEX('Non Compliance input'!$I$5:$I$156,MATCH(1,(A4303='Non Compliance input'!$A$5:$A$156)*(E4303&gt;='Non Compliance input'!$D$5:$D$156)*(F4303&lt;='Non Compliance input'!$E$5:$E$156)*('Non Compliance input'!$I$5:$I$156="Yes"),0))
),"","Yes")</f>
        <v/>
      </c>
      <c r="N4303" s="149" t="str">
        <f>IF(VLOOKUP($A4303,HourEndingOutage!$B$3:$F$746,5,0)="Outage","Outage","")</f>
        <v/>
      </c>
      <c r="O4303" s="18">
        <f t="shared" si="606"/>
        <v>0</v>
      </c>
      <c r="P4303" s="18" t="str">
        <f t="shared" si="607"/>
        <v/>
      </c>
      <c r="Q4303" s="18">
        <f t="shared" si="608"/>
        <v>0</v>
      </c>
      <c r="R4303" s="118"/>
    </row>
    <row r="4304" spans="1:18" x14ac:dyDescent="0.25">
      <c r="A4304" s="25">
        <f t="shared" si="600"/>
        <v>478</v>
      </c>
      <c r="B4304" s="23">
        <f t="shared" si="601"/>
        <v>44581</v>
      </c>
      <c r="C4304" s="24">
        <v>22</v>
      </c>
      <c r="D4304" s="54" t="str">
        <f t="shared" si="602"/>
        <v>ASET</v>
      </c>
      <c r="E4304" s="178"/>
      <c r="F4304" s="179"/>
      <c r="G4304" s="177"/>
      <c r="H4304" s="177"/>
      <c r="I4304" s="169">
        <f t="shared" si="603"/>
        <v>0</v>
      </c>
      <c r="J4304" s="149" t="str" cm="1">
        <f t="array" ref="J4304">IF(ISERROR(INDEX('Non Compliance input'!$H$5:$H$156,MATCH(1,(A4304='Non Compliance input'!$A$5:$A$156)*(F4304&gt;='Non Compliance input'!$D$5:$D$156)*(E4304&lt;'Non Compliance input'!$E$5:$E$156)*('Non Compliance input'!$H$5:$H$156="Yes"),0))
),"","Yes")</f>
        <v/>
      </c>
      <c r="K4304" s="149">
        <f t="shared" si="604"/>
        <v>0</v>
      </c>
      <c r="L4304" s="162">
        <f t="shared" si="605"/>
        <v>0</v>
      </c>
      <c r="M4304" s="162" t="str" cm="1">
        <f t="array" ref="M4304">IF(ISERROR(INDEX('Non Compliance input'!$I$5:$I$156,MATCH(1,(A4304='Non Compliance input'!$A$5:$A$156)*(E4304&gt;='Non Compliance input'!$D$5:$D$156)*(F4304&lt;='Non Compliance input'!$E$5:$E$156)*('Non Compliance input'!$I$5:$I$156="Yes"),0))
),"","Yes")</f>
        <v/>
      </c>
      <c r="N4304" s="149" t="str">
        <f>IF(VLOOKUP($A4304,HourEndingOutage!$B$3:$F$746,5,0)="Outage","Outage","")</f>
        <v/>
      </c>
      <c r="O4304" s="18">
        <f t="shared" si="606"/>
        <v>0</v>
      </c>
      <c r="P4304" s="18" t="str">
        <f t="shared" si="607"/>
        <v/>
      </c>
      <c r="Q4304" s="18">
        <f t="shared" si="608"/>
        <v>0</v>
      </c>
      <c r="R4304" s="118"/>
    </row>
    <row r="4305" spans="1:18" x14ac:dyDescent="0.25">
      <c r="A4305" s="25">
        <f t="shared" si="600"/>
        <v>479</v>
      </c>
      <c r="B4305" s="23">
        <f t="shared" si="601"/>
        <v>44581</v>
      </c>
      <c r="C4305" s="24">
        <v>23</v>
      </c>
      <c r="D4305" s="54" t="str">
        <f t="shared" si="602"/>
        <v>ASET</v>
      </c>
      <c r="E4305" s="178"/>
      <c r="F4305" s="179"/>
      <c r="G4305" s="177"/>
      <c r="H4305" s="177"/>
      <c r="I4305" s="169">
        <f t="shared" si="603"/>
        <v>0</v>
      </c>
      <c r="J4305" s="149" t="str" cm="1">
        <f t="array" ref="J4305">IF(ISERROR(INDEX('Non Compliance input'!$H$5:$H$156,MATCH(1,(A4305='Non Compliance input'!$A$5:$A$156)*(F4305&gt;='Non Compliance input'!$D$5:$D$156)*(E4305&lt;'Non Compliance input'!$E$5:$E$156)*('Non Compliance input'!$H$5:$H$156="Yes"),0))
),"","Yes")</f>
        <v/>
      </c>
      <c r="K4305" s="149">
        <f t="shared" si="604"/>
        <v>0</v>
      </c>
      <c r="L4305" s="162">
        <f t="shared" si="605"/>
        <v>0</v>
      </c>
      <c r="M4305" s="162" t="str" cm="1">
        <f t="array" ref="M4305">IF(ISERROR(INDEX('Non Compliance input'!$I$5:$I$156,MATCH(1,(A4305='Non Compliance input'!$A$5:$A$156)*(E4305&gt;='Non Compliance input'!$D$5:$D$156)*(F4305&lt;='Non Compliance input'!$E$5:$E$156)*('Non Compliance input'!$I$5:$I$156="Yes"),0))
),"","Yes")</f>
        <v/>
      </c>
      <c r="N4305" s="149" t="str">
        <f>IF(VLOOKUP($A4305,HourEndingOutage!$B$3:$F$746,5,0)="Outage","Outage","")</f>
        <v/>
      </c>
      <c r="O4305" s="18">
        <f t="shared" si="606"/>
        <v>0</v>
      </c>
      <c r="P4305" s="18" t="str">
        <f t="shared" si="607"/>
        <v/>
      </c>
      <c r="Q4305" s="18">
        <f t="shared" si="608"/>
        <v>0</v>
      </c>
      <c r="R4305" s="118"/>
    </row>
    <row r="4306" spans="1:18" x14ac:dyDescent="0.25">
      <c r="A4306" s="25">
        <f t="shared" si="600"/>
        <v>479</v>
      </c>
      <c r="B4306" s="23">
        <f t="shared" si="601"/>
        <v>44581</v>
      </c>
      <c r="C4306" s="24">
        <v>23</v>
      </c>
      <c r="D4306" s="54" t="str">
        <f t="shared" si="602"/>
        <v>ASET</v>
      </c>
      <c r="E4306" s="178"/>
      <c r="F4306" s="179"/>
      <c r="G4306" s="177"/>
      <c r="H4306" s="177"/>
      <c r="I4306" s="169">
        <f t="shared" si="603"/>
        <v>0</v>
      </c>
      <c r="J4306" s="149" t="str" cm="1">
        <f t="array" ref="J4306">IF(ISERROR(INDEX('Non Compliance input'!$H$5:$H$156,MATCH(1,(A4306='Non Compliance input'!$A$5:$A$156)*(F4306&gt;='Non Compliance input'!$D$5:$D$156)*(E4306&lt;'Non Compliance input'!$E$5:$E$156)*('Non Compliance input'!$H$5:$H$156="Yes"),0))
),"","Yes")</f>
        <v/>
      </c>
      <c r="K4306" s="149">
        <f t="shared" si="604"/>
        <v>0</v>
      </c>
      <c r="L4306" s="162">
        <f t="shared" si="605"/>
        <v>0</v>
      </c>
      <c r="M4306" s="162" t="str" cm="1">
        <f t="array" ref="M4306">IF(ISERROR(INDEX('Non Compliance input'!$I$5:$I$156,MATCH(1,(A4306='Non Compliance input'!$A$5:$A$156)*(E4306&gt;='Non Compliance input'!$D$5:$D$156)*(F4306&lt;='Non Compliance input'!$E$5:$E$156)*('Non Compliance input'!$I$5:$I$156="Yes"),0))
),"","Yes")</f>
        <v/>
      </c>
      <c r="N4306" s="149" t="str">
        <f>IF(VLOOKUP($A4306,HourEndingOutage!$B$3:$F$746,5,0)="Outage","Outage","")</f>
        <v/>
      </c>
      <c r="O4306" s="18">
        <f t="shared" si="606"/>
        <v>0</v>
      </c>
      <c r="P4306" s="18" t="str">
        <f t="shared" si="607"/>
        <v/>
      </c>
      <c r="Q4306" s="18">
        <f t="shared" si="608"/>
        <v>0</v>
      </c>
      <c r="R4306" s="118"/>
    </row>
    <row r="4307" spans="1:18" x14ac:dyDescent="0.25">
      <c r="A4307" s="25">
        <f t="shared" si="600"/>
        <v>479</v>
      </c>
      <c r="B4307" s="23">
        <f t="shared" si="601"/>
        <v>44581</v>
      </c>
      <c r="C4307" s="24">
        <v>23</v>
      </c>
      <c r="D4307" s="54" t="str">
        <f t="shared" si="602"/>
        <v>ASET</v>
      </c>
      <c r="E4307" s="178"/>
      <c r="F4307" s="179"/>
      <c r="G4307" s="177"/>
      <c r="H4307" s="177"/>
      <c r="I4307" s="169">
        <f t="shared" si="603"/>
        <v>0</v>
      </c>
      <c r="J4307" s="149" t="str" cm="1">
        <f t="array" ref="J4307">IF(ISERROR(INDEX('Non Compliance input'!$H$5:$H$156,MATCH(1,(A4307='Non Compliance input'!$A$5:$A$156)*(F4307&gt;='Non Compliance input'!$D$5:$D$156)*(E4307&lt;'Non Compliance input'!$E$5:$E$156)*('Non Compliance input'!$H$5:$H$156="Yes"),0))
),"","Yes")</f>
        <v/>
      </c>
      <c r="K4307" s="149">
        <f t="shared" si="604"/>
        <v>0</v>
      </c>
      <c r="L4307" s="162">
        <f t="shared" si="605"/>
        <v>0</v>
      </c>
      <c r="M4307" s="162" t="str" cm="1">
        <f t="array" ref="M4307">IF(ISERROR(INDEX('Non Compliance input'!$I$5:$I$156,MATCH(1,(A4307='Non Compliance input'!$A$5:$A$156)*(E4307&gt;='Non Compliance input'!$D$5:$D$156)*(F4307&lt;='Non Compliance input'!$E$5:$E$156)*('Non Compliance input'!$I$5:$I$156="Yes"),0))
),"","Yes")</f>
        <v/>
      </c>
      <c r="N4307" s="149" t="str">
        <f>IF(VLOOKUP($A4307,HourEndingOutage!$B$3:$F$746,5,0)="Outage","Outage","")</f>
        <v/>
      </c>
      <c r="O4307" s="18">
        <f t="shared" si="606"/>
        <v>0</v>
      </c>
      <c r="P4307" s="18" t="str">
        <f t="shared" si="607"/>
        <v/>
      </c>
      <c r="Q4307" s="18">
        <f t="shared" si="608"/>
        <v>0</v>
      </c>
      <c r="R4307" s="118"/>
    </row>
    <row r="4308" spans="1:18" x14ac:dyDescent="0.25">
      <c r="A4308" s="25">
        <f t="shared" si="600"/>
        <v>479</v>
      </c>
      <c r="B4308" s="23">
        <f t="shared" si="601"/>
        <v>44581</v>
      </c>
      <c r="C4308" s="24">
        <v>23</v>
      </c>
      <c r="D4308" s="54" t="str">
        <f t="shared" si="602"/>
        <v>ASET</v>
      </c>
      <c r="E4308" s="178"/>
      <c r="F4308" s="179"/>
      <c r="G4308" s="177"/>
      <c r="H4308" s="177"/>
      <c r="I4308" s="169">
        <f t="shared" si="603"/>
        <v>0</v>
      </c>
      <c r="J4308" s="149" t="str" cm="1">
        <f t="array" ref="J4308">IF(ISERROR(INDEX('Non Compliance input'!$H$5:$H$156,MATCH(1,(A4308='Non Compliance input'!$A$5:$A$156)*(F4308&gt;='Non Compliance input'!$D$5:$D$156)*(E4308&lt;'Non Compliance input'!$E$5:$E$156)*('Non Compliance input'!$H$5:$H$156="Yes"),0))
),"","Yes")</f>
        <v/>
      </c>
      <c r="K4308" s="149">
        <f t="shared" si="604"/>
        <v>0</v>
      </c>
      <c r="L4308" s="162">
        <f t="shared" si="605"/>
        <v>0</v>
      </c>
      <c r="M4308" s="162" t="str" cm="1">
        <f t="array" ref="M4308">IF(ISERROR(INDEX('Non Compliance input'!$I$5:$I$156,MATCH(1,(A4308='Non Compliance input'!$A$5:$A$156)*(E4308&gt;='Non Compliance input'!$D$5:$D$156)*(F4308&lt;='Non Compliance input'!$E$5:$E$156)*('Non Compliance input'!$I$5:$I$156="Yes"),0))
),"","Yes")</f>
        <v/>
      </c>
      <c r="N4308" s="149" t="str">
        <f>IF(VLOOKUP($A4308,HourEndingOutage!$B$3:$F$746,5,0)="Outage","Outage","")</f>
        <v/>
      </c>
      <c r="O4308" s="18">
        <f t="shared" si="606"/>
        <v>0</v>
      </c>
      <c r="P4308" s="18" t="str">
        <f t="shared" si="607"/>
        <v/>
      </c>
      <c r="Q4308" s="18">
        <f t="shared" si="608"/>
        <v>0</v>
      </c>
      <c r="R4308" s="118"/>
    </row>
    <row r="4309" spans="1:18" x14ac:dyDescent="0.25">
      <c r="A4309" s="25">
        <f t="shared" si="600"/>
        <v>479</v>
      </c>
      <c r="B4309" s="23">
        <f t="shared" si="601"/>
        <v>44581</v>
      </c>
      <c r="C4309" s="24">
        <v>23</v>
      </c>
      <c r="D4309" s="54" t="str">
        <f t="shared" si="602"/>
        <v>ASET</v>
      </c>
      <c r="E4309" s="178"/>
      <c r="F4309" s="179"/>
      <c r="G4309" s="177"/>
      <c r="H4309" s="177"/>
      <c r="I4309" s="169">
        <f t="shared" si="603"/>
        <v>0</v>
      </c>
      <c r="J4309" s="149" t="str" cm="1">
        <f t="array" ref="J4309">IF(ISERROR(INDEX('Non Compliance input'!$H$5:$H$156,MATCH(1,(A4309='Non Compliance input'!$A$5:$A$156)*(F4309&gt;='Non Compliance input'!$D$5:$D$156)*(E4309&lt;'Non Compliance input'!$E$5:$E$156)*('Non Compliance input'!$H$5:$H$156="Yes"),0))
),"","Yes")</f>
        <v/>
      </c>
      <c r="K4309" s="149">
        <f t="shared" si="604"/>
        <v>0</v>
      </c>
      <c r="L4309" s="162">
        <f t="shared" si="605"/>
        <v>0</v>
      </c>
      <c r="M4309" s="162" t="str" cm="1">
        <f t="array" ref="M4309">IF(ISERROR(INDEX('Non Compliance input'!$I$5:$I$156,MATCH(1,(A4309='Non Compliance input'!$A$5:$A$156)*(E4309&gt;='Non Compliance input'!$D$5:$D$156)*(F4309&lt;='Non Compliance input'!$E$5:$E$156)*('Non Compliance input'!$I$5:$I$156="Yes"),0))
),"","Yes")</f>
        <v/>
      </c>
      <c r="N4309" s="149" t="str">
        <f>IF(VLOOKUP($A4309,HourEndingOutage!$B$3:$F$746,5,0)="Outage","Outage","")</f>
        <v/>
      </c>
      <c r="O4309" s="18">
        <f t="shared" si="606"/>
        <v>0</v>
      </c>
      <c r="P4309" s="18" t="str">
        <f t="shared" si="607"/>
        <v/>
      </c>
      <c r="Q4309" s="18">
        <f t="shared" si="608"/>
        <v>0</v>
      </c>
      <c r="R4309" s="118"/>
    </row>
    <row r="4310" spans="1:18" x14ac:dyDescent="0.25">
      <c r="A4310" s="25">
        <f t="shared" si="600"/>
        <v>479</v>
      </c>
      <c r="B4310" s="23">
        <f t="shared" si="601"/>
        <v>44581</v>
      </c>
      <c r="C4310" s="24">
        <v>23</v>
      </c>
      <c r="D4310" s="54" t="str">
        <f t="shared" si="602"/>
        <v>ASET</v>
      </c>
      <c r="E4310" s="178"/>
      <c r="F4310" s="179"/>
      <c r="G4310" s="177"/>
      <c r="H4310" s="177"/>
      <c r="I4310" s="169">
        <f t="shared" si="603"/>
        <v>0</v>
      </c>
      <c r="J4310" s="149" t="str" cm="1">
        <f t="array" ref="J4310">IF(ISERROR(INDEX('Non Compliance input'!$H$5:$H$156,MATCH(1,(A4310='Non Compliance input'!$A$5:$A$156)*(F4310&gt;='Non Compliance input'!$D$5:$D$156)*(E4310&lt;'Non Compliance input'!$E$5:$E$156)*('Non Compliance input'!$H$5:$H$156="Yes"),0))
),"","Yes")</f>
        <v/>
      </c>
      <c r="K4310" s="149">
        <f t="shared" si="604"/>
        <v>0</v>
      </c>
      <c r="L4310" s="162">
        <f t="shared" si="605"/>
        <v>0</v>
      </c>
      <c r="M4310" s="162" t="str" cm="1">
        <f t="array" ref="M4310">IF(ISERROR(INDEX('Non Compliance input'!$I$5:$I$156,MATCH(1,(A4310='Non Compliance input'!$A$5:$A$156)*(E4310&gt;='Non Compliance input'!$D$5:$D$156)*(F4310&lt;='Non Compliance input'!$E$5:$E$156)*('Non Compliance input'!$I$5:$I$156="Yes"),0))
),"","Yes")</f>
        <v/>
      </c>
      <c r="N4310" s="149" t="str">
        <f>IF(VLOOKUP($A4310,HourEndingOutage!$B$3:$F$746,5,0)="Outage","Outage","")</f>
        <v/>
      </c>
      <c r="O4310" s="18">
        <f t="shared" si="606"/>
        <v>0</v>
      </c>
      <c r="P4310" s="18" t="str">
        <f t="shared" si="607"/>
        <v/>
      </c>
      <c r="Q4310" s="18">
        <f t="shared" si="608"/>
        <v>0</v>
      </c>
      <c r="R4310" s="118"/>
    </row>
    <row r="4311" spans="1:18" x14ac:dyDescent="0.25">
      <c r="A4311" s="25">
        <f t="shared" si="600"/>
        <v>479</v>
      </c>
      <c r="B4311" s="23">
        <f t="shared" si="601"/>
        <v>44581</v>
      </c>
      <c r="C4311" s="24">
        <v>23</v>
      </c>
      <c r="D4311" s="54" t="str">
        <f t="shared" si="602"/>
        <v>ASET</v>
      </c>
      <c r="E4311" s="178"/>
      <c r="F4311" s="179"/>
      <c r="G4311" s="177"/>
      <c r="H4311" s="177"/>
      <c r="I4311" s="169">
        <f t="shared" si="603"/>
        <v>0</v>
      </c>
      <c r="J4311" s="149" t="str" cm="1">
        <f t="array" ref="J4311">IF(ISERROR(INDEX('Non Compliance input'!$H$5:$H$156,MATCH(1,(A4311='Non Compliance input'!$A$5:$A$156)*(F4311&gt;='Non Compliance input'!$D$5:$D$156)*(E4311&lt;'Non Compliance input'!$E$5:$E$156)*('Non Compliance input'!$H$5:$H$156="Yes"),0))
),"","Yes")</f>
        <v/>
      </c>
      <c r="K4311" s="149">
        <f t="shared" si="604"/>
        <v>0</v>
      </c>
      <c r="L4311" s="162">
        <f t="shared" si="605"/>
        <v>0</v>
      </c>
      <c r="M4311" s="162" t="str" cm="1">
        <f t="array" ref="M4311">IF(ISERROR(INDEX('Non Compliance input'!$I$5:$I$156,MATCH(1,(A4311='Non Compliance input'!$A$5:$A$156)*(E4311&gt;='Non Compliance input'!$D$5:$D$156)*(F4311&lt;='Non Compliance input'!$E$5:$E$156)*('Non Compliance input'!$I$5:$I$156="Yes"),0))
),"","Yes")</f>
        <v/>
      </c>
      <c r="N4311" s="149" t="str">
        <f>IF(VLOOKUP($A4311,HourEndingOutage!$B$3:$F$746,5,0)="Outage","Outage","")</f>
        <v/>
      </c>
      <c r="O4311" s="18">
        <f t="shared" si="606"/>
        <v>0</v>
      </c>
      <c r="P4311" s="18" t="str">
        <f t="shared" si="607"/>
        <v/>
      </c>
      <c r="Q4311" s="18">
        <f t="shared" si="608"/>
        <v>0</v>
      </c>
      <c r="R4311" s="118"/>
    </row>
    <row r="4312" spans="1:18" x14ac:dyDescent="0.25">
      <c r="A4312" s="25">
        <f t="shared" si="600"/>
        <v>479</v>
      </c>
      <c r="B4312" s="23">
        <f t="shared" si="601"/>
        <v>44581</v>
      </c>
      <c r="C4312" s="24">
        <v>23</v>
      </c>
      <c r="D4312" s="54" t="str">
        <f t="shared" si="602"/>
        <v>ASET</v>
      </c>
      <c r="E4312" s="178"/>
      <c r="F4312" s="179"/>
      <c r="G4312" s="177"/>
      <c r="H4312" s="177"/>
      <c r="I4312" s="169">
        <f t="shared" si="603"/>
        <v>0</v>
      </c>
      <c r="J4312" s="149" t="str" cm="1">
        <f t="array" ref="J4312">IF(ISERROR(INDEX('Non Compliance input'!$H$5:$H$156,MATCH(1,(A4312='Non Compliance input'!$A$5:$A$156)*(F4312&gt;='Non Compliance input'!$D$5:$D$156)*(E4312&lt;'Non Compliance input'!$E$5:$E$156)*('Non Compliance input'!$H$5:$H$156="Yes"),0))
),"","Yes")</f>
        <v/>
      </c>
      <c r="K4312" s="149">
        <f t="shared" si="604"/>
        <v>0</v>
      </c>
      <c r="L4312" s="162">
        <f t="shared" si="605"/>
        <v>0</v>
      </c>
      <c r="M4312" s="162" t="str" cm="1">
        <f t="array" ref="M4312">IF(ISERROR(INDEX('Non Compliance input'!$I$5:$I$156,MATCH(1,(A4312='Non Compliance input'!$A$5:$A$156)*(E4312&gt;='Non Compliance input'!$D$5:$D$156)*(F4312&lt;='Non Compliance input'!$E$5:$E$156)*('Non Compliance input'!$I$5:$I$156="Yes"),0))
),"","Yes")</f>
        <v/>
      </c>
      <c r="N4312" s="149" t="str">
        <f>IF(VLOOKUP($A4312,HourEndingOutage!$B$3:$F$746,5,0)="Outage","Outage","")</f>
        <v/>
      </c>
      <c r="O4312" s="18">
        <f t="shared" si="606"/>
        <v>0</v>
      </c>
      <c r="P4312" s="18" t="str">
        <f t="shared" si="607"/>
        <v/>
      </c>
      <c r="Q4312" s="18">
        <f t="shared" si="608"/>
        <v>0</v>
      </c>
      <c r="R4312" s="118"/>
    </row>
    <row r="4313" spans="1:18" x14ac:dyDescent="0.25">
      <c r="A4313" s="25">
        <f t="shared" si="600"/>
        <v>479</v>
      </c>
      <c r="B4313" s="23">
        <f t="shared" si="601"/>
        <v>44581</v>
      </c>
      <c r="C4313" s="24">
        <v>23</v>
      </c>
      <c r="D4313" s="54" t="str">
        <f t="shared" si="602"/>
        <v>ASET</v>
      </c>
      <c r="E4313" s="178"/>
      <c r="F4313" s="179"/>
      <c r="G4313" s="177"/>
      <c r="H4313" s="177"/>
      <c r="I4313" s="169">
        <f t="shared" si="603"/>
        <v>0</v>
      </c>
      <c r="J4313" s="149" t="str" cm="1">
        <f t="array" ref="J4313">IF(ISERROR(INDEX('Non Compliance input'!$H$5:$H$156,MATCH(1,(A4313='Non Compliance input'!$A$5:$A$156)*(F4313&gt;='Non Compliance input'!$D$5:$D$156)*(E4313&lt;'Non Compliance input'!$E$5:$E$156)*('Non Compliance input'!$H$5:$H$156="Yes"),0))
),"","Yes")</f>
        <v/>
      </c>
      <c r="K4313" s="149">
        <f t="shared" si="604"/>
        <v>0</v>
      </c>
      <c r="L4313" s="162">
        <f t="shared" si="605"/>
        <v>0</v>
      </c>
      <c r="M4313" s="162" t="str" cm="1">
        <f t="array" ref="M4313">IF(ISERROR(INDEX('Non Compliance input'!$I$5:$I$156,MATCH(1,(A4313='Non Compliance input'!$A$5:$A$156)*(E4313&gt;='Non Compliance input'!$D$5:$D$156)*(F4313&lt;='Non Compliance input'!$E$5:$E$156)*('Non Compliance input'!$I$5:$I$156="Yes"),0))
),"","Yes")</f>
        <v/>
      </c>
      <c r="N4313" s="149" t="str">
        <f>IF(VLOOKUP($A4313,HourEndingOutage!$B$3:$F$746,5,0)="Outage","Outage","")</f>
        <v/>
      </c>
      <c r="O4313" s="18">
        <f t="shared" si="606"/>
        <v>0</v>
      </c>
      <c r="P4313" s="18" t="str">
        <f t="shared" si="607"/>
        <v/>
      </c>
      <c r="Q4313" s="18">
        <f t="shared" si="608"/>
        <v>0</v>
      </c>
      <c r="R4313" s="118"/>
    </row>
    <row r="4314" spans="1:18" x14ac:dyDescent="0.25">
      <c r="A4314" s="25">
        <f t="shared" si="600"/>
        <v>480</v>
      </c>
      <c r="B4314" s="23">
        <f t="shared" si="601"/>
        <v>44581</v>
      </c>
      <c r="C4314" s="24">
        <v>24</v>
      </c>
      <c r="D4314" s="54" t="str">
        <f t="shared" si="602"/>
        <v>ASET</v>
      </c>
      <c r="E4314" s="178"/>
      <c r="F4314" s="179"/>
      <c r="G4314" s="177"/>
      <c r="H4314" s="177"/>
      <c r="I4314" s="169">
        <f t="shared" si="603"/>
        <v>0</v>
      </c>
      <c r="J4314" s="149" t="str" cm="1">
        <f t="array" ref="J4314">IF(ISERROR(INDEX('Non Compliance input'!$H$5:$H$156,MATCH(1,(A4314='Non Compliance input'!$A$5:$A$156)*(F4314&gt;='Non Compliance input'!$D$5:$D$156)*(E4314&lt;'Non Compliance input'!$E$5:$E$156)*('Non Compliance input'!$H$5:$H$156="Yes"),0))
),"","Yes")</f>
        <v/>
      </c>
      <c r="K4314" s="149">
        <f t="shared" si="604"/>
        <v>0</v>
      </c>
      <c r="L4314" s="162">
        <f t="shared" si="605"/>
        <v>0</v>
      </c>
      <c r="M4314" s="162" t="str" cm="1">
        <f t="array" ref="M4314">IF(ISERROR(INDEX('Non Compliance input'!$I$5:$I$156,MATCH(1,(A4314='Non Compliance input'!$A$5:$A$156)*(E4314&gt;='Non Compliance input'!$D$5:$D$156)*(F4314&lt;='Non Compliance input'!$E$5:$E$156)*('Non Compliance input'!$I$5:$I$156="Yes"),0))
),"","Yes")</f>
        <v/>
      </c>
      <c r="N4314" s="149" t="str">
        <f>IF(VLOOKUP($A4314,HourEndingOutage!$B$3:$F$746,5,0)="Outage","Outage","")</f>
        <v/>
      </c>
      <c r="O4314" s="18">
        <f t="shared" si="606"/>
        <v>0</v>
      </c>
      <c r="P4314" s="18" t="str">
        <f t="shared" si="607"/>
        <v/>
      </c>
      <c r="Q4314" s="18">
        <f t="shared" si="608"/>
        <v>0</v>
      </c>
      <c r="R4314" s="118"/>
    </row>
    <row r="4315" spans="1:18" x14ac:dyDescent="0.25">
      <c r="A4315" s="25">
        <f t="shared" si="600"/>
        <v>480</v>
      </c>
      <c r="B4315" s="23">
        <f t="shared" si="601"/>
        <v>44581</v>
      </c>
      <c r="C4315" s="24">
        <v>24</v>
      </c>
      <c r="D4315" s="54" t="str">
        <f t="shared" si="602"/>
        <v>ASET</v>
      </c>
      <c r="E4315" s="178"/>
      <c r="F4315" s="179"/>
      <c r="G4315" s="177"/>
      <c r="H4315" s="177"/>
      <c r="I4315" s="169">
        <f t="shared" si="603"/>
        <v>0</v>
      </c>
      <c r="J4315" s="149" t="str" cm="1">
        <f t="array" ref="J4315">IF(ISERROR(INDEX('Non Compliance input'!$H$5:$H$156,MATCH(1,(A4315='Non Compliance input'!$A$5:$A$156)*(F4315&gt;='Non Compliance input'!$D$5:$D$156)*(E4315&lt;'Non Compliance input'!$E$5:$E$156)*('Non Compliance input'!$H$5:$H$156="Yes"),0))
),"","Yes")</f>
        <v/>
      </c>
      <c r="K4315" s="149">
        <f t="shared" si="604"/>
        <v>0</v>
      </c>
      <c r="L4315" s="162">
        <f t="shared" si="605"/>
        <v>0</v>
      </c>
      <c r="M4315" s="162" t="str" cm="1">
        <f t="array" ref="M4315">IF(ISERROR(INDEX('Non Compliance input'!$I$5:$I$156,MATCH(1,(A4315='Non Compliance input'!$A$5:$A$156)*(E4315&gt;='Non Compliance input'!$D$5:$D$156)*(F4315&lt;='Non Compliance input'!$E$5:$E$156)*('Non Compliance input'!$I$5:$I$156="Yes"),0))
),"","Yes")</f>
        <v/>
      </c>
      <c r="N4315" s="149" t="str">
        <f>IF(VLOOKUP($A4315,HourEndingOutage!$B$3:$F$746,5,0)="Outage","Outage","")</f>
        <v/>
      </c>
      <c r="O4315" s="18">
        <f t="shared" si="606"/>
        <v>0</v>
      </c>
      <c r="P4315" s="18" t="str">
        <f t="shared" si="607"/>
        <v/>
      </c>
      <c r="Q4315" s="18">
        <f t="shared" si="608"/>
        <v>0</v>
      </c>
      <c r="R4315" s="118"/>
    </row>
    <row r="4316" spans="1:18" x14ac:dyDescent="0.25">
      <c r="A4316" s="25">
        <f t="shared" ref="A4316:A4379" si="609">IF(C4316=C4315,A4315,A4315+1)</f>
        <v>480</v>
      </c>
      <c r="B4316" s="23">
        <f t="shared" ref="B4316:B4379" si="610">IF(C4316&lt;C4315,B4315+1,B4315)</f>
        <v>44581</v>
      </c>
      <c r="C4316" s="24">
        <v>24</v>
      </c>
      <c r="D4316" s="54" t="str">
        <f t="shared" si="602"/>
        <v>ASET</v>
      </c>
      <c r="E4316" s="178"/>
      <c r="F4316" s="179"/>
      <c r="G4316" s="177"/>
      <c r="H4316" s="177"/>
      <c r="I4316" s="169">
        <f t="shared" si="603"/>
        <v>0</v>
      </c>
      <c r="J4316" s="149" t="str" cm="1">
        <f t="array" ref="J4316">IF(ISERROR(INDEX('Non Compliance input'!$H$5:$H$156,MATCH(1,(A4316='Non Compliance input'!$A$5:$A$156)*(F4316&gt;='Non Compliance input'!$D$5:$D$156)*(E4316&lt;'Non Compliance input'!$E$5:$E$156)*('Non Compliance input'!$H$5:$H$156="Yes"),0))
),"","Yes")</f>
        <v/>
      </c>
      <c r="K4316" s="149">
        <f t="shared" si="604"/>
        <v>0</v>
      </c>
      <c r="L4316" s="162">
        <f t="shared" si="605"/>
        <v>0</v>
      </c>
      <c r="M4316" s="162" t="str" cm="1">
        <f t="array" ref="M4316">IF(ISERROR(INDEX('Non Compliance input'!$I$5:$I$156,MATCH(1,(A4316='Non Compliance input'!$A$5:$A$156)*(E4316&gt;='Non Compliance input'!$D$5:$D$156)*(F4316&lt;='Non Compliance input'!$E$5:$E$156)*('Non Compliance input'!$I$5:$I$156="Yes"),0))
),"","Yes")</f>
        <v/>
      </c>
      <c r="N4316" s="149" t="str">
        <f>IF(VLOOKUP($A4316,HourEndingOutage!$B$3:$F$746,5,0)="Outage","Outage","")</f>
        <v/>
      </c>
      <c r="O4316" s="18">
        <f t="shared" si="606"/>
        <v>0</v>
      </c>
      <c r="P4316" s="18" t="str">
        <f t="shared" si="607"/>
        <v/>
      </c>
      <c r="Q4316" s="18">
        <f t="shared" si="608"/>
        <v>0</v>
      </c>
      <c r="R4316" s="118"/>
    </row>
    <row r="4317" spans="1:18" x14ac:dyDescent="0.25">
      <c r="A4317" s="25">
        <f t="shared" si="609"/>
        <v>480</v>
      </c>
      <c r="B4317" s="23">
        <f t="shared" si="610"/>
        <v>44581</v>
      </c>
      <c r="C4317" s="24">
        <v>24</v>
      </c>
      <c r="D4317" s="54" t="str">
        <f t="shared" si="602"/>
        <v>ASET</v>
      </c>
      <c r="E4317" s="178"/>
      <c r="F4317" s="179"/>
      <c r="G4317" s="177"/>
      <c r="H4317" s="177"/>
      <c r="I4317" s="169">
        <f t="shared" si="603"/>
        <v>0</v>
      </c>
      <c r="J4317" s="149" t="str" cm="1">
        <f t="array" ref="J4317">IF(ISERROR(INDEX('Non Compliance input'!$H$5:$H$156,MATCH(1,(A4317='Non Compliance input'!$A$5:$A$156)*(F4317&gt;='Non Compliance input'!$D$5:$D$156)*(E4317&lt;'Non Compliance input'!$E$5:$E$156)*('Non Compliance input'!$H$5:$H$156="Yes"),0))
),"","Yes")</f>
        <v/>
      </c>
      <c r="K4317" s="149">
        <f t="shared" si="604"/>
        <v>0</v>
      </c>
      <c r="L4317" s="162">
        <f t="shared" si="605"/>
        <v>0</v>
      </c>
      <c r="M4317" s="162" t="str" cm="1">
        <f t="array" ref="M4317">IF(ISERROR(INDEX('Non Compliance input'!$I$5:$I$156,MATCH(1,(A4317='Non Compliance input'!$A$5:$A$156)*(E4317&gt;='Non Compliance input'!$D$5:$D$156)*(F4317&lt;='Non Compliance input'!$E$5:$E$156)*('Non Compliance input'!$I$5:$I$156="Yes"),0))
),"","Yes")</f>
        <v/>
      </c>
      <c r="N4317" s="149" t="str">
        <f>IF(VLOOKUP($A4317,HourEndingOutage!$B$3:$F$746,5,0)="Outage","Outage","")</f>
        <v/>
      </c>
      <c r="O4317" s="18">
        <f t="shared" si="606"/>
        <v>0</v>
      </c>
      <c r="P4317" s="18" t="str">
        <f t="shared" si="607"/>
        <v/>
      </c>
      <c r="Q4317" s="18">
        <f t="shared" si="608"/>
        <v>0</v>
      </c>
      <c r="R4317" s="118"/>
    </row>
    <row r="4318" spans="1:18" x14ac:dyDescent="0.25">
      <c r="A4318" s="25">
        <f t="shared" si="609"/>
        <v>480</v>
      </c>
      <c r="B4318" s="23">
        <f t="shared" si="610"/>
        <v>44581</v>
      </c>
      <c r="C4318" s="24">
        <v>24</v>
      </c>
      <c r="D4318" s="54" t="str">
        <f t="shared" si="602"/>
        <v>ASET</v>
      </c>
      <c r="E4318" s="178"/>
      <c r="F4318" s="179"/>
      <c r="G4318" s="177"/>
      <c r="H4318" s="177"/>
      <c r="I4318" s="169">
        <f t="shared" si="603"/>
        <v>0</v>
      </c>
      <c r="J4318" s="149" t="str" cm="1">
        <f t="array" ref="J4318">IF(ISERROR(INDEX('Non Compliance input'!$H$5:$H$156,MATCH(1,(A4318='Non Compliance input'!$A$5:$A$156)*(F4318&gt;='Non Compliance input'!$D$5:$D$156)*(E4318&lt;'Non Compliance input'!$E$5:$E$156)*('Non Compliance input'!$H$5:$H$156="Yes"),0))
),"","Yes")</f>
        <v/>
      </c>
      <c r="K4318" s="149">
        <f t="shared" si="604"/>
        <v>0</v>
      </c>
      <c r="L4318" s="162">
        <f t="shared" si="605"/>
        <v>0</v>
      </c>
      <c r="M4318" s="162" t="str" cm="1">
        <f t="array" ref="M4318">IF(ISERROR(INDEX('Non Compliance input'!$I$5:$I$156,MATCH(1,(A4318='Non Compliance input'!$A$5:$A$156)*(E4318&gt;='Non Compliance input'!$D$5:$D$156)*(F4318&lt;='Non Compliance input'!$E$5:$E$156)*('Non Compliance input'!$I$5:$I$156="Yes"),0))
),"","Yes")</f>
        <v/>
      </c>
      <c r="N4318" s="149" t="str">
        <f>IF(VLOOKUP($A4318,HourEndingOutage!$B$3:$F$746,5,0)="Outage","Outage","")</f>
        <v/>
      </c>
      <c r="O4318" s="18">
        <f t="shared" si="606"/>
        <v>0</v>
      </c>
      <c r="P4318" s="18" t="str">
        <f t="shared" si="607"/>
        <v/>
      </c>
      <c r="Q4318" s="18">
        <f t="shared" si="608"/>
        <v>0</v>
      </c>
      <c r="R4318" s="118"/>
    </row>
    <row r="4319" spans="1:18" x14ac:dyDescent="0.25">
      <c r="A4319" s="25">
        <f t="shared" si="609"/>
        <v>480</v>
      </c>
      <c r="B4319" s="23">
        <f t="shared" si="610"/>
        <v>44581</v>
      </c>
      <c r="C4319" s="24">
        <v>24</v>
      </c>
      <c r="D4319" s="54" t="str">
        <f t="shared" si="602"/>
        <v>ASET</v>
      </c>
      <c r="E4319" s="178"/>
      <c r="F4319" s="179"/>
      <c r="G4319" s="177"/>
      <c r="H4319" s="177"/>
      <c r="I4319" s="169">
        <f t="shared" si="603"/>
        <v>0</v>
      </c>
      <c r="J4319" s="149" t="str" cm="1">
        <f t="array" ref="J4319">IF(ISERROR(INDEX('Non Compliance input'!$H$5:$H$156,MATCH(1,(A4319='Non Compliance input'!$A$5:$A$156)*(F4319&gt;='Non Compliance input'!$D$5:$D$156)*(E4319&lt;'Non Compliance input'!$E$5:$E$156)*('Non Compliance input'!$H$5:$H$156="Yes"),0))
),"","Yes")</f>
        <v/>
      </c>
      <c r="K4319" s="149">
        <f t="shared" si="604"/>
        <v>0</v>
      </c>
      <c r="L4319" s="162">
        <f t="shared" si="605"/>
        <v>0</v>
      </c>
      <c r="M4319" s="162" t="str" cm="1">
        <f t="array" ref="M4319">IF(ISERROR(INDEX('Non Compliance input'!$I$5:$I$156,MATCH(1,(A4319='Non Compliance input'!$A$5:$A$156)*(E4319&gt;='Non Compliance input'!$D$5:$D$156)*(F4319&lt;='Non Compliance input'!$E$5:$E$156)*('Non Compliance input'!$I$5:$I$156="Yes"),0))
),"","Yes")</f>
        <v/>
      </c>
      <c r="N4319" s="149" t="str">
        <f>IF(VLOOKUP($A4319,HourEndingOutage!$B$3:$F$746,5,0)="Outage","Outage","")</f>
        <v/>
      </c>
      <c r="O4319" s="18">
        <f t="shared" si="606"/>
        <v>0</v>
      </c>
      <c r="P4319" s="18" t="str">
        <f t="shared" si="607"/>
        <v/>
      </c>
      <c r="Q4319" s="18">
        <f t="shared" si="608"/>
        <v>0</v>
      </c>
      <c r="R4319" s="118"/>
    </row>
    <row r="4320" spans="1:18" x14ac:dyDescent="0.25">
      <c r="A4320" s="25">
        <f t="shared" si="609"/>
        <v>480</v>
      </c>
      <c r="B4320" s="23">
        <f t="shared" si="610"/>
        <v>44581</v>
      </c>
      <c r="C4320" s="24">
        <v>24</v>
      </c>
      <c r="D4320" s="54" t="str">
        <f t="shared" si="602"/>
        <v>ASET</v>
      </c>
      <c r="E4320" s="178"/>
      <c r="F4320" s="179"/>
      <c r="G4320" s="177"/>
      <c r="H4320" s="177"/>
      <c r="I4320" s="169">
        <f t="shared" si="603"/>
        <v>0</v>
      </c>
      <c r="J4320" s="149" t="str" cm="1">
        <f t="array" ref="J4320">IF(ISERROR(INDEX('Non Compliance input'!$H$5:$H$156,MATCH(1,(A4320='Non Compliance input'!$A$5:$A$156)*(F4320&gt;='Non Compliance input'!$D$5:$D$156)*(E4320&lt;'Non Compliance input'!$E$5:$E$156)*('Non Compliance input'!$H$5:$H$156="Yes"),0))
),"","Yes")</f>
        <v/>
      </c>
      <c r="K4320" s="149">
        <f t="shared" si="604"/>
        <v>0</v>
      </c>
      <c r="L4320" s="162">
        <f t="shared" si="605"/>
        <v>0</v>
      </c>
      <c r="M4320" s="162" t="str" cm="1">
        <f t="array" ref="M4320">IF(ISERROR(INDEX('Non Compliance input'!$I$5:$I$156,MATCH(1,(A4320='Non Compliance input'!$A$5:$A$156)*(E4320&gt;='Non Compliance input'!$D$5:$D$156)*(F4320&lt;='Non Compliance input'!$E$5:$E$156)*('Non Compliance input'!$I$5:$I$156="Yes"),0))
),"","Yes")</f>
        <v/>
      </c>
      <c r="N4320" s="149" t="str">
        <f>IF(VLOOKUP($A4320,HourEndingOutage!$B$3:$F$746,5,0)="Outage","Outage","")</f>
        <v/>
      </c>
      <c r="O4320" s="18">
        <f t="shared" si="606"/>
        <v>0</v>
      </c>
      <c r="P4320" s="18" t="str">
        <f t="shared" si="607"/>
        <v/>
      </c>
      <c r="Q4320" s="18">
        <f t="shared" si="608"/>
        <v>0</v>
      </c>
      <c r="R4320" s="118"/>
    </row>
    <row r="4321" spans="1:18" x14ac:dyDescent="0.25">
      <c r="A4321" s="25">
        <f t="shared" si="609"/>
        <v>480</v>
      </c>
      <c r="B4321" s="23">
        <f t="shared" si="610"/>
        <v>44581</v>
      </c>
      <c r="C4321" s="24">
        <v>24</v>
      </c>
      <c r="D4321" s="54" t="str">
        <f t="shared" si="602"/>
        <v>ASET</v>
      </c>
      <c r="E4321" s="178"/>
      <c r="F4321" s="179"/>
      <c r="G4321" s="177"/>
      <c r="H4321" s="177"/>
      <c r="I4321" s="169">
        <f t="shared" si="603"/>
        <v>0</v>
      </c>
      <c r="J4321" s="149" t="str" cm="1">
        <f t="array" ref="J4321">IF(ISERROR(INDEX('Non Compliance input'!$H$5:$H$156,MATCH(1,(A4321='Non Compliance input'!$A$5:$A$156)*(F4321&gt;='Non Compliance input'!$D$5:$D$156)*(E4321&lt;'Non Compliance input'!$E$5:$E$156)*('Non Compliance input'!$H$5:$H$156="Yes"),0))
),"","Yes")</f>
        <v/>
      </c>
      <c r="K4321" s="149">
        <f t="shared" si="604"/>
        <v>0</v>
      </c>
      <c r="L4321" s="162">
        <f t="shared" si="605"/>
        <v>0</v>
      </c>
      <c r="M4321" s="162" t="str" cm="1">
        <f t="array" ref="M4321">IF(ISERROR(INDEX('Non Compliance input'!$I$5:$I$156,MATCH(1,(A4321='Non Compliance input'!$A$5:$A$156)*(E4321&gt;='Non Compliance input'!$D$5:$D$156)*(F4321&lt;='Non Compliance input'!$E$5:$E$156)*('Non Compliance input'!$I$5:$I$156="Yes"),0))
),"","Yes")</f>
        <v/>
      </c>
      <c r="N4321" s="149" t="str">
        <f>IF(VLOOKUP($A4321,HourEndingOutage!$B$3:$F$746,5,0)="Outage","Outage","")</f>
        <v/>
      </c>
      <c r="O4321" s="18">
        <f t="shared" si="606"/>
        <v>0</v>
      </c>
      <c r="P4321" s="18" t="str">
        <f t="shared" si="607"/>
        <v/>
      </c>
      <c r="Q4321" s="18">
        <f t="shared" si="608"/>
        <v>0</v>
      </c>
      <c r="R4321" s="118"/>
    </row>
    <row r="4322" spans="1:18" x14ac:dyDescent="0.25">
      <c r="A4322" s="25">
        <f t="shared" si="609"/>
        <v>480</v>
      </c>
      <c r="B4322" s="23">
        <f t="shared" si="610"/>
        <v>44581</v>
      </c>
      <c r="C4322" s="24">
        <v>24</v>
      </c>
      <c r="D4322" s="54" t="str">
        <f t="shared" si="602"/>
        <v>ASET</v>
      </c>
      <c r="E4322" s="178"/>
      <c r="F4322" s="179"/>
      <c r="G4322" s="177"/>
      <c r="H4322" s="177"/>
      <c r="I4322" s="169">
        <f t="shared" si="603"/>
        <v>0</v>
      </c>
      <c r="J4322" s="149" t="str" cm="1">
        <f t="array" ref="J4322">IF(ISERROR(INDEX('Non Compliance input'!$H$5:$H$156,MATCH(1,(A4322='Non Compliance input'!$A$5:$A$156)*(F4322&gt;='Non Compliance input'!$D$5:$D$156)*(E4322&lt;'Non Compliance input'!$E$5:$E$156)*('Non Compliance input'!$H$5:$H$156="Yes"),0))
),"","Yes")</f>
        <v/>
      </c>
      <c r="K4322" s="149">
        <f t="shared" si="604"/>
        <v>0</v>
      </c>
      <c r="L4322" s="162">
        <f t="shared" si="605"/>
        <v>0</v>
      </c>
      <c r="M4322" s="162" t="str" cm="1">
        <f t="array" ref="M4322">IF(ISERROR(INDEX('Non Compliance input'!$I$5:$I$156,MATCH(1,(A4322='Non Compliance input'!$A$5:$A$156)*(E4322&gt;='Non Compliance input'!$D$5:$D$156)*(F4322&lt;='Non Compliance input'!$E$5:$E$156)*('Non Compliance input'!$I$5:$I$156="Yes"),0))
),"","Yes")</f>
        <v/>
      </c>
      <c r="N4322" s="149" t="str">
        <f>IF(VLOOKUP($A4322,HourEndingOutage!$B$3:$F$746,5,0)="Outage","Outage","")</f>
        <v/>
      </c>
      <c r="O4322" s="18">
        <f t="shared" si="606"/>
        <v>0</v>
      </c>
      <c r="P4322" s="18" t="str">
        <f t="shared" si="607"/>
        <v/>
      </c>
      <c r="Q4322" s="18">
        <f t="shared" si="608"/>
        <v>0</v>
      </c>
      <c r="R4322" s="118"/>
    </row>
    <row r="4323" spans="1:18" x14ac:dyDescent="0.25">
      <c r="A4323" s="25">
        <f t="shared" si="609"/>
        <v>481</v>
      </c>
      <c r="B4323" s="23">
        <f t="shared" si="610"/>
        <v>44582</v>
      </c>
      <c r="C4323" s="24">
        <v>1</v>
      </c>
      <c r="D4323" s="54" t="str">
        <f t="shared" si="602"/>
        <v>ASET</v>
      </c>
      <c r="E4323" s="178"/>
      <c r="F4323" s="179"/>
      <c r="G4323" s="177"/>
      <c r="H4323" s="177"/>
      <c r="I4323" s="169">
        <f t="shared" si="603"/>
        <v>0</v>
      </c>
      <c r="J4323" s="149" t="str" cm="1">
        <f t="array" ref="J4323">IF(ISERROR(INDEX('Non Compliance input'!$H$5:$H$156,MATCH(1,(A4323='Non Compliance input'!$A$5:$A$156)*(F4323&gt;='Non Compliance input'!$D$5:$D$156)*(E4323&lt;'Non Compliance input'!$E$5:$E$156)*('Non Compliance input'!$H$5:$H$156="Yes"),0))
),"","Yes")</f>
        <v/>
      </c>
      <c r="K4323" s="149">
        <f t="shared" si="604"/>
        <v>0</v>
      </c>
      <c r="L4323" s="162">
        <f t="shared" si="605"/>
        <v>0</v>
      </c>
      <c r="M4323" s="162" t="str" cm="1">
        <f t="array" ref="M4323">IF(ISERROR(INDEX('Non Compliance input'!$I$5:$I$156,MATCH(1,(A4323='Non Compliance input'!$A$5:$A$156)*(E4323&gt;='Non Compliance input'!$D$5:$D$156)*(F4323&lt;='Non Compliance input'!$E$5:$E$156)*('Non Compliance input'!$I$5:$I$156="Yes"),0))
),"","Yes")</f>
        <v/>
      </c>
      <c r="N4323" s="149" t="str">
        <f>IF(VLOOKUP($A4323,HourEndingOutage!$B$3:$F$746,5,0)="Outage","Outage","")</f>
        <v/>
      </c>
      <c r="O4323" s="18">
        <f t="shared" si="606"/>
        <v>0</v>
      </c>
      <c r="P4323" s="18" t="str">
        <f t="shared" si="607"/>
        <v/>
      </c>
      <c r="Q4323" s="18">
        <f t="shared" si="608"/>
        <v>0</v>
      </c>
      <c r="R4323" s="118"/>
    </row>
    <row r="4324" spans="1:18" x14ac:dyDescent="0.25">
      <c r="A4324" s="25">
        <f t="shared" si="609"/>
        <v>481</v>
      </c>
      <c r="B4324" s="23">
        <f t="shared" si="610"/>
        <v>44582</v>
      </c>
      <c r="C4324" s="24">
        <v>1</v>
      </c>
      <c r="D4324" s="54" t="str">
        <f t="shared" si="602"/>
        <v>ASET</v>
      </c>
      <c r="E4324" s="178"/>
      <c r="F4324" s="179"/>
      <c r="G4324" s="177"/>
      <c r="H4324" s="177"/>
      <c r="I4324" s="169">
        <f t="shared" si="603"/>
        <v>0</v>
      </c>
      <c r="J4324" s="149" t="str" cm="1">
        <f t="array" ref="J4324">IF(ISERROR(INDEX('Non Compliance input'!$H$5:$H$156,MATCH(1,(A4324='Non Compliance input'!$A$5:$A$156)*(F4324&gt;='Non Compliance input'!$D$5:$D$156)*(E4324&lt;'Non Compliance input'!$E$5:$E$156)*('Non Compliance input'!$H$5:$H$156="Yes"),0))
),"","Yes")</f>
        <v/>
      </c>
      <c r="K4324" s="149">
        <f t="shared" si="604"/>
        <v>0</v>
      </c>
      <c r="L4324" s="162">
        <f t="shared" si="605"/>
        <v>0</v>
      </c>
      <c r="M4324" s="162" t="str" cm="1">
        <f t="array" ref="M4324">IF(ISERROR(INDEX('Non Compliance input'!$I$5:$I$156,MATCH(1,(A4324='Non Compliance input'!$A$5:$A$156)*(E4324&gt;='Non Compliance input'!$D$5:$D$156)*(F4324&lt;='Non Compliance input'!$E$5:$E$156)*('Non Compliance input'!$I$5:$I$156="Yes"),0))
),"","Yes")</f>
        <v/>
      </c>
      <c r="N4324" s="149" t="str">
        <f>IF(VLOOKUP($A4324,HourEndingOutage!$B$3:$F$746,5,0)="Outage","Outage","")</f>
        <v/>
      </c>
      <c r="O4324" s="18">
        <f t="shared" si="606"/>
        <v>0</v>
      </c>
      <c r="P4324" s="18" t="str">
        <f t="shared" si="607"/>
        <v/>
      </c>
      <c r="Q4324" s="18">
        <f t="shared" si="608"/>
        <v>0</v>
      </c>
      <c r="R4324" s="118"/>
    </row>
    <row r="4325" spans="1:18" x14ac:dyDescent="0.25">
      <c r="A4325" s="25">
        <f t="shared" si="609"/>
        <v>481</v>
      </c>
      <c r="B4325" s="23">
        <f t="shared" si="610"/>
        <v>44582</v>
      </c>
      <c r="C4325" s="24">
        <v>1</v>
      </c>
      <c r="D4325" s="54" t="str">
        <f t="shared" si="602"/>
        <v>ASET</v>
      </c>
      <c r="E4325" s="178"/>
      <c r="F4325" s="179"/>
      <c r="G4325" s="177"/>
      <c r="H4325" s="177"/>
      <c r="I4325" s="169">
        <f t="shared" si="603"/>
        <v>0</v>
      </c>
      <c r="J4325" s="149" t="str" cm="1">
        <f t="array" ref="J4325">IF(ISERROR(INDEX('Non Compliance input'!$H$5:$H$156,MATCH(1,(A4325='Non Compliance input'!$A$5:$A$156)*(F4325&gt;='Non Compliance input'!$D$5:$D$156)*(E4325&lt;'Non Compliance input'!$E$5:$E$156)*('Non Compliance input'!$H$5:$H$156="Yes"),0))
),"","Yes")</f>
        <v/>
      </c>
      <c r="K4325" s="149">
        <f t="shared" si="604"/>
        <v>0</v>
      </c>
      <c r="L4325" s="162">
        <f t="shared" si="605"/>
        <v>0</v>
      </c>
      <c r="M4325" s="162" t="str" cm="1">
        <f t="array" ref="M4325">IF(ISERROR(INDEX('Non Compliance input'!$I$5:$I$156,MATCH(1,(A4325='Non Compliance input'!$A$5:$A$156)*(E4325&gt;='Non Compliance input'!$D$5:$D$156)*(F4325&lt;='Non Compliance input'!$E$5:$E$156)*('Non Compliance input'!$I$5:$I$156="Yes"),0))
),"","Yes")</f>
        <v/>
      </c>
      <c r="N4325" s="149" t="str">
        <f>IF(VLOOKUP($A4325,HourEndingOutage!$B$3:$F$746,5,0)="Outage","Outage","")</f>
        <v/>
      </c>
      <c r="O4325" s="18">
        <f t="shared" si="606"/>
        <v>0</v>
      </c>
      <c r="P4325" s="18" t="str">
        <f t="shared" si="607"/>
        <v/>
      </c>
      <c r="Q4325" s="18">
        <f t="shared" si="608"/>
        <v>0</v>
      </c>
      <c r="R4325" s="118"/>
    </row>
    <row r="4326" spans="1:18" x14ac:dyDescent="0.25">
      <c r="A4326" s="25">
        <f t="shared" si="609"/>
        <v>481</v>
      </c>
      <c r="B4326" s="23">
        <f t="shared" si="610"/>
        <v>44582</v>
      </c>
      <c r="C4326" s="24">
        <v>1</v>
      </c>
      <c r="D4326" s="54" t="str">
        <f t="shared" si="602"/>
        <v>ASET</v>
      </c>
      <c r="E4326" s="178"/>
      <c r="F4326" s="179"/>
      <c r="G4326" s="177"/>
      <c r="H4326" s="177"/>
      <c r="I4326" s="169">
        <f t="shared" si="603"/>
        <v>0</v>
      </c>
      <c r="J4326" s="149" t="str" cm="1">
        <f t="array" ref="J4326">IF(ISERROR(INDEX('Non Compliance input'!$H$5:$H$156,MATCH(1,(A4326='Non Compliance input'!$A$5:$A$156)*(F4326&gt;='Non Compliance input'!$D$5:$D$156)*(E4326&lt;'Non Compliance input'!$E$5:$E$156)*('Non Compliance input'!$H$5:$H$156="Yes"),0))
),"","Yes")</f>
        <v/>
      </c>
      <c r="K4326" s="149">
        <f t="shared" si="604"/>
        <v>0</v>
      </c>
      <c r="L4326" s="162">
        <f t="shared" si="605"/>
        <v>0</v>
      </c>
      <c r="M4326" s="162" t="str" cm="1">
        <f t="array" ref="M4326">IF(ISERROR(INDEX('Non Compliance input'!$I$5:$I$156,MATCH(1,(A4326='Non Compliance input'!$A$5:$A$156)*(E4326&gt;='Non Compliance input'!$D$5:$D$156)*(F4326&lt;='Non Compliance input'!$E$5:$E$156)*('Non Compliance input'!$I$5:$I$156="Yes"),0))
),"","Yes")</f>
        <v/>
      </c>
      <c r="N4326" s="149" t="str">
        <f>IF(VLOOKUP($A4326,HourEndingOutage!$B$3:$F$746,5,0)="Outage","Outage","")</f>
        <v/>
      </c>
      <c r="O4326" s="18">
        <f t="shared" si="606"/>
        <v>0</v>
      </c>
      <c r="P4326" s="18" t="str">
        <f t="shared" si="607"/>
        <v/>
      </c>
      <c r="Q4326" s="18">
        <f t="shared" si="608"/>
        <v>0</v>
      </c>
      <c r="R4326" s="118"/>
    </row>
    <row r="4327" spans="1:18" x14ac:dyDescent="0.25">
      <c r="A4327" s="25">
        <f t="shared" si="609"/>
        <v>481</v>
      </c>
      <c r="B4327" s="23">
        <f t="shared" si="610"/>
        <v>44582</v>
      </c>
      <c r="C4327" s="24">
        <v>1</v>
      </c>
      <c r="D4327" s="54" t="str">
        <f t="shared" si="602"/>
        <v>ASET</v>
      </c>
      <c r="E4327" s="178"/>
      <c r="F4327" s="179"/>
      <c r="G4327" s="177"/>
      <c r="H4327" s="177"/>
      <c r="I4327" s="169">
        <f t="shared" si="603"/>
        <v>0</v>
      </c>
      <c r="J4327" s="149" t="str" cm="1">
        <f t="array" ref="J4327">IF(ISERROR(INDEX('Non Compliance input'!$H$5:$H$156,MATCH(1,(A4327='Non Compliance input'!$A$5:$A$156)*(F4327&gt;='Non Compliance input'!$D$5:$D$156)*(E4327&lt;'Non Compliance input'!$E$5:$E$156)*('Non Compliance input'!$H$5:$H$156="Yes"),0))
),"","Yes")</f>
        <v/>
      </c>
      <c r="K4327" s="149">
        <f t="shared" si="604"/>
        <v>0</v>
      </c>
      <c r="L4327" s="162">
        <f t="shared" si="605"/>
        <v>0</v>
      </c>
      <c r="M4327" s="162" t="str" cm="1">
        <f t="array" ref="M4327">IF(ISERROR(INDEX('Non Compliance input'!$I$5:$I$156,MATCH(1,(A4327='Non Compliance input'!$A$5:$A$156)*(E4327&gt;='Non Compliance input'!$D$5:$D$156)*(F4327&lt;='Non Compliance input'!$E$5:$E$156)*('Non Compliance input'!$I$5:$I$156="Yes"),0))
),"","Yes")</f>
        <v/>
      </c>
      <c r="N4327" s="149" t="str">
        <f>IF(VLOOKUP($A4327,HourEndingOutage!$B$3:$F$746,5,0)="Outage","Outage","")</f>
        <v/>
      </c>
      <c r="O4327" s="18">
        <f t="shared" si="606"/>
        <v>0</v>
      </c>
      <c r="P4327" s="18" t="str">
        <f t="shared" si="607"/>
        <v/>
      </c>
      <c r="Q4327" s="18">
        <f t="shared" si="608"/>
        <v>0</v>
      </c>
      <c r="R4327" s="118"/>
    </row>
    <row r="4328" spans="1:18" x14ac:dyDescent="0.25">
      <c r="A4328" s="25">
        <f t="shared" si="609"/>
        <v>481</v>
      </c>
      <c r="B4328" s="23">
        <f t="shared" si="610"/>
        <v>44582</v>
      </c>
      <c r="C4328" s="24">
        <v>1</v>
      </c>
      <c r="D4328" s="54" t="str">
        <f t="shared" si="602"/>
        <v>ASET</v>
      </c>
      <c r="E4328" s="178"/>
      <c r="F4328" s="179"/>
      <c r="G4328" s="177"/>
      <c r="H4328" s="177"/>
      <c r="I4328" s="169">
        <f t="shared" si="603"/>
        <v>0</v>
      </c>
      <c r="J4328" s="149" t="str" cm="1">
        <f t="array" ref="J4328">IF(ISERROR(INDEX('Non Compliance input'!$H$5:$H$156,MATCH(1,(A4328='Non Compliance input'!$A$5:$A$156)*(F4328&gt;='Non Compliance input'!$D$5:$D$156)*(E4328&lt;'Non Compliance input'!$E$5:$E$156)*('Non Compliance input'!$H$5:$H$156="Yes"),0))
),"","Yes")</f>
        <v/>
      </c>
      <c r="K4328" s="149">
        <f t="shared" si="604"/>
        <v>0</v>
      </c>
      <c r="L4328" s="162">
        <f t="shared" si="605"/>
        <v>0</v>
      </c>
      <c r="M4328" s="162" t="str" cm="1">
        <f t="array" ref="M4328">IF(ISERROR(INDEX('Non Compliance input'!$I$5:$I$156,MATCH(1,(A4328='Non Compliance input'!$A$5:$A$156)*(E4328&gt;='Non Compliance input'!$D$5:$D$156)*(F4328&lt;='Non Compliance input'!$E$5:$E$156)*('Non Compliance input'!$I$5:$I$156="Yes"),0))
),"","Yes")</f>
        <v/>
      </c>
      <c r="N4328" s="149" t="str">
        <f>IF(VLOOKUP($A4328,HourEndingOutage!$B$3:$F$746,5,0)="Outage","Outage","")</f>
        <v/>
      </c>
      <c r="O4328" s="18">
        <f t="shared" si="606"/>
        <v>0</v>
      </c>
      <c r="P4328" s="18" t="str">
        <f t="shared" si="607"/>
        <v/>
      </c>
      <c r="Q4328" s="18">
        <f t="shared" si="608"/>
        <v>0</v>
      </c>
      <c r="R4328" s="118"/>
    </row>
    <row r="4329" spans="1:18" x14ac:dyDescent="0.25">
      <c r="A4329" s="25">
        <f t="shared" si="609"/>
        <v>481</v>
      </c>
      <c r="B4329" s="23">
        <f t="shared" si="610"/>
        <v>44582</v>
      </c>
      <c r="C4329" s="24">
        <v>1</v>
      </c>
      <c r="D4329" s="54" t="str">
        <f t="shared" si="602"/>
        <v>ASET</v>
      </c>
      <c r="E4329" s="178"/>
      <c r="F4329" s="179"/>
      <c r="G4329" s="177"/>
      <c r="H4329" s="177"/>
      <c r="I4329" s="169">
        <f t="shared" si="603"/>
        <v>0</v>
      </c>
      <c r="J4329" s="149" t="str" cm="1">
        <f t="array" ref="J4329">IF(ISERROR(INDEX('Non Compliance input'!$H$5:$H$156,MATCH(1,(A4329='Non Compliance input'!$A$5:$A$156)*(F4329&gt;='Non Compliance input'!$D$5:$D$156)*(E4329&lt;'Non Compliance input'!$E$5:$E$156)*('Non Compliance input'!$H$5:$H$156="Yes"),0))
),"","Yes")</f>
        <v/>
      </c>
      <c r="K4329" s="149">
        <f t="shared" si="604"/>
        <v>0</v>
      </c>
      <c r="L4329" s="162">
        <f t="shared" si="605"/>
        <v>0</v>
      </c>
      <c r="M4329" s="162" t="str" cm="1">
        <f t="array" ref="M4329">IF(ISERROR(INDEX('Non Compliance input'!$I$5:$I$156,MATCH(1,(A4329='Non Compliance input'!$A$5:$A$156)*(E4329&gt;='Non Compliance input'!$D$5:$D$156)*(F4329&lt;='Non Compliance input'!$E$5:$E$156)*('Non Compliance input'!$I$5:$I$156="Yes"),0))
),"","Yes")</f>
        <v/>
      </c>
      <c r="N4329" s="149" t="str">
        <f>IF(VLOOKUP($A4329,HourEndingOutage!$B$3:$F$746,5,0)="Outage","Outage","")</f>
        <v/>
      </c>
      <c r="O4329" s="18">
        <f t="shared" si="606"/>
        <v>0</v>
      </c>
      <c r="P4329" s="18" t="str">
        <f t="shared" si="607"/>
        <v/>
      </c>
      <c r="Q4329" s="18">
        <f t="shared" si="608"/>
        <v>0</v>
      </c>
      <c r="R4329" s="118"/>
    </row>
    <row r="4330" spans="1:18" x14ac:dyDescent="0.25">
      <c r="A4330" s="25">
        <f t="shared" si="609"/>
        <v>481</v>
      </c>
      <c r="B4330" s="23">
        <f t="shared" si="610"/>
        <v>44582</v>
      </c>
      <c r="C4330" s="24">
        <v>1</v>
      </c>
      <c r="D4330" s="54" t="str">
        <f t="shared" si="602"/>
        <v>ASET</v>
      </c>
      <c r="E4330" s="178"/>
      <c r="F4330" s="179"/>
      <c r="G4330" s="177"/>
      <c r="H4330" s="177"/>
      <c r="I4330" s="169">
        <f t="shared" si="603"/>
        <v>0</v>
      </c>
      <c r="J4330" s="149" t="str" cm="1">
        <f t="array" ref="J4330">IF(ISERROR(INDEX('Non Compliance input'!$H$5:$H$156,MATCH(1,(A4330='Non Compliance input'!$A$5:$A$156)*(F4330&gt;='Non Compliance input'!$D$5:$D$156)*(E4330&lt;'Non Compliance input'!$E$5:$E$156)*('Non Compliance input'!$H$5:$H$156="Yes"),0))
),"","Yes")</f>
        <v/>
      </c>
      <c r="K4330" s="149">
        <f t="shared" si="604"/>
        <v>0</v>
      </c>
      <c r="L4330" s="162">
        <f t="shared" si="605"/>
        <v>0</v>
      </c>
      <c r="M4330" s="162" t="str" cm="1">
        <f t="array" ref="M4330">IF(ISERROR(INDEX('Non Compliance input'!$I$5:$I$156,MATCH(1,(A4330='Non Compliance input'!$A$5:$A$156)*(E4330&gt;='Non Compliance input'!$D$5:$D$156)*(F4330&lt;='Non Compliance input'!$E$5:$E$156)*('Non Compliance input'!$I$5:$I$156="Yes"),0))
),"","Yes")</f>
        <v/>
      </c>
      <c r="N4330" s="149" t="str">
        <f>IF(VLOOKUP($A4330,HourEndingOutage!$B$3:$F$746,5,0)="Outage","Outage","")</f>
        <v/>
      </c>
      <c r="O4330" s="18">
        <f t="shared" si="606"/>
        <v>0</v>
      </c>
      <c r="P4330" s="18" t="str">
        <f t="shared" si="607"/>
        <v/>
      </c>
      <c r="Q4330" s="18">
        <f t="shared" si="608"/>
        <v>0</v>
      </c>
      <c r="R4330" s="118"/>
    </row>
    <row r="4331" spans="1:18" x14ac:dyDescent="0.25">
      <c r="A4331" s="25">
        <f t="shared" si="609"/>
        <v>481</v>
      </c>
      <c r="B4331" s="23">
        <f t="shared" si="610"/>
        <v>44582</v>
      </c>
      <c r="C4331" s="24">
        <v>1</v>
      </c>
      <c r="D4331" s="54" t="str">
        <f t="shared" si="602"/>
        <v>ASET</v>
      </c>
      <c r="E4331" s="178"/>
      <c r="F4331" s="179"/>
      <c r="G4331" s="177"/>
      <c r="H4331" s="177"/>
      <c r="I4331" s="169">
        <f t="shared" si="603"/>
        <v>0</v>
      </c>
      <c r="J4331" s="149" t="str" cm="1">
        <f t="array" ref="J4331">IF(ISERROR(INDEX('Non Compliance input'!$H$5:$H$156,MATCH(1,(A4331='Non Compliance input'!$A$5:$A$156)*(F4331&gt;='Non Compliance input'!$D$5:$D$156)*(E4331&lt;'Non Compliance input'!$E$5:$E$156)*('Non Compliance input'!$H$5:$H$156="Yes"),0))
),"","Yes")</f>
        <v/>
      </c>
      <c r="K4331" s="149">
        <f t="shared" si="604"/>
        <v>0</v>
      </c>
      <c r="L4331" s="162">
        <f t="shared" si="605"/>
        <v>0</v>
      </c>
      <c r="M4331" s="162" t="str" cm="1">
        <f t="array" ref="M4331">IF(ISERROR(INDEX('Non Compliance input'!$I$5:$I$156,MATCH(1,(A4331='Non Compliance input'!$A$5:$A$156)*(E4331&gt;='Non Compliance input'!$D$5:$D$156)*(F4331&lt;='Non Compliance input'!$E$5:$E$156)*('Non Compliance input'!$I$5:$I$156="Yes"),0))
),"","Yes")</f>
        <v/>
      </c>
      <c r="N4331" s="149" t="str">
        <f>IF(VLOOKUP($A4331,HourEndingOutage!$B$3:$F$746,5,0)="Outage","Outage","")</f>
        <v/>
      </c>
      <c r="O4331" s="18">
        <f t="shared" si="606"/>
        <v>0</v>
      </c>
      <c r="P4331" s="18" t="str">
        <f t="shared" si="607"/>
        <v/>
      </c>
      <c r="Q4331" s="18">
        <f t="shared" si="608"/>
        <v>0</v>
      </c>
      <c r="R4331" s="118"/>
    </row>
    <row r="4332" spans="1:18" x14ac:dyDescent="0.25">
      <c r="A4332" s="25">
        <f t="shared" si="609"/>
        <v>482</v>
      </c>
      <c r="B4332" s="23">
        <f t="shared" si="610"/>
        <v>44582</v>
      </c>
      <c r="C4332" s="24">
        <v>2</v>
      </c>
      <c r="D4332" s="54" t="str">
        <f t="shared" si="602"/>
        <v>ASET</v>
      </c>
      <c r="E4332" s="178"/>
      <c r="F4332" s="179"/>
      <c r="G4332" s="177"/>
      <c r="H4332" s="177"/>
      <c r="I4332" s="169">
        <f t="shared" si="603"/>
        <v>0</v>
      </c>
      <c r="J4332" s="149" t="str" cm="1">
        <f t="array" ref="J4332">IF(ISERROR(INDEX('Non Compliance input'!$H$5:$H$156,MATCH(1,(A4332='Non Compliance input'!$A$5:$A$156)*(F4332&gt;='Non Compliance input'!$D$5:$D$156)*(E4332&lt;'Non Compliance input'!$E$5:$E$156)*('Non Compliance input'!$H$5:$H$156="Yes"),0))
),"","Yes")</f>
        <v/>
      </c>
      <c r="K4332" s="149">
        <f t="shared" si="604"/>
        <v>0</v>
      </c>
      <c r="L4332" s="162">
        <f t="shared" si="605"/>
        <v>0</v>
      </c>
      <c r="M4332" s="162" t="str" cm="1">
        <f t="array" ref="M4332">IF(ISERROR(INDEX('Non Compliance input'!$I$5:$I$156,MATCH(1,(A4332='Non Compliance input'!$A$5:$A$156)*(E4332&gt;='Non Compliance input'!$D$5:$D$156)*(F4332&lt;='Non Compliance input'!$E$5:$E$156)*('Non Compliance input'!$I$5:$I$156="Yes"),0))
),"","Yes")</f>
        <v/>
      </c>
      <c r="N4332" s="149" t="str">
        <f>IF(VLOOKUP($A4332,HourEndingOutage!$B$3:$F$746,5,0)="Outage","Outage","")</f>
        <v/>
      </c>
      <c r="O4332" s="18">
        <f t="shared" si="606"/>
        <v>0</v>
      </c>
      <c r="P4332" s="18" t="str">
        <f t="shared" si="607"/>
        <v/>
      </c>
      <c r="Q4332" s="18">
        <f t="shared" si="608"/>
        <v>0</v>
      </c>
      <c r="R4332" s="118"/>
    </row>
    <row r="4333" spans="1:18" x14ac:dyDescent="0.25">
      <c r="A4333" s="25">
        <f t="shared" si="609"/>
        <v>482</v>
      </c>
      <c r="B4333" s="23">
        <f t="shared" si="610"/>
        <v>44582</v>
      </c>
      <c r="C4333" s="24">
        <v>2</v>
      </c>
      <c r="D4333" s="54" t="str">
        <f t="shared" si="602"/>
        <v>ASET</v>
      </c>
      <c r="E4333" s="178"/>
      <c r="F4333" s="179"/>
      <c r="G4333" s="177"/>
      <c r="H4333" s="177"/>
      <c r="I4333" s="169">
        <f t="shared" si="603"/>
        <v>0</v>
      </c>
      <c r="J4333" s="149" t="str" cm="1">
        <f t="array" ref="J4333">IF(ISERROR(INDEX('Non Compliance input'!$H$5:$H$156,MATCH(1,(A4333='Non Compliance input'!$A$5:$A$156)*(F4333&gt;='Non Compliance input'!$D$5:$D$156)*(E4333&lt;'Non Compliance input'!$E$5:$E$156)*('Non Compliance input'!$H$5:$H$156="Yes"),0))
),"","Yes")</f>
        <v/>
      </c>
      <c r="K4333" s="149">
        <f t="shared" si="604"/>
        <v>0</v>
      </c>
      <c r="L4333" s="162">
        <f t="shared" si="605"/>
        <v>0</v>
      </c>
      <c r="M4333" s="162" t="str" cm="1">
        <f t="array" ref="M4333">IF(ISERROR(INDEX('Non Compliance input'!$I$5:$I$156,MATCH(1,(A4333='Non Compliance input'!$A$5:$A$156)*(E4333&gt;='Non Compliance input'!$D$5:$D$156)*(F4333&lt;='Non Compliance input'!$E$5:$E$156)*('Non Compliance input'!$I$5:$I$156="Yes"),0))
),"","Yes")</f>
        <v/>
      </c>
      <c r="N4333" s="149" t="str">
        <f>IF(VLOOKUP($A4333,HourEndingOutage!$B$3:$F$746,5,0)="Outage","Outage","")</f>
        <v/>
      </c>
      <c r="O4333" s="18">
        <f t="shared" si="606"/>
        <v>0</v>
      </c>
      <c r="P4333" s="18" t="str">
        <f t="shared" si="607"/>
        <v/>
      </c>
      <c r="Q4333" s="18">
        <f t="shared" si="608"/>
        <v>0</v>
      </c>
      <c r="R4333" s="118"/>
    </row>
    <row r="4334" spans="1:18" x14ac:dyDescent="0.25">
      <c r="A4334" s="25">
        <f t="shared" si="609"/>
        <v>482</v>
      </c>
      <c r="B4334" s="23">
        <f t="shared" si="610"/>
        <v>44582</v>
      </c>
      <c r="C4334" s="24">
        <v>2</v>
      </c>
      <c r="D4334" s="54" t="str">
        <f t="shared" si="602"/>
        <v>ASET</v>
      </c>
      <c r="E4334" s="178"/>
      <c r="F4334" s="179"/>
      <c r="G4334" s="177"/>
      <c r="H4334" s="177"/>
      <c r="I4334" s="169">
        <f t="shared" si="603"/>
        <v>0</v>
      </c>
      <c r="J4334" s="149" t="str" cm="1">
        <f t="array" ref="J4334">IF(ISERROR(INDEX('Non Compliance input'!$H$5:$H$156,MATCH(1,(A4334='Non Compliance input'!$A$5:$A$156)*(F4334&gt;='Non Compliance input'!$D$5:$D$156)*(E4334&lt;'Non Compliance input'!$E$5:$E$156)*('Non Compliance input'!$H$5:$H$156="Yes"),0))
),"","Yes")</f>
        <v/>
      </c>
      <c r="K4334" s="149">
        <f t="shared" si="604"/>
        <v>0</v>
      </c>
      <c r="L4334" s="162">
        <f t="shared" si="605"/>
        <v>0</v>
      </c>
      <c r="M4334" s="162" t="str" cm="1">
        <f t="array" ref="M4334">IF(ISERROR(INDEX('Non Compliance input'!$I$5:$I$156,MATCH(1,(A4334='Non Compliance input'!$A$5:$A$156)*(E4334&gt;='Non Compliance input'!$D$5:$D$156)*(F4334&lt;='Non Compliance input'!$E$5:$E$156)*('Non Compliance input'!$I$5:$I$156="Yes"),0))
),"","Yes")</f>
        <v/>
      </c>
      <c r="N4334" s="149" t="str">
        <f>IF(VLOOKUP($A4334,HourEndingOutage!$B$3:$F$746,5,0)="Outage","Outage","")</f>
        <v/>
      </c>
      <c r="O4334" s="18">
        <f t="shared" si="606"/>
        <v>0</v>
      </c>
      <c r="P4334" s="18" t="str">
        <f t="shared" si="607"/>
        <v/>
      </c>
      <c r="Q4334" s="18">
        <f t="shared" si="608"/>
        <v>0</v>
      </c>
      <c r="R4334" s="118"/>
    </row>
    <row r="4335" spans="1:18" x14ac:dyDescent="0.25">
      <c r="A4335" s="25">
        <f t="shared" si="609"/>
        <v>482</v>
      </c>
      <c r="B4335" s="23">
        <f t="shared" si="610"/>
        <v>44582</v>
      </c>
      <c r="C4335" s="24">
        <v>2</v>
      </c>
      <c r="D4335" s="54" t="str">
        <f t="shared" si="602"/>
        <v>ASET</v>
      </c>
      <c r="E4335" s="178"/>
      <c r="F4335" s="179"/>
      <c r="G4335" s="177"/>
      <c r="H4335" s="177"/>
      <c r="I4335" s="169">
        <f t="shared" si="603"/>
        <v>0</v>
      </c>
      <c r="J4335" s="149" t="str" cm="1">
        <f t="array" ref="J4335">IF(ISERROR(INDEX('Non Compliance input'!$H$5:$H$156,MATCH(1,(A4335='Non Compliance input'!$A$5:$A$156)*(F4335&gt;='Non Compliance input'!$D$5:$D$156)*(E4335&lt;'Non Compliance input'!$E$5:$E$156)*('Non Compliance input'!$H$5:$H$156="Yes"),0))
),"","Yes")</f>
        <v/>
      </c>
      <c r="K4335" s="149">
        <f t="shared" si="604"/>
        <v>0</v>
      </c>
      <c r="L4335" s="162">
        <f t="shared" si="605"/>
        <v>0</v>
      </c>
      <c r="M4335" s="162" t="str" cm="1">
        <f t="array" ref="M4335">IF(ISERROR(INDEX('Non Compliance input'!$I$5:$I$156,MATCH(1,(A4335='Non Compliance input'!$A$5:$A$156)*(E4335&gt;='Non Compliance input'!$D$5:$D$156)*(F4335&lt;='Non Compliance input'!$E$5:$E$156)*('Non Compliance input'!$I$5:$I$156="Yes"),0))
),"","Yes")</f>
        <v/>
      </c>
      <c r="N4335" s="149" t="str">
        <f>IF(VLOOKUP($A4335,HourEndingOutage!$B$3:$F$746,5,0)="Outage","Outage","")</f>
        <v/>
      </c>
      <c r="O4335" s="18">
        <f t="shared" si="606"/>
        <v>0</v>
      </c>
      <c r="P4335" s="18" t="str">
        <f t="shared" si="607"/>
        <v/>
      </c>
      <c r="Q4335" s="18">
        <f t="shared" si="608"/>
        <v>0</v>
      </c>
      <c r="R4335" s="118"/>
    </row>
    <row r="4336" spans="1:18" x14ac:dyDescent="0.25">
      <c r="A4336" s="25">
        <f t="shared" si="609"/>
        <v>482</v>
      </c>
      <c r="B4336" s="23">
        <f t="shared" si="610"/>
        <v>44582</v>
      </c>
      <c r="C4336" s="24">
        <v>2</v>
      </c>
      <c r="D4336" s="54" t="str">
        <f t="shared" si="602"/>
        <v>ASET</v>
      </c>
      <c r="E4336" s="178"/>
      <c r="F4336" s="179"/>
      <c r="G4336" s="177"/>
      <c r="H4336" s="177"/>
      <c r="I4336" s="169">
        <f t="shared" si="603"/>
        <v>0</v>
      </c>
      <c r="J4336" s="149" t="str" cm="1">
        <f t="array" ref="J4336">IF(ISERROR(INDEX('Non Compliance input'!$H$5:$H$156,MATCH(1,(A4336='Non Compliance input'!$A$5:$A$156)*(F4336&gt;='Non Compliance input'!$D$5:$D$156)*(E4336&lt;'Non Compliance input'!$E$5:$E$156)*('Non Compliance input'!$H$5:$H$156="Yes"),0))
),"","Yes")</f>
        <v/>
      </c>
      <c r="K4336" s="149">
        <f t="shared" si="604"/>
        <v>0</v>
      </c>
      <c r="L4336" s="162">
        <f t="shared" si="605"/>
        <v>0</v>
      </c>
      <c r="M4336" s="162" t="str" cm="1">
        <f t="array" ref="M4336">IF(ISERROR(INDEX('Non Compliance input'!$I$5:$I$156,MATCH(1,(A4336='Non Compliance input'!$A$5:$A$156)*(E4336&gt;='Non Compliance input'!$D$5:$D$156)*(F4336&lt;='Non Compliance input'!$E$5:$E$156)*('Non Compliance input'!$I$5:$I$156="Yes"),0))
),"","Yes")</f>
        <v/>
      </c>
      <c r="N4336" s="149" t="str">
        <f>IF(VLOOKUP($A4336,HourEndingOutage!$B$3:$F$746,5,0)="Outage","Outage","")</f>
        <v/>
      </c>
      <c r="O4336" s="18">
        <f t="shared" si="606"/>
        <v>0</v>
      </c>
      <c r="P4336" s="18" t="str">
        <f t="shared" si="607"/>
        <v/>
      </c>
      <c r="Q4336" s="18">
        <f t="shared" si="608"/>
        <v>0</v>
      </c>
      <c r="R4336" s="118"/>
    </row>
    <row r="4337" spans="1:18" x14ac:dyDescent="0.25">
      <c r="A4337" s="25">
        <f t="shared" si="609"/>
        <v>482</v>
      </c>
      <c r="B4337" s="23">
        <f t="shared" si="610"/>
        <v>44582</v>
      </c>
      <c r="C4337" s="24">
        <v>2</v>
      </c>
      <c r="D4337" s="54" t="str">
        <f t="shared" si="602"/>
        <v>ASET</v>
      </c>
      <c r="E4337" s="178"/>
      <c r="F4337" s="179"/>
      <c r="G4337" s="177"/>
      <c r="H4337" s="177"/>
      <c r="I4337" s="169">
        <f t="shared" si="603"/>
        <v>0</v>
      </c>
      <c r="J4337" s="149" t="str" cm="1">
        <f t="array" ref="J4337">IF(ISERROR(INDEX('Non Compliance input'!$H$5:$H$156,MATCH(1,(A4337='Non Compliance input'!$A$5:$A$156)*(F4337&gt;='Non Compliance input'!$D$5:$D$156)*(E4337&lt;'Non Compliance input'!$E$5:$E$156)*('Non Compliance input'!$H$5:$H$156="Yes"),0))
),"","Yes")</f>
        <v/>
      </c>
      <c r="K4337" s="149">
        <f t="shared" si="604"/>
        <v>0</v>
      </c>
      <c r="L4337" s="162">
        <f t="shared" si="605"/>
        <v>0</v>
      </c>
      <c r="M4337" s="162" t="str" cm="1">
        <f t="array" ref="M4337">IF(ISERROR(INDEX('Non Compliance input'!$I$5:$I$156,MATCH(1,(A4337='Non Compliance input'!$A$5:$A$156)*(E4337&gt;='Non Compliance input'!$D$5:$D$156)*(F4337&lt;='Non Compliance input'!$E$5:$E$156)*('Non Compliance input'!$I$5:$I$156="Yes"),0))
),"","Yes")</f>
        <v/>
      </c>
      <c r="N4337" s="149" t="str">
        <f>IF(VLOOKUP($A4337,HourEndingOutage!$B$3:$F$746,5,0)="Outage","Outage","")</f>
        <v/>
      </c>
      <c r="O4337" s="18">
        <f t="shared" si="606"/>
        <v>0</v>
      </c>
      <c r="P4337" s="18" t="str">
        <f t="shared" si="607"/>
        <v/>
      </c>
      <c r="Q4337" s="18">
        <f t="shared" si="608"/>
        <v>0</v>
      </c>
      <c r="R4337" s="118"/>
    </row>
    <row r="4338" spans="1:18" x14ac:dyDescent="0.25">
      <c r="A4338" s="25">
        <f t="shared" si="609"/>
        <v>482</v>
      </c>
      <c r="B4338" s="23">
        <f t="shared" si="610"/>
        <v>44582</v>
      </c>
      <c r="C4338" s="24">
        <v>2</v>
      </c>
      <c r="D4338" s="54" t="str">
        <f t="shared" si="602"/>
        <v>ASET</v>
      </c>
      <c r="E4338" s="178"/>
      <c r="F4338" s="179"/>
      <c r="G4338" s="177"/>
      <c r="H4338" s="177"/>
      <c r="I4338" s="169">
        <f t="shared" si="603"/>
        <v>0</v>
      </c>
      <c r="J4338" s="149" t="str" cm="1">
        <f t="array" ref="J4338">IF(ISERROR(INDEX('Non Compliance input'!$H$5:$H$156,MATCH(1,(A4338='Non Compliance input'!$A$5:$A$156)*(F4338&gt;='Non Compliance input'!$D$5:$D$156)*(E4338&lt;'Non Compliance input'!$E$5:$E$156)*('Non Compliance input'!$H$5:$H$156="Yes"),0))
),"","Yes")</f>
        <v/>
      </c>
      <c r="K4338" s="149">
        <f t="shared" si="604"/>
        <v>0</v>
      </c>
      <c r="L4338" s="162">
        <f t="shared" si="605"/>
        <v>0</v>
      </c>
      <c r="M4338" s="162" t="str" cm="1">
        <f t="array" ref="M4338">IF(ISERROR(INDEX('Non Compliance input'!$I$5:$I$156,MATCH(1,(A4338='Non Compliance input'!$A$5:$A$156)*(E4338&gt;='Non Compliance input'!$D$5:$D$156)*(F4338&lt;='Non Compliance input'!$E$5:$E$156)*('Non Compliance input'!$I$5:$I$156="Yes"),0))
),"","Yes")</f>
        <v/>
      </c>
      <c r="N4338" s="149" t="str">
        <f>IF(VLOOKUP($A4338,HourEndingOutage!$B$3:$F$746,5,0)="Outage","Outage","")</f>
        <v/>
      </c>
      <c r="O4338" s="18">
        <f t="shared" si="606"/>
        <v>0</v>
      </c>
      <c r="P4338" s="18" t="str">
        <f t="shared" si="607"/>
        <v/>
      </c>
      <c r="Q4338" s="18">
        <f t="shared" si="608"/>
        <v>0</v>
      </c>
      <c r="R4338" s="118"/>
    </row>
    <row r="4339" spans="1:18" x14ac:dyDescent="0.25">
      <c r="A4339" s="25">
        <f t="shared" si="609"/>
        <v>482</v>
      </c>
      <c r="B4339" s="23">
        <f t="shared" si="610"/>
        <v>44582</v>
      </c>
      <c r="C4339" s="24">
        <v>2</v>
      </c>
      <c r="D4339" s="54" t="str">
        <f t="shared" si="602"/>
        <v>ASET</v>
      </c>
      <c r="E4339" s="178"/>
      <c r="F4339" s="179"/>
      <c r="G4339" s="177"/>
      <c r="H4339" s="177"/>
      <c r="I4339" s="169">
        <f t="shared" si="603"/>
        <v>0</v>
      </c>
      <c r="J4339" s="149" t="str" cm="1">
        <f t="array" ref="J4339">IF(ISERROR(INDEX('Non Compliance input'!$H$5:$H$156,MATCH(1,(A4339='Non Compliance input'!$A$5:$A$156)*(F4339&gt;='Non Compliance input'!$D$5:$D$156)*(E4339&lt;'Non Compliance input'!$E$5:$E$156)*('Non Compliance input'!$H$5:$H$156="Yes"),0))
),"","Yes")</f>
        <v/>
      </c>
      <c r="K4339" s="149">
        <f t="shared" si="604"/>
        <v>0</v>
      </c>
      <c r="L4339" s="162">
        <f t="shared" si="605"/>
        <v>0</v>
      </c>
      <c r="M4339" s="162" t="str" cm="1">
        <f t="array" ref="M4339">IF(ISERROR(INDEX('Non Compliance input'!$I$5:$I$156,MATCH(1,(A4339='Non Compliance input'!$A$5:$A$156)*(E4339&gt;='Non Compliance input'!$D$5:$D$156)*(F4339&lt;='Non Compliance input'!$E$5:$E$156)*('Non Compliance input'!$I$5:$I$156="Yes"),0))
),"","Yes")</f>
        <v/>
      </c>
      <c r="N4339" s="149" t="str">
        <f>IF(VLOOKUP($A4339,HourEndingOutage!$B$3:$F$746,5,0)="Outage","Outage","")</f>
        <v/>
      </c>
      <c r="O4339" s="18">
        <f t="shared" si="606"/>
        <v>0</v>
      </c>
      <c r="P4339" s="18" t="str">
        <f t="shared" si="607"/>
        <v/>
      </c>
      <c r="Q4339" s="18">
        <f t="shared" si="608"/>
        <v>0</v>
      </c>
      <c r="R4339" s="118"/>
    </row>
    <row r="4340" spans="1:18" x14ac:dyDescent="0.25">
      <c r="A4340" s="25">
        <f t="shared" si="609"/>
        <v>482</v>
      </c>
      <c r="B4340" s="23">
        <f t="shared" si="610"/>
        <v>44582</v>
      </c>
      <c r="C4340" s="24">
        <v>2</v>
      </c>
      <c r="D4340" s="54" t="str">
        <f t="shared" si="602"/>
        <v>ASET</v>
      </c>
      <c r="E4340" s="178"/>
      <c r="F4340" s="179"/>
      <c r="G4340" s="177"/>
      <c r="H4340" s="177"/>
      <c r="I4340" s="169">
        <f t="shared" si="603"/>
        <v>0</v>
      </c>
      <c r="J4340" s="149" t="str" cm="1">
        <f t="array" ref="J4340">IF(ISERROR(INDEX('Non Compliance input'!$H$5:$H$156,MATCH(1,(A4340='Non Compliance input'!$A$5:$A$156)*(F4340&gt;='Non Compliance input'!$D$5:$D$156)*(E4340&lt;'Non Compliance input'!$E$5:$E$156)*('Non Compliance input'!$H$5:$H$156="Yes"),0))
),"","Yes")</f>
        <v/>
      </c>
      <c r="K4340" s="149">
        <f t="shared" si="604"/>
        <v>0</v>
      </c>
      <c r="L4340" s="162">
        <f t="shared" si="605"/>
        <v>0</v>
      </c>
      <c r="M4340" s="162" t="str" cm="1">
        <f t="array" ref="M4340">IF(ISERROR(INDEX('Non Compliance input'!$I$5:$I$156,MATCH(1,(A4340='Non Compliance input'!$A$5:$A$156)*(E4340&gt;='Non Compliance input'!$D$5:$D$156)*(F4340&lt;='Non Compliance input'!$E$5:$E$156)*('Non Compliance input'!$I$5:$I$156="Yes"),0))
),"","Yes")</f>
        <v/>
      </c>
      <c r="N4340" s="149" t="str">
        <f>IF(VLOOKUP($A4340,HourEndingOutage!$B$3:$F$746,5,0)="Outage","Outage","")</f>
        <v/>
      </c>
      <c r="O4340" s="18">
        <f t="shared" si="606"/>
        <v>0</v>
      </c>
      <c r="P4340" s="18" t="str">
        <f t="shared" si="607"/>
        <v/>
      </c>
      <c r="Q4340" s="18">
        <f t="shared" si="608"/>
        <v>0</v>
      </c>
      <c r="R4340" s="118"/>
    </row>
    <row r="4341" spans="1:18" x14ac:dyDescent="0.25">
      <c r="A4341" s="25">
        <f t="shared" si="609"/>
        <v>483</v>
      </c>
      <c r="B4341" s="23">
        <f t="shared" si="610"/>
        <v>44582</v>
      </c>
      <c r="C4341" s="24">
        <v>3</v>
      </c>
      <c r="D4341" s="54" t="str">
        <f t="shared" si="602"/>
        <v>ASET</v>
      </c>
      <c r="E4341" s="178"/>
      <c r="F4341" s="179"/>
      <c r="G4341" s="177"/>
      <c r="H4341" s="177"/>
      <c r="I4341" s="169">
        <f t="shared" si="603"/>
        <v>0</v>
      </c>
      <c r="J4341" s="149" t="str" cm="1">
        <f t="array" ref="J4341">IF(ISERROR(INDEX('Non Compliance input'!$H$5:$H$156,MATCH(1,(A4341='Non Compliance input'!$A$5:$A$156)*(F4341&gt;='Non Compliance input'!$D$5:$D$156)*(E4341&lt;'Non Compliance input'!$E$5:$E$156)*('Non Compliance input'!$H$5:$H$156="Yes"),0))
),"","Yes")</f>
        <v/>
      </c>
      <c r="K4341" s="149">
        <f t="shared" si="604"/>
        <v>0</v>
      </c>
      <c r="L4341" s="162">
        <f t="shared" si="605"/>
        <v>0</v>
      </c>
      <c r="M4341" s="162" t="str" cm="1">
        <f t="array" ref="M4341">IF(ISERROR(INDEX('Non Compliance input'!$I$5:$I$156,MATCH(1,(A4341='Non Compliance input'!$A$5:$A$156)*(E4341&gt;='Non Compliance input'!$D$5:$D$156)*(F4341&lt;='Non Compliance input'!$E$5:$E$156)*('Non Compliance input'!$I$5:$I$156="Yes"),0))
),"","Yes")</f>
        <v/>
      </c>
      <c r="N4341" s="149" t="str">
        <f>IF(VLOOKUP($A4341,HourEndingOutage!$B$3:$F$746,5,0)="Outage","Outage","")</f>
        <v/>
      </c>
      <c r="O4341" s="18">
        <f t="shared" si="606"/>
        <v>0</v>
      </c>
      <c r="P4341" s="18" t="str">
        <f t="shared" si="607"/>
        <v/>
      </c>
      <c r="Q4341" s="18">
        <f t="shared" si="608"/>
        <v>0</v>
      </c>
      <c r="R4341" s="118"/>
    </row>
    <row r="4342" spans="1:18" x14ac:dyDescent="0.25">
      <c r="A4342" s="25">
        <f t="shared" si="609"/>
        <v>483</v>
      </c>
      <c r="B4342" s="23">
        <f t="shared" si="610"/>
        <v>44582</v>
      </c>
      <c r="C4342" s="24">
        <v>3</v>
      </c>
      <c r="D4342" s="54" t="str">
        <f t="shared" si="602"/>
        <v>ASET</v>
      </c>
      <c r="E4342" s="178"/>
      <c r="F4342" s="179"/>
      <c r="G4342" s="177"/>
      <c r="H4342" s="177"/>
      <c r="I4342" s="169">
        <f t="shared" si="603"/>
        <v>0</v>
      </c>
      <c r="J4342" s="149" t="str" cm="1">
        <f t="array" ref="J4342">IF(ISERROR(INDEX('Non Compliance input'!$H$5:$H$156,MATCH(1,(A4342='Non Compliance input'!$A$5:$A$156)*(F4342&gt;='Non Compliance input'!$D$5:$D$156)*(E4342&lt;'Non Compliance input'!$E$5:$E$156)*('Non Compliance input'!$H$5:$H$156="Yes"),0))
),"","Yes")</f>
        <v/>
      </c>
      <c r="K4342" s="149">
        <f t="shared" si="604"/>
        <v>0</v>
      </c>
      <c r="L4342" s="162">
        <f t="shared" si="605"/>
        <v>0</v>
      </c>
      <c r="M4342" s="162" t="str" cm="1">
        <f t="array" ref="M4342">IF(ISERROR(INDEX('Non Compliance input'!$I$5:$I$156,MATCH(1,(A4342='Non Compliance input'!$A$5:$A$156)*(E4342&gt;='Non Compliance input'!$D$5:$D$156)*(F4342&lt;='Non Compliance input'!$E$5:$E$156)*('Non Compliance input'!$I$5:$I$156="Yes"),0))
),"","Yes")</f>
        <v/>
      </c>
      <c r="N4342" s="149" t="str">
        <f>IF(VLOOKUP($A4342,HourEndingOutage!$B$3:$F$746,5,0)="Outage","Outage","")</f>
        <v/>
      </c>
      <c r="O4342" s="18">
        <f t="shared" si="606"/>
        <v>0</v>
      </c>
      <c r="P4342" s="18" t="str">
        <f t="shared" si="607"/>
        <v/>
      </c>
      <c r="Q4342" s="18">
        <f t="shared" si="608"/>
        <v>0</v>
      </c>
      <c r="R4342" s="118"/>
    </row>
    <row r="4343" spans="1:18" x14ac:dyDescent="0.25">
      <c r="A4343" s="25">
        <f t="shared" si="609"/>
        <v>483</v>
      </c>
      <c r="B4343" s="23">
        <f t="shared" si="610"/>
        <v>44582</v>
      </c>
      <c r="C4343" s="24">
        <v>3</v>
      </c>
      <c r="D4343" s="54" t="str">
        <f t="shared" si="602"/>
        <v>ASET</v>
      </c>
      <c r="E4343" s="178"/>
      <c r="F4343" s="179"/>
      <c r="G4343" s="177"/>
      <c r="H4343" s="177"/>
      <c r="I4343" s="169">
        <f t="shared" si="603"/>
        <v>0</v>
      </c>
      <c r="J4343" s="149" t="str" cm="1">
        <f t="array" ref="J4343">IF(ISERROR(INDEX('Non Compliance input'!$H$5:$H$156,MATCH(1,(A4343='Non Compliance input'!$A$5:$A$156)*(F4343&gt;='Non Compliance input'!$D$5:$D$156)*(E4343&lt;'Non Compliance input'!$E$5:$E$156)*('Non Compliance input'!$H$5:$H$156="Yes"),0))
),"","Yes")</f>
        <v/>
      </c>
      <c r="K4343" s="149">
        <f t="shared" si="604"/>
        <v>0</v>
      </c>
      <c r="L4343" s="162">
        <f t="shared" si="605"/>
        <v>0</v>
      </c>
      <c r="M4343" s="162" t="str" cm="1">
        <f t="array" ref="M4343">IF(ISERROR(INDEX('Non Compliance input'!$I$5:$I$156,MATCH(1,(A4343='Non Compliance input'!$A$5:$A$156)*(E4343&gt;='Non Compliance input'!$D$5:$D$156)*(F4343&lt;='Non Compliance input'!$E$5:$E$156)*('Non Compliance input'!$I$5:$I$156="Yes"),0))
),"","Yes")</f>
        <v/>
      </c>
      <c r="N4343" s="149" t="str">
        <f>IF(VLOOKUP($A4343,HourEndingOutage!$B$3:$F$746,5,0)="Outage","Outage","")</f>
        <v/>
      </c>
      <c r="O4343" s="18">
        <f t="shared" si="606"/>
        <v>0</v>
      </c>
      <c r="P4343" s="18" t="str">
        <f t="shared" si="607"/>
        <v/>
      </c>
      <c r="Q4343" s="18">
        <f t="shared" si="608"/>
        <v>0</v>
      </c>
      <c r="R4343" s="118"/>
    </row>
    <row r="4344" spans="1:18" x14ac:dyDescent="0.25">
      <c r="A4344" s="25">
        <f t="shared" si="609"/>
        <v>483</v>
      </c>
      <c r="B4344" s="23">
        <f t="shared" si="610"/>
        <v>44582</v>
      </c>
      <c r="C4344" s="24">
        <v>3</v>
      </c>
      <c r="D4344" s="54" t="str">
        <f t="shared" si="602"/>
        <v>ASET</v>
      </c>
      <c r="E4344" s="178"/>
      <c r="F4344" s="179"/>
      <c r="G4344" s="177"/>
      <c r="H4344" s="177"/>
      <c r="I4344" s="169">
        <f t="shared" si="603"/>
        <v>0</v>
      </c>
      <c r="J4344" s="149" t="str" cm="1">
        <f t="array" ref="J4344">IF(ISERROR(INDEX('Non Compliance input'!$H$5:$H$156,MATCH(1,(A4344='Non Compliance input'!$A$5:$A$156)*(F4344&gt;='Non Compliance input'!$D$5:$D$156)*(E4344&lt;'Non Compliance input'!$E$5:$E$156)*('Non Compliance input'!$H$5:$H$156="Yes"),0))
),"","Yes")</f>
        <v/>
      </c>
      <c r="K4344" s="149">
        <f t="shared" si="604"/>
        <v>0</v>
      </c>
      <c r="L4344" s="162">
        <f t="shared" si="605"/>
        <v>0</v>
      </c>
      <c r="M4344" s="162" t="str" cm="1">
        <f t="array" ref="M4344">IF(ISERROR(INDEX('Non Compliance input'!$I$5:$I$156,MATCH(1,(A4344='Non Compliance input'!$A$5:$A$156)*(E4344&gt;='Non Compliance input'!$D$5:$D$156)*(F4344&lt;='Non Compliance input'!$E$5:$E$156)*('Non Compliance input'!$I$5:$I$156="Yes"),0))
),"","Yes")</f>
        <v/>
      </c>
      <c r="N4344" s="149" t="str">
        <f>IF(VLOOKUP($A4344,HourEndingOutage!$B$3:$F$746,5,0)="Outage","Outage","")</f>
        <v/>
      </c>
      <c r="O4344" s="18">
        <f t="shared" si="606"/>
        <v>0</v>
      </c>
      <c r="P4344" s="18" t="str">
        <f t="shared" si="607"/>
        <v/>
      </c>
      <c r="Q4344" s="18">
        <f t="shared" si="608"/>
        <v>0</v>
      </c>
      <c r="R4344" s="118"/>
    </row>
    <row r="4345" spans="1:18" x14ac:dyDescent="0.25">
      <c r="A4345" s="25">
        <f t="shared" si="609"/>
        <v>483</v>
      </c>
      <c r="B4345" s="23">
        <f t="shared" si="610"/>
        <v>44582</v>
      </c>
      <c r="C4345" s="24">
        <v>3</v>
      </c>
      <c r="D4345" s="54" t="str">
        <f t="shared" si="602"/>
        <v>ASET</v>
      </c>
      <c r="E4345" s="178"/>
      <c r="F4345" s="179"/>
      <c r="G4345" s="177"/>
      <c r="H4345" s="177"/>
      <c r="I4345" s="169">
        <f t="shared" si="603"/>
        <v>0</v>
      </c>
      <c r="J4345" s="149" t="str" cm="1">
        <f t="array" ref="J4345">IF(ISERROR(INDEX('Non Compliance input'!$H$5:$H$156,MATCH(1,(A4345='Non Compliance input'!$A$5:$A$156)*(F4345&gt;='Non Compliance input'!$D$5:$D$156)*(E4345&lt;'Non Compliance input'!$E$5:$E$156)*('Non Compliance input'!$H$5:$H$156="Yes"),0))
),"","Yes")</f>
        <v/>
      </c>
      <c r="K4345" s="149">
        <f t="shared" si="604"/>
        <v>0</v>
      </c>
      <c r="L4345" s="162">
        <f t="shared" si="605"/>
        <v>0</v>
      </c>
      <c r="M4345" s="162" t="str" cm="1">
        <f t="array" ref="M4345">IF(ISERROR(INDEX('Non Compliance input'!$I$5:$I$156,MATCH(1,(A4345='Non Compliance input'!$A$5:$A$156)*(E4345&gt;='Non Compliance input'!$D$5:$D$156)*(F4345&lt;='Non Compliance input'!$E$5:$E$156)*('Non Compliance input'!$I$5:$I$156="Yes"),0))
),"","Yes")</f>
        <v/>
      </c>
      <c r="N4345" s="149" t="str">
        <f>IF(VLOOKUP($A4345,HourEndingOutage!$B$3:$F$746,5,0)="Outage","Outage","")</f>
        <v/>
      </c>
      <c r="O4345" s="18">
        <f t="shared" si="606"/>
        <v>0</v>
      </c>
      <c r="P4345" s="18" t="str">
        <f t="shared" si="607"/>
        <v/>
      </c>
      <c r="Q4345" s="18">
        <f t="shared" si="608"/>
        <v>0</v>
      </c>
      <c r="R4345" s="118"/>
    </row>
    <row r="4346" spans="1:18" x14ac:dyDescent="0.25">
      <c r="A4346" s="25">
        <f t="shared" si="609"/>
        <v>483</v>
      </c>
      <c r="B4346" s="23">
        <f t="shared" si="610"/>
        <v>44582</v>
      </c>
      <c r="C4346" s="24">
        <v>3</v>
      </c>
      <c r="D4346" s="54" t="str">
        <f t="shared" si="602"/>
        <v>ASET</v>
      </c>
      <c r="E4346" s="178"/>
      <c r="F4346" s="179"/>
      <c r="G4346" s="177"/>
      <c r="H4346" s="177"/>
      <c r="I4346" s="169">
        <f t="shared" si="603"/>
        <v>0</v>
      </c>
      <c r="J4346" s="149" t="str" cm="1">
        <f t="array" ref="J4346">IF(ISERROR(INDEX('Non Compliance input'!$H$5:$H$156,MATCH(1,(A4346='Non Compliance input'!$A$5:$A$156)*(F4346&gt;='Non Compliance input'!$D$5:$D$156)*(E4346&lt;'Non Compliance input'!$E$5:$E$156)*('Non Compliance input'!$H$5:$H$156="Yes"),0))
),"","Yes")</f>
        <v/>
      </c>
      <c r="K4346" s="149">
        <f t="shared" si="604"/>
        <v>0</v>
      </c>
      <c r="L4346" s="162">
        <f t="shared" si="605"/>
        <v>0</v>
      </c>
      <c r="M4346" s="162" t="str" cm="1">
        <f t="array" ref="M4346">IF(ISERROR(INDEX('Non Compliance input'!$I$5:$I$156,MATCH(1,(A4346='Non Compliance input'!$A$5:$A$156)*(E4346&gt;='Non Compliance input'!$D$5:$D$156)*(F4346&lt;='Non Compliance input'!$E$5:$E$156)*('Non Compliance input'!$I$5:$I$156="Yes"),0))
),"","Yes")</f>
        <v/>
      </c>
      <c r="N4346" s="149" t="str">
        <f>IF(VLOOKUP($A4346,HourEndingOutage!$B$3:$F$746,5,0)="Outage","Outage","")</f>
        <v/>
      </c>
      <c r="O4346" s="18">
        <f t="shared" si="606"/>
        <v>0</v>
      </c>
      <c r="P4346" s="18" t="str">
        <f t="shared" si="607"/>
        <v/>
      </c>
      <c r="Q4346" s="18">
        <f t="shared" si="608"/>
        <v>0</v>
      </c>
      <c r="R4346" s="118"/>
    </row>
    <row r="4347" spans="1:18" x14ac:dyDescent="0.25">
      <c r="A4347" s="25">
        <f t="shared" si="609"/>
        <v>483</v>
      </c>
      <c r="B4347" s="23">
        <f t="shared" si="610"/>
        <v>44582</v>
      </c>
      <c r="C4347" s="24">
        <v>3</v>
      </c>
      <c r="D4347" s="54" t="str">
        <f t="shared" si="602"/>
        <v>ASET</v>
      </c>
      <c r="E4347" s="178"/>
      <c r="F4347" s="179"/>
      <c r="G4347" s="177"/>
      <c r="H4347" s="177"/>
      <c r="I4347" s="169">
        <f t="shared" si="603"/>
        <v>0</v>
      </c>
      <c r="J4347" s="149" t="str" cm="1">
        <f t="array" ref="J4347">IF(ISERROR(INDEX('Non Compliance input'!$H$5:$H$156,MATCH(1,(A4347='Non Compliance input'!$A$5:$A$156)*(F4347&gt;='Non Compliance input'!$D$5:$D$156)*(E4347&lt;'Non Compliance input'!$E$5:$E$156)*('Non Compliance input'!$H$5:$H$156="Yes"),0))
),"","Yes")</f>
        <v/>
      </c>
      <c r="K4347" s="149">
        <f t="shared" si="604"/>
        <v>0</v>
      </c>
      <c r="L4347" s="162">
        <f t="shared" si="605"/>
        <v>0</v>
      </c>
      <c r="M4347" s="162" t="str" cm="1">
        <f t="array" ref="M4347">IF(ISERROR(INDEX('Non Compliance input'!$I$5:$I$156,MATCH(1,(A4347='Non Compliance input'!$A$5:$A$156)*(E4347&gt;='Non Compliance input'!$D$5:$D$156)*(F4347&lt;='Non Compliance input'!$E$5:$E$156)*('Non Compliance input'!$I$5:$I$156="Yes"),0))
),"","Yes")</f>
        <v/>
      </c>
      <c r="N4347" s="149" t="str">
        <f>IF(VLOOKUP($A4347,HourEndingOutage!$B$3:$F$746,5,0)="Outage","Outage","")</f>
        <v/>
      </c>
      <c r="O4347" s="18">
        <f t="shared" si="606"/>
        <v>0</v>
      </c>
      <c r="P4347" s="18" t="str">
        <f t="shared" si="607"/>
        <v/>
      </c>
      <c r="Q4347" s="18">
        <f t="shared" si="608"/>
        <v>0</v>
      </c>
      <c r="R4347" s="118"/>
    </row>
    <row r="4348" spans="1:18" x14ac:dyDescent="0.25">
      <c r="A4348" s="25">
        <f t="shared" si="609"/>
        <v>483</v>
      </c>
      <c r="B4348" s="23">
        <f t="shared" si="610"/>
        <v>44582</v>
      </c>
      <c r="C4348" s="24">
        <v>3</v>
      </c>
      <c r="D4348" s="54" t="str">
        <f t="shared" si="602"/>
        <v>ASET</v>
      </c>
      <c r="E4348" s="178"/>
      <c r="F4348" s="179"/>
      <c r="G4348" s="177"/>
      <c r="H4348" s="177"/>
      <c r="I4348" s="169">
        <f t="shared" si="603"/>
        <v>0</v>
      </c>
      <c r="J4348" s="149" t="str" cm="1">
        <f t="array" ref="J4348">IF(ISERROR(INDEX('Non Compliance input'!$H$5:$H$156,MATCH(1,(A4348='Non Compliance input'!$A$5:$A$156)*(F4348&gt;='Non Compliance input'!$D$5:$D$156)*(E4348&lt;'Non Compliance input'!$E$5:$E$156)*('Non Compliance input'!$H$5:$H$156="Yes"),0))
),"","Yes")</f>
        <v/>
      </c>
      <c r="K4348" s="149">
        <f t="shared" si="604"/>
        <v>0</v>
      </c>
      <c r="L4348" s="162">
        <f t="shared" si="605"/>
        <v>0</v>
      </c>
      <c r="M4348" s="162" t="str" cm="1">
        <f t="array" ref="M4348">IF(ISERROR(INDEX('Non Compliance input'!$I$5:$I$156,MATCH(1,(A4348='Non Compliance input'!$A$5:$A$156)*(E4348&gt;='Non Compliance input'!$D$5:$D$156)*(F4348&lt;='Non Compliance input'!$E$5:$E$156)*('Non Compliance input'!$I$5:$I$156="Yes"),0))
),"","Yes")</f>
        <v/>
      </c>
      <c r="N4348" s="149" t="str">
        <f>IF(VLOOKUP($A4348,HourEndingOutage!$B$3:$F$746,5,0)="Outage","Outage","")</f>
        <v/>
      </c>
      <c r="O4348" s="18">
        <f t="shared" si="606"/>
        <v>0</v>
      </c>
      <c r="P4348" s="18" t="str">
        <f t="shared" si="607"/>
        <v/>
      </c>
      <c r="Q4348" s="18">
        <f t="shared" si="608"/>
        <v>0</v>
      </c>
      <c r="R4348" s="118"/>
    </row>
    <row r="4349" spans="1:18" x14ac:dyDescent="0.25">
      <c r="A4349" s="25">
        <f t="shared" si="609"/>
        <v>483</v>
      </c>
      <c r="B4349" s="23">
        <f t="shared" si="610"/>
        <v>44582</v>
      </c>
      <c r="C4349" s="24">
        <v>3</v>
      </c>
      <c r="D4349" s="54" t="str">
        <f t="shared" si="602"/>
        <v>ASET</v>
      </c>
      <c r="E4349" s="178"/>
      <c r="F4349" s="179"/>
      <c r="G4349" s="177"/>
      <c r="H4349" s="177"/>
      <c r="I4349" s="169">
        <f t="shared" si="603"/>
        <v>0</v>
      </c>
      <c r="J4349" s="149" t="str" cm="1">
        <f t="array" ref="J4349">IF(ISERROR(INDEX('Non Compliance input'!$H$5:$H$156,MATCH(1,(A4349='Non Compliance input'!$A$5:$A$156)*(F4349&gt;='Non Compliance input'!$D$5:$D$156)*(E4349&lt;'Non Compliance input'!$E$5:$E$156)*('Non Compliance input'!$H$5:$H$156="Yes"),0))
),"","Yes")</f>
        <v/>
      </c>
      <c r="K4349" s="149">
        <f t="shared" si="604"/>
        <v>0</v>
      </c>
      <c r="L4349" s="162">
        <f t="shared" si="605"/>
        <v>0</v>
      </c>
      <c r="M4349" s="162" t="str" cm="1">
        <f t="array" ref="M4349">IF(ISERROR(INDEX('Non Compliance input'!$I$5:$I$156,MATCH(1,(A4349='Non Compliance input'!$A$5:$A$156)*(E4349&gt;='Non Compliance input'!$D$5:$D$156)*(F4349&lt;='Non Compliance input'!$E$5:$E$156)*('Non Compliance input'!$I$5:$I$156="Yes"),0))
),"","Yes")</f>
        <v/>
      </c>
      <c r="N4349" s="149" t="str">
        <f>IF(VLOOKUP($A4349,HourEndingOutage!$B$3:$F$746,5,0)="Outage","Outage","")</f>
        <v/>
      </c>
      <c r="O4349" s="18">
        <f t="shared" si="606"/>
        <v>0</v>
      </c>
      <c r="P4349" s="18" t="str">
        <f t="shared" si="607"/>
        <v/>
      </c>
      <c r="Q4349" s="18">
        <f t="shared" si="608"/>
        <v>0</v>
      </c>
      <c r="R4349" s="118"/>
    </row>
    <row r="4350" spans="1:18" x14ac:dyDescent="0.25">
      <c r="A4350" s="25">
        <f t="shared" si="609"/>
        <v>484</v>
      </c>
      <c r="B4350" s="23">
        <f t="shared" si="610"/>
        <v>44582</v>
      </c>
      <c r="C4350" s="24">
        <v>4</v>
      </c>
      <c r="D4350" s="54" t="str">
        <f t="shared" si="602"/>
        <v>ASET</v>
      </c>
      <c r="E4350" s="178"/>
      <c r="F4350" s="179"/>
      <c r="G4350" s="177"/>
      <c r="H4350" s="177"/>
      <c r="I4350" s="169">
        <f t="shared" si="603"/>
        <v>0</v>
      </c>
      <c r="J4350" s="149" t="str" cm="1">
        <f t="array" ref="J4350">IF(ISERROR(INDEX('Non Compliance input'!$H$5:$H$156,MATCH(1,(A4350='Non Compliance input'!$A$5:$A$156)*(F4350&gt;='Non Compliance input'!$D$5:$D$156)*(E4350&lt;'Non Compliance input'!$E$5:$E$156)*('Non Compliance input'!$H$5:$H$156="Yes"),0))
),"","Yes")</f>
        <v/>
      </c>
      <c r="K4350" s="149">
        <f t="shared" si="604"/>
        <v>0</v>
      </c>
      <c r="L4350" s="162">
        <f t="shared" si="605"/>
        <v>0</v>
      </c>
      <c r="M4350" s="162" t="str" cm="1">
        <f t="array" ref="M4350">IF(ISERROR(INDEX('Non Compliance input'!$I$5:$I$156,MATCH(1,(A4350='Non Compliance input'!$A$5:$A$156)*(E4350&gt;='Non Compliance input'!$D$5:$D$156)*(F4350&lt;='Non Compliance input'!$E$5:$E$156)*('Non Compliance input'!$I$5:$I$156="Yes"),0))
),"","Yes")</f>
        <v/>
      </c>
      <c r="N4350" s="149" t="str">
        <f>IF(VLOOKUP($A4350,HourEndingOutage!$B$3:$F$746,5,0)="Outage","Outage","")</f>
        <v/>
      </c>
      <c r="O4350" s="18">
        <f t="shared" si="606"/>
        <v>0</v>
      </c>
      <c r="P4350" s="18" t="str">
        <f t="shared" si="607"/>
        <v/>
      </c>
      <c r="Q4350" s="18">
        <f t="shared" si="608"/>
        <v>0</v>
      </c>
      <c r="R4350" s="118"/>
    </row>
    <row r="4351" spans="1:18" x14ac:dyDescent="0.25">
      <c r="A4351" s="25">
        <f t="shared" si="609"/>
        <v>484</v>
      </c>
      <c r="B4351" s="23">
        <f t="shared" si="610"/>
        <v>44582</v>
      </c>
      <c r="C4351" s="24">
        <v>4</v>
      </c>
      <c r="D4351" s="54" t="str">
        <f t="shared" si="602"/>
        <v>ASET</v>
      </c>
      <c r="E4351" s="178"/>
      <c r="F4351" s="179"/>
      <c r="G4351" s="177"/>
      <c r="H4351" s="177"/>
      <c r="I4351" s="169">
        <f t="shared" si="603"/>
        <v>0</v>
      </c>
      <c r="J4351" s="149" t="str" cm="1">
        <f t="array" ref="J4351">IF(ISERROR(INDEX('Non Compliance input'!$H$5:$H$156,MATCH(1,(A4351='Non Compliance input'!$A$5:$A$156)*(F4351&gt;='Non Compliance input'!$D$5:$D$156)*(E4351&lt;'Non Compliance input'!$E$5:$E$156)*('Non Compliance input'!$H$5:$H$156="Yes"),0))
),"","Yes")</f>
        <v/>
      </c>
      <c r="K4351" s="149">
        <f t="shared" si="604"/>
        <v>0</v>
      </c>
      <c r="L4351" s="162">
        <f t="shared" si="605"/>
        <v>0</v>
      </c>
      <c r="M4351" s="162" t="str" cm="1">
        <f t="array" ref="M4351">IF(ISERROR(INDEX('Non Compliance input'!$I$5:$I$156,MATCH(1,(A4351='Non Compliance input'!$A$5:$A$156)*(E4351&gt;='Non Compliance input'!$D$5:$D$156)*(F4351&lt;='Non Compliance input'!$E$5:$E$156)*('Non Compliance input'!$I$5:$I$156="Yes"),0))
),"","Yes")</f>
        <v/>
      </c>
      <c r="N4351" s="149" t="str">
        <f>IF(VLOOKUP($A4351,HourEndingOutage!$B$3:$F$746,5,0)="Outage","Outage","")</f>
        <v/>
      </c>
      <c r="O4351" s="18">
        <f t="shared" si="606"/>
        <v>0</v>
      </c>
      <c r="P4351" s="18" t="str">
        <f t="shared" si="607"/>
        <v/>
      </c>
      <c r="Q4351" s="18">
        <f t="shared" si="608"/>
        <v>0</v>
      </c>
      <c r="R4351" s="118"/>
    </row>
    <row r="4352" spans="1:18" x14ac:dyDescent="0.25">
      <c r="A4352" s="25">
        <f t="shared" si="609"/>
        <v>484</v>
      </c>
      <c r="B4352" s="23">
        <f t="shared" si="610"/>
        <v>44582</v>
      </c>
      <c r="C4352" s="24">
        <v>4</v>
      </c>
      <c r="D4352" s="54" t="str">
        <f t="shared" si="602"/>
        <v>ASET</v>
      </c>
      <c r="E4352" s="178"/>
      <c r="F4352" s="179"/>
      <c r="G4352" s="177"/>
      <c r="H4352" s="177"/>
      <c r="I4352" s="169">
        <f t="shared" si="603"/>
        <v>0</v>
      </c>
      <c r="J4352" s="149" t="str" cm="1">
        <f t="array" ref="J4352">IF(ISERROR(INDEX('Non Compliance input'!$H$5:$H$156,MATCH(1,(A4352='Non Compliance input'!$A$5:$A$156)*(F4352&gt;='Non Compliance input'!$D$5:$D$156)*(E4352&lt;'Non Compliance input'!$E$5:$E$156)*('Non Compliance input'!$H$5:$H$156="Yes"),0))
),"","Yes")</f>
        <v/>
      </c>
      <c r="K4352" s="149">
        <f t="shared" si="604"/>
        <v>0</v>
      </c>
      <c r="L4352" s="162">
        <f t="shared" si="605"/>
        <v>0</v>
      </c>
      <c r="M4352" s="162" t="str" cm="1">
        <f t="array" ref="M4352">IF(ISERROR(INDEX('Non Compliance input'!$I$5:$I$156,MATCH(1,(A4352='Non Compliance input'!$A$5:$A$156)*(E4352&gt;='Non Compliance input'!$D$5:$D$156)*(F4352&lt;='Non Compliance input'!$E$5:$E$156)*('Non Compliance input'!$I$5:$I$156="Yes"),0))
),"","Yes")</f>
        <v/>
      </c>
      <c r="N4352" s="149" t="str">
        <f>IF(VLOOKUP($A4352,HourEndingOutage!$B$3:$F$746,5,0)="Outage","Outage","")</f>
        <v/>
      </c>
      <c r="O4352" s="18">
        <f t="shared" si="606"/>
        <v>0</v>
      </c>
      <c r="P4352" s="18" t="str">
        <f t="shared" si="607"/>
        <v/>
      </c>
      <c r="Q4352" s="18">
        <f t="shared" si="608"/>
        <v>0</v>
      </c>
      <c r="R4352" s="118"/>
    </row>
    <row r="4353" spans="1:18" x14ac:dyDescent="0.25">
      <c r="A4353" s="25">
        <f t="shared" si="609"/>
        <v>484</v>
      </c>
      <c r="B4353" s="23">
        <f t="shared" si="610"/>
        <v>44582</v>
      </c>
      <c r="C4353" s="24">
        <v>4</v>
      </c>
      <c r="D4353" s="54" t="str">
        <f t="shared" si="602"/>
        <v>ASET</v>
      </c>
      <c r="E4353" s="178"/>
      <c r="F4353" s="179"/>
      <c r="G4353" s="177"/>
      <c r="H4353" s="177"/>
      <c r="I4353" s="169">
        <f t="shared" si="603"/>
        <v>0</v>
      </c>
      <c r="J4353" s="149" t="str" cm="1">
        <f t="array" ref="J4353">IF(ISERROR(INDEX('Non Compliance input'!$H$5:$H$156,MATCH(1,(A4353='Non Compliance input'!$A$5:$A$156)*(F4353&gt;='Non Compliance input'!$D$5:$D$156)*(E4353&lt;'Non Compliance input'!$E$5:$E$156)*('Non Compliance input'!$H$5:$H$156="Yes"),0))
),"","Yes")</f>
        <v/>
      </c>
      <c r="K4353" s="149">
        <f t="shared" si="604"/>
        <v>0</v>
      </c>
      <c r="L4353" s="162">
        <f t="shared" si="605"/>
        <v>0</v>
      </c>
      <c r="M4353" s="162" t="str" cm="1">
        <f t="array" ref="M4353">IF(ISERROR(INDEX('Non Compliance input'!$I$5:$I$156,MATCH(1,(A4353='Non Compliance input'!$A$5:$A$156)*(E4353&gt;='Non Compliance input'!$D$5:$D$156)*(F4353&lt;='Non Compliance input'!$E$5:$E$156)*('Non Compliance input'!$I$5:$I$156="Yes"),0))
),"","Yes")</f>
        <v/>
      </c>
      <c r="N4353" s="149" t="str">
        <f>IF(VLOOKUP($A4353,HourEndingOutage!$B$3:$F$746,5,0)="Outage","Outage","")</f>
        <v/>
      </c>
      <c r="O4353" s="18">
        <f t="shared" si="606"/>
        <v>0</v>
      </c>
      <c r="P4353" s="18" t="str">
        <f t="shared" si="607"/>
        <v/>
      </c>
      <c r="Q4353" s="18">
        <f t="shared" si="608"/>
        <v>0</v>
      </c>
      <c r="R4353" s="118"/>
    </row>
    <row r="4354" spans="1:18" x14ac:dyDescent="0.25">
      <c r="A4354" s="25">
        <f t="shared" si="609"/>
        <v>484</v>
      </c>
      <c r="B4354" s="23">
        <f t="shared" si="610"/>
        <v>44582</v>
      </c>
      <c r="C4354" s="24">
        <v>4</v>
      </c>
      <c r="D4354" s="54" t="str">
        <f t="shared" ref="D4354:D4417" si="611">Unit</f>
        <v>ASET</v>
      </c>
      <c r="E4354" s="178"/>
      <c r="F4354" s="179"/>
      <c r="G4354" s="177"/>
      <c r="H4354" s="177"/>
      <c r="I4354" s="169">
        <f t="shared" si="603"/>
        <v>0</v>
      </c>
      <c r="J4354" s="149" t="str" cm="1">
        <f t="array" ref="J4354">IF(ISERROR(INDEX('Non Compliance input'!$H$5:$H$156,MATCH(1,(A4354='Non Compliance input'!$A$5:$A$156)*(F4354&gt;='Non Compliance input'!$D$5:$D$156)*(E4354&lt;'Non Compliance input'!$E$5:$E$156)*('Non Compliance input'!$H$5:$H$156="Yes"),0))
),"","Yes")</f>
        <v/>
      </c>
      <c r="K4354" s="149">
        <f t="shared" si="604"/>
        <v>0</v>
      </c>
      <c r="L4354" s="162">
        <f t="shared" si="605"/>
        <v>0</v>
      </c>
      <c r="M4354" s="162" t="str" cm="1">
        <f t="array" ref="M4354">IF(ISERROR(INDEX('Non Compliance input'!$I$5:$I$156,MATCH(1,(A4354='Non Compliance input'!$A$5:$A$156)*(E4354&gt;='Non Compliance input'!$D$5:$D$156)*(F4354&lt;='Non Compliance input'!$E$5:$E$156)*('Non Compliance input'!$I$5:$I$156="Yes"),0))
),"","Yes")</f>
        <v/>
      </c>
      <c r="N4354" s="149" t="str">
        <f>IF(VLOOKUP($A4354,HourEndingOutage!$B$3:$F$746,5,0)="Outage","Outage","")</f>
        <v/>
      </c>
      <c r="O4354" s="18">
        <f t="shared" si="606"/>
        <v>0</v>
      </c>
      <c r="P4354" s="18" t="str">
        <f t="shared" si="607"/>
        <v/>
      </c>
      <c r="Q4354" s="18">
        <f t="shared" si="608"/>
        <v>0</v>
      </c>
      <c r="R4354" s="118"/>
    </row>
    <row r="4355" spans="1:18" x14ac:dyDescent="0.25">
      <c r="A4355" s="25">
        <f t="shared" si="609"/>
        <v>484</v>
      </c>
      <c r="B4355" s="23">
        <f t="shared" si="610"/>
        <v>44582</v>
      </c>
      <c r="C4355" s="24">
        <v>4</v>
      </c>
      <c r="D4355" s="54" t="str">
        <f t="shared" si="611"/>
        <v>ASET</v>
      </c>
      <c r="E4355" s="178"/>
      <c r="F4355" s="179"/>
      <c r="G4355" s="177"/>
      <c r="H4355" s="177"/>
      <c r="I4355" s="169">
        <f t="shared" ref="I4355:I4418" si="612">IF(AND(LEN(E4355)&gt;2,LEN(F4355)&gt;2)=TRUE,(ROUND((F4355-E4355)*1440,0)),0)</f>
        <v>0</v>
      </c>
      <c r="J4355" s="149" t="str" cm="1">
        <f t="array" ref="J4355">IF(ISERROR(INDEX('Non Compliance input'!$H$5:$H$156,MATCH(1,(A4355='Non Compliance input'!$A$5:$A$156)*(F4355&gt;='Non Compliance input'!$D$5:$D$156)*(E4355&lt;'Non Compliance input'!$E$5:$E$156)*('Non Compliance input'!$H$5:$H$156="Yes"),0))
),"","Yes")</f>
        <v/>
      </c>
      <c r="K4355" s="149">
        <f t="shared" ref="K4355:K4418" si="613">IF(J4355="Yes",0,MIN(H4355,G4355,IF(H4355="",0,Contract_Volume)))</f>
        <v>0</v>
      </c>
      <c r="L4355" s="162">
        <f t="shared" ref="L4355:L4418" si="614">IF(J4355="Yes",0,(MIN(H4355,G4355)*(I4355/60)))</f>
        <v>0</v>
      </c>
      <c r="M4355" s="162" t="str" cm="1">
        <f t="array" ref="M4355">IF(ISERROR(INDEX('Non Compliance input'!$I$5:$I$156,MATCH(1,(A4355='Non Compliance input'!$A$5:$A$156)*(E4355&gt;='Non Compliance input'!$D$5:$D$156)*(F4355&lt;='Non Compliance input'!$E$5:$E$156)*('Non Compliance input'!$I$5:$I$156="Yes"),0))
),"","Yes")</f>
        <v/>
      </c>
      <c r="N4355" s="149" t="str">
        <f>IF(VLOOKUP($A4355,HourEndingOutage!$B$3:$F$746,5,0)="Outage","Outage","")</f>
        <v/>
      </c>
      <c r="O4355" s="18">
        <f t="shared" ref="O4355:O4418" si="615">IF(OR(M4355="Yes",N4355="Outage"),0,(K4355*(I4355/60))*Arming)</f>
        <v>0</v>
      </c>
      <c r="P4355" s="18" t="str">
        <f t="shared" ref="P4355:P4418" si="616">IF(ISERROR(VLOOKUP($A4355,FTShour,1,0)),"","Yes")</f>
        <v/>
      </c>
      <c r="Q4355" s="18">
        <f t="shared" si="608"/>
        <v>0</v>
      </c>
      <c r="R4355" s="118"/>
    </row>
    <row r="4356" spans="1:18" x14ac:dyDescent="0.25">
      <c r="A4356" s="25">
        <f t="shared" si="609"/>
        <v>484</v>
      </c>
      <c r="B4356" s="23">
        <f t="shared" si="610"/>
        <v>44582</v>
      </c>
      <c r="C4356" s="24">
        <v>4</v>
      </c>
      <c r="D4356" s="54" t="str">
        <f t="shared" si="611"/>
        <v>ASET</v>
      </c>
      <c r="E4356" s="178"/>
      <c r="F4356" s="179"/>
      <c r="G4356" s="177"/>
      <c r="H4356" s="177"/>
      <c r="I4356" s="169">
        <f t="shared" si="612"/>
        <v>0</v>
      </c>
      <c r="J4356" s="149" t="str" cm="1">
        <f t="array" ref="J4356">IF(ISERROR(INDEX('Non Compliance input'!$H$5:$H$156,MATCH(1,(A4356='Non Compliance input'!$A$5:$A$156)*(F4356&gt;='Non Compliance input'!$D$5:$D$156)*(E4356&lt;'Non Compliance input'!$E$5:$E$156)*('Non Compliance input'!$H$5:$H$156="Yes"),0))
),"","Yes")</f>
        <v/>
      </c>
      <c r="K4356" s="149">
        <f t="shared" si="613"/>
        <v>0</v>
      </c>
      <c r="L4356" s="162">
        <f t="shared" si="614"/>
        <v>0</v>
      </c>
      <c r="M4356" s="162" t="str" cm="1">
        <f t="array" ref="M4356">IF(ISERROR(INDEX('Non Compliance input'!$I$5:$I$156,MATCH(1,(A4356='Non Compliance input'!$A$5:$A$156)*(E4356&gt;='Non Compliance input'!$D$5:$D$156)*(F4356&lt;='Non Compliance input'!$E$5:$E$156)*('Non Compliance input'!$I$5:$I$156="Yes"),0))
),"","Yes")</f>
        <v/>
      </c>
      <c r="N4356" s="149" t="str">
        <f>IF(VLOOKUP($A4356,HourEndingOutage!$B$3:$F$746,5,0)="Outage","Outage","")</f>
        <v/>
      </c>
      <c r="O4356" s="18">
        <f t="shared" si="615"/>
        <v>0</v>
      </c>
      <c r="P4356" s="18" t="str">
        <f t="shared" si="616"/>
        <v/>
      </c>
      <c r="Q4356" s="18">
        <f t="shared" ref="Q4356:Q4419" si="617">IF(P4356="Yes",-O4356,0)</f>
        <v>0</v>
      </c>
      <c r="R4356" s="118"/>
    </row>
    <row r="4357" spans="1:18" x14ac:dyDescent="0.25">
      <c r="A4357" s="25">
        <f t="shared" si="609"/>
        <v>484</v>
      </c>
      <c r="B4357" s="23">
        <f t="shared" si="610"/>
        <v>44582</v>
      </c>
      <c r="C4357" s="24">
        <v>4</v>
      </c>
      <c r="D4357" s="54" t="str">
        <f t="shared" si="611"/>
        <v>ASET</v>
      </c>
      <c r="E4357" s="178"/>
      <c r="F4357" s="179"/>
      <c r="G4357" s="177"/>
      <c r="H4357" s="177"/>
      <c r="I4357" s="169">
        <f t="shared" si="612"/>
        <v>0</v>
      </c>
      <c r="J4357" s="149" t="str" cm="1">
        <f t="array" ref="J4357">IF(ISERROR(INDEX('Non Compliance input'!$H$5:$H$156,MATCH(1,(A4357='Non Compliance input'!$A$5:$A$156)*(F4357&gt;='Non Compliance input'!$D$5:$D$156)*(E4357&lt;'Non Compliance input'!$E$5:$E$156)*('Non Compliance input'!$H$5:$H$156="Yes"),0))
),"","Yes")</f>
        <v/>
      </c>
      <c r="K4357" s="149">
        <f t="shared" si="613"/>
        <v>0</v>
      </c>
      <c r="L4357" s="162">
        <f t="shared" si="614"/>
        <v>0</v>
      </c>
      <c r="M4357" s="162" t="str" cm="1">
        <f t="array" ref="M4357">IF(ISERROR(INDEX('Non Compliance input'!$I$5:$I$156,MATCH(1,(A4357='Non Compliance input'!$A$5:$A$156)*(E4357&gt;='Non Compliance input'!$D$5:$D$156)*(F4357&lt;='Non Compliance input'!$E$5:$E$156)*('Non Compliance input'!$I$5:$I$156="Yes"),0))
),"","Yes")</f>
        <v/>
      </c>
      <c r="N4357" s="149" t="str">
        <f>IF(VLOOKUP($A4357,HourEndingOutage!$B$3:$F$746,5,0)="Outage","Outage","")</f>
        <v/>
      </c>
      <c r="O4357" s="18">
        <f t="shared" si="615"/>
        <v>0</v>
      </c>
      <c r="P4357" s="18" t="str">
        <f t="shared" si="616"/>
        <v/>
      </c>
      <c r="Q4357" s="18">
        <f t="shared" si="617"/>
        <v>0</v>
      </c>
      <c r="R4357" s="118"/>
    </row>
    <row r="4358" spans="1:18" x14ac:dyDescent="0.25">
      <c r="A4358" s="25">
        <f t="shared" si="609"/>
        <v>484</v>
      </c>
      <c r="B4358" s="23">
        <f t="shared" si="610"/>
        <v>44582</v>
      </c>
      <c r="C4358" s="24">
        <v>4</v>
      </c>
      <c r="D4358" s="54" t="str">
        <f t="shared" si="611"/>
        <v>ASET</v>
      </c>
      <c r="E4358" s="178"/>
      <c r="F4358" s="179"/>
      <c r="G4358" s="177"/>
      <c r="H4358" s="177"/>
      <c r="I4358" s="169">
        <f t="shared" si="612"/>
        <v>0</v>
      </c>
      <c r="J4358" s="149" t="str" cm="1">
        <f t="array" ref="J4358">IF(ISERROR(INDEX('Non Compliance input'!$H$5:$H$156,MATCH(1,(A4358='Non Compliance input'!$A$5:$A$156)*(F4358&gt;='Non Compliance input'!$D$5:$D$156)*(E4358&lt;'Non Compliance input'!$E$5:$E$156)*('Non Compliance input'!$H$5:$H$156="Yes"),0))
),"","Yes")</f>
        <v/>
      </c>
      <c r="K4358" s="149">
        <f t="shared" si="613"/>
        <v>0</v>
      </c>
      <c r="L4358" s="162">
        <f t="shared" si="614"/>
        <v>0</v>
      </c>
      <c r="M4358" s="162" t="str" cm="1">
        <f t="array" ref="M4358">IF(ISERROR(INDEX('Non Compliance input'!$I$5:$I$156,MATCH(1,(A4358='Non Compliance input'!$A$5:$A$156)*(E4358&gt;='Non Compliance input'!$D$5:$D$156)*(F4358&lt;='Non Compliance input'!$E$5:$E$156)*('Non Compliance input'!$I$5:$I$156="Yes"),0))
),"","Yes")</f>
        <v/>
      </c>
      <c r="N4358" s="149" t="str">
        <f>IF(VLOOKUP($A4358,HourEndingOutage!$B$3:$F$746,5,0)="Outage","Outage","")</f>
        <v/>
      </c>
      <c r="O4358" s="18">
        <f t="shared" si="615"/>
        <v>0</v>
      </c>
      <c r="P4358" s="18" t="str">
        <f t="shared" si="616"/>
        <v/>
      </c>
      <c r="Q4358" s="18">
        <f t="shared" si="617"/>
        <v>0</v>
      </c>
      <c r="R4358" s="118"/>
    </row>
    <row r="4359" spans="1:18" x14ac:dyDescent="0.25">
      <c r="A4359" s="25">
        <f t="shared" si="609"/>
        <v>485</v>
      </c>
      <c r="B4359" s="23">
        <f t="shared" si="610"/>
        <v>44582</v>
      </c>
      <c r="C4359" s="24">
        <v>5</v>
      </c>
      <c r="D4359" s="54" t="str">
        <f t="shared" si="611"/>
        <v>ASET</v>
      </c>
      <c r="E4359" s="178"/>
      <c r="F4359" s="179"/>
      <c r="G4359" s="177"/>
      <c r="H4359" s="177"/>
      <c r="I4359" s="169">
        <f t="shared" si="612"/>
        <v>0</v>
      </c>
      <c r="J4359" s="149" t="str" cm="1">
        <f t="array" ref="J4359">IF(ISERROR(INDEX('Non Compliance input'!$H$5:$H$156,MATCH(1,(A4359='Non Compliance input'!$A$5:$A$156)*(F4359&gt;='Non Compliance input'!$D$5:$D$156)*(E4359&lt;'Non Compliance input'!$E$5:$E$156)*('Non Compliance input'!$H$5:$H$156="Yes"),0))
),"","Yes")</f>
        <v/>
      </c>
      <c r="K4359" s="149">
        <f t="shared" si="613"/>
        <v>0</v>
      </c>
      <c r="L4359" s="162">
        <f t="shared" si="614"/>
        <v>0</v>
      </c>
      <c r="M4359" s="162" t="str" cm="1">
        <f t="array" ref="M4359">IF(ISERROR(INDEX('Non Compliance input'!$I$5:$I$156,MATCH(1,(A4359='Non Compliance input'!$A$5:$A$156)*(E4359&gt;='Non Compliance input'!$D$5:$D$156)*(F4359&lt;='Non Compliance input'!$E$5:$E$156)*('Non Compliance input'!$I$5:$I$156="Yes"),0))
),"","Yes")</f>
        <v/>
      </c>
      <c r="N4359" s="149" t="str">
        <f>IF(VLOOKUP($A4359,HourEndingOutage!$B$3:$F$746,5,0)="Outage","Outage","")</f>
        <v/>
      </c>
      <c r="O4359" s="18">
        <f t="shared" si="615"/>
        <v>0</v>
      </c>
      <c r="P4359" s="18" t="str">
        <f t="shared" si="616"/>
        <v/>
      </c>
      <c r="Q4359" s="18">
        <f t="shared" si="617"/>
        <v>0</v>
      </c>
      <c r="R4359" s="118"/>
    </row>
    <row r="4360" spans="1:18" x14ac:dyDescent="0.25">
      <c r="A4360" s="25">
        <f t="shared" si="609"/>
        <v>485</v>
      </c>
      <c r="B4360" s="23">
        <f t="shared" si="610"/>
        <v>44582</v>
      </c>
      <c r="C4360" s="24">
        <v>5</v>
      </c>
      <c r="D4360" s="54" t="str">
        <f t="shared" si="611"/>
        <v>ASET</v>
      </c>
      <c r="E4360" s="178"/>
      <c r="F4360" s="179"/>
      <c r="G4360" s="177"/>
      <c r="H4360" s="177"/>
      <c r="I4360" s="169">
        <f t="shared" si="612"/>
        <v>0</v>
      </c>
      <c r="J4360" s="149" t="str" cm="1">
        <f t="array" ref="J4360">IF(ISERROR(INDEX('Non Compliance input'!$H$5:$H$156,MATCH(1,(A4360='Non Compliance input'!$A$5:$A$156)*(F4360&gt;='Non Compliance input'!$D$5:$D$156)*(E4360&lt;'Non Compliance input'!$E$5:$E$156)*('Non Compliance input'!$H$5:$H$156="Yes"),0))
),"","Yes")</f>
        <v/>
      </c>
      <c r="K4360" s="149">
        <f t="shared" si="613"/>
        <v>0</v>
      </c>
      <c r="L4360" s="162">
        <f t="shared" si="614"/>
        <v>0</v>
      </c>
      <c r="M4360" s="162" t="str" cm="1">
        <f t="array" ref="M4360">IF(ISERROR(INDEX('Non Compliance input'!$I$5:$I$156,MATCH(1,(A4360='Non Compliance input'!$A$5:$A$156)*(E4360&gt;='Non Compliance input'!$D$5:$D$156)*(F4360&lt;='Non Compliance input'!$E$5:$E$156)*('Non Compliance input'!$I$5:$I$156="Yes"),0))
),"","Yes")</f>
        <v/>
      </c>
      <c r="N4360" s="149" t="str">
        <f>IF(VLOOKUP($A4360,HourEndingOutage!$B$3:$F$746,5,0)="Outage","Outage","")</f>
        <v/>
      </c>
      <c r="O4360" s="18">
        <f t="shared" si="615"/>
        <v>0</v>
      </c>
      <c r="P4360" s="18" t="str">
        <f t="shared" si="616"/>
        <v/>
      </c>
      <c r="Q4360" s="18">
        <f t="shared" si="617"/>
        <v>0</v>
      </c>
      <c r="R4360" s="118"/>
    </row>
    <row r="4361" spans="1:18" x14ac:dyDescent="0.25">
      <c r="A4361" s="25">
        <f t="shared" si="609"/>
        <v>485</v>
      </c>
      <c r="B4361" s="23">
        <f t="shared" si="610"/>
        <v>44582</v>
      </c>
      <c r="C4361" s="24">
        <v>5</v>
      </c>
      <c r="D4361" s="54" t="str">
        <f t="shared" si="611"/>
        <v>ASET</v>
      </c>
      <c r="E4361" s="178"/>
      <c r="F4361" s="179"/>
      <c r="G4361" s="177"/>
      <c r="H4361" s="177"/>
      <c r="I4361" s="169">
        <f t="shared" si="612"/>
        <v>0</v>
      </c>
      <c r="J4361" s="149" t="str" cm="1">
        <f t="array" ref="J4361">IF(ISERROR(INDEX('Non Compliance input'!$H$5:$H$156,MATCH(1,(A4361='Non Compliance input'!$A$5:$A$156)*(F4361&gt;='Non Compliance input'!$D$5:$D$156)*(E4361&lt;'Non Compliance input'!$E$5:$E$156)*('Non Compliance input'!$H$5:$H$156="Yes"),0))
),"","Yes")</f>
        <v/>
      </c>
      <c r="K4361" s="149">
        <f t="shared" si="613"/>
        <v>0</v>
      </c>
      <c r="L4361" s="162">
        <f t="shared" si="614"/>
        <v>0</v>
      </c>
      <c r="M4361" s="162" t="str" cm="1">
        <f t="array" ref="M4361">IF(ISERROR(INDEX('Non Compliance input'!$I$5:$I$156,MATCH(1,(A4361='Non Compliance input'!$A$5:$A$156)*(E4361&gt;='Non Compliance input'!$D$5:$D$156)*(F4361&lt;='Non Compliance input'!$E$5:$E$156)*('Non Compliance input'!$I$5:$I$156="Yes"),0))
),"","Yes")</f>
        <v/>
      </c>
      <c r="N4361" s="149" t="str">
        <f>IF(VLOOKUP($A4361,HourEndingOutage!$B$3:$F$746,5,0)="Outage","Outage","")</f>
        <v/>
      </c>
      <c r="O4361" s="18">
        <f t="shared" si="615"/>
        <v>0</v>
      </c>
      <c r="P4361" s="18" t="str">
        <f t="shared" si="616"/>
        <v/>
      </c>
      <c r="Q4361" s="18">
        <f t="shared" si="617"/>
        <v>0</v>
      </c>
      <c r="R4361" s="118"/>
    </row>
    <row r="4362" spans="1:18" x14ac:dyDescent="0.25">
      <c r="A4362" s="25">
        <f t="shared" si="609"/>
        <v>485</v>
      </c>
      <c r="B4362" s="23">
        <f t="shared" si="610"/>
        <v>44582</v>
      </c>
      <c r="C4362" s="24">
        <v>5</v>
      </c>
      <c r="D4362" s="54" t="str">
        <f t="shared" si="611"/>
        <v>ASET</v>
      </c>
      <c r="E4362" s="178"/>
      <c r="F4362" s="179"/>
      <c r="G4362" s="177"/>
      <c r="H4362" s="177"/>
      <c r="I4362" s="169">
        <f t="shared" si="612"/>
        <v>0</v>
      </c>
      <c r="J4362" s="149" t="str" cm="1">
        <f t="array" ref="J4362">IF(ISERROR(INDEX('Non Compliance input'!$H$5:$H$156,MATCH(1,(A4362='Non Compliance input'!$A$5:$A$156)*(F4362&gt;='Non Compliance input'!$D$5:$D$156)*(E4362&lt;'Non Compliance input'!$E$5:$E$156)*('Non Compliance input'!$H$5:$H$156="Yes"),0))
),"","Yes")</f>
        <v/>
      </c>
      <c r="K4362" s="149">
        <f t="shared" si="613"/>
        <v>0</v>
      </c>
      <c r="L4362" s="162">
        <f t="shared" si="614"/>
        <v>0</v>
      </c>
      <c r="M4362" s="162" t="str" cm="1">
        <f t="array" ref="M4362">IF(ISERROR(INDEX('Non Compliance input'!$I$5:$I$156,MATCH(1,(A4362='Non Compliance input'!$A$5:$A$156)*(E4362&gt;='Non Compliance input'!$D$5:$D$156)*(F4362&lt;='Non Compliance input'!$E$5:$E$156)*('Non Compliance input'!$I$5:$I$156="Yes"),0))
),"","Yes")</f>
        <v/>
      </c>
      <c r="N4362" s="149" t="str">
        <f>IF(VLOOKUP($A4362,HourEndingOutage!$B$3:$F$746,5,0)="Outage","Outage","")</f>
        <v/>
      </c>
      <c r="O4362" s="18">
        <f t="shared" si="615"/>
        <v>0</v>
      </c>
      <c r="P4362" s="18" t="str">
        <f t="shared" si="616"/>
        <v/>
      </c>
      <c r="Q4362" s="18">
        <f t="shared" si="617"/>
        <v>0</v>
      </c>
      <c r="R4362" s="118"/>
    </row>
    <row r="4363" spans="1:18" x14ac:dyDescent="0.25">
      <c r="A4363" s="25">
        <f t="shared" si="609"/>
        <v>485</v>
      </c>
      <c r="B4363" s="23">
        <f t="shared" si="610"/>
        <v>44582</v>
      </c>
      <c r="C4363" s="24">
        <v>5</v>
      </c>
      <c r="D4363" s="54" t="str">
        <f t="shared" si="611"/>
        <v>ASET</v>
      </c>
      <c r="E4363" s="178"/>
      <c r="F4363" s="179"/>
      <c r="G4363" s="177"/>
      <c r="H4363" s="177"/>
      <c r="I4363" s="169">
        <f t="shared" si="612"/>
        <v>0</v>
      </c>
      <c r="J4363" s="149" t="str" cm="1">
        <f t="array" ref="J4363">IF(ISERROR(INDEX('Non Compliance input'!$H$5:$H$156,MATCH(1,(A4363='Non Compliance input'!$A$5:$A$156)*(F4363&gt;='Non Compliance input'!$D$5:$D$156)*(E4363&lt;'Non Compliance input'!$E$5:$E$156)*('Non Compliance input'!$H$5:$H$156="Yes"),0))
),"","Yes")</f>
        <v/>
      </c>
      <c r="K4363" s="149">
        <f t="shared" si="613"/>
        <v>0</v>
      </c>
      <c r="L4363" s="162">
        <f t="shared" si="614"/>
        <v>0</v>
      </c>
      <c r="M4363" s="162" t="str" cm="1">
        <f t="array" ref="M4363">IF(ISERROR(INDEX('Non Compliance input'!$I$5:$I$156,MATCH(1,(A4363='Non Compliance input'!$A$5:$A$156)*(E4363&gt;='Non Compliance input'!$D$5:$D$156)*(F4363&lt;='Non Compliance input'!$E$5:$E$156)*('Non Compliance input'!$I$5:$I$156="Yes"),0))
),"","Yes")</f>
        <v/>
      </c>
      <c r="N4363" s="149" t="str">
        <f>IF(VLOOKUP($A4363,HourEndingOutage!$B$3:$F$746,5,0)="Outage","Outage","")</f>
        <v/>
      </c>
      <c r="O4363" s="18">
        <f t="shared" si="615"/>
        <v>0</v>
      </c>
      <c r="P4363" s="18" t="str">
        <f t="shared" si="616"/>
        <v/>
      </c>
      <c r="Q4363" s="18">
        <f t="shared" si="617"/>
        <v>0</v>
      </c>
      <c r="R4363" s="118"/>
    </row>
    <row r="4364" spans="1:18" x14ac:dyDescent="0.25">
      <c r="A4364" s="25">
        <f t="shared" si="609"/>
        <v>485</v>
      </c>
      <c r="B4364" s="23">
        <f t="shared" si="610"/>
        <v>44582</v>
      </c>
      <c r="C4364" s="24">
        <v>5</v>
      </c>
      <c r="D4364" s="54" t="str">
        <f t="shared" si="611"/>
        <v>ASET</v>
      </c>
      <c r="E4364" s="178"/>
      <c r="F4364" s="179"/>
      <c r="G4364" s="177"/>
      <c r="H4364" s="177"/>
      <c r="I4364" s="169">
        <f t="shared" si="612"/>
        <v>0</v>
      </c>
      <c r="J4364" s="149" t="str" cm="1">
        <f t="array" ref="J4364">IF(ISERROR(INDEX('Non Compliance input'!$H$5:$H$156,MATCH(1,(A4364='Non Compliance input'!$A$5:$A$156)*(F4364&gt;='Non Compliance input'!$D$5:$D$156)*(E4364&lt;'Non Compliance input'!$E$5:$E$156)*('Non Compliance input'!$H$5:$H$156="Yes"),0))
),"","Yes")</f>
        <v/>
      </c>
      <c r="K4364" s="149">
        <f t="shared" si="613"/>
        <v>0</v>
      </c>
      <c r="L4364" s="162">
        <f t="shared" si="614"/>
        <v>0</v>
      </c>
      <c r="M4364" s="162" t="str" cm="1">
        <f t="array" ref="M4364">IF(ISERROR(INDEX('Non Compliance input'!$I$5:$I$156,MATCH(1,(A4364='Non Compliance input'!$A$5:$A$156)*(E4364&gt;='Non Compliance input'!$D$5:$D$156)*(F4364&lt;='Non Compliance input'!$E$5:$E$156)*('Non Compliance input'!$I$5:$I$156="Yes"),0))
),"","Yes")</f>
        <v/>
      </c>
      <c r="N4364" s="149" t="str">
        <f>IF(VLOOKUP($A4364,HourEndingOutage!$B$3:$F$746,5,0)="Outage","Outage","")</f>
        <v/>
      </c>
      <c r="O4364" s="18">
        <f t="shared" si="615"/>
        <v>0</v>
      </c>
      <c r="P4364" s="18" t="str">
        <f t="shared" si="616"/>
        <v/>
      </c>
      <c r="Q4364" s="18">
        <f t="shared" si="617"/>
        <v>0</v>
      </c>
      <c r="R4364" s="118"/>
    </row>
    <row r="4365" spans="1:18" x14ac:dyDescent="0.25">
      <c r="A4365" s="25">
        <f t="shared" si="609"/>
        <v>485</v>
      </c>
      <c r="B4365" s="23">
        <f t="shared" si="610"/>
        <v>44582</v>
      </c>
      <c r="C4365" s="24">
        <v>5</v>
      </c>
      <c r="D4365" s="54" t="str">
        <f t="shared" si="611"/>
        <v>ASET</v>
      </c>
      <c r="E4365" s="178"/>
      <c r="F4365" s="179"/>
      <c r="G4365" s="177"/>
      <c r="H4365" s="177"/>
      <c r="I4365" s="169">
        <f t="shared" si="612"/>
        <v>0</v>
      </c>
      <c r="J4365" s="149" t="str" cm="1">
        <f t="array" ref="J4365">IF(ISERROR(INDEX('Non Compliance input'!$H$5:$H$156,MATCH(1,(A4365='Non Compliance input'!$A$5:$A$156)*(F4365&gt;='Non Compliance input'!$D$5:$D$156)*(E4365&lt;'Non Compliance input'!$E$5:$E$156)*('Non Compliance input'!$H$5:$H$156="Yes"),0))
),"","Yes")</f>
        <v/>
      </c>
      <c r="K4365" s="149">
        <f t="shared" si="613"/>
        <v>0</v>
      </c>
      <c r="L4365" s="162">
        <f t="shared" si="614"/>
        <v>0</v>
      </c>
      <c r="M4365" s="162" t="str" cm="1">
        <f t="array" ref="M4365">IF(ISERROR(INDEX('Non Compliance input'!$I$5:$I$156,MATCH(1,(A4365='Non Compliance input'!$A$5:$A$156)*(E4365&gt;='Non Compliance input'!$D$5:$D$156)*(F4365&lt;='Non Compliance input'!$E$5:$E$156)*('Non Compliance input'!$I$5:$I$156="Yes"),0))
),"","Yes")</f>
        <v/>
      </c>
      <c r="N4365" s="149" t="str">
        <f>IF(VLOOKUP($A4365,HourEndingOutage!$B$3:$F$746,5,0)="Outage","Outage","")</f>
        <v/>
      </c>
      <c r="O4365" s="18">
        <f t="shared" si="615"/>
        <v>0</v>
      </c>
      <c r="P4365" s="18" t="str">
        <f t="shared" si="616"/>
        <v/>
      </c>
      <c r="Q4365" s="18">
        <f t="shared" si="617"/>
        <v>0</v>
      </c>
      <c r="R4365" s="118"/>
    </row>
    <row r="4366" spans="1:18" x14ac:dyDescent="0.25">
      <c r="A4366" s="25">
        <f t="shared" si="609"/>
        <v>485</v>
      </c>
      <c r="B4366" s="23">
        <f t="shared" si="610"/>
        <v>44582</v>
      </c>
      <c r="C4366" s="24">
        <v>5</v>
      </c>
      <c r="D4366" s="54" t="str">
        <f t="shared" si="611"/>
        <v>ASET</v>
      </c>
      <c r="E4366" s="178"/>
      <c r="F4366" s="179"/>
      <c r="G4366" s="177"/>
      <c r="H4366" s="177"/>
      <c r="I4366" s="169">
        <f t="shared" si="612"/>
        <v>0</v>
      </c>
      <c r="J4366" s="149" t="str" cm="1">
        <f t="array" ref="J4366">IF(ISERROR(INDEX('Non Compliance input'!$H$5:$H$156,MATCH(1,(A4366='Non Compliance input'!$A$5:$A$156)*(F4366&gt;='Non Compliance input'!$D$5:$D$156)*(E4366&lt;'Non Compliance input'!$E$5:$E$156)*('Non Compliance input'!$H$5:$H$156="Yes"),0))
),"","Yes")</f>
        <v/>
      </c>
      <c r="K4366" s="149">
        <f t="shared" si="613"/>
        <v>0</v>
      </c>
      <c r="L4366" s="162">
        <f t="shared" si="614"/>
        <v>0</v>
      </c>
      <c r="M4366" s="162" t="str" cm="1">
        <f t="array" ref="M4366">IF(ISERROR(INDEX('Non Compliance input'!$I$5:$I$156,MATCH(1,(A4366='Non Compliance input'!$A$5:$A$156)*(E4366&gt;='Non Compliance input'!$D$5:$D$156)*(F4366&lt;='Non Compliance input'!$E$5:$E$156)*('Non Compliance input'!$I$5:$I$156="Yes"),0))
),"","Yes")</f>
        <v/>
      </c>
      <c r="N4366" s="149" t="str">
        <f>IF(VLOOKUP($A4366,HourEndingOutage!$B$3:$F$746,5,0)="Outage","Outage","")</f>
        <v/>
      </c>
      <c r="O4366" s="18">
        <f t="shared" si="615"/>
        <v>0</v>
      </c>
      <c r="P4366" s="18" t="str">
        <f t="shared" si="616"/>
        <v/>
      </c>
      <c r="Q4366" s="18">
        <f t="shared" si="617"/>
        <v>0</v>
      </c>
      <c r="R4366" s="118"/>
    </row>
    <row r="4367" spans="1:18" x14ac:dyDescent="0.25">
      <c r="A4367" s="25">
        <f t="shared" si="609"/>
        <v>485</v>
      </c>
      <c r="B4367" s="23">
        <f t="shared" si="610"/>
        <v>44582</v>
      </c>
      <c r="C4367" s="24">
        <v>5</v>
      </c>
      <c r="D4367" s="54" t="str">
        <f t="shared" si="611"/>
        <v>ASET</v>
      </c>
      <c r="E4367" s="178"/>
      <c r="F4367" s="179"/>
      <c r="G4367" s="177"/>
      <c r="H4367" s="177"/>
      <c r="I4367" s="169">
        <f t="shared" si="612"/>
        <v>0</v>
      </c>
      <c r="J4367" s="149" t="str" cm="1">
        <f t="array" ref="J4367">IF(ISERROR(INDEX('Non Compliance input'!$H$5:$H$156,MATCH(1,(A4367='Non Compliance input'!$A$5:$A$156)*(F4367&gt;='Non Compliance input'!$D$5:$D$156)*(E4367&lt;'Non Compliance input'!$E$5:$E$156)*('Non Compliance input'!$H$5:$H$156="Yes"),0))
),"","Yes")</f>
        <v/>
      </c>
      <c r="K4367" s="149">
        <f t="shared" si="613"/>
        <v>0</v>
      </c>
      <c r="L4367" s="162">
        <f t="shared" si="614"/>
        <v>0</v>
      </c>
      <c r="M4367" s="162" t="str" cm="1">
        <f t="array" ref="M4367">IF(ISERROR(INDEX('Non Compliance input'!$I$5:$I$156,MATCH(1,(A4367='Non Compliance input'!$A$5:$A$156)*(E4367&gt;='Non Compliance input'!$D$5:$D$156)*(F4367&lt;='Non Compliance input'!$E$5:$E$156)*('Non Compliance input'!$I$5:$I$156="Yes"),0))
),"","Yes")</f>
        <v/>
      </c>
      <c r="N4367" s="149" t="str">
        <f>IF(VLOOKUP($A4367,HourEndingOutage!$B$3:$F$746,5,0)="Outage","Outage","")</f>
        <v/>
      </c>
      <c r="O4367" s="18">
        <f t="shared" si="615"/>
        <v>0</v>
      </c>
      <c r="P4367" s="18" t="str">
        <f t="shared" si="616"/>
        <v/>
      </c>
      <c r="Q4367" s="18">
        <f t="shared" si="617"/>
        <v>0</v>
      </c>
      <c r="R4367" s="118"/>
    </row>
    <row r="4368" spans="1:18" x14ac:dyDescent="0.25">
      <c r="A4368" s="25">
        <f t="shared" si="609"/>
        <v>486</v>
      </c>
      <c r="B4368" s="23">
        <f t="shared" si="610"/>
        <v>44582</v>
      </c>
      <c r="C4368" s="24">
        <v>6</v>
      </c>
      <c r="D4368" s="54" t="str">
        <f t="shared" si="611"/>
        <v>ASET</v>
      </c>
      <c r="E4368" s="178"/>
      <c r="F4368" s="179"/>
      <c r="G4368" s="177"/>
      <c r="H4368" s="177"/>
      <c r="I4368" s="169">
        <f t="shared" si="612"/>
        <v>0</v>
      </c>
      <c r="J4368" s="149" t="str" cm="1">
        <f t="array" ref="J4368">IF(ISERROR(INDEX('Non Compliance input'!$H$5:$H$156,MATCH(1,(A4368='Non Compliance input'!$A$5:$A$156)*(F4368&gt;='Non Compliance input'!$D$5:$D$156)*(E4368&lt;'Non Compliance input'!$E$5:$E$156)*('Non Compliance input'!$H$5:$H$156="Yes"),0))
),"","Yes")</f>
        <v/>
      </c>
      <c r="K4368" s="149">
        <f t="shared" si="613"/>
        <v>0</v>
      </c>
      <c r="L4368" s="162">
        <f t="shared" si="614"/>
        <v>0</v>
      </c>
      <c r="M4368" s="162" t="str" cm="1">
        <f t="array" ref="M4368">IF(ISERROR(INDEX('Non Compliance input'!$I$5:$I$156,MATCH(1,(A4368='Non Compliance input'!$A$5:$A$156)*(E4368&gt;='Non Compliance input'!$D$5:$D$156)*(F4368&lt;='Non Compliance input'!$E$5:$E$156)*('Non Compliance input'!$I$5:$I$156="Yes"),0))
),"","Yes")</f>
        <v/>
      </c>
      <c r="N4368" s="149" t="str">
        <f>IF(VLOOKUP($A4368,HourEndingOutage!$B$3:$F$746,5,0)="Outage","Outage","")</f>
        <v/>
      </c>
      <c r="O4368" s="18">
        <f t="shared" si="615"/>
        <v>0</v>
      </c>
      <c r="P4368" s="18" t="str">
        <f t="shared" si="616"/>
        <v/>
      </c>
      <c r="Q4368" s="18">
        <f t="shared" si="617"/>
        <v>0</v>
      </c>
      <c r="R4368" s="118"/>
    </row>
    <row r="4369" spans="1:18" x14ac:dyDescent="0.25">
      <c r="A4369" s="25">
        <f t="shared" si="609"/>
        <v>486</v>
      </c>
      <c r="B4369" s="23">
        <f t="shared" si="610"/>
        <v>44582</v>
      </c>
      <c r="C4369" s="24">
        <v>6</v>
      </c>
      <c r="D4369" s="54" t="str">
        <f t="shared" si="611"/>
        <v>ASET</v>
      </c>
      <c r="E4369" s="178"/>
      <c r="F4369" s="179"/>
      <c r="G4369" s="177"/>
      <c r="H4369" s="177"/>
      <c r="I4369" s="169">
        <f t="shared" si="612"/>
        <v>0</v>
      </c>
      <c r="J4369" s="149" t="str" cm="1">
        <f t="array" ref="J4369">IF(ISERROR(INDEX('Non Compliance input'!$H$5:$H$156,MATCH(1,(A4369='Non Compliance input'!$A$5:$A$156)*(F4369&gt;='Non Compliance input'!$D$5:$D$156)*(E4369&lt;'Non Compliance input'!$E$5:$E$156)*('Non Compliance input'!$H$5:$H$156="Yes"),0))
),"","Yes")</f>
        <v/>
      </c>
      <c r="K4369" s="149">
        <f t="shared" si="613"/>
        <v>0</v>
      </c>
      <c r="L4369" s="162">
        <f t="shared" si="614"/>
        <v>0</v>
      </c>
      <c r="M4369" s="162" t="str" cm="1">
        <f t="array" ref="M4369">IF(ISERROR(INDEX('Non Compliance input'!$I$5:$I$156,MATCH(1,(A4369='Non Compliance input'!$A$5:$A$156)*(E4369&gt;='Non Compliance input'!$D$5:$D$156)*(F4369&lt;='Non Compliance input'!$E$5:$E$156)*('Non Compliance input'!$I$5:$I$156="Yes"),0))
),"","Yes")</f>
        <v/>
      </c>
      <c r="N4369" s="149" t="str">
        <f>IF(VLOOKUP($A4369,HourEndingOutage!$B$3:$F$746,5,0)="Outage","Outage","")</f>
        <v/>
      </c>
      <c r="O4369" s="18">
        <f t="shared" si="615"/>
        <v>0</v>
      </c>
      <c r="P4369" s="18" t="str">
        <f t="shared" si="616"/>
        <v/>
      </c>
      <c r="Q4369" s="18">
        <f t="shared" si="617"/>
        <v>0</v>
      </c>
      <c r="R4369" s="118"/>
    </row>
    <row r="4370" spans="1:18" x14ac:dyDescent="0.25">
      <c r="A4370" s="25">
        <f t="shared" si="609"/>
        <v>486</v>
      </c>
      <c r="B4370" s="23">
        <f t="shared" si="610"/>
        <v>44582</v>
      </c>
      <c r="C4370" s="24">
        <v>6</v>
      </c>
      <c r="D4370" s="54" t="str">
        <f t="shared" si="611"/>
        <v>ASET</v>
      </c>
      <c r="E4370" s="178"/>
      <c r="F4370" s="179"/>
      <c r="G4370" s="177"/>
      <c r="H4370" s="177"/>
      <c r="I4370" s="169">
        <f t="shared" si="612"/>
        <v>0</v>
      </c>
      <c r="J4370" s="149" t="str" cm="1">
        <f t="array" ref="J4370">IF(ISERROR(INDEX('Non Compliance input'!$H$5:$H$156,MATCH(1,(A4370='Non Compliance input'!$A$5:$A$156)*(F4370&gt;='Non Compliance input'!$D$5:$D$156)*(E4370&lt;'Non Compliance input'!$E$5:$E$156)*('Non Compliance input'!$H$5:$H$156="Yes"),0))
),"","Yes")</f>
        <v/>
      </c>
      <c r="K4370" s="149">
        <f t="shared" si="613"/>
        <v>0</v>
      </c>
      <c r="L4370" s="162">
        <f t="shared" si="614"/>
        <v>0</v>
      </c>
      <c r="M4370" s="162" t="str" cm="1">
        <f t="array" ref="M4370">IF(ISERROR(INDEX('Non Compliance input'!$I$5:$I$156,MATCH(1,(A4370='Non Compliance input'!$A$5:$A$156)*(E4370&gt;='Non Compliance input'!$D$5:$D$156)*(F4370&lt;='Non Compliance input'!$E$5:$E$156)*('Non Compliance input'!$I$5:$I$156="Yes"),0))
),"","Yes")</f>
        <v/>
      </c>
      <c r="N4370" s="149" t="str">
        <f>IF(VLOOKUP($A4370,HourEndingOutage!$B$3:$F$746,5,0)="Outage","Outage","")</f>
        <v/>
      </c>
      <c r="O4370" s="18">
        <f t="shared" si="615"/>
        <v>0</v>
      </c>
      <c r="P4370" s="18" t="str">
        <f t="shared" si="616"/>
        <v/>
      </c>
      <c r="Q4370" s="18">
        <f t="shared" si="617"/>
        <v>0</v>
      </c>
      <c r="R4370" s="118"/>
    </row>
    <row r="4371" spans="1:18" x14ac:dyDescent="0.25">
      <c r="A4371" s="25">
        <f t="shared" si="609"/>
        <v>486</v>
      </c>
      <c r="B4371" s="23">
        <f t="shared" si="610"/>
        <v>44582</v>
      </c>
      <c r="C4371" s="24">
        <v>6</v>
      </c>
      <c r="D4371" s="54" t="str">
        <f t="shared" si="611"/>
        <v>ASET</v>
      </c>
      <c r="E4371" s="178"/>
      <c r="F4371" s="179"/>
      <c r="G4371" s="177"/>
      <c r="H4371" s="177"/>
      <c r="I4371" s="169">
        <f t="shared" si="612"/>
        <v>0</v>
      </c>
      <c r="J4371" s="149" t="str" cm="1">
        <f t="array" ref="J4371">IF(ISERROR(INDEX('Non Compliance input'!$H$5:$H$156,MATCH(1,(A4371='Non Compliance input'!$A$5:$A$156)*(F4371&gt;='Non Compliance input'!$D$5:$D$156)*(E4371&lt;'Non Compliance input'!$E$5:$E$156)*('Non Compliance input'!$H$5:$H$156="Yes"),0))
),"","Yes")</f>
        <v/>
      </c>
      <c r="K4371" s="149">
        <f t="shared" si="613"/>
        <v>0</v>
      </c>
      <c r="L4371" s="162">
        <f t="shared" si="614"/>
        <v>0</v>
      </c>
      <c r="M4371" s="162" t="str" cm="1">
        <f t="array" ref="M4371">IF(ISERROR(INDEX('Non Compliance input'!$I$5:$I$156,MATCH(1,(A4371='Non Compliance input'!$A$5:$A$156)*(E4371&gt;='Non Compliance input'!$D$5:$D$156)*(F4371&lt;='Non Compliance input'!$E$5:$E$156)*('Non Compliance input'!$I$5:$I$156="Yes"),0))
),"","Yes")</f>
        <v/>
      </c>
      <c r="N4371" s="149" t="str">
        <f>IF(VLOOKUP($A4371,HourEndingOutage!$B$3:$F$746,5,0)="Outage","Outage","")</f>
        <v/>
      </c>
      <c r="O4371" s="18">
        <f t="shared" si="615"/>
        <v>0</v>
      </c>
      <c r="P4371" s="18" t="str">
        <f t="shared" si="616"/>
        <v/>
      </c>
      <c r="Q4371" s="18">
        <f t="shared" si="617"/>
        <v>0</v>
      </c>
      <c r="R4371" s="118"/>
    </row>
    <row r="4372" spans="1:18" x14ac:dyDescent="0.25">
      <c r="A4372" s="25">
        <f t="shared" si="609"/>
        <v>486</v>
      </c>
      <c r="B4372" s="23">
        <f t="shared" si="610"/>
        <v>44582</v>
      </c>
      <c r="C4372" s="24">
        <v>6</v>
      </c>
      <c r="D4372" s="54" t="str">
        <f t="shared" si="611"/>
        <v>ASET</v>
      </c>
      <c r="E4372" s="178"/>
      <c r="F4372" s="179"/>
      <c r="G4372" s="177"/>
      <c r="H4372" s="177"/>
      <c r="I4372" s="169">
        <f t="shared" si="612"/>
        <v>0</v>
      </c>
      <c r="J4372" s="149" t="str" cm="1">
        <f t="array" ref="J4372">IF(ISERROR(INDEX('Non Compliance input'!$H$5:$H$156,MATCH(1,(A4372='Non Compliance input'!$A$5:$A$156)*(F4372&gt;='Non Compliance input'!$D$5:$D$156)*(E4372&lt;'Non Compliance input'!$E$5:$E$156)*('Non Compliance input'!$H$5:$H$156="Yes"),0))
),"","Yes")</f>
        <v/>
      </c>
      <c r="K4372" s="149">
        <f t="shared" si="613"/>
        <v>0</v>
      </c>
      <c r="L4372" s="162">
        <f t="shared" si="614"/>
        <v>0</v>
      </c>
      <c r="M4372" s="162" t="str" cm="1">
        <f t="array" ref="M4372">IF(ISERROR(INDEX('Non Compliance input'!$I$5:$I$156,MATCH(1,(A4372='Non Compliance input'!$A$5:$A$156)*(E4372&gt;='Non Compliance input'!$D$5:$D$156)*(F4372&lt;='Non Compliance input'!$E$5:$E$156)*('Non Compliance input'!$I$5:$I$156="Yes"),0))
),"","Yes")</f>
        <v/>
      </c>
      <c r="N4372" s="149" t="str">
        <f>IF(VLOOKUP($A4372,HourEndingOutage!$B$3:$F$746,5,0)="Outage","Outage","")</f>
        <v/>
      </c>
      <c r="O4372" s="18">
        <f t="shared" si="615"/>
        <v>0</v>
      </c>
      <c r="P4372" s="18" t="str">
        <f t="shared" si="616"/>
        <v/>
      </c>
      <c r="Q4372" s="18">
        <f t="shared" si="617"/>
        <v>0</v>
      </c>
      <c r="R4372" s="118"/>
    </row>
    <row r="4373" spans="1:18" x14ac:dyDescent="0.25">
      <c r="A4373" s="25">
        <f t="shared" si="609"/>
        <v>486</v>
      </c>
      <c r="B4373" s="23">
        <f t="shared" si="610"/>
        <v>44582</v>
      </c>
      <c r="C4373" s="24">
        <v>6</v>
      </c>
      <c r="D4373" s="54" t="str">
        <f t="shared" si="611"/>
        <v>ASET</v>
      </c>
      <c r="E4373" s="178"/>
      <c r="F4373" s="179"/>
      <c r="G4373" s="177"/>
      <c r="H4373" s="177"/>
      <c r="I4373" s="169">
        <f t="shared" si="612"/>
        <v>0</v>
      </c>
      <c r="J4373" s="149" t="str" cm="1">
        <f t="array" ref="J4373">IF(ISERROR(INDEX('Non Compliance input'!$H$5:$H$156,MATCH(1,(A4373='Non Compliance input'!$A$5:$A$156)*(F4373&gt;='Non Compliance input'!$D$5:$D$156)*(E4373&lt;'Non Compliance input'!$E$5:$E$156)*('Non Compliance input'!$H$5:$H$156="Yes"),0))
),"","Yes")</f>
        <v/>
      </c>
      <c r="K4373" s="149">
        <f t="shared" si="613"/>
        <v>0</v>
      </c>
      <c r="L4373" s="162">
        <f t="shared" si="614"/>
        <v>0</v>
      </c>
      <c r="M4373" s="162" t="str" cm="1">
        <f t="array" ref="M4373">IF(ISERROR(INDEX('Non Compliance input'!$I$5:$I$156,MATCH(1,(A4373='Non Compliance input'!$A$5:$A$156)*(E4373&gt;='Non Compliance input'!$D$5:$D$156)*(F4373&lt;='Non Compliance input'!$E$5:$E$156)*('Non Compliance input'!$I$5:$I$156="Yes"),0))
),"","Yes")</f>
        <v/>
      </c>
      <c r="N4373" s="149" t="str">
        <f>IF(VLOOKUP($A4373,HourEndingOutage!$B$3:$F$746,5,0)="Outage","Outage","")</f>
        <v/>
      </c>
      <c r="O4373" s="18">
        <f t="shared" si="615"/>
        <v>0</v>
      </c>
      <c r="P4373" s="18" t="str">
        <f t="shared" si="616"/>
        <v/>
      </c>
      <c r="Q4373" s="18">
        <f t="shared" si="617"/>
        <v>0</v>
      </c>
      <c r="R4373" s="118"/>
    </row>
    <row r="4374" spans="1:18" x14ac:dyDescent="0.25">
      <c r="A4374" s="25">
        <f t="shared" si="609"/>
        <v>486</v>
      </c>
      <c r="B4374" s="23">
        <f t="shared" si="610"/>
        <v>44582</v>
      </c>
      <c r="C4374" s="24">
        <v>6</v>
      </c>
      <c r="D4374" s="54" t="str">
        <f t="shared" si="611"/>
        <v>ASET</v>
      </c>
      <c r="E4374" s="178"/>
      <c r="F4374" s="179"/>
      <c r="G4374" s="177"/>
      <c r="H4374" s="177"/>
      <c r="I4374" s="169">
        <f t="shared" si="612"/>
        <v>0</v>
      </c>
      <c r="J4374" s="149" t="str" cm="1">
        <f t="array" ref="J4374">IF(ISERROR(INDEX('Non Compliance input'!$H$5:$H$156,MATCH(1,(A4374='Non Compliance input'!$A$5:$A$156)*(F4374&gt;='Non Compliance input'!$D$5:$D$156)*(E4374&lt;'Non Compliance input'!$E$5:$E$156)*('Non Compliance input'!$H$5:$H$156="Yes"),0))
),"","Yes")</f>
        <v/>
      </c>
      <c r="K4374" s="149">
        <f t="shared" si="613"/>
        <v>0</v>
      </c>
      <c r="L4374" s="162">
        <f t="shared" si="614"/>
        <v>0</v>
      </c>
      <c r="M4374" s="162" t="str" cm="1">
        <f t="array" ref="M4374">IF(ISERROR(INDEX('Non Compliance input'!$I$5:$I$156,MATCH(1,(A4374='Non Compliance input'!$A$5:$A$156)*(E4374&gt;='Non Compliance input'!$D$5:$D$156)*(F4374&lt;='Non Compliance input'!$E$5:$E$156)*('Non Compliance input'!$I$5:$I$156="Yes"),0))
),"","Yes")</f>
        <v/>
      </c>
      <c r="N4374" s="149" t="str">
        <f>IF(VLOOKUP($A4374,HourEndingOutage!$B$3:$F$746,5,0)="Outage","Outage","")</f>
        <v/>
      </c>
      <c r="O4374" s="18">
        <f t="shared" si="615"/>
        <v>0</v>
      </c>
      <c r="P4374" s="18" t="str">
        <f t="shared" si="616"/>
        <v/>
      </c>
      <c r="Q4374" s="18">
        <f t="shared" si="617"/>
        <v>0</v>
      </c>
      <c r="R4374" s="118"/>
    </row>
    <row r="4375" spans="1:18" x14ac:dyDescent="0.25">
      <c r="A4375" s="25">
        <f t="shared" si="609"/>
        <v>486</v>
      </c>
      <c r="B4375" s="23">
        <f t="shared" si="610"/>
        <v>44582</v>
      </c>
      <c r="C4375" s="24">
        <v>6</v>
      </c>
      <c r="D4375" s="54" t="str">
        <f t="shared" si="611"/>
        <v>ASET</v>
      </c>
      <c r="E4375" s="178"/>
      <c r="F4375" s="179"/>
      <c r="G4375" s="177"/>
      <c r="H4375" s="177"/>
      <c r="I4375" s="169">
        <f t="shared" si="612"/>
        <v>0</v>
      </c>
      <c r="J4375" s="149" t="str" cm="1">
        <f t="array" ref="J4375">IF(ISERROR(INDEX('Non Compliance input'!$H$5:$H$156,MATCH(1,(A4375='Non Compliance input'!$A$5:$A$156)*(F4375&gt;='Non Compliance input'!$D$5:$D$156)*(E4375&lt;'Non Compliance input'!$E$5:$E$156)*('Non Compliance input'!$H$5:$H$156="Yes"),0))
),"","Yes")</f>
        <v/>
      </c>
      <c r="K4375" s="149">
        <f t="shared" si="613"/>
        <v>0</v>
      </c>
      <c r="L4375" s="162">
        <f t="shared" si="614"/>
        <v>0</v>
      </c>
      <c r="M4375" s="162" t="str" cm="1">
        <f t="array" ref="M4375">IF(ISERROR(INDEX('Non Compliance input'!$I$5:$I$156,MATCH(1,(A4375='Non Compliance input'!$A$5:$A$156)*(E4375&gt;='Non Compliance input'!$D$5:$D$156)*(F4375&lt;='Non Compliance input'!$E$5:$E$156)*('Non Compliance input'!$I$5:$I$156="Yes"),0))
),"","Yes")</f>
        <v/>
      </c>
      <c r="N4375" s="149" t="str">
        <f>IF(VLOOKUP($A4375,HourEndingOutage!$B$3:$F$746,5,0)="Outage","Outage","")</f>
        <v/>
      </c>
      <c r="O4375" s="18">
        <f t="shared" si="615"/>
        <v>0</v>
      </c>
      <c r="P4375" s="18" t="str">
        <f t="shared" si="616"/>
        <v/>
      </c>
      <c r="Q4375" s="18">
        <f t="shared" si="617"/>
        <v>0</v>
      </c>
      <c r="R4375" s="118"/>
    </row>
    <row r="4376" spans="1:18" x14ac:dyDescent="0.25">
      <c r="A4376" s="25">
        <f t="shared" si="609"/>
        <v>486</v>
      </c>
      <c r="B4376" s="23">
        <f t="shared" si="610"/>
        <v>44582</v>
      </c>
      <c r="C4376" s="24">
        <v>6</v>
      </c>
      <c r="D4376" s="54" t="str">
        <f t="shared" si="611"/>
        <v>ASET</v>
      </c>
      <c r="E4376" s="178"/>
      <c r="F4376" s="179"/>
      <c r="G4376" s="177"/>
      <c r="H4376" s="177"/>
      <c r="I4376" s="169">
        <f t="shared" si="612"/>
        <v>0</v>
      </c>
      <c r="J4376" s="149" t="str" cm="1">
        <f t="array" ref="J4376">IF(ISERROR(INDEX('Non Compliance input'!$H$5:$H$156,MATCH(1,(A4376='Non Compliance input'!$A$5:$A$156)*(F4376&gt;='Non Compliance input'!$D$5:$D$156)*(E4376&lt;'Non Compliance input'!$E$5:$E$156)*('Non Compliance input'!$H$5:$H$156="Yes"),0))
),"","Yes")</f>
        <v/>
      </c>
      <c r="K4376" s="149">
        <f t="shared" si="613"/>
        <v>0</v>
      </c>
      <c r="L4376" s="162">
        <f t="shared" si="614"/>
        <v>0</v>
      </c>
      <c r="M4376" s="162" t="str" cm="1">
        <f t="array" ref="M4376">IF(ISERROR(INDEX('Non Compliance input'!$I$5:$I$156,MATCH(1,(A4376='Non Compliance input'!$A$5:$A$156)*(E4376&gt;='Non Compliance input'!$D$5:$D$156)*(F4376&lt;='Non Compliance input'!$E$5:$E$156)*('Non Compliance input'!$I$5:$I$156="Yes"),0))
),"","Yes")</f>
        <v/>
      </c>
      <c r="N4376" s="149" t="str">
        <f>IF(VLOOKUP($A4376,HourEndingOutage!$B$3:$F$746,5,0)="Outage","Outage","")</f>
        <v/>
      </c>
      <c r="O4376" s="18">
        <f t="shared" si="615"/>
        <v>0</v>
      </c>
      <c r="P4376" s="18" t="str">
        <f t="shared" si="616"/>
        <v/>
      </c>
      <c r="Q4376" s="18">
        <f t="shared" si="617"/>
        <v>0</v>
      </c>
      <c r="R4376" s="118"/>
    </row>
    <row r="4377" spans="1:18" x14ac:dyDescent="0.25">
      <c r="A4377" s="25">
        <f t="shared" si="609"/>
        <v>487</v>
      </c>
      <c r="B4377" s="23">
        <f t="shared" si="610"/>
        <v>44582</v>
      </c>
      <c r="C4377" s="24">
        <v>7</v>
      </c>
      <c r="D4377" s="54" t="str">
        <f t="shared" si="611"/>
        <v>ASET</v>
      </c>
      <c r="E4377" s="178"/>
      <c r="F4377" s="179"/>
      <c r="G4377" s="177"/>
      <c r="H4377" s="177"/>
      <c r="I4377" s="169">
        <f t="shared" si="612"/>
        <v>0</v>
      </c>
      <c r="J4377" s="149" t="str" cm="1">
        <f t="array" ref="J4377">IF(ISERROR(INDEX('Non Compliance input'!$H$5:$H$156,MATCH(1,(A4377='Non Compliance input'!$A$5:$A$156)*(F4377&gt;='Non Compliance input'!$D$5:$D$156)*(E4377&lt;'Non Compliance input'!$E$5:$E$156)*('Non Compliance input'!$H$5:$H$156="Yes"),0))
),"","Yes")</f>
        <v/>
      </c>
      <c r="K4377" s="149">
        <f t="shared" si="613"/>
        <v>0</v>
      </c>
      <c r="L4377" s="162">
        <f t="shared" si="614"/>
        <v>0</v>
      </c>
      <c r="M4377" s="162" t="str" cm="1">
        <f t="array" ref="M4377">IF(ISERROR(INDEX('Non Compliance input'!$I$5:$I$156,MATCH(1,(A4377='Non Compliance input'!$A$5:$A$156)*(E4377&gt;='Non Compliance input'!$D$5:$D$156)*(F4377&lt;='Non Compliance input'!$E$5:$E$156)*('Non Compliance input'!$I$5:$I$156="Yes"),0))
),"","Yes")</f>
        <v/>
      </c>
      <c r="N4377" s="149" t="str">
        <f>IF(VLOOKUP($A4377,HourEndingOutage!$B$3:$F$746,5,0)="Outage","Outage","")</f>
        <v/>
      </c>
      <c r="O4377" s="18">
        <f t="shared" si="615"/>
        <v>0</v>
      </c>
      <c r="P4377" s="18" t="str">
        <f t="shared" si="616"/>
        <v/>
      </c>
      <c r="Q4377" s="18">
        <f t="shared" si="617"/>
        <v>0</v>
      </c>
      <c r="R4377" s="118"/>
    </row>
    <row r="4378" spans="1:18" x14ac:dyDescent="0.25">
      <c r="A4378" s="25">
        <f t="shared" si="609"/>
        <v>487</v>
      </c>
      <c r="B4378" s="23">
        <f t="shared" si="610"/>
        <v>44582</v>
      </c>
      <c r="C4378" s="24">
        <v>7</v>
      </c>
      <c r="D4378" s="54" t="str">
        <f t="shared" si="611"/>
        <v>ASET</v>
      </c>
      <c r="E4378" s="178"/>
      <c r="F4378" s="179"/>
      <c r="G4378" s="177"/>
      <c r="H4378" s="177"/>
      <c r="I4378" s="169">
        <f t="shared" si="612"/>
        <v>0</v>
      </c>
      <c r="J4378" s="149" t="str" cm="1">
        <f t="array" ref="J4378">IF(ISERROR(INDEX('Non Compliance input'!$H$5:$H$156,MATCH(1,(A4378='Non Compliance input'!$A$5:$A$156)*(F4378&gt;='Non Compliance input'!$D$5:$D$156)*(E4378&lt;'Non Compliance input'!$E$5:$E$156)*('Non Compliance input'!$H$5:$H$156="Yes"),0))
),"","Yes")</f>
        <v/>
      </c>
      <c r="K4378" s="149">
        <f t="shared" si="613"/>
        <v>0</v>
      </c>
      <c r="L4378" s="162">
        <f t="shared" si="614"/>
        <v>0</v>
      </c>
      <c r="M4378" s="162" t="str" cm="1">
        <f t="array" ref="M4378">IF(ISERROR(INDEX('Non Compliance input'!$I$5:$I$156,MATCH(1,(A4378='Non Compliance input'!$A$5:$A$156)*(E4378&gt;='Non Compliance input'!$D$5:$D$156)*(F4378&lt;='Non Compliance input'!$E$5:$E$156)*('Non Compliance input'!$I$5:$I$156="Yes"),0))
),"","Yes")</f>
        <v/>
      </c>
      <c r="N4378" s="149" t="str">
        <f>IF(VLOOKUP($A4378,HourEndingOutage!$B$3:$F$746,5,0)="Outage","Outage","")</f>
        <v/>
      </c>
      <c r="O4378" s="18">
        <f t="shared" si="615"/>
        <v>0</v>
      </c>
      <c r="P4378" s="18" t="str">
        <f t="shared" si="616"/>
        <v/>
      </c>
      <c r="Q4378" s="18">
        <f t="shared" si="617"/>
        <v>0</v>
      </c>
      <c r="R4378" s="118"/>
    </row>
    <row r="4379" spans="1:18" x14ac:dyDescent="0.25">
      <c r="A4379" s="25">
        <f t="shared" si="609"/>
        <v>487</v>
      </c>
      <c r="B4379" s="23">
        <f t="shared" si="610"/>
        <v>44582</v>
      </c>
      <c r="C4379" s="24">
        <v>7</v>
      </c>
      <c r="D4379" s="54" t="str">
        <f t="shared" si="611"/>
        <v>ASET</v>
      </c>
      <c r="E4379" s="178"/>
      <c r="F4379" s="179"/>
      <c r="G4379" s="177"/>
      <c r="H4379" s="177"/>
      <c r="I4379" s="169">
        <f t="shared" si="612"/>
        <v>0</v>
      </c>
      <c r="J4379" s="149" t="str" cm="1">
        <f t="array" ref="J4379">IF(ISERROR(INDEX('Non Compliance input'!$H$5:$H$156,MATCH(1,(A4379='Non Compliance input'!$A$5:$A$156)*(F4379&gt;='Non Compliance input'!$D$5:$D$156)*(E4379&lt;'Non Compliance input'!$E$5:$E$156)*('Non Compliance input'!$H$5:$H$156="Yes"),0))
),"","Yes")</f>
        <v/>
      </c>
      <c r="K4379" s="149">
        <f t="shared" si="613"/>
        <v>0</v>
      </c>
      <c r="L4379" s="162">
        <f t="shared" si="614"/>
        <v>0</v>
      </c>
      <c r="M4379" s="162" t="str" cm="1">
        <f t="array" ref="M4379">IF(ISERROR(INDEX('Non Compliance input'!$I$5:$I$156,MATCH(1,(A4379='Non Compliance input'!$A$5:$A$156)*(E4379&gt;='Non Compliance input'!$D$5:$D$156)*(F4379&lt;='Non Compliance input'!$E$5:$E$156)*('Non Compliance input'!$I$5:$I$156="Yes"),0))
),"","Yes")</f>
        <v/>
      </c>
      <c r="N4379" s="149" t="str">
        <f>IF(VLOOKUP($A4379,HourEndingOutage!$B$3:$F$746,5,0)="Outage","Outage","")</f>
        <v/>
      </c>
      <c r="O4379" s="18">
        <f t="shared" si="615"/>
        <v>0</v>
      </c>
      <c r="P4379" s="18" t="str">
        <f t="shared" si="616"/>
        <v/>
      </c>
      <c r="Q4379" s="18">
        <f t="shared" si="617"/>
        <v>0</v>
      </c>
      <c r="R4379" s="118"/>
    </row>
    <row r="4380" spans="1:18" x14ac:dyDescent="0.25">
      <c r="A4380" s="25">
        <f t="shared" ref="A4380:A4443" si="618">IF(C4380=C4379,A4379,A4379+1)</f>
        <v>487</v>
      </c>
      <c r="B4380" s="23">
        <f t="shared" ref="B4380:B4443" si="619">IF(C4380&lt;C4379,B4379+1,B4379)</f>
        <v>44582</v>
      </c>
      <c r="C4380" s="24">
        <v>7</v>
      </c>
      <c r="D4380" s="54" t="str">
        <f t="shared" si="611"/>
        <v>ASET</v>
      </c>
      <c r="E4380" s="178"/>
      <c r="F4380" s="179"/>
      <c r="G4380" s="177"/>
      <c r="H4380" s="177"/>
      <c r="I4380" s="169">
        <f t="shared" si="612"/>
        <v>0</v>
      </c>
      <c r="J4380" s="149" t="str" cm="1">
        <f t="array" ref="J4380">IF(ISERROR(INDEX('Non Compliance input'!$H$5:$H$156,MATCH(1,(A4380='Non Compliance input'!$A$5:$A$156)*(F4380&gt;='Non Compliance input'!$D$5:$D$156)*(E4380&lt;'Non Compliance input'!$E$5:$E$156)*('Non Compliance input'!$H$5:$H$156="Yes"),0))
),"","Yes")</f>
        <v/>
      </c>
      <c r="K4380" s="149">
        <f t="shared" si="613"/>
        <v>0</v>
      </c>
      <c r="L4380" s="162">
        <f t="shared" si="614"/>
        <v>0</v>
      </c>
      <c r="M4380" s="162" t="str" cm="1">
        <f t="array" ref="M4380">IF(ISERROR(INDEX('Non Compliance input'!$I$5:$I$156,MATCH(1,(A4380='Non Compliance input'!$A$5:$A$156)*(E4380&gt;='Non Compliance input'!$D$5:$D$156)*(F4380&lt;='Non Compliance input'!$E$5:$E$156)*('Non Compliance input'!$I$5:$I$156="Yes"),0))
),"","Yes")</f>
        <v/>
      </c>
      <c r="N4380" s="149" t="str">
        <f>IF(VLOOKUP($A4380,HourEndingOutage!$B$3:$F$746,5,0)="Outage","Outage","")</f>
        <v/>
      </c>
      <c r="O4380" s="18">
        <f t="shared" si="615"/>
        <v>0</v>
      </c>
      <c r="P4380" s="18" t="str">
        <f t="shared" si="616"/>
        <v/>
      </c>
      <c r="Q4380" s="18">
        <f t="shared" si="617"/>
        <v>0</v>
      </c>
      <c r="R4380" s="118"/>
    </row>
    <row r="4381" spans="1:18" x14ac:dyDescent="0.25">
      <c r="A4381" s="25">
        <f t="shared" si="618"/>
        <v>487</v>
      </c>
      <c r="B4381" s="23">
        <f t="shared" si="619"/>
        <v>44582</v>
      </c>
      <c r="C4381" s="24">
        <v>7</v>
      </c>
      <c r="D4381" s="54" t="str">
        <f t="shared" si="611"/>
        <v>ASET</v>
      </c>
      <c r="E4381" s="178"/>
      <c r="F4381" s="179"/>
      <c r="G4381" s="177"/>
      <c r="H4381" s="177"/>
      <c r="I4381" s="169">
        <f t="shared" si="612"/>
        <v>0</v>
      </c>
      <c r="J4381" s="149" t="str" cm="1">
        <f t="array" ref="J4381">IF(ISERROR(INDEX('Non Compliance input'!$H$5:$H$156,MATCH(1,(A4381='Non Compliance input'!$A$5:$A$156)*(F4381&gt;='Non Compliance input'!$D$5:$D$156)*(E4381&lt;'Non Compliance input'!$E$5:$E$156)*('Non Compliance input'!$H$5:$H$156="Yes"),0))
),"","Yes")</f>
        <v/>
      </c>
      <c r="K4381" s="149">
        <f t="shared" si="613"/>
        <v>0</v>
      </c>
      <c r="L4381" s="162">
        <f t="shared" si="614"/>
        <v>0</v>
      </c>
      <c r="M4381" s="162" t="str" cm="1">
        <f t="array" ref="M4381">IF(ISERROR(INDEX('Non Compliance input'!$I$5:$I$156,MATCH(1,(A4381='Non Compliance input'!$A$5:$A$156)*(E4381&gt;='Non Compliance input'!$D$5:$D$156)*(F4381&lt;='Non Compliance input'!$E$5:$E$156)*('Non Compliance input'!$I$5:$I$156="Yes"),0))
),"","Yes")</f>
        <v/>
      </c>
      <c r="N4381" s="149" t="str">
        <f>IF(VLOOKUP($A4381,HourEndingOutage!$B$3:$F$746,5,0)="Outage","Outage","")</f>
        <v/>
      </c>
      <c r="O4381" s="18">
        <f t="shared" si="615"/>
        <v>0</v>
      </c>
      <c r="P4381" s="18" t="str">
        <f t="shared" si="616"/>
        <v/>
      </c>
      <c r="Q4381" s="18">
        <f t="shared" si="617"/>
        <v>0</v>
      </c>
      <c r="R4381" s="118"/>
    </row>
    <row r="4382" spans="1:18" x14ac:dyDescent="0.25">
      <c r="A4382" s="25">
        <f t="shared" si="618"/>
        <v>487</v>
      </c>
      <c r="B4382" s="23">
        <f t="shared" si="619"/>
        <v>44582</v>
      </c>
      <c r="C4382" s="24">
        <v>7</v>
      </c>
      <c r="D4382" s="54" t="str">
        <f t="shared" si="611"/>
        <v>ASET</v>
      </c>
      <c r="E4382" s="178"/>
      <c r="F4382" s="179"/>
      <c r="G4382" s="177"/>
      <c r="H4382" s="177"/>
      <c r="I4382" s="169">
        <f t="shared" si="612"/>
        <v>0</v>
      </c>
      <c r="J4382" s="149" t="str" cm="1">
        <f t="array" ref="J4382">IF(ISERROR(INDEX('Non Compliance input'!$H$5:$H$156,MATCH(1,(A4382='Non Compliance input'!$A$5:$A$156)*(F4382&gt;='Non Compliance input'!$D$5:$D$156)*(E4382&lt;'Non Compliance input'!$E$5:$E$156)*('Non Compliance input'!$H$5:$H$156="Yes"),0))
),"","Yes")</f>
        <v/>
      </c>
      <c r="K4382" s="149">
        <f t="shared" si="613"/>
        <v>0</v>
      </c>
      <c r="L4382" s="162">
        <f t="shared" si="614"/>
        <v>0</v>
      </c>
      <c r="M4382" s="162" t="str" cm="1">
        <f t="array" ref="M4382">IF(ISERROR(INDEX('Non Compliance input'!$I$5:$I$156,MATCH(1,(A4382='Non Compliance input'!$A$5:$A$156)*(E4382&gt;='Non Compliance input'!$D$5:$D$156)*(F4382&lt;='Non Compliance input'!$E$5:$E$156)*('Non Compliance input'!$I$5:$I$156="Yes"),0))
),"","Yes")</f>
        <v/>
      </c>
      <c r="N4382" s="149" t="str">
        <f>IF(VLOOKUP($A4382,HourEndingOutage!$B$3:$F$746,5,0)="Outage","Outage","")</f>
        <v/>
      </c>
      <c r="O4382" s="18">
        <f t="shared" si="615"/>
        <v>0</v>
      </c>
      <c r="P4382" s="18" t="str">
        <f t="shared" si="616"/>
        <v/>
      </c>
      <c r="Q4382" s="18">
        <f t="shared" si="617"/>
        <v>0</v>
      </c>
      <c r="R4382" s="118"/>
    </row>
    <row r="4383" spans="1:18" x14ac:dyDescent="0.25">
      <c r="A4383" s="25">
        <f t="shared" si="618"/>
        <v>487</v>
      </c>
      <c r="B4383" s="23">
        <f t="shared" si="619"/>
        <v>44582</v>
      </c>
      <c r="C4383" s="24">
        <v>7</v>
      </c>
      <c r="D4383" s="54" t="str">
        <f t="shared" si="611"/>
        <v>ASET</v>
      </c>
      <c r="E4383" s="178"/>
      <c r="F4383" s="179"/>
      <c r="G4383" s="177"/>
      <c r="H4383" s="177"/>
      <c r="I4383" s="169">
        <f t="shared" si="612"/>
        <v>0</v>
      </c>
      <c r="J4383" s="149" t="str" cm="1">
        <f t="array" ref="J4383">IF(ISERROR(INDEX('Non Compliance input'!$H$5:$H$156,MATCH(1,(A4383='Non Compliance input'!$A$5:$A$156)*(F4383&gt;='Non Compliance input'!$D$5:$D$156)*(E4383&lt;'Non Compliance input'!$E$5:$E$156)*('Non Compliance input'!$H$5:$H$156="Yes"),0))
),"","Yes")</f>
        <v/>
      </c>
      <c r="K4383" s="149">
        <f t="shared" si="613"/>
        <v>0</v>
      </c>
      <c r="L4383" s="162">
        <f t="shared" si="614"/>
        <v>0</v>
      </c>
      <c r="M4383" s="162" t="str" cm="1">
        <f t="array" ref="M4383">IF(ISERROR(INDEX('Non Compliance input'!$I$5:$I$156,MATCH(1,(A4383='Non Compliance input'!$A$5:$A$156)*(E4383&gt;='Non Compliance input'!$D$5:$D$156)*(F4383&lt;='Non Compliance input'!$E$5:$E$156)*('Non Compliance input'!$I$5:$I$156="Yes"),0))
),"","Yes")</f>
        <v/>
      </c>
      <c r="N4383" s="149" t="str">
        <f>IF(VLOOKUP($A4383,HourEndingOutage!$B$3:$F$746,5,0)="Outage","Outage","")</f>
        <v/>
      </c>
      <c r="O4383" s="18">
        <f t="shared" si="615"/>
        <v>0</v>
      </c>
      <c r="P4383" s="18" t="str">
        <f t="shared" si="616"/>
        <v/>
      </c>
      <c r="Q4383" s="18">
        <f t="shared" si="617"/>
        <v>0</v>
      </c>
      <c r="R4383" s="118"/>
    </row>
    <row r="4384" spans="1:18" x14ac:dyDescent="0.25">
      <c r="A4384" s="25">
        <f t="shared" si="618"/>
        <v>487</v>
      </c>
      <c r="B4384" s="23">
        <f t="shared" si="619"/>
        <v>44582</v>
      </c>
      <c r="C4384" s="24">
        <v>7</v>
      </c>
      <c r="D4384" s="54" t="str">
        <f t="shared" si="611"/>
        <v>ASET</v>
      </c>
      <c r="E4384" s="178"/>
      <c r="F4384" s="179"/>
      <c r="G4384" s="177"/>
      <c r="H4384" s="177"/>
      <c r="I4384" s="169">
        <f t="shared" si="612"/>
        <v>0</v>
      </c>
      <c r="J4384" s="149" t="str" cm="1">
        <f t="array" ref="J4384">IF(ISERROR(INDEX('Non Compliance input'!$H$5:$H$156,MATCH(1,(A4384='Non Compliance input'!$A$5:$A$156)*(F4384&gt;='Non Compliance input'!$D$5:$D$156)*(E4384&lt;'Non Compliance input'!$E$5:$E$156)*('Non Compliance input'!$H$5:$H$156="Yes"),0))
),"","Yes")</f>
        <v/>
      </c>
      <c r="K4384" s="149">
        <f t="shared" si="613"/>
        <v>0</v>
      </c>
      <c r="L4384" s="162">
        <f t="shared" si="614"/>
        <v>0</v>
      </c>
      <c r="M4384" s="162" t="str" cm="1">
        <f t="array" ref="M4384">IF(ISERROR(INDEX('Non Compliance input'!$I$5:$I$156,MATCH(1,(A4384='Non Compliance input'!$A$5:$A$156)*(E4384&gt;='Non Compliance input'!$D$5:$D$156)*(F4384&lt;='Non Compliance input'!$E$5:$E$156)*('Non Compliance input'!$I$5:$I$156="Yes"),0))
),"","Yes")</f>
        <v/>
      </c>
      <c r="N4384" s="149" t="str">
        <f>IF(VLOOKUP($A4384,HourEndingOutage!$B$3:$F$746,5,0)="Outage","Outage","")</f>
        <v/>
      </c>
      <c r="O4384" s="18">
        <f t="shared" si="615"/>
        <v>0</v>
      </c>
      <c r="P4384" s="18" t="str">
        <f t="shared" si="616"/>
        <v/>
      </c>
      <c r="Q4384" s="18">
        <f t="shared" si="617"/>
        <v>0</v>
      </c>
      <c r="R4384" s="118"/>
    </row>
    <row r="4385" spans="1:18" x14ac:dyDescent="0.25">
      <c r="A4385" s="25">
        <f t="shared" si="618"/>
        <v>487</v>
      </c>
      <c r="B4385" s="23">
        <f t="shared" si="619"/>
        <v>44582</v>
      </c>
      <c r="C4385" s="24">
        <v>7</v>
      </c>
      <c r="D4385" s="54" t="str">
        <f t="shared" si="611"/>
        <v>ASET</v>
      </c>
      <c r="E4385" s="178"/>
      <c r="F4385" s="179"/>
      <c r="G4385" s="177"/>
      <c r="H4385" s="177"/>
      <c r="I4385" s="169">
        <f t="shared" si="612"/>
        <v>0</v>
      </c>
      <c r="J4385" s="149" t="str" cm="1">
        <f t="array" ref="J4385">IF(ISERROR(INDEX('Non Compliance input'!$H$5:$H$156,MATCH(1,(A4385='Non Compliance input'!$A$5:$A$156)*(F4385&gt;='Non Compliance input'!$D$5:$D$156)*(E4385&lt;'Non Compliance input'!$E$5:$E$156)*('Non Compliance input'!$H$5:$H$156="Yes"),0))
),"","Yes")</f>
        <v/>
      </c>
      <c r="K4385" s="149">
        <f t="shared" si="613"/>
        <v>0</v>
      </c>
      <c r="L4385" s="162">
        <f t="shared" si="614"/>
        <v>0</v>
      </c>
      <c r="M4385" s="162" t="str" cm="1">
        <f t="array" ref="M4385">IF(ISERROR(INDEX('Non Compliance input'!$I$5:$I$156,MATCH(1,(A4385='Non Compliance input'!$A$5:$A$156)*(E4385&gt;='Non Compliance input'!$D$5:$D$156)*(F4385&lt;='Non Compliance input'!$E$5:$E$156)*('Non Compliance input'!$I$5:$I$156="Yes"),0))
),"","Yes")</f>
        <v/>
      </c>
      <c r="N4385" s="149" t="str">
        <f>IF(VLOOKUP($A4385,HourEndingOutage!$B$3:$F$746,5,0)="Outage","Outage","")</f>
        <v/>
      </c>
      <c r="O4385" s="18">
        <f t="shared" si="615"/>
        <v>0</v>
      </c>
      <c r="P4385" s="18" t="str">
        <f t="shared" si="616"/>
        <v/>
      </c>
      <c r="Q4385" s="18">
        <f t="shared" si="617"/>
        <v>0</v>
      </c>
      <c r="R4385" s="118"/>
    </row>
    <row r="4386" spans="1:18" x14ac:dyDescent="0.25">
      <c r="A4386" s="25">
        <f t="shared" si="618"/>
        <v>488</v>
      </c>
      <c r="B4386" s="23">
        <f t="shared" si="619"/>
        <v>44582</v>
      </c>
      <c r="C4386" s="24">
        <v>8</v>
      </c>
      <c r="D4386" s="54" t="str">
        <f t="shared" si="611"/>
        <v>ASET</v>
      </c>
      <c r="E4386" s="178"/>
      <c r="F4386" s="179"/>
      <c r="G4386" s="177"/>
      <c r="H4386" s="177"/>
      <c r="I4386" s="169">
        <f t="shared" si="612"/>
        <v>0</v>
      </c>
      <c r="J4386" s="149" t="str" cm="1">
        <f t="array" ref="J4386">IF(ISERROR(INDEX('Non Compliance input'!$H$5:$H$156,MATCH(1,(A4386='Non Compliance input'!$A$5:$A$156)*(F4386&gt;='Non Compliance input'!$D$5:$D$156)*(E4386&lt;'Non Compliance input'!$E$5:$E$156)*('Non Compliance input'!$H$5:$H$156="Yes"),0))
),"","Yes")</f>
        <v/>
      </c>
      <c r="K4386" s="149">
        <f t="shared" si="613"/>
        <v>0</v>
      </c>
      <c r="L4386" s="162">
        <f t="shared" si="614"/>
        <v>0</v>
      </c>
      <c r="M4386" s="162" t="str" cm="1">
        <f t="array" ref="M4386">IF(ISERROR(INDEX('Non Compliance input'!$I$5:$I$156,MATCH(1,(A4386='Non Compliance input'!$A$5:$A$156)*(E4386&gt;='Non Compliance input'!$D$5:$D$156)*(F4386&lt;='Non Compliance input'!$E$5:$E$156)*('Non Compliance input'!$I$5:$I$156="Yes"),0))
),"","Yes")</f>
        <v/>
      </c>
      <c r="N4386" s="149" t="str">
        <f>IF(VLOOKUP($A4386,HourEndingOutage!$B$3:$F$746,5,0)="Outage","Outage","")</f>
        <v/>
      </c>
      <c r="O4386" s="18">
        <f t="shared" si="615"/>
        <v>0</v>
      </c>
      <c r="P4386" s="18" t="str">
        <f t="shared" si="616"/>
        <v/>
      </c>
      <c r="Q4386" s="18">
        <f t="shared" si="617"/>
        <v>0</v>
      </c>
      <c r="R4386" s="118"/>
    </row>
    <row r="4387" spans="1:18" x14ac:dyDescent="0.25">
      <c r="A4387" s="25">
        <f t="shared" si="618"/>
        <v>488</v>
      </c>
      <c r="B4387" s="23">
        <f t="shared" si="619"/>
        <v>44582</v>
      </c>
      <c r="C4387" s="24">
        <v>8</v>
      </c>
      <c r="D4387" s="54" t="str">
        <f t="shared" si="611"/>
        <v>ASET</v>
      </c>
      <c r="E4387" s="178"/>
      <c r="F4387" s="179"/>
      <c r="G4387" s="177"/>
      <c r="H4387" s="177"/>
      <c r="I4387" s="169">
        <f t="shared" si="612"/>
        <v>0</v>
      </c>
      <c r="J4387" s="149" t="str" cm="1">
        <f t="array" ref="J4387">IF(ISERROR(INDEX('Non Compliance input'!$H$5:$H$156,MATCH(1,(A4387='Non Compliance input'!$A$5:$A$156)*(F4387&gt;='Non Compliance input'!$D$5:$D$156)*(E4387&lt;'Non Compliance input'!$E$5:$E$156)*('Non Compliance input'!$H$5:$H$156="Yes"),0))
),"","Yes")</f>
        <v/>
      </c>
      <c r="K4387" s="149">
        <f t="shared" si="613"/>
        <v>0</v>
      </c>
      <c r="L4387" s="162">
        <f t="shared" si="614"/>
        <v>0</v>
      </c>
      <c r="M4387" s="162" t="str" cm="1">
        <f t="array" ref="M4387">IF(ISERROR(INDEX('Non Compliance input'!$I$5:$I$156,MATCH(1,(A4387='Non Compliance input'!$A$5:$A$156)*(E4387&gt;='Non Compliance input'!$D$5:$D$156)*(F4387&lt;='Non Compliance input'!$E$5:$E$156)*('Non Compliance input'!$I$5:$I$156="Yes"),0))
),"","Yes")</f>
        <v/>
      </c>
      <c r="N4387" s="149" t="str">
        <f>IF(VLOOKUP($A4387,HourEndingOutage!$B$3:$F$746,5,0)="Outage","Outage","")</f>
        <v/>
      </c>
      <c r="O4387" s="18">
        <f t="shared" si="615"/>
        <v>0</v>
      </c>
      <c r="P4387" s="18" t="str">
        <f t="shared" si="616"/>
        <v/>
      </c>
      <c r="Q4387" s="18">
        <f t="shared" si="617"/>
        <v>0</v>
      </c>
      <c r="R4387" s="118"/>
    </row>
    <row r="4388" spans="1:18" x14ac:dyDescent="0.25">
      <c r="A4388" s="25">
        <f t="shared" si="618"/>
        <v>488</v>
      </c>
      <c r="B4388" s="23">
        <f t="shared" si="619"/>
        <v>44582</v>
      </c>
      <c r="C4388" s="24">
        <v>8</v>
      </c>
      <c r="D4388" s="54" t="str">
        <f t="shared" si="611"/>
        <v>ASET</v>
      </c>
      <c r="E4388" s="178"/>
      <c r="F4388" s="179"/>
      <c r="G4388" s="177"/>
      <c r="H4388" s="177"/>
      <c r="I4388" s="169">
        <f t="shared" si="612"/>
        <v>0</v>
      </c>
      <c r="J4388" s="149" t="str" cm="1">
        <f t="array" ref="J4388">IF(ISERROR(INDEX('Non Compliance input'!$H$5:$H$156,MATCH(1,(A4388='Non Compliance input'!$A$5:$A$156)*(F4388&gt;='Non Compliance input'!$D$5:$D$156)*(E4388&lt;'Non Compliance input'!$E$5:$E$156)*('Non Compliance input'!$H$5:$H$156="Yes"),0))
),"","Yes")</f>
        <v/>
      </c>
      <c r="K4388" s="149">
        <f t="shared" si="613"/>
        <v>0</v>
      </c>
      <c r="L4388" s="162">
        <f t="shared" si="614"/>
        <v>0</v>
      </c>
      <c r="M4388" s="162" t="str" cm="1">
        <f t="array" ref="M4388">IF(ISERROR(INDEX('Non Compliance input'!$I$5:$I$156,MATCH(1,(A4388='Non Compliance input'!$A$5:$A$156)*(E4388&gt;='Non Compliance input'!$D$5:$D$156)*(F4388&lt;='Non Compliance input'!$E$5:$E$156)*('Non Compliance input'!$I$5:$I$156="Yes"),0))
),"","Yes")</f>
        <v/>
      </c>
      <c r="N4388" s="149" t="str">
        <f>IF(VLOOKUP($A4388,HourEndingOutage!$B$3:$F$746,5,0)="Outage","Outage","")</f>
        <v/>
      </c>
      <c r="O4388" s="18">
        <f t="shared" si="615"/>
        <v>0</v>
      </c>
      <c r="P4388" s="18" t="str">
        <f t="shared" si="616"/>
        <v/>
      </c>
      <c r="Q4388" s="18">
        <f t="shared" si="617"/>
        <v>0</v>
      </c>
      <c r="R4388" s="118"/>
    </row>
    <row r="4389" spans="1:18" x14ac:dyDescent="0.25">
      <c r="A4389" s="25">
        <f t="shared" si="618"/>
        <v>488</v>
      </c>
      <c r="B4389" s="23">
        <f t="shared" si="619"/>
        <v>44582</v>
      </c>
      <c r="C4389" s="24">
        <v>8</v>
      </c>
      <c r="D4389" s="54" t="str">
        <f t="shared" si="611"/>
        <v>ASET</v>
      </c>
      <c r="E4389" s="178"/>
      <c r="F4389" s="179"/>
      <c r="G4389" s="177"/>
      <c r="H4389" s="177"/>
      <c r="I4389" s="169">
        <f t="shared" si="612"/>
        <v>0</v>
      </c>
      <c r="J4389" s="149" t="str" cm="1">
        <f t="array" ref="J4389">IF(ISERROR(INDEX('Non Compliance input'!$H$5:$H$156,MATCH(1,(A4389='Non Compliance input'!$A$5:$A$156)*(F4389&gt;='Non Compliance input'!$D$5:$D$156)*(E4389&lt;'Non Compliance input'!$E$5:$E$156)*('Non Compliance input'!$H$5:$H$156="Yes"),0))
),"","Yes")</f>
        <v/>
      </c>
      <c r="K4389" s="149">
        <f t="shared" si="613"/>
        <v>0</v>
      </c>
      <c r="L4389" s="162">
        <f t="shared" si="614"/>
        <v>0</v>
      </c>
      <c r="M4389" s="162" t="str" cm="1">
        <f t="array" ref="M4389">IF(ISERROR(INDEX('Non Compliance input'!$I$5:$I$156,MATCH(1,(A4389='Non Compliance input'!$A$5:$A$156)*(E4389&gt;='Non Compliance input'!$D$5:$D$156)*(F4389&lt;='Non Compliance input'!$E$5:$E$156)*('Non Compliance input'!$I$5:$I$156="Yes"),0))
),"","Yes")</f>
        <v/>
      </c>
      <c r="N4389" s="149" t="str">
        <f>IF(VLOOKUP($A4389,HourEndingOutage!$B$3:$F$746,5,0)="Outage","Outage","")</f>
        <v/>
      </c>
      <c r="O4389" s="18">
        <f t="shared" si="615"/>
        <v>0</v>
      </c>
      <c r="P4389" s="18" t="str">
        <f t="shared" si="616"/>
        <v/>
      </c>
      <c r="Q4389" s="18">
        <f t="shared" si="617"/>
        <v>0</v>
      </c>
      <c r="R4389" s="118"/>
    </row>
    <row r="4390" spans="1:18" x14ac:dyDescent="0.25">
      <c r="A4390" s="25">
        <f t="shared" si="618"/>
        <v>488</v>
      </c>
      <c r="B4390" s="23">
        <f t="shared" si="619"/>
        <v>44582</v>
      </c>
      <c r="C4390" s="24">
        <v>8</v>
      </c>
      <c r="D4390" s="54" t="str">
        <f t="shared" si="611"/>
        <v>ASET</v>
      </c>
      <c r="E4390" s="178"/>
      <c r="F4390" s="179"/>
      <c r="G4390" s="177"/>
      <c r="H4390" s="177"/>
      <c r="I4390" s="169">
        <f t="shared" si="612"/>
        <v>0</v>
      </c>
      <c r="J4390" s="149" t="str" cm="1">
        <f t="array" ref="J4390">IF(ISERROR(INDEX('Non Compliance input'!$H$5:$H$156,MATCH(1,(A4390='Non Compliance input'!$A$5:$A$156)*(F4390&gt;='Non Compliance input'!$D$5:$D$156)*(E4390&lt;'Non Compliance input'!$E$5:$E$156)*('Non Compliance input'!$H$5:$H$156="Yes"),0))
),"","Yes")</f>
        <v/>
      </c>
      <c r="K4390" s="149">
        <f t="shared" si="613"/>
        <v>0</v>
      </c>
      <c r="L4390" s="162">
        <f t="shared" si="614"/>
        <v>0</v>
      </c>
      <c r="M4390" s="162" t="str" cm="1">
        <f t="array" ref="M4390">IF(ISERROR(INDEX('Non Compliance input'!$I$5:$I$156,MATCH(1,(A4390='Non Compliance input'!$A$5:$A$156)*(E4390&gt;='Non Compliance input'!$D$5:$D$156)*(F4390&lt;='Non Compliance input'!$E$5:$E$156)*('Non Compliance input'!$I$5:$I$156="Yes"),0))
),"","Yes")</f>
        <v/>
      </c>
      <c r="N4390" s="149" t="str">
        <f>IF(VLOOKUP($A4390,HourEndingOutage!$B$3:$F$746,5,0)="Outage","Outage","")</f>
        <v/>
      </c>
      <c r="O4390" s="18">
        <f t="shared" si="615"/>
        <v>0</v>
      </c>
      <c r="P4390" s="18" t="str">
        <f t="shared" si="616"/>
        <v/>
      </c>
      <c r="Q4390" s="18">
        <f t="shared" si="617"/>
        <v>0</v>
      </c>
      <c r="R4390" s="118"/>
    </row>
    <row r="4391" spans="1:18" x14ac:dyDescent="0.25">
      <c r="A4391" s="25">
        <f t="shared" si="618"/>
        <v>488</v>
      </c>
      <c r="B4391" s="23">
        <f t="shared" si="619"/>
        <v>44582</v>
      </c>
      <c r="C4391" s="24">
        <v>8</v>
      </c>
      <c r="D4391" s="54" t="str">
        <f t="shared" si="611"/>
        <v>ASET</v>
      </c>
      <c r="E4391" s="178"/>
      <c r="F4391" s="179"/>
      <c r="G4391" s="177"/>
      <c r="H4391" s="177"/>
      <c r="I4391" s="169">
        <f t="shared" si="612"/>
        <v>0</v>
      </c>
      <c r="J4391" s="149" t="str" cm="1">
        <f t="array" ref="J4391">IF(ISERROR(INDEX('Non Compliance input'!$H$5:$H$156,MATCH(1,(A4391='Non Compliance input'!$A$5:$A$156)*(F4391&gt;='Non Compliance input'!$D$5:$D$156)*(E4391&lt;'Non Compliance input'!$E$5:$E$156)*('Non Compliance input'!$H$5:$H$156="Yes"),0))
),"","Yes")</f>
        <v/>
      </c>
      <c r="K4391" s="149">
        <f t="shared" si="613"/>
        <v>0</v>
      </c>
      <c r="L4391" s="162">
        <f t="shared" si="614"/>
        <v>0</v>
      </c>
      <c r="M4391" s="162" t="str" cm="1">
        <f t="array" ref="M4391">IF(ISERROR(INDEX('Non Compliance input'!$I$5:$I$156,MATCH(1,(A4391='Non Compliance input'!$A$5:$A$156)*(E4391&gt;='Non Compliance input'!$D$5:$D$156)*(F4391&lt;='Non Compliance input'!$E$5:$E$156)*('Non Compliance input'!$I$5:$I$156="Yes"),0))
),"","Yes")</f>
        <v/>
      </c>
      <c r="N4391" s="149" t="str">
        <f>IF(VLOOKUP($A4391,HourEndingOutage!$B$3:$F$746,5,0)="Outage","Outage","")</f>
        <v/>
      </c>
      <c r="O4391" s="18">
        <f t="shared" si="615"/>
        <v>0</v>
      </c>
      <c r="P4391" s="18" t="str">
        <f t="shared" si="616"/>
        <v/>
      </c>
      <c r="Q4391" s="18">
        <f t="shared" si="617"/>
        <v>0</v>
      </c>
      <c r="R4391" s="118"/>
    </row>
    <row r="4392" spans="1:18" x14ac:dyDescent="0.25">
      <c r="A4392" s="25">
        <f t="shared" si="618"/>
        <v>488</v>
      </c>
      <c r="B4392" s="23">
        <f t="shared" si="619"/>
        <v>44582</v>
      </c>
      <c r="C4392" s="24">
        <v>8</v>
      </c>
      <c r="D4392" s="54" t="str">
        <f t="shared" si="611"/>
        <v>ASET</v>
      </c>
      <c r="E4392" s="178"/>
      <c r="F4392" s="179"/>
      <c r="G4392" s="177"/>
      <c r="H4392" s="177"/>
      <c r="I4392" s="169">
        <f t="shared" si="612"/>
        <v>0</v>
      </c>
      <c r="J4392" s="149" t="str" cm="1">
        <f t="array" ref="J4392">IF(ISERROR(INDEX('Non Compliance input'!$H$5:$H$156,MATCH(1,(A4392='Non Compliance input'!$A$5:$A$156)*(F4392&gt;='Non Compliance input'!$D$5:$D$156)*(E4392&lt;'Non Compliance input'!$E$5:$E$156)*('Non Compliance input'!$H$5:$H$156="Yes"),0))
),"","Yes")</f>
        <v/>
      </c>
      <c r="K4392" s="149">
        <f t="shared" si="613"/>
        <v>0</v>
      </c>
      <c r="L4392" s="162">
        <f t="shared" si="614"/>
        <v>0</v>
      </c>
      <c r="M4392" s="162" t="str" cm="1">
        <f t="array" ref="M4392">IF(ISERROR(INDEX('Non Compliance input'!$I$5:$I$156,MATCH(1,(A4392='Non Compliance input'!$A$5:$A$156)*(E4392&gt;='Non Compliance input'!$D$5:$D$156)*(F4392&lt;='Non Compliance input'!$E$5:$E$156)*('Non Compliance input'!$I$5:$I$156="Yes"),0))
),"","Yes")</f>
        <v/>
      </c>
      <c r="N4392" s="149" t="str">
        <f>IF(VLOOKUP($A4392,HourEndingOutage!$B$3:$F$746,5,0)="Outage","Outage","")</f>
        <v/>
      </c>
      <c r="O4392" s="18">
        <f t="shared" si="615"/>
        <v>0</v>
      </c>
      <c r="P4392" s="18" t="str">
        <f t="shared" si="616"/>
        <v/>
      </c>
      <c r="Q4392" s="18">
        <f t="shared" si="617"/>
        <v>0</v>
      </c>
      <c r="R4392" s="118"/>
    </row>
    <row r="4393" spans="1:18" x14ac:dyDescent="0.25">
      <c r="A4393" s="25">
        <f t="shared" si="618"/>
        <v>488</v>
      </c>
      <c r="B4393" s="23">
        <f t="shared" si="619"/>
        <v>44582</v>
      </c>
      <c r="C4393" s="24">
        <v>8</v>
      </c>
      <c r="D4393" s="54" t="str">
        <f t="shared" si="611"/>
        <v>ASET</v>
      </c>
      <c r="E4393" s="178"/>
      <c r="F4393" s="179"/>
      <c r="G4393" s="177"/>
      <c r="H4393" s="177"/>
      <c r="I4393" s="169">
        <f t="shared" si="612"/>
        <v>0</v>
      </c>
      <c r="J4393" s="149" t="str" cm="1">
        <f t="array" ref="J4393">IF(ISERROR(INDEX('Non Compliance input'!$H$5:$H$156,MATCH(1,(A4393='Non Compliance input'!$A$5:$A$156)*(F4393&gt;='Non Compliance input'!$D$5:$D$156)*(E4393&lt;'Non Compliance input'!$E$5:$E$156)*('Non Compliance input'!$H$5:$H$156="Yes"),0))
),"","Yes")</f>
        <v/>
      </c>
      <c r="K4393" s="149">
        <f t="shared" si="613"/>
        <v>0</v>
      </c>
      <c r="L4393" s="162">
        <f t="shared" si="614"/>
        <v>0</v>
      </c>
      <c r="M4393" s="162" t="str" cm="1">
        <f t="array" ref="M4393">IF(ISERROR(INDEX('Non Compliance input'!$I$5:$I$156,MATCH(1,(A4393='Non Compliance input'!$A$5:$A$156)*(E4393&gt;='Non Compliance input'!$D$5:$D$156)*(F4393&lt;='Non Compliance input'!$E$5:$E$156)*('Non Compliance input'!$I$5:$I$156="Yes"),0))
),"","Yes")</f>
        <v/>
      </c>
      <c r="N4393" s="149" t="str">
        <f>IF(VLOOKUP($A4393,HourEndingOutage!$B$3:$F$746,5,0)="Outage","Outage","")</f>
        <v/>
      </c>
      <c r="O4393" s="18">
        <f t="shared" si="615"/>
        <v>0</v>
      </c>
      <c r="P4393" s="18" t="str">
        <f t="shared" si="616"/>
        <v/>
      </c>
      <c r="Q4393" s="18">
        <f t="shared" si="617"/>
        <v>0</v>
      </c>
      <c r="R4393" s="118"/>
    </row>
    <row r="4394" spans="1:18" x14ac:dyDescent="0.25">
      <c r="A4394" s="25">
        <f t="shared" si="618"/>
        <v>488</v>
      </c>
      <c r="B4394" s="23">
        <f t="shared" si="619"/>
        <v>44582</v>
      </c>
      <c r="C4394" s="24">
        <v>8</v>
      </c>
      <c r="D4394" s="54" t="str">
        <f t="shared" si="611"/>
        <v>ASET</v>
      </c>
      <c r="E4394" s="178"/>
      <c r="F4394" s="179"/>
      <c r="G4394" s="177"/>
      <c r="H4394" s="177"/>
      <c r="I4394" s="169">
        <f t="shared" si="612"/>
        <v>0</v>
      </c>
      <c r="J4394" s="149" t="str" cm="1">
        <f t="array" ref="J4394">IF(ISERROR(INDEX('Non Compliance input'!$H$5:$H$156,MATCH(1,(A4394='Non Compliance input'!$A$5:$A$156)*(F4394&gt;='Non Compliance input'!$D$5:$D$156)*(E4394&lt;'Non Compliance input'!$E$5:$E$156)*('Non Compliance input'!$H$5:$H$156="Yes"),0))
),"","Yes")</f>
        <v/>
      </c>
      <c r="K4394" s="149">
        <f t="shared" si="613"/>
        <v>0</v>
      </c>
      <c r="L4394" s="162">
        <f t="shared" si="614"/>
        <v>0</v>
      </c>
      <c r="M4394" s="162" t="str" cm="1">
        <f t="array" ref="M4394">IF(ISERROR(INDEX('Non Compliance input'!$I$5:$I$156,MATCH(1,(A4394='Non Compliance input'!$A$5:$A$156)*(E4394&gt;='Non Compliance input'!$D$5:$D$156)*(F4394&lt;='Non Compliance input'!$E$5:$E$156)*('Non Compliance input'!$I$5:$I$156="Yes"),0))
),"","Yes")</f>
        <v/>
      </c>
      <c r="N4394" s="149" t="str">
        <f>IF(VLOOKUP($A4394,HourEndingOutage!$B$3:$F$746,5,0)="Outage","Outage","")</f>
        <v/>
      </c>
      <c r="O4394" s="18">
        <f t="shared" si="615"/>
        <v>0</v>
      </c>
      <c r="P4394" s="18" t="str">
        <f t="shared" si="616"/>
        <v/>
      </c>
      <c r="Q4394" s="18">
        <f t="shared" si="617"/>
        <v>0</v>
      </c>
      <c r="R4394" s="118"/>
    </row>
    <row r="4395" spans="1:18" x14ac:dyDescent="0.25">
      <c r="A4395" s="25">
        <f t="shared" si="618"/>
        <v>489</v>
      </c>
      <c r="B4395" s="23">
        <f t="shared" si="619"/>
        <v>44582</v>
      </c>
      <c r="C4395" s="24">
        <v>9</v>
      </c>
      <c r="D4395" s="54" t="str">
        <f t="shared" si="611"/>
        <v>ASET</v>
      </c>
      <c r="E4395" s="178"/>
      <c r="F4395" s="179"/>
      <c r="G4395" s="177"/>
      <c r="H4395" s="177"/>
      <c r="I4395" s="169">
        <f t="shared" si="612"/>
        <v>0</v>
      </c>
      <c r="J4395" s="149" t="str" cm="1">
        <f t="array" ref="J4395">IF(ISERROR(INDEX('Non Compliance input'!$H$5:$H$156,MATCH(1,(A4395='Non Compliance input'!$A$5:$A$156)*(F4395&gt;='Non Compliance input'!$D$5:$D$156)*(E4395&lt;'Non Compliance input'!$E$5:$E$156)*('Non Compliance input'!$H$5:$H$156="Yes"),0))
),"","Yes")</f>
        <v/>
      </c>
      <c r="K4395" s="149">
        <f t="shared" si="613"/>
        <v>0</v>
      </c>
      <c r="L4395" s="162">
        <f t="shared" si="614"/>
        <v>0</v>
      </c>
      <c r="M4395" s="162" t="str" cm="1">
        <f t="array" ref="M4395">IF(ISERROR(INDEX('Non Compliance input'!$I$5:$I$156,MATCH(1,(A4395='Non Compliance input'!$A$5:$A$156)*(E4395&gt;='Non Compliance input'!$D$5:$D$156)*(F4395&lt;='Non Compliance input'!$E$5:$E$156)*('Non Compliance input'!$I$5:$I$156="Yes"),0))
),"","Yes")</f>
        <v/>
      </c>
      <c r="N4395" s="149" t="str">
        <f>IF(VLOOKUP($A4395,HourEndingOutage!$B$3:$F$746,5,0)="Outage","Outage","")</f>
        <v/>
      </c>
      <c r="O4395" s="18">
        <f t="shared" si="615"/>
        <v>0</v>
      </c>
      <c r="P4395" s="18" t="str">
        <f t="shared" si="616"/>
        <v/>
      </c>
      <c r="Q4395" s="18">
        <f t="shared" si="617"/>
        <v>0</v>
      </c>
      <c r="R4395" s="118"/>
    </row>
    <row r="4396" spans="1:18" x14ac:dyDescent="0.25">
      <c r="A4396" s="25">
        <f t="shared" si="618"/>
        <v>489</v>
      </c>
      <c r="B4396" s="23">
        <f t="shared" si="619"/>
        <v>44582</v>
      </c>
      <c r="C4396" s="24">
        <v>9</v>
      </c>
      <c r="D4396" s="54" t="str">
        <f t="shared" si="611"/>
        <v>ASET</v>
      </c>
      <c r="E4396" s="178"/>
      <c r="F4396" s="179"/>
      <c r="G4396" s="177"/>
      <c r="H4396" s="177"/>
      <c r="I4396" s="169">
        <f t="shared" si="612"/>
        <v>0</v>
      </c>
      <c r="J4396" s="149" t="str" cm="1">
        <f t="array" ref="J4396">IF(ISERROR(INDEX('Non Compliance input'!$H$5:$H$156,MATCH(1,(A4396='Non Compliance input'!$A$5:$A$156)*(F4396&gt;='Non Compliance input'!$D$5:$D$156)*(E4396&lt;'Non Compliance input'!$E$5:$E$156)*('Non Compliance input'!$H$5:$H$156="Yes"),0))
),"","Yes")</f>
        <v/>
      </c>
      <c r="K4396" s="149">
        <f t="shared" si="613"/>
        <v>0</v>
      </c>
      <c r="L4396" s="162">
        <f t="shared" si="614"/>
        <v>0</v>
      </c>
      <c r="M4396" s="162" t="str" cm="1">
        <f t="array" ref="M4396">IF(ISERROR(INDEX('Non Compliance input'!$I$5:$I$156,MATCH(1,(A4396='Non Compliance input'!$A$5:$A$156)*(E4396&gt;='Non Compliance input'!$D$5:$D$156)*(F4396&lt;='Non Compliance input'!$E$5:$E$156)*('Non Compliance input'!$I$5:$I$156="Yes"),0))
),"","Yes")</f>
        <v/>
      </c>
      <c r="N4396" s="149" t="str">
        <f>IF(VLOOKUP($A4396,HourEndingOutage!$B$3:$F$746,5,0)="Outage","Outage","")</f>
        <v/>
      </c>
      <c r="O4396" s="18">
        <f t="shared" si="615"/>
        <v>0</v>
      </c>
      <c r="P4396" s="18" t="str">
        <f t="shared" si="616"/>
        <v/>
      </c>
      <c r="Q4396" s="18">
        <f t="shared" si="617"/>
        <v>0</v>
      </c>
      <c r="R4396" s="118"/>
    </row>
    <row r="4397" spans="1:18" x14ac:dyDescent="0.25">
      <c r="A4397" s="25">
        <f t="shared" si="618"/>
        <v>489</v>
      </c>
      <c r="B4397" s="23">
        <f t="shared" si="619"/>
        <v>44582</v>
      </c>
      <c r="C4397" s="24">
        <v>9</v>
      </c>
      <c r="D4397" s="54" t="str">
        <f t="shared" si="611"/>
        <v>ASET</v>
      </c>
      <c r="E4397" s="178"/>
      <c r="F4397" s="179"/>
      <c r="G4397" s="177"/>
      <c r="H4397" s="177"/>
      <c r="I4397" s="169">
        <f t="shared" si="612"/>
        <v>0</v>
      </c>
      <c r="J4397" s="149" t="str" cm="1">
        <f t="array" ref="J4397">IF(ISERROR(INDEX('Non Compliance input'!$H$5:$H$156,MATCH(1,(A4397='Non Compliance input'!$A$5:$A$156)*(F4397&gt;='Non Compliance input'!$D$5:$D$156)*(E4397&lt;'Non Compliance input'!$E$5:$E$156)*('Non Compliance input'!$H$5:$H$156="Yes"),0))
),"","Yes")</f>
        <v/>
      </c>
      <c r="K4397" s="149">
        <f t="shared" si="613"/>
        <v>0</v>
      </c>
      <c r="L4397" s="162">
        <f t="shared" si="614"/>
        <v>0</v>
      </c>
      <c r="M4397" s="162" t="str" cm="1">
        <f t="array" ref="M4397">IF(ISERROR(INDEX('Non Compliance input'!$I$5:$I$156,MATCH(1,(A4397='Non Compliance input'!$A$5:$A$156)*(E4397&gt;='Non Compliance input'!$D$5:$D$156)*(F4397&lt;='Non Compliance input'!$E$5:$E$156)*('Non Compliance input'!$I$5:$I$156="Yes"),0))
),"","Yes")</f>
        <v/>
      </c>
      <c r="N4397" s="149" t="str">
        <f>IF(VLOOKUP($A4397,HourEndingOutage!$B$3:$F$746,5,0)="Outage","Outage","")</f>
        <v/>
      </c>
      <c r="O4397" s="18">
        <f t="shared" si="615"/>
        <v>0</v>
      </c>
      <c r="P4397" s="18" t="str">
        <f t="shared" si="616"/>
        <v/>
      </c>
      <c r="Q4397" s="18">
        <f t="shared" si="617"/>
        <v>0</v>
      </c>
      <c r="R4397" s="118"/>
    </row>
    <row r="4398" spans="1:18" x14ac:dyDescent="0.25">
      <c r="A4398" s="25">
        <f t="shared" si="618"/>
        <v>489</v>
      </c>
      <c r="B4398" s="23">
        <f t="shared" si="619"/>
        <v>44582</v>
      </c>
      <c r="C4398" s="24">
        <v>9</v>
      </c>
      <c r="D4398" s="54" t="str">
        <f t="shared" si="611"/>
        <v>ASET</v>
      </c>
      <c r="E4398" s="178"/>
      <c r="F4398" s="179"/>
      <c r="G4398" s="177"/>
      <c r="H4398" s="177"/>
      <c r="I4398" s="169">
        <f t="shared" si="612"/>
        <v>0</v>
      </c>
      <c r="J4398" s="149" t="str" cm="1">
        <f t="array" ref="J4398">IF(ISERROR(INDEX('Non Compliance input'!$H$5:$H$156,MATCH(1,(A4398='Non Compliance input'!$A$5:$A$156)*(F4398&gt;='Non Compliance input'!$D$5:$D$156)*(E4398&lt;'Non Compliance input'!$E$5:$E$156)*('Non Compliance input'!$H$5:$H$156="Yes"),0))
),"","Yes")</f>
        <v/>
      </c>
      <c r="K4398" s="149">
        <f t="shared" si="613"/>
        <v>0</v>
      </c>
      <c r="L4398" s="162">
        <f t="shared" si="614"/>
        <v>0</v>
      </c>
      <c r="M4398" s="162" t="str" cm="1">
        <f t="array" ref="M4398">IF(ISERROR(INDEX('Non Compliance input'!$I$5:$I$156,MATCH(1,(A4398='Non Compliance input'!$A$5:$A$156)*(E4398&gt;='Non Compliance input'!$D$5:$D$156)*(F4398&lt;='Non Compliance input'!$E$5:$E$156)*('Non Compliance input'!$I$5:$I$156="Yes"),0))
),"","Yes")</f>
        <v/>
      </c>
      <c r="N4398" s="149" t="str">
        <f>IF(VLOOKUP($A4398,HourEndingOutage!$B$3:$F$746,5,0)="Outage","Outage","")</f>
        <v/>
      </c>
      <c r="O4398" s="18">
        <f t="shared" si="615"/>
        <v>0</v>
      </c>
      <c r="P4398" s="18" t="str">
        <f t="shared" si="616"/>
        <v/>
      </c>
      <c r="Q4398" s="18">
        <f t="shared" si="617"/>
        <v>0</v>
      </c>
      <c r="R4398" s="118"/>
    </row>
    <row r="4399" spans="1:18" x14ac:dyDescent="0.25">
      <c r="A4399" s="25">
        <f t="shared" si="618"/>
        <v>489</v>
      </c>
      <c r="B4399" s="23">
        <f t="shared" si="619"/>
        <v>44582</v>
      </c>
      <c r="C4399" s="24">
        <v>9</v>
      </c>
      <c r="D4399" s="54" t="str">
        <f t="shared" si="611"/>
        <v>ASET</v>
      </c>
      <c r="E4399" s="178"/>
      <c r="F4399" s="179"/>
      <c r="G4399" s="177"/>
      <c r="H4399" s="177"/>
      <c r="I4399" s="169">
        <f t="shared" si="612"/>
        <v>0</v>
      </c>
      <c r="J4399" s="149" t="str" cm="1">
        <f t="array" ref="J4399">IF(ISERROR(INDEX('Non Compliance input'!$H$5:$H$156,MATCH(1,(A4399='Non Compliance input'!$A$5:$A$156)*(F4399&gt;='Non Compliance input'!$D$5:$D$156)*(E4399&lt;'Non Compliance input'!$E$5:$E$156)*('Non Compliance input'!$H$5:$H$156="Yes"),0))
),"","Yes")</f>
        <v/>
      </c>
      <c r="K4399" s="149">
        <f t="shared" si="613"/>
        <v>0</v>
      </c>
      <c r="L4399" s="162">
        <f t="shared" si="614"/>
        <v>0</v>
      </c>
      <c r="M4399" s="162" t="str" cm="1">
        <f t="array" ref="M4399">IF(ISERROR(INDEX('Non Compliance input'!$I$5:$I$156,MATCH(1,(A4399='Non Compliance input'!$A$5:$A$156)*(E4399&gt;='Non Compliance input'!$D$5:$D$156)*(F4399&lt;='Non Compliance input'!$E$5:$E$156)*('Non Compliance input'!$I$5:$I$156="Yes"),0))
),"","Yes")</f>
        <v/>
      </c>
      <c r="N4399" s="149" t="str">
        <f>IF(VLOOKUP($A4399,HourEndingOutage!$B$3:$F$746,5,0)="Outage","Outage","")</f>
        <v/>
      </c>
      <c r="O4399" s="18">
        <f t="shared" si="615"/>
        <v>0</v>
      </c>
      <c r="P4399" s="18" t="str">
        <f t="shared" si="616"/>
        <v/>
      </c>
      <c r="Q4399" s="18">
        <f t="shared" si="617"/>
        <v>0</v>
      </c>
      <c r="R4399" s="118"/>
    </row>
    <row r="4400" spans="1:18" x14ac:dyDescent="0.25">
      <c r="A4400" s="25">
        <f t="shared" si="618"/>
        <v>489</v>
      </c>
      <c r="B4400" s="23">
        <f t="shared" si="619"/>
        <v>44582</v>
      </c>
      <c r="C4400" s="24">
        <v>9</v>
      </c>
      <c r="D4400" s="54" t="str">
        <f t="shared" si="611"/>
        <v>ASET</v>
      </c>
      <c r="E4400" s="178"/>
      <c r="F4400" s="179"/>
      <c r="G4400" s="177"/>
      <c r="H4400" s="177"/>
      <c r="I4400" s="169">
        <f t="shared" si="612"/>
        <v>0</v>
      </c>
      <c r="J4400" s="149" t="str" cm="1">
        <f t="array" ref="J4400">IF(ISERROR(INDEX('Non Compliance input'!$H$5:$H$156,MATCH(1,(A4400='Non Compliance input'!$A$5:$A$156)*(F4400&gt;='Non Compliance input'!$D$5:$D$156)*(E4400&lt;'Non Compliance input'!$E$5:$E$156)*('Non Compliance input'!$H$5:$H$156="Yes"),0))
),"","Yes")</f>
        <v/>
      </c>
      <c r="K4400" s="149">
        <f t="shared" si="613"/>
        <v>0</v>
      </c>
      <c r="L4400" s="162">
        <f t="shared" si="614"/>
        <v>0</v>
      </c>
      <c r="M4400" s="162" t="str" cm="1">
        <f t="array" ref="M4400">IF(ISERROR(INDEX('Non Compliance input'!$I$5:$I$156,MATCH(1,(A4400='Non Compliance input'!$A$5:$A$156)*(E4400&gt;='Non Compliance input'!$D$5:$D$156)*(F4400&lt;='Non Compliance input'!$E$5:$E$156)*('Non Compliance input'!$I$5:$I$156="Yes"),0))
),"","Yes")</f>
        <v/>
      </c>
      <c r="N4400" s="149" t="str">
        <f>IF(VLOOKUP($A4400,HourEndingOutage!$B$3:$F$746,5,0)="Outage","Outage","")</f>
        <v/>
      </c>
      <c r="O4400" s="18">
        <f t="shared" si="615"/>
        <v>0</v>
      </c>
      <c r="P4400" s="18" t="str">
        <f t="shared" si="616"/>
        <v/>
      </c>
      <c r="Q4400" s="18">
        <f t="shared" si="617"/>
        <v>0</v>
      </c>
      <c r="R4400" s="118"/>
    </row>
    <row r="4401" spans="1:18" x14ac:dyDescent="0.25">
      <c r="A4401" s="25">
        <f t="shared" si="618"/>
        <v>489</v>
      </c>
      <c r="B4401" s="23">
        <f t="shared" si="619"/>
        <v>44582</v>
      </c>
      <c r="C4401" s="24">
        <v>9</v>
      </c>
      <c r="D4401" s="54" t="str">
        <f t="shared" si="611"/>
        <v>ASET</v>
      </c>
      <c r="E4401" s="178"/>
      <c r="F4401" s="179"/>
      <c r="G4401" s="177"/>
      <c r="H4401" s="177"/>
      <c r="I4401" s="169">
        <f t="shared" si="612"/>
        <v>0</v>
      </c>
      <c r="J4401" s="149" t="str" cm="1">
        <f t="array" ref="J4401">IF(ISERROR(INDEX('Non Compliance input'!$H$5:$H$156,MATCH(1,(A4401='Non Compliance input'!$A$5:$A$156)*(F4401&gt;='Non Compliance input'!$D$5:$D$156)*(E4401&lt;'Non Compliance input'!$E$5:$E$156)*('Non Compliance input'!$H$5:$H$156="Yes"),0))
),"","Yes")</f>
        <v/>
      </c>
      <c r="K4401" s="149">
        <f t="shared" si="613"/>
        <v>0</v>
      </c>
      <c r="L4401" s="162">
        <f t="shared" si="614"/>
        <v>0</v>
      </c>
      <c r="M4401" s="162" t="str" cm="1">
        <f t="array" ref="M4401">IF(ISERROR(INDEX('Non Compliance input'!$I$5:$I$156,MATCH(1,(A4401='Non Compliance input'!$A$5:$A$156)*(E4401&gt;='Non Compliance input'!$D$5:$D$156)*(F4401&lt;='Non Compliance input'!$E$5:$E$156)*('Non Compliance input'!$I$5:$I$156="Yes"),0))
),"","Yes")</f>
        <v/>
      </c>
      <c r="N4401" s="149" t="str">
        <f>IF(VLOOKUP($A4401,HourEndingOutage!$B$3:$F$746,5,0)="Outage","Outage","")</f>
        <v/>
      </c>
      <c r="O4401" s="18">
        <f t="shared" si="615"/>
        <v>0</v>
      </c>
      <c r="P4401" s="18" t="str">
        <f t="shared" si="616"/>
        <v/>
      </c>
      <c r="Q4401" s="18">
        <f t="shared" si="617"/>
        <v>0</v>
      </c>
      <c r="R4401" s="118"/>
    </row>
    <row r="4402" spans="1:18" x14ac:dyDescent="0.25">
      <c r="A4402" s="25">
        <f t="shared" si="618"/>
        <v>489</v>
      </c>
      <c r="B4402" s="23">
        <f t="shared" si="619"/>
        <v>44582</v>
      </c>
      <c r="C4402" s="24">
        <v>9</v>
      </c>
      <c r="D4402" s="54" t="str">
        <f t="shared" si="611"/>
        <v>ASET</v>
      </c>
      <c r="E4402" s="178"/>
      <c r="F4402" s="179"/>
      <c r="G4402" s="177"/>
      <c r="H4402" s="177"/>
      <c r="I4402" s="169">
        <f t="shared" si="612"/>
        <v>0</v>
      </c>
      <c r="J4402" s="149" t="str" cm="1">
        <f t="array" ref="J4402">IF(ISERROR(INDEX('Non Compliance input'!$H$5:$H$156,MATCH(1,(A4402='Non Compliance input'!$A$5:$A$156)*(F4402&gt;='Non Compliance input'!$D$5:$D$156)*(E4402&lt;'Non Compliance input'!$E$5:$E$156)*('Non Compliance input'!$H$5:$H$156="Yes"),0))
),"","Yes")</f>
        <v/>
      </c>
      <c r="K4402" s="149">
        <f t="shared" si="613"/>
        <v>0</v>
      </c>
      <c r="L4402" s="162">
        <f t="shared" si="614"/>
        <v>0</v>
      </c>
      <c r="M4402" s="162" t="str" cm="1">
        <f t="array" ref="M4402">IF(ISERROR(INDEX('Non Compliance input'!$I$5:$I$156,MATCH(1,(A4402='Non Compliance input'!$A$5:$A$156)*(E4402&gt;='Non Compliance input'!$D$5:$D$156)*(F4402&lt;='Non Compliance input'!$E$5:$E$156)*('Non Compliance input'!$I$5:$I$156="Yes"),0))
),"","Yes")</f>
        <v/>
      </c>
      <c r="N4402" s="149" t="str">
        <f>IF(VLOOKUP($A4402,HourEndingOutage!$B$3:$F$746,5,0)="Outage","Outage","")</f>
        <v/>
      </c>
      <c r="O4402" s="18">
        <f t="shared" si="615"/>
        <v>0</v>
      </c>
      <c r="P4402" s="18" t="str">
        <f t="shared" si="616"/>
        <v/>
      </c>
      <c r="Q4402" s="18">
        <f t="shared" si="617"/>
        <v>0</v>
      </c>
      <c r="R4402" s="118"/>
    </row>
    <row r="4403" spans="1:18" x14ac:dyDescent="0.25">
      <c r="A4403" s="25">
        <f t="shared" si="618"/>
        <v>489</v>
      </c>
      <c r="B4403" s="23">
        <f t="shared" si="619"/>
        <v>44582</v>
      </c>
      <c r="C4403" s="24">
        <v>9</v>
      </c>
      <c r="D4403" s="54" t="str">
        <f t="shared" si="611"/>
        <v>ASET</v>
      </c>
      <c r="E4403" s="178"/>
      <c r="F4403" s="179"/>
      <c r="G4403" s="177"/>
      <c r="H4403" s="177"/>
      <c r="I4403" s="169">
        <f t="shared" si="612"/>
        <v>0</v>
      </c>
      <c r="J4403" s="149" t="str" cm="1">
        <f t="array" ref="J4403">IF(ISERROR(INDEX('Non Compliance input'!$H$5:$H$156,MATCH(1,(A4403='Non Compliance input'!$A$5:$A$156)*(F4403&gt;='Non Compliance input'!$D$5:$D$156)*(E4403&lt;'Non Compliance input'!$E$5:$E$156)*('Non Compliance input'!$H$5:$H$156="Yes"),0))
),"","Yes")</f>
        <v/>
      </c>
      <c r="K4403" s="149">
        <f t="shared" si="613"/>
        <v>0</v>
      </c>
      <c r="L4403" s="162">
        <f t="shared" si="614"/>
        <v>0</v>
      </c>
      <c r="M4403" s="162" t="str" cm="1">
        <f t="array" ref="M4403">IF(ISERROR(INDEX('Non Compliance input'!$I$5:$I$156,MATCH(1,(A4403='Non Compliance input'!$A$5:$A$156)*(E4403&gt;='Non Compliance input'!$D$5:$D$156)*(F4403&lt;='Non Compliance input'!$E$5:$E$156)*('Non Compliance input'!$I$5:$I$156="Yes"),0))
),"","Yes")</f>
        <v/>
      </c>
      <c r="N4403" s="149" t="str">
        <f>IF(VLOOKUP($A4403,HourEndingOutage!$B$3:$F$746,5,0)="Outage","Outage","")</f>
        <v/>
      </c>
      <c r="O4403" s="18">
        <f t="shared" si="615"/>
        <v>0</v>
      </c>
      <c r="P4403" s="18" t="str">
        <f t="shared" si="616"/>
        <v/>
      </c>
      <c r="Q4403" s="18">
        <f t="shared" si="617"/>
        <v>0</v>
      </c>
      <c r="R4403" s="118"/>
    </row>
    <row r="4404" spans="1:18" x14ac:dyDescent="0.25">
      <c r="A4404" s="25">
        <f t="shared" si="618"/>
        <v>490</v>
      </c>
      <c r="B4404" s="23">
        <f t="shared" si="619"/>
        <v>44582</v>
      </c>
      <c r="C4404" s="24">
        <v>10</v>
      </c>
      <c r="D4404" s="54" t="str">
        <f t="shared" si="611"/>
        <v>ASET</v>
      </c>
      <c r="E4404" s="178"/>
      <c r="F4404" s="179"/>
      <c r="G4404" s="177"/>
      <c r="H4404" s="177"/>
      <c r="I4404" s="169">
        <f t="shared" si="612"/>
        <v>0</v>
      </c>
      <c r="J4404" s="149" t="str" cm="1">
        <f t="array" ref="J4404">IF(ISERROR(INDEX('Non Compliance input'!$H$5:$H$156,MATCH(1,(A4404='Non Compliance input'!$A$5:$A$156)*(F4404&gt;='Non Compliance input'!$D$5:$D$156)*(E4404&lt;'Non Compliance input'!$E$5:$E$156)*('Non Compliance input'!$H$5:$H$156="Yes"),0))
),"","Yes")</f>
        <v/>
      </c>
      <c r="K4404" s="149">
        <f t="shared" si="613"/>
        <v>0</v>
      </c>
      <c r="L4404" s="162">
        <f t="shared" si="614"/>
        <v>0</v>
      </c>
      <c r="M4404" s="162" t="str" cm="1">
        <f t="array" ref="M4404">IF(ISERROR(INDEX('Non Compliance input'!$I$5:$I$156,MATCH(1,(A4404='Non Compliance input'!$A$5:$A$156)*(E4404&gt;='Non Compliance input'!$D$5:$D$156)*(F4404&lt;='Non Compliance input'!$E$5:$E$156)*('Non Compliance input'!$I$5:$I$156="Yes"),0))
),"","Yes")</f>
        <v/>
      </c>
      <c r="N4404" s="149" t="str">
        <f>IF(VLOOKUP($A4404,HourEndingOutage!$B$3:$F$746,5,0)="Outage","Outage","")</f>
        <v/>
      </c>
      <c r="O4404" s="18">
        <f t="shared" si="615"/>
        <v>0</v>
      </c>
      <c r="P4404" s="18" t="str">
        <f t="shared" si="616"/>
        <v/>
      </c>
      <c r="Q4404" s="18">
        <f t="shared" si="617"/>
        <v>0</v>
      </c>
      <c r="R4404" s="118"/>
    </row>
    <row r="4405" spans="1:18" x14ac:dyDescent="0.25">
      <c r="A4405" s="25">
        <f t="shared" si="618"/>
        <v>490</v>
      </c>
      <c r="B4405" s="23">
        <f t="shared" si="619"/>
        <v>44582</v>
      </c>
      <c r="C4405" s="24">
        <v>10</v>
      </c>
      <c r="D4405" s="54" t="str">
        <f t="shared" si="611"/>
        <v>ASET</v>
      </c>
      <c r="E4405" s="178"/>
      <c r="F4405" s="179"/>
      <c r="G4405" s="177"/>
      <c r="H4405" s="177"/>
      <c r="I4405" s="169">
        <f t="shared" si="612"/>
        <v>0</v>
      </c>
      <c r="J4405" s="149" t="str" cm="1">
        <f t="array" ref="J4405">IF(ISERROR(INDEX('Non Compliance input'!$H$5:$H$156,MATCH(1,(A4405='Non Compliance input'!$A$5:$A$156)*(F4405&gt;='Non Compliance input'!$D$5:$D$156)*(E4405&lt;'Non Compliance input'!$E$5:$E$156)*('Non Compliance input'!$H$5:$H$156="Yes"),0))
),"","Yes")</f>
        <v/>
      </c>
      <c r="K4405" s="149">
        <f t="shared" si="613"/>
        <v>0</v>
      </c>
      <c r="L4405" s="162">
        <f t="shared" si="614"/>
        <v>0</v>
      </c>
      <c r="M4405" s="162" t="str" cm="1">
        <f t="array" ref="M4405">IF(ISERROR(INDEX('Non Compliance input'!$I$5:$I$156,MATCH(1,(A4405='Non Compliance input'!$A$5:$A$156)*(E4405&gt;='Non Compliance input'!$D$5:$D$156)*(F4405&lt;='Non Compliance input'!$E$5:$E$156)*('Non Compliance input'!$I$5:$I$156="Yes"),0))
),"","Yes")</f>
        <v/>
      </c>
      <c r="N4405" s="149" t="str">
        <f>IF(VLOOKUP($A4405,HourEndingOutage!$B$3:$F$746,5,0)="Outage","Outage","")</f>
        <v/>
      </c>
      <c r="O4405" s="18">
        <f t="shared" si="615"/>
        <v>0</v>
      </c>
      <c r="P4405" s="18" t="str">
        <f t="shared" si="616"/>
        <v/>
      </c>
      <c r="Q4405" s="18">
        <f t="shared" si="617"/>
        <v>0</v>
      </c>
      <c r="R4405" s="118"/>
    </row>
    <row r="4406" spans="1:18" x14ac:dyDescent="0.25">
      <c r="A4406" s="25">
        <f t="shared" si="618"/>
        <v>490</v>
      </c>
      <c r="B4406" s="23">
        <f t="shared" si="619"/>
        <v>44582</v>
      </c>
      <c r="C4406" s="24">
        <v>10</v>
      </c>
      <c r="D4406" s="54" t="str">
        <f t="shared" si="611"/>
        <v>ASET</v>
      </c>
      <c r="E4406" s="178"/>
      <c r="F4406" s="179"/>
      <c r="G4406" s="177"/>
      <c r="H4406" s="177"/>
      <c r="I4406" s="169">
        <f t="shared" si="612"/>
        <v>0</v>
      </c>
      <c r="J4406" s="149" t="str" cm="1">
        <f t="array" ref="J4406">IF(ISERROR(INDEX('Non Compliance input'!$H$5:$H$156,MATCH(1,(A4406='Non Compliance input'!$A$5:$A$156)*(F4406&gt;='Non Compliance input'!$D$5:$D$156)*(E4406&lt;'Non Compliance input'!$E$5:$E$156)*('Non Compliance input'!$H$5:$H$156="Yes"),0))
),"","Yes")</f>
        <v/>
      </c>
      <c r="K4406" s="149">
        <f t="shared" si="613"/>
        <v>0</v>
      </c>
      <c r="L4406" s="162">
        <f t="shared" si="614"/>
        <v>0</v>
      </c>
      <c r="M4406" s="162" t="str" cm="1">
        <f t="array" ref="M4406">IF(ISERROR(INDEX('Non Compliance input'!$I$5:$I$156,MATCH(1,(A4406='Non Compliance input'!$A$5:$A$156)*(E4406&gt;='Non Compliance input'!$D$5:$D$156)*(F4406&lt;='Non Compliance input'!$E$5:$E$156)*('Non Compliance input'!$I$5:$I$156="Yes"),0))
),"","Yes")</f>
        <v/>
      </c>
      <c r="N4406" s="149" t="str">
        <f>IF(VLOOKUP($A4406,HourEndingOutage!$B$3:$F$746,5,0)="Outage","Outage","")</f>
        <v/>
      </c>
      <c r="O4406" s="18">
        <f t="shared" si="615"/>
        <v>0</v>
      </c>
      <c r="P4406" s="18" t="str">
        <f t="shared" si="616"/>
        <v/>
      </c>
      <c r="Q4406" s="18">
        <f t="shared" si="617"/>
        <v>0</v>
      </c>
      <c r="R4406" s="118"/>
    </row>
    <row r="4407" spans="1:18" x14ac:dyDescent="0.25">
      <c r="A4407" s="25">
        <f t="shared" si="618"/>
        <v>490</v>
      </c>
      <c r="B4407" s="23">
        <f t="shared" si="619"/>
        <v>44582</v>
      </c>
      <c r="C4407" s="24">
        <v>10</v>
      </c>
      <c r="D4407" s="54" t="str">
        <f t="shared" si="611"/>
        <v>ASET</v>
      </c>
      <c r="E4407" s="178"/>
      <c r="F4407" s="179"/>
      <c r="G4407" s="177"/>
      <c r="H4407" s="177"/>
      <c r="I4407" s="169">
        <f t="shared" si="612"/>
        <v>0</v>
      </c>
      <c r="J4407" s="149" t="str" cm="1">
        <f t="array" ref="J4407">IF(ISERROR(INDEX('Non Compliance input'!$H$5:$H$156,MATCH(1,(A4407='Non Compliance input'!$A$5:$A$156)*(F4407&gt;='Non Compliance input'!$D$5:$D$156)*(E4407&lt;'Non Compliance input'!$E$5:$E$156)*('Non Compliance input'!$H$5:$H$156="Yes"),0))
),"","Yes")</f>
        <v/>
      </c>
      <c r="K4407" s="149">
        <f t="shared" si="613"/>
        <v>0</v>
      </c>
      <c r="L4407" s="162">
        <f t="shared" si="614"/>
        <v>0</v>
      </c>
      <c r="M4407" s="162" t="str" cm="1">
        <f t="array" ref="M4407">IF(ISERROR(INDEX('Non Compliance input'!$I$5:$I$156,MATCH(1,(A4407='Non Compliance input'!$A$5:$A$156)*(E4407&gt;='Non Compliance input'!$D$5:$D$156)*(F4407&lt;='Non Compliance input'!$E$5:$E$156)*('Non Compliance input'!$I$5:$I$156="Yes"),0))
),"","Yes")</f>
        <v/>
      </c>
      <c r="N4407" s="149" t="str">
        <f>IF(VLOOKUP($A4407,HourEndingOutage!$B$3:$F$746,5,0)="Outage","Outage","")</f>
        <v/>
      </c>
      <c r="O4407" s="18">
        <f t="shared" si="615"/>
        <v>0</v>
      </c>
      <c r="P4407" s="18" t="str">
        <f t="shared" si="616"/>
        <v/>
      </c>
      <c r="Q4407" s="18">
        <f t="shared" si="617"/>
        <v>0</v>
      </c>
      <c r="R4407" s="118"/>
    </row>
    <row r="4408" spans="1:18" x14ac:dyDescent="0.25">
      <c r="A4408" s="25">
        <f t="shared" si="618"/>
        <v>490</v>
      </c>
      <c r="B4408" s="23">
        <f t="shared" si="619"/>
        <v>44582</v>
      </c>
      <c r="C4408" s="24">
        <v>10</v>
      </c>
      <c r="D4408" s="54" t="str">
        <f t="shared" si="611"/>
        <v>ASET</v>
      </c>
      <c r="E4408" s="178"/>
      <c r="F4408" s="179"/>
      <c r="G4408" s="177"/>
      <c r="H4408" s="177"/>
      <c r="I4408" s="169">
        <f t="shared" si="612"/>
        <v>0</v>
      </c>
      <c r="J4408" s="149" t="str" cm="1">
        <f t="array" ref="J4408">IF(ISERROR(INDEX('Non Compliance input'!$H$5:$H$156,MATCH(1,(A4408='Non Compliance input'!$A$5:$A$156)*(F4408&gt;='Non Compliance input'!$D$5:$D$156)*(E4408&lt;'Non Compliance input'!$E$5:$E$156)*('Non Compliance input'!$H$5:$H$156="Yes"),0))
),"","Yes")</f>
        <v/>
      </c>
      <c r="K4408" s="149">
        <f t="shared" si="613"/>
        <v>0</v>
      </c>
      <c r="L4408" s="162">
        <f t="shared" si="614"/>
        <v>0</v>
      </c>
      <c r="M4408" s="162" t="str" cm="1">
        <f t="array" ref="M4408">IF(ISERROR(INDEX('Non Compliance input'!$I$5:$I$156,MATCH(1,(A4408='Non Compliance input'!$A$5:$A$156)*(E4408&gt;='Non Compliance input'!$D$5:$D$156)*(F4408&lt;='Non Compliance input'!$E$5:$E$156)*('Non Compliance input'!$I$5:$I$156="Yes"),0))
),"","Yes")</f>
        <v/>
      </c>
      <c r="N4408" s="149" t="str">
        <f>IF(VLOOKUP($A4408,HourEndingOutage!$B$3:$F$746,5,0)="Outage","Outage","")</f>
        <v/>
      </c>
      <c r="O4408" s="18">
        <f t="shared" si="615"/>
        <v>0</v>
      </c>
      <c r="P4408" s="18" t="str">
        <f t="shared" si="616"/>
        <v/>
      </c>
      <c r="Q4408" s="18">
        <f t="shared" si="617"/>
        <v>0</v>
      </c>
      <c r="R4408" s="118"/>
    </row>
    <row r="4409" spans="1:18" x14ac:dyDescent="0.25">
      <c r="A4409" s="25">
        <f t="shared" si="618"/>
        <v>490</v>
      </c>
      <c r="B4409" s="23">
        <f t="shared" si="619"/>
        <v>44582</v>
      </c>
      <c r="C4409" s="24">
        <v>10</v>
      </c>
      <c r="D4409" s="54" t="str">
        <f t="shared" si="611"/>
        <v>ASET</v>
      </c>
      <c r="E4409" s="178"/>
      <c r="F4409" s="179"/>
      <c r="G4409" s="177"/>
      <c r="H4409" s="177"/>
      <c r="I4409" s="169">
        <f t="shared" si="612"/>
        <v>0</v>
      </c>
      <c r="J4409" s="149" t="str" cm="1">
        <f t="array" ref="J4409">IF(ISERROR(INDEX('Non Compliance input'!$H$5:$H$156,MATCH(1,(A4409='Non Compliance input'!$A$5:$A$156)*(F4409&gt;='Non Compliance input'!$D$5:$D$156)*(E4409&lt;'Non Compliance input'!$E$5:$E$156)*('Non Compliance input'!$H$5:$H$156="Yes"),0))
),"","Yes")</f>
        <v/>
      </c>
      <c r="K4409" s="149">
        <f t="shared" si="613"/>
        <v>0</v>
      </c>
      <c r="L4409" s="162">
        <f t="shared" si="614"/>
        <v>0</v>
      </c>
      <c r="M4409" s="162" t="str" cm="1">
        <f t="array" ref="M4409">IF(ISERROR(INDEX('Non Compliance input'!$I$5:$I$156,MATCH(1,(A4409='Non Compliance input'!$A$5:$A$156)*(E4409&gt;='Non Compliance input'!$D$5:$D$156)*(F4409&lt;='Non Compliance input'!$E$5:$E$156)*('Non Compliance input'!$I$5:$I$156="Yes"),0))
),"","Yes")</f>
        <v/>
      </c>
      <c r="N4409" s="149" t="str">
        <f>IF(VLOOKUP($A4409,HourEndingOutage!$B$3:$F$746,5,0)="Outage","Outage","")</f>
        <v/>
      </c>
      <c r="O4409" s="18">
        <f t="shared" si="615"/>
        <v>0</v>
      </c>
      <c r="P4409" s="18" t="str">
        <f t="shared" si="616"/>
        <v/>
      </c>
      <c r="Q4409" s="18">
        <f t="shared" si="617"/>
        <v>0</v>
      </c>
      <c r="R4409" s="118"/>
    </row>
    <row r="4410" spans="1:18" x14ac:dyDescent="0.25">
      <c r="A4410" s="25">
        <f t="shared" si="618"/>
        <v>490</v>
      </c>
      <c r="B4410" s="23">
        <f t="shared" si="619"/>
        <v>44582</v>
      </c>
      <c r="C4410" s="24">
        <v>10</v>
      </c>
      <c r="D4410" s="54" t="str">
        <f t="shared" si="611"/>
        <v>ASET</v>
      </c>
      <c r="E4410" s="178"/>
      <c r="F4410" s="179"/>
      <c r="G4410" s="177"/>
      <c r="H4410" s="177"/>
      <c r="I4410" s="169">
        <f t="shared" si="612"/>
        <v>0</v>
      </c>
      <c r="J4410" s="149" t="str" cm="1">
        <f t="array" ref="J4410">IF(ISERROR(INDEX('Non Compliance input'!$H$5:$H$156,MATCH(1,(A4410='Non Compliance input'!$A$5:$A$156)*(F4410&gt;='Non Compliance input'!$D$5:$D$156)*(E4410&lt;'Non Compliance input'!$E$5:$E$156)*('Non Compliance input'!$H$5:$H$156="Yes"),0))
),"","Yes")</f>
        <v/>
      </c>
      <c r="K4410" s="149">
        <f t="shared" si="613"/>
        <v>0</v>
      </c>
      <c r="L4410" s="162">
        <f t="shared" si="614"/>
        <v>0</v>
      </c>
      <c r="M4410" s="162" t="str" cm="1">
        <f t="array" ref="M4410">IF(ISERROR(INDEX('Non Compliance input'!$I$5:$I$156,MATCH(1,(A4410='Non Compliance input'!$A$5:$A$156)*(E4410&gt;='Non Compliance input'!$D$5:$D$156)*(F4410&lt;='Non Compliance input'!$E$5:$E$156)*('Non Compliance input'!$I$5:$I$156="Yes"),0))
),"","Yes")</f>
        <v/>
      </c>
      <c r="N4410" s="149" t="str">
        <f>IF(VLOOKUP($A4410,HourEndingOutage!$B$3:$F$746,5,0)="Outage","Outage","")</f>
        <v/>
      </c>
      <c r="O4410" s="18">
        <f t="shared" si="615"/>
        <v>0</v>
      </c>
      <c r="P4410" s="18" t="str">
        <f t="shared" si="616"/>
        <v/>
      </c>
      <c r="Q4410" s="18">
        <f t="shared" si="617"/>
        <v>0</v>
      </c>
      <c r="R4410" s="118"/>
    </row>
    <row r="4411" spans="1:18" x14ac:dyDescent="0.25">
      <c r="A4411" s="25">
        <f t="shared" si="618"/>
        <v>490</v>
      </c>
      <c r="B4411" s="23">
        <f t="shared" si="619"/>
        <v>44582</v>
      </c>
      <c r="C4411" s="24">
        <v>10</v>
      </c>
      <c r="D4411" s="54" t="str">
        <f t="shared" si="611"/>
        <v>ASET</v>
      </c>
      <c r="E4411" s="178"/>
      <c r="F4411" s="179"/>
      <c r="G4411" s="177"/>
      <c r="H4411" s="177"/>
      <c r="I4411" s="169">
        <f t="shared" si="612"/>
        <v>0</v>
      </c>
      <c r="J4411" s="149" t="str" cm="1">
        <f t="array" ref="J4411">IF(ISERROR(INDEX('Non Compliance input'!$H$5:$H$156,MATCH(1,(A4411='Non Compliance input'!$A$5:$A$156)*(F4411&gt;='Non Compliance input'!$D$5:$D$156)*(E4411&lt;'Non Compliance input'!$E$5:$E$156)*('Non Compliance input'!$H$5:$H$156="Yes"),0))
),"","Yes")</f>
        <v/>
      </c>
      <c r="K4411" s="149">
        <f t="shared" si="613"/>
        <v>0</v>
      </c>
      <c r="L4411" s="162">
        <f t="shared" si="614"/>
        <v>0</v>
      </c>
      <c r="M4411" s="162" t="str" cm="1">
        <f t="array" ref="M4411">IF(ISERROR(INDEX('Non Compliance input'!$I$5:$I$156,MATCH(1,(A4411='Non Compliance input'!$A$5:$A$156)*(E4411&gt;='Non Compliance input'!$D$5:$D$156)*(F4411&lt;='Non Compliance input'!$E$5:$E$156)*('Non Compliance input'!$I$5:$I$156="Yes"),0))
),"","Yes")</f>
        <v/>
      </c>
      <c r="N4411" s="149" t="str">
        <f>IF(VLOOKUP($A4411,HourEndingOutage!$B$3:$F$746,5,0)="Outage","Outage","")</f>
        <v/>
      </c>
      <c r="O4411" s="18">
        <f t="shared" si="615"/>
        <v>0</v>
      </c>
      <c r="P4411" s="18" t="str">
        <f t="shared" si="616"/>
        <v/>
      </c>
      <c r="Q4411" s="18">
        <f t="shared" si="617"/>
        <v>0</v>
      </c>
      <c r="R4411" s="118"/>
    </row>
    <row r="4412" spans="1:18" x14ac:dyDescent="0.25">
      <c r="A4412" s="25">
        <f t="shared" si="618"/>
        <v>490</v>
      </c>
      <c r="B4412" s="23">
        <f t="shared" si="619"/>
        <v>44582</v>
      </c>
      <c r="C4412" s="24">
        <v>10</v>
      </c>
      <c r="D4412" s="54" t="str">
        <f t="shared" si="611"/>
        <v>ASET</v>
      </c>
      <c r="E4412" s="178"/>
      <c r="F4412" s="179"/>
      <c r="G4412" s="177"/>
      <c r="H4412" s="177"/>
      <c r="I4412" s="169">
        <f t="shared" si="612"/>
        <v>0</v>
      </c>
      <c r="J4412" s="149" t="str" cm="1">
        <f t="array" ref="J4412">IF(ISERROR(INDEX('Non Compliance input'!$H$5:$H$156,MATCH(1,(A4412='Non Compliance input'!$A$5:$A$156)*(F4412&gt;='Non Compliance input'!$D$5:$D$156)*(E4412&lt;'Non Compliance input'!$E$5:$E$156)*('Non Compliance input'!$H$5:$H$156="Yes"),0))
),"","Yes")</f>
        <v/>
      </c>
      <c r="K4412" s="149">
        <f t="shared" si="613"/>
        <v>0</v>
      </c>
      <c r="L4412" s="162">
        <f t="shared" si="614"/>
        <v>0</v>
      </c>
      <c r="M4412" s="162" t="str" cm="1">
        <f t="array" ref="M4412">IF(ISERROR(INDEX('Non Compliance input'!$I$5:$I$156,MATCH(1,(A4412='Non Compliance input'!$A$5:$A$156)*(E4412&gt;='Non Compliance input'!$D$5:$D$156)*(F4412&lt;='Non Compliance input'!$E$5:$E$156)*('Non Compliance input'!$I$5:$I$156="Yes"),0))
),"","Yes")</f>
        <v/>
      </c>
      <c r="N4412" s="149" t="str">
        <f>IF(VLOOKUP($A4412,HourEndingOutage!$B$3:$F$746,5,0)="Outage","Outage","")</f>
        <v/>
      </c>
      <c r="O4412" s="18">
        <f t="shared" si="615"/>
        <v>0</v>
      </c>
      <c r="P4412" s="18" t="str">
        <f t="shared" si="616"/>
        <v/>
      </c>
      <c r="Q4412" s="18">
        <f t="shared" si="617"/>
        <v>0</v>
      </c>
      <c r="R4412" s="118"/>
    </row>
    <row r="4413" spans="1:18" x14ac:dyDescent="0.25">
      <c r="A4413" s="25">
        <f t="shared" si="618"/>
        <v>491</v>
      </c>
      <c r="B4413" s="23">
        <f t="shared" si="619"/>
        <v>44582</v>
      </c>
      <c r="C4413" s="24">
        <v>11</v>
      </c>
      <c r="D4413" s="54" t="str">
        <f t="shared" si="611"/>
        <v>ASET</v>
      </c>
      <c r="E4413" s="178"/>
      <c r="F4413" s="179"/>
      <c r="G4413" s="177"/>
      <c r="H4413" s="177"/>
      <c r="I4413" s="169">
        <f t="shared" si="612"/>
        <v>0</v>
      </c>
      <c r="J4413" s="149" t="str" cm="1">
        <f t="array" ref="J4413">IF(ISERROR(INDEX('Non Compliance input'!$H$5:$H$156,MATCH(1,(A4413='Non Compliance input'!$A$5:$A$156)*(F4413&gt;='Non Compliance input'!$D$5:$D$156)*(E4413&lt;'Non Compliance input'!$E$5:$E$156)*('Non Compliance input'!$H$5:$H$156="Yes"),0))
),"","Yes")</f>
        <v/>
      </c>
      <c r="K4413" s="149">
        <f t="shared" si="613"/>
        <v>0</v>
      </c>
      <c r="L4413" s="162">
        <f t="shared" si="614"/>
        <v>0</v>
      </c>
      <c r="M4413" s="162" t="str" cm="1">
        <f t="array" ref="M4413">IF(ISERROR(INDEX('Non Compliance input'!$I$5:$I$156,MATCH(1,(A4413='Non Compliance input'!$A$5:$A$156)*(E4413&gt;='Non Compliance input'!$D$5:$D$156)*(F4413&lt;='Non Compliance input'!$E$5:$E$156)*('Non Compliance input'!$I$5:$I$156="Yes"),0))
),"","Yes")</f>
        <v/>
      </c>
      <c r="N4413" s="149" t="str">
        <f>IF(VLOOKUP($A4413,HourEndingOutage!$B$3:$F$746,5,0)="Outage","Outage","")</f>
        <v/>
      </c>
      <c r="O4413" s="18">
        <f t="shared" si="615"/>
        <v>0</v>
      </c>
      <c r="P4413" s="18" t="str">
        <f t="shared" si="616"/>
        <v/>
      </c>
      <c r="Q4413" s="18">
        <f t="shared" si="617"/>
        <v>0</v>
      </c>
      <c r="R4413" s="118"/>
    </row>
    <row r="4414" spans="1:18" x14ac:dyDescent="0.25">
      <c r="A4414" s="25">
        <f t="shared" si="618"/>
        <v>491</v>
      </c>
      <c r="B4414" s="23">
        <f t="shared" si="619"/>
        <v>44582</v>
      </c>
      <c r="C4414" s="24">
        <v>11</v>
      </c>
      <c r="D4414" s="54" t="str">
        <f t="shared" si="611"/>
        <v>ASET</v>
      </c>
      <c r="E4414" s="178"/>
      <c r="F4414" s="179"/>
      <c r="G4414" s="177"/>
      <c r="H4414" s="177"/>
      <c r="I4414" s="169">
        <f t="shared" si="612"/>
        <v>0</v>
      </c>
      <c r="J4414" s="149" t="str" cm="1">
        <f t="array" ref="J4414">IF(ISERROR(INDEX('Non Compliance input'!$H$5:$H$156,MATCH(1,(A4414='Non Compliance input'!$A$5:$A$156)*(F4414&gt;='Non Compliance input'!$D$5:$D$156)*(E4414&lt;'Non Compliance input'!$E$5:$E$156)*('Non Compliance input'!$H$5:$H$156="Yes"),0))
),"","Yes")</f>
        <v/>
      </c>
      <c r="K4414" s="149">
        <f t="shared" si="613"/>
        <v>0</v>
      </c>
      <c r="L4414" s="162">
        <f t="shared" si="614"/>
        <v>0</v>
      </c>
      <c r="M4414" s="162" t="str" cm="1">
        <f t="array" ref="M4414">IF(ISERROR(INDEX('Non Compliance input'!$I$5:$I$156,MATCH(1,(A4414='Non Compliance input'!$A$5:$A$156)*(E4414&gt;='Non Compliance input'!$D$5:$D$156)*(F4414&lt;='Non Compliance input'!$E$5:$E$156)*('Non Compliance input'!$I$5:$I$156="Yes"),0))
),"","Yes")</f>
        <v/>
      </c>
      <c r="N4414" s="149" t="str">
        <f>IF(VLOOKUP($A4414,HourEndingOutage!$B$3:$F$746,5,0)="Outage","Outage","")</f>
        <v/>
      </c>
      <c r="O4414" s="18">
        <f t="shared" si="615"/>
        <v>0</v>
      </c>
      <c r="P4414" s="18" t="str">
        <f t="shared" si="616"/>
        <v/>
      </c>
      <c r="Q4414" s="18">
        <f t="shared" si="617"/>
        <v>0</v>
      </c>
      <c r="R4414" s="118"/>
    </row>
    <row r="4415" spans="1:18" x14ac:dyDescent="0.25">
      <c r="A4415" s="25">
        <f t="shared" si="618"/>
        <v>491</v>
      </c>
      <c r="B4415" s="23">
        <f t="shared" si="619"/>
        <v>44582</v>
      </c>
      <c r="C4415" s="24">
        <v>11</v>
      </c>
      <c r="D4415" s="54" t="str">
        <f t="shared" si="611"/>
        <v>ASET</v>
      </c>
      <c r="E4415" s="178"/>
      <c r="F4415" s="179"/>
      <c r="G4415" s="177"/>
      <c r="H4415" s="177"/>
      <c r="I4415" s="169">
        <f t="shared" si="612"/>
        <v>0</v>
      </c>
      <c r="J4415" s="149" t="str" cm="1">
        <f t="array" ref="J4415">IF(ISERROR(INDEX('Non Compliance input'!$H$5:$H$156,MATCH(1,(A4415='Non Compliance input'!$A$5:$A$156)*(F4415&gt;='Non Compliance input'!$D$5:$D$156)*(E4415&lt;'Non Compliance input'!$E$5:$E$156)*('Non Compliance input'!$H$5:$H$156="Yes"),0))
),"","Yes")</f>
        <v/>
      </c>
      <c r="K4415" s="149">
        <f t="shared" si="613"/>
        <v>0</v>
      </c>
      <c r="L4415" s="162">
        <f t="shared" si="614"/>
        <v>0</v>
      </c>
      <c r="M4415" s="162" t="str" cm="1">
        <f t="array" ref="M4415">IF(ISERROR(INDEX('Non Compliance input'!$I$5:$I$156,MATCH(1,(A4415='Non Compliance input'!$A$5:$A$156)*(E4415&gt;='Non Compliance input'!$D$5:$D$156)*(F4415&lt;='Non Compliance input'!$E$5:$E$156)*('Non Compliance input'!$I$5:$I$156="Yes"),0))
),"","Yes")</f>
        <v/>
      </c>
      <c r="N4415" s="149" t="str">
        <f>IF(VLOOKUP($A4415,HourEndingOutage!$B$3:$F$746,5,0)="Outage","Outage","")</f>
        <v/>
      </c>
      <c r="O4415" s="18">
        <f t="shared" si="615"/>
        <v>0</v>
      </c>
      <c r="P4415" s="18" t="str">
        <f t="shared" si="616"/>
        <v/>
      </c>
      <c r="Q4415" s="18">
        <f t="shared" si="617"/>
        <v>0</v>
      </c>
      <c r="R4415" s="118"/>
    </row>
    <row r="4416" spans="1:18" x14ac:dyDescent="0.25">
      <c r="A4416" s="25">
        <f t="shared" si="618"/>
        <v>491</v>
      </c>
      <c r="B4416" s="23">
        <f t="shared" si="619"/>
        <v>44582</v>
      </c>
      <c r="C4416" s="24">
        <v>11</v>
      </c>
      <c r="D4416" s="54" t="str">
        <f t="shared" si="611"/>
        <v>ASET</v>
      </c>
      <c r="E4416" s="178"/>
      <c r="F4416" s="179"/>
      <c r="G4416" s="177"/>
      <c r="H4416" s="177"/>
      <c r="I4416" s="169">
        <f t="shared" si="612"/>
        <v>0</v>
      </c>
      <c r="J4416" s="149" t="str" cm="1">
        <f t="array" ref="J4416">IF(ISERROR(INDEX('Non Compliance input'!$H$5:$H$156,MATCH(1,(A4416='Non Compliance input'!$A$5:$A$156)*(F4416&gt;='Non Compliance input'!$D$5:$D$156)*(E4416&lt;'Non Compliance input'!$E$5:$E$156)*('Non Compliance input'!$H$5:$H$156="Yes"),0))
),"","Yes")</f>
        <v/>
      </c>
      <c r="K4416" s="149">
        <f t="shared" si="613"/>
        <v>0</v>
      </c>
      <c r="L4416" s="162">
        <f t="shared" si="614"/>
        <v>0</v>
      </c>
      <c r="M4416" s="162" t="str" cm="1">
        <f t="array" ref="M4416">IF(ISERROR(INDEX('Non Compliance input'!$I$5:$I$156,MATCH(1,(A4416='Non Compliance input'!$A$5:$A$156)*(E4416&gt;='Non Compliance input'!$D$5:$D$156)*(F4416&lt;='Non Compliance input'!$E$5:$E$156)*('Non Compliance input'!$I$5:$I$156="Yes"),0))
),"","Yes")</f>
        <v/>
      </c>
      <c r="N4416" s="149" t="str">
        <f>IF(VLOOKUP($A4416,HourEndingOutage!$B$3:$F$746,5,0)="Outage","Outage","")</f>
        <v/>
      </c>
      <c r="O4416" s="18">
        <f t="shared" si="615"/>
        <v>0</v>
      </c>
      <c r="P4416" s="18" t="str">
        <f t="shared" si="616"/>
        <v/>
      </c>
      <c r="Q4416" s="18">
        <f t="shared" si="617"/>
        <v>0</v>
      </c>
      <c r="R4416" s="118"/>
    </row>
    <row r="4417" spans="1:18" x14ac:dyDescent="0.25">
      <c r="A4417" s="25">
        <f t="shared" si="618"/>
        <v>491</v>
      </c>
      <c r="B4417" s="23">
        <f t="shared" si="619"/>
        <v>44582</v>
      </c>
      <c r="C4417" s="24">
        <v>11</v>
      </c>
      <c r="D4417" s="54" t="str">
        <f t="shared" si="611"/>
        <v>ASET</v>
      </c>
      <c r="E4417" s="178"/>
      <c r="F4417" s="179"/>
      <c r="G4417" s="177"/>
      <c r="H4417" s="177"/>
      <c r="I4417" s="169">
        <f t="shared" si="612"/>
        <v>0</v>
      </c>
      <c r="J4417" s="149" t="str" cm="1">
        <f t="array" ref="J4417">IF(ISERROR(INDEX('Non Compliance input'!$H$5:$H$156,MATCH(1,(A4417='Non Compliance input'!$A$5:$A$156)*(F4417&gt;='Non Compliance input'!$D$5:$D$156)*(E4417&lt;'Non Compliance input'!$E$5:$E$156)*('Non Compliance input'!$H$5:$H$156="Yes"),0))
),"","Yes")</f>
        <v/>
      </c>
      <c r="K4417" s="149">
        <f t="shared" si="613"/>
        <v>0</v>
      </c>
      <c r="L4417" s="162">
        <f t="shared" si="614"/>
        <v>0</v>
      </c>
      <c r="M4417" s="162" t="str" cm="1">
        <f t="array" ref="M4417">IF(ISERROR(INDEX('Non Compliance input'!$I$5:$I$156,MATCH(1,(A4417='Non Compliance input'!$A$5:$A$156)*(E4417&gt;='Non Compliance input'!$D$5:$D$156)*(F4417&lt;='Non Compliance input'!$E$5:$E$156)*('Non Compliance input'!$I$5:$I$156="Yes"),0))
),"","Yes")</f>
        <v/>
      </c>
      <c r="N4417" s="149" t="str">
        <f>IF(VLOOKUP($A4417,HourEndingOutage!$B$3:$F$746,5,0)="Outage","Outage","")</f>
        <v/>
      </c>
      <c r="O4417" s="18">
        <f t="shared" si="615"/>
        <v>0</v>
      </c>
      <c r="P4417" s="18" t="str">
        <f t="shared" si="616"/>
        <v/>
      </c>
      <c r="Q4417" s="18">
        <f t="shared" si="617"/>
        <v>0</v>
      </c>
      <c r="R4417" s="118"/>
    </row>
    <row r="4418" spans="1:18" x14ac:dyDescent="0.25">
      <c r="A4418" s="25">
        <f t="shared" si="618"/>
        <v>491</v>
      </c>
      <c r="B4418" s="23">
        <f t="shared" si="619"/>
        <v>44582</v>
      </c>
      <c r="C4418" s="24">
        <v>11</v>
      </c>
      <c r="D4418" s="54" t="str">
        <f t="shared" ref="D4418:D4481" si="620">Unit</f>
        <v>ASET</v>
      </c>
      <c r="E4418" s="178"/>
      <c r="F4418" s="179"/>
      <c r="G4418" s="177"/>
      <c r="H4418" s="177"/>
      <c r="I4418" s="169">
        <f t="shared" si="612"/>
        <v>0</v>
      </c>
      <c r="J4418" s="149" t="str" cm="1">
        <f t="array" ref="J4418">IF(ISERROR(INDEX('Non Compliance input'!$H$5:$H$156,MATCH(1,(A4418='Non Compliance input'!$A$5:$A$156)*(F4418&gt;='Non Compliance input'!$D$5:$D$156)*(E4418&lt;'Non Compliance input'!$E$5:$E$156)*('Non Compliance input'!$H$5:$H$156="Yes"),0))
),"","Yes")</f>
        <v/>
      </c>
      <c r="K4418" s="149">
        <f t="shared" si="613"/>
        <v>0</v>
      </c>
      <c r="L4418" s="162">
        <f t="shared" si="614"/>
        <v>0</v>
      </c>
      <c r="M4418" s="162" t="str" cm="1">
        <f t="array" ref="M4418">IF(ISERROR(INDEX('Non Compliance input'!$I$5:$I$156,MATCH(1,(A4418='Non Compliance input'!$A$5:$A$156)*(E4418&gt;='Non Compliance input'!$D$5:$D$156)*(F4418&lt;='Non Compliance input'!$E$5:$E$156)*('Non Compliance input'!$I$5:$I$156="Yes"),0))
),"","Yes")</f>
        <v/>
      </c>
      <c r="N4418" s="149" t="str">
        <f>IF(VLOOKUP($A4418,HourEndingOutage!$B$3:$F$746,5,0)="Outage","Outage","")</f>
        <v/>
      </c>
      <c r="O4418" s="18">
        <f t="shared" si="615"/>
        <v>0</v>
      </c>
      <c r="P4418" s="18" t="str">
        <f t="shared" si="616"/>
        <v/>
      </c>
      <c r="Q4418" s="18">
        <f t="shared" si="617"/>
        <v>0</v>
      </c>
      <c r="R4418" s="118"/>
    </row>
    <row r="4419" spans="1:18" x14ac:dyDescent="0.25">
      <c r="A4419" s="25">
        <f t="shared" si="618"/>
        <v>491</v>
      </c>
      <c r="B4419" s="23">
        <f t="shared" si="619"/>
        <v>44582</v>
      </c>
      <c r="C4419" s="24">
        <v>11</v>
      </c>
      <c r="D4419" s="54" t="str">
        <f t="shared" si="620"/>
        <v>ASET</v>
      </c>
      <c r="E4419" s="178"/>
      <c r="F4419" s="179"/>
      <c r="G4419" s="177"/>
      <c r="H4419" s="177"/>
      <c r="I4419" s="169">
        <f t="shared" ref="I4419:I4482" si="621">IF(AND(LEN(E4419)&gt;2,LEN(F4419)&gt;2)=TRUE,(ROUND((F4419-E4419)*1440,0)),0)</f>
        <v>0</v>
      </c>
      <c r="J4419" s="149" t="str" cm="1">
        <f t="array" ref="J4419">IF(ISERROR(INDEX('Non Compliance input'!$H$5:$H$156,MATCH(1,(A4419='Non Compliance input'!$A$5:$A$156)*(F4419&gt;='Non Compliance input'!$D$5:$D$156)*(E4419&lt;'Non Compliance input'!$E$5:$E$156)*('Non Compliance input'!$H$5:$H$156="Yes"),0))
),"","Yes")</f>
        <v/>
      </c>
      <c r="K4419" s="149">
        <f t="shared" ref="K4419:K4482" si="622">IF(J4419="Yes",0,MIN(H4419,G4419,IF(H4419="",0,Contract_Volume)))</f>
        <v>0</v>
      </c>
      <c r="L4419" s="162">
        <f t="shared" ref="L4419:L4482" si="623">IF(J4419="Yes",0,(MIN(H4419,G4419)*(I4419/60)))</f>
        <v>0</v>
      </c>
      <c r="M4419" s="162" t="str" cm="1">
        <f t="array" ref="M4419">IF(ISERROR(INDEX('Non Compliance input'!$I$5:$I$156,MATCH(1,(A4419='Non Compliance input'!$A$5:$A$156)*(E4419&gt;='Non Compliance input'!$D$5:$D$156)*(F4419&lt;='Non Compliance input'!$E$5:$E$156)*('Non Compliance input'!$I$5:$I$156="Yes"),0))
),"","Yes")</f>
        <v/>
      </c>
      <c r="N4419" s="149" t="str">
        <f>IF(VLOOKUP($A4419,HourEndingOutage!$B$3:$F$746,5,0)="Outage","Outage","")</f>
        <v/>
      </c>
      <c r="O4419" s="18">
        <f t="shared" ref="O4419:O4482" si="624">IF(OR(M4419="Yes",N4419="Outage"),0,(K4419*(I4419/60))*Arming)</f>
        <v>0</v>
      </c>
      <c r="P4419" s="18" t="str">
        <f t="shared" ref="P4419:P4482" si="625">IF(ISERROR(VLOOKUP($A4419,FTShour,1,0)),"","Yes")</f>
        <v/>
      </c>
      <c r="Q4419" s="18">
        <f t="shared" si="617"/>
        <v>0</v>
      </c>
      <c r="R4419" s="118"/>
    </row>
    <row r="4420" spans="1:18" x14ac:dyDescent="0.25">
      <c r="A4420" s="25">
        <f t="shared" si="618"/>
        <v>491</v>
      </c>
      <c r="B4420" s="23">
        <f t="shared" si="619"/>
        <v>44582</v>
      </c>
      <c r="C4420" s="24">
        <v>11</v>
      </c>
      <c r="D4420" s="54" t="str">
        <f t="shared" si="620"/>
        <v>ASET</v>
      </c>
      <c r="E4420" s="178"/>
      <c r="F4420" s="179"/>
      <c r="G4420" s="177"/>
      <c r="H4420" s="177"/>
      <c r="I4420" s="169">
        <f t="shared" si="621"/>
        <v>0</v>
      </c>
      <c r="J4420" s="149" t="str" cm="1">
        <f t="array" ref="J4420">IF(ISERROR(INDEX('Non Compliance input'!$H$5:$H$156,MATCH(1,(A4420='Non Compliance input'!$A$5:$A$156)*(F4420&gt;='Non Compliance input'!$D$5:$D$156)*(E4420&lt;'Non Compliance input'!$E$5:$E$156)*('Non Compliance input'!$H$5:$H$156="Yes"),0))
),"","Yes")</f>
        <v/>
      </c>
      <c r="K4420" s="149">
        <f t="shared" si="622"/>
        <v>0</v>
      </c>
      <c r="L4420" s="162">
        <f t="shared" si="623"/>
        <v>0</v>
      </c>
      <c r="M4420" s="162" t="str" cm="1">
        <f t="array" ref="M4420">IF(ISERROR(INDEX('Non Compliance input'!$I$5:$I$156,MATCH(1,(A4420='Non Compliance input'!$A$5:$A$156)*(E4420&gt;='Non Compliance input'!$D$5:$D$156)*(F4420&lt;='Non Compliance input'!$E$5:$E$156)*('Non Compliance input'!$I$5:$I$156="Yes"),0))
),"","Yes")</f>
        <v/>
      </c>
      <c r="N4420" s="149" t="str">
        <f>IF(VLOOKUP($A4420,HourEndingOutage!$B$3:$F$746,5,0)="Outage","Outage","")</f>
        <v/>
      </c>
      <c r="O4420" s="18">
        <f t="shared" si="624"/>
        <v>0</v>
      </c>
      <c r="P4420" s="18" t="str">
        <f t="shared" si="625"/>
        <v/>
      </c>
      <c r="Q4420" s="18">
        <f t="shared" ref="Q4420:Q4483" si="626">IF(P4420="Yes",-O4420,0)</f>
        <v>0</v>
      </c>
      <c r="R4420" s="118"/>
    </row>
    <row r="4421" spans="1:18" x14ac:dyDescent="0.25">
      <c r="A4421" s="25">
        <f t="shared" si="618"/>
        <v>491</v>
      </c>
      <c r="B4421" s="23">
        <f t="shared" si="619"/>
        <v>44582</v>
      </c>
      <c r="C4421" s="24">
        <v>11</v>
      </c>
      <c r="D4421" s="54" t="str">
        <f t="shared" si="620"/>
        <v>ASET</v>
      </c>
      <c r="E4421" s="178"/>
      <c r="F4421" s="179"/>
      <c r="G4421" s="177"/>
      <c r="H4421" s="177"/>
      <c r="I4421" s="169">
        <f t="shared" si="621"/>
        <v>0</v>
      </c>
      <c r="J4421" s="149" t="str" cm="1">
        <f t="array" ref="J4421">IF(ISERROR(INDEX('Non Compliance input'!$H$5:$H$156,MATCH(1,(A4421='Non Compliance input'!$A$5:$A$156)*(F4421&gt;='Non Compliance input'!$D$5:$D$156)*(E4421&lt;'Non Compliance input'!$E$5:$E$156)*('Non Compliance input'!$H$5:$H$156="Yes"),0))
),"","Yes")</f>
        <v/>
      </c>
      <c r="K4421" s="149">
        <f t="shared" si="622"/>
        <v>0</v>
      </c>
      <c r="L4421" s="162">
        <f t="shared" si="623"/>
        <v>0</v>
      </c>
      <c r="M4421" s="162" t="str" cm="1">
        <f t="array" ref="M4421">IF(ISERROR(INDEX('Non Compliance input'!$I$5:$I$156,MATCH(1,(A4421='Non Compliance input'!$A$5:$A$156)*(E4421&gt;='Non Compliance input'!$D$5:$D$156)*(F4421&lt;='Non Compliance input'!$E$5:$E$156)*('Non Compliance input'!$I$5:$I$156="Yes"),0))
),"","Yes")</f>
        <v/>
      </c>
      <c r="N4421" s="149" t="str">
        <f>IF(VLOOKUP($A4421,HourEndingOutage!$B$3:$F$746,5,0)="Outage","Outage","")</f>
        <v/>
      </c>
      <c r="O4421" s="18">
        <f t="shared" si="624"/>
        <v>0</v>
      </c>
      <c r="P4421" s="18" t="str">
        <f t="shared" si="625"/>
        <v/>
      </c>
      <c r="Q4421" s="18">
        <f t="shared" si="626"/>
        <v>0</v>
      </c>
      <c r="R4421" s="118"/>
    </row>
    <row r="4422" spans="1:18" x14ac:dyDescent="0.25">
      <c r="A4422" s="25">
        <f t="shared" si="618"/>
        <v>492</v>
      </c>
      <c r="B4422" s="23">
        <f t="shared" si="619"/>
        <v>44582</v>
      </c>
      <c r="C4422" s="24">
        <v>12</v>
      </c>
      <c r="D4422" s="54" t="str">
        <f t="shared" si="620"/>
        <v>ASET</v>
      </c>
      <c r="E4422" s="178"/>
      <c r="F4422" s="179"/>
      <c r="G4422" s="177"/>
      <c r="H4422" s="177"/>
      <c r="I4422" s="169">
        <f t="shared" si="621"/>
        <v>0</v>
      </c>
      <c r="J4422" s="149" t="str" cm="1">
        <f t="array" ref="J4422">IF(ISERROR(INDEX('Non Compliance input'!$H$5:$H$156,MATCH(1,(A4422='Non Compliance input'!$A$5:$A$156)*(F4422&gt;='Non Compliance input'!$D$5:$D$156)*(E4422&lt;'Non Compliance input'!$E$5:$E$156)*('Non Compliance input'!$H$5:$H$156="Yes"),0))
),"","Yes")</f>
        <v/>
      </c>
      <c r="K4422" s="149">
        <f t="shared" si="622"/>
        <v>0</v>
      </c>
      <c r="L4422" s="162">
        <f t="shared" si="623"/>
        <v>0</v>
      </c>
      <c r="M4422" s="162" t="str" cm="1">
        <f t="array" ref="M4422">IF(ISERROR(INDEX('Non Compliance input'!$I$5:$I$156,MATCH(1,(A4422='Non Compliance input'!$A$5:$A$156)*(E4422&gt;='Non Compliance input'!$D$5:$D$156)*(F4422&lt;='Non Compliance input'!$E$5:$E$156)*('Non Compliance input'!$I$5:$I$156="Yes"),0))
),"","Yes")</f>
        <v/>
      </c>
      <c r="N4422" s="149" t="str">
        <f>IF(VLOOKUP($A4422,HourEndingOutage!$B$3:$F$746,5,0)="Outage","Outage","")</f>
        <v/>
      </c>
      <c r="O4422" s="18">
        <f t="shared" si="624"/>
        <v>0</v>
      </c>
      <c r="P4422" s="18" t="str">
        <f t="shared" si="625"/>
        <v/>
      </c>
      <c r="Q4422" s="18">
        <f t="shared" si="626"/>
        <v>0</v>
      </c>
      <c r="R4422" s="118"/>
    </row>
    <row r="4423" spans="1:18" x14ac:dyDescent="0.25">
      <c r="A4423" s="25">
        <f t="shared" si="618"/>
        <v>492</v>
      </c>
      <c r="B4423" s="23">
        <f t="shared" si="619"/>
        <v>44582</v>
      </c>
      <c r="C4423" s="24">
        <v>12</v>
      </c>
      <c r="D4423" s="54" t="str">
        <f t="shared" si="620"/>
        <v>ASET</v>
      </c>
      <c r="E4423" s="178"/>
      <c r="F4423" s="179"/>
      <c r="G4423" s="177"/>
      <c r="H4423" s="177"/>
      <c r="I4423" s="169">
        <f t="shared" si="621"/>
        <v>0</v>
      </c>
      <c r="J4423" s="149" t="str" cm="1">
        <f t="array" ref="J4423">IF(ISERROR(INDEX('Non Compliance input'!$H$5:$H$156,MATCH(1,(A4423='Non Compliance input'!$A$5:$A$156)*(F4423&gt;='Non Compliance input'!$D$5:$D$156)*(E4423&lt;'Non Compliance input'!$E$5:$E$156)*('Non Compliance input'!$H$5:$H$156="Yes"),0))
),"","Yes")</f>
        <v/>
      </c>
      <c r="K4423" s="149">
        <f t="shared" si="622"/>
        <v>0</v>
      </c>
      <c r="L4423" s="162">
        <f t="shared" si="623"/>
        <v>0</v>
      </c>
      <c r="M4423" s="162" t="str" cm="1">
        <f t="array" ref="M4423">IF(ISERROR(INDEX('Non Compliance input'!$I$5:$I$156,MATCH(1,(A4423='Non Compliance input'!$A$5:$A$156)*(E4423&gt;='Non Compliance input'!$D$5:$D$156)*(F4423&lt;='Non Compliance input'!$E$5:$E$156)*('Non Compliance input'!$I$5:$I$156="Yes"),0))
),"","Yes")</f>
        <v/>
      </c>
      <c r="N4423" s="149" t="str">
        <f>IF(VLOOKUP($A4423,HourEndingOutage!$B$3:$F$746,5,0)="Outage","Outage","")</f>
        <v/>
      </c>
      <c r="O4423" s="18">
        <f t="shared" si="624"/>
        <v>0</v>
      </c>
      <c r="P4423" s="18" t="str">
        <f t="shared" si="625"/>
        <v/>
      </c>
      <c r="Q4423" s="18">
        <f t="shared" si="626"/>
        <v>0</v>
      </c>
      <c r="R4423" s="118"/>
    </row>
    <row r="4424" spans="1:18" x14ac:dyDescent="0.25">
      <c r="A4424" s="25">
        <f t="shared" si="618"/>
        <v>492</v>
      </c>
      <c r="B4424" s="23">
        <f t="shared" si="619"/>
        <v>44582</v>
      </c>
      <c r="C4424" s="24">
        <v>12</v>
      </c>
      <c r="D4424" s="54" t="str">
        <f t="shared" si="620"/>
        <v>ASET</v>
      </c>
      <c r="E4424" s="178"/>
      <c r="F4424" s="179"/>
      <c r="G4424" s="177"/>
      <c r="H4424" s="177"/>
      <c r="I4424" s="169">
        <f t="shared" si="621"/>
        <v>0</v>
      </c>
      <c r="J4424" s="149" t="str" cm="1">
        <f t="array" ref="J4424">IF(ISERROR(INDEX('Non Compliance input'!$H$5:$H$156,MATCH(1,(A4424='Non Compliance input'!$A$5:$A$156)*(F4424&gt;='Non Compliance input'!$D$5:$D$156)*(E4424&lt;'Non Compliance input'!$E$5:$E$156)*('Non Compliance input'!$H$5:$H$156="Yes"),0))
),"","Yes")</f>
        <v/>
      </c>
      <c r="K4424" s="149">
        <f t="shared" si="622"/>
        <v>0</v>
      </c>
      <c r="L4424" s="162">
        <f t="shared" si="623"/>
        <v>0</v>
      </c>
      <c r="M4424" s="162" t="str" cm="1">
        <f t="array" ref="M4424">IF(ISERROR(INDEX('Non Compliance input'!$I$5:$I$156,MATCH(1,(A4424='Non Compliance input'!$A$5:$A$156)*(E4424&gt;='Non Compliance input'!$D$5:$D$156)*(F4424&lt;='Non Compliance input'!$E$5:$E$156)*('Non Compliance input'!$I$5:$I$156="Yes"),0))
),"","Yes")</f>
        <v/>
      </c>
      <c r="N4424" s="149" t="str">
        <f>IF(VLOOKUP($A4424,HourEndingOutage!$B$3:$F$746,5,0)="Outage","Outage","")</f>
        <v/>
      </c>
      <c r="O4424" s="18">
        <f t="shared" si="624"/>
        <v>0</v>
      </c>
      <c r="P4424" s="18" t="str">
        <f t="shared" si="625"/>
        <v/>
      </c>
      <c r="Q4424" s="18">
        <f t="shared" si="626"/>
        <v>0</v>
      </c>
      <c r="R4424" s="118"/>
    </row>
    <row r="4425" spans="1:18" x14ac:dyDescent="0.25">
      <c r="A4425" s="25">
        <f t="shared" si="618"/>
        <v>492</v>
      </c>
      <c r="B4425" s="23">
        <f t="shared" si="619"/>
        <v>44582</v>
      </c>
      <c r="C4425" s="24">
        <v>12</v>
      </c>
      <c r="D4425" s="54" t="str">
        <f t="shared" si="620"/>
        <v>ASET</v>
      </c>
      <c r="E4425" s="178"/>
      <c r="F4425" s="179"/>
      <c r="G4425" s="177"/>
      <c r="H4425" s="177"/>
      <c r="I4425" s="169">
        <f t="shared" si="621"/>
        <v>0</v>
      </c>
      <c r="J4425" s="149" t="str" cm="1">
        <f t="array" ref="J4425">IF(ISERROR(INDEX('Non Compliance input'!$H$5:$H$156,MATCH(1,(A4425='Non Compliance input'!$A$5:$A$156)*(F4425&gt;='Non Compliance input'!$D$5:$D$156)*(E4425&lt;'Non Compliance input'!$E$5:$E$156)*('Non Compliance input'!$H$5:$H$156="Yes"),0))
),"","Yes")</f>
        <v/>
      </c>
      <c r="K4425" s="149">
        <f t="shared" si="622"/>
        <v>0</v>
      </c>
      <c r="L4425" s="162">
        <f t="shared" si="623"/>
        <v>0</v>
      </c>
      <c r="M4425" s="162" t="str" cm="1">
        <f t="array" ref="M4425">IF(ISERROR(INDEX('Non Compliance input'!$I$5:$I$156,MATCH(1,(A4425='Non Compliance input'!$A$5:$A$156)*(E4425&gt;='Non Compliance input'!$D$5:$D$156)*(F4425&lt;='Non Compliance input'!$E$5:$E$156)*('Non Compliance input'!$I$5:$I$156="Yes"),0))
),"","Yes")</f>
        <v/>
      </c>
      <c r="N4425" s="149" t="str">
        <f>IF(VLOOKUP($A4425,HourEndingOutage!$B$3:$F$746,5,0)="Outage","Outage","")</f>
        <v/>
      </c>
      <c r="O4425" s="18">
        <f t="shared" si="624"/>
        <v>0</v>
      </c>
      <c r="P4425" s="18" t="str">
        <f t="shared" si="625"/>
        <v/>
      </c>
      <c r="Q4425" s="18">
        <f t="shared" si="626"/>
        <v>0</v>
      </c>
      <c r="R4425" s="118"/>
    </row>
    <row r="4426" spans="1:18" x14ac:dyDescent="0.25">
      <c r="A4426" s="25">
        <f t="shared" si="618"/>
        <v>492</v>
      </c>
      <c r="B4426" s="23">
        <f t="shared" si="619"/>
        <v>44582</v>
      </c>
      <c r="C4426" s="24">
        <v>12</v>
      </c>
      <c r="D4426" s="54" t="str">
        <f t="shared" si="620"/>
        <v>ASET</v>
      </c>
      <c r="E4426" s="178"/>
      <c r="F4426" s="179"/>
      <c r="G4426" s="177"/>
      <c r="H4426" s="177"/>
      <c r="I4426" s="169">
        <f t="shared" si="621"/>
        <v>0</v>
      </c>
      <c r="J4426" s="149" t="str" cm="1">
        <f t="array" ref="J4426">IF(ISERROR(INDEX('Non Compliance input'!$H$5:$H$156,MATCH(1,(A4426='Non Compliance input'!$A$5:$A$156)*(F4426&gt;='Non Compliance input'!$D$5:$D$156)*(E4426&lt;'Non Compliance input'!$E$5:$E$156)*('Non Compliance input'!$H$5:$H$156="Yes"),0))
),"","Yes")</f>
        <v/>
      </c>
      <c r="K4426" s="149">
        <f t="shared" si="622"/>
        <v>0</v>
      </c>
      <c r="L4426" s="162">
        <f t="shared" si="623"/>
        <v>0</v>
      </c>
      <c r="M4426" s="162" t="str" cm="1">
        <f t="array" ref="M4426">IF(ISERROR(INDEX('Non Compliance input'!$I$5:$I$156,MATCH(1,(A4426='Non Compliance input'!$A$5:$A$156)*(E4426&gt;='Non Compliance input'!$D$5:$D$156)*(F4426&lt;='Non Compliance input'!$E$5:$E$156)*('Non Compliance input'!$I$5:$I$156="Yes"),0))
),"","Yes")</f>
        <v/>
      </c>
      <c r="N4426" s="149" t="str">
        <f>IF(VLOOKUP($A4426,HourEndingOutage!$B$3:$F$746,5,0)="Outage","Outage","")</f>
        <v/>
      </c>
      <c r="O4426" s="18">
        <f t="shared" si="624"/>
        <v>0</v>
      </c>
      <c r="P4426" s="18" t="str">
        <f t="shared" si="625"/>
        <v/>
      </c>
      <c r="Q4426" s="18">
        <f t="shared" si="626"/>
        <v>0</v>
      </c>
      <c r="R4426" s="118"/>
    </row>
    <row r="4427" spans="1:18" x14ac:dyDescent="0.25">
      <c r="A4427" s="25">
        <f t="shared" si="618"/>
        <v>492</v>
      </c>
      <c r="B4427" s="23">
        <f t="shared" si="619"/>
        <v>44582</v>
      </c>
      <c r="C4427" s="24">
        <v>12</v>
      </c>
      <c r="D4427" s="54" t="str">
        <f t="shared" si="620"/>
        <v>ASET</v>
      </c>
      <c r="E4427" s="178"/>
      <c r="F4427" s="179"/>
      <c r="G4427" s="177"/>
      <c r="H4427" s="177"/>
      <c r="I4427" s="169">
        <f t="shared" si="621"/>
        <v>0</v>
      </c>
      <c r="J4427" s="149" t="str" cm="1">
        <f t="array" ref="J4427">IF(ISERROR(INDEX('Non Compliance input'!$H$5:$H$156,MATCH(1,(A4427='Non Compliance input'!$A$5:$A$156)*(F4427&gt;='Non Compliance input'!$D$5:$D$156)*(E4427&lt;'Non Compliance input'!$E$5:$E$156)*('Non Compliance input'!$H$5:$H$156="Yes"),0))
),"","Yes")</f>
        <v/>
      </c>
      <c r="K4427" s="149">
        <f t="shared" si="622"/>
        <v>0</v>
      </c>
      <c r="L4427" s="162">
        <f t="shared" si="623"/>
        <v>0</v>
      </c>
      <c r="M4427" s="162" t="str" cm="1">
        <f t="array" ref="M4427">IF(ISERROR(INDEX('Non Compliance input'!$I$5:$I$156,MATCH(1,(A4427='Non Compliance input'!$A$5:$A$156)*(E4427&gt;='Non Compliance input'!$D$5:$D$156)*(F4427&lt;='Non Compliance input'!$E$5:$E$156)*('Non Compliance input'!$I$5:$I$156="Yes"),0))
),"","Yes")</f>
        <v/>
      </c>
      <c r="N4427" s="149" t="str">
        <f>IF(VLOOKUP($A4427,HourEndingOutage!$B$3:$F$746,5,0)="Outage","Outage","")</f>
        <v/>
      </c>
      <c r="O4427" s="18">
        <f t="shared" si="624"/>
        <v>0</v>
      </c>
      <c r="P4427" s="18" t="str">
        <f t="shared" si="625"/>
        <v/>
      </c>
      <c r="Q4427" s="18">
        <f t="shared" si="626"/>
        <v>0</v>
      </c>
      <c r="R4427" s="118"/>
    </row>
    <row r="4428" spans="1:18" x14ac:dyDescent="0.25">
      <c r="A4428" s="25">
        <f t="shared" si="618"/>
        <v>492</v>
      </c>
      <c r="B4428" s="23">
        <f t="shared" si="619"/>
        <v>44582</v>
      </c>
      <c r="C4428" s="24">
        <v>12</v>
      </c>
      <c r="D4428" s="54" t="str">
        <f t="shared" si="620"/>
        <v>ASET</v>
      </c>
      <c r="E4428" s="178"/>
      <c r="F4428" s="179"/>
      <c r="G4428" s="177"/>
      <c r="H4428" s="177"/>
      <c r="I4428" s="169">
        <f t="shared" si="621"/>
        <v>0</v>
      </c>
      <c r="J4428" s="149" t="str" cm="1">
        <f t="array" ref="J4428">IF(ISERROR(INDEX('Non Compliance input'!$H$5:$H$156,MATCH(1,(A4428='Non Compliance input'!$A$5:$A$156)*(F4428&gt;='Non Compliance input'!$D$5:$D$156)*(E4428&lt;'Non Compliance input'!$E$5:$E$156)*('Non Compliance input'!$H$5:$H$156="Yes"),0))
),"","Yes")</f>
        <v/>
      </c>
      <c r="K4428" s="149">
        <f t="shared" si="622"/>
        <v>0</v>
      </c>
      <c r="L4428" s="162">
        <f t="shared" si="623"/>
        <v>0</v>
      </c>
      <c r="M4428" s="162" t="str" cm="1">
        <f t="array" ref="M4428">IF(ISERROR(INDEX('Non Compliance input'!$I$5:$I$156,MATCH(1,(A4428='Non Compliance input'!$A$5:$A$156)*(E4428&gt;='Non Compliance input'!$D$5:$D$156)*(F4428&lt;='Non Compliance input'!$E$5:$E$156)*('Non Compliance input'!$I$5:$I$156="Yes"),0))
),"","Yes")</f>
        <v/>
      </c>
      <c r="N4428" s="149" t="str">
        <f>IF(VLOOKUP($A4428,HourEndingOutage!$B$3:$F$746,5,0)="Outage","Outage","")</f>
        <v/>
      </c>
      <c r="O4428" s="18">
        <f t="shared" si="624"/>
        <v>0</v>
      </c>
      <c r="P4428" s="18" t="str">
        <f t="shared" si="625"/>
        <v/>
      </c>
      <c r="Q4428" s="18">
        <f t="shared" si="626"/>
        <v>0</v>
      </c>
      <c r="R4428" s="118"/>
    </row>
    <row r="4429" spans="1:18" x14ac:dyDescent="0.25">
      <c r="A4429" s="25">
        <f t="shared" si="618"/>
        <v>492</v>
      </c>
      <c r="B4429" s="23">
        <f t="shared" si="619"/>
        <v>44582</v>
      </c>
      <c r="C4429" s="24">
        <v>12</v>
      </c>
      <c r="D4429" s="54" t="str">
        <f t="shared" si="620"/>
        <v>ASET</v>
      </c>
      <c r="E4429" s="178"/>
      <c r="F4429" s="179"/>
      <c r="G4429" s="177"/>
      <c r="H4429" s="177"/>
      <c r="I4429" s="169">
        <f t="shared" si="621"/>
        <v>0</v>
      </c>
      <c r="J4429" s="149" t="str" cm="1">
        <f t="array" ref="J4429">IF(ISERROR(INDEX('Non Compliance input'!$H$5:$H$156,MATCH(1,(A4429='Non Compliance input'!$A$5:$A$156)*(F4429&gt;='Non Compliance input'!$D$5:$D$156)*(E4429&lt;'Non Compliance input'!$E$5:$E$156)*('Non Compliance input'!$H$5:$H$156="Yes"),0))
),"","Yes")</f>
        <v/>
      </c>
      <c r="K4429" s="149">
        <f t="shared" si="622"/>
        <v>0</v>
      </c>
      <c r="L4429" s="162">
        <f t="shared" si="623"/>
        <v>0</v>
      </c>
      <c r="M4429" s="162" t="str" cm="1">
        <f t="array" ref="M4429">IF(ISERROR(INDEX('Non Compliance input'!$I$5:$I$156,MATCH(1,(A4429='Non Compliance input'!$A$5:$A$156)*(E4429&gt;='Non Compliance input'!$D$5:$D$156)*(F4429&lt;='Non Compliance input'!$E$5:$E$156)*('Non Compliance input'!$I$5:$I$156="Yes"),0))
),"","Yes")</f>
        <v/>
      </c>
      <c r="N4429" s="149" t="str">
        <f>IF(VLOOKUP($A4429,HourEndingOutage!$B$3:$F$746,5,0)="Outage","Outage","")</f>
        <v/>
      </c>
      <c r="O4429" s="18">
        <f t="shared" si="624"/>
        <v>0</v>
      </c>
      <c r="P4429" s="18" t="str">
        <f t="shared" si="625"/>
        <v/>
      </c>
      <c r="Q4429" s="18">
        <f t="shared" si="626"/>
        <v>0</v>
      </c>
      <c r="R4429" s="118"/>
    </row>
    <row r="4430" spans="1:18" x14ac:dyDescent="0.25">
      <c r="A4430" s="25">
        <f t="shared" si="618"/>
        <v>492</v>
      </c>
      <c r="B4430" s="23">
        <f t="shared" si="619"/>
        <v>44582</v>
      </c>
      <c r="C4430" s="24">
        <v>12</v>
      </c>
      <c r="D4430" s="54" t="str">
        <f t="shared" si="620"/>
        <v>ASET</v>
      </c>
      <c r="E4430" s="178"/>
      <c r="F4430" s="179"/>
      <c r="G4430" s="177"/>
      <c r="H4430" s="177"/>
      <c r="I4430" s="169">
        <f t="shared" si="621"/>
        <v>0</v>
      </c>
      <c r="J4430" s="149" t="str" cm="1">
        <f t="array" ref="J4430">IF(ISERROR(INDEX('Non Compliance input'!$H$5:$H$156,MATCH(1,(A4430='Non Compliance input'!$A$5:$A$156)*(F4430&gt;='Non Compliance input'!$D$5:$D$156)*(E4430&lt;'Non Compliance input'!$E$5:$E$156)*('Non Compliance input'!$H$5:$H$156="Yes"),0))
),"","Yes")</f>
        <v/>
      </c>
      <c r="K4430" s="149">
        <f t="shared" si="622"/>
        <v>0</v>
      </c>
      <c r="L4430" s="162">
        <f t="shared" si="623"/>
        <v>0</v>
      </c>
      <c r="M4430" s="162" t="str" cm="1">
        <f t="array" ref="M4430">IF(ISERROR(INDEX('Non Compliance input'!$I$5:$I$156,MATCH(1,(A4430='Non Compliance input'!$A$5:$A$156)*(E4430&gt;='Non Compliance input'!$D$5:$D$156)*(F4430&lt;='Non Compliance input'!$E$5:$E$156)*('Non Compliance input'!$I$5:$I$156="Yes"),0))
),"","Yes")</f>
        <v/>
      </c>
      <c r="N4430" s="149" t="str">
        <f>IF(VLOOKUP($A4430,HourEndingOutage!$B$3:$F$746,5,0)="Outage","Outage","")</f>
        <v/>
      </c>
      <c r="O4430" s="18">
        <f t="shared" si="624"/>
        <v>0</v>
      </c>
      <c r="P4430" s="18" t="str">
        <f t="shared" si="625"/>
        <v/>
      </c>
      <c r="Q4430" s="18">
        <f t="shared" si="626"/>
        <v>0</v>
      </c>
      <c r="R4430" s="118"/>
    </row>
    <row r="4431" spans="1:18" x14ac:dyDescent="0.25">
      <c r="A4431" s="25">
        <f t="shared" si="618"/>
        <v>493</v>
      </c>
      <c r="B4431" s="23">
        <f t="shared" si="619"/>
        <v>44582</v>
      </c>
      <c r="C4431" s="24">
        <v>13</v>
      </c>
      <c r="D4431" s="54" t="str">
        <f t="shared" si="620"/>
        <v>ASET</v>
      </c>
      <c r="E4431" s="178"/>
      <c r="F4431" s="179"/>
      <c r="G4431" s="177"/>
      <c r="H4431" s="177"/>
      <c r="I4431" s="169">
        <f t="shared" si="621"/>
        <v>0</v>
      </c>
      <c r="J4431" s="149" t="str" cm="1">
        <f t="array" ref="J4431">IF(ISERROR(INDEX('Non Compliance input'!$H$5:$H$156,MATCH(1,(A4431='Non Compliance input'!$A$5:$A$156)*(F4431&gt;='Non Compliance input'!$D$5:$D$156)*(E4431&lt;'Non Compliance input'!$E$5:$E$156)*('Non Compliance input'!$H$5:$H$156="Yes"),0))
),"","Yes")</f>
        <v/>
      </c>
      <c r="K4431" s="149">
        <f t="shared" si="622"/>
        <v>0</v>
      </c>
      <c r="L4431" s="162">
        <f t="shared" si="623"/>
        <v>0</v>
      </c>
      <c r="M4431" s="162" t="str" cm="1">
        <f t="array" ref="M4431">IF(ISERROR(INDEX('Non Compliance input'!$I$5:$I$156,MATCH(1,(A4431='Non Compliance input'!$A$5:$A$156)*(E4431&gt;='Non Compliance input'!$D$5:$D$156)*(F4431&lt;='Non Compliance input'!$E$5:$E$156)*('Non Compliance input'!$I$5:$I$156="Yes"),0))
),"","Yes")</f>
        <v/>
      </c>
      <c r="N4431" s="149" t="str">
        <f>IF(VLOOKUP($A4431,HourEndingOutage!$B$3:$F$746,5,0)="Outage","Outage","")</f>
        <v/>
      </c>
      <c r="O4431" s="18">
        <f t="shared" si="624"/>
        <v>0</v>
      </c>
      <c r="P4431" s="18" t="str">
        <f t="shared" si="625"/>
        <v/>
      </c>
      <c r="Q4431" s="18">
        <f t="shared" si="626"/>
        <v>0</v>
      </c>
      <c r="R4431" s="118"/>
    </row>
    <row r="4432" spans="1:18" x14ac:dyDescent="0.25">
      <c r="A4432" s="25">
        <f t="shared" si="618"/>
        <v>493</v>
      </c>
      <c r="B4432" s="23">
        <f t="shared" si="619"/>
        <v>44582</v>
      </c>
      <c r="C4432" s="24">
        <v>13</v>
      </c>
      <c r="D4432" s="54" t="str">
        <f t="shared" si="620"/>
        <v>ASET</v>
      </c>
      <c r="E4432" s="178"/>
      <c r="F4432" s="179"/>
      <c r="G4432" s="177"/>
      <c r="H4432" s="177"/>
      <c r="I4432" s="169">
        <f t="shared" si="621"/>
        <v>0</v>
      </c>
      <c r="J4432" s="149" t="str" cm="1">
        <f t="array" ref="J4432">IF(ISERROR(INDEX('Non Compliance input'!$H$5:$H$156,MATCH(1,(A4432='Non Compliance input'!$A$5:$A$156)*(F4432&gt;='Non Compliance input'!$D$5:$D$156)*(E4432&lt;'Non Compliance input'!$E$5:$E$156)*('Non Compliance input'!$H$5:$H$156="Yes"),0))
),"","Yes")</f>
        <v/>
      </c>
      <c r="K4432" s="149">
        <f t="shared" si="622"/>
        <v>0</v>
      </c>
      <c r="L4432" s="162">
        <f t="shared" si="623"/>
        <v>0</v>
      </c>
      <c r="M4432" s="162" t="str" cm="1">
        <f t="array" ref="M4432">IF(ISERROR(INDEX('Non Compliance input'!$I$5:$I$156,MATCH(1,(A4432='Non Compliance input'!$A$5:$A$156)*(E4432&gt;='Non Compliance input'!$D$5:$D$156)*(F4432&lt;='Non Compliance input'!$E$5:$E$156)*('Non Compliance input'!$I$5:$I$156="Yes"),0))
),"","Yes")</f>
        <v/>
      </c>
      <c r="N4432" s="149" t="str">
        <f>IF(VLOOKUP($A4432,HourEndingOutage!$B$3:$F$746,5,0)="Outage","Outage","")</f>
        <v/>
      </c>
      <c r="O4432" s="18">
        <f t="shared" si="624"/>
        <v>0</v>
      </c>
      <c r="P4432" s="18" t="str">
        <f t="shared" si="625"/>
        <v/>
      </c>
      <c r="Q4432" s="18">
        <f t="shared" si="626"/>
        <v>0</v>
      </c>
      <c r="R4432" s="118"/>
    </row>
    <row r="4433" spans="1:18" x14ac:dyDescent="0.25">
      <c r="A4433" s="25">
        <f t="shared" si="618"/>
        <v>493</v>
      </c>
      <c r="B4433" s="23">
        <f t="shared" si="619"/>
        <v>44582</v>
      </c>
      <c r="C4433" s="24">
        <v>13</v>
      </c>
      <c r="D4433" s="54" t="str">
        <f t="shared" si="620"/>
        <v>ASET</v>
      </c>
      <c r="E4433" s="178"/>
      <c r="F4433" s="179"/>
      <c r="G4433" s="177"/>
      <c r="H4433" s="177"/>
      <c r="I4433" s="169">
        <f t="shared" si="621"/>
        <v>0</v>
      </c>
      <c r="J4433" s="149" t="str" cm="1">
        <f t="array" ref="J4433">IF(ISERROR(INDEX('Non Compliance input'!$H$5:$H$156,MATCH(1,(A4433='Non Compliance input'!$A$5:$A$156)*(F4433&gt;='Non Compliance input'!$D$5:$D$156)*(E4433&lt;'Non Compliance input'!$E$5:$E$156)*('Non Compliance input'!$H$5:$H$156="Yes"),0))
),"","Yes")</f>
        <v/>
      </c>
      <c r="K4433" s="149">
        <f t="shared" si="622"/>
        <v>0</v>
      </c>
      <c r="L4433" s="162">
        <f t="shared" si="623"/>
        <v>0</v>
      </c>
      <c r="M4433" s="162" t="str" cm="1">
        <f t="array" ref="M4433">IF(ISERROR(INDEX('Non Compliance input'!$I$5:$I$156,MATCH(1,(A4433='Non Compliance input'!$A$5:$A$156)*(E4433&gt;='Non Compliance input'!$D$5:$D$156)*(F4433&lt;='Non Compliance input'!$E$5:$E$156)*('Non Compliance input'!$I$5:$I$156="Yes"),0))
),"","Yes")</f>
        <v/>
      </c>
      <c r="N4433" s="149" t="str">
        <f>IF(VLOOKUP($A4433,HourEndingOutage!$B$3:$F$746,5,0)="Outage","Outage","")</f>
        <v/>
      </c>
      <c r="O4433" s="18">
        <f t="shared" si="624"/>
        <v>0</v>
      </c>
      <c r="P4433" s="18" t="str">
        <f t="shared" si="625"/>
        <v/>
      </c>
      <c r="Q4433" s="18">
        <f t="shared" si="626"/>
        <v>0</v>
      </c>
      <c r="R4433" s="118"/>
    </row>
    <row r="4434" spans="1:18" x14ac:dyDescent="0.25">
      <c r="A4434" s="25">
        <f t="shared" si="618"/>
        <v>493</v>
      </c>
      <c r="B4434" s="23">
        <f t="shared" si="619"/>
        <v>44582</v>
      </c>
      <c r="C4434" s="24">
        <v>13</v>
      </c>
      <c r="D4434" s="54" t="str">
        <f t="shared" si="620"/>
        <v>ASET</v>
      </c>
      <c r="E4434" s="178"/>
      <c r="F4434" s="179"/>
      <c r="G4434" s="177"/>
      <c r="H4434" s="177"/>
      <c r="I4434" s="169">
        <f t="shared" si="621"/>
        <v>0</v>
      </c>
      <c r="J4434" s="149" t="str" cm="1">
        <f t="array" ref="J4434">IF(ISERROR(INDEX('Non Compliance input'!$H$5:$H$156,MATCH(1,(A4434='Non Compliance input'!$A$5:$A$156)*(F4434&gt;='Non Compliance input'!$D$5:$D$156)*(E4434&lt;'Non Compliance input'!$E$5:$E$156)*('Non Compliance input'!$H$5:$H$156="Yes"),0))
),"","Yes")</f>
        <v/>
      </c>
      <c r="K4434" s="149">
        <f t="shared" si="622"/>
        <v>0</v>
      </c>
      <c r="L4434" s="162">
        <f t="shared" si="623"/>
        <v>0</v>
      </c>
      <c r="M4434" s="162" t="str" cm="1">
        <f t="array" ref="M4434">IF(ISERROR(INDEX('Non Compliance input'!$I$5:$I$156,MATCH(1,(A4434='Non Compliance input'!$A$5:$A$156)*(E4434&gt;='Non Compliance input'!$D$5:$D$156)*(F4434&lt;='Non Compliance input'!$E$5:$E$156)*('Non Compliance input'!$I$5:$I$156="Yes"),0))
),"","Yes")</f>
        <v/>
      </c>
      <c r="N4434" s="149" t="str">
        <f>IF(VLOOKUP($A4434,HourEndingOutage!$B$3:$F$746,5,0)="Outage","Outage","")</f>
        <v/>
      </c>
      <c r="O4434" s="18">
        <f t="shared" si="624"/>
        <v>0</v>
      </c>
      <c r="P4434" s="18" t="str">
        <f t="shared" si="625"/>
        <v/>
      </c>
      <c r="Q4434" s="18">
        <f t="shared" si="626"/>
        <v>0</v>
      </c>
      <c r="R4434" s="118"/>
    </row>
    <row r="4435" spans="1:18" x14ac:dyDescent="0.25">
      <c r="A4435" s="25">
        <f t="shared" si="618"/>
        <v>493</v>
      </c>
      <c r="B4435" s="23">
        <f t="shared" si="619"/>
        <v>44582</v>
      </c>
      <c r="C4435" s="24">
        <v>13</v>
      </c>
      <c r="D4435" s="54" t="str">
        <f t="shared" si="620"/>
        <v>ASET</v>
      </c>
      <c r="E4435" s="178"/>
      <c r="F4435" s="179"/>
      <c r="G4435" s="177"/>
      <c r="H4435" s="177"/>
      <c r="I4435" s="169">
        <f t="shared" si="621"/>
        <v>0</v>
      </c>
      <c r="J4435" s="149" t="str" cm="1">
        <f t="array" ref="J4435">IF(ISERROR(INDEX('Non Compliance input'!$H$5:$H$156,MATCH(1,(A4435='Non Compliance input'!$A$5:$A$156)*(F4435&gt;='Non Compliance input'!$D$5:$D$156)*(E4435&lt;'Non Compliance input'!$E$5:$E$156)*('Non Compliance input'!$H$5:$H$156="Yes"),0))
),"","Yes")</f>
        <v/>
      </c>
      <c r="K4435" s="149">
        <f t="shared" si="622"/>
        <v>0</v>
      </c>
      <c r="L4435" s="162">
        <f t="shared" si="623"/>
        <v>0</v>
      </c>
      <c r="M4435" s="162" t="str" cm="1">
        <f t="array" ref="M4435">IF(ISERROR(INDEX('Non Compliance input'!$I$5:$I$156,MATCH(1,(A4435='Non Compliance input'!$A$5:$A$156)*(E4435&gt;='Non Compliance input'!$D$5:$D$156)*(F4435&lt;='Non Compliance input'!$E$5:$E$156)*('Non Compliance input'!$I$5:$I$156="Yes"),0))
),"","Yes")</f>
        <v/>
      </c>
      <c r="N4435" s="149" t="str">
        <f>IF(VLOOKUP($A4435,HourEndingOutage!$B$3:$F$746,5,0)="Outage","Outage","")</f>
        <v/>
      </c>
      <c r="O4435" s="18">
        <f t="shared" si="624"/>
        <v>0</v>
      </c>
      <c r="P4435" s="18" t="str">
        <f t="shared" si="625"/>
        <v/>
      </c>
      <c r="Q4435" s="18">
        <f t="shared" si="626"/>
        <v>0</v>
      </c>
      <c r="R4435" s="118"/>
    </row>
    <row r="4436" spans="1:18" x14ac:dyDescent="0.25">
      <c r="A4436" s="25">
        <f t="shared" si="618"/>
        <v>493</v>
      </c>
      <c r="B4436" s="23">
        <f t="shared" si="619"/>
        <v>44582</v>
      </c>
      <c r="C4436" s="24">
        <v>13</v>
      </c>
      <c r="D4436" s="54" t="str">
        <f t="shared" si="620"/>
        <v>ASET</v>
      </c>
      <c r="E4436" s="178"/>
      <c r="F4436" s="179"/>
      <c r="G4436" s="177"/>
      <c r="H4436" s="177"/>
      <c r="I4436" s="169">
        <f t="shared" si="621"/>
        <v>0</v>
      </c>
      <c r="J4436" s="149" t="str" cm="1">
        <f t="array" ref="J4436">IF(ISERROR(INDEX('Non Compliance input'!$H$5:$H$156,MATCH(1,(A4436='Non Compliance input'!$A$5:$A$156)*(F4436&gt;='Non Compliance input'!$D$5:$D$156)*(E4436&lt;'Non Compliance input'!$E$5:$E$156)*('Non Compliance input'!$H$5:$H$156="Yes"),0))
),"","Yes")</f>
        <v/>
      </c>
      <c r="K4436" s="149">
        <f t="shared" si="622"/>
        <v>0</v>
      </c>
      <c r="L4436" s="162">
        <f t="shared" si="623"/>
        <v>0</v>
      </c>
      <c r="M4436" s="162" t="str" cm="1">
        <f t="array" ref="M4436">IF(ISERROR(INDEX('Non Compliance input'!$I$5:$I$156,MATCH(1,(A4436='Non Compliance input'!$A$5:$A$156)*(E4436&gt;='Non Compliance input'!$D$5:$D$156)*(F4436&lt;='Non Compliance input'!$E$5:$E$156)*('Non Compliance input'!$I$5:$I$156="Yes"),0))
),"","Yes")</f>
        <v/>
      </c>
      <c r="N4436" s="149" t="str">
        <f>IF(VLOOKUP($A4436,HourEndingOutage!$B$3:$F$746,5,0)="Outage","Outage","")</f>
        <v/>
      </c>
      <c r="O4436" s="18">
        <f t="shared" si="624"/>
        <v>0</v>
      </c>
      <c r="P4436" s="18" t="str">
        <f t="shared" si="625"/>
        <v/>
      </c>
      <c r="Q4436" s="18">
        <f t="shared" si="626"/>
        <v>0</v>
      </c>
      <c r="R4436" s="118"/>
    </row>
    <row r="4437" spans="1:18" x14ac:dyDescent="0.25">
      <c r="A4437" s="25">
        <f t="shared" si="618"/>
        <v>493</v>
      </c>
      <c r="B4437" s="23">
        <f t="shared" si="619"/>
        <v>44582</v>
      </c>
      <c r="C4437" s="24">
        <v>13</v>
      </c>
      <c r="D4437" s="54" t="str">
        <f t="shared" si="620"/>
        <v>ASET</v>
      </c>
      <c r="E4437" s="178"/>
      <c r="F4437" s="179"/>
      <c r="G4437" s="177"/>
      <c r="H4437" s="177"/>
      <c r="I4437" s="169">
        <f t="shared" si="621"/>
        <v>0</v>
      </c>
      <c r="J4437" s="149" t="str" cm="1">
        <f t="array" ref="J4437">IF(ISERROR(INDEX('Non Compliance input'!$H$5:$H$156,MATCH(1,(A4437='Non Compliance input'!$A$5:$A$156)*(F4437&gt;='Non Compliance input'!$D$5:$D$156)*(E4437&lt;'Non Compliance input'!$E$5:$E$156)*('Non Compliance input'!$H$5:$H$156="Yes"),0))
),"","Yes")</f>
        <v/>
      </c>
      <c r="K4437" s="149">
        <f t="shared" si="622"/>
        <v>0</v>
      </c>
      <c r="L4437" s="162">
        <f t="shared" si="623"/>
        <v>0</v>
      </c>
      <c r="M4437" s="162" t="str" cm="1">
        <f t="array" ref="M4437">IF(ISERROR(INDEX('Non Compliance input'!$I$5:$I$156,MATCH(1,(A4437='Non Compliance input'!$A$5:$A$156)*(E4437&gt;='Non Compliance input'!$D$5:$D$156)*(F4437&lt;='Non Compliance input'!$E$5:$E$156)*('Non Compliance input'!$I$5:$I$156="Yes"),0))
),"","Yes")</f>
        <v/>
      </c>
      <c r="N4437" s="149" t="str">
        <f>IF(VLOOKUP($A4437,HourEndingOutage!$B$3:$F$746,5,0)="Outage","Outage","")</f>
        <v/>
      </c>
      <c r="O4437" s="18">
        <f t="shared" si="624"/>
        <v>0</v>
      </c>
      <c r="P4437" s="18" t="str">
        <f t="shared" si="625"/>
        <v/>
      </c>
      <c r="Q4437" s="18">
        <f t="shared" si="626"/>
        <v>0</v>
      </c>
      <c r="R4437" s="118"/>
    </row>
    <row r="4438" spans="1:18" x14ac:dyDescent="0.25">
      <c r="A4438" s="25">
        <f t="shared" si="618"/>
        <v>493</v>
      </c>
      <c r="B4438" s="23">
        <f t="shared" si="619"/>
        <v>44582</v>
      </c>
      <c r="C4438" s="24">
        <v>13</v>
      </c>
      <c r="D4438" s="54" t="str">
        <f t="shared" si="620"/>
        <v>ASET</v>
      </c>
      <c r="E4438" s="178"/>
      <c r="F4438" s="179"/>
      <c r="G4438" s="177"/>
      <c r="H4438" s="177"/>
      <c r="I4438" s="169">
        <f t="shared" si="621"/>
        <v>0</v>
      </c>
      <c r="J4438" s="149" t="str" cm="1">
        <f t="array" ref="J4438">IF(ISERROR(INDEX('Non Compliance input'!$H$5:$H$156,MATCH(1,(A4438='Non Compliance input'!$A$5:$A$156)*(F4438&gt;='Non Compliance input'!$D$5:$D$156)*(E4438&lt;'Non Compliance input'!$E$5:$E$156)*('Non Compliance input'!$H$5:$H$156="Yes"),0))
),"","Yes")</f>
        <v/>
      </c>
      <c r="K4438" s="149">
        <f t="shared" si="622"/>
        <v>0</v>
      </c>
      <c r="L4438" s="162">
        <f t="shared" si="623"/>
        <v>0</v>
      </c>
      <c r="M4438" s="162" t="str" cm="1">
        <f t="array" ref="M4438">IF(ISERROR(INDEX('Non Compliance input'!$I$5:$I$156,MATCH(1,(A4438='Non Compliance input'!$A$5:$A$156)*(E4438&gt;='Non Compliance input'!$D$5:$D$156)*(F4438&lt;='Non Compliance input'!$E$5:$E$156)*('Non Compliance input'!$I$5:$I$156="Yes"),0))
),"","Yes")</f>
        <v/>
      </c>
      <c r="N4438" s="149" t="str">
        <f>IF(VLOOKUP($A4438,HourEndingOutage!$B$3:$F$746,5,0)="Outage","Outage","")</f>
        <v/>
      </c>
      <c r="O4438" s="18">
        <f t="shared" si="624"/>
        <v>0</v>
      </c>
      <c r="P4438" s="18" t="str">
        <f t="shared" si="625"/>
        <v/>
      </c>
      <c r="Q4438" s="18">
        <f t="shared" si="626"/>
        <v>0</v>
      </c>
      <c r="R4438" s="118"/>
    </row>
    <row r="4439" spans="1:18" x14ac:dyDescent="0.25">
      <c r="A4439" s="25">
        <f t="shared" si="618"/>
        <v>493</v>
      </c>
      <c r="B4439" s="23">
        <f t="shared" si="619"/>
        <v>44582</v>
      </c>
      <c r="C4439" s="24">
        <v>13</v>
      </c>
      <c r="D4439" s="54" t="str">
        <f t="shared" si="620"/>
        <v>ASET</v>
      </c>
      <c r="E4439" s="178"/>
      <c r="F4439" s="179"/>
      <c r="G4439" s="177"/>
      <c r="H4439" s="177"/>
      <c r="I4439" s="169">
        <f t="shared" si="621"/>
        <v>0</v>
      </c>
      <c r="J4439" s="149" t="str" cm="1">
        <f t="array" ref="J4439">IF(ISERROR(INDEX('Non Compliance input'!$H$5:$H$156,MATCH(1,(A4439='Non Compliance input'!$A$5:$A$156)*(F4439&gt;='Non Compliance input'!$D$5:$D$156)*(E4439&lt;'Non Compliance input'!$E$5:$E$156)*('Non Compliance input'!$H$5:$H$156="Yes"),0))
),"","Yes")</f>
        <v/>
      </c>
      <c r="K4439" s="149">
        <f t="shared" si="622"/>
        <v>0</v>
      </c>
      <c r="L4439" s="162">
        <f t="shared" si="623"/>
        <v>0</v>
      </c>
      <c r="M4439" s="162" t="str" cm="1">
        <f t="array" ref="M4439">IF(ISERROR(INDEX('Non Compliance input'!$I$5:$I$156,MATCH(1,(A4439='Non Compliance input'!$A$5:$A$156)*(E4439&gt;='Non Compliance input'!$D$5:$D$156)*(F4439&lt;='Non Compliance input'!$E$5:$E$156)*('Non Compliance input'!$I$5:$I$156="Yes"),0))
),"","Yes")</f>
        <v/>
      </c>
      <c r="N4439" s="149" t="str">
        <f>IF(VLOOKUP($A4439,HourEndingOutage!$B$3:$F$746,5,0)="Outage","Outage","")</f>
        <v/>
      </c>
      <c r="O4439" s="18">
        <f t="shared" si="624"/>
        <v>0</v>
      </c>
      <c r="P4439" s="18" t="str">
        <f t="shared" si="625"/>
        <v/>
      </c>
      <c r="Q4439" s="18">
        <f t="shared" si="626"/>
        <v>0</v>
      </c>
      <c r="R4439" s="118"/>
    </row>
    <row r="4440" spans="1:18" x14ac:dyDescent="0.25">
      <c r="A4440" s="25">
        <f t="shared" si="618"/>
        <v>494</v>
      </c>
      <c r="B4440" s="23">
        <f t="shared" si="619"/>
        <v>44582</v>
      </c>
      <c r="C4440" s="24">
        <v>14</v>
      </c>
      <c r="D4440" s="54" t="str">
        <f t="shared" si="620"/>
        <v>ASET</v>
      </c>
      <c r="E4440" s="178"/>
      <c r="F4440" s="179"/>
      <c r="G4440" s="177"/>
      <c r="H4440" s="177"/>
      <c r="I4440" s="169">
        <f t="shared" si="621"/>
        <v>0</v>
      </c>
      <c r="J4440" s="149" t="str" cm="1">
        <f t="array" ref="J4440">IF(ISERROR(INDEX('Non Compliance input'!$H$5:$H$156,MATCH(1,(A4440='Non Compliance input'!$A$5:$A$156)*(F4440&gt;='Non Compliance input'!$D$5:$D$156)*(E4440&lt;'Non Compliance input'!$E$5:$E$156)*('Non Compliance input'!$H$5:$H$156="Yes"),0))
),"","Yes")</f>
        <v/>
      </c>
      <c r="K4440" s="149">
        <f t="shared" si="622"/>
        <v>0</v>
      </c>
      <c r="L4440" s="162">
        <f t="shared" si="623"/>
        <v>0</v>
      </c>
      <c r="M4440" s="162" t="str" cm="1">
        <f t="array" ref="M4440">IF(ISERROR(INDEX('Non Compliance input'!$I$5:$I$156,MATCH(1,(A4440='Non Compliance input'!$A$5:$A$156)*(E4440&gt;='Non Compliance input'!$D$5:$D$156)*(F4440&lt;='Non Compliance input'!$E$5:$E$156)*('Non Compliance input'!$I$5:$I$156="Yes"),0))
),"","Yes")</f>
        <v/>
      </c>
      <c r="N4440" s="149" t="str">
        <f>IF(VLOOKUP($A4440,HourEndingOutage!$B$3:$F$746,5,0)="Outage","Outage","")</f>
        <v/>
      </c>
      <c r="O4440" s="18">
        <f t="shared" si="624"/>
        <v>0</v>
      </c>
      <c r="P4440" s="18" t="str">
        <f t="shared" si="625"/>
        <v/>
      </c>
      <c r="Q4440" s="18">
        <f t="shared" si="626"/>
        <v>0</v>
      </c>
      <c r="R4440" s="118"/>
    </row>
    <row r="4441" spans="1:18" x14ac:dyDescent="0.25">
      <c r="A4441" s="25">
        <f t="shared" si="618"/>
        <v>494</v>
      </c>
      <c r="B4441" s="23">
        <f t="shared" si="619"/>
        <v>44582</v>
      </c>
      <c r="C4441" s="24">
        <v>14</v>
      </c>
      <c r="D4441" s="54" t="str">
        <f t="shared" si="620"/>
        <v>ASET</v>
      </c>
      <c r="E4441" s="178"/>
      <c r="F4441" s="179"/>
      <c r="G4441" s="177"/>
      <c r="H4441" s="177"/>
      <c r="I4441" s="169">
        <f t="shared" si="621"/>
        <v>0</v>
      </c>
      <c r="J4441" s="149" t="str" cm="1">
        <f t="array" ref="J4441">IF(ISERROR(INDEX('Non Compliance input'!$H$5:$H$156,MATCH(1,(A4441='Non Compliance input'!$A$5:$A$156)*(F4441&gt;='Non Compliance input'!$D$5:$D$156)*(E4441&lt;'Non Compliance input'!$E$5:$E$156)*('Non Compliance input'!$H$5:$H$156="Yes"),0))
),"","Yes")</f>
        <v/>
      </c>
      <c r="K4441" s="149">
        <f t="shared" si="622"/>
        <v>0</v>
      </c>
      <c r="L4441" s="162">
        <f t="shared" si="623"/>
        <v>0</v>
      </c>
      <c r="M4441" s="162" t="str" cm="1">
        <f t="array" ref="M4441">IF(ISERROR(INDEX('Non Compliance input'!$I$5:$I$156,MATCH(1,(A4441='Non Compliance input'!$A$5:$A$156)*(E4441&gt;='Non Compliance input'!$D$5:$D$156)*(F4441&lt;='Non Compliance input'!$E$5:$E$156)*('Non Compliance input'!$I$5:$I$156="Yes"),0))
),"","Yes")</f>
        <v/>
      </c>
      <c r="N4441" s="149" t="str">
        <f>IF(VLOOKUP($A4441,HourEndingOutage!$B$3:$F$746,5,0)="Outage","Outage","")</f>
        <v/>
      </c>
      <c r="O4441" s="18">
        <f t="shared" si="624"/>
        <v>0</v>
      </c>
      <c r="P4441" s="18" t="str">
        <f t="shared" si="625"/>
        <v/>
      </c>
      <c r="Q4441" s="18">
        <f t="shared" si="626"/>
        <v>0</v>
      </c>
      <c r="R4441" s="118"/>
    </row>
    <row r="4442" spans="1:18" x14ac:dyDescent="0.25">
      <c r="A4442" s="25">
        <f t="shared" si="618"/>
        <v>494</v>
      </c>
      <c r="B4442" s="23">
        <f t="shared" si="619"/>
        <v>44582</v>
      </c>
      <c r="C4442" s="24">
        <v>14</v>
      </c>
      <c r="D4442" s="54" t="str">
        <f t="shared" si="620"/>
        <v>ASET</v>
      </c>
      <c r="E4442" s="178"/>
      <c r="F4442" s="179"/>
      <c r="G4442" s="177"/>
      <c r="H4442" s="177"/>
      <c r="I4442" s="169">
        <f t="shared" si="621"/>
        <v>0</v>
      </c>
      <c r="J4442" s="149" t="str" cm="1">
        <f t="array" ref="J4442">IF(ISERROR(INDEX('Non Compliance input'!$H$5:$H$156,MATCH(1,(A4442='Non Compliance input'!$A$5:$A$156)*(F4442&gt;='Non Compliance input'!$D$5:$D$156)*(E4442&lt;'Non Compliance input'!$E$5:$E$156)*('Non Compliance input'!$H$5:$H$156="Yes"),0))
),"","Yes")</f>
        <v/>
      </c>
      <c r="K4442" s="149">
        <f t="shared" si="622"/>
        <v>0</v>
      </c>
      <c r="L4442" s="162">
        <f t="shared" si="623"/>
        <v>0</v>
      </c>
      <c r="M4442" s="162" t="str" cm="1">
        <f t="array" ref="M4442">IF(ISERROR(INDEX('Non Compliance input'!$I$5:$I$156,MATCH(1,(A4442='Non Compliance input'!$A$5:$A$156)*(E4442&gt;='Non Compliance input'!$D$5:$D$156)*(F4442&lt;='Non Compliance input'!$E$5:$E$156)*('Non Compliance input'!$I$5:$I$156="Yes"),0))
),"","Yes")</f>
        <v/>
      </c>
      <c r="N4442" s="149" t="str">
        <f>IF(VLOOKUP($A4442,HourEndingOutage!$B$3:$F$746,5,0)="Outage","Outage","")</f>
        <v/>
      </c>
      <c r="O4442" s="18">
        <f t="shared" si="624"/>
        <v>0</v>
      </c>
      <c r="P4442" s="18" t="str">
        <f t="shared" si="625"/>
        <v/>
      </c>
      <c r="Q4442" s="18">
        <f t="shared" si="626"/>
        <v>0</v>
      </c>
      <c r="R4442" s="118"/>
    </row>
    <row r="4443" spans="1:18" x14ac:dyDescent="0.25">
      <c r="A4443" s="25">
        <f t="shared" si="618"/>
        <v>494</v>
      </c>
      <c r="B4443" s="23">
        <f t="shared" si="619"/>
        <v>44582</v>
      </c>
      <c r="C4443" s="24">
        <v>14</v>
      </c>
      <c r="D4443" s="54" t="str">
        <f t="shared" si="620"/>
        <v>ASET</v>
      </c>
      <c r="E4443" s="178"/>
      <c r="F4443" s="179"/>
      <c r="G4443" s="177"/>
      <c r="H4443" s="177"/>
      <c r="I4443" s="169">
        <f t="shared" si="621"/>
        <v>0</v>
      </c>
      <c r="J4443" s="149" t="str" cm="1">
        <f t="array" ref="J4443">IF(ISERROR(INDEX('Non Compliance input'!$H$5:$H$156,MATCH(1,(A4443='Non Compliance input'!$A$5:$A$156)*(F4443&gt;='Non Compliance input'!$D$5:$D$156)*(E4443&lt;'Non Compliance input'!$E$5:$E$156)*('Non Compliance input'!$H$5:$H$156="Yes"),0))
),"","Yes")</f>
        <v/>
      </c>
      <c r="K4443" s="149">
        <f t="shared" si="622"/>
        <v>0</v>
      </c>
      <c r="L4443" s="162">
        <f t="shared" si="623"/>
        <v>0</v>
      </c>
      <c r="M4443" s="162" t="str" cm="1">
        <f t="array" ref="M4443">IF(ISERROR(INDEX('Non Compliance input'!$I$5:$I$156,MATCH(1,(A4443='Non Compliance input'!$A$5:$A$156)*(E4443&gt;='Non Compliance input'!$D$5:$D$156)*(F4443&lt;='Non Compliance input'!$E$5:$E$156)*('Non Compliance input'!$I$5:$I$156="Yes"),0))
),"","Yes")</f>
        <v/>
      </c>
      <c r="N4443" s="149" t="str">
        <f>IF(VLOOKUP($A4443,HourEndingOutage!$B$3:$F$746,5,0)="Outage","Outage","")</f>
        <v/>
      </c>
      <c r="O4443" s="18">
        <f t="shared" si="624"/>
        <v>0</v>
      </c>
      <c r="P4443" s="18" t="str">
        <f t="shared" si="625"/>
        <v/>
      </c>
      <c r="Q4443" s="18">
        <f t="shared" si="626"/>
        <v>0</v>
      </c>
      <c r="R4443" s="118"/>
    </row>
    <row r="4444" spans="1:18" x14ac:dyDescent="0.25">
      <c r="A4444" s="25">
        <f t="shared" ref="A4444:A4507" si="627">IF(C4444=C4443,A4443,A4443+1)</f>
        <v>494</v>
      </c>
      <c r="B4444" s="23">
        <f t="shared" ref="B4444:B4507" si="628">IF(C4444&lt;C4443,B4443+1,B4443)</f>
        <v>44582</v>
      </c>
      <c r="C4444" s="24">
        <v>14</v>
      </c>
      <c r="D4444" s="54" t="str">
        <f t="shared" si="620"/>
        <v>ASET</v>
      </c>
      <c r="E4444" s="178"/>
      <c r="F4444" s="179"/>
      <c r="G4444" s="177"/>
      <c r="H4444" s="177"/>
      <c r="I4444" s="169">
        <f t="shared" si="621"/>
        <v>0</v>
      </c>
      <c r="J4444" s="149" t="str" cm="1">
        <f t="array" ref="J4444">IF(ISERROR(INDEX('Non Compliance input'!$H$5:$H$156,MATCH(1,(A4444='Non Compliance input'!$A$5:$A$156)*(F4444&gt;='Non Compliance input'!$D$5:$D$156)*(E4444&lt;'Non Compliance input'!$E$5:$E$156)*('Non Compliance input'!$H$5:$H$156="Yes"),0))
),"","Yes")</f>
        <v/>
      </c>
      <c r="K4444" s="149">
        <f t="shared" si="622"/>
        <v>0</v>
      </c>
      <c r="L4444" s="162">
        <f t="shared" si="623"/>
        <v>0</v>
      </c>
      <c r="M4444" s="162" t="str" cm="1">
        <f t="array" ref="M4444">IF(ISERROR(INDEX('Non Compliance input'!$I$5:$I$156,MATCH(1,(A4444='Non Compliance input'!$A$5:$A$156)*(E4444&gt;='Non Compliance input'!$D$5:$D$156)*(F4444&lt;='Non Compliance input'!$E$5:$E$156)*('Non Compliance input'!$I$5:$I$156="Yes"),0))
),"","Yes")</f>
        <v/>
      </c>
      <c r="N4444" s="149" t="str">
        <f>IF(VLOOKUP($A4444,HourEndingOutage!$B$3:$F$746,5,0)="Outage","Outage","")</f>
        <v/>
      </c>
      <c r="O4444" s="18">
        <f t="shared" si="624"/>
        <v>0</v>
      </c>
      <c r="P4444" s="18" t="str">
        <f t="shared" si="625"/>
        <v/>
      </c>
      <c r="Q4444" s="18">
        <f t="shared" si="626"/>
        <v>0</v>
      </c>
      <c r="R4444" s="118"/>
    </row>
    <row r="4445" spans="1:18" x14ac:dyDescent="0.25">
      <c r="A4445" s="25">
        <f t="shared" si="627"/>
        <v>494</v>
      </c>
      <c r="B4445" s="23">
        <f t="shared" si="628"/>
        <v>44582</v>
      </c>
      <c r="C4445" s="24">
        <v>14</v>
      </c>
      <c r="D4445" s="54" t="str">
        <f t="shared" si="620"/>
        <v>ASET</v>
      </c>
      <c r="E4445" s="178"/>
      <c r="F4445" s="179"/>
      <c r="G4445" s="177"/>
      <c r="H4445" s="177"/>
      <c r="I4445" s="169">
        <f t="shared" si="621"/>
        <v>0</v>
      </c>
      <c r="J4445" s="149" t="str" cm="1">
        <f t="array" ref="J4445">IF(ISERROR(INDEX('Non Compliance input'!$H$5:$H$156,MATCH(1,(A4445='Non Compliance input'!$A$5:$A$156)*(F4445&gt;='Non Compliance input'!$D$5:$D$156)*(E4445&lt;'Non Compliance input'!$E$5:$E$156)*('Non Compliance input'!$H$5:$H$156="Yes"),0))
),"","Yes")</f>
        <v/>
      </c>
      <c r="K4445" s="149">
        <f t="shared" si="622"/>
        <v>0</v>
      </c>
      <c r="L4445" s="162">
        <f t="shared" si="623"/>
        <v>0</v>
      </c>
      <c r="M4445" s="162" t="str" cm="1">
        <f t="array" ref="M4445">IF(ISERROR(INDEX('Non Compliance input'!$I$5:$I$156,MATCH(1,(A4445='Non Compliance input'!$A$5:$A$156)*(E4445&gt;='Non Compliance input'!$D$5:$D$156)*(F4445&lt;='Non Compliance input'!$E$5:$E$156)*('Non Compliance input'!$I$5:$I$156="Yes"),0))
),"","Yes")</f>
        <v/>
      </c>
      <c r="N4445" s="149" t="str">
        <f>IF(VLOOKUP($A4445,HourEndingOutage!$B$3:$F$746,5,0)="Outage","Outage","")</f>
        <v/>
      </c>
      <c r="O4445" s="18">
        <f t="shared" si="624"/>
        <v>0</v>
      </c>
      <c r="P4445" s="18" t="str">
        <f t="shared" si="625"/>
        <v/>
      </c>
      <c r="Q4445" s="18">
        <f t="shared" si="626"/>
        <v>0</v>
      </c>
      <c r="R4445" s="118"/>
    </row>
    <row r="4446" spans="1:18" x14ac:dyDescent="0.25">
      <c r="A4446" s="25">
        <f t="shared" si="627"/>
        <v>494</v>
      </c>
      <c r="B4446" s="23">
        <f t="shared" si="628"/>
        <v>44582</v>
      </c>
      <c r="C4446" s="24">
        <v>14</v>
      </c>
      <c r="D4446" s="54" t="str">
        <f t="shared" si="620"/>
        <v>ASET</v>
      </c>
      <c r="E4446" s="178"/>
      <c r="F4446" s="179"/>
      <c r="G4446" s="177"/>
      <c r="H4446" s="177"/>
      <c r="I4446" s="169">
        <f t="shared" si="621"/>
        <v>0</v>
      </c>
      <c r="J4446" s="149" t="str" cm="1">
        <f t="array" ref="J4446">IF(ISERROR(INDEX('Non Compliance input'!$H$5:$H$156,MATCH(1,(A4446='Non Compliance input'!$A$5:$A$156)*(F4446&gt;='Non Compliance input'!$D$5:$D$156)*(E4446&lt;'Non Compliance input'!$E$5:$E$156)*('Non Compliance input'!$H$5:$H$156="Yes"),0))
),"","Yes")</f>
        <v/>
      </c>
      <c r="K4446" s="149">
        <f t="shared" si="622"/>
        <v>0</v>
      </c>
      <c r="L4446" s="162">
        <f t="shared" si="623"/>
        <v>0</v>
      </c>
      <c r="M4446" s="162" t="str" cm="1">
        <f t="array" ref="M4446">IF(ISERROR(INDEX('Non Compliance input'!$I$5:$I$156,MATCH(1,(A4446='Non Compliance input'!$A$5:$A$156)*(E4446&gt;='Non Compliance input'!$D$5:$D$156)*(F4446&lt;='Non Compliance input'!$E$5:$E$156)*('Non Compliance input'!$I$5:$I$156="Yes"),0))
),"","Yes")</f>
        <v/>
      </c>
      <c r="N4446" s="149" t="str">
        <f>IF(VLOOKUP($A4446,HourEndingOutage!$B$3:$F$746,5,0)="Outage","Outage","")</f>
        <v/>
      </c>
      <c r="O4446" s="18">
        <f t="shared" si="624"/>
        <v>0</v>
      </c>
      <c r="P4446" s="18" t="str">
        <f t="shared" si="625"/>
        <v/>
      </c>
      <c r="Q4446" s="18">
        <f t="shared" si="626"/>
        <v>0</v>
      </c>
      <c r="R4446" s="118"/>
    </row>
    <row r="4447" spans="1:18" x14ac:dyDescent="0.25">
      <c r="A4447" s="25">
        <f t="shared" si="627"/>
        <v>494</v>
      </c>
      <c r="B4447" s="23">
        <f t="shared" si="628"/>
        <v>44582</v>
      </c>
      <c r="C4447" s="24">
        <v>14</v>
      </c>
      <c r="D4447" s="54" t="str">
        <f t="shared" si="620"/>
        <v>ASET</v>
      </c>
      <c r="E4447" s="178"/>
      <c r="F4447" s="179"/>
      <c r="G4447" s="177"/>
      <c r="H4447" s="177"/>
      <c r="I4447" s="169">
        <f t="shared" si="621"/>
        <v>0</v>
      </c>
      <c r="J4447" s="149" t="str" cm="1">
        <f t="array" ref="J4447">IF(ISERROR(INDEX('Non Compliance input'!$H$5:$H$156,MATCH(1,(A4447='Non Compliance input'!$A$5:$A$156)*(F4447&gt;='Non Compliance input'!$D$5:$D$156)*(E4447&lt;'Non Compliance input'!$E$5:$E$156)*('Non Compliance input'!$H$5:$H$156="Yes"),0))
),"","Yes")</f>
        <v/>
      </c>
      <c r="K4447" s="149">
        <f t="shared" si="622"/>
        <v>0</v>
      </c>
      <c r="L4447" s="162">
        <f t="shared" si="623"/>
        <v>0</v>
      </c>
      <c r="M4447" s="162" t="str" cm="1">
        <f t="array" ref="M4447">IF(ISERROR(INDEX('Non Compliance input'!$I$5:$I$156,MATCH(1,(A4447='Non Compliance input'!$A$5:$A$156)*(E4447&gt;='Non Compliance input'!$D$5:$D$156)*(F4447&lt;='Non Compliance input'!$E$5:$E$156)*('Non Compliance input'!$I$5:$I$156="Yes"),0))
),"","Yes")</f>
        <v/>
      </c>
      <c r="N4447" s="149" t="str">
        <f>IF(VLOOKUP($A4447,HourEndingOutage!$B$3:$F$746,5,0)="Outage","Outage","")</f>
        <v/>
      </c>
      <c r="O4447" s="18">
        <f t="shared" si="624"/>
        <v>0</v>
      </c>
      <c r="P4447" s="18" t="str">
        <f t="shared" si="625"/>
        <v/>
      </c>
      <c r="Q4447" s="18">
        <f t="shared" si="626"/>
        <v>0</v>
      </c>
      <c r="R4447" s="118"/>
    </row>
    <row r="4448" spans="1:18" x14ac:dyDescent="0.25">
      <c r="A4448" s="25">
        <f t="shared" si="627"/>
        <v>494</v>
      </c>
      <c r="B4448" s="23">
        <f t="shared" si="628"/>
        <v>44582</v>
      </c>
      <c r="C4448" s="24">
        <v>14</v>
      </c>
      <c r="D4448" s="54" t="str">
        <f t="shared" si="620"/>
        <v>ASET</v>
      </c>
      <c r="E4448" s="178"/>
      <c r="F4448" s="179"/>
      <c r="G4448" s="177"/>
      <c r="H4448" s="177"/>
      <c r="I4448" s="169">
        <f t="shared" si="621"/>
        <v>0</v>
      </c>
      <c r="J4448" s="149" t="str" cm="1">
        <f t="array" ref="J4448">IF(ISERROR(INDEX('Non Compliance input'!$H$5:$H$156,MATCH(1,(A4448='Non Compliance input'!$A$5:$A$156)*(F4448&gt;='Non Compliance input'!$D$5:$D$156)*(E4448&lt;'Non Compliance input'!$E$5:$E$156)*('Non Compliance input'!$H$5:$H$156="Yes"),0))
),"","Yes")</f>
        <v/>
      </c>
      <c r="K4448" s="149">
        <f t="shared" si="622"/>
        <v>0</v>
      </c>
      <c r="L4448" s="162">
        <f t="shared" si="623"/>
        <v>0</v>
      </c>
      <c r="M4448" s="162" t="str" cm="1">
        <f t="array" ref="M4448">IF(ISERROR(INDEX('Non Compliance input'!$I$5:$I$156,MATCH(1,(A4448='Non Compliance input'!$A$5:$A$156)*(E4448&gt;='Non Compliance input'!$D$5:$D$156)*(F4448&lt;='Non Compliance input'!$E$5:$E$156)*('Non Compliance input'!$I$5:$I$156="Yes"),0))
),"","Yes")</f>
        <v/>
      </c>
      <c r="N4448" s="149" t="str">
        <f>IF(VLOOKUP($A4448,HourEndingOutage!$B$3:$F$746,5,0)="Outage","Outage","")</f>
        <v/>
      </c>
      <c r="O4448" s="18">
        <f t="shared" si="624"/>
        <v>0</v>
      </c>
      <c r="P4448" s="18" t="str">
        <f t="shared" si="625"/>
        <v/>
      </c>
      <c r="Q4448" s="18">
        <f t="shared" si="626"/>
        <v>0</v>
      </c>
      <c r="R4448" s="118"/>
    </row>
    <row r="4449" spans="1:18" x14ac:dyDescent="0.25">
      <c r="A4449" s="25">
        <f t="shared" si="627"/>
        <v>495</v>
      </c>
      <c r="B4449" s="23">
        <f t="shared" si="628"/>
        <v>44582</v>
      </c>
      <c r="C4449" s="24">
        <v>15</v>
      </c>
      <c r="D4449" s="54" t="str">
        <f t="shared" si="620"/>
        <v>ASET</v>
      </c>
      <c r="E4449" s="178"/>
      <c r="F4449" s="179"/>
      <c r="G4449" s="177"/>
      <c r="H4449" s="177"/>
      <c r="I4449" s="169">
        <f t="shared" si="621"/>
        <v>0</v>
      </c>
      <c r="J4449" s="149" t="str" cm="1">
        <f t="array" ref="J4449">IF(ISERROR(INDEX('Non Compliance input'!$H$5:$H$156,MATCH(1,(A4449='Non Compliance input'!$A$5:$A$156)*(F4449&gt;='Non Compliance input'!$D$5:$D$156)*(E4449&lt;'Non Compliance input'!$E$5:$E$156)*('Non Compliance input'!$H$5:$H$156="Yes"),0))
),"","Yes")</f>
        <v/>
      </c>
      <c r="K4449" s="149">
        <f t="shared" si="622"/>
        <v>0</v>
      </c>
      <c r="L4449" s="162">
        <f t="shared" si="623"/>
        <v>0</v>
      </c>
      <c r="M4449" s="162" t="str" cm="1">
        <f t="array" ref="M4449">IF(ISERROR(INDEX('Non Compliance input'!$I$5:$I$156,MATCH(1,(A4449='Non Compliance input'!$A$5:$A$156)*(E4449&gt;='Non Compliance input'!$D$5:$D$156)*(F4449&lt;='Non Compliance input'!$E$5:$E$156)*('Non Compliance input'!$I$5:$I$156="Yes"),0))
),"","Yes")</f>
        <v/>
      </c>
      <c r="N4449" s="149" t="str">
        <f>IF(VLOOKUP($A4449,HourEndingOutage!$B$3:$F$746,5,0)="Outage","Outage","")</f>
        <v/>
      </c>
      <c r="O4449" s="18">
        <f t="shared" si="624"/>
        <v>0</v>
      </c>
      <c r="P4449" s="18" t="str">
        <f t="shared" si="625"/>
        <v/>
      </c>
      <c r="Q4449" s="18">
        <f t="shared" si="626"/>
        <v>0</v>
      </c>
      <c r="R4449" s="118"/>
    </row>
    <row r="4450" spans="1:18" x14ac:dyDescent="0.25">
      <c r="A4450" s="25">
        <f t="shared" si="627"/>
        <v>495</v>
      </c>
      <c r="B4450" s="23">
        <f t="shared" si="628"/>
        <v>44582</v>
      </c>
      <c r="C4450" s="24">
        <v>15</v>
      </c>
      <c r="D4450" s="54" t="str">
        <f t="shared" si="620"/>
        <v>ASET</v>
      </c>
      <c r="E4450" s="178"/>
      <c r="F4450" s="179"/>
      <c r="G4450" s="177"/>
      <c r="H4450" s="177"/>
      <c r="I4450" s="169">
        <f t="shared" si="621"/>
        <v>0</v>
      </c>
      <c r="J4450" s="149" t="str" cm="1">
        <f t="array" ref="J4450">IF(ISERROR(INDEX('Non Compliance input'!$H$5:$H$156,MATCH(1,(A4450='Non Compliance input'!$A$5:$A$156)*(F4450&gt;='Non Compliance input'!$D$5:$D$156)*(E4450&lt;'Non Compliance input'!$E$5:$E$156)*('Non Compliance input'!$H$5:$H$156="Yes"),0))
),"","Yes")</f>
        <v/>
      </c>
      <c r="K4450" s="149">
        <f t="shared" si="622"/>
        <v>0</v>
      </c>
      <c r="L4450" s="162">
        <f t="shared" si="623"/>
        <v>0</v>
      </c>
      <c r="M4450" s="162" t="str" cm="1">
        <f t="array" ref="M4450">IF(ISERROR(INDEX('Non Compliance input'!$I$5:$I$156,MATCH(1,(A4450='Non Compliance input'!$A$5:$A$156)*(E4450&gt;='Non Compliance input'!$D$5:$D$156)*(F4450&lt;='Non Compliance input'!$E$5:$E$156)*('Non Compliance input'!$I$5:$I$156="Yes"),0))
),"","Yes")</f>
        <v/>
      </c>
      <c r="N4450" s="149" t="str">
        <f>IF(VLOOKUP($A4450,HourEndingOutage!$B$3:$F$746,5,0)="Outage","Outage","")</f>
        <v/>
      </c>
      <c r="O4450" s="18">
        <f t="shared" si="624"/>
        <v>0</v>
      </c>
      <c r="P4450" s="18" t="str">
        <f t="shared" si="625"/>
        <v/>
      </c>
      <c r="Q4450" s="18">
        <f t="shared" si="626"/>
        <v>0</v>
      </c>
      <c r="R4450" s="118"/>
    </row>
    <row r="4451" spans="1:18" x14ac:dyDescent="0.25">
      <c r="A4451" s="25">
        <f t="shared" si="627"/>
        <v>495</v>
      </c>
      <c r="B4451" s="23">
        <f t="shared" si="628"/>
        <v>44582</v>
      </c>
      <c r="C4451" s="24">
        <v>15</v>
      </c>
      <c r="D4451" s="54" t="str">
        <f t="shared" si="620"/>
        <v>ASET</v>
      </c>
      <c r="E4451" s="178"/>
      <c r="F4451" s="179"/>
      <c r="G4451" s="177"/>
      <c r="H4451" s="177"/>
      <c r="I4451" s="169">
        <f t="shared" si="621"/>
        <v>0</v>
      </c>
      <c r="J4451" s="149" t="str" cm="1">
        <f t="array" ref="J4451">IF(ISERROR(INDEX('Non Compliance input'!$H$5:$H$156,MATCH(1,(A4451='Non Compliance input'!$A$5:$A$156)*(F4451&gt;='Non Compliance input'!$D$5:$D$156)*(E4451&lt;'Non Compliance input'!$E$5:$E$156)*('Non Compliance input'!$H$5:$H$156="Yes"),0))
),"","Yes")</f>
        <v/>
      </c>
      <c r="K4451" s="149">
        <f t="shared" si="622"/>
        <v>0</v>
      </c>
      <c r="L4451" s="162">
        <f t="shared" si="623"/>
        <v>0</v>
      </c>
      <c r="M4451" s="162" t="str" cm="1">
        <f t="array" ref="M4451">IF(ISERROR(INDEX('Non Compliance input'!$I$5:$I$156,MATCH(1,(A4451='Non Compliance input'!$A$5:$A$156)*(E4451&gt;='Non Compliance input'!$D$5:$D$156)*(F4451&lt;='Non Compliance input'!$E$5:$E$156)*('Non Compliance input'!$I$5:$I$156="Yes"),0))
),"","Yes")</f>
        <v/>
      </c>
      <c r="N4451" s="149" t="str">
        <f>IF(VLOOKUP($A4451,HourEndingOutage!$B$3:$F$746,5,0)="Outage","Outage","")</f>
        <v/>
      </c>
      <c r="O4451" s="18">
        <f t="shared" si="624"/>
        <v>0</v>
      </c>
      <c r="P4451" s="18" t="str">
        <f t="shared" si="625"/>
        <v/>
      </c>
      <c r="Q4451" s="18">
        <f t="shared" si="626"/>
        <v>0</v>
      </c>
      <c r="R4451" s="118"/>
    </row>
    <row r="4452" spans="1:18" x14ac:dyDescent="0.25">
      <c r="A4452" s="25">
        <f t="shared" si="627"/>
        <v>495</v>
      </c>
      <c r="B4452" s="23">
        <f t="shared" si="628"/>
        <v>44582</v>
      </c>
      <c r="C4452" s="24">
        <v>15</v>
      </c>
      <c r="D4452" s="54" t="str">
        <f t="shared" si="620"/>
        <v>ASET</v>
      </c>
      <c r="E4452" s="178"/>
      <c r="F4452" s="179"/>
      <c r="G4452" s="177"/>
      <c r="H4452" s="177"/>
      <c r="I4452" s="169">
        <f t="shared" si="621"/>
        <v>0</v>
      </c>
      <c r="J4452" s="149" t="str" cm="1">
        <f t="array" ref="J4452">IF(ISERROR(INDEX('Non Compliance input'!$H$5:$H$156,MATCH(1,(A4452='Non Compliance input'!$A$5:$A$156)*(F4452&gt;='Non Compliance input'!$D$5:$D$156)*(E4452&lt;'Non Compliance input'!$E$5:$E$156)*('Non Compliance input'!$H$5:$H$156="Yes"),0))
),"","Yes")</f>
        <v/>
      </c>
      <c r="K4452" s="149">
        <f t="shared" si="622"/>
        <v>0</v>
      </c>
      <c r="L4452" s="162">
        <f t="shared" si="623"/>
        <v>0</v>
      </c>
      <c r="M4452" s="162" t="str" cm="1">
        <f t="array" ref="M4452">IF(ISERROR(INDEX('Non Compliance input'!$I$5:$I$156,MATCH(1,(A4452='Non Compliance input'!$A$5:$A$156)*(E4452&gt;='Non Compliance input'!$D$5:$D$156)*(F4452&lt;='Non Compliance input'!$E$5:$E$156)*('Non Compliance input'!$I$5:$I$156="Yes"),0))
),"","Yes")</f>
        <v/>
      </c>
      <c r="N4452" s="149" t="str">
        <f>IF(VLOOKUP($A4452,HourEndingOutage!$B$3:$F$746,5,0)="Outage","Outage","")</f>
        <v/>
      </c>
      <c r="O4452" s="18">
        <f t="shared" si="624"/>
        <v>0</v>
      </c>
      <c r="P4452" s="18" t="str">
        <f t="shared" si="625"/>
        <v/>
      </c>
      <c r="Q4452" s="18">
        <f t="shared" si="626"/>
        <v>0</v>
      </c>
      <c r="R4452" s="118"/>
    </row>
    <row r="4453" spans="1:18" x14ac:dyDescent="0.25">
      <c r="A4453" s="25">
        <f t="shared" si="627"/>
        <v>495</v>
      </c>
      <c r="B4453" s="23">
        <f t="shared" si="628"/>
        <v>44582</v>
      </c>
      <c r="C4453" s="24">
        <v>15</v>
      </c>
      <c r="D4453" s="54" t="str">
        <f t="shared" si="620"/>
        <v>ASET</v>
      </c>
      <c r="E4453" s="178"/>
      <c r="F4453" s="179"/>
      <c r="G4453" s="177"/>
      <c r="H4453" s="177"/>
      <c r="I4453" s="169">
        <f t="shared" si="621"/>
        <v>0</v>
      </c>
      <c r="J4453" s="149" t="str" cm="1">
        <f t="array" ref="J4453">IF(ISERROR(INDEX('Non Compliance input'!$H$5:$H$156,MATCH(1,(A4453='Non Compliance input'!$A$5:$A$156)*(F4453&gt;='Non Compliance input'!$D$5:$D$156)*(E4453&lt;'Non Compliance input'!$E$5:$E$156)*('Non Compliance input'!$H$5:$H$156="Yes"),0))
),"","Yes")</f>
        <v/>
      </c>
      <c r="K4453" s="149">
        <f t="shared" si="622"/>
        <v>0</v>
      </c>
      <c r="L4453" s="162">
        <f t="shared" si="623"/>
        <v>0</v>
      </c>
      <c r="M4453" s="162" t="str" cm="1">
        <f t="array" ref="M4453">IF(ISERROR(INDEX('Non Compliance input'!$I$5:$I$156,MATCH(1,(A4453='Non Compliance input'!$A$5:$A$156)*(E4453&gt;='Non Compliance input'!$D$5:$D$156)*(F4453&lt;='Non Compliance input'!$E$5:$E$156)*('Non Compliance input'!$I$5:$I$156="Yes"),0))
),"","Yes")</f>
        <v/>
      </c>
      <c r="N4453" s="149" t="str">
        <f>IF(VLOOKUP($A4453,HourEndingOutage!$B$3:$F$746,5,0)="Outage","Outage","")</f>
        <v/>
      </c>
      <c r="O4453" s="18">
        <f t="shared" si="624"/>
        <v>0</v>
      </c>
      <c r="P4453" s="18" t="str">
        <f t="shared" si="625"/>
        <v/>
      </c>
      <c r="Q4453" s="18">
        <f t="shared" si="626"/>
        <v>0</v>
      </c>
      <c r="R4453" s="118"/>
    </row>
    <row r="4454" spans="1:18" x14ac:dyDescent="0.25">
      <c r="A4454" s="25">
        <f t="shared" si="627"/>
        <v>495</v>
      </c>
      <c r="B4454" s="23">
        <f t="shared" si="628"/>
        <v>44582</v>
      </c>
      <c r="C4454" s="24">
        <v>15</v>
      </c>
      <c r="D4454" s="54" t="str">
        <f t="shared" si="620"/>
        <v>ASET</v>
      </c>
      <c r="E4454" s="178"/>
      <c r="F4454" s="179"/>
      <c r="G4454" s="177"/>
      <c r="H4454" s="177"/>
      <c r="I4454" s="169">
        <f t="shared" si="621"/>
        <v>0</v>
      </c>
      <c r="J4454" s="149" t="str" cm="1">
        <f t="array" ref="J4454">IF(ISERROR(INDEX('Non Compliance input'!$H$5:$H$156,MATCH(1,(A4454='Non Compliance input'!$A$5:$A$156)*(F4454&gt;='Non Compliance input'!$D$5:$D$156)*(E4454&lt;'Non Compliance input'!$E$5:$E$156)*('Non Compliance input'!$H$5:$H$156="Yes"),0))
),"","Yes")</f>
        <v/>
      </c>
      <c r="K4454" s="149">
        <f t="shared" si="622"/>
        <v>0</v>
      </c>
      <c r="L4454" s="162">
        <f t="shared" si="623"/>
        <v>0</v>
      </c>
      <c r="M4454" s="162" t="str" cm="1">
        <f t="array" ref="M4454">IF(ISERROR(INDEX('Non Compliance input'!$I$5:$I$156,MATCH(1,(A4454='Non Compliance input'!$A$5:$A$156)*(E4454&gt;='Non Compliance input'!$D$5:$D$156)*(F4454&lt;='Non Compliance input'!$E$5:$E$156)*('Non Compliance input'!$I$5:$I$156="Yes"),0))
),"","Yes")</f>
        <v/>
      </c>
      <c r="N4454" s="149" t="str">
        <f>IF(VLOOKUP($A4454,HourEndingOutage!$B$3:$F$746,5,0)="Outage","Outage","")</f>
        <v/>
      </c>
      <c r="O4454" s="18">
        <f t="shared" si="624"/>
        <v>0</v>
      </c>
      <c r="P4454" s="18" t="str">
        <f t="shared" si="625"/>
        <v/>
      </c>
      <c r="Q4454" s="18">
        <f t="shared" si="626"/>
        <v>0</v>
      </c>
      <c r="R4454" s="118"/>
    </row>
    <row r="4455" spans="1:18" x14ac:dyDescent="0.25">
      <c r="A4455" s="25">
        <f t="shared" si="627"/>
        <v>495</v>
      </c>
      <c r="B4455" s="23">
        <f t="shared" si="628"/>
        <v>44582</v>
      </c>
      <c r="C4455" s="24">
        <v>15</v>
      </c>
      <c r="D4455" s="54" t="str">
        <f t="shared" si="620"/>
        <v>ASET</v>
      </c>
      <c r="E4455" s="178"/>
      <c r="F4455" s="179"/>
      <c r="G4455" s="177"/>
      <c r="H4455" s="177"/>
      <c r="I4455" s="169">
        <f t="shared" si="621"/>
        <v>0</v>
      </c>
      <c r="J4455" s="149" t="str" cm="1">
        <f t="array" ref="J4455">IF(ISERROR(INDEX('Non Compliance input'!$H$5:$H$156,MATCH(1,(A4455='Non Compliance input'!$A$5:$A$156)*(F4455&gt;='Non Compliance input'!$D$5:$D$156)*(E4455&lt;'Non Compliance input'!$E$5:$E$156)*('Non Compliance input'!$H$5:$H$156="Yes"),0))
),"","Yes")</f>
        <v/>
      </c>
      <c r="K4455" s="149">
        <f t="shared" si="622"/>
        <v>0</v>
      </c>
      <c r="L4455" s="162">
        <f t="shared" si="623"/>
        <v>0</v>
      </c>
      <c r="M4455" s="162" t="str" cm="1">
        <f t="array" ref="M4455">IF(ISERROR(INDEX('Non Compliance input'!$I$5:$I$156,MATCH(1,(A4455='Non Compliance input'!$A$5:$A$156)*(E4455&gt;='Non Compliance input'!$D$5:$D$156)*(F4455&lt;='Non Compliance input'!$E$5:$E$156)*('Non Compliance input'!$I$5:$I$156="Yes"),0))
),"","Yes")</f>
        <v/>
      </c>
      <c r="N4455" s="149" t="str">
        <f>IF(VLOOKUP($A4455,HourEndingOutage!$B$3:$F$746,5,0)="Outage","Outage","")</f>
        <v/>
      </c>
      <c r="O4455" s="18">
        <f t="shared" si="624"/>
        <v>0</v>
      </c>
      <c r="P4455" s="18" t="str">
        <f t="shared" si="625"/>
        <v/>
      </c>
      <c r="Q4455" s="18">
        <f t="shared" si="626"/>
        <v>0</v>
      </c>
      <c r="R4455" s="118"/>
    </row>
    <row r="4456" spans="1:18" x14ac:dyDescent="0.25">
      <c r="A4456" s="25">
        <f t="shared" si="627"/>
        <v>495</v>
      </c>
      <c r="B4456" s="23">
        <f t="shared" si="628"/>
        <v>44582</v>
      </c>
      <c r="C4456" s="24">
        <v>15</v>
      </c>
      <c r="D4456" s="54" t="str">
        <f t="shared" si="620"/>
        <v>ASET</v>
      </c>
      <c r="E4456" s="178"/>
      <c r="F4456" s="179"/>
      <c r="G4456" s="177"/>
      <c r="H4456" s="177"/>
      <c r="I4456" s="169">
        <f t="shared" si="621"/>
        <v>0</v>
      </c>
      <c r="J4456" s="149" t="str" cm="1">
        <f t="array" ref="J4456">IF(ISERROR(INDEX('Non Compliance input'!$H$5:$H$156,MATCH(1,(A4456='Non Compliance input'!$A$5:$A$156)*(F4456&gt;='Non Compliance input'!$D$5:$D$156)*(E4456&lt;'Non Compliance input'!$E$5:$E$156)*('Non Compliance input'!$H$5:$H$156="Yes"),0))
),"","Yes")</f>
        <v/>
      </c>
      <c r="K4456" s="149">
        <f t="shared" si="622"/>
        <v>0</v>
      </c>
      <c r="L4456" s="162">
        <f t="shared" si="623"/>
        <v>0</v>
      </c>
      <c r="M4456" s="162" t="str" cm="1">
        <f t="array" ref="M4456">IF(ISERROR(INDEX('Non Compliance input'!$I$5:$I$156,MATCH(1,(A4456='Non Compliance input'!$A$5:$A$156)*(E4456&gt;='Non Compliance input'!$D$5:$D$156)*(F4456&lt;='Non Compliance input'!$E$5:$E$156)*('Non Compliance input'!$I$5:$I$156="Yes"),0))
),"","Yes")</f>
        <v/>
      </c>
      <c r="N4456" s="149" t="str">
        <f>IF(VLOOKUP($A4456,HourEndingOutage!$B$3:$F$746,5,0)="Outage","Outage","")</f>
        <v/>
      </c>
      <c r="O4456" s="18">
        <f t="shared" si="624"/>
        <v>0</v>
      </c>
      <c r="P4456" s="18" t="str">
        <f t="shared" si="625"/>
        <v/>
      </c>
      <c r="Q4456" s="18">
        <f t="shared" si="626"/>
        <v>0</v>
      </c>
      <c r="R4456" s="118"/>
    </row>
    <row r="4457" spans="1:18" x14ac:dyDescent="0.25">
      <c r="A4457" s="25">
        <f t="shared" si="627"/>
        <v>495</v>
      </c>
      <c r="B4457" s="23">
        <f t="shared" si="628"/>
        <v>44582</v>
      </c>
      <c r="C4457" s="24">
        <v>15</v>
      </c>
      <c r="D4457" s="54" t="str">
        <f t="shared" si="620"/>
        <v>ASET</v>
      </c>
      <c r="E4457" s="178"/>
      <c r="F4457" s="179"/>
      <c r="G4457" s="177"/>
      <c r="H4457" s="177"/>
      <c r="I4457" s="169">
        <f t="shared" si="621"/>
        <v>0</v>
      </c>
      <c r="J4457" s="149" t="str" cm="1">
        <f t="array" ref="J4457">IF(ISERROR(INDEX('Non Compliance input'!$H$5:$H$156,MATCH(1,(A4457='Non Compliance input'!$A$5:$A$156)*(F4457&gt;='Non Compliance input'!$D$5:$D$156)*(E4457&lt;'Non Compliance input'!$E$5:$E$156)*('Non Compliance input'!$H$5:$H$156="Yes"),0))
),"","Yes")</f>
        <v/>
      </c>
      <c r="K4457" s="149">
        <f t="shared" si="622"/>
        <v>0</v>
      </c>
      <c r="L4457" s="162">
        <f t="shared" si="623"/>
        <v>0</v>
      </c>
      <c r="M4457" s="162" t="str" cm="1">
        <f t="array" ref="M4457">IF(ISERROR(INDEX('Non Compliance input'!$I$5:$I$156,MATCH(1,(A4457='Non Compliance input'!$A$5:$A$156)*(E4457&gt;='Non Compliance input'!$D$5:$D$156)*(F4457&lt;='Non Compliance input'!$E$5:$E$156)*('Non Compliance input'!$I$5:$I$156="Yes"),0))
),"","Yes")</f>
        <v/>
      </c>
      <c r="N4457" s="149" t="str">
        <f>IF(VLOOKUP($A4457,HourEndingOutage!$B$3:$F$746,5,0)="Outage","Outage","")</f>
        <v/>
      </c>
      <c r="O4457" s="18">
        <f t="shared" si="624"/>
        <v>0</v>
      </c>
      <c r="P4457" s="18" t="str">
        <f t="shared" si="625"/>
        <v/>
      </c>
      <c r="Q4457" s="18">
        <f t="shared" si="626"/>
        <v>0</v>
      </c>
      <c r="R4457" s="118"/>
    </row>
    <row r="4458" spans="1:18" x14ac:dyDescent="0.25">
      <c r="A4458" s="25">
        <f t="shared" si="627"/>
        <v>496</v>
      </c>
      <c r="B4458" s="23">
        <f t="shared" si="628"/>
        <v>44582</v>
      </c>
      <c r="C4458" s="24">
        <v>16</v>
      </c>
      <c r="D4458" s="54" t="str">
        <f t="shared" si="620"/>
        <v>ASET</v>
      </c>
      <c r="E4458" s="178"/>
      <c r="F4458" s="179"/>
      <c r="G4458" s="177"/>
      <c r="H4458" s="177"/>
      <c r="I4458" s="169">
        <f t="shared" si="621"/>
        <v>0</v>
      </c>
      <c r="J4458" s="149" t="str" cm="1">
        <f t="array" ref="J4458">IF(ISERROR(INDEX('Non Compliance input'!$H$5:$H$156,MATCH(1,(A4458='Non Compliance input'!$A$5:$A$156)*(F4458&gt;='Non Compliance input'!$D$5:$D$156)*(E4458&lt;'Non Compliance input'!$E$5:$E$156)*('Non Compliance input'!$H$5:$H$156="Yes"),0))
),"","Yes")</f>
        <v/>
      </c>
      <c r="K4458" s="149">
        <f t="shared" si="622"/>
        <v>0</v>
      </c>
      <c r="L4458" s="162">
        <f t="shared" si="623"/>
        <v>0</v>
      </c>
      <c r="M4458" s="162" t="str" cm="1">
        <f t="array" ref="M4458">IF(ISERROR(INDEX('Non Compliance input'!$I$5:$I$156,MATCH(1,(A4458='Non Compliance input'!$A$5:$A$156)*(E4458&gt;='Non Compliance input'!$D$5:$D$156)*(F4458&lt;='Non Compliance input'!$E$5:$E$156)*('Non Compliance input'!$I$5:$I$156="Yes"),0))
),"","Yes")</f>
        <v/>
      </c>
      <c r="N4458" s="149" t="str">
        <f>IF(VLOOKUP($A4458,HourEndingOutage!$B$3:$F$746,5,0)="Outage","Outage","")</f>
        <v/>
      </c>
      <c r="O4458" s="18">
        <f t="shared" si="624"/>
        <v>0</v>
      </c>
      <c r="P4458" s="18" t="str">
        <f t="shared" si="625"/>
        <v/>
      </c>
      <c r="Q4458" s="18">
        <f t="shared" si="626"/>
        <v>0</v>
      </c>
      <c r="R4458" s="118"/>
    </row>
    <row r="4459" spans="1:18" x14ac:dyDescent="0.25">
      <c r="A4459" s="25">
        <f t="shared" si="627"/>
        <v>496</v>
      </c>
      <c r="B4459" s="23">
        <f t="shared" si="628"/>
        <v>44582</v>
      </c>
      <c r="C4459" s="24">
        <v>16</v>
      </c>
      <c r="D4459" s="54" t="str">
        <f t="shared" si="620"/>
        <v>ASET</v>
      </c>
      <c r="E4459" s="178"/>
      <c r="F4459" s="179"/>
      <c r="G4459" s="177"/>
      <c r="H4459" s="177"/>
      <c r="I4459" s="169">
        <f t="shared" si="621"/>
        <v>0</v>
      </c>
      <c r="J4459" s="149" t="str" cm="1">
        <f t="array" ref="J4459">IF(ISERROR(INDEX('Non Compliance input'!$H$5:$H$156,MATCH(1,(A4459='Non Compliance input'!$A$5:$A$156)*(F4459&gt;='Non Compliance input'!$D$5:$D$156)*(E4459&lt;'Non Compliance input'!$E$5:$E$156)*('Non Compliance input'!$H$5:$H$156="Yes"),0))
),"","Yes")</f>
        <v/>
      </c>
      <c r="K4459" s="149">
        <f t="shared" si="622"/>
        <v>0</v>
      </c>
      <c r="L4459" s="162">
        <f t="shared" si="623"/>
        <v>0</v>
      </c>
      <c r="M4459" s="162" t="str" cm="1">
        <f t="array" ref="M4459">IF(ISERROR(INDEX('Non Compliance input'!$I$5:$I$156,MATCH(1,(A4459='Non Compliance input'!$A$5:$A$156)*(E4459&gt;='Non Compliance input'!$D$5:$D$156)*(F4459&lt;='Non Compliance input'!$E$5:$E$156)*('Non Compliance input'!$I$5:$I$156="Yes"),0))
),"","Yes")</f>
        <v/>
      </c>
      <c r="N4459" s="149" t="str">
        <f>IF(VLOOKUP($A4459,HourEndingOutage!$B$3:$F$746,5,0)="Outage","Outage","")</f>
        <v/>
      </c>
      <c r="O4459" s="18">
        <f t="shared" si="624"/>
        <v>0</v>
      </c>
      <c r="P4459" s="18" t="str">
        <f t="shared" si="625"/>
        <v/>
      </c>
      <c r="Q4459" s="18">
        <f t="shared" si="626"/>
        <v>0</v>
      </c>
      <c r="R4459" s="118"/>
    </row>
    <row r="4460" spans="1:18" x14ac:dyDescent="0.25">
      <c r="A4460" s="25">
        <f t="shared" si="627"/>
        <v>496</v>
      </c>
      <c r="B4460" s="23">
        <f t="shared" si="628"/>
        <v>44582</v>
      </c>
      <c r="C4460" s="24">
        <v>16</v>
      </c>
      <c r="D4460" s="54" t="str">
        <f t="shared" si="620"/>
        <v>ASET</v>
      </c>
      <c r="E4460" s="178"/>
      <c r="F4460" s="179"/>
      <c r="G4460" s="177"/>
      <c r="H4460" s="177"/>
      <c r="I4460" s="169">
        <f t="shared" si="621"/>
        <v>0</v>
      </c>
      <c r="J4460" s="149" t="str" cm="1">
        <f t="array" ref="J4460">IF(ISERROR(INDEX('Non Compliance input'!$H$5:$H$156,MATCH(1,(A4460='Non Compliance input'!$A$5:$A$156)*(F4460&gt;='Non Compliance input'!$D$5:$D$156)*(E4460&lt;'Non Compliance input'!$E$5:$E$156)*('Non Compliance input'!$H$5:$H$156="Yes"),0))
),"","Yes")</f>
        <v/>
      </c>
      <c r="K4460" s="149">
        <f t="shared" si="622"/>
        <v>0</v>
      </c>
      <c r="L4460" s="162">
        <f t="shared" si="623"/>
        <v>0</v>
      </c>
      <c r="M4460" s="162" t="str" cm="1">
        <f t="array" ref="M4460">IF(ISERROR(INDEX('Non Compliance input'!$I$5:$I$156,MATCH(1,(A4460='Non Compliance input'!$A$5:$A$156)*(E4460&gt;='Non Compliance input'!$D$5:$D$156)*(F4460&lt;='Non Compliance input'!$E$5:$E$156)*('Non Compliance input'!$I$5:$I$156="Yes"),0))
),"","Yes")</f>
        <v/>
      </c>
      <c r="N4460" s="149" t="str">
        <f>IF(VLOOKUP($A4460,HourEndingOutage!$B$3:$F$746,5,0)="Outage","Outage","")</f>
        <v/>
      </c>
      <c r="O4460" s="18">
        <f t="shared" si="624"/>
        <v>0</v>
      </c>
      <c r="P4460" s="18" t="str">
        <f t="shared" si="625"/>
        <v/>
      </c>
      <c r="Q4460" s="18">
        <f t="shared" si="626"/>
        <v>0</v>
      </c>
      <c r="R4460" s="118"/>
    </row>
    <row r="4461" spans="1:18" x14ac:dyDescent="0.25">
      <c r="A4461" s="25">
        <f t="shared" si="627"/>
        <v>496</v>
      </c>
      <c r="B4461" s="23">
        <f t="shared" si="628"/>
        <v>44582</v>
      </c>
      <c r="C4461" s="24">
        <v>16</v>
      </c>
      <c r="D4461" s="54" t="str">
        <f t="shared" si="620"/>
        <v>ASET</v>
      </c>
      <c r="E4461" s="178"/>
      <c r="F4461" s="179"/>
      <c r="G4461" s="177"/>
      <c r="H4461" s="177"/>
      <c r="I4461" s="169">
        <f t="shared" si="621"/>
        <v>0</v>
      </c>
      <c r="J4461" s="149" t="str" cm="1">
        <f t="array" ref="J4461">IF(ISERROR(INDEX('Non Compliance input'!$H$5:$H$156,MATCH(1,(A4461='Non Compliance input'!$A$5:$A$156)*(F4461&gt;='Non Compliance input'!$D$5:$D$156)*(E4461&lt;'Non Compliance input'!$E$5:$E$156)*('Non Compliance input'!$H$5:$H$156="Yes"),0))
),"","Yes")</f>
        <v/>
      </c>
      <c r="K4461" s="149">
        <f t="shared" si="622"/>
        <v>0</v>
      </c>
      <c r="L4461" s="162">
        <f t="shared" si="623"/>
        <v>0</v>
      </c>
      <c r="M4461" s="162" t="str" cm="1">
        <f t="array" ref="M4461">IF(ISERROR(INDEX('Non Compliance input'!$I$5:$I$156,MATCH(1,(A4461='Non Compliance input'!$A$5:$A$156)*(E4461&gt;='Non Compliance input'!$D$5:$D$156)*(F4461&lt;='Non Compliance input'!$E$5:$E$156)*('Non Compliance input'!$I$5:$I$156="Yes"),0))
),"","Yes")</f>
        <v/>
      </c>
      <c r="N4461" s="149" t="str">
        <f>IF(VLOOKUP($A4461,HourEndingOutage!$B$3:$F$746,5,0)="Outage","Outage","")</f>
        <v/>
      </c>
      <c r="O4461" s="18">
        <f t="shared" si="624"/>
        <v>0</v>
      </c>
      <c r="P4461" s="18" t="str">
        <f t="shared" si="625"/>
        <v/>
      </c>
      <c r="Q4461" s="18">
        <f t="shared" si="626"/>
        <v>0</v>
      </c>
      <c r="R4461" s="118"/>
    </row>
    <row r="4462" spans="1:18" x14ac:dyDescent="0.25">
      <c r="A4462" s="25">
        <f t="shared" si="627"/>
        <v>496</v>
      </c>
      <c r="B4462" s="23">
        <f t="shared" si="628"/>
        <v>44582</v>
      </c>
      <c r="C4462" s="24">
        <v>16</v>
      </c>
      <c r="D4462" s="54" t="str">
        <f t="shared" si="620"/>
        <v>ASET</v>
      </c>
      <c r="E4462" s="178"/>
      <c r="F4462" s="179"/>
      <c r="G4462" s="177"/>
      <c r="H4462" s="177"/>
      <c r="I4462" s="169">
        <f t="shared" si="621"/>
        <v>0</v>
      </c>
      <c r="J4462" s="149" t="str" cm="1">
        <f t="array" ref="J4462">IF(ISERROR(INDEX('Non Compliance input'!$H$5:$H$156,MATCH(1,(A4462='Non Compliance input'!$A$5:$A$156)*(F4462&gt;='Non Compliance input'!$D$5:$D$156)*(E4462&lt;'Non Compliance input'!$E$5:$E$156)*('Non Compliance input'!$H$5:$H$156="Yes"),0))
),"","Yes")</f>
        <v/>
      </c>
      <c r="K4462" s="149">
        <f t="shared" si="622"/>
        <v>0</v>
      </c>
      <c r="L4462" s="162">
        <f t="shared" si="623"/>
        <v>0</v>
      </c>
      <c r="M4462" s="162" t="str" cm="1">
        <f t="array" ref="M4462">IF(ISERROR(INDEX('Non Compliance input'!$I$5:$I$156,MATCH(1,(A4462='Non Compliance input'!$A$5:$A$156)*(E4462&gt;='Non Compliance input'!$D$5:$D$156)*(F4462&lt;='Non Compliance input'!$E$5:$E$156)*('Non Compliance input'!$I$5:$I$156="Yes"),0))
),"","Yes")</f>
        <v/>
      </c>
      <c r="N4462" s="149" t="str">
        <f>IF(VLOOKUP($A4462,HourEndingOutage!$B$3:$F$746,5,0)="Outage","Outage","")</f>
        <v/>
      </c>
      <c r="O4462" s="18">
        <f t="shared" si="624"/>
        <v>0</v>
      </c>
      <c r="P4462" s="18" t="str">
        <f t="shared" si="625"/>
        <v/>
      </c>
      <c r="Q4462" s="18">
        <f t="shared" si="626"/>
        <v>0</v>
      </c>
      <c r="R4462" s="118"/>
    </row>
    <row r="4463" spans="1:18" x14ac:dyDescent="0.25">
      <c r="A4463" s="25">
        <f t="shared" si="627"/>
        <v>496</v>
      </c>
      <c r="B4463" s="23">
        <f t="shared" si="628"/>
        <v>44582</v>
      </c>
      <c r="C4463" s="24">
        <v>16</v>
      </c>
      <c r="D4463" s="54" t="str">
        <f t="shared" si="620"/>
        <v>ASET</v>
      </c>
      <c r="E4463" s="178"/>
      <c r="F4463" s="179"/>
      <c r="G4463" s="177"/>
      <c r="H4463" s="177"/>
      <c r="I4463" s="169">
        <f t="shared" si="621"/>
        <v>0</v>
      </c>
      <c r="J4463" s="149" t="str" cm="1">
        <f t="array" ref="J4463">IF(ISERROR(INDEX('Non Compliance input'!$H$5:$H$156,MATCH(1,(A4463='Non Compliance input'!$A$5:$A$156)*(F4463&gt;='Non Compliance input'!$D$5:$D$156)*(E4463&lt;'Non Compliance input'!$E$5:$E$156)*('Non Compliance input'!$H$5:$H$156="Yes"),0))
),"","Yes")</f>
        <v/>
      </c>
      <c r="K4463" s="149">
        <f t="shared" si="622"/>
        <v>0</v>
      </c>
      <c r="L4463" s="162">
        <f t="shared" si="623"/>
        <v>0</v>
      </c>
      <c r="M4463" s="162" t="str" cm="1">
        <f t="array" ref="M4463">IF(ISERROR(INDEX('Non Compliance input'!$I$5:$I$156,MATCH(1,(A4463='Non Compliance input'!$A$5:$A$156)*(E4463&gt;='Non Compliance input'!$D$5:$D$156)*(F4463&lt;='Non Compliance input'!$E$5:$E$156)*('Non Compliance input'!$I$5:$I$156="Yes"),0))
),"","Yes")</f>
        <v/>
      </c>
      <c r="N4463" s="149" t="str">
        <f>IF(VLOOKUP($A4463,HourEndingOutage!$B$3:$F$746,5,0)="Outage","Outage","")</f>
        <v/>
      </c>
      <c r="O4463" s="18">
        <f t="shared" si="624"/>
        <v>0</v>
      </c>
      <c r="P4463" s="18" t="str">
        <f t="shared" si="625"/>
        <v/>
      </c>
      <c r="Q4463" s="18">
        <f t="shared" si="626"/>
        <v>0</v>
      </c>
      <c r="R4463" s="118"/>
    </row>
    <row r="4464" spans="1:18" x14ac:dyDescent="0.25">
      <c r="A4464" s="25">
        <f t="shared" si="627"/>
        <v>496</v>
      </c>
      <c r="B4464" s="23">
        <f t="shared" si="628"/>
        <v>44582</v>
      </c>
      <c r="C4464" s="24">
        <v>16</v>
      </c>
      <c r="D4464" s="54" t="str">
        <f t="shared" si="620"/>
        <v>ASET</v>
      </c>
      <c r="E4464" s="178"/>
      <c r="F4464" s="179"/>
      <c r="G4464" s="177"/>
      <c r="H4464" s="177"/>
      <c r="I4464" s="169">
        <f t="shared" si="621"/>
        <v>0</v>
      </c>
      <c r="J4464" s="149" t="str" cm="1">
        <f t="array" ref="J4464">IF(ISERROR(INDEX('Non Compliance input'!$H$5:$H$156,MATCH(1,(A4464='Non Compliance input'!$A$5:$A$156)*(F4464&gt;='Non Compliance input'!$D$5:$D$156)*(E4464&lt;'Non Compliance input'!$E$5:$E$156)*('Non Compliance input'!$H$5:$H$156="Yes"),0))
),"","Yes")</f>
        <v/>
      </c>
      <c r="K4464" s="149">
        <f t="shared" si="622"/>
        <v>0</v>
      </c>
      <c r="L4464" s="162">
        <f t="shared" si="623"/>
        <v>0</v>
      </c>
      <c r="M4464" s="162" t="str" cm="1">
        <f t="array" ref="M4464">IF(ISERROR(INDEX('Non Compliance input'!$I$5:$I$156,MATCH(1,(A4464='Non Compliance input'!$A$5:$A$156)*(E4464&gt;='Non Compliance input'!$D$5:$D$156)*(F4464&lt;='Non Compliance input'!$E$5:$E$156)*('Non Compliance input'!$I$5:$I$156="Yes"),0))
),"","Yes")</f>
        <v/>
      </c>
      <c r="N4464" s="149" t="str">
        <f>IF(VLOOKUP($A4464,HourEndingOutage!$B$3:$F$746,5,0)="Outage","Outage","")</f>
        <v/>
      </c>
      <c r="O4464" s="18">
        <f t="shared" si="624"/>
        <v>0</v>
      </c>
      <c r="P4464" s="18" t="str">
        <f t="shared" si="625"/>
        <v/>
      </c>
      <c r="Q4464" s="18">
        <f t="shared" si="626"/>
        <v>0</v>
      </c>
      <c r="R4464" s="118"/>
    </row>
    <row r="4465" spans="1:18" x14ac:dyDescent="0.25">
      <c r="A4465" s="25">
        <f t="shared" si="627"/>
        <v>496</v>
      </c>
      <c r="B4465" s="23">
        <f t="shared" si="628"/>
        <v>44582</v>
      </c>
      <c r="C4465" s="24">
        <v>16</v>
      </c>
      <c r="D4465" s="54" t="str">
        <f t="shared" si="620"/>
        <v>ASET</v>
      </c>
      <c r="E4465" s="178"/>
      <c r="F4465" s="179"/>
      <c r="G4465" s="177"/>
      <c r="H4465" s="177"/>
      <c r="I4465" s="169">
        <f t="shared" si="621"/>
        <v>0</v>
      </c>
      <c r="J4465" s="149" t="str" cm="1">
        <f t="array" ref="J4465">IF(ISERROR(INDEX('Non Compliance input'!$H$5:$H$156,MATCH(1,(A4465='Non Compliance input'!$A$5:$A$156)*(F4465&gt;='Non Compliance input'!$D$5:$D$156)*(E4465&lt;'Non Compliance input'!$E$5:$E$156)*('Non Compliance input'!$H$5:$H$156="Yes"),0))
),"","Yes")</f>
        <v/>
      </c>
      <c r="K4465" s="149">
        <f t="shared" si="622"/>
        <v>0</v>
      </c>
      <c r="L4465" s="162">
        <f t="shared" si="623"/>
        <v>0</v>
      </c>
      <c r="M4465" s="162" t="str" cm="1">
        <f t="array" ref="M4465">IF(ISERROR(INDEX('Non Compliance input'!$I$5:$I$156,MATCH(1,(A4465='Non Compliance input'!$A$5:$A$156)*(E4465&gt;='Non Compliance input'!$D$5:$D$156)*(F4465&lt;='Non Compliance input'!$E$5:$E$156)*('Non Compliance input'!$I$5:$I$156="Yes"),0))
),"","Yes")</f>
        <v/>
      </c>
      <c r="N4465" s="149" t="str">
        <f>IF(VLOOKUP($A4465,HourEndingOutage!$B$3:$F$746,5,0)="Outage","Outage","")</f>
        <v/>
      </c>
      <c r="O4465" s="18">
        <f t="shared" si="624"/>
        <v>0</v>
      </c>
      <c r="P4465" s="18" t="str">
        <f t="shared" si="625"/>
        <v/>
      </c>
      <c r="Q4465" s="18">
        <f t="shared" si="626"/>
        <v>0</v>
      </c>
      <c r="R4465" s="118"/>
    </row>
    <row r="4466" spans="1:18" x14ac:dyDescent="0.25">
      <c r="A4466" s="25">
        <f t="shared" si="627"/>
        <v>496</v>
      </c>
      <c r="B4466" s="23">
        <f t="shared" si="628"/>
        <v>44582</v>
      </c>
      <c r="C4466" s="24">
        <v>16</v>
      </c>
      <c r="D4466" s="54" t="str">
        <f t="shared" si="620"/>
        <v>ASET</v>
      </c>
      <c r="E4466" s="178"/>
      <c r="F4466" s="179"/>
      <c r="G4466" s="177"/>
      <c r="H4466" s="177"/>
      <c r="I4466" s="169">
        <f t="shared" si="621"/>
        <v>0</v>
      </c>
      <c r="J4466" s="149" t="str" cm="1">
        <f t="array" ref="J4466">IF(ISERROR(INDEX('Non Compliance input'!$H$5:$H$156,MATCH(1,(A4466='Non Compliance input'!$A$5:$A$156)*(F4466&gt;='Non Compliance input'!$D$5:$D$156)*(E4466&lt;'Non Compliance input'!$E$5:$E$156)*('Non Compliance input'!$H$5:$H$156="Yes"),0))
),"","Yes")</f>
        <v/>
      </c>
      <c r="K4466" s="149">
        <f t="shared" si="622"/>
        <v>0</v>
      </c>
      <c r="L4466" s="162">
        <f t="shared" si="623"/>
        <v>0</v>
      </c>
      <c r="M4466" s="162" t="str" cm="1">
        <f t="array" ref="M4466">IF(ISERROR(INDEX('Non Compliance input'!$I$5:$I$156,MATCH(1,(A4466='Non Compliance input'!$A$5:$A$156)*(E4466&gt;='Non Compliance input'!$D$5:$D$156)*(F4466&lt;='Non Compliance input'!$E$5:$E$156)*('Non Compliance input'!$I$5:$I$156="Yes"),0))
),"","Yes")</f>
        <v/>
      </c>
      <c r="N4466" s="149" t="str">
        <f>IF(VLOOKUP($A4466,HourEndingOutage!$B$3:$F$746,5,0)="Outage","Outage","")</f>
        <v/>
      </c>
      <c r="O4466" s="18">
        <f t="shared" si="624"/>
        <v>0</v>
      </c>
      <c r="P4466" s="18" t="str">
        <f t="shared" si="625"/>
        <v/>
      </c>
      <c r="Q4466" s="18">
        <f t="shared" si="626"/>
        <v>0</v>
      </c>
      <c r="R4466" s="118"/>
    </row>
    <row r="4467" spans="1:18" x14ac:dyDescent="0.25">
      <c r="A4467" s="25">
        <f t="shared" si="627"/>
        <v>497</v>
      </c>
      <c r="B4467" s="23">
        <f t="shared" si="628"/>
        <v>44582</v>
      </c>
      <c r="C4467" s="24">
        <v>17</v>
      </c>
      <c r="D4467" s="54" t="str">
        <f t="shared" si="620"/>
        <v>ASET</v>
      </c>
      <c r="E4467" s="178"/>
      <c r="F4467" s="179"/>
      <c r="G4467" s="177"/>
      <c r="H4467" s="177"/>
      <c r="I4467" s="169">
        <f t="shared" si="621"/>
        <v>0</v>
      </c>
      <c r="J4467" s="149" t="str" cm="1">
        <f t="array" ref="J4467">IF(ISERROR(INDEX('Non Compliance input'!$H$5:$H$156,MATCH(1,(A4467='Non Compliance input'!$A$5:$A$156)*(F4467&gt;='Non Compliance input'!$D$5:$D$156)*(E4467&lt;'Non Compliance input'!$E$5:$E$156)*('Non Compliance input'!$H$5:$H$156="Yes"),0))
),"","Yes")</f>
        <v/>
      </c>
      <c r="K4467" s="149">
        <f t="shared" si="622"/>
        <v>0</v>
      </c>
      <c r="L4467" s="162">
        <f t="shared" si="623"/>
        <v>0</v>
      </c>
      <c r="M4467" s="162" t="str" cm="1">
        <f t="array" ref="M4467">IF(ISERROR(INDEX('Non Compliance input'!$I$5:$I$156,MATCH(1,(A4467='Non Compliance input'!$A$5:$A$156)*(E4467&gt;='Non Compliance input'!$D$5:$D$156)*(F4467&lt;='Non Compliance input'!$E$5:$E$156)*('Non Compliance input'!$I$5:$I$156="Yes"),0))
),"","Yes")</f>
        <v/>
      </c>
      <c r="N4467" s="149" t="str">
        <f>IF(VLOOKUP($A4467,HourEndingOutage!$B$3:$F$746,5,0)="Outage","Outage","")</f>
        <v/>
      </c>
      <c r="O4467" s="18">
        <f t="shared" si="624"/>
        <v>0</v>
      </c>
      <c r="P4467" s="18" t="str">
        <f t="shared" si="625"/>
        <v/>
      </c>
      <c r="Q4467" s="18">
        <f t="shared" si="626"/>
        <v>0</v>
      </c>
      <c r="R4467" s="118"/>
    </row>
    <row r="4468" spans="1:18" x14ac:dyDescent="0.25">
      <c r="A4468" s="25">
        <f t="shared" si="627"/>
        <v>497</v>
      </c>
      <c r="B4468" s="23">
        <f t="shared" si="628"/>
        <v>44582</v>
      </c>
      <c r="C4468" s="24">
        <v>17</v>
      </c>
      <c r="D4468" s="54" t="str">
        <f t="shared" si="620"/>
        <v>ASET</v>
      </c>
      <c r="E4468" s="178"/>
      <c r="F4468" s="179"/>
      <c r="G4468" s="177"/>
      <c r="H4468" s="177"/>
      <c r="I4468" s="169">
        <f t="shared" si="621"/>
        <v>0</v>
      </c>
      <c r="J4468" s="149" t="str" cm="1">
        <f t="array" ref="J4468">IF(ISERROR(INDEX('Non Compliance input'!$H$5:$H$156,MATCH(1,(A4468='Non Compliance input'!$A$5:$A$156)*(F4468&gt;='Non Compliance input'!$D$5:$D$156)*(E4468&lt;'Non Compliance input'!$E$5:$E$156)*('Non Compliance input'!$H$5:$H$156="Yes"),0))
),"","Yes")</f>
        <v/>
      </c>
      <c r="K4468" s="149">
        <f t="shared" si="622"/>
        <v>0</v>
      </c>
      <c r="L4468" s="162">
        <f t="shared" si="623"/>
        <v>0</v>
      </c>
      <c r="M4468" s="162" t="str" cm="1">
        <f t="array" ref="M4468">IF(ISERROR(INDEX('Non Compliance input'!$I$5:$I$156,MATCH(1,(A4468='Non Compliance input'!$A$5:$A$156)*(E4468&gt;='Non Compliance input'!$D$5:$D$156)*(F4468&lt;='Non Compliance input'!$E$5:$E$156)*('Non Compliance input'!$I$5:$I$156="Yes"),0))
),"","Yes")</f>
        <v/>
      </c>
      <c r="N4468" s="149" t="str">
        <f>IF(VLOOKUP($A4468,HourEndingOutage!$B$3:$F$746,5,0)="Outage","Outage","")</f>
        <v/>
      </c>
      <c r="O4468" s="18">
        <f t="shared" si="624"/>
        <v>0</v>
      </c>
      <c r="P4468" s="18" t="str">
        <f t="shared" si="625"/>
        <v/>
      </c>
      <c r="Q4468" s="18">
        <f t="shared" si="626"/>
        <v>0</v>
      </c>
      <c r="R4468" s="118"/>
    </row>
    <row r="4469" spans="1:18" x14ac:dyDescent="0.25">
      <c r="A4469" s="25">
        <f t="shared" si="627"/>
        <v>497</v>
      </c>
      <c r="B4469" s="23">
        <f t="shared" si="628"/>
        <v>44582</v>
      </c>
      <c r="C4469" s="24">
        <v>17</v>
      </c>
      <c r="D4469" s="54" t="str">
        <f t="shared" si="620"/>
        <v>ASET</v>
      </c>
      <c r="E4469" s="178"/>
      <c r="F4469" s="179"/>
      <c r="G4469" s="177"/>
      <c r="H4469" s="177"/>
      <c r="I4469" s="169">
        <f t="shared" si="621"/>
        <v>0</v>
      </c>
      <c r="J4469" s="149" t="str" cm="1">
        <f t="array" ref="J4469">IF(ISERROR(INDEX('Non Compliance input'!$H$5:$H$156,MATCH(1,(A4469='Non Compliance input'!$A$5:$A$156)*(F4469&gt;='Non Compliance input'!$D$5:$D$156)*(E4469&lt;'Non Compliance input'!$E$5:$E$156)*('Non Compliance input'!$H$5:$H$156="Yes"),0))
),"","Yes")</f>
        <v/>
      </c>
      <c r="K4469" s="149">
        <f t="shared" si="622"/>
        <v>0</v>
      </c>
      <c r="L4469" s="162">
        <f t="shared" si="623"/>
        <v>0</v>
      </c>
      <c r="M4469" s="162" t="str" cm="1">
        <f t="array" ref="M4469">IF(ISERROR(INDEX('Non Compliance input'!$I$5:$I$156,MATCH(1,(A4469='Non Compliance input'!$A$5:$A$156)*(E4469&gt;='Non Compliance input'!$D$5:$D$156)*(F4469&lt;='Non Compliance input'!$E$5:$E$156)*('Non Compliance input'!$I$5:$I$156="Yes"),0))
),"","Yes")</f>
        <v/>
      </c>
      <c r="N4469" s="149" t="str">
        <f>IF(VLOOKUP($A4469,HourEndingOutage!$B$3:$F$746,5,0)="Outage","Outage","")</f>
        <v/>
      </c>
      <c r="O4469" s="18">
        <f t="shared" si="624"/>
        <v>0</v>
      </c>
      <c r="P4469" s="18" t="str">
        <f t="shared" si="625"/>
        <v/>
      </c>
      <c r="Q4469" s="18">
        <f t="shared" si="626"/>
        <v>0</v>
      </c>
      <c r="R4469" s="118"/>
    </row>
    <row r="4470" spans="1:18" x14ac:dyDescent="0.25">
      <c r="A4470" s="25">
        <f t="shared" si="627"/>
        <v>497</v>
      </c>
      <c r="B4470" s="23">
        <f t="shared" si="628"/>
        <v>44582</v>
      </c>
      <c r="C4470" s="24">
        <v>17</v>
      </c>
      <c r="D4470" s="54" t="str">
        <f t="shared" si="620"/>
        <v>ASET</v>
      </c>
      <c r="E4470" s="178"/>
      <c r="F4470" s="179"/>
      <c r="G4470" s="177"/>
      <c r="H4470" s="177"/>
      <c r="I4470" s="169">
        <f t="shared" si="621"/>
        <v>0</v>
      </c>
      <c r="J4470" s="149" t="str" cm="1">
        <f t="array" ref="J4470">IF(ISERROR(INDEX('Non Compliance input'!$H$5:$H$156,MATCH(1,(A4470='Non Compliance input'!$A$5:$A$156)*(F4470&gt;='Non Compliance input'!$D$5:$D$156)*(E4470&lt;'Non Compliance input'!$E$5:$E$156)*('Non Compliance input'!$H$5:$H$156="Yes"),0))
),"","Yes")</f>
        <v/>
      </c>
      <c r="K4470" s="149">
        <f t="shared" si="622"/>
        <v>0</v>
      </c>
      <c r="L4470" s="162">
        <f t="shared" si="623"/>
        <v>0</v>
      </c>
      <c r="M4470" s="162" t="str" cm="1">
        <f t="array" ref="M4470">IF(ISERROR(INDEX('Non Compliance input'!$I$5:$I$156,MATCH(1,(A4470='Non Compliance input'!$A$5:$A$156)*(E4470&gt;='Non Compliance input'!$D$5:$D$156)*(F4470&lt;='Non Compliance input'!$E$5:$E$156)*('Non Compliance input'!$I$5:$I$156="Yes"),0))
),"","Yes")</f>
        <v/>
      </c>
      <c r="N4470" s="149" t="str">
        <f>IF(VLOOKUP($A4470,HourEndingOutage!$B$3:$F$746,5,0)="Outage","Outage","")</f>
        <v/>
      </c>
      <c r="O4470" s="18">
        <f t="shared" si="624"/>
        <v>0</v>
      </c>
      <c r="P4470" s="18" t="str">
        <f t="shared" si="625"/>
        <v/>
      </c>
      <c r="Q4470" s="18">
        <f t="shared" si="626"/>
        <v>0</v>
      </c>
      <c r="R4470" s="118"/>
    </row>
    <row r="4471" spans="1:18" x14ac:dyDescent="0.25">
      <c r="A4471" s="25">
        <f t="shared" si="627"/>
        <v>497</v>
      </c>
      <c r="B4471" s="23">
        <f t="shared" si="628"/>
        <v>44582</v>
      </c>
      <c r="C4471" s="24">
        <v>17</v>
      </c>
      <c r="D4471" s="54" t="str">
        <f t="shared" si="620"/>
        <v>ASET</v>
      </c>
      <c r="E4471" s="178"/>
      <c r="F4471" s="179"/>
      <c r="G4471" s="177"/>
      <c r="H4471" s="177"/>
      <c r="I4471" s="169">
        <f t="shared" si="621"/>
        <v>0</v>
      </c>
      <c r="J4471" s="149" t="str" cm="1">
        <f t="array" ref="J4471">IF(ISERROR(INDEX('Non Compliance input'!$H$5:$H$156,MATCH(1,(A4471='Non Compliance input'!$A$5:$A$156)*(F4471&gt;='Non Compliance input'!$D$5:$D$156)*(E4471&lt;'Non Compliance input'!$E$5:$E$156)*('Non Compliance input'!$H$5:$H$156="Yes"),0))
),"","Yes")</f>
        <v/>
      </c>
      <c r="K4471" s="149">
        <f t="shared" si="622"/>
        <v>0</v>
      </c>
      <c r="L4471" s="162">
        <f t="shared" si="623"/>
        <v>0</v>
      </c>
      <c r="M4471" s="162" t="str" cm="1">
        <f t="array" ref="M4471">IF(ISERROR(INDEX('Non Compliance input'!$I$5:$I$156,MATCH(1,(A4471='Non Compliance input'!$A$5:$A$156)*(E4471&gt;='Non Compliance input'!$D$5:$D$156)*(F4471&lt;='Non Compliance input'!$E$5:$E$156)*('Non Compliance input'!$I$5:$I$156="Yes"),0))
),"","Yes")</f>
        <v/>
      </c>
      <c r="N4471" s="149" t="str">
        <f>IF(VLOOKUP($A4471,HourEndingOutage!$B$3:$F$746,5,0)="Outage","Outage","")</f>
        <v/>
      </c>
      <c r="O4471" s="18">
        <f t="shared" si="624"/>
        <v>0</v>
      </c>
      <c r="P4471" s="18" t="str">
        <f t="shared" si="625"/>
        <v/>
      </c>
      <c r="Q4471" s="18">
        <f t="shared" si="626"/>
        <v>0</v>
      </c>
      <c r="R4471" s="118"/>
    </row>
    <row r="4472" spans="1:18" x14ac:dyDescent="0.25">
      <c r="A4472" s="25">
        <f t="shared" si="627"/>
        <v>497</v>
      </c>
      <c r="B4472" s="23">
        <f t="shared" si="628"/>
        <v>44582</v>
      </c>
      <c r="C4472" s="24">
        <v>17</v>
      </c>
      <c r="D4472" s="54" t="str">
        <f t="shared" si="620"/>
        <v>ASET</v>
      </c>
      <c r="E4472" s="178"/>
      <c r="F4472" s="179"/>
      <c r="G4472" s="177"/>
      <c r="H4472" s="177"/>
      <c r="I4472" s="169">
        <f t="shared" si="621"/>
        <v>0</v>
      </c>
      <c r="J4472" s="149" t="str" cm="1">
        <f t="array" ref="J4472">IF(ISERROR(INDEX('Non Compliance input'!$H$5:$H$156,MATCH(1,(A4472='Non Compliance input'!$A$5:$A$156)*(F4472&gt;='Non Compliance input'!$D$5:$D$156)*(E4472&lt;'Non Compliance input'!$E$5:$E$156)*('Non Compliance input'!$H$5:$H$156="Yes"),0))
),"","Yes")</f>
        <v/>
      </c>
      <c r="K4472" s="149">
        <f t="shared" si="622"/>
        <v>0</v>
      </c>
      <c r="L4472" s="162">
        <f t="shared" si="623"/>
        <v>0</v>
      </c>
      <c r="M4472" s="162" t="str" cm="1">
        <f t="array" ref="M4472">IF(ISERROR(INDEX('Non Compliance input'!$I$5:$I$156,MATCH(1,(A4472='Non Compliance input'!$A$5:$A$156)*(E4472&gt;='Non Compliance input'!$D$5:$D$156)*(F4472&lt;='Non Compliance input'!$E$5:$E$156)*('Non Compliance input'!$I$5:$I$156="Yes"),0))
),"","Yes")</f>
        <v/>
      </c>
      <c r="N4472" s="149" t="str">
        <f>IF(VLOOKUP($A4472,HourEndingOutage!$B$3:$F$746,5,0)="Outage","Outage","")</f>
        <v/>
      </c>
      <c r="O4472" s="18">
        <f t="shared" si="624"/>
        <v>0</v>
      </c>
      <c r="P4472" s="18" t="str">
        <f t="shared" si="625"/>
        <v/>
      </c>
      <c r="Q4472" s="18">
        <f t="shared" si="626"/>
        <v>0</v>
      </c>
      <c r="R4472" s="118"/>
    </row>
    <row r="4473" spans="1:18" x14ac:dyDescent="0.25">
      <c r="A4473" s="25">
        <f t="shared" si="627"/>
        <v>497</v>
      </c>
      <c r="B4473" s="23">
        <f t="shared" si="628"/>
        <v>44582</v>
      </c>
      <c r="C4473" s="24">
        <v>17</v>
      </c>
      <c r="D4473" s="54" t="str">
        <f t="shared" si="620"/>
        <v>ASET</v>
      </c>
      <c r="E4473" s="178"/>
      <c r="F4473" s="179"/>
      <c r="G4473" s="177"/>
      <c r="H4473" s="177"/>
      <c r="I4473" s="169">
        <f t="shared" si="621"/>
        <v>0</v>
      </c>
      <c r="J4473" s="149" t="str" cm="1">
        <f t="array" ref="J4473">IF(ISERROR(INDEX('Non Compliance input'!$H$5:$H$156,MATCH(1,(A4473='Non Compliance input'!$A$5:$A$156)*(F4473&gt;='Non Compliance input'!$D$5:$D$156)*(E4473&lt;'Non Compliance input'!$E$5:$E$156)*('Non Compliance input'!$H$5:$H$156="Yes"),0))
),"","Yes")</f>
        <v/>
      </c>
      <c r="K4473" s="149">
        <f t="shared" si="622"/>
        <v>0</v>
      </c>
      <c r="L4473" s="162">
        <f t="shared" si="623"/>
        <v>0</v>
      </c>
      <c r="M4473" s="162" t="str" cm="1">
        <f t="array" ref="M4473">IF(ISERROR(INDEX('Non Compliance input'!$I$5:$I$156,MATCH(1,(A4473='Non Compliance input'!$A$5:$A$156)*(E4473&gt;='Non Compliance input'!$D$5:$D$156)*(F4473&lt;='Non Compliance input'!$E$5:$E$156)*('Non Compliance input'!$I$5:$I$156="Yes"),0))
),"","Yes")</f>
        <v/>
      </c>
      <c r="N4473" s="149" t="str">
        <f>IF(VLOOKUP($A4473,HourEndingOutage!$B$3:$F$746,5,0)="Outage","Outage","")</f>
        <v/>
      </c>
      <c r="O4473" s="18">
        <f t="shared" si="624"/>
        <v>0</v>
      </c>
      <c r="P4473" s="18" t="str">
        <f t="shared" si="625"/>
        <v/>
      </c>
      <c r="Q4473" s="18">
        <f t="shared" si="626"/>
        <v>0</v>
      </c>
      <c r="R4473" s="118"/>
    </row>
    <row r="4474" spans="1:18" x14ac:dyDescent="0.25">
      <c r="A4474" s="25">
        <f t="shared" si="627"/>
        <v>497</v>
      </c>
      <c r="B4474" s="23">
        <f t="shared" si="628"/>
        <v>44582</v>
      </c>
      <c r="C4474" s="24">
        <v>17</v>
      </c>
      <c r="D4474" s="54" t="str">
        <f t="shared" si="620"/>
        <v>ASET</v>
      </c>
      <c r="E4474" s="178"/>
      <c r="F4474" s="179"/>
      <c r="G4474" s="177"/>
      <c r="H4474" s="177"/>
      <c r="I4474" s="169">
        <f t="shared" si="621"/>
        <v>0</v>
      </c>
      <c r="J4474" s="149" t="str" cm="1">
        <f t="array" ref="J4474">IF(ISERROR(INDEX('Non Compliance input'!$H$5:$H$156,MATCH(1,(A4474='Non Compliance input'!$A$5:$A$156)*(F4474&gt;='Non Compliance input'!$D$5:$D$156)*(E4474&lt;'Non Compliance input'!$E$5:$E$156)*('Non Compliance input'!$H$5:$H$156="Yes"),0))
),"","Yes")</f>
        <v/>
      </c>
      <c r="K4474" s="149">
        <f t="shared" si="622"/>
        <v>0</v>
      </c>
      <c r="L4474" s="162">
        <f t="shared" si="623"/>
        <v>0</v>
      </c>
      <c r="M4474" s="162" t="str" cm="1">
        <f t="array" ref="M4474">IF(ISERROR(INDEX('Non Compliance input'!$I$5:$I$156,MATCH(1,(A4474='Non Compliance input'!$A$5:$A$156)*(E4474&gt;='Non Compliance input'!$D$5:$D$156)*(F4474&lt;='Non Compliance input'!$E$5:$E$156)*('Non Compliance input'!$I$5:$I$156="Yes"),0))
),"","Yes")</f>
        <v/>
      </c>
      <c r="N4474" s="149" t="str">
        <f>IF(VLOOKUP($A4474,HourEndingOutage!$B$3:$F$746,5,0)="Outage","Outage","")</f>
        <v/>
      </c>
      <c r="O4474" s="18">
        <f t="shared" si="624"/>
        <v>0</v>
      </c>
      <c r="P4474" s="18" t="str">
        <f t="shared" si="625"/>
        <v/>
      </c>
      <c r="Q4474" s="18">
        <f t="shared" si="626"/>
        <v>0</v>
      </c>
      <c r="R4474" s="118"/>
    </row>
    <row r="4475" spans="1:18" x14ac:dyDescent="0.25">
      <c r="A4475" s="25">
        <f t="shared" si="627"/>
        <v>497</v>
      </c>
      <c r="B4475" s="23">
        <f t="shared" si="628"/>
        <v>44582</v>
      </c>
      <c r="C4475" s="24">
        <v>17</v>
      </c>
      <c r="D4475" s="54" t="str">
        <f t="shared" si="620"/>
        <v>ASET</v>
      </c>
      <c r="E4475" s="178"/>
      <c r="F4475" s="179"/>
      <c r="G4475" s="177"/>
      <c r="H4475" s="177"/>
      <c r="I4475" s="169">
        <f t="shared" si="621"/>
        <v>0</v>
      </c>
      <c r="J4475" s="149" t="str" cm="1">
        <f t="array" ref="J4475">IF(ISERROR(INDEX('Non Compliance input'!$H$5:$H$156,MATCH(1,(A4475='Non Compliance input'!$A$5:$A$156)*(F4475&gt;='Non Compliance input'!$D$5:$D$156)*(E4475&lt;'Non Compliance input'!$E$5:$E$156)*('Non Compliance input'!$H$5:$H$156="Yes"),0))
),"","Yes")</f>
        <v/>
      </c>
      <c r="K4475" s="149">
        <f t="shared" si="622"/>
        <v>0</v>
      </c>
      <c r="L4475" s="162">
        <f t="shared" si="623"/>
        <v>0</v>
      </c>
      <c r="M4475" s="162" t="str" cm="1">
        <f t="array" ref="M4475">IF(ISERROR(INDEX('Non Compliance input'!$I$5:$I$156,MATCH(1,(A4475='Non Compliance input'!$A$5:$A$156)*(E4475&gt;='Non Compliance input'!$D$5:$D$156)*(F4475&lt;='Non Compliance input'!$E$5:$E$156)*('Non Compliance input'!$I$5:$I$156="Yes"),0))
),"","Yes")</f>
        <v/>
      </c>
      <c r="N4475" s="149" t="str">
        <f>IF(VLOOKUP($A4475,HourEndingOutage!$B$3:$F$746,5,0)="Outage","Outage","")</f>
        <v/>
      </c>
      <c r="O4475" s="18">
        <f t="shared" si="624"/>
        <v>0</v>
      </c>
      <c r="P4475" s="18" t="str">
        <f t="shared" si="625"/>
        <v/>
      </c>
      <c r="Q4475" s="18">
        <f t="shared" si="626"/>
        <v>0</v>
      </c>
      <c r="R4475" s="118"/>
    </row>
    <row r="4476" spans="1:18" x14ac:dyDescent="0.25">
      <c r="A4476" s="25">
        <f t="shared" si="627"/>
        <v>498</v>
      </c>
      <c r="B4476" s="23">
        <f t="shared" si="628"/>
        <v>44582</v>
      </c>
      <c r="C4476" s="24">
        <v>18</v>
      </c>
      <c r="D4476" s="54" t="str">
        <f t="shared" si="620"/>
        <v>ASET</v>
      </c>
      <c r="E4476" s="178"/>
      <c r="F4476" s="179"/>
      <c r="G4476" s="177"/>
      <c r="H4476" s="177"/>
      <c r="I4476" s="169">
        <f t="shared" si="621"/>
        <v>0</v>
      </c>
      <c r="J4476" s="149" t="str" cm="1">
        <f t="array" ref="J4476">IF(ISERROR(INDEX('Non Compliance input'!$H$5:$H$156,MATCH(1,(A4476='Non Compliance input'!$A$5:$A$156)*(F4476&gt;='Non Compliance input'!$D$5:$D$156)*(E4476&lt;'Non Compliance input'!$E$5:$E$156)*('Non Compliance input'!$H$5:$H$156="Yes"),0))
),"","Yes")</f>
        <v/>
      </c>
      <c r="K4476" s="149">
        <f t="shared" si="622"/>
        <v>0</v>
      </c>
      <c r="L4476" s="162">
        <f t="shared" si="623"/>
        <v>0</v>
      </c>
      <c r="M4476" s="162" t="str" cm="1">
        <f t="array" ref="M4476">IF(ISERROR(INDEX('Non Compliance input'!$I$5:$I$156,MATCH(1,(A4476='Non Compliance input'!$A$5:$A$156)*(E4476&gt;='Non Compliance input'!$D$5:$D$156)*(F4476&lt;='Non Compliance input'!$E$5:$E$156)*('Non Compliance input'!$I$5:$I$156="Yes"),0))
),"","Yes")</f>
        <v/>
      </c>
      <c r="N4476" s="149" t="str">
        <f>IF(VLOOKUP($A4476,HourEndingOutage!$B$3:$F$746,5,0)="Outage","Outage","")</f>
        <v/>
      </c>
      <c r="O4476" s="18">
        <f t="shared" si="624"/>
        <v>0</v>
      </c>
      <c r="P4476" s="18" t="str">
        <f t="shared" si="625"/>
        <v/>
      </c>
      <c r="Q4476" s="18">
        <f t="shared" si="626"/>
        <v>0</v>
      </c>
      <c r="R4476" s="118"/>
    </row>
    <row r="4477" spans="1:18" x14ac:dyDescent="0.25">
      <c r="A4477" s="25">
        <f t="shared" si="627"/>
        <v>498</v>
      </c>
      <c r="B4477" s="23">
        <f t="shared" si="628"/>
        <v>44582</v>
      </c>
      <c r="C4477" s="24">
        <v>18</v>
      </c>
      <c r="D4477" s="54" t="str">
        <f t="shared" si="620"/>
        <v>ASET</v>
      </c>
      <c r="E4477" s="178"/>
      <c r="F4477" s="179"/>
      <c r="G4477" s="177"/>
      <c r="H4477" s="177"/>
      <c r="I4477" s="169">
        <f t="shared" si="621"/>
        <v>0</v>
      </c>
      <c r="J4477" s="149" t="str" cm="1">
        <f t="array" ref="J4477">IF(ISERROR(INDEX('Non Compliance input'!$H$5:$H$156,MATCH(1,(A4477='Non Compliance input'!$A$5:$A$156)*(F4477&gt;='Non Compliance input'!$D$5:$D$156)*(E4477&lt;'Non Compliance input'!$E$5:$E$156)*('Non Compliance input'!$H$5:$H$156="Yes"),0))
),"","Yes")</f>
        <v/>
      </c>
      <c r="K4477" s="149">
        <f t="shared" si="622"/>
        <v>0</v>
      </c>
      <c r="L4477" s="162">
        <f t="shared" si="623"/>
        <v>0</v>
      </c>
      <c r="M4477" s="162" t="str" cm="1">
        <f t="array" ref="M4477">IF(ISERROR(INDEX('Non Compliance input'!$I$5:$I$156,MATCH(1,(A4477='Non Compliance input'!$A$5:$A$156)*(E4477&gt;='Non Compliance input'!$D$5:$D$156)*(F4477&lt;='Non Compliance input'!$E$5:$E$156)*('Non Compliance input'!$I$5:$I$156="Yes"),0))
),"","Yes")</f>
        <v/>
      </c>
      <c r="N4477" s="149" t="str">
        <f>IF(VLOOKUP($A4477,HourEndingOutage!$B$3:$F$746,5,0)="Outage","Outage","")</f>
        <v/>
      </c>
      <c r="O4477" s="18">
        <f t="shared" si="624"/>
        <v>0</v>
      </c>
      <c r="P4477" s="18" t="str">
        <f t="shared" si="625"/>
        <v/>
      </c>
      <c r="Q4477" s="18">
        <f t="shared" si="626"/>
        <v>0</v>
      </c>
      <c r="R4477" s="118"/>
    </row>
    <row r="4478" spans="1:18" x14ac:dyDescent="0.25">
      <c r="A4478" s="25">
        <f t="shared" si="627"/>
        <v>498</v>
      </c>
      <c r="B4478" s="23">
        <f t="shared" si="628"/>
        <v>44582</v>
      </c>
      <c r="C4478" s="24">
        <v>18</v>
      </c>
      <c r="D4478" s="54" t="str">
        <f t="shared" si="620"/>
        <v>ASET</v>
      </c>
      <c r="E4478" s="178"/>
      <c r="F4478" s="179"/>
      <c r="G4478" s="177"/>
      <c r="H4478" s="177"/>
      <c r="I4478" s="169">
        <f t="shared" si="621"/>
        <v>0</v>
      </c>
      <c r="J4478" s="149" t="str" cm="1">
        <f t="array" ref="J4478">IF(ISERROR(INDEX('Non Compliance input'!$H$5:$H$156,MATCH(1,(A4478='Non Compliance input'!$A$5:$A$156)*(F4478&gt;='Non Compliance input'!$D$5:$D$156)*(E4478&lt;'Non Compliance input'!$E$5:$E$156)*('Non Compliance input'!$H$5:$H$156="Yes"),0))
),"","Yes")</f>
        <v/>
      </c>
      <c r="K4478" s="149">
        <f t="shared" si="622"/>
        <v>0</v>
      </c>
      <c r="L4478" s="162">
        <f t="shared" si="623"/>
        <v>0</v>
      </c>
      <c r="M4478" s="162" t="str" cm="1">
        <f t="array" ref="M4478">IF(ISERROR(INDEX('Non Compliance input'!$I$5:$I$156,MATCH(1,(A4478='Non Compliance input'!$A$5:$A$156)*(E4478&gt;='Non Compliance input'!$D$5:$D$156)*(F4478&lt;='Non Compliance input'!$E$5:$E$156)*('Non Compliance input'!$I$5:$I$156="Yes"),0))
),"","Yes")</f>
        <v/>
      </c>
      <c r="N4478" s="149" t="str">
        <f>IF(VLOOKUP($A4478,HourEndingOutage!$B$3:$F$746,5,0)="Outage","Outage","")</f>
        <v/>
      </c>
      <c r="O4478" s="18">
        <f t="shared" si="624"/>
        <v>0</v>
      </c>
      <c r="P4478" s="18" t="str">
        <f t="shared" si="625"/>
        <v/>
      </c>
      <c r="Q4478" s="18">
        <f t="shared" si="626"/>
        <v>0</v>
      </c>
      <c r="R4478" s="118"/>
    </row>
    <row r="4479" spans="1:18" x14ac:dyDescent="0.25">
      <c r="A4479" s="25">
        <f t="shared" si="627"/>
        <v>498</v>
      </c>
      <c r="B4479" s="23">
        <f t="shared" si="628"/>
        <v>44582</v>
      </c>
      <c r="C4479" s="24">
        <v>18</v>
      </c>
      <c r="D4479" s="54" t="str">
        <f t="shared" si="620"/>
        <v>ASET</v>
      </c>
      <c r="E4479" s="178"/>
      <c r="F4479" s="179"/>
      <c r="G4479" s="177"/>
      <c r="H4479" s="177"/>
      <c r="I4479" s="169">
        <f t="shared" si="621"/>
        <v>0</v>
      </c>
      <c r="J4479" s="149" t="str" cm="1">
        <f t="array" ref="J4479">IF(ISERROR(INDEX('Non Compliance input'!$H$5:$H$156,MATCH(1,(A4479='Non Compliance input'!$A$5:$A$156)*(F4479&gt;='Non Compliance input'!$D$5:$D$156)*(E4479&lt;'Non Compliance input'!$E$5:$E$156)*('Non Compliance input'!$H$5:$H$156="Yes"),0))
),"","Yes")</f>
        <v/>
      </c>
      <c r="K4479" s="149">
        <f t="shared" si="622"/>
        <v>0</v>
      </c>
      <c r="L4479" s="162">
        <f t="shared" si="623"/>
        <v>0</v>
      </c>
      <c r="M4479" s="162" t="str" cm="1">
        <f t="array" ref="M4479">IF(ISERROR(INDEX('Non Compliance input'!$I$5:$I$156,MATCH(1,(A4479='Non Compliance input'!$A$5:$A$156)*(E4479&gt;='Non Compliance input'!$D$5:$D$156)*(F4479&lt;='Non Compliance input'!$E$5:$E$156)*('Non Compliance input'!$I$5:$I$156="Yes"),0))
),"","Yes")</f>
        <v/>
      </c>
      <c r="N4479" s="149" t="str">
        <f>IF(VLOOKUP($A4479,HourEndingOutage!$B$3:$F$746,5,0)="Outage","Outage","")</f>
        <v/>
      </c>
      <c r="O4479" s="18">
        <f t="shared" si="624"/>
        <v>0</v>
      </c>
      <c r="P4479" s="18" t="str">
        <f t="shared" si="625"/>
        <v/>
      </c>
      <c r="Q4479" s="18">
        <f t="shared" si="626"/>
        <v>0</v>
      </c>
      <c r="R4479" s="118"/>
    </row>
    <row r="4480" spans="1:18" x14ac:dyDescent="0.25">
      <c r="A4480" s="25">
        <f t="shared" si="627"/>
        <v>498</v>
      </c>
      <c r="B4480" s="23">
        <f t="shared" si="628"/>
        <v>44582</v>
      </c>
      <c r="C4480" s="24">
        <v>18</v>
      </c>
      <c r="D4480" s="54" t="str">
        <f t="shared" si="620"/>
        <v>ASET</v>
      </c>
      <c r="E4480" s="178"/>
      <c r="F4480" s="179"/>
      <c r="G4480" s="177"/>
      <c r="H4480" s="177"/>
      <c r="I4480" s="169">
        <f t="shared" si="621"/>
        <v>0</v>
      </c>
      <c r="J4480" s="149" t="str" cm="1">
        <f t="array" ref="J4480">IF(ISERROR(INDEX('Non Compliance input'!$H$5:$H$156,MATCH(1,(A4480='Non Compliance input'!$A$5:$A$156)*(F4480&gt;='Non Compliance input'!$D$5:$D$156)*(E4480&lt;'Non Compliance input'!$E$5:$E$156)*('Non Compliance input'!$H$5:$H$156="Yes"),0))
),"","Yes")</f>
        <v/>
      </c>
      <c r="K4480" s="149">
        <f t="shared" si="622"/>
        <v>0</v>
      </c>
      <c r="L4480" s="162">
        <f t="shared" si="623"/>
        <v>0</v>
      </c>
      <c r="M4480" s="162" t="str" cm="1">
        <f t="array" ref="M4480">IF(ISERROR(INDEX('Non Compliance input'!$I$5:$I$156,MATCH(1,(A4480='Non Compliance input'!$A$5:$A$156)*(E4480&gt;='Non Compliance input'!$D$5:$D$156)*(F4480&lt;='Non Compliance input'!$E$5:$E$156)*('Non Compliance input'!$I$5:$I$156="Yes"),0))
),"","Yes")</f>
        <v/>
      </c>
      <c r="N4480" s="149" t="str">
        <f>IF(VLOOKUP($A4480,HourEndingOutage!$B$3:$F$746,5,0)="Outage","Outage","")</f>
        <v/>
      </c>
      <c r="O4480" s="18">
        <f t="shared" si="624"/>
        <v>0</v>
      </c>
      <c r="P4480" s="18" t="str">
        <f t="shared" si="625"/>
        <v/>
      </c>
      <c r="Q4480" s="18">
        <f t="shared" si="626"/>
        <v>0</v>
      </c>
      <c r="R4480" s="118"/>
    </row>
    <row r="4481" spans="1:18" x14ac:dyDescent="0.25">
      <c r="A4481" s="25">
        <f t="shared" si="627"/>
        <v>498</v>
      </c>
      <c r="B4481" s="23">
        <f t="shared" si="628"/>
        <v>44582</v>
      </c>
      <c r="C4481" s="24">
        <v>18</v>
      </c>
      <c r="D4481" s="54" t="str">
        <f t="shared" si="620"/>
        <v>ASET</v>
      </c>
      <c r="E4481" s="178"/>
      <c r="F4481" s="179"/>
      <c r="G4481" s="177"/>
      <c r="H4481" s="177"/>
      <c r="I4481" s="169">
        <f t="shared" si="621"/>
        <v>0</v>
      </c>
      <c r="J4481" s="149" t="str" cm="1">
        <f t="array" ref="J4481">IF(ISERROR(INDEX('Non Compliance input'!$H$5:$H$156,MATCH(1,(A4481='Non Compliance input'!$A$5:$A$156)*(F4481&gt;='Non Compliance input'!$D$5:$D$156)*(E4481&lt;'Non Compliance input'!$E$5:$E$156)*('Non Compliance input'!$H$5:$H$156="Yes"),0))
),"","Yes")</f>
        <v/>
      </c>
      <c r="K4481" s="149">
        <f t="shared" si="622"/>
        <v>0</v>
      </c>
      <c r="L4481" s="162">
        <f t="shared" si="623"/>
        <v>0</v>
      </c>
      <c r="M4481" s="162" t="str" cm="1">
        <f t="array" ref="M4481">IF(ISERROR(INDEX('Non Compliance input'!$I$5:$I$156,MATCH(1,(A4481='Non Compliance input'!$A$5:$A$156)*(E4481&gt;='Non Compliance input'!$D$5:$D$156)*(F4481&lt;='Non Compliance input'!$E$5:$E$156)*('Non Compliance input'!$I$5:$I$156="Yes"),0))
),"","Yes")</f>
        <v/>
      </c>
      <c r="N4481" s="149" t="str">
        <f>IF(VLOOKUP($A4481,HourEndingOutage!$B$3:$F$746,5,0)="Outage","Outage","")</f>
        <v/>
      </c>
      <c r="O4481" s="18">
        <f t="shared" si="624"/>
        <v>0</v>
      </c>
      <c r="P4481" s="18" t="str">
        <f t="shared" si="625"/>
        <v/>
      </c>
      <c r="Q4481" s="18">
        <f t="shared" si="626"/>
        <v>0</v>
      </c>
      <c r="R4481" s="118"/>
    </row>
    <row r="4482" spans="1:18" x14ac:dyDescent="0.25">
      <c r="A4482" s="25">
        <f t="shared" si="627"/>
        <v>498</v>
      </c>
      <c r="B4482" s="23">
        <f t="shared" si="628"/>
        <v>44582</v>
      </c>
      <c r="C4482" s="24">
        <v>18</v>
      </c>
      <c r="D4482" s="54" t="str">
        <f t="shared" ref="D4482:D4545" si="629">Unit</f>
        <v>ASET</v>
      </c>
      <c r="E4482" s="178"/>
      <c r="F4482" s="179"/>
      <c r="G4482" s="177"/>
      <c r="H4482" s="177"/>
      <c r="I4482" s="169">
        <f t="shared" si="621"/>
        <v>0</v>
      </c>
      <c r="J4482" s="149" t="str" cm="1">
        <f t="array" ref="J4482">IF(ISERROR(INDEX('Non Compliance input'!$H$5:$H$156,MATCH(1,(A4482='Non Compliance input'!$A$5:$A$156)*(F4482&gt;='Non Compliance input'!$D$5:$D$156)*(E4482&lt;'Non Compliance input'!$E$5:$E$156)*('Non Compliance input'!$H$5:$H$156="Yes"),0))
),"","Yes")</f>
        <v/>
      </c>
      <c r="K4482" s="149">
        <f t="shared" si="622"/>
        <v>0</v>
      </c>
      <c r="L4482" s="162">
        <f t="shared" si="623"/>
        <v>0</v>
      </c>
      <c r="M4482" s="162" t="str" cm="1">
        <f t="array" ref="M4482">IF(ISERROR(INDEX('Non Compliance input'!$I$5:$I$156,MATCH(1,(A4482='Non Compliance input'!$A$5:$A$156)*(E4482&gt;='Non Compliance input'!$D$5:$D$156)*(F4482&lt;='Non Compliance input'!$E$5:$E$156)*('Non Compliance input'!$I$5:$I$156="Yes"),0))
),"","Yes")</f>
        <v/>
      </c>
      <c r="N4482" s="149" t="str">
        <f>IF(VLOOKUP($A4482,HourEndingOutage!$B$3:$F$746,5,0)="Outage","Outage","")</f>
        <v/>
      </c>
      <c r="O4482" s="18">
        <f t="shared" si="624"/>
        <v>0</v>
      </c>
      <c r="P4482" s="18" t="str">
        <f t="shared" si="625"/>
        <v/>
      </c>
      <c r="Q4482" s="18">
        <f t="shared" si="626"/>
        <v>0</v>
      </c>
      <c r="R4482" s="118"/>
    </row>
    <row r="4483" spans="1:18" x14ac:dyDescent="0.25">
      <c r="A4483" s="25">
        <f t="shared" si="627"/>
        <v>498</v>
      </c>
      <c r="B4483" s="23">
        <f t="shared" si="628"/>
        <v>44582</v>
      </c>
      <c r="C4483" s="24">
        <v>18</v>
      </c>
      <c r="D4483" s="54" t="str">
        <f t="shared" si="629"/>
        <v>ASET</v>
      </c>
      <c r="E4483" s="178"/>
      <c r="F4483" s="179"/>
      <c r="G4483" s="177"/>
      <c r="H4483" s="177"/>
      <c r="I4483" s="169">
        <f t="shared" ref="I4483:I4546" si="630">IF(AND(LEN(E4483)&gt;2,LEN(F4483)&gt;2)=TRUE,(ROUND((F4483-E4483)*1440,0)),0)</f>
        <v>0</v>
      </c>
      <c r="J4483" s="149" t="str" cm="1">
        <f t="array" ref="J4483">IF(ISERROR(INDEX('Non Compliance input'!$H$5:$H$156,MATCH(1,(A4483='Non Compliance input'!$A$5:$A$156)*(F4483&gt;='Non Compliance input'!$D$5:$D$156)*(E4483&lt;'Non Compliance input'!$E$5:$E$156)*('Non Compliance input'!$H$5:$H$156="Yes"),0))
),"","Yes")</f>
        <v/>
      </c>
      <c r="K4483" s="149">
        <f t="shared" ref="K4483:K4546" si="631">IF(J4483="Yes",0,MIN(H4483,G4483,IF(H4483="",0,Contract_Volume)))</f>
        <v>0</v>
      </c>
      <c r="L4483" s="162">
        <f t="shared" ref="L4483:L4546" si="632">IF(J4483="Yes",0,(MIN(H4483,G4483)*(I4483/60)))</f>
        <v>0</v>
      </c>
      <c r="M4483" s="162" t="str" cm="1">
        <f t="array" ref="M4483">IF(ISERROR(INDEX('Non Compliance input'!$I$5:$I$156,MATCH(1,(A4483='Non Compliance input'!$A$5:$A$156)*(E4483&gt;='Non Compliance input'!$D$5:$D$156)*(F4483&lt;='Non Compliance input'!$E$5:$E$156)*('Non Compliance input'!$I$5:$I$156="Yes"),0))
),"","Yes")</f>
        <v/>
      </c>
      <c r="N4483" s="149" t="str">
        <f>IF(VLOOKUP($A4483,HourEndingOutage!$B$3:$F$746,5,0)="Outage","Outage","")</f>
        <v/>
      </c>
      <c r="O4483" s="18">
        <f t="shared" ref="O4483:O4546" si="633">IF(OR(M4483="Yes",N4483="Outage"),0,(K4483*(I4483/60))*Arming)</f>
        <v>0</v>
      </c>
      <c r="P4483" s="18" t="str">
        <f t="shared" ref="P4483:P4546" si="634">IF(ISERROR(VLOOKUP($A4483,FTShour,1,0)),"","Yes")</f>
        <v/>
      </c>
      <c r="Q4483" s="18">
        <f t="shared" si="626"/>
        <v>0</v>
      </c>
      <c r="R4483" s="118"/>
    </row>
    <row r="4484" spans="1:18" x14ac:dyDescent="0.25">
      <c r="A4484" s="25">
        <f t="shared" si="627"/>
        <v>498</v>
      </c>
      <c r="B4484" s="23">
        <f t="shared" si="628"/>
        <v>44582</v>
      </c>
      <c r="C4484" s="24">
        <v>18</v>
      </c>
      <c r="D4484" s="54" t="str">
        <f t="shared" si="629"/>
        <v>ASET</v>
      </c>
      <c r="E4484" s="178"/>
      <c r="F4484" s="179"/>
      <c r="G4484" s="177"/>
      <c r="H4484" s="177"/>
      <c r="I4484" s="169">
        <f t="shared" si="630"/>
        <v>0</v>
      </c>
      <c r="J4484" s="149" t="str" cm="1">
        <f t="array" ref="J4484">IF(ISERROR(INDEX('Non Compliance input'!$H$5:$H$156,MATCH(1,(A4484='Non Compliance input'!$A$5:$A$156)*(F4484&gt;='Non Compliance input'!$D$5:$D$156)*(E4484&lt;'Non Compliance input'!$E$5:$E$156)*('Non Compliance input'!$H$5:$H$156="Yes"),0))
),"","Yes")</f>
        <v/>
      </c>
      <c r="K4484" s="149">
        <f t="shared" si="631"/>
        <v>0</v>
      </c>
      <c r="L4484" s="162">
        <f t="shared" si="632"/>
        <v>0</v>
      </c>
      <c r="M4484" s="162" t="str" cm="1">
        <f t="array" ref="M4484">IF(ISERROR(INDEX('Non Compliance input'!$I$5:$I$156,MATCH(1,(A4484='Non Compliance input'!$A$5:$A$156)*(E4484&gt;='Non Compliance input'!$D$5:$D$156)*(F4484&lt;='Non Compliance input'!$E$5:$E$156)*('Non Compliance input'!$I$5:$I$156="Yes"),0))
),"","Yes")</f>
        <v/>
      </c>
      <c r="N4484" s="149" t="str">
        <f>IF(VLOOKUP($A4484,HourEndingOutage!$B$3:$F$746,5,0)="Outage","Outage","")</f>
        <v/>
      </c>
      <c r="O4484" s="18">
        <f t="shared" si="633"/>
        <v>0</v>
      </c>
      <c r="P4484" s="18" t="str">
        <f t="shared" si="634"/>
        <v/>
      </c>
      <c r="Q4484" s="18">
        <f t="shared" ref="Q4484:Q4547" si="635">IF(P4484="Yes",-O4484,0)</f>
        <v>0</v>
      </c>
      <c r="R4484" s="118"/>
    </row>
    <row r="4485" spans="1:18" x14ac:dyDescent="0.25">
      <c r="A4485" s="25">
        <f t="shared" si="627"/>
        <v>499</v>
      </c>
      <c r="B4485" s="23">
        <f t="shared" si="628"/>
        <v>44582</v>
      </c>
      <c r="C4485" s="24">
        <v>19</v>
      </c>
      <c r="D4485" s="54" t="str">
        <f t="shared" si="629"/>
        <v>ASET</v>
      </c>
      <c r="E4485" s="178"/>
      <c r="F4485" s="179"/>
      <c r="G4485" s="177"/>
      <c r="H4485" s="177"/>
      <c r="I4485" s="169">
        <f t="shared" si="630"/>
        <v>0</v>
      </c>
      <c r="J4485" s="149" t="str" cm="1">
        <f t="array" ref="J4485">IF(ISERROR(INDEX('Non Compliance input'!$H$5:$H$156,MATCH(1,(A4485='Non Compliance input'!$A$5:$A$156)*(F4485&gt;='Non Compliance input'!$D$5:$D$156)*(E4485&lt;'Non Compliance input'!$E$5:$E$156)*('Non Compliance input'!$H$5:$H$156="Yes"),0))
),"","Yes")</f>
        <v/>
      </c>
      <c r="K4485" s="149">
        <f t="shared" si="631"/>
        <v>0</v>
      </c>
      <c r="L4485" s="162">
        <f t="shared" si="632"/>
        <v>0</v>
      </c>
      <c r="M4485" s="162" t="str" cm="1">
        <f t="array" ref="M4485">IF(ISERROR(INDEX('Non Compliance input'!$I$5:$I$156,MATCH(1,(A4485='Non Compliance input'!$A$5:$A$156)*(E4485&gt;='Non Compliance input'!$D$5:$D$156)*(F4485&lt;='Non Compliance input'!$E$5:$E$156)*('Non Compliance input'!$I$5:$I$156="Yes"),0))
),"","Yes")</f>
        <v/>
      </c>
      <c r="N4485" s="149" t="str">
        <f>IF(VLOOKUP($A4485,HourEndingOutage!$B$3:$F$746,5,0)="Outage","Outage","")</f>
        <v/>
      </c>
      <c r="O4485" s="18">
        <f t="shared" si="633"/>
        <v>0</v>
      </c>
      <c r="P4485" s="18" t="str">
        <f t="shared" si="634"/>
        <v/>
      </c>
      <c r="Q4485" s="18">
        <f t="shared" si="635"/>
        <v>0</v>
      </c>
      <c r="R4485" s="118"/>
    </row>
    <row r="4486" spans="1:18" x14ac:dyDescent="0.25">
      <c r="A4486" s="25">
        <f t="shared" si="627"/>
        <v>499</v>
      </c>
      <c r="B4486" s="23">
        <f t="shared" si="628"/>
        <v>44582</v>
      </c>
      <c r="C4486" s="24">
        <v>19</v>
      </c>
      <c r="D4486" s="54" t="str">
        <f t="shared" si="629"/>
        <v>ASET</v>
      </c>
      <c r="E4486" s="178"/>
      <c r="F4486" s="179"/>
      <c r="G4486" s="177"/>
      <c r="H4486" s="177"/>
      <c r="I4486" s="169">
        <f t="shared" si="630"/>
        <v>0</v>
      </c>
      <c r="J4486" s="149" t="str" cm="1">
        <f t="array" ref="J4486">IF(ISERROR(INDEX('Non Compliance input'!$H$5:$H$156,MATCH(1,(A4486='Non Compliance input'!$A$5:$A$156)*(F4486&gt;='Non Compliance input'!$D$5:$D$156)*(E4486&lt;'Non Compliance input'!$E$5:$E$156)*('Non Compliance input'!$H$5:$H$156="Yes"),0))
),"","Yes")</f>
        <v/>
      </c>
      <c r="K4486" s="149">
        <f t="shared" si="631"/>
        <v>0</v>
      </c>
      <c r="L4486" s="162">
        <f t="shared" si="632"/>
        <v>0</v>
      </c>
      <c r="M4486" s="162" t="str" cm="1">
        <f t="array" ref="M4486">IF(ISERROR(INDEX('Non Compliance input'!$I$5:$I$156,MATCH(1,(A4486='Non Compliance input'!$A$5:$A$156)*(E4486&gt;='Non Compliance input'!$D$5:$D$156)*(F4486&lt;='Non Compliance input'!$E$5:$E$156)*('Non Compliance input'!$I$5:$I$156="Yes"),0))
),"","Yes")</f>
        <v/>
      </c>
      <c r="N4486" s="149" t="str">
        <f>IF(VLOOKUP($A4486,HourEndingOutage!$B$3:$F$746,5,0)="Outage","Outage","")</f>
        <v/>
      </c>
      <c r="O4486" s="18">
        <f t="shared" si="633"/>
        <v>0</v>
      </c>
      <c r="P4486" s="18" t="str">
        <f t="shared" si="634"/>
        <v/>
      </c>
      <c r="Q4486" s="18">
        <f t="shared" si="635"/>
        <v>0</v>
      </c>
      <c r="R4486" s="118"/>
    </row>
    <row r="4487" spans="1:18" x14ac:dyDescent="0.25">
      <c r="A4487" s="25">
        <f t="shared" si="627"/>
        <v>499</v>
      </c>
      <c r="B4487" s="23">
        <f t="shared" si="628"/>
        <v>44582</v>
      </c>
      <c r="C4487" s="24">
        <v>19</v>
      </c>
      <c r="D4487" s="54" t="str">
        <f t="shared" si="629"/>
        <v>ASET</v>
      </c>
      <c r="E4487" s="178"/>
      <c r="F4487" s="179"/>
      <c r="G4487" s="177"/>
      <c r="H4487" s="177"/>
      <c r="I4487" s="169">
        <f t="shared" si="630"/>
        <v>0</v>
      </c>
      <c r="J4487" s="149" t="str" cm="1">
        <f t="array" ref="J4487">IF(ISERROR(INDEX('Non Compliance input'!$H$5:$H$156,MATCH(1,(A4487='Non Compliance input'!$A$5:$A$156)*(F4487&gt;='Non Compliance input'!$D$5:$D$156)*(E4487&lt;'Non Compliance input'!$E$5:$E$156)*('Non Compliance input'!$H$5:$H$156="Yes"),0))
),"","Yes")</f>
        <v/>
      </c>
      <c r="K4487" s="149">
        <f t="shared" si="631"/>
        <v>0</v>
      </c>
      <c r="L4487" s="162">
        <f t="shared" si="632"/>
        <v>0</v>
      </c>
      <c r="M4487" s="162" t="str" cm="1">
        <f t="array" ref="M4487">IF(ISERROR(INDEX('Non Compliance input'!$I$5:$I$156,MATCH(1,(A4487='Non Compliance input'!$A$5:$A$156)*(E4487&gt;='Non Compliance input'!$D$5:$D$156)*(F4487&lt;='Non Compliance input'!$E$5:$E$156)*('Non Compliance input'!$I$5:$I$156="Yes"),0))
),"","Yes")</f>
        <v/>
      </c>
      <c r="N4487" s="149" t="str">
        <f>IF(VLOOKUP($A4487,HourEndingOutage!$B$3:$F$746,5,0)="Outage","Outage","")</f>
        <v/>
      </c>
      <c r="O4487" s="18">
        <f t="shared" si="633"/>
        <v>0</v>
      </c>
      <c r="P4487" s="18" t="str">
        <f t="shared" si="634"/>
        <v/>
      </c>
      <c r="Q4487" s="18">
        <f t="shared" si="635"/>
        <v>0</v>
      </c>
      <c r="R4487" s="118"/>
    </row>
    <row r="4488" spans="1:18" x14ac:dyDescent="0.25">
      <c r="A4488" s="25">
        <f t="shared" si="627"/>
        <v>499</v>
      </c>
      <c r="B4488" s="23">
        <f t="shared" si="628"/>
        <v>44582</v>
      </c>
      <c r="C4488" s="24">
        <v>19</v>
      </c>
      <c r="D4488" s="54" t="str">
        <f t="shared" si="629"/>
        <v>ASET</v>
      </c>
      <c r="E4488" s="178"/>
      <c r="F4488" s="179"/>
      <c r="G4488" s="177"/>
      <c r="H4488" s="177"/>
      <c r="I4488" s="169">
        <f t="shared" si="630"/>
        <v>0</v>
      </c>
      <c r="J4488" s="149" t="str" cm="1">
        <f t="array" ref="J4488">IF(ISERROR(INDEX('Non Compliance input'!$H$5:$H$156,MATCH(1,(A4488='Non Compliance input'!$A$5:$A$156)*(F4488&gt;='Non Compliance input'!$D$5:$D$156)*(E4488&lt;'Non Compliance input'!$E$5:$E$156)*('Non Compliance input'!$H$5:$H$156="Yes"),0))
),"","Yes")</f>
        <v/>
      </c>
      <c r="K4488" s="149">
        <f t="shared" si="631"/>
        <v>0</v>
      </c>
      <c r="L4488" s="162">
        <f t="shared" si="632"/>
        <v>0</v>
      </c>
      <c r="M4488" s="162" t="str" cm="1">
        <f t="array" ref="M4488">IF(ISERROR(INDEX('Non Compliance input'!$I$5:$I$156,MATCH(1,(A4488='Non Compliance input'!$A$5:$A$156)*(E4488&gt;='Non Compliance input'!$D$5:$D$156)*(F4488&lt;='Non Compliance input'!$E$5:$E$156)*('Non Compliance input'!$I$5:$I$156="Yes"),0))
),"","Yes")</f>
        <v/>
      </c>
      <c r="N4488" s="149" t="str">
        <f>IF(VLOOKUP($A4488,HourEndingOutage!$B$3:$F$746,5,0)="Outage","Outage","")</f>
        <v/>
      </c>
      <c r="O4488" s="18">
        <f t="shared" si="633"/>
        <v>0</v>
      </c>
      <c r="P4488" s="18" t="str">
        <f t="shared" si="634"/>
        <v/>
      </c>
      <c r="Q4488" s="18">
        <f t="shared" si="635"/>
        <v>0</v>
      </c>
      <c r="R4488" s="118"/>
    </row>
    <row r="4489" spans="1:18" x14ac:dyDescent="0.25">
      <c r="A4489" s="25">
        <f t="shared" si="627"/>
        <v>499</v>
      </c>
      <c r="B4489" s="23">
        <f t="shared" si="628"/>
        <v>44582</v>
      </c>
      <c r="C4489" s="24">
        <v>19</v>
      </c>
      <c r="D4489" s="54" t="str">
        <f t="shared" si="629"/>
        <v>ASET</v>
      </c>
      <c r="E4489" s="178"/>
      <c r="F4489" s="179"/>
      <c r="G4489" s="177"/>
      <c r="H4489" s="177"/>
      <c r="I4489" s="169">
        <f t="shared" si="630"/>
        <v>0</v>
      </c>
      <c r="J4489" s="149" t="str" cm="1">
        <f t="array" ref="J4489">IF(ISERROR(INDEX('Non Compliance input'!$H$5:$H$156,MATCH(1,(A4489='Non Compliance input'!$A$5:$A$156)*(F4489&gt;='Non Compliance input'!$D$5:$D$156)*(E4489&lt;'Non Compliance input'!$E$5:$E$156)*('Non Compliance input'!$H$5:$H$156="Yes"),0))
),"","Yes")</f>
        <v/>
      </c>
      <c r="K4489" s="149">
        <f t="shared" si="631"/>
        <v>0</v>
      </c>
      <c r="L4489" s="162">
        <f t="shared" si="632"/>
        <v>0</v>
      </c>
      <c r="M4489" s="162" t="str" cm="1">
        <f t="array" ref="M4489">IF(ISERROR(INDEX('Non Compliance input'!$I$5:$I$156,MATCH(1,(A4489='Non Compliance input'!$A$5:$A$156)*(E4489&gt;='Non Compliance input'!$D$5:$D$156)*(F4489&lt;='Non Compliance input'!$E$5:$E$156)*('Non Compliance input'!$I$5:$I$156="Yes"),0))
),"","Yes")</f>
        <v/>
      </c>
      <c r="N4489" s="149" t="str">
        <f>IF(VLOOKUP($A4489,HourEndingOutage!$B$3:$F$746,5,0)="Outage","Outage","")</f>
        <v/>
      </c>
      <c r="O4489" s="18">
        <f t="shared" si="633"/>
        <v>0</v>
      </c>
      <c r="P4489" s="18" t="str">
        <f t="shared" si="634"/>
        <v/>
      </c>
      <c r="Q4489" s="18">
        <f t="shared" si="635"/>
        <v>0</v>
      </c>
      <c r="R4489" s="118"/>
    </row>
    <row r="4490" spans="1:18" x14ac:dyDescent="0.25">
      <c r="A4490" s="25">
        <f t="shared" si="627"/>
        <v>499</v>
      </c>
      <c r="B4490" s="23">
        <f t="shared" si="628"/>
        <v>44582</v>
      </c>
      <c r="C4490" s="24">
        <v>19</v>
      </c>
      <c r="D4490" s="54" t="str">
        <f t="shared" si="629"/>
        <v>ASET</v>
      </c>
      <c r="E4490" s="178"/>
      <c r="F4490" s="179"/>
      <c r="G4490" s="177"/>
      <c r="H4490" s="177"/>
      <c r="I4490" s="169">
        <f t="shared" si="630"/>
        <v>0</v>
      </c>
      <c r="J4490" s="149" t="str" cm="1">
        <f t="array" ref="J4490">IF(ISERROR(INDEX('Non Compliance input'!$H$5:$H$156,MATCH(1,(A4490='Non Compliance input'!$A$5:$A$156)*(F4490&gt;='Non Compliance input'!$D$5:$D$156)*(E4490&lt;'Non Compliance input'!$E$5:$E$156)*('Non Compliance input'!$H$5:$H$156="Yes"),0))
),"","Yes")</f>
        <v/>
      </c>
      <c r="K4490" s="149">
        <f t="shared" si="631"/>
        <v>0</v>
      </c>
      <c r="L4490" s="162">
        <f t="shared" si="632"/>
        <v>0</v>
      </c>
      <c r="M4490" s="162" t="str" cm="1">
        <f t="array" ref="M4490">IF(ISERROR(INDEX('Non Compliance input'!$I$5:$I$156,MATCH(1,(A4490='Non Compliance input'!$A$5:$A$156)*(E4490&gt;='Non Compliance input'!$D$5:$D$156)*(F4490&lt;='Non Compliance input'!$E$5:$E$156)*('Non Compliance input'!$I$5:$I$156="Yes"),0))
),"","Yes")</f>
        <v/>
      </c>
      <c r="N4490" s="149" t="str">
        <f>IF(VLOOKUP($A4490,HourEndingOutage!$B$3:$F$746,5,0)="Outage","Outage","")</f>
        <v/>
      </c>
      <c r="O4490" s="18">
        <f t="shared" si="633"/>
        <v>0</v>
      </c>
      <c r="P4490" s="18" t="str">
        <f t="shared" si="634"/>
        <v/>
      </c>
      <c r="Q4490" s="18">
        <f t="shared" si="635"/>
        <v>0</v>
      </c>
      <c r="R4490" s="118"/>
    </row>
    <row r="4491" spans="1:18" x14ac:dyDescent="0.25">
      <c r="A4491" s="25">
        <f t="shared" si="627"/>
        <v>499</v>
      </c>
      <c r="B4491" s="23">
        <f t="shared" si="628"/>
        <v>44582</v>
      </c>
      <c r="C4491" s="24">
        <v>19</v>
      </c>
      <c r="D4491" s="54" t="str">
        <f t="shared" si="629"/>
        <v>ASET</v>
      </c>
      <c r="E4491" s="178"/>
      <c r="F4491" s="179"/>
      <c r="G4491" s="177"/>
      <c r="H4491" s="177"/>
      <c r="I4491" s="169">
        <f t="shared" si="630"/>
        <v>0</v>
      </c>
      <c r="J4491" s="149" t="str" cm="1">
        <f t="array" ref="J4491">IF(ISERROR(INDEX('Non Compliance input'!$H$5:$H$156,MATCH(1,(A4491='Non Compliance input'!$A$5:$A$156)*(F4491&gt;='Non Compliance input'!$D$5:$D$156)*(E4491&lt;'Non Compliance input'!$E$5:$E$156)*('Non Compliance input'!$H$5:$H$156="Yes"),0))
),"","Yes")</f>
        <v/>
      </c>
      <c r="K4491" s="149">
        <f t="shared" si="631"/>
        <v>0</v>
      </c>
      <c r="L4491" s="162">
        <f t="shared" si="632"/>
        <v>0</v>
      </c>
      <c r="M4491" s="162" t="str" cm="1">
        <f t="array" ref="M4491">IF(ISERROR(INDEX('Non Compliance input'!$I$5:$I$156,MATCH(1,(A4491='Non Compliance input'!$A$5:$A$156)*(E4491&gt;='Non Compliance input'!$D$5:$D$156)*(F4491&lt;='Non Compliance input'!$E$5:$E$156)*('Non Compliance input'!$I$5:$I$156="Yes"),0))
),"","Yes")</f>
        <v/>
      </c>
      <c r="N4491" s="149" t="str">
        <f>IF(VLOOKUP($A4491,HourEndingOutage!$B$3:$F$746,5,0)="Outage","Outage","")</f>
        <v/>
      </c>
      <c r="O4491" s="18">
        <f t="shared" si="633"/>
        <v>0</v>
      </c>
      <c r="P4491" s="18" t="str">
        <f t="shared" si="634"/>
        <v/>
      </c>
      <c r="Q4491" s="18">
        <f t="shared" si="635"/>
        <v>0</v>
      </c>
      <c r="R4491" s="118"/>
    </row>
    <row r="4492" spans="1:18" x14ac:dyDescent="0.25">
      <c r="A4492" s="25">
        <f t="shared" si="627"/>
        <v>499</v>
      </c>
      <c r="B4492" s="23">
        <f t="shared" si="628"/>
        <v>44582</v>
      </c>
      <c r="C4492" s="24">
        <v>19</v>
      </c>
      <c r="D4492" s="54" t="str">
        <f t="shared" si="629"/>
        <v>ASET</v>
      </c>
      <c r="E4492" s="178"/>
      <c r="F4492" s="179"/>
      <c r="G4492" s="177"/>
      <c r="H4492" s="177"/>
      <c r="I4492" s="169">
        <f t="shared" si="630"/>
        <v>0</v>
      </c>
      <c r="J4492" s="149" t="str" cm="1">
        <f t="array" ref="J4492">IF(ISERROR(INDEX('Non Compliance input'!$H$5:$H$156,MATCH(1,(A4492='Non Compliance input'!$A$5:$A$156)*(F4492&gt;='Non Compliance input'!$D$5:$D$156)*(E4492&lt;'Non Compliance input'!$E$5:$E$156)*('Non Compliance input'!$H$5:$H$156="Yes"),0))
),"","Yes")</f>
        <v/>
      </c>
      <c r="K4492" s="149">
        <f t="shared" si="631"/>
        <v>0</v>
      </c>
      <c r="L4492" s="162">
        <f t="shared" si="632"/>
        <v>0</v>
      </c>
      <c r="M4492" s="162" t="str" cm="1">
        <f t="array" ref="M4492">IF(ISERROR(INDEX('Non Compliance input'!$I$5:$I$156,MATCH(1,(A4492='Non Compliance input'!$A$5:$A$156)*(E4492&gt;='Non Compliance input'!$D$5:$D$156)*(F4492&lt;='Non Compliance input'!$E$5:$E$156)*('Non Compliance input'!$I$5:$I$156="Yes"),0))
),"","Yes")</f>
        <v/>
      </c>
      <c r="N4492" s="149" t="str">
        <f>IF(VLOOKUP($A4492,HourEndingOutage!$B$3:$F$746,5,0)="Outage","Outage","")</f>
        <v/>
      </c>
      <c r="O4492" s="18">
        <f t="shared" si="633"/>
        <v>0</v>
      </c>
      <c r="P4492" s="18" t="str">
        <f t="shared" si="634"/>
        <v/>
      </c>
      <c r="Q4492" s="18">
        <f t="shared" si="635"/>
        <v>0</v>
      </c>
      <c r="R4492" s="118"/>
    </row>
    <row r="4493" spans="1:18" x14ac:dyDescent="0.25">
      <c r="A4493" s="25">
        <f t="shared" si="627"/>
        <v>499</v>
      </c>
      <c r="B4493" s="23">
        <f t="shared" si="628"/>
        <v>44582</v>
      </c>
      <c r="C4493" s="24">
        <v>19</v>
      </c>
      <c r="D4493" s="54" t="str">
        <f t="shared" si="629"/>
        <v>ASET</v>
      </c>
      <c r="E4493" s="178"/>
      <c r="F4493" s="179"/>
      <c r="G4493" s="177"/>
      <c r="H4493" s="177"/>
      <c r="I4493" s="169">
        <f t="shared" si="630"/>
        <v>0</v>
      </c>
      <c r="J4493" s="149" t="str" cm="1">
        <f t="array" ref="J4493">IF(ISERROR(INDEX('Non Compliance input'!$H$5:$H$156,MATCH(1,(A4493='Non Compliance input'!$A$5:$A$156)*(F4493&gt;='Non Compliance input'!$D$5:$D$156)*(E4493&lt;'Non Compliance input'!$E$5:$E$156)*('Non Compliance input'!$H$5:$H$156="Yes"),0))
),"","Yes")</f>
        <v/>
      </c>
      <c r="K4493" s="149">
        <f t="shared" si="631"/>
        <v>0</v>
      </c>
      <c r="L4493" s="162">
        <f t="shared" si="632"/>
        <v>0</v>
      </c>
      <c r="M4493" s="162" t="str" cm="1">
        <f t="array" ref="M4493">IF(ISERROR(INDEX('Non Compliance input'!$I$5:$I$156,MATCH(1,(A4493='Non Compliance input'!$A$5:$A$156)*(E4493&gt;='Non Compliance input'!$D$5:$D$156)*(F4493&lt;='Non Compliance input'!$E$5:$E$156)*('Non Compliance input'!$I$5:$I$156="Yes"),0))
),"","Yes")</f>
        <v/>
      </c>
      <c r="N4493" s="149" t="str">
        <f>IF(VLOOKUP($A4493,HourEndingOutage!$B$3:$F$746,5,0)="Outage","Outage","")</f>
        <v/>
      </c>
      <c r="O4493" s="18">
        <f t="shared" si="633"/>
        <v>0</v>
      </c>
      <c r="P4493" s="18" t="str">
        <f t="shared" si="634"/>
        <v/>
      </c>
      <c r="Q4493" s="18">
        <f t="shared" si="635"/>
        <v>0</v>
      </c>
      <c r="R4493" s="118"/>
    </row>
    <row r="4494" spans="1:18" x14ac:dyDescent="0.25">
      <c r="A4494" s="25">
        <f t="shared" si="627"/>
        <v>500</v>
      </c>
      <c r="B4494" s="23">
        <f t="shared" si="628"/>
        <v>44582</v>
      </c>
      <c r="C4494" s="24">
        <v>20</v>
      </c>
      <c r="D4494" s="54" t="str">
        <f t="shared" si="629"/>
        <v>ASET</v>
      </c>
      <c r="E4494" s="178"/>
      <c r="F4494" s="179"/>
      <c r="G4494" s="177"/>
      <c r="H4494" s="177"/>
      <c r="I4494" s="169">
        <f t="shared" si="630"/>
        <v>0</v>
      </c>
      <c r="J4494" s="149" t="str" cm="1">
        <f t="array" ref="J4494">IF(ISERROR(INDEX('Non Compliance input'!$H$5:$H$156,MATCH(1,(A4494='Non Compliance input'!$A$5:$A$156)*(F4494&gt;='Non Compliance input'!$D$5:$D$156)*(E4494&lt;'Non Compliance input'!$E$5:$E$156)*('Non Compliance input'!$H$5:$H$156="Yes"),0))
),"","Yes")</f>
        <v/>
      </c>
      <c r="K4494" s="149">
        <f t="shared" si="631"/>
        <v>0</v>
      </c>
      <c r="L4494" s="162">
        <f t="shared" si="632"/>
        <v>0</v>
      </c>
      <c r="M4494" s="162" t="str" cm="1">
        <f t="array" ref="M4494">IF(ISERROR(INDEX('Non Compliance input'!$I$5:$I$156,MATCH(1,(A4494='Non Compliance input'!$A$5:$A$156)*(E4494&gt;='Non Compliance input'!$D$5:$D$156)*(F4494&lt;='Non Compliance input'!$E$5:$E$156)*('Non Compliance input'!$I$5:$I$156="Yes"),0))
),"","Yes")</f>
        <v/>
      </c>
      <c r="N4494" s="149" t="str">
        <f>IF(VLOOKUP($A4494,HourEndingOutage!$B$3:$F$746,5,0)="Outage","Outage","")</f>
        <v/>
      </c>
      <c r="O4494" s="18">
        <f t="shared" si="633"/>
        <v>0</v>
      </c>
      <c r="P4494" s="18" t="str">
        <f t="shared" si="634"/>
        <v/>
      </c>
      <c r="Q4494" s="18">
        <f t="shared" si="635"/>
        <v>0</v>
      </c>
      <c r="R4494" s="118"/>
    </row>
    <row r="4495" spans="1:18" x14ac:dyDescent="0.25">
      <c r="A4495" s="25">
        <f t="shared" si="627"/>
        <v>500</v>
      </c>
      <c r="B4495" s="23">
        <f t="shared" si="628"/>
        <v>44582</v>
      </c>
      <c r="C4495" s="24">
        <v>20</v>
      </c>
      <c r="D4495" s="54" t="str">
        <f t="shared" si="629"/>
        <v>ASET</v>
      </c>
      <c r="E4495" s="178"/>
      <c r="F4495" s="179"/>
      <c r="G4495" s="177"/>
      <c r="H4495" s="177"/>
      <c r="I4495" s="169">
        <f t="shared" si="630"/>
        <v>0</v>
      </c>
      <c r="J4495" s="149" t="str" cm="1">
        <f t="array" ref="J4495">IF(ISERROR(INDEX('Non Compliance input'!$H$5:$H$156,MATCH(1,(A4495='Non Compliance input'!$A$5:$A$156)*(F4495&gt;='Non Compliance input'!$D$5:$D$156)*(E4495&lt;'Non Compliance input'!$E$5:$E$156)*('Non Compliance input'!$H$5:$H$156="Yes"),0))
),"","Yes")</f>
        <v/>
      </c>
      <c r="K4495" s="149">
        <f t="shared" si="631"/>
        <v>0</v>
      </c>
      <c r="L4495" s="162">
        <f t="shared" si="632"/>
        <v>0</v>
      </c>
      <c r="M4495" s="162" t="str" cm="1">
        <f t="array" ref="M4495">IF(ISERROR(INDEX('Non Compliance input'!$I$5:$I$156,MATCH(1,(A4495='Non Compliance input'!$A$5:$A$156)*(E4495&gt;='Non Compliance input'!$D$5:$D$156)*(F4495&lt;='Non Compliance input'!$E$5:$E$156)*('Non Compliance input'!$I$5:$I$156="Yes"),0))
),"","Yes")</f>
        <v/>
      </c>
      <c r="N4495" s="149" t="str">
        <f>IF(VLOOKUP($A4495,HourEndingOutage!$B$3:$F$746,5,0)="Outage","Outage","")</f>
        <v/>
      </c>
      <c r="O4495" s="18">
        <f t="shared" si="633"/>
        <v>0</v>
      </c>
      <c r="P4495" s="18" t="str">
        <f t="shared" si="634"/>
        <v/>
      </c>
      <c r="Q4495" s="18">
        <f t="shared" si="635"/>
        <v>0</v>
      </c>
      <c r="R4495" s="118"/>
    </row>
    <row r="4496" spans="1:18" x14ac:dyDescent="0.25">
      <c r="A4496" s="25">
        <f t="shared" si="627"/>
        <v>500</v>
      </c>
      <c r="B4496" s="23">
        <f t="shared" si="628"/>
        <v>44582</v>
      </c>
      <c r="C4496" s="24">
        <v>20</v>
      </c>
      <c r="D4496" s="54" t="str">
        <f t="shared" si="629"/>
        <v>ASET</v>
      </c>
      <c r="E4496" s="178"/>
      <c r="F4496" s="179"/>
      <c r="G4496" s="177"/>
      <c r="H4496" s="177"/>
      <c r="I4496" s="169">
        <f t="shared" si="630"/>
        <v>0</v>
      </c>
      <c r="J4496" s="149" t="str" cm="1">
        <f t="array" ref="J4496">IF(ISERROR(INDEX('Non Compliance input'!$H$5:$H$156,MATCH(1,(A4496='Non Compliance input'!$A$5:$A$156)*(F4496&gt;='Non Compliance input'!$D$5:$D$156)*(E4496&lt;'Non Compliance input'!$E$5:$E$156)*('Non Compliance input'!$H$5:$H$156="Yes"),0))
),"","Yes")</f>
        <v/>
      </c>
      <c r="K4496" s="149">
        <f t="shared" si="631"/>
        <v>0</v>
      </c>
      <c r="L4496" s="162">
        <f t="shared" si="632"/>
        <v>0</v>
      </c>
      <c r="M4496" s="162" t="str" cm="1">
        <f t="array" ref="M4496">IF(ISERROR(INDEX('Non Compliance input'!$I$5:$I$156,MATCH(1,(A4496='Non Compliance input'!$A$5:$A$156)*(E4496&gt;='Non Compliance input'!$D$5:$D$156)*(F4496&lt;='Non Compliance input'!$E$5:$E$156)*('Non Compliance input'!$I$5:$I$156="Yes"),0))
),"","Yes")</f>
        <v/>
      </c>
      <c r="N4496" s="149" t="str">
        <f>IF(VLOOKUP($A4496,HourEndingOutage!$B$3:$F$746,5,0)="Outage","Outage","")</f>
        <v/>
      </c>
      <c r="O4496" s="18">
        <f t="shared" si="633"/>
        <v>0</v>
      </c>
      <c r="P4496" s="18" t="str">
        <f t="shared" si="634"/>
        <v/>
      </c>
      <c r="Q4496" s="18">
        <f t="shared" si="635"/>
        <v>0</v>
      </c>
      <c r="R4496" s="118"/>
    </row>
    <row r="4497" spans="1:18" x14ac:dyDescent="0.25">
      <c r="A4497" s="25">
        <f t="shared" si="627"/>
        <v>500</v>
      </c>
      <c r="B4497" s="23">
        <f t="shared" si="628"/>
        <v>44582</v>
      </c>
      <c r="C4497" s="24">
        <v>20</v>
      </c>
      <c r="D4497" s="54" t="str">
        <f t="shared" si="629"/>
        <v>ASET</v>
      </c>
      <c r="E4497" s="178"/>
      <c r="F4497" s="179"/>
      <c r="G4497" s="177"/>
      <c r="H4497" s="177"/>
      <c r="I4497" s="169">
        <f t="shared" si="630"/>
        <v>0</v>
      </c>
      <c r="J4497" s="149" t="str" cm="1">
        <f t="array" ref="J4497">IF(ISERROR(INDEX('Non Compliance input'!$H$5:$H$156,MATCH(1,(A4497='Non Compliance input'!$A$5:$A$156)*(F4497&gt;='Non Compliance input'!$D$5:$D$156)*(E4497&lt;'Non Compliance input'!$E$5:$E$156)*('Non Compliance input'!$H$5:$H$156="Yes"),0))
),"","Yes")</f>
        <v/>
      </c>
      <c r="K4497" s="149">
        <f t="shared" si="631"/>
        <v>0</v>
      </c>
      <c r="L4497" s="162">
        <f t="shared" si="632"/>
        <v>0</v>
      </c>
      <c r="M4497" s="162" t="str" cm="1">
        <f t="array" ref="M4497">IF(ISERROR(INDEX('Non Compliance input'!$I$5:$I$156,MATCH(1,(A4497='Non Compliance input'!$A$5:$A$156)*(E4497&gt;='Non Compliance input'!$D$5:$D$156)*(F4497&lt;='Non Compliance input'!$E$5:$E$156)*('Non Compliance input'!$I$5:$I$156="Yes"),0))
),"","Yes")</f>
        <v/>
      </c>
      <c r="N4497" s="149" t="str">
        <f>IF(VLOOKUP($A4497,HourEndingOutage!$B$3:$F$746,5,0)="Outage","Outage","")</f>
        <v/>
      </c>
      <c r="O4497" s="18">
        <f t="shared" si="633"/>
        <v>0</v>
      </c>
      <c r="P4497" s="18" t="str">
        <f t="shared" si="634"/>
        <v/>
      </c>
      <c r="Q4497" s="18">
        <f t="shared" si="635"/>
        <v>0</v>
      </c>
      <c r="R4497" s="118"/>
    </row>
    <row r="4498" spans="1:18" x14ac:dyDescent="0.25">
      <c r="A4498" s="25">
        <f t="shared" si="627"/>
        <v>500</v>
      </c>
      <c r="B4498" s="23">
        <f t="shared" si="628"/>
        <v>44582</v>
      </c>
      <c r="C4498" s="24">
        <v>20</v>
      </c>
      <c r="D4498" s="54" t="str">
        <f t="shared" si="629"/>
        <v>ASET</v>
      </c>
      <c r="E4498" s="178"/>
      <c r="F4498" s="179"/>
      <c r="G4498" s="177"/>
      <c r="H4498" s="177"/>
      <c r="I4498" s="169">
        <f t="shared" si="630"/>
        <v>0</v>
      </c>
      <c r="J4498" s="149" t="str" cm="1">
        <f t="array" ref="J4498">IF(ISERROR(INDEX('Non Compliance input'!$H$5:$H$156,MATCH(1,(A4498='Non Compliance input'!$A$5:$A$156)*(F4498&gt;='Non Compliance input'!$D$5:$D$156)*(E4498&lt;'Non Compliance input'!$E$5:$E$156)*('Non Compliance input'!$H$5:$H$156="Yes"),0))
),"","Yes")</f>
        <v/>
      </c>
      <c r="K4498" s="149">
        <f t="shared" si="631"/>
        <v>0</v>
      </c>
      <c r="L4498" s="162">
        <f t="shared" si="632"/>
        <v>0</v>
      </c>
      <c r="M4498" s="162" t="str" cm="1">
        <f t="array" ref="M4498">IF(ISERROR(INDEX('Non Compliance input'!$I$5:$I$156,MATCH(1,(A4498='Non Compliance input'!$A$5:$A$156)*(E4498&gt;='Non Compliance input'!$D$5:$D$156)*(F4498&lt;='Non Compliance input'!$E$5:$E$156)*('Non Compliance input'!$I$5:$I$156="Yes"),0))
),"","Yes")</f>
        <v/>
      </c>
      <c r="N4498" s="149" t="str">
        <f>IF(VLOOKUP($A4498,HourEndingOutage!$B$3:$F$746,5,0)="Outage","Outage","")</f>
        <v/>
      </c>
      <c r="O4498" s="18">
        <f t="shared" si="633"/>
        <v>0</v>
      </c>
      <c r="P4498" s="18" t="str">
        <f t="shared" si="634"/>
        <v/>
      </c>
      <c r="Q4498" s="18">
        <f t="shared" si="635"/>
        <v>0</v>
      </c>
      <c r="R4498" s="118"/>
    </row>
    <row r="4499" spans="1:18" x14ac:dyDescent="0.25">
      <c r="A4499" s="25">
        <f t="shared" si="627"/>
        <v>500</v>
      </c>
      <c r="B4499" s="23">
        <f t="shared" si="628"/>
        <v>44582</v>
      </c>
      <c r="C4499" s="24">
        <v>20</v>
      </c>
      <c r="D4499" s="54" t="str">
        <f t="shared" si="629"/>
        <v>ASET</v>
      </c>
      <c r="E4499" s="178"/>
      <c r="F4499" s="179"/>
      <c r="G4499" s="177"/>
      <c r="H4499" s="177"/>
      <c r="I4499" s="169">
        <f t="shared" si="630"/>
        <v>0</v>
      </c>
      <c r="J4499" s="149" t="str" cm="1">
        <f t="array" ref="J4499">IF(ISERROR(INDEX('Non Compliance input'!$H$5:$H$156,MATCH(1,(A4499='Non Compliance input'!$A$5:$A$156)*(F4499&gt;='Non Compliance input'!$D$5:$D$156)*(E4499&lt;'Non Compliance input'!$E$5:$E$156)*('Non Compliance input'!$H$5:$H$156="Yes"),0))
),"","Yes")</f>
        <v/>
      </c>
      <c r="K4499" s="149">
        <f t="shared" si="631"/>
        <v>0</v>
      </c>
      <c r="L4499" s="162">
        <f t="shared" si="632"/>
        <v>0</v>
      </c>
      <c r="M4499" s="162" t="str" cm="1">
        <f t="array" ref="M4499">IF(ISERROR(INDEX('Non Compliance input'!$I$5:$I$156,MATCH(1,(A4499='Non Compliance input'!$A$5:$A$156)*(E4499&gt;='Non Compliance input'!$D$5:$D$156)*(F4499&lt;='Non Compliance input'!$E$5:$E$156)*('Non Compliance input'!$I$5:$I$156="Yes"),0))
),"","Yes")</f>
        <v/>
      </c>
      <c r="N4499" s="149" t="str">
        <f>IF(VLOOKUP($A4499,HourEndingOutage!$B$3:$F$746,5,0)="Outage","Outage","")</f>
        <v/>
      </c>
      <c r="O4499" s="18">
        <f t="shared" si="633"/>
        <v>0</v>
      </c>
      <c r="P4499" s="18" t="str">
        <f t="shared" si="634"/>
        <v/>
      </c>
      <c r="Q4499" s="18">
        <f t="shared" si="635"/>
        <v>0</v>
      </c>
      <c r="R4499" s="118"/>
    </row>
    <row r="4500" spans="1:18" x14ac:dyDescent="0.25">
      <c r="A4500" s="25">
        <f t="shared" si="627"/>
        <v>500</v>
      </c>
      <c r="B4500" s="23">
        <f t="shared" si="628"/>
        <v>44582</v>
      </c>
      <c r="C4500" s="24">
        <v>20</v>
      </c>
      <c r="D4500" s="54" t="str">
        <f t="shared" si="629"/>
        <v>ASET</v>
      </c>
      <c r="E4500" s="178"/>
      <c r="F4500" s="179"/>
      <c r="G4500" s="177"/>
      <c r="H4500" s="177"/>
      <c r="I4500" s="169">
        <f t="shared" si="630"/>
        <v>0</v>
      </c>
      <c r="J4500" s="149" t="str" cm="1">
        <f t="array" ref="J4500">IF(ISERROR(INDEX('Non Compliance input'!$H$5:$H$156,MATCH(1,(A4500='Non Compliance input'!$A$5:$A$156)*(F4500&gt;='Non Compliance input'!$D$5:$D$156)*(E4500&lt;'Non Compliance input'!$E$5:$E$156)*('Non Compliance input'!$H$5:$H$156="Yes"),0))
),"","Yes")</f>
        <v/>
      </c>
      <c r="K4500" s="149">
        <f t="shared" si="631"/>
        <v>0</v>
      </c>
      <c r="L4500" s="162">
        <f t="shared" si="632"/>
        <v>0</v>
      </c>
      <c r="M4500" s="162" t="str" cm="1">
        <f t="array" ref="M4500">IF(ISERROR(INDEX('Non Compliance input'!$I$5:$I$156,MATCH(1,(A4500='Non Compliance input'!$A$5:$A$156)*(E4500&gt;='Non Compliance input'!$D$5:$D$156)*(F4500&lt;='Non Compliance input'!$E$5:$E$156)*('Non Compliance input'!$I$5:$I$156="Yes"),0))
),"","Yes")</f>
        <v/>
      </c>
      <c r="N4500" s="149" t="str">
        <f>IF(VLOOKUP($A4500,HourEndingOutage!$B$3:$F$746,5,0)="Outage","Outage","")</f>
        <v/>
      </c>
      <c r="O4500" s="18">
        <f t="shared" si="633"/>
        <v>0</v>
      </c>
      <c r="P4500" s="18" t="str">
        <f t="shared" si="634"/>
        <v/>
      </c>
      <c r="Q4500" s="18">
        <f t="shared" si="635"/>
        <v>0</v>
      </c>
      <c r="R4500" s="118"/>
    </row>
    <row r="4501" spans="1:18" x14ac:dyDescent="0.25">
      <c r="A4501" s="25">
        <f t="shared" si="627"/>
        <v>500</v>
      </c>
      <c r="B4501" s="23">
        <f t="shared" si="628"/>
        <v>44582</v>
      </c>
      <c r="C4501" s="24">
        <v>20</v>
      </c>
      <c r="D4501" s="54" t="str">
        <f t="shared" si="629"/>
        <v>ASET</v>
      </c>
      <c r="E4501" s="178"/>
      <c r="F4501" s="179"/>
      <c r="G4501" s="177"/>
      <c r="H4501" s="177"/>
      <c r="I4501" s="169">
        <f t="shared" si="630"/>
        <v>0</v>
      </c>
      <c r="J4501" s="149" t="str" cm="1">
        <f t="array" ref="J4501">IF(ISERROR(INDEX('Non Compliance input'!$H$5:$H$156,MATCH(1,(A4501='Non Compliance input'!$A$5:$A$156)*(F4501&gt;='Non Compliance input'!$D$5:$D$156)*(E4501&lt;'Non Compliance input'!$E$5:$E$156)*('Non Compliance input'!$H$5:$H$156="Yes"),0))
),"","Yes")</f>
        <v/>
      </c>
      <c r="K4501" s="149">
        <f t="shared" si="631"/>
        <v>0</v>
      </c>
      <c r="L4501" s="162">
        <f t="shared" si="632"/>
        <v>0</v>
      </c>
      <c r="M4501" s="162" t="str" cm="1">
        <f t="array" ref="M4501">IF(ISERROR(INDEX('Non Compliance input'!$I$5:$I$156,MATCH(1,(A4501='Non Compliance input'!$A$5:$A$156)*(E4501&gt;='Non Compliance input'!$D$5:$D$156)*(F4501&lt;='Non Compliance input'!$E$5:$E$156)*('Non Compliance input'!$I$5:$I$156="Yes"),0))
),"","Yes")</f>
        <v/>
      </c>
      <c r="N4501" s="149" t="str">
        <f>IF(VLOOKUP($A4501,HourEndingOutage!$B$3:$F$746,5,0)="Outage","Outage","")</f>
        <v/>
      </c>
      <c r="O4501" s="18">
        <f t="shared" si="633"/>
        <v>0</v>
      </c>
      <c r="P4501" s="18" t="str">
        <f t="shared" si="634"/>
        <v/>
      </c>
      <c r="Q4501" s="18">
        <f t="shared" si="635"/>
        <v>0</v>
      </c>
      <c r="R4501" s="118"/>
    </row>
    <row r="4502" spans="1:18" x14ac:dyDescent="0.25">
      <c r="A4502" s="25">
        <f t="shared" si="627"/>
        <v>500</v>
      </c>
      <c r="B4502" s="23">
        <f t="shared" si="628"/>
        <v>44582</v>
      </c>
      <c r="C4502" s="24">
        <v>20</v>
      </c>
      <c r="D4502" s="54" t="str">
        <f t="shared" si="629"/>
        <v>ASET</v>
      </c>
      <c r="E4502" s="178"/>
      <c r="F4502" s="179"/>
      <c r="G4502" s="177"/>
      <c r="H4502" s="177"/>
      <c r="I4502" s="169">
        <f t="shared" si="630"/>
        <v>0</v>
      </c>
      <c r="J4502" s="149" t="str" cm="1">
        <f t="array" ref="J4502">IF(ISERROR(INDEX('Non Compliance input'!$H$5:$H$156,MATCH(1,(A4502='Non Compliance input'!$A$5:$A$156)*(F4502&gt;='Non Compliance input'!$D$5:$D$156)*(E4502&lt;'Non Compliance input'!$E$5:$E$156)*('Non Compliance input'!$H$5:$H$156="Yes"),0))
),"","Yes")</f>
        <v/>
      </c>
      <c r="K4502" s="149">
        <f t="shared" si="631"/>
        <v>0</v>
      </c>
      <c r="L4502" s="162">
        <f t="shared" si="632"/>
        <v>0</v>
      </c>
      <c r="M4502" s="162" t="str" cm="1">
        <f t="array" ref="M4502">IF(ISERROR(INDEX('Non Compliance input'!$I$5:$I$156,MATCH(1,(A4502='Non Compliance input'!$A$5:$A$156)*(E4502&gt;='Non Compliance input'!$D$5:$D$156)*(F4502&lt;='Non Compliance input'!$E$5:$E$156)*('Non Compliance input'!$I$5:$I$156="Yes"),0))
),"","Yes")</f>
        <v/>
      </c>
      <c r="N4502" s="149" t="str">
        <f>IF(VLOOKUP($A4502,HourEndingOutage!$B$3:$F$746,5,0)="Outage","Outage","")</f>
        <v/>
      </c>
      <c r="O4502" s="18">
        <f t="shared" si="633"/>
        <v>0</v>
      </c>
      <c r="P4502" s="18" t="str">
        <f t="shared" si="634"/>
        <v/>
      </c>
      <c r="Q4502" s="18">
        <f t="shared" si="635"/>
        <v>0</v>
      </c>
      <c r="R4502" s="118"/>
    </row>
    <row r="4503" spans="1:18" x14ac:dyDescent="0.25">
      <c r="A4503" s="25">
        <f t="shared" si="627"/>
        <v>501</v>
      </c>
      <c r="B4503" s="23">
        <f t="shared" si="628"/>
        <v>44582</v>
      </c>
      <c r="C4503" s="24">
        <v>21</v>
      </c>
      <c r="D4503" s="54" t="str">
        <f t="shared" si="629"/>
        <v>ASET</v>
      </c>
      <c r="E4503" s="178"/>
      <c r="F4503" s="179"/>
      <c r="G4503" s="177"/>
      <c r="H4503" s="177"/>
      <c r="I4503" s="169">
        <f t="shared" si="630"/>
        <v>0</v>
      </c>
      <c r="J4503" s="149" t="str" cm="1">
        <f t="array" ref="J4503">IF(ISERROR(INDEX('Non Compliance input'!$H$5:$H$156,MATCH(1,(A4503='Non Compliance input'!$A$5:$A$156)*(F4503&gt;='Non Compliance input'!$D$5:$D$156)*(E4503&lt;'Non Compliance input'!$E$5:$E$156)*('Non Compliance input'!$H$5:$H$156="Yes"),0))
),"","Yes")</f>
        <v/>
      </c>
      <c r="K4503" s="149">
        <f t="shared" si="631"/>
        <v>0</v>
      </c>
      <c r="L4503" s="162">
        <f t="shared" si="632"/>
        <v>0</v>
      </c>
      <c r="M4503" s="162" t="str" cm="1">
        <f t="array" ref="M4503">IF(ISERROR(INDEX('Non Compliance input'!$I$5:$I$156,MATCH(1,(A4503='Non Compliance input'!$A$5:$A$156)*(E4503&gt;='Non Compliance input'!$D$5:$D$156)*(F4503&lt;='Non Compliance input'!$E$5:$E$156)*('Non Compliance input'!$I$5:$I$156="Yes"),0))
),"","Yes")</f>
        <v/>
      </c>
      <c r="N4503" s="149" t="str">
        <f>IF(VLOOKUP($A4503,HourEndingOutage!$B$3:$F$746,5,0)="Outage","Outage","")</f>
        <v/>
      </c>
      <c r="O4503" s="18">
        <f t="shared" si="633"/>
        <v>0</v>
      </c>
      <c r="P4503" s="18" t="str">
        <f t="shared" si="634"/>
        <v/>
      </c>
      <c r="Q4503" s="18">
        <f t="shared" si="635"/>
        <v>0</v>
      </c>
      <c r="R4503" s="118"/>
    </row>
    <row r="4504" spans="1:18" x14ac:dyDescent="0.25">
      <c r="A4504" s="25">
        <f t="shared" si="627"/>
        <v>501</v>
      </c>
      <c r="B4504" s="23">
        <f t="shared" si="628"/>
        <v>44582</v>
      </c>
      <c r="C4504" s="24">
        <v>21</v>
      </c>
      <c r="D4504" s="54" t="str">
        <f t="shared" si="629"/>
        <v>ASET</v>
      </c>
      <c r="E4504" s="178"/>
      <c r="F4504" s="179"/>
      <c r="G4504" s="177"/>
      <c r="H4504" s="177"/>
      <c r="I4504" s="169">
        <f t="shared" si="630"/>
        <v>0</v>
      </c>
      <c r="J4504" s="149" t="str" cm="1">
        <f t="array" ref="J4504">IF(ISERROR(INDEX('Non Compliance input'!$H$5:$H$156,MATCH(1,(A4504='Non Compliance input'!$A$5:$A$156)*(F4504&gt;='Non Compliance input'!$D$5:$D$156)*(E4504&lt;'Non Compliance input'!$E$5:$E$156)*('Non Compliance input'!$H$5:$H$156="Yes"),0))
),"","Yes")</f>
        <v/>
      </c>
      <c r="K4504" s="149">
        <f t="shared" si="631"/>
        <v>0</v>
      </c>
      <c r="L4504" s="162">
        <f t="shared" si="632"/>
        <v>0</v>
      </c>
      <c r="M4504" s="162" t="str" cm="1">
        <f t="array" ref="M4504">IF(ISERROR(INDEX('Non Compliance input'!$I$5:$I$156,MATCH(1,(A4504='Non Compliance input'!$A$5:$A$156)*(E4504&gt;='Non Compliance input'!$D$5:$D$156)*(F4504&lt;='Non Compliance input'!$E$5:$E$156)*('Non Compliance input'!$I$5:$I$156="Yes"),0))
),"","Yes")</f>
        <v/>
      </c>
      <c r="N4504" s="149" t="str">
        <f>IF(VLOOKUP($A4504,HourEndingOutage!$B$3:$F$746,5,0)="Outage","Outage","")</f>
        <v/>
      </c>
      <c r="O4504" s="18">
        <f t="shared" si="633"/>
        <v>0</v>
      </c>
      <c r="P4504" s="18" t="str">
        <f t="shared" si="634"/>
        <v/>
      </c>
      <c r="Q4504" s="18">
        <f t="shared" si="635"/>
        <v>0</v>
      </c>
      <c r="R4504" s="118"/>
    </row>
    <row r="4505" spans="1:18" x14ac:dyDescent="0.25">
      <c r="A4505" s="25">
        <f t="shared" si="627"/>
        <v>501</v>
      </c>
      <c r="B4505" s="23">
        <f t="shared" si="628"/>
        <v>44582</v>
      </c>
      <c r="C4505" s="24">
        <v>21</v>
      </c>
      <c r="D4505" s="54" t="str">
        <f t="shared" si="629"/>
        <v>ASET</v>
      </c>
      <c r="E4505" s="178"/>
      <c r="F4505" s="179"/>
      <c r="G4505" s="177"/>
      <c r="H4505" s="177"/>
      <c r="I4505" s="169">
        <f t="shared" si="630"/>
        <v>0</v>
      </c>
      <c r="J4505" s="149" t="str" cm="1">
        <f t="array" ref="J4505">IF(ISERROR(INDEX('Non Compliance input'!$H$5:$H$156,MATCH(1,(A4505='Non Compliance input'!$A$5:$A$156)*(F4505&gt;='Non Compliance input'!$D$5:$D$156)*(E4505&lt;'Non Compliance input'!$E$5:$E$156)*('Non Compliance input'!$H$5:$H$156="Yes"),0))
),"","Yes")</f>
        <v/>
      </c>
      <c r="K4505" s="149">
        <f t="shared" si="631"/>
        <v>0</v>
      </c>
      <c r="L4505" s="162">
        <f t="shared" si="632"/>
        <v>0</v>
      </c>
      <c r="M4505" s="162" t="str" cm="1">
        <f t="array" ref="M4505">IF(ISERROR(INDEX('Non Compliance input'!$I$5:$I$156,MATCH(1,(A4505='Non Compliance input'!$A$5:$A$156)*(E4505&gt;='Non Compliance input'!$D$5:$D$156)*(F4505&lt;='Non Compliance input'!$E$5:$E$156)*('Non Compliance input'!$I$5:$I$156="Yes"),0))
),"","Yes")</f>
        <v/>
      </c>
      <c r="N4505" s="149" t="str">
        <f>IF(VLOOKUP($A4505,HourEndingOutage!$B$3:$F$746,5,0)="Outage","Outage","")</f>
        <v/>
      </c>
      <c r="O4505" s="18">
        <f t="shared" si="633"/>
        <v>0</v>
      </c>
      <c r="P4505" s="18" t="str">
        <f t="shared" si="634"/>
        <v/>
      </c>
      <c r="Q4505" s="18">
        <f t="shared" si="635"/>
        <v>0</v>
      </c>
      <c r="R4505" s="118"/>
    </row>
    <row r="4506" spans="1:18" x14ac:dyDescent="0.25">
      <c r="A4506" s="25">
        <f t="shared" si="627"/>
        <v>501</v>
      </c>
      <c r="B4506" s="23">
        <f t="shared" si="628"/>
        <v>44582</v>
      </c>
      <c r="C4506" s="24">
        <v>21</v>
      </c>
      <c r="D4506" s="54" t="str">
        <f t="shared" si="629"/>
        <v>ASET</v>
      </c>
      <c r="E4506" s="178"/>
      <c r="F4506" s="179"/>
      <c r="G4506" s="177"/>
      <c r="H4506" s="177"/>
      <c r="I4506" s="169">
        <f t="shared" si="630"/>
        <v>0</v>
      </c>
      <c r="J4506" s="149" t="str" cm="1">
        <f t="array" ref="J4506">IF(ISERROR(INDEX('Non Compliance input'!$H$5:$H$156,MATCH(1,(A4506='Non Compliance input'!$A$5:$A$156)*(F4506&gt;='Non Compliance input'!$D$5:$D$156)*(E4506&lt;'Non Compliance input'!$E$5:$E$156)*('Non Compliance input'!$H$5:$H$156="Yes"),0))
),"","Yes")</f>
        <v/>
      </c>
      <c r="K4506" s="149">
        <f t="shared" si="631"/>
        <v>0</v>
      </c>
      <c r="L4506" s="162">
        <f t="shared" si="632"/>
        <v>0</v>
      </c>
      <c r="M4506" s="162" t="str" cm="1">
        <f t="array" ref="M4506">IF(ISERROR(INDEX('Non Compliance input'!$I$5:$I$156,MATCH(1,(A4506='Non Compliance input'!$A$5:$A$156)*(E4506&gt;='Non Compliance input'!$D$5:$D$156)*(F4506&lt;='Non Compliance input'!$E$5:$E$156)*('Non Compliance input'!$I$5:$I$156="Yes"),0))
),"","Yes")</f>
        <v/>
      </c>
      <c r="N4506" s="149" t="str">
        <f>IF(VLOOKUP($A4506,HourEndingOutage!$B$3:$F$746,5,0)="Outage","Outage","")</f>
        <v/>
      </c>
      <c r="O4506" s="18">
        <f t="shared" si="633"/>
        <v>0</v>
      </c>
      <c r="P4506" s="18" t="str">
        <f t="shared" si="634"/>
        <v/>
      </c>
      <c r="Q4506" s="18">
        <f t="shared" si="635"/>
        <v>0</v>
      </c>
      <c r="R4506" s="118"/>
    </row>
    <row r="4507" spans="1:18" x14ac:dyDescent="0.25">
      <c r="A4507" s="25">
        <f t="shared" si="627"/>
        <v>501</v>
      </c>
      <c r="B4507" s="23">
        <f t="shared" si="628"/>
        <v>44582</v>
      </c>
      <c r="C4507" s="24">
        <v>21</v>
      </c>
      <c r="D4507" s="54" t="str">
        <f t="shared" si="629"/>
        <v>ASET</v>
      </c>
      <c r="E4507" s="178"/>
      <c r="F4507" s="179"/>
      <c r="G4507" s="177"/>
      <c r="H4507" s="177"/>
      <c r="I4507" s="169">
        <f t="shared" si="630"/>
        <v>0</v>
      </c>
      <c r="J4507" s="149" t="str" cm="1">
        <f t="array" ref="J4507">IF(ISERROR(INDEX('Non Compliance input'!$H$5:$H$156,MATCH(1,(A4507='Non Compliance input'!$A$5:$A$156)*(F4507&gt;='Non Compliance input'!$D$5:$D$156)*(E4507&lt;'Non Compliance input'!$E$5:$E$156)*('Non Compliance input'!$H$5:$H$156="Yes"),0))
),"","Yes")</f>
        <v/>
      </c>
      <c r="K4507" s="149">
        <f t="shared" si="631"/>
        <v>0</v>
      </c>
      <c r="L4507" s="162">
        <f t="shared" si="632"/>
        <v>0</v>
      </c>
      <c r="M4507" s="162" t="str" cm="1">
        <f t="array" ref="M4507">IF(ISERROR(INDEX('Non Compliance input'!$I$5:$I$156,MATCH(1,(A4507='Non Compliance input'!$A$5:$A$156)*(E4507&gt;='Non Compliance input'!$D$5:$D$156)*(F4507&lt;='Non Compliance input'!$E$5:$E$156)*('Non Compliance input'!$I$5:$I$156="Yes"),0))
),"","Yes")</f>
        <v/>
      </c>
      <c r="N4507" s="149" t="str">
        <f>IF(VLOOKUP($A4507,HourEndingOutage!$B$3:$F$746,5,0)="Outage","Outage","")</f>
        <v/>
      </c>
      <c r="O4507" s="18">
        <f t="shared" si="633"/>
        <v>0</v>
      </c>
      <c r="P4507" s="18" t="str">
        <f t="shared" si="634"/>
        <v/>
      </c>
      <c r="Q4507" s="18">
        <f t="shared" si="635"/>
        <v>0</v>
      </c>
      <c r="R4507" s="118"/>
    </row>
    <row r="4508" spans="1:18" x14ac:dyDescent="0.25">
      <c r="A4508" s="25">
        <f t="shared" ref="A4508:A4571" si="636">IF(C4508=C4507,A4507,A4507+1)</f>
        <v>501</v>
      </c>
      <c r="B4508" s="23">
        <f t="shared" ref="B4508:B4571" si="637">IF(C4508&lt;C4507,B4507+1,B4507)</f>
        <v>44582</v>
      </c>
      <c r="C4508" s="24">
        <v>21</v>
      </c>
      <c r="D4508" s="54" t="str">
        <f t="shared" si="629"/>
        <v>ASET</v>
      </c>
      <c r="E4508" s="178"/>
      <c r="F4508" s="179"/>
      <c r="G4508" s="177"/>
      <c r="H4508" s="177"/>
      <c r="I4508" s="169">
        <f t="shared" si="630"/>
        <v>0</v>
      </c>
      <c r="J4508" s="149" t="str" cm="1">
        <f t="array" ref="J4508">IF(ISERROR(INDEX('Non Compliance input'!$H$5:$H$156,MATCH(1,(A4508='Non Compliance input'!$A$5:$A$156)*(F4508&gt;='Non Compliance input'!$D$5:$D$156)*(E4508&lt;'Non Compliance input'!$E$5:$E$156)*('Non Compliance input'!$H$5:$H$156="Yes"),0))
),"","Yes")</f>
        <v/>
      </c>
      <c r="K4508" s="149">
        <f t="shared" si="631"/>
        <v>0</v>
      </c>
      <c r="L4508" s="162">
        <f t="shared" si="632"/>
        <v>0</v>
      </c>
      <c r="M4508" s="162" t="str" cm="1">
        <f t="array" ref="M4508">IF(ISERROR(INDEX('Non Compliance input'!$I$5:$I$156,MATCH(1,(A4508='Non Compliance input'!$A$5:$A$156)*(E4508&gt;='Non Compliance input'!$D$5:$D$156)*(F4508&lt;='Non Compliance input'!$E$5:$E$156)*('Non Compliance input'!$I$5:$I$156="Yes"),0))
),"","Yes")</f>
        <v/>
      </c>
      <c r="N4508" s="149" t="str">
        <f>IF(VLOOKUP($A4508,HourEndingOutage!$B$3:$F$746,5,0)="Outage","Outage","")</f>
        <v/>
      </c>
      <c r="O4508" s="18">
        <f t="shared" si="633"/>
        <v>0</v>
      </c>
      <c r="P4508" s="18" t="str">
        <f t="shared" si="634"/>
        <v/>
      </c>
      <c r="Q4508" s="18">
        <f t="shared" si="635"/>
        <v>0</v>
      </c>
      <c r="R4508" s="118"/>
    </row>
    <row r="4509" spans="1:18" x14ac:dyDescent="0.25">
      <c r="A4509" s="25">
        <f t="shared" si="636"/>
        <v>501</v>
      </c>
      <c r="B4509" s="23">
        <f t="shared" si="637"/>
        <v>44582</v>
      </c>
      <c r="C4509" s="24">
        <v>21</v>
      </c>
      <c r="D4509" s="54" t="str">
        <f t="shared" si="629"/>
        <v>ASET</v>
      </c>
      <c r="E4509" s="178"/>
      <c r="F4509" s="179"/>
      <c r="G4509" s="177"/>
      <c r="H4509" s="177"/>
      <c r="I4509" s="169">
        <f t="shared" si="630"/>
        <v>0</v>
      </c>
      <c r="J4509" s="149" t="str" cm="1">
        <f t="array" ref="J4509">IF(ISERROR(INDEX('Non Compliance input'!$H$5:$H$156,MATCH(1,(A4509='Non Compliance input'!$A$5:$A$156)*(F4509&gt;='Non Compliance input'!$D$5:$D$156)*(E4509&lt;'Non Compliance input'!$E$5:$E$156)*('Non Compliance input'!$H$5:$H$156="Yes"),0))
),"","Yes")</f>
        <v/>
      </c>
      <c r="K4509" s="149">
        <f t="shared" si="631"/>
        <v>0</v>
      </c>
      <c r="L4509" s="162">
        <f t="shared" si="632"/>
        <v>0</v>
      </c>
      <c r="M4509" s="162" t="str" cm="1">
        <f t="array" ref="M4509">IF(ISERROR(INDEX('Non Compliance input'!$I$5:$I$156,MATCH(1,(A4509='Non Compliance input'!$A$5:$A$156)*(E4509&gt;='Non Compliance input'!$D$5:$D$156)*(F4509&lt;='Non Compliance input'!$E$5:$E$156)*('Non Compliance input'!$I$5:$I$156="Yes"),0))
),"","Yes")</f>
        <v/>
      </c>
      <c r="N4509" s="149" t="str">
        <f>IF(VLOOKUP($A4509,HourEndingOutage!$B$3:$F$746,5,0)="Outage","Outage","")</f>
        <v/>
      </c>
      <c r="O4509" s="18">
        <f t="shared" si="633"/>
        <v>0</v>
      </c>
      <c r="P4509" s="18" t="str">
        <f t="shared" si="634"/>
        <v/>
      </c>
      <c r="Q4509" s="18">
        <f t="shared" si="635"/>
        <v>0</v>
      </c>
      <c r="R4509" s="118"/>
    </row>
    <row r="4510" spans="1:18" x14ac:dyDescent="0.25">
      <c r="A4510" s="25">
        <f t="shared" si="636"/>
        <v>501</v>
      </c>
      <c r="B4510" s="23">
        <f t="shared" si="637"/>
        <v>44582</v>
      </c>
      <c r="C4510" s="24">
        <v>21</v>
      </c>
      <c r="D4510" s="54" t="str">
        <f t="shared" si="629"/>
        <v>ASET</v>
      </c>
      <c r="E4510" s="178"/>
      <c r="F4510" s="179"/>
      <c r="G4510" s="177"/>
      <c r="H4510" s="177"/>
      <c r="I4510" s="169">
        <f t="shared" si="630"/>
        <v>0</v>
      </c>
      <c r="J4510" s="149" t="str" cm="1">
        <f t="array" ref="J4510">IF(ISERROR(INDEX('Non Compliance input'!$H$5:$H$156,MATCH(1,(A4510='Non Compliance input'!$A$5:$A$156)*(F4510&gt;='Non Compliance input'!$D$5:$D$156)*(E4510&lt;'Non Compliance input'!$E$5:$E$156)*('Non Compliance input'!$H$5:$H$156="Yes"),0))
),"","Yes")</f>
        <v/>
      </c>
      <c r="K4510" s="149">
        <f t="shared" si="631"/>
        <v>0</v>
      </c>
      <c r="L4510" s="162">
        <f t="shared" si="632"/>
        <v>0</v>
      </c>
      <c r="M4510" s="162" t="str" cm="1">
        <f t="array" ref="M4510">IF(ISERROR(INDEX('Non Compliance input'!$I$5:$I$156,MATCH(1,(A4510='Non Compliance input'!$A$5:$A$156)*(E4510&gt;='Non Compliance input'!$D$5:$D$156)*(F4510&lt;='Non Compliance input'!$E$5:$E$156)*('Non Compliance input'!$I$5:$I$156="Yes"),0))
),"","Yes")</f>
        <v/>
      </c>
      <c r="N4510" s="149" t="str">
        <f>IF(VLOOKUP($A4510,HourEndingOutage!$B$3:$F$746,5,0)="Outage","Outage","")</f>
        <v/>
      </c>
      <c r="O4510" s="18">
        <f t="shared" si="633"/>
        <v>0</v>
      </c>
      <c r="P4510" s="18" t="str">
        <f t="shared" si="634"/>
        <v/>
      </c>
      <c r="Q4510" s="18">
        <f t="shared" si="635"/>
        <v>0</v>
      </c>
      <c r="R4510" s="118"/>
    </row>
    <row r="4511" spans="1:18" x14ac:dyDescent="0.25">
      <c r="A4511" s="25">
        <f t="shared" si="636"/>
        <v>501</v>
      </c>
      <c r="B4511" s="23">
        <f t="shared" si="637"/>
        <v>44582</v>
      </c>
      <c r="C4511" s="24">
        <v>21</v>
      </c>
      <c r="D4511" s="54" t="str">
        <f t="shared" si="629"/>
        <v>ASET</v>
      </c>
      <c r="E4511" s="178"/>
      <c r="F4511" s="179"/>
      <c r="G4511" s="177"/>
      <c r="H4511" s="177"/>
      <c r="I4511" s="169">
        <f t="shared" si="630"/>
        <v>0</v>
      </c>
      <c r="J4511" s="149" t="str" cm="1">
        <f t="array" ref="J4511">IF(ISERROR(INDEX('Non Compliance input'!$H$5:$H$156,MATCH(1,(A4511='Non Compliance input'!$A$5:$A$156)*(F4511&gt;='Non Compliance input'!$D$5:$D$156)*(E4511&lt;'Non Compliance input'!$E$5:$E$156)*('Non Compliance input'!$H$5:$H$156="Yes"),0))
),"","Yes")</f>
        <v/>
      </c>
      <c r="K4511" s="149">
        <f t="shared" si="631"/>
        <v>0</v>
      </c>
      <c r="L4511" s="162">
        <f t="shared" si="632"/>
        <v>0</v>
      </c>
      <c r="M4511" s="162" t="str" cm="1">
        <f t="array" ref="M4511">IF(ISERROR(INDEX('Non Compliance input'!$I$5:$I$156,MATCH(1,(A4511='Non Compliance input'!$A$5:$A$156)*(E4511&gt;='Non Compliance input'!$D$5:$D$156)*(F4511&lt;='Non Compliance input'!$E$5:$E$156)*('Non Compliance input'!$I$5:$I$156="Yes"),0))
),"","Yes")</f>
        <v/>
      </c>
      <c r="N4511" s="149" t="str">
        <f>IF(VLOOKUP($A4511,HourEndingOutage!$B$3:$F$746,5,0)="Outage","Outage","")</f>
        <v/>
      </c>
      <c r="O4511" s="18">
        <f t="shared" si="633"/>
        <v>0</v>
      </c>
      <c r="P4511" s="18" t="str">
        <f t="shared" si="634"/>
        <v/>
      </c>
      <c r="Q4511" s="18">
        <f t="shared" si="635"/>
        <v>0</v>
      </c>
      <c r="R4511" s="118"/>
    </row>
    <row r="4512" spans="1:18" x14ac:dyDescent="0.25">
      <c r="A4512" s="25">
        <f t="shared" si="636"/>
        <v>502</v>
      </c>
      <c r="B4512" s="23">
        <f t="shared" si="637"/>
        <v>44582</v>
      </c>
      <c r="C4512" s="24">
        <v>22</v>
      </c>
      <c r="D4512" s="54" t="str">
        <f t="shared" si="629"/>
        <v>ASET</v>
      </c>
      <c r="E4512" s="178"/>
      <c r="F4512" s="179"/>
      <c r="G4512" s="177"/>
      <c r="H4512" s="177"/>
      <c r="I4512" s="169">
        <f t="shared" si="630"/>
        <v>0</v>
      </c>
      <c r="J4512" s="149" t="str" cm="1">
        <f t="array" ref="J4512">IF(ISERROR(INDEX('Non Compliance input'!$H$5:$H$156,MATCH(1,(A4512='Non Compliance input'!$A$5:$A$156)*(F4512&gt;='Non Compliance input'!$D$5:$D$156)*(E4512&lt;'Non Compliance input'!$E$5:$E$156)*('Non Compliance input'!$H$5:$H$156="Yes"),0))
),"","Yes")</f>
        <v/>
      </c>
      <c r="K4512" s="149">
        <f t="shared" si="631"/>
        <v>0</v>
      </c>
      <c r="L4512" s="162">
        <f t="shared" si="632"/>
        <v>0</v>
      </c>
      <c r="M4512" s="162" t="str" cm="1">
        <f t="array" ref="M4512">IF(ISERROR(INDEX('Non Compliance input'!$I$5:$I$156,MATCH(1,(A4512='Non Compliance input'!$A$5:$A$156)*(E4512&gt;='Non Compliance input'!$D$5:$D$156)*(F4512&lt;='Non Compliance input'!$E$5:$E$156)*('Non Compliance input'!$I$5:$I$156="Yes"),0))
),"","Yes")</f>
        <v/>
      </c>
      <c r="N4512" s="149" t="str">
        <f>IF(VLOOKUP($A4512,HourEndingOutage!$B$3:$F$746,5,0)="Outage","Outage","")</f>
        <v/>
      </c>
      <c r="O4512" s="18">
        <f t="shared" si="633"/>
        <v>0</v>
      </c>
      <c r="P4512" s="18" t="str">
        <f t="shared" si="634"/>
        <v/>
      </c>
      <c r="Q4512" s="18">
        <f t="shared" si="635"/>
        <v>0</v>
      </c>
      <c r="R4512" s="118"/>
    </row>
    <row r="4513" spans="1:18" x14ac:dyDescent="0.25">
      <c r="A4513" s="25">
        <f t="shared" si="636"/>
        <v>502</v>
      </c>
      <c r="B4513" s="23">
        <f t="shared" si="637"/>
        <v>44582</v>
      </c>
      <c r="C4513" s="24">
        <v>22</v>
      </c>
      <c r="D4513" s="54" t="str">
        <f t="shared" si="629"/>
        <v>ASET</v>
      </c>
      <c r="E4513" s="178"/>
      <c r="F4513" s="179"/>
      <c r="G4513" s="177"/>
      <c r="H4513" s="177"/>
      <c r="I4513" s="169">
        <f t="shared" si="630"/>
        <v>0</v>
      </c>
      <c r="J4513" s="149" t="str" cm="1">
        <f t="array" ref="J4513">IF(ISERROR(INDEX('Non Compliance input'!$H$5:$H$156,MATCH(1,(A4513='Non Compliance input'!$A$5:$A$156)*(F4513&gt;='Non Compliance input'!$D$5:$D$156)*(E4513&lt;'Non Compliance input'!$E$5:$E$156)*('Non Compliance input'!$H$5:$H$156="Yes"),0))
),"","Yes")</f>
        <v/>
      </c>
      <c r="K4513" s="149">
        <f t="shared" si="631"/>
        <v>0</v>
      </c>
      <c r="L4513" s="162">
        <f t="shared" si="632"/>
        <v>0</v>
      </c>
      <c r="M4513" s="162" t="str" cm="1">
        <f t="array" ref="M4513">IF(ISERROR(INDEX('Non Compliance input'!$I$5:$I$156,MATCH(1,(A4513='Non Compliance input'!$A$5:$A$156)*(E4513&gt;='Non Compliance input'!$D$5:$D$156)*(F4513&lt;='Non Compliance input'!$E$5:$E$156)*('Non Compliance input'!$I$5:$I$156="Yes"),0))
),"","Yes")</f>
        <v/>
      </c>
      <c r="N4513" s="149" t="str">
        <f>IF(VLOOKUP($A4513,HourEndingOutage!$B$3:$F$746,5,0)="Outage","Outage","")</f>
        <v/>
      </c>
      <c r="O4513" s="18">
        <f t="shared" si="633"/>
        <v>0</v>
      </c>
      <c r="P4513" s="18" t="str">
        <f t="shared" si="634"/>
        <v/>
      </c>
      <c r="Q4513" s="18">
        <f t="shared" si="635"/>
        <v>0</v>
      </c>
      <c r="R4513" s="118"/>
    </row>
    <row r="4514" spans="1:18" x14ac:dyDescent="0.25">
      <c r="A4514" s="25">
        <f t="shared" si="636"/>
        <v>502</v>
      </c>
      <c r="B4514" s="23">
        <f t="shared" si="637"/>
        <v>44582</v>
      </c>
      <c r="C4514" s="24">
        <v>22</v>
      </c>
      <c r="D4514" s="54" t="str">
        <f t="shared" si="629"/>
        <v>ASET</v>
      </c>
      <c r="E4514" s="178"/>
      <c r="F4514" s="179"/>
      <c r="G4514" s="177"/>
      <c r="H4514" s="177"/>
      <c r="I4514" s="169">
        <f t="shared" si="630"/>
        <v>0</v>
      </c>
      <c r="J4514" s="149" t="str" cm="1">
        <f t="array" ref="J4514">IF(ISERROR(INDEX('Non Compliance input'!$H$5:$H$156,MATCH(1,(A4514='Non Compliance input'!$A$5:$A$156)*(F4514&gt;='Non Compliance input'!$D$5:$D$156)*(E4514&lt;'Non Compliance input'!$E$5:$E$156)*('Non Compliance input'!$H$5:$H$156="Yes"),0))
),"","Yes")</f>
        <v/>
      </c>
      <c r="K4514" s="149">
        <f t="shared" si="631"/>
        <v>0</v>
      </c>
      <c r="L4514" s="162">
        <f t="shared" si="632"/>
        <v>0</v>
      </c>
      <c r="M4514" s="162" t="str" cm="1">
        <f t="array" ref="M4514">IF(ISERROR(INDEX('Non Compliance input'!$I$5:$I$156,MATCH(1,(A4514='Non Compliance input'!$A$5:$A$156)*(E4514&gt;='Non Compliance input'!$D$5:$D$156)*(F4514&lt;='Non Compliance input'!$E$5:$E$156)*('Non Compliance input'!$I$5:$I$156="Yes"),0))
),"","Yes")</f>
        <v/>
      </c>
      <c r="N4514" s="149" t="str">
        <f>IF(VLOOKUP($A4514,HourEndingOutage!$B$3:$F$746,5,0)="Outage","Outage","")</f>
        <v/>
      </c>
      <c r="O4514" s="18">
        <f t="shared" si="633"/>
        <v>0</v>
      </c>
      <c r="P4514" s="18" t="str">
        <f t="shared" si="634"/>
        <v/>
      </c>
      <c r="Q4514" s="18">
        <f t="shared" si="635"/>
        <v>0</v>
      </c>
      <c r="R4514" s="118"/>
    </row>
    <row r="4515" spans="1:18" x14ac:dyDescent="0.25">
      <c r="A4515" s="25">
        <f t="shared" si="636"/>
        <v>502</v>
      </c>
      <c r="B4515" s="23">
        <f t="shared" si="637"/>
        <v>44582</v>
      </c>
      <c r="C4515" s="24">
        <v>22</v>
      </c>
      <c r="D4515" s="54" t="str">
        <f t="shared" si="629"/>
        <v>ASET</v>
      </c>
      <c r="E4515" s="178"/>
      <c r="F4515" s="179"/>
      <c r="G4515" s="177"/>
      <c r="H4515" s="177"/>
      <c r="I4515" s="169">
        <f t="shared" si="630"/>
        <v>0</v>
      </c>
      <c r="J4515" s="149" t="str" cm="1">
        <f t="array" ref="J4515">IF(ISERROR(INDEX('Non Compliance input'!$H$5:$H$156,MATCH(1,(A4515='Non Compliance input'!$A$5:$A$156)*(F4515&gt;='Non Compliance input'!$D$5:$D$156)*(E4515&lt;'Non Compliance input'!$E$5:$E$156)*('Non Compliance input'!$H$5:$H$156="Yes"),0))
),"","Yes")</f>
        <v/>
      </c>
      <c r="K4515" s="149">
        <f t="shared" si="631"/>
        <v>0</v>
      </c>
      <c r="L4515" s="162">
        <f t="shared" si="632"/>
        <v>0</v>
      </c>
      <c r="M4515" s="162" t="str" cm="1">
        <f t="array" ref="M4515">IF(ISERROR(INDEX('Non Compliance input'!$I$5:$I$156,MATCH(1,(A4515='Non Compliance input'!$A$5:$A$156)*(E4515&gt;='Non Compliance input'!$D$5:$D$156)*(F4515&lt;='Non Compliance input'!$E$5:$E$156)*('Non Compliance input'!$I$5:$I$156="Yes"),0))
),"","Yes")</f>
        <v/>
      </c>
      <c r="N4515" s="149" t="str">
        <f>IF(VLOOKUP($A4515,HourEndingOutage!$B$3:$F$746,5,0)="Outage","Outage","")</f>
        <v/>
      </c>
      <c r="O4515" s="18">
        <f t="shared" si="633"/>
        <v>0</v>
      </c>
      <c r="P4515" s="18" t="str">
        <f t="shared" si="634"/>
        <v/>
      </c>
      <c r="Q4515" s="18">
        <f t="shared" si="635"/>
        <v>0</v>
      </c>
      <c r="R4515" s="118"/>
    </row>
    <row r="4516" spans="1:18" x14ac:dyDescent="0.25">
      <c r="A4516" s="25">
        <f t="shared" si="636"/>
        <v>502</v>
      </c>
      <c r="B4516" s="23">
        <f t="shared" si="637"/>
        <v>44582</v>
      </c>
      <c r="C4516" s="24">
        <v>22</v>
      </c>
      <c r="D4516" s="54" t="str">
        <f t="shared" si="629"/>
        <v>ASET</v>
      </c>
      <c r="E4516" s="178"/>
      <c r="F4516" s="179"/>
      <c r="G4516" s="177"/>
      <c r="H4516" s="177"/>
      <c r="I4516" s="169">
        <f t="shared" si="630"/>
        <v>0</v>
      </c>
      <c r="J4516" s="149" t="str" cm="1">
        <f t="array" ref="J4516">IF(ISERROR(INDEX('Non Compliance input'!$H$5:$H$156,MATCH(1,(A4516='Non Compliance input'!$A$5:$A$156)*(F4516&gt;='Non Compliance input'!$D$5:$D$156)*(E4516&lt;'Non Compliance input'!$E$5:$E$156)*('Non Compliance input'!$H$5:$H$156="Yes"),0))
),"","Yes")</f>
        <v/>
      </c>
      <c r="K4516" s="149">
        <f t="shared" si="631"/>
        <v>0</v>
      </c>
      <c r="L4516" s="162">
        <f t="shared" si="632"/>
        <v>0</v>
      </c>
      <c r="M4516" s="162" t="str" cm="1">
        <f t="array" ref="M4516">IF(ISERROR(INDEX('Non Compliance input'!$I$5:$I$156,MATCH(1,(A4516='Non Compliance input'!$A$5:$A$156)*(E4516&gt;='Non Compliance input'!$D$5:$D$156)*(F4516&lt;='Non Compliance input'!$E$5:$E$156)*('Non Compliance input'!$I$5:$I$156="Yes"),0))
),"","Yes")</f>
        <v/>
      </c>
      <c r="N4516" s="149" t="str">
        <f>IF(VLOOKUP($A4516,HourEndingOutage!$B$3:$F$746,5,0)="Outage","Outage","")</f>
        <v/>
      </c>
      <c r="O4516" s="18">
        <f t="shared" si="633"/>
        <v>0</v>
      </c>
      <c r="P4516" s="18" t="str">
        <f t="shared" si="634"/>
        <v/>
      </c>
      <c r="Q4516" s="18">
        <f t="shared" si="635"/>
        <v>0</v>
      </c>
      <c r="R4516" s="118"/>
    </row>
    <row r="4517" spans="1:18" x14ac:dyDescent="0.25">
      <c r="A4517" s="25">
        <f t="shared" si="636"/>
        <v>502</v>
      </c>
      <c r="B4517" s="23">
        <f t="shared" si="637"/>
        <v>44582</v>
      </c>
      <c r="C4517" s="24">
        <v>22</v>
      </c>
      <c r="D4517" s="54" t="str">
        <f t="shared" si="629"/>
        <v>ASET</v>
      </c>
      <c r="E4517" s="178"/>
      <c r="F4517" s="179"/>
      <c r="G4517" s="177"/>
      <c r="H4517" s="177"/>
      <c r="I4517" s="169">
        <f t="shared" si="630"/>
        <v>0</v>
      </c>
      <c r="J4517" s="149" t="str" cm="1">
        <f t="array" ref="J4517">IF(ISERROR(INDEX('Non Compliance input'!$H$5:$H$156,MATCH(1,(A4517='Non Compliance input'!$A$5:$A$156)*(F4517&gt;='Non Compliance input'!$D$5:$D$156)*(E4517&lt;'Non Compliance input'!$E$5:$E$156)*('Non Compliance input'!$H$5:$H$156="Yes"),0))
),"","Yes")</f>
        <v/>
      </c>
      <c r="K4517" s="149">
        <f t="shared" si="631"/>
        <v>0</v>
      </c>
      <c r="L4517" s="162">
        <f t="shared" si="632"/>
        <v>0</v>
      </c>
      <c r="M4517" s="162" t="str" cm="1">
        <f t="array" ref="M4517">IF(ISERROR(INDEX('Non Compliance input'!$I$5:$I$156,MATCH(1,(A4517='Non Compliance input'!$A$5:$A$156)*(E4517&gt;='Non Compliance input'!$D$5:$D$156)*(F4517&lt;='Non Compliance input'!$E$5:$E$156)*('Non Compliance input'!$I$5:$I$156="Yes"),0))
),"","Yes")</f>
        <v/>
      </c>
      <c r="N4517" s="149" t="str">
        <f>IF(VLOOKUP($A4517,HourEndingOutage!$B$3:$F$746,5,0)="Outage","Outage","")</f>
        <v/>
      </c>
      <c r="O4517" s="18">
        <f t="shared" si="633"/>
        <v>0</v>
      </c>
      <c r="P4517" s="18" t="str">
        <f t="shared" si="634"/>
        <v/>
      </c>
      <c r="Q4517" s="18">
        <f t="shared" si="635"/>
        <v>0</v>
      </c>
      <c r="R4517" s="118"/>
    </row>
    <row r="4518" spans="1:18" x14ac:dyDescent="0.25">
      <c r="A4518" s="25">
        <f t="shared" si="636"/>
        <v>502</v>
      </c>
      <c r="B4518" s="23">
        <f t="shared" si="637"/>
        <v>44582</v>
      </c>
      <c r="C4518" s="24">
        <v>22</v>
      </c>
      <c r="D4518" s="54" t="str">
        <f t="shared" si="629"/>
        <v>ASET</v>
      </c>
      <c r="E4518" s="178"/>
      <c r="F4518" s="179"/>
      <c r="G4518" s="177"/>
      <c r="H4518" s="177"/>
      <c r="I4518" s="169">
        <f t="shared" si="630"/>
        <v>0</v>
      </c>
      <c r="J4518" s="149" t="str" cm="1">
        <f t="array" ref="J4518">IF(ISERROR(INDEX('Non Compliance input'!$H$5:$H$156,MATCH(1,(A4518='Non Compliance input'!$A$5:$A$156)*(F4518&gt;='Non Compliance input'!$D$5:$D$156)*(E4518&lt;'Non Compliance input'!$E$5:$E$156)*('Non Compliance input'!$H$5:$H$156="Yes"),0))
),"","Yes")</f>
        <v/>
      </c>
      <c r="K4518" s="149">
        <f t="shared" si="631"/>
        <v>0</v>
      </c>
      <c r="L4518" s="162">
        <f t="shared" si="632"/>
        <v>0</v>
      </c>
      <c r="M4518" s="162" t="str" cm="1">
        <f t="array" ref="M4518">IF(ISERROR(INDEX('Non Compliance input'!$I$5:$I$156,MATCH(1,(A4518='Non Compliance input'!$A$5:$A$156)*(E4518&gt;='Non Compliance input'!$D$5:$D$156)*(F4518&lt;='Non Compliance input'!$E$5:$E$156)*('Non Compliance input'!$I$5:$I$156="Yes"),0))
),"","Yes")</f>
        <v/>
      </c>
      <c r="N4518" s="149" t="str">
        <f>IF(VLOOKUP($A4518,HourEndingOutage!$B$3:$F$746,5,0)="Outage","Outage","")</f>
        <v/>
      </c>
      <c r="O4518" s="18">
        <f t="shared" si="633"/>
        <v>0</v>
      </c>
      <c r="P4518" s="18" t="str">
        <f t="shared" si="634"/>
        <v/>
      </c>
      <c r="Q4518" s="18">
        <f t="shared" si="635"/>
        <v>0</v>
      </c>
      <c r="R4518" s="118"/>
    </row>
    <row r="4519" spans="1:18" x14ac:dyDescent="0.25">
      <c r="A4519" s="25">
        <f t="shared" si="636"/>
        <v>502</v>
      </c>
      <c r="B4519" s="23">
        <f t="shared" si="637"/>
        <v>44582</v>
      </c>
      <c r="C4519" s="24">
        <v>22</v>
      </c>
      <c r="D4519" s="54" t="str">
        <f t="shared" si="629"/>
        <v>ASET</v>
      </c>
      <c r="E4519" s="178"/>
      <c r="F4519" s="179"/>
      <c r="G4519" s="177"/>
      <c r="H4519" s="177"/>
      <c r="I4519" s="169">
        <f t="shared" si="630"/>
        <v>0</v>
      </c>
      <c r="J4519" s="149" t="str" cm="1">
        <f t="array" ref="J4519">IF(ISERROR(INDEX('Non Compliance input'!$H$5:$H$156,MATCH(1,(A4519='Non Compliance input'!$A$5:$A$156)*(F4519&gt;='Non Compliance input'!$D$5:$D$156)*(E4519&lt;'Non Compliance input'!$E$5:$E$156)*('Non Compliance input'!$H$5:$H$156="Yes"),0))
),"","Yes")</f>
        <v/>
      </c>
      <c r="K4519" s="149">
        <f t="shared" si="631"/>
        <v>0</v>
      </c>
      <c r="L4519" s="162">
        <f t="shared" si="632"/>
        <v>0</v>
      </c>
      <c r="M4519" s="162" t="str" cm="1">
        <f t="array" ref="M4519">IF(ISERROR(INDEX('Non Compliance input'!$I$5:$I$156,MATCH(1,(A4519='Non Compliance input'!$A$5:$A$156)*(E4519&gt;='Non Compliance input'!$D$5:$D$156)*(F4519&lt;='Non Compliance input'!$E$5:$E$156)*('Non Compliance input'!$I$5:$I$156="Yes"),0))
),"","Yes")</f>
        <v/>
      </c>
      <c r="N4519" s="149" t="str">
        <f>IF(VLOOKUP($A4519,HourEndingOutage!$B$3:$F$746,5,0)="Outage","Outage","")</f>
        <v/>
      </c>
      <c r="O4519" s="18">
        <f t="shared" si="633"/>
        <v>0</v>
      </c>
      <c r="P4519" s="18" t="str">
        <f t="shared" si="634"/>
        <v/>
      </c>
      <c r="Q4519" s="18">
        <f t="shared" si="635"/>
        <v>0</v>
      </c>
      <c r="R4519" s="118"/>
    </row>
    <row r="4520" spans="1:18" x14ac:dyDescent="0.25">
      <c r="A4520" s="25">
        <f t="shared" si="636"/>
        <v>502</v>
      </c>
      <c r="B4520" s="23">
        <f t="shared" si="637"/>
        <v>44582</v>
      </c>
      <c r="C4520" s="24">
        <v>22</v>
      </c>
      <c r="D4520" s="54" t="str">
        <f t="shared" si="629"/>
        <v>ASET</v>
      </c>
      <c r="E4520" s="178"/>
      <c r="F4520" s="179"/>
      <c r="G4520" s="177"/>
      <c r="H4520" s="177"/>
      <c r="I4520" s="169">
        <f t="shared" si="630"/>
        <v>0</v>
      </c>
      <c r="J4520" s="149" t="str" cm="1">
        <f t="array" ref="J4520">IF(ISERROR(INDEX('Non Compliance input'!$H$5:$H$156,MATCH(1,(A4520='Non Compliance input'!$A$5:$A$156)*(F4520&gt;='Non Compliance input'!$D$5:$D$156)*(E4520&lt;'Non Compliance input'!$E$5:$E$156)*('Non Compliance input'!$H$5:$H$156="Yes"),0))
),"","Yes")</f>
        <v/>
      </c>
      <c r="K4520" s="149">
        <f t="shared" si="631"/>
        <v>0</v>
      </c>
      <c r="L4520" s="162">
        <f t="shared" si="632"/>
        <v>0</v>
      </c>
      <c r="M4520" s="162" t="str" cm="1">
        <f t="array" ref="M4520">IF(ISERROR(INDEX('Non Compliance input'!$I$5:$I$156,MATCH(1,(A4520='Non Compliance input'!$A$5:$A$156)*(E4520&gt;='Non Compliance input'!$D$5:$D$156)*(F4520&lt;='Non Compliance input'!$E$5:$E$156)*('Non Compliance input'!$I$5:$I$156="Yes"),0))
),"","Yes")</f>
        <v/>
      </c>
      <c r="N4520" s="149" t="str">
        <f>IF(VLOOKUP($A4520,HourEndingOutage!$B$3:$F$746,5,0)="Outage","Outage","")</f>
        <v/>
      </c>
      <c r="O4520" s="18">
        <f t="shared" si="633"/>
        <v>0</v>
      </c>
      <c r="P4520" s="18" t="str">
        <f t="shared" si="634"/>
        <v/>
      </c>
      <c r="Q4520" s="18">
        <f t="shared" si="635"/>
        <v>0</v>
      </c>
      <c r="R4520" s="118"/>
    </row>
    <row r="4521" spans="1:18" x14ac:dyDescent="0.25">
      <c r="A4521" s="25">
        <f t="shared" si="636"/>
        <v>503</v>
      </c>
      <c r="B4521" s="23">
        <f t="shared" si="637"/>
        <v>44582</v>
      </c>
      <c r="C4521" s="24">
        <v>23</v>
      </c>
      <c r="D4521" s="54" t="str">
        <f t="shared" si="629"/>
        <v>ASET</v>
      </c>
      <c r="E4521" s="178"/>
      <c r="F4521" s="179"/>
      <c r="G4521" s="177"/>
      <c r="H4521" s="177"/>
      <c r="I4521" s="169">
        <f t="shared" si="630"/>
        <v>0</v>
      </c>
      <c r="J4521" s="149" t="str" cm="1">
        <f t="array" ref="J4521">IF(ISERROR(INDEX('Non Compliance input'!$H$5:$H$156,MATCH(1,(A4521='Non Compliance input'!$A$5:$A$156)*(F4521&gt;='Non Compliance input'!$D$5:$D$156)*(E4521&lt;'Non Compliance input'!$E$5:$E$156)*('Non Compliance input'!$H$5:$H$156="Yes"),0))
),"","Yes")</f>
        <v/>
      </c>
      <c r="K4521" s="149">
        <f t="shared" si="631"/>
        <v>0</v>
      </c>
      <c r="L4521" s="162">
        <f t="shared" si="632"/>
        <v>0</v>
      </c>
      <c r="M4521" s="162" t="str" cm="1">
        <f t="array" ref="M4521">IF(ISERROR(INDEX('Non Compliance input'!$I$5:$I$156,MATCH(1,(A4521='Non Compliance input'!$A$5:$A$156)*(E4521&gt;='Non Compliance input'!$D$5:$D$156)*(F4521&lt;='Non Compliance input'!$E$5:$E$156)*('Non Compliance input'!$I$5:$I$156="Yes"),0))
),"","Yes")</f>
        <v/>
      </c>
      <c r="N4521" s="149" t="str">
        <f>IF(VLOOKUP($A4521,HourEndingOutage!$B$3:$F$746,5,0)="Outage","Outage","")</f>
        <v/>
      </c>
      <c r="O4521" s="18">
        <f t="shared" si="633"/>
        <v>0</v>
      </c>
      <c r="P4521" s="18" t="str">
        <f t="shared" si="634"/>
        <v/>
      </c>
      <c r="Q4521" s="18">
        <f t="shared" si="635"/>
        <v>0</v>
      </c>
      <c r="R4521" s="118"/>
    </row>
    <row r="4522" spans="1:18" x14ac:dyDescent="0.25">
      <c r="A4522" s="25">
        <f t="shared" si="636"/>
        <v>503</v>
      </c>
      <c r="B4522" s="23">
        <f t="shared" si="637"/>
        <v>44582</v>
      </c>
      <c r="C4522" s="24">
        <v>23</v>
      </c>
      <c r="D4522" s="54" t="str">
        <f t="shared" si="629"/>
        <v>ASET</v>
      </c>
      <c r="E4522" s="178"/>
      <c r="F4522" s="179"/>
      <c r="G4522" s="177"/>
      <c r="H4522" s="177"/>
      <c r="I4522" s="169">
        <f t="shared" si="630"/>
        <v>0</v>
      </c>
      <c r="J4522" s="149" t="str" cm="1">
        <f t="array" ref="J4522">IF(ISERROR(INDEX('Non Compliance input'!$H$5:$H$156,MATCH(1,(A4522='Non Compliance input'!$A$5:$A$156)*(F4522&gt;='Non Compliance input'!$D$5:$D$156)*(E4522&lt;'Non Compliance input'!$E$5:$E$156)*('Non Compliance input'!$H$5:$H$156="Yes"),0))
),"","Yes")</f>
        <v/>
      </c>
      <c r="K4522" s="149">
        <f t="shared" si="631"/>
        <v>0</v>
      </c>
      <c r="L4522" s="162">
        <f t="shared" si="632"/>
        <v>0</v>
      </c>
      <c r="M4522" s="162" t="str" cm="1">
        <f t="array" ref="M4522">IF(ISERROR(INDEX('Non Compliance input'!$I$5:$I$156,MATCH(1,(A4522='Non Compliance input'!$A$5:$A$156)*(E4522&gt;='Non Compliance input'!$D$5:$D$156)*(F4522&lt;='Non Compliance input'!$E$5:$E$156)*('Non Compliance input'!$I$5:$I$156="Yes"),0))
),"","Yes")</f>
        <v/>
      </c>
      <c r="N4522" s="149" t="str">
        <f>IF(VLOOKUP($A4522,HourEndingOutage!$B$3:$F$746,5,0)="Outage","Outage","")</f>
        <v/>
      </c>
      <c r="O4522" s="18">
        <f t="shared" si="633"/>
        <v>0</v>
      </c>
      <c r="P4522" s="18" t="str">
        <f t="shared" si="634"/>
        <v/>
      </c>
      <c r="Q4522" s="18">
        <f t="shared" si="635"/>
        <v>0</v>
      </c>
      <c r="R4522" s="118"/>
    </row>
    <row r="4523" spans="1:18" x14ac:dyDescent="0.25">
      <c r="A4523" s="25">
        <f t="shared" si="636"/>
        <v>503</v>
      </c>
      <c r="B4523" s="23">
        <f t="shared" si="637"/>
        <v>44582</v>
      </c>
      <c r="C4523" s="24">
        <v>23</v>
      </c>
      <c r="D4523" s="54" t="str">
        <f t="shared" si="629"/>
        <v>ASET</v>
      </c>
      <c r="E4523" s="178"/>
      <c r="F4523" s="179"/>
      <c r="G4523" s="177"/>
      <c r="H4523" s="177"/>
      <c r="I4523" s="169">
        <f t="shared" si="630"/>
        <v>0</v>
      </c>
      <c r="J4523" s="149" t="str" cm="1">
        <f t="array" ref="J4523">IF(ISERROR(INDEX('Non Compliance input'!$H$5:$H$156,MATCH(1,(A4523='Non Compliance input'!$A$5:$A$156)*(F4523&gt;='Non Compliance input'!$D$5:$D$156)*(E4523&lt;'Non Compliance input'!$E$5:$E$156)*('Non Compliance input'!$H$5:$H$156="Yes"),0))
),"","Yes")</f>
        <v/>
      </c>
      <c r="K4523" s="149">
        <f t="shared" si="631"/>
        <v>0</v>
      </c>
      <c r="L4523" s="162">
        <f t="shared" si="632"/>
        <v>0</v>
      </c>
      <c r="M4523" s="162" t="str" cm="1">
        <f t="array" ref="M4523">IF(ISERROR(INDEX('Non Compliance input'!$I$5:$I$156,MATCH(1,(A4523='Non Compliance input'!$A$5:$A$156)*(E4523&gt;='Non Compliance input'!$D$5:$D$156)*(F4523&lt;='Non Compliance input'!$E$5:$E$156)*('Non Compliance input'!$I$5:$I$156="Yes"),0))
),"","Yes")</f>
        <v/>
      </c>
      <c r="N4523" s="149" t="str">
        <f>IF(VLOOKUP($A4523,HourEndingOutage!$B$3:$F$746,5,0)="Outage","Outage","")</f>
        <v/>
      </c>
      <c r="O4523" s="18">
        <f t="shared" si="633"/>
        <v>0</v>
      </c>
      <c r="P4523" s="18" t="str">
        <f t="shared" si="634"/>
        <v/>
      </c>
      <c r="Q4523" s="18">
        <f t="shared" si="635"/>
        <v>0</v>
      </c>
      <c r="R4523" s="118"/>
    </row>
    <row r="4524" spans="1:18" x14ac:dyDescent="0.25">
      <c r="A4524" s="25">
        <f t="shared" si="636"/>
        <v>503</v>
      </c>
      <c r="B4524" s="23">
        <f t="shared" si="637"/>
        <v>44582</v>
      </c>
      <c r="C4524" s="24">
        <v>23</v>
      </c>
      <c r="D4524" s="54" t="str">
        <f t="shared" si="629"/>
        <v>ASET</v>
      </c>
      <c r="E4524" s="178"/>
      <c r="F4524" s="179"/>
      <c r="G4524" s="177"/>
      <c r="H4524" s="177"/>
      <c r="I4524" s="169">
        <f t="shared" si="630"/>
        <v>0</v>
      </c>
      <c r="J4524" s="149" t="str" cm="1">
        <f t="array" ref="J4524">IF(ISERROR(INDEX('Non Compliance input'!$H$5:$H$156,MATCH(1,(A4524='Non Compliance input'!$A$5:$A$156)*(F4524&gt;='Non Compliance input'!$D$5:$D$156)*(E4524&lt;'Non Compliance input'!$E$5:$E$156)*('Non Compliance input'!$H$5:$H$156="Yes"),0))
),"","Yes")</f>
        <v/>
      </c>
      <c r="K4524" s="149">
        <f t="shared" si="631"/>
        <v>0</v>
      </c>
      <c r="L4524" s="162">
        <f t="shared" si="632"/>
        <v>0</v>
      </c>
      <c r="M4524" s="162" t="str" cm="1">
        <f t="array" ref="M4524">IF(ISERROR(INDEX('Non Compliance input'!$I$5:$I$156,MATCH(1,(A4524='Non Compliance input'!$A$5:$A$156)*(E4524&gt;='Non Compliance input'!$D$5:$D$156)*(F4524&lt;='Non Compliance input'!$E$5:$E$156)*('Non Compliance input'!$I$5:$I$156="Yes"),0))
),"","Yes")</f>
        <v/>
      </c>
      <c r="N4524" s="149" t="str">
        <f>IF(VLOOKUP($A4524,HourEndingOutage!$B$3:$F$746,5,0)="Outage","Outage","")</f>
        <v/>
      </c>
      <c r="O4524" s="18">
        <f t="shared" si="633"/>
        <v>0</v>
      </c>
      <c r="P4524" s="18" t="str">
        <f t="shared" si="634"/>
        <v/>
      </c>
      <c r="Q4524" s="18">
        <f t="shared" si="635"/>
        <v>0</v>
      </c>
      <c r="R4524" s="118"/>
    </row>
    <row r="4525" spans="1:18" x14ac:dyDescent="0.25">
      <c r="A4525" s="25">
        <f t="shared" si="636"/>
        <v>503</v>
      </c>
      <c r="B4525" s="23">
        <f t="shared" si="637"/>
        <v>44582</v>
      </c>
      <c r="C4525" s="24">
        <v>23</v>
      </c>
      <c r="D4525" s="54" t="str">
        <f t="shared" si="629"/>
        <v>ASET</v>
      </c>
      <c r="E4525" s="178"/>
      <c r="F4525" s="179"/>
      <c r="G4525" s="177"/>
      <c r="H4525" s="177"/>
      <c r="I4525" s="169">
        <f t="shared" si="630"/>
        <v>0</v>
      </c>
      <c r="J4525" s="149" t="str" cm="1">
        <f t="array" ref="J4525">IF(ISERROR(INDEX('Non Compliance input'!$H$5:$H$156,MATCH(1,(A4525='Non Compliance input'!$A$5:$A$156)*(F4525&gt;='Non Compliance input'!$D$5:$D$156)*(E4525&lt;'Non Compliance input'!$E$5:$E$156)*('Non Compliance input'!$H$5:$H$156="Yes"),0))
),"","Yes")</f>
        <v/>
      </c>
      <c r="K4525" s="149">
        <f t="shared" si="631"/>
        <v>0</v>
      </c>
      <c r="L4525" s="162">
        <f t="shared" si="632"/>
        <v>0</v>
      </c>
      <c r="M4525" s="162" t="str" cm="1">
        <f t="array" ref="M4525">IF(ISERROR(INDEX('Non Compliance input'!$I$5:$I$156,MATCH(1,(A4525='Non Compliance input'!$A$5:$A$156)*(E4525&gt;='Non Compliance input'!$D$5:$D$156)*(F4525&lt;='Non Compliance input'!$E$5:$E$156)*('Non Compliance input'!$I$5:$I$156="Yes"),0))
),"","Yes")</f>
        <v/>
      </c>
      <c r="N4525" s="149" t="str">
        <f>IF(VLOOKUP($A4525,HourEndingOutage!$B$3:$F$746,5,0)="Outage","Outage","")</f>
        <v/>
      </c>
      <c r="O4525" s="18">
        <f t="shared" si="633"/>
        <v>0</v>
      </c>
      <c r="P4525" s="18" t="str">
        <f t="shared" si="634"/>
        <v/>
      </c>
      <c r="Q4525" s="18">
        <f t="shared" si="635"/>
        <v>0</v>
      </c>
      <c r="R4525" s="118"/>
    </row>
    <row r="4526" spans="1:18" x14ac:dyDescent="0.25">
      <c r="A4526" s="25">
        <f t="shared" si="636"/>
        <v>503</v>
      </c>
      <c r="B4526" s="23">
        <f t="shared" si="637"/>
        <v>44582</v>
      </c>
      <c r="C4526" s="24">
        <v>23</v>
      </c>
      <c r="D4526" s="54" t="str">
        <f t="shared" si="629"/>
        <v>ASET</v>
      </c>
      <c r="E4526" s="178"/>
      <c r="F4526" s="179"/>
      <c r="G4526" s="177"/>
      <c r="H4526" s="177"/>
      <c r="I4526" s="169">
        <f t="shared" si="630"/>
        <v>0</v>
      </c>
      <c r="J4526" s="149" t="str" cm="1">
        <f t="array" ref="J4526">IF(ISERROR(INDEX('Non Compliance input'!$H$5:$H$156,MATCH(1,(A4526='Non Compliance input'!$A$5:$A$156)*(F4526&gt;='Non Compliance input'!$D$5:$D$156)*(E4526&lt;'Non Compliance input'!$E$5:$E$156)*('Non Compliance input'!$H$5:$H$156="Yes"),0))
),"","Yes")</f>
        <v/>
      </c>
      <c r="K4526" s="149">
        <f t="shared" si="631"/>
        <v>0</v>
      </c>
      <c r="L4526" s="162">
        <f t="shared" si="632"/>
        <v>0</v>
      </c>
      <c r="M4526" s="162" t="str" cm="1">
        <f t="array" ref="M4526">IF(ISERROR(INDEX('Non Compliance input'!$I$5:$I$156,MATCH(1,(A4526='Non Compliance input'!$A$5:$A$156)*(E4526&gt;='Non Compliance input'!$D$5:$D$156)*(F4526&lt;='Non Compliance input'!$E$5:$E$156)*('Non Compliance input'!$I$5:$I$156="Yes"),0))
),"","Yes")</f>
        <v/>
      </c>
      <c r="N4526" s="149" t="str">
        <f>IF(VLOOKUP($A4526,HourEndingOutage!$B$3:$F$746,5,0)="Outage","Outage","")</f>
        <v/>
      </c>
      <c r="O4526" s="18">
        <f t="shared" si="633"/>
        <v>0</v>
      </c>
      <c r="P4526" s="18" t="str">
        <f t="shared" si="634"/>
        <v/>
      </c>
      <c r="Q4526" s="18">
        <f t="shared" si="635"/>
        <v>0</v>
      </c>
      <c r="R4526" s="118"/>
    </row>
    <row r="4527" spans="1:18" x14ac:dyDescent="0.25">
      <c r="A4527" s="25">
        <f t="shared" si="636"/>
        <v>503</v>
      </c>
      <c r="B4527" s="23">
        <f t="shared" si="637"/>
        <v>44582</v>
      </c>
      <c r="C4527" s="24">
        <v>23</v>
      </c>
      <c r="D4527" s="54" t="str">
        <f t="shared" si="629"/>
        <v>ASET</v>
      </c>
      <c r="E4527" s="178"/>
      <c r="F4527" s="179"/>
      <c r="G4527" s="177"/>
      <c r="H4527" s="177"/>
      <c r="I4527" s="169">
        <f t="shared" si="630"/>
        <v>0</v>
      </c>
      <c r="J4527" s="149" t="str" cm="1">
        <f t="array" ref="J4527">IF(ISERROR(INDEX('Non Compliance input'!$H$5:$H$156,MATCH(1,(A4527='Non Compliance input'!$A$5:$A$156)*(F4527&gt;='Non Compliance input'!$D$5:$D$156)*(E4527&lt;'Non Compliance input'!$E$5:$E$156)*('Non Compliance input'!$H$5:$H$156="Yes"),0))
),"","Yes")</f>
        <v/>
      </c>
      <c r="K4527" s="149">
        <f t="shared" si="631"/>
        <v>0</v>
      </c>
      <c r="L4527" s="162">
        <f t="shared" si="632"/>
        <v>0</v>
      </c>
      <c r="M4527" s="162" t="str" cm="1">
        <f t="array" ref="M4527">IF(ISERROR(INDEX('Non Compliance input'!$I$5:$I$156,MATCH(1,(A4527='Non Compliance input'!$A$5:$A$156)*(E4527&gt;='Non Compliance input'!$D$5:$D$156)*(F4527&lt;='Non Compliance input'!$E$5:$E$156)*('Non Compliance input'!$I$5:$I$156="Yes"),0))
),"","Yes")</f>
        <v/>
      </c>
      <c r="N4527" s="149" t="str">
        <f>IF(VLOOKUP($A4527,HourEndingOutage!$B$3:$F$746,5,0)="Outage","Outage","")</f>
        <v/>
      </c>
      <c r="O4527" s="18">
        <f t="shared" si="633"/>
        <v>0</v>
      </c>
      <c r="P4527" s="18" t="str">
        <f t="shared" si="634"/>
        <v/>
      </c>
      <c r="Q4527" s="18">
        <f t="shared" si="635"/>
        <v>0</v>
      </c>
      <c r="R4527" s="118"/>
    </row>
    <row r="4528" spans="1:18" x14ac:dyDescent="0.25">
      <c r="A4528" s="25">
        <f t="shared" si="636"/>
        <v>503</v>
      </c>
      <c r="B4528" s="23">
        <f t="shared" si="637"/>
        <v>44582</v>
      </c>
      <c r="C4528" s="24">
        <v>23</v>
      </c>
      <c r="D4528" s="54" t="str">
        <f t="shared" si="629"/>
        <v>ASET</v>
      </c>
      <c r="E4528" s="178"/>
      <c r="F4528" s="179"/>
      <c r="G4528" s="177"/>
      <c r="H4528" s="177"/>
      <c r="I4528" s="169">
        <f t="shared" si="630"/>
        <v>0</v>
      </c>
      <c r="J4528" s="149" t="str" cm="1">
        <f t="array" ref="J4528">IF(ISERROR(INDEX('Non Compliance input'!$H$5:$H$156,MATCH(1,(A4528='Non Compliance input'!$A$5:$A$156)*(F4528&gt;='Non Compliance input'!$D$5:$D$156)*(E4528&lt;'Non Compliance input'!$E$5:$E$156)*('Non Compliance input'!$H$5:$H$156="Yes"),0))
),"","Yes")</f>
        <v/>
      </c>
      <c r="K4528" s="149">
        <f t="shared" si="631"/>
        <v>0</v>
      </c>
      <c r="L4528" s="162">
        <f t="shared" si="632"/>
        <v>0</v>
      </c>
      <c r="M4528" s="162" t="str" cm="1">
        <f t="array" ref="M4528">IF(ISERROR(INDEX('Non Compliance input'!$I$5:$I$156,MATCH(1,(A4528='Non Compliance input'!$A$5:$A$156)*(E4528&gt;='Non Compliance input'!$D$5:$D$156)*(F4528&lt;='Non Compliance input'!$E$5:$E$156)*('Non Compliance input'!$I$5:$I$156="Yes"),0))
),"","Yes")</f>
        <v/>
      </c>
      <c r="N4528" s="149" t="str">
        <f>IF(VLOOKUP($A4528,HourEndingOutage!$B$3:$F$746,5,0)="Outage","Outage","")</f>
        <v/>
      </c>
      <c r="O4528" s="18">
        <f t="shared" si="633"/>
        <v>0</v>
      </c>
      <c r="P4528" s="18" t="str">
        <f t="shared" si="634"/>
        <v/>
      </c>
      <c r="Q4528" s="18">
        <f t="shared" si="635"/>
        <v>0</v>
      </c>
      <c r="R4528" s="118"/>
    </row>
    <row r="4529" spans="1:18" x14ac:dyDescent="0.25">
      <c r="A4529" s="25">
        <f t="shared" si="636"/>
        <v>503</v>
      </c>
      <c r="B4529" s="23">
        <f t="shared" si="637"/>
        <v>44582</v>
      </c>
      <c r="C4529" s="24">
        <v>23</v>
      </c>
      <c r="D4529" s="54" t="str">
        <f t="shared" si="629"/>
        <v>ASET</v>
      </c>
      <c r="E4529" s="178"/>
      <c r="F4529" s="179"/>
      <c r="G4529" s="177"/>
      <c r="H4529" s="177"/>
      <c r="I4529" s="169">
        <f t="shared" si="630"/>
        <v>0</v>
      </c>
      <c r="J4529" s="149" t="str" cm="1">
        <f t="array" ref="J4529">IF(ISERROR(INDEX('Non Compliance input'!$H$5:$H$156,MATCH(1,(A4529='Non Compliance input'!$A$5:$A$156)*(F4529&gt;='Non Compliance input'!$D$5:$D$156)*(E4529&lt;'Non Compliance input'!$E$5:$E$156)*('Non Compliance input'!$H$5:$H$156="Yes"),0))
),"","Yes")</f>
        <v/>
      </c>
      <c r="K4529" s="149">
        <f t="shared" si="631"/>
        <v>0</v>
      </c>
      <c r="L4529" s="162">
        <f t="shared" si="632"/>
        <v>0</v>
      </c>
      <c r="M4529" s="162" t="str" cm="1">
        <f t="array" ref="M4529">IF(ISERROR(INDEX('Non Compliance input'!$I$5:$I$156,MATCH(1,(A4529='Non Compliance input'!$A$5:$A$156)*(E4529&gt;='Non Compliance input'!$D$5:$D$156)*(F4529&lt;='Non Compliance input'!$E$5:$E$156)*('Non Compliance input'!$I$5:$I$156="Yes"),0))
),"","Yes")</f>
        <v/>
      </c>
      <c r="N4529" s="149" t="str">
        <f>IF(VLOOKUP($A4529,HourEndingOutage!$B$3:$F$746,5,0)="Outage","Outage","")</f>
        <v/>
      </c>
      <c r="O4529" s="18">
        <f t="shared" si="633"/>
        <v>0</v>
      </c>
      <c r="P4529" s="18" t="str">
        <f t="shared" si="634"/>
        <v/>
      </c>
      <c r="Q4529" s="18">
        <f t="shared" si="635"/>
        <v>0</v>
      </c>
      <c r="R4529" s="118"/>
    </row>
    <row r="4530" spans="1:18" x14ac:dyDescent="0.25">
      <c r="A4530" s="25">
        <f t="shared" si="636"/>
        <v>504</v>
      </c>
      <c r="B4530" s="23">
        <f t="shared" si="637"/>
        <v>44582</v>
      </c>
      <c r="C4530" s="24">
        <v>24</v>
      </c>
      <c r="D4530" s="54" t="str">
        <f t="shared" si="629"/>
        <v>ASET</v>
      </c>
      <c r="E4530" s="178"/>
      <c r="F4530" s="179"/>
      <c r="G4530" s="177"/>
      <c r="H4530" s="177"/>
      <c r="I4530" s="169">
        <f t="shared" si="630"/>
        <v>0</v>
      </c>
      <c r="J4530" s="149" t="str" cm="1">
        <f t="array" ref="J4530">IF(ISERROR(INDEX('Non Compliance input'!$H$5:$H$156,MATCH(1,(A4530='Non Compliance input'!$A$5:$A$156)*(F4530&gt;='Non Compliance input'!$D$5:$D$156)*(E4530&lt;'Non Compliance input'!$E$5:$E$156)*('Non Compliance input'!$H$5:$H$156="Yes"),0))
),"","Yes")</f>
        <v/>
      </c>
      <c r="K4530" s="149">
        <f t="shared" si="631"/>
        <v>0</v>
      </c>
      <c r="L4530" s="162">
        <f t="shared" si="632"/>
        <v>0</v>
      </c>
      <c r="M4530" s="162" t="str" cm="1">
        <f t="array" ref="M4530">IF(ISERROR(INDEX('Non Compliance input'!$I$5:$I$156,MATCH(1,(A4530='Non Compliance input'!$A$5:$A$156)*(E4530&gt;='Non Compliance input'!$D$5:$D$156)*(F4530&lt;='Non Compliance input'!$E$5:$E$156)*('Non Compliance input'!$I$5:$I$156="Yes"),0))
),"","Yes")</f>
        <v/>
      </c>
      <c r="N4530" s="149" t="str">
        <f>IF(VLOOKUP($A4530,HourEndingOutage!$B$3:$F$746,5,0)="Outage","Outage","")</f>
        <v/>
      </c>
      <c r="O4530" s="18">
        <f t="shared" si="633"/>
        <v>0</v>
      </c>
      <c r="P4530" s="18" t="str">
        <f t="shared" si="634"/>
        <v/>
      </c>
      <c r="Q4530" s="18">
        <f t="shared" si="635"/>
        <v>0</v>
      </c>
      <c r="R4530" s="118"/>
    </row>
    <row r="4531" spans="1:18" x14ac:dyDescent="0.25">
      <c r="A4531" s="25">
        <f t="shared" si="636"/>
        <v>504</v>
      </c>
      <c r="B4531" s="23">
        <f t="shared" si="637"/>
        <v>44582</v>
      </c>
      <c r="C4531" s="24">
        <v>24</v>
      </c>
      <c r="D4531" s="54" t="str">
        <f t="shared" si="629"/>
        <v>ASET</v>
      </c>
      <c r="E4531" s="178"/>
      <c r="F4531" s="179"/>
      <c r="G4531" s="177"/>
      <c r="H4531" s="177"/>
      <c r="I4531" s="169">
        <f t="shared" si="630"/>
        <v>0</v>
      </c>
      <c r="J4531" s="149" t="str" cm="1">
        <f t="array" ref="J4531">IF(ISERROR(INDEX('Non Compliance input'!$H$5:$H$156,MATCH(1,(A4531='Non Compliance input'!$A$5:$A$156)*(F4531&gt;='Non Compliance input'!$D$5:$D$156)*(E4531&lt;'Non Compliance input'!$E$5:$E$156)*('Non Compliance input'!$H$5:$H$156="Yes"),0))
),"","Yes")</f>
        <v/>
      </c>
      <c r="K4531" s="149">
        <f t="shared" si="631"/>
        <v>0</v>
      </c>
      <c r="L4531" s="162">
        <f t="shared" si="632"/>
        <v>0</v>
      </c>
      <c r="M4531" s="162" t="str" cm="1">
        <f t="array" ref="M4531">IF(ISERROR(INDEX('Non Compliance input'!$I$5:$I$156,MATCH(1,(A4531='Non Compliance input'!$A$5:$A$156)*(E4531&gt;='Non Compliance input'!$D$5:$D$156)*(F4531&lt;='Non Compliance input'!$E$5:$E$156)*('Non Compliance input'!$I$5:$I$156="Yes"),0))
),"","Yes")</f>
        <v/>
      </c>
      <c r="N4531" s="149" t="str">
        <f>IF(VLOOKUP($A4531,HourEndingOutage!$B$3:$F$746,5,0)="Outage","Outage","")</f>
        <v/>
      </c>
      <c r="O4531" s="18">
        <f t="shared" si="633"/>
        <v>0</v>
      </c>
      <c r="P4531" s="18" t="str">
        <f t="shared" si="634"/>
        <v/>
      </c>
      <c r="Q4531" s="18">
        <f t="shared" si="635"/>
        <v>0</v>
      </c>
      <c r="R4531" s="118"/>
    </row>
    <row r="4532" spans="1:18" x14ac:dyDescent="0.25">
      <c r="A4532" s="25">
        <f t="shared" si="636"/>
        <v>504</v>
      </c>
      <c r="B4532" s="23">
        <f t="shared" si="637"/>
        <v>44582</v>
      </c>
      <c r="C4532" s="24">
        <v>24</v>
      </c>
      <c r="D4532" s="54" t="str">
        <f t="shared" si="629"/>
        <v>ASET</v>
      </c>
      <c r="E4532" s="178"/>
      <c r="F4532" s="179"/>
      <c r="G4532" s="177"/>
      <c r="H4532" s="177"/>
      <c r="I4532" s="169">
        <f t="shared" si="630"/>
        <v>0</v>
      </c>
      <c r="J4532" s="149" t="str" cm="1">
        <f t="array" ref="J4532">IF(ISERROR(INDEX('Non Compliance input'!$H$5:$H$156,MATCH(1,(A4532='Non Compliance input'!$A$5:$A$156)*(F4532&gt;='Non Compliance input'!$D$5:$D$156)*(E4532&lt;'Non Compliance input'!$E$5:$E$156)*('Non Compliance input'!$H$5:$H$156="Yes"),0))
),"","Yes")</f>
        <v/>
      </c>
      <c r="K4532" s="149">
        <f t="shared" si="631"/>
        <v>0</v>
      </c>
      <c r="L4532" s="162">
        <f t="shared" si="632"/>
        <v>0</v>
      </c>
      <c r="M4532" s="162" t="str" cm="1">
        <f t="array" ref="M4532">IF(ISERROR(INDEX('Non Compliance input'!$I$5:$I$156,MATCH(1,(A4532='Non Compliance input'!$A$5:$A$156)*(E4532&gt;='Non Compliance input'!$D$5:$D$156)*(F4532&lt;='Non Compliance input'!$E$5:$E$156)*('Non Compliance input'!$I$5:$I$156="Yes"),0))
),"","Yes")</f>
        <v/>
      </c>
      <c r="N4532" s="149" t="str">
        <f>IF(VLOOKUP($A4532,HourEndingOutage!$B$3:$F$746,5,0)="Outage","Outage","")</f>
        <v/>
      </c>
      <c r="O4532" s="18">
        <f t="shared" si="633"/>
        <v>0</v>
      </c>
      <c r="P4532" s="18" t="str">
        <f t="shared" si="634"/>
        <v/>
      </c>
      <c r="Q4532" s="18">
        <f t="shared" si="635"/>
        <v>0</v>
      </c>
      <c r="R4532" s="118"/>
    </row>
    <row r="4533" spans="1:18" x14ac:dyDescent="0.25">
      <c r="A4533" s="25">
        <f t="shared" si="636"/>
        <v>504</v>
      </c>
      <c r="B4533" s="23">
        <f t="shared" si="637"/>
        <v>44582</v>
      </c>
      <c r="C4533" s="24">
        <v>24</v>
      </c>
      <c r="D4533" s="54" t="str">
        <f t="shared" si="629"/>
        <v>ASET</v>
      </c>
      <c r="E4533" s="178"/>
      <c r="F4533" s="179"/>
      <c r="G4533" s="177"/>
      <c r="H4533" s="177"/>
      <c r="I4533" s="169">
        <f t="shared" si="630"/>
        <v>0</v>
      </c>
      <c r="J4533" s="149" t="str" cm="1">
        <f t="array" ref="J4533">IF(ISERROR(INDEX('Non Compliance input'!$H$5:$H$156,MATCH(1,(A4533='Non Compliance input'!$A$5:$A$156)*(F4533&gt;='Non Compliance input'!$D$5:$D$156)*(E4533&lt;'Non Compliance input'!$E$5:$E$156)*('Non Compliance input'!$H$5:$H$156="Yes"),0))
),"","Yes")</f>
        <v/>
      </c>
      <c r="K4533" s="149">
        <f t="shared" si="631"/>
        <v>0</v>
      </c>
      <c r="L4533" s="162">
        <f t="shared" si="632"/>
        <v>0</v>
      </c>
      <c r="M4533" s="162" t="str" cm="1">
        <f t="array" ref="M4533">IF(ISERROR(INDEX('Non Compliance input'!$I$5:$I$156,MATCH(1,(A4533='Non Compliance input'!$A$5:$A$156)*(E4533&gt;='Non Compliance input'!$D$5:$D$156)*(F4533&lt;='Non Compliance input'!$E$5:$E$156)*('Non Compliance input'!$I$5:$I$156="Yes"),0))
),"","Yes")</f>
        <v/>
      </c>
      <c r="N4533" s="149" t="str">
        <f>IF(VLOOKUP($A4533,HourEndingOutage!$B$3:$F$746,5,0)="Outage","Outage","")</f>
        <v/>
      </c>
      <c r="O4533" s="18">
        <f t="shared" si="633"/>
        <v>0</v>
      </c>
      <c r="P4533" s="18" t="str">
        <f t="shared" si="634"/>
        <v/>
      </c>
      <c r="Q4533" s="18">
        <f t="shared" si="635"/>
        <v>0</v>
      </c>
      <c r="R4533" s="118"/>
    </row>
    <row r="4534" spans="1:18" x14ac:dyDescent="0.25">
      <c r="A4534" s="25">
        <f t="shared" si="636"/>
        <v>504</v>
      </c>
      <c r="B4534" s="23">
        <f t="shared" si="637"/>
        <v>44582</v>
      </c>
      <c r="C4534" s="24">
        <v>24</v>
      </c>
      <c r="D4534" s="54" t="str">
        <f t="shared" si="629"/>
        <v>ASET</v>
      </c>
      <c r="E4534" s="178"/>
      <c r="F4534" s="179"/>
      <c r="G4534" s="177"/>
      <c r="H4534" s="177"/>
      <c r="I4534" s="169">
        <f t="shared" si="630"/>
        <v>0</v>
      </c>
      <c r="J4534" s="149" t="str" cm="1">
        <f t="array" ref="J4534">IF(ISERROR(INDEX('Non Compliance input'!$H$5:$H$156,MATCH(1,(A4534='Non Compliance input'!$A$5:$A$156)*(F4534&gt;='Non Compliance input'!$D$5:$D$156)*(E4534&lt;'Non Compliance input'!$E$5:$E$156)*('Non Compliance input'!$H$5:$H$156="Yes"),0))
),"","Yes")</f>
        <v/>
      </c>
      <c r="K4534" s="149">
        <f t="shared" si="631"/>
        <v>0</v>
      </c>
      <c r="L4534" s="162">
        <f t="shared" si="632"/>
        <v>0</v>
      </c>
      <c r="M4534" s="162" t="str" cm="1">
        <f t="array" ref="M4534">IF(ISERROR(INDEX('Non Compliance input'!$I$5:$I$156,MATCH(1,(A4534='Non Compliance input'!$A$5:$A$156)*(E4534&gt;='Non Compliance input'!$D$5:$D$156)*(F4534&lt;='Non Compliance input'!$E$5:$E$156)*('Non Compliance input'!$I$5:$I$156="Yes"),0))
),"","Yes")</f>
        <v/>
      </c>
      <c r="N4534" s="149" t="str">
        <f>IF(VLOOKUP($A4534,HourEndingOutage!$B$3:$F$746,5,0)="Outage","Outage","")</f>
        <v/>
      </c>
      <c r="O4534" s="18">
        <f t="shared" si="633"/>
        <v>0</v>
      </c>
      <c r="P4534" s="18" t="str">
        <f t="shared" si="634"/>
        <v/>
      </c>
      <c r="Q4534" s="18">
        <f t="shared" si="635"/>
        <v>0</v>
      </c>
      <c r="R4534" s="118"/>
    </row>
    <row r="4535" spans="1:18" x14ac:dyDescent="0.25">
      <c r="A4535" s="25">
        <f t="shared" si="636"/>
        <v>504</v>
      </c>
      <c r="B4535" s="23">
        <f t="shared" si="637"/>
        <v>44582</v>
      </c>
      <c r="C4535" s="24">
        <v>24</v>
      </c>
      <c r="D4535" s="54" t="str">
        <f t="shared" si="629"/>
        <v>ASET</v>
      </c>
      <c r="E4535" s="178"/>
      <c r="F4535" s="179"/>
      <c r="G4535" s="177"/>
      <c r="H4535" s="177"/>
      <c r="I4535" s="169">
        <f t="shared" si="630"/>
        <v>0</v>
      </c>
      <c r="J4535" s="149" t="str" cm="1">
        <f t="array" ref="J4535">IF(ISERROR(INDEX('Non Compliance input'!$H$5:$H$156,MATCH(1,(A4535='Non Compliance input'!$A$5:$A$156)*(F4535&gt;='Non Compliance input'!$D$5:$D$156)*(E4535&lt;'Non Compliance input'!$E$5:$E$156)*('Non Compliance input'!$H$5:$H$156="Yes"),0))
),"","Yes")</f>
        <v/>
      </c>
      <c r="K4535" s="149">
        <f t="shared" si="631"/>
        <v>0</v>
      </c>
      <c r="L4535" s="162">
        <f t="shared" si="632"/>
        <v>0</v>
      </c>
      <c r="M4535" s="162" t="str" cm="1">
        <f t="array" ref="M4535">IF(ISERROR(INDEX('Non Compliance input'!$I$5:$I$156,MATCH(1,(A4535='Non Compliance input'!$A$5:$A$156)*(E4535&gt;='Non Compliance input'!$D$5:$D$156)*(F4535&lt;='Non Compliance input'!$E$5:$E$156)*('Non Compliance input'!$I$5:$I$156="Yes"),0))
),"","Yes")</f>
        <v/>
      </c>
      <c r="N4535" s="149" t="str">
        <f>IF(VLOOKUP($A4535,HourEndingOutage!$B$3:$F$746,5,0)="Outage","Outage","")</f>
        <v/>
      </c>
      <c r="O4535" s="18">
        <f t="shared" si="633"/>
        <v>0</v>
      </c>
      <c r="P4535" s="18" t="str">
        <f t="shared" si="634"/>
        <v/>
      </c>
      <c r="Q4535" s="18">
        <f t="shared" si="635"/>
        <v>0</v>
      </c>
      <c r="R4535" s="118"/>
    </row>
    <row r="4536" spans="1:18" x14ac:dyDescent="0.25">
      <c r="A4536" s="25">
        <f t="shared" si="636"/>
        <v>504</v>
      </c>
      <c r="B4536" s="23">
        <f t="shared" si="637"/>
        <v>44582</v>
      </c>
      <c r="C4536" s="24">
        <v>24</v>
      </c>
      <c r="D4536" s="54" t="str">
        <f t="shared" si="629"/>
        <v>ASET</v>
      </c>
      <c r="E4536" s="178"/>
      <c r="F4536" s="179"/>
      <c r="G4536" s="177"/>
      <c r="H4536" s="177"/>
      <c r="I4536" s="169">
        <f t="shared" si="630"/>
        <v>0</v>
      </c>
      <c r="J4536" s="149" t="str" cm="1">
        <f t="array" ref="J4536">IF(ISERROR(INDEX('Non Compliance input'!$H$5:$H$156,MATCH(1,(A4536='Non Compliance input'!$A$5:$A$156)*(F4536&gt;='Non Compliance input'!$D$5:$D$156)*(E4536&lt;'Non Compliance input'!$E$5:$E$156)*('Non Compliance input'!$H$5:$H$156="Yes"),0))
),"","Yes")</f>
        <v/>
      </c>
      <c r="K4536" s="149">
        <f t="shared" si="631"/>
        <v>0</v>
      </c>
      <c r="L4536" s="162">
        <f t="shared" si="632"/>
        <v>0</v>
      </c>
      <c r="M4536" s="162" t="str" cm="1">
        <f t="array" ref="M4536">IF(ISERROR(INDEX('Non Compliance input'!$I$5:$I$156,MATCH(1,(A4536='Non Compliance input'!$A$5:$A$156)*(E4536&gt;='Non Compliance input'!$D$5:$D$156)*(F4536&lt;='Non Compliance input'!$E$5:$E$156)*('Non Compliance input'!$I$5:$I$156="Yes"),0))
),"","Yes")</f>
        <v/>
      </c>
      <c r="N4536" s="149" t="str">
        <f>IF(VLOOKUP($A4536,HourEndingOutage!$B$3:$F$746,5,0)="Outage","Outage","")</f>
        <v/>
      </c>
      <c r="O4536" s="18">
        <f t="shared" si="633"/>
        <v>0</v>
      </c>
      <c r="P4536" s="18" t="str">
        <f t="shared" si="634"/>
        <v/>
      </c>
      <c r="Q4536" s="18">
        <f t="shared" si="635"/>
        <v>0</v>
      </c>
      <c r="R4536" s="118"/>
    </row>
    <row r="4537" spans="1:18" x14ac:dyDescent="0.25">
      <c r="A4537" s="25">
        <f t="shared" si="636"/>
        <v>504</v>
      </c>
      <c r="B4537" s="23">
        <f t="shared" si="637"/>
        <v>44582</v>
      </c>
      <c r="C4537" s="24">
        <v>24</v>
      </c>
      <c r="D4537" s="54" t="str">
        <f t="shared" si="629"/>
        <v>ASET</v>
      </c>
      <c r="E4537" s="178"/>
      <c r="F4537" s="179"/>
      <c r="G4537" s="177"/>
      <c r="H4537" s="177"/>
      <c r="I4537" s="169">
        <f t="shared" si="630"/>
        <v>0</v>
      </c>
      <c r="J4537" s="149" t="str" cm="1">
        <f t="array" ref="J4537">IF(ISERROR(INDEX('Non Compliance input'!$H$5:$H$156,MATCH(1,(A4537='Non Compliance input'!$A$5:$A$156)*(F4537&gt;='Non Compliance input'!$D$5:$D$156)*(E4537&lt;'Non Compliance input'!$E$5:$E$156)*('Non Compliance input'!$H$5:$H$156="Yes"),0))
),"","Yes")</f>
        <v/>
      </c>
      <c r="K4537" s="149">
        <f t="shared" si="631"/>
        <v>0</v>
      </c>
      <c r="L4537" s="162">
        <f t="shared" si="632"/>
        <v>0</v>
      </c>
      <c r="M4537" s="162" t="str" cm="1">
        <f t="array" ref="M4537">IF(ISERROR(INDEX('Non Compliance input'!$I$5:$I$156,MATCH(1,(A4537='Non Compliance input'!$A$5:$A$156)*(E4537&gt;='Non Compliance input'!$D$5:$D$156)*(F4537&lt;='Non Compliance input'!$E$5:$E$156)*('Non Compliance input'!$I$5:$I$156="Yes"),0))
),"","Yes")</f>
        <v/>
      </c>
      <c r="N4537" s="149" t="str">
        <f>IF(VLOOKUP($A4537,HourEndingOutage!$B$3:$F$746,5,0)="Outage","Outage","")</f>
        <v/>
      </c>
      <c r="O4537" s="18">
        <f t="shared" si="633"/>
        <v>0</v>
      </c>
      <c r="P4537" s="18" t="str">
        <f t="shared" si="634"/>
        <v/>
      </c>
      <c r="Q4537" s="18">
        <f t="shared" si="635"/>
        <v>0</v>
      </c>
      <c r="R4537" s="118"/>
    </row>
    <row r="4538" spans="1:18" x14ac:dyDescent="0.25">
      <c r="A4538" s="25">
        <f t="shared" si="636"/>
        <v>504</v>
      </c>
      <c r="B4538" s="23">
        <f t="shared" si="637"/>
        <v>44582</v>
      </c>
      <c r="C4538" s="24">
        <v>24</v>
      </c>
      <c r="D4538" s="54" t="str">
        <f t="shared" si="629"/>
        <v>ASET</v>
      </c>
      <c r="E4538" s="178"/>
      <c r="F4538" s="179"/>
      <c r="G4538" s="177"/>
      <c r="H4538" s="177"/>
      <c r="I4538" s="169">
        <f t="shared" si="630"/>
        <v>0</v>
      </c>
      <c r="J4538" s="149" t="str" cm="1">
        <f t="array" ref="J4538">IF(ISERROR(INDEX('Non Compliance input'!$H$5:$H$156,MATCH(1,(A4538='Non Compliance input'!$A$5:$A$156)*(F4538&gt;='Non Compliance input'!$D$5:$D$156)*(E4538&lt;'Non Compliance input'!$E$5:$E$156)*('Non Compliance input'!$H$5:$H$156="Yes"),0))
),"","Yes")</f>
        <v/>
      </c>
      <c r="K4538" s="149">
        <f t="shared" si="631"/>
        <v>0</v>
      </c>
      <c r="L4538" s="162">
        <f t="shared" si="632"/>
        <v>0</v>
      </c>
      <c r="M4538" s="162" t="str" cm="1">
        <f t="array" ref="M4538">IF(ISERROR(INDEX('Non Compliance input'!$I$5:$I$156,MATCH(1,(A4538='Non Compliance input'!$A$5:$A$156)*(E4538&gt;='Non Compliance input'!$D$5:$D$156)*(F4538&lt;='Non Compliance input'!$E$5:$E$156)*('Non Compliance input'!$I$5:$I$156="Yes"),0))
),"","Yes")</f>
        <v/>
      </c>
      <c r="N4538" s="149" t="str">
        <f>IF(VLOOKUP($A4538,HourEndingOutage!$B$3:$F$746,5,0)="Outage","Outage","")</f>
        <v/>
      </c>
      <c r="O4538" s="18">
        <f t="shared" si="633"/>
        <v>0</v>
      </c>
      <c r="P4538" s="18" t="str">
        <f t="shared" si="634"/>
        <v/>
      </c>
      <c r="Q4538" s="18">
        <f t="shared" si="635"/>
        <v>0</v>
      </c>
      <c r="R4538" s="118"/>
    </row>
    <row r="4539" spans="1:18" x14ac:dyDescent="0.25">
      <c r="A4539" s="25">
        <f t="shared" si="636"/>
        <v>505</v>
      </c>
      <c r="B4539" s="23">
        <f t="shared" si="637"/>
        <v>44583</v>
      </c>
      <c r="C4539" s="24">
        <v>1</v>
      </c>
      <c r="D4539" s="54" t="str">
        <f t="shared" si="629"/>
        <v>ASET</v>
      </c>
      <c r="E4539" s="178"/>
      <c r="F4539" s="179"/>
      <c r="G4539" s="177"/>
      <c r="H4539" s="177"/>
      <c r="I4539" s="169">
        <f t="shared" si="630"/>
        <v>0</v>
      </c>
      <c r="J4539" s="149" t="str" cm="1">
        <f t="array" ref="J4539">IF(ISERROR(INDEX('Non Compliance input'!$H$5:$H$156,MATCH(1,(A4539='Non Compliance input'!$A$5:$A$156)*(F4539&gt;='Non Compliance input'!$D$5:$D$156)*(E4539&lt;'Non Compliance input'!$E$5:$E$156)*('Non Compliance input'!$H$5:$H$156="Yes"),0))
),"","Yes")</f>
        <v/>
      </c>
      <c r="K4539" s="149">
        <f t="shared" si="631"/>
        <v>0</v>
      </c>
      <c r="L4539" s="162">
        <f t="shared" si="632"/>
        <v>0</v>
      </c>
      <c r="M4539" s="162" t="str" cm="1">
        <f t="array" ref="M4539">IF(ISERROR(INDEX('Non Compliance input'!$I$5:$I$156,MATCH(1,(A4539='Non Compliance input'!$A$5:$A$156)*(E4539&gt;='Non Compliance input'!$D$5:$D$156)*(F4539&lt;='Non Compliance input'!$E$5:$E$156)*('Non Compliance input'!$I$5:$I$156="Yes"),0))
),"","Yes")</f>
        <v/>
      </c>
      <c r="N4539" s="149" t="str">
        <f>IF(VLOOKUP($A4539,HourEndingOutage!$B$3:$F$746,5,0)="Outage","Outage","")</f>
        <v/>
      </c>
      <c r="O4539" s="18">
        <f t="shared" si="633"/>
        <v>0</v>
      </c>
      <c r="P4539" s="18" t="str">
        <f t="shared" si="634"/>
        <v/>
      </c>
      <c r="Q4539" s="18">
        <f t="shared" si="635"/>
        <v>0</v>
      </c>
      <c r="R4539" s="118"/>
    </row>
    <row r="4540" spans="1:18" x14ac:dyDescent="0.25">
      <c r="A4540" s="25">
        <f t="shared" si="636"/>
        <v>505</v>
      </c>
      <c r="B4540" s="23">
        <f t="shared" si="637"/>
        <v>44583</v>
      </c>
      <c r="C4540" s="24">
        <v>1</v>
      </c>
      <c r="D4540" s="54" t="str">
        <f t="shared" si="629"/>
        <v>ASET</v>
      </c>
      <c r="E4540" s="178"/>
      <c r="F4540" s="179"/>
      <c r="G4540" s="177"/>
      <c r="H4540" s="177"/>
      <c r="I4540" s="169">
        <f t="shared" si="630"/>
        <v>0</v>
      </c>
      <c r="J4540" s="149" t="str" cm="1">
        <f t="array" ref="J4540">IF(ISERROR(INDEX('Non Compliance input'!$H$5:$H$156,MATCH(1,(A4540='Non Compliance input'!$A$5:$A$156)*(F4540&gt;='Non Compliance input'!$D$5:$D$156)*(E4540&lt;'Non Compliance input'!$E$5:$E$156)*('Non Compliance input'!$H$5:$H$156="Yes"),0))
),"","Yes")</f>
        <v/>
      </c>
      <c r="K4540" s="149">
        <f t="shared" si="631"/>
        <v>0</v>
      </c>
      <c r="L4540" s="162">
        <f t="shared" si="632"/>
        <v>0</v>
      </c>
      <c r="M4540" s="162" t="str" cm="1">
        <f t="array" ref="M4540">IF(ISERROR(INDEX('Non Compliance input'!$I$5:$I$156,MATCH(1,(A4540='Non Compliance input'!$A$5:$A$156)*(E4540&gt;='Non Compliance input'!$D$5:$D$156)*(F4540&lt;='Non Compliance input'!$E$5:$E$156)*('Non Compliance input'!$I$5:$I$156="Yes"),0))
),"","Yes")</f>
        <v/>
      </c>
      <c r="N4540" s="149" t="str">
        <f>IF(VLOOKUP($A4540,HourEndingOutage!$B$3:$F$746,5,0)="Outage","Outage","")</f>
        <v/>
      </c>
      <c r="O4540" s="18">
        <f t="shared" si="633"/>
        <v>0</v>
      </c>
      <c r="P4540" s="18" t="str">
        <f t="shared" si="634"/>
        <v/>
      </c>
      <c r="Q4540" s="18">
        <f t="shared" si="635"/>
        <v>0</v>
      </c>
      <c r="R4540" s="118"/>
    </row>
    <row r="4541" spans="1:18" x14ac:dyDescent="0.25">
      <c r="A4541" s="25">
        <f t="shared" si="636"/>
        <v>505</v>
      </c>
      <c r="B4541" s="23">
        <f t="shared" si="637"/>
        <v>44583</v>
      </c>
      <c r="C4541" s="24">
        <v>1</v>
      </c>
      <c r="D4541" s="54" t="str">
        <f t="shared" si="629"/>
        <v>ASET</v>
      </c>
      <c r="E4541" s="178"/>
      <c r="F4541" s="179"/>
      <c r="G4541" s="177"/>
      <c r="H4541" s="177"/>
      <c r="I4541" s="169">
        <f t="shared" si="630"/>
        <v>0</v>
      </c>
      <c r="J4541" s="149" t="str" cm="1">
        <f t="array" ref="J4541">IF(ISERROR(INDEX('Non Compliance input'!$H$5:$H$156,MATCH(1,(A4541='Non Compliance input'!$A$5:$A$156)*(F4541&gt;='Non Compliance input'!$D$5:$D$156)*(E4541&lt;'Non Compliance input'!$E$5:$E$156)*('Non Compliance input'!$H$5:$H$156="Yes"),0))
),"","Yes")</f>
        <v/>
      </c>
      <c r="K4541" s="149">
        <f t="shared" si="631"/>
        <v>0</v>
      </c>
      <c r="L4541" s="162">
        <f t="shared" si="632"/>
        <v>0</v>
      </c>
      <c r="M4541" s="162" t="str" cm="1">
        <f t="array" ref="M4541">IF(ISERROR(INDEX('Non Compliance input'!$I$5:$I$156,MATCH(1,(A4541='Non Compliance input'!$A$5:$A$156)*(E4541&gt;='Non Compliance input'!$D$5:$D$156)*(F4541&lt;='Non Compliance input'!$E$5:$E$156)*('Non Compliance input'!$I$5:$I$156="Yes"),0))
),"","Yes")</f>
        <v/>
      </c>
      <c r="N4541" s="149" t="str">
        <f>IF(VLOOKUP($A4541,HourEndingOutage!$B$3:$F$746,5,0)="Outage","Outage","")</f>
        <v/>
      </c>
      <c r="O4541" s="18">
        <f t="shared" si="633"/>
        <v>0</v>
      </c>
      <c r="P4541" s="18" t="str">
        <f t="shared" si="634"/>
        <v/>
      </c>
      <c r="Q4541" s="18">
        <f t="shared" si="635"/>
        <v>0</v>
      </c>
      <c r="R4541" s="118"/>
    </row>
    <row r="4542" spans="1:18" x14ac:dyDescent="0.25">
      <c r="A4542" s="25">
        <f t="shared" si="636"/>
        <v>505</v>
      </c>
      <c r="B4542" s="23">
        <f t="shared" si="637"/>
        <v>44583</v>
      </c>
      <c r="C4542" s="24">
        <v>1</v>
      </c>
      <c r="D4542" s="54" t="str">
        <f t="shared" si="629"/>
        <v>ASET</v>
      </c>
      <c r="E4542" s="178"/>
      <c r="F4542" s="179"/>
      <c r="G4542" s="177"/>
      <c r="H4542" s="177"/>
      <c r="I4542" s="169">
        <f t="shared" si="630"/>
        <v>0</v>
      </c>
      <c r="J4542" s="149" t="str" cm="1">
        <f t="array" ref="J4542">IF(ISERROR(INDEX('Non Compliance input'!$H$5:$H$156,MATCH(1,(A4542='Non Compliance input'!$A$5:$A$156)*(F4542&gt;='Non Compliance input'!$D$5:$D$156)*(E4542&lt;'Non Compliance input'!$E$5:$E$156)*('Non Compliance input'!$H$5:$H$156="Yes"),0))
),"","Yes")</f>
        <v/>
      </c>
      <c r="K4542" s="149">
        <f t="shared" si="631"/>
        <v>0</v>
      </c>
      <c r="L4542" s="162">
        <f t="shared" si="632"/>
        <v>0</v>
      </c>
      <c r="M4542" s="162" t="str" cm="1">
        <f t="array" ref="M4542">IF(ISERROR(INDEX('Non Compliance input'!$I$5:$I$156,MATCH(1,(A4542='Non Compliance input'!$A$5:$A$156)*(E4542&gt;='Non Compliance input'!$D$5:$D$156)*(F4542&lt;='Non Compliance input'!$E$5:$E$156)*('Non Compliance input'!$I$5:$I$156="Yes"),0))
),"","Yes")</f>
        <v/>
      </c>
      <c r="N4542" s="149" t="str">
        <f>IF(VLOOKUP($A4542,HourEndingOutage!$B$3:$F$746,5,0)="Outage","Outage","")</f>
        <v/>
      </c>
      <c r="O4542" s="18">
        <f t="shared" si="633"/>
        <v>0</v>
      </c>
      <c r="P4542" s="18" t="str">
        <f t="shared" si="634"/>
        <v/>
      </c>
      <c r="Q4542" s="18">
        <f t="shared" si="635"/>
        <v>0</v>
      </c>
      <c r="R4542" s="118"/>
    </row>
    <row r="4543" spans="1:18" x14ac:dyDescent="0.25">
      <c r="A4543" s="25">
        <f t="shared" si="636"/>
        <v>505</v>
      </c>
      <c r="B4543" s="23">
        <f t="shared" si="637"/>
        <v>44583</v>
      </c>
      <c r="C4543" s="24">
        <v>1</v>
      </c>
      <c r="D4543" s="54" t="str">
        <f t="shared" si="629"/>
        <v>ASET</v>
      </c>
      <c r="E4543" s="178"/>
      <c r="F4543" s="179"/>
      <c r="G4543" s="177"/>
      <c r="H4543" s="177"/>
      <c r="I4543" s="169">
        <f t="shared" si="630"/>
        <v>0</v>
      </c>
      <c r="J4543" s="149" t="str" cm="1">
        <f t="array" ref="J4543">IF(ISERROR(INDEX('Non Compliance input'!$H$5:$H$156,MATCH(1,(A4543='Non Compliance input'!$A$5:$A$156)*(F4543&gt;='Non Compliance input'!$D$5:$D$156)*(E4543&lt;'Non Compliance input'!$E$5:$E$156)*('Non Compliance input'!$H$5:$H$156="Yes"),0))
),"","Yes")</f>
        <v/>
      </c>
      <c r="K4543" s="149">
        <f t="shared" si="631"/>
        <v>0</v>
      </c>
      <c r="L4543" s="162">
        <f t="shared" si="632"/>
        <v>0</v>
      </c>
      <c r="M4543" s="162" t="str" cm="1">
        <f t="array" ref="M4543">IF(ISERROR(INDEX('Non Compliance input'!$I$5:$I$156,MATCH(1,(A4543='Non Compliance input'!$A$5:$A$156)*(E4543&gt;='Non Compliance input'!$D$5:$D$156)*(F4543&lt;='Non Compliance input'!$E$5:$E$156)*('Non Compliance input'!$I$5:$I$156="Yes"),0))
),"","Yes")</f>
        <v/>
      </c>
      <c r="N4543" s="149" t="str">
        <f>IF(VLOOKUP($A4543,HourEndingOutage!$B$3:$F$746,5,0)="Outage","Outage","")</f>
        <v/>
      </c>
      <c r="O4543" s="18">
        <f t="shared" si="633"/>
        <v>0</v>
      </c>
      <c r="P4543" s="18" t="str">
        <f t="shared" si="634"/>
        <v/>
      </c>
      <c r="Q4543" s="18">
        <f t="shared" si="635"/>
        <v>0</v>
      </c>
      <c r="R4543" s="118"/>
    </row>
    <row r="4544" spans="1:18" x14ac:dyDescent="0.25">
      <c r="A4544" s="25">
        <f t="shared" si="636"/>
        <v>505</v>
      </c>
      <c r="B4544" s="23">
        <f t="shared" si="637"/>
        <v>44583</v>
      </c>
      <c r="C4544" s="24">
        <v>1</v>
      </c>
      <c r="D4544" s="54" t="str">
        <f t="shared" si="629"/>
        <v>ASET</v>
      </c>
      <c r="E4544" s="178"/>
      <c r="F4544" s="179"/>
      <c r="G4544" s="177"/>
      <c r="H4544" s="177"/>
      <c r="I4544" s="169">
        <f t="shared" si="630"/>
        <v>0</v>
      </c>
      <c r="J4544" s="149" t="str" cm="1">
        <f t="array" ref="J4544">IF(ISERROR(INDEX('Non Compliance input'!$H$5:$H$156,MATCH(1,(A4544='Non Compliance input'!$A$5:$A$156)*(F4544&gt;='Non Compliance input'!$D$5:$D$156)*(E4544&lt;'Non Compliance input'!$E$5:$E$156)*('Non Compliance input'!$H$5:$H$156="Yes"),0))
),"","Yes")</f>
        <v/>
      </c>
      <c r="K4544" s="149">
        <f t="shared" si="631"/>
        <v>0</v>
      </c>
      <c r="L4544" s="162">
        <f t="shared" si="632"/>
        <v>0</v>
      </c>
      <c r="M4544" s="162" t="str" cm="1">
        <f t="array" ref="M4544">IF(ISERROR(INDEX('Non Compliance input'!$I$5:$I$156,MATCH(1,(A4544='Non Compliance input'!$A$5:$A$156)*(E4544&gt;='Non Compliance input'!$D$5:$D$156)*(F4544&lt;='Non Compliance input'!$E$5:$E$156)*('Non Compliance input'!$I$5:$I$156="Yes"),0))
),"","Yes")</f>
        <v/>
      </c>
      <c r="N4544" s="149" t="str">
        <f>IF(VLOOKUP($A4544,HourEndingOutage!$B$3:$F$746,5,0)="Outage","Outage","")</f>
        <v/>
      </c>
      <c r="O4544" s="18">
        <f t="shared" si="633"/>
        <v>0</v>
      </c>
      <c r="P4544" s="18" t="str">
        <f t="shared" si="634"/>
        <v/>
      </c>
      <c r="Q4544" s="18">
        <f t="shared" si="635"/>
        <v>0</v>
      </c>
      <c r="R4544" s="118"/>
    </row>
    <row r="4545" spans="1:18" x14ac:dyDescent="0.25">
      <c r="A4545" s="25">
        <f t="shared" si="636"/>
        <v>505</v>
      </c>
      <c r="B4545" s="23">
        <f t="shared" si="637"/>
        <v>44583</v>
      </c>
      <c r="C4545" s="24">
        <v>1</v>
      </c>
      <c r="D4545" s="54" t="str">
        <f t="shared" si="629"/>
        <v>ASET</v>
      </c>
      <c r="E4545" s="178"/>
      <c r="F4545" s="179"/>
      <c r="G4545" s="177"/>
      <c r="H4545" s="177"/>
      <c r="I4545" s="169">
        <f t="shared" si="630"/>
        <v>0</v>
      </c>
      <c r="J4545" s="149" t="str" cm="1">
        <f t="array" ref="J4545">IF(ISERROR(INDEX('Non Compliance input'!$H$5:$H$156,MATCH(1,(A4545='Non Compliance input'!$A$5:$A$156)*(F4545&gt;='Non Compliance input'!$D$5:$D$156)*(E4545&lt;'Non Compliance input'!$E$5:$E$156)*('Non Compliance input'!$H$5:$H$156="Yes"),0))
),"","Yes")</f>
        <v/>
      </c>
      <c r="K4545" s="149">
        <f t="shared" si="631"/>
        <v>0</v>
      </c>
      <c r="L4545" s="162">
        <f t="shared" si="632"/>
        <v>0</v>
      </c>
      <c r="M4545" s="162" t="str" cm="1">
        <f t="array" ref="M4545">IF(ISERROR(INDEX('Non Compliance input'!$I$5:$I$156,MATCH(1,(A4545='Non Compliance input'!$A$5:$A$156)*(E4545&gt;='Non Compliance input'!$D$5:$D$156)*(F4545&lt;='Non Compliance input'!$E$5:$E$156)*('Non Compliance input'!$I$5:$I$156="Yes"),0))
),"","Yes")</f>
        <v/>
      </c>
      <c r="N4545" s="149" t="str">
        <f>IF(VLOOKUP($A4545,HourEndingOutage!$B$3:$F$746,5,0)="Outage","Outage","")</f>
        <v/>
      </c>
      <c r="O4545" s="18">
        <f t="shared" si="633"/>
        <v>0</v>
      </c>
      <c r="P4545" s="18" t="str">
        <f t="shared" si="634"/>
        <v/>
      </c>
      <c r="Q4545" s="18">
        <f t="shared" si="635"/>
        <v>0</v>
      </c>
      <c r="R4545" s="118"/>
    </row>
    <row r="4546" spans="1:18" x14ac:dyDescent="0.25">
      <c r="A4546" s="25">
        <f t="shared" si="636"/>
        <v>505</v>
      </c>
      <c r="B4546" s="23">
        <f t="shared" si="637"/>
        <v>44583</v>
      </c>
      <c r="C4546" s="24">
        <v>1</v>
      </c>
      <c r="D4546" s="54" t="str">
        <f t="shared" ref="D4546:D4609" si="638">Unit</f>
        <v>ASET</v>
      </c>
      <c r="E4546" s="178"/>
      <c r="F4546" s="179"/>
      <c r="G4546" s="177"/>
      <c r="H4546" s="177"/>
      <c r="I4546" s="169">
        <f t="shared" si="630"/>
        <v>0</v>
      </c>
      <c r="J4546" s="149" t="str" cm="1">
        <f t="array" ref="J4546">IF(ISERROR(INDEX('Non Compliance input'!$H$5:$H$156,MATCH(1,(A4546='Non Compliance input'!$A$5:$A$156)*(F4546&gt;='Non Compliance input'!$D$5:$D$156)*(E4546&lt;'Non Compliance input'!$E$5:$E$156)*('Non Compliance input'!$H$5:$H$156="Yes"),0))
),"","Yes")</f>
        <v/>
      </c>
      <c r="K4546" s="149">
        <f t="shared" si="631"/>
        <v>0</v>
      </c>
      <c r="L4546" s="162">
        <f t="shared" si="632"/>
        <v>0</v>
      </c>
      <c r="M4546" s="162" t="str" cm="1">
        <f t="array" ref="M4546">IF(ISERROR(INDEX('Non Compliance input'!$I$5:$I$156,MATCH(1,(A4546='Non Compliance input'!$A$5:$A$156)*(E4546&gt;='Non Compliance input'!$D$5:$D$156)*(F4546&lt;='Non Compliance input'!$E$5:$E$156)*('Non Compliance input'!$I$5:$I$156="Yes"),0))
),"","Yes")</f>
        <v/>
      </c>
      <c r="N4546" s="149" t="str">
        <f>IF(VLOOKUP($A4546,HourEndingOutage!$B$3:$F$746,5,0)="Outage","Outage","")</f>
        <v/>
      </c>
      <c r="O4546" s="18">
        <f t="shared" si="633"/>
        <v>0</v>
      </c>
      <c r="P4546" s="18" t="str">
        <f t="shared" si="634"/>
        <v/>
      </c>
      <c r="Q4546" s="18">
        <f t="shared" si="635"/>
        <v>0</v>
      </c>
      <c r="R4546" s="118"/>
    </row>
    <row r="4547" spans="1:18" x14ac:dyDescent="0.25">
      <c r="A4547" s="25">
        <f t="shared" si="636"/>
        <v>505</v>
      </c>
      <c r="B4547" s="23">
        <f t="shared" si="637"/>
        <v>44583</v>
      </c>
      <c r="C4547" s="24">
        <v>1</v>
      </c>
      <c r="D4547" s="54" t="str">
        <f t="shared" si="638"/>
        <v>ASET</v>
      </c>
      <c r="E4547" s="178"/>
      <c r="F4547" s="179"/>
      <c r="G4547" s="177"/>
      <c r="H4547" s="177"/>
      <c r="I4547" s="169">
        <f t="shared" ref="I4547:I4610" si="639">IF(AND(LEN(E4547)&gt;2,LEN(F4547)&gt;2)=TRUE,(ROUND((F4547-E4547)*1440,0)),0)</f>
        <v>0</v>
      </c>
      <c r="J4547" s="149" t="str" cm="1">
        <f t="array" ref="J4547">IF(ISERROR(INDEX('Non Compliance input'!$H$5:$H$156,MATCH(1,(A4547='Non Compliance input'!$A$5:$A$156)*(F4547&gt;='Non Compliance input'!$D$5:$D$156)*(E4547&lt;'Non Compliance input'!$E$5:$E$156)*('Non Compliance input'!$H$5:$H$156="Yes"),0))
),"","Yes")</f>
        <v/>
      </c>
      <c r="K4547" s="149">
        <f t="shared" ref="K4547:K4610" si="640">IF(J4547="Yes",0,MIN(H4547,G4547,IF(H4547="",0,Contract_Volume)))</f>
        <v>0</v>
      </c>
      <c r="L4547" s="162">
        <f t="shared" ref="L4547:L4610" si="641">IF(J4547="Yes",0,(MIN(H4547,G4547)*(I4547/60)))</f>
        <v>0</v>
      </c>
      <c r="M4547" s="162" t="str" cm="1">
        <f t="array" ref="M4547">IF(ISERROR(INDEX('Non Compliance input'!$I$5:$I$156,MATCH(1,(A4547='Non Compliance input'!$A$5:$A$156)*(E4547&gt;='Non Compliance input'!$D$5:$D$156)*(F4547&lt;='Non Compliance input'!$E$5:$E$156)*('Non Compliance input'!$I$5:$I$156="Yes"),0))
),"","Yes")</f>
        <v/>
      </c>
      <c r="N4547" s="149" t="str">
        <f>IF(VLOOKUP($A4547,HourEndingOutage!$B$3:$F$746,5,0)="Outage","Outage","")</f>
        <v/>
      </c>
      <c r="O4547" s="18">
        <f t="shared" ref="O4547:O4610" si="642">IF(OR(M4547="Yes",N4547="Outage"),0,(K4547*(I4547/60))*Arming)</f>
        <v>0</v>
      </c>
      <c r="P4547" s="18" t="str">
        <f t="shared" ref="P4547:P4610" si="643">IF(ISERROR(VLOOKUP($A4547,FTShour,1,0)),"","Yes")</f>
        <v/>
      </c>
      <c r="Q4547" s="18">
        <f t="shared" si="635"/>
        <v>0</v>
      </c>
      <c r="R4547" s="118"/>
    </row>
    <row r="4548" spans="1:18" x14ac:dyDescent="0.25">
      <c r="A4548" s="25">
        <f t="shared" si="636"/>
        <v>506</v>
      </c>
      <c r="B4548" s="23">
        <f t="shared" si="637"/>
        <v>44583</v>
      </c>
      <c r="C4548" s="24">
        <v>2</v>
      </c>
      <c r="D4548" s="54" t="str">
        <f t="shared" si="638"/>
        <v>ASET</v>
      </c>
      <c r="E4548" s="178"/>
      <c r="F4548" s="179"/>
      <c r="G4548" s="177"/>
      <c r="H4548" s="177"/>
      <c r="I4548" s="169">
        <f t="shared" si="639"/>
        <v>0</v>
      </c>
      <c r="J4548" s="149" t="str" cm="1">
        <f t="array" ref="J4548">IF(ISERROR(INDEX('Non Compliance input'!$H$5:$H$156,MATCH(1,(A4548='Non Compliance input'!$A$5:$A$156)*(F4548&gt;='Non Compliance input'!$D$5:$D$156)*(E4548&lt;'Non Compliance input'!$E$5:$E$156)*('Non Compliance input'!$H$5:$H$156="Yes"),0))
),"","Yes")</f>
        <v/>
      </c>
      <c r="K4548" s="149">
        <f t="shared" si="640"/>
        <v>0</v>
      </c>
      <c r="L4548" s="162">
        <f t="shared" si="641"/>
        <v>0</v>
      </c>
      <c r="M4548" s="162" t="str" cm="1">
        <f t="array" ref="M4548">IF(ISERROR(INDEX('Non Compliance input'!$I$5:$I$156,MATCH(1,(A4548='Non Compliance input'!$A$5:$A$156)*(E4548&gt;='Non Compliance input'!$D$5:$D$156)*(F4548&lt;='Non Compliance input'!$E$5:$E$156)*('Non Compliance input'!$I$5:$I$156="Yes"),0))
),"","Yes")</f>
        <v/>
      </c>
      <c r="N4548" s="149" t="str">
        <f>IF(VLOOKUP($A4548,HourEndingOutage!$B$3:$F$746,5,0)="Outage","Outage","")</f>
        <v/>
      </c>
      <c r="O4548" s="18">
        <f t="shared" si="642"/>
        <v>0</v>
      </c>
      <c r="P4548" s="18" t="str">
        <f t="shared" si="643"/>
        <v/>
      </c>
      <c r="Q4548" s="18">
        <f t="shared" ref="Q4548:Q4611" si="644">IF(P4548="Yes",-O4548,0)</f>
        <v>0</v>
      </c>
      <c r="R4548" s="118"/>
    </row>
    <row r="4549" spans="1:18" x14ac:dyDescent="0.25">
      <c r="A4549" s="25">
        <f t="shared" si="636"/>
        <v>506</v>
      </c>
      <c r="B4549" s="23">
        <f t="shared" si="637"/>
        <v>44583</v>
      </c>
      <c r="C4549" s="24">
        <v>2</v>
      </c>
      <c r="D4549" s="54" t="str">
        <f t="shared" si="638"/>
        <v>ASET</v>
      </c>
      <c r="E4549" s="178"/>
      <c r="F4549" s="179"/>
      <c r="G4549" s="177"/>
      <c r="H4549" s="177"/>
      <c r="I4549" s="169">
        <f t="shared" si="639"/>
        <v>0</v>
      </c>
      <c r="J4549" s="149" t="str" cm="1">
        <f t="array" ref="J4549">IF(ISERROR(INDEX('Non Compliance input'!$H$5:$H$156,MATCH(1,(A4549='Non Compliance input'!$A$5:$A$156)*(F4549&gt;='Non Compliance input'!$D$5:$D$156)*(E4549&lt;'Non Compliance input'!$E$5:$E$156)*('Non Compliance input'!$H$5:$H$156="Yes"),0))
),"","Yes")</f>
        <v/>
      </c>
      <c r="K4549" s="149">
        <f t="shared" si="640"/>
        <v>0</v>
      </c>
      <c r="L4549" s="162">
        <f t="shared" si="641"/>
        <v>0</v>
      </c>
      <c r="M4549" s="162" t="str" cm="1">
        <f t="array" ref="M4549">IF(ISERROR(INDEX('Non Compliance input'!$I$5:$I$156,MATCH(1,(A4549='Non Compliance input'!$A$5:$A$156)*(E4549&gt;='Non Compliance input'!$D$5:$D$156)*(F4549&lt;='Non Compliance input'!$E$5:$E$156)*('Non Compliance input'!$I$5:$I$156="Yes"),0))
),"","Yes")</f>
        <v/>
      </c>
      <c r="N4549" s="149" t="str">
        <f>IF(VLOOKUP($A4549,HourEndingOutage!$B$3:$F$746,5,0)="Outage","Outage","")</f>
        <v/>
      </c>
      <c r="O4549" s="18">
        <f t="shared" si="642"/>
        <v>0</v>
      </c>
      <c r="P4549" s="18" t="str">
        <f t="shared" si="643"/>
        <v/>
      </c>
      <c r="Q4549" s="18">
        <f t="shared" si="644"/>
        <v>0</v>
      </c>
      <c r="R4549" s="118"/>
    </row>
    <row r="4550" spans="1:18" x14ac:dyDescent="0.25">
      <c r="A4550" s="25">
        <f t="shared" si="636"/>
        <v>506</v>
      </c>
      <c r="B4550" s="23">
        <f t="shared" si="637"/>
        <v>44583</v>
      </c>
      <c r="C4550" s="24">
        <v>2</v>
      </c>
      <c r="D4550" s="54" t="str">
        <f t="shared" si="638"/>
        <v>ASET</v>
      </c>
      <c r="E4550" s="178"/>
      <c r="F4550" s="179"/>
      <c r="G4550" s="177"/>
      <c r="H4550" s="177"/>
      <c r="I4550" s="169">
        <f t="shared" si="639"/>
        <v>0</v>
      </c>
      <c r="J4550" s="149" t="str" cm="1">
        <f t="array" ref="J4550">IF(ISERROR(INDEX('Non Compliance input'!$H$5:$H$156,MATCH(1,(A4550='Non Compliance input'!$A$5:$A$156)*(F4550&gt;='Non Compliance input'!$D$5:$D$156)*(E4550&lt;'Non Compliance input'!$E$5:$E$156)*('Non Compliance input'!$H$5:$H$156="Yes"),0))
),"","Yes")</f>
        <v/>
      </c>
      <c r="K4550" s="149">
        <f t="shared" si="640"/>
        <v>0</v>
      </c>
      <c r="L4550" s="162">
        <f t="shared" si="641"/>
        <v>0</v>
      </c>
      <c r="M4550" s="162" t="str" cm="1">
        <f t="array" ref="M4550">IF(ISERROR(INDEX('Non Compliance input'!$I$5:$I$156,MATCH(1,(A4550='Non Compliance input'!$A$5:$A$156)*(E4550&gt;='Non Compliance input'!$D$5:$D$156)*(F4550&lt;='Non Compliance input'!$E$5:$E$156)*('Non Compliance input'!$I$5:$I$156="Yes"),0))
),"","Yes")</f>
        <v/>
      </c>
      <c r="N4550" s="149" t="str">
        <f>IF(VLOOKUP($A4550,HourEndingOutage!$B$3:$F$746,5,0)="Outage","Outage","")</f>
        <v/>
      </c>
      <c r="O4550" s="18">
        <f t="shared" si="642"/>
        <v>0</v>
      </c>
      <c r="P4550" s="18" t="str">
        <f t="shared" si="643"/>
        <v/>
      </c>
      <c r="Q4550" s="18">
        <f t="shared" si="644"/>
        <v>0</v>
      </c>
      <c r="R4550" s="118"/>
    </row>
    <row r="4551" spans="1:18" x14ac:dyDescent="0.25">
      <c r="A4551" s="25">
        <f t="shared" si="636"/>
        <v>506</v>
      </c>
      <c r="B4551" s="23">
        <f t="shared" si="637"/>
        <v>44583</v>
      </c>
      <c r="C4551" s="24">
        <v>2</v>
      </c>
      <c r="D4551" s="54" t="str">
        <f t="shared" si="638"/>
        <v>ASET</v>
      </c>
      <c r="E4551" s="178"/>
      <c r="F4551" s="179"/>
      <c r="G4551" s="177"/>
      <c r="H4551" s="177"/>
      <c r="I4551" s="169">
        <f t="shared" si="639"/>
        <v>0</v>
      </c>
      <c r="J4551" s="149" t="str" cm="1">
        <f t="array" ref="J4551">IF(ISERROR(INDEX('Non Compliance input'!$H$5:$H$156,MATCH(1,(A4551='Non Compliance input'!$A$5:$A$156)*(F4551&gt;='Non Compliance input'!$D$5:$D$156)*(E4551&lt;'Non Compliance input'!$E$5:$E$156)*('Non Compliance input'!$H$5:$H$156="Yes"),0))
),"","Yes")</f>
        <v/>
      </c>
      <c r="K4551" s="149">
        <f t="shared" si="640"/>
        <v>0</v>
      </c>
      <c r="L4551" s="162">
        <f t="shared" si="641"/>
        <v>0</v>
      </c>
      <c r="M4551" s="162" t="str" cm="1">
        <f t="array" ref="M4551">IF(ISERROR(INDEX('Non Compliance input'!$I$5:$I$156,MATCH(1,(A4551='Non Compliance input'!$A$5:$A$156)*(E4551&gt;='Non Compliance input'!$D$5:$D$156)*(F4551&lt;='Non Compliance input'!$E$5:$E$156)*('Non Compliance input'!$I$5:$I$156="Yes"),0))
),"","Yes")</f>
        <v/>
      </c>
      <c r="N4551" s="149" t="str">
        <f>IF(VLOOKUP($A4551,HourEndingOutage!$B$3:$F$746,5,0)="Outage","Outage","")</f>
        <v/>
      </c>
      <c r="O4551" s="18">
        <f t="shared" si="642"/>
        <v>0</v>
      </c>
      <c r="P4551" s="18" t="str">
        <f t="shared" si="643"/>
        <v/>
      </c>
      <c r="Q4551" s="18">
        <f t="shared" si="644"/>
        <v>0</v>
      </c>
      <c r="R4551" s="118"/>
    </row>
    <row r="4552" spans="1:18" x14ac:dyDescent="0.25">
      <c r="A4552" s="25">
        <f t="shared" si="636"/>
        <v>506</v>
      </c>
      <c r="B4552" s="23">
        <f t="shared" si="637"/>
        <v>44583</v>
      </c>
      <c r="C4552" s="24">
        <v>2</v>
      </c>
      <c r="D4552" s="54" t="str">
        <f t="shared" si="638"/>
        <v>ASET</v>
      </c>
      <c r="E4552" s="178"/>
      <c r="F4552" s="179"/>
      <c r="G4552" s="177"/>
      <c r="H4552" s="177"/>
      <c r="I4552" s="169">
        <f t="shared" si="639"/>
        <v>0</v>
      </c>
      <c r="J4552" s="149" t="str" cm="1">
        <f t="array" ref="J4552">IF(ISERROR(INDEX('Non Compliance input'!$H$5:$H$156,MATCH(1,(A4552='Non Compliance input'!$A$5:$A$156)*(F4552&gt;='Non Compliance input'!$D$5:$D$156)*(E4552&lt;'Non Compliance input'!$E$5:$E$156)*('Non Compliance input'!$H$5:$H$156="Yes"),0))
),"","Yes")</f>
        <v/>
      </c>
      <c r="K4552" s="149">
        <f t="shared" si="640"/>
        <v>0</v>
      </c>
      <c r="L4552" s="162">
        <f t="shared" si="641"/>
        <v>0</v>
      </c>
      <c r="M4552" s="162" t="str" cm="1">
        <f t="array" ref="M4552">IF(ISERROR(INDEX('Non Compliance input'!$I$5:$I$156,MATCH(1,(A4552='Non Compliance input'!$A$5:$A$156)*(E4552&gt;='Non Compliance input'!$D$5:$D$156)*(F4552&lt;='Non Compliance input'!$E$5:$E$156)*('Non Compliance input'!$I$5:$I$156="Yes"),0))
),"","Yes")</f>
        <v/>
      </c>
      <c r="N4552" s="149" t="str">
        <f>IF(VLOOKUP($A4552,HourEndingOutage!$B$3:$F$746,5,0)="Outage","Outage","")</f>
        <v/>
      </c>
      <c r="O4552" s="18">
        <f t="shared" si="642"/>
        <v>0</v>
      </c>
      <c r="P4552" s="18" t="str">
        <f t="shared" si="643"/>
        <v/>
      </c>
      <c r="Q4552" s="18">
        <f t="shared" si="644"/>
        <v>0</v>
      </c>
      <c r="R4552" s="118"/>
    </row>
    <row r="4553" spans="1:18" x14ac:dyDescent="0.25">
      <c r="A4553" s="25">
        <f t="shared" si="636"/>
        <v>506</v>
      </c>
      <c r="B4553" s="23">
        <f t="shared" si="637"/>
        <v>44583</v>
      </c>
      <c r="C4553" s="24">
        <v>2</v>
      </c>
      <c r="D4553" s="54" t="str">
        <f t="shared" si="638"/>
        <v>ASET</v>
      </c>
      <c r="E4553" s="178"/>
      <c r="F4553" s="179"/>
      <c r="G4553" s="177"/>
      <c r="H4553" s="177"/>
      <c r="I4553" s="169">
        <f t="shared" si="639"/>
        <v>0</v>
      </c>
      <c r="J4553" s="149" t="str" cm="1">
        <f t="array" ref="J4553">IF(ISERROR(INDEX('Non Compliance input'!$H$5:$H$156,MATCH(1,(A4553='Non Compliance input'!$A$5:$A$156)*(F4553&gt;='Non Compliance input'!$D$5:$D$156)*(E4553&lt;'Non Compliance input'!$E$5:$E$156)*('Non Compliance input'!$H$5:$H$156="Yes"),0))
),"","Yes")</f>
        <v/>
      </c>
      <c r="K4553" s="149">
        <f t="shared" si="640"/>
        <v>0</v>
      </c>
      <c r="L4553" s="162">
        <f t="shared" si="641"/>
        <v>0</v>
      </c>
      <c r="M4553" s="162" t="str" cm="1">
        <f t="array" ref="M4553">IF(ISERROR(INDEX('Non Compliance input'!$I$5:$I$156,MATCH(1,(A4553='Non Compliance input'!$A$5:$A$156)*(E4553&gt;='Non Compliance input'!$D$5:$D$156)*(F4553&lt;='Non Compliance input'!$E$5:$E$156)*('Non Compliance input'!$I$5:$I$156="Yes"),0))
),"","Yes")</f>
        <v/>
      </c>
      <c r="N4553" s="149" t="str">
        <f>IF(VLOOKUP($A4553,HourEndingOutage!$B$3:$F$746,5,0)="Outage","Outage","")</f>
        <v/>
      </c>
      <c r="O4553" s="18">
        <f t="shared" si="642"/>
        <v>0</v>
      </c>
      <c r="P4553" s="18" t="str">
        <f t="shared" si="643"/>
        <v/>
      </c>
      <c r="Q4553" s="18">
        <f t="shared" si="644"/>
        <v>0</v>
      </c>
      <c r="R4553" s="118"/>
    </row>
    <row r="4554" spans="1:18" x14ac:dyDescent="0.25">
      <c r="A4554" s="25">
        <f t="shared" si="636"/>
        <v>506</v>
      </c>
      <c r="B4554" s="23">
        <f t="shared" si="637"/>
        <v>44583</v>
      </c>
      <c r="C4554" s="24">
        <v>2</v>
      </c>
      <c r="D4554" s="54" t="str">
        <f t="shared" si="638"/>
        <v>ASET</v>
      </c>
      <c r="E4554" s="178"/>
      <c r="F4554" s="179"/>
      <c r="G4554" s="177"/>
      <c r="H4554" s="177"/>
      <c r="I4554" s="169">
        <f t="shared" si="639"/>
        <v>0</v>
      </c>
      <c r="J4554" s="149" t="str" cm="1">
        <f t="array" ref="J4554">IF(ISERROR(INDEX('Non Compliance input'!$H$5:$H$156,MATCH(1,(A4554='Non Compliance input'!$A$5:$A$156)*(F4554&gt;='Non Compliance input'!$D$5:$D$156)*(E4554&lt;'Non Compliance input'!$E$5:$E$156)*('Non Compliance input'!$H$5:$H$156="Yes"),0))
),"","Yes")</f>
        <v/>
      </c>
      <c r="K4554" s="149">
        <f t="shared" si="640"/>
        <v>0</v>
      </c>
      <c r="L4554" s="162">
        <f t="shared" si="641"/>
        <v>0</v>
      </c>
      <c r="M4554" s="162" t="str" cm="1">
        <f t="array" ref="M4554">IF(ISERROR(INDEX('Non Compliance input'!$I$5:$I$156,MATCH(1,(A4554='Non Compliance input'!$A$5:$A$156)*(E4554&gt;='Non Compliance input'!$D$5:$D$156)*(F4554&lt;='Non Compliance input'!$E$5:$E$156)*('Non Compliance input'!$I$5:$I$156="Yes"),0))
),"","Yes")</f>
        <v/>
      </c>
      <c r="N4554" s="149" t="str">
        <f>IF(VLOOKUP($A4554,HourEndingOutage!$B$3:$F$746,5,0)="Outage","Outage","")</f>
        <v/>
      </c>
      <c r="O4554" s="18">
        <f t="shared" si="642"/>
        <v>0</v>
      </c>
      <c r="P4554" s="18" t="str">
        <f t="shared" si="643"/>
        <v/>
      </c>
      <c r="Q4554" s="18">
        <f t="shared" si="644"/>
        <v>0</v>
      </c>
      <c r="R4554" s="118"/>
    </row>
    <row r="4555" spans="1:18" x14ac:dyDescent="0.25">
      <c r="A4555" s="25">
        <f t="shared" si="636"/>
        <v>506</v>
      </c>
      <c r="B4555" s="23">
        <f t="shared" si="637"/>
        <v>44583</v>
      </c>
      <c r="C4555" s="24">
        <v>2</v>
      </c>
      <c r="D4555" s="54" t="str">
        <f t="shared" si="638"/>
        <v>ASET</v>
      </c>
      <c r="E4555" s="178"/>
      <c r="F4555" s="179"/>
      <c r="G4555" s="177"/>
      <c r="H4555" s="177"/>
      <c r="I4555" s="169">
        <f t="shared" si="639"/>
        <v>0</v>
      </c>
      <c r="J4555" s="149" t="str" cm="1">
        <f t="array" ref="J4555">IF(ISERROR(INDEX('Non Compliance input'!$H$5:$H$156,MATCH(1,(A4555='Non Compliance input'!$A$5:$A$156)*(F4555&gt;='Non Compliance input'!$D$5:$D$156)*(E4555&lt;'Non Compliance input'!$E$5:$E$156)*('Non Compliance input'!$H$5:$H$156="Yes"),0))
),"","Yes")</f>
        <v/>
      </c>
      <c r="K4555" s="149">
        <f t="shared" si="640"/>
        <v>0</v>
      </c>
      <c r="L4555" s="162">
        <f t="shared" si="641"/>
        <v>0</v>
      </c>
      <c r="M4555" s="162" t="str" cm="1">
        <f t="array" ref="M4555">IF(ISERROR(INDEX('Non Compliance input'!$I$5:$I$156,MATCH(1,(A4555='Non Compliance input'!$A$5:$A$156)*(E4555&gt;='Non Compliance input'!$D$5:$D$156)*(F4555&lt;='Non Compliance input'!$E$5:$E$156)*('Non Compliance input'!$I$5:$I$156="Yes"),0))
),"","Yes")</f>
        <v/>
      </c>
      <c r="N4555" s="149" t="str">
        <f>IF(VLOOKUP($A4555,HourEndingOutage!$B$3:$F$746,5,0)="Outage","Outage","")</f>
        <v/>
      </c>
      <c r="O4555" s="18">
        <f t="shared" si="642"/>
        <v>0</v>
      </c>
      <c r="P4555" s="18" t="str">
        <f t="shared" si="643"/>
        <v/>
      </c>
      <c r="Q4555" s="18">
        <f t="shared" si="644"/>
        <v>0</v>
      </c>
      <c r="R4555" s="118"/>
    </row>
    <row r="4556" spans="1:18" x14ac:dyDescent="0.25">
      <c r="A4556" s="25">
        <f t="shared" si="636"/>
        <v>506</v>
      </c>
      <c r="B4556" s="23">
        <f t="shared" si="637"/>
        <v>44583</v>
      </c>
      <c r="C4556" s="24">
        <v>2</v>
      </c>
      <c r="D4556" s="54" t="str">
        <f t="shared" si="638"/>
        <v>ASET</v>
      </c>
      <c r="E4556" s="178"/>
      <c r="F4556" s="179"/>
      <c r="G4556" s="177"/>
      <c r="H4556" s="177"/>
      <c r="I4556" s="169">
        <f t="shared" si="639"/>
        <v>0</v>
      </c>
      <c r="J4556" s="149" t="str" cm="1">
        <f t="array" ref="J4556">IF(ISERROR(INDEX('Non Compliance input'!$H$5:$H$156,MATCH(1,(A4556='Non Compliance input'!$A$5:$A$156)*(F4556&gt;='Non Compliance input'!$D$5:$D$156)*(E4556&lt;'Non Compliance input'!$E$5:$E$156)*('Non Compliance input'!$H$5:$H$156="Yes"),0))
),"","Yes")</f>
        <v/>
      </c>
      <c r="K4556" s="149">
        <f t="shared" si="640"/>
        <v>0</v>
      </c>
      <c r="L4556" s="162">
        <f t="shared" si="641"/>
        <v>0</v>
      </c>
      <c r="M4556" s="162" t="str" cm="1">
        <f t="array" ref="M4556">IF(ISERROR(INDEX('Non Compliance input'!$I$5:$I$156,MATCH(1,(A4556='Non Compliance input'!$A$5:$A$156)*(E4556&gt;='Non Compliance input'!$D$5:$D$156)*(F4556&lt;='Non Compliance input'!$E$5:$E$156)*('Non Compliance input'!$I$5:$I$156="Yes"),0))
),"","Yes")</f>
        <v/>
      </c>
      <c r="N4556" s="149" t="str">
        <f>IF(VLOOKUP($A4556,HourEndingOutage!$B$3:$F$746,5,0)="Outage","Outage","")</f>
        <v/>
      </c>
      <c r="O4556" s="18">
        <f t="shared" si="642"/>
        <v>0</v>
      </c>
      <c r="P4556" s="18" t="str">
        <f t="shared" si="643"/>
        <v/>
      </c>
      <c r="Q4556" s="18">
        <f t="shared" si="644"/>
        <v>0</v>
      </c>
      <c r="R4556" s="118"/>
    </row>
    <row r="4557" spans="1:18" x14ac:dyDescent="0.25">
      <c r="A4557" s="25">
        <f t="shared" si="636"/>
        <v>507</v>
      </c>
      <c r="B4557" s="23">
        <f t="shared" si="637"/>
        <v>44583</v>
      </c>
      <c r="C4557" s="24">
        <v>3</v>
      </c>
      <c r="D4557" s="54" t="str">
        <f t="shared" si="638"/>
        <v>ASET</v>
      </c>
      <c r="E4557" s="178"/>
      <c r="F4557" s="179"/>
      <c r="G4557" s="177"/>
      <c r="H4557" s="177"/>
      <c r="I4557" s="169">
        <f t="shared" si="639"/>
        <v>0</v>
      </c>
      <c r="J4557" s="149" t="str" cm="1">
        <f t="array" ref="J4557">IF(ISERROR(INDEX('Non Compliance input'!$H$5:$H$156,MATCH(1,(A4557='Non Compliance input'!$A$5:$A$156)*(F4557&gt;='Non Compliance input'!$D$5:$D$156)*(E4557&lt;'Non Compliance input'!$E$5:$E$156)*('Non Compliance input'!$H$5:$H$156="Yes"),0))
),"","Yes")</f>
        <v/>
      </c>
      <c r="K4557" s="149">
        <f t="shared" si="640"/>
        <v>0</v>
      </c>
      <c r="L4557" s="162">
        <f t="shared" si="641"/>
        <v>0</v>
      </c>
      <c r="M4557" s="162" t="str" cm="1">
        <f t="array" ref="M4557">IF(ISERROR(INDEX('Non Compliance input'!$I$5:$I$156,MATCH(1,(A4557='Non Compliance input'!$A$5:$A$156)*(E4557&gt;='Non Compliance input'!$D$5:$D$156)*(F4557&lt;='Non Compliance input'!$E$5:$E$156)*('Non Compliance input'!$I$5:$I$156="Yes"),0))
),"","Yes")</f>
        <v/>
      </c>
      <c r="N4557" s="149" t="str">
        <f>IF(VLOOKUP($A4557,HourEndingOutage!$B$3:$F$746,5,0)="Outage","Outage","")</f>
        <v/>
      </c>
      <c r="O4557" s="18">
        <f t="shared" si="642"/>
        <v>0</v>
      </c>
      <c r="P4557" s="18" t="str">
        <f t="shared" si="643"/>
        <v/>
      </c>
      <c r="Q4557" s="18">
        <f t="shared" si="644"/>
        <v>0</v>
      </c>
      <c r="R4557" s="118"/>
    </row>
    <row r="4558" spans="1:18" x14ac:dyDescent="0.25">
      <c r="A4558" s="25">
        <f t="shared" si="636"/>
        <v>507</v>
      </c>
      <c r="B4558" s="23">
        <f t="shared" si="637"/>
        <v>44583</v>
      </c>
      <c r="C4558" s="24">
        <v>3</v>
      </c>
      <c r="D4558" s="54" t="str">
        <f t="shared" si="638"/>
        <v>ASET</v>
      </c>
      <c r="E4558" s="178"/>
      <c r="F4558" s="179"/>
      <c r="G4558" s="177"/>
      <c r="H4558" s="177"/>
      <c r="I4558" s="169">
        <f t="shared" si="639"/>
        <v>0</v>
      </c>
      <c r="J4558" s="149" t="str" cm="1">
        <f t="array" ref="J4558">IF(ISERROR(INDEX('Non Compliance input'!$H$5:$H$156,MATCH(1,(A4558='Non Compliance input'!$A$5:$A$156)*(F4558&gt;='Non Compliance input'!$D$5:$D$156)*(E4558&lt;'Non Compliance input'!$E$5:$E$156)*('Non Compliance input'!$H$5:$H$156="Yes"),0))
),"","Yes")</f>
        <v/>
      </c>
      <c r="K4558" s="149">
        <f t="shared" si="640"/>
        <v>0</v>
      </c>
      <c r="L4558" s="162">
        <f t="shared" si="641"/>
        <v>0</v>
      </c>
      <c r="M4558" s="162" t="str" cm="1">
        <f t="array" ref="M4558">IF(ISERROR(INDEX('Non Compliance input'!$I$5:$I$156,MATCH(1,(A4558='Non Compliance input'!$A$5:$A$156)*(E4558&gt;='Non Compliance input'!$D$5:$D$156)*(F4558&lt;='Non Compliance input'!$E$5:$E$156)*('Non Compliance input'!$I$5:$I$156="Yes"),0))
),"","Yes")</f>
        <v/>
      </c>
      <c r="N4558" s="149" t="str">
        <f>IF(VLOOKUP($A4558,HourEndingOutage!$B$3:$F$746,5,0)="Outage","Outage","")</f>
        <v/>
      </c>
      <c r="O4558" s="18">
        <f t="shared" si="642"/>
        <v>0</v>
      </c>
      <c r="P4558" s="18" t="str">
        <f t="shared" si="643"/>
        <v/>
      </c>
      <c r="Q4558" s="18">
        <f t="shared" si="644"/>
        <v>0</v>
      </c>
      <c r="R4558" s="118"/>
    </row>
    <row r="4559" spans="1:18" x14ac:dyDescent="0.25">
      <c r="A4559" s="25">
        <f t="shared" si="636"/>
        <v>507</v>
      </c>
      <c r="B4559" s="23">
        <f t="shared" si="637"/>
        <v>44583</v>
      </c>
      <c r="C4559" s="24">
        <v>3</v>
      </c>
      <c r="D4559" s="54" t="str">
        <f t="shared" si="638"/>
        <v>ASET</v>
      </c>
      <c r="E4559" s="178"/>
      <c r="F4559" s="179"/>
      <c r="G4559" s="177"/>
      <c r="H4559" s="177"/>
      <c r="I4559" s="169">
        <f t="shared" si="639"/>
        <v>0</v>
      </c>
      <c r="J4559" s="149" t="str" cm="1">
        <f t="array" ref="J4559">IF(ISERROR(INDEX('Non Compliance input'!$H$5:$H$156,MATCH(1,(A4559='Non Compliance input'!$A$5:$A$156)*(F4559&gt;='Non Compliance input'!$D$5:$D$156)*(E4559&lt;'Non Compliance input'!$E$5:$E$156)*('Non Compliance input'!$H$5:$H$156="Yes"),0))
),"","Yes")</f>
        <v/>
      </c>
      <c r="K4559" s="149">
        <f t="shared" si="640"/>
        <v>0</v>
      </c>
      <c r="L4559" s="162">
        <f t="shared" si="641"/>
        <v>0</v>
      </c>
      <c r="M4559" s="162" t="str" cm="1">
        <f t="array" ref="M4559">IF(ISERROR(INDEX('Non Compliance input'!$I$5:$I$156,MATCH(1,(A4559='Non Compliance input'!$A$5:$A$156)*(E4559&gt;='Non Compliance input'!$D$5:$D$156)*(F4559&lt;='Non Compliance input'!$E$5:$E$156)*('Non Compliance input'!$I$5:$I$156="Yes"),0))
),"","Yes")</f>
        <v/>
      </c>
      <c r="N4559" s="149" t="str">
        <f>IF(VLOOKUP($A4559,HourEndingOutage!$B$3:$F$746,5,0)="Outage","Outage","")</f>
        <v/>
      </c>
      <c r="O4559" s="18">
        <f t="shared" si="642"/>
        <v>0</v>
      </c>
      <c r="P4559" s="18" t="str">
        <f t="shared" si="643"/>
        <v/>
      </c>
      <c r="Q4559" s="18">
        <f t="shared" si="644"/>
        <v>0</v>
      </c>
      <c r="R4559" s="118"/>
    </row>
    <row r="4560" spans="1:18" x14ac:dyDescent="0.25">
      <c r="A4560" s="25">
        <f t="shared" si="636"/>
        <v>507</v>
      </c>
      <c r="B4560" s="23">
        <f t="shared" si="637"/>
        <v>44583</v>
      </c>
      <c r="C4560" s="24">
        <v>3</v>
      </c>
      <c r="D4560" s="54" t="str">
        <f t="shared" si="638"/>
        <v>ASET</v>
      </c>
      <c r="E4560" s="178"/>
      <c r="F4560" s="179"/>
      <c r="G4560" s="177"/>
      <c r="H4560" s="177"/>
      <c r="I4560" s="169">
        <f t="shared" si="639"/>
        <v>0</v>
      </c>
      <c r="J4560" s="149" t="str" cm="1">
        <f t="array" ref="J4560">IF(ISERROR(INDEX('Non Compliance input'!$H$5:$H$156,MATCH(1,(A4560='Non Compliance input'!$A$5:$A$156)*(F4560&gt;='Non Compliance input'!$D$5:$D$156)*(E4560&lt;'Non Compliance input'!$E$5:$E$156)*('Non Compliance input'!$H$5:$H$156="Yes"),0))
),"","Yes")</f>
        <v/>
      </c>
      <c r="K4560" s="149">
        <f t="shared" si="640"/>
        <v>0</v>
      </c>
      <c r="L4560" s="162">
        <f t="shared" si="641"/>
        <v>0</v>
      </c>
      <c r="M4560" s="162" t="str" cm="1">
        <f t="array" ref="M4560">IF(ISERROR(INDEX('Non Compliance input'!$I$5:$I$156,MATCH(1,(A4560='Non Compliance input'!$A$5:$A$156)*(E4560&gt;='Non Compliance input'!$D$5:$D$156)*(F4560&lt;='Non Compliance input'!$E$5:$E$156)*('Non Compliance input'!$I$5:$I$156="Yes"),0))
),"","Yes")</f>
        <v/>
      </c>
      <c r="N4560" s="149" t="str">
        <f>IF(VLOOKUP($A4560,HourEndingOutage!$B$3:$F$746,5,0)="Outage","Outage","")</f>
        <v/>
      </c>
      <c r="O4560" s="18">
        <f t="shared" si="642"/>
        <v>0</v>
      </c>
      <c r="P4560" s="18" t="str">
        <f t="shared" si="643"/>
        <v/>
      </c>
      <c r="Q4560" s="18">
        <f t="shared" si="644"/>
        <v>0</v>
      </c>
      <c r="R4560" s="118"/>
    </row>
    <row r="4561" spans="1:18" x14ac:dyDescent="0.25">
      <c r="A4561" s="25">
        <f t="shared" si="636"/>
        <v>507</v>
      </c>
      <c r="B4561" s="23">
        <f t="shared" si="637"/>
        <v>44583</v>
      </c>
      <c r="C4561" s="24">
        <v>3</v>
      </c>
      <c r="D4561" s="54" t="str">
        <f t="shared" si="638"/>
        <v>ASET</v>
      </c>
      <c r="E4561" s="178"/>
      <c r="F4561" s="179"/>
      <c r="G4561" s="177"/>
      <c r="H4561" s="177"/>
      <c r="I4561" s="169">
        <f t="shared" si="639"/>
        <v>0</v>
      </c>
      <c r="J4561" s="149" t="str" cm="1">
        <f t="array" ref="J4561">IF(ISERROR(INDEX('Non Compliance input'!$H$5:$H$156,MATCH(1,(A4561='Non Compliance input'!$A$5:$A$156)*(F4561&gt;='Non Compliance input'!$D$5:$D$156)*(E4561&lt;'Non Compliance input'!$E$5:$E$156)*('Non Compliance input'!$H$5:$H$156="Yes"),0))
),"","Yes")</f>
        <v/>
      </c>
      <c r="K4561" s="149">
        <f t="shared" si="640"/>
        <v>0</v>
      </c>
      <c r="L4561" s="162">
        <f t="shared" si="641"/>
        <v>0</v>
      </c>
      <c r="M4561" s="162" t="str" cm="1">
        <f t="array" ref="M4561">IF(ISERROR(INDEX('Non Compliance input'!$I$5:$I$156,MATCH(1,(A4561='Non Compliance input'!$A$5:$A$156)*(E4561&gt;='Non Compliance input'!$D$5:$D$156)*(F4561&lt;='Non Compliance input'!$E$5:$E$156)*('Non Compliance input'!$I$5:$I$156="Yes"),0))
),"","Yes")</f>
        <v/>
      </c>
      <c r="N4561" s="149" t="str">
        <f>IF(VLOOKUP($A4561,HourEndingOutage!$B$3:$F$746,5,0)="Outage","Outage","")</f>
        <v/>
      </c>
      <c r="O4561" s="18">
        <f t="shared" si="642"/>
        <v>0</v>
      </c>
      <c r="P4561" s="18" t="str">
        <f t="shared" si="643"/>
        <v/>
      </c>
      <c r="Q4561" s="18">
        <f t="shared" si="644"/>
        <v>0</v>
      </c>
      <c r="R4561" s="118"/>
    </row>
    <row r="4562" spans="1:18" x14ac:dyDescent="0.25">
      <c r="A4562" s="25">
        <f t="shared" si="636"/>
        <v>507</v>
      </c>
      <c r="B4562" s="23">
        <f t="shared" si="637"/>
        <v>44583</v>
      </c>
      <c r="C4562" s="24">
        <v>3</v>
      </c>
      <c r="D4562" s="54" t="str">
        <f t="shared" si="638"/>
        <v>ASET</v>
      </c>
      <c r="E4562" s="178"/>
      <c r="F4562" s="179"/>
      <c r="G4562" s="177"/>
      <c r="H4562" s="177"/>
      <c r="I4562" s="169">
        <f t="shared" si="639"/>
        <v>0</v>
      </c>
      <c r="J4562" s="149" t="str" cm="1">
        <f t="array" ref="J4562">IF(ISERROR(INDEX('Non Compliance input'!$H$5:$H$156,MATCH(1,(A4562='Non Compliance input'!$A$5:$A$156)*(F4562&gt;='Non Compliance input'!$D$5:$D$156)*(E4562&lt;'Non Compliance input'!$E$5:$E$156)*('Non Compliance input'!$H$5:$H$156="Yes"),0))
),"","Yes")</f>
        <v/>
      </c>
      <c r="K4562" s="149">
        <f t="shared" si="640"/>
        <v>0</v>
      </c>
      <c r="L4562" s="162">
        <f t="shared" si="641"/>
        <v>0</v>
      </c>
      <c r="M4562" s="162" t="str" cm="1">
        <f t="array" ref="M4562">IF(ISERROR(INDEX('Non Compliance input'!$I$5:$I$156,MATCH(1,(A4562='Non Compliance input'!$A$5:$A$156)*(E4562&gt;='Non Compliance input'!$D$5:$D$156)*(F4562&lt;='Non Compliance input'!$E$5:$E$156)*('Non Compliance input'!$I$5:$I$156="Yes"),0))
),"","Yes")</f>
        <v/>
      </c>
      <c r="N4562" s="149" t="str">
        <f>IF(VLOOKUP($A4562,HourEndingOutage!$B$3:$F$746,5,0)="Outage","Outage","")</f>
        <v/>
      </c>
      <c r="O4562" s="18">
        <f t="shared" si="642"/>
        <v>0</v>
      </c>
      <c r="P4562" s="18" t="str">
        <f t="shared" si="643"/>
        <v/>
      </c>
      <c r="Q4562" s="18">
        <f t="shared" si="644"/>
        <v>0</v>
      </c>
      <c r="R4562" s="118"/>
    </row>
    <row r="4563" spans="1:18" x14ac:dyDescent="0.25">
      <c r="A4563" s="25">
        <f t="shared" si="636"/>
        <v>507</v>
      </c>
      <c r="B4563" s="23">
        <f t="shared" si="637"/>
        <v>44583</v>
      </c>
      <c r="C4563" s="24">
        <v>3</v>
      </c>
      <c r="D4563" s="54" t="str">
        <f t="shared" si="638"/>
        <v>ASET</v>
      </c>
      <c r="E4563" s="178"/>
      <c r="F4563" s="179"/>
      <c r="G4563" s="177"/>
      <c r="H4563" s="177"/>
      <c r="I4563" s="169">
        <f t="shared" si="639"/>
        <v>0</v>
      </c>
      <c r="J4563" s="149" t="str" cm="1">
        <f t="array" ref="J4563">IF(ISERROR(INDEX('Non Compliance input'!$H$5:$H$156,MATCH(1,(A4563='Non Compliance input'!$A$5:$A$156)*(F4563&gt;='Non Compliance input'!$D$5:$D$156)*(E4563&lt;'Non Compliance input'!$E$5:$E$156)*('Non Compliance input'!$H$5:$H$156="Yes"),0))
),"","Yes")</f>
        <v/>
      </c>
      <c r="K4563" s="149">
        <f t="shared" si="640"/>
        <v>0</v>
      </c>
      <c r="L4563" s="162">
        <f t="shared" si="641"/>
        <v>0</v>
      </c>
      <c r="M4563" s="162" t="str" cm="1">
        <f t="array" ref="M4563">IF(ISERROR(INDEX('Non Compliance input'!$I$5:$I$156,MATCH(1,(A4563='Non Compliance input'!$A$5:$A$156)*(E4563&gt;='Non Compliance input'!$D$5:$D$156)*(F4563&lt;='Non Compliance input'!$E$5:$E$156)*('Non Compliance input'!$I$5:$I$156="Yes"),0))
),"","Yes")</f>
        <v/>
      </c>
      <c r="N4563" s="149" t="str">
        <f>IF(VLOOKUP($A4563,HourEndingOutage!$B$3:$F$746,5,0)="Outage","Outage","")</f>
        <v/>
      </c>
      <c r="O4563" s="18">
        <f t="shared" si="642"/>
        <v>0</v>
      </c>
      <c r="P4563" s="18" t="str">
        <f t="shared" si="643"/>
        <v/>
      </c>
      <c r="Q4563" s="18">
        <f t="shared" si="644"/>
        <v>0</v>
      </c>
      <c r="R4563" s="118"/>
    </row>
    <row r="4564" spans="1:18" x14ac:dyDescent="0.25">
      <c r="A4564" s="25">
        <f t="shared" si="636"/>
        <v>507</v>
      </c>
      <c r="B4564" s="23">
        <f t="shared" si="637"/>
        <v>44583</v>
      </c>
      <c r="C4564" s="24">
        <v>3</v>
      </c>
      <c r="D4564" s="54" t="str">
        <f t="shared" si="638"/>
        <v>ASET</v>
      </c>
      <c r="E4564" s="178"/>
      <c r="F4564" s="179"/>
      <c r="G4564" s="177"/>
      <c r="H4564" s="177"/>
      <c r="I4564" s="169">
        <f t="shared" si="639"/>
        <v>0</v>
      </c>
      <c r="J4564" s="149" t="str" cm="1">
        <f t="array" ref="J4564">IF(ISERROR(INDEX('Non Compliance input'!$H$5:$H$156,MATCH(1,(A4564='Non Compliance input'!$A$5:$A$156)*(F4564&gt;='Non Compliance input'!$D$5:$D$156)*(E4564&lt;'Non Compliance input'!$E$5:$E$156)*('Non Compliance input'!$H$5:$H$156="Yes"),0))
),"","Yes")</f>
        <v/>
      </c>
      <c r="K4564" s="149">
        <f t="shared" si="640"/>
        <v>0</v>
      </c>
      <c r="L4564" s="162">
        <f t="shared" si="641"/>
        <v>0</v>
      </c>
      <c r="M4564" s="162" t="str" cm="1">
        <f t="array" ref="M4564">IF(ISERROR(INDEX('Non Compliance input'!$I$5:$I$156,MATCH(1,(A4564='Non Compliance input'!$A$5:$A$156)*(E4564&gt;='Non Compliance input'!$D$5:$D$156)*(F4564&lt;='Non Compliance input'!$E$5:$E$156)*('Non Compliance input'!$I$5:$I$156="Yes"),0))
),"","Yes")</f>
        <v/>
      </c>
      <c r="N4564" s="149" t="str">
        <f>IF(VLOOKUP($A4564,HourEndingOutage!$B$3:$F$746,5,0)="Outage","Outage","")</f>
        <v/>
      </c>
      <c r="O4564" s="18">
        <f t="shared" si="642"/>
        <v>0</v>
      </c>
      <c r="P4564" s="18" t="str">
        <f t="shared" si="643"/>
        <v/>
      </c>
      <c r="Q4564" s="18">
        <f t="shared" si="644"/>
        <v>0</v>
      </c>
      <c r="R4564" s="118"/>
    </row>
    <row r="4565" spans="1:18" x14ac:dyDescent="0.25">
      <c r="A4565" s="25">
        <f t="shared" si="636"/>
        <v>507</v>
      </c>
      <c r="B4565" s="23">
        <f t="shared" si="637"/>
        <v>44583</v>
      </c>
      <c r="C4565" s="24">
        <v>3</v>
      </c>
      <c r="D4565" s="54" t="str">
        <f t="shared" si="638"/>
        <v>ASET</v>
      </c>
      <c r="E4565" s="178"/>
      <c r="F4565" s="179"/>
      <c r="G4565" s="177"/>
      <c r="H4565" s="177"/>
      <c r="I4565" s="169">
        <f t="shared" si="639"/>
        <v>0</v>
      </c>
      <c r="J4565" s="149" t="str" cm="1">
        <f t="array" ref="J4565">IF(ISERROR(INDEX('Non Compliance input'!$H$5:$H$156,MATCH(1,(A4565='Non Compliance input'!$A$5:$A$156)*(F4565&gt;='Non Compliance input'!$D$5:$D$156)*(E4565&lt;'Non Compliance input'!$E$5:$E$156)*('Non Compliance input'!$H$5:$H$156="Yes"),0))
),"","Yes")</f>
        <v/>
      </c>
      <c r="K4565" s="149">
        <f t="shared" si="640"/>
        <v>0</v>
      </c>
      <c r="L4565" s="162">
        <f t="shared" si="641"/>
        <v>0</v>
      </c>
      <c r="M4565" s="162" t="str" cm="1">
        <f t="array" ref="M4565">IF(ISERROR(INDEX('Non Compliance input'!$I$5:$I$156,MATCH(1,(A4565='Non Compliance input'!$A$5:$A$156)*(E4565&gt;='Non Compliance input'!$D$5:$D$156)*(F4565&lt;='Non Compliance input'!$E$5:$E$156)*('Non Compliance input'!$I$5:$I$156="Yes"),0))
),"","Yes")</f>
        <v/>
      </c>
      <c r="N4565" s="149" t="str">
        <f>IF(VLOOKUP($A4565,HourEndingOutage!$B$3:$F$746,5,0)="Outage","Outage","")</f>
        <v/>
      </c>
      <c r="O4565" s="18">
        <f t="shared" si="642"/>
        <v>0</v>
      </c>
      <c r="P4565" s="18" t="str">
        <f t="shared" si="643"/>
        <v/>
      </c>
      <c r="Q4565" s="18">
        <f t="shared" si="644"/>
        <v>0</v>
      </c>
      <c r="R4565" s="118"/>
    </row>
    <row r="4566" spans="1:18" x14ac:dyDescent="0.25">
      <c r="A4566" s="25">
        <f t="shared" si="636"/>
        <v>508</v>
      </c>
      <c r="B4566" s="23">
        <f t="shared" si="637"/>
        <v>44583</v>
      </c>
      <c r="C4566" s="24">
        <v>4</v>
      </c>
      <c r="D4566" s="54" t="str">
        <f t="shared" si="638"/>
        <v>ASET</v>
      </c>
      <c r="E4566" s="178"/>
      <c r="F4566" s="179"/>
      <c r="G4566" s="177"/>
      <c r="H4566" s="177"/>
      <c r="I4566" s="169">
        <f t="shared" si="639"/>
        <v>0</v>
      </c>
      <c r="J4566" s="149" t="str" cm="1">
        <f t="array" ref="J4566">IF(ISERROR(INDEX('Non Compliance input'!$H$5:$H$156,MATCH(1,(A4566='Non Compliance input'!$A$5:$A$156)*(F4566&gt;='Non Compliance input'!$D$5:$D$156)*(E4566&lt;'Non Compliance input'!$E$5:$E$156)*('Non Compliance input'!$H$5:$H$156="Yes"),0))
),"","Yes")</f>
        <v/>
      </c>
      <c r="K4566" s="149">
        <f t="shared" si="640"/>
        <v>0</v>
      </c>
      <c r="L4566" s="162">
        <f t="shared" si="641"/>
        <v>0</v>
      </c>
      <c r="M4566" s="162" t="str" cm="1">
        <f t="array" ref="M4566">IF(ISERROR(INDEX('Non Compliance input'!$I$5:$I$156,MATCH(1,(A4566='Non Compliance input'!$A$5:$A$156)*(E4566&gt;='Non Compliance input'!$D$5:$D$156)*(F4566&lt;='Non Compliance input'!$E$5:$E$156)*('Non Compliance input'!$I$5:$I$156="Yes"),0))
),"","Yes")</f>
        <v/>
      </c>
      <c r="N4566" s="149" t="str">
        <f>IF(VLOOKUP($A4566,HourEndingOutage!$B$3:$F$746,5,0)="Outage","Outage","")</f>
        <v/>
      </c>
      <c r="O4566" s="18">
        <f t="shared" si="642"/>
        <v>0</v>
      </c>
      <c r="P4566" s="18" t="str">
        <f t="shared" si="643"/>
        <v/>
      </c>
      <c r="Q4566" s="18">
        <f t="shared" si="644"/>
        <v>0</v>
      </c>
      <c r="R4566" s="118"/>
    </row>
    <row r="4567" spans="1:18" x14ac:dyDescent="0.25">
      <c r="A4567" s="25">
        <f t="shared" si="636"/>
        <v>508</v>
      </c>
      <c r="B4567" s="23">
        <f t="shared" si="637"/>
        <v>44583</v>
      </c>
      <c r="C4567" s="24">
        <v>4</v>
      </c>
      <c r="D4567" s="54" t="str">
        <f t="shared" si="638"/>
        <v>ASET</v>
      </c>
      <c r="E4567" s="178"/>
      <c r="F4567" s="179"/>
      <c r="G4567" s="177"/>
      <c r="H4567" s="177"/>
      <c r="I4567" s="169">
        <f t="shared" si="639"/>
        <v>0</v>
      </c>
      <c r="J4567" s="149" t="str" cm="1">
        <f t="array" ref="J4567">IF(ISERROR(INDEX('Non Compliance input'!$H$5:$H$156,MATCH(1,(A4567='Non Compliance input'!$A$5:$A$156)*(F4567&gt;='Non Compliance input'!$D$5:$D$156)*(E4567&lt;'Non Compliance input'!$E$5:$E$156)*('Non Compliance input'!$H$5:$H$156="Yes"),0))
),"","Yes")</f>
        <v/>
      </c>
      <c r="K4567" s="149">
        <f t="shared" si="640"/>
        <v>0</v>
      </c>
      <c r="L4567" s="162">
        <f t="shared" si="641"/>
        <v>0</v>
      </c>
      <c r="M4567" s="162" t="str" cm="1">
        <f t="array" ref="M4567">IF(ISERROR(INDEX('Non Compliance input'!$I$5:$I$156,MATCH(1,(A4567='Non Compliance input'!$A$5:$A$156)*(E4567&gt;='Non Compliance input'!$D$5:$D$156)*(F4567&lt;='Non Compliance input'!$E$5:$E$156)*('Non Compliance input'!$I$5:$I$156="Yes"),0))
),"","Yes")</f>
        <v/>
      </c>
      <c r="N4567" s="149" t="str">
        <f>IF(VLOOKUP($A4567,HourEndingOutage!$B$3:$F$746,5,0)="Outage","Outage","")</f>
        <v/>
      </c>
      <c r="O4567" s="18">
        <f t="shared" si="642"/>
        <v>0</v>
      </c>
      <c r="P4567" s="18" t="str">
        <f t="shared" si="643"/>
        <v/>
      </c>
      <c r="Q4567" s="18">
        <f t="shared" si="644"/>
        <v>0</v>
      </c>
      <c r="R4567" s="118"/>
    </row>
    <row r="4568" spans="1:18" x14ac:dyDescent="0.25">
      <c r="A4568" s="25">
        <f t="shared" si="636"/>
        <v>508</v>
      </c>
      <c r="B4568" s="23">
        <f t="shared" si="637"/>
        <v>44583</v>
      </c>
      <c r="C4568" s="24">
        <v>4</v>
      </c>
      <c r="D4568" s="54" t="str">
        <f t="shared" si="638"/>
        <v>ASET</v>
      </c>
      <c r="E4568" s="178"/>
      <c r="F4568" s="179"/>
      <c r="G4568" s="177"/>
      <c r="H4568" s="177"/>
      <c r="I4568" s="169">
        <f t="shared" si="639"/>
        <v>0</v>
      </c>
      <c r="J4568" s="149" t="str" cm="1">
        <f t="array" ref="J4568">IF(ISERROR(INDEX('Non Compliance input'!$H$5:$H$156,MATCH(1,(A4568='Non Compliance input'!$A$5:$A$156)*(F4568&gt;='Non Compliance input'!$D$5:$D$156)*(E4568&lt;'Non Compliance input'!$E$5:$E$156)*('Non Compliance input'!$H$5:$H$156="Yes"),0))
),"","Yes")</f>
        <v/>
      </c>
      <c r="K4568" s="149">
        <f t="shared" si="640"/>
        <v>0</v>
      </c>
      <c r="L4568" s="162">
        <f t="shared" si="641"/>
        <v>0</v>
      </c>
      <c r="M4568" s="162" t="str" cm="1">
        <f t="array" ref="M4568">IF(ISERROR(INDEX('Non Compliance input'!$I$5:$I$156,MATCH(1,(A4568='Non Compliance input'!$A$5:$A$156)*(E4568&gt;='Non Compliance input'!$D$5:$D$156)*(F4568&lt;='Non Compliance input'!$E$5:$E$156)*('Non Compliance input'!$I$5:$I$156="Yes"),0))
),"","Yes")</f>
        <v/>
      </c>
      <c r="N4568" s="149" t="str">
        <f>IF(VLOOKUP($A4568,HourEndingOutage!$B$3:$F$746,5,0)="Outage","Outage","")</f>
        <v/>
      </c>
      <c r="O4568" s="18">
        <f t="shared" si="642"/>
        <v>0</v>
      </c>
      <c r="P4568" s="18" t="str">
        <f t="shared" si="643"/>
        <v/>
      </c>
      <c r="Q4568" s="18">
        <f t="shared" si="644"/>
        <v>0</v>
      </c>
      <c r="R4568" s="118"/>
    </row>
    <row r="4569" spans="1:18" x14ac:dyDescent="0.25">
      <c r="A4569" s="25">
        <f t="shared" si="636"/>
        <v>508</v>
      </c>
      <c r="B4569" s="23">
        <f t="shared" si="637"/>
        <v>44583</v>
      </c>
      <c r="C4569" s="24">
        <v>4</v>
      </c>
      <c r="D4569" s="54" t="str">
        <f t="shared" si="638"/>
        <v>ASET</v>
      </c>
      <c r="E4569" s="178"/>
      <c r="F4569" s="179"/>
      <c r="G4569" s="177"/>
      <c r="H4569" s="177"/>
      <c r="I4569" s="169">
        <f t="shared" si="639"/>
        <v>0</v>
      </c>
      <c r="J4569" s="149" t="str" cm="1">
        <f t="array" ref="J4569">IF(ISERROR(INDEX('Non Compliance input'!$H$5:$H$156,MATCH(1,(A4569='Non Compliance input'!$A$5:$A$156)*(F4569&gt;='Non Compliance input'!$D$5:$D$156)*(E4569&lt;'Non Compliance input'!$E$5:$E$156)*('Non Compliance input'!$H$5:$H$156="Yes"),0))
),"","Yes")</f>
        <v/>
      </c>
      <c r="K4569" s="149">
        <f t="shared" si="640"/>
        <v>0</v>
      </c>
      <c r="L4569" s="162">
        <f t="shared" si="641"/>
        <v>0</v>
      </c>
      <c r="M4569" s="162" t="str" cm="1">
        <f t="array" ref="M4569">IF(ISERROR(INDEX('Non Compliance input'!$I$5:$I$156,MATCH(1,(A4569='Non Compliance input'!$A$5:$A$156)*(E4569&gt;='Non Compliance input'!$D$5:$D$156)*(F4569&lt;='Non Compliance input'!$E$5:$E$156)*('Non Compliance input'!$I$5:$I$156="Yes"),0))
),"","Yes")</f>
        <v/>
      </c>
      <c r="N4569" s="149" t="str">
        <f>IF(VLOOKUP($A4569,HourEndingOutage!$B$3:$F$746,5,0)="Outage","Outage","")</f>
        <v/>
      </c>
      <c r="O4569" s="18">
        <f t="shared" si="642"/>
        <v>0</v>
      </c>
      <c r="P4569" s="18" t="str">
        <f t="shared" si="643"/>
        <v/>
      </c>
      <c r="Q4569" s="18">
        <f t="shared" si="644"/>
        <v>0</v>
      </c>
      <c r="R4569" s="118"/>
    </row>
    <row r="4570" spans="1:18" x14ac:dyDescent="0.25">
      <c r="A4570" s="25">
        <f t="shared" si="636"/>
        <v>508</v>
      </c>
      <c r="B4570" s="23">
        <f t="shared" si="637"/>
        <v>44583</v>
      </c>
      <c r="C4570" s="24">
        <v>4</v>
      </c>
      <c r="D4570" s="54" t="str">
        <f t="shared" si="638"/>
        <v>ASET</v>
      </c>
      <c r="E4570" s="178"/>
      <c r="F4570" s="179"/>
      <c r="G4570" s="177"/>
      <c r="H4570" s="177"/>
      <c r="I4570" s="169">
        <f t="shared" si="639"/>
        <v>0</v>
      </c>
      <c r="J4570" s="149" t="str" cm="1">
        <f t="array" ref="J4570">IF(ISERROR(INDEX('Non Compliance input'!$H$5:$H$156,MATCH(1,(A4570='Non Compliance input'!$A$5:$A$156)*(F4570&gt;='Non Compliance input'!$D$5:$D$156)*(E4570&lt;'Non Compliance input'!$E$5:$E$156)*('Non Compliance input'!$H$5:$H$156="Yes"),0))
),"","Yes")</f>
        <v/>
      </c>
      <c r="K4570" s="149">
        <f t="shared" si="640"/>
        <v>0</v>
      </c>
      <c r="L4570" s="162">
        <f t="shared" si="641"/>
        <v>0</v>
      </c>
      <c r="M4570" s="162" t="str" cm="1">
        <f t="array" ref="M4570">IF(ISERROR(INDEX('Non Compliance input'!$I$5:$I$156,MATCH(1,(A4570='Non Compliance input'!$A$5:$A$156)*(E4570&gt;='Non Compliance input'!$D$5:$D$156)*(F4570&lt;='Non Compliance input'!$E$5:$E$156)*('Non Compliance input'!$I$5:$I$156="Yes"),0))
),"","Yes")</f>
        <v/>
      </c>
      <c r="N4570" s="149" t="str">
        <f>IF(VLOOKUP($A4570,HourEndingOutage!$B$3:$F$746,5,0)="Outage","Outage","")</f>
        <v/>
      </c>
      <c r="O4570" s="18">
        <f t="shared" si="642"/>
        <v>0</v>
      </c>
      <c r="P4570" s="18" t="str">
        <f t="shared" si="643"/>
        <v/>
      </c>
      <c r="Q4570" s="18">
        <f t="shared" si="644"/>
        <v>0</v>
      </c>
      <c r="R4570" s="118"/>
    </row>
    <row r="4571" spans="1:18" x14ac:dyDescent="0.25">
      <c r="A4571" s="25">
        <f t="shared" si="636"/>
        <v>508</v>
      </c>
      <c r="B4571" s="23">
        <f t="shared" si="637"/>
        <v>44583</v>
      </c>
      <c r="C4571" s="24">
        <v>4</v>
      </c>
      <c r="D4571" s="54" t="str">
        <f t="shared" si="638"/>
        <v>ASET</v>
      </c>
      <c r="E4571" s="178"/>
      <c r="F4571" s="179"/>
      <c r="G4571" s="177"/>
      <c r="H4571" s="177"/>
      <c r="I4571" s="169">
        <f t="shared" si="639"/>
        <v>0</v>
      </c>
      <c r="J4571" s="149" t="str" cm="1">
        <f t="array" ref="J4571">IF(ISERROR(INDEX('Non Compliance input'!$H$5:$H$156,MATCH(1,(A4571='Non Compliance input'!$A$5:$A$156)*(F4571&gt;='Non Compliance input'!$D$5:$D$156)*(E4571&lt;'Non Compliance input'!$E$5:$E$156)*('Non Compliance input'!$H$5:$H$156="Yes"),0))
),"","Yes")</f>
        <v/>
      </c>
      <c r="K4571" s="149">
        <f t="shared" si="640"/>
        <v>0</v>
      </c>
      <c r="L4571" s="162">
        <f t="shared" si="641"/>
        <v>0</v>
      </c>
      <c r="M4571" s="162" t="str" cm="1">
        <f t="array" ref="M4571">IF(ISERROR(INDEX('Non Compliance input'!$I$5:$I$156,MATCH(1,(A4571='Non Compliance input'!$A$5:$A$156)*(E4571&gt;='Non Compliance input'!$D$5:$D$156)*(F4571&lt;='Non Compliance input'!$E$5:$E$156)*('Non Compliance input'!$I$5:$I$156="Yes"),0))
),"","Yes")</f>
        <v/>
      </c>
      <c r="N4571" s="149" t="str">
        <f>IF(VLOOKUP($A4571,HourEndingOutage!$B$3:$F$746,5,0)="Outage","Outage","")</f>
        <v/>
      </c>
      <c r="O4571" s="18">
        <f t="shared" si="642"/>
        <v>0</v>
      </c>
      <c r="P4571" s="18" t="str">
        <f t="shared" si="643"/>
        <v/>
      </c>
      <c r="Q4571" s="18">
        <f t="shared" si="644"/>
        <v>0</v>
      </c>
      <c r="R4571" s="118"/>
    </row>
    <row r="4572" spans="1:18" x14ac:dyDescent="0.25">
      <c r="A4572" s="25">
        <f t="shared" ref="A4572:A4635" si="645">IF(C4572=C4571,A4571,A4571+1)</f>
        <v>508</v>
      </c>
      <c r="B4572" s="23">
        <f t="shared" ref="B4572:B4635" si="646">IF(C4572&lt;C4571,B4571+1,B4571)</f>
        <v>44583</v>
      </c>
      <c r="C4572" s="24">
        <v>4</v>
      </c>
      <c r="D4572" s="54" t="str">
        <f t="shared" si="638"/>
        <v>ASET</v>
      </c>
      <c r="E4572" s="178"/>
      <c r="F4572" s="179"/>
      <c r="G4572" s="177"/>
      <c r="H4572" s="177"/>
      <c r="I4572" s="169">
        <f t="shared" si="639"/>
        <v>0</v>
      </c>
      <c r="J4572" s="149" t="str" cm="1">
        <f t="array" ref="J4572">IF(ISERROR(INDEX('Non Compliance input'!$H$5:$H$156,MATCH(1,(A4572='Non Compliance input'!$A$5:$A$156)*(F4572&gt;='Non Compliance input'!$D$5:$D$156)*(E4572&lt;'Non Compliance input'!$E$5:$E$156)*('Non Compliance input'!$H$5:$H$156="Yes"),0))
),"","Yes")</f>
        <v/>
      </c>
      <c r="K4572" s="149">
        <f t="shared" si="640"/>
        <v>0</v>
      </c>
      <c r="L4572" s="162">
        <f t="shared" si="641"/>
        <v>0</v>
      </c>
      <c r="M4572" s="162" t="str" cm="1">
        <f t="array" ref="M4572">IF(ISERROR(INDEX('Non Compliance input'!$I$5:$I$156,MATCH(1,(A4572='Non Compliance input'!$A$5:$A$156)*(E4572&gt;='Non Compliance input'!$D$5:$D$156)*(F4572&lt;='Non Compliance input'!$E$5:$E$156)*('Non Compliance input'!$I$5:$I$156="Yes"),0))
),"","Yes")</f>
        <v/>
      </c>
      <c r="N4572" s="149" t="str">
        <f>IF(VLOOKUP($A4572,HourEndingOutage!$B$3:$F$746,5,0)="Outage","Outage","")</f>
        <v/>
      </c>
      <c r="O4572" s="18">
        <f t="shared" si="642"/>
        <v>0</v>
      </c>
      <c r="P4572" s="18" t="str">
        <f t="shared" si="643"/>
        <v/>
      </c>
      <c r="Q4572" s="18">
        <f t="shared" si="644"/>
        <v>0</v>
      </c>
      <c r="R4572" s="118"/>
    </row>
    <row r="4573" spans="1:18" x14ac:dyDescent="0.25">
      <c r="A4573" s="25">
        <f t="shared" si="645"/>
        <v>508</v>
      </c>
      <c r="B4573" s="23">
        <f t="shared" si="646"/>
        <v>44583</v>
      </c>
      <c r="C4573" s="24">
        <v>4</v>
      </c>
      <c r="D4573" s="54" t="str">
        <f t="shared" si="638"/>
        <v>ASET</v>
      </c>
      <c r="E4573" s="178"/>
      <c r="F4573" s="179"/>
      <c r="G4573" s="177"/>
      <c r="H4573" s="177"/>
      <c r="I4573" s="169">
        <f t="shared" si="639"/>
        <v>0</v>
      </c>
      <c r="J4573" s="149" t="str" cm="1">
        <f t="array" ref="J4573">IF(ISERROR(INDEX('Non Compliance input'!$H$5:$H$156,MATCH(1,(A4573='Non Compliance input'!$A$5:$A$156)*(F4573&gt;='Non Compliance input'!$D$5:$D$156)*(E4573&lt;'Non Compliance input'!$E$5:$E$156)*('Non Compliance input'!$H$5:$H$156="Yes"),0))
),"","Yes")</f>
        <v/>
      </c>
      <c r="K4573" s="149">
        <f t="shared" si="640"/>
        <v>0</v>
      </c>
      <c r="L4573" s="162">
        <f t="shared" si="641"/>
        <v>0</v>
      </c>
      <c r="M4573" s="162" t="str" cm="1">
        <f t="array" ref="M4573">IF(ISERROR(INDEX('Non Compliance input'!$I$5:$I$156,MATCH(1,(A4573='Non Compliance input'!$A$5:$A$156)*(E4573&gt;='Non Compliance input'!$D$5:$D$156)*(F4573&lt;='Non Compliance input'!$E$5:$E$156)*('Non Compliance input'!$I$5:$I$156="Yes"),0))
),"","Yes")</f>
        <v/>
      </c>
      <c r="N4573" s="149" t="str">
        <f>IF(VLOOKUP($A4573,HourEndingOutage!$B$3:$F$746,5,0)="Outage","Outage","")</f>
        <v/>
      </c>
      <c r="O4573" s="18">
        <f t="shared" si="642"/>
        <v>0</v>
      </c>
      <c r="P4573" s="18" t="str">
        <f t="shared" si="643"/>
        <v/>
      </c>
      <c r="Q4573" s="18">
        <f t="shared" si="644"/>
        <v>0</v>
      </c>
      <c r="R4573" s="118"/>
    </row>
    <row r="4574" spans="1:18" x14ac:dyDescent="0.25">
      <c r="A4574" s="25">
        <f t="shared" si="645"/>
        <v>508</v>
      </c>
      <c r="B4574" s="23">
        <f t="shared" si="646"/>
        <v>44583</v>
      </c>
      <c r="C4574" s="24">
        <v>4</v>
      </c>
      <c r="D4574" s="54" t="str">
        <f t="shared" si="638"/>
        <v>ASET</v>
      </c>
      <c r="E4574" s="178"/>
      <c r="F4574" s="179"/>
      <c r="G4574" s="177"/>
      <c r="H4574" s="177"/>
      <c r="I4574" s="169">
        <f t="shared" si="639"/>
        <v>0</v>
      </c>
      <c r="J4574" s="149" t="str" cm="1">
        <f t="array" ref="J4574">IF(ISERROR(INDEX('Non Compliance input'!$H$5:$H$156,MATCH(1,(A4574='Non Compliance input'!$A$5:$A$156)*(F4574&gt;='Non Compliance input'!$D$5:$D$156)*(E4574&lt;'Non Compliance input'!$E$5:$E$156)*('Non Compliance input'!$H$5:$H$156="Yes"),0))
),"","Yes")</f>
        <v/>
      </c>
      <c r="K4574" s="149">
        <f t="shared" si="640"/>
        <v>0</v>
      </c>
      <c r="L4574" s="162">
        <f t="shared" si="641"/>
        <v>0</v>
      </c>
      <c r="M4574" s="162" t="str" cm="1">
        <f t="array" ref="M4574">IF(ISERROR(INDEX('Non Compliance input'!$I$5:$I$156,MATCH(1,(A4574='Non Compliance input'!$A$5:$A$156)*(E4574&gt;='Non Compliance input'!$D$5:$D$156)*(F4574&lt;='Non Compliance input'!$E$5:$E$156)*('Non Compliance input'!$I$5:$I$156="Yes"),0))
),"","Yes")</f>
        <v/>
      </c>
      <c r="N4574" s="149" t="str">
        <f>IF(VLOOKUP($A4574,HourEndingOutage!$B$3:$F$746,5,0)="Outage","Outage","")</f>
        <v/>
      </c>
      <c r="O4574" s="18">
        <f t="shared" si="642"/>
        <v>0</v>
      </c>
      <c r="P4574" s="18" t="str">
        <f t="shared" si="643"/>
        <v/>
      </c>
      <c r="Q4574" s="18">
        <f t="shared" si="644"/>
        <v>0</v>
      </c>
      <c r="R4574" s="118"/>
    </row>
    <row r="4575" spans="1:18" x14ac:dyDescent="0.25">
      <c r="A4575" s="25">
        <f t="shared" si="645"/>
        <v>509</v>
      </c>
      <c r="B4575" s="23">
        <f t="shared" si="646"/>
        <v>44583</v>
      </c>
      <c r="C4575" s="24">
        <v>5</v>
      </c>
      <c r="D4575" s="54" t="str">
        <f t="shared" si="638"/>
        <v>ASET</v>
      </c>
      <c r="E4575" s="178"/>
      <c r="F4575" s="179"/>
      <c r="G4575" s="177"/>
      <c r="H4575" s="177"/>
      <c r="I4575" s="169">
        <f t="shared" si="639"/>
        <v>0</v>
      </c>
      <c r="J4575" s="149" t="str" cm="1">
        <f t="array" ref="J4575">IF(ISERROR(INDEX('Non Compliance input'!$H$5:$H$156,MATCH(1,(A4575='Non Compliance input'!$A$5:$A$156)*(F4575&gt;='Non Compliance input'!$D$5:$D$156)*(E4575&lt;'Non Compliance input'!$E$5:$E$156)*('Non Compliance input'!$H$5:$H$156="Yes"),0))
),"","Yes")</f>
        <v/>
      </c>
      <c r="K4575" s="149">
        <f t="shared" si="640"/>
        <v>0</v>
      </c>
      <c r="L4575" s="162">
        <f t="shared" si="641"/>
        <v>0</v>
      </c>
      <c r="M4575" s="162" t="str" cm="1">
        <f t="array" ref="M4575">IF(ISERROR(INDEX('Non Compliance input'!$I$5:$I$156,MATCH(1,(A4575='Non Compliance input'!$A$5:$A$156)*(E4575&gt;='Non Compliance input'!$D$5:$D$156)*(F4575&lt;='Non Compliance input'!$E$5:$E$156)*('Non Compliance input'!$I$5:$I$156="Yes"),0))
),"","Yes")</f>
        <v/>
      </c>
      <c r="N4575" s="149" t="str">
        <f>IF(VLOOKUP($A4575,HourEndingOutage!$B$3:$F$746,5,0)="Outage","Outage","")</f>
        <v/>
      </c>
      <c r="O4575" s="18">
        <f t="shared" si="642"/>
        <v>0</v>
      </c>
      <c r="P4575" s="18" t="str">
        <f t="shared" si="643"/>
        <v/>
      </c>
      <c r="Q4575" s="18">
        <f t="shared" si="644"/>
        <v>0</v>
      </c>
      <c r="R4575" s="118"/>
    </row>
    <row r="4576" spans="1:18" x14ac:dyDescent="0.25">
      <c r="A4576" s="25">
        <f t="shared" si="645"/>
        <v>509</v>
      </c>
      <c r="B4576" s="23">
        <f t="shared" si="646"/>
        <v>44583</v>
      </c>
      <c r="C4576" s="24">
        <v>5</v>
      </c>
      <c r="D4576" s="54" t="str">
        <f t="shared" si="638"/>
        <v>ASET</v>
      </c>
      <c r="E4576" s="178"/>
      <c r="F4576" s="179"/>
      <c r="G4576" s="177"/>
      <c r="H4576" s="177"/>
      <c r="I4576" s="169">
        <f t="shared" si="639"/>
        <v>0</v>
      </c>
      <c r="J4576" s="149" t="str" cm="1">
        <f t="array" ref="J4576">IF(ISERROR(INDEX('Non Compliance input'!$H$5:$H$156,MATCH(1,(A4576='Non Compliance input'!$A$5:$A$156)*(F4576&gt;='Non Compliance input'!$D$5:$D$156)*(E4576&lt;'Non Compliance input'!$E$5:$E$156)*('Non Compliance input'!$H$5:$H$156="Yes"),0))
),"","Yes")</f>
        <v/>
      </c>
      <c r="K4576" s="149">
        <f t="shared" si="640"/>
        <v>0</v>
      </c>
      <c r="L4576" s="162">
        <f t="shared" si="641"/>
        <v>0</v>
      </c>
      <c r="M4576" s="162" t="str" cm="1">
        <f t="array" ref="M4576">IF(ISERROR(INDEX('Non Compliance input'!$I$5:$I$156,MATCH(1,(A4576='Non Compliance input'!$A$5:$A$156)*(E4576&gt;='Non Compliance input'!$D$5:$D$156)*(F4576&lt;='Non Compliance input'!$E$5:$E$156)*('Non Compliance input'!$I$5:$I$156="Yes"),0))
),"","Yes")</f>
        <v/>
      </c>
      <c r="N4576" s="149" t="str">
        <f>IF(VLOOKUP($A4576,HourEndingOutage!$B$3:$F$746,5,0)="Outage","Outage","")</f>
        <v/>
      </c>
      <c r="O4576" s="18">
        <f t="shared" si="642"/>
        <v>0</v>
      </c>
      <c r="P4576" s="18" t="str">
        <f t="shared" si="643"/>
        <v/>
      </c>
      <c r="Q4576" s="18">
        <f t="shared" si="644"/>
        <v>0</v>
      </c>
      <c r="R4576" s="118"/>
    </row>
    <row r="4577" spans="1:18" x14ac:dyDescent="0.25">
      <c r="A4577" s="25">
        <f t="shared" si="645"/>
        <v>509</v>
      </c>
      <c r="B4577" s="23">
        <f t="shared" si="646"/>
        <v>44583</v>
      </c>
      <c r="C4577" s="24">
        <v>5</v>
      </c>
      <c r="D4577" s="54" t="str">
        <f t="shared" si="638"/>
        <v>ASET</v>
      </c>
      <c r="E4577" s="178"/>
      <c r="F4577" s="179"/>
      <c r="G4577" s="177"/>
      <c r="H4577" s="177"/>
      <c r="I4577" s="169">
        <f t="shared" si="639"/>
        <v>0</v>
      </c>
      <c r="J4577" s="149" t="str" cm="1">
        <f t="array" ref="J4577">IF(ISERROR(INDEX('Non Compliance input'!$H$5:$H$156,MATCH(1,(A4577='Non Compliance input'!$A$5:$A$156)*(F4577&gt;='Non Compliance input'!$D$5:$D$156)*(E4577&lt;'Non Compliance input'!$E$5:$E$156)*('Non Compliance input'!$H$5:$H$156="Yes"),0))
),"","Yes")</f>
        <v/>
      </c>
      <c r="K4577" s="149">
        <f t="shared" si="640"/>
        <v>0</v>
      </c>
      <c r="L4577" s="162">
        <f t="shared" si="641"/>
        <v>0</v>
      </c>
      <c r="M4577" s="162" t="str" cm="1">
        <f t="array" ref="M4577">IF(ISERROR(INDEX('Non Compliance input'!$I$5:$I$156,MATCH(1,(A4577='Non Compliance input'!$A$5:$A$156)*(E4577&gt;='Non Compliance input'!$D$5:$D$156)*(F4577&lt;='Non Compliance input'!$E$5:$E$156)*('Non Compliance input'!$I$5:$I$156="Yes"),0))
),"","Yes")</f>
        <v/>
      </c>
      <c r="N4577" s="149" t="str">
        <f>IF(VLOOKUP($A4577,HourEndingOutage!$B$3:$F$746,5,0)="Outage","Outage","")</f>
        <v/>
      </c>
      <c r="O4577" s="18">
        <f t="shared" si="642"/>
        <v>0</v>
      </c>
      <c r="P4577" s="18" t="str">
        <f t="shared" si="643"/>
        <v/>
      </c>
      <c r="Q4577" s="18">
        <f t="shared" si="644"/>
        <v>0</v>
      </c>
      <c r="R4577" s="118"/>
    </row>
    <row r="4578" spans="1:18" x14ac:dyDescent="0.25">
      <c r="A4578" s="25">
        <f t="shared" si="645"/>
        <v>509</v>
      </c>
      <c r="B4578" s="23">
        <f t="shared" si="646"/>
        <v>44583</v>
      </c>
      <c r="C4578" s="24">
        <v>5</v>
      </c>
      <c r="D4578" s="54" t="str">
        <f t="shared" si="638"/>
        <v>ASET</v>
      </c>
      <c r="E4578" s="178"/>
      <c r="F4578" s="179"/>
      <c r="G4578" s="177"/>
      <c r="H4578" s="177"/>
      <c r="I4578" s="169">
        <f t="shared" si="639"/>
        <v>0</v>
      </c>
      <c r="J4578" s="149" t="str" cm="1">
        <f t="array" ref="J4578">IF(ISERROR(INDEX('Non Compliance input'!$H$5:$H$156,MATCH(1,(A4578='Non Compliance input'!$A$5:$A$156)*(F4578&gt;='Non Compliance input'!$D$5:$D$156)*(E4578&lt;'Non Compliance input'!$E$5:$E$156)*('Non Compliance input'!$H$5:$H$156="Yes"),0))
),"","Yes")</f>
        <v/>
      </c>
      <c r="K4578" s="149">
        <f t="shared" si="640"/>
        <v>0</v>
      </c>
      <c r="L4578" s="162">
        <f t="shared" si="641"/>
        <v>0</v>
      </c>
      <c r="M4578" s="162" t="str" cm="1">
        <f t="array" ref="M4578">IF(ISERROR(INDEX('Non Compliance input'!$I$5:$I$156,MATCH(1,(A4578='Non Compliance input'!$A$5:$A$156)*(E4578&gt;='Non Compliance input'!$D$5:$D$156)*(F4578&lt;='Non Compliance input'!$E$5:$E$156)*('Non Compliance input'!$I$5:$I$156="Yes"),0))
),"","Yes")</f>
        <v/>
      </c>
      <c r="N4578" s="149" t="str">
        <f>IF(VLOOKUP($A4578,HourEndingOutage!$B$3:$F$746,5,0)="Outage","Outage","")</f>
        <v/>
      </c>
      <c r="O4578" s="18">
        <f t="shared" si="642"/>
        <v>0</v>
      </c>
      <c r="P4578" s="18" t="str">
        <f t="shared" si="643"/>
        <v/>
      </c>
      <c r="Q4578" s="18">
        <f t="shared" si="644"/>
        <v>0</v>
      </c>
      <c r="R4578" s="118"/>
    </row>
    <row r="4579" spans="1:18" x14ac:dyDescent="0.25">
      <c r="A4579" s="25">
        <f t="shared" si="645"/>
        <v>509</v>
      </c>
      <c r="B4579" s="23">
        <f t="shared" si="646"/>
        <v>44583</v>
      </c>
      <c r="C4579" s="24">
        <v>5</v>
      </c>
      <c r="D4579" s="54" t="str">
        <f t="shared" si="638"/>
        <v>ASET</v>
      </c>
      <c r="E4579" s="178"/>
      <c r="F4579" s="179"/>
      <c r="G4579" s="177"/>
      <c r="H4579" s="177"/>
      <c r="I4579" s="169">
        <f t="shared" si="639"/>
        <v>0</v>
      </c>
      <c r="J4579" s="149" t="str" cm="1">
        <f t="array" ref="J4579">IF(ISERROR(INDEX('Non Compliance input'!$H$5:$H$156,MATCH(1,(A4579='Non Compliance input'!$A$5:$A$156)*(F4579&gt;='Non Compliance input'!$D$5:$D$156)*(E4579&lt;'Non Compliance input'!$E$5:$E$156)*('Non Compliance input'!$H$5:$H$156="Yes"),0))
),"","Yes")</f>
        <v/>
      </c>
      <c r="K4579" s="149">
        <f t="shared" si="640"/>
        <v>0</v>
      </c>
      <c r="L4579" s="162">
        <f t="shared" si="641"/>
        <v>0</v>
      </c>
      <c r="M4579" s="162" t="str" cm="1">
        <f t="array" ref="M4579">IF(ISERROR(INDEX('Non Compliance input'!$I$5:$I$156,MATCH(1,(A4579='Non Compliance input'!$A$5:$A$156)*(E4579&gt;='Non Compliance input'!$D$5:$D$156)*(F4579&lt;='Non Compliance input'!$E$5:$E$156)*('Non Compliance input'!$I$5:$I$156="Yes"),0))
),"","Yes")</f>
        <v/>
      </c>
      <c r="N4579" s="149" t="str">
        <f>IF(VLOOKUP($A4579,HourEndingOutage!$B$3:$F$746,5,0)="Outage","Outage","")</f>
        <v/>
      </c>
      <c r="O4579" s="18">
        <f t="shared" si="642"/>
        <v>0</v>
      </c>
      <c r="P4579" s="18" t="str">
        <f t="shared" si="643"/>
        <v/>
      </c>
      <c r="Q4579" s="18">
        <f t="shared" si="644"/>
        <v>0</v>
      </c>
      <c r="R4579" s="118"/>
    </row>
    <row r="4580" spans="1:18" x14ac:dyDescent="0.25">
      <c r="A4580" s="25">
        <f t="shared" si="645"/>
        <v>509</v>
      </c>
      <c r="B4580" s="23">
        <f t="shared" si="646"/>
        <v>44583</v>
      </c>
      <c r="C4580" s="24">
        <v>5</v>
      </c>
      <c r="D4580" s="54" t="str">
        <f t="shared" si="638"/>
        <v>ASET</v>
      </c>
      <c r="E4580" s="178"/>
      <c r="F4580" s="179"/>
      <c r="G4580" s="177"/>
      <c r="H4580" s="177"/>
      <c r="I4580" s="169">
        <f t="shared" si="639"/>
        <v>0</v>
      </c>
      <c r="J4580" s="149" t="str" cm="1">
        <f t="array" ref="J4580">IF(ISERROR(INDEX('Non Compliance input'!$H$5:$H$156,MATCH(1,(A4580='Non Compliance input'!$A$5:$A$156)*(F4580&gt;='Non Compliance input'!$D$5:$D$156)*(E4580&lt;'Non Compliance input'!$E$5:$E$156)*('Non Compliance input'!$H$5:$H$156="Yes"),0))
),"","Yes")</f>
        <v/>
      </c>
      <c r="K4580" s="149">
        <f t="shared" si="640"/>
        <v>0</v>
      </c>
      <c r="L4580" s="162">
        <f t="shared" si="641"/>
        <v>0</v>
      </c>
      <c r="M4580" s="162" t="str" cm="1">
        <f t="array" ref="M4580">IF(ISERROR(INDEX('Non Compliance input'!$I$5:$I$156,MATCH(1,(A4580='Non Compliance input'!$A$5:$A$156)*(E4580&gt;='Non Compliance input'!$D$5:$D$156)*(F4580&lt;='Non Compliance input'!$E$5:$E$156)*('Non Compliance input'!$I$5:$I$156="Yes"),0))
),"","Yes")</f>
        <v/>
      </c>
      <c r="N4580" s="149" t="str">
        <f>IF(VLOOKUP($A4580,HourEndingOutage!$B$3:$F$746,5,0)="Outage","Outage","")</f>
        <v/>
      </c>
      <c r="O4580" s="18">
        <f t="shared" si="642"/>
        <v>0</v>
      </c>
      <c r="P4580" s="18" t="str">
        <f t="shared" si="643"/>
        <v/>
      </c>
      <c r="Q4580" s="18">
        <f t="shared" si="644"/>
        <v>0</v>
      </c>
      <c r="R4580" s="118"/>
    </row>
    <row r="4581" spans="1:18" x14ac:dyDescent="0.25">
      <c r="A4581" s="25">
        <f t="shared" si="645"/>
        <v>509</v>
      </c>
      <c r="B4581" s="23">
        <f t="shared" si="646"/>
        <v>44583</v>
      </c>
      <c r="C4581" s="24">
        <v>5</v>
      </c>
      <c r="D4581" s="54" t="str">
        <f t="shared" si="638"/>
        <v>ASET</v>
      </c>
      <c r="E4581" s="178"/>
      <c r="F4581" s="179"/>
      <c r="G4581" s="177"/>
      <c r="H4581" s="177"/>
      <c r="I4581" s="169">
        <f t="shared" si="639"/>
        <v>0</v>
      </c>
      <c r="J4581" s="149" t="str" cm="1">
        <f t="array" ref="J4581">IF(ISERROR(INDEX('Non Compliance input'!$H$5:$H$156,MATCH(1,(A4581='Non Compliance input'!$A$5:$A$156)*(F4581&gt;='Non Compliance input'!$D$5:$D$156)*(E4581&lt;'Non Compliance input'!$E$5:$E$156)*('Non Compliance input'!$H$5:$H$156="Yes"),0))
),"","Yes")</f>
        <v/>
      </c>
      <c r="K4581" s="149">
        <f t="shared" si="640"/>
        <v>0</v>
      </c>
      <c r="L4581" s="162">
        <f t="shared" si="641"/>
        <v>0</v>
      </c>
      <c r="M4581" s="162" t="str" cm="1">
        <f t="array" ref="M4581">IF(ISERROR(INDEX('Non Compliance input'!$I$5:$I$156,MATCH(1,(A4581='Non Compliance input'!$A$5:$A$156)*(E4581&gt;='Non Compliance input'!$D$5:$D$156)*(F4581&lt;='Non Compliance input'!$E$5:$E$156)*('Non Compliance input'!$I$5:$I$156="Yes"),0))
),"","Yes")</f>
        <v/>
      </c>
      <c r="N4581" s="149" t="str">
        <f>IF(VLOOKUP($A4581,HourEndingOutage!$B$3:$F$746,5,0)="Outage","Outage","")</f>
        <v/>
      </c>
      <c r="O4581" s="18">
        <f t="shared" si="642"/>
        <v>0</v>
      </c>
      <c r="P4581" s="18" t="str">
        <f t="shared" si="643"/>
        <v/>
      </c>
      <c r="Q4581" s="18">
        <f t="shared" si="644"/>
        <v>0</v>
      </c>
      <c r="R4581" s="118"/>
    </row>
    <row r="4582" spans="1:18" x14ac:dyDescent="0.25">
      <c r="A4582" s="25">
        <f t="shared" si="645"/>
        <v>509</v>
      </c>
      <c r="B4582" s="23">
        <f t="shared" si="646"/>
        <v>44583</v>
      </c>
      <c r="C4582" s="24">
        <v>5</v>
      </c>
      <c r="D4582" s="54" t="str">
        <f t="shared" si="638"/>
        <v>ASET</v>
      </c>
      <c r="E4582" s="178"/>
      <c r="F4582" s="179"/>
      <c r="G4582" s="177"/>
      <c r="H4582" s="177"/>
      <c r="I4582" s="169">
        <f t="shared" si="639"/>
        <v>0</v>
      </c>
      <c r="J4582" s="149" t="str" cm="1">
        <f t="array" ref="J4582">IF(ISERROR(INDEX('Non Compliance input'!$H$5:$H$156,MATCH(1,(A4582='Non Compliance input'!$A$5:$A$156)*(F4582&gt;='Non Compliance input'!$D$5:$D$156)*(E4582&lt;'Non Compliance input'!$E$5:$E$156)*('Non Compliance input'!$H$5:$H$156="Yes"),0))
),"","Yes")</f>
        <v/>
      </c>
      <c r="K4582" s="149">
        <f t="shared" si="640"/>
        <v>0</v>
      </c>
      <c r="L4582" s="162">
        <f t="shared" si="641"/>
        <v>0</v>
      </c>
      <c r="M4582" s="162" t="str" cm="1">
        <f t="array" ref="M4582">IF(ISERROR(INDEX('Non Compliance input'!$I$5:$I$156,MATCH(1,(A4582='Non Compliance input'!$A$5:$A$156)*(E4582&gt;='Non Compliance input'!$D$5:$D$156)*(F4582&lt;='Non Compliance input'!$E$5:$E$156)*('Non Compliance input'!$I$5:$I$156="Yes"),0))
),"","Yes")</f>
        <v/>
      </c>
      <c r="N4582" s="149" t="str">
        <f>IF(VLOOKUP($A4582,HourEndingOutage!$B$3:$F$746,5,0)="Outage","Outage","")</f>
        <v/>
      </c>
      <c r="O4582" s="18">
        <f t="shared" si="642"/>
        <v>0</v>
      </c>
      <c r="P4582" s="18" t="str">
        <f t="shared" si="643"/>
        <v/>
      </c>
      <c r="Q4582" s="18">
        <f t="shared" si="644"/>
        <v>0</v>
      </c>
      <c r="R4582" s="118"/>
    </row>
    <row r="4583" spans="1:18" x14ac:dyDescent="0.25">
      <c r="A4583" s="25">
        <f t="shared" si="645"/>
        <v>509</v>
      </c>
      <c r="B4583" s="23">
        <f t="shared" si="646"/>
        <v>44583</v>
      </c>
      <c r="C4583" s="24">
        <v>5</v>
      </c>
      <c r="D4583" s="54" t="str">
        <f t="shared" si="638"/>
        <v>ASET</v>
      </c>
      <c r="E4583" s="178"/>
      <c r="F4583" s="179"/>
      <c r="G4583" s="177"/>
      <c r="H4583" s="177"/>
      <c r="I4583" s="169">
        <f t="shared" si="639"/>
        <v>0</v>
      </c>
      <c r="J4583" s="149" t="str" cm="1">
        <f t="array" ref="J4583">IF(ISERROR(INDEX('Non Compliance input'!$H$5:$H$156,MATCH(1,(A4583='Non Compliance input'!$A$5:$A$156)*(F4583&gt;='Non Compliance input'!$D$5:$D$156)*(E4583&lt;'Non Compliance input'!$E$5:$E$156)*('Non Compliance input'!$H$5:$H$156="Yes"),0))
),"","Yes")</f>
        <v/>
      </c>
      <c r="K4583" s="149">
        <f t="shared" si="640"/>
        <v>0</v>
      </c>
      <c r="L4583" s="162">
        <f t="shared" si="641"/>
        <v>0</v>
      </c>
      <c r="M4583" s="162" t="str" cm="1">
        <f t="array" ref="M4583">IF(ISERROR(INDEX('Non Compliance input'!$I$5:$I$156,MATCH(1,(A4583='Non Compliance input'!$A$5:$A$156)*(E4583&gt;='Non Compliance input'!$D$5:$D$156)*(F4583&lt;='Non Compliance input'!$E$5:$E$156)*('Non Compliance input'!$I$5:$I$156="Yes"),0))
),"","Yes")</f>
        <v/>
      </c>
      <c r="N4583" s="149" t="str">
        <f>IF(VLOOKUP($A4583,HourEndingOutage!$B$3:$F$746,5,0)="Outage","Outage","")</f>
        <v/>
      </c>
      <c r="O4583" s="18">
        <f t="shared" si="642"/>
        <v>0</v>
      </c>
      <c r="P4583" s="18" t="str">
        <f t="shared" si="643"/>
        <v/>
      </c>
      <c r="Q4583" s="18">
        <f t="shared" si="644"/>
        <v>0</v>
      </c>
      <c r="R4583" s="118"/>
    </row>
    <row r="4584" spans="1:18" x14ac:dyDescent="0.25">
      <c r="A4584" s="25">
        <f t="shared" si="645"/>
        <v>510</v>
      </c>
      <c r="B4584" s="23">
        <f t="shared" si="646"/>
        <v>44583</v>
      </c>
      <c r="C4584" s="24">
        <v>6</v>
      </c>
      <c r="D4584" s="54" t="str">
        <f t="shared" si="638"/>
        <v>ASET</v>
      </c>
      <c r="E4584" s="178"/>
      <c r="F4584" s="179"/>
      <c r="G4584" s="177"/>
      <c r="H4584" s="177"/>
      <c r="I4584" s="169">
        <f t="shared" si="639"/>
        <v>0</v>
      </c>
      <c r="J4584" s="149" t="str" cm="1">
        <f t="array" ref="J4584">IF(ISERROR(INDEX('Non Compliance input'!$H$5:$H$156,MATCH(1,(A4584='Non Compliance input'!$A$5:$A$156)*(F4584&gt;='Non Compliance input'!$D$5:$D$156)*(E4584&lt;'Non Compliance input'!$E$5:$E$156)*('Non Compliance input'!$H$5:$H$156="Yes"),0))
),"","Yes")</f>
        <v/>
      </c>
      <c r="K4584" s="149">
        <f t="shared" si="640"/>
        <v>0</v>
      </c>
      <c r="L4584" s="162">
        <f t="shared" si="641"/>
        <v>0</v>
      </c>
      <c r="M4584" s="162" t="str" cm="1">
        <f t="array" ref="M4584">IF(ISERROR(INDEX('Non Compliance input'!$I$5:$I$156,MATCH(1,(A4584='Non Compliance input'!$A$5:$A$156)*(E4584&gt;='Non Compliance input'!$D$5:$D$156)*(F4584&lt;='Non Compliance input'!$E$5:$E$156)*('Non Compliance input'!$I$5:$I$156="Yes"),0))
),"","Yes")</f>
        <v/>
      </c>
      <c r="N4584" s="149" t="str">
        <f>IF(VLOOKUP($A4584,HourEndingOutage!$B$3:$F$746,5,0)="Outage","Outage","")</f>
        <v/>
      </c>
      <c r="O4584" s="18">
        <f t="shared" si="642"/>
        <v>0</v>
      </c>
      <c r="P4584" s="18" t="str">
        <f t="shared" si="643"/>
        <v/>
      </c>
      <c r="Q4584" s="18">
        <f t="shared" si="644"/>
        <v>0</v>
      </c>
      <c r="R4584" s="118"/>
    </row>
    <row r="4585" spans="1:18" x14ac:dyDescent="0.25">
      <c r="A4585" s="25">
        <f t="shared" si="645"/>
        <v>510</v>
      </c>
      <c r="B4585" s="23">
        <f t="shared" si="646"/>
        <v>44583</v>
      </c>
      <c r="C4585" s="24">
        <v>6</v>
      </c>
      <c r="D4585" s="54" t="str">
        <f t="shared" si="638"/>
        <v>ASET</v>
      </c>
      <c r="E4585" s="178"/>
      <c r="F4585" s="179"/>
      <c r="G4585" s="177"/>
      <c r="H4585" s="177"/>
      <c r="I4585" s="169">
        <f t="shared" si="639"/>
        <v>0</v>
      </c>
      <c r="J4585" s="149" t="str" cm="1">
        <f t="array" ref="J4585">IF(ISERROR(INDEX('Non Compliance input'!$H$5:$H$156,MATCH(1,(A4585='Non Compliance input'!$A$5:$A$156)*(F4585&gt;='Non Compliance input'!$D$5:$D$156)*(E4585&lt;'Non Compliance input'!$E$5:$E$156)*('Non Compliance input'!$H$5:$H$156="Yes"),0))
),"","Yes")</f>
        <v/>
      </c>
      <c r="K4585" s="149">
        <f t="shared" si="640"/>
        <v>0</v>
      </c>
      <c r="L4585" s="162">
        <f t="shared" si="641"/>
        <v>0</v>
      </c>
      <c r="M4585" s="162" t="str" cm="1">
        <f t="array" ref="M4585">IF(ISERROR(INDEX('Non Compliance input'!$I$5:$I$156,MATCH(1,(A4585='Non Compliance input'!$A$5:$A$156)*(E4585&gt;='Non Compliance input'!$D$5:$D$156)*(F4585&lt;='Non Compliance input'!$E$5:$E$156)*('Non Compliance input'!$I$5:$I$156="Yes"),0))
),"","Yes")</f>
        <v/>
      </c>
      <c r="N4585" s="149" t="str">
        <f>IF(VLOOKUP($A4585,HourEndingOutage!$B$3:$F$746,5,0)="Outage","Outage","")</f>
        <v/>
      </c>
      <c r="O4585" s="18">
        <f t="shared" si="642"/>
        <v>0</v>
      </c>
      <c r="P4585" s="18" t="str">
        <f t="shared" si="643"/>
        <v/>
      </c>
      <c r="Q4585" s="18">
        <f t="shared" si="644"/>
        <v>0</v>
      </c>
      <c r="R4585" s="118"/>
    </row>
    <row r="4586" spans="1:18" x14ac:dyDescent="0.25">
      <c r="A4586" s="25">
        <f t="shared" si="645"/>
        <v>510</v>
      </c>
      <c r="B4586" s="23">
        <f t="shared" si="646"/>
        <v>44583</v>
      </c>
      <c r="C4586" s="24">
        <v>6</v>
      </c>
      <c r="D4586" s="54" t="str">
        <f t="shared" si="638"/>
        <v>ASET</v>
      </c>
      <c r="E4586" s="178"/>
      <c r="F4586" s="179"/>
      <c r="G4586" s="177"/>
      <c r="H4586" s="177"/>
      <c r="I4586" s="169">
        <f t="shared" si="639"/>
        <v>0</v>
      </c>
      <c r="J4586" s="149" t="str" cm="1">
        <f t="array" ref="J4586">IF(ISERROR(INDEX('Non Compliance input'!$H$5:$H$156,MATCH(1,(A4586='Non Compliance input'!$A$5:$A$156)*(F4586&gt;='Non Compliance input'!$D$5:$D$156)*(E4586&lt;'Non Compliance input'!$E$5:$E$156)*('Non Compliance input'!$H$5:$H$156="Yes"),0))
),"","Yes")</f>
        <v/>
      </c>
      <c r="K4586" s="149">
        <f t="shared" si="640"/>
        <v>0</v>
      </c>
      <c r="L4586" s="162">
        <f t="shared" si="641"/>
        <v>0</v>
      </c>
      <c r="M4586" s="162" t="str" cm="1">
        <f t="array" ref="M4586">IF(ISERROR(INDEX('Non Compliance input'!$I$5:$I$156,MATCH(1,(A4586='Non Compliance input'!$A$5:$A$156)*(E4586&gt;='Non Compliance input'!$D$5:$D$156)*(F4586&lt;='Non Compliance input'!$E$5:$E$156)*('Non Compliance input'!$I$5:$I$156="Yes"),0))
),"","Yes")</f>
        <v/>
      </c>
      <c r="N4586" s="149" t="str">
        <f>IF(VLOOKUP($A4586,HourEndingOutage!$B$3:$F$746,5,0)="Outage","Outage","")</f>
        <v/>
      </c>
      <c r="O4586" s="18">
        <f t="shared" si="642"/>
        <v>0</v>
      </c>
      <c r="P4586" s="18" t="str">
        <f t="shared" si="643"/>
        <v/>
      </c>
      <c r="Q4586" s="18">
        <f t="shared" si="644"/>
        <v>0</v>
      </c>
      <c r="R4586" s="118"/>
    </row>
    <row r="4587" spans="1:18" x14ac:dyDescent="0.25">
      <c r="A4587" s="25">
        <f t="shared" si="645"/>
        <v>510</v>
      </c>
      <c r="B4587" s="23">
        <f t="shared" si="646"/>
        <v>44583</v>
      </c>
      <c r="C4587" s="24">
        <v>6</v>
      </c>
      <c r="D4587" s="54" t="str">
        <f t="shared" si="638"/>
        <v>ASET</v>
      </c>
      <c r="E4587" s="178"/>
      <c r="F4587" s="179"/>
      <c r="G4587" s="177"/>
      <c r="H4587" s="177"/>
      <c r="I4587" s="169">
        <f t="shared" si="639"/>
        <v>0</v>
      </c>
      <c r="J4587" s="149" t="str" cm="1">
        <f t="array" ref="J4587">IF(ISERROR(INDEX('Non Compliance input'!$H$5:$H$156,MATCH(1,(A4587='Non Compliance input'!$A$5:$A$156)*(F4587&gt;='Non Compliance input'!$D$5:$D$156)*(E4587&lt;'Non Compliance input'!$E$5:$E$156)*('Non Compliance input'!$H$5:$H$156="Yes"),0))
),"","Yes")</f>
        <v/>
      </c>
      <c r="K4587" s="149">
        <f t="shared" si="640"/>
        <v>0</v>
      </c>
      <c r="L4587" s="162">
        <f t="shared" si="641"/>
        <v>0</v>
      </c>
      <c r="M4587" s="162" t="str" cm="1">
        <f t="array" ref="M4587">IF(ISERROR(INDEX('Non Compliance input'!$I$5:$I$156,MATCH(1,(A4587='Non Compliance input'!$A$5:$A$156)*(E4587&gt;='Non Compliance input'!$D$5:$D$156)*(F4587&lt;='Non Compliance input'!$E$5:$E$156)*('Non Compliance input'!$I$5:$I$156="Yes"),0))
),"","Yes")</f>
        <v/>
      </c>
      <c r="N4587" s="149" t="str">
        <f>IF(VLOOKUP($A4587,HourEndingOutage!$B$3:$F$746,5,0)="Outage","Outage","")</f>
        <v/>
      </c>
      <c r="O4587" s="18">
        <f t="shared" si="642"/>
        <v>0</v>
      </c>
      <c r="P4587" s="18" t="str">
        <f t="shared" si="643"/>
        <v/>
      </c>
      <c r="Q4587" s="18">
        <f t="shared" si="644"/>
        <v>0</v>
      </c>
      <c r="R4587" s="118"/>
    </row>
    <row r="4588" spans="1:18" x14ac:dyDescent="0.25">
      <c r="A4588" s="25">
        <f t="shared" si="645"/>
        <v>510</v>
      </c>
      <c r="B4588" s="23">
        <f t="shared" si="646"/>
        <v>44583</v>
      </c>
      <c r="C4588" s="24">
        <v>6</v>
      </c>
      <c r="D4588" s="54" t="str">
        <f t="shared" si="638"/>
        <v>ASET</v>
      </c>
      <c r="E4588" s="178"/>
      <c r="F4588" s="179"/>
      <c r="G4588" s="177"/>
      <c r="H4588" s="177"/>
      <c r="I4588" s="169">
        <f t="shared" si="639"/>
        <v>0</v>
      </c>
      <c r="J4588" s="149" t="str" cm="1">
        <f t="array" ref="J4588">IF(ISERROR(INDEX('Non Compliance input'!$H$5:$H$156,MATCH(1,(A4588='Non Compliance input'!$A$5:$A$156)*(F4588&gt;='Non Compliance input'!$D$5:$D$156)*(E4588&lt;'Non Compliance input'!$E$5:$E$156)*('Non Compliance input'!$H$5:$H$156="Yes"),0))
),"","Yes")</f>
        <v/>
      </c>
      <c r="K4588" s="149">
        <f t="shared" si="640"/>
        <v>0</v>
      </c>
      <c r="L4588" s="162">
        <f t="shared" si="641"/>
        <v>0</v>
      </c>
      <c r="M4588" s="162" t="str" cm="1">
        <f t="array" ref="M4588">IF(ISERROR(INDEX('Non Compliance input'!$I$5:$I$156,MATCH(1,(A4588='Non Compliance input'!$A$5:$A$156)*(E4588&gt;='Non Compliance input'!$D$5:$D$156)*(F4588&lt;='Non Compliance input'!$E$5:$E$156)*('Non Compliance input'!$I$5:$I$156="Yes"),0))
),"","Yes")</f>
        <v/>
      </c>
      <c r="N4588" s="149" t="str">
        <f>IF(VLOOKUP($A4588,HourEndingOutage!$B$3:$F$746,5,0)="Outage","Outage","")</f>
        <v/>
      </c>
      <c r="O4588" s="18">
        <f t="shared" si="642"/>
        <v>0</v>
      </c>
      <c r="P4588" s="18" t="str">
        <f t="shared" si="643"/>
        <v/>
      </c>
      <c r="Q4588" s="18">
        <f t="shared" si="644"/>
        <v>0</v>
      </c>
      <c r="R4588" s="118"/>
    </row>
    <row r="4589" spans="1:18" x14ac:dyDescent="0.25">
      <c r="A4589" s="25">
        <f t="shared" si="645"/>
        <v>510</v>
      </c>
      <c r="B4589" s="23">
        <f t="shared" si="646"/>
        <v>44583</v>
      </c>
      <c r="C4589" s="24">
        <v>6</v>
      </c>
      <c r="D4589" s="54" t="str">
        <f t="shared" si="638"/>
        <v>ASET</v>
      </c>
      <c r="E4589" s="178"/>
      <c r="F4589" s="179"/>
      <c r="G4589" s="177"/>
      <c r="H4589" s="177"/>
      <c r="I4589" s="169">
        <f t="shared" si="639"/>
        <v>0</v>
      </c>
      <c r="J4589" s="149" t="str" cm="1">
        <f t="array" ref="J4589">IF(ISERROR(INDEX('Non Compliance input'!$H$5:$H$156,MATCH(1,(A4589='Non Compliance input'!$A$5:$A$156)*(F4589&gt;='Non Compliance input'!$D$5:$D$156)*(E4589&lt;'Non Compliance input'!$E$5:$E$156)*('Non Compliance input'!$H$5:$H$156="Yes"),0))
),"","Yes")</f>
        <v/>
      </c>
      <c r="K4589" s="149">
        <f t="shared" si="640"/>
        <v>0</v>
      </c>
      <c r="L4589" s="162">
        <f t="shared" si="641"/>
        <v>0</v>
      </c>
      <c r="M4589" s="162" t="str" cm="1">
        <f t="array" ref="M4589">IF(ISERROR(INDEX('Non Compliance input'!$I$5:$I$156,MATCH(1,(A4589='Non Compliance input'!$A$5:$A$156)*(E4589&gt;='Non Compliance input'!$D$5:$D$156)*(F4589&lt;='Non Compliance input'!$E$5:$E$156)*('Non Compliance input'!$I$5:$I$156="Yes"),0))
),"","Yes")</f>
        <v/>
      </c>
      <c r="N4589" s="149" t="str">
        <f>IF(VLOOKUP($A4589,HourEndingOutage!$B$3:$F$746,5,0)="Outage","Outage","")</f>
        <v/>
      </c>
      <c r="O4589" s="18">
        <f t="shared" si="642"/>
        <v>0</v>
      </c>
      <c r="P4589" s="18" t="str">
        <f t="shared" si="643"/>
        <v/>
      </c>
      <c r="Q4589" s="18">
        <f t="shared" si="644"/>
        <v>0</v>
      </c>
      <c r="R4589" s="118"/>
    </row>
    <row r="4590" spans="1:18" x14ac:dyDescent="0.25">
      <c r="A4590" s="25">
        <f t="shared" si="645"/>
        <v>510</v>
      </c>
      <c r="B4590" s="23">
        <f t="shared" si="646"/>
        <v>44583</v>
      </c>
      <c r="C4590" s="24">
        <v>6</v>
      </c>
      <c r="D4590" s="54" t="str">
        <f t="shared" si="638"/>
        <v>ASET</v>
      </c>
      <c r="E4590" s="178"/>
      <c r="F4590" s="179"/>
      <c r="G4590" s="177"/>
      <c r="H4590" s="177"/>
      <c r="I4590" s="169">
        <f t="shared" si="639"/>
        <v>0</v>
      </c>
      <c r="J4590" s="149" t="str" cm="1">
        <f t="array" ref="J4590">IF(ISERROR(INDEX('Non Compliance input'!$H$5:$H$156,MATCH(1,(A4590='Non Compliance input'!$A$5:$A$156)*(F4590&gt;='Non Compliance input'!$D$5:$D$156)*(E4590&lt;'Non Compliance input'!$E$5:$E$156)*('Non Compliance input'!$H$5:$H$156="Yes"),0))
),"","Yes")</f>
        <v/>
      </c>
      <c r="K4590" s="149">
        <f t="shared" si="640"/>
        <v>0</v>
      </c>
      <c r="L4590" s="162">
        <f t="shared" si="641"/>
        <v>0</v>
      </c>
      <c r="M4590" s="162" t="str" cm="1">
        <f t="array" ref="M4590">IF(ISERROR(INDEX('Non Compliance input'!$I$5:$I$156,MATCH(1,(A4590='Non Compliance input'!$A$5:$A$156)*(E4590&gt;='Non Compliance input'!$D$5:$D$156)*(F4590&lt;='Non Compliance input'!$E$5:$E$156)*('Non Compliance input'!$I$5:$I$156="Yes"),0))
),"","Yes")</f>
        <v/>
      </c>
      <c r="N4590" s="149" t="str">
        <f>IF(VLOOKUP($A4590,HourEndingOutage!$B$3:$F$746,5,0)="Outage","Outage","")</f>
        <v/>
      </c>
      <c r="O4590" s="18">
        <f t="shared" si="642"/>
        <v>0</v>
      </c>
      <c r="P4590" s="18" t="str">
        <f t="shared" si="643"/>
        <v/>
      </c>
      <c r="Q4590" s="18">
        <f t="shared" si="644"/>
        <v>0</v>
      </c>
      <c r="R4590" s="118"/>
    </row>
    <row r="4591" spans="1:18" x14ac:dyDescent="0.25">
      <c r="A4591" s="25">
        <f t="shared" si="645"/>
        <v>510</v>
      </c>
      <c r="B4591" s="23">
        <f t="shared" si="646"/>
        <v>44583</v>
      </c>
      <c r="C4591" s="24">
        <v>6</v>
      </c>
      <c r="D4591" s="54" t="str">
        <f t="shared" si="638"/>
        <v>ASET</v>
      </c>
      <c r="E4591" s="178"/>
      <c r="F4591" s="179"/>
      <c r="G4591" s="177"/>
      <c r="H4591" s="177"/>
      <c r="I4591" s="169">
        <f t="shared" si="639"/>
        <v>0</v>
      </c>
      <c r="J4591" s="149" t="str" cm="1">
        <f t="array" ref="J4591">IF(ISERROR(INDEX('Non Compliance input'!$H$5:$H$156,MATCH(1,(A4591='Non Compliance input'!$A$5:$A$156)*(F4591&gt;='Non Compliance input'!$D$5:$D$156)*(E4591&lt;'Non Compliance input'!$E$5:$E$156)*('Non Compliance input'!$H$5:$H$156="Yes"),0))
),"","Yes")</f>
        <v/>
      </c>
      <c r="K4591" s="149">
        <f t="shared" si="640"/>
        <v>0</v>
      </c>
      <c r="L4591" s="162">
        <f t="shared" si="641"/>
        <v>0</v>
      </c>
      <c r="M4591" s="162" t="str" cm="1">
        <f t="array" ref="M4591">IF(ISERROR(INDEX('Non Compliance input'!$I$5:$I$156,MATCH(1,(A4591='Non Compliance input'!$A$5:$A$156)*(E4591&gt;='Non Compliance input'!$D$5:$D$156)*(F4591&lt;='Non Compliance input'!$E$5:$E$156)*('Non Compliance input'!$I$5:$I$156="Yes"),0))
),"","Yes")</f>
        <v/>
      </c>
      <c r="N4591" s="149" t="str">
        <f>IF(VLOOKUP($A4591,HourEndingOutage!$B$3:$F$746,5,0)="Outage","Outage","")</f>
        <v/>
      </c>
      <c r="O4591" s="18">
        <f t="shared" si="642"/>
        <v>0</v>
      </c>
      <c r="P4591" s="18" t="str">
        <f t="shared" si="643"/>
        <v/>
      </c>
      <c r="Q4591" s="18">
        <f t="shared" si="644"/>
        <v>0</v>
      </c>
      <c r="R4591" s="118"/>
    </row>
    <row r="4592" spans="1:18" x14ac:dyDescent="0.25">
      <c r="A4592" s="25">
        <f t="shared" si="645"/>
        <v>510</v>
      </c>
      <c r="B4592" s="23">
        <f t="shared" si="646"/>
        <v>44583</v>
      </c>
      <c r="C4592" s="24">
        <v>6</v>
      </c>
      <c r="D4592" s="54" t="str">
        <f t="shared" si="638"/>
        <v>ASET</v>
      </c>
      <c r="E4592" s="178"/>
      <c r="F4592" s="179"/>
      <c r="G4592" s="177"/>
      <c r="H4592" s="177"/>
      <c r="I4592" s="169">
        <f t="shared" si="639"/>
        <v>0</v>
      </c>
      <c r="J4592" s="149" t="str" cm="1">
        <f t="array" ref="J4592">IF(ISERROR(INDEX('Non Compliance input'!$H$5:$H$156,MATCH(1,(A4592='Non Compliance input'!$A$5:$A$156)*(F4592&gt;='Non Compliance input'!$D$5:$D$156)*(E4592&lt;'Non Compliance input'!$E$5:$E$156)*('Non Compliance input'!$H$5:$H$156="Yes"),0))
),"","Yes")</f>
        <v/>
      </c>
      <c r="K4592" s="149">
        <f t="shared" si="640"/>
        <v>0</v>
      </c>
      <c r="L4592" s="162">
        <f t="shared" si="641"/>
        <v>0</v>
      </c>
      <c r="M4592" s="162" t="str" cm="1">
        <f t="array" ref="M4592">IF(ISERROR(INDEX('Non Compliance input'!$I$5:$I$156,MATCH(1,(A4592='Non Compliance input'!$A$5:$A$156)*(E4592&gt;='Non Compliance input'!$D$5:$D$156)*(F4592&lt;='Non Compliance input'!$E$5:$E$156)*('Non Compliance input'!$I$5:$I$156="Yes"),0))
),"","Yes")</f>
        <v/>
      </c>
      <c r="N4592" s="149" t="str">
        <f>IF(VLOOKUP($A4592,HourEndingOutage!$B$3:$F$746,5,0)="Outage","Outage","")</f>
        <v/>
      </c>
      <c r="O4592" s="18">
        <f t="shared" si="642"/>
        <v>0</v>
      </c>
      <c r="P4592" s="18" t="str">
        <f t="shared" si="643"/>
        <v/>
      </c>
      <c r="Q4592" s="18">
        <f t="shared" si="644"/>
        <v>0</v>
      </c>
      <c r="R4592" s="118"/>
    </row>
    <row r="4593" spans="1:18" x14ac:dyDescent="0.25">
      <c r="A4593" s="25">
        <f t="shared" si="645"/>
        <v>511</v>
      </c>
      <c r="B4593" s="23">
        <f t="shared" si="646"/>
        <v>44583</v>
      </c>
      <c r="C4593" s="24">
        <v>7</v>
      </c>
      <c r="D4593" s="54" t="str">
        <f t="shared" si="638"/>
        <v>ASET</v>
      </c>
      <c r="E4593" s="178"/>
      <c r="F4593" s="179"/>
      <c r="G4593" s="177"/>
      <c r="H4593" s="177"/>
      <c r="I4593" s="169">
        <f t="shared" si="639"/>
        <v>0</v>
      </c>
      <c r="J4593" s="149" t="str" cm="1">
        <f t="array" ref="J4593">IF(ISERROR(INDEX('Non Compliance input'!$H$5:$H$156,MATCH(1,(A4593='Non Compliance input'!$A$5:$A$156)*(F4593&gt;='Non Compliance input'!$D$5:$D$156)*(E4593&lt;'Non Compliance input'!$E$5:$E$156)*('Non Compliance input'!$H$5:$H$156="Yes"),0))
),"","Yes")</f>
        <v/>
      </c>
      <c r="K4593" s="149">
        <f t="shared" si="640"/>
        <v>0</v>
      </c>
      <c r="L4593" s="162">
        <f t="shared" si="641"/>
        <v>0</v>
      </c>
      <c r="M4593" s="162" t="str" cm="1">
        <f t="array" ref="M4593">IF(ISERROR(INDEX('Non Compliance input'!$I$5:$I$156,MATCH(1,(A4593='Non Compliance input'!$A$5:$A$156)*(E4593&gt;='Non Compliance input'!$D$5:$D$156)*(F4593&lt;='Non Compliance input'!$E$5:$E$156)*('Non Compliance input'!$I$5:$I$156="Yes"),0))
),"","Yes")</f>
        <v/>
      </c>
      <c r="N4593" s="149" t="str">
        <f>IF(VLOOKUP($A4593,HourEndingOutage!$B$3:$F$746,5,0)="Outage","Outage","")</f>
        <v/>
      </c>
      <c r="O4593" s="18">
        <f t="shared" si="642"/>
        <v>0</v>
      </c>
      <c r="P4593" s="18" t="str">
        <f t="shared" si="643"/>
        <v/>
      </c>
      <c r="Q4593" s="18">
        <f t="shared" si="644"/>
        <v>0</v>
      </c>
      <c r="R4593" s="118"/>
    </row>
    <row r="4594" spans="1:18" x14ac:dyDescent="0.25">
      <c r="A4594" s="25">
        <f t="shared" si="645"/>
        <v>511</v>
      </c>
      <c r="B4594" s="23">
        <f t="shared" si="646"/>
        <v>44583</v>
      </c>
      <c r="C4594" s="24">
        <v>7</v>
      </c>
      <c r="D4594" s="54" t="str">
        <f t="shared" si="638"/>
        <v>ASET</v>
      </c>
      <c r="E4594" s="178"/>
      <c r="F4594" s="179"/>
      <c r="G4594" s="177"/>
      <c r="H4594" s="177"/>
      <c r="I4594" s="169">
        <f t="shared" si="639"/>
        <v>0</v>
      </c>
      <c r="J4594" s="149" t="str" cm="1">
        <f t="array" ref="J4594">IF(ISERROR(INDEX('Non Compliance input'!$H$5:$H$156,MATCH(1,(A4594='Non Compliance input'!$A$5:$A$156)*(F4594&gt;='Non Compliance input'!$D$5:$D$156)*(E4594&lt;'Non Compliance input'!$E$5:$E$156)*('Non Compliance input'!$H$5:$H$156="Yes"),0))
),"","Yes")</f>
        <v/>
      </c>
      <c r="K4594" s="149">
        <f t="shared" si="640"/>
        <v>0</v>
      </c>
      <c r="L4594" s="162">
        <f t="shared" si="641"/>
        <v>0</v>
      </c>
      <c r="M4594" s="162" t="str" cm="1">
        <f t="array" ref="M4594">IF(ISERROR(INDEX('Non Compliance input'!$I$5:$I$156,MATCH(1,(A4594='Non Compliance input'!$A$5:$A$156)*(E4594&gt;='Non Compliance input'!$D$5:$D$156)*(F4594&lt;='Non Compliance input'!$E$5:$E$156)*('Non Compliance input'!$I$5:$I$156="Yes"),0))
),"","Yes")</f>
        <v/>
      </c>
      <c r="N4594" s="149" t="str">
        <f>IF(VLOOKUP($A4594,HourEndingOutage!$B$3:$F$746,5,0)="Outage","Outage","")</f>
        <v/>
      </c>
      <c r="O4594" s="18">
        <f t="shared" si="642"/>
        <v>0</v>
      </c>
      <c r="P4594" s="18" t="str">
        <f t="shared" si="643"/>
        <v/>
      </c>
      <c r="Q4594" s="18">
        <f t="shared" si="644"/>
        <v>0</v>
      </c>
      <c r="R4594" s="118"/>
    </row>
    <row r="4595" spans="1:18" x14ac:dyDescent="0.25">
      <c r="A4595" s="25">
        <f t="shared" si="645"/>
        <v>511</v>
      </c>
      <c r="B4595" s="23">
        <f t="shared" si="646"/>
        <v>44583</v>
      </c>
      <c r="C4595" s="24">
        <v>7</v>
      </c>
      <c r="D4595" s="54" t="str">
        <f t="shared" si="638"/>
        <v>ASET</v>
      </c>
      <c r="E4595" s="178"/>
      <c r="F4595" s="179"/>
      <c r="G4595" s="177"/>
      <c r="H4595" s="177"/>
      <c r="I4595" s="169">
        <f t="shared" si="639"/>
        <v>0</v>
      </c>
      <c r="J4595" s="149" t="str" cm="1">
        <f t="array" ref="J4595">IF(ISERROR(INDEX('Non Compliance input'!$H$5:$H$156,MATCH(1,(A4595='Non Compliance input'!$A$5:$A$156)*(F4595&gt;='Non Compliance input'!$D$5:$D$156)*(E4595&lt;'Non Compliance input'!$E$5:$E$156)*('Non Compliance input'!$H$5:$H$156="Yes"),0))
),"","Yes")</f>
        <v/>
      </c>
      <c r="K4595" s="149">
        <f t="shared" si="640"/>
        <v>0</v>
      </c>
      <c r="L4595" s="162">
        <f t="shared" si="641"/>
        <v>0</v>
      </c>
      <c r="M4595" s="162" t="str" cm="1">
        <f t="array" ref="M4595">IF(ISERROR(INDEX('Non Compliance input'!$I$5:$I$156,MATCH(1,(A4595='Non Compliance input'!$A$5:$A$156)*(E4595&gt;='Non Compliance input'!$D$5:$D$156)*(F4595&lt;='Non Compliance input'!$E$5:$E$156)*('Non Compliance input'!$I$5:$I$156="Yes"),0))
),"","Yes")</f>
        <v/>
      </c>
      <c r="N4595" s="149" t="str">
        <f>IF(VLOOKUP($A4595,HourEndingOutage!$B$3:$F$746,5,0)="Outage","Outage","")</f>
        <v/>
      </c>
      <c r="O4595" s="18">
        <f t="shared" si="642"/>
        <v>0</v>
      </c>
      <c r="P4595" s="18" t="str">
        <f t="shared" si="643"/>
        <v/>
      </c>
      <c r="Q4595" s="18">
        <f t="shared" si="644"/>
        <v>0</v>
      </c>
      <c r="R4595" s="118"/>
    </row>
    <row r="4596" spans="1:18" x14ac:dyDescent="0.25">
      <c r="A4596" s="25">
        <f t="shared" si="645"/>
        <v>511</v>
      </c>
      <c r="B4596" s="23">
        <f t="shared" si="646"/>
        <v>44583</v>
      </c>
      <c r="C4596" s="24">
        <v>7</v>
      </c>
      <c r="D4596" s="54" t="str">
        <f t="shared" si="638"/>
        <v>ASET</v>
      </c>
      <c r="E4596" s="178"/>
      <c r="F4596" s="179"/>
      <c r="G4596" s="177"/>
      <c r="H4596" s="177"/>
      <c r="I4596" s="169">
        <f t="shared" si="639"/>
        <v>0</v>
      </c>
      <c r="J4596" s="149" t="str" cm="1">
        <f t="array" ref="J4596">IF(ISERROR(INDEX('Non Compliance input'!$H$5:$H$156,MATCH(1,(A4596='Non Compliance input'!$A$5:$A$156)*(F4596&gt;='Non Compliance input'!$D$5:$D$156)*(E4596&lt;'Non Compliance input'!$E$5:$E$156)*('Non Compliance input'!$H$5:$H$156="Yes"),0))
),"","Yes")</f>
        <v/>
      </c>
      <c r="K4596" s="149">
        <f t="shared" si="640"/>
        <v>0</v>
      </c>
      <c r="L4596" s="162">
        <f t="shared" si="641"/>
        <v>0</v>
      </c>
      <c r="M4596" s="162" t="str" cm="1">
        <f t="array" ref="M4596">IF(ISERROR(INDEX('Non Compliance input'!$I$5:$I$156,MATCH(1,(A4596='Non Compliance input'!$A$5:$A$156)*(E4596&gt;='Non Compliance input'!$D$5:$D$156)*(F4596&lt;='Non Compliance input'!$E$5:$E$156)*('Non Compliance input'!$I$5:$I$156="Yes"),0))
),"","Yes")</f>
        <v/>
      </c>
      <c r="N4596" s="149" t="str">
        <f>IF(VLOOKUP($A4596,HourEndingOutage!$B$3:$F$746,5,0)="Outage","Outage","")</f>
        <v/>
      </c>
      <c r="O4596" s="18">
        <f t="shared" si="642"/>
        <v>0</v>
      </c>
      <c r="P4596" s="18" t="str">
        <f t="shared" si="643"/>
        <v/>
      </c>
      <c r="Q4596" s="18">
        <f t="shared" si="644"/>
        <v>0</v>
      </c>
      <c r="R4596" s="118"/>
    </row>
    <row r="4597" spans="1:18" x14ac:dyDescent="0.25">
      <c r="A4597" s="25">
        <f t="shared" si="645"/>
        <v>511</v>
      </c>
      <c r="B4597" s="23">
        <f t="shared" si="646"/>
        <v>44583</v>
      </c>
      <c r="C4597" s="24">
        <v>7</v>
      </c>
      <c r="D4597" s="54" t="str">
        <f t="shared" si="638"/>
        <v>ASET</v>
      </c>
      <c r="E4597" s="178"/>
      <c r="F4597" s="179"/>
      <c r="G4597" s="177"/>
      <c r="H4597" s="177"/>
      <c r="I4597" s="169">
        <f t="shared" si="639"/>
        <v>0</v>
      </c>
      <c r="J4597" s="149" t="str" cm="1">
        <f t="array" ref="J4597">IF(ISERROR(INDEX('Non Compliance input'!$H$5:$H$156,MATCH(1,(A4597='Non Compliance input'!$A$5:$A$156)*(F4597&gt;='Non Compliance input'!$D$5:$D$156)*(E4597&lt;'Non Compliance input'!$E$5:$E$156)*('Non Compliance input'!$H$5:$H$156="Yes"),0))
),"","Yes")</f>
        <v/>
      </c>
      <c r="K4597" s="149">
        <f t="shared" si="640"/>
        <v>0</v>
      </c>
      <c r="L4597" s="162">
        <f t="shared" si="641"/>
        <v>0</v>
      </c>
      <c r="M4597" s="162" t="str" cm="1">
        <f t="array" ref="M4597">IF(ISERROR(INDEX('Non Compliance input'!$I$5:$I$156,MATCH(1,(A4597='Non Compliance input'!$A$5:$A$156)*(E4597&gt;='Non Compliance input'!$D$5:$D$156)*(F4597&lt;='Non Compliance input'!$E$5:$E$156)*('Non Compliance input'!$I$5:$I$156="Yes"),0))
),"","Yes")</f>
        <v/>
      </c>
      <c r="N4597" s="149" t="str">
        <f>IF(VLOOKUP($A4597,HourEndingOutage!$B$3:$F$746,5,0)="Outage","Outage","")</f>
        <v/>
      </c>
      <c r="O4597" s="18">
        <f t="shared" si="642"/>
        <v>0</v>
      </c>
      <c r="P4597" s="18" t="str">
        <f t="shared" si="643"/>
        <v/>
      </c>
      <c r="Q4597" s="18">
        <f t="shared" si="644"/>
        <v>0</v>
      </c>
      <c r="R4597" s="118"/>
    </row>
    <row r="4598" spans="1:18" x14ac:dyDescent="0.25">
      <c r="A4598" s="25">
        <f t="shared" si="645"/>
        <v>511</v>
      </c>
      <c r="B4598" s="23">
        <f t="shared" si="646"/>
        <v>44583</v>
      </c>
      <c r="C4598" s="24">
        <v>7</v>
      </c>
      <c r="D4598" s="54" t="str">
        <f t="shared" si="638"/>
        <v>ASET</v>
      </c>
      <c r="E4598" s="178"/>
      <c r="F4598" s="179"/>
      <c r="G4598" s="177"/>
      <c r="H4598" s="177"/>
      <c r="I4598" s="169">
        <f t="shared" si="639"/>
        <v>0</v>
      </c>
      <c r="J4598" s="149" t="str" cm="1">
        <f t="array" ref="J4598">IF(ISERROR(INDEX('Non Compliance input'!$H$5:$H$156,MATCH(1,(A4598='Non Compliance input'!$A$5:$A$156)*(F4598&gt;='Non Compliance input'!$D$5:$D$156)*(E4598&lt;'Non Compliance input'!$E$5:$E$156)*('Non Compliance input'!$H$5:$H$156="Yes"),0))
),"","Yes")</f>
        <v/>
      </c>
      <c r="K4598" s="149">
        <f t="shared" si="640"/>
        <v>0</v>
      </c>
      <c r="L4598" s="162">
        <f t="shared" si="641"/>
        <v>0</v>
      </c>
      <c r="M4598" s="162" t="str" cm="1">
        <f t="array" ref="M4598">IF(ISERROR(INDEX('Non Compliance input'!$I$5:$I$156,MATCH(1,(A4598='Non Compliance input'!$A$5:$A$156)*(E4598&gt;='Non Compliance input'!$D$5:$D$156)*(F4598&lt;='Non Compliance input'!$E$5:$E$156)*('Non Compliance input'!$I$5:$I$156="Yes"),0))
),"","Yes")</f>
        <v/>
      </c>
      <c r="N4598" s="149" t="str">
        <f>IF(VLOOKUP($A4598,HourEndingOutage!$B$3:$F$746,5,0)="Outage","Outage","")</f>
        <v/>
      </c>
      <c r="O4598" s="18">
        <f t="shared" si="642"/>
        <v>0</v>
      </c>
      <c r="P4598" s="18" t="str">
        <f t="shared" si="643"/>
        <v/>
      </c>
      <c r="Q4598" s="18">
        <f t="shared" si="644"/>
        <v>0</v>
      </c>
      <c r="R4598" s="118"/>
    </row>
    <row r="4599" spans="1:18" x14ac:dyDescent="0.25">
      <c r="A4599" s="25">
        <f t="shared" si="645"/>
        <v>511</v>
      </c>
      <c r="B4599" s="23">
        <f t="shared" si="646"/>
        <v>44583</v>
      </c>
      <c r="C4599" s="24">
        <v>7</v>
      </c>
      <c r="D4599" s="54" t="str">
        <f t="shared" si="638"/>
        <v>ASET</v>
      </c>
      <c r="E4599" s="178"/>
      <c r="F4599" s="179"/>
      <c r="G4599" s="177"/>
      <c r="H4599" s="177"/>
      <c r="I4599" s="169">
        <f t="shared" si="639"/>
        <v>0</v>
      </c>
      <c r="J4599" s="149" t="str" cm="1">
        <f t="array" ref="J4599">IF(ISERROR(INDEX('Non Compliance input'!$H$5:$H$156,MATCH(1,(A4599='Non Compliance input'!$A$5:$A$156)*(F4599&gt;='Non Compliance input'!$D$5:$D$156)*(E4599&lt;'Non Compliance input'!$E$5:$E$156)*('Non Compliance input'!$H$5:$H$156="Yes"),0))
),"","Yes")</f>
        <v/>
      </c>
      <c r="K4599" s="149">
        <f t="shared" si="640"/>
        <v>0</v>
      </c>
      <c r="L4599" s="162">
        <f t="shared" si="641"/>
        <v>0</v>
      </c>
      <c r="M4599" s="162" t="str" cm="1">
        <f t="array" ref="M4599">IF(ISERROR(INDEX('Non Compliance input'!$I$5:$I$156,MATCH(1,(A4599='Non Compliance input'!$A$5:$A$156)*(E4599&gt;='Non Compliance input'!$D$5:$D$156)*(F4599&lt;='Non Compliance input'!$E$5:$E$156)*('Non Compliance input'!$I$5:$I$156="Yes"),0))
),"","Yes")</f>
        <v/>
      </c>
      <c r="N4599" s="149" t="str">
        <f>IF(VLOOKUP($A4599,HourEndingOutage!$B$3:$F$746,5,0)="Outage","Outage","")</f>
        <v/>
      </c>
      <c r="O4599" s="18">
        <f t="shared" si="642"/>
        <v>0</v>
      </c>
      <c r="P4599" s="18" t="str">
        <f t="shared" si="643"/>
        <v/>
      </c>
      <c r="Q4599" s="18">
        <f t="shared" si="644"/>
        <v>0</v>
      </c>
      <c r="R4599" s="118"/>
    </row>
    <row r="4600" spans="1:18" x14ac:dyDescent="0.25">
      <c r="A4600" s="25">
        <f t="shared" si="645"/>
        <v>511</v>
      </c>
      <c r="B4600" s="23">
        <f t="shared" si="646"/>
        <v>44583</v>
      </c>
      <c r="C4600" s="24">
        <v>7</v>
      </c>
      <c r="D4600" s="54" t="str">
        <f t="shared" si="638"/>
        <v>ASET</v>
      </c>
      <c r="E4600" s="178"/>
      <c r="F4600" s="179"/>
      <c r="G4600" s="177"/>
      <c r="H4600" s="177"/>
      <c r="I4600" s="169">
        <f t="shared" si="639"/>
        <v>0</v>
      </c>
      <c r="J4600" s="149" t="str" cm="1">
        <f t="array" ref="J4600">IF(ISERROR(INDEX('Non Compliance input'!$H$5:$H$156,MATCH(1,(A4600='Non Compliance input'!$A$5:$A$156)*(F4600&gt;='Non Compliance input'!$D$5:$D$156)*(E4600&lt;'Non Compliance input'!$E$5:$E$156)*('Non Compliance input'!$H$5:$H$156="Yes"),0))
),"","Yes")</f>
        <v/>
      </c>
      <c r="K4600" s="149">
        <f t="shared" si="640"/>
        <v>0</v>
      </c>
      <c r="L4600" s="162">
        <f t="shared" si="641"/>
        <v>0</v>
      </c>
      <c r="M4600" s="162" t="str" cm="1">
        <f t="array" ref="M4600">IF(ISERROR(INDEX('Non Compliance input'!$I$5:$I$156,MATCH(1,(A4600='Non Compliance input'!$A$5:$A$156)*(E4600&gt;='Non Compliance input'!$D$5:$D$156)*(F4600&lt;='Non Compliance input'!$E$5:$E$156)*('Non Compliance input'!$I$5:$I$156="Yes"),0))
),"","Yes")</f>
        <v/>
      </c>
      <c r="N4600" s="149" t="str">
        <f>IF(VLOOKUP($A4600,HourEndingOutage!$B$3:$F$746,5,0)="Outage","Outage","")</f>
        <v/>
      </c>
      <c r="O4600" s="18">
        <f t="shared" si="642"/>
        <v>0</v>
      </c>
      <c r="P4600" s="18" t="str">
        <f t="shared" si="643"/>
        <v/>
      </c>
      <c r="Q4600" s="18">
        <f t="shared" si="644"/>
        <v>0</v>
      </c>
      <c r="R4600" s="118"/>
    </row>
    <row r="4601" spans="1:18" x14ac:dyDescent="0.25">
      <c r="A4601" s="25">
        <f t="shared" si="645"/>
        <v>511</v>
      </c>
      <c r="B4601" s="23">
        <f t="shared" si="646"/>
        <v>44583</v>
      </c>
      <c r="C4601" s="24">
        <v>7</v>
      </c>
      <c r="D4601" s="54" t="str">
        <f t="shared" si="638"/>
        <v>ASET</v>
      </c>
      <c r="E4601" s="178"/>
      <c r="F4601" s="179"/>
      <c r="G4601" s="177"/>
      <c r="H4601" s="177"/>
      <c r="I4601" s="169">
        <f t="shared" si="639"/>
        <v>0</v>
      </c>
      <c r="J4601" s="149" t="str" cm="1">
        <f t="array" ref="J4601">IF(ISERROR(INDEX('Non Compliance input'!$H$5:$H$156,MATCH(1,(A4601='Non Compliance input'!$A$5:$A$156)*(F4601&gt;='Non Compliance input'!$D$5:$D$156)*(E4601&lt;'Non Compliance input'!$E$5:$E$156)*('Non Compliance input'!$H$5:$H$156="Yes"),0))
),"","Yes")</f>
        <v/>
      </c>
      <c r="K4601" s="149">
        <f t="shared" si="640"/>
        <v>0</v>
      </c>
      <c r="L4601" s="162">
        <f t="shared" si="641"/>
        <v>0</v>
      </c>
      <c r="M4601" s="162" t="str" cm="1">
        <f t="array" ref="M4601">IF(ISERROR(INDEX('Non Compliance input'!$I$5:$I$156,MATCH(1,(A4601='Non Compliance input'!$A$5:$A$156)*(E4601&gt;='Non Compliance input'!$D$5:$D$156)*(F4601&lt;='Non Compliance input'!$E$5:$E$156)*('Non Compliance input'!$I$5:$I$156="Yes"),0))
),"","Yes")</f>
        <v/>
      </c>
      <c r="N4601" s="149" t="str">
        <f>IF(VLOOKUP($A4601,HourEndingOutage!$B$3:$F$746,5,0)="Outage","Outage","")</f>
        <v/>
      </c>
      <c r="O4601" s="18">
        <f t="shared" si="642"/>
        <v>0</v>
      </c>
      <c r="P4601" s="18" t="str">
        <f t="shared" si="643"/>
        <v/>
      </c>
      <c r="Q4601" s="18">
        <f t="shared" si="644"/>
        <v>0</v>
      </c>
      <c r="R4601" s="118"/>
    </row>
    <row r="4602" spans="1:18" x14ac:dyDescent="0.25">
      <c r="A4602" s="25">
        <f t="shared" si="645"/>
        <v>512</v>
      </c>
      <c r="B4602" s="23">
        <f t="shared" si="646"/>
        <v>44583</v>
      </c>
      <c r="C4602" s="24">
        <v>8</v>
      </c>
      <c r="D4602" s="54" t="str">
        <f t="shared" si="638"/>
        <v>ASET</v>
      </c>
      <c r="E4602" s="178"/>
      <c r="F4602" s="179"/>
      <c r="G4602" s="177"/>
      <c r="H4602" s="177"/>
      <c r="I4602" s="169">
        <f t="shared" si="639"/>
        <v>0</v>
      </c>
      <c r="J4602" s="149" t="str" cm="1">
        <f t="array" ref="J4602">IF(ISERROR(INDEX('Non Compliance input'!$H$5:$H$156,MATCH(1,(A4602='Non Compliance input'!$A$5:$A$156)*(F4602&gt;='Non Compliance input'!$D$5:$D$156)*(E4602&lt;'Non Compliance input'!$E$5:$E$156)*('Non Compliance input'!$H$5:$H$156="Yes"),0))
),"","Yes")</f>
        <v/>
      </c>
      <c r="K4602" s="149">
        <f t="shared" si="640"/>
        <v>0</v>
      </c>
      <c r="L4602" s="162">
        <f t="shared" si="641"/>
        <v>0</v>
      </c>
      <c r="M4602" s="162" t="str" cm="1">
        <f t="array" ref="M4602">IF(ISERROR(INDEX('Non Compliance input'!$I$5:$I$156,MATCH(1,(A4602='Non Compliance input'!$A$5:$A$156)*(E4602&gt;='Non Compliance input'!$D$5:$D$156)*(F4602&lt;='Non Compliance input'!$E$5:$E$156)*('Non Compliance input'!$I$5:$I$156="Yes"),0))
),"","Yes")</f>
        <v/>
      </c>
      <c r="N4602" s="149" t="str">
        <f>IF(VLOOKUP($A4602,HourEndingOutage!$B$3:$F$746,5,0)="Outage","Outage","")</f>
        <v/>
      </c>
      <c r="O4602" s="18">
        <f t="shared" si="642"/>
        <v>0</v>
      </c>
      <c r="P4602" s="18" t="str">
        <f t="shared" si="643"/>
        <v/>
      </c>
      <c r="Q4602" s="18">
        <f t="shared" si="644"/>
        <v>0</v>
      </c>
      <c r="R4602" s="118"/>
    </row>
    <row r="4603" spans="1:18" x14ac:dyDescent="0.25">
      <c r="A4603" s="25">
        <f t="shared" si="645"/>
        <v>512</v>
      </c>
      <c r="B4603" s="23">
        <f t="shared" si="646"/>
        <v>44583</v>
      </c>
      <c r="C4603" s="24">
        <v>8</v>
      </c>
      <c r="D4603" s="54" t="str">
        <f t="shared" si="638"/>
        <v>ASET</v>
      </c>
      <c r="E4603" s="178"/>
      <c r="F4603" s="179"/>
      <c r="G4603" s="177"/>
      <c r="H4603" s="177"/>
      <c r="I4603" s="169">
        <f t="shared" si="639"/>
        <v>0</v>
      </c>
      <c r="J4603" s="149" t="str" cm="1">
        <f t="array" ref="J4603">IF(ISERROR(INDEX('Non Compliance input'!$H$5:$H$156,MATCH(1,(A4603='Non Compliance input'!$A$5:$A$156)*(F4603&gt;='Non Compliance input'!$D$5:$D$156)*(E4603&lt;'Non Compliance input'!$E$5:$E$156)*('Non Compliance input'!$H$5:$H$156="Yes"),0))
),"","Yes")</f>
        <v/>
      </c>
      <c r="K4603" s="149">
        <f t="shared" si="640"/>
        <v>0</v>
      </c>
      <c r="L4603" s="162">
        <f t="shared" si="641"/>
        <v>0</v>
      </c>
      <c r="M4603" s="162" t="str" cm="1">
        <f t="array" ref="M4603">IF(ISERROR(INDEX('Non Compliance input'!$I$5:$I$156,MATCH(1,(A4603='Non Compliance input'!$A$5:$A$156)*(E4603&gt;='Non Compliance input'!$D$5:$D$156)*(F4603&lt;='Non Compliance input'!$E$5:$E$156)*('Non Compliance input'!$I$5:$I$156="Yes"),0))
),"","Yes")</f>
        <v/>
      </c>
      <c r="N4603" s="149" t="str">
        <f>IF(VLOOKUP($A4603,HourEndingOutage!$B$3:$F$746,5,0)="Outage","Outage","")</f>
        <v/>
      </c>
      <c r="O4603" s="18">
        <f t="shared" si="642"/>
        <v>0</v>
      </c>
      <c r="P4603" s="18" t="str">
        <f t="shared" si="643"/>
        <v/>
      </c>
      <c r="Q4603" s="18">
        <f t="shared" si="644"/>
        <v>0</v>
      </c>
      <c r="R4603" s="118"/>
    </row>
    <row r="4604" spans="1:18" x14ac:dyDescent="0.25">
      <c r="A4604" s="25">
        <f t="shared" si="645"/>
        <v>512</v>
      </c>
      <c r="B4604" s="23">
        <f t="shared" si="646"/>
        <v>44583</v>
      </c>
      <c r="C4604" s="24">
        <v>8</v>
      </c>
      <c r="D4604" s="54" t="str">
        <f t="shared" si="638"/>
        <v>ASET</v>
      </c>
      <c r="E4604" s="178"/>
      <c r="F4604" s="179"/>
      <c r="G4604" s="177"/>
      <c r="H4604" s="177"/>
      <c r="I4604" s="169">
        <f t="shared" si="639"/>
        <v>0</v>
      </c>
      <c r="J4604" s="149" t="str" cm="1">
        <f t="array" ref="J4604">IF(ISERROR(INDEX('Non Compliance input'!$H$5:$H$156,MATCH(1,(A4604='Non Compliance input'!$A$5:$A$156)*(F4604&gt;='Non Compliance input'!$D$5:$D$156)*(E4604&lt;'Non Compliance input'!$E$5:$E$156)*('Non Compliance input'!$H$5:$H$156="Yes"),0))
),"","Yes")</f>
        <v/>
      </c>
      <c r="K4604" s="149">
        <f t="shared" si="640"/>
        <v>0</v>
      </c>
      <c r="L4604" s="162">
        <f t="shared" si="641"/>
        <v>0</v>
      </c>
      <c r="M4604" s="162" t="str" cm="1">
        <f t="array" ref="M4604">IF(ISERROR(INDEX('Non Compliance input'!$I$5:$I$156,MATCH(1,(A4604='Non Compliance input'!$A$5:$A$156)*(E4604&gt;='Non Compliance input'!$D$5:$D$156)*(F4604&lt;='Non Compliance input'!$E$5:$E$156)*('Non Compliance input'!$I$5:$I$156="Yes"),0))
),"","Yes")</f>
        <v/>
      </c>
      <c r="N4604" s="149" t="str">
        <f>IF(VLOOKUP($A4604,HourEndingOutage!$B$3:$F$746,5,0)="Outage","Outage","")</f>
        <v/>
      </c>
      <c r="O4604" s="18">
        <f t="shared" si="642"/>
        <v>0</v>
      </c>
      <c r="P4604" s="18" t="str">
        <f t="shared" si="643"/>
        <v/>
      </c>
      <c r="Q4604" s="18">
        <f t="shared" si="644"/>
        <v>0</v>
      </c>
      <c r="R4604" s="118"/>
    </row>
    <row r="4605" spans="1:18" x14ac:dyDescent="0.25">
      <c r="A4605" s="25">
        <f t="shared" si="645"/>
        <v>512</v>
      </c>
      <c r="B4605" s="23">
        <f t="shared" si="646"/>
        <v>44583</v>
      </c>
      <c r="C4605" s="24">
        <v>8</v>
      </c>
      <c r="D4605" s="54" t="str">
        <f t="shared" si="638"/>
        <v>ASET</v>
      </c>
      <c r="E4605" s="178"/>
      <c r="F4605" s="179"/>
      <c r="G4605" s="177"/>
      <c r="H4605" s="177"/>
      <c r="I4605" s="169">
        <f t="shared" si="639"/>
        <v>0</v>
      </c>
      <c r="J4605" s="149" t="str" cm="1">
        <f t="array" ref="J4605">IF(ISERROR(INDEX('Non Compliance input'!$H$5:$H$156,MATCH(1,(A4605='Non Compliance input'!$A$5:$A$156)*(F4605&gt;='Non Compliance input'!$D$5:$D$156)*(E4605&lt;'Non Compliance input'!$E$5:$E$156)*('Non Compliance input'!$H$5:$H$156="Yes"),0))
),"","Yes")</f>
        <v/>
      </c>
      <c r="K4605" s="149">
        <f t="shared" si="640"/>
        <v>0</v>
      </c>
      <c r="L4605" s="162">
        <f t="shared" si="641"/>
        <v>0</v>
      </c>
      <c r="M4605" s="162" t="str" cm="1">
        <f t="array" ref="M4605">IF(ISERROR(INDEX('Non Compliance input'!$I$5:$I$156,MATCH(1,(A4605='Non Compliance input'!$A$5:$A$156)*(E4605&gt;='Non Compliance input'!$D$5:$D$156)*(F4605&lt;='Non Compliance input'!$E$5:$E$156)*('Non Compliance input'!$I$5:$I$156="Yes"),0))
),"","Yes")</f>
        <v/>
      </c>
      <c r="N4605" s="149" t="str">
        <f>IF(VLOOKUP($A4605,HourEndingOutage!$B$3:$F$746,5,0)="Outage","Outage","")</f>
        <v/>
      </c>
      <c r="O4605" s="18">
        <f t="shared" si="642"/>
        <v>0</v>
      </c>
      <c r="P4605" s="18" t="str">
        <f t="shared" si="643"/>
        <v/>
      </c>
      <c r="Q4605" s="18">
        <f t="shared" si="644"/>
        <v>0</v>
      </c>
      <c r="R4605" s="118"/>
    </row>
    <row r="4606" spans="1:18" x14ac:dyDescent="0.25">
      <c r="A4606" s="25">
        <f t="shared" si="645"/>
        <v>512</v>
      </c>
      <c r="B4606" s="23">
        <f t="shared" si="646"/>
        <v>44583</v>
      </c>
      <c r="C4606" s="24">
        <v>8</v>
      </c>
      <c r="D4606" s="54" t="str">
        <f t="shared" si="638"/>
        <v>ASET</v>
      </c>
      <c r="E4606" s="178"/>
      <c r="F4606" s="179"/>
      <c r="G4606" s="177"/>
      <c r="H4606" s="177"/>
      <c r="I4606" s="169">
        <f t="shared" si="639"/>
        <v>0</v>
      </c>
      <c r="J4606" s="149" t="str" cm="1">
        <f t="array" ref="J4606">IF(ISERROR(INDEX('Non Compliance input'!$H$5:$H$156,MATCH(1,(A4606='Non Compliance input'!$A$5:$A$156)*(F4606&gt;='Non Compliance input'!$D$5:$D$156)*(E4606&lt;'Non Compliance input'!$E$5:$E$156)*('Non Compliance input'!$H$5:$H$156="Yes"),0))
),"","Yes")</f>
        <v/>
      </c>
      <c r="K4606" s="149">
        <f t="shared" si="640"/>
        <v>0</v>
      </c>
      <c r="L4606" s="162">
        <f t="shared" si="641"/>
        <v>0</v>
      </c>
      <c r="M4606" s="162" t="str" cm="1">
        <f t="array" ref="M4606">IF(ISERROR(INDEX('Non Compliance input'!$I$5:$I$156,MATCH(1,(A4606='Non Compliance input'!$A$5:$A$156)*(E4606&gt;='Non Compliance input'!$D$5:$D$156)*(F4606&lt;='Non Compliance input'!$E$5:$E$156)*('Non Compliance input'!$I$5:$I$156="Yes"),0))
),"","Yes")</f>
        <v/>
      </c>
      <c r="N4606" s="149" t="str">
        <f>IF(VLOOKUP($A4606,HourEndingOutage!$B$3:$F$746,5,0)="Outage","Outage","")</f>
        <v/>
      </c>
      <c r="O4606" s="18">
        <f t="shared" si="642"/>
        <v>0</v>
      </c>
      <c r="P4606" s="18" t="str">
        <f t="shared" si="643"/>
        <v/>
      </c>
      <c r="Q4606" s="18">
        <f t="shared" si="644"/>
        <v>0</v>
      </c>
      <c r="R4606" s="118"/>
    </row>
    <row r="4607" spans="1:18" x14ac:dyDescent="0.25">
      <c r="A4607" s="25">
        <f t="shared" si="645"/>
        <v>512</v>
      </c>
      <c r="B4607" s="23">
        <f t="shared" si="646"/>
        <v>44583</v>
      </c>
      <c r="C4607" s="24">
        <v>8</v>
      </c>
      <c r="D4607" s="54" t="str">
        <f t="shared" si="638"/>
        <v>ASET</v>
      </c>
      <c r="E4607" s="178"/>
      <c r="F4607" s="179"/>
      <c r="G4607" s="177"/>
      <c r="H4607" s="177"/>
      <c r="I4607" s="169">
        <f t="shared" si="639"/>
        <v>0</v>
      </c>
      <c r="J4607" s="149" t="str" cm="1">
        <f t="array" ref="J4607">IF(ISERROR(INDEX('Non Compliance input'!$H$5:$H$156,MATCH(1,(A4607='Non Compliance input'!$A$5:$A$156)*(F4607&gt;='Non Compliance input'!$D$5:$D$156)*(E4607&lt;'Non Compliance input'!$E$5:$E$156)*('Non Compliance input'!$H$5:$H$156="Yes"),0))
),"","Yes")</f>
        <v/>
      </c>
      <c r="K4607" s="149">
        <f t="shared" si="640"/>
        <v>0</v>
      </c>
      <c r="L4607" s="162">
        <f t="shared" si="641"/>
        <v>0</v>
      </c>
      <c r="M4607" s="162" t="str" cm="1">
        <f t="array" ref="M4607">IF(ISERROR(INDEX('Non Compliance input'!$I$5:$I$156,MATCH(1,(A4607='Non Compliance input'!$A$5:$A$156)*(E4607&gt;='Non Compliance input'!$D$5:$D$156)*(F4607&lt;='Non Compliance input'!$E$5:$E$156)*('Non Compliance input'!$I$5:$I$156="Yes"),0))
),"","Yes")</f>
        <v/>
      </c>
      <c r="N4607" s="149" t="str">
        <f>IF(VLOOKUP($A4607,HourEndingOutage!$B$3:$F$746,5,0)="Outage","Outage","")</f>
        <v/>
      </c>
      <c r="O4607" s="18">
        <f t="shared" si="642"/>
        <v>0</v>
      </c>
      <c r="P4607" s="18" t="str">
        <f t="shared" si="643"/>
        <v/>
      </c>
      <c r="Q4607" s="18">
        <f t="shared" si="644"/>
        <v>0</v>
      </c>
      <c r="R4607" s="118"/>
    </row>
    <row r="4608" spans="1:18" x14ac:dyDescent="0.25">
      <c r="A4608" s="25">
        <f t="shared" si="645"/>
        <v>512</v>
      </c>
      <c r="B4608" s="23">
        <f t="shared" si="646"/>
        <v>44583</v>
      </c>
      <c r="C4608" s="24">
        <v>8</v>
      </c>
      <c r="D4608" s="54" t="str">
        <f t="shared" si="638"/>
        <v>ASET</v>
      </c>
      <c r="E4608" s="178"/>
      <c r="F4608" s="179"/>
      <c r="G4608" s="177"/>
      <c r="H4608" s="177"/>
      <c r="I4608" s="169">
        <f t="shared" si="639"/>
        <v>0</v>
      </c>
      <c r="J4608" s="149" t="str" cm="1">
        <f t="array" ref="J4608">IF(ISERROR(INDEX('Non Compliance input'!$H$5:$H$156,MATCH(1,(A4608='Non Compliance input'!$A$5:$A$156)*(F4608&gt;='Non Compliance input'!$D$5:$D$156)*(E4608&lt;'Non Compliance input'!$E$5:$E$156)*('Non Compliance input'!$H$5:$H$156="Yes"),0))
),"","Yes")</f>
        <v/>
      </c>
      <c r="K4608" s="149">
        <f t="shared" si="640"/>
        <v>0</v>
      </c>
      <c r="L4608" s="162">
        <f t="shared" si="641"/>
        <v>0</v>
      </c>
      <c r="M4608" s="162" t="str" cm="1">
        <f t="array" ref="M4608">IF(ISERROR(INDEX('Non Compliance input'!$I$5:$I$156,MATCH(1,(A4608='Non Compliance input'!$A$5:$A$156)*(E4608&gt;='Non Compliance input'!$D$5:$D$156)*(F4608&lt;='Non Compliance input'!$E$5:$E$156)*('Non Compliance input'!$I$5:$I$156="Yes"),0))
),"","Yes")</f>
        <v/>
      </c>
      <c r="N4608" s="149" t="str">
        <f>IF(VLOOKUP($A4608,HourEndingOutage!$B$3:$F$746,5,0)="Outage","Outage","")</f>
        <v/>
      </c>
      <c r="O4608" s="18">
        <f t="shared" si="642"/>
        <v>0</v>
      </c>
      <c r="P4608" s="18" t="str">
        <f t="shared" si="643"/>
        <v/>
      </c>
      <c r="Q4608" s="18">
        <f t="shared" si="644"/>
        <v>0</v>
      </c>
      <c r="R4608" s="118"/>
    </row>
    <row r="4609" spans="1:18" x14ac:dyDescent="0.25">
      <c r="A4609" s="25">
        <f t="shared" si="645"/>
        <v>512</v>
      </c>
      <c r="B4609" s="23">
        <f t="shared" si="646"/>
        <v>44583</v>
      </c>
      <c r="C4609" s="24">
        <v>8</v>
      </c>
      <c r="D4609" s="54" t="str">
        <f t="shared" si="638"/>
        <v>ASET</v>
      </c>
      <c r="E4609" s="178"/>
      <c r="F4609" s="179"/>
      <c r="G4609" s="177"/>
      <c r="H4609" s="177"/>
      <c r="I4609" s="169">
        <f t="shared" si="639"/>
        <v>0</v>
      </c>
      <c r="J4609" s="149" t="str" cm="1">
        <f t="array" ref="J4609">IF(ISERROR(INDEX('Non Compliance input'!$H$5:$H$156,MATCH(1,(A4609='Non Compliance input'!$A$5:$A$156)*(F4609&gt;='Non Compliance input'!$D$5:$D$156)*(E4609&lt;'Non Compliance input'!$E$5:$E$156)*('Non Compliance input'!$H$5:$H$156="Yes"),0))
),"","Yes")</f>
        <v/>
      </c>
      <c r="K4609" s="149">
        <f t="shared" si="640"/>
        <v>0</v>
      </c>
      <c r="L4609" s="162">
        <f t="shared" si="641"/>
        <v>0</v>
      </c>
      <c r="M4609" s="162" t="str" cm="1">
        <f t="array" ref="M4609">IF(ISERROR(INDEX('Non Compliance input'!$I$5:$I$156,MATCH(1,(A4609='Non Compliance input'!$A$5:$A$156)*(E4609&gt;='Non Compliance input'!$D$5:$D$156)*(F4609&lt;='Non Compliance input'!$E$5:$E$156)*('Non Compliance input'!$I$5:$I$156="Yes"),0))
),"","Yes")</f>
        <v/>
      </c>
      <c r="N4609" s="149" t="str">
        <f>IF(VLOOKUP($A4609,HourEndingOutage!$B$3:$F$746,5,0)="Outage","Outage","")</f>
        <v/>
      </c>
      <c r="O4609" s="18">
        <f t="shared" si="642"/>
        <v>0</v>
      </c>
      <c r="P4609" s="18" t="str">
        <f t="shared" si="643"/>
        <v/>
      </c>
      <c r="Q4609" s="18">
        <f t="shared" si="644"/>
        <v>0</v>
      </c>
      <c r="R4609" s="118"/>
    </row>
    <row r="4610" spans="1:18" x14ac:dyDescent="0.25">
      <c r="A4610" s="25">
        <f t="shared" si="645"/>
        <v>512</v>
      </c>
      <c r="B4610" s="23">
        <f t="shared" si="646"/>
        <v>44583</v>
      </c>
      <c r="C4610" s="24">
        <v>8</v>
      </c>
      <c r="D4610" s="54" t="str">
        <f t="shared" ref="D4610:D4673" si="647">Unit</f>
        <v>ASET</v>
      </c>
      <c r="E4610" s="178"/>
      <c r="F4610" s="179"/>
      <c r="G4610" s="177"/>
      <c r="H4610" s="177"/>
      <c r="I4610" s="169">
        <f t="shared" si="639"/>
        <v>0</v>
      </c>
      <c r="J4610" s="149" t="str" cm="1">
        <f t="array" ref="J4610">IF(ISERROR(INDEX('Non Compliance input'!$H$5:$H$156,MATCH(1,(A4610='Non Compliance input'!$A$5:$A$156)*(F4610&gt;='Non Compliance input'!$D$5:$D$156)*(E4610&lt;'Non Compliance input'!$E$5:$E$156)*('Non Compliance input'!$H$5:$H$156="Yes"),0))
),"","Yes")</f>
        <v/>
      </c>
      <c r="K4610" s="149">
        <f t="shared" si="640"/>
        <v>0</v>
      </c>
      <c r="L4610" s="162">
        <f t="shared" si="641"/>
        <v>0</v>
      </c>
      <c r="M4610" s="162" t="str" cm="1">
        <f t="array" ref="M4610">IF(ISERROR(INDEX('Non Compliance input'!$I$5:$I$156,MATCH(1,(A4610='Non Compliance input'!$A$5:$A$156)*(E4610&gt;='Non Compliance input'!$D$5:$D$156)*(F4610&lt;='Non Compliance input'!$E$5:$E$156)*('Non Compliance input'!$I$5:$I$156="Yes"),0))
),"","Yes")</f>
        <v/>
      </c>
      <c r="N4610" s="149" t="str">
        <f>IF(VLOOKUP($A4610,HourEndingOutage!$B$3:$F$746,5,0)="Outage","Outage","")</f>
        <v/>
      </c>
      <c r="O4610" s="18">
        <f t="shared" si="642"/>
        <v>0</v>
      </c>
      <c r="P4610" s="18" t="str">
        <f t="shared" si="643"/>
        <v/>
      </c>
      <c r="Q4610" s="18">
        <f t="shared" si="644"/>
        <v>0</v>
      </c>
      <c r="R4610" s="118"/>
    </row>
    <row r="4611" spans="1:18" x14ac:dyDescent="0.25">
      <c r="A4611" s="25">
        <f t="shared" si="645"/>
        <v>513</v>
      </c>
      <c r="B4611" s="23">
        <f t="shared" si="646"/>
        <v>44583</v>
      </c>
      <c r="C4611" s="24">
        <v>9</v>
      </c>
      <c r="D4611" s="54" t="str">
        <f t="shared" si="647"/>
        <v>ASET</v>
      </c>
      <c r="E4611" s="178"/>
      <c r="F4611" s="179"/>
      <c r="G4611" s="177"/>
      <c r="H4611" s="177"/>
      <c r="I4611" s="169">
        <f t="shared" ref="I4611:I4674" si="648">IF(AND(LEN(E4611)&gt;2,LEN(F4611)&gt;2)=TRUE,(ROUND((F4611-E4611)*1440,0)),0)</f>
        <v>0</v>
      </c>
      <c r="J4611" s="149" t="str" cm="1">
        <f t="array" ref="J4611">IF(ISERROR(INDEX('Non Compliance input'!$H$5:$H$156,MATCH(1,(A4611='Non Compliance input'!$A$5:$A$156)*(F4611&gt;='Non Compliance input'!$D$5:$D$156)*(E4611&lt;'Non Compliance input'!$E$5:$E$156)*('Non Compliance input'!$H$5:$H$156="Yes"),0))
),"","Yes")</f>
        <v/>
      </c>
      <c r="K4611" s="149">
        <f t="shared" ref="K4611:K4674" si="649">IF(J4611="Yes",0,MIN(H4611,G4611,IF(H4611="",0,Contract_Volume)))</f>
        <v>0</v>
      </c>
      <c r="L4611" s="162">
        <f t="shared" ref="L4611:L4674" si="650">IF(J4611="Yes",0,(MIN(H4611,G4611)*(I4611/60)))</f>
        <v>0</v>
      </c>
      <c r="M4611" s="162" t="str" cm="1">
        <f t="array" ref="M4611">IF(ISERROR(INDEX('Non Compliance input'!$I$5:$I$156,MATCH(1,(A4611='Non Compliance input'!$A$5:$A$156)*(E4611&gt;='Non Compliance input'!$D$5:$D$156)*(F4611&lt;='Non Compliance input'!$E$5:$E$156)*('Non Compliance input'!$I$5:$I$156="Yes"),0))
),"","Yes")</f>
        <v/>
      </c>
      <c r="N4611" s="149" t="str">
        <f>IF(VLOOKUP($A4611,HourEndingOutage!$B$3:$F$746,5,0)="Outage","Outage","")</f>
        <v/>
      </c>
      <c r="O4611" s="18">
        <f t="shared" ref="O4611:O4674" si="651">IF(OR(M4611="Yes",N4611="Outage"),0,(K4611*(I4611/60))*Arming)</f>
        <v>0</v>
      </c>
      <c r="P4611" s="18" t="str">
        <f t="shared" ref="P4611:P4674" si="652">IF(ISERROR(VLOOKUP($A4611,FTShour,1,0)),"","Yes")</f>
        <v/>
      </c>
      <c r="Q4611" s="18">
        <f t="shared" si="644"/>
        <v>0</v>
      </c>
      <c r="R4611" s="118"/>
    </row>
    <row r="4612" spans="1:18" x14ac:dyDescent="0.25">
      <c r="A4612" s="25">
        <f t="shared" si="645"/>
        <v>513</v>
      </c>
      <c r="B4612" s="23">
        <f t="shared" si="646"/>
        <v>44583</v>
      </c>
      <c r="C4612" s="24">
        <v>9</v>
      </c>
      <c r="D4612" s="54" t="str">
        <f t="shared" si="647"/>
        <v>ASET</v>
      </c>
      <c r="E4612" s="178"/>
      <c r="F4612" s="179"/>
      <c r="G4612" s="177"/>
      <c r="H4612" s="177"/>
      <c r="I4612" s="169">
        <f t="shared" si="648"/>
        <v>0</v>
      </c>
      <c r="J4612" s="149" t="str" cm="1">
        <f t="array" ref="J4612">IF(ISERROR(INDEX('Non Compliance input'!$H$5:$H$156,MATCH(1,(A4612='Non Compliance input'!$A$5:$A$156)*(F4612&gt;='Non Compliance input'!$D$5:$D$156)*(E4612&lt;'Non Compliance input'!$E$5:$E$156)*('Non Compliance input'!$H$5:$H$156="Yes"),0))
),"","Yes")</f>
        <v/>
      </c>
      <c r="K4612" s="149">
        <f t="shared" si="649"/>
        <v>0</v>
      </c>
      <c r="L4612" s="162">
        <f t="shared" si="650"/>
        <v>0</v>
      </c>
      <c r="M4612" s="162" t="str" cm="1">
        <f t="array" ref="M4612">IF(ISERROR(INDEX('Non Compliance input'!$I$5:$I$156,MATCH(1,(A4612='Non Compliance input'!$A$5:$A$156)*(E4612&gt;='Non Compliance input'!$D$5:$D$156)*(F4612&lt;='Non Compliance input'!$E$5:$E$156)*('Non Compliance input'!$I$5:$I$156="Yes"),0))
),"","Yes")</f>
        <v/>
      </c>
      <c r="N4612" s="149" t="str">
        <f>IF(VLOOKUP($A4612,HourEndingOutage!$B$3:$F$746,5,0)="Outage","Outage","")</f>
        <v/>
      </c>
      <c r="O4612" s="18">
        <f t="shared" si="651"/>
        <v>0</v>
      </c>
      <c r="P4612" s="18" t="str">
        <f t="shared" si="652"/>
        <v/>
      </c>
      <c r="Q4612" s="18">
        <f t="shared" ref="Q4612:Q4675" si="653">IF(P4612="Yes",-O4612,0)</f>
        <v>0</v>
      </c>
      <c r="R4612" s="118"/>
    </row>
    <row r="4613" spans="1:18" x14ac:dyDescent="0.25">
      <c r="A4613" s="25">
        <f t="shared" si="645"/>
        <v>513</v>
      </c>
      <c r="B4613" s="23">
        <f t="shared" si="646"/>
        <v>44583</v>
      </c>
      <c r="C4613" s="24">
        <v>9</v>
      </c>
      <c r="D4613" s="54" t="str">
        <f t="shared" si="647"/>
        <v>ASET</v>
      </c>
      <c r="E4613" s="178"/>
      <c r="F4613" s="179"/>
      <c r="G4613" s="177"/>
      <c r="H4613" s="177"/>
      <c r="I4613" s="169">
        <f t="shared" si="648"/>
        <v>0</v>
      </c>
      <c r="J4613" s="149" t="str" cm="1">
        <f t="array" ref="J4613">IF(ISERROR(INDEX('Non Compliance input'!$H$5:$H$156,MATCH(1,(A4613='Non Compliance input'!$A$5:$A$156)*(F4613&gt;='Non Compliance input'!$D$5:$D$156)*(E4613&lt;'Non Compliance input'!$E$5:$E$156)*('Non Compliance input'!$H$5:$H$156="Yes"),0))
),"","Yes")</f>
        <v/>
      </c>
      <c r="K4613" s="149">
        <f t="shared" si="649"/>
        <v>0</v>
      </c>
      <c r="L4613" s="162">
        <f t="shared" si="650"/>
        <v>0</v>
      </c>
      <c r="M4613" s="162" t="str" cm="1">
        <f t="array" ref="M4613">IF(ISERROR(INDEX('Non Compliance input'!$I$5:$I$156,MATCH(1,(A4613='Non Compliance input'!$A$5:$A$156)*(E4613&gt;='Non Compliance input'!$D$5:$D$156)*(F4613&lt;='Non Compliance input'!$E$5:$E$156)*('Non Compliance input'!$I$5:$I$156="Yes"),0))
),"","Yes")</f>
        <v/>
      </c>
      <c r="N4613" s="149" t="str">
        <f>IF(VLOOKUP($A4613,HourEndingOutage!$B$3:$F$746,5,0)="Outage","Outage","")</f>
        <v/>
      </c>
      <c r="O4613" s="18">
        <f t="shared" si="651"/>
        <v>0</v>
      </c>
      <c r="P4613" s="18" t="str">
        <f t="shared" si="652"/>
        <v/>
      </c>
      <c r="Q4613" s="18">
        <f t="shared" si="653"/>
        <v>0</v>
      </c>
      <c r="R4613" s="118"/>
    </row>
    <row r="4614" spans="1:18" x14ac:dyDescent="0.25">
      <c r="A4614" s="25">
        <f t="shared" si="645"/>
        <v>513</v>
      </c>
      <c r="B4614" s="23">
        <f t="shared" si="646"/>
        <v>44583</v>
      </c>
      <c r="C4614" s="24">
        <v>9</v>
      </c>
      <c r="D4614" s="54" t="str">
        <f t="shared" si="647"/>
        <v>ASET</v>
      </c>
      <c r="E4614" s="178"/>
      <c r="F4614" s="179"/>
      <c r="G4614" s="177"/>
      <c r="H4614" s="177"/>
      <c r="I4614" s="169">
        <f t="shared" si="648"/>
        <v>0</v>
      </c>
      <c r="J4614" s="149" t="str" cm="1">
        <f t="array" ref="J4614">IF(ISERROR(INDEX('Non Compliance input'!$H$5:$H$156,MATCH(1,(A4614='Non Compliance input'!$A$5:$A$156)*(F4614&gt;='Non Compliance input'!$D$5:$D$156)*(E4614&lt;'Non Compliance input'!$E$5:$E$156)*('Non Compliance input'!$H$5:$H$156="Yes"),0))
),"","Yes")</f>
        <v/>
      </c>
      <c r="K4614" s="149">
        <f t="shared" si="649"/>
        <v>0</v>
      </c>
      <c r="L4614" s="162">
        <f t="shared" si="650"/>
        <v>0</v>
      </c>
      <c r="M4614" s="162" t="str" cm="1">
        <f t="array" ref="M4614">IF(ISERROR(INDEX('Non Compliance input'!$I$5:$I$156,MATCH(1,(A4614='Non Compliance input'!$A$5:$A$156)*(E4614&gt;='Non Compliance input'!$D$5:$D$156)*(F4614&lt;='Non Compliance input'!$E$5:$E$156)*('Non Compliance input'!$I$5:$I$156="Yes"),0))
),"","Yes")</f>
        <v/>
      </c>
      <c r="N4614" s="149" t="str">
        <f>IF(VLOOKUP($A4614,HourEndingOutage!$B$3:$F$746,5,0)="Outage","Outage","")</f>
        <v/>
      </c>
      <c r="O4614" s="18">
        <f t="shared" si="651"/>
        <v>0</v>
      </c>
      <c r="P4614" s="18" t="str">
        <f t="shared" si="652"/>
        <v/>
      </c>
      <c r="Q4614" s="18">
        <f t="shared" si="653"/>
        <v>0</v>
      </c>
      <c r="R4614" s="118"/>
    </row>
    <row r="4615" spans="1:18" x14ac:dyDescent="0.25">
      <c r="A4615" s="25">
        <f t="shared" si="645"/>
        <v>513</v>
      </c>
      <c r="B4615" s="23">
        <f t="shared" si="646"/>
        <v>44583</v>
      </c>
      <c r="C4615" s="24">
        <v>9</v>
      </c>
      <c r="D4615" s="54" t="str">
        <f t="shared" si="647"/>
        <v>ASET</v>
      </c>
      <c r="E4615" s="178"/>
      <c r="F4615" s="179"/>
      <c r="G4615" s="177"/>
      <c r="H4615" s="177"/>
      <c r="I4615" s="169">
        <f t="shared" si="648"/>
        <v>0</v>
      </c>
      <c r="J4615" s="149" t="str" cm="1">
        <f t="array" ref="J4615">IF(ISERROR(INDEX('Non Compliance input'!$H$5:$H$156,MATCH(1,(A4615='Non Compliance input'!$A$5:$A$156)*(F4615&gt;='Non Compliance input'!$D$5:$D$156)*(E4615&lt;'Non Compliance input'!$E$5:$E$156)*('Non Compliance input'!$H$5:$H$156="Yes"),0))
),"","Yes")</f>
        <v/>
      </c>
      <c r="K4615" s="149">
        <f t="shared" si="649"/>
        <v>0</v>
      </c>
      <c r="L4615" s="162">
        <f t="shared" si="650"/>
        <v>0</v>
      </c>
      <c r="M4615" s="162" t="str" cm="1">
        <f t="array" ref="M4615">IF(ISERROR(INDEX('Non Compliance input'!$I$5:$I$156,MATCH(1,(A4615='Non Compliance input'!$A$5:$A$156)*(E4615&gt;='Non Compliance input'!$D$5:$D$156)*(F4615&lt;='Non Compliance input'!$E$5:$E$156)*('Non Compliance input'!$I$5:$I$156="Yes"),0))
),"","Yes")</f>
        <v/>
      </c>
      <c r="N4615" s="149" t="str">
        <f>IF(VLOOKUP($A4615,HourEndingOutage!$B$3:$F$746,5,0)="Outage","Outage","")</f>
        <v/>
      </c>
      <c r="O4615" s="18">
        <f t="shared" si="651"/>
        <v>0</v>
      </c>
      <c r="P4615" s="18" t="str">
        <f t="shared" si="652"/>
        <v/>
      </c>
      <c r="Q4615" s="18">
        <f t="shared" si="653"/>
        <v>0</v>
      </c>
      <c r="R4615" s="118"/>
    </row>
    <row r="4616" spans="1:18" x14ac:dyDescent="0.25">
      <c r="A4616" s="25">
        <f t="shared" si="645"/>
        <v>513</v>
      </c>
      <c r="B4616" s="23">
        <f t="shared" si="646"/>
        <v>44583</v>
      </c>
      <c r="C4616" s="24">
        <v>9</v>
      </c>
      <c r="D4616" s="54" t="str">
        <f t="shared" si="647"/>
        <v>ASET</v>
      </c>
      <c r="E4616" s="178"/>
      <c r="F4616" s="179"/>
      <c r="G4616" s="177"/>
      <c r="H4616" s="177"/>
      <c r="I4616" s="169">
        <f t="shared" si="648"/>
        <v>0</v>
      </c>
      <c r="J4616" s="149" t="str" cm="1">
        <f t="array" ref="J4616">IF(ISERROR(INDEX('Non Compliance input'!$H$5:$H$156,MATCH(1,(A4616='Non Compliance input'!$A$5:$A$156)*(F4616&gt;='Non Compliance input'!$D$5:$D$156)*(E4616&lt;'Non Compliance input'!$E$5:$E$156)*('Non Compliance input'!$H$5:$H$156="Yes"),0))
),"","Yes")</f>
        <v/>
      </c>
      <c r="K4616" s="149">
        <f t="shared" si="649"/>
        <v>0</v>
      </c>
      <c r="L4616" s="162">
        <f t="shared" si="650"/>
        <v>0</v>
      </c>
      <c r="M4616" s="162" t="str" cm="1">
        <f t="array" ref="M4616">IF(ISERROR(INDEX('Non Compliance input'!$I$5:$I$156,MATCH(1,(A4616='Non Compliance input'!$A$5:$A$156)*(E4616&gt;='Non Compliance input'!$D$5:$D$156)*(F4616&lt;='Non Compliance input'!$E$5:$E$156)*('Non Compliance input'!$I$5:$I$156="Yes"),0))
),"","Yes")</f>
        <v/>
      </c>
      <c r="N4616" s="149" t="str">
        <f>IF(VLOOKUP($A4616,HourEndingOutage!$B$3:$F$746,5,0)="Outage","Outage","")</f>
        <v/>
      </c>
      <c r="O4616" s="18">
        <f t="shared" si="651"/>
        <v>0</v>
      </c>
      <c r="P4616" s="18" t="str">
        <f t="shared" si="652"/>
        <v/>
      </c>
      <c r="Q4616" s="18">
        <f t="shared" si="653"/>
        <v>0</v>
      </c>
      <c r="R4616" s="118"/>
    </row>
    <row r="4617" spans="1:18" x14ac:dyDescent="0.25">
      <c r="A4617" s="25">
        <f t="shared" si="645"/>
        <v>513</v>
      </c>
      <c r="B4617" s="23">
        <f t="shared" si="646"/>
        <v>44583</v>
      </c>
      <c r="C4617" s="24">
        <v>9</v>
      </c>
      <c r="D4617" s="54" t="str">
        <f t="shared" si="647"/>
        <v>ASET</v>
      </c>
      <c r="E4617" s="178"/>
      <c r="F4617" s="179"/>
      <c r="G4617" s="177"/>
      <c r="H4617" s="177"/>
      <c r="I4617" s="169">
        <f t="shared" si="648"/>
        <v>0</v>
      </c>
      <c r="J4617" s="149" t="str" cm="1">
        <f t="array" ref="J4617">IF(ISERROR(INDEX('Non Compliance input'!$H$5:$H$156,MATCH(1,(A4617='Non Compliance input'!$A$5:$A$156)*(F4617&gt;='Non Compliance input'!$D$5:$D$156)*(E4617&lt;'Non Compliance input'!$E$5:$E$156)*('Non Compliance input'!$H$5:$H$156="Yes"),0))
),"","Yes")</f>
        <v/>
      </c>
      <c r="K4617" s="149">
        <f t="shared" si="649"/>
        <v>0</v>
      </c>
      <c r="L4617" s="162">
        <f t="shared" si="650"/>
        <v>0</v>
      </c>
      <c r="M4617" s="162" t="str" cm="1">
        <f t="array" ref="M4617">IF(ISERROR(INDEX('Non Compliance input'!$I$5:$I$156,MATCH(1,(A4617='Non Compliance input'!$A$5:$A$156)*(E4617&gt;='Non Compliance input'!$D$5:$D$156)*(F4617&lt;='Non Compliance input'!$E$5:$E$156)*('Non Compliance input'!$I$5:$I$156="Yes"),0))
),"","Yes")</f>
        <v/>
      </c>
      <c r="N4617" s="149" t="str">
        <f>IF(VLOOKUP($A4617,HourEndingOutage!$B$3:$F$746,5,0)="Outage","Outage","")</f>
        <v/>
      </c>
      <c r="O4617" s="18">
        <f t="shared" si="651"/>
        <v>0</v>
      </c>
      <c r="P4617" s="18" t="str">
        <f t="shared" si="652"/>
        <v/>
      </c>
      <c r="Q4617" s="18">
        <f t="shared" si="653"/>
        <v>0</v>
      </c>
      <c r="R4617" s="118"/>
    </row>
    <row r="4618" spans="1:18" x14ac:dyDescent="0.25">
      <c r="A4618" s="25">
        <f t="shared" si="645"/>
        <v>513</v>
      </c>
      <c r="B4618" s="23">
        <f t="shared" si="646"/>
        <v>44583</v>
      </c>
      <c r="C4618" s="24">
        <v>9</v>
      </c>
      <c r="D4618" s="54" t="str">
        <f t="shared" si="647"/>
        <v>ASET</v>
      </c>
      <c r="E4618" s="178"/>
      <c r="F4618" s="179"/>
      <c r="G4618" s="177"/>
      <c r="H4618" s="177"/>
      <c r="I4618" s="169">
        <f t="shared" si="648"/>
        <v>0</v>
      </c>
      <c r="J4618" s="149" t="str" cm="1">
        <f t="array" ref="J4618">IF(ISERROR(INDEX('Non Compliance input'!$H$5:$H$156,MATCH(1,(A4618='Non Compliance input'!$A$5:$A$156)*(F4618&gt;='Non Compliance input'!$D$5:$D$156)*(E4618&lt;'Non Compliance input'!$E$5:$E$156)*('Non Compliance input'!$H$5:$H$156="Yes"),0))
),"","Yes")</f>
        <v/>
      </c>
      <c r="K4618" s="149">
        <f t="shared" si="649"/>
        <v>0</v>
      </c>
      <c r="L4618" s="162">
        <f t="shared" si="650"/>
        <v>0</v>
      </c>
      <c r="M4618" s="162" t="str" cm="1">
        <f t="array" ref="M4618">IF(ISERROR(INDEX('Non Compliance input'!$I$5:$I$156,MATCH(1,(A4618='Non Compliance input'!$A$5:$A$156)*(E4618&gt;='Non Compliance input'!$D$5:$D$156)*(F4618&lt;='Non Compliance input'!$E$5:$E$156)*('Non Compliance input'!$I$5:$I$156="Yes"),0))
),"","Yes")</f>
        <v/>
      </c>
      <c r="N4618" s="149" t="str">
        <f>IF(VLOOKUP($A4618,HourEndingOutage!$B$3:$F$746,5,0)="Outage","Outage","")</f>
        <v/>
      </c>
      <c r="O4618" s="18">
        <f t="shared" si="651"/>
        <v>0</v>
      </c>
      <c r="P4618" s="18" t="str">
        <f t="shared" si="652"/>
        <v/>
      </c>
      <c r="Q4618" s="18">
        <f t="shared" si="653"/>
        <v>0</v>
      </c>
      <c r="R4618" s="118"/>
    </row>
    <row r="4619" spans="1:18" x14ac:dyDescent="0.25">
      <c r="A4619" s="25">
        <f t="shared" si="645"/>
        <v>513</v>
      </c>
      <c r="B4619" s="23">
        <f t="shared" si="646"/>
        <v>44583</v>
      </c>
      <c r="C4619" s="24">
        <v>9</v>
      </c>
      <c r="D4619" s="54" t="str">
        <f t="shared" si="647"/>
        <v>ASET</v>
      </c>
      <c r="E4619" s="178"/>
      <c r="F4619" s="179"/>
      <c r="G4619" s="177"/>
      <c r="H4619" s="177"/>
      <c r="I4619" s="169">
        <f t="shared" si="648"/>
        <v>0</v>
      </c>
      <c r="J4619" s="149" t="str" cm="1">
        <f t="array" ref="J4619">IF(ISERROR(INDEX('Non Compliance input'!$H$5:$H$156,MATCH(1,(A4619='Non Compliance input'!$A$5:$A$156)*(F4619&gt;='Non Compliance input'!$D$5:$D$156)*(E4619&lt;'Non Compliance input'!$E$5:$E$156)*('Non Compliance input'!$H$5:$H$156="Yes"),0))
),"","Yes")</f>
        <v/>
      </c>
      <c r="K4619" s="149">
        <f t="shared" si="649"/>
        <v>0</v>
      </c>
      <c r="L4619" s="162">
        <f t="shared" si="650"/>
        <v>0</v>
      </c>
      <c r="M4619" s="162" t="str" cm="1">
        <f t="array" ref="M4619">IF(ISERROR(INDEX('Non Compliance input'!$I$5:$I$156,MATCH(1,(A4619='Non Compliance input'!$A$5:$A$156)*(E4619&gt;='Non Compliance input'!$D$5:$D$156)*(F4619&lt;='Non Compliance input'!$E$5:$E$156)*('Non Compliance input'!$I$5:$I$156="Yes"),0))
),"","Yes")</f>
        <v/>
      </c>
      <c r="N4619" s="149" t="str">
        <f>IF(VLOOKUP($A4619,HourEndingOutage!$B$3:$F$746,5,0)="Outage","Outage","")</f>
        <v/>
      </c>
      <c r="O4619" s="18">
        <f t="shared" si="651"/>
        <v>0</v>
      </c>
      <c r="P4619" s="18" t="str">
        <f t="shared" si="652"/>
        <v/>
      </c>
      <c r="Q4619" s="18">
        <f t="shared" si="653"/>
        <v>0</v>
      </c>
      <c r="R4619" s="118"/>
    </row>
    <row r="4620" spans="1:18" x14ac:dyDescent="0.25">
      <c r="A4620" s="25">
        <f t="shared" si="645"/>
        <v>514</v>
      </c>
      <c r="B4620" s="23">
        <f t="shared" si="646"/>
        <v>44583</v>
      </c>
      <c r="C4620" s="24">
        <v>10</v>
      </c>
      <c r="D4620" s="54" t="str">
        <f t="shared" si="647"/>
        <v>ASET</v>
      </c>
      <c r="E4620" s="178"/>
      <c r="F4620" s="179"/>
      <c r="G4620" s="177"/>
      <c r="H4620" s="177"/>
      <c r="I4620" s="169">
        <f t="shared" si="648"/>
        <v>0</v>
      </c>
      <c r="J4620" s="149" t="str" cm="1">
        <f t="array" ref="J4620">IF(ISERROR(INDEX('Non Compliance input'!$H$5:$H$156,MATCH(1,(A4620='Non Compliance input'!$A$5:$A$156)*(F4620&gt;='Non Compliance input'!$D$5:$D$156)*(E4620&lt;'Non Compliance input'!$E$5:$E$156)*('Non Compliance input'!$H$5:$H$156="Yes"),0))
),"","Yes")</f>
        <v/>
      </c>
      <c r="K4620" s="149">
        <f t="shared" si="649"/>
        <v>0</v>
      </c>
      <c r="L4620" s="162">
        <f t="shared" si="650"/>
        <v>0</v>
      </c>
      <c r="M4620" s="162" t="str" cm="1">
        <f t="array" ref="M4620">IF(ISERROR(INDEX('Non Compliance input'!$I$5:$I$156,MATCH(1,(A4620='Non Compliance input'!$A$5:$A$156)*(E4620&gt;='Non Compliance input'!$D$5:$D$156)*(F4620&lt;='Non Compliance input'!$E$5:$E$156)*('Non Compliance input'!$I$5:$I$156="Yes"),0))
),"","Yes")</f>
        <v/>
      </c>
      <c r="N4620" s="149" t="str">
        <f>IF(VLOOKUP($A4620,HourEndingOutage!$B$3:$F$746,5,0)="Outage","Outage","")</f>
        <v/>
      </c>
      <c r="O4620" s="18">
        <f t="shared" si="651"/>
        <v>0</v>
      </c>
      <c r="P4620" s="18" t="str">
        <f t="shared" si="652"/>
        <v/>
      </c>
      <c r="Q4620" s="18">
        <f t="shared" si="653"/>
        <v>0</v>
      </c>
      <c r="R4620" s="118"/>
    </row>
    <row r="4621" spans="1:18" x14ac:dyDescent="0.25">
      <c r="A4621" s="25">
        <f t="shared" si="645"/>
        <v>514</v>
      </c>
      <c r="B4621" s="23">
        <f t="shared" si="646"/>
        <v>44583</v>
      </c>
      <c r="C4621" s="24">
        <v>10</v>
      </c>
      <c r="D4621" s="54" t="str">
        <f t="shared" si="647"/>
        <v>ASET</v>
      </c>
      <c r="E4621" s="178"/>
      <c r="F4621" s="179"/>
      <c r="G4621" s="177"/>
      <c r="H4621" s="177"/>
      <c r="I4621" s="169">
        <f t="shared" si="648"/>
        <v>0</v>
      </c>
      <c r="J4621" s="149" t="str" cm="1">
        <f t="array" ref="J4621">IF(ISERROR(INDEX('Non Compliance input'!$H$5:$H$156,MATCH(1,(A4621='Non Compliance input'!$A$5:$A$156)*(F4621&gt;='Non Compliance input'!$D$5:$D$156)*(E4621&lt;'Non Compliance input'!$E$5:$E$156)*('Non Compliance input'!$H$5:$H$156="Yes"),0))
),"","Yes")</f>
        <v/>
      </c>
      <c r="K4621" s="149">
        <f t="shared" si="649"/>
        <v>0</v>
      </c>
      <c r="L4621" s="162">
        <f t="shared" si="650"/>
        <v>0</v>
      </c>
      <c r="M4621" s="162" t="str" cm="1">
        <f t="array" ref="M4621">IF(ISERROR(INDEX('Non Compliance input'!$I$5:$I$156,MATCH(1,(A4621='Non Compliance input'!$A$5:$A$156)*(E4621&gt;='Non Compliance input'!$D$5:$D$156)*(F4621&lt;='Non Compliance input'!$E$5:$E$156)*('Non Compliance input'!$I$5:$I$156="Yes"),0))
),"","Yes")</f>
        <v/>
      </c>
      <c r="N4621" s="149" t="str">
        <f>IF(VLOOKUP($A4621,HourEndingOutage!$B$3:$F$746,5,0)="Outage","Outage","")</f>
        <v/>
      </c>
      <c r="O4621" s="18">
        <f t="shared" si="651"/>
        <v>0</v>
      </c>
      <c r="P4621" s="18" t="str">
        <f t="shared" si="652"/>
        <v/>
      </c>
      <c r="Q4621" s="18">
        <f t="shared" si="653"/>
        <v>0</v>
      </c>
      <c r="R4621" s="118"/>
    </row>
    <row r="4622" spans="1:18" x14ac:dyDescent="0.25">
      <c r="A4622" s="25">
        <f t="shared" si="645"/>
        <v>514</v>
      </c>
      <c r="B4622" s="23">
        <f t="shared" si="646"/>
        <v>44583</v>
      </c>
      <c r="C4622" s="24">
        <v>10</v>
      </c>
      <c r="D4622" s="54" t="str">
        <f t="shared" si="647"/>
        <v>ASET</v>
      </c>
      <c r="E4622" s="178"/>
      <c r="F4622" s="179"/>
      <c r="G4622" s="177"/>
      <c r="H4622" s="177"/>
      <c r="I4622" s="169">
        <f t="shared" si="648"/>
        <v>0</v>
      </c>
      <c r="J4622" s="149" t="str" cm="1">
        <f t="array" ref="J4622">IF(ISERROR(INDEX('Non Compliance input'!$H$5:$H$156,MATCH(1,(A4622='Non Compliance input'!$A$5:$A$156)*(F4622&gt;='Non Compliance input'!$D$5:$D$156)*(E4622&lt;'Non Compliance input'!$E$5:$E$156)*('Non Compliance input'!$H$5:$H$156="Yes"),0))
),"","Yes")</f>
        <v/>
      </c>
      <c r="K4622" s="149">
        <f t="shared" si="649"/>
        <v>0</v>
      </c>
      <c r="L4622" s="162">
        <f t="shared" si="650"/>
        <v>0</v>
      </c>
      <c r="M4622" s="162" t="str" cm="1">
        <f t="array" ref="M4622">IF(ISERROR(INDEX('Non Compliance input'!$I$5:$I$156,MATCH(1,(A4622='Non Compliance input'!$A$5:$A$156)*(E4622&gt;='Non Compliance input'!$D$5:$D$156)*(F4622&lt;='Non Compliance input'!$E$5:$E$156)*('Non Compliance input'!$I$5:$I$156="Yes"),0))
),"","Yes")</f>
        <v/>
      </c>
      <c r="N4622" s="149" t="str">
        <f>IF(VLOOKUP($A4622,HourEndingOutage!$B$3:$F$746,5,0)="Outage","Outage","")</f>
        <v/>
      </c>
      <c r="O4622" s="18">
        <f t="shared" si="651"/>
        <v>0</v>
      </c>
      <c r="P4622" s="18" t="str">
        <f t="shared" si="652"/>
        <v/>
      </c>
      <c r="Q4622" s="18">
        <f t="shared" si="653"/>
        <v>0</v>
      </c>
      <c r="R4622" s="118"/>
    </row>
    <row r="4623" spans="1:18" x14ac:dyDescent="0.25">
      <c r="A4623" s="25">
        <f t="shared" si="645"/>
        <v>514</v>
      </c>
      <c r="B4623" s="23">
        <f t="shared" si="646"/>
        <v>44583</v>
      </c>
      <c r="C4623" s="24">
        <v>10</v>
      </c>
      <c r="D4623" s="54" t="str">
        <f t="shared" si="647"/>
        <v>ASET</v>
      </c>
      <c r="E4623" s="178"/>
      <c r="F4623" s="179"/>
      <c r="G4623" s="177"/>
      <c r="H4623" s="177"/>
      <c r="I4623" s="169">
        <f t="shared" si="648"/>
        <v>0</v>
      </c>
      <c r="J4623" s="149" t="str" cm="1">
        <f t="array" ref="J4623">IF(ISERROR(INDEX('Non Compliance input'!$H$5:$H$156,MATCH(1,(A4623='Non Compliance input'!$A$5:$A$156)*(F4623&gt;='Non Compliance input'!$D$5:$D$156)*(E4623&lt;'Non Compliance input'!$E$5:$E$156)*('Non Compliance input'!$H$5:$H$156="Yes"),0))
),"","Yes")</f>
        <v/>
      </c>
      <c r="K4623" s="149">
        <f t="shared" si="649"/>
        <v>0</v>
      </c>
      <c r="L4623" s="162">
        <f t="shared" si="650"/>
        <v>0</v>
      </c>
      <c r="M4623" s="162" t="str" cm="1">
        <f t="array" ref="M4623">IF(ISERROR(INDEX('Non Compliance input'!$I$5:$I$156,MATCH(1,(A4623='Non Compliance input'!$A$5:$A$156)*(E4623&gt;='Non Compliance input'!$D$5:$D$156)*(F4623&lt;='Non Compliance input'!$E$5:$E$156)*('Non Compliance input'!$I$5:$I$156="Yes"),0))
),"","Yes")</f>
        <v/>
      </c>
      <c r="N4623" s="149" t="str">
        <f>IF(VLOOKUP($A4623,HourEndingOutage!$B$3:$F$746,5,0)="Outage","Outage","")</f>
        <v/>
      </c>
      <c r="O4623" s="18">
        <f t="shared" si="651"/>
        <v>0</v>
      </c>
      <c r="P4623" s="18" t="str">
        <f t="shared" si="652"/>
        <v/>
      </c>
      <c r="Q4623" s="18">
        <f t="shared" si="653"/>
        <v>0</v>
      </c>
      <c r="R4623" s="118"/>
    </row>
    <row r="4624" spans="1:18" x14ac:dyDescent="0.25">
      <c r="A4624" s="25">
        <f t="shared" si="645"/>
        <v>514</v>
      </c>
      <c r="B4624" s="23">
        <f t="shared" si="646"/>
        <v>44583</v>
      </c>
      <c r="C4624" s="24">
        <v>10</v>
      </c>
      <c r="D4624" s="54" t="str">
        <f t="shared" si="647"/>
        <v>ASET</v>
      </c>
      <c r="E4624" s="178"/>
      <c r="F4624" s="179"/>
      <c r="G4624" s="177"/>
      <c r="H4624" s="177"/>
      <c r="I4624" s="169">
        <f t="shared" si="648"/>
        <v>0</v>
      </c>
      <c r="J4624" s="149" t="str" cm="1">
        <f t="array" ref="J4624">IF(ISERROR(INDEX('Non Compliance input'!$H$5:$H$156,MATCH(1,(A4624='Non Compliance input'!$A$5:$A$156)*(F4624&gt;='Non Compliance input'!$D$5:$D$156)*(E4624&lt;'Non Compliance input'!$E$5:$E$156)*('Non Compliance input'!$H$5:$H$156="Yes"),0))
),"","Yes")</f>
        <v/>
      </c>
      <c r="K4624" s="149">
        <f t="shared" si="649"/>
        <v>0</v>
      </c>
      <c r="L4624" s="162">
        <f t="shared" si="650"/>
        <v>0</v>
      </c>
      <c r="M4624" s="162" t="str" cm="1">
        <f t="array" ref="M4624">IF(ISERROR(INDEX('Non Compliance input'!$I$5:$I$156,MATCH(1,(A4624='Non Compliance input'!$A$5:$A$156)*(E4624&gt;='Non Compliance input'!$D$5:$D$156)*(F4624&lt;='Non Compliance input'!$E$5:$E$156)*('Non Compliance input'!$I$5:$I$156="Yes"),0))
),"","Yes")</f>
        <v/>
      </c>
      <c r="N4624" s="149" t="str">
        <f>IF(VLOOKUP($A4624,HourEndingOutage!$B$3:$F$746,5,0)="Outage","Outage","")</f>
        <v/>
      </c>
      <c r="O4624" s="18">
        <f t="shared" si="651"/>
        <v>0</v>
      </c>
      <c r="P4624" s="18" t="str">
        <f t="shared" si="652"/>
        <v/>
      </c>
      <c r="Q4624" s="18">
        <f t="shared" si="653"/>
        <v>0</v>
      </c>
      <c r="R4624" s="118"/>
    </row>
    <row r="4625" spans="1:18" x14ac:dyDescent="0.25">
      <c r="A4625" s="25">
        <f t="shared" si="645"/>
        <v>514</v>
      </c>
      <c r="B4625" s="23">
        <f t="shared" si="646"/>
        <v>44583</v>
      </c>
      <c r="C4625" s="24">
        <v>10</v>
      </c>
      <c r="D4625" s="54" t="str">
        <f t="shared" si="647"/>
        <v>ASET</v>
      </c>
      <c r="E4625" s="178"/>
      <c r="F4625" s="179"/>
      <c r="G4625" s="177"/>
      <c r="H4625" s="177"/>
      <c r="I4625" s="169">
        <f t="shared" si="648"/>
        <v>0</v>
      </c>
      <c r="J4625" s="149" t="str" cm="1">
        <f t="array" ref="J4625">IF(ISERROR(INDEX('Non Compliance input'!$H$5:$H$156,MATCH(1,(A4625='Non Compliance input'!$A$5:$A$156)*(F4625&gt;='Non Compliance input'!$D$5:$D$156)*(E4625&lt;'Non Compliance input'!$E$5:$E$156)*('Non Compliance input'!$H$5:$H$156="Yes"),0))
),"","Yes")</f>
        <v/>
      </c>
      <c r="K4625" s="149">
        <f t="shared" si="649"/>
        <v>0</v>
      </c>
      <c r="L4625" s="162">
        <f t="shared" si="650"/>
        <v>0</v>
      </c>
      <c r="M4625" s="162" t="str" cm="1">
        <f t="array" ref="M4625">IF(ISERROR(INDEX('Non Compliance input'!$I$5:$I$156,MATCH(1,(A4625='Non Compliance input'!$A$5:$A$156)*(E4625&gt;='Non Compliance input'!$D$5:$D$156)*(F4625&lt;='Non Compliance input'!$E$5:$E$156)*('Non Compliance input'!$I$5:$I$156="Yes"),0))
),"","Yes")</f>
        <v/>
      </c>
      <c r="N4625" s="149" t="str">
        <f>IF(VLOOKUP($A4625,HourEndingOutage!$B$3:$F$746,5,0)="Outage","Outage","")</f>
        <v/>
      </c>
      <c r="O4625" s="18">
        <f t="shared" si="651"/>
        <v>0</v>
      </c>
      <c r="P4625" s="18" t="str">
        <f t="shared" si="652"/>
        <v/>
      </c>
      <c r="Q4625" s="18">
        <f t="shared" si="653"/>
        <v>0</v>
      </c>
      <c r="R4625" s="118"/>
    </row>
    <row r="4626" spans="1:18" x14ac:dyDescent="0.25">
      <c r="A4626" s="25">
        <f t="shared" si="645"/>
        <v>514</v>
      </c>
      <c r="B4626" s="23">
        <f t="shared" si="646"/>
        <v>44583</v>
      </c>
      <c r="C4626" s="24">
        <v>10</v>
      </c>
      <c r="D4626" s="54" t="str">
        <f t="shared" si="647"/>
        <v>ASET</v>
      </c>
      <c r="E4626" s="178"/>
      <c r="F4626" s="179"/>
      <c r="G4626" s="177"/>
      <c r="H4626" s="177"/>
      <c r="I4626" s="169">
        <f t="shared" si="648"/>
        <v>0</v>
      </c>
      <c r="J4626" s="149" t="str" cm="1">
        <f t="array" ref="J4626">IF(ISERROR(INDEX('Non Compliance input'!$H$5:$H$156,MATCH(1,(A4626='Non Compliance input'!$A$5:$A$156)*(F4626&gt;='Non Compliance input'!$D$5:$D$156)*(E4626&lt;'Non Compliance input'!$E$5:$E$156)*('Non Compliance input'!$H$5:$H$156="Yes"),0))
),"","Yes")</f>
        <v/>
      </c>
      <c r="K4626" s="149">
        <f t="shared" si="649"/>
        <v>0</v>
      </c>
      <c r="L4626" s="162">
        <f t="shared" si="650"/>
        <v>0</v>
      </c>
      <c r="M4626" s="162" t="str" cm="1">
        <f t="array" ref="M4626">IF(ISERROR(INDEX('Non Compliance input'!$I$5:$I$156,MATCH(1,(A4626='Non Compliance input'!$A$5:$A$156)*(E4626&gt;='Non Compliance input'!$D$5:$D$156)*(F4626&lt;='Non Compliance input'!$E$5:$E$156)*('Non Compliance input'!$I$5:$I$156="Yes"),0))
),"","Yes")</f>
        <v/>
      </c>
      <c r="N4626" s="149" t="str">
        <f>IF(VLOOKUP($A4626,HourEndingOutage!$B$3:$F$746,5,0)="Outage","Outage","")</f>
        <v/>
      </c>
      <c r="O4626" s="18">
        <f t="shared" si="651"/>
        <v>0</v>
      </c>
      <c r="P4626" s="18" t="str">
        <f t="shared" si="652"/>
        <v/>
      </c>
      <c r="Q4626" s="18">
        <f t="shared" si="653"/>
        <v>0</v>
      </c>
      <c r="R4626" s="118"/>
    </row>
    <row r="4627" spans="1:18" x14ac:dyDescent="0.25">
      <c r="A4627" s="25">
        <f t="shared" si="645"/>
        <v>514</v>
      </c>
      <c r="B4627" s="23">
        <f t="shared" si="646"/>
        <v>44583</v>
      </c>
      <c r="C4627" s="24">
        <v>10</v>
      </c>
      <c r="D4627" s="54" t="str">
        <f t="shared" si="647"/>
        <v>ASET</v>
      </c>
      <c r="E4627" s="178"/>
      <c r="F4627" s="179"/>
      <c r="G4627" s="177"/>
      <c r="H4627" s="177"/>
      <c r="I4627" s="169">
        <f t="shared" si="648"/>
        <v>0</v>
      </c>
      <c r="J4627" s="149" t="str" cm="1">
        <f t="array" ref="J4627">IF(ISERROR(INDEX('Non Compliance input'!$H$5:$H$156,MATCH(1,(A4627='Non Compliance input'!$A$5:$A$156)*(F4627&gt;='Non Compliance input'!$D$5:$D$156)*(E4627&lt;'Non Compliance input'!$E$5:$E$156)*('Non Compliance input'!$H$5:$H$156="Yes"),0))
),"","Yes")</f>
        <v/>
      </c>
      <c r="K4627" s="149">
        <f t="shared" si="649"/>
        <v>0</v>
      </c>
      <c r="L4627" s="162">
        <f t="shared" si="650"/>
        <v>0</v>
      </c>
      <c r="M4627" s="162" t="str" cm="1">
        <f t="array" ref="M4627">IF(ISERROR(INDEX('Non Compliance input'!$I$5:$I$156,MATCH(1,(A4627='Non Compliance input'!$A$5:$A$156)*(E4627&gt;='Non Compliance input'!$D$5:$D$156)*(F4627&lt;='Non Compliance input'!$E$5:$E$156)*('Non Compliance input'!$I$5:$I$156="Yes"),0))
),"","Yes")</f>
        <v/>
      </c>
      <c r="N4627" s="149" t="str">
        <f>IF(VLOOKUP($A4627,HourEndingOutage!$B$3:$F$746,5,0)="Outage","Outage","")</f>
        <v/>
      </c>
      <c r="O4627" s="18">
        <f t="shared" si="651"/>
        <v>0</v>
      </c>
      <c r="P4627" s="18" t="str">
        <f t="shared" si="652"/>
        <v/>
      </c>
      <c r="Q4627" s="18">
        <f t="shared" si="653"/>
        <v>0</v>
      </c>
      <c r="R4627" s="118"/>
    </row>
    <row r="4628" spans="1:18" x14ac:dyDescent="0.25">
      <c r="A4628" s="25">
        <f t="shared" si="645"/>
        <v>514</v>
      </c>
      <c r="B4628" s="23">
        <f t="shared" si="646"/>
        <v>44583</v>
      </c>
      <c r="C4628" s="24">
        <v>10</v>
      </c>
      <c r="D4628" s="54" t="str">
        <f t="shared" si="647"/>
        <v>ASET</v>
      </c>
      <c r="E4628" s="178"/>
      <c r="F4628" s="179"/>
      <c r="G4628" s="177"/>
      <c r="H4628" s="177"/>
      <c r="I4628" s="169">
        <f t="shared" si="648"/>
        <v>0</v>
      </c>
      <c r="J4628" s="149" t="str" cm="1">
        <f t="array" ref="J4628">IF(ISERROR(INDEX('Non Compliance input'!$H$5:$H$156,MATCH(1,(A4628='Non Compliance input'!$A$5:$A$156)*(F4628&gt;='Non Compliance input'!$D$5:$D$156)*(E4628&lt;'Non Compliance input'!$E$5:$E$156)*('Non Compliance input'!$H$5:$H$156="Yes"),0))
),"","Yes")</f>
        <v/>
      </c>
      <c r="K4628" s="149">
        <f t="shared" si="649"/>
        <v>0</v>
      </c>
      <c r="L4628" s="162">
        <f t="shared" si="650"/>
        <v>0</v>
      </c>
      <c r="M4628" s="162" t="str" cm="1">
        <f t="array" ref="M4628">IF(ISERROR(INDEX('Non Compliance input'!$I$5:$I$156,MATCH(1,(A4628='Non Compliance input'!$A$5:$A$156)*(E4628&gt;='Non Compliance input'!$D$5:$D$156)*(F4628&lt;='Non Compliance input'!$E$5:$E$156)*('Non Compliance input'!$I$5:$I$156="Yes"),0))
),"","Yes")</f>
        <v/>
      </c>
      <c r="N4628" s="149" t="str">
        <f>IF(VLOOKUP($A4628,HourEndingOutage!$B$3:$F$746,5,0)="Outage","Outage","")</f>
        <v/>
      </c>
      <c r="O4628" s="18">
        <f t="shared" si="651"/>
        <v>0</v>
      </c>
      <c r="P4628" s="18" t="str">
        <f t="shared" si="652"/>
        <v/>
      </c>
      <c r="Q4628" s="18">
        <f t="shared" si="653"/>
        <v>0</v>
      </c>
      <c r="R4628" s="118"/>
    </row>
    <row r="4629" spans="1:18" x14ac:dyDescent="0.25">
      <c r="A4629" s="25">
        <f t="shared" si="645"/>
        <v>515</v>
      </c>
      <c r="B4629" s="23">
        <f t="shared" si="646"/>
        <v>44583</v>
      </c>
      <c r="C4629" s="24">
        <v>11</v>
      </c>
      <c r="D4629" s="54" t="str">
        <f t="shared" si="647"/>
        <v>ASET</v>
      </c>
      <c r="E4629" s="178"/>
      <c r="F4629" s="179"/>
      <c r="G4629" s="177"/>
      <c r="H4629" s="177"/>
      <c r="I4629" s="169">
        <f t="shared" si="648"/>
        <v>0</v>
      </c>
      <c r="J4629" s="149" t="str" cm="1">
        <f t="array" ref="J4629">IF(ISERROR(INDEX('Non Compliance input'!$H$5:$H$156,MATCH(1,(A4629='Non Compliance input'!$A$5:$A$156)*(F4629&gt;='Non Compliance input'!$D$5:$D$156)*(E4629&lt;'Non Compliance input'!$E$5:$E$156)*('Non Compliance input'!$H$5:$H$156="Yes"),0))
),"","Yes")</f>
        <v/>
      </c>
      <c r="K4629" s="149">
        <f t="shared" si="649"/>
        <v>0</v>
      </c>
      <c r="L4629" s="162">
        <f t="shared" si="650"/>
        <v>0</v>
      </c>
      <c r="M4629" s="162" t="str" cm="1">
        <f t="array" ref="M4629">IF(ISERROR(INDEX('Non Compliance input'!$I$5:$I$156,MATCH(1,(A4629='Non Compliance input'!$A$5:$A$156)*(E4629&gt;='Non Compliance input'!$D$5:$D$156)*(F4629&lt;='Non Compliance input'!$E$5:$E$156)*('Non Compliance input'!$I$5:$I$156="Yes"),0))
),"","Yes")</f>
        <v/>
      </c>
      <c r="N4629" s="149" t="str">
        <f>IF(VLOOKUP($A4629,HourEndingOutage!$B$3:$F$746,5,0)="Outage","Outage","")</f>
        <v/>
      </c>
      <c r="O4629" s="18">
        <f t="shared" si="651"/>
        <v>0</v>
      </c>
      <c r="P4629" s="18" t="str">
        <f t="shared" si="652"/>
        <v/>
      </c>
      <c r="Q4629" s="18">
        <f t="shared" si="653"/>
        <v>0</v>
      </c>
      <c r="R4629" s="118"/>
    </row>
    <row r="4630" spans="1:18" x14ac:dyDescent="0.25">
      <c r="A4630" s="25">
        <f t="shared" si="645"/>
        <v>515</v>
      </c>
      <c r="B4630" s="23">
        <f t="shared" si="646"/>
        <v>44583</v>
      </c>
      <c r="C4630" s="24">
        <v>11</v>
      </c>
      <c r="D4630" s="54" t="str">
        <f t="shared" si="647"/>
        <v>ASET</v>
      </c>
      <c r="E4630" s="178"/>
      <c r="F4630" s="179"/>
      <c r="G4630" s="177"/>
      <c r="H4630" s="177"/>
      <c r="I4630" s="169">
        <f t="shared" si="648"/>
        <v>0</v>
      </c>
      <c r="J4630" s="149" t="str" cm="1">
        <f t="array" ref="J4630">IF(ISERROR(INDEX('Non Compliance input'!$H$5:$H$156,MATCH(1,(A4630='Non Compliance input'!$A$5:$A$156)*(F4630&gt;='Non Compliance input'!$D$5:$D$156)*(E4630&lt;'Non Compliance input'!$E$5:$E$156)*('Non Compliance input'!$H$5:$H$156="Yes"),0))
),"","Yes")</f>
        <v/>
      </c>
      <c r="K4630" s="149">
        <f t="shared" si="649"/>
        <v>0</v>
      </c>
      <c r="L4630" s="162">
        <f t="shared" si="650"/>
        <v>0</v>
      </c>
      <c r="M4630" s="162" t="str" cm="1">
        <f t="array" ref="M4630">IF(ISERROR(INDEX('Non Compliance input'!$I$5:$I$156,MATCH(1,(A4630='Non Compliance input'!$A$5:$A$156)*(E4630&gt;='Non Compliance input'!$D$5:$D$156)*(F4630&lt;='Non Compliance input'!$E$5:$E$156)*('Non Compliance input'!$I$5:$I$156="Yes"),0))
),"","Yes")</f>
        <v/>
      </c>
      <c r="N4630" s="149" t="str">
        <f>IF(VLOOKUP($A4630,HourEndingOutage!$B$3:$F$746,5,0)="Outage","Outage","")</f>
        <v/>
      </c>
      <c r="O4630" s="18">
        <f t="shared" si="651"/>
        <v>0</v>
      </c>
      <c r="P4630" s="18" t="str">
        <f t="shared" si="652"/>
        <v/>
      </c>
      <c r="Q4630" s="18">
        <f t="shared" si="653"/>
        <v>0</v>
      </c>
      <c r="R4630" s="118"/>
    </row>
    <row r="4631" spans="1:18" x14ac:dyDescent="0.25">
      <c r="A4631" s="25">
        <f t="shared" si="645"/>
        <v>515</v>
      </c>
      <c r="B4631" s="23">
        <f t="shared" si="646"/>
        <v>44583</v>
      </c>
      <c r="C4631" s="24">
        <v>11</v>
      </c>
      <c r="D4631" s="54" t="str">
        <f t="shared" si="647"/>
        <v>ASET</v>
      </c>
      <c r="E4631" s="178"/>
      <c r="F4631" s="179"/>
      <c r="G4631" s="177"/>
      <c r="H4631" s="177"/>
      <c r="I4631" s="169">
        <f t="shared" si="648"/>
        <v>0</v>
      </c>
      <c r="J4631" s="149" t="str" cm="1">
        <f t="array" ref="J4631">IF(ISERROR(INDEX('Non Compliance input'!$H$5:$H$156,MATCH(1,(A4631='Non Compliance input'!$A$5:$A$156)*(F4631&gt;='Non Compliance input'!$D$5:$D$156)*(E4631&lt;'Non Compliance input'!$E$5:$E$156)*('Non Compliance input'!$H$5:$H$156="Yes"),0))
),"","Yes")</f>
        <v/>
      </c>
      <c r="K4631" s="149">
        <f t="shared" si="649"/>
        <v>0</v>
      </c>
      <c r="L4631" s="162">
        <f t="shared" si="650"/>
        <v>0</v>
      </c>
      <c r="M4631" s="162" t="str" cm="1">
        <f t="array" ref="M4631">IF(ISERROR(INDEX('Non Compliance input'!$I$5:$I$156,MATCH(1,(A4631='Non Compliance input'!$A$5:$A$156)*(E4631&gt;='Non Compliance input'!$D$5:$D$156)*(F4631&lt;='Non Compliance input'!$E$5:$E$156)*('Non Compliance input'!$I$5:$I$156="Yes"),0))
),"","Yes")</f>
        <v/>
      </c>
      <c r="N4631" s="149" t="str">
        <f>IF(VLOOKUP($A4631,HourEndingOutage!$B$3:$F$746,5,0)="Outage","Outage","")</f>
        <v/>
      </c>
      <c r="O4631" s="18">
        <f t="shared" si="651"/>
        <v>0</v>
      </c>
      <c r="P4631" s="18" t="str">
        <f t="shared" si="652"/>
        <v/>
      </c>
      <c r="Q4631" s="18">
        <f t="shared" si="653"/>
        <v>0</v>
      </c>
      <c r="R4631" s="118"/>
    </row>
    <row r="4632" spans="1:18" x14ac:dyDescent="0.25">
      <c r="A4632" s="25">
        <f t="shared" si="645"/>
        <v>515</v>
      </c>
      <c r="B4632" s="23">
        <f t="shared" si="646"/>
        <v>44583</v>
      </c>
      <c r="C4632" s="24">
        <v>11</v>
      </c>
      <c r="D4632" s="54" t="str">
        <f t="shared" si="647"/>
        <v>ASET</v>
      </c>
      <c r="E4632" s="178"/>
      <c r="F4632" s="179"/>
      <c r="G4632" s="177"/>
      <c r="H4632" s="177"/>
      <c r="I4632" s="169">
        <f t="shared" si="648"/>
        <v>0</v>
      </c>
      <c r="J4632" s="149" t="str" cm="1">
        <f t="array" ref="J4632">IF(ISERROR(INDEX('Non Compliance input'!$H$5:$H$156,MATCH(1,(A4632='Non Compliance input'!$A$5:$A$156)*(F4632&gt;='Non Compliance input'!$D$5:$D$156)*(E4632&lt;'Non Compliance input'!$E$5:$E$156)*('Non Compliance input'!$H$5:$H$156="Yes"),0))
),"","Yes")</f>
        <v/>
      </c>
      <c r="K4632" s="149">
        <f t="shared" si="649"/>
        <v>0</v>
      </c>
      <c r="L4632" s="162">
        <f t="shared" si="650"/>
        <v>0</v>
      </c>
      <c r="M4632" s="162" t="str" cm="1">
        <f t="array" ref="M4632">IF(ISERROR(INDEX('Non Compliance input'!$I$5:$I$156,MATCH(1,(A4632='Non Compliance input'!$A$5:$A$156)*(E4632&gt;='Non Compliance input'!$D$5:$D$156)*(F4632&lt;='Non Compliance input'!$E$5:$E$156)*('Non Compliance input'!$I$5:$I$156="Yes"),0))
),"","Yes")</f>
        <v/>
      </c>
      <c r="N4632" s="149" t="str">
        <f>IF(VLOOKUP($A4632,HourEndingOutage!$B$3:$F$746,5,0)="Outage","Outage","")</f>
        <v/>
      </c>
      <c r="O4632" s="18">
        <f t="shared" si="651"/>
        <v>0</v>
      </c>
      <c r="P4632" s="18" t="str">
        <f t="shared" si="652"/>
        <v/>
      </c>
      <c r="Q4632" s="18">
        <f t="shared" si="653"/>
        <v>0</v>
      </c>
      <c r="R4632" s="118"/>
    </row>
    <row r="4633" spans="1:18" x14ac:dyDescent="0.25">
      <c r="A4633" s="25">
        <f t="shared" si="645"/>
        <v>515</v>
      </c>
      <c r="B4633" s="23">
        <f t="shared" si="646"/>
        <v>44583</v>
      </c>
      <c r="C4633" s="24">
        <v>11</v>
      </c>
      <c r="D4633" s="54" t="str">
        <f t="shared" si="647"/>
        <v>ASET</v>
      </c>
      <c r="E4633" s="178"/>
      <c r="F4633" s="179"/>
      <c r="G4633" s="177"/>
      <c r="H4633" s="177"/>
      <c r="I4633" s="169">
        <f t="shared" si="648"/>
        <v>0</v>
      </c>
      <c r="J4633" s="149" t="str" cm="1">
        <f t="array" ref="J4633">IF(ISERROR(INDEX('Non Compliance input'!$H$5:$H$156,MATCH(1,(A4633='Non Compliance input'!$A$5:$A$156)*(F4633&gt;='Non Compliance input'!$D$5:$D$156)*(E4633&lt;'Non Compliance input'!$E$5:$E$156)*('Non Compliance input'!$H$5:$H$156="Yes"),0))
),"","Yes")</f>
        <v/>
      </c>
      <c r="K4633" s="149">
        <f t="shared" si="649"/>
        <v>0</v>
      </c>
      <c r="L4633" s="162">
        <f t="shared" si="650"/>
        <v>0</v>
      </c>
      <c r="M4633" s="162" t="str" cm="1">
        <f t="array" ref="M4633">IF(ISERROR(INDEX('Non Compliance input'!$I$5:$I$156,MATCH(1,(A4633='Non Compliance input'!$A$5:$A$156)*(E4633&gt;='Non Compliance input'!$D$5:$D$156)*(F4633&lt;='Non Compliance input'!$E$5:$E$156)*('Non Compliance input'!$I$5:$I$156="Yes"),0))
),"","Yes")</f>
        <v/>
      </c>
      <c r="N4633" s="149" t="str">
        <f>IF(VLOOKUP($A4633,HourEndingOutage!$B$3:$F$746,5,0)="Outage","Outage","")</f>
        <v/>
      </c>
      <c r="O4633" s="18">
        <f t="shared" si="651"/>
        <v>0</v>
      </c>
      <c r="P4633" s="18" t="str">
        <f t="shared" si="652"/>
        <v/>
      </c>
      <c r="Q4633" s="18">
        <f t="shared" si="653"/>
        <v>0</v>
      </c>
      <c r="R4633" s="118"/>
    </row>
    <row r="4634" spans="1:18" x14ac:dyDescent="0.25">
      <c r="A4634" s="25">
        <f t="shared" si="645"/>
        <v>515</v>
      </c>
      <c r="B4634" s="23">
        <f t="shared" si="646"/>
        <v>44583</v>
      </c>
      <c r="C4634" s="24">
        <v>11</v>
      </c>
      <c r="D4634" s="54" t="str">
        <f t="shared" si="647"/>
        <v>ASET</v>
      </c>
      <c r="E4634" s="178"/>
      <c r="F4634" s="179"/>
      <c r="G4634" s="177"/>
      <c r="H4634" s="177"/>
      <c r="I4634" s="169">
        <f t="shared" si="648"/>
        <v>0</v>
      </c>
      <c r="J4634" s="149" t="str" cm="1">
        <f t="array" ref="J4634">IF(ISERROR(INDEX('Non Compliance input'!$H$5:$H$156,MATCH(1,(A4634='Non Compliance input'!$A$5:$A$156)*(F4634&gt;='Non Compliance input'!$D$5:$D$156)*(E4634&lt;'Non Compliance input'!$E$5:$E$156)*('Non Compliance input'!$H$5:$H$156="Yes"),0))
),"","Yes")</f>
        <v/>
      </c>
      <c r="K4634" s="149">
        <f t="shared" si="649"/>
        <v>0</v>
      </c>
      <c r="L4634" s="162">
        <f t="shared" si="650"/>
        <v>0</v>
      </c>
      <c r="M4634" s="162" t="str" cm="1">
        <f t="array" ref="M4634">IF(ISERROR(INDEX('Non Compliance input'!$I$5:$I$156,MATCH(1,(A4634='Non Compliance input'!$A$5:$A$156)*(E4634&gt;='Non Compliance input'!$D$5:$D$156)*(F4634&lt;='Non Compliance input'!$E$5:$E$156)*('Non Compliance input'!$I$5:$I$156="Yes"),0))
),"","Yes")</f>
        <v/>
      </c>
      <c r="N4634" s="149" t="str">
        <f>IF(VLOOKUP($A4634,HourEndingOutage!$B$3:$F$746,5,0)="Outage","Outage","")</f>
        <v/>
      </c>
      <c r="O4634" s="18">
        <f t="shared" si="651"/>
        <v>0</v>
      </c>
      <c r="P4634" s="18" t="str">
        <f t="shared" si="652"/>
        <v/>
      </c>
      <c r="Q4634" s="18">
        <f t="shared" si="653"/>
        <v>0</v>
      </c>
      <c r="R4634" s="118"/>
    </row>
    <row r="4635" spans="1:18" x14ac:dyDescent="0.25">
      <c r="A4635" s="25">
        <f t="shared" si="645"/>
        <v>515</v>
      </c>
      <c r="B4635" s="23">
        <f t="shared" si="646"/>
        <v>44583</v>
      </c>
      <c r="C4635" s="24">
        <v>11</v>
      </c>
      <c r="D4635" s="54" t="str">
        <f t="shared" si="647"/>
        <v>ASET</v>
      </c>
      <c r="E4635" s="178"/>
      <c r="F4635" s="179"/>
      <c r="G4635" s="177"/>
      <c r="H4635" s="177"/>
      <c r="I4635" s="169">
        <f t="shared" si="648"/>
        <v>0</v>
      </c>
      <c r="J4635" s="149" t="str" cm="1">
        <f t="array" ref="J4635">IF(ISERROR(INDEX('Non Compliance input'!$H$5:$H$156,MATCH(1,(A4635='Non Compliance input'!$A$5:$A$156)*(F4635&gt;='Non Compliance input'!$D$5:$D$156)*(E4635&lt;'Non Compliance input'!$E$5:$E$156)*('Non Compliance input'!$H$5:$H$156="Yes"),0))
),"","Yes")</f>
        <v/>
      </c>
      <c r="K4635" s="149">
        <f t="shared" si="649"/>
        <v>0</v>
      </c>
      <c r="L4635" s="162">
        <f t="shared" si="650"/>
        <v>0</v>
      </c>
      <c r="M4635" s="162" t="str" cm="1">
        <f t="array" ref="M4635">IF(ISERROR(INDEX('Non Compliance input'!$I$5:$I$156,MATCH(1,(A4635='Non Compliance input'!$A$5:$A$156)*(E4635&gt;='Non Compliance input'!$D$5:$D$156)*(F4635&lt;='Non Compliance input'!$E$5:$E$156)*('Non Compliance input'!$I$5:$I$156="Yes"),0))
),"","Yes")</f>
        <v/>
      </c>
      <c r="N4635" s="149" t="str">
        <f>IF(VLOOKUP($A4635,HourEndingOutage!$B$3:$F$746,5,0)="Outage","Outage","")</f>
        <v/>
      </c>
      <c r="O4635" s="18">
        <f t="shared" si="651"/>
        <v>0</v>
      </c>
      <c r="P4635" s="18" t="str">
        <f t="shared" si="652"/>
        <v/>
      </c>
      <c r="Q4635" s="18">
        <f t="shared" si="653"/>
        <v>0</v>
      </c>
      <c r="R4635" s="118"/>
    </row>
    <row r="4636" spans="1:18" x14ac:dyDescent="0.25">
      <c r="A4636" s="25">
        <f t="shared" ref="A4636:A4699" si="654">IF(C4636=C4635,A4635,A4635+1)</f>
        <v>515</v>
      </c>
      <c r="B4636" s="23">
        <f t="shared" ref="B4636:B4699" si="655">IF(C4636&lt;C4635,B4635+1,B4635)</f>
        <v>44583</v>
      </c>
      <c r="C4636" s="24">
        <v>11</v>
      </c>
      <c r="D4636" s="54" t="str">
        <f t="shared" si="647"/>
        <v>ASET</v>
      </c>
      <c r="E4636" s="178"/>
      <c r="F4636" s="179"/>
      <c r="G4636" s="177"/>
      <c r="H4636" s="177"/>
      <c r="I4636" s="169">
        <f t="shared" si="648"/>
        <v>0</v>
      </c>
      <c r="J4636" s="149" t="str" cm="1">
        <f t="array" ref="J4636">IF(ISERROR(INDEX('Non Compliance input'!$H$5:$H$156,MATCH(1,(A4636='Non Compliance input'!$A$5:$A$156)*(F4636&gt;='Non Compliance input'!$D$5:$D$156)*(E4636&lt;'Non Compliance input'!$E$5:$E$156)*('Non Compliance input'!$H$5:$H$156="Yes"),0))
),"","Yes")</f>
        <v/>
      </c>
      <c r="K4636" s="149">
        <f t="shared" si="649"/>
        <v>0</v>
      </c>
      <c r="L4636" s="162">
        <f t="shared" si="650"/>
        <v>0</v>
      </c>
      <c r="M4636" s="162" t="str" cm="1">
        <f t="array" ref="M4636">IF(ISERROR(INDEX('Non Compliance input'!$I$5:$I$156,MATCH(1,(A4636='Non Compliance input'!$A$5:$A$156)*(E4636&gt;='Non Compliance input'!$D$5:$D$156)*(F4636&lt;='Non Compliance input'!$E$5:$E$156)*('Non Compliance input'!$I$5:$I$156="Yes"),0))
),"","Yes")</f>
        <v/>
      </c>
      <c r="N4636" s="149" t="str">
        <f>IF(VLOOKUP($A4636,HourEndingOutage!$B$3:$F$746,5,0)="Outage","Outage","")</f>
        <v/>
      </c>
      <c r="O4636" s="18">
        <f t="shared" si="651"/>
        <v>0</v>
      </c>
      <c r="P4636" s="18" t="str">
        <f t="shared" si="652"/>
        <v/>
      </c>
      <c r="Q4636" s="18">
        <f t="shared" si="653"/>
        <v>0</v>
      </c>
      <c r="R4636" s="118"/>
    </row>
    <row r="4637" spans="1:18" x14ac:dyDescent="0.25">
      <c r="A4637" s="25">
        <f t="shared" si="654"/>
        <v>515</v>
      </c>
      <c r="B4637" s="23">
        <f t="shared" si="655"/>
        <v>44583</v>
      </c>
      <c r="C4637" s="24">
        <v>11</v>
      </c>
      <c r="D4637" s="54" t="str">
        <f t="shared" si="647"/>
        <v>ASET</v>
      </c>
      <c r="E4637" s="178"/>
      <c r="F4637" s="179"/>
      <c r="G4637" s="177"/>
      <c r="H4637" s="177"/>
      <c r="I4637" s="169">
        <f t="shared" si="648"/>
        <v>0</v>
      </c>
      <c r="J4637" s="149" t="str" cm="1">
        <f t="array" ref="J4637">IF(ISERROR(INDEX('Non Compliance input'!$H$5:$H$156,MATCH(1,(A4637='Non Compliance input'!$A$5:$A$156)*(F4637&gt;='Non Compliance input'!$D$5:$D$156)*(E4637&lt;'Non Compliance input'!$E$5:$E$156)*('Non Compliance input'!$H$5:$H$156="Yes"),0))
),"","Yes")</f>
        <v/>
      </c>
      <c r="K4637" s="149">
        <f t="shared" si="649"/>
        <v>0</v>
      </c>
      <c r="L4637" s="162">
        <f t="shared" si="650"/>
        <v>0</v>
      </c>
      <c r="M4637" s="162" t="str" cm="1">
        <f t="array" ref="M4637">IF(ISERROR(INDEX('Non Compliance input'!$I$5:$I$156,MATCH(1,(A4637='Non Compliance input'!$A$5:$A$156)*(E4637&gt;='Non Compliance input'!$D$5:$D$156)*(F4637&lt;='Non Compliance input'!$E$5:$E$156)*('Non Compliance input'!$I$5:$I$156="Yes"),0))
),"","Yes")</f>
        <v/>
      </c>
      <c r="N4637" s="149" t="str">
        <f>IF(VLOOKUP($A4637,HourEndingOutage!$B$3:$F$746,5,0)="Outage","Outage","")</f>
        <v/>
      </c>
      <c r="O4637" s="18">
        <f t="shared" si="651"/>
        <v>0</v>
      </c>
      <c r="P4637" s="18" t="str">
        <f t="shared" si="652"/>
        <v/>
      </c>
      <c r="Q4637" s="18">
        <f t="shared" si="653"/>
        <v>0</v>
      </c>
      <c r="R4637" s="118"/>
    </row>
    <row r="4638" spans="1:18" x14ac:dyDescent="0.25">
      <c r="A4638" s="25">
        <f t="shared" si="654"/>
        <v>516</v>
      </c>
      <c r="B4638" s="23">
        <f t="shared" si="655"/>
        <v>44583</v>
      </c>
      <c r="C4638" s="24">
        <v>12</v>
      </c>
      <c r="D4638" s="54" t="str">
        <f t="shared" si="647"/>
        <v>ASET</v>
      </c>
      <c r="E4638" s="178"/>
      <c r="F4638" s="179"/>
      <c r="G4638" s="177"/>
      <c r="H4638" s="177"/>
      <c r="I4638" s="169">
        <f t="shared" si="648"/>
        <v>0</v>
      </c>
      <c r="J4638" s="149" t="str" cm="1">
        <f t="array" ref="J4638">IF(ISERROR(INDEX('Non Compliance input'!$H$5:$H$156,MATCH(1,(A4638='Non Compliance input'!$A$5:$A$156)*(F4638&gt;='Non Compliance input'!$D$5:$D$156)*(E4638&lt;'Non Compliance input'!$E$5:$E$156)*('Non Compliance input'!$H$5:$H$156="Yes"),0))
),"","Yes")</f>
        <v/>
      </c>
      <c r="K4638" s="149">
        <f t="shared" si="649"/>
        <v>0</v>
      </c>
      <c r="L4638" s="162">
        <f t="shared" si="650"/>
        <v>0</v>
      </c>
      <c r="M4638" s="162" t="str" cm="1">
        <f t="array" ref="M4638">IF(ISERROR(INDEX('Non Compliance input'!$I$5:$I$156,MATCH(1,(A4638='Non Compliance input'!$A$5:$A$156)*(E4638&gt;='Non Compliance input'!$D$5:$D$156)*(F4638&lt;='Non Compliance input'!$E$5:$E$156)*('Non Compliance input'!$I$5:$I$156="Yes"),0))
),"","Yes")</f>
        <v/>
      </c>
      <c r="N4638" s="149" t="str">
        <f>IF(VLOOKUP($A4638,HourEndingOutage!$B$3:$F$746,5,0)="Outage","Outage","")</f>
        <v/>
      </c>
      <c r="O4638" s="18">
        <f t="shared" si="651"/>
        <v>0</v>
      </c>
      <c r="P4638" s="18" t="str">
        <f t="shared" si="652"/>
        <v/>
      </c>
      <c r="Q4638" s="18">
        <f t="shared" si="653"/>
        <v>0</v>
      </c>
      <c r="R4638" s="118"/>
    </row>
    <row r="4639" spans="1:18" x14ac:dyDescent="0.25">
      <c r="A4639" s="25">
        <f t="shared" si="654"/>
        <v>516</v>
      </c>
      <c r="B4639" s="23">
        <f t="shared" si="655"/>
        <v>44583</v>
      </c>
      <c r="C4639" s="24">
        <v>12</v>
      </c>
      <c r="D4639" s="54" t="str">
        <f t="shared" si="647"/>
        <v>ASET</v>
      </c>
      <c r="E4639" s="178"/>
      <c r="F4639" s="179"/>
      <c r="G4639" s="177"/>
      <c r="H4639" s="177"/>
      <c r="I4639" s="169">
        <f t="shared" si="648"/>
        <v>0</v>
      </c>
      <c r="J4639" s="149" t="str" cm="1">
        <f t="array" ref="J4639">IF(ISERROR(INDEX('Non Compliance input'!$H$5:$H$156,MATCH(1,(A4639='Non Compliance input'!$A$5:$A$156)*(F4639&gt;='Non Compliance input'!$D$5:$D$156)*(E4639&lt;'Non Compliance input'!$E$5:$E$156)*('Non Compliance input'!$H$5:$H$156="Yes"),0))
),"","Yes")</f>
        <v/>
      </c>
      <c r="K4639" s="149">
        <f t="shared" si="649"/>
        <v>0</v>
      </c>
      <c r="L4639" s="162">
        <f t="shared" si="650"/>
        <v>0</v>
      </c>
      <c r="M4639" s="162" t="str" cm="1">
        <f t="array" ref="M4639">IF(ISERROR(INDEX('Non Compliance input'!$I$5:$I$156,MATCH(1,(A4639='Non Compliance input'!$A$5:$A$156)*(E4639&gt;='Non Compliance input'!$D$5:$D$156)*(F4639&lt;='Non Compliance input'!$E$5:$E$156)*('Non Compliance input'!$I$5:$I$156="Yes"),0))
),"","Yes")</f>
        <v/>
      </c>
      <c r="N4639" s="149" t="str">
        <f>IF(VLOOKUP($A4639,HourEndingOutage!$B$3:$F$746,5,0)="Outage","Outage","")</f>
        <v/>
      </c>
      <c r="O4639" s="18">
        <f t="shared" si="651"/>
        <v>0</v>
      </c>
      <c r="P4639" s="18" t="str">
        <f t="shared" si="652"/>
        <v/>
      </c>
      <c r="Q4639" s="18">
        <f t="shared" si="653"/>
        <v>0</v>
      </c>
      <c r="R4639" s="118"/>
    </row>
    <row r="4640" spans="1:18" x14ac:dyDescent="0.25">
      <c r="A4640" s="25">
        <f t="shared" si="654"/>
        <v>516</v>
      </c>
      <c r="B4640" s="23">
        <f t="shared" si="655"/>
        <v>44583</v>
      </c>
      <c r="C4640" s="24">
        <v>12</v>
      </c>
      <c r="D4640" s="54" t="str">
        <f t="shared" si="647"/>
        <v>ASET</v>
      </c>
      <c r="E4640" s="178"/>
      <c r="F4640" s="179"/>
      <c r="G4640" s="177"/>
      <c r="H4640" s="177"/>
      <c r="I4640" s="169">
        <f t="shared" si="648"/>
        <v>0</v>
      </c>
      <c r="J4640" s="149" t="str" cm="1">
        <f t="array" ref="J4640">IF(ISERROR(INDEX('Non Compliance input'!$H$5:$H$156,MATCH(1,(A4640='Non Compliance input'!$A$5:$A$156)*(F4640&gt;='Non Compliance input'!$D$5:$D$156)*(E4640&lt;'Non Compliance input'!$E$5:$E$156)*('Non Compliance input'!$H$5:$H$156="Yes"),0))
),"","Yes")</f>
        <v/>
      </c>
      <c r="K4640" s="149">
        <f t="shared" si="649"/>
        <v>0</v>
      </c>
      <c r="L4640" s="162">
        <f t="shared" si="650"/>
        <v>0</v>
      </c>
      <c r="M4640" s="162" t="str" cm="1">
        <f t="array" ref="M4640">IF(ISERROR(INDEX('Non Compliance input'!$I$5:$I$156,MATCH(1,(A4640='Non Compliance input'!$A$5:$A$156)*(E4640&gt;='Non Compliance input'!$D$5:$D$156)*(F4640&lt;='Non Compliance input'!$E$5:$E$156)*('Non Compliance input'!$I$5:$I$156="Yes"),0))
),"","Yes")</f>
        <v/>
      </c>
      <c r="N4640" s="149" t="str">
        <f>IF(VLOOKUP($A4640,HourEndingOutage!$B$3:$F$746,5,0)="Outage","Outage","")</f>
        <v/>
      </c>
      <c r="O4640" s="18">
        <f t="shared" si="651"/>
        <v>0</v>
      </c>
      <c r="P4640" s="18" t="str">
        <f t="shared" si="652"/>
        <v/>
      </c>
      <c r="Q4640" s="18">
        <f t="shared" si="653"/>
        <v>0</v>
      </c>
      <c r="R4640" s="118"/>
    </row>
    <row r="4641" spans="1:18" x14ac:dyDescent="0.25">
      <c r="A4641" s="25">
        <f t="shared" si="654"/>
        <v>516</v>
      </c>
      <c r="B4641" s="23">
        <f t="shared" si="655"/>
        <v>44583</v>
      </c>
      <c r="C4641" s="24">
        <v>12</v>
      </c>
      <c r="D4641" s="54" t="str">
        <f t="shared" si="647"/>
        <v>ASET</v>
      </c>
      <c r="E4641" s="178"/>
      <c r="F4641" s="179"/>
      <c r="G4641" s="177"/>
      <c r="H4641" s="177"/>
      <c r="I4641" s="169">
        <f t="shared" si="648"/>
        <v>0</v>
      </c>
      <c r="J4641" s="149" t="str" cm="1">
        <f t="array" ref="J4641">IF(ISERROR(INDEX('Non Compliance input'!$H$5:$H$156,MATCH(1,(A4641='Non Compliance input'!$A$5:$A$156)*(F4641&gt;='Non Compliance input'!$D$5:$D$156)*(E4641&lt;'Non Compliance input'!$E$5:$E$156)*('Non Compliance input'!$H$5:$H$156="Yes"),0))
),"","Yes")</f>
        <v/>
      </c>
      <c r="K4641" s="149">
        <f t="shared" si="649"/>
        <v>0</v>
      </c>
      <c r="L4641" s="162">
        <f t="shared" si="650"/>
        <v>0</v>
      </c>
      <c r="M4641" s="162" t="str" cm="1">
        <f t="array" ref="M4641">IF(ISERROR(INDEX('Non Compliance input'!$I$5:$I$156,MATCH(1,(A4641='Non Compliance input'!$A$5:$A$156)*(E4641&gt;='Non Compliance input'!$D$5:$D$156)*(F4641&lt;='Non Compliance input'!$E$5:$E$156)*('Non Compliance input'!$I$5:$I$156="Yes"),0))
),"","Yes")</f>
        <v/>
      </c>
      <c r="N4641" s="149" t="str">
        <f>IF(VLOOKUP($A4641,HourEndingOutage!$B$3:$F$746,5,0)="Outage","Outage","")</f>
        <v/>
      </c>
      <c r="O4641" s="18">
        <f t="shared" si="651"/>
        <v>0</v>
      </c>
      <c r="P4641" s="18" t="str">
        <f t="shared" si="652"/>
        <v/>
      </c>
      <c r="Q4641" s="18">
        <f t="shared" si="653"/>
        <v>0</v>
      </c>
      <c r="R4641" s="118"/>
    </row>
    <row r="4642" spans="1:18" x14ac:dyDescent="0.25">
      <c r="A4642" s="25">
        <f t="shared" si="654"/>
        <v>516</v>
      </c>
      <c r="B4642" s="23">
        <f t="shared" si="655"/>
        <v>44583</v>
      </c>
      <c r="C4642" s="24">
        <v>12</v>
      </c>
      <c r="D4642" s="54" t="str">
        <f t="shared" si="647"/>
        <v>ASET</v>
      </c>
      <c r="E4642" s="178"/>
      <c r="F4642" s="179"/>
      <c r="G4642" s="177"/>
      <c r="H4642" s="177"/>
      <c r="I4642" s="169">
        <f t="shared" si="648"/>
        <v>0</v>
      </c>
      <c r="J4642" s="149" t="str" cm="1">
        <f t="array" ref="J4642">IF(ISERROR(INDEX('Non Compliance input'!$H$5:$H$156,MATCH(1,(A4642='Non Compliance input'!$A$5:$A$156)*(F4642&gt;='Non Compliance input'!$D$5:$D$156)*(E4642&lt;'Non Compliance input'!$E$5:$E$156)*('Non Compliance input'!$H$5:$H$156="Yes"),0))
),"","Yes")</f>
        <v/>
      </c>
      <c r="K4642" s="149">
        <f t="shared" si="649"/>
        <v>0</v>
      </c>
      <c r="L4642" s="162">
        <f t="shared" si="650"/>
        <v>0</v>
      </c>
      <c r="M4642" s="162" t="str" cm="1">
        <f t="array" ref="M4642">IF(ISERROR(INDEX('Non Compliance input'!$I$5:$I$156,MATCH(1,(A4642='Non Compliance input'!$A$5:$A$156)*(E4642&gt;='Non Compliance input'!$D$5:$D$156)*(F4642&lt;='Non Compliance input'!$E$5:$E$156)*('Non Compliance input'!$I$5:$I$156="Yes"),0))
),"","Yes")</f>
        <v/>
      </c>
      <c r="N4642" s="149" t="str">
        <f>IF(VLOOKUP($A4642,HourEndingOutage!$B$3:$F$746,5,0)="Outage","Outage","")</f>
        <v/>
      </c>
      <c r="O4642" s="18">
        <f t="shared" si="651"/>
        <v>0</v>
      </c>
      <c r="P4642" s="18" t="str">
        <f t="shared" si="652"/>
        <v/>
      </c>
      <c r="Q4642" s="18">
        <f t="shared" si="653"/>
        <v>0</v>
      </c>
      <c r="R4642" s="118"/>
    </row>
    <row r="4643" spans="1:18" x14ac:dyDescent="0.25">
      <c r="A4643" s="25">
        <f t="shared" si="654"/>
        <v>516</v>
      </c>
      <c r="B4643" s="23">
        <f t="shared" si="655"/>
        <v>44583</v>
      </c>
      <c r="C4643" s="24">
        <v>12</v>
      </c>
      <c r="D4643" s="54" t="str">
        <f t="shared" si="647"/>
        <v>ASET</v>
      </c>
      <c r="E4643" s="178"/>
      <c r="F4643" s="179"/>
      <c r="G4643" s="177"/>
      <c r="H4643" s="177"/>
      <c r="I4643" s="169">
        <f t="shared" si="648"/>
        <v>0</v>
      </c>
      <c r="J4643" s="149" t="str" cm="1">
        <f t="array" ref="J4643">IF(ISERROR(INDEX('Non Compliance input'!$H$5:$H$156,MATCH(1,(A4643='Non Compliance input'!$A$5:$A$156)*(F4643&gt;='Non Compliance input'!$D$5:$D$156)*(E4643&lt;'Non Compliance input'!$E$5:$E$156)*('Non Compliance input'!$H$5:$H$156="Yes"),0))
),"","Yes")</f>
        <v/>
      </c>
      <c r="K4643" s="149">
        <f t="shared" si="649"/>
        <v>0</v>
      </c>
      <c r="L4643" s="162">
        <f t="shared" si="650"/>
        <v>0</v>
      </c>
      <c r="M4643" s="162" t="str" cm="1">
        <f t="array" ref="M4643">IF(ISERROR(INDEX('Non Compliance input'!$I$5:$I$156,MATCH(1,(A4643='Non Compliance input'!$A$5:$A$156)*(E4643&gt;='Non Compliance input'!$D$5:$D$156)*(F4643&lt;='Non Compliance input'!$E$5:$E$156)*('Non Compliance input'!$I$5:$I$156="Yes"),0))
),"","Yes")</f>
        <v/>
      </c>
      <c r="N4643" s="149" t="str">
        <f>IF(VLOOKUP($A4643,HourEndingOutage!$B$3:$F$746,5,0)="Outage","Outage","")</f>
        <v/>
      </c>
      <c r="O4643" s="18">
        <f t="shared" si="651"/>
        <v>0</v>
      </c>
      <c r="P4643" s="18" t="str">
        <f t="shared" si="652"/>
        <v/>
      </c>
      <c r="Q4643" s="18">
        <f t="shared" si="653"/>
        <v>0</v>
      </c>
      <c r="R4643" s="118"/>
    </row>
    <row r="4644" spans="1:18" x14ac:dyDescent="0.25">
      <c r="A4644" s="25">
        <f t="shared" si="654"/>
        <v>516</v>
      </c>
      <c r="B4644" s="23">
        <f t="shared" si="655"/>
        <v>44583</v>
      </c>
      <c r="C4644" s="24">
        <v>12</v>
      </c>
      <c r="D4644" s="54" t="str">
        <f t="shared" si="647"/>
        <v>ASET</v>
      </c>
      <c r="E4644" s="178"/>
      <c r="F4644" s="179"/>
      <c r="G4644" s="177"/>
      <c r="H4644" s="177"/>
      <c r="I4644" s="169">
        <f t="shared" si="648"/>
        <v>0</v>
      </c>
      <c r="J4644" s="149" t="str" cm="1">
        <f t="array" ref="J4644">IF(ISERROR(INDEX('Non Compliance input'!$H$5:$H$156,MATCH(1,(A4644='Non Compliance input'!$A$5:$A$156)*(F4644&gt;='Non Compliance input'!$D$5:$D$156)*(E4644&lt;'Non Compliance input'!$E$5:$E$156)*('Non Compliance input'!$H$5:$H$156="Yes"),0))
),"","Yes")</f>
        <v/>
      </c>
      <c r="K4644" s="149">
        <f t="shared" si="649"/>
        <v>0</v>
      </c>
      <c r="L4644" s="162">
        <f t="shared" si="650"/>
        <v>0</v>
      </c>
      <c r="M4644" s="162" t="str" cm="1">
        <f t="array" ref="M4644">IF(ISERROR(INDEX('Non Compliance input'!$I$5:$I$156,MATCH(1,(A4644='Non Compliance input'!$A$5:$A$156)*(E4644&gt;='Non Compliance input'!$D$5:$D$156)*(F4644&lt;='Non Compliance input'!$E$5:$E$156)*('Non Compliance input'!$I$5:$I$156="Yes"),0))
),"","Yes")</f>
        <v/>
      </c>
      <c r="N4644" s="149" t="str">
        <f>IF(VLOOKUP($A4644,HourEndingOutage!$B$3:$F$746,5,0)="Outage","Outage","")</f>
        <v/>
      </c>
      <c r="O4644" s="18">
        <f t="shared" si="651"/>
        <v>0</v>
      </c>
      <c r="P4644" s="18" t="str">
        <f t="shared" si="652"/>
        <v/>
      </c>
      <c r="Q4644" s="18">
        <f t="shared" si="653"/>
        <v>0</v>
      </c>
      <c r="R4644" s="118"/>
    </row>
    <row r="4645" spans="1:18" x14ac:dyDescent="0.25">
      <c r="A4645" s="25">
        <f t="shared" si="654"/>
        <v>516</v>
      </c>
      <c r="B4645" s="23">
        <f t="shared" si="655"/>
        <v>44583</v>
      </c>
      <c r="C4645" s="24">
        <v>12</v>
      </c>
      <c r="D4645" s="54" t="str">
        <f t="shared" si="647"/>
        <v>ASET</v>
      </c>
      <c r="E4645" s="178"/>
      <c r="F4645" s="179"/>
      <c r="G4645" s="177"/>
      <c r="H4645" s="177"/>
      <c r="I4645" s="169">
        <f t="shared" si="648"/>
        <v>0</v>
      </c>
      <c r="J4645" s="149" t="str" cm="1">
        <f t="array" ref="J4645">IF(ISERROR(INDEX('Non Compliance input'!$H$5:$H$156,MATCH(1,(A4645='Non Compliance input'!$A$5:$A$156)*(F4645&gt;='Non Compliance input'!$D$5:$D$156)*(E4645&lt;'Non Compliance input'!$E$5:$E$156)*('Non Compliance input'!$H$5:$H$156="Yes"),0))
),"","Yes")</f>
        <v/>
      </c>
      <c r="K4645" s="149">
        <f t="shared" si="649"/>
        <v>0</v>
      </c>
      <c r="L4645" s="162">
        <f t="shared" si="650"/>
        <v>0</v>
      </c>
      <c r="M4645" s="162" t="str" cm="1">
        <f t="array" ref="M4645">IF(ISERROR(INDEX('Non Compliance input'!$I$5:$I$156,MATCH(1,(A4645='Non Compliance input'!$A$5:$A$156)*(E4645&gt;='Non Compliance input'!$D$5:$D$156)*(F4645&lt;='Non Compliance input'!$E$5:$E$156)*('Non Compliance input'!$I$5:$I$156="Yes"),0))
),"","Yes")</f>
        <v/>
      </c>
      <c r="N4645" s="149" t="str">
        <f>IF(VLOOKUP($A4645,HourEndingOutage!$B$3:$F$746,5,0)="Outage","Outage","")</f>
        <v/>
      </c>
      <c r="O4645" s="18">
        <f t="shared" si="651"/>
        <v>0</v>
      </c>
      <c r="P4645" s="18" t="str">
        <f t="shared" si="652"/>
        <v/>
      </c>
      <c r="Q4645" s="18">
        <f t="shared" si="653"/>
        <v>0</v>
      </c>
      <c r="R4645" s="118"/>
    </row>
    <row r="4646" spans="1:18" x14ac:dyDescent="0.25">
      <c r="A4646" s="25">
        <f t="shared" si="654"/>
        <v>516</v>
      </c>
      <c r="B4646" s="23">
        <f t="shared" si="655"/>
        <v>44583</v>
      </c>
      <c r="C4646" s="24">
        <v>12</v>
      </c>
      <c r="D4646" s="54" t="str">
        <f t="shared" si="647"/>
        <v>ASET</v>
      </c>
      <c r="E4646" s="178"/>
      <c r="F4646" s="179"/>
      <c r="G4646" s="177"/>
      <c r="H4646" s="177"/>
      <c r="I4646" s="169">
        <f t="shared" si="648"/>
        <v>0</v>
      </c>
      <c r="J4646" s="149" t="str" cm="1">
        <f t="array" ref="J4646">IF(ISERROR(INDEX('Non Compliance input'!$H$5:$H$156,MATCH(1,(A4646='Non Compliance input'!$A$5:$A$156)*(F4646&gt;='Non Compliance input'!$D$5:$D$156)*(E4646&lt;'Non Compliance input'!$E$5:$E$156)*('Non Compliance input'!$H$5:$H$156="Yes"),0))
),"","Yes")</f>
        <v/>
      </c>
      <c r="K4646" s="149">
        <f t="shared" si="649"/>
        <v>0</v>
      </c>
      <c r="L4646" s="162">
        <f t="shared" si="650"/>
        <v>0</v>
      </c>
      <c r="M4646" s="162" t="str" cm="1">
        <f t="array" ref="M4646">IF(ISERROR(INDEX('Non Compliance input'!$I$5:$I$156,MATCH(1,(A4646='Non Compliance input'!$A$5:$A$156)*(E4646&gt;='Non Compliance input'!$D$5:$D$156)*(F4646&lt;='Non Compliance input'!$E$5:$E$156)*('Non Compliance input'!$I$5:$I$156="Yes"),0))
),"","Yes")</f>
        <v/>
      </c>
      <c r="N4646" s="149" t="str">
        <f>IF(VLOOKUP($A4646,HourEndingOutage!$B$3:$F$746,5,0)="Outage","Outage","")</f>
        <v/>
      </c>
      <c r="O4646" s="18">
        <f t="shared" si="651"/>
        <v>0</v>
      </c>
      <c r="P4646" s="18" t="str">
        <f t="shared" si="652"/>
        <v/>
      </c>
      <c r="Q4646" s="18">
        <f t="shared" si="653"/>
        <v>0</v>
      </c>
      <c r="R4646" s="118"/>
    </row>
    <row r="4647" spans="1:18" x14ac:dyDescent="0.25">
      <c r="A4647" s="25">
        <f t="shared" si="654"/>
        <v>517</v>
      </c>
      <c r="B4647" s="23">
        <f t="shared" si="655"/>
        <v>44583</v>
      </c>
      <c r="C4647" s="24">
        <v>13</v>
      </c>
      <c r="D4647" s="54" t="str">
        <f t="shared" si="647"/>
        <v>ASET</v>
      </c>
      <c r="E4647" s="178"/>
      <c r="F4647" s="179"/>
      <c r="G4647" s="177"/>
      <c r="H4647" s="177"/>
      <c r="I4647" s="169">
        <f t="shared" si="648"/>
        <v>0</v>
      </c>
      <c r="J4647" s="149" t="str" cm="1">
        <f t="array" ref="J4647">IF(ISERROR(INDEX('Non Compliance input'!$H$5:$H$156,MATCH(1,(A4647='Non Compliance input'!$A$5:$A$156)*(F4647&gt;='Non Compliance input'!$D$5:$D$156)*(E4647&lt;'Non Compliance input'!$E$5:$E$156)*('Non Compliance input'!$H$5:$H$156="Yes"),0))
),"","Yes")</f>
        <v/>
      </c>
      <c r="K4647" s="149">
        <f t="shared" si="649"/>
        <v>0</v>
      </c>
      <c r="L4647" s="162">
        <f t="shared" si="650"/>
        <v>0</v>
      </c>
      <c r="M4647" s="162" t="str" cm="1">
        <f t="array" ref="M4647">IF(ISERROR(INDEX('Non Compliance input'!$I$5:$I$156,MATCH(1,(A4647='Non Compliance input'!$A$5:$A$156)*(E4647&gt;='Non Compliance input'!$D$5:$D$156)*(F4647&lt;='Non Compliance input'!$E$5:$E$156)*('Non Compliance input'!$I$5:$I$156="Yes"),0))
),"","Yes")</f>
        <v/>
      </c>
      <c r="N4647" s="149" t="str">
        <f>IF(VLOOKUP($A4647,HourEndingOutage!$B$3:$F$746,5,0)="Outage","Outage","")</f>
        <v/>
      </c>
      <c r="O4647" s="18">
        <f t="shared" si="651"/>
        <v>0</v>
      </c>
      <c r="P4647" s="18" t="str">
        <f t="shared" si="652"/>
        <v/>
      </c>
      <c r="Q4647" s="18">
        <f t="shared" si="653"/>
        <v>0</v>
      </c>
      <c r="R4647" s="118"/>
    </row>
    <row r="4648" spans="1:18" x14ac:dyDescent="0.25">
      <c r="A4648" s="25">
        <f t="shared" si="654"/>
        <v>517</v>
      </c>
      <c r="B4648" s="23">
        <f t="shared" si="655"/>
        <v>44583</v>
      </c>
      <c r="C4648" s="24">
        <v>13</v>
      </c>
      <c r="D4648" s="54" t="str">
        <f t="shared" si="647"/>
        <v>ASET</v>
      </c>
      <c r="E4648" s="178"/>
      <c r="F4648" s="179"/>
      <c r="G4648" s="177"/>
      <c r="H4648" s="177"/>
      <c r="I4648" s="169">
        <f t="shared" si="648"/>
        <v>0</v>
      </c>
      <c r="J4648" s="149" t="str" cm="1">
        <f t="array" ref="J4648">IF(ISERROR(INDEX('Non Compliance input'!$H$5:$H$156,MATCH(1,(A4648='Non Compliance input'!$A$5:$A$156)*(F4648&gt;='Non Compliance input'!$D$5:$D$156)*(E4648&lt;'Non Compliance input'!$E$5:$E$156)*('Non Compliance input'!$H$5:$H$156="Yes"),0))
),"","Yes")</f>
        <v/>
      </c>
      <c r="K4648" s="149">
        <f t="shared" si="649"/>
        <v>0</v>
      </c>
      <c r="L4648" s="162">
        <f t="shared" si="650"/>
        <v>0</v>
      </c>
      <c r="M4648" s="162" t="str" cm="1">
        <f t="array" ref="M4648">IF(ISERROR(INDEX('Non Compliance input'!$I$5:$I$156,MATCH(1,(A4648='Non Compliance input'!$A$5:$A$156)*(E4648&gt;='Non Compliance input'!$D$5:$D$156)*(F4648&lt;='Non Compliance input'!$E$5:$E$156)*('Non Compliance input'!$I$5:$I$156="Yes"),0))
),"","Yes")</f>
        <v/>
      </c>
      <c r="N4648" s="149" t="str">
        <f>IF(VLOOKUP($A4648,HourEndingOutage!$B$3:$F$746,5,0)="Outage","Outage","")</f>
        <v/>
      </c>
      <c r="O4648" s="18">
        <f t="shared" si="651"/>
        <v>0</v>
      </c>
      <c r="P4648" s="18" t="str">
        <f t="shared" si="652"/>
        <v/>
      </c>
      <c r="Q4648" s="18">
        <f t="shared" si="653"/>
        <v>0</v>
      </c>
      <c r="R4648" s="118"/>
    </row>
    <row r="4649" spans="1:18" x14ac:dyDescent="0.25">
      <c r="A4649" s="25">
        <f t="shared" si="654"/>
        <v>517</v>
      </c>
      <c r="B4649" s="23">
        <f t="shared" si="655"/>
        <v>44583</v>
      </c>
      <c r="C4649" s="24">
        <v>13</v>
      </c>
      <c r="D4649" s="54" t="str">
        <f t="shared" si="647"/>
        <v>ASET</v>
      </c>
      <c r="E4649" s="178"/>
      <c r="F4649" s="179"/>
      <c r="G4649" s="177"/>
      <c r="H4649" s="177"/>
      <c r="I4649" s="169">
        <f t="shared" si="648"/>
        <v>0</v>
      </c>
      <c r="J4649" s="149" t="str" cm="1">
        <f t="array" ref="J4649">IF(ISERROR(INDEX('Non Compliance input'!$H$5:$H$156,MATCH(1,(A4649='Non Compliance input'!$A$5:$A$156)*(F4649&gt;='Non Compliance input'!$D$5:$D$156)*(E4649&lt;'Non Compliance input'!$E$5:$E$156)*('Non Compliance input'!$H$5:$H$156="Yes"),0))
),"","Yes")</f>
        <v/>
      </c>
      <c r="K4649" s="149">
        <f t="shared" si="649"/>
        <v>0</v>
      </c>
      <c r="L4649" s="162">
        <f t="shared" si="650"/>
        <v>0</v>
      </c>
      <c r="M4649" s="162" t="str" cm="1">
        <f t="array" ref="M4649">IF(ISERROR(INDEX('Non Compliance input'!$I$5:$I$156,MATCH(1,(A4649='Non Compliance input'!$A$5:$A$156)*(E4649&gt;='Non Compliance input'!$D$5:$D$156)*(F4649&lt;='Non Compliance input'!$E$5:$E$156)*('Non Compliance input'!$I$5:$I$156="Yes"),0))
),"","Yes")</f>
        <v/>
      </c>
      <c r="N4649" s="149" t="str">
        <f>IF(VLOOKUP($A4649,HourEndingOutage!$B$3:$F$746,5,0)="Outage","Outage","")</f>
        <v/>
      </c>
      <c r="O4649" s="18">
        <f t="shared" si="651"/>
        <v>0</v>
      </c>
      <c r="P4649" s="18" t="str">
        <f t="shared" si="652"/>
        <v/>
      </c>
      <c r="Q4649" s="18">
        <f t="shared" si="653"/>
        <v>0</v>
      </c>
      <c r="R4649" s="118"/>
    </row>
    <row r="4650" spans="1:18" x14ac:dyDescent="0.25">
      <c r="A4650" s="25">
        <f t="shared" si="654"/>
        <v>517</v>
      </c>
      <c r="B4650" s="23">
        <f t="shared" si="655"/>
        <v>44583</v>
      </c>
      <c r="C4650" s="24">
        <v>13</v>
      </c>
      <c r="D4650" s="54" t="str">
        <f t="shared" si="647"/>
        <v>ASET</v>
      </c>
      <c r="E4650" s="178"/>
      <c r="F4650" s="179"/>
      <c r="G4650" s="177"/>
      <c r="H4650" s="177"/>
      <c r="I4650" s="169">
        <f t="shared" si="648"/>
        <v>0</v>
      </c>
      <c r="J4650" s="149" t="str" cm="1">
        <f t="array" ref="J4650">IF(ISERROR(INDEX('Non Compliance input'!$H$5:$H$156,MATCH(1,(A4650='Non Compliance input'!$A$5:$A$156)*(F4650&gt;='Non Compliance input'!$D$5:$D$156)*(E4650&lt;'Non Compliance input'!$E$5:$E$156)*('Non Compliance input'!$H$5:$H$156="Yes"),0))
),"","Yes")</f>
        <v/>
      </c>
      <c r="K4650" s="149">
        <f t="shared" si="649"/>
        <v>0</v>
      </c>
      <c r="L4650" s="162">
        <f t="shared" si="650"/>
        <v>0</v>
      </c>
      <c r="M4650" s="162" t="str" cm="1">
        <f t="array" ref="M4650">IF(ISERROR(INDEX('Non Compliance input'!$I$5:$I$156,MATCH(1,(A4650='Non Compliance input'!$A$5:$A$156)*(E4650&gt;='Non Compliance input'!$D$5:$D$156)*(F4650&lt;='Non Compliance input'!$E$5:$E$156)*('Non Compliance input'!$I$5:$I$156="Yes"),0))
),"","Yes")</f>
        <v/>
      </c>
      <c r="N4650" s="149" t="str">
        <f>IF(VLOOKUP($A4650,HourEndingOutage!$B$3:$F$746,5,0)="Outage","Outage","")</f>
        <v/>
      </c>
      <c r="O4650" s="18">
        <f t="shared" si="651"/>
        <v>0</v>
      </c>
      <c r="P4650" s="18" t="str">
        <f t="shared" si="652"/>
        <v/>
      </c>
      <c r="Q4650" s="18">
        <f t="shared" si="653"/>
        <v>0</v>
      </c>
      <c r="R4650" s="118"/>
    </row>
    <row r="4651" spans="1:18" x14ac:dyDescent="0.25">
      <c r="A4651" s="25">
        <f t="shared" si="654"/>
        <v>517</v>
      </c>
      <c r="B4651" s="23">
        <f t="shared" si="655"/>
        <v>44583</v>
      </c>
      <c r="C4651" s="24">
        <v>13</v>
      </c>
      <c r="D4651" s="54" t="str">
        <f t="shared" si="647"/>
        <v>ASET</v>
      </c>
      <c r="E4651" s="178"/>
      <c r="F4651" s="179"/>
      <c r="G4651" s="177"/>
      <c r="H4651" s="177"/>
      <c r="I4651" s="169">
        <f t="shared" si="648"/>
        <v>0</v>
      </c>
      <c r="J4651" s="149" t="str" cm="1">
        <f t="array" ref="J4651">IF(ISERROR(INDEX('Non Compliance input'!$H$5:$H$156,MATCH(1,(A4651='Non Compliance input'!$A$5:$A$156)*(F4651&gt;='Non Compliance input'!$D$5:$D$156)*(E4651&lt;'Non Compliance input'!$E$5:$E$156)*('Non Compliance input'!$H$5:$H$156="Yes"),0))
),"","Yes")</f>
        <v/>
      </c>
      <c r="K4651" s="149">
        <f t="shared" si="649"/>
        <v>0</v>
      </c>
      <c r="L4651" s="162">
        <f t="shared" si="650"/>
        <v>0</v>
      </c>
      <c r="M4651" s="162" t="str" cm="1">
        <f t="array" ref="M4651">IF(ISERROR(INDEX('Non Compliance input'!$I$5:$I$156,MATCH(1,(A4651='Non Compliance input'!$A$5:$A$156)*(E4651&gt;='Non Compliance input'!$D$5:$D$156)*(F4651&lt;='Non Compliance input'!$E$5:$E$156)*('Non Compliance input'!$I$5:$I$156="Yes"),0))
),"","Yes")</f>
        <v/>
      </c>
      <c r="N4651" s="149" t="str">
        <f>IF(VLOOKUP($A4651,HourEndingOutage!$B$3:$F$746,5,0)="Outage","Outage","")</f>
        <v/>
      </c>
      <c r="O4651" s="18">
        <f t="shared" si="651"/>
        <v>0</v>
      </c>
      <c r="P4651" s="18" t="str">
        <f t="shared" si="652"/>
        <v/>
      </c>
      <c r="Q4651" s="18">
        <f t="shared" si="653"/>
        <v>0</v>
      </c>
      <c r="R4651" s="118"/>
    </row>
    <row r="4652" spans="1:18" x14ac:dyDescent="0.25">
      <c r="A4652" s="25">
        <f t="shared" si="654"/>
        <v>517</v>
      </c>
      <c r="B4652" s="23">
        <f t="shared" si="655"/>
        <v>44583</v>
      </c>
      <c r="C4652" s="24">
        <v>13</v>
      </c>
      <c r="D4652" s="54" t="str">
        <f t="shared" si="647"/>
        <v>ASET</v>
      </c>
      <c r="E4652" s="178"/>
      <c r="F4652" s="179"/>
      <c r="G4652" s="177"/>
      <c r="H4652" s="177"/>
      <c r="I4652" s="169">
        <f t="shared" si="648"/>
        <v>0</v>
      </c>
      <c r="J4652" s="149" t="str" cm="1">
        <f t="array" ref="J4652">IF(ISERROR(INDEX('Non Compliance input'!$H$5:$H$156,MATCH(1,(A4652='Non Compliance input'!$A$5:$A$156)*(F4652&gt;='Non Compliance input'!$D$5:$D$156)*(E4652&lt;'Non Compliance input'!$E$5:$E$156)*('Non Compliance input'!$H$5:$H$156="Yes"),0))
),"","Yes")</f>
        <v/>
      </c>
      <c r="K4652" s="149">
        <f t="shared" si="649"/>
        <v>0</v>
      </c>
      <c r="L4652" s="162">
        <f t="shared" si="650"/>
        <v>0</v>
      </c>
      <c r="M4652" s="162" t="str" cm="1">
        <f t="array" ref="M4652">IF(ISERROR(INDEX('Non Compliance input'!$I$5:$I$156,MATCH(1,(A4652='Non Compliance input'!$A$5:$A$156)*(E4652&gt;='Non Compliance input'!$D$5:$D$156)*(F4652&lt;='Non Compliance input'!$E$5:$E$156)*('Non Compliance input'!$I$5:$I$156="Yes"),0))
),"","Yes")</f>
        <v/>
      </c>
      <c r="N4652" s="149" t="str">
        <f>IF(VLOOKUP($A4652,HourEndingOutage!$B$3:$F$746,5,0)="Outage","Outage","")</f>
        <v/>
      </c>
      <c r="O4652" s="18">
        <f t="shared" si="651"/>
        <v>0</v>
      </c>
      <c r="P4652" s="18" t="str">
        <f t="shared" si="652"/>
        <v/>
      </c>
      <c r="Q4652" s="18">
        <f t="shared" si="653"/>
        <v>0</v>
      </c>
      <c r="R4652" s="118"/>
    </row>
    <row r="4653" spans="1:18" x14ac:dyDescent="0.25">
      <c r="A4653" s="25">
        <f t="shared" si="654"/>
        <v>517</v>
      </c>
      <c r="B4653" s="23">
        <f t="shared" si="655"/>
        <v>44583</v>
      </c>
      <c r="C4653" s="24">
        <v>13</v>
      </c>
      <c r="D4653" s="54" t="str">
        <f t="shared" si="647"/>
        <v>ASET</v>
      </c>
      <c r="E4653" s="178"/>
      <c r="F4653" s="179"/>
      <c r="G4653" s="177"/>
      <c r="H4653" s="177"/>
      <c r="I4653" s="169">
        <f t="shared" si="648"/>
        <v>0</v>
      </c>
      <c r="J4653" s="149" t="str" cm="1">
        <f t="array" ref="J4653">IF(ISERROR(INDEX('Non Compliance input'!$H$5:$H$156,MATCH(1,(A4653='Non Compliance input'!$A$5:$A$156)*(F4653&gt;='Non Compliance input'!$D$5:$D$156)*(E4653&lt;'Non Compliance input'!$E$5:$E$156)*('Non Compliance input'!$H$5:$H$156="Yes"),0))
),"","Yes")</f>
        <v/>
      </c>
      <c r="K4653" s="149">
        <f t="shared" si="649"/>
        <v>0</v>
      </c>
      <c r="L4653" s="162">
        <f t="shared" si="650"/>
        <v>0</v>
      </c>
      <c r="M4653" s="162" t="str" cm="1">
        <f t="array" ref="M4653">IF(ISERROR(INDEX('Non Compliance input'!$I$5:$I$156,MATCH(1,(A4653='Non Compliance input'!$A$5:$A$156)*(E4653&gt;='Non Compliance input'!$D$5:$D$156)*(F4653&lt;='Non Compliance input'!$E$5:$E$156)*('Non Compliance input'!$I$5:$I$156="Yes"),0))
),"","Yes")</f>
        <v/>
      </c>
      <c r="N4653" s="149" t="str">
        <f>IF(VLOOKUP($A4653,HourEndingOutage!$B$3:$F$746,5,0)="Outage","Outage","")</f>
        <v/>
      </c>
      <c r="O4653" s="18">
        <f t="shared" si="651"/>
        <v>0</v>
      </c>
      <c r="P4653" s="18" t="str">
        <f t="shared" si="652"/>
        <v/>
      </c>
      <c r="Q4653" s="18">
        <f t="shared" si="653"/>
        <v>0</v>
      </c>
      <c r="R4653" s="118"/>
    </row>
    <row r="4654" spans="1:18" x14ac:dyDescent="0.25">
      <c r="A4654" s="25">
        <f t="shared" si="654"/>
        <v>517</v>
      </c>
      <c r="B4654" s="23">
        <f t="shared" si="655"/>
        <v>44583</v>
      </c>
      <c r="C4654" s="24">
        <v>13</v>
      </c>
      <c r="D4654" s="54" t="str">
        <f t="shared" si="647"/>
        <v>ASET</v>
      </c>
      <c r="E4654" s="178"/>
      <c r="F4654" s="179"/>
      <c r="G4654" s="177"/>
      <c r="H4654" s="177"/>
      <c r="I4654" s="169">
        <f t="shared" si="648"/>
        <v>0</v>
      </c>
      <c r="J4654" s="149" t="str" cm="1">
        <f t="array" ref="J4654">IF(ISERROR(INDEX('Non Compliance input'!$H$5:$H$156,MATCH(1,(A4654='Non Compliance input'!$A$5:$A$156)*(F4654&gt;='Non Compliance input'!$D$5:$D$156)*(E4654&lt;'Non Compliance input'!$E$5:$E$156)*('Non Compliance input'!$H$5:$H$156="Yes"),0))
),"","Yes")</f>
        <v/>
      </c>
      <c r="K4654" s="149">
        <f t="shared" si="649"/>
        <v>0</v>
      </c>
      <c r="L4654" s="162">
        <f t="shared" si="650"/>
        <v>0</v>
      </c>
      <c r="M4654" s="162" t="str" cm="1">
        <f t="array" ref="M4654">IF(ISERROR(INDEX('Non Compliance input'!$I$5:$I$156,MATCH(1,(A4654='Non Compliance input'!$A$5:$A$156)*(E4654&gt;='Non Compliance input'!$D$5:$D$156)*(F4654&lt;='Non Compliance input'!$E$5:$E$156)*('Non Compliance input'!$I$5:$I$156="Yes"),0))
),"","Yes")</f>
        <v/>
      </c>
      <c r="N4654" s="149" t="str">
        <f>IF(VLOOKUP($A4654,HourEndingOutage!$B$3:$F$746,5,0)="Outage","Outage","")</f>
        <v/>
      </c>
      <c r="O4654" s="18">
        <f t="shared" si="651"/>
        <v>0</v>
      </c>
      <c r="P4654" s="18" t="str">
        <f t="shared" si="652"/>
        <v/>
      </c>
      <c r="Q4654" s="18">
        <f t="shared" si="653"/>
        <v>0</v>
      </c>
      <c r="R4654" s="118"/>
    </row>
    <row r="4655" spans="1:18" x14ac:dyDescent="0.25">
      <c r="A4655" s="25">
        <f t="shared" si="654"/>
        <v>517</v>
      </c>
      <c r="B4655" s="23">
        <f t="shared" si="655"/>
        <v>44583</v>
      </c>
      <c r="C4655" s="24">
        <v>13</v>
      </c>
      <c r="D4655" s="54" t="str">
        <f t="shared" si="647"/>
        <v>ASET</v>
      </c>
      <c r="E4655" s="178"/>
      <c r="F4655" s="179"/>
      <c r="G4655" s="177"/>
      <c r="H4655" s="177"/>
      <c r="I4655" s="169">
        <f t="shared" si="648"/>
        <v>0</v>
      </c>
      <c r="J4655" s="149" t="str" cm="1">
        <f t="array" ref="J4655">IF(ISERROR(INDEX('Non Compliance input'!$H$5:$H$156,MATCH(1,(A4655='Non Compliance input'!$A$5:$A$156)*(F4655&gt;='Non Compliance input'!$D$5:$D$156)*(E4655&lt;'Non Compliance input'!$E$5:$E$156)*('Non Compliance input'!$H$5:$H$156="Yes"),0))
),"","Yes")</f>
        <v/>
      </c>
      <c r="K4655" s="149">
        <f t="shared" si="649"/>
        <v>0</v>
      </c>
      <c r="L4655" s="162">
        <f t="shared" si="650"/>
        <v>0</v>
      </c>
      <c r="M4655" s="162" t="str" cm="1">
        <f t="array" ref="M4655">IF(ISERROR(INDEX('Non Compliance input'!$I$5:$I$156,MATCH(1,(A4655='Non Compliance input'!$A$5:$A$156)*(E4655&gt;='Non Compliance input'!$D$5:$D$156)*(F4655&lt;='Non Compliance input'!$E$5:$E$156)*('Non Compliance input'!$I$5:$I$156="Yes"),0))
),"","Yes")</f>
        <v/>
      </c>
      <c r="N4655" s="149" t="str">
        <f>IF(VLOOKUP($A4655,HourEndingOutage!$B$3:$F$746,5,0)="Outage","Outage","")</f>
        <v/>
      </c>
      <c r="O4655" s="18">
        <f t="shared" si="651"/>
        <v>0</v>
      </c>
      <c r="P4655" s="18" t="str">
        <f t="shared" si="652"/>
        <v/>
      </c>
      <c r="Q4655" s="18">
        <f t="shared" si="653"/>
        <v>0</v>
      </c>
      <c r="R4655" s="118"/>
    </row>
    <row r="4656" spans="1:18" x14ac:dyDescent="0.25">
      <c r="A4656" s="25">
        <f t="shared" si="654"/>
        <v>518</v>
      </c>
      <c r="B4656" s="23">
        <f t="shared" si="655"/>
        <v>44583</v>
      </c>
      <c r="C4656" s="24">
        <v>14</v>
      </c>
      <c r="D4656" s="54" t="str">
        <f t="shared" si="647"/>
        <v>ASET</v>
      </c>
      <c r="E4656" s="178"/>
      <c r="F4656" s="179"/>
      <c r="G4656" s="177"/>
      <c r="H4656" s="177"/>
      <c r="I4656" s="169">
        <f t="shared" si="648"/>
        <v>0</v>
      </c>
      <c r="J4656" s="149" t="str" cm="1">
        <f t="array" ref="J4656">IF(ISERROR(INDEX('Non Compliance input'!$H$5:$H$156,MATCH(1,(A4656='Non Compliance input'!$A$5:$A$156)*(F4656&gt;='Non Compliance input'!$D$5:$D$156)*(E4656&lt;'Non Compliance input'!$E$5:$E$156)*('Non Compliance input'!$H$5:$H$156="Yes"),0))
),"","Yes")</f>
        <v/>
      </c>
      <c r="K4656" s="149">
        <f t="shared" si="649"/>
        <v>0</v>
      </c>
      <c r="L4656" s="162">
        <f t="shared" si="650"/>
        <v>0</v>
      </c>
      <c r="M4656" s="162" t="str" cm="1">
        <f t="array" ref="M4656">IF(ISERROR(INDEX('Non Compliance input'!$I$5:$I$156,MATCH(1,(A4656='Non Compliance input'!$A$5:$A$156)*(E4656&gt;='Non Compliance input'!$D$5:$D$156)*(F4656&lt;='Non Compliance input'!$E$5:$E$156)*('Non Compliance input'!$I$5:$I$156="Yes"),0))
),"","Yes")</f>
        <v/>
      </c>
      <c r="N4656" s="149" t="str">
        <f>IF(VLOOKUP($A4656,HourEndingOutage!$B$3:$F$746,5,0)="Outage","Outage","")</f>
        <v/>
      </c>
      <c r="O4656" s="18">
        <f t="shared" si="651"/>
        <v>0</v>
      </c>
      <c r="P4656" s="18" t="str">
        <f t="shared" si="652"/>
        <v/>
      </c>
      <c r="Q4656" s="18">
        <f t="shared" si="653"/>
        <v>0</v>
      </c>
      <c r="R4656" s="118"/>
    </row>
    <row r="4657" spans="1:18" x14ac:dyDescent="0.25">
      <c r="A4657" s="25">
        <f t="shared" si="654"/>
        <v>518</v>
      </c>
      <c r="B4657" s="23">
        <f t="shared" si="655"/>
        <v>44583</v>
      </c>
      <c r="C4657" s="24">
        <v>14</v>
      </c>
      <c r="D4657" s="54" t="str">
        <f t="shared" si="647"/>
        <v>ASET</v>
      </c>
      <c r="E4657" s="178"/>
      <c r="F4657" s="179"/>
      <c r="G4657" s="177"/>
      <c r="H4657" s="177"/>
      <c r="I4657" s="169">
        <f t="shared" si="648"/>
        <v>0</v>
      </c>
      <c r="J4657" s="149" t="str" cm="1">
        <f t="array" ref="J4657">IF(ISERROR(INDEX('Non Compliance input'!$H$5:$H$156,MATCH(1,(A4657='Non Compliance input'!$A$5:$A$156)*(F4657&gt;='Non Compliance input'!$D$5:$D$156)*(E4657&lt;'Non Compliance input'!$E$5:$E$156)*('Non Compliance input'!$H$5:$H$156="Yes"),0))
),"","Yes")</f>
        <v/>
      </c>
      <c r="K4657" s="149">
        <f t="shared" si="649"/>
        <v>0</v>
      </c>
      <c r="L4657" s="162">
        <f t="shared" si="650"/>
        <v>0</v>
      </c>
      <c r="M4657" s="162" t="str" cm="1">
        <f t="array" ref="M4657">IF(ISERROR(INDEX('Non Compliance input'!$I$5:$I$156,MATCH(1,(A4657='Non Compliance input'!$A$5:$A$156)*(E4657&gt;='Non Compliance input'!$D$5:$D$156)*(F4657&lt;='Non Compliance input'!$E$5:$E$156)*('Non Compliance input'!$I$5:$I$156="Yes"),0))
),"","Yes")</f>
        <v/>
      </c>
      <c r="N4657" s="149" t="str">
        <f>IF(VLOOKUP($A4657,HourEndingOutage!$B$3:$F$746,5,0)="Outage","Outage","")</f>
        <v/>
      </c>
      <c r="O4657" s="18">
        <f t="shared" si="651"/>
        <v>0</v>
      </c>
      <c r="P4657" s="18" t="str">
        <f t="shared" si="652"/>
        <v/>
      </c>
      <c r="Q4657" s="18">
        <f t="shared" si="653"/>
        <v>0</v>
      </c>
      <c r="R4657" s="118"/>
    </row>
    <row r="4658" spans="1:18" x14ac:dyDescent="0.25">
      <c r="A4658" s="25">
        <f t="shared" si="654"/>
        <v>518</v>
      </c>
      <c r="B4658" s="23">
        <f t="shared" si="655"/>
        <v>44583</v>
      </c>
      <c r="C4658" s="24">
        <v>14</v>
      </c>
      <c r="D4658" s="54" t="str">
        <f t="shared" si="647"/>
        <v>ASET</v>
      </c>
      <c r="E4658" s="178"/>
      <c r="F4658" s="179"/>
      <c r="G4658" s="177"/>
      <c r="H4658" s="177"/>
      <c r="I4658" s="169">
        <f t="shared" si="648"/>
        <v>0</v>
      </c>
      <c r="J4658" s="149" t="str" cm="1">
        <f t="array" ref="J4658">IF(ISERROR(INDEX('Non Compliance input'!$H$5:$H$156,MATCH(1,(A4658='Non Compliance input'!$A$5:$A$156)*(F4658&gt;='Non Compliance input'!$D$5:$D$156)*(E4658&lt;'Non Compliance input'!$E$5:$E$156)*('Non Compliance input'!$H$5:$H$156="Yes"),0))
),"","Yes")</f>
        <v/>
      </c>
      <c r="K4658" s="149">
        <f t="shared" si="649"/>
        <v>0</v>
      </c>
      <c r="L4658" s="162">
        <f t="shared" si="650"/>
        <v>0</v>
      </c>
      <c r="M4658" s="162" t="str" cm="1">
        <f t="array" ref="M4658">IF(ISERROR(INDEX('Non Compliance input'!$I$5:$I$156,MATCH(1,(A4658='Non Compliance input'!$A$5:$A$156)*(E4658&gt;='Non Compliance input'!$D$5:$D$156)*(F4658&lt;='Non Compliance input'!$E$5:$E$156)*('Non Compliance input'!$I$5:$I$156="Yes"),0))
),"","Yes")</f>
        <v/>
      </c>
      <c r="N4658" s="149" t="str">
        <f>IF(VLOOKUP($A4658,HourEndingOutage!$B$3:$F$746,5,0)="Outage","Outage","")</f>
        <v/>
      </c>
      <c r="O4658" s="18">
        <f t="shared" si="651"/>
        <v>0</v>
      </c>
      <c r="P4658" s="18" t="str">
        <f t="shared" si="652"/>
        <v/>
      </c>
      <c r="Q4658" s="18">
        <f t="shared" si="653"/>
        <v>0</v>
      </c>
      <c r="R4658" s="118"/>
    </row>
    <row r="4659" spans="1:18" x14ac:dyDescent="0.25">
      <c r="A4659" s="25">
        <f t="shared" si="654"/>
        <v>518</v>
      </c>
      <c r="B4659" s="23">
        <f t="shared" si="655"/>
        <v>44583</v>
      </c>
      <c r="C4659" s="24">
        <v>14</v>
      </c>
      <c r="D4659" s="54" t="str">
        <f t="shared" si="647"/>
        <v>ASET</v>
      </c>
      <c r="E4659" s="178"/>
      <c r="F4659" s="179"/>
      <c r="G4659" s="177"/>
      <c r="H4659" s="177"/>
      <c r="I4659" s="169">
        <f t="shared" si="648"/>
        <v>0</v>
      </c>
      <c r="J4659" s="149" t="str" cm="1">
        <f t="array" ref="J4659">IF(ISERROR(INDEX('Non Compliance input'!$H$5:$H$156,MATCH(1,(A4659='Non Compliance input'!$A$5:$A$156)*(F4659&gt;='Non Compliance input'!$D$5:$D$156)*(E4659&lt;'Non Compliance input'!$E$5:$E$156)*('Non Compliance input'!$H$5:$H$156="Yes"),0))
),"","Yes")</f>
        <v/>
      </c>
      <c r="K4659" s="149">
        <f t="shared" si="649"/>
        <v>0</v>
      </c>
      <c r="L4659" s="162">
        <f t="shared" si="650"/>
        <v>0</v>
      </c>
      <c r="M4659" s="162" t="str" cm="1">
        <f t="array" ref="M4659">IF(ISERROR(INDEX('Non Compliance input'!$I$5:$I$156,MATCH(1,(A4659='Non Compliance input'!$A$5:$A$156)*(E4659&gt;='Non Compliance input'!$D$5:$D$156)*(F4659&lt;='Non Compliance input'!$E$5:$E$156)*('Non Compliance input'!$I$5:$I$156="Yes"),0))
),"","Yes")</f>
        <v/>
      </c>
      <c r="N4659" s="149" t="str">
        <f>IF(VLOOKUP($A4659,HourEndingOutage!$B$3:$F$746,5,0)="Outage","Outage","")</f>
        <v/>
      </c>
      <c r="O4659" s="18">
        <f t="shared" si="651"/>
        <v>0</v>
      </c>
      <c r="P4659" s="18" t="str">
        <f t="shared" si="652"/>
        <v/>
      </c>
      <c r="Q4659" s="18">
        <f t="shared" si="653"/>
        <v>0</v>
      </c>
      <c r="R4659" s="118"/>
    </row>
    <row r="4660" spans="1:18" x14ac:dyDescent="0.25">
      <c r="A4660" s="25">
        <f t="shared" si="654"/>
        <v>518</v>
      </c>
      <c r="B4660" s="23">
        <f t="shared" si="655"/>
        <v>44583</v>
      </c>
      <c r="C4660" s="24">
        <v>14</v>
      </c>
      <c r="D4660" s="54" t="str">
        <f t="shared" si="647"/>
        <v>ASET</v>
      </c>
      <c r="E4660" s="178"/>
      <c r="F4660" s="179"/>
      <c r="G4660" s="177"/>
      <c r="H4660" s="177"/>
      <c r="I4660" s="169">
        <f t="shared" si="648"/>
        <v>0</v>
      </c>
      <c r="J4660" s="149" t="str" cm="1">
        <f t="array" ref="J4660">IF(ISERROR(INDEX('Non Compliance input'!$H$5:$H$156,MATCH(1,(A4660='Non Compliance input'!$A$5:$A$156)*(F4660&gt;='Non Compliance input'!$D$5:$D$156)*(E4660&lt;'Non Compliance input'!$E$5:$E$156)*('Non Compliance input'!$H$5:$H$156="Yes"),0))
),"","Yes")</f>
        <v/>
      </c>
      <c r="K4660" s="149">
        <f t="shared" si="649"/>
        <v>0</v>
      </c>
      <c r="L4660" s="162">
        <f t="shared" si="650"/>
        <v>0</v>
      </c>
      <c r="M4660" s="162" t="str" cm="1">
        <f t="array" ref="M4660">IF(ISERROR(INDEX('Non Compliance input'!$I$5:$I$156,MATCH(1,(A4660='Non Compliance input'!$A$5:$A$156)*(E4660&gt;='Non Compliance input'!$D$5:$D$156)*(F4660&lt;='Non Compliance input'!$E$5:$E$156)*('Non Compliance input'!$I$5:$I$156="Yes"),0))
),"","Yes")</f>
        <v/>
      </c>
      <c r="N4660" s="149" t="str">
        <f>IF(VLOOKUP($A4660,HourEndingOutage!$B$3:$F$746,5,0)="Outage","Outage","")</f>
        <v/>
      </c>
      <c r="O4660" s="18">
        <f t="shared" si="651"/>
        <v>0</v>
      </c>
      <c r="P4660" s="18" t="str">
        <f t="shared" si="652"/>
        <v/>
      </c>
      <c r="Q4660" s="18">
        <f t="shared" si="653"/>
        <v>0</v>
      </c>
      <c r="R4660" s="118"/>
    </row>
    <row r="4661" spans="1:18" x14ac:dyDescent="0.25">
      <c r="A4661" s="25">
        <f t="shared" si="654"/>
        <v>518</v>
      </c>
      <c r="B4661" s="23">
        <f t="shared" si="655"/>
        <v>44583</v>
      </c>
      <c r="C4661" s="24">
        <v>14</v>
      </c>
      <c r="D4661" s="54" t="str">
        <f t="shared" si="647"/>
        <v>ASET</v>
      </c>
      <c r="E4661" s="178"/>
      <c r="F4661" s="179"/>
      <c r="G4661" s="177"/>
      <c r="H4661" s="177"/>
      <c r="I4661" s="169">
        <f t="shared" si="648"/>
        <v>0</v>
      </c>
      <c r="J4661" s="149" t="str" cm="1">
        <f t="array" ref="J4661">IF(ISERROR(INDEX('Non Compliance input'!$H$5:$H$156,MATCH(1,(A4661='Non Compliance input'!$A$5:$A$156)*(F4661&gt;='Non Compliance input'!$D$5:$D$156)*(E4661&lt;'Non Compliance input'!$E$5:$E$156)*('Non Compliance input'!$H$5:$H$156="Yes"),0))
),"","Yes")</f>
        <v/>
      </c>
      <c r="K4661" s="149">
        <f t="shared" si="649"/>
        <v>0</v>
      </c>
      <c r="L4661" s="162">
        <f t="shared" si="650"/>
        <v>0</v>
      </c>
      <c r="M4661" s="162" t="str" cm="1">
        <f t="array" ref="M4661">IF(ISERROR(INDEX('Non Compliance input'!$I$5:$I$156,MATCH(1,(A4661='Non Compliance input'!$A$5:$A$156)*(E4661&gt;='Non Compliance input'!$D$5:$D$156)*(F4661&lt;='Non Compliance input'!$E$5:$E$156)*('Non Compliance input'!$I$5:$I$156="Yes"),0))
),"","Yes")</f>
        <v/>
      </c>
      <c r="N4661" s="149" t="str">
        <f>IF(VLOOKUP($A4661,HourEndingOutage!$B$3:$F$746,5,0)="Outage","Outage","")</f>
        <v/>
      </c>
      <c r="O4661" s="18">
        <f t="shared" si="651"/>
        <v>0</v>
      </c>
      <c r="P4661" s="18" t="str">
        <f t="shared" si="652"/>
        <v/>
      </c>
      <c r="Q4661" s="18">
        <f t="shared" si="653"/>
        <v>0</v>
      </c>
      <c r="R4661" s="118"/>
    </row>
    <row r="4662" spans="1:18" x14ac:dyDescent="0.25">
      <c r="A4662" s="25">
        <f t="shared" si="654"/>
        <v>518</v>
      </c>
      <c r="B4662" s="23">
        <f t="shared" si="655"/>
        <v>44583</v>
      </c>
      <c r="C4662" s="24">
        <v>14</v>
      </c>
      <c r="D4662" s="54" t="str">
        <f t="shared" si="647"/>
        <v>ASET</v>
      </c>
      <c r="E4662" s="178"/>
      <c r="F4662" s="179"/>
      <c r="G4662" s="177"/>
      <c r="H4662" s="177"/>
      <c r="I4662" s="169">
        <f t="shared" si="648"/>
        <v>0</v>
      </c>
      <c r="J4662" s="149" t="str" cm="1">
        <f t="array" ref="J4662">IF(ISERROR(INDEX('Non Compliance input'!$H$5:$H$156,MATCH(1,(A4662='Non Compliance input'!$A$5:$A$156)*(F4662&gt;='Non Compliance input'!$D$5:$D$156)*(E4662&lt;'Non Compliance input'!$E$5:$E$156)*('Non Compliance input'!$H$5:$H$156="Yes"),0))
),"","Yes")</f>
        <v/>
      </c>
      <c r="K4662" s="149">
        <f t="shared" si="649"/>
        <v>0</v>
      </c>
      <c r="L4662" s="162">
        <f t="shared" si="650"/>
        <v>0</v>
      </c>
      <c r="M4662" s="162" t="str" cm="1">
        <f t="array" ref="M4662">IF(ISERROR(INDEX('Non Compliance input'!$I$5:$I$156,MATCH(1,(A4662='Non Compliance input'!$A$5:$A$156)*(E4662&gt;='Non Compliance input'!$D$5:$D$156)*(F4662&lt;='Non Compliance input'!$E$5:$E$156)*('Non Compliance input'!$I$5:$I$156="Yes"),0))
),"","Yes")</f>
        <v/>
      </c>
      <c r="N4662" s="149" t="str">
        <f>IF(VLOOKUP($A4662,HourEndingOutage!$B$3:$F$746,5,0)="Outage","Outage","")</f>
        <v/>
      </c>
      <c r="O4662" s="18">
        <f t="shared" si="651"/>
        <v>0</v>
      </c>
      <c r="P4662" s="18" t="str">
        <f t="shared" si="652"/>
        <v/>
      </c>
      <c r="Q4662" s="18">
        <f t="shared" si="653"/>
        <v>0</v>
      </c>
      <c r="R4662" s="118"/>
    </row>
    <row r="4663" spans="1:18" x14ac:dyDescent="0.25">
      <c r="A4663" s="25">
        <f t="shared" si="654"/>
        <v>518</v>
      </c>
      <c r="B4663" s="23">
        <f t="shared" si="655"/>
        <v>44583</v>
      </c>
      <c r="C4663" s="24">
        <v>14</v>
      </c>
      <c r="D4663" s="54" t="str">
        <f t="shared" si="647"/>
        <v>ASET</v>
      </c>
      <c r="E4663" s="178"/>
      <c r="F4663" s="179"/>
      <c r="G4663" s="177"/>
      <c r="H4663" s="177"/>
      <c r="I4663" s="169">
        <f t="shared" si="648"/>
        <v>0</v>
      </c>
      <c r="J4663" s="149" t="str" cm="1">
        <f t="array" ref="J4663">IF(ISERROR(INDEX('Non Compliance input'!$H$5:$H$156,MATCH(1,(A4663='Non Compliance input'!$A$5:$A$156)*(F4663&gt;='Non Compliance input'!$D$5:$D$156)*(E4663&lt;'Non Compliance input'!$E$5:$E$156)*('Non Compliance input'!$H$5:$H$156="Yes"),0))
),"","Yes")</f>
        <v/>
      </c>
      <c r="K4663" s="149">
        <f t="shared" si="649"/>
        <v>0</v>
      </c>
      <c r="L4663" s="162">
        <f t="shared" si="650"/>
        <v>0</v>
      </c>
      <c r="M4663" s="162" t="str" cm="1">
        <f t="array" ref="M4663">IF(ISERROR(INDEX('Non Compliance input'!$I$5:$I$156,MATCH(1,(A4663='Non Compliance input'!$A$5:$A$156)*(E4663&gt;='Non Compliance input'!$D$5:$D$156)*(F4663&lt;='Non Compliance input'!$E$5:$E$156)*('Non Compliance input'!$I$5:$I$156="Yes"),0))
),"","Yes")</f>
        <v/>
      </c>
      <c r="N4663" s="149" t="str">
        <f>IF(VLOOKUP($A4663,HourEndingOutage!$B$3:$F$746,5,0)="Outage","Outage","")</f>
        <v/>
      </c>
      <c r="O4663" s="18">
        <f t="shared" si="651"/>
        <v>0</v>
      </c>
      <c r="P4663" s="18" t="str">
        <f t="shared" si="652"/>
        <v/>
      </c>
      <c r="Q4663" s="18">
        <f t="shared" si="653"/>
        <v>0</v>
      </c>
      <c r="R4663" s="118"/>
    </row>
    <row r="4664" spans="1:18" x14ac:dyDescent="0.25">
      <c r="A4664" s="25">
        <f t="shared" si="654"/>
        <v>518</v>
      </c>
      <c r="B4664" s="23">
        <f t="shared" si="655"/>
        <v>44583</v>
      </c>
      <c r="C4664" s="24">
        <v>14</v>
      </c>
      <c r="D4664" s="54" t="str">
        <f t="shared" si="647"/>
        <v>ASET</v>
      </c>
      <c r="E4664" s="178"/>
      <c r="F4664" s="179"/>
      <c r="G4664" s="177"/>
      <c r="H4664" s="177"/>
      <c r="I4664" s="169">
        <f t="shared" si="648"/>
        <v>0</v>
      </c>
      <c r="J4664" s="149" t="str" cm="1">
        <f t="array" ref="J4664">IF(ISERROR(INDEX('Non Compliance input'!$H$5:$H$156,MATCH(1,(A4664='Non Compliance input'!$A$5:$A$156)*(F4664&gt;='Non Compliance input'!$D$5:$D$156)*(E4664&lt;'Non Compliance input'!$E$5:$E$156)*('Non Compliance input'!$H$5:$H$156="Yes"),0))
),"","Yes")</f>
        <v/>
      </c>
      <c r="K4664" s="149">
        <f t="shared" si="649"/>
        <v>0</v>
      </c>
      <c r="L4664" s="162">
        <f t="shared" si="650"/>
        <v>0</v>
      </c>
      <c r="M4664" s="162" t="str" cm="1">
        <f t="array" ref="M4664">IF(ISERROR(INDEX('Non Compliance input'!$I$5:$I$156,MATCH(1,(A4664='Non Compliance input'!$A$5:$A$156)*(E4664&gt;='Non Compliance input'!$D$5:$D$156)*(F4664&lt;='Non Compliance input'!$E$5:$E$156)*('Non Compliance input'!$I$5:$I$156="Yes"),0))
),"","Yes")</f>
        <v/>
      </c>
      <c r="N4664" s="149" t="str">
        <f>IF(VLOOKUP($A4664,HourEndingOutage!$B$3:$F$746,5,0)="Outage","Outage","")</f>
        <v/>
      </c>
      <c r="O4664" s="18">
        <f t="shared" si="651"/>
        <v>0</v>
      </c>
      <c r="P4664" s="18" t="str">
        <f t="shared" si="652"/>
        <v/>
      </c>
      <c r="Q4664" s="18">
        <f t="shared" si="653"/>
        <v>0</v>
      </c>
      <c r="R4664" s="118"/>
    </row>
    <row r="4665" spans="1:18" x14ac:dyDescent="0.25">
      <c r="A4665" s="25">
        <f t="shared" si="654"/>
        <v>519</v>
      </c>
      <c r="B4665" s="23">
        <f t="shared" si="655"/>
        <v>44583</v>
      </c>
      <c r="C4665" s="24">
        <v>15</v>
      </c>
      <c r="D4665" s="54" t="str">
        <f t="shared" si="647"/>
        <v>ASET</v>
      </c>
      <c r="E4665" s="178"/>
      <c r="F4665" s="179"/>
      <c r="G4665" s="177"/>
      <c r="H4665" s="177"/>
      <c r="I4665" s="169">
        <f t="shared" si="648"/>
        <v>0</v>
      </c>
      <c r="J4665" s="149" t="str" cm="1">
        <f t="array" ref="J4665">IF(ISERROR(INDEX('Non Compliance input'!$H$5:$H$156,MATCH(1,(A4665='Non Compliance input'!$A$5:$A$156)*(F4665&gt;='Non Compliance input'!$D$5:$D$156)*(E4665&lt;'Non Compliance input'!$E$5:$E$156)*('Non Compliance input'!$H$5:$H$156="Yes"),0))
),"","Yes")</f>
        <v/>
      </c>
      <c r="K4665" s="149">
        <f t="shared" si="649"/>
        <v>0</v>
      </c>
      <c r="L4665" s="162">
        <f t="shared" si="650"/>
        <v>0</v>
      </c>
      <c r="M4665" s="162" t="str" cm="1">
        <f t="array" ref="M4665">IF(ISERROR(INDEX('Non Compliance input'!$I$5:$I$156,MATCH(1,(A4665='Non Compliance input'!$A$5:$A$156)*(E4665&gt;='Non Compliance input'!$D$5:$D$156)*(F4665&lt;='Non Compliance input'!$E$5:$E$156)*('Non Compliance input'!$I$5:$I$156="Yes"),0))
),"","Yes")</f>
        <v/>
      </c>
      <c r="N4665" s="149" t="str">
        <f>IF(VLOOKUP($A4665,HourEndingOutage!$B$3:$F$746,5,0)="Outage","Outage","")</f>
        <v/>
      </c>
      <c r="O4665" s="18">
        <f t="shared" si="651"/>
        <v>0</v>
      </c>
      <c r="P4665" s="18" t="str">
        <f t="shared" si="652"/>
        <v/>
      </c>
      <c r="Q4665" s="18">
        <f t="shared" si="653"/>
        <v>0</v>
      </c>
      <c r="R4665" s="118"/>
    </row>
    <row r="4666" spans="1:18" x14ac:dyDescent="0.25">
      <c r="A4666" s="25">
        <f t="shared" si="654"/>
        <v>519</v>
      </c>
      <c r="B4666" s="23">
        <f t="shared" si="655"/>
        <v>44583</v>
      </c>
      <c r="C4666" s="24">
        <v>15</v>
      </c>
      <c r="D4666" s="54" t="str">
        <f t="shared" si="647"/>
        <v>ASET</v>
      </c>
      <c r="E4666" s="178"/>
      <c r="F4666" s="179"/>
      <c r="G4666" s="177"/>
      <c r="H4666" s="177"/>
      <c r="I4666" s="169">
        <f t="shared" si="648"/>
        <v>0</v>
      </c>
      <c r="J4666" s="149" t="str" cm="1">
        <f t="array" ref="J4666">IF(ISERROR(INDEX('Non Compliance input'!$H$5:$H$156,MATCH(1,(A4666='Non Compliance input'!$A$5:$A$156)*(F4666&gt;='Non Compliance input'!$D$5:$D$156)*(E4666&lt;'Non Compliance input'!$E$5:$E$156)*('Non Compliance input'!$H$5:$H$156="Yes"),0))
),"","Yes")</f>
        <v/>
      </c>
      <c r="K4666" s="149">
        <f t="shared" si="649"/>
        <v>0</v>
      </c>
      <c r="L4666" s="162">
        <f t="shared" si="650"/>
        <v>0</v>
      </c>
      <c r="M4666" s="162" t="str" cm="1">
        <f t="array" ref="M4666">IF(ISERROR(INDEX('Non Compliance input'!$I$5:$I$156,MATCH(1,(A4666='Non Compliance input'!$A$5:$A$156)*(E4666&gt;='Non Compliance input'!$D$5:$D$156)*(F4666&lt;='Non Compliance input'!$E$5:$E$156)*('Non Compliance input'!$I$5:$I$156="Yes"),0))
),"","Yes")</f>
        <v/>
      </c>
      <c r="N4666" s="149" t="str">
        <f>IF(VLOOKUP($A4666,HourEndingOutage!$B$3:$F$746,5,0)="Outage","Outage","")</f>
        <v/>
      </c>
      <c r="O4666" s="18">
        <f t="shared" si="651"/>
        <v>0</v>
      </c>
      <c r="P4666" s="18" t="str">
        <f t="shared" si="652"/>
        <v/>
      </c>
      <c r="Q4666" s="18">
        <f t="shared" si="653"/>
        <v>0</v>
      </c>
      <c r="R4666" s="118"/>
    </row>
    <row r="4667" spans="1:18" x14ac:dyDescent="0.25">
      <c r="A4667" s="25">
        <f t="shared" si="654"/>
        <v>519</v>
      </c>
      <c r="B4667" s="23">
        <f t="shared" si="655"/>
        <v>44583</v>
      </c>
      <c r="C4667" s="24">
        <v>15</v>
      </c>
      <c r="D4667" s="54" t="str">
        <f t="shared" si="647"/>
        <v>ASET</v>
      </c>
      <c r="E4667" s="178"/>
      <c r="F4667" s="179"/>
      <c r="G4667" s="177"/>
      <c r="H4667" s="177"/>
      <c r="I4667" s="169">
        <f t="shared" si="648"/>
        <v>0</v>
      </c>
      <c r="J4667" s="149" t="str" cm="1">
        <f t="array" ref="J4667">IF(ISERROR(INDEX('Non Compliance input'!$H$5:$H$156,MATCH(1,(A4667='Non Compliance input'!$A$5:$A$156)*(F4667&gt;='Non Compliance input'!$D$5:$D$156)*(E4667&lt;'Non Compliance input'!$E$5:$E$156)*('Non Compliance input'!$H$5:$H$156="Yes"),0))
),"","Yes")</f>
        <v/>
      </c>
      <c r="K4667" s="149">
        <f t="shared" si="649"/>
        <v>0</v>
      </c>
      <c r="L4667" s="162">
        <f t="shared" si="650"/>
        <v>0</v>
      </c>
      <c r="M4667" s="162" t="str" cm="1">
        <f t="array" ref="M4667">IF(ISERROR(INDEX('Non Compliance input'!$I$5:$I$156,MATCH(1,(A4667='Non Compliance input'!$A$5:$A$156)*(E4667&gt;='Non Compliance input'!$D$5:$D$156)*(F4667&lt;='Non Compliance input'!$E$5:$E$156)*('Non Compliance input'!$I$5:$I$156="Yes"),0))
),"","Yes")</f>
        <v/>
      </c>
      <c r="N4667" s="149" t="str">
        <f>IF(VLOOKUP($A4667,HourEndingOutage!$B$3:$F$746,5,0)="Outage","Outage","")</f>
        <v/>
      </c>
      <c r="O4667" s="18">
        <f t="shared" si="651"/>
        <v>0</v>
      </c>
      <c r="P4667" s="18" t="str">
        <f t="shared" si="652"/>
        <v/>
      </c>
      <c r="Q4667" s="18">
        <f t="shared" si="653"/>
        <v>0</v>
      </c>
      <c r="R4667" s="118"/>
    </row>
    <row r="4668" spans="1:18" x14ac:dyDescent="0.25">
      <c r="A4668" s="25">
        <f t="shared" si="654"/>
        <v>519</v>
      </c>
      <c r="B4668" s="23">
        <f t="shared" si="655"/>
        <v>44583</v>
      </c>
      <c r="C4668" s="24">
        <v>15</v>
      </c>
      <c r="D4668" s="54" t="str">
        <f t="shared" si="647"/>
        <v>ASET</v>
      </c>
      <c r="E4668" s="178"/>
      <c r="F4668" s="179"/>
      <c r="G4668" s="177"/>
      <c r="H4668" s="177"/>
      <c r="I4668" s="169">
        <f t="shared" si="648"/>
        <v>0</v>
      </c>
      <c r="J4668" s="149" t="str" cm="1">
        <f t="array" ref="J4668">IF(ISERROR(INDEX('Non Compliance input'!$H$5:$H$156,MATCH(1,(A4668='Non Compliance input'!$A$5:$A$156)*(F4668&gt;='Non Compliance input'!$D$5:$D$156)*(E4668&lt;'Non Compliance input'!$E$5:$E$156)*('Non Compliance input'!$H$5:$H$156="Yes"),0))
),"","Yes")</f>
        <v/>
      </c>
      <c r="K4668" s="149">
        <f t="shared" si="649"/>
        <v>0</v>
      </c>
      <c r="L4668" s="162">
        <f t="shared" si="650"/>
        <v>0</v>
      </c>
      <c r="M4668" s="162" t="str" cm="1">
        <f t="array" ref="M4668">IF(ISERROR(INDEX('Non Compliance input'!$I$5:$I$156,MATCH(1,(A4668='Non Compliance input'!$A$5:$A$156)*(E4668&gt;='Non Compliance input'!$D$5:$D$156)*(F4668&lt;='Non Compliance input'!$E$5:$E$156)*('Non Compliance input'!$I$5:$I$156="Yes"),0))
),"","Yes")</f>
        <v/>
      </c>
      <c r="N4668" s="149" t="str">
        <f>IF(VLOOKUP($A4668,HourEndingOutage!$B$3:$F$746,5,0)="Outage","Outage","")</f>
        <v/>
      </c>
      <c r="O4668" s="18">
        <f t="shared" si="651"/>
        <v>0</v>
      </c>
      <c r="P4668" s="18" t="str">
        <f t="shared" si="652"/>
        <v/>
      </c>
      <c r="Q4668" s="18">
        <f t="shared" si="653"/>
        <v>0</v>
      </c>
      <c r="R4668" s="118"/>
    </row>
    <row r="4669" spans="1:18" x14ac:dyDescent="0.25">
      <c r="A4669" s="25">
        <f t="shared" si="654"/>
        <v>519</v>
      </c>
      <c r="B4669" s="23">
        <f t="shared" si="655"/>
        <v>44583</v>
      </c>
      <c r="C4669" s="24">
        <v>15</v>
      </c>
      <c r="D4669" s="54" t="str">
        <f t="shared" si="647"/>
        <v>ASET</v>
      </c>
      <c r="E4669" s="178"/>
      <c r="F4669" s="179"/>
      <c r="G4669" s="177"/>
      <c r="H4669" s="177"/>
      <c r="I4669" s="169">
        <f t="shared" si="648"/>
        <v>0</v>
      </c>
      <c r="J4669" s="149" t="str" cm="1">
        <f t="array" ref="J4669">IF(ISERROR(INDEX('Non Compliance input'!$H$5:$H$156,MATCH(1,(A4669='Non Compliance input'!$A$5:$A$156)*(F4669&gt;='Non Compliance input'!$D$5:$D$156)*(E4669&lt;'Non Compliance input'!$E$5:$E$156)*('Non Compliance input'!$H$5:$H$156="Yes"),0))
),"","Yes")</f>
        <v/>
      </c>
      <c r="K4669" s="149">
        <f t="shared" si="649"/>
        <v>0</v>
      </c>
      <c r="L4669" s="162">
        <f t="shared" si="650"/>
        <v>0</v>
      </c>
      <c r="M4669" s="162" t="str" cm="1">
        <f t="array" ref="M4669">IF(ISERROR(INDEX('Non Compliance input'!$I$5:$I$156,MATCH(1,(A4669='Non Compliance input'!$A$5:$A$156)*(E4669&gt;='Non Compliance input'!$D$5:$D$156)*(F4669&lt;='Non Compliance input'!$E$5:$E$156)*('Non Compliance input'!$I$5:$I$156="Yes"),0))
),"","Yes")</f>
        <v/>
      </c>
      <c r="N4669" s="149" t="str">
        <f>IF(VLOOKUP($A4669,HourEndingOutage!$B$3:$F$746,5,0)="Outage","Outage","")</f>
        <v/>
      </c>
      <c r="O4669" s="18">
        <f t="shared" si="651"/>
        <v>0</v>
      </c>
      <c r="P4669" s="18" t="str">
        <f t="shared" si="652"/>
        <v/>
      </c>
      <c r="Q4669" s="18">
        <f t="shared" si="653"/>
        <v>0</v>
      </c>
      <c r="R4669" s="118"/>
    </row>
    <row r="4670" spans="1:18" x14ac:dyDescent="0.25">
      <c r="A4670" s="25">
        <f t="shared" si="654"/>
        <v>519</v>
      </c>
      <c r="B4670" s="23">
        <f t="shared" si="655"/>
        <v>44583</v>
      </c>
      <c r="C4670" s="24">
        <v>15</v>
      </c>
      <c r="D4670" s="54" t="str">
        <f t="shared" si="647"/>
        <v>ASET</v>
      </c>
      <c r="E4670" s="178"/>
      <c r="F4670" s="179"/>
      <c r="G4670" s="177"/>
      <c r="H4670" s="177"/>
      <c r="I4670" s="169">
        <f t="shared" si="648"/>
        <v>0</v>
      </c>
      <c r="J4670" s="149" t="str" cm="1">
        <f t="array" ref="J4670">IF(ISERROR(INDEX('Non Compliance input'!$H$5:$H$156,MATCH(1,(A4670='Non Compliance input'!$A$5:$A$156)*(F4670&gt;='Non Compliance input'!$D$5:$D$156)*(E4670&lt;'Non Compliance input'!$E$5:$E$156)*('Non Compliance input'!$H$5:$H$156="Yes"),0))
),"","Yes")</f>
        <v/>
      </c>
      <c r="K4670" s="149">
        <f t="shared" si="649"/>
        <v>0</v>
      </c>
      <c r="L4670" s="162">
        <f t="shared" si="650"/>
        <v>0</v>
      </c>
      <c r="M4670" s="162" t="str" cm="1">
        <f t="array" ref="M4670">IF(ISERROR(INDEX('Non Compliance input'!$I$5:$I$156,MATCH(1,(A4670='Non Compliance input'!$A$5:$A$156)*(E4670&gt;='Non Compliance input'!$D$5:$D$156)*(F4670&lt;='Non Compliance input'!$E$5:$E$156)*('Non Compliance input'!$I$5:$I$156="Yes"),0))
),"","Yes")</f>
        <v/>
      </c>
      <c r="N4670" s="149" t="str">
        <f>IF(VLOOKUP($A4670,HourEndingOutage!$B$3:$F$746,5,0)="Outage","Outage","")</f>
        <v/>
      </c>
      <c r="O4670" s="18">
        <f t="shared" si="651"/>
        <v>0</v>
      </c>
      <c r="P4670" s="18" t="str">
        <f t="shared" si="652"/>
        <v/>
      </c>
      <c r="Q4670" s="18">
        <f t="shared" si="653"/>
        <v>0</v>
      </c>
      <c r="R4670" s="118"/>
    </row>
    <row r="4671" spans="1:18" x14ac:dyDescent="0.25">
      <c r="A4671" s="25">
        <f t="shared" si="654"/>
        <v>519</v>
      </c>
      <c r="B4671" s="23">
        <f t="shared" si="655"/>
        <v>44583</v>
      </c>
      <c r="C4671" s="24">
        <v>15</v>
      </c>
      <c r="D4671" s="54" t="str">
        <f t="shared" si="647"/>
        <v>ASET</v>
      </c>
      <c r="E4671" s="178"/>
      <c r="F4671" s="179"/>
      <c r="G4671" s="177"/>
      <c r="H4671" s="177"/>
      <c r="I4671" s="169">
        <f t="shared" si="648"/>
        <v>0</v>
      </c>
      <c r="J4671" s="149" t="str" cm="1">
        <f t="array" ref="J4671">IF(ISERROR(INDEX('Non Compliance input'!$H$5:$H$156,MATCH(1,(A4671='Non Compliance input'!$A$5:$A$156)*(F4671&gt;='Non Compliance input'!$D$5:$D$156)*(E4671&lt;'Non Compliance input'!$E$5:$E$156)*('Non Compliance input'!$H$5:$H$156="Yes"),0))
),"","Yes")</f>
        <v/>
      </c>
      <c r="K4671" s="149">
        <f t="shared" si="649"/>
        <v>0</v>
      </c>
      <c r="L4671" s="162">
        <f t="shared" si="650"/>
        <v>0</v>
      </c>
      <c r="M4671" s="162" t="str" cm="1">
        <f t="array" ref="M4671">IF(ISERROR(INDEX('Non Compliance input'!$I$5:$I$156,MATCH(1,(A4671='Non Compliance input'!$A$5:$A$156)*(E4671&gt;='Non Compliance input'!$D$5:$D$156)*(F4671&lt;='Non Compliance input'!$E$5:$E$156)*('Non Compliance input'!$I$5:$I$156="Yes"),0))
),"","Yes")</f>
        <v/>
      </c>
      <c r="N4671" s="149" t="str">
        <f>IF(VLOOKUP($A4671,HourEndingOutage!$B$3:$F$746,5,0)="Outage","Outage","")</f>
        <v/>
      </c>
      <c r="O4671" s="18">
        <f t="shared" si="651"/>
        <v>0</v>
      </c>
      <c r="P4671" s="18" t="str">
        <f t="shared" si="652"/>
        <v/>
      </c>
      <c r="Q4671" s="18">
        <f t="shared" si="653"/>
        <v>0</v>
      </c>
      <c r="R4671" s="118"/>
    </row>
    <row r="4672" spans="1:18" x14ac:dyDescent="0.25">
      <c r="A4672" s="25">
        <f t="shared" si="654"/>
        <v>519</v>
      </c>
      <c r="B4672" s="23">
        <f t="shared" si="655"/>
        <v>44583</v>
      </c>
      <c r="C4672" s="24">
        <v>15</v>
      </c>
      <c r="D4672" s="54" t="str">
        <f t="shared" si="647"/>
        <v>ASET</v>
      </c>
      <c r="E4672" s="178"/>
      <c r="F4672" s="179"/>
      <c r="G4672" s="177"/>
      <c r="H4672" s="177"/>
      <c r="I4672" s="169">
        <f t="shared" si="648"/>
        <v>0</v>
      </c>
      <c r="J4672" s="149" t="str" cm="1">
        <f t="array" ref="J4672">IF(ISERROR(INDEX('Non Compliance input'!$H$5:$H$156,MATCH(1,(A4672='Non Compliance input'!$A$5:$A$156)*(F4672&gt;='Non Compliance input'!$D$5:$D$156)*(E4672&lt;'Non Compliance input'!$E$5:$E$156)*('Non Compliance input'!$H$5:$H$156="Yes"),0))
),"","Yes")</f>
        <v/>
      </c>
      <c r="K4672" s="149">
        <f t="shared" si="649"/>
        <v>0</v>
      </c>
      <c r="L4672" s="162">
        <f t="shared" si="650"/>
        <v>0</v>
      </c>
      <c r="M4672" s="162" t="str" cm="1">
        <f t="array" ref="M4672">IF(ISERROR(INDEX('Non Compliance input'!$I$5:$I$156,MATCH(1,(A4672='Non Compliance input'!$A$5:$A$156)*(E4672&gt;='Non Compliance input'!$D$5:$D$156)*(F4672&lt;='Non Compliance input'!$E$5:$E$156)*('Non Compliance input'!$I$5:$I$156="Yes"),0))
),"","Yes")</f>
        <v/>
      </c>
      <c r="N4672" s="149" t="str">
        <f>IF(VLOOKUP($A4672,HourEndingOutage!$B$3:$F$746,5,0)="Outage","Outage","")</f>
        <v/>
      </c>
      <c r="O4672" s="18">
        <f t="shared" si="651"/>
        <v>0</v>
      </c>
      <c r="P4672" s="18" t="str">
        <f t="shared" si="652"/>
        <v/>
      </c>
      <c r="Q4672" s="18">
        <f t="shared" si="653"/>
        <v>0</v>
      </c>
      <c r="R4672" s="118"/>
    </row>
    <row r="4673" spans="1:18" x14ac:dyDescent="0.25">
      <c r="A4673" s="25">
        <f t="shared" si="654"/>
        <v>519</v>
      </c>
      <c r="B4673" s="23">
        <f t="shared" si="655"/>
        <v>44583</v>
      </c>
      <c r="C4673" s="24">
        <v>15</v>
      </c>
      <c r="D4673" s="54" t="str">
        <f t="shared" si="647"/>
        <v>ASET</v>
      </c>
      <c r="E4673" s="178"/>
      <c r="F4673" s="179"/>
      <c r="G4673" s="177"/>
      <c r="H4673" s="177"/>
      <c r="I4673" s="169">
        <f t="shared" si="648"/>
        <v>0</v>
      </c>
      <c r="J4673" s="149" t="str" cm="1">
        <f t="array" ref="J4673">IF(ISERROR(INDEX('Non Compliance input'!$H$5:$H$156,MATCH(1,(A4673='Non Compliance input'!$A$5:$A$156)*(F4673&gt;='Non Compliance input'!$D$5:$D$156)*(E4673&lt;'Non Compliance input'!$E$5:$E$156)*('Non Compliance input'!$H$5:$H$156="Yes"),0))
),"","Yes")</f>
        <v/>
      </c>
      <c r="K4673" s="149">
        <f t="shared" si="649"/>
        <v>0</v>
      </c>
      <c r="L4673" s="162">
        <f t="shared" si="650"/>
        <v>0</v>
      </c>
      <c r="M4673" s="162" t="str" cm="1">
        <f t="array" ref="M4673">IF(ISERROR(INDEX('Non Compliance input'!$I$5:$I$156,MATCH(1,(A4673='Non Compliance input'!$A$5:$A$156)*(E4673&gt;='Non Compliance input'!$D$5:$D$156)*(F4673&lt;='Non Compliance input'!$E$5:$E$156)*('Non Compliance input'!$I$5:$I$156="Yes"),0))
),"","Yes")</f>
        <v/>
      </c>
      <c r="N4673" s="149" t="str">
        <f>IF(VLOOKUP($A4673,HourEndingOutage!$B$3:$F$746,5,0)="Outage","Outage","")</f>
        <v/>
      </c>
      <c r="O4673" s="18">
        <f t="shared" si="651"/>
        <v>0</v>
      </c>
      <c r="P4673" s="18" t="str">
        <f t="shared" si="652"/>
        <v/>
      </c>
      <c r="Q4673" s="18">
        <f t="shared" si="653"/>
        <v>0</v>
      </c>
      <c r="R4673" s="118"/>
    </row>
    <row r="4674" spans="1:18" x14ac:dyDescent="0.25">
      <c r="A4674" s="25">
        <f t="shared" si="654"/>
        <v>520</v>
      </c>
      <c r="B4674" s="23">
        <f t="shared" si="655"/>
        <v>44583</v>
      </c>
      <c r="C4674" s="24">
        <v>16</v>
      </c>
      <c r="D4674" s="54" t="str">
        <f t="shared" ref="D4674:D4737" si="656">Unit</f>
        <v>ASET</v>
      </c>
      <c r="E4674" s="178"/>
      <c r="F4674" s="179"/>
      <c r="G4674" s="177"/>
      <c r="H4674" s="177"/>
      <c r="I4674" s="169">
        <f t="shared" si="648"/>
        <v>0</v>
      </c>
      <c r="J4674" s="149" t="str" cm="1">
        <f t="array" ref="J4674">IF(ISERROR(INDEX('Non Compliance input'!$H$5:$H$156,MATCH(1,(A4674='Non Compliance input'!$A$5:$A$156)*(F4674&gt;='Non Compliance input'!$D$5:$D$156)*(E4674&lt;'Non Compliance input'!$E$5:$E$156)*('Non Compliance input'!$H$5:$H$156="Yes"),0))
),"","Yes")</f>
        <v/>
      </c>
      <c r="K4674" s="149">
        <f t="shared" si="649"/>
        <v>0</v>
      </c>
      <c r="L4674" s="162">
        <f t="shared" si="650"/>
        <v>0</v>
      </c>
      <c r="M4674" s="162" t="str" cm="1">
        <f t="array" ref="M4674">IF(ISERROR(INDEX('Non Compliance input'!$I$5:$I$156,MATCH(1,(A4674='Non Compliance input'!$A$5:$A$156)*(E4674&gt;='Non Compliance input'!$D$5:$D$156)*(F4674&lt;='Non Compliance input'!$E$5:$E$156)*('Non Compliance input'!$I$5:$I$156="Yes"),0))
),"","Yes")</f>
        <v/>
      </c>
      <c r="N4674" s="149" t="str">
        <f>IF(VLOOKUP($A4674,HourEndingOutage!$B$3:$F$746,5,0)="Outage","Outage","")</f>
        <v/>
      </c>
      <c r="O4674" s="18">
        <f t="shared" si="651"/>
        <v>0</v>
      </c>
      <c r="P4674" s="18" t="str">
        <f t="shared" si="652"/>
        <v/>
      </c>
      <c r="Q4674" s="18">
        <f t="shared" si="653"/>
        <v>0</v>
      </c>
      <c r="R4674" s="118"/>
    </row>
    <row r="4675" spans="1:18" x14ac:dyDescent="0.25">
      <c r="A4675" s="25">
        <f t="shared" si="654"/>
        <v>520</v>
      </c>
      <c r="B4675" s="23">
        <f t="shared" si="655"/>
        <v>44583</v>
      </c>
      <c r="C4675" s="24">
        <v>16</v>
      </c>
      <c r="D4675" s="54" t="str">
        <f t="shared" si="656"/>
        <v>ASET</v>
      </c>
      <c r="E4675" s="178"/>
      <c r="F4675" s="179"/>
      <c r="G4675" s="177"/>
      <c r="H4675" s="177"/>
      <c r="I4675" s="169">
        <f t="shared" ref="I4675:I4738" si="657">IF(AND(LEN(E4675)&gt;2,LEN(F4675)&gt;2)=TRUE,(ROUND((F4675-E4675)*1440,0)),0)</f>
        <v>0</v>
      </c>
      <c r="J4675" s="149" t="str" cm="1">
        <f t="array" ref="J4675">IF(ISERROR(INDEX('Non Compliance input'!$H$5:$H$156,MATCH(1,(A4675='Non Compliance input'!$A$5:$A$156)*(F4675&gt;='Non Compliance input'!$D$5:$D$156)*(E4675&lt;'Non Compliance input'!$E$5:$E$156)*('Non Compliance input'!$H$5:$H$156="Yes"),0))
),"","Yes")</f>
        <v/>
      </c>
      <c r="K4675" s="149">
        <f t="shared" ref="K4675:K4738" si="658">IF(J4675="Yes",0,MIN(H4675,G4675,IF(H4675="",0,Contract_Volume)))</f>
        <v>0</v>
      </c>
      <c r="L4675" s="162">
        <f t="shared" ref="L4675:L4738" si="659">IF(J4675="Yes",0,(MIN(H4675,G4675)*(I4675/60)))</f>
        <v>0</v>
      </c>
      <c r="M4675" s="162" t="str" cm="1">
        <f t="array" ref="M4675">IF(ISERROR(INDEX('Non Compliance input'!$I$5:$I$156,MATCH(1,(A4675='Non Compliance input'!$A$5:$A$156)*(E4675&gt;='Non Compliance input'!$D$5:$D$156)*(F4675&lt;='Non Compliance input'!$E$5:$E$156)*('Non Compliance input'!$I$5:$I$156="Yes"),0))
),"","Yes")</f>
        <v/>
      </c>
      <c r="N4675" s="149" t="str">
        <f>IF(VLOOKUP($A4675,HourEndingOutage!$B$3:$F$746,5,0)="Outage","Outage","")</f>
        <v/>
      </c>
      <c r="O4675" s="18">
        <f t="shared" ref="O4675:O4738" si="660">IF(OR(M4675="Yes",N4675="Outage"),0,(K4675*(I4675/60))*Arming)</f>
        <v>0</v>
      </c>
      <c r="P4675" s="18" t="str">
        <f t="shared" ref="P4675:P4738" si="661">IF(ISERROR(VLOOKUP($A4675,FTShour,1,0)),"","Yes")</f>
        <v/>
      </c>
      <c r="Q4675" s="18">
        <f t="shared" si="653"/>
        <v>0</v>
      </c>
      <c r="R4675" s="118"/>
    </row>
    <row r="4676" spans="1:18" x14ac:dyDescent="0.25">
      <c r="A4676" s="25">
        <f t="shared" si="654"/>
        <v>520</v>
      </c>
      <c r="B4676" s="23">
        <f t="shared" si="655"/>
        <v>44583</v>
      </c>
      <c r="C4676" s="24">
        <v>16</v>
      </c>
      <c r="D4676" s="54" t="str">
        <f t="shared" si="656"/>
        <v>ASET</v>
      </c>
      <c r="E4676" s="178"/>
      <c r="F4676" s="179"/>
      <c r="G4676" s="177"/>
      <c r="H4676" s="177"/>
      <c r="I4676" s="169">
        <f t="shared" si="657"/>
        <v>0</v>
      </c>
      <c r="J4676" s="149" t="str" cm="1">
        <f t="array" ref="J4676">IF(ISERROR(INDEX('Non Compliance input'!$H$5:$H$156,MATCH(1,(A4676='Non Compliance input'!$A$5:$A$156)*(F4676&gt;='Non Compliance input'!$D$5:$D$156)*(E4676&lt;'Non Compliance input'!$E$5:$E$156)*('Non Compliance input'!$H$5:$H$156="Yes"),0))
),"","Yes")</f>
        <v/>
      </c>
      <c r="K4676" s="149">
        <f t="shared" si="658"/>
        <v>0</v>
      </c>
      <c r="L4676" s="162">
        <f t="shared" si="659"/>
        <v>0</v>
      </c>
      <c r="M4676" s="162" t="str" cm="1">
        <f t="array" ref="M4676">IF(ISERROR(INDEX('Non Compliance input'!$I$5:$I$156,MATCH(1,(A4676='Non Compliance input'!$A$5:$A$156)*(E4676&gt;='Non Compliance input'!$D$5:$D$156)*(F4676&lt;='Non Compliance input'!$E$5:$E$156)*('Non Compliance input'!$I$5:$I$156="Yes"),0))
),"","Yes")</f>
        <v/>
      </c>
      <c r="N4676" s="149" t="str">
        <f>IF(VLOOKUP($A4676,HourEndingOutage!$B$3:$F$746,5,0)="Outage","Outage","")</f>
        <v/>
      </c>
      <c r="O4676" s="18">
        <f t="shared" si="660"/>
        <v>0</v>
      </c>
      <c r="P4676" s="18" t="str">
        <f t="shared" si="661"/>
        <v/>
      </c>
      <c r="Q4676" s="18">
        <f t="shared" ref="Q4676:Q4739" si="662">IF(P4676="Yes",-O4676,0)</f>
        <v>0</v>
      </c>
      <c r="R4676" s="118"/>
    </row>
    <row r="4677" spans="1:18" x14ac:dyDescent="0.25">
      <c r="A4677" s="25">
        <f t="shared" si="654"/>
        <v>520</v>
      </c>
      <c r="B4677" s="23">
        <f t="shared" si="655"/>
        <v>44583</v>
      </c>
      <c r="C4677" s="24">
        <v>16</v>
      </c>
      <c r="D4677" s="54" t="str">
        <f t="shared" si="656"/>
        <v>ASET</v>
      </c>
      <c r="E4677" s="178"/>
      <c r="F4677" s="179"/>
      <c r="G4677" s="177"/>
      <c r="H4677" s="177"/>
      <c r="I4677" s="169">
        <f t="shared" si="657"/>
        <v>0</v>
      </c>
      <c r="J4677" s="149" t="str" cm="1">
        <f t="array" ref="J4677">IF(ISERROR(INDEX('Non Compliance input'!$H$5:$H$156,MATCH(1,(A4677='Non Compliance input'!$A$5:$A$156)*(F4677&gt;='Non Compliance input'!$D$5:$D$156)*(E4677&lt;'Non Compliance input'!$E$5:$E$156)*('Non Compliance input'!$H$5:$H$156="Yes"),0))
),"","Yes")</f>
        <v/>
      </c>
      <c r="K4677" s="149">
        <f t="shared" si="658"/>
        <v>0</v>
      </c>
      <c r="L4677" s="162">
        <f t="shared" si="659"/>
        <v>0</v>
      </c>
      <c r="M4677" s="162" t="str" cm="1">
        <f t="array" ref="M4677">IF(ISERROR(INDEX('Non Compliance input'!$I$5:$I$156,MATCH(1,(A4677='Non Compliance input'!$A$5:$A$156)*(E4677&gt;='Non Compliance input'!$D$5:$D$156)*(F4677&lt;='Non Compliance input'!$E$5:$E$156)*('Non Compliance input'!$I$5:$I$156="Yes"),0))
),"","Yes")</f>
        <v/>
      </c>
      <c r="N4677" s="149" t="str">
        <f>IF(VLOOKUP($A4677,HourEndingOutage!$B$3:$F$746,5,0)="Outage","Outage","")</f>
        <v/>
      </c>
      <c r="O4677" s="18">
        <f t="shared" si="660"/>
        <v>0</v>
      </c>
      <c r="P4677" s="18" t="str">
        <f t="shared" si="661"/>
        <v/>
      </c>
      <c r="Q4677" s="18">
        <f t="shared" si="662"/>
        <v>0</v>
      </c>
      <c r="R4677" s="118"/>
    </row>
    <row r="4678" spans="1:18" x14ac:dyDescent="0.25">
      <c r="A4678" s="25">
        <f t="shared" si="654"/>
        <v>520</v>
      </c>
      <c r="B4678" s="23">
        <f t="shared" si="655"/>
        <v>44583</v>
      </c>
      <c r="C4678" s="24">
        <v>16</v>
      </c>
      <c r="D4678" s="54" t="str">
        <f t="shared" si="656"/>
        <v>ASET</v>
      </c>
      <c r="E4678" s="178"/>
      <c r="F4678" s="179"/>
      <c r="G4678" s="177"/>
      <c r="H4678" s="177"/>
      <c r="I4678" s="169">
        <f t="shared" si="657"/>
        <v>0</v>
      </c>
      <c r="J4678" s="149" t="str" cm="1">
        <f t="array" ref="J4678">IF(ISERROR(INDEX('Non Compliance input'!$H$5:$H$156,MATCH(1,(A4678='Non Compliance input'!$A$5:$A$156)*(F4678&gt;='Non Compliance input'!$D$5:$D$156)*(E4678&lt;'Non Compliance input'!$E$5:$E$156)*('Non Compliance input'!$H$5:$H$156="Yes"),0))
),"","Yes")</f>
        <v/>
      </c>
      <c r="K4678" s="149">
        <f t="shared" si="658"/>
        <v>0</v>
      </c>
      <c r="L4678" s="162">
        <f t="shared" si="659"/>
        <v>0</v>
      </c>
      <c r="M4678" s="162" t="str" cm="1">
        <f t="array" ref="M4678">IF(ISERROR(INDEX('Non Compliance input'!$I$5:$I$156,MATCH(1,(A4678='Non Compliance input'!$A$5:$A$156)*(E4678&gt;='Non Compliance input'!$D$5:$D$156)*(F4678&lt;='Non Compliance input'!$E$5:$E$156)*('Non Compliance input'!$I$5:$I$156="Yes"),0))
),"","Yes")</f>
        <v/>
      </c>
      <c r="N4678" s="149" t="str">
        <f>IF(VLOOKUP($A4678,HourEndingOutage!$B$3:$F$746,5,0)="Outage","Outage","")</f>
        <v/>
      </c>
      <c r="O4678" s="18">
        <f t="shared" si="660"/>
        <v>0</v>
      </c>
      <c r="P4678" s="18" t="str">
        <f t="shared" si="661"/>
        <v/>
      </c>
      <c r="Q4678" s="18">
        <f t="shared" si="662"/>
        <v>0</v>
      </c>
      <c r="R4678" s="118"/>
    </row>
    <row r="4679" spans="1:18" x14ac:dyDescent="0.25">
      <c r="A4679" s="25">
        <f t="shared" si="654"/>
        <v>520</v>
      </c>
      <c r="B4679" s="23">
        <f t="shared" si="655"/>
        <v>44583</v>
      </c>
      <c r="C4679" s="24">
        <v>16</v>
      </c>
      <c r="D4679" s="54" t="str">
        <f t="shared" si="656"/>
        <v>ASET</v>
      </c>
      <c r="E4679" s="178"/>
      <c r="F4679" s="179"/>
      <c r="G4679" s="177"/>
      <c r="H4679" s="177"/>
      <c r="I4679" s="169">
        <f t="shared" si="657"/>
        <v>0</v>
      </c>
      <c r="J4679" s="149" t="str" cm="1">
        <f t="array" ref="J4679">IF(ISERROR(INDEX('Non Compliance input'!$H$5:$H$156,MATCH(1,(A4679='Non Compliance input'!$A$5:$A$156)*(F4679&gt;='Non Compliance input'!$D$5:$D$156)*(E4679&lt;'Non Compliance input'!$E$5:$E$156)*('Non Compliance input'!$H$5:$H$156="Yes"),0))
),"","Yes")</f>
        <v/>
      </c>
      <c r="K4679" s="149">
        <f t="shared" si="658"/>
        <v>0</v>
      </c>
      <c r="L4679" s="162">
        <f t="shared" si="659"/>
        <v>0</v>
      </c>
      <c r="M4679" s="162" t="str" cm="1">
        <f t="array" ref="M4679">IF(ISERROR(INDEX('Non Compliance input'!$I$5:$I$156,MATCH(1,(A4679='Non Compliance input'!$A$5:$A$156)*(E4679&gt;='Non Compliance input'!$D$5:$D$156)*(F4679&lt;='Non Compliance input'!$E$5:$E$156)*('Non Compliance input'!$I$5:$I$156="Yes"),0))
),"","Yes")</f>
        <v/>
      </c>
      <c r="N4679" s="149" t="str">
        <f>IF(VLOOKUP($A4679,HourEndingOutage!$B$3:$F$746,5,0)="Outage","Outage","")</f>
        <v/>
      </c>
      <c r="O4679" s="18">
        <f t="shared" si="660"/>
        <v>0</v>
      </c>
      <c r="P4679" s="18" t="str">
        <f t="shared" si="661"/>
        <v/>
      </c>
      <c r="Q4679" s="18">
        <f t="shared" si="662"/>
        <v>0</v>
      </c>
      <c r="R4679" s="118"/>
    </row>
    <row r="4680" spans="1:18" x14ac:dyDescent="0.25">
      <c r="A4680" s="25">
        <f t="shared" si="654"/>
        <v>520</v>
      </c>
      <c r="B4680" s="23">
        <f t="shared" si="655"/>
        <v>44583</v>
      </c>
      <c r="C4680" s="24">
        <v>16</v>
      </c>
      <c r="D4680" s="54" t="str">
        <f t="shared" si="656"/>
        <v>ASET</v>
      </c>
      <c r="E4680" s="178"/>
      <c r="F4680" s="179"/>
      <c r="G4680" s="177"/>
      <c r="H4680" s="177"/>
      <c r="I4680" s="169">
        <f t="shared" si="657"/>
        <v>0</v>
      </c>
      <c r="J4680" s="149" t="str" cm="1">
        <f t="array" ref="J4680">IF(ISERROR(INDEX('Non Compliance input'!$H$5:$H$156,MATCH(1,(A4680='Non Compliance input'!$A$5:$A$156)*(F4680&gt;='Non Compliance input'!$D$5:$D$156)*(E4680&lt;'Non Compliance input'!$E$5:$E$156)*('Non Compliance input'!$H$5:$H$156="Yes"),0))
),"","Yes")</f>
        <v/>
      </c>
      <c r="K4680" s="149">
        <f t="shared" si="658"/>
        <v>0</v>
      </c>
      <c r="L4680" s="162">
        <f t="shared" si="659"/>
        <v>0</v>
      </c>
      <c r="M4680" s="162" t="str" cm="1">
        <f t="array" ref="M4680">IF(ISERROR(INDEX('Non Compliance input'!$I$5:$I$156,MATCH(1,(A4680='Non Compliance input'!$A$5:$A$156)*(E4680&gt;='Non Compliance input'!$D$5:$D$156)*(F4680&lt;='Non Compliance input'!$E$5:$E$156)*('Non Compliance input'!$I$5:$I$156="Yes"),0))
),"","Yes")</f>
        <v/>
      </c>
      <c r="N4680" s="149" t="str">
        <f>IF(VLOOKUP($A4680,HourEndingOutage!$B$3:$F$746,5,0)="Outage","Outage","")</f>
        <v/>
      </c>
      <c r="O4680" s="18">
        <f t="shared" si="660"/>
        <v>0</v>
      </c>
      <c r="P4680" s="18" t="str">
        <f t="shared" si="661"/>
        <v/>
      </c>
      <c r="Q4680" s="18">
        <f t="shared" si="662"/>
        <v>0</v>
      </c>
      <c r="R4680" s="118"/>
    </row>
    <row r="4681" spans="1:18" x14ac:dyDescent="0.25">
      <c r="A4681" s="25">
        <f t="shared" si="654"/>
        <v>520</v>
      </c>
      <c r="B4681" s="23">
        <f t="shared" si="655"/>
        <v>44583</v>
      </c>
      <c r="C4681" s="24">
        <v>16</v>
      </c>
      <c r="D4681" s="54" t="str">
        <f t="shared" si="656"/>
        <v>ASET</v>
      </c>
      <c r="E4681" s="178"/>
      <c r="F4681" s="179"/>
      <c r="G4681" s="177"/>
      <c r="H4681" s="177"/>
      <c r="I4681" s="169">
        <f t="shared" si="657"/>
        <v>0</v>
      </c>
      <c r="J4681" s="149" t="str" cm="1">
        <f t="array" ref="J4681">IF(ISERROR(INDEX('Non Compliance input'!$H$5:$H$156,MATCH(1,(A4681='Non Compliance input'!$A$5:$A$156)*(F4681&gt;='Non Compliance input'!$D$5:$D$156)*(E4681&lt;'Non Compliance input'!$E$5:$E$156)*('Non Compliance input'!$H$5:$H$156="Yes"),0))
),"","Yes")</f>
        <v/>
      </c>
      <c r="K4681" s="149">
        <f t="shared" si="658"/>
        <v>0</v>
      </c>
      <c r="L4681" s="162">
        <f t="shared" si="659"/>
        <v>0</v>
      </c>
      <c r="M4681" s="162" t="str" cm="1">
        <f t="array" ref="M4681">IF(ISERROR(INDEX('Non Compliance input'!$I$5:$I$156,MATCH(1,(A4681='Non Compliance input'!$A$5:$A$156)*(E4681&gt;='Non Compliance input'!$D$5:$D$156)*(F4681&lt;='Non Compliance input'!$E$5:$E$156)*('Non Compliance input'!$I$5:$I$156="Yes"),0))
),"","Yes")</f>
        <v/>
      </c>
      <c r="N4681" s="149" t="str">
        <f>IF(VLOOKUP($A4681,HourEndingOutage!$B$3:$F$746,5,0)="Outage","Outage","")</f>
        <v/>
      </c>
      <c r="O4681" s="18">
        <f t="shared" si="660"/>
        <v>0</v>
      </c>
      <c r="P4681" s="18" t="str">
        <f t="shared" si="661"/>
        <v/>
      </c>
      <c r="Q4681" s="18">
        <f t="shared" si="662"/>
        <v>0</v>
      </c>
      <c r="R4681" s="118"/>
    </row>
    <row r="4682" spans="1:18" x14ac:dyDescent="0.25">
      <c r="A4682" s="25">
        <f t="shared" si="654"/>
        <v>520</v>
      </c>
      <c r="B4682" s="23">
        <f t="shared" si="655"/>
        <v>44583</v>
      </c>
      <c r="C4682" s="24">
        <v>16</v>
      </c>
      <c r="D4682" s="54" t="str">
        <f t="shared" si="656"/>
        <v>ASET</v>
      </c>
      <c r="E4682" s="178"/>
      <c r="F4682" s="179"/>
      <c r="G4682" s="177"/>
      <c r="H4682" s="177"/>
      <c r="I4682" s="169">
        <f t="shared" si="657"/>
        <v>0</v>
      </c>
      <c r="J4682" s="149" t="str" cm="1">
        <f t="array" ref="J4682">IF(ISERROR(INDEX('Non Compliance input'!$H$5:$H$156,MATCH(1,(A4682='Non Compliance input'!$A$5:$A$156)*(F4682&gt;='Non Compliance input'!$D$5:$D$156)*(E4682&lt;'Non Compliance input'!$E$5:$E$156)*('Non Compliance input'!$H$5:$H$156="Yes"),0))
),"","Yes")</f>
        <v/>
      </c>
      <c r="K4682" s="149">
        <f t="shared" si="658"/>
        <v>0</v>
      </c>
      <c r="L4682" s="162">
        <f t="shared" si="659"/>
        <v>0</v>
      </c>
      <c r="M4682" s="162" t="str" cm="1">
        <f t="array" ref="M4682">IF(ISERROR(INDEX('Non Compliance input'!$I$5:$I$156,MATCH(1,(A4682='Non Compliance input'!$A$5:$A$156)*(E4682&gt;='Non Compliance input'!$D$5:$D$156)*(F4682&lt;='Non Compliance input'!$E$5:$E$156)*('Non Compliance input'!$I$5:$I$156="Yes"),0))
),"","Yes")</f>
        <v/>
      </c>
      <c r="N4682" s="149" t="str">
        <f>IF(VLOOKUP($A4682,HourEndingOutage!$B$3:$F$746,5,0)="Outage","Outage","")</f>
        <v/>
      </c>
      <c r="O4682" s="18">
        <f t="shared" si="660"/>
        <v>0</v>
      </c>
      <c r="P4682" s="18" t="str">
        <f t="shared" si="661"/>
        <v/>
      </c>
      <c r="Q4682" s="18">
        <f t="shared" si="662"/>
        <v>0</v>
      </c>
      <c r="R4682" s="118"/>
    </row>
    <row r="4683" spans="1:18" x14ac:dyDescent="0.25">
      <c r="A4683" s="25">
        <f t="shared" si="654"/>
        <v>521</v>
      </c>
      <c r="B4683" s="23">
        <f t="shared" si="655"/>
        <v>44583</v>
      </c>
      <c r="C4683" s="24">
        <v>17</v>
      </c>
      <c r="D4683" s="54" t="str">
        <f t="shared" si="656"/>
        <v>ASET</v>
      </c>
      <c r="E4683" s="178"/>
      <c r="F4683" s="179"/>
      <c r="G4683" s="177"/>
      <c r="H4683" s="177"/>
      <c r="I4683" s="169">
        <f t="shared" si="657"/>
        <v>0</v>
      </c>
      <c r="J4683" s="149" t="str" cm="1">
        <f t="array" ref="J4683">IF(ISERROR(INDEX('Non Compliance input'!$H$5:$H$156,MATCH(1,(A4683='Non Compliance input'!$A$5:$A$156)*(F4683&gt;='Non Compliance input'!$D$5:$D$156)*(E4683&lt;'Non Compliance input'!$E$5:$E$156)*('Non Compliance input'!$H$5:$H$156="Yes"),0))
),"","Yes")</f>
        <v/>
      </c>
      <c r="K4683" s="149">
        <f t="shared" si="658"/>
        <v>0</v>
      </c>
      <c r="L4683" s="162">
        <f t="shared" si="659"/>
        <v>0</v>
      </c>
      <c r="M4683" s="162" t="str" cm="1">
        <f t="array" ref="M4683">IF(ISERROR(INDEX('Non Compliance input'!$I$5:$I$156,MATCH(1,(A4683='Non Compliance input'!$A$5:$A$156)*(E4683&gt;='Non Compliance input'!$D$5:$D$156)*(F4683&lt;='Non Compliance input'!$E$5:$E$156)*('Non Compliance input'!$I$5:$I$156="Yes"),0))
),"","Yes")</f>
        <v/>
      </c>
      <c r="N4683" s="149" t="str">
        <f>IF(VLOOKUP($A4683,HourEndingOutage!$B$3:$F$746,5,0)="Outage","Outage","")</f>
        <v/>
      </c>
      <c r="O4683" s="18">
        <f t="shared" si="660"/>
        <v>0</v>
      </c>
      <c r="P4683" s="18" t="str">
        <f t="shared" si="661"/>
        <v/>
      </c>
      <c r="Q4683" s="18">
        <f t="shared" si="662"/>
        <v>0</v>
      </c>
      <c r="R4683" s="118"/>
    </row>
    <row r="4684" spans="1:18" x14ac:dyDescent="0.25">
      <c r="A4684" s="25">
        <f t="shared" si="654"/>
        <v>521</v>
      </c>
      <c r="B4684" s="23">
        <f t="shared" si="655"/>
        <v>44583</v>
      </c>
      <c r="C4684" s="24">
        <v>17</v>
      </c>
      <c r="D4684" s="54" t="str">
        <f t="shared" si="656"/>
        <v>ASET</v>
      </c>
      <c r="E4684" s="178"/>
      <c r="F4684" s="179"/>
      <c r="G4684" s="177"/>
      <c r="H4684" s="177"/>
      <c r="I4684" s="169">
        <f t="shared" si="657"/>
        <v>0</v>
      </c>
      <c r="J4684" s="149" t="str" cm="1">
        <f t="array" ref="J4684">IF(ISERROR(INDEX('Non Compliance input'!$H$5:$H$156,MATCH(1,(A4684='Non Compliance input'!$A$5:$A$156)*(F4684&gt;='Non Compliance input'!$D$5:$D$156)*(E4684&lt;'Non Compliance input'!$E$5:$E$156)*('Non Compliance input'!$H$5:$H$156="Yes"),0))
),"","Yes")</f>
        <v/>
      </c>
      <c r="K4684" s="149">
        <f t="shared" si="658"/>
        <v>0</v>
      </c>
      <c r="L4684" s="162">
        <f t="shared" si="659"/>
        <v>0</v>
      </c>
      <c r="M4684" s="162" t="str" cm="1">
        <f t="array" ref="M4684">IF(ISERROR(INDEX('Non Compliance input'!$I$5:$I$156,MATCH(1,(A4684='Non Compliance input'!$A$5:$A$156)*(E4684&gt;='Non Compliance input'!$D$5:$D$156)*(F4684&lt;='Non Compliance input'!$E$5:$E$156)*('Non Compliance input'!$I$5:$I$156="Yes"),0))
),"","Yes")</f>
        <v/>
      </c>
      <c r="N4684" s="149" t="str">
        <f>IF(VLOOKUP($A4684,HourEndingOutage!$B$3:$F$746,5,0)="Outage","Outage","")</f>
        <v/>
      </c>
      <c r="O4684" s="18">
        <f t="shared" si="660"/>
        <v>0</v>
      </c>
      <c r="P4684" s="18" t="str">
        <f t="shared" si="661"/>
        <v/>
      </c>
      <c r="Q4684" s="18">
        <f t="shared" si="662"/>
        <v>0</v>
      </c>
      <c r="R4684" s="118"/>
    </row>
    <row r="4685" spans="1:18" x14ac:dyDescent="0.25">
      <c r="A4685" s="25">
        <f t="shared" si="654"/>
        <v>521</v>
      </c>
      <c r="B4685" s="23">
        <f t="shared" si="655"/>
        <v>44583</v>
      </c>
      <c r="C4685" s="24">
        <v>17</v>
      </c>
      <c r="D4685" s="54" t="str">
        <f t="shared" si="656"/>
        <v>ASET</v>
      </c>
      <c r="E4685" s="178"/>
      <c r="F4685" s="179"/>
      <c r="G4685" s="177"/>
      <c r="H4685" s="177"/>
      <c r="I4685" s="169">
        <f t="shared" si="657"/>
        <v>0</v>
      </c>
      <c r="J4685" s="149" t="str" cm="1">
        <f t="array" ref="J4685">IF(ISERROR(INDEX('Non Compliance input'!$H$5:$H$156,MATCH(1,(A4685='Non Compliance input'!$A$5:$A$156)*(F4685&gt;='Non Compliance input'!$D$5:$D$156)*(E4685&lt;'Non Compliance input'!$E$5:$E$156)*('Non Compliance input'!$H$5:$H$156="Yes"),0))
),"","Yes")</f>
        <v/>
      </c>
      <c r="K4685" s="149">
        <f t="shared" si="658"/>
        <v>0</v>
      </c>
      <c r="L4685" s="162">
        <f t="shared" si="659"/>
        <v>0</v>
      </c>
      <c r="M4685" s="162" t="str" cm="1">
        <f t="array" ref="M4685">IF(ISERROR(INDEX('Non Compliance input'!$I$5:$I$156,MATCH(1,(A4685='Non Compliance input'!$A$5:$A$156)*(E4685&gt;='Non Compliance input'!$D$5:$D$156)*(F4685&lt;='Non Compliance input'!$E$5:$E$156)*('Non Compliance input'!$I$5:$I$156="Yes"),0))
),"","Yes")</f>
        <v/>
      </c>
      <c r="N4685" s="149" t="str">
        <f>IF(VLOOKUP($A4685,HourEndingOutage!$B$3:$F$746,5,0)="Outage","Outage","")</f>
        <v/>
      </c>
      <c r="O4685" s="18">
        <f t="shared" si="660"/>
        <v>0</v>
      </c>
      <c r="P4685" s="18" t="str">
        <f t="shared" si="661"/>
        <v/>
      </c>
      <c r="Q4685" s="18">
        <f t="shared" si="662"/>
        <v>0</v>
      </c>
      <c r="R4685" s="118"/>
    </row>
    <row r="4686" spans="1:18" x14ac:dyDescent="0.25">
      <c r="A4686" s="25">
        <f t="shared" si="654"/>
        <v>521</v>
      </c>
      <c r="B4686" s="23">
        <f t="shared" si="655"/>
        <v>44583</v>
      </c>
      <c r="C4686" s="24">
        <v>17</v>
      </c>
      <c r="D4686" s="54" t="str">
        <f t="shared" si="656"/>
        <v>ASET</v>
      </c>
      <c r="E4686" s="178"/>
      <c r="F4686" s="179"/>
      <c r="G4686" s="177"/>
      <c r="H4686" s="177"/>
      <c r="I4686" s="169">
        <f t="shared" si="657"/>
        <v>0</v>
      </c>
      <c r="J4686" s="149" t="str" cm="1">
        <f t="array" ref="J4686">IF(ISERROR(INDEX('Non Compliance input'!$H$5:$H$156,MATCH(1,(A4686='Non Compliance input'!$A$5:$A$156)*(F4686&gt;='Non Compliance input'!$D$5:$D$156)*(E4686&lt;'Non Compliance input'!$E$5:$E$156)*('Non Compliance input'!$H$5:$H$156="Yes"),0))
),"","Yes")</f>
        <v/>
      </c>
      <c r="K4686" s="149">
        <f t="shared" si="658"/>
        <v>0</v>
      </c>
      <c r="L4686" s="162">
        <f t="shared" si="659"/>
        <v>0</v>
      </c>
      <c r="M4686" s="162" t="str" cm="1">
        <f t="array" ref="M4686">IF(ISERROR(INDEX('Non Compliance input'!$I$5:$I$156,MATCH(1,(A4686='Non Compliance input'!$A$5:$A$156)*(E4686&gt;='Non Compliance input'!$D$5:$D$156)*(F4686&lt;='Non Compliance input'!$E$5:$E$156)*('Non Compliance input'!$I$5:$I$156="Yes"),0))
),"","Yes")</f>
        <v/>
      </c>
      <c r="N4686" s="149" t="str">
        <f>IF(VLOOKUP($A4686,HourEndingOutage!$B$3:$F$746,5,0)="Outage","Outage","")</f>
        <v/>
      </c>
      <c r="O4686" s="18">
        <f t="shared" si="660"/>
        <v>0</v>
      </c>
      <c r="P4686" s="18" t="str">
        <f t="shared" si="661"/>
        <v/>
      </c>
      <c r="Q4686" s="18">
        <f t="shared" si="662"/>
        <v>0</v>
      </c>
      <c r="R4686" s="118"/>
    </row>
    <row r="4687" spans="1:18" x14ac:dyDescent="0.25">
      <c r="A4687" s="25">
        <f t="shared" si="654"/>
        <v>521</v>
      </c>
      <c r="B4687" s="23">
        <f t="shared" si="655"/>
        <v>44583</v>
      </c>
      <c r="C4687" s="24">
        <v>17</v>
      </c>
      <c r="D4687" s="54" t="str">
        <f t="shared" si="656"/>
        <v>ASET</v>
      </c>
      <c r="E4687" s="178"/>
      <c r="F4687" s="179"/>
      <c r="G4687" s="177"/>
      <c r="H4687" s="177"/>
      <c r="I4687" s="169">
        <f t="shared" si="657"/>
        <v>0</v>
      </c>
      <c r="J4687" s="149" t="str" cm="1">
        <f t="array" ref="J4687">IF(ISERROR(INDEX('Non Compliance input'!$H$5:$H$156,MATCH(1,(A4687='Non Compliance input'!$A$5:$A$156)*(F4687&gt;='Non Compliance input'!$D$5:$D$156)*(E4687&lt;'Non Compliance input'!$E$5:$E$156)*('Non Compliance input'!$H$5:$H$156="Yes"),0))
),"","Yes")</f>
        <v/>
      </c>
      <c r="K4687" s="149">
        <f t="shared" si="658"/>
        <v>0</v>
      </c>
      <c r="L4687" s="162">
        <f t="shared" si="659"/>
        <v>0</v>
      </c>
      <c r="M4687" s="162" t="str" cm="1">
        <f t="array" ref="M4687">IF(ISERROR(INDEX('Non Compliance input'!$I$5:$I$156,MATCH(1,(A4687='Non Compliance input'!$A$5:$A$156)*(E4687&gt;='Non Compliance input'!$D$5:$D$156)*(F4687&lt;='Non Compliance input'!$E$5:$E$156)*('Non Compliance input'!$I$5:$I$156="Yes"),0))
),"","Yes")</f>
        <v/>
      </c>
      <c r="N4687" s="149" t="str">
        <f>IF(VLOOKUP($A4687,HourEndingOutage!$B$3:$F$746,5,0)="Outage","Outage","")</f>
        <v/>
      </c>
      <c r="O4687" s="18">
        <f t="shared" si="660"/>
        <v>0</v>
      </c>
      <c r="P4687" s="18" t="str">
        <f t="shared" si="661"/>
        <v/>
      </c>
      <c r="Q4687" s="18">
        <f t="shared" si="662"/>
        <v>0</v>
      </c>
      <c r="R4687" s="118"/>
    </row>
    <row r="4688" spans="1:18" x14ac:dyDescent="0.25">
      <c r="A4688" s="25">
        <f t="shared" si="654"/>
        <v>521</v>
      </c>
      <c r="B4688" s="23">
        <f t="shared" si="655"/>
        <v>44583</v>
      </c>
      <c r="C4688" s="24">
        <v>17</v>
      </c>
      <c r="D4688" s="54" t="str">
        <f t="shared" si="656"/>
        <v>ASET</v>
      </c>
      <c r="E4688" s="178"/>
      <c r="F4688" s="179"/>
      <c r="G4688" s="177"/>
      <c r="H4688" s="177"/>
      <c r="I4688" s="169">
        <f t="shared" si="657"/>
        <v>0</v>
      </c>
      <c r="J4688" s="149" t="str" cm="1">
        <f t="array" ref="J4688">IF(ISERROR(INDEX('Non Compliance input'!$H$5:$H$156,MATCH(1,(A4688='Non Compliance input'!$A$5:$A$156)*(F4688&gt;='Non Compliance input'!$D$5:$D$156)*(E4688&lt;'Non Compliance input'!$E$5:$E$156)*('Non Compliance input'!$H$5:$H$156="Yes"),0))
),"","Yes")</f>
        <v/>
      </c>
      <c r="K4688" s="149">
        <f t="shared" si="658"/>
        <v>0</v>
      </c>
      <c r="L4688" s="162">
        <f t="shared" si="659"/>
        <v>0</v>
      </c>
      <c r="M4688" s="162" t="str" cm="1">
        <f t="array" ref="M4688">IF(ISERROR(INDEX('Non Compliance input'!$I$5:$I$156,MATCH(1,(A4688='Non Compliance input'!$A$5:$A$156)*(E4688&gt;='Non Compliance input'!$D$5:$D$156)*(F4688&lt;='Non Compliance input'!$E$5:$E$156)*('Non Compliance input'!$I$5:$I$156="Yes"),0))
),"","Yes")</f>
        <v/>
      </c>
      <c r="N4688" s="149" t="str">
        <f>IF(VLOOKUP($A4688,HourEndingOutage!$B$3:$F$746,5,0)="Outage","Outage","")</f>
        <v/>
      </c>
      <c r="O4688" s="18">
        <f t="shared" si="660"/>
        <v>0</v>
      </c>
      <c r="P4688" s="18" t="str">
        <f t="shared" si="661"/>
        <v/>
      </c>
      <c r="Q4688" s="18">
        <f t="shared" si="662"/>
        <v>0</v>
      </c>
      <c r="R4688" s="118"/>
    </row>
    <row r="4689" spans="1:18" x14ac:dyDescent="0.25">
      <c r="A4689" s="25">
        <f t="shared" si="654"/>
        <v>521</v>
      </c>
      <c r="B4689" s="23">
        <f t="shared" si="655"/>
        <v>44583</v>
      </c>
      <c r="C4689" s="24">
        <v>17</v>
      </c>
      <c r="D4689" s="54" t="str">
        <f t="shared" si="656"/>
        <v>ASET</v>
      </c>
      <c r="E4689" s="178"/>
      <c r="F4689" s="179"/>
      <c r="G4689" s="177"/>
      <c r="H4689" s="177"/>
      <c r="I4689" s="169">
        <f t="shared" si="657"/>
        <v>0</v>
      </c>
      <c r="J4689" s="149" t="str" cm="1">
        <f t="array" ref="J4689">IF(ISERROR(INDEX('Non Compliance input'!$H$5:$H$156,MATCH(1,(A4689='Non Compliance input'!$A$5:$A$156)*(F4689&gt;='Non Compliance input'!$D$5:$D$156)*(E4689&lt;'Non Compliance input'!$E$5:$E$156)*('Non Compliance input'!$H$5:$H$156="Yes"),0))
),"","Yes")</f>
        <v/>
      </c>
      <c r="K4689" s="149">
        <f t="shared" si="658"/>
        <v>0</v>
      </c>
      <c r="L4689" s="162">
        <f t="shared" si="659"/>
        <v>0</v>
      </c>
      <c r="M4689" s="162" t="str" cm="1">
        <f t="array" ref="M4689">IF(ISERROR(INDEX('Non Compliance input'!$I$5:$I$156,MATCH(1,(A4689='Non Compliance input'!$A$5:$A$156)*(E4689&gt;='Non Compliance input'!$D$5:$D$156)*(F4689&lt;='Non Compliance input'!$E$5:$E$156)*('Non Compliance input'!$I$5:$I$156="Yes"),0))
),"","Yes")</f>
        <v/>
      </c>
      <c r="N4689" s="149" t="str">
        <f>IF(VLOOKUP($A4689,HourEndingOutage!$B$3:$F$746,5,0)="Outage","Outage","")</f>
        <v/>
      </c>
      <c r="O4689" s="18">
        <f t="shared" si="660"/>
        <v>0</v>
      </c>
      <c r="P4689" s="18" t="str">
        <f t="shared" si="661"/>
        <v/>
      </c>
      <c r="Q4689" s="18">
        <f t="shared" si="662"/>
        <v>0</v>
      </c>
      <c r="R4689" s="118"/>
    </row>
    <row r="4690" spans="1:18" x14ac:dyDescent="0.25">
      <c r="A4690" s="25">
        <f t="shared" si="654"/>
        <v>521</v>
      </c>
      <c r="B4690" s="23">
        <f t="shared" si="655"/>
        <v>44583</v>
      </c>
      <c r="C4690" s="24">
        <v>17</v>
      </c>
      <c r="D4690" s="54" t="str">
        <f t="shared" si="656"/>
        <v>ASET</v>
      </c>
      <c r="E4690" s="178"/>
      <c r="F4690" s="179"/>
      <c r="G4690" s="177"/>
      <c r="H4690" s="177"/>
      <c r="I4690" s="169">
        <f t="shared" si="657"/>
        <v>0</v>
      </c>
      <c r="J4690" s="149" t="str" cm="1">
        <f t="array" ref="J4690">IF(ISERROR(INDEX('Non Compliance input'!$H$5:$H$156,MATCH(1,(A4690='Non Compliance input'!$A$5:$A$156)*(F4690&gt;='Non Compliance input'!$D$5:$D$156)*(E4690&lt;'Non Compliance input'!$E$5:$E$156)*('Non Compliance input'!$H$5:$H$156="Yes"),0))
),"","Yes")</f>
        <v/>
      </c>
      <c r="K4690" s="149">
        <f t="shared" si="658"/>
        <v>0</v>
      </c>
      <c r="L4690" s="162">
        <f t="shared" si="659"/>
        <v>0</v>
      </c>
      <c r="M4690" s="162" t="str" cm="1">
        <f t="array" ref="M4690">IF(ISERROR(INDEX('Non Compliance input'!$I$5:$I$156,MATCH(1,(A4690='Non Compliance input'!$A$5:$A$156)*(E4690&gt;='Non Compliance input'!$D$5:$D$156)*(F4690&lt;='Non Compliance input'!$E$5:$E$156)*('Non Compliance input'!$I$5:$I$156="Yes"),0))
),"","Yes")</f>
        <v/>
      </c>
      <c r="N4690" s="149" t="str">
        <f>IF(VLOOKUP($A4690,HourEndingOutage!$B$3:$F$746,5,0)="Outage","Outage","")</f>
        <v/>
      </c>
      <c r="O4690" s="18">
        <f t="shared" si="660"/>
        <v>0</v>
      </c>
      <c r="P4690" s="18" t="str">
        <f t="shared" si="661"/>
        <v/>
      </c>
      <c r="Q4690" s="18">
        <f t="shared" si="662"/>
        <v>0</v>
      </c>
      <c r="R4690" s="118"/>
    </row>
    <row r="4691" spans="1:18" x14ac:dyDescent="0.25">
      <c r="A4691" s="25">
        <f t="shared" si="654"/>
        <v>521</v>
      </c>
      <c r="B4691" s="23">
        <f t="shared" si="655"/>
        <v>44583</v>
      </c>
      <c r="C4691" s="24">
        <v>17</v>
      </c>
      <c r="D4691" s="54" t="str">
        <f t="shared" si="656"/>
        <v>ASET</v>
      </c>
      <c r="E4691" s="178"/>
      <c r="F4691" s="179"/>
      <c r="G4691" s="177"/>
      <c r="H4691" s="177"/>
      <c r="I4691" s="169">
        <f t="shared" si="657"/>
        <v>0</v>
      </c>
      <c r="J4691" s="149" t="str" cm="1">
        <f t="array" ref="J4691">IF(ISERROR(INDEX('Non Compliance input'!$H$5:$H$156,MATCH(1,(A4691='Non Compliance input'!$A$5:$A$156)*(F4691&gt;='Non Compliance input'!$D$5:$D$156)*(E4691&lt;'Non Compliance input'!$E$5:$E$156)*('Non Compliance input'!$H$5:$H$156="Yes"),0))
),"","Yes")</f>
        <v/>
      </c>
      <c r="K4691" s="149">
        <f t="shared" si="658"/>
        <v>0</v>
      </c>
      <c r="L4691" s="162">
        <f t="shared" si="659"/>
        <v>0</v>
      </c>
      <c r="M4691" s="162" t="str" cm="1">
        <f t="array" ref="M4691">IF(ISERROR(INDEX('Non Compliance input'!$I$5:$I$156,MATCH(1,(A4691='Non Compliance input'!$A$5:$A$156)*(E4691&gt;='Non Compliance input'!$D$5:$D$156)*(F4691&lt;='Non Compliance input'!$E$5:$E$156)*('Non Compliance input'!$I$5:$I$156="Yes"),0))
),"","Yes")</f>
        <v/>
      </c>
      <c r="N4691" s="149" t="str">
        <f>IF(VLOOKUP($A4691,HourEndingOutage!$B$3:$F$746,5,0)="Outage","Outage","")</f>
        <v/>
      </c>
      <c r="O4691" s="18">
        <f t="shared" si="660"/>
        <v>0</v>
      </c>
      <c r="P4691" s="18" t="str">
        <f t="shared" si="661"/>
        <v/>
      </c>
      <c r="Q4691" s="18">
        <f t="shared" si="662"/>
        <v>0</v>
      </c>
      <c r="R4691" s="118"/>
    </row>
    <row r="4692" spans="1:18" x14ac:dyDescent="0.25">
      <c r="A4692" s="25">
        <f t="shared" si="654"/>
        <v>522</v>
      </c>
      <c r="B4692" s="23">
        <f t="shared" si="655"/>
        <v>44583</v>
      </c>
      <c r="C4692" s="24">
        <v>18</v>
      </c>
      <c r="D4692" s="54" t="str">
        <f t="shared" si="656"/>
        <v>ASET</v>
      </c>
      <c r="E4692" s="178"/>
      <c r="F4692" s="179"/>
      <c r="G4692" s="177"/>
      <c r="H4692" s="177"/>
      <c r="I4692" s="169">
        <f t="shared" si="657"/>
        <v>0</v>
      </c>
      <c r="J4692" s="149" t="str" cm="1">
        <f t="array" ref="J4692">IF(ISERROR(INDEX('Non Compliance input'!$H$5:$H$156,MATCH(1,(A4692='Non Compliance input'!$A$5:$A$156)*(F4692&gt;='Non Compliance input'!$D$5:$D$156)*(E4692&lt;'Non Compliance input'!$E$5:$E$156)*('Non Compliance input'!$H$5:$H$156="Yes"),0))
),"","Yes")</f>
        <v/>
      </c>
      <c r="K4692" s="149">
        <f t="shared" si="658"/>
        <v>0</v>
      </c>
      <c r="L4692" s="162">
        <f t="shared" si="659"/>
        <v>0</v>
      </c>
      <c r="M4692" s="162" t="str" cm="1">
        <f t="array" ref="M4692">IF(ISERROR(INDEX('Non Compliance input'!$I$5:$I$156,MATCH(1,(A4692='Non Compliance input'!$A$5:$A$156)*(E4692&gt;='Non Compliance input'!$D$5:$D$156)*(F4692&lt;='Non Compliance input'!$E$5:$E$156)*('Non Compliance input'!$I$5:$I$156="Yes"),0))
),"","Yes")</f>
        <v/>
      </c>
      <c r="N4692" s="149" t="str">
        <f>IF(VLOOKUP($A4692,HourEndingOutage!$B$3:$F$746,5,0)="Outage","Outage","")</f>
        <v/>
      </c>
      <c r="O4692" s="18">
        <f t="shared" si="660"/>
        <v>0</v>
      </c>
      <c r="P4692" s="18" t="str">
        <f t="shared" si="661"/>
        <v/>
      </c>
      <c r="Q4692" s="18">
        <f t="shared" si="662"/>
        <v>0</v>
      </c>
      <c r="R4692" s="118"/>
    </row>
    <row r="4693" spans="1:18" x14ac:dyDescent="0.25">
      <c r="A4693" s="25">
        <f t="shared" si="654"/>
        <v>522</v>
      </c>
      <c r="B4693" s="23">
        <f t="shared" si="655"/>
        <v>44583</v>
      </c>
      <c r="C4693" s="24">
        <v>18</v>
      </c>
      <c r="D4693" s="54" t="str">
        <f t="shared" si="656"/>
        <v>ASET</v>
      </c>
      <c r="E4693" s="178"/>
      <c r="F4693" s="179"/>
      <c r="G4693" s="177"/>
      <c r="H4693" s="177"/>
      <c r="I4693" s="169">
        <f t="shared" si="657"/>
        <v>0</v>
      </c>
      <c r="J4693" s="149" t="str" cm="1">
        <f t="array" ref="J4693">IF(ISERROR(INDEX('Non Compliance input'!$H$5:$H$156,MATCH(1,(A4693='Non Compliance input'!$A$5:$A$156)*(F4693&gt;='Non Compliance input'!$D$5:$D$156)*(E4693&lt;'Non Compliance input'!$E$5:$E$156)*('Non Compliance input'!$H$5:$H$156="Yes"),0))
),"","Yes")</f>
        <v/>
      </c>
      <c r="K4693" s="149">
        <f t="shared" si="658"/>
        <v>0</v>
      </c>
      <c r="L4693" s="162">
        <f t="shared" si="659"/>
        <v>0</v>
      </c>
      <c r="M4693" s="162" t="str" cm="1">
        <f t="array" ref="M4693">IF(ISERROR(INDEX('Non Compliance input'!$I$5:$I$156,MATCH(1,(A4693='Non Compliance input'!$A$5:$A$156)*(E4693&gt;='Non Compliance input'!$D$5:$D$156)*(F4693&lt;='Non Compliance input'!$E$5:$E$156)*('Non Compliance input'!$I$5:$I$156="Yes"),0))
),"","Yes")</f>
        <v/>
      </c>
      <c r="N4693" s="149" t="str">
        <f>IF(VLOOKUP($A4693,HourEndingOutage!$B$3:$F$746,5,0)="Outage","Outage","")</f>
        <v/>
      </c>
      <c r="O4693" s="18">
        <f t="shared" si="660"/>
        <v>0</v>
      </c>
      <c r="P4693" s="18" t="str">
        <f t="shared" si="661"/>
        <v/>
      </c>
      <c r="Q4693" s="18">
        <f t="shared" si="662"/>
        <v>0</v>
      </c>
      <c r="R4693" s="118"/>
    </row>
    <row r="4694" spans="1:18" x14ac:dyDescent="0.25">
      <c r="A4694" s="25">
        <f t="shared" si="654"/>
        <v>522</v>
      </c>
      <c r="B4694" s="23">
        <f t="shared" si="655"/>
        <v>44583</v>
      </c>
      <c r="C4694" s="24">
        <v>18</v>
      </c>
      <c r="D4694" s="54" t="str">
        <f t="shared" si="656"/>
        <v>ASET</v>
      </c>
      <c r="E4694" s="178"/>
      <c r="F4694" s="179"/>
      <c r="G4694" s="177"/>
      <c r="H4694" s="177"/>
      <c r="I4694" s="169">
        <f t="shared" si="657"/>
        <v>0</v>
      </c>
      <c r="J4694" s="149" t="str" cm="1">
        <f t="array" ref="J4694">IF(ISERROR(INDEX('Non Compliance input'!$H$5:$H$156,MATCH(1,(A4694='Non Compliance input'!$A$5:$A$156)*(F4694&gt;='Non Compliance input'!$D$5:$D$156)*(E4694&lt;'Non Compliance input'!$E$5:$E$156)*('Non Compliance input'!$H$5:$H$156="Yes"),0))
),"","Yes")</f>
        <v/>
      </c>
      <c r="K4694" s="149">
        <f t="shared" si="658"/>
        <v>0</v>
      </c>
      <c r="L4694" s="162">
        <f t="shared" si="659"/>
        <v>0</v>
      </c>
      <c r="M4694" s="162" t="str" cm="1">
        <f t="array" ref="M4694">IF(ISERROR(INDEX('Non Compliance input'!$I$5:$I$156,MATCH(1,(A4694='Non Compliance input'!$A$5:$A$156)*(E4694&gt;='Non Compliance input'!$D$5:$D$156)*(F4694&lt;='Non Compliance input'!$E$5:$E$156)*('Non Compliance input'!$I$5:$I$156="Yes"),0))
),"","Yes")</f>
        <v/>
      </c>
      <c r="N4694" s="149" t="str">
        <f>IF(VLOOKUP($A4694,HourEndingOutage!$B$3:$F$746,5,0)="Outage","Outage","")</f>
        <v/>
      </c>
      <c r="O4694" s="18">
        <f t="shared" si="660"/>
        <v>0</v>
      </c>
      <c r="P4694" s="18" t="str">
        <f t="shared" si="661"/>
        <v/>
      </c>
      <c r="Q4694" s="18">
        <f t="shared" si="662"/>
        <v>0</v>
      </c>
      <c r="R4694" s="118"/>
    </row>
    <row r="4695" spans="1:18" x14ac:dyDescent="0.25">
      <c r="A4695" s="25">
        <f t="shared" si="654"/>
        <v>522</v>
      </c>
      <c r="B4695" s="23">
        <f t="shared" si="655"/>
        <v>44583</v>
      </c>
      <c r="C4695" s="24">
        <v>18</v>
      </c>
      <c r="D4695" s="54" t="str">
        <f t="shared" si="656"/>
        <v>ASET</v>
      </c>
      <c r="E4695" s="178"/>
      <c r="F4695" s="179"/>
      <c r="G4695" s="177"/>
      <c r="H4695" s="177"/>
      <c r="I4695" s="169">
        <f t="shared" si="657"/>
        <v>0</v>
      </c>
      <c r="J4695" s="149" t="str" cm="1">
        <f t="array" ref="J4695">IF(ISERROR(INDEX('Non Compliance input'!$H$5:$H$156,MATCH(1,(A4695='Non Compliance input'!$A$5:$A$156)*(F4695&gt;='Non Compliance input'!$D$5:$D$156)*(E4695&lt;'Non Compliance input'!$E$5:$E$156)*('Non Compliance input'!$H$5:$H$156="Yes"),0))
),"","Yes")</f>
        <v/>
      </c>
      <c r="K4695" s="149">
        <f t="shared" si="658"/>
        <v>0</v>
      </c>
      <c r="L4695" s="162">
        <f t="shared" si="659"/>
        <v>0</v>
      </c>
      <c r="M4695" s="162" t="str" cm="1">
        <f t="array" ref="M4695">IF(ISERROR(INDEX('Non Compliance input'!$I$5:$I$156,MATCH(1,(A4695='Non Compliance input'!$A$5:$A$156)*(E4695&gt;='Non Compliance input'!$D$5:$D$156)*(F4695&lt;='Non Compliance input'!$E$5:$E$156)*('Non Compliance input'!$I$5:$I$156="Yes"),0))
),"","Yes")</f>
        <v/>
      </c>
      <c r="N4695" s="149" t="str">
        <f>IF(VLOOKUP($A4695,HourEndingOutage!$B$3:$F$746,5,0)="Outage","Outage","")</f>
        <v/>
      </c>
      <c r="O4695" s="18">
        <f t="shared" si="660"/>
        <v>0</v>
      </c>
      <c r="P4695" s="18" t="str">
        <f t="shared" si="661"/>
        <v/>
      </c>
      <c r="Q4695" s="18">
        <f t="shared" si="662"/>
        <v>0</v>
      </c>
      <c r="R4695" s="118"/>
    </row>
    <row r="4696" spans="1:18" x14ac:dyDescent="0.25">
      <c r="A4696" s="25">
        <f t="shared" si="654"/>
        <v>522</v>
      </c>
      <c r="B4696" s="23">
        <f t="shared" si="655"/>
        <v>44583</v>
      </c>
      <c r="C4696" s="24">
        <v>18</v>
      </c>
      <c r="D4696" s="54" t="str">
        <f t="shared" si="656"/>
        <v>ASET</v>
      </c>
      <c r="E4696" s="178"/>
      <c r="F4696" s="179"/>
      <c r="G4696" s="177"/>
      <c r="H4696" s="177"/>
      <c r="I4696" s="169">
        <f t="shared" si="657"/>
        <v>0</v>
      </c>
      <c r="J4696" s="149" t="str" cm="1">
        <f t="array" ref="J4696">IF(ISERROR(INDEX('Non Compliance input'!$H$5:$H$156,MATCH(1,(A4696='Non Compliance input'!$A$5:$A$156)*(F4696&gt;='Non Compliance input'!$D$5:$D$156)*(E4696&lt;'Non Compliance input'!$E$5:$E$156)*('Non Compliance input'!$H$5:$H$156="Yes"),0))
),"","Yes")</f>
        <v/>
      </c>
      <c r="K4696" s="149">
        <f t="shared" si="658"/>
        <v>0</v>
      </c>
      <c r="L4696" s="162">
        <f t="shared" si="659"/>
        <v>0</v>
      </c>
      <c r="M4696" s="162" t="str" cm="1">
        <f t="array" ref="M4696">IF(ISERROR(INDEX('Non Compliance input'!$I$5:$I$156,MATCH(1,(A4696='Non Compliance input'!$A$5:$A$156)*(E4696&gt;='Non Compliance input'!$D$5:$D$156)*(F4696&lt;='Non Compliance input'!$E$5:$E$156)*('Non Compliance input'!$I$5:$I$156="Yes"),0))
),"","Yes")</f>
        <v/>
      </c>
      <c r="N4696" s="149" t="str">
        <f>IF(VLOOKUP($A4696,HourEndingOutage!$B$3:$F$746,5,0)="Outage","Outage","")</f>
        <v/>
      </c>
      <c r="O4696" s="18">
        <f t="shared" si="660"/>
        <v>0</v>
      </c>
      <c r="P4696" s="18" t="str">
        <f t="shared" si="661"/>
        <v/>
      </c>
      <c r="Q4696" s="18">
        <f t="shared" si="662"/>
        <v>0</v>
      </c>
      <c r="R4696" s="118"/>
    </row>
    <row r="4697" spans="1:18" x14ac:dyDescent="0.25">
      <c r="A4697" s="25">
        <f t="shared" si="654"/>
        <v>522</v>
      </c>
      <c r="B4697" s="23">
        <f t="shared" si="655"/>
        <v>44583</v>
      </c>
      <c r="C4697" s="24">
        <v>18</v>
      </c>
      <c r="D4697" s="54" t="str">
        <f t="shared" si="656"/>
        <v>ASET</v>
      </c>
      <c r="E4697" s="178"/>
      <c r="F4697" s="179"/>
      <c r="G4697" s="177"/>
      <c r="H4697" s="177"/>
      <c r="I4697" s="169">
        <f t="shared" si="657"/>
        <v>0</v>
      </c>
      <c r="J4697" s="149" t="str" cm="1">
        <f t="array" ref="J4697">IF(ISERROR(INDEX('Non Compliance input'!$H$5:$H$156,MATCH(1,(A4697='Non Compliance input'!$A$5:$A$156)*(F4697&gt;='Non Compliance input'!$D$5:$D$156)*(E4697&lt;'Non Compliance input'!$E$5:$E$156)*('Non Compliance input'!$H$5:$H$156="Yes"),0))
),"","Yes")</f>
        <v/>
      </c>
      <c r="K4697" s="149">
        <f t="shared" si="658"/>
        <v>0</v>
      </c>
      <c r="L4697" s="162">
        <f t="shared" si="659"/>
        <v>0</v>
      </c>
      <c r="M4697" s="162" t="str" cm="1">
        <f t="array" ref="M4697">IF(ISERROR(INDEX('Non Compliance input'!$I$5:$I$156,MATCH(1,(A4697='Non Compliance input'!$A$5:$A$156)*(E4697&gt;='Non Compliance input'!$D$5:$D$156)*(F4697&lt;='Non Compliance input'!$E$5:$E$156)*('Non Compliance input'!$I$5:$I$156="Yes"),0))
),"","Yes")</f>
        <v/>
      </c>
      <c r="N4697" s="149" t="str">
        <f>IF(VLOOKUP($A4697,HourEndingOutage!$B$3:$F$746,5,0)="Outage","Outage","")</f>
        <v/>
      </c>
      <c r="O4697" s="18">
        <f t="shared" si="660"/>
        <v>0</v>
      </c>
      <c r="P4697" s="18" t="str">
        <f t="shared" si="661"/>
        <v/>
      </c>
      <c r="Q4697" s="18">
        <f t="shared" si="662"/>
        <v>0</v>
      </c>
      <c r="R4697" s="118"/>
    </row>
    <row r="4698" spans="1:18" x14ac:dyDescent="0.25">
      <c r="A4698" s="25">
        <f t="shared" si="654"/>
        <v>522</v>
      </c>
      <c r="B4698" s="23">
        <f t="shared" si="655"/>
        <v>44583</v>
      </c>
      <c r="C4698" s="24">
        <v>18</v>
      </c>
      <c r="D4698" s="54" t="str">
        <f t="shared" si="656"/>
        <v>ASET</v>
      </c>
      <c r="E4698" s="178"/>
      <c r="F4698" s="179"/>
      <c r="G4698" s="177"/>
      <c r="H4698" s="177"/>
      <c r="I4698" s="169">
        <f t="shared" si="657"/>
        <v>0</v>
      </c>
      <c r="J4698" s="149" t="str" cm="1">
        <f t="array" ref="J4698">IF(ISERROR(INDEX('Non Compliance input'!$H$5:$H$156,MATCH(1,(A4698='Non Compliance input'!$A$5:$A$156)*(F4698&gt;='Non Compliance input'!$D$5:$D$156)*(E4698&lt;'Non Compliance input'!$E$5:$E$156)*('Non Compliance input'!$H$5:$H$156="Yes"),0))
),"","Yes")</f>
        <v/>
      </c>
      <c r="K4698" s="149">
        <f t="shared" si="658"/>
        <v>0</v>
      </c>
      <c r="L4698" s="162">
        <f t="shared" si="659"/>
        <v>0</v>
      </c>
      <c r="M4698" s="162" t="str" cm="1">
        <f t="array" ref="M4698">IF(ISERROR(INDEX('Non Compliance input'!$I$5:$I$156,MATCH(1,(A4698='Non Compliance input'!$A$5:$A$156)*(E4698&gt;='Non Compliance input'!$D$5:$D$156)*(F4698&lt;='Non Compliance input'!$E$5:$E$156)*('Non Compliance input'!$I$5:$I$156="Yes"),0))
),"","Yes")</f>
        <v/>
      </c>
      <c r="N4698" s="149" t="str">
        <f>IF(VLOOKUP($A4698,HourEndingOutage!$B$3:$F$746,5,0)="Outage","Outage","")</f>
        <v/>
      </c>
      <c r="O4698" s="18">
        <f t="shared" si="660"/>
        <v>0</v>
      </c>
      <c r="P4698" s="18" t="str">
        <f t="shared" si="661"/>
        <v/>
      </c>
      <c r="Q4698" s="18">
        <f t="shared" si="662"/>
        <v>0</v>
      </c>
      <c r="R4698" s="118"/>
    </row>
    <row r="4699" spans="1:18" x14ac:dyDescent="0.25">
      <c r="A4699" s="25">
        <f t="shared" si="654"/>
        <v>522</v>
      </c>
      <c r="B4699" s="23">
        <f t="shared" si="655"/>
        <v>44583</v>
      </c>
      <c r="C4699" s="24">
        <v>18</v>
      </c>
      <c r="D4699" s="54" t="str">
        <f t="shared" si="656"/>
        <v>ASET</v>
      </c>
      <c r="E4699" s="178"/>
      <c r="F4699" s="179"/>
      <c r="G4699" s="177"/>
      <c r="H4699" s="177"/>
      <c r="I4699" s="169">
        <f t="shared" si="657"/>
        <v>0</v>
      </c>
      <c r="J4699" s="149" t="str" cm="1">
        <f t="array" ref="J4699">IF(ISERROR(INDEX('Non Compliance input'!$H$5:$H$156,MATCH(1,(A4699='Non Compliance input'!$A$5:$A$156)*(F4699&gt;='Non Compliance input'!$D$5:$D$156)*(E4699&lt;'Non Compliance input'!$E$5:$E$156)*('Non Compliance input'!$H$5:$H$156="Yes"),0))
),"","Yes")</f>
        <v/>
      </c>
      <c r="K4699" s="149">
        <f t="shared" si="658"/>
        <v>0</v>
      </c>
      <c r="L4699" s="162">
        <f t="shared" si="659"/>
        <v>0</v>
      </c>
      <c r="M4699" s="162" t="str" cm="1">
        <f t="array" ref="M4699">IF(ISERROR(INDEX('Non Compliance input'!$I$5:$I$156,MATCH(1,(A4699='Non Compliance input'!$A$5:$A$156)*(E4699&gt;='Non Compliance input'!$D$5:$D$156)*(F4699&lt;='Non Compliance input'!$E$5:$E$156)*('Non Compliance input'!$I$5:$I$156="Yes"),0))
),"","Yes")</f>
        <v/>
      </c>
      <c r="N4699" s="149" t="str">
        <f>IF(VLOOKUP($A4699,HourEndingOutage!$B$3:$F$746,5,0)="Outage","Outage","")</f>
        <v/>
      </c>
      <c r="O4699" s="18">
        <f t="shared" si="660"/>
        <v>0</v>
      </c>
      <c r="P4699" s="18" t="str">
        <f t="shared" si="661"/>
        <v/>
      </c>
      <c r="Q4699" s="18">
        <f t="shared" si="662"/>
        <v>0</v>
      </c>
      <c r="R4699" s="118"/>
    </row>
    <row r="4700" spans="1:18" x14ac:dyDescent="0.25">
      <c r="A4700" s="25">
        <f t="shared" ref="A4700:A4763" si="663">IF(C4700=C4699,A4699,A4699+1)</f>
        <v>522</v>
      </c>
      <c r="B4700" s="23">
        <f t="shared" ref="B4700:B4763" si="664">IF(C4700&lt;C4699,B4699+1,B4699)</f>
        <v>44583</v>
      </c>
      <c r="C4700" s="24">
        <v>18</v>
      </c>
      <c r="D4700" s="54" t="str">
        <f t="shared" si="656"/>
        <v>ASET</v>
      </c>
      <c r="E4700" s="178"/>
      <c r="F4700" s="179"/>
      <c r="G4700" s="177"/>
      <c r="H4700" s="177"/>
      <c r="I4700" s="169">
        <f t="shared" si="657"/>
        <v>0</v>
      </c>
      <c r="J4700" s="149" t="str" cm="1">
        <f t="array" ref="J4700">IF(ISERROR(INDEX('Non Compliance input'!$H$5:$H$156,MATCH(1,(A4700='Non Compliance input'!$A$5:$A$156)*(F4700&gt;='Non Compliance input'!$D$5:$D$156)*(E4700&lt;'Non Compliance input'!$E$5:$E$156)*('Non Compliance input'!$H$5:$H$156="Yes"),0))
),"","Yes")</f>
        <v/>
      </c>
      <c r="K4700" s="149">
        <f t="shared" si="658"/>
        <v>0</v>
      </c>
      <c r="L4700" s="162">
        <f t="shared" si="659"/>
        <v>0</v>
      </c>
      <c r="M4700" s="162" t="str" cm="1">
        <f t="array" ref="M4700">IF(ISERROR(INDEX('Non Compliance input'!$I$5:$I$156,MATCH(1,(A4700='Non Compliance input'!$A$5:$A$156)*(E4700&gt;='Non Compliance input'!$D$5:$D$156)*(F4700&lt;='Non Compliance input'!$E$5:$E$156)*('Non Compliance input'!$I$5:$I$156="Yes"),0))
),"","Yes")</f>
        <v/>
      </c>
      <c r="N4700" s="149" t="str">
        <f>IF(VLOOKUP($A4700,HourEndingOutage!$B$3:$F$746,5,0)="Outage","Outage","")</f>
        <v/>
      </c>
      <c r="O4700" s="18">
        <f t="shared" si="660"/>
        <v>0</v>
      </c>
      <c r="P4700" s="18" t="str">
        <f t="shared" si="661"/>
        <v/>
      </c>
      <c r="Q4700" s="18">
        <f t="shared" si="662"/>
        <v>0</v>
      </c>
      <c r="R4700" s="118"/>
    </row>
    <row r="4701" spans="1:18" x14ac:dyDescent="0.25">
      <c r="A4701" s="25">
        <f t="shared" si="663"/>
        <v>523</v>
      </c>
      <c r="B4701" s="23">
        <f t="shared" si="664"/>
        <v>44583</v>
      </c>
      <c r="C4701" s="24">
        <v>19</v>
      </c>
      <c r="D4701" s="54" t="str">
        <f t="shared" si="656"/>
        <v>ASET</v>
      </c>
      <c r="E4701" s="178"/>
      <c r="F4701" s="179"/>
      <c r="G4701" s="177"/>
      <c r="H4701" s="177"/>
      <c r="I4701" s="169">
        <f t="shared" si="657"/>
        <v>0</v>
      </c>
      <c r="J4701" s="149" t="str" cm="1">
        <f t="array" ref="J4701">IF(ISERROR(INDEX('Non Compliance input'!$H$5:$H$156,MATCH(1,(A4701='Non Compliance input'!$A$5:$A$156)*(F4701&gt;='Non Compliance input'!$D$5:$D$156)*(E4701&lt;'Non Compliance input'!$E$5:$E$156)*('Non Compliance input'!$H$5:$H$156="Yes"),0))
),"","Yes")</f>
        <v/>
      </c>
      <c r="K4701" s="149">
        <f t="shared" si="658"/>
        <v>0</v>
      </c>
      <c r="L4701" s="162">
        <f t="shared" si="659"/>
        <v>0</v>
      </c>
      <c r="M4701" s="162" t="str" cm="1">
        <f t="array" ref="M4701">IF(ISERROR(INDEX('Non Compliance input'!$I$5:$I$156,MATCH(1,(A4701='Non Compliance input'!$A$5:$A$156)*(E4701&gt;='Non Compliance input'!$D$5:$D$156)*(F4701&lt;='Non Compliance input'!$E$5:$E$156)*('Non Compliance input'!$I$5:$I$156="Yes"),0))
),"","Yes")</f>
        <v/>
      </c>
      <c r="N4701" s="149" t="str">
        <f>IF(VLOOKUP($A4701,HourEndingOutage!$B$3:$F$746,5,0)="Outage","Outage","")</f>
        <v/>
      </c>
      <c r="O4701" s="18">
        <f t="shared" si="660"/>
        <v>0</v>
      </c>
      <c r="P4701" s="18" t="str">
        <f t="shared" si="661"/>
        <v/>
      </c>
      <c r="Q4701" s="18">
        <f t="shared" si="662"/>
        <v>0</v>
      </c>
      <c r="R4701" s="118"/>
    </row>
    <row r="4702" spans="1:18" x14ac:dyDescent="0.25">
      <c r="A4702" s="25">
        <f t="shared" si="663"/>
        <v>523</v>
      </c>
      <c r="B4702" s="23">
        <f t="shared" si="664"/>
        <v>44583</v>
      </c>
      <c r="C4702" s="24">
        <v>19</v>
      </c>
      <c r="D4702" s="54" t="str">
        <f t="shared" si="656"/>
        <v>ASET</v>
      </c>
      <c r="E4702" s="178"/>
      <c r="F4702" s="179"/>
      <c r="G4702" s="177"/>
      <c r="H4702" s="177"/>
      <c r="I4702" s="169">
        <f t="shared" si="657"/>
        <v>0</v>
      </c>
      <c r="J4702" s="149" t="str" cm="1">
        <f t="array" ref="J4702">IF(ISERROR(INDEX('Non Compliance input'!$H$5:$H$156,MATCH(1,(A4702='Non Compliance input'!$A$5:$A$156)*(F4702&gt;='Non Compliance input'!$D$5:$D$156)*(E4702&lt;'Non Compliance input'!$E$5:$E$156)*('Non Compliance input'!$H$5:$H$156="Yes"),0))
),"","Yes")</f>
        <v/>
      </c>
      <c r="K4702" s="149">
        <f t="shared" si="658"/>
        <v>0</v>
      </c>
      <c r="L4702" s="162">
        <f t="shared" si="659"/>
        <v>0</v>
      </c>
      <c r="M4702" s="162" t="str" cm="1">
        <f t="array" ref="M4702">IF(ISERROR(INDEX('Non Compliance input'!$I$5:$I$156,MATCH(1,(A4702='Non Compliance input'!$A$5:$A$156)*(E4702&gt;='Non Compliance input'!$D$5:$D$156)*(F4702&lt;='Non Compliance input'!$E$5:$E$156)*('Non Compliance input'!$I$5:$I$156="Yes"),0))
),"","Yes")</f>
        <v/>
      </c>
      <c r="N4702" s="149" t="str">
        <f>IF(VLOOKUP($A4702,HourEndingOutage!$B$3:$F$746,5,0)="Outage","Outage","")</f>
        <v/>
      </c>
      <c r="O4702" s="18">
        <f t="shared" si="660"/>
        <v>0</v>
      </c>
      <c r="P4702" s="18" t="str">
        <f t="shared" si="661"/>
        <v/>
      </c>
      <c r="Q4702" s="18">
        <f t="shared" si="662"/>
        <v>0</v>
      </c>
      <c r="R4702" s="118"/>
    </row>
    <row r="4703" spans="1:18" x14ac:dyDescent="0.25">
      <c r="A4703" s="25">
        <f t="shared" si="663"/>
        <v>523</v>
      </c>
      <c r="B4703" s="23">
        <f t="shared" si="664"/>
        <v>44583</v>
      </c>
      <c r="C4703" s="24">
        <v>19</v>
      </c>
      <c r="D4703" s="54" t="str">
        <f t="shared" si="656"/>
        <v>ASET</v>
      </c>
      <c r="E4703" s="178"/>
      <c r="F4703" s="179"/>
      <c r="G4703" s="177"/>
      <c r="H4703" s="177"/>
      <c r="I4703" s="169">
        <f t="shared" si="657"/>
        <v>0</v>
      </c>
      <c r="J4703" s="149" t="str" cm="1">
        <f t="array" ref="J4703">IF(ISERROR(INDEX('Non Compliance input'!$H$5:$H$156,MATCH(1,(A4703='Non Compliance input'!$A$5:$A$156)*(F4703&gt;='Non Compliance input'!$D$5:$D$156)*(E4703&lt;'Non Compliance input'!$E$5:$E$156)*('Non Compliance input'!$H$5:$H$156="Yes"),0))
),"","Yes")</f>
        <v/>
      </c>
      <c r="K4703" s="149">
        <f t="shared" si="658"/>
        <v>0</v>
      </c>
      <c r="L4703" s="162">
        <f t="shared" si="659"/>
        <v>0</v>
      </c>
      <c r="M4703" s="162" t="str" cm="1">
        <f t="array" ref="M4703">IF(ISERROR(INDEX('Non Compliance input'!$I$5:$I$156,MATCH(1,(A4703='Non Compliance input'!$A$5:$A$156)*(E4703&gt;='Non Compliance input'!$D$5:$D$156)*(F4703&lt;='Non Compliance input'!$E$5:$E$156)*('Non Compliance input'!$I$5:$I$156="Yes"),0))
),"","Yes")</f>
        <v/>
      </c>
      <c r="N4703" s="149" t="str">
        <f>IF(VLOOKUP($A4703,HourEndingOutage!$B$3:$F$746,5,0)="Outage","Outage","")</f>
        <v/>
      </c>
      <c r="O4703" s="18">
        <f t="shared" si="660"/>
        <v>0</v>
      </c>
      <c r="P4703" s="18" t="str">
        <f t="shared" si="661"/>
        <v/>
      </c>
      <c r="Q4703" s="18">
        <f t="shared" si="662"/>
        <v>0</v>
      </c>
      <c r="R4703" s="118"/>
    </row>
    <row r="4704" spans="1:18" x14ac:dyDescent="0.25">
      <c r="A4704" s="25">
        <f t="shared" si="663"/>
        <v>523</v>
      </c>
      <c r="B4704" s="23">
        <f t="shared" si="664"/>
        <v>44583</v>
      </c>
      <c r="C4704" s="24">
        <v>19</v>
      </c>
      <c r="D4704" s="54" t="str">
        <f t="shared" si="656"/>
        <v>ASET</v>
      </c>
      <c r="E4704" s="178"/>
      <c r="F4704" s="179"/>
      <c r="G4704" s="177"/>
      <c r="H4704" s="177"/>
      <c r="I4704" s="169">
        <f t="shared" si="657"/>
        <v>0</v>
      </c>
      <c r="J4704" s="149" t="str" cm="1">
        <f t="array" ref="J4704">IF(ISERROR(INDEX('Non Compliance input'!$H$5:$H$156,MATCH(1,(A4704='Non Compliance input'!$A$5:$A$156)*(F4704&gt;='Non Compliance input'!$D$5:$D$156)*(E4704&lt;'Non Compliance input'!$E$5:$E$156)*('Non Compliance input'!$H$5:$H$156="Yes"),0))
),"","Yes")</f>
        <v/>
      </c>
      <c r="K4704" s="149">
        <f t="shared" si="658"/>
        <v>0</v>
      </c>
      <c r="L4704" s="162">
        <f t="shared" si="659"/>
        <v>0</v>
      </c>
      <c r="M4704" s="162" t="str" cm="1">
        <f t="array" ref="M4704">IF(ISERROR(INDEX('Non Compliance input'!$I$5:$I$156,MATCH(1,(A4704='Non Compliance input'!$A$5:$A$156)*(E4704&gt;='Non Compliance input'!$D$5:$D$156)*(F4704&lt;='Non Compliance input'!$E$5:$E$156)*('Non Compliance input'!$I$5:$I$156="Yes"),0))
),"","Yes")</f>
        <v/>
      </c>
      <c r="N4704" s="149" t="str">
        <f>IF(VLOOKUP($A4704,HourEndingOutage!$B$3:$F$746,5,0)="Outage","Outage","")</f>
        <v/>
      </c>
      <c r="O4704" s="18">
        <f t="shared" si="660"/>
        <v>0</v>
      </c>
      <c r="P4704" s="18" t="str">
        <f t="shared" si="661"/>
        <v/>
      </c>
      <c r="Q4704" s="18">
        <f t="shared" si="662"/>
        <v>0</v>
      </c>
      <c r="R4704" s="118"/>
    </row>
    <row r="4705" spans="1:18" x14ac:dyDescent="0.25">
      <c r="A4705" s="25">
        <f t="shared" si="663"/>
        <v>523</v>
      </c>
      <c r="B4705" s="23">
        <f t="shared" si="664"/>
        <v>44583</v>
      </c>
      <c r="C4705" s="24">
        <v>19</v>
      </c>
      <c r="D4705" s="54" t="str">
        <f t="shared" si="656"/>
        <v>ASET</v>
      </c>
      <c r="E4705" s="178"/>
      <c r="F4705" s="179"/>
      <c r="G4705" s="177"/>
      <c r="H4705" s="177"/>
      <c r="I4705" s="169">
        <f t="shared" si="657"/>
        <v>0</v>
      </c>
      <c r="J4705" s="149" t="str" cm="1">
        <f t="array" ref="J4705">IF(ISERROR(INDEX('Non Compliance input'!$H$5:$H$156,MATCH(1,(A4705='Non Compliance input'!$A$5:$A$156)*(F4705&gt;='Non Compliance input'!$D$5:$D$156)*(E4705&lt;'Non Compliance input'!$E$5:$E$156)*('Non Compliance input'!$H$5:$H$156="Yes"),0))
),"","Yes")</f>
        <v/>
      </c>
      <c r="K4705" s="149">
        <f t="shared" si="658"/>
        <v>0</v>
      </c>
      <c r="L4705" s="162">
        <f t="shared" si="659"/>
        <v>0</v>
      </c>
      <c r="M4705" s="162" t="str" cm="1">
        <f t="array" ref="M4705">IF(ISERROR(INDEX('Non Compliance input'!$I$5:$I$156,MATCH(1,(A4705='Non Compliance input'!$A$5:$A$156)*(E4705&gt;='Non Compliance input'!$D$5:$D$156)*(F4705&lt;='Non Compliance input'!$E$5:$E$156)*('Non Compliance input'!$I$5:$I$156="Yes"),0))
),"","Yes")</f>
        <v/>
      </c>
      <c r="N4705" s="149" t="str">
        <f>IF(VLOOKUP($A4705,HourEndingOutage!$B$3:$F$746,5,0)="Outage","Outage","")</f>
        <v/>
      </c>
      <c r="O4705" s="18">
        <f t="shared" si="660"/>
        <v>0</v>
      </c>
      <c r="P4705" s="18" t="str">
        <f t="shared" si="661"/>
        <v/>
      </c>
      <c r="Q4705" s="18">
        <f t="shared" si="662"/>
        <v>0</v>
      </c>
      <c r="R4705" s="118"/>
    </row>
    <row r="4706" spans="1:18" x14ac:dyDescent="0.25">
      <c r="A4706" s="25">
        <f t="shared" si="663"/>
        <v>523</v>
      </c>
      <c r="B4706" s="23">
        <f t="shared" si="664"/>
        <v>44583</v>
      </c>
      <c r="C4706" s="24">
        <v>19</v>
      </c>
      <c r="D4706" s="54" t="str">
        <f t="shared" si="656"/>
        <v>ASET</v>
      </c>
      <c r="E4706" s="178"/>
      <c r="F4706" s="179"/>
      <c r="G4706" s="177"/>
      <c r="H4706" s="177"/>
      <c r="I4706" s="169">
        <f t="shared" si="657"/>
        <v>0</v>
      </c>
      <c r="J4706" s="149" t="str" cm="1">
        <f t="array" ref="J4706">IF(ISERROR(INDEX('Non Compliance input'!$H$5:$H$156,MATCH(1,(A4706='Non Compliance input'!$A$5:$A$156)*(F4706&gt;='Non Compliance input'!$D$5:$D$156)*(E4706&lt;'Non Compliance input'!$E$5:$E$156)*('Non Compliance input'!$H$5:$H$156="Yes"),0))
),"","Yes")</f>
        <v/>
      </c>
      <c r="K4706" s="149">
        <f t="shared" si="658"/>
        <v>0</v>
      </c>
      <c r="L4706" s="162">
        <f t="shared" si="659"/>
        <v>0</v>
      </c>
      <c r="M4706" s="162" t="str" cm="1">
        <f t="array" ref="M4706">IF(ISERROR(INDEX('Non Compliance input'!$I$5:$I$156,MATCH(1,(A4706='Non Compliance input'!$A$5:$A$156)*(E4706&gt;='Non Compliance input'!$D$5:$D$156)*(F4706&lt;='Non Compliance input'!$E$5:$E$156)*('Non Compliance input'!$I$5:$I$156="Yes"),0))
),"","Yes")</f>
        <v/>
      </c>
      <c r="N4706" s="149" t="str">
        <f>IF(VLOOKUP($A4706,HourEndingOutage!$B$3:$F$746,5,0)="Outage","Outage","")</f>
        <v/>
      </c>
      <c r="O4706" s="18">
        <f t="shared" si="660"/>
        <v>0</v>
      </c>
      <c r="P4706" s="18" t="str">
        <f t="shared" si="661"/>
        <v/>
      </c>
      <c r="Q4706" s="18">
        <f t="shared" si="662"/>
        <v>0</v>
      </c>
      <c r="R4706" s="118"/>
    </row>
    <row r="4707" spans="1:18" x14ac:dyDescent="0.25">
      <c r="A4707" s="25">
        <f t="shared" si="663"/>
        <v>523</v>
      </c>
      <c r="B4707" s="23">
        <f t="shared" si="664"/>
        <v>44583</v>
      </c>
      <c r="C4707" s="24">
        <v>19</v>
      </c>
      <c r="D4707" s="54" t="str">
        <f t="shared" si="656"/>
        <v>ASET</v>
      </c>
      <c r="E4707" s="178"/>
      <c r="F4707" s="179"/>
      <c r="G4707" s="177"/>
      <c r="H4707" s="177"/>
      <c r="I4707" s="169">
        <f t="shared" si="657"/>
        <v>0</v>
      </c>
      <c r="J4707" s="149" t="str" cm="1">
        <f t="array" ref="J4707">IF(ISERROR(INDEX('Non Compliance input'!$H$5:$H$156,MATCH(1,(A4707='Non Compliance input'!$A$5:$A$156)*(F4707&gt;='Non Compliance input'!$D$5:$D$156)*(E4707&lt;'Non Compliance input'!$E$5:$E$156)*('Non Compliance input'!$H$5:$H$156="Yes"),0))
),"","Yes")</f>
        <v/>
      </c>
      <c r="K4707" s="149">
        <f t="shared" si="658"/>
        <v>0</v>
      </c>
      <c r="L4707" s="162">
        <f t="shared" si="659"/>
        <v>0</v>
      </c>
      <c r="M4707" s="162" t="str" cm="1">
        <f t="array" ref="M4707">IF(ISERROR(INDEX('Non Compliance input'!$I$5:$I$156,MATCH(1,(A4707='Non Compliance input'!$A$5:$A$156)*(E4707&gt;='Non Compliance input'!$D$5:$D$156)*(F4707&lt;='Non Compliance input'!$E$5:$E$156)*('Non Compliance input'!$I$5:$I$156="Yes"),0))
),"","Yes")</f>
        <v/>
      </c>
      <c r="N4707" s="149" t="str">
        <f>IF(VLOOKUP($A4707,HourEndingOutage!$B$3:$F$746,5,0)="Outage","Outage","")</f>
        <v/>
      </c>
      <c r="O4707" s="18">
        <f t="shared" si="660"/>
        <v>0</v>
      </c>
      <c r="P4707" s="18" t="str">
        <f t="shared" si="661"/>
        <v/>
      </c>
      <c r="Q4707" s="18">
        <f t="shared" si="662"/>
        <v>0</v>
      </c>
      <c r="R4707" s="118"/>
    </row>
    <row r="4708" spans="1:18" x14ac:dyDescent="0.25">
      <c r="A4708" s="25">
        <f t="shared" si="663"/>
        <v>523</v>
      </c>
      <c r="B4708" s="23">
        <f t="shared" si="664"/>
        <v>44583</v>
      </c>
      <c r="C4708" s="24">
        <v>19</v>
      </c>
      <c r="D4708" s="54" t="str">
        <f t="shared" si="656"/>
        <v>ASET</v>
      </c>
      <c r="E4708" s="178"/>
      <c r="F4708" s="179"/>
      <c r="G4708" s="177"/>
      <c r="H4708" s="177"/>
      <c r="I4708" s="169">
        <f t="shared" si="657"/>
        <v>0</v>
      </c>
      <c r="J4708" s="149" t="str" cm="1">
        <f t="array" ref="J4708">IF(ISERROR(INDEX('Non Compliance input'!$H$5:$H$156,MATCH(1,(A4708='Non Compliance input'!$A$5:$A$156)*(F4708&gt;='Non Compliance input'!$D$5:$D$156)*(E4708&lt;'Non Compliance input'!$E$5:$E$156)*('Non Compliance input'!$H$5:$H$156="Yes"),0))
),"","Yes")</f>
        <v/>
      </c>
      <c r="K4708" s="149">
        <f t="shared" si="658"/>
        <v>0</v>
      </c>
      <c r="L4708" s="162">
        <f t="shared" si="659"/>
        <v>0</v>
      </c>
      <c r="M4708" s="162" t="str" cm="1">
        <f t="array" ref="M4708">IF(ISERROR(INDEX('Non Compliance input'!$I$5:$I$156,MATCH(1,(A4708='Non Compliance input'!$A$5:$A$156)*(E4708&gt;='Non Compliance input'!$D$5:$D$156)*(F4708&lt;='Non Compliance input'!$E$5:$E$156)*('Non Compliance input'!$I$5:$I$156="Yes"),0))
),"","Yes")</f>
        <v/>
      </c>
      <c r="N4708" s="149" t="str">
        <f>IF(VLOOKUP($A4708,HourEndingOutage!$B$3:$F$746,5,0)="Outage","Outage","")</f>
        <v/>
      </c>
      <c r="O4708" s="18">
        <f t="shared" si="660"/>
        <v>0</v>
      </c>
      <c r="P4708" s="18" t="str">
        <f t="shared" si="661"/>
        <v/>
      </c>
      <c r="Q4708" s="18">
        <f t="shared" si="662"/>
        <v>0</v>
      </c>
      <c r="R4708" s="118"/>
    </row>
    <row r="4709" spans="1:18" x14ac:dyDescent="0.25">
      <c r="A4709" s="25">
        <f t="shared" si="663"/>
        <v>523</v>
      </c>
      <c r="B4709" s="23">
        <f t="shared" si="664"/>
        <v>44583</v>
      </c>
      <c r="C4709" s="24">
        <v>19</v>
      </c>
      <c r="D4709" s="54" t="str">
        <f t="shared" si="656"/>
        <v>ASET</v>
      </c>
      <c r="E4709" s="178"/>
      <c r="F4709" s="179"/>
      <c r="G4709" s="177"/>
      <c r="H4709" s="177"/>
      <c r="I4709" s="169">
        <f t="shared" si="657"/>
        <v>0</v>
      </c>
      <c r="J4709" s="149" t="str" cm="1">
        <f t="array" ref="J4709">IF(ISERROR(INDEX('Non Compliance input'!$H$5:$H$156,MATCH(1,(A4709='Non Compliance input'!$A$5:$A$156)*(F4709&gt;='Non Compliance input'!$D$5:$D$156)*(E4709&lt;'Non Compliance input'!$E$5:$E$156)*('Non Compliance input'!$H$5:$H$156="Yes"),0))
),"","Yes")</f>
        <v/>
      </c>
      <c r="K4709" s="149">
        <f t="shared" si="658"/>
        <v>0</v>
      </c>
      <c r="L4709" s="162">
        <f t="shared" si="659"/>
        <v>0</v>
      </c>
      <c r="M4709" s="162" t="str" cm="1">
        <f t="array" ref="M4709">IF(ISERROR(INDEX('Non Compliance input'!$I$5:$I$156,MATCH(1,(A4709='Non Compliance input'!$A$5:$A$156)*(E4709&gt;='Non Compliance input'!$D$5:$D$156)*(F4709&lt;='Non Compliance input'!$E$5:$E$156)*('Non Compliance input'!$I$5:$I$156="Yes"),0))
),"","Yes")</f>
        <v/>
      </c>
      <c r="N4709" s="149" t="str">
        <f>IF(VLOOKUP($A4709,HourEndingOutage!$B$3:$F$746,5,0)="Outage","Outage","")</f>
        <v/>
      </c>
      <c r="O4709" s="18">
        <f t="shared" si="660"/>
        <v>0</v>
      </c>
      <c r="P4709" s="18" t="str">
        <f t="shared" si="661"/>
        <v/>
      </c>
      <c r="Q4709" s="18">
        <f t="shared" si="662"/>
        <v>0</v>
      </c>
      <c r="R4709" s="118"/>
    </row>
    <row r="4710" spans="1:18" x14ac:dyDescent="0.25">
      <c r="A4710" s="25">
        <f t="shared" si="663"/>
        <v>524</v>
      </c>
      <c r="B4710" s="23">
        <f t="shared" si="664"/>
        <v>44583</v>
      </c>
      <c r="C4710" s="24">
        <v>20</v>
      </c>
      <c r="D4710" s="54" t="str">
        <f t="shared" si="656"/>
        <v>ASET</v>
      </c>
      <c r="E4710" s="178"/>
      <c r="F4710" s="179"/>
      <c r="G4710" s="177"/>
      <c r="H4710" s="177"/>
      <c r="I4710" s="169">
        <f t="shared" si="657"/>
        <v>0</v>
      </c>
      <c r="J4710" s="149" t="str" cm="1">
        <f t="array" ref="J4710">IF(ISERROR(INDEX('Non Compliance input'!$H$5:$H$156,MATCH(1,(A4710='Non Compliance input'!$A$5:$A$156)*(F4710&gt;='Non Compliance input'!$D$5:$D$156)*(E4710&lt;'Non Compliance input'!$E$5:$E$156)*('Non Compliance input'!$H$5:$H$156="Yes"),0))
),"","Yes")</f>
        <v/>
      </c>
      <c r="K4710" s="149">
        <f t="shared" si="658"/>
        <v>0</v>
      </c>
      <c r="L4710" s="162">
        <f t="shared" si="659"/>
        <v>0</v>
      </c>
      <c r="M4710" s="162" t="str" cm="1">
        <f t="array" ref="M4710">IF(ISERROR(INDEX('Non Compliance input'!$I$5:$I$156,MATCH(1,(A4710='Non Compliance input'!$A$5:$A$156)*(E4710&gt;='Non Compliance input'!$D$5:$D$156)*(F4710&lt;='Non Compliance input'!$E$5:$E$156)*('Non Compliance input'!$I$5:$I$156="Yes"),0))
),"","Yes")</f>
        <v/>
      </c>
      <c r="N4710" s="149" t="str">
        <f>IF(VLOOKUP($A4710,HourEndingOutage!$B$3:$F$746,5,0)="Outage","Outage","")</f>
        <v/>
      </c>
      <c r="O4710" s="18">
        <f t="shared" si="660"/>
        <v>0</v>
      </c>
      <c r="P4710" s="18" t="str">
        <f t="shared" si="661"/>
        <v/>
      </c>
      <c r="Q4710" s="18">
        <f t="shared" si="662"/>
        <v>0</v>
      </c>
      <c r="R4710" s="118"/>
    </row>
    <row r="4711" spans="1:18" x14ac:dyDescent="0.25">
      <c r="A4711" s="25">
        <f t="shared" si="663"/>
        <v>524</v>
      </c>
      <c r="B4711" s="23">
        <f t="shared" si="664"/>
        <v>44583</v>
      </c>
      <c r="C4711" s="24">
        <v>20</v>
      </c>
      <c r="D4711" s="54" t="str">
        <f t="shared" si="656"/>
        <v>ASET</v>
      </c>
      <c r="E4711" s="178"/>
      <c r="F4711" s="179"/>
      <c r="G4711" s="177"/>
      <c r="H4711" s="177"/>
      <c r="I4711" s="169">
        <f t="shared" si="657"/>
        <v>0</v>
      </c>
      <c r="J4711" s="149" t="str" cm="1">
        <f t="array" ref="J4711">IF(ISERROR(INDEX('Non Compliance input'!$H$5:$H$156,MATCH(1,(A4711='Non Compliance input'!$A$5:$A$156)*(F4711&gt;='Non Compliance input'!$D$5:$D$156)*(E4711&lt;'Non Compliance input'!$E$5:$E$156)*('Non Compliance input'!$H$5:$H$156="Yes"),0))
),"","Yes")</f>
        <v/>
      </c>
      <c r="K4711" s="149">
        <f t="shared" si="658"/>
        <v>0</v>
      </c>
      <c r="L4711" s="162">
        <f t="shared" si="659"/>
        <v>0</v>
      </c>
      <c r="M4711" s="162" t="str" cm="1">
        <f t="array" ref="M4711">IF(ISERROR(INDEX('Non Compliance input'!$I$5:$I$156,MATCH(1,(A4711='Non Compliance input'!$A$5:$A$156)*(E4711&gt;='Non Compliance input'!$D$5:$D$156)*(F4711&lt;='Non Compliance input'!$E$5:$E$156)*('Non Compliance input'!$I$5:$I$156="Yes"),0))
),"","Yes")</f>
        <v/>
      </c>
      <c r="N4711" s="149" t="str">
        <f>IF(VLOOKUP($A4711,HourEndingOutage!$B$3:$F$746,5,0)="Outage","Outage","")</f>
        <v/>
      </c>
      <c r="O4711" s="18">
        <f t="shared" si="660"/>
        <v>0</v>
      </c>
      <c r="P4711" s="18" t="str">
        <f t="shared" si="661"/>
        <v/>
      </c>
      <c r="Q4711" s="18">
        <f t="shared" si="662"/>
        <v>0</v>
      </c>
      <c r="R4711" s="118"/>
    </row>
    <row r="4712" spans="1:18" x14ac:dyDescent="0.25">
      <c r="A4712" s="25">
        <f t="shared" si="663"/>
        <v>524</v>
      </c>
      <c r="B4712" s="23">
        <f t="shared" si="664"/>
        <v>44583</v>
      </c>
      <c r="C4712" s="24">
        <v>20</v>
      </c>
      <c r="D4712" s="54" t="str">
        <f t="shared" si="656"/>
        <v>ASET</v>
      </c>
      <c r="E4712" s="178"/>
      <c r="F4712" s="179"/>
      <c r="G4712" s="177"/>
      <c r="H4712" s="177"/>
      <c r="I4712" s="169">
        <f t="shared" si="657"/>
        <v>0</v>
      </c>
      <c r="J4712" s="149" t="str" cm="1">
        <f t="array" ref="J4712">IF(ISERROR(INDEX('Non Compliance input'!$H$5:$H$156,MATCH(1,(A4712='Non Compliance input'!$A$5:$A$156)*(F4712&gt;='Non Compliance input'!$D$5:$D$156)*(E4712&lt;'Non Compliance input'!$E$5:$E$156)*('Non Compliance input'!$H$5:$H$156="Yes"),0))
),"","Yes")</f>
        <v/>
      </c>
      <c r="K4712" s="149">
        <f t="shared" si="658"/>
        <v>0</v>
      </c>
      <c r="L4712" s="162">
        <f t="shared" si="659"/>
        <v>0</v>
      </c>
      <c r="M4712" s="162" t="str" cm="1">
        <f t="array" ref="M4712">IF(ISERROR(INDEX('Non Compliance input'!$I$5:$I$156,MATCH(1,(A4712='Non Compliance input'!$A$5:$A$156)*(E4712&gt;='Non Compliance input'!$D$5:$D$156)*(F4712&lt;='Non Compliance input'!$E$5:$E$156)*('Non Compliance input'!$I$5:$I$156="Yes"),0))
),"","Yes")</f>
        <v/>
      </c>
      <c r="N4712" s="149" t="str">
        <f>IF(VLOOKUP($A4712,HourEndingOutage!$B$3:$F$746,5,0)="Outage","Outage","")</f>
        <v/>
      </c>
      <c r="O4712" s="18">
        <f t="shared" si="660"/>
        <v>0</v>
      </c>
      <c r="P4712" s="18" t="str">
        <f t="shared" si="661"/>
        <v/>
      </c>
      <c r="Q4712" s="18">
        <f t="shared" si="662"/>
        <v>0</v>
      </c>
      <c r="R4712" s="118"/>
    </row>
    <row r="4713" spans="1:18" x14ac:dyDescent="0.25">
      <c r="A4713" s="25">
        <f t="shared" si="663"/>
        <v>524</v>
      </c>
      <c r="B4713" s="23">
        <f t="shared" si="664"/>
        <v>44583</v>
      </c>
      <c r="C4713" s="24">
        <v>20</v>
      </c>
      <c r="D4713" s="54" t="str">
        <f t="shared" si="656"/>
        <v>ASET</v>
      </c>
      <c r="E4713" s="178"/>
      <c r="F4713" s="179"/>
      <c r="G4713" s="177"/>
      <c r="H4713" s="177"/>
      <c r="I4713" s="169">
        <f t="shared" si="657"/>
        <v>0</v>
      </c>
      <c r="J4713" s="149" t="str" cm="1">
        <f t="array" ref="J4713">IF(ISERROR(INDEX('Non Compliance input'!$H$5:$H$156,MATCH(1,(A4713='Non Compliance input'!$A$5:$A$156)*(F4713&gt;='Non Compliance input'!$D$5:$D$156)*(E4713&lt;'Non Compliance input'!$E$5:$E$156)*('Non Compliance input'!$H$5:$H$156="Yes"),0))
),"","Yes")</f>
        <v/>
      </c>
      <c r="K4713" s="149">
        <f t="shared" si="658"/>
        <v>0</v>
      </c>
      <c r="L4713" s="162">
        <f t="shared" si="659"/>
        <v>0</v>
      </c>
      <c r="M4713" s="162" t="str" cm="1">
        <f t="array" ref="M4713">IF(ISERROR(INDEX('Non Compliance input'!$I$5:$I$156,MATCH(1,(A4713='Non Compliance input'!$A$5:$A$156)*(E4713&gt;='Non Compliance input'!$D$5:$D$156)*(F4713&lt;='Non Compliance input'!$E$5:$E$156)*('Non Compliance input'!$I$5:$I$156="Yes"),0))
),"","Yes")</f>
        <v/>
      </c>
      <c r="N4713" s="149" t="str">
        <f>IF(VLOOKUP($A4713,HourEndingOutage!$B$3:$F$746,5,0)="Outage","Outage","")</f>
        <v/>
      </c>
      <c r="O4713" s="18">
        <f t="shared" si="660"/>
        <v>0</v>
      </c>
      <c r="P4713" s="18" t="str">
        <f t="shared" si="661"/>
        <v/>
      </c>
      <c r="Q4713" s="18">
        <f t="shared" si="662"/>
        <v>0</v>
      </c>
      <c r="R4713" s="118"/>
    </row>
    <row r="4714" spans="1:18" x14ac:dyDescent="0.25">
      <c r="A4714" s="25">
        <f t="shared" si="663"/>
        <v>524</v>
      </c>
      <c r="B4714" s="23">
        <f t="shared" si="664"/>
        <v>44583</v>
      </c>
      <c r="C4714" s="24">
        <v>20</v>
      </c>
      <c r="D4714" s="54" t="str">
        <f t="shared" si="656"/>
        <v>ASET</v>
      </c>
      <c r="E4714" s="178"/>
      <c r="F4714" s="179"/>
      <c r="G4714" s="177"/>
      <c r="H4714" s="177"/>
      <c r="I4714" s="169">
        <f t="shared" si="657"/>
        <v>0</v>
      </c>
      <c r="J4714" s="149" t="str" cm="1">
        <f t="array" ref="J4714">IF(ISERROR(INDEX('Non Compliance input'!$H$5:$H$156,MATCH(1,(A4714='Non Compliance input'!$A$5:$A$156)*(F4714&gt;='Non Compliance input'!$D$5:$D$156)*(E4714&lt;'Non Compliance input'!$E$5:$E$156)*('Non Compliance input'!$H$5:$H$156="Yes"),0))
),"","Yes")</f>
        <v/>
      </c>
      <c r="K4714" s="149">
        <f t="shared" si="658"/>
        <v>0</v>
      </c>
      <c r="L4714" s="162">
        <f t="shared" si="659"/>
        <v>0</v>
      </c>
      <c r="M4714" s="162" t="str" cm="1">
        <f t="array" ref="M4714">IF(ISERROR(INDEX('Non Compliance input'!$I$5:$I$156,MATCH(1,(A4714='Non Compliance input'!$A$5:$A$156)*(E4714&gt;='Non Compliance input'!$D$5:$D$156)*(F4714&lt;='Non Compliance input'!$E$5:$E$156)*('Non Compliance input'!$I$5:$I$156="Yes"),0))
),"","Yes")</f>
        <v/>
      </c>
      <c r="N4714" s="149" t="str">
        <f>IF(VLOOKUP($A4714,HourEndingOutage!$B$3:$F$746,5,0)="Outage","Outage","")</f>
        <v/>
      </c>
      <c r="O4714" s="18">
        <f t="shared" si="660"/>
        <v>0</v>
      </c>
      <c r="P4714" s="18" t="str">
        <f t="shared" si="661"/>
        <v/>
      </c>
      <c r="Q4714" s="18">
        <f t="shared" si="662"/>
        <v>0</v>
      </c>
      <c r="R4714" s="118"/>
    </row>
    <row r="4715" spans="1:18" x14ac:dyDescent="0.25">
      <c r="A4715" s="25">
        <f t="shared" si="663"/>
        <v>524</v>
      </c>
      <c r="B4715" s="23">
        <f t="shared" si="664"/>
        <v>44583</v>
      </c>
      <c r="C4715" s="24">
        <v>20</v>
      </c>
      <c r="D4715" s="54" t="str">
        <f t="shared" si="656"/>
        <v>ASET</v>
      </c>
      <c r="E4715" s="178"/>
      <c r="F4715" s="179"/>
      <c r="G4715" s="177"/>
      <c r="H4715" s="177"/>
      <c r="I4715" s="169">
        <f t="shared" si="657"/>
        <v>0</v>
      </c>
      <c r="J4715" s="149" t="str" cm="1">
        <f t="array" ref="J4715">IF(ISERROR(INDEX('Non Compliance input'!$H$5:$H$156,MATCH(1,(A4715='Non Compliance input'!$A$5:$A$156)*(F4715&gt;='Non Compliance input'!$D$5:$D$156)*(E4715&lt;'Non Compliance input'!$E$5:$E$156)*('Non Compliance input'!$H$5:$H$156="Yes"),0))
),"","Yes")</f>
        <v/>
      </c>
      <c r="K4715" s="149">
        <f t="shared" si="658"/>
        <v>0</v>
      </c>
      <c r="L4715" s="162">
        <f t="shared" si="659"/>
        <v>0</v>
      </c>
      <c r="M4715" s="162" t="str" cm="1">
        <f t="array" ref="M4715">IF(ISERROR(INDEX('Non Compliance input'!$I$5:$I$156,MATCH(1,(A4715='Non Compliance input'!$A$5:$A$156)*(E4715&gt;='Non Compliance input'!$D$5:$D$156)*(F4715&lt;='Non Compliance input'!$E$5:$E$156)*('Non Compliance input'!$I$5:$I$156="Yes"),0))
),"","Yes")</f>
        <v/>
      </c>
      <c r="N4715" s="149" t="str">
        <f>IF(VLOOKUP($A4715,HourEndingOutage!$B$3:$F$746,5,0)="Outage","Outage","")</f>
        <v/>
      </c>
      <c r="O4715" s="18">
        <f t="shared" si="660"/>
        <v>0</v>
      </c>
      <c r="P4715" s="18" t="str">
        <f t="shared" si="661"/>
        <v/>
      </c>
      <c r="Q4715" s="18">
        <f t="shared" si="662"/>
        <v>0</v>
      </c>
      <c r="R4715" s="118"/>
    </row>
    <row r="4716" spans="1:18" x14ac:dyDescent="0.25">
      <c r="A4716" s="25">
        <f t="shared" si="663"/>
        <v>524</v>
      </c>
      <c r="B4716" s="23">
        <f t="shared" si="664"/>
        <v>44583</v>
      </c>
      <c r="C4716" s="24">
        <v>20</v>
      </c>
      <c r="D4716" s="54" t="str">
        <f t="shared" si="656"/>
        <v>ASET</v>
      </c>
      <c r="E4716" s="178"/>
      <c r="F4716" s="179"/>
      <c r="G4716" s="177"/>
      <c r="H4716" s="177"/>
      <c r="I4716" s="169">
        <f t="shared" si="657"/>
        <v>0</v>
      </c>
      <c r="J4716" s="149" t="str" cm="1">
        <f t="array" ref="J4716">IF(ISERROR(INDEX('Non Compliance input'!$H$5:$H$156,MATCH(1,(A4716='Non Compliance input'!$A$5:$A$156)*(F4716&gt;='Non Compliance input'!$D$5:$D$156)*(E4716&lt;'Non Compliance input'!$E$5:$E$156)*('Non Compliance input'!$H$5:$H$156="Yes"),0))
),"","Yes")</f>
        <v/>
      </c>
      <c r="K4716" s="149">
        <f t="shared" si="658"/>
        <v>0</v>
      </c>
      <c r="L4716" s="162">
        <f t="shared" si="659"/>
        <v>0</v>
      </c>
      <c r="M4716" s="162" t="str" cm="1">
        <f t="array" ref="M4716">IF(ISERROR(INDEX('Non Compliance input'!$I$5:$I$156,MATCH(1,(A4716='Non Compliance input'!$A$5:$A$156)*(E4716&gt;='Non Compliance input'!$D$5:$D$156)*(F4716&lt;='Non Compliance input'!$E$5:$E$156)*('Non Compliance input'!$I$5:$I$156="Yes"),0))
),"","Yes")</f>
        <v/>
      </c>
      <c r="N4716" s="149" t="str">
        <f>IF(VLOOKUP($A4716,HourEndingOutage!$B$3:$F$746,5,0)="Outage","Outage","")</f>
        <v/>
      </c>
      <c r="O4716" s="18">
        <f t="shared" si="660"/>
        <v>0</v>
      </c>
      <c r="P4716" s="18" t="str">
        <f t="shared" si="661"/>
        <v/>
      </c>
      <c r="Q4716" s="18">
        <f t="shared" si="662"/>
        <v>0</v>
      </c>
      <c r="R4716" s="118"/>
    </row>
    <row r="4717" spans="1:18" x14ac:dyDescent="0.25">
      <c r="A4717" s="25">
        <f t="shared" si="663"/>
        <v>524</v>
      </c>
      <c r="B4717" s="23">
        <f t="shared" si="664"/>
        <v>44583</v>
      </c>
      <c r="C4717" s="24">
        <v>20</v>
      </c>
      <c r="D4717" s="54" t="str">
        <f t="shared" si="656"/>
        <v>ASET</v>
      </c>
      <c r="E4717" s="178"/>
      <c r="F4717" s="179"/>
      <c r="G4717" s="177"/>
      <c r="H4717" s="177"/>
      <c r="I4717" s="169">
        <f t="shared" si="657"/>
        <v>0</v>
      </c>
      <c r="J4717" s="149" t="str" cm="1">
        <f t="array" ref="J4717">IF(ISERROR(INDEX('Non Compliance input'!$H$5:$H$156,MATCH(1,(A4717='Non Compliance input'!$A$5:$A$156)*(F4717&gt;='Non Compliance input'!$D$5:$D$156)*(E4717&lt;'Non Compliance input'!$E$5:$E$156)*('Non Compliance input'!$H$5:$H$156="Yes"),0))
),"","Yes")</f>
        <v/>
      </c>
      <c r="K4717" s="149">
        <f t="shared" si="658"/>
        <v>0</v>
      </c>
      <c r="L4717" s="162">
        <f t="shared" si="659"/>
        <v>0</v>
      </c>
      <c r="M4717" s="162" t="str" cm="1">
        <f t="array" ref="M4717">IF(ISERROR(INDEX('Non Compliance input'!$I$5:$I$156,MATCH(1,(A4717='Non Compliance input'!$A$5:$A$156)*(E4717&gt;='Non Compliance input'!$D$5:$D$156)*(F4717&lt;='Non Compliance input'!$E$5:$E$156)*('Non Compliance input'!$I$5:$I$156="Yes"),0))
),"","Yes")</f>
        <v/>
      </c>
      <c r="N4717" s="149" t="str">
        <f>IF(VLOOKUP($A4717,HourEndingOutage!$B$3:$F$746,5,0)="Outage","Outage","")</f>
        <v/>
      </c>
      <c r="O4717" s="18">
        <f t="shared" si="660"/>
        <v>0</v>
      </c>
      <c r="P4717" s="18" t="str">
        <f t="shared" si="661"/>
        <v/>
      </c>
      <c r="Q4717" s="18">
        <f t="shared" si="662"/>
        <v>0</v>
      </c>
      <c r="R4717" s="118"/>
    </row>
    <row r="4718" spans="1:18" x14ac:dyDescent="0.25">
      <c r="A4718" s="25">
        <f t="shared" si="663"/>
        <v>524</v>
      </c>
      <c r="B4718" s="23">
        <f t="shared" si="664"/>
        <v>44583</v>
      </c>
      <c r="C4718" s="24">
        <v>20</v>
      </c>
      <c r="D4718" s="54" t="str">
        <f t="shared" si="656"/>
        <v>ASET</v>
      </c>
      <c r="E4718" s="178"/>
      <c r="F4718" s="179"/>
      <c r="G4718" s="177"/>
      <c r="H4718" s="177"/>
      <c r="I4718" s="169">
        <f t="shared" si="657"/>
        <v>0</v>
      </c>
      <c r="J4718" s="149" t="str" cm="1">
        <f t="array" ref="J4718">IF(ISERROR(INDEX('Non Compliance input'!$H$5:$H$156,MATCH(1,(A4718='Non Compliance input'!$A$5:$A$156)*(F4718&gt;='Non Compliance input'!$D$5:$D$156)*(E4718&lt;'Non Compliance input'!$E$5:$E$156)*('Non Compliance input'!$H$5:$H$156="Yes"),0))
),"","Yes")</f>
        <v/>
      </c>
      <c r="K4718" s="149">
        <f t="shared" si="658"/>
        <v>0</v>
      </c>
      <c r="L4718" s="162">
        <f t="shared" si="659"/>
        <v>0</v>
      </c>
      <c r="M4718" s="162" t="str" cm="1">
        <f t="array" ref="M4718">IF(ISERROR(INDEX('Non Compliance input'!$I$5:$I$156,MATCH(1,(A4718='Non Compliance input'!$A$5:$A$156)*(E4718&gt;='Non Compliance input'!$D$5:$D$156)*(F4718&lt;='Non Compliance input'!$E$5:$E$156)*('Non Compliance input'!$I$5:$I$156="Yes"),0))
),"","Yes")</f>
        <v/>
      </c>
      <c r="N4718" s="149" t="str">
        <f>IF(VLOOKUP($A4718,HourEndingOutage!$B$3:$F$746,5,0)="Outage","Outage","")</f>
        <v/>
      </c>
      <c r="O4718" s="18">
        <f t="shared" si="660"/>
        <v>0</v>
      </c>
      <c r="P4718" s="18" t="str">
        <f t="shared" si="661"/>
        <v/>
      </c>
      <c r="Q4718" s="18">
        <f t="shared" si="662"/>
        <v>0</v>
      </c>
      <c r="R4718" s="118"/>
    </row>
    <row r="4719" spans="1:18" x14ac:dyDescent="0.25">
      <c r="A4719" s="25">
        <f t="shared" si="663"/>
        <v>525</v>
      </c>
      <c r="B4719" s="23">
        <f t="shared" si="664"/>
        <v>44583</v>
      </c>
      <c r="C4719" s="24">
        <v>21</v>
      </c>
      <c r="D4719" s="54" t="str">
        <f t="shared" si="656"/>
        <v>ASET</v>
      </c>
      <c r="E4719" s="178"/>
      <c r="F4719" s="179"/>
      <c r="G4719" s="177"/>
      <c r="H4719" s="177"/>
      <c r="I4719" s="169">
        <f t="shared" si="657"/>
        <v>0</v>
      </c>
      <c r="J4719" s="149" t="str" cm="1">
        <f t="array" ref="J4719">IF(ISERROR(INDEX('Non Compliance input'!$H$5:$H$156,MATCH(1,(A4719='Non Compliance input'!$A$5:$A$156)*(F4719&gt;='Non Compliance input'!$D$5:$D$156)*(E4719&lt;'Non Compliance input'!$E$5:$E$156)*('Non Compliance input'!$H$5:$H$156="Yes"),0))
),"","Yes")</f>
        <v/>
      </c>
      <c r="K4719" s="149">
        <f t="shared" si="658"/>
        <v>0</v>
      </c>
      <c r="L4719" s="162">
        <f t="shared" si="659"/>
        <v>0</v>
      </c>
      <c r="M4719" s="162" t="str" cm="1">
        <f t="array" ref="M4719">IF(ISERROR(INDEX('Non Compliance input'!$I$5:$I$156,MATCH(1,(A4719='Non Compliance input'!$A$5:$A$156)*(E4719&gt;='Non Compliance input'!$D$5:$D$156)*(F4719&lt;='Non Compliance input'!$E$5:$E$156)*('Non Compliance input'!$I$5:$I$156="Yes"),0))
),"","Yes")</f>
        <v/>
      </c>
      <c r="N4719" s="149" t="str">
        <f>IF(VLOOKUP($A4719,HourEndingOutage!$B$3:$F$746,5,0)="Outage","Outage","")</f>
        <v/>
      </c>
      <c r="O4719" s="18">
        <f t="shared" si="660"/>
        <v>0</v>
      </c>
      <c r="P4719" s="18" t="str">
        <f t="shared" si="661"/>
        <v/>
      </c>
      <c r="Q4719" s="18">
        <f t="shared" si="662"/>
        <v>0</v>
      </c>
      <c r="R4719" s="118"/>
    </row>
    <row r="4720" spans="1:18" x14ac:dyDescent="0.25">
      <c r="A4720" s="25">
        <f t="shared" si="663"/>
        <v>525</v>
      </c>
      <c r="B4720" s="23">
        <f t="shared" si="664"/>
        <v>44583</v>
      </c>
      <c r="C4720" s="24">
        <v>21</v>
      </c>
      <c r="D4720" s="54" t="str">
        <f t="shared" si="656"/>
        <v>ASET</v>
      </c>
      <c r="E4720" s="178"/>
      <c r="F4720" s="179"/>
      <c r="G4720" s="177"/>
      <c r="H4720" s="177"/>
      <c r="I4720" s="169">
        <f t="shared" si="657"/>
        <v>0</v>
      </c>
      <c r="J4720" s="149" t="str" cm="1">
        <f t="array" ref="J4720">IF(ISERROR(INDEX('Non Compliance input'!$H$5:$H$156,MATCH(1,(A4720='Non Compliance input'!$A$5:$A$156)*(F4720&gt;='Non Compliance input'!$D$5:$D$156)*(E4720&lt;'Non Compliance input'!$E$5:$E$156)*('Non Compliance input'!$H$5:$H$156="Yes"),0))
),"","Yes")</f>
        <v/>
      </c>
      <c r="K4720" s="149">
        <f t="shared" si="658"/>
        <v>0</v>
      </c>
      <c r="L4720" s="162">
        <f t="shared" si="659"/>
        <v>0</v>
      </c>
      <c r="M4720" s="162" t="str" cm="1">
        <f t="array" ref="M4720">IF(ISERROR(INDEX('Non Compliance input'!$I$5:$I$156,MATCH(1,(A4720='Non Compliance input'!$A$5:$A$156)*(E4720&gt;='Non Compliance input'!$D$5:$D$156)*(F4720&lt;='Non Compliance input'!$E$5:$E$156)*('Non Compliance input'!$I$5:$I$156="Yes"),0))
),"","Yes")</f>
        <v/>
      </c>
      <c r="N4720" s="149" t="str">
        <f>IF(VLOOKUP($A4720,HourEndingOutage!$B$3:$F$746,5,0)="Outage","Outage","")</f>
        <v/>
      </c>
      <c r="O4720" s="18">
        <f t="shared" si="660"/>
        <v>0</v>
      </c>
      <c r="P4720" s="18" t="str">
        <f t="shared" si="661"/>
        <v/>
      </c>
      <c r="Q4720" s="18">
        <f t="shared" si="662"/>
        <v>0</v>
      </c>
      <c r="R4720" s="118"/>
    </row>
    <row r="4721" spans="1:18" x14ac:dyDescent="0.25">
      <c r="A4721" s="25">
        <f t="shared" si="663"/>
        <v>525</v>
      </c>
      <c r="B4721" s="23">
        <f t="shared" si="664"/>
        <v>44583</v>
      </c>
      <c r="C4721" s="24">
        <v>21</v>
      </c>
      <c r="D4721" s="54" t="str">
        <f t="shared" si="656"/>
        <v>ASET</v>
      </c>
      <c r="E4721" s="178"/>
      <c r="F4721" s="179"/>
      <c r="G4721" s="177"/>
      <c r="H4721" s="177"/>
      <c r="I4721" s="169">
        <f t="shared" si="657"/>
        <v>0</v>
      </c>
      <c r="J4721" s="149" t="str" cm="1">
        <f t="array" ref="J4721">IF(ISERROR(INDEX('Non Compliance input'!$H$5:$H$156,MATCH(1,(A4721='Non Compliance input'!$A$5:$A$156)*(F4721&gt;='Non Compliance input'!$D$5:$D$156)*(E4721&lt;'Non Compliance input'!$E$5:$E$156)*('Non Compliance input'!$H$5:$H$156="Yes"),0))
),"","Yes")</f>
        <v/>
      </c>
      <c r="K4721" s="149">
        <f t="shared" si="658"/>
        <v>0</v>
      </c>
      <c r="L4721" s="162">
        <f t="shared" si="659"/>
        <v>0</v>
      </c>
      <c r="M4721" s="162" t="str" cm="1">
        <f t="array" ref="M4721">IF(ISERROR(INDEX('Non Compliance input'!$I$5:$I$156,MATCH(1,(A4721='Non Compliance input'!$A$5:$A$156)*(E4721&gt;='Non Compliance input'!$D$5:$D$156)*(F4721&lt;='Non Compliance input'!$E$5:$E$156)*('Non Compliance input'!$I$5:$I$156="Yes"),0))
),"","Yes")</f>
        <v/>
      </c>
      <c r="N4721" s="149" t="str">
        <f>IF(VLOOKUP($A4721,HourEndingOutage!$B$3:$F$746,5,0)="Outage","Outage","")</f>
        <v/>
      </c>
      <c r="O4721" s="18">
        <f t="shared" si="660"/>
        <v>0</v>
      </c>
      <c r="P4721" s="18" t="str">
        <f t="shared" si="661"/>
        <v/>
      </c>
      <c r="Q4721" s="18">
        <f t="shared" si="662"/>
        <v>0</v>
      </c>
      <c r="R4721" s="118"/>
    </row>
    <row r="4722" spans="1:18" x14ac:dyDescent="0.25">
      <c r="A4722" s="25">
        <f t="shared" si="663"/>
        <v>525</v>
      </c>
      <c r="B4722" s="23">
        <f t="shared" si="664"/>
        <v>44583</v>
      </c>
      <c r="C4722" s="24">
        <v>21</v>
      </c>
      <c r="D4722" s="54" t="str">
        <f t="shared" si="656"/>
        <v>ASET</v>
      </c>
      <c r="E4722" s="178"/>
      <c r="F4722" s="179"/>
      <c r="G4722" s="177"/>
      <c r="H4722" s="177"/>
      <c r="I4722" s="169">
        <f t="shared" si="657"/>
        <v>0</v>
      </c>
      <c r="J4722" s="149" t="str" cm="1">
        <f t="array" ref="J4722">IF(ISERROR(INDEX('Non Compliance input'!$H$5:$H$156,MATCH(1,(A4722='Non Compliance input'!$A$5:$A$156)*(F4722&gt;='Non Compliance input'!$D$5:$D$156)*(E4722&lt;'Non Compliance input'!$E$5:$E$156)*('Non Compliance input'!$H$5:$H$156="Yes"),0))
),"","Yes")</f>
        <v/>
      </c>
      <c r="K4722" s="149">
        <f t="shared" si="658"/>
        <v>0</v>
      </c>
      <c r="L4722" s="162">
        <f t="shared" si="659"/>
        <v>0</v>
      </c>
      <c r="M4722" s="162" t="str" cm="1">
        <f t="array" ref="M4722">IF(ISERROR(INDEX('Non Compliance input'!$I$5:$I$156,MATCH(1,(A4722='Non Compliance input'!$A$5:$A$156)*(E4722&gt;='Non Compliance input'!$D$5:$D$156)*(F4722&lt;='Non Compliance input'!$E$5:$E$156)*('Non Compliance input'!$I$5:$I$156="Yes"),0))
),"","Yes")</f>
        <v/>
      </c>
      <c r="N4722" s="149" t="str">
        <f>IF(VLOOKUP($A4722,HourEndingOutage!$B$3:$F$746,5,0)="Outage","Outage","")</f>
        <v/>
      </c>
      <c r="O4722" s="18">
        <f t="shared" si="660"/>
        <v>0</v>
      </c>
      <c r="P4722" s="18" t="str">
        <f t="shared" si="661"/>
        <v/>
      </c>
      <c r="Q4722" s="18">
        <f t="shared" si="662"/>
        <v>0</v>
      </c>
      <c r="R4722" s="118"/>
    </row>
    <row r="4723" spans="1:18" x14ac:dyDescent="0.25">
      <c r="A4723" s="25">
        <f t="shared" si="663"/>
        <v>525</v>
      </c>
      <c r="B4723" s="23">
        <f t="shared" si="664"/>
        <v>44583</v>
      </c>
      <c r="C4723" s="24">
        <v>21</v>
      </c>
      <c r="D4723" s="54" t="str">
        <f t="shared" si="656"/>
        <v>ASET</v>
      </c>
      <c r="E4723" s="178"/>
      <c r="F4723" s="179"/>
      <c r="G4723" s="177"/>
      <c r="H4723" s="177"/>
      <c r="I4723" s="169">
        <f t="shared" si="657"/>
        <v>0</v>
      </c>
      <c r="J4723" s="149" t="str" cm="1">
        <f t="array" ref="J4723">IF(ISERROR(INDEX('Non Compliance input'!$H$5:$H$156,MATCH(1,(A4723='Non Compliance input'!$A$5:$A$156)*(F4723&gt;='Non Compliance input'!$D$5:$D$156)*(E4723&lt;'Non Compliance input'!$E$5:$E$156)*('Non Compliance input'!$H$5:$H$156="Yes"),0))
),"","Yes")</f>
        <v/>
      </c>
      <c r="K4723" s="149">
        <f t="shared" si="658"/>
        <v>0</v>
      </c>
      <c r="L4723" s="162">
        <f t="shared" si="659"/>
        <v>0</v>
      </c>
      <c r="M4723" s="162" t="str" cm="1">
        <f t="array" ref="M4723">IF(ISERROR(INDEX('Non Compliance input'!$I$5:$I$156,MATCH(1,(A4723='Non Compliance input'!$A$5:$A$156)*(E4723&gt;='Non Compliance input'!$D$5:$D$156)*(F4723&lt;='Non Compliance input'!$E$5:$E$156)*('Non Compliance input'!$I$5:$I$156="Yes"),0))
),"","Yes")</f>
        <v/>
      </c>
      <c r="N4723" s="149" t="str">
        <f>IF(VLOOKUP($A4723,HourEndingOutage!$B$3:$F$746,5,0)="Outage","Outage","")</f>
        <v/>
      </c>
      <c r="O4723" s="18">
        <f t="shared" si="660"/>
        <v>0</v>
      </c>
      <c r="P4723" s="18" t="str">
        <f t="shared" si="661"/>
        <v/>
      </c>
      <c r="Q4723" s="18">
        <f t="shared" si="662"/>
        <v>0</v>
      </c>
      <c r="R4723" s="118"/>
    </row>
    <row r="4724" spans="1:18" x14ac:dyDescent="0.25">
      <c r="A4724" s="25">
        <f t="shared" si="663"/>
        <v>525</v>
      </c>
      <c r="B4724" s="23">
        <f t="shared" si="664"/>
        <v>44583</v>
      </c>
      <c r="C4724" s="24">
        <v>21</v>
      </c>
      <c r="D4724" s="54" t="str">
        <f t="shared" si="656"/>
        <v>ASET</v>
      </c>
      <c r="E4724" s="178"/>
      <c r="F4724" s="179"/>
      <c r="G4724" s="177"/>
      <c r="H4724" s="177"/>
      <c r="I4724" s="169">
        <f t="shared" si="657"/>
        <v>0</v>
      </c>
      <c r="J4724" s="149" t="str" cm="1">
        <f t="array" ref="J4724">IF(ISERROR(INDEX('Non Compliance input'!$H$5:$H$156,MATCH(1,(A4724='Non Compliance input'!$A$5:$A$156)*(F4724&gt;='Non Compliance input'!$D$5:$D$156)*(E4724&lt;'Non Compliance input'!$E$5:$E$156)*('Non Compliance input'!$H$5:$H$156="Yes"),0))
),"","Yes")</f>
        <v/>
      </c>
      <c r="K4724" s="149">
        <f t="shared" si="658"/>
        <v>0</v>
      </c>
      <c r="L4724" s="162">
        <f t="shared" si="659"/>
        <v>0</v>
      </c>
      <c r="M4724" s="162" t="str" cm="1">
        <f t="array" ref="M4724">IF(ISERROR(INDEX('Non Compliance input'!$I$5:$I$156,MATCH(1,(A4724='Non Compliance input'!$A$5:$A$156)*(E4724&gt;='Non Compliance input'!$D$5:$D$156)*(F4724&lt;='Non Compliance input'!$E$5:$E$156)*('Non Compliance input'!$I$5:$I$156="Yes"),0))
),"","Yes")</f>
        <v/>
      </c>
      <c r="N4724" s="149" t="str">
        <f>IF(VLOOKUP($A4724,HourEndingOutage!$B$3:$F$746,5,0)="Outage","Outage","")</f>
        <v/>
      </c>
      <c r="O4724" s="18">
        <f t="shared" si="660"/>
        <v>0</v>
      </c>
      <c r="P4724" s="18" t="str">
        <f t="shared" si="661"/>
        <v/>
      </c>
      <c r="Q4724" s="18">
        <f t="shared" si="662"/>
        <v>0</v>
      </c>
      <c r="R4724" s="118"/>
    </row>
    <row r="4725" spans="1:18" x14ac:dyDescent="0.25">
      <c r="A4725" s="25">
        <f t="shared" si="663"/>
        <v>525</v>
      </c>
      <c r="B4725" s="23">
        <f t="shared" si="664"/>
        <v>44583</v>
      </c>
      <c r="C4725" s="24">
        <v>21</v>
      </c>
      <c r="D4725" s="54" t="str">
        <f t="shared" si="656"/>
        <v>ASET</v>
      </c>
      <c r="E4725" s="178"/>
      <c r="F4725" s="179"/>
      <c r="G4725" s="177"/>
      <c r="H4725" s="177"/>
      <c r="I4725" s="169">
        <f t="shared" si="657"/>
        <v>0</v>
      </c>
      <c r="J4725" s="149" t="str" cm="1">
        <f t="array" ref="J4725">IF(ISERROR(INDEX('Non Compliance input'!$H$5:$H$156,MATCH(1,(A4725='Non Compliance input'!$A$5:$A$156)*(F4725&gt;='Non Compliance input'!$D$5:$D$156)*(E4725&lt;'Non Compliance input'!$E$5:$E$156)*('Non Compliance input'!$H$5:$H$156="Yes"),0))
),"","Yes")</f>
        <v/>
      </c>
      <c r="K4725" s="149">
        <f t="shared" si="658"/>
        <v>0</v>
      </c>
      <c r="L4725" s="162">
        <f t="shared" si="659"/>
        <v>0</v>
      </c>
      <c r="M4725" s="162" t="str" cm="1">
        <f t="array" ref="M4725">IF(ISERROR(INDEX('Non Compliance input'!$I$5:$I$156,MATCH(1,(A4725='Non Compliance input'!$A$5:$A$156)*(E4725&gt;='Non Compliance input'!$D$5:$D$156)*(F4725&lt;='Non Compliance input'!$E$5:$E$156)*('Non Compliance input'!$I$5:$I$156="Yes"),0))
),"","Yes")</f>
        <v/>
      </c>
      <c r="N4725" s="149" t="str">
        <f>IF(VLOOKUP($A4725,HourEndingOutage!$B$3:$F$746,5,0)="Outage","Outage","")</f>
        <v/>
      </c>
      <c r="O4725" s="18">
        <f t="shared" si="660"/>
        <v>0</v>
      </c>
      <c r="P4725" s="18" t="str">
        <f t="shared" si="661"/>
        <v/>
      </c>
      <c r="Q4725" s="18">
        <f t="shared" si="662"/>
        <v>0</v>
      </c>
      <c r="R4725" s="118"/>
    </row>
    <row r="4726" spans="1:18" x14ac:dyDescent="0.25">
      <c r="A4726" s="25">
        <f t="shared" si="663"/>
        <v>525</v>
      </c>
      <c r="B4726" s="23">
        <f t="shared" si="664"/>
        <v>44583</v>
      </c>
      <c r="C4726" s="24">
        <v>21</v>
      </c>
      <c r="D4726" s="54" t="str">
        <f t="shared" si="656"/>
        <v>ASET</v>
      </c>
      <c r="E4726" s="178"/>
      <c r="F4726" s="179"/>
      <c r="G4726" s="177"/>
      <c r="H4726" s="177"/>
      <c r="I4726" s="169">
        <f t="shared" si="657"/>
        <v>0</v>
      </c>
      <c r="J4726" s="149" t="str" cm="1">
        <f t="array" ref="J4726">IF(ISERROR(INDEX('Non Compliance input'!$H$5:$H$156,MATCH(1,(A4726='Non Compliance input'!$A$5:$A$156)*(F4726&gt;='Non Compliance input'!$D$5:$D$156)*(E4726&lt;'Non Compliance input'!$E$5:$E$156)*('Non Compliance input'!$H$5:$H$156="Yes"),0))
),"","Yes")</f>
        <v/>
      </c>
      <c r="K4726" s="149">
        <f t="shared" si="658"/>
        <v>0</v>
      </c>
      <c r="L4726" s="162">
        <f t="shared" si="659"/>
        <v>0</v>
      </c>
      <c r="M4726" s="162" t="str" cm="1">
        <f t="array" ref="M4726">IF(ISERROR(INDEX('Non Compliance input'!$I$5:$I$156,MATCH(1,(A4726='Non Compliance input'!$A$5:$A$156)*(E4726&gt;='Non Compliance input'!$D$5:$D$156)*(F4726&lt;='Non Compliance input'!$E$5:$E$156)*('Non Compliance input'!$I$5:$I$156="Yes"),0))
),"","Yes")</f>
        <v/>
      </c>
      <c r="N4726" s="149" t="str">
        <f>IF(VLOOKUP($A4726,HourEndingOutage!$B$3:$F$746,5,0)="Outage","Outage","")</f>
        <v/>
      </c>
      <c r="O4726" s="18">
        <f t="shared" si="660"/>
        <v>0</v>
      </c>
      <c r="P4726" s="18" t="str">
        <f t="shared" si="661"/>
        <v/>
      </c>
      <c r="Q4726" s="18">
        <f t="shared" si="662"/>
        <v>0</v>
      </c>
      <c r="R4726" s="118"/>
    </row>
    <row r="4727" spans="1:18" x14ac:dyDescent="0.25">
      <c r="A4727" s="25">
        <f t="shared" si="663"/>
        <v>525</v>
      </c>
      <c r="B4727" s="23">
        <f t="shared" si="664"/>
        <v>44583</v>
      </c>
      <c r="C4727" s="24">
        <v>21</v>
      </c>
      <c r="D4727" s="54" t="str">
        <f t="shared" si="656"/>
        <v>ASET</v>
      </c>
      <c r="E4727" s="178"/>
      <c r="F4727" s="179"/>
      <c r="G4727" s="177"/>
      <c r="H4727" s="177"/>
      <c r="I4727" s="169">
        <f t="shared" si="657"/>
        <v>0</v>
      </c>
      <c r="J4727" s="149" t="str" cm="1">
        <f t="array" ref="J4727">IF(ISERROR(INDEX('Non Compliance input'!$H$5:$H$156,MATCH(1,(A4727='Non Compliance input'!$A$5:$A$156)*(F4727&gt;='Non Compliance input'!$D$5:$D$156)*(E4727&lt;'Non Compliance input'!$E$5:$E$156)*('Non Compliance input'!$H$5:$H$156="Yes"),0))
),"","Yes")</f>
        <v/>
      </c>
      <c r="K4727" s="149">
        <f t="shared" si="658"/>
        <v>0</v>
      </c>
      <c r="L4727" s="162">
        <f t="shared" si="659"/>
        <v>0</v>
      </c>
      <c r="M4727" s="162" t="str" cm="1">
        <f t="array" ref="M4727">IF(ISERROR(INDEX('Non Compliance input'!$I$5:$I$156,MATCH(1,(A4727='Non Compliance input'!$A$5:$A$156)*(E4727&gt;='Non Compliance input'!$D$5:$D$156)*(F4727&lt;='Non Compliance input'!$E$5:$E$156)*('Non Compliance input'!$I$5:$I$156="Yes"),0))
),"","Yes")</f>
        <v/>
      </c>
      <c r="N4727" s="149" t="str">
        <f>IF(VLOOKUP($A4727,HourEndingOutage!$B$3:$F$746,5,0)="Outage","Outage","")</f>
        <v/>
      </c>
      <c r="O4727" s="18">
        <f t="shared" si="660"/>
        <v>0</v>
      </c>
      <c r="P4727" s="18" t="str">
        <f t="shared" si="661"/>
        <v/>
      </c>
      <c r="Q4727" s="18">
        <f t="shared" si="662"/>
        <v>0</v>
      </c>
      <c r="R4727" s="118"/>
    </row>
    <row r="4728" spans="1:18" x14ac:dyDescent="0.25">
      <c r="A4728" s="25">
        <f t="shared" si="663"/>
        <v>526</v>
      </c>
      <c r="B4728" s="23">
        <f t="shared" si="664"/>
        <v>44583</v>
      </c>
      <c r="C4728" s="24">
        <v>22</v>
      </c>
      <c r="D4728" s="54" t="str">
        <f t="shared" si="656"/>
        <v>ASET</v>
      </c>
      <c r="E4728" s="178"/>
      <c r="F4728" s="179"/>
      <c r="G4728" s="177"/>
      <c r="H4728" s="177"/>
      <c r="I4728" s="169">
        <f t="shared" si="657"/>
        <v>0</v>
      </c>
      <c r="J4728" s="149" t="str" cm="1">
        <f t="array" ref="J4728">IF(ISERROR(INDEX('Non Compliance input'!$H$5:$H$156,MATCH(1,(A4728='Non Compliance input'!$A$5:$A$156)*(F4728&gt;='Non Compliance input'!$D$5:$D$156)*(E4728&lt;'Non Compliance input'!$E$5:$E$156)*('Non Compliance input'!$H$5:$H$156="Yes"),0))
),"","Yes")</f>
        <v/>
      </c>
      <c r="K4728" s="149">
        <f t="shared" si="658"/>
        <v>0</v>
      </c>
      <c r="L4728" s="162">
        <f t="shared" si="659"/>
        <v>0</v>
      </c>
      <c r="M4728" s="162" t="str" cm="1">
        <f t="array" ref="M4728">IF(ISERROR(INDEX('Non Compliance input'!$I$5:$I$156,MATCH(1,(A4728='Non Compliance input'!$A$5:$A$156)*(E4728&gt;='Non Compliance input'!$D$5:$D$156)*(F4728&lt;='Non Compliance input'!$E$5:$E$156)*('Non Compliance input'!$I$5:$I$156="Yes"),0))
),"","Yes")</f>
        <v/>
      </c>
      <c r="N4728" s="149" t="str">
        <f>IF(VLOOKUP($A4728,HourEndingOutage!$B$3:$F$746,5,0)="Outage","Outage","")</f>
        <v/>
      </c>
      <c r="O4728" s="18">
        <f t="shared" si="660"/>
        <v>0</v>
      </c>
      <c r="P4728" s="18" t="str">
        <f t="shared" si="661"/>
        <v/>
      </c>
      <c r="Q4728" s="18">
        <f t="shared" si="662"/>
        <v>0</v>
      </c>
      <c r="R4728" s="118"/>
    </row>
    <row r="4729" spans="1:18" x14ac:dyDescent="0.25">
      <c r="A4729" s="25">
        <f t="shared" si="663"/>
        <v>526</v>
      </c>
      <c r="B4729" s="23">
        <f t="shared" si="664"/>
        <v>44583</v>
      </c>
      <c r="C4729" s="24">
        <v>22</v>
      </c>
      <c r="D4729" s="54" t="str">
        <f t="shared" si="656"/>
        <v>ASET</v>
      </c>
      <c r="E4729" s="178"/>
      <c r="F4729" s="179"/>
      <c r="G4729" s="177"/>
      <c r="H4729" s="177"/>
      <c r="I4729" s="169">
        <f t="shared" si="657"/>
        <v>0</v>
      </c>
      <c r="J4729" s="149" t="str" cm="1">
        <f t="array" ref="J4729">IF(ISERROR(INDEX('Non Compliance input'!$H$5:$H$156,MATCH(1,(A4729='Non Compliance input'!$A$5:$A$156)*(F4729&gt;='Non Compliance input'!$D$5:$D$156)*(E4729&lt;'Non Compliance input'!$E$5:$E$156)*('Non Compliance input'!$H$5:$H$156="Yes"),0))
),"","Yes")</f>
        <v/>
      </c>
      <c r="K4729" s="149">
        <f t="shared" si="658"/>
        <v>0</v>
      </c>
      <c r="L4729" s="162">
        <f t="shared" si="659"/>
        <v>0</v>
      </c>
      <c r="M4729" s="162" t="str" cm="1">
        <f t="array" ref="M4729">IF(ISERROR(INDEX('Non Compliance input'!$I$5:$I$156,MATCH(1,(A4729='Non Compliance input'!$A$5:$A$156)*(E4729&gt;='Non Compliance input'!$D$5:$D$156)*(F4729&lt;='Non Compliance input'!$E$5:$E$156)*('Non Compliance input'!$I$5:$I$156="Yes"),0))
),"","Yes")</f>
        <v/>
      </c>
      <c r="N4729" s="149" t="str">
        <f>IF(VLOOKUP($A4729,HourEndingOutage!$B$3:$F$746,5,0)="Outage","Outage","")</f>
        <v/>
      </c>
      <c r="O4729" s="18">
        <f t="shared" si="660"/>
        <v>0</v>
      </c>
      <c r="P4729" s="18" t="str">
        <f t="shared" si="661"/>
        <v/>
      </c>
      <c r="Q4729" s="18">
        <f t="shared" si="662"/>
        <v>0</v>
      </c>
      <c r="R4729" s="118"/>
    </row>
    <row r="4730" spans="1:18" x14ac:dyDescent="0.25">
      <c r="A4730" s="25">
        <f t="shared" si="663"/>
        <v>526</v>
      </c>
      <c r="B4730" s="23">
        <f t="shared" si="664"/>
        <v>44583</v>
      </c>
      <c r="C4730" s="24">
        <v>22</v>
      </c>
      <c r="D4730" s="54" t="str">
        <f t="shared" si="656"/>
        <v>ASET</v>
      </c>
      <c r="E4730" s="178"/>
      <c r="F4730" s="179"/>
      <c r="G4730" s="177"/>
      <c r="H4730" s="177"/>
      <c r="I4730" s="169">
        <f t="shared" si="657"/>
        <v>0</v>
      </c>
      <c r="J4730" s="149" t="str" cm="1">
        <f t="array" ref="J4730">IF(ISERROR(INDEX('Non Compliance input'!$H$5:$H$156,MATCH(1,(A4730='Non Compliance input'!$A$5:$A$156)*(F4730&gt;='Non Compliance input'!$D$5:$D$156)*(E4730&lt;'Non Compliance input'!$E$5:$E$156)*('Non Compliance input'!$H$5:$H$156="Yes"),0))
),"","Yes")</f>
        <v/>
      </c>
      <c r="K4730" s="149">
        <f t="shared" si="658"/>
        <v>0</v>
      </c>
      <c r="L4730" s="162">
        <f t="shared" si="659"/>
        <v>0</v>
      </c>
      <c r="M4730" s="162" t="str" cm="1">
        <f t="array" ref="M4730">IF(ISERROR(INDEX('Non Compliance input'!$I$5:$I$156,MATCH(1,(A4730='Non Compliance input'!$A$5:$A$156)*(E4730&gt;='Non Compliance input'!$D$5:$D$156)*(F4730&lt;='Non Compliance input'!$E$5:$E$156)*('Non Compliance input'!$I$5:$I$156="Yes"),0))
),"","Yes")</f>
        <v/>
      </c>
      <c r="N4730" s="149" t="str">
        <f>IF(VLOOKUP($A4730,HourEndingOutage!$B$3:$F$746,5,0)="Outage","Outage","")</f>
        <v/>
      </c>
      <c r="O4730" s="18">
        <f t="shared" si="660"/>
        <v>0</v>
      </c>
      <c r="P4730" s="18" t="str">
        <f t="shared" si="661"/>
        <v/>
      </c>
      <c r="Q4730" s="18">
        <f t="shared" si="662"/>
        <v>0</v>
      </c>
      <c r="R4730" s="118"/>
    </row>
    <row r="4731" spans="1:18" x14ac:dyDescent="0.25">
      <c r="A4731" s="25">
        <f t="shared" si="663"/>
        <v>526</v>
      </c>
      <c r="B4731" s="23">
        <f t="shared" si="664"/>
        <v>44583</v>
      </c>
      <c r="C4731" s="24">
        <v>22</v>
      </c>
      <c r="D4731" s="54" t="str">
        <f t="shared" si="656"/>
        <v>ASET</v>
      </c>
      <c r="E4731" s="178"/>
      <c r="F4731" s="179"/>
      <c r="G4731" s="177"/>
      <c r="H4731" s="177"/>
      <c r="I4731" s="169">
        <f t="shared" si="657"/>
        <v>0</v>
      </c>
      <c r="J4731" s="149" t="str" cm="1">
        <f t="array" ref="J4731">IF(ISERROR(INDEX('Non Compliance input'!$H$5:$H$156,MATCH(1,(A4731='Non Compliance input'!$A$5:$A$156)*(F4731&gt;='Non Compliance input'!$D$5:$D$156)*(E4731&lt;'Non Compliance input'!$E$5:$E$156)*('Non Compliance input'!$H$5:$H$156="Yes"),0))
),"","Yes")</f>
        <v/>
      </c>
      <c r="K4731" s="149">
        <f t="shared" si="658"/>
        <v>0</v>
      </c>
      <c r="L4731" s="162">
        <f t="shared" si="659"/>
        <v>0</v>
      </c>
      <c r="M4731" s="162" t="str" cm="1">
        <f t="array" ref="M4731">IF(ISERROR(INDEX('Non Compliance input'!$I$5:$I$156,MATCH(1,(A4731='Non Compliance input'!$A$5:$A$156)*(E4731&gt;='Non Compliance input'!$D$5:$D$156)*(F4731&lt;='Non Compliance input'!$E$5:$E$156)*('Non Compliance input'!$I$5:$I$156="Yes"),0))
),"","Yes")</f>
        <v/>
      </c>
      <c r="N4731" s="149" t="str">
        <f>IF(VLOOKUP($A4731,HourEndingOutage!$B$3:$F$746,5,0)="Outage","Outage","")</f>
        <v/>
      </c>
      <c r="O4731" s="18">
        <f t="shared" si="660"/>
        <v>0</v>
      </c>
      <c r="P4731" s="18" t="str">
        <f t="shared" si="661"/>
        <v/>
      </c>
      <c r="Q4731" s="18">
        <f t="shared" si="662"/>
        <v>0</v>
      </c>
      <c r="R4731" s="118"/>
    </row>
    <row r="4732" spans="1:18" x14ac:dyDescent="0.25">
      <c r="A4732" s="25">
        <f t="shared" si="663"/>
        <v>526</v>
      </c>
      <c r="B4732" s="23">
        <f t="shared" si="664"/>
        <v>44583</v>
      </c>
      <c r="C4732" s="24">
        <v>22</v>
      </c>
      <c r="D4732" s="54" t="str">
        <f t="shared" si="656"/>
        <v>ASET</v>
      </c>
      <c r="E4732" s="178"/>
      <c r="F4732" s="179"/>
      <c r="G4732" s="177"/>
      <c r="H4732" s="177"/>
      <c r="I4732" s="169">
        <f t="shared" si="657"/>
        <v>0</v>
      </c>
      <c r="J4732" s="149" t="str" cm="1">
        <f t="array" ref="J4732">IF(ISERROR(INDEX('Non Compliance input'!$H$5:$H$156,MATCH(1,(A4732='Non Compliance input'!$A$5:$A$156)*(F4732&gt;='Non Compliance input'!$D$5:$D$156)*(E4732&lt;'Non Compliance input'!$E$5:$E$156)*('Non Compliance input'!$H$5:$H$156="Yes"),0))
),"","Yes")</f>
        <v/>
      </c>
      <c r="K4732" s="149">
        <f t="shared" si="658"/>
        <v>0</v>
      </c>
      <c r="L4732" s="162">
        <f t="shared" si="659"/>
        <v>0</v>
      </c>
      <c r="M4732" s="162" t="str" cm="1">
        <f t="array" ref="M4732">IF(ISERROR(INDEX('Non Compliance input'!$I$5:$I$156,MATCH(1,(A4732='Non Compliance input'!$A$5:$A$156)*(E4732&gt;='Non Compliance input'!$D$5:$D$156)*(F4732&lt;='Non Compliance input'!$E$5:$E$156)*('Non Compliance input'!$I$5:$I$156="Yes"),0))
),"","Yes")</f>
        <v/>
      </c>
      <c r="N4732" s="149" t="str">
        <f>IF(VLOOKUP($A4732,HourEndingOutage!$B$3:$F$746,5,0)="Outage","Outage","")</f>
        <v/>
      </c>
      <c r="O4732" s="18">
        <f t="shared" si="660"/>
        <v>0</v>
      </c>
      <c r="P4732" s="18" t="str">
        <f t="shared" si="661"/>
        <v/>
      </c>
      <c r="Q4732" s="18">
        <f t="shared" si="662"/>
        <v>0</v>
      </c>
      <c r="R4732" s="118"/>
    </row>
    <row r="4733" spans="1:18" x14ac:dyDescent="0.25">
      <c r="A4733" s="25">
        <f t="shared" si="663"/>
        <v>526</v>
      </c>
      <c r="B4733" s="23">
        <f t="shared" si="664"/>
        <v>44583</v>
      </c>
      <c r="C4733" s="24">
        <v>22</v>
      </c>
      <c r="D4733" s="54" t="str">
        <f t="shared" si="656"/>
        <v>ASET</v>
      </c>
      <c r="E4733" s="178"/>
      <c r="F4733" s="179"/>
      <c r="G4733" s="177"/>
      <c r="H4733" s="177"/>
      <c r="I4733" s="169">
        <f t="shared" si="657"/>
        <v>0</v>
      </c>
      <c r="J4733" s="149" t="str" cm="1">
        <f t="array" ref="J4733">IF(ISERROR(INDEX('Non Compliance input'!$H$5:$H$156,MATCH(1,(A4733='Non Compliance input'!$A$5:$A$156)*(F4733&gt;='Non Compliance input'!$D$5:$D$156)*(E4733&lt;'Non Compliance input'!$E$5:$E$156)*('Non Compliance input'!$H$5:$H$156="Yes"),0))
),"","Yes")</f>
        <v/>
      </c>
      <c r="K4733" s="149">
        <f t="shared" si="658"/>
        <v>0</v>
      </c>
      <c r="L4733" s="162">
        <f t="shared" si="659"/>
        <v>0</v>
      </c>
      <c r="M4733" s="162" t="str" cm="1">
        <f t="array" ref="M4733">IF(ISERROR(INDEX('Non Compliance input'!$I$5:$I$156,MATCH(1,(A4733='Non Compliance input'!$A$5:$A$156)*(E4733&gt;='Non Compliance input'!$D$5:$D$156)*(F4733&lt;='Non Compliance input'!$E$5:$E$156)*('Non Compliance input'!$I$5:$I$156="Yes"),0))
),"","Yes")</f>
        <v/>
      </c>
      <c r="N4733" s="149" t="str">
        <f>IF(VLOOKUP($A4733,HourEndingOutage!$B$3:$F$746,5,0)="Outage","Outage","")</f>
        <v/>
      </c>
      <c r="O4733" s="18">
        <f t="shared" si="660"/>
        <v>0</v>
      </c>
      <c r="P4733" s="18" t="str">
        <f t="shared" si="661"/>
        <v/>
      </c>
      <c r="Q4733" s="18">
        <f t="shared" si="662"/>
        <v>0</v>
      </c>
      <c r="R4733" s="118"/>
    </row>
    <row r="4734" spans="1:18" x14ac:dyDescent="0.25">
      <c r="A4734" s="25">
        <f t="shared" si="663"/>
        <v>526</v>
      </c>
      <c r="B4734" s="23">
        <f t="shared" si="664"/>
        <v>44583</v>
      </c>
      <c r="C4734" s="24">
        <v>22</v>
      </c>
      <c r="D4734" s="54" t="str">
        <f t="shared" si="656"/>
        <v>ASET</v>
      </c>
      <c r="E4734" s="178"/>
      <c r="F4734" s="179"/>
      <c r="G4734" s="177"/>
      <c r="H4734" s="177"/>
      <c r="I4734" s="169">
        <f t="shared" si="657"/>
        <v>0</v>
      </c>
      <c r="J4734" s="149" t="str" cm="1">
        <f t="array" ref="J4734">IF(ISERROR(INDEX('Non Compliance input'!$H$5:$H$156,MATCH(1,(A4734='Non Compliance input'!$A$5:$A$156)*(F4734&gt;='Non Compliance input'!$D$5:$D$156)*(E4734&lt;'Non Compliance input'!$E$5:$E$156)*('Non Compliance input'!$H$5:$H$156="Yes"),0))
),"","Yes")</f>
        <v/>
      </c>
      <c r="K4734" s="149">
        <f t="shared" si="658"/>
        <v>0</v>
      </c>
      <c r="L4734" s="162">
        <f t="shared" si="659"/>
        <v>0</v>
      </c>
      <c r="M4734" s="162" t="str" cm="1">
        <f t="array" ref="M4734">IF(ISERROR(INDEX('Non Compliance input'!$I$5:$I$156,MATCH(1,(A4734='Non Compliance input'!$A$5:$A$156)*(E4734&gt;='Non Compliance input'!$D$5:$D$156)*(F4734&lt;='Non Compliance input'!$E$5:$E$156)*('Non Compliance input'!$I$5:$I$156="Yes"),0))
),"","Yes")</f>
        <v/>
      </c>
      <c r="N4734" s="149" t="str">
        <f>IF(VLOOKUP($A4734,HourEndingOutage!$B$3:$F$746,5,0)="Outage","Outage","")</f>
        <v/>
      </c>
      <c r="O4734" s="18">
        <f t="shared" si="660"/>
        <v>0</v>
      </c>
      <c r="P4734" s="18" t="str">
        <f t="shared" si="661"/>
        <v/>
      </c>
      <c r="Q4734" s="18">
        <f t="shared" si="662"/>
        <v>0</v>
      </c>
      <c r="R4734" s="118"/>
    </row>
    <row r="4735" spans="1:18" x14ac:dyDescent="0.25">
      <c r="A4735" s="25">
        <f t="shared" si="663"/>
        <v>526</v>
      </c>
      <c r="B4735" s="23">
        <f t="shared" si="664"/>
        <v>44583</v>
      </c>
      <c r="C4735" s="24">
        <v>22</v>
      </c>
      <c r="D4735" s="54" t="str">
        <f t="shared" si="656"/>
        <v>ASET</v>
      </c>
      <c r="E4735" s="178"/>
      <c r="F4735" s="179"/>
      <c r="G4735" s="177"/>
      <c r="H4735" s="177"/>
      <c r="I4735" s="169">
        <f t="shared" si="657"/>
        <v>0</v>
      </c>
      <c r="J4735" s="149" t="str" cm="1">
        <f t="array" ref="J4735">IF(ISERROR(INDEX('Non Compliance input'!$H$5:$H$156,MATCH(1,(A4735='Non Compliance input'!$A$5:$A$156)*(F4735&gt;='Non Compliance input'!$D$5:$D$156)*(E4735&lt;'Non Compliance input'!$E$5:$E$156)*('Non Compliance input'!$H$5:$H$156="Yes"),0))
),"","Yes")</f>
        <v/>
      </c>
      <c r="K4735" s="149">
        <f t="shared" si="658"/>
        <v>0</v>
      </c>
      <c r="L4735" s="162">
        <f t="shared" si="659"/>
        <v>0</v>
      </c>
      <c r="M4735" s="162" t="str" cm="1">
        <f t="array" ref="M4735">IF(ISERROR(INDEX('Non Compliance input'!$I$5:$I$156,MATCH(1,(A4735='Non Compliance input'!$A$5:$A$156)*(E4735&gt;='Non Compliance input'!$D$5:$D$156)*(F4735&lt;='Non Compliance input'!$E$5:$E$156)*('Non Compliance input'!$I$5:$I$156="Yes"),0))
),"","Yes")</f>
        <v/>
      </c>
      <c r="N4735" s="149" t="str">
        <f>IF(VLOOKUP($A4735,HourEndingOutage!$B$3:$F$746,5,0)="Outage","Outage","")</f>
        <v/>
      </c>
      <c r="O4735" s="18">
        <f t="shared" si="660"/>
        <v>0</v>
      </c>
      <c r="P4735" s="18" t="str">
        <f t="shared" si="661"/>
        <v/>
      </c>
      <c r="Q4735" s="18">
        <f t="shared" si="662"/>
        <v>0</v>
      </c>
      <c r="R4735" s="118"/>
    </row>
    <row r="4736" spans="1:18" x14ac:dyDescent="0.25">
      <c r="A4736" s="25">
        <f t="shared" si="663"/>
        <v>526</v>
      </c>
      <c r="B4736" s="23">
        <f t="shared" si="664"/>
        <v>44583</v>
      </c>
      <c r="C4736" s="24">
        <v>22</v>
      </c>
      <c r="D4736" s="54" t="str">
        <f t="shared" si="656"/>
        <v>ASET</v>
      </c>
      <c r="E4736" s="178"/>
      <c r="F4736" s="179"/>
      <c r="G4736" s="177"/>
      <c r="H4736" s="177"/>
      <c r="I4736" s="169">
        <f t="shared" si="657"/>
        <v>0</v>
      </c>
      <c r="J4736" s="149" t="str" cm="1">
        <f t="array" ref="J4736">IF(ISERROR(INDEX('Non Compliance input'!$H$5:$H$156,MATCH(1,(A4736='Non Compliance input'!$A$5:$A$156)*(F4736&gt;='Non Compliance input'!$D$5:$D$156)*(E4736&lt;'Non Compliance input'!$E$5:$E$156)*('Non Compliance input'!$H$5:$H$156="Yes"),0))
),"","Yes")</f>
        <v/>
      </c>
      <c r="K4736" s="149">
        <f t="shared" si="658"/>
        <v>0</v>
      </c>
      <c r="L4736" s="162">
        <f t="shared" si="659"/>
        <v>0</v>
      </c>
      <c r="M4736" s="162" t="str" cm="1">
        <f t="array" ref="M4736">IF(ISERROR(INDEX('Non Compliance input'!$I$5:$I$156,MATCH(1,(A4736='Non Compliance input'!$A$5:$A$156)*(E4736&gt;='Non Compliance input'!$D$5:$D$156)*(F4736&lt;='Non Compliance input'!$E$5:$E$156)*('Non Compliance input'!$I$5:$I$156="Yes"),0))
),"","Yes")</f>
        <v/>
      </c>
      <c r="N4736" s="149" t="str">
        <f>IF(VLOOKUP($A4736,HourEndingOutage!$B$3:$F$746,5,0)="Outage","Outage","")</f>
        <v/>
      </c>
      <c r="O4736" s="18">
        <f t="shared" si="660"/>
        <v>0</v>
      </c>
      <c r="P4736" s="18" t="str">
        <f t="shared" si="661"/>
        <v/>
      </c>
      <c r="Q4736" s="18">
        <f t="shared" si="662"/>
        <v>0</v>
      </c>
      <c r="R4736" s="118"/>
    </row>
    <row r="4737" spans="1:18" x14ac:dyDescent="0.25">
      <c r="A4737" s="25">
        <f t="shared" si="663"/>
        <v>527</v>
      </c>
      <c r="B4737" s="23">
        <f t="shared" si="664"/>
        <v>44583</v>
      </c>
      <c r="C4737" s="24">
        <v>23</v>
      </c>
      <c r="D4737" s="54" t="str">
        <f t="shared" si="656"/>
        <v>ASET</v>
      </c>
      <c r="E4737" s="178"/>
      <c r="F4737" s="179"/>
      <c r="G4737" s="177"/>
      <c r="H4737" s="177"/>
      <c r="I4737" s="169">
        <f t="shared" si="657"/>
        <v>0</v>
      </c>
      <c r="J4737" s="149" t="str" cm="1">
        <f t="array" ref="J4737">IF(ISERROR(INDEX('Non Compliance input'!$H$5:$H$156,MATCH(1,(A4737='Non Compliance input'!$A$5:$A$156)*(F4737&gt;='Non Compliance input'!$D$5:$D$156)*(E4737&lt;'Non Compliance input'!$E$5:$E$156)*('Non Compliance input'!$H$5:$H$156="Yes"),0))
),"","Yes")</f>
        <v/>
      </c>
      <c r="K4737" s="149">
        <f t="shared" si="658"/>
        <v>0</v>
      </c>
      <c r="L4737" s="162">
        <f t="shared" si="659"/>
        <v>0</v>
      </c>
      <c r="M4737" s="162" t="str" cm="1">
        <f t="array" ref="M4737">IF(ISERROR(INDEX('Non Compliance input'!$I$5:$I$156,MATCH(1,(A4737='Non Compliance input'!$A$5:$A$156)*(E4737&gt;='Non Compliance input'!$D$5:$D$156)*(F4737&lt;='Non Compliance input'!$E$5:$E$156)*('Non Compliance input'!$I$5:$I$156="Yes"),0))
),"","Yes")</f>
        <v/>
      </c>
      <c r="N4737" s="149" t="str">
        <f>IF(VLOOKUP($A4737,HourEndingOutage!$B$3:$F$746,5,0)="Outage","Outage","")</f>
        <v/>
      </c>
      <c r="O4737" s="18">
        <f t="shared" si="660"/>
        <v>0</v>
      </c>
      <c r="P4737" s="18" t="str">
        <f t="shared" si="661"/>
        <v/>
      </c>
      <c r="Q4737" s="18">
        <f t="shared" si="662"/>
        <v>0</v>
      </c>
      <c r="R4737" s="118"/>
    </row>
    <row r="4738" spans="1:18" x14ac:dyDescent="0.25">
      <c r="A4738" s="25">
        <f t="shared" si="663"/>
        <v>527</v>
      </c>
      <c r="B4738" s="23">
        <f t="shared" si="664"/>
        <v>44583</v>
      </c>
      <c r="C4738" s="24">
        <v>23</v>
      </c>
      <c r="D4738" s="54" t="str">
        <f t="shared" ref="D4738:D4801" si="665">Unit</f>
        <v>ASET</v>
      </c>
      <c r="E4738" s="178"/>
      <c r="F4738" s="179"/>
      <c r="G4738" s="177"/>
      <c r="H4738" s="177"/>
      <c r="I4738" s="169">
        <f t="shared" si="657"/>
        <v>0</v>
      </c>
      <c r="J4738" s="149" t="str" cm="1">
        <f t="array" ref="J4738">IF(ISERROR(INDEX('Non Compliance input'!$H$5:$H$156,MATCH(1,(A4738='Non Compliance input'!$A$5:$A$156)*(F4738&gt;='Non Compliance input'!$D$5:$D$156)*(E4738&lt;'Non Compliance input'!$E$5:$E$156)*('Non Compliance input'!$H$5:$H$156="Yes"),0))
),"","Yes")</f>
        <v/>
      </c>
      <c r="K4738" s="149">
        <f t="shared" si="658"/>
        <v>0</v>
      </c>
      <c r="L4738" s="162">
        <f t="shared" si="659"/>
        <v>0</v>
      </c>
      <c r="M4738" s="162" t="str" cm="1">
        <f t="array" ref="M4738">IF(ISERROR(INDEX('Non Compliance input'!$I$5:$I$156,MATCH(1,(A4738='Non Compliance input'!$A$5:$A$156)*(E4738&gt;='Non Compliance input'!$D$5:$D$156)*(F4738&lt;='Non Compliance input'!$E$5:$E$156)*('Non Compliance input'!$I$5:$I$156="Yes"),0))
),"","Yes")</f>
        <v/>
      </c>
      <c r="N4738" s="149" t="str">
        <f>IF(VLOOKUP($A4738,HourEndingOutage!$B$3:$F$746,5,0)="Outage","Outage","")</f>
        <v/>
      </c>
      <c r="O4738" s="18">
        <f t="shared" si="660"/>
        <v>0</v>
      </c>
      <c r="P4738" s="18" t="str">
        <f t="shared" si="661"/>
        <v/>
      </c>
      <c r="Q4738" s="18">
        <f t="shared" si="662"/>
        <v>0</v>
      </c>
      <c r="R4738" s="118"/>
    </row>
    <row r="4739" spans="1:18" x14ac:dyDescent="0.25">
      <c r="A4739" s="25">
        <f t="shared" si="663"/>
        <v>527</v>
      </c>
      <c r="B4739" s="23">
        <f t="shared" si="664"/>
        <v>44583</v>
      </c>
      <c r="C4739" s="24">
        <v>23</v>
      </c>
      <c r="D4739" s="54" t="str">
        <f t="shared" si="665"/>
        <v>ASET</v>
      </c>
      <c r="E4739" s="178"/>
      <c r="F4739" s="179"/>
      <c r="G4739" s="177"/>
      <c r="H4739" s="177"/>
      <c r="I4739" s="169">
        <f t="shared" ref="I4739:I4802" si="666">IF(AND(LEN(E4739)&gt;2,LEN(F4739)&gt;2)=TRUE,(ROUND((F4739-E4739)*1440,0)),0)</f>
        <v>0</v>
      </c>
      <c r="J4739" s="149" t="str" cm="1">
        <f t="array" ref="J4739">IF(ISERROR(INDEX('Non Compliance input'!$H$5:$H$156,MATCH(1,(A4739='Non Compliance input'!$A$5:$A$156)*(F4739&gt;='Non Compliance input'!$D$5:$D$156)*(E4739&lt;'Non Compliance input'!$E$5:$E$156)*('Non Compliance input'!$H$5:$H$156="Yes"),0))
),"","Yes")</f>
        <v/>
      </c>
      <c r="K4739" s="149">
        <f t="shared" ref="K4739:K4802" si="667">IF(J4739="Yes",0,MIN(H4739,G4739,IF(H4739="",0,Contract_Volume)))</f>
        <v>0</v>
      </c>
      <c r="L4739" s="162">
        <f t="shared" ref="L4739:L4802" si="668">IF(J4739="Yes",0,(MIN(H4739,G4739)*(I4739/60)))</f>
        <v>0</v>
      </c>
      <c r="M4739" s="162" t="str" cm="1">
        <f t="array" ref="M4739">IF(ISERROR(INDEX('Non Compliance input'!$I$5:$I$156,MATCH(1,(A4739='Non Compliance input'!$A$5:$A$156)*(E4739&gt;='Non Compliance input'!$D$5:$D$156)*(F4739&lt;='Non Compliance input'!$E$5:$E$156)*('Non Compliance input'!$I$5:$I$156="Yes"),0))
),"","Yes")</f>
        <v/>
      </c>
      <c r="N4739" s="149" t="str">
        <f>IF(VLOOKUP($A4739,HourEndingOutage!$B$3:$F$746,5,0)="Outage","Outage","")</f>
        <v/>
      </c>
      <c r="O4739" s="18">
        <f t="shared" ref="O4739:O4802" si="669">IF(OR(M4739="Yes",N4739="Outage"),0,(K4739*(I4739/60))*Arming)</f>
        <v>0</v>
      </c>
      <c r="P4739" s="18" t="str">
        <f t="shared" ref="P4739:P4802" si="670">IF(ISERROR(VLOOKUP($A4739,FTShour,1,0)),"","Yes")</f>
        <v/>
      </c>
      <c r="Q4739" s="18">
        <f t="shared" si="662"/>
        <v>0</v>
      </c>
      <c r="R4739" s="118"/>
    </row>
    <row r="4740" spans="1:18" x14ac:dyDescent="0.25">
      <c r="A4740" s="25">
        <f t="shared" si="663"/>
        <v>527</v>
      </c>
      <c r="B4740" s="23">
        <f t="shared" si="664"/>
        <v>44583</v>
      </c>
      <c r="C4740" s="24">
        <v>23</v>
      </c>
      <c r="D4740" s="54" t="str">
        <f t="shared" si="665"/>
        <v>ASET</v>
      </c>
      <c r="E4740" s="178"/>
      <c r="F4740" s="179"/>
      <c r="G4740" s="177"/>
      <c r="H4740" s="177"/>
      <c r="I4740" s="169">
        <f t="shared" si="666"/>
        <v>0</v>
      </c>
      <c r="J4740" s="149" t="str" cm="1">
        <f t="array" ref="J4740">IF(ISERROR(INDEX('Non Compliance input'!$H$5:$H$156,MATCH(1,(A4740='Non Compliance input'!$A$5:$A$156)*(F4740&gt;='Non Compliance input'!$D$5:$D$156)*(E4740&lt;'Non Compliance input'!$E$5:$E$156)*('Non Compliance input'!$H$5:$H$156="Yes"),0))
),"","Yes")</f>
        <v/>
      </c>
      <c r="K4740" s="149">
        <f t="shared" si="667"/>
        <v>0</v>
      </c>
      <c r="L4740" s="162">
        <f t="shared" si="668"/>
        <v>0</v>
      </c>
      <c r="M4740" s="162" t="str" cm="1">
        <f t="array" ref="M4740">IF(ISERROR(INDEX('Non Compliance input'!$I$5:$I$156,MATCH(1,(A4740='Non Compliance input'!$A$5:$A$156)*(E4740&gt;='Non Compliance input'!$D$5:$D$156)*(F4740&lt;='Non Compliance input'!$E$5:$E$156)*('Non Compliance input'!$I$5:$I$156="Yes"),0))
),"","Yes")</f>
        <v/>
      </c>
      <c r="N4740" s="149" t="str">
        <f>IF(VLOOKUP($A4740,HourEndingOutage!$B$3:$F$746,5,0)="Outage","Outage","")</f>
        <v/>
      </c>
      <c r="O4740" s="18">
        <f t="shared" si="669"/>
        <v>0</v>
      </c>
      <c r="P4740" s="18" t="str">
        <f t="shared" si="670"/>
        <v/>
      </c>
      <c r="Q4740" s="18">
        <f t="shared" ref="Q4740:Q4803" si="671">IF(P4740="Yes",-O4740,0)</f>
        <v>0</v>
      </c>
      <c r="R4740" s="118"/>
    </row>
    <row r="4741" spans="1:18" x14ac:dyDescent="0.25">
      <c r="A4741" s="25">
        <f t="shared" si="663"/>
        <v>527</v>
      </c>
      <c r="B4741" s="23">
        <f t="shared" si="664"/>
        <v>44583</v>
      </c>
      <c r="C4741" s="24">
        <v>23</v>
      </c>
      <c r="D4741" s="54" t="str">
        <f t="shared" si="665"/>
        <v>ASET</v>
      </c>
      <c r="E4741" s="178"/>
      <c r="F4741" s="179"/>
      <c r="G4741" s="177"/>
      <c r="H4741" s="177"/>
      <c r="I4741" s="169">
        <f t="shared" si="666"/>
        <v>0</v>
      </c>
      <c r="J4741" s="149" t="str" cm="1">
        <f t="array" ref="J4741">IF(ISERROR(INDEX('Non Compliance input'!$H$5:$H$156,MATCH(1,(A4741='Non Compliance input'!$A$5:$A$156)*(F4741&gt;='Non Compliance input'!$D$5:$D$156)*(E4741&lt;'Non Compliance input'!$E$5:$E$156)*('Non Compliance input'!$H$5:$H$156="Yes"),0))
),"","Yes")</f>
        <v/>
      </c>
      <c r="K4741" s="149">
        <f t="shared" si="667"/>
        <v>0</v>
      </c>
      <c r="L4741" s="162">
        <f t="shared" si="668"/>
        <v>0</v>
      </c>
      <c r="M4741" s="162" t="str" cm="1">
        <f t="array" ref="M4741">IF(ISERROR(INDEX('Non Compliance input'!$I$5:$I$156,MATCH(1,(A4741='Non Compliance input'!$A$5:$A$156)*(E4741&gt;='Non Compliance input'!$D$5:$D$156)*(F4741&lt;='Non Compliance input'!$E$5:$E$156)*('Non Compliance input'!$I$5:$I$156="Yes"),0))
),"","Yes")</f>
        <v/>
      </c>
      <c r="N4741" s="149" t="str">
        <f>IF(VLOOKUP($A4741,HourEndingOutage!$B$3:$F$746,5,0)="Outage","Outage","")</f>
        <v/>
      </c>
      <c r="O4741" s="18">
        <f t="shared" si="669"/>
        <v>0</v>
      </c>
      <c r="P4741" s="18" t="str">
        <f t="shared" si="670"/>
        <v/>
      </c>
      <c r="Q4741" s="18">
        <f t="shared" si="671"/>
        <v>0</v>
      </c>
      <c r="R4741" s="118"/>
    </row>
    <row r="4742" spans="1:18" x14ac:dyDescent="0.25">
      <c r="A4742" s="25">
        <f t="shared" si="663"/>
        <v>527</v>
      </c>
      <c r="B4742" s="23">
        <f t="shared" si="664"/>
        <v>44583</v>
      </c>
      <c r="C4742" s="24">
        <v>23</v>
      </c>
      <c r="D4742" s="54" t="str">
        <f t="shared" si="665"/>
        <v>ASET</v>
      </c>
      <c r="E4742" s="178"/>
      <c r="F4742" s="179"/>
      <c r="G4742" s="177"/>
      <c r="H4742" s="177"/>
      <c r="I4742" s="169">
        <f t="shared" si="666"/>
        <v>0</v>
      </c>
      <c r="J4742" s="149" t="str" cm="1">
        <f t="array" ref="J4742">IF(ISERROR(INDEX('Non Compliance input'!$H$5:$H$156,MATCH(1,(A4742='Non Compliance input'!$A$5:$A$156)*(F4742&gt;='Non Compliance input'!$D$5:$D$156)*(E4742&lt;'Non Compliance input'!$E$5:$E$156)*('Non Compliance input'!$H$5:$H$156="Yes"),0))
),"","Yes")</f>
        <v/>
      </c>
      <c r="K4742" s="149">
        <f t="shared" si="667"/>
        <v>0</v>
      </c>
      <c r="L4742" s="162">
        <f t="shared" si="668"/>
        <v>0</v>
      </c>
      <c r="M4742" s="162" t="str" cm="1">
        <f t="array" ref="M4742">IF(ISERROR(INDEX('Non Compliance input'!$I$5:$I$156,MATCH(1,(A4742='Non Compliance input'!$A$5:$A$156)*(E4742&gt;='Non Compliance input'!$D$5:$D$156)*(F4742&lt;='Non Compliance input'!$E$5:$E$156)*('Non Compliance input'!$I$5:$I$156="Yes"),0))
),"","Yes")</f>
        <v/>
      </c>
      <c r="N4742" s="149" t="str">
        <f>IF(VLOOKUP($A4742,HourEndingOutage!$B$3:$F$746,5,0)="Outage","Outage","")</f>
        <v/>
      </c>
      <c r="O4742" s="18">
        <f t="shared" si="669"/>
        <v>0</v>
      </c>
      <c r="P4742" s="18" t="str">
        <f t="shared" si="670"/>
        <v/>
      </c>
      <c r="Q4742" s="18">
        <f t="shared" si="671"/>
        <v>0</v>
      </c>
      <c r="R4742" s="118"/>
    </row>
    <row r="4743" spans="1:18" x14ac:dyDescent="0.25">
      <c r="A4743" s="25">
        <f t="shared" si="663"/>
        <v>527</v>
      </c>
      <c r="B4743" s="23">
        <f t="shared" si="664"/>
        <v>44583</v>
      </c>
      <c r="C4743" s="24">
        <v>23</v>
      </c>
      <c r="D4743" s="54" t="str">
        <f t="shared" si="665"/>
        <v>ASET</v>
      </c>
      <c r="E4743" s="178"/>
      <c r="F4743" s="179"/>
      <c r="G4743" s="177"/>
      <c r="H4743" s="177"/>
      <c r="I4743" s="169">
        <f t="shared" si="666"/>
        <v>0</v>
      </c>
      <c r="J4743" s="149" t="str" cm="1">
        <f t="array" ref="J4743">IF(ISERROR(INDEX('Non Compliance input'!$H$5:$H$156,MATCH(1,(A4743='Non Compliance input'!$A$5:$A$156)*(F4743&gt;='Non Compliance input'!$D$5:$D$156)*(E4743&lt;'Non Compliance input'!$E$5:$E$156)*('Non Compliance input'!$H$5:$H$156="Yes"),0))
),"","Yes")</f>
        <v/>
      </c>
      <c r="K4743" s="149">
        <f t="shared" si="667"/>
        <v>0</v>
      </c>
      <c r="L4743" s="162">
        <f t="shared" si="668"/>
        <v>0</v>
      </c>
      <c r="M4743" s="162" t="str" cm="1">
        <f t="array" ref="M4743">IF(ISERROR(INDEX('Non Compliance input'!$I$5:$I$156,MATCH(1,(A4743='Non Compliance input'!$A$5:$A$156)*(E4743&gt;='Non Compliance input'!$D$5:$D$156)*(F4743&lt;='Non Compliance input'!$E$5:$E$156)*('Non Compliance input'!$I$5:$I$156="Yes"),0))
),"","Yes")</f>
        <v/>
      </c>
      <c r="N4743" s="149" t="str">
        <f>IF(VLOOKUP($A4743,HourEndingOutage!$B$3:$F$746,5,0)="Outage","Outage","")</f>
        <v/>
      </c>
      <c r="O4743" s="18">
        <f t="shared" si="669"/>
        <v>0</v>
      </c>
      <c r="P4743" s="18" t="str">
        <f t="shared" si="670"/>
        <v/>
      </c>
      <c r="Q4743" s="18">
        <f t="shared" si="671"/>
        <v>0</v>
      </c>
      <c r="R4743" s="118"/>
    </row>
    <row r="4744" spans="1:18" x14ac:dyDescent="0.25">
      <c r="A4744" s="25">
        <f t="shared" si="663"/>
        <v>527</v>
      </c>
      <c r="B4744" s="23">
        <f t="shared" si="664"/>
        <v>44583</v>
      </c>
      <c r="C4744" s="24">
        <v>23</v>
      </c>
      <c r="D4744" s="54" t="str">
        <f t="shared" si="665"/>
        <v>ASET</v>
      </c>
      <c r="E4744" s="178"/>
      <c r="F4744" s="179"/>
      <c r="G4744" s="177"/>
      <c r="H4744" s="177"/>
      <c r="I4744" s="169">
        <f t="shared" si="666"/>
        <v>0</v>
      </c>
      <c r="J4744" s="149" t="str" cm="1">
        <f t="array" ref="J4744">IF(ISERROR(INDEX('Non Compliance input'!$H$5:$H$156,MATCH(1,(A4744='Non Compliance input'!$A$5:$A$156)*(F4744&gt;='Non Compliance input'!$D$5:$D$156)*(E4744&lt;'Non Compliance input'!$E$5:$E$156)*('Non Compliance input'!$H$5:$H$156="Yes"),0))
),"","Yes")</f>
        <v/>
      </c>
      <c r="K4744" s="149">
        <f t="shared" si="667"/>
        <v>0</v>
      </c>
      <c r="L4744" s="162">
        <f t="shared" si="668"/>
        <v>0</v>
      </c>
      <c r="M4744" s="162" t="str" cm="1">
        <f t="array" ref="M4744">IF(ISERROR(INDEX('Non Compliance input'!$I$5:$I$156,MATCH(1,(A4744='Non Compliance input'!$A$5:$A$156)*(E4744&gt;='Non Compliance input'!$D$5:$D$156)*(F4744&lt;='Non Compliance input'!$E$5:$E$156)*('Non Compliance input'!$I$5:$I$156="Yes"),0))
),"","Yes")</f>
        <v/>
      </c>
      <c r="N4744" s="149" t="str">
        <f>IF(VLOOKUP($A4744,HourEndingOutage!$B$3:$F$746,5,0)="Outage","Outage","")</f>
        <v/>
      </c>
      <c r="O4744" s="18">
        <f t="shared" si="669"/>
        <v>0</v>
      </c>
      <c r="P4744" s="18" t="str">
        <f t="shared" si="670"/>
        <v/>
      </c>
      <c r="Q4744" s="18">
        <f t="shared" si="671"/>
        <v>0</v>
      </c>
      <c r="R4744" s="118"/>
    </row>
    <row r="4745" spans="1:18" x14ac:dyDescent="0.25">
      <c r="A4745" s="25">
        <f t="shared" si="663"/>
        <v>527</v>
      </c>
      <c r="B4745" s="23">
        <f t="shared" si="664"/>
        <v>44583</v>
      </c>
      <c r="C4745" s="24">
        <v>23</v>
      </c>
      <c r="D4745" s="54" t="str">
        <f t="shared" si="665"/>
        <v>ASET</v>
      </c>
      <c r="E4745" s="178"/>
      <c r="F4745" s="179"/>
      <c r="G4745" s="177"/>
      <c r="H4745" s="177"/>
      <c r="I4745" s="169">
        <f t="shared" si="666"/>
        <v>0</v>
      </c>
      <c r="J4745" s="149" t="str" cm="1">
        <f t="array" ref="J4745">IF(ISERROR(INDEX('Non Compliance input'!$H$5:$H$156,MATCH(1,(A4745='Non Compliance input'!$A$5:$A$156)*(F4745&gt;='Non Compliance input'!$D$5:$D$156)*(E4745&lt;'Non Compliance input'!$E$5:$E$156)*('Non Compliance input'!$H$5:$H$156="Yes"),0))
),"","Yes")</f>
        <v/>
      </c>
      <c r="K4745" s="149">
        <f t="shared" si="667"/>
        <v>0</v>
      </c>
      <c r="L4745" s="162">
        <f t="shared" si="668"/>
        <v>0</v>
      </c>
      <c r="M4745" s="162" t="str" cm="1">
        <f t="array" ref="M4745">IF(ISERROR(INDEX('Non Compliance input'!$I$5:$I$156,MATCH(1,(A4745='Non Compliance input'!$A$5:$A$156)*(E4745&gt;='Non Compliance input'!$D$5:$D$156)*(F4745&lt;='Non Compliance input'!$E$5:$E$156)*('Non Compliance input'!$I$5:$I$156="Yes"),0))
),"","Yes")</f>
        <v/>
      </c>
      <c r="N4745" s="149" t="str">
        <f>IF(VLOOKUP($A4745,HourEndingOutage!$B$3:$F$746,5,0)="Outage","Outage","")</f>
        <v/>
      </c>
      <c r="O4745" s="18">
        <f t="shared" si="669"/>
        <v>0</v>
      </c>
      <c r="P4745" s="18" t="str">
        <f t="shared" si="670"/>
        <v/>
      </c>
      <c r="Q4745" s="18">
        <f t="shared" si="671"/>
        <v>0</v>
      </c>
      <c r="R4745" s="118"/>
    </row>
    <row r="4746" spans="1:18" x14ac:dyDescent="0.25">
      <c r="A4746" s="25">
        <f t="shared" si="663"/>
        <v>528</v>
      </c>
      <c r="B4746" s="23">
        <f t="shared" si="664"/>
        <v>44583</v>
      </c>
      <c r="C4746" s="24">
        <v>24</v>
      </c>
      <c r="D4746" s="54" t="str">
        <f t="shared" si="665"/>
        <v>ASET</v>
      </c>
      <c r="E4746" s="178"/>
      <c r="F4746" s="179"/>
      <c r="G4746" s="177"/>
      <c r="H4746" s="177"/>
      <c r="I4746" s="169">
        <f t="shared" si="666"/>
        <v>0</v>
      </c>
      <c r="J4746" s="149" t="str" cm="1">
        <f t="array" ref="J4746">IF(ISERROR(INDEX('Non Compliance input'!$H$5:$H$156,MATCH(1,(A4746='Non Compliance input'!$A$5:$A$156)*(F4746&gt;='Non Compliance input'!$D$5:$D$156)*(E4746&lt;'Non Compliance input'!$E$5:$E$156)*('Non Compliance input'!$H$5:$H$156="Yes"),0))
),"","Yes")</f>
        <v/>
      </c>
      <c r="K4746" s="149">
        <f t="shared" si="667"/>
        <v>0</v>
      </c>
      <c r="L4746" s="162">
        <f t="shared" si="668"/>
        <v>0</v>
      </c>
      <c r="M4746" s="162" t="str" cm="1">
        <f t="array" ref="M4746">IF(ISERROR(INDEX('Non Compliance input'!$I$5:$I$156,MATCH(1,(A4746='Non Compliance input'!$A$5:$A$156)*(E4746&gt;='Non Compliance input'!$D$5:$D$156)*(F4746&lt;='Non Compliance input'!$E$5:$E$156)*('Non Compliance input'!$I$5:$I$156="Yes"),0))
),"","Yes")</f>
        <v/>
      </c>
      <c r="N4746" s="149" t="str">
        <f>IF(VLOOKUP($A4746,HourEndingOutage!$B$3:$F$746,5,0)="Outage","Outage","")</f>
        <v/>
      </c>
      <c r="O4746" s="18">
        <f t="shared" si="669"/>
        <v>0</v>
      </c>
      <c r="P4746" s="18" t="str">
        <f t="shared" si="670"/>
        <v/>
      </c>
      <c r="Q4746" s="18">
        <f t="shared" si="671"/>
        <v>0</v>
      </c>
      <c r="R4746" s="118"/>
    </row>
    <row r="4747" spans="1:18" x14ac:dyDescent="0.25">
      <c r="A4747" s="25">
        <f t="shared" si="663"/>
        <v>528</v>
      </c>
      <c r="B4747" s="23">
        <f t="shared" si="664"/>
        <v>44583</v>
      </c>
      <c r="C4747" s="24">
        <v>24</v>
      </c>
      <c r="D4747" s="54" t="str">
        <f t="shared" si="665"/>
        <v>ASET</v>
      </c>
      <c r="E4747" s="178"/>
      <c r="F4747" s="179"/>
      <c r="G4747" s="177"/>
      <c r="H4747" s="177"/>
      <c r="I4747" s="169">
        <f t="shared" si="666"/>
        <v>0</v>
      </c>
      <c r="J4747" s="149" t="str" cm="1">
        <f t="array" ref="J4747">IF(ISERROR(INDEX('Non Compliance input'!$H$5:$H$156,MATCH(1,(A4747='Non Compliance input'!$A$5:$A$156)*(F4747&gt;='Non Compliance input'!$D$5:$D$156)*(E4747&lt;'Non Compliance input'!$E$5:$E$156)*('Non Compliance input'!$H$5:$H$156="Yes"),0))
),"","Yes")</f>
        <v/>
      </c>
      <c r="K4747" s="149">
        <f t="shared" si="667"/>
        <v>0</v>
      </c>
      <c r="L4747" s="162">
        <f t="shared" si="668"/>
        <v>0</v>
      </c>
      <c r="M4747" s="162" t="str" cm="1">
        <f t="array" ref="M4747">IF(ISERROR(INDEX('Non Compliance input'!$I$5:$I$156,MATCH(1,(A4747='Non Compliance input'!$A$5:$A$156)*(E4747&gt;='Non Compliance input'!$D$5:$D$156)*(F4747&lt;='Non Compliance input'!$E$5:$E$156)*('Non Compliance input'!$I$5:$I$156="Yes"),0))
),"","Yes")</f>
        <v/>
      </c>
      <c r="N4747" s="149" t="str">
        <f>IF(VLOOKUP($A4747,HourEndingOutage!$B$3:$F$746,5,0)="Outage","Outage","")</f>
        <v/>
      </c>
      <c r="O4747" s="18">
        <f t="shared" si="669"/>
        <v>0</v>
      </c>
      <c r="P4747" s="18" t="str">
        <f t="shared" si="670"/>
        <v/>
      </c>
      <c r="Q4747" s="18">
        <f t="shared" si="671"/>
        <v>0</v>
      </c>
      <c r="R4747" s="118"/>
    </row>
    <row r="4748" spans="1:18" x14ac:dyDescent="0.25">
      <c r="A4748" s="25">
        <f t="shared" si="663"/>
        <v>528</v>
      </c>
      <c r="B4748" s="23">
        <f t="shared" si="664"/>
        <v>44583</v>
      </c>
      <c r="C4748" s="24">
        <v>24</v>
      </c>
      <c r="D4748" s="54" t="str">
        <f t="shared" si="665"/>
        <v>ASET</v>
      </c>
      <c r="E4748" s="178"/>
      <c r="F4748" s="179"/>
      <c r="G4748" s="177"/>
      <c r="H4748" s="177"/>
      <c r="I4748" s="169">
        <f t="shared" si="666"/>
        <v>0</v>
      </c>
      <c r="J4748" s="149" t="str" cm="1">
        <f t="array" ref="J4748">IF(ISERROR(INDEX('Non Compliance input'!$H$5:$H$156,MATCH(1,(A4748='Non Compliance input'!$A$5:$A$156)*(F4748&gt;='Non Compliance input'!$D$5:$D$156)*(E4748&lt;'Non Compliance input'!$E$5:$E$156)*('Non Compliance input'!$H$5:$H$156="Yes"),0))
),"","Yes")</f>
        <v/>
      </c>
      <c r="K4748" s="149">
        <f t="shared" si="667"/>
        <v>0</v>
      </c>
      <c r="L4748" s="162">
        <f t="shared" si="668"/>
        <v>0</v>
      </c>
      <c r="M4748" s="162" t="str" cm="1">
        <f t="array" ref="M4748">IF(ISERROR(INDEX('Non Compliance input'!$I$5:$I$156,MATCH(1,(A4748='Non Compliance input'!$A$5:$A$156)*(E4748&gt;='Non Compliance input'!$D$5:$D$156)*(F4748&lt;='Non Compliance input'!$E$5:$E$156)*('Non Compliance input'!$I$5:$I$156="Yes"),0))
),"","Yes")</f>
        <v/>
      </c>
      <c r="N4748" s="149" t="str">
        <f>IF(VLOOKUP($A4748,HourEndingOutage!$B$3:$F$746,5,0)="Outage","Outage","")</f>
        <v/>
      </c>
      <c r="O4748" s="18">
        <f t="shared" si="669"/>
        <v>0</v>
      </c>
      <c r="P4748" s="18" t="str">
        <f t="shared" si="670"/>
        <v/>
      </c>
      <c r="Q4748" s="18">
        <f t="shared" si="671"/>
        <v>0</v>
      </c>
      <c r="R4748" s="118"/>
    </row>
    <row r="4749" spans="1:18" x14ac:dyDescent="0.25">
      <c r="A4749" s="25">
        <f t="shared" si="663"/>
        <v>528</v>
      </c>
      <c r="B4749" s="23">
        <f t="shared" si="664"/>
        <v>44583</v>
      </c>
      <c r="C4749" s="24">
        <v>24</v>
      </c>
      <c r="D4749" s="54" t="str">
        <f t="shared" si="665"/>
        <v>ASET</v>
      </c>
      <c r="E4749" s="178"/>
      <c r="F4749" s="179"/>
      <c r="G4749" s="177"/>
      <c r="H4749" s="177"/>
      <c r="I4749" s="169">
        <f t="shared" si="666"/>
        <v>0</v>
      </c>
      <c r="J4749" s="149" t="str" cm="1">
        <f t="array" ref="J4749">IF(ISERROR(INDEX('Non Compliance input'!$H$5:$H$156,MATCH(1,(A4749='Non Compliance input'!$A$5:$A$156)*(F4749&gt;='Non Compliance input'!$D$5:$D$156)*(E4749&lt;'Non Compliance input'!$E$5:$E$156)*('Non Compliance input'!$H$5:$H$156="Yes"),0))
),"","Yes")</f>
        <v/>
      </c>
      <c r="K4749" s="149">
        <f t="shared" si="667"/>
        <v>0</v>
      </c>
      <c r="L4749" s="162">
        <f t="shared" si="668"/>
        <v>0</v>
      </c>
      <c r="M4749" s="162" t="str" cm="1">
        <f t="array" ref="M4749">IF(ISERROR(INDEX('Non Compliance input'!$I$5:$I$156,MATCH(1,(A4749='Non Compliance input'!$A$5:$A$156)*(E4749&gt;='Non Compliance input'!$D$5:$D$156)*(F4749&lt;='Non Compliance input'!$E$5:$E$156)*('Non Compliance input'!$I$5:$I$156="Yes"),0))
),"","Yes")</f>
        <v/>
      </c>
      <c r="N4749" s="149" t="str">
        <f>IF(VLOOKUP($A4749,HourEndingOutage!$B$3:$F$746,5,0)="Outage","Outage","")</f>
        <v/>
      </c>
      <c r="O4749" s="18">
        <f t="shared" si="669"/>
        <v>0</v>
      </c>
      <c r="P4749" s="18" t="str">
        <f t="shared" si="670"/>
        <v/>
      </c>
      <c r="Q4749" s="18">
        <f t="shared" si="671"/>
        <v>0</v>
      </c>
      <c r="R4749" s="118"/>
    </row>
    <row r="4750" spans="1:18" x14ac:dyDescent="0.25">
      <c r="A4750" s="25">
        <f t="shared" si="663"/>
        <v>528</v>
      </c>
      <c r="B4750" s="23">
        <f t="shared" si="664"/>
        <v>44583</v>
      </c>
      <c r="C4750" s="24">
        <v>24</v>
      </c>
      <c r="D4750" s="54" t="str">
        <f t="shared" si="665"/>
        <v>ASET</v>
      </c>
      <c r="E4750" s="178"/>
      <c r="F4750" s="179"/>
      <c r="G4750" s="177"/>
      <c r="H4750" s="177"/>
      <c r="I4750" s="169">
        <f t="shared" si="666"/>
        <v>0</v>
      </c>
      <c r="J4750" s="149" t="str" cm="1">
        <f t="array" ref="J4750">IF(ISERROR(INDEX('Non Compliance input'!$H$5:$H$156,MATCH(1,(A4750='Non Compliance input'!$A$5:$A$156)*(F4750&gt;='Non Compliance input'!$D$5:$D$156)*(E4750&lt;'Non Compliance input'!$E$5:$E$156)*('Non Compliance input'!$H$5:$H$156="Yes"),0))
),"","Yes")</f>
        <v/>
      </c>
      <c r="K4750" s="149">
        <f t="shared" si="667"/>
        <v>0</v>
      </c>
      <c r="L4750" s="162">
        <f t="shared" si="668"/>
        <v>0</v>
      </c>
      <c r="M4750" s="162" t="str" cm="1">
        <f t="array" ref="M4750">IF(ISERROR(INDEX('Non Compliance input'!$I$5:$I$156,MATCH(1,(A4750='Non Compliance input'!$A$5:$A$156)*(E4750&gt;='Non Compliance input'!$D$5:$D$156)*(F4750&lt;='Non Compliance input'!$E$5:$E$156)*('Non Compliance input'!$I$5:$I$156="Yes"),0))
),"","Yes")</f>
        <v/>
      </c>
      <c r="N4750" s="149" t="str">
        <f>IF(VLOOKUP($A4750,HourEndingOutage!$B$3:$F$746,5,0)="Outage","Outage","")</f>
        <v/>
      </c>
      <c r="O4750" s="18">
        <f t="shared" si="669"/>
        <v>0</v>
      </c>
      <c r="P4750" s="18" t="str">
        <f t="shared" si="670"/>
        <v/>
      </c>
      <c r="Q4750" s="18">
        <f t="shared" si="671"/>
        <v>0</v>
      </c>
      <c r="R4750" s="118"/>
    </row>
    <row r="4751" spans="1:18" x14ac:dyDescent="0.25">
      <c r="A4751" s="25">
        <f t="shared" si="663"/>
        <v>528</v>
      </c>
      <c r="B4751" s="23">
        <f t="shared" si="664"/>
        <v>44583</v>
      </c>
      <c r="C4751" s="24">
        <v>24</v>
      </c>
      <c r="D4751" s="54" t="str">
        <f t="shared" si="665"/>
        <v>ASET</v>
      </c>
      <c r="E4751" s="178"/>
      <c r="F4751" s="179"/>
      <c r="G4751" s="177"/>
      <c r="H4751" s="177"/>
      <c r="I4751" s="169">
        <f t="shared" si="666"/>
        <v>0</v>
      </c>
      <c r="J4751" s="149" t="str" cm="1">
        <f t="array" ref="J4751">IF(ISERROR(INDEX('Non Compliance input'!$H$5:$H$156,MATCH(1,(A4751='Non Compliance input'!$A$5:$A$156)*(F4751&gt;='Non Compliance input'!$D$5:$D$156)*(E4751&lt;'Non Compliance input'!$E$5:$E$156)*('Non Compliance input'!$H$5:$H$156="Yes"),0))
),"","Yes")</f>
        <v/>
      </c>
      <c r="K4751" s="149">
        <f t="shared" si="667"/>
        <v>0</v>
      </c>
      <c r="L4751" s="162">
        <f t="shared" si="668"/>
        <v>0</v>
      </c>
      <c r="M4751" s="162" t="str" cm="1">
        <f t="array" ref="M4751">IF(ISERROR(INDEX('Non Compliance input'!$I$5:$I$156,MATCH(1,(A4751='Non Compliance input'!$A$5:$A$156)*(E4751&gt;='Non Compliance input'!$D$5:$D$156)*(F4751&lt;='Non Compliance input'!$E$5:$E$156)*('Non Compliance input'!$I$5:$I$156="Yes"),0))
),"","Yes")</f>
        <v/>
      </c>
      <c r="N4751" s="149" t="str">
        <f>IF(VLOOKUP($A4751,HourEndingOutage!$B$3:$F$746,5,0)="Outage","Outage","")</f>
        <v/>
      </c>
      <c r="O4751" s="18">
        <f t="shared" si="669"/>
        <v>0</v>
      </c>
      <c r="P4751" s="18" t="str">
        <f t="shared" si="670"/>
        <v/>
      </c>
      <c r="Q4751" s="18">
        <f t="shared" si="671"/>
        <v>0</v>
      </c>
      <c r="R4751" s="118"/>
    </row>
    <row r="4752" spans="1:18" x14ac:dyDescent="0.25">
      <c r="A4752" s="25">
        <f t="shared" si="663"/>
        <v>528</v>
      </c>
      <c r="B4752" s="23">
        <f t="shared" si="664"/>
        <v>44583</v>
      </c>
      <c r="C4752" s="24">
        <v>24</v>
      </c>
      <c r="D4752" s="54" t="str">
        <f t="shared" si="665"/>
        <v>ASET</v>
      </c>
      <c r="E4752" s="178"/>
      <c r="F4752" s="179"/>
      <c r="G4752" s="177"/>
      <c r="H4752" s="177"/>
      <c r="I4752" s="169">
        <f t="shared" si="666"/>
        <v>0</v>
      </c>
      <c r="J4752" s="149" t="str" cm="1">
        <f t="array" ref="J4752">IF(ISERROR(INDEX('Non Compliance input'!$H$5:$H$156,MATCH(1,(A4752='Non Compliance input'!$A$5:$A$156)*(F4752&gt;='Non Compliance input'!$D$5:$D$156)*(E4752&lt;'Non Compliance input'!$E$5:$E$156)*('Non Compliance input'!$H$5:$H$156="Yes"),0))
),"","Yes")</f>
        <v/>
      </c>
      <c r="K4752" s="149">
        <f t="shared" si="667"/>
        <v>0</v>
      </c>
      <c r="L4752" s="162">
        <f t="shared" si="668"/>
        <v>0</v>
      </c>
      <c r="M4752" s="162" t="str" cm="1">
        <f t="array" ref="M4752">IF(ISERROR(INDEX('Non Compliance input'!$I$5:$I$156,MATCH(1,(A4752='Non Compliance input'!$A$5:$A$156)*(E4752&gt;='Non Compliance input'!$D$5:$D$156)*(F4752&lt;='Non Compliance input'!$E$5:$E$156)*('Non Compliance input'!$I$5:$I$156="Yes"),0))
),"","Yes")</f>
        <v/>
      </c>
      <c r="N4752" s="149" t="str">
        <f>IF(VLOOKUP($A4752,HourEndingOutage!$B$3:$F$746,5,0)="Outage","Outage","")</f>
        <v/>
      </c>
      <c r="O4752" s="18">
        <f t="shared" si="669"/>
        <v>0</v>
      </c>
      <c r="P4752" s="18" t="str">
        <f t="shared" si="670"/>
        <v/>
      </c>
      <c r="Q4752" s="18">
        <f t="shared" si="671"/>
        <v>0</v>
      </c>
      <c r="R4752" s="118"/>
    </row>
    <row r="4753" spans="1:18" x14ac:dyDescent="0.25">
      <c r="A4753" s="25">
        <f t="shared" si="663"/>
        <v>528</v>
      </c>
      <c r="B4753" s="23">
        <f t="shared" si="664"/>
        <v>44583</v>
      </c>
      <c r="C4753" s="24">
        <v>24</v>
      </c>
      <c r="D4753" s="54" t="str">
        <f t="shared" si="665"/>
        <v>ASET</v>
      </c>
      <c r="E4753" s="178"/>
      <c r="F4753" s="179"/>
      <c r="G4753" s="177"/>
      <c r="H4753" s="177"/>
      <c r="I4753" s="169">
        <f t="shared" si="666"/>
        <v>0</v>
      </c>
      <c r="J4753" s="149" t="str" cm="1">
        <f t="array" ref="J4753">IF(ISERROR(INDEX('Non Compliance input'!$H$5:$H$156,MATCH(1,(A4753='Non Compliance input'!$A$5:$A$156)*(F4753&gt;='Non Compliance input'!$D$5:$D$156)*(E4753&lt;'Non Compliance input'!$E$5:$E$156)*('Non Compliance input'!$H$5:$H$156="Yes"),0))
),"","Yes")</f>
        <v/>
      </c>
      <c r="K4753" s="149">
        <f t="shared" si="667"/>
        <v>0</v>
      </c>
      <c r="L4753" s="162">
        <f t="shared" si="668"/>
        <v>0</v>
      </c>
      <c r="M4753" s="162" t="str" cm="1">
        <f t="array" ref="M4753">IF(ISERROR(INDEX('Non Compliance input'!$I$5:$I$156,MATCH(1,(A4753='Non Compliance input'!$A$5:$A$156)*(E4753&gt;='Non Compliance input'!$D$5:$D$156)*(F4753&lt;='Non Compliance input'!$E$5:$E$156)*('Non Compliance input'!$I$5:$I$156="Yes"),0))
),"","Yes")</f>
        <v/>
      </c>
      <c r="N4753" s="149" t="str">
        <f>IF(VLOOKUP($A4753,HourEndingOutage!$B$3:$F$746,5,0)="Outage","Outage","")</f>
        <v/>
      </c>
      <c r="O4753" s="18">
        <f t="shared" si="669"/>
        <v>0</v>
      </c>
      <c r="P4753" s="18" t="str">
        <f t="shared" si="670"/>
        <v/>
      </c>
      <c r="Q4753" s="18">
        <f t="shared" si="671"/>
        <v>0</v>
      </c>
      <c r="R4753" s="118"/>
    </row>
    <row r="4754" spans="1:18" x14ac:dyDescent="0.25">
      <c r="A4754" s="25">
        <f t="shared" si="663"/>
        <v>528</v>
      </c>
      <c r="B4754" s="23">
        <f t="shared" si="664"/>
        <v>44583</v>
      </c>
      <c r="C4754" s="24">
        <v>24</v>
      </c>
      <c r="D4754" s="54" t="str">
        <f t="shared" si="665"/>
        <v>ASET</v>
      </c>
      <c r="E4754" s="178"/>
      <c r="F4754" s="179"/>
      <c r="G4754" s="177"/>
      <c r="H4754" s="177"/>
      <c r="I4754" s="169">
        <f t="shared" si="666"/>
        <v>0</v>
      </c>
      <c r="J4754" s="149" t="str" cm="1">
        <f t="array" ref="J4754">IF(ISERROR(INDEX('Non Compliance input'!$H$5:$H$156,MATCH(1,(A4754='Non Compliance input'!$A$5:$A$156)*(F4754&gt;='Non Compliance input'!$D$5:$D$156)*(E4754&lt;'Non Compliance input'!$E$5:$E$156)*('Non Compliance input'!$H$5:$H$156="Yes"),0))
),"","Yes")</f>
        <v/>
      </c>
      <c r="K4754" s="149">
        <f t="shared" si="667"/>
        <v>0</v>
      </c>
      <c r="L4754" s="162">
        <f t="shared" si="668"/>
        <v>0</v>
      </c>
      <c r="M4754" s="162" t="str" cm="1">
        <f t="array" ref="M4754">IF(ISERROR(INDEX('Non Compliance input'!$I$5:$I$156,MATCH(1,(A4754='Non Compliance input'!$A$5:$A$156)*(E4754&gt;='Non Compliance input'!$D$5:$D$156)*(F4754&lt;='Non Compliance input'!$E$5:$E$156)*('Non Compliance input'!$I$5:$I$156="Yes"),0))
),"","Yes")</f>
        <v/>
      </c>
      <c r="N4754" s="149" t="str">
        <f>IF(VLOOKUP($A4754,HourEndingOutage!$B$3:$F$746,5,0)="Outage","Outage","")</f>
        <v/>
      </c>
      <c r="O4754" s="18">
        <f t="shared" si="669"/>
        <v>0</v>
      </c>
      <c r="P4754" s="18" t="str">
        <f t="shared" si="670"/>
        <v/>
      </c>
      <c r="Q4754" s="18">
        <f t="shared" si="671"/>
        <v>0</v>
      </c>
      <c r="R4754" s="118"/>
    </row>
    <row r="4755" spans="1:18" x14ac:dyDescent="0.25">
      <c r="A4755" s="25">
        <f t="shared" si="663"/>
        <v>529</v>
      </c>
      <c r="B4755" s="23">
        <f t="shared" si="664"/>
        <v>44584</v>
      </c>
      <c r="C4755" s="24">
        <v>1</v>
      </c>
      <c r="D4755" s="54" t="str">
        <f t="shared" si="665"/>
        <v>ASET</v>
      </c>
      <c r="E4755" s="178"/>
      <c r="F4755" s="179"/>
      <c r="G4755" s="177"/>
      <c r="H4755" s="177"/>
      <c r="I4755" s="169">
        <f t="shared" si="666"/>
        <v>0</v>
      </c>
      <c r="J4755" s="149" t="str" cm="1">
        <f t="array" ref="J4755">IF(ISERROR(INDEX('Non Compliance input'!$H$5:$H$156,MATCH(1,(A4755='Non Compliance input'!$A$5:$A$156)*(F4755&gt;='Non Compliance input'!$D$5:$D$156)*(E4755&lt;'Non Compliance input'!$E$5:$E$156)*('Non Compliance input'!$H$5:$H$156="Yes"),0))
),"","Yes")</f>
        <v/>
      </c>
      <c r="K4755" s="149">
        <f t="shared" si="667"/>
        <v>0</v>
      </c>
      <c r="L4755" s="162">
        <f t="shared" si="668"/>
        <v>0</v>
      </c>
      <c r="M4755" s="162" t="str" cm="1">
        <f t="array" ref="M4755">IF(ISERROR(INDEX('Non Compliance input'!$I$5:$I$156,MATCH(1,(A4755='Non Compliance input'!$A$5:$A$156)*(E4755&gt;='Non Compliance input'!$D$5:$D$156)*(F4755&lt;='Non Compliance input'!$E$5:$E$156)*('Non Compliance input'!$I$5:$I$156="Yes"),0))
),"","Yes")</f>
        <v/>
      </c>
      <c r="N4755" s="149" t="str">
        <f>IF(VLOOKUP($A4755,HourEndingOutage!$B$3:$F$746,5,0)="Outage","Outage","")</f>
        <v/>
      </c>
      <c r="O4755" s="18">
        <f t="shared" si="669"/>
        <v>0</v>
      </c>
      <c r="P4755" s="18" t="str">
        <f t="shared" si="670"/>
        <v/>
      </c>
      <c r="Q4755" s="18">
        <f t="shared" si="671"/>
        <v>0</v>
      </c>
      <c r="R4755" s="118"/>
    </row>
    <row r="4756" spans="1:18" x14ac:dyDescent="0.25">
      <c r="A4756" s="25">
        <f t="shared" si="663"/>
        <v>529</v>
      </c>
      <c r="B4756" s="23">
        <f t="shared" si="664"/>
        <v>44584</v>
      </c>
      <c r="C4756" s="24">
        <v>1</v>
      </c>
      <c r="D4756" s="54" t="str">
        <f t="shared" si="665"/>
        <v>ASET</v>
      </c>
      <c r="E4756" s="178"/>
      <c r="F4756" s="179"/>
      <c r="G4756" s="177"/>
      <c r="H4756" s="177"/>
      <c r="I4756" s="169">
        <f t="shared" si="666"/>
        <v>0</v>
      </c>
      <c r="J4756" s="149" t="str" cm="1">
        <f t="array" ref="J4756">IF(ISERROR(INDEX('Non Compliance input'!$H$5:$H$156,MATCH(1,(A4756='Non Compliance input'!$A$5:$A$156)*(F4756&gt;='Non Compliance input'!$D$5:$D$156)*(E4756&lt;'Non Compliance input'!$E$5:$E$156)*('Non Compliance input'!$H$5:$H$156="Yes"),0))
),"","Yes")</f>
        <v/>
      </c>
      <c r="K4756" s="149">
        <f t="shared" si="667"/>
        <v>0</v>
      </c>
      <c r="L4756" s="162">
        <f t="shared" si="668"/>
        <v>0</v>
      </c>
      <c r="M4756" s="162" t="str" cm="1">
        <f t="array" ref="M4756">IF(ISERROR(INDEX('Non Compliance input'!$I$5:$I$156,MATCH(1,(A4756='Non Compliance input'!$A$5:$A$156)*(E4756&gt;='Non Compliance input'!$D$5:$D$156)*(F4756&lt;='Non Compliance input'!$E$5:$E$156)*('Non Compliance input'!$I$5:$I$156="Yes"),0))
),"","Yes")</f>
        <v/>
      </c>
      <c r="N4756" s="149" t="str">
        <f>IF(VLOOKUP($A4756,HourEndingOutage!$B$3:$F$746,5,0)="Outage","Outage","")</f>
        <v/>
      </c>
      <c r="O4756" s="18">
        <f t="shared" si="669"/>
        <v>0</v>
      </c>
      <c r="P4756" s="18" t="str">
        <f t="shared" si="670"/>
        <v/>
      </c>
      <c r="Q4756" s="18">
        <f t="shared" si="671"/>
        <v>0</v>
      </c>
      <c r="R4756" s="118"/>
    </row>
    <row r="4757" spans="1:18" x14ac:dyDescent="0.25">
      <c r="A4757" s="25">
        <f t="shared" si="663"/>
        <v>529</v>
      </c>
      <c r="B4757" s="23">
        <f t="shared" si="664"/>
        <v>44584</v>
      </c>
      <c r="C4757" s="24">
        <v>1</v>
      </c>
      <c r="D4757" s="54" t="str">
        <f t="shared" si="665"/>
        <v>ASET</v>
      </c>
      <c r="E4757" s="178"/>
      <c r="F4757" s="179"/>
      <c r="G4757" s="177"/>
      <c r="H4757" s="177"/>
      <c r="I4757" s="169">
        <f t="shared" si="666"/>
        <v>0</v>
      </c>
      <c r="J4757" s="149" t="str" cm="1">
        <f t="array" ref="J4757">IF(ISERROR(INDEX('Non Compliance input'!$H$5:$H$156,MATCH(1,(A4757='Non Compliance input'!$A$5:$A$156)*(F4757&gt;='Non Compliance input'!$D$5:$D$156)*(E4757&lt;'Non Compliance input'!$E$5:$E$156)*('Non Compliance input'!$H$5:$H$156="Yes"),0))
),"","Yes")</f>
        <v/>
      </c>
      <c r="K4757" s="149">
        <f t="shared" si="667"/>
        <v>0</v>
      </c>
      <c r="L4757" s="162">
        <f t="shared" si="668"/>
        <v>0</v>
      </c>
      <c r="M4757" s="162" t="str" cm="1">
        <f t="array" ref="M4757">IF(ISERROR(INDEX('Non Compliance input'!$I$5:$I$156,MATCH(1,(A4757='Non Compliance input'!$A$5:$A$156)*(E4757&gt;='Non Compliance input'!$D$5:$D$156)*(F4757&lt;='Non Compliance input'!$E$5:$E$156)*('Non Compliance input'!$I$5:$I$156="Yes"),0))
),"","Yes")</f>
        <v/>
      </c>
      <c r="N4757" s="149" t="str">
        <f>IF(VLOOKUP($A4757,HourEndingOutage!$B$3:$F$746,5,0)="Outage","Outage","")</f>
        <v/>
      </c>
      <c r="O4757" s="18">
        <f t="shared" si="669"/>
        <v>0</v>
      </c>
      <c r="P4757" s="18" t="str">
        <f t="shared" si="670"/>
        <v/>
      </c>
      <c r="Q4757" s="18">
        <f t="shared" si="671"/>
        <v>0</v>
      </c>
      <c r="R4757" s="118"/>
    </row>
    <row r="4758" spans="1:18" x14ac:dyDescent="0.25">
      <c r="A4758" s="25">
        <f t="shared" si="663"/>
        <v>529</v>
      </c>
      <c r="B4758" s="23">
        <f t="shared" si="664"/>
        <v>44584</v>
      </c>
      <c r="C4758" s="24">
        <v>1</v>
      </c>
      <c r="D4758" s="54" t="str">
        <f t="shared" si="665"/>
        <v>ASET</v>
      </c>
      <c r="E4758" s="178"/>
      <c r="F4758" s="179"/>
      <c r="G4758" s="177"/>
      <c r="H4758" s="177"/>
      <c r="I4758" s="169">
        <f t="shared" si="666"/>
        <v>0</v>
      </c>
      <c r="J4758" s="149" t="str" cm="1">
        <f t="array" ref="J4758">IF(ISERROR(INDEX('Non Compliance input'!$H$5:$H$156,MATCH(1,(A4758='Non Compliance input'!$A$5:$A$156)*(F4758&gt;='Non Compliance input'!$D$5:$D$156)*(E4758&lt;'Non Compliance input'!$E$5:$E$156)*('Non Compliance input'!$H$5:$H$156="Yes"),0))
),"","Yes")</f>
        <v/>
      </c>
      <c r="K4758" s="149">
        <f t="shared" si="667"/>
        <v>0</v>
      </c>
      <c r="L4758" s="162">
        <f t="shared" si="668"/>
        <v>0</v>
      </c>
      <c r="M4758" s="162" t="str" cm="1">
        <f t="array" ref="M4758">IF(ISERROR(INDEX('Non Compliance input'!$I$5:$I$156,MATCH(1,(A4758='Non Compliance input'!$A$5:$A$156)*(E4758&gt;='Non Compliance input'!$D$5:$D$156)*(F4758&lt;='Non Compliance input'!$E$5:$E$156)*('Non Compliance input'!$I$5:$I$156="Yes"),0))
),"","Yes")</f>
        <v/>
      </c>
      <c r="N4758" s="149" t="str">
        <f>IF(VLOOKUP($A4758,HourEndingOutage!$B$3:$F$746,5,0)="Outage","Outage","")</f>
        <v/>
      </c>
      <c r="O4758" s="18">
        <f t="shared" si="669"/>
        <v>0</v>
      </c>
      <c r="P4758" s="18" t="str">
        <f t="shared" si="670"/>
        <v/>
      </c>
      <c r="Q4758" s="18">
        <f t="shared" si="671"/>
        <v>0</v>
      </c>
      <c r="R4758" s="118"/>
    </row>
    <row r="4759" spans="1:18" x14ac:dyDescent="0.25">
      <c r="A4759" s="25">
        <f t="shared" si="663"/>
        <v>529</v>
      </c>
      <c r="B4759" s="23">
        <f t="shared" si="664"/>
        <v>44584</v>
      </c>
      <c r="C4759" s="24">
        <v>1</v>
      </c>
      <c r="D4759" s="54" t="str">
        <f t="shared" si="665"/>
        <v>ASET</v>
      </c>
      <c r="E4759" s="178"/>
      <c r="F4759" s="179"/>
      <c r="G4759" s="177"/>
      <c r="H4759" s="177"/>
      <c r="I4759" s="169">
        <f t="shared" si="666"/>
        <v>0</v>
      </c>
      <c r="J4759" s="149" t="str" cm="1">
        <f t="array" ref="J4759">IF(ISERROR(INDEX('Non Compliance input'!$H$5:$H$156,MATCH(1,(A4759='Non Compliance input'!$A$5:$A$156)*(F4759&gt;='Non Compliance input'!$D$5:$D$156)*(E4759&lt;'Non Compliance input'!$E$5:$E$156)*('Non Compliance input'!$H$5:$H$156="Yes"),0))
),"","Yes")</f>
        <v/>
      </c>
      <c r="K4759" s="149">
        <f t="shared" si="667"/>
        <v>0</v>
      </c>
      <c r="L4759" s="162">
        <f t="shared" si="668"/>
        <v>0</v>
      </c>
      <c r="M4759" s="162" t="str" cm="1">
        <f t="array" ref="M4759">IF(ISERROR(INDEX('Non Compliance input'!$I$5:$I$156,MATCH(1,(A4759='Non Compliance input'!$A$5:$A$156)*(E4759&gt;='Non Compliance input'!$D$5:$D$156)*(F4759&lt;='Non Compliance input'!$E$5:$E$156)*('Non Compliance input'!$I$5:$I$156="Yes"),0))
),"","Yes")</f>
        <v/>
      </c>
      <c r="N4759" s="149" t="str">
        <f>IF(VLOOKUP($A4759,HourEndingOutage!$B$3:$F$746,5,0)="Outage","Outage","")</f>
        <v/>
      </c>
      <c r="O4759" s="18">
        <f t="shared" si="669"/>
        <v>0</v>
      </c>
      <c r="P4759" s="18" t="str">
        <f t="shared" si="670"/>
        <v/>
      </c>
      <c r="Q4759" s="18">
        <f t="shared" si="671"/>
        <v>0</v>
      </c>
      <c r="R4759" s="118"/>
    </row>
    <row r="4760" spans="1:18" x14ac:dyDescent="0.25">
      <c r="A4760" s="25">
        <f t="shared" si="663"/>
        <v>529</v>
      </c>
      <c r="B4760" s="23">
        <f t="shared" si="664"/>
        <v>44584</v>
      </c>
      <c r="C4760" s="24">
        <v>1</v>
      </c>
      <c r="D4760" s="54" t="str">
        <f t="shared" si="665"/>
        <v>ASET</v>
      </c>
      <c r="E4760" s="178"/>
      <c r="F4760" s="179"/>
      <c r="G4760" s="177"/>
      <c r="H4760" s="177"/>
      <c r="I4760" s="169">
        <f t="shared" si="666"/>
        <v>0</v>
      </c>
      <c r="J4760" s="149" t="str" cm="1">
        <f t="array" ref="J4760">IF(ISERROR(INDEX('Non Compliance input'!$H$5:$H$156,MATCH(1,(A4760='Non Compliance input'!$A$5:$A$156)*(F4760&gt;='Non Compliance input'!$D$5:$D$156)*(E4760&lt;'Non Compliance input'!$E$5:$E$156)*('Non Compliance input'!$H$5:$H$156="Yes"),0))
),"","Yes")</f>
        <v/>
      </c>
      <c r="K4760" s="149">
        <f t="shared" si="667"/>
        <v>0</v>
      </c>
      <c r="L4760" s="162">
        <f t="shared" si="668"/>
        <v>0</v>
      </c>
      <c r="M4760" s="162" t="str" cm="1">
        <f t="array" ref="M4760">IF(ISERROR(INDEX('Non Compliance input'!$I$5:$I$156,MATCH(1,(A4760='Non Compliance input'!$A$5:$A$156)*(E4760&gt;='Non Compliance input'!$D$5:$D$156)*(F4760&lt;='Non Compliance input'!$E$5:$E$156)*('Non Compliance input'!$I$5:$I$156="Yes"),0))
),"","Yes")</f>
        <v/>
      </c>
      <c r="N4760" s="149" t="str">
        <f>IF(VLOOKUP($A4760,HourEndingOutage!$B$3:$F$746,5,0)="Outage","Outage","")</f>
        <v/>
      </c>
      <c r="O4760" s="18">
        <f t="shared" si="669"/>
        <v>0</v>
      </c>
      <c r="P4760" s="18" t="str">
        <f t="shared" si="670"/>
        <v/>
      </c>
      <c r="Q4760" s="18">
        <f t="shared" si="671"/>
        <v>0</v>
      </c>
      <c r="R4760" s="118"/>
    </row>
    <row r="4761" spans="1:18" x14ac:dyDescent="0.25">
      <c r="A4761" s="25">
        <f t="shared" si="663"/>
        <v>529</v>
      </c>
      <c r="B4761" s="23">
        <f t="shared" si="664"/>
        <v>44584</v>
      </c>
      <c r="C4761" s="24">
        <v>1</v>
      </c>
      <c r="D4761" s="54" t="str">
        <f t="shared" si="665"/>
        <v>ASET</v>
      </c>
      <c r="E4761" s="178"/>
      <c r="F4761" s="179"/>
      <c r="G4761" s="177"/>
      <c r="H4761" s="177"/>
      <c r="I4761" s="169">
        <f t="shared" si="666"/>
        <v>0</v>
      </c>
      <c r="J4761" s="149" t="str" cm="1">
        <f t="array" ref="J4761">IF(ISERROR(INDEX('Non Compliance input'!$H$5:$H$156,MATCH(1,(A4761='Non Compliance input'!$A$5:$A$156)*(F4761&gt;='Non Compliance input'!$D$5:$D$156)*(E4761&lt;'Non Compliance input'!$E$5:$E$156)*('Non Compliance input'!$H$5:$H$156="Yes"),0))
),"","Yes")</f>
        <v/>
      </c>
      <c r="K4761" s="149">
        <f t="shared" si="667"/>
        <v>0</v>
      </c>
      <c r="L4761" s="162">
        <f t="shared" si="668"/>
        <v>0</v>
      </c>
      <c r="M4761" s="162" t="str" cm="1">
        <f t="array" ref="M4761">IF(ISERROR(INDEX('Non Compliance input'!$I$5:$I$156,MATCH(1,(A4761='Non Compliance input'!$A$5:$A$156)*(E4761&gt;='Non Compliance input'!$D$5:$D$156)*(F4761&lt;='Non Compliance input'!$E$5:$E$156)*('Non Compliance input'!$I$5:$I$156="Yes"),0))
),"","Yes")</f>
        <v/>
      </c>
      <c r="N4761" s="149" t="str">
        <f>IF(VLOOKUP($A4761,HourEndingOutage!$B$3:$F$746,5,0)="Outage","Outage","")</f>
        <v/>
      </c>
      <c r="O4761" s="18">
        <f t="shared" si="669"/>
        <v>0</v>
      </c>
      <c r="P4761" s="18" t="str">
        <f t="shared" si="670"/>
        <v/>
      </c>
      <c r="Q4761" s="18">
        <f t="shared" si="671"/>
        <v>0</v>
      </c>
      <c r="R4761" s="118"/>
    </row>
    <row r="4762" spans="1:18" x14ac:dyDescent="0.25">
      <c r="A4762" s="25">
        <f t="shared" si="663"/>
        <v>529</v>
      </c>
      <c r="B4762" s="23">
        <f t="shared" si="664"/>
        <v>44584</v>
      </c>
      <c r="C4762" s="24">
        <v>1</v>
      </c>
      <c r="D4762" s="54" t="str">
        <f t="shared" si="665"/>
        <v>ASET</v>
      </c>
      <c r="E4762" s="178"/>
      <c r="F4762" s="179"/>
      <c r="G4762" s="177"/>
      <c r="H4762" s="177"/>
      <c r="I4762" s="169">
        <f t="shared" si="666"/>
        <v>0</v>
      </c>
      <c r="J4762" s="149" t="str" cm="1">
        <f t="array" ref="J4762">IF(ISERROR(INDEX('Non Compliance input'!$H$5:$H$156,MATCH(1,(A4762='Non Compliance input'!$A$5:$A$156)*(F4762&gt;='Non Compliance input'!$D$5:$D$156)*(E4762&lt;'Non Compliance input'!$E$5:$E$156)*('Non Compliance input'!$H$5:$H$156="Yes"),0))
),"","Yes")</f>
        <v/>
      </c>
      <c r="K4762" s="149">
        <f t="shared" si="667"/>
        <v>0</v>
      </c>
      <c r="L4762" s="162">
        <f t="shared" si="668"/>
        <v>0</v>
      </c>
      <c r="M4762" s="162" t="str" cm="1">
        <f t="array" ref="M4762">IF(ISERROR(INDEX('Non Compliance input'!$I$5:$I$156,MATCH(1,(A4762='Non Compliance input'!$A$5:$A$156)*(E4762&gt;='Non Compliance input'!$D$5:$D$156)*(F4762&lt;='Non Compliance input'!$E$5:$E$156)*('Non Compliance input'!$I$5:$I$156="Yes"),0))
),"","Yes")</f>
        <v/>
      </c>
      <c r="N4762" s="149" t="str">
        <f>IF(VLOOKUP($A4762,HourEndingOutage!$B$3:$F$746,5,0)="Outage","Outage","")</f>
        <v/>
      </c>
      <c r="O4762" s="18">
        <f t="shared" si="669"/>
        <v>0</v>
      </c>
      <c r="P4762" s="18" t="str">
        <f t="shared" si="670"/>
        <v/>
      </c>
      <c r="Q4762" s="18">
        <f t="shared" si="671"/>
        <v>0</v>
      </c>
      <c r="R4762" s="118"/>
    </row>
    <row r="4763" spans="1:18" x14ac:dyDescent="0.25">
      <c r="A4763" s="25">
        <f t="shared" si="663"/>
        <v>529</v>
      </c>
      <c r="B4763" s="23">
        <f t="shared" si="664"/>
        <v>44584</v>
      </c>
      <c r="C4763" s="24">
        <v>1</v>
      </c>
      <c r="D4763" s="54" t="str">
        <f t="shared" si="665"/>
        <v>ASET</v>
      </c>
      <c r="E4763" s="178"/>
      <c r="F4763" s="179"/>
      <c r="G4763" s="177"/>
      <c r="H4763" s="177"/>
      <c r="I4763" s="169">
        <f t="shared" si="666"/>
        <v>0</v>
      </c>
      <c r="J4763" s="149" t="str" cm="1">
        <f t="array" ref="J4763">IF(ISERROR(INDEX('Non Compliance input'!$H$5:$H$156,MATCH(1,(A4763='Non Compliance input'!$A$5:$A$156)*(F4763&gt;='Non Compliance input'!$D$5:$D$156)*(E4763&lt;'Non Compliance input'!$E$5:$E$156)*('Non Compliance input'!$H$5:$H$156="Yes"),0))
),"","Yes")</f>
        <v/>
      </c>
      <c r="K4763" s="149">
        <f t="shared" si="667"/>
        <v>0</v>
      </c>
      <c r="L4763" s="162">
        <f t="shared" si="668"/>
        <v>0</v>
      </c>
      <c r="M4763" s="162" t="str" cm="1">
        <f t="array" ref="M4763">IF(ISERROR(INDEX('Non Compliance input'!$I$5:$I$156,MATCH(1,(A4763='Non Compliance input'!$A$5:$A$156)*(E4763&gt;='Non Compliance input'!$D$5:$D$156)*(F4763&lt;='Non Compliance input'!$E$5:$E$156)*('Non Compliance input'!$I$5:$I$156="Yes"),0))
),"","Yes")</f>
        <v/>
      </c>
      <c r="N4763" s="149" t="str">
        <f>IF(VLOOKUP($A4763,HourEndingOutage!$B$3:$F$746,5,0)="Outage","Outage","")</f>
        <v/>
      </c>
      <c r="O4763" s="18">
        <f t="shared" si="669"/>
        <v>0</v>
      </c>
      <c r="P4763" s="18" t="str">
        <f t="shared" si="670"/>
        <v/>
      </c>
      <c r="Q4763" s="18">
        <f t="shared" si="671"/>
        <v>0</v>
      </c>
      <c r="R4763" s="118"/>
    </row>
    <row r="4764" spans="1:18" x14ac:dyDescent="0.25">
      <c r="A4764" s="25">
        <f t="shared" ref="A4764:A4827" si="672">IF(C4764=C4763,A4763,A4763+1)</f>
        <v>530</v>
      </c>
      <c r="B4764" s="23">
        <f t="shared" ref="B4764:B4827" si="673">IF(C4764&lt;C4763,B4763+1,B4763)</f>
        <v>44584</v>
      </c>
      <c r="C4764" s="24">
        <v>2</v>
      </c>
      <c r="D4764" s="54" t="str">
        <f t="shared" si="665"/>
        <v>ASET</v>
      </c>
      <c r="E4764" s="178"/>
      <c r="F4764" s="179"/>
      <c r="G4764" s="177"/>
      <c r="H4764" s="177"/>
      <c r="I4764" s="169">
        <f t="shared" si="666"/>
        <v>0</v>
      </c>
      <c r="J4764" s="149" t="str" cm="1">
        <f t="array" ref="J4764">IF(ISERROR(INDEX('Non Compliance input'!$H$5:$H$156,MATCH(1,(A4764='Non Compliance input'!$A$5:$A$156)*(F4764&gt;='Non Compliance input'!$D$5:$D$156)*(E4764&lt;'Non Compliance input'!$E$5:$E$156)*('Non Compliance input'!$H$5:$H$156="Yes"),0))
),"","Yes")</f>
        <v/>
      </c>
      <c r="K4764" s="149">
        <f t="shared" si="667"/>
        <v>0</v>
      </c>
      <c r="L4764" s="162">
        <f t="shared" si="668"/>
        <v>0</v>
      </c>
      <c r="M4764" s="162" t="str" cm="1">
        <f t="array" ref="M4764">IF(ISERROR(INDEX('Non Compliance input'!$I$5:$I$156,MATCH(1,(A4764='Non Compliance input'!$A$5:$A$156)*(E4764&gt;='Non Compliance input'!$D$5:$D$156)*(F4764&lt;='Non Compliance input'!$E$5:$E$156)*('Non Compliance input'!$I$5:$I$156="Yes"),0))
),"","Yes")</f>
        <v/>
      </c>
      <c r="N4764" s="149" t="str">
        <f>IF(VLOOKUP($A4764,HourEndingOutage!$B$3:$F$746,5,0)="Outage","Outage","")</f>
        <v/>
      </c>
      <c r="O4764" s="18">
        <f t="shared" si="669"/>
        <v>0</v>
      </c>
      <c r="P4764" s="18" t="str">
        <f t="shared" si="670"/>
        <v/>
      </c>
      <c r="Q4764" s="18">
        <f t="shared" si="671"/>
        <v>0</v>
      </c>
      <c r="R4764" s="118"/>
    </row>
    <row r="4765" spans="1:18" x14ac:dyDescent="0.25">
      <c r="A4765" s="25">
        <f t="shared" si="672"/>
        <v>530</v>
      </c>
      <c r="B4765" s="23">
        <f t="shared" si="673"/>
        <v>44584</v>
      </c>
      <c r="C4765" s="24">
        <v>2</v>
      </c>
      <c r="D4765" s="54" t="str">
        <f t="shared" si="665"/>
        <v>ASET</v>
      </c>
      <c r="E4765" s="178"/>
      <c r="F4765" s="179"/>
      <c r="G4765" s="177"/>
      <c r="H4765" s="177"/>
      <c r="I4765" s="169">
        <f t="shared" si="666"/>
        <v>0</v>
      </c>
      <c r="J4765" s="149" t="str" cm="1">
        <f t="array" ref="J4765">IF(ISERROR(INDEX('Non Compliance input'!$H$5:$H$156,MATCH(1,(A4765='Non Compliance input'!$A$5:$A$156)*(F4765&gt;='Non Compliance input'!$D$5:$D$156)*(E4765&lt;'Non Compliance input'!$E$5:$E$156)*('Non Compliance input'!$H$5:$H$156="Yes"),0))
),"","Yes")</f>
        <v/>
      </c>
      <c r="K4765" s="149">
        <f t="shared" si="667"/>
        <v>0</v>
      </c>
      <c r="L4765" s="162">
        <f t="shared" si="668"/>
        <v>0</v>
      </c>
      <c r="M4765" s="162" t="str" cm="1">
        <f t="array" ref="M4765">IF(ISERROR(INDEX('Non Compliance input'!$I$5:$I$156,MATCH(1,(A4765='Non Compliance input'!$A$5:$A$156)*(E4765&gt;='Non Compliance input'!$D$5:$D$156)*(F4765&lt;='Non Compliance input'!$E$5:$E$156)*('Non Compliance input'!$I$5:$I$156="Yes"),0))
),"","Yes")</f>
        <v/>
      </c>
      <c r="N4765" s="149" t="str">
        <f>IF(VLOOKUP($A4765,HourEndingOutage!$B$3:$F$746,5,0)="Outage","Outage","")</f>
        <v/>
      </c>
      <c r="O4765" s="18">
        <f t="shared" si="669"/>
        <v>0</v>
      </c>
      <c r="P4765" s="18" t="str">
        <f t="shared" si="670"/>
        <v/>
      </c>
      <c r="Q4765" s="18">
        <f t="shared" si="671"/>
        <v>0</v>
      </c>
      <c r="R4765" s="118"/>
    </row>
    <row r="4766" spans="1:18" x14ac:dyDescent="0.25">
      <c r="A4766" s="25">
        <f t="shared" si="672"/>
        <v>530</v>
      </c>
      <c r="B4766" s="23">
        <f t="shared" si="673"/>
        <v>44584</v>
      </c>
      <c r="C4766" s="24">
        <v>2</v>
      </c>
      <c r="D4766" s="54" t="str">
        <f t="shared" si="665"/>
        <v>ASET</v>
      </c>
      <c r="E4766" s="178"/>
      <c r="F4766" s="179"/>
      <c r="G4766" s="177"/>
      <c r="H4766" s="177"/>
      <c r="I4766" s="169">
        <f t="shared" si="666"/>
        <v>0</v>
      </c>
      <c r="J4766" s="149" t="str" cm="1">
        <f t="array" ref="J4766">IF(ISERROR(INDEX('Non Compliance input'!$H$5:$H$156,MATCH(1,(A4766='Non Compliance input'!$A$5:$A$156)*(F4766&gt;='Non Compliance input'!$D$5:$D$156)*(E4766&lt;'Non Compliance input'!$E$5:$E$156)*('Non Compliance input'!$H$5:$H$156="Yes"),0))
),"","Yes")</f>
        <v/>
      </c>
      <c r="K4766" s="149">
        <f t="shared" si="667"/>
        <v>0</v>
      </c>
      <c r="L4766" s="162">
        <f t="shared" si="668"/>
        <v>0</v>
      </c>
      <c r="M4766" s="162" t="str" cm="1">
        <f t="array" ref="M4766">IF(ISERROR(INDEX('Non Compliance input'!$I$5:$I$156,MATCH(1,(A4766='Non Compliance input'!$A$5:$A$156)*(E4766&gt;='Non Compliance input'!$D$5:$D$156)*(F4766&lt;='Non Compliance input'!$E$5:$E$156)*('Non Compliance input'!$I$5:$I$156="Yes"),0))
),"","Yes")</f>
        <v/>
      </c>
      <c r="N4766" s="149" t="str">
        <f>IF(VLOOKUP($A4766,HourEndingOutage!$B$3:$F$746,5,0)="Outage","Outage","")</f>
        <v/>
      </c>
      <c r="O4766" s="18">
        <f t="shared" si="669"/>
        <v>0</v>
      </c>
      <c r="P4766" s="18" t="str">
        <f t="shared" si="670"/>
        <v/>
      </c>
      <c r="Q4766" s="18">
        <f t="shared" si="671"/>
        <v>0</v>
      </c>
      <c r="R4766" s="118"/>
    </row>
    <row r="4767" spans="1:18" x14ac:dyDescent="0.25">
      <c r="A4767" s="25">
        <f t="shared" si="672"/>
        <v>530</v>
      </c>
      <c r="B4767" s="23">
        <f t="shared" si="673"/>
        <v>44584</v>
      </c>
      <c r="C4767" s="24">
        <v>2</v>
      </c>
      <c r="D4767" s="54" t="str">
        <f t="shared" si="665"/>
        <v>ASET</v>
      </c>
      <c r="E4767" s="178"/>
      <c r="F4767" s="179"/>
      <c r="G4767" s="177"/>
      <c r="H4767" s="177"/>
      <c r="I4767" s="169">
        <f t="shared" si="666"/>
        <v>0</v>
      </c>
      <c r="J4767" s="149" t="str" cm="1">
        <f t="array" ref="J4767">IF(ISERROR(INDEX('Non Compliance input'!$H$5:$H$156,MATCH(1,(A4767='Non Compliance input'!$A$5:$A$156)*(F4767&gt;='Non Compliance input'!$D$5:$D$156)*(E4767&lt;'Non Compliance input'!$E$5:$E$156)*('Non Compliance input'!$H$5:$H$156="Yes"),0))
),"","Yes")</f>
        <v/>
      </c>
      <c r="K4767" s="149">
        <f t="shared" si="667"/>
        <v>0</v>
      </c>
      <c r="L4767" s="162">
        <f t="shared" si="668"/>
        <v>0</v>
      </c>
      <c r="M4767" s="162" t="str" cm="1">
        <f t="array" ref="M4767">IF(ISERROR(INDEX('Non Compliance input'!$I$5:$I$156,MATCH(1,(A4767='Non Compliance input'!$A$5:$A$156)*(E4767&gt;='Non Compliance input'!$D$5:$D$156)*(F4767&lt;='Non Compliance input'!$E$5:$E$156)*('Non Compliance input'!$I$5:$I$156="Yes"),0))
),"","Yes")</f>
        <v/>
      </c>
      <c r="N4767" s="149" t="str">
        <f>IF(VLOOKUP($A4767,HourEndingOutage!$B$3:$F$746,5,0)="Outage","Outage","")</f>
        <v/>
      </c>
      <c r="O4767" s="18">
        <f t="shared" si="669"/>
        <v>0</v>
      </c>
      <c r="P4767" s="18" t="str">
        <f t="shared" si="670"/>
        <v/>
      </c>
      <c r="Q4767" s="18">
        <f t="shared" si="671"/>
        <v>0</v>
      </c>
      <c r="R4767" s="118"/>
    </row>
    <row r="4768" spans="1:18" x14ac:dyDescent="0.25">
      <c r="A4768" s="25">
        <f t="shared" si="672"/>
        <v>530</v>
      </c>
      <c r="B4768" s="23">
        <f t="shared" si="673"/>
        <v>44584</v>
      </c>
      <c r="C4768" s="24">
        <v>2</v>
      </c>
      <c r="D4768" s="54" t="str">
        <f t="shared" si="665"/>
        <v>ASET</v>
      </c>
      <c r="E4768" s="178"/>
      <c r="F4768" s="179"/>
      <c r="G4768" s="177"/>
      <c r="H4768" s="177"/>
      <c r="I4768" s="169">
        <f t="shared" si="666"/>
        <v>0</v>
      </c>
      <c r="J4768" s="149" t="str" cm="1">
        <f t="array" ref="J4768">IF(ISERROR(INDEX('Non Compliance input'!$H$5:$H$156,MATCH(1,(A4768='Non Compliance input'!$A$5:$A$156)*(F4768&gt;='Non Compliance input'!$D$5:$D$156)*(E4768&lt;'Non Compliance input'!$E$5:$E$156)*('Non Compliance input'!$H$5:$H$156="Yes"),0))
),"","Yes")</f>
        <v/>
      </c>
      <c r="K4768" s="149">
        <f t="shared" si="667"/>
        <v>0</v>
      </c>
      <c r="L4768" s="162">
        <f t="shared" si="668"/>
        <v>0</v>
      </c>
      <c r="M4768" s="162" t="str" cm="1">
        <f t="array" ref="M4768">IF(ISERROR(INDEX('Non Compliance input'!$I$5:$I$156,MATCH(1,(A4768='Non Compliance input'!$A$5:$A$156)*(E4768&gt;='Non Compliance input'!$D$5:$D$156)*(F4768&lt;='Non Compliance input'!$E$5:$E$156)*('Non Compliance input'!$I$5:$I$156="Yes"),0))
),"","Yes")</f>
        <v/>
      </c>
      <c r="N4768" s="149" t="str">
        <f>IF(VLOOKUP($A4768,HourEndingOutage!$B$3:$F$746,5,0)="Outage","Outage","")</f>
        <v/>
      </c>
      <c r="O4768" s="18">
        <f t="shared" si="669"/>
        <v>0</v>
      </c>
      <c r="P4768" s="18" t="str">
        <f t="shared" si="670"/>
        <v/>
      </c>
      <c r="Q4768" s="18">
        <f t="shared" si="671"/>
        <v>0</v>
      </c>
      <c r="R4768" s="118"/>
    </row>
    <row r="4769" spans="1:18" x14ac:dyDescent="0.25">
      <c r="A4769" s="25">
        <f t="shared" si="672"/>
        <v>530</v>
      </c>
      <c r="B4769" s="23">
        <f t="shared" si="673"/>
        <v>44584</v>
      </c>
      <c r="C4769" s="24">
        <v>2</v>
      </c>
      <c r="D4769" s="54" t="str">
        <f t="shared" si="665"/>
        <v>ASET</v>
      </c>
      <c r="E4769" s="178"/>
      <c r="F4769" s="179"/>
      <c r="G4769" s="177"/>
      <c r="H4769" s="177"/>
      <c r="I4769" s="169">
        <f t="shared" si="666"/>
        <v>0</v>
      </c>
      <c r="J4769" s="149" t="str" cm="1">
        <f t="array" ref="J4769">IF(ISERROR(INDEX('Non Compliance input'!$H$5:$H$156,MATCH(1,(A4769='Non Compliance input'!$A$5:$A$156)*(F4769&gt;='Non Compliance input'!$D$5:$D$156)*(E4769&lt;'Non Compliance input'!$E$5:$E$156)*('Non Compliance input'!$H$5:$H$156="Yes"),0))
),"","Yes")</f>
        <v/>
      </c>
      <c r="K4769" s="149">
        <f t="shared" si="667"/>
        <v>0</v>
      </c>
      <c r="L4769" s="162">
        <f t="shared" si="668"/>
        <v>0</v>
      </c>
      <c r="M4769" s="162" t="str" cm="1">
        <f t="array" ref="M4769">IF(ISERROR(INDEX('Non Compliance input'!$I$5:$I$156,MATCH(1,(A4769='Non Compliance input'!$A$5:$A$156)*(E4769&gt;='Non Compliance input'!$D$5:$D$156)*(F4769&lt;='Non Compliance input'!$E$5:$E$156)*('Non Compliance input'!$I$5:$I$156="Yes"),0))
),"","Yes")</f>
        <v/>
      </c>
      <c r="N4769" s="149" t="str">
        <f>IF(VLOOKUP($A4769,HourEndingOutage!$B$3:$F$746,5,0)="Outage","Outage","")</f>
        <v/>
      </c>
      <c r="O4769" s="18">
        <f t="shared" si="669"/>
        <v>0</v>
      </c>
      <c r="P4769" s="18" t="str">
        <f t="shared" si="670"/>
        <v/>
      </c>
      <c r="Q4769" s="18">
        <f t="shared" si="671"/>
        <v>0</v>
      </c>
      <c r="R4769" s="118"/>
    </row>
    <row r="4770" spans="1:18" x14ac:dyDescent="0.25">
      <c r="A4770" s="25">
        <f t="shared" si="672"/>
        <v>530</v>
      </c>
      <c r="B4770" s="23">
        <f t="shared" si="673"/>
        <v>44584</v>
      </c>
      <c r="C4770" s="24">
        <v>2</v>
      </c>
      <c r="D4770" s="54" t="str">
        <f t="shared" si="665"/>
        <v>ASET</v>
      </c>
      <c r="E4770" s="178"/>
      <c r="F4770" s="179"/>
      <c r="G4770" s="177"/>
      <c r="H4770" s="177"/>
      <c r="I4770" s="169">
        <f t="shared" si="666"/>
        <v>0</v>
      </c>
      <c r="J4770" s="149" t="str" cm="1">
        <f t="array" ref="J4770">IF(ISERROR(INDEX('Non Compliance input'!$H$5:$H$156,MATCH(1,(A4770='Non Compliance input'!$A$5:$A$156)*(F4770&gt;='Non Compliance input'!$D$5:$D$156)*(E4770&lt;'Non Compliance input'!$E$5:$E$156)*('Non Compliance input'!$H$5:$H$156="Yes"),0))
),"","Yes")</f>
        <v/>
      </c>
      <c r="K4770" s="149">
        <f t="shared" si="667"/>
        <v>0</v>
      </c>
      <c r="L4770" s="162">
        <f t="shared" si="668"/>
        <v>0</v>
      </c>
      <c r="M4770" s="162" t="str" cm="1">
        <f t="array" ref="M4770">IF(ISERROR(INDEX('Non Compliance input'!$I$5:$I$156,MATCH(1,(A4770='Non Compliance input'!$A$5:$A$156)*(E4770&gt;='Non Compliance input'!$D$5:$D$156)*(F4770&lt;='Non Compliance input'!$E$5:$E$156)*('Non Compliance input'!$I$5:$I$156="Yes"),0))
),"","Yes")</f>
        <v/>
      </c>
      <c r="N4770" s="149" t="str">
        <f>IF(VLOOKUP($A4770,HourEndingOutage!$B$3:$F$746,5,0)="Outage","Outage","")</f>
        <v/>
      </c>
      <c r="O4770" s="18">
        <f t="shared" si="669"/>
        <v>0</v>
      </c>
      <c r="P4770" s="18" t="str">
        <f t="shared" si="670"/>
        <v/>
      </c>
      <c r="Q4770" s="18">
        <f t="shared" si="671"/>
        <v>0</v>
      </c>
      <c r="R4770" s="118"/>
    </row>
    <row r="4771" spans="1:18" x14ac:dyDescent="0.25">
      <c r="A4771" s="25">
        <f t="shared" si="672"/>
        <v>530</v>
      </c>
      <c r="B4771" s="23">
        <f t="shared" si="673"/>
        <v>44584</v>
      </c>
      <c r="C4771" s="24">
        <v>2</v>
      </c>
      <c r="D4771" s="54" t="str">
        <f t="shared" si="665"/>
        <v>ASET</v>
      </c>
      <c r="E4771" s="178"/>
      <c r="F4771" s="179"/>
      <c r="G4771" s="177"/>
      <c r="H4771" s="177"/>
      <c r="I4771" s="169">
        <f t="shared" si="666"/>
        <v>0</v>
      </c>
      <c r="J4771" s="149" t="str" cm="1">
        <f t="array" ref="J4771">IF(ISERROR(INDEX('Non Compliance input'!$H$5:$H$156,MATCH(1,(A4771='Non Compliance input'!$A$5:$A$156)*(F4771&gt;='Non Compliance input'!$D$5:$D$156)*(E4771&lt;'Non Compliance input'!$E$5:$E$156)*('Non Compliance input'!$H$5:$H$156="Yes"),0))
),"","Yes")</f>
        <v/>
      </c>
      <c r="K4771" s="149">
        <f t="shared" si="667"/>
        <v>0</v>
      </c>
      <c r="L4771" s="162">
        <f t="shared" si="668"/>
        <v>0</v>
      </c>
      <c r="M4771" s="162" t="str" cm="1">
        <f t="array" ref="M4771">IF(ISERROR(INDEX('Non Compliance input'!$I$5:$I$156,MATCH(1,(A4771='Non Compliance input'!$A$5:$A$156)*(E4771&gt;='Non Compliance input'!$D$5:$D$156)*(F4771&lt;='Non Compliance input'!$E$5:$E$156)*('Non Compliance input'!$I$5:$I$156="Yes"),0))
),"","Yes")</f>
        <v/>
      </c>
      <c r="N4771" s="149" t="str">
        <f>IF(VLOOKUP($A4771,HourEndingOutage!$B$3:$F$746,5,0)="Outage","Outage","")</f>
        <v/>
      </c>
      <c r="O4771" s="18">
        <f t="shared" si="669"/>
        <v>0</v>
      </c>
      <c r="P4771" s="18" t="str">
        <f t="shared" si="670"/>
        <v/>
      </c>
      <c r="Q4771" s="18">
        <f t="shared" si="671"/>
        <v>0</v>
      </c>
      <c r="R4771" s="118"/>
    </row>
    <row r="4772" spans="1:18" x14ac:dyDescent="0.25">
      <c r="A4772" s="25">
        <f t="shared" si="672"/>
        <v>530</v>
      </c>
      <c r="B4772" s="23">
        <f t="shared" si="673"/>
        <v>44584</v>
      </c>
      <c r="C4772" s="24">
        <v>2</v>
      </c>
      <c r="D4772" s="54" t="str">
        <f t="shared" si="665"/>
        <v>ASET</v>
      </c>
      <c r="E4772" s="178"/>
      <c r="F4772" s="179"/>
      <c r="G4772" s="177"/>
      <c r="H4772" s="177"/>
      <c r="I4772" s="169">
        <f t="shared" si="666"/>
        <v>0</v>
      </c>
      <c r="J4772" s="149" t="str" cm="1">
        <f t="array" ref="J4772">IF(ISERROR(INDEX('Non Compliance input'!$H$5:$H$156,MATCH(1,(A4772='Non Compliance input'!$A$5:$A$156)*(F4772&gt;='Non Compliance input'!$D$5:$D$156)*(E4772&lt;'Non Compliance input'!$E$5:$E$156)*('Non Compliance input'!$H$5:$H$156="Yes"),0))
),"","Yes")</f>
        <v/>
      </c>
      <c r="K4772" s="149">
        <f t="shared" si="667"/>
        <v>0</v>
      </c>
      <c r="L4772" s="162">
        <f t="shared" si="668"/>
        <v>0</v>
      </c>
      <c r="M4772" s="162" t="str" cm="1">
        <f t="array" ref="M4772">IF(ISERROR(INDEX('Non Compliance input'!$I$5:$I$156,MATCH(1,(A4772='Non Compliance input'!$A$5:$A$156)*(E4772&gt;='Non Compliance input'!$D$5:$D$156)*(F4772&lt;='Non Compliance input'!$E$5:$E$156)*('Non Compliance input'!$I$5:$I$156="Yes"),0))
),"","Yes")</f>
        <v/>
      </c>
      <c r="N4772" s="149" t="str">
        <f>IF(VLOOKUP($A4772,HourEndingOutage!$B$3:$F$746,5,0)="Outage","Outage","")</f>
        <v/>
      </c>
      <c r="O4772" s="18">
        <f t="shared" si="669"/>
        <v>0</v>
      </c>
      <c r="P4772" s="18" t="str">
        <f t="shared" si="670"/>
        <v/>
      </c>
      <c r="Q4772" s="18">
        <f t="shared" si="671"/>
        <v>0</v>
      </c>
      <c r="R4772" s="118"/>
    </row>
    <row r="4773" spans="1:18" x14ac:dyDescent="0.25">
      <c r="A4773" s="25">
        <f t="shared" si="672"/>
        <v>531</v>
      </c>
      <c r="B4773" s="23">
        <f t="shared" si="673"/>
        <v>44584</v>
      </c>
      <c r="C4773" s="24">
        <v>3</v>
      </c>
      <c r="D4773" s="54" t="str">
        <f t="shared" si="665"/>
        <v>ASET</v>
      </c>
      <c r="E4773" s="178"/>
      <c r="F4773" s="179"/>
      <c r="G4773" s="177"/>
      <c r="H4773" s="177"/>
      <c r="I4773" s="169">
        <f t="shared" si="666"/>
        <v>0</v>
      </c>
      <c r="J4773" s="149" t="str" cm="1">
        <f t="array" ref="J4773">IF(ISERROR(INDEX('Non Compliance input'!$H$5:$H$156,MATCH(1,(A4773='Non Compliance input'!$A$5:$A$156)*(F4773&gt;='Non Compliance input'!$D$5:$D$156)*(E4773&lt;'Non Compliance input'!$E$5:$E$156)*('Non Compliance input'!$H$5:$H$156="Yes"),0))
),"","Yes")</f>
        <v/>
      </c>
      <c r="K4773" s="149">
        <f t="shared" si="667"/>
        <v>0</v>
      </c>
      <c r="L4773" s="162">
        <f t="shared" si="668"/>
        <v>0</v>
      </c>
      <c r="M4773" s="162" t="str" cm="1">
        <f t="array" ref="M4773">IF(ISERROR(INDEX('Non Compliance input'!$I$5:$I$156,MATCH(1,(A4773='Non Compliance input'!$A$5:$A$156)*(E4773&gt;='Non Compliance input'!$D$5:$D$156)*(F4773&lt;='Non Compliance input'!$E$5:$E$156)*('Non Compliance input'!$I$5:$I$156="Yes"),0))
),"","Yes")</f>
        <v/>
      </c>
      <c r="N4773" s="149" t="str">
        <f>IF(VLOOKUP($A4773,HourEndingOutage!$B$3:$F$746,5,0)="Outage","Outage","")</f>
        <v/>
      </c>
      <c r="O4773" s="18">
        <f t="shared" si="669"/>
        <v>0</v>
      </c>
      <c r="P4773" s="18" t="str">
        <f t="shared" si="670"/>
        <v/>
      </c>
      <c r="Q4773" s="18">
        <f t="shared" si="671"/>
        <v>0</v>
      </c>
      <c r="R4773" s="118"/>
    </row>
    <row r="4774" spans="1:18" x14ac:dyDescent="0.25">
      <c r="A4774" s="25">
        <f t="shared" si="672"/>
        <v>531</v>
      </c>
      <c r="B4774" s="23">
        <f t="shared" si="673"/>
        <v>44584</v>
      </c>
      <c r="C4774" s="24">
        <v>3</v>
      </c>
      <c r="D4774" s="54" t="str">
        <f t="shared" si="665"/>
        <v>ASET</v>
      </c>
      <c r="E4774" s="178"/>
      <c r="F4774" s="179"/>
      <c r="G4774" s="177"/>
      <c r="H4774" s="177"/>
      <c r="I4774" s="169">
        <f t="shared" si="666"/>
        <v>0</v>
      </c>
      <c r="J4774" s="149" t="str" cm="1">
        <f t="array" ref="J4774">IF(ISERROR(INDEX('Non Compliance input'!$H$5:$H$156,MATCH(1,(A4774='Non Compliance input'!$A$5:$A$156)*(F4774&gt;='Non Compliance input'!$D$5:$D$156)*(E4774&lt;'Non Compliance input'!$E$5:$E$156)*('Non Compliance input'!$H$5:$H$156="Yes"),0))
),"","Yes")</f>
        <v/>
      </c>
      <c r="K4774" s="149">
        <f t="shared" si="667"/>
        <v>0</v>
      </c>
      <c r="L4774" s="162">
        <f t="shared" si="668"/>
        <v>0</v>
      </c>
      <c r="M4774" s="162" t="str" cm="1">
        <f t="array" ref="M4774">IF(ISERROR(INDEX('Non Compliance input'!$I$5:$I$156,MATCH(1,(A4774='Non Compliance input'!$A$5:$A$156)*(E4774&gt;='Non Compliance input'!$D$5:$D$156)*(F4774&lt;='Non Compliance input'!$E$5:$E$156)*('Non Compliance input'!$I$5:$I$156="Yes"),0))
),"","Yes")</f>
        <v/>
      </c>
      <c r="N4774" s="149" t="str">
        <f>IF(VLOOKUP($A4774,HourEndingOutage!$B$3:$F$746,5,0)="Outage","Outage","")</f>
        <v/>
      </c>
      <c r="O4774" s="18">
        <f t="shared" si="669"/>
        <v>0</v>
      </c>
      <c r="P4774" s="18" t="str">
        <f t="shared" si="670"/>
        <v/>
      </c>
      <c r="Q4774" s="18">
        <f t="shared" si="671"/>
        <v>0</v>
      </c>
      <c r="R4774" s="118"/>
    </row>
    <row r="4775" spans="1:18" x14ac:dyDescent="0.25">
      <c r="A4775" s="25">
        <f t="shared" si="672"/>
        <v>531</v>
      </c>
      <c r="B4775" s="23">
        <f t="shared" si="673"/>
        <v>44584</v>
      </c>
      <c r="C4775" s="24">
        <v>3</v>
      </c>
      <c r="D4775" s="54" t="str">
        <f t="shared" si="665"/>
        <v>ASET</v>
      </c>
      <c r="E4775" s="178"/>
      <c r="F4775" s="179"/>
      <c r="G4775" s="177"/>
      <c r="H4775" s="177"/>
      <c r="I4775" s="169">
        <f t="shared" si="666"/>
        <v>0</v>
      </c>
      <c r="J4775" s="149" t="str" cm="1">
        <f t="array" ref="J4775">IF(ISERROR(INDEX('Non Compliance input'!$H$5:$H$156,MATCH(1,(A4775='Non Compliance input'!$A$5:$A$156)*(F4775&gt;='Non Compliance input'!$D$5:$D$156)*(E4775&lt;'Non Compliance input'!$E$5:$E$156)*('Non Compliance input'!$H$5:$H$156="Yes"),0))
),"","Yes")</f>
        <v/>
      </c>
      <c r="K4775" s="149">
        <f t="shared" si="667"/>
        <v>0</v>
      </c>
      <c r="L4775" s="162">
        <f t="shared" si="668"/>
        <v>0</v>
      </c>
      <c r="M4775" s="162" t="str" cm="1">
        <f t="array" ref="M4775">IF(ISERROR(INDEX('Non Compliance input'!$I$5:$I$156,MATCH(1,(A4775='Non Compliance input'!$A$5:$A$156)*(E4775&gt;='Non Compliance input'!$D$5:$D$156)*(F4775&lt;='Non Compliance input'!$E$5:$E$156)*('Non Compliance input'!$I$5:$I$156="Yes"),0))
),"","Yes")</f>
        <v/>
      </c>
      <c r="N4775" s="149" t="str">
        <f>IF(VLOOKUP($A4775,HourEndingOutage!$B$3:$F$746,5,0)="Outage","Outage","")</f>
        <v/>
      </c>
      <c r="O4775" s="18">
        <f t="shared" si="669"/>
        <v>0</v>
      </c>
      <c r="P4775" s="18" t="str">
        <f t="shared" si="670"/>
        <v/>
      </c>
      <c r="Q4775" s="18">
        <f t="shared" si="671"/>
        <v>0</v>
      </c>
      <c r="R4775" s="118"/>
    </row>
    <row r="4776" spans="1:18" x14ac:dyDescent="0.25">
      <c r="A4776" s="25">
        <f t="shared" si="672"/>
        <v>531</v>
      </c>
      <c r="B4776" s="23">
        <f t="shared" si="673"/>
        <v>44584</v>
      </c>
      <c r="C4776" s="24">
        <v>3</v>
      </c>
      <c r="D4776" s="54" t="str">
        <f t="shared" si="665"/>
        <v>ASET</v>
      </c>
      <c r="E4776" s="178"/>
      <c r="F4776" s="179"/>
      <c r="G4776" s="177"/>
      <c r="H4776" s="177"/>
      <c r="I4776" s="169">
        <f t="shared" si="666"/>
        <v>0</v>
      </c>
      <c r="J4776" s="149" t="str" cm="1">
        <f t="array" ref="J4776">IF(ISERROR(INDEX('Non Compliance input'!$H$5:$H$156,MATCH(1,(A4776='Non Compliance input'!$A$5:$A$156)*(F4776&gt;='Non Compliance input'!$D$5:$D$156)*(E4776&lt;'Non Compliance input'!$E$5:$E$156)*('Non Compliance input'!$H$5:$H$156="Yes"),0))
),"","Yes")</f>
        <v/>
      </c>
      <c r="K4776" s="149">
        <f t="shared" si="667"/>
        <v>0</v>
      </c>
      <c r="L4776" s="162">
        <f t="shared" si="668"/>
        <v>0</v>
      </c>
      <c r="M4776" s="162" t="str" cm="1">
        <f t="array" ref="M4776">IF(ISERROR(INDEX('Non Compliance input'!$I$5:$I$156,MATCH(1,(A4776='Non Compliance input'!$A$5:$A$156)*(E4776&gt;='Non Compliance input'!$D$5:$D$156)*(F4776&lt;='Non Compliance input'!$E$5:$E$156)*('Non Compliance input'!$I$5:$I$156="Yes"),0))
),"","Yes")</f>
        <v/>
      </c>
      <c r="N4776" s="149" t="str">
        <f>IF(VLOOKUP($A4776,HourEndingOutage!$B$3:$F$746,5,0)="Outage","Outage","")</f>
        <v/>
      </c>
      <c r="O4776" s="18">
        <f t="shared" si="669"/>
        <v>0</v>
      </c>
      <c r="P4776" s="18" t="str">
        <f t="shared" si="670"/>
        <v/>
      </c>
      <c r="Q4776" s="18">
        <f t="shared" si="671"/>
        <v>0</v>
      </c>
      <c r="R4776" s="118"/>
    </row>
    <row r="4777" spans="1:18" x14ac:dyDescent="0.25">
      <c r="A4777" s="25">
        <f t="shared" si="672"/>
        <v>531</v>
      </c>
      <c r="B4777" s="23">
        <f t="shared" si="673"/>
        <v>44584</v>
      </c>
      <c r="C4777" s="24">
        <v>3</v>
      </c>
      <c r="D4777" s="54" t="str">
        <f t="shared" si="665"/>
        <v>ASET</v>
      </c>
      <c r="E4777" s="178"/>
      <c r="F4777" s="179"/>
      <c r="G4777" s="177"/>
      <c r="H4777" s="177"/>
      <c r="I4777" s="169">
        <f t="shared" si="666"/>
        <v>0</v>
      </c>
      <c r="J4777" s="149" t="str" cm="1">
        <f t="array" ref="J4777">IF(ISERROR(INDEX('Non Compliance input'!$H$5:$H$156,MATCH(1,(A4777='Non Compliance input'!$A$5:$A$156)*(F4777&gt;='Non Compliance input'!$D$5:$D$156)*(E4777&lt;'Non Compliance input'!$E$5:$E$156)*('Non Compliance input'!$H$5:$H$156="Yes"),0))
),"","Yes")</f>
        <v/>
      </c>
      <c r="K4777" s="149">
        <f t="shared" si="667"/>
        <v>0</v>
      </c>
      <c r="L4777" s="162">
        <f t="shared" si="668"/>
        <v>0</v>
      </c>
      <c r="M4777" s="162" t="str" cm="1">
        <f t="array" ref="M4777">IF(ISERROR(INDEX('Non Compliance input'!$I$5:$I$156,MATCH(1,(A4777='Non Compliance input'!$A$5:$A$156)*(E4777&gt;='Non Compliance input'!$D$5:$D$156)*(F4777&lt;='Non Compliance input'!$E$5:$E$156)*('Non Compliance input'!$I$5:$I$156="Yes"),0))
),"","Yes")</f>
        <v/>
      </c>
      <c r="N4777" s="149" t="str">
        <f>IF(VLOOKUP($A4777,HourEndingOutage!$B$3:$F$746,5,0)="Outage","Outage","")</f>
        <v/>
      </c>
      <c r="O4777" s="18">
        <f t="shared" si="669"/>
        <v>0</v>
      </c>
      <c r="P4777" s="18" t="str">
        <f t="shared" si="670"/>
        <v/>
      </c>
      <c r="Q4777" s="18">
        <f t="shared" si="671"/>
        <v>0</v>
      </c>
      <c r="R4777" s="118"/>
    </row>
    <row r="4778" spans="1:18" x14ac:dyDescent="0.25">
      <c r="A4778" s="25">
        <f t="shared" si="672"/>
        <v>531</v>
      </c>
      <c r="B4778" s="23">
        <f t="shared" si="673"/>
        <v>44584</v>
      </c>
      <c r="C4778" s="24">
        <v>3</v>
      </c>
      <c r="D4778" s="54" t="str">
        <f t="shared" si="665"/>
        <v>ASET</v>
      </c>
      <c r="E4778" s="178"/>
      <c r="F4778" s="179"/>
      <c r="G4778" s="177"/>
      <c r="H4778" s="177"/>
      <c r="I4778" s="169">
        <f t="shared" si="666"/>
        <v>0</v>
      </c>
      <c r="J4778" s="149" t="str" cm="1">
        <f t="array" ref="J4778">IF(ISERROR(INDEX('Non Compliance input'!$H$5:$H$156,MATCH(1,(A4778='Non Compliance input'!$A$5:$A$156)*(F4778&gt;='Non Compliance input'!$D$5:$D$156)*(E4778&lt;'Non Compliance input'!$E$5:$E$156)*('Non Compliance input'!$H$5:$H$156="Yes"),0))
),"","Yes")</f>
        <v/>
      </c>
      <c r="K4778" s="149">
        <f t="shared" si="667"/>
        <v>0</v>
      </c>
      <c r="L4778" s="162">
        <f t="shared" si="668"/>
        <v>0</v>
      </c>
      <c r="M4778" s="162" t="str" cm="1">
        <f t="array" ref="M4778">IF(ISERROR(INDEX('Non Compliance input'!$I$5:$I$156,MATCH(1,(A4778='Non Compliance input'!$A$5:$A$156)*(E4778&gt;='Non Compliance input'!$D$5:$D$156)*(F4778&lt;='Non Compliance input'!$E$5:$E$156)*('Non Compliance input'!$I$5:$I$156="Yes"),0))
),"","Yes")</f>
        <v/>
      </c>
      <c r="N4778" s="149" t="str">
        <f>IF(VLOOKUP($A4778,HourEndingOutage!$B$3:$F$746,5,0)="Outage","Outage","")</f>
        <v/>
      </c>
      <c r="O4778" s="18">
        <f t="shared" si="669"/>
        <v>0</v>
      </c>
      <c r="P4778" s="18" t="str">
        <f t="shared" si="670"/>
        <v/>
      </c>
      <c r="Q4778" s="18">
        <f t="shared" si="671"/>
        <v>0</v>
      </c>
      <c r="R4778" s="118"/>
    </row>
    <row r="4779" spans="1:18" x14ac:dyDescent="0.25">
      <c r="A4779" s="25">
        <f t="shared" si="672"/>
        <v>531</v>
      </c>
      <c r="B4779" s="23">
        <f t="shared" si="673"/>
        <v>44584</v>
      </c>
      <c r="C4779" s="24">
        <v>3</v>
      </c>
      <c r="D4779" s="54" t="str">
        <f t="shared" si="665"/>
        <v>ASET</v>
      </c>
      <c r="E4779" s="178"/>
      <c r="F4779" s="179"/>
      <c r="G4779" s="177"/>
      <c r="H4779" s="177"/>
      <c r="I4779" s="169">
        <f t="shared" si="666"/>
        <v>0</v>
      </c>
      <c r="J4779" s="149" t="str" cm="1">
        <f t="array" ref="J4779">IF(ISERROR(INDEX('Non Compliance input'!$H$5:$H$156,MATCH(1,(A4779='Non Compliance input'!$A$5:$A$156)*(F4779&gt;='Non Compliance input'!$D$5:$D$156)*(E4779&lt;'Non Compliance input'!$E$5:$E$156)*('Non Compliance input'!$H$5:$H$156="Yes"),0))
),"","Yes")</f>
        <v/>
      </c>
      <c r="K4779" s="149">
        <f t="shared" si="667"/>
        <v>0</v>
      </c>
      <c r="L4779" s="162">
        <f t="shared" si="668"/>
        <v>0</v>
      </c>
      <c r="M4779" s="162" t="str" cm="1">
        <f t="array" ref="M4779">IF(ISERROR(INDEX('Non Compliance input'!$I$5:$I$156,MATCH(1,(A4779='Non Compliance input'!$A$5:$A$156)*(E4779&gt;='Non Compliance input'!$D$5:$D$156)*(F4779&lt;='Non Compliance input'!$E$5:$E$156)*('Non Compliance input'!$I$5:$I$156="Yes"),0))
),"","Yes")</f>
        <v/>
      </c>
      <c r="N4779" s="149" t="str">
        <f>IF(VLOOKUP($A4779,HourEndingOutage!$B$3:$F$746,5,0)="Outage","Outage","")</f>
        <v/>
      </c>
      <c r="O4779" s="18">
        <f t="shared" si="669"/>
        <v>0</v>
      </c>
      <c r="P4779" s="18" t="str">
        <f t="shared" si="670"/>
        <v/>
      </c>
      <c r="Q4779" s="18">
        <f t="shared" si="671"/>
        <v>0</v>
      </c>
      <c r="R4779" s="118"/>
    </row>
    <row r="4780" spans="1:18" x14ac:dyDescent="0.25">
      <c r="A4780" s="25">
        <f t="shared" si="672"/>
        <v>531</v>
      </c>
      <c r="B4780" s="23">
        <f t="shared" si="673"/>
        <v>44584</v>
      </c>
      <c r="C4780" s="24">
        <v>3</v>
      </c>
      <c r="D4780" s="54" t="str">
        <f t="shared" si="665"/>
        <v>ASET</v>
      </c>
      <c r="E4780" s="178"/>
      <c r="F4780" s="179"/>
      <c r="G4780" s="177"/>
      <c r="H4780" s="177"/>
      <c r="I4780" s="169">
        <f t="shared" si="666"/>
        <v>0</v>
      </c>
      <c r="J4780" s="149" t="str" cm="1">
        <f t="array" ref="J4780">IF(ISERROR(INDEX('Non Compliance input'!$H$5:$H$156,MATCH(1,(A4780='Non Compliance input'!$A$5:$A$156)*(F4780&gt;='Non Compliance input'!$D$5:$D$156)*(E4780&lt;'Non Compliance input'!$E$5:$E$156)*('Non Compliance input'!$H$5:$H$156="Yes"),0))
),"","Yes")</f>
        <v/>
      </c>
      <c r="K4780" s="149">
        <f t="shared" si="667"/>
        <v>0</v>
      </c>
      <c r="L4780" s="162">
        <f t="shared" si="668"/>
        <v>0</v>
      </c>
      <c r="M4780" s="162" t="str" cm="1">
        <f t="array" ref="M4780">IF(ISERROR(INDEX('Non Compliance input'!$I$5:$I$156,MATCH(1,(A4780='Non Compliance input'!$A$5:$A$156)*(E4780&gt;='Non Compliance input'!$D$5:$D$156)*(F4780&lt;='Non Compliance input'!$E$5:$E$156)*('Non Compliance input'!$I$5:$I$156="Yes"),0))
),"","Yes")</f>
        <v/>
      </c>
      <c r="N4780" s="149" t="str">
        <f>IF(VLOOKUP($A4780,HourEndingOutage!$B$3:$F$746,5,0)="Outage","Outage","")</f>
        <v/>
      </c>
      <c r="O4780" s="18">
        <f t="shared" si="669"/>
        <v>0</v>
      </c>
      <c r="P4780" s="18" t="str">
        <f t="shared" si="670"/>
        <v/>
      </c>
      <c r="Q4780" s="18">
        <f t="shared" si="671"/>
        <v>0</v>
      </c>
      <c r="R4780" s="118"/>
    </row>
    <row r="4781" spans="1:18" x14ac:dyDescent="0.25">
      <c r="A4781" s="25">
        <f t="shared" si="672"/>
        <v>531</v>
      </c>
      <c r="B4781" s="23">
        <f t="shared" si="673"/>
        <v>44584</v>
      </c>
      <c r="C4781" s="24">
        <v>3</v>
      </c>
      <c r="D4781" s="54" t="str">
        <f t="shared" si="665"/>
        <v>ASET</v>
      </c>
      <c r="E4781" s="178"/>
      <c r="F4781" s="179"/>
      <c r="G4781" s="177"/>
      <c r="H4781" s="177"/>
      <c r="I4781" s="169">
        <f t="shared" si="666"/>
        <v>0</v>
      </c>
      <c r="J4781" s="149" t="str" cm="1">
        <f t="array" ref="J4781">IF(ISERROR(INDEX('Non Compliance input'!$H$5:$H$156,MATCH(1,(A4781='Non Compliance input'!$A$5:$A$156)*(F4781&gt;='Non Compliance input'!$D$5:$D$156)*(E4781&lt;'Non Compliance input'!$E$5:$E$156)*('Non Compliance input'!$H$5:$H$156="Yes"),0))
),"","Yes")</f>
        <v/>
      </c>
      <c r="K4781" s="149">
        <f t="shared" si="667"/>
        <v>0</v>
      </c>
      <c r="L4781" s="162">
        <f t="shared" si="668"/>
        <v>0</v>
      </c>
      <c r="M4781" s="162" t="str" cm="1">
        <f t="array" ref="M4781">IF(ISERROR(INDEX('Non Compliance input'!$I$5:$I$156,MATCH(1,(A4781='Non Compliance input'!$A$5:$A$156)*(E4781&gt;='Non Compliance input'!$D$5:$D$156)*(F4781&lt;='Non Compliance input'!$E$5:$E$156)*('Non Compliance input'!$I$5:$I$156="Yes"),0))
),"","Yes")</f>
        <v/>
      </c>
      <c r="N4781" s="149" t="str">
        <f>IF(VLOOKUP($A4781,HourEndingOutage!$B$3:$F$746,5,0)="Outage","Outage","")</f>
        <v/>
      </c>
      <c r="O4781" s="18">
        <f t="shared" si="669"/>
        <v>0</v>
      </c>
      <c r="P4781" s="18" t="str">
        <f t="shared" si="670"/>
        <v/>
      </c>
      <c r="Q4781" s="18">
        <f t="shared" si="671"/>
        <v>0</v>
      </c>
      <c r="R4781" s="118"/>
    </row>
    <row r="4782" spans="1:18" x14ac:dyDescent="0.25">
      <c r="A4782" s="25">
        <f t="shared" si="672"/>
        <v>532</v>
      </c>
      <c r="B4782" s="23">
        <f t="shared" si="673"/>
        <v>44584</v>
      </c>
      <c r="C4782" s="24">
        <v>4</v>
      </c>
      <c r="D4782" s="54" t="str">
        <f t="shared" si="665"/>
        <v>ASET</v>
      </c>
      <c r="E4782" s="178"/>
      <c r="F4782" s="179"/>
      <c r="G4782" s="177"/>
      <c r="H4782" s="177"/>
      <c r="I4782" s="169">
        <f t="shared" si="666"/>
        <v>0</v>
      </c>
      <c r="J4782" s="149" t="str" cm="1">
        <f t="array" ref="J4782">IF(ISERROR(INDEX('Non Compliance input'!$H$5:$H$156,MATCH(1,(A4782='Non Compliance input'!$A$5:$A$156)*(F4782&gt;='Non Compliance input'!$D$5:$D$156)*(E4782&lt;'Non Compliance input'!$E$5:$E$156)*('Non Compliance input'!$H$5:$H$156="Yes"),0))
),"","Yes")</f>
        <v/>
      </c>
      <c r="K4782" s="149">
        <f t="shared" si="667"/>
        <v>0</v>
      </c>
      <c r="L4782" s="162">
        <f t="shared" si="668"/>
        <v>0</v>
      </c>
      <c r="M4782" s="162" t="str" cm="1">
        <f t="array" ref="M4782">IF(ISERROR(INDEX('Non Compliance input'!$I$5:$I$156,MATCH(1,(A4782='Non Compliance input'!$A$5:$A$156)*(E4782&gt;='Non Compliance input'!$D$5:$D$156)*(F4782&lt;='Non Compliance input'!$E$5:$E$156)*('Non Compliance input'!$I$5:$I$156="Yes"),0))
),"","Yes")</f>
        <v/>
      </c>
      <c r="N4782" s="149" t="str">
        <f>IF(VLOOKUP($A4782,HourEndingOutage!$B$3:$F$746,5,0)="Outage","Outage","")</f>
        <v/>
      </c>
      <c r="O4782" s="18">
        <f t="shared" si="669"/>
        <v>0</v>
      </c>
      <c r="P4782" s="18" t="str">
        <f t="shared" si="670"/>
        <v/>
      </c>
      <c r="Q4782" s="18">
        <f t="shared" si="671"/>
        <v>0</v>
      </c>
      <c r="R4782" s="118"/>
    </row>
    <row r="4783" spans="1:18" x14ac:dyDescent="0.25">
      <c r="A4783" s="25">
        <f t="shared" si="672"/>
        <v>532</v>
      </c>
      <c r="B4783" s="23">
        <f t="shared" si="673"/>
        <v>44584</v>
      </c>
      <c r="C4783" s="24">
        <v>4</v>
      </c>
      <c r="D4783" s="54" t="str">
        <f t="shared" si="665"/>
        <v>ASET</v>
      </c>
      <c r="E4783" s="178"/>
      <c r="F4783" s="179"/>
      <c r="G4783" s="177"/>
      <c r="H4783" s="177"/>
      <c r="I4783" s="169">
        <f t="shared" si="666"/>
        <v>0</v>
      </c>
      <c r="J4783" s="149" t="str" cm="1">
        <f t="array" ref="J4783">IF(ISERROR(INDEX('Non Compliance input'!$H$5:$H$156,MATCH(1,(A4783='Non Compliance input'!$A$5:$A$156)*(F4783&gt;='Non Compliance input'!$D$5:$D$156)*(E4783&lt;'Non Compliance input'!$E$5:$E$156)*('Non Compliance input'!$H$5:$H$156="Yes"),0))
),"","Yes")</f>
        <v/>
      </c>
      <c r="K4783" s="149">
        <f t="shared" si="667"/>
        <v>0</v>
      </c>
      <c r="L4783" s="162">
        <f t="shared" si="668"/>
        <v>0</v>
      </c>
      <c r="M4783" s="162" t="str" cm="1">
        <f t="array" ref="M4783">IF(ISERROR(INDEX('Non Compliance input'!$I$5:$I$156,MATCH(1,(A4783='Non Compliance input'!$A$5:$A$156)*(E4783&gt;='Non Compliance input'!$D$5:$D$156)*(F4783&lt;='Non Compliance input'!$E$5:$E$156)*('Non Compliance input'!$I$5:$I$156="Yes"),0))
),"","Yes")</f>
        <v/>
      </c>
      <c r="N4783" s="149" t="str">
        <f>IF(VLOOKUP($A4783,HourEndingOutage!$B$3:$F$746,5,0)="Outage","Outage","")</f>
        <v/>
      </c>
      <c r="O4783" s="18">
        <f t="shared" si="669"/>
        <v>0</v>
      </c>
      <c r="P4783" s="18" t="str">
        <f t="shared" si="670"/>
        <v/>
      </c>
      <c r="Q4783" s="18">
        <f t="shared" si="671"/>
        <v>0</v>
      </c>
      <c r="R4783" s="118"/>
    </row>
    <row r="4784" spans="1:18" x14ac:dyDescent="0.25">
      <c r="A4784" s="25">
        <f t="shared" si="672"/>
        <v>532</v>
      </c>
      <c r="B4784" s="23">
        <f t="shared" si="673"/>
        <v>44584</v>
      </c>
      <c r="C4784" s="24">
        <v>4</v>
      </c>
      <c r="D4784" s="54" t="str">
        <f t="shared" si="665"/>
        <v>ASET</v>
      </c>
      <c r="E4784" s="178"/>
      <c r="F4784" s="179"/>
      <c r="G4784" s="177"/>
      <c r="H4784" s="177"/>
      <c r="I4784" s="169">
        <f t="shared" si="666"/>
        <v>0</v>
      </c>
      <c r="J4784" s="149" t="str" cm="1">
        <f t="array" ref="J4784">IF(ISERROR(INDEX('Non Compliance input'!$H$5:$H$156,MATCH(1,(A4784='Non Compliance input'!$A$5:$A$156)*(F4784&gt;='Non Compliance input'!$D$5:$D$156)*(E4784&lt;'Non Compliance input'!$E$5:$E$156)*('Non Compliance input'!$H$5:$H$156="Yes"),0))
),"","Yes")</f>
        <v/>
      </c>
      <c r="K4784" s="149">
        <f t="shared" si="667"/>
        <v>0</v>
      </c>
      <c r="L4784" s="162">
        <f t="shared" si="668"/>
        <v>0</v>
      </c>
      <c r="M4784" s="162" t="str" cm="1">
        <f t="array" ref="M4784">IF(ISERROR(INDEX('Non Compliance input'!$I$5:$I$156,MATCH(1,(A4784='Non Compliance input'!$A$5:$A$156)*(E4784&gt;='Non Compliance input'!$D$5:$D$156)*(F4784&lt;='Non Compliance input'!$E$5:$E$156)*('Non Compliance input'!$I$5:$I$156="Yes"),0))
),"","Yes")</f>
        <v/>
      </c>
      <c r="N4784" s="149" t="str">
        <f>IF(VLOOKUP($A4784,HourEndingOutage!$B$3:$F$746,5,0)="Outage","Outage","")</f>
        <v/>
      </c>
      <c r="O4784" s="18">
        <f t="shared" si="669"/>
        <v>0</v>
      </c>
      <c r="P4784" s="18" t="str">
        <f t="shared" si="670"/>
        <v/>
      </c>
      <c r="Q4784" s="18">
        <f t="shared" si="671"/>
        <v>0</v>
      </c>
      <c r="R4784" s="118"/>
    </row>
    <row r="4785" spans="1:18" x14ac:dyDescent="0.25">
      <c r="A4785" s="25">
        <f t="shared" si="672"/>
        <v>532</v>
      </c>
      <c r="B4785" s="23">
        <f t="shared" si="673"/>
        <v>44584</v>
      </c>
      <c r="C4785" s="24">
        <v>4</v>
      </c>
      <c r="D4785" s="54" t="str">
        <f t="shared" si="665"/>
        <v>ASET</v>
      </c>
      <c r="E4785" s="178"/>
      <c r="F4785" s="179"/>
      <c r="G4785" s="177"/>
      <c r="H4785" s="177"/>
      <c r="I4785" s="169">
        <f t="shared" si="666"/>
        <v>0</v>
      </c>
      <c r="J4785" s="149" t="str" cm="1">
        <f t="array" ref="J4785">IF(ISERROR(INDEX('Non Compliance input'!$H$5:$H$156,MATCH(1,(A4785='Non Compliance input'!$A$5:$A$156)*(F4785&gt;='Non Compliance input'!$D$5:$D$156)*(E4785&lt;'Non Compliance input'!$E$5:$E$156)*('Non Compliance input'!$H$5:$H$156="Yes"),0))
),"","Yes")</f>
        <v/>
      </c>
      <c r="K4785" s="149">
        <f t="shared" si="667"/>
        <v>0</v>
      </c>
      <c r="L4785" s="162">
        <f t="shared" si="668"/>
        <v>0</v>
      </c>
      <c r="M4785" s="162" t="str" cm="1">
        <f t="array" ref="M4785">IF(ISERROR(INDEX('Non Compliance input'!$I$5:$I$156,MATCH(1,(A4785='Non Compliance input'!$A$5:$A$156)*(E4785&gt;='Non Compliance input'!$D$5:$D$156)*(F4785&lt;='Non Compliance input'!$E$5:$E$156)*('Non Compliance input'!$I$5:$I$156="Yes"),0))
),"","Yes")</f>
        <v/>
      </c>
      <c r="N4785" s="149" t="str">
        <f>IF(VLOOKUP($A4785,HourEndingOutage!$B$3:$F$746,5,0)="Outage","Outage","")</f>
        <v/>
      </c>
      <c r="O4785" s="18">
        <f t="shared" si="669"/>
        <v>0</v>
      </c>
      <c r="P4785" s="18" t="str">
        <f t="shared" si="670"/>
        <v/>
      </c>
      <c r="Q4785" s="18">
        <f t="shared" si="671"/>
        <v>0</v>
      </c>
      <c r="R4785" s="118"/>
    </row>
    <row r="4786" spans="1:18" x14ac:dyDescent="0.25">
      <c r="A4786" s="25">
        <f t="shared" si="672"/>
        <v>532</v>
      </c>
      <c r="B4786" s="23">
        <f t="shared" si="673"/>
        <v>44584</v>
      </c>
      <c r="C4786" s="24">
        <v>4</v>
      </c>
      <c r="D4786" s="54" t="str">
        <f t="shared" si="665"/>
        <v>ASET</v>
      </c>
      <c r="E4786" s="178"/>
      <c r="F4786" s="179"/>
      <c r="G4786" s="177"/>
      <c r="H4786" s="177"/>
      <c r="I4786" s="169">
        <f t="shared" si="666"/>
        <v>0</v>
      </c>
      <c r="J4786" s="149" t="str" cm="1">
        <f t="array" ref="J4786">IF(ISERROR(INDEX('Non Compliance input'!$H$5:$H$156,MATCH(1,(A4786='Non Compliance input'!$A$5:$A$156)*(F4786&gt;='Non Compliance input'!$D$5:$D$156)*(E4786&lt;'Non Compliance input'!$E$5:$E$156)*('Non Compliance input'!$H$5:$H$156="Yes"),0))
),"","Yes")</f>
        <v/>
      </c>
      <c r="K4786" s="149">
        <f t="shared" si="667"/>
        <v>0</v>
      </c>
      <c r="L4786" s="162">
        <f t="shared" si="668"/>
        <v>0</v>
      </c>
      <c r="M4786" s="162" t="str" cm="1">
        <f t="array" ref="M4786">IF(ISERROR(INDEX('Non Compliance input'!$I$5:$I$156,MATCH(1,(A4786='Non Compliance input'!$A$5:$A$156)*(E4786&gt;='Non Compliance input'!$D$5:$D$156)*(F4786&lt;='Non Compliance input'!$E$5:$E$156)*('Non Compliance input'!$I$5:$I$156="Yes"),0))
),"","Yes")</f>
        <v/>
      </c>
      <c r="N4786" s="149" t="str">
        <f>IF(VLOOKUP($A4786,HourEndingOutage!$B$3:$F$746,5,0)="Outage","Outage","")</f>
        <v/>
      </c>
      <c r="O4786" s="18">
        <f t="shared" si="669"/>
        <v>0</v>
      </c>
      <c r="P4786" s="18" t="str">
        <f t="shared" si="670"/>
        <v/>
      </c>
      <c r="Q4786" s="18">
        <f t="shared" si="671"/>
        <v>0</v>
      </c>
      <c r="R4786" s="118"/>
    </row>
    <row r="4787" spans="1:18" x14ac:dyDescent="0.25">
      <c r="A4787" s="25">
        <f t="shared" si="672"/>
        <v>532</v>
      </c>
      <c r="B4787" s="23">
        <f t="shared" si="673"/>
        <v>44584</v>
      </c>
      <c r="C4787" s="24">
        <v>4</v>
      </c>
      <c r="D4787" s="54" t="str">
        <f t="shared" si="665"/>
        <v>ASET</v>
      </c>
      <c r="E4787" s="178"/>
      <c r="F4787" s="179"/>
      <c r="G4787" s="177"/>
      <c r="H4787" s="177"/>
      <c r="I4787" s="169">
        <f t="shared" si="666"/>
        <v>0</v>
      </c>
      <c r="J4787" s="149" t="str" cm="1">
        <f t="array" ref="J4787">IF(ISERROR(INDEX('Non Compliance input'!$H$5:$H$156,MATCH(1,(A4787='Non Compliance input'!$A$5:$A$156)*(F4787&gt;='Non Compliance input'!$D$5:$D$156)*(E4787&lt;'Non Compliance input'!$E$5:$E$156)*('Non Compliance input'!$H$5:$H$156="Yes"),0))
),"","Yes")</f>
        <v/>
      </c>
      <c r="K4787" s="149">
        <f t="shared" si="667"/>
        <v>0</v>
      </c>
      <c r="L4787" s="162">
        <f t="shared" si="668"/>
        <v>0</v>
      </c>
      <c r="M4787" s="162" t="str" cm="1">
        <f t="array" ref="M4787">IF(ISERROR(INDEX('Non Compliance input'!$I$5:$I$156,MATCH(1,(A4787='Non Compliance input'!$A$5:$A$156)*(E4787&gt;='Non Compliance input'!$D$5:$D$156)*(F4787&lt;='Non Compliance input'!$E$5:$E$156)*('Non Compliance input'!$I$5:$I$156="Yes"),0))
),"","Yes")</f>
        <v/>
      </c>
      <c r="N4787" s="149" t="str">
        <f>IF(VLOOKUP($A4787,HourEndingOutage!$B$3:$F$746,5,0)="Outage","Outage","")</f>
        <v/>
      </c>
      <c r="O4787" s="18">
        <f t="shared" si="669"/>
        <v>0</v>
      </c>
      <c r="P4787" s="18" t="str">
        <f t="shared" si="670"/>
        <v/>
      </c>
      <c r="Q4787" s="18">
        <f t="shared" si="671"/>
        <v>0</v>
      </c>
      <c r="R4787" s="118"/>
    </row>
    <row r="4788" spans="1:18" x14ac:dyDescent="0.25">
      <c r="A4788" s="25">
        <f t="shared" si="672"/>
        <v>532</v>
      </c>
      <c r="B4788" s="23">
        <f t="shared" si="673"/>
        <v>44584</v>
      </c>
      <c r="C4788" s="24">
        <v>4</v>
      </c>
      <c r="D4788" s="54" t="str">
        <f t="shared" si="665"/>
        <v>ASET</v>
      </c>
      <c r="E4788" s="178"/>
      <c r="F4788" s="179"/>
      <c r="G4788" s="177"/>
      <c r="H4788" s="177"/>
      <c r="I4788" s="169">
        <f t="shared" si="666"/>
        <v>0</v>
      </c>
      <c r="J4788" s="149" t="str" cm="1">
        <f t="array" ref="J4788">IF(ISERROR(INDEX('Non Compliance input'!$H$5:$H$156,MATCH(1,(A4788='Non Compliance input'!$A$5:$A$156)*(F4788&gt;='Non Compliance input'!$D$5:$D$156)*(E4788&lt;'Non Compliance input'!$E$5:$E$156)*('Non Compliance input'!$H$5:$H$156="Yes"),0))
),"","Yes")</f>
        <v/>
      </c>
      <c r="K4788" s="149">
        <f t="shared" si="667"/>
        <v>0</v>
      </c>
      <c r="L4788" s="162">
        <f t="shared" si="668"/>
        <v>0</v>
      </c>
      <c r="M4788" s="162" t="str" cm="1">
        <f t="array" ref="M4788">IF(ISERROR(INDEX('Non Compliance input'!$I$5:$I$156,MATCH(1,(A4788='Non Compliance input'!$A$5:$A$156)*(E4788&gt;='Non Compliance input'!$D$5:$D$156)*(F4788&lt;='Non Compliance input'!$E$5:$E$156)*('Non Compliance input'!$I$5:$I$156="Yes"),0))
),"","Yes")</f>
        <v/>
      </c>
      <c r="N4788" s="149" t="str">
        <f>IF(VLOOKUP($A4788,HourEndingOutage!$B$3:$F$746,5,0)="Outage","Outage","")</f>
        <v/>
      </c>
      <c r="O4788" s="18">
        <f t="shared" si="669"/>
        <v>0</v>
      </c>
      <c r="P4788" s="18" t="str">
        <f t="shared" si="670"/>
        <v/>
      </c>
      <c r="Q4788" s="18">
        <f t="shared" si="671"/>
        <v>0</v>
      </c>
      <c r="R4788" s="118"/>
    </row>
    <row r="4789" spans="1:18" x14ac:dyDescent="0.25">
      <c r="A4789" s="25">
        <f t="shared" si="672"/>
        <v>532</v>
      </c>
      <c r="B4789" s="23">
        <f t="shared" si="673"/>
        <v>44584</v>
      </c>
      <c r="C4789" s="24">
        <v>4</v>
      </c>
      <c r="D4789" s="54" t="str">
        <f t="shared" si="665"/>
        <v>ASET</v>
      </c>
      <c r="E4789" s="178"/>
      <c r="F4789" s="179"/>
      <c r="G4789" s="177"/>
      <c r="H4789" s="177"/>
      <c r="I4789" s="169">
        <f t="shared" si="666"/>
        <v>0</v>
      </c>
      <c r="J4789" s="149" t="str" cm="1">
        <f t="array" ref="J4789">IF(ISERROR(INDEX('Non Compliance input'!$H$5:$H$156,MATCH(1,(A4789='Non Compliance input'!$A$5:$A$156)*(F4789&gt;='Non Compliance input'!$D$5:$D$156)*(E4789&lt;'Non Compliance input'!$E$5:$E$156)*('Non Compliance input'!$H$5:$H$156="Yes"),0))
),"","Yes")</f>
        <v/>
      </c>
      <c r="K4789" s="149">
        <f t="shared" si="667"/>
        <v>0</v>
      </c>
      <c r="L4789" s="162">
        <f t="shared" si="668"/>
        <v>0</v>
      </c>
      <c r="M4789" s="162" t="str" cm="1">
        <f t="array" ref="M4789">IF(ISERROR(INDEX('Non Compliance input'!$I$5:$I$156,MATCH(1,(A4789='Non Compliance input'!$A$5:$A$156)*(E4789&gt;='Non Compliance input'!$D$5:$D$156)*(F4789&lt;='Non Compliance input'!$E$5:$E$156)*('Non Compliance input'!$I$5:$I$156="Yes"),0))
),"","Yes")</f>
        <v/>
      </c>
      <c r="N4789" s="149" t="str">
        <f>IF(VLOOKUP($A4789,HourEndingOutage!$B$3:$F$746,5,0)="Outage","Outage","")</f>
        <v/>
      </c>
      <c r="O4789" s="18">
        <f t="shared" si="669"/>
        <v>0</v>
      </c>
      <c r="P4789" s="18" t="str">
        <f t="shared" si="670"/>
        <v/>
      </c>
      <c r="Q4789" s="18">
        <f t="shared" si="671"/>
        <v>0</v>
      </c>
      <c r="R4789" s="118"/>
    </row>
    <row r="4790" spans="1:18" x14ac:dyDescent="0.25">
      <c r="A4790" s="25">
        <f t="shared" si="672"/>
        <v>532</v>
      </c>
      <c r="B4790" s="23">
        <f t="shared" si="673"/>
        <v>44584</v>
      </c>
      <c r="C4790" s="24">
        <v>4</v>
      </c>
      <c r="D4790" s="54" t="str">
        <f t="shared" si="665"/>
        <v>ASET</v>
      </c>
      <c r="E4790" s="178"/>
      <c r="F4790" s="179"/>
      <c r="G4790" s="177"/>
      <c r="H4790" s="177"/>
      <c r="I4790" s="169">
        <f t="shared" si="666"/>
        <v>0</v>
      </c>
      <c r="J4790" s="149" t="str" cm="1">
        <f t="array" ref="J4790">IF(ISERROR(INDEX('Non Compliance input'!$H$5:$H$156,MATCH(1,(A4790='Non Compliance input'!$A$5:$A$156)*(F4790&gt;='Non Compliance input'!$D$5:$D$156)*(E4790&lt;'Non Compliance input'!$E$5:$E$156)*('Non Compliance input'!$H$5:$H$156="Yes"),0))
),"","Yes")</f>
        <v/>
      </c>
      <c r="K4790" s="149">
        <f t="shared" si="667"/>
        <v>0</v>
      </c>
      <c r="L4790" s="162">
        <f t="shared" si="668"/>
        <v>0</v>
      </c>
      <c r="M4790" s="162" t="str" cm="1">
        <f t="array" ref="M4790">IF(ISERROR(INDEX('Non Compliance input'!$I$5:$I$156,MATCH(1,(A4790='Non Compliance input'!$A$5:$A$156)*(E4790&gt;='Non Compliance input'!$D$5:$D$156)*(F4790&lt;='Non Compliance input'!$E$5:$E$156)*('Non Compliance input'!$I$5:$I$156="Yes"),0))
),"","Yes")</f>
        <v/>
      </c>
      <c r="N4790" s="149" t="str">
        <f>IF(VLOOKUP($A4790,HourEndingOutage!$B$3:$F$746,5,0)="Outage","Outage","")</f>
        <v/>
      </c>
      <c r="O4790" s="18">
        <f t="shared" si="669"/>
        <v>0</v>
      </c>
      <c r="P4790" s="18" t="str">
        <f t="shared" si="670"/>
        <v/>
      </c>
      <c r="Q4790" s="18">
        <f t="shared" si="671"/>
        <v>0</v>
      </c>
      <c r="R4790" s="118"/>
    </row>
    <row r="4791" spans="1:18" x14ac:dyDescent="0.25">
      <c r="A4791" s="25">
        <f t="shared" si="672"/>
        <v>533</v>
      </c>
      <c r="B4791" s="23">
        <f t="shared" si="673"/>
        <v>44584</v>
      </c>
      <c r="C4791" s="24">
        <v>5</v>
      </c>
      <c r="D4791" s="54" t="str">
        <f t="shared" si="665"/>
        <v>ASET</v>
      </c>
      <c r="E4791" s="178"/>
      <c r="F4791" s="179"/>
      <c r="G4791" s="177"/>
      <c r="H4791" s="177"/>
      <c r="I4791" s="169">
        <f t="shared" si="666"/>
        <v>0</v>
      </c>
      <c r="J4791" s="149" t="str" cm="1">
        <f t="array" ref="J4791">IF(ISERROR(INDEX('Non Compliance input'!$H$5:$H$156,MATCH(1,(A4791='Non Compliance input'!$A$5:$A$156)*(F4791&gt;='Non Compliance input'!$D$5:$D$156)*(E4791&lt;'Non Compliance input'!$E$5:$E$156)*('Non Compliance input'!$H$5:$H$156="Yes"),0))
),"","Yes")</f>
        <v/>
      </c>
      <c r="K4791" s="149">
        <f t="shared" si="667"/>
        <v>0</v>
      </c>
      <c r="L4791" s="162">
        <f t="shared" si="668"/>
        <v>0</v>
      </c>
      <c r="M4791" s="162" t="str" cm="1">
        <f t="array" ref="M4791">IF(ISERROR(INDEX('Non Compliance input'!$I$5:$I$156,MATCH(1,(A4791='Non Compliance input'!$A$5:$A$156)*(E4791&gt;='Non Compliance input'!$D$5:$D$156)*(F4791&lt;='Non Compliance input'!$E$5:$E$156)*('Non Compliance input'!$I$5:$I$156="Yes"),0))
),"","Yes")</f>
        <v/>
      </c>
      <c r="N4791" s="149" t="str">
        <f>IF(VLOOKUP($A4791,HourEndingOutage!$B$3:$F$746,5,0)="Outage","Outage","")</f>
        <v/>
      </c>
      <c r="O4791" s="18">
        <f t="shared" si="669"/>
        <v>0</v>
      </c>
      <c r="P4791" s="18" t="str">
        <f t="shared" si="670"/>
        <v/>
      </c>
      <c r="Q4791" s="18">
        <f t="shared" si="671"/>
        <v>0</v>
      </c>
      <c r="R4791" s="118"/>
    </row>
    <row r="4792" spans="1:18" x14ac:dyDescent="0.25">
      <c r="A4792" s="25">
        <f t="shared" si="672"/>
        <v>533</v>
      </c>
      <c r="B4792" s="23">
        <f t="shared" si="673"/>
        <v>44584</v>
      </c>
      <c r="C4792" s="24">
        <v>5</v>
      </c>
      <c r="D4792" s="54" t="str">
        <f t="shared" si="665"/>
        <v>ASET</v>
      </c>
      <c r="E4792" s="178"/>
      <c r="F4792" s="179"/>
      <c r="G4792" s="177"/>
      <c r="H4792" s="177"/>
      <c r="I4792" s="169">
        <f t="shared" si="666"/>
        <v>0</v>
      </c>
      <c r="J4792" s="149" t="str" cm="1">
        <f t="array" ref="J4792">IF(ISERROR(INDEX('Non Compliance input'!$H$5:$H$156,MATCH(1,(A4792='Non Compliance input'!$A$5:$A$156)*(F4792&gt;='Non Compliance input'!$D$5:$D$156)*(E4792&lt;'Non Compliance input'!$E$5:$E$156)*('Non Compliance input'!$H$5:$H$156="Yes"),0))
),"","Yes")</f>
        <v/>
      </c>
      <c r="K4792" s="149">
        <f t="shared" si="667"/>
        <v>0</v>
      </c>
      <c r="L4792" s="162">
        <f t="shared" si="668"/>
        <v>0</v>
      </c>
      <c r="M4792" s="162" t="str" cm="1">
        <f t="array" ref="M4792">IF(ISERROR(INDEX('Non Compliance input'!$I$5:$I$156,MATCH(1,(A4792='Non Compliance input'!$A$5:$A$156)*(E4792&gt;='Non Compliance input'!$D$5:$D$156)*(F4792&lt;='Non Compliance input'!$E$5:$E$156)*('Non Compliance input'!$I$5:$I$156="Yes"),0))
),"","Yes")</f>
        <v/>
      </c>
      <c r="N4792" s="149" t="str">
        <f>IF(VLOOKUP($A4792,HourEndingOutage!$B$3:$F$746,5,0)="Outage","Outage","")</f>
        <v/>
      </c>
      <c r="O4792" s="18">
        <f t="shared" si="669"/>
        <v>0</v>
      </c>
      <c r="P4792" s="18" t="str">
        <f t="shared" si="670"/>
        <v/>
      </c>
      <c r="Q4792" s="18">
        <f t="shared" si="671"/>
        <v>0</v>
      </c>
      <c r="R4792" s="118"/>
    </row>
    <row r="4793" spans="1:18" x14ac:dyDescent="0.25">
      <c r="A4793" s="25">
        <f t="shared" si="672"/>
        <v>533</v>
      </c>
      <c r="B4793" s="23">
        <f t="shared" si="673"/>
        <v>44584</v>
      </c>
      <c r="C4793" s="24">
        <v>5</v>
      </c>
      <c r="D4793" s="54" t="str">
        <f t="shared" si="665"/>
        <v>ASET</v>
      </c>
      <c r="E4793" s="178"/>
      <c r="F4793" s="179"/>
      <c r="G4793" s="177"/>
      <c r="H4793" s="177"/>
      <c r="I4793" s="169">
        <f t="shared" si="666"/>
        <v>0</v>
      </c>
      <c r="J4793" s="149" t="str" cm="1">
        <f t="array" ref="J4793">IF(ISERROR(INDEX('Non Compliance input'!$H$5:$H$156,MATCH(1,(A4793='Non Compliance input'!$A$5:$A$156)*(F4793&gt;='Non Compliance input'!$D$5:$D$156)*(E4793&lt;'Non Compliance input'!$E$5:$E$156)*('Non Compliance input'!$H$5:$H$156="Yes"),0))
),"","Yes")</f>
        <v/>
      </c>
      <c r="K4793" s="149">
        <f t="shared" si="667"/>
        <v>0</v>
      </c>
      <c r="L4793" s="162">
        <f t="shared" si="668"/>
        <v>0</v>
      </c>
      <c r="M4793" s="162" t="str" cm="1">
        <f t="array" ref="M4793">IF(ISERROR(INDEX('Non Compliance input'!$I$5:$I$156,MATCH(1,(A4793='Non Compliance input'!$A$5:$A$156)*(E4793&gt;='Non Compliance input'!$D$5:$D$156)*(F4793&lt;='Non Compliance input'!$E$5:$E$156)*('Non Compliance input'!$I$5:$I$156="Yes"),0))
),"","Yes")</f>
        <v/>
      </c>
      <c r="N4793" s="149" t="str">
        <f>IF(VLOOKUP($A4793,HourEndingOutage!$B$3:$F$746,5,0)="Outage","Outage","")</f>
        <v/>
      </c>
      <c r="O4793" s="18">
        <f t="shared" si="669"/>
        <v>0</v>
      </c>
      <c r="P4793" s="18" t="str">
        <f t="shared" si="670"/>
        <v/>
      </c>
      <c r="Q4793" s="18">
        <f t="shared" si="671"/>
        <v>0</v>
      </c>
      <c r="R4793" s="118"/>
    </row>
    <row r="4794" spans="1:18" x14ac:dyDescent="0.25">
      <c r="A4794" s="25">
        <f t="shared" si="672"/>
        <v>533</v>
      </c>
      <c r="B4794" s="23">
        <f t="shared" si="673"/>
        <v>44584</v>
      </c>
      <c r="C4794" s="24">
        <v>5</v>
      </c>
      <c r="D4794" s="54" t="str">
        <f t="shared" si="665"/>
        <v>ASET</v>
      </c>
      <c r="E4794" s="178"/>
      <c r="F4794" s="179"/>
      <c r="G4794" s="177"/>
      <c r="H4794" s="177"/>
      <c r="I4794" s="169">
        <f t="shared" si="666"/>
        <v>0</v>
      </c>
      <c r="J4794" s="149" t="str" cm="1">
        <f t="array" ref="J4794">IF(ISERROR(INDEX('Non Compliance input'!$H$5:$H$156,MATCH(1,(A4794='Non Compliance input'!$A$5:$A$156)*(F4794&gt;='Non Compliance input'!$D$5:$D$156)*(E4794&lt;'Non Compliance input'!$E$5:$E$156)*('Non Compliance input'!$H$5:$H$156="Yes"),0))
),"","Yes")</f>
        <v/>
      </c>
      <c r="K4794" s="149">
        <f t="shared" si="667"/>
        <v>0</v>
      </c>
      <c r="L4794" s="162">
        <f t="shared" si="668"/>
        <v>0</v>
      </c>
      <c r="M4794" s="162" t="str" cm="1">
        <f t="array" ref="M4794">IF(ISERROR(INDEX('Non Compliance input'!$I$5:$I$156,MATCH(1,(A4794='Non Compliance input'!$A$5:$A$156)*(E4794&gt;='Non Compliance input'!$D$5:$D$156)*(F4794&lt;='Non Compliance input'!$E$5:$E$156)*('Non Compliance input'!$I$5:$I$156="Yes"),0))
),"","Yes")</f>
        <v/>
      </c>
      <c r="N4794" s="149" t="str">
        <f>IF(VLOOKUP($A4794,HourEndingOutage!$B$3:$F$746,5,0)="Outage","Outage","")</f>
        <v/>
      </c>
      <c r="O4794" s="18">
        <f t="shared" si="669"/>
        <v>0</v>
      </c>
      <c r="P4794" s="18" t="str">
        <f t="shared" si="670"/>
        <v/>
      </c>
      <c r="Q4794" s="18">
        <f t="shared" si="671"/>
        <v>0</v>
      </c>
      <c r="R4794" s="118"/>
    </row>
    <row r="4795" spans="1:18" x14ac:dyDescent="0.25">
      <c r="A4795" s="25">
        <f t="shared" si="672"/>
        <v>533</v>
      </c>
      <c r="B4795" s="23">
        <f t="shared" si="673"/>
        <v>44584</v>
      </c>
      <c r="C4795" s="24">
        <v>5</v>
      </c>
      <c r="D4795" s="54" t="str">
        <f t="shared" si="665"/>
        <v>ASET</v>
      </c>
      <c r="E4795" s="178"/>
      <c r="F4795" s="179"/>
      <c r="G4795" s="177"/>
      <c r="H4795" s="177"/>
      <c r="I4795" s="169">
        <f t="shared" si="666"/>
        <v>0</v>
      </c>
      <c r="J4795" s="149" t="str" cm="1">
        <f t="array" ref="J4795">IF(ISERROR(INDEX('Non Compliance input'!$H$5:$H$156,MATCH(1,(A4795='Non Compliance input'!$A$5:$A$156)*(F4795&gt;='Non Compliance input'!$D$5:$D$156)*(E4795&lt;'Non Compliance input'!$E$5:$E$156)*('Non Compliance input'!$H$5:$H$156="Yes"),0))
),"","Yes")</f>
        <v/>
      </c>
      <c r="K4795" s="149">
        <f t="shared" si="667"/>
        <v>0</v>
      </c>
      <c r="L4795" s="162">
        <f t="shared" si="668"/>
        <v>0</v>
      </c>
      <c r="M4795" s="162" t="str" cm="1">
        <f t="array" ref="M4795">IF(ISERROR(INDEX('Non Compliance input'!$I$5:$I$156,MATCH(1,(A4795='Non Compliance input'!$A$5:$A$156)*(E4795&gt;='Non Compliance input'!$D$5:$D$156)*(F4795&lt;='Non Compliance input'!$E$5:$E$156)*('Non Compliance input'!$I$5:$I$156="Yes"),0))
),"","Yes")</f>
        <v/>
      </c>
      <c r="N4795" s="149" t="str">
        <f>IF(VLOOKUP($A4795,HourEndingOutage!$B$3:$F$746,5,0)="Outage","Outage","")</f>
        <v/>
      </c>
      <c r="O4795" s="18">
        <f t="shared" si="669"/>
        <v>0</v>
      </c>
      <c r="P4795" s="18" t="str">
        <f t="shared" si="670"/>
        <v/>
      </c>
      <c r="Q4795" s="18">
        <f t="shared" si="671"/>
        <v>0</v>
      </c>
      <c r="R4795" s="118"/>
    </row>
    <row r="4796" spans="1:18" x14ac:dyDescent="0.25">
      <c r="A4796" s="25">
        <f t="shared" si="672"/>
        <v>533</v>
      </c>
      <c r="B4796" s="23">
        <f t="shared" si="673"/>
        <v>44584</v>
      </c>
      <c r="C4796" s="24">
        <v>5</v>
      </c>
      <c r="D4796" s="54" t="str">
        <f t="shared" si="665"/>
        <v>ASET</v>
      </c>
      <c r="E4796" s="178"/>
      <c r="F4796" s="179"/>
      <c r="G4796" s="177"/>
      <c r="H4796" s="177"/>
      <c r="I4796" s="169">
        <f t="shared" si="666"/>
        <v>0</v>
      </c>
      <c r="J4796" s="149" t="str" cm="1">
        <f t="array" ref="J4796">IF(ISERROR(INDEX('Non Compliance input'!$H$5:$H$156,MATCH(1,(A4796='Non Compliance input'!$A$5:$A$156)*(F4796&gt;='Non Compliance input'!$D$5:$D$156)*(E4796&lt;'Non Compliance input'!$E$5:$E$156)*('Non Compliance input'!$H$5:$H$156="Yes"),0))
),"","Yes")</f>
        <v/>
      </c>
      <c r="K4796" s="149">
        <f t="shared" si="667"/>
        <v>0</v>
      </c>
      <c r="L4796" s="162">
        <f t="shared" si="668"/>
        <v>0</v>
      </c>
      <c r="M4796" s="162" t="str" cm="1">
        <f t="array" ref="M4796">IF(ISERROR(INDEX('Non Compliance input'!$I$5:$I$156,MATCH(1,(A4796='Non Compliance input'!$A$5:$A$156)*(E4796&gt;='Non Compliance input'!$D$5:$D$156)*(F4796&lt;='Non Compliance input'!$E$5:$E$156)*('Non Compliance input'!$I$5:$I$156="Yes"),0))
),"","Yes")</f>
        <v/>
      </c>
      <c r="N4796" s="149" t="str">
        <f>IF(VLOOKUP($A4796,HourEndingOutage!$B$3:$F$746,5,0)="Outage","Outage","")</f>
        <v/>
      </c>
      <c r="O4796" s="18">
        <f t="shared" si="669"/>
        <v>0</v>
      </c>
      <c r="P4796" s="18" t="str">
        <f t="shared" si="670"/>
        <v/>
      </c>
      <c r="Q4796" s="18">
        <f t="shared" si="671"/>
        <v>0</v>
      </c>
      <c r="R4796" s="118"/>
    </row>
    <row r="4797" spans="1:18" x14ac:dyDescent="0.25">
      <c r="A4797" s="25">
        <f t="shared" si="672"/>
        <v>533</v>
      </c>
      <c r="B4797" s="23">
        <f t="shared" si="673"/>
        <v>44584</v>
      </c>
      <c r="C4797" s="24">
        <v>5</v>
      </c>
      <c r="D4797" s="54" t="str">
        <f t="shared" si="665"/>
        <v>ASET</v>
      </c>
      <c r="E4797" s="178"/>
      <c r="F4797" s="179"/>
      <c r="G4797" s="177"/>
      <c r="H4797" s="177"/>
      <c r="I4797" s="169">
        <f t="shared" si="666"/>
        <v>0</v>
      </c>
      <c r="J4797" s="149" t="str" cm="1">
        <f t="array" ref="J4797">IF(ISERROR(INDEX('Non Compliance input'!$H$5:$H$156,MATCH(1,(A4797='Non Compliance input'!$A$5:$A$156)*(F4797&gt;='Non Compliance input'!$D$5:$D$156)*(E4797&lt;'Non Compliance input'!$E$5:$E$156)*('Non Compliance input'!$H$5:$H$156="Yes"),0))
),"","Yes")</f>
        <v/>
      </c>
      <c r="K4797" s="149">
        <f t="shared" si="667"/>
        <v>0</v>
      </c>
      <c r="L4797" s="162">
        <f t="shared" si="668"/>
        <v>0</v>
      </c>
      <c r="M4797" s="162" t="str" cm="1">
        <f t="array" ref="M4797">IF(ISERROR(INDEX('Non Compliance input'!$I$5:$I$156,MATCH(1,(A4797='Non Compliance input'!$A$5:$A$156)*(E4797&gt;='Non Compliance input'!$D$5:$D$156)*(F4797&lt;='Non Compliance input'!$E$5:$E$156)*('Non Compliance input'!$I$5:$I$156="Yes"),0))
),"","Yes")</f>
        <v/>
      </c>
      <c r="N4797" s="149" t="str">
        <f>IF(VLOOKUP($A4797,HourEndingOutage!$B$3:$F$746,5,0)="Outage","Outage","")</f>
        <v/>
      </c>
      <c r="O4797" s="18">
        <f t="shared" si="669"/>
        <v>0</v>
      </c>
      <c r="P4797" s="18" t="str">
        <f t="shared" si="670"/>
        <v/>
      </c>
      <c r="Q4797" s="18">
        <f t="shared" si="671"/>
        <v>0</v>
      </c>
      <c r="R4797" s="118"/>
    </row>
    <row r="4798" spans="1:18" x14ac:dyDescent="0.25">
      <c r="A4798" s="25">
        <f t="shared" si="672"/>
        <v>533</v>
      </c>
      <c r="B4798" s="23">
        <f t="shared" si="673"/>
        <v>44584</v>
      </c>
      <c r="C4798" s="24">
        <v>5</v>
      </c>
      <c r="D4798" s="54" t="str">
        <f t="shared" si="665"/>
        <v>ASET</v>
      </c>
      <c r="E4798" s="178"/>
      <c r="F4798" s="179"/>
      <c r="G4798" s="177"/>
      <c r="H4798" s="177"/>
      <c r="I4798" s="169">
        <f t="shared" si="666"/>
        <v>0</v>
      </c>
      <c r="J4798" s="149" t="str" cm="1">
        <f t="array" ref="J4798">IF(ISERROR(INDEX('Non Compliance input'!$H$5:$H$156,MATCH(1,(A4798='Non Compliance input'!$A$5:$A$156)*(F4798&gt;='Non Compliance input'!$D$5:$D$156)*(E4798&lt;'Non Compliance input'!$E$5:$E$156)*('Non Compliance input'!$H$5:$H$156="Yes"),0))
),"","Yes")</f>
        <v/>
      </c>
      <c r="K4798" s="149">
        <f t="shared" si="667"/>
        <v>0</v>
      </c>
      <c r="L4798" s="162">
        <f t="shared" si="668"/>
        <v>0</v>
      </c>
      <c r="M4798" s="162" t="str" cm="1">
        <f t="array" ref="M4798">IF(ISERROR(INDEX('Non Compliance input'!$I$5:$I$156,MATCH(1,(A4798='Non Compliance input'!$A$5:$A$156)*(E4798&gt;='Non Compliance input'!$D$5:$D$156)*(F4798&lt;='Non Compliance input'!$E$5:$E$156)*('Non Compliance input'!$I$5:$I$156="Yes"),0))
),"","Yes")</f>
        <v/>
      </c>
      <c r="N4798" s="149" t="str">
        <f>IF(VLOOKUP($A4798,HourEndingOutage!$B$3:$F$746,5,0)="Outage","Outage","")</f>
        <v/>
      </c>
      <c r="O4798" s="18">
        <f t="shared" si="669"/>
        <v>0</v>
      </c>
      <c r="P4798" s="18" t="str">
        <f t="shared" si="670"/>
        <v/>
      </c>
      <c r="Q4798" s="18">
        <f t="shared" si="671"/>
        <v>0</v>
      </c>
      <c r="R4798" s="118"/>
    </row>
    <row r="4799" spans="1:18" x14ac:dyDescent="0.25">
      <c r="A4799" s="25">
        <f t="shared" si="672"/>
        <v>533</v>
      </c>
      <c r="B4799" s="23">
        <f t="shared" si="673"/>
        <v>44584</v>
      </c>
      <c r="C4799" s="24">
        <v>5</v>
      </c>
      <c r="D4799" s="54" t="str">
        <f t="shared" si="665"/>
        <v>ASET</v>
      </c>
      <c r="E4799" s="178"/>
      <c r="F4799" s="179"/>
      <c r="G4799" s="177"/>
      <c r="H4799" s="177"/>
      <c r="I4799" s="169">
        <f t="shared" si="666"/>
        <v>0</v>
      </c>
      <c r="J4799" s="149" t="str" cm="1">
        <f t="array" ref="J4799">IF(ISERROR(INDEX('Non Compliance input'!$H$5:$H$156,MATCH(1,(A4799='Non Compliance input'!$A$5:$A$156)*(F4799&gt;='Non Compliance input'!$D$5:$D$156)*(E4799&lt;'Non Compliance input'!$E$5:$E$156)*('Non Compliance input'!$H$5:$H$156="Yes"),0))
),"","Yes")</f>
        <v/>
      </c>
      <c r="K4799" s="149">
        <f t="shared" si="667"/>
        <v>0</v>
      </c>
      <c r="L4799" s="162">
        <f t="shared" si="668"/>
        <v>0</v>
      </c>
      <c r="M4799" s="162" t="str" cm="1">
        <f t="array" ref="M4799">IF(ISERROR(INDEX('Non Compliance input'!$I$5:$I$156,MATCH(1,(A4799='Non Compliance input'!$A$5:$A$156)*(E4799&gt;='Non Compliance input'!$D$5:$D$156)*(F4799&lt;='Non Compliance input'!$E$5:$E$156)*('Non Compliance input'!$I$5:$I$156="Yes"),0))
),"","Yes")</f>
        <v/>
      </c>
      <c r="N4799" s="149" t="str">
        <f>IF(VLOOKUP($A4799,HourEndingOutage!$B$3:$F$746,5,0)="Outage","Outage","")</f>
        <v/>
      </c>
      <c r="O4799" s="18">
        <f t="shared" si="669"/>
        <v>0</v>
      </c>
      <c r="P4799" s="18" t="str">
        <f t="shared" si="670"/>
        <v/>
      </c>
      <c r="Q4799" s="18">
        <f t="shared" si="671"/>
        <v>0</v>
      </c>
      <c r="R4799" s="118"/>
    </row>
    <row r="4800" spans="1:18" x14ac:dyDescent="0.25">
      <c r="A4800" s="25">
        <f t="shared" si="672"/>
        <v>534</v>
      </c>
      <c r="B4800" s="23">
        <f t="shared" si="673"/>
        <v>44584</v>
      </c>
      <c r="C4800" s="24">
        <v>6</v>
      </c>
      <c r="D4800" s="54" t="str">
        <f t="shared" si="665"/>
        <v>ASET</v>
      </c>
      <c r="E4800" s="178"/>
      <c r="F4800" s="179"/>
      <c r="G4800" s="177"/>
      <c r="H4800" s="177"/>
      <c r="I4800" s="169">
        <f t="shared" si="666"/>
        <v>0</v>
      </c>
      <c r="J4800" s="149" t="str" cm="1">
        <f t="array" ref="J4800">IF(ISERROR(INDEX('Non Compliance input'!$H$5:$H$156,MATCH(1,(A4800='Non Compliance input'!$A$5:$A$156)*(F4800&gt;='Non Compliance input'!$D$5:$D$156)*(E4800&lt;'Non Compliance input'!$E$5:$E$156)*('Non Compliance input'!$H$5:$H$156="Yes"),0))
),"","Yes")</f>
        <v/>
      </c>
      <c r="K4800" s="149">
        <f t="shared" si="667"/>
        <v>0</v>
      </c>
      <c r="L4800" s="162">
        <f t="shared" si="668"/>
        <v>0</v>
      </c>
      <c r="M4800" s="162" t="str" cm="1">
        <f t="array" ref="M4800">IF(ISERROR(INDEX('Non Compliance input'!$I$5:$I$156,MATCH(1,(A4800='Non Compliance input'!$A$5:$A$156)*(E4800&gt;='Non Compliance input'!$D$5:$D$156)*(F4800&lt;='Non Compliance input'!$E$5:$E$156)*('Non Compliance input'!$I$5:$I$156="Yes"),0))
),"","Yes")</f>
        <v/>
      </c>
      <c r="N4800" s="149" t="str">
        <f>IF(VLOOKUP($A4800,HourEndingOutage!$B$3:$F$746,5,0)="Outage","Outage","")</f>
        <v/>
      </c>
      <c r="O4800" s="18">
        <f t="shared" si="669"/>
        <v>0</v>
      </c>
      <c r="P4800" s="18" t="str">
        <f t="shared" si="670"/>
        <v/>
      </c>
      <c r="Q4800" s="18">
        <f t="shared" si="671"/>
        <v>0</v>
      </c>
      <c r="R4800" s="118"/>
    </row>
    <row r="4801" spans="1:18" x14ac:dyDescent="0.25">
      <c r="A4801" s="25">
        <f t="shared" si="672"/>
        <v>534</v>
      </c>
      <c r="B4801" s="23">
        <f t="shared" si="673"/>
        <v>44584</v>
      </c>
      <c r="C4801" s="24">
        <v>6</v>
      </c>
      <c r="D4801" s="54" t="str">
        <f t="shared" si="665"/>
        <v>ASET</v>
      </c>
      <c r="E4801" s="178"/>
      <c r="F4801" s="179"/>
      <c r="G4801" s="177"/>
      <c r="H4801" s="177"/>
      <c r="I4801" s="169">
        <f t="shared" si="666"/>
        <v>0</v>
      </c>
      <c r="J4801" s="149" t="str" cm="1">
        <f t="array" ref="J4801">IF(ISERROR(INDEX('Non Compliance input'!$H$5:$H$156,MATCH(1,(A4801='Non Compliance input'!$A$5:$A$156)*(F4801&gt;='Non Compliance input'!$D$5:$D$156)*(E4801&lt;'Non Compliance input'!$E$5:$E$156)*('Non Compliance input'!$H$5:$H$156="Yes"),0))
),"","Yes")</f>
        <v/>
      </c>
      <c r="K4801" s="149">
        <f t="shared" si="667"/>
        <v>0</v>
      </c>
      <c r="L4801" s="162">
        <f t="shared" si="668"/>
        <v>0</v>
      </c>
      <c r="M4801" s="162" t="str" cm="1">
        <f t="array" ref="M4801">IF(ISERROR(INDEX('Non Compliance input'!$I$5:$I$156,MATCH(1,(A4801='Non Compliance input'!$A$5:$A$156)*(E4801&gt;='Non Compliance input'!$D$5:$D$156)*(F4801&lt;='Non Compliance input'!$E$5:$E$156)*('Non Compliance input'!$I$5:$I$156="Yes"),0))
),"","Yes")</f>
        <v/>
      </c>
      <c r="N4801" s="149" t="str">
        <f>IF(VLOOKUP($A4801,HourEndingOutage!$B$3:$F$746,5,0)="Outage","Outage","")</f>
        <v/>
      </c>
      <c r="O4801" s="18">
        <f t="shared" si="669"/>
        <v>0</v>
      </c>
      <c r="P4801" s="18" t="str">
        <f t="shared" si="670"/>
        <v/>
      </c>
      <c r="Q4801" s="18">
        <f t="shared" si="671"/>
        <v>0</v>
      </c>
      <c r="R4801" s="118"/>
    </row>
    <row r="4802" spans="1:18" x14ac:dyDescent="0.25">
      <c r="A4802" s="25">
        <f t="shared" si="672"/>
        <v>534</v>
      </c>
      <c r="B4802" s="23">
        <f t="shared" si="673"/>
        <v>44584</v>
      </c>
      <c r="C4802" s="24">
        <v>6</v>
      </c>
      <c r="D4802" s="54" t="str">
        <f t="shared" ref="D4802:D4865" si="674">Unit</f>
        <v>ASET</v>
      </c>
      <c r="E4802" s="178"/>
      <c r="F4802" s="179"/>
      <c r="G4802" s="177"/>
      <c r="H4802" s="177"/>
      <c r="I4802" s="169">
        <f t="shared" si="666"/>
        <v>0</v>
      </c>
      <c r="J4802" s="149" t="str" cm="1">
        <f t="array" ref="J4802">IF(ISERROR(INDEX('Non Compliance input'!$H$5:$H$156,MATCH(1,(A4802='Non Compliance input'!$A$5:$A$156)*(F4802&gt;='Non Compliance input'!$D$5:$D$156)*(E4802&lt;'Non Compliance input'!$E$5:$E$156)*('Non Compliance input'!$H$5:$H$156="Yes"),0))
),"","Yes")</f>
        <v/>
      </c>
      <c r="K4802" s="149">
        <f t="shared" si="667"/>
        <v>0</v>
      </c>
      <c r="L4802" s="162">
        <f t="shared" si="668"/>
        <v>0</v>
      </c>
      <c r="M4802" s="162" t="str" cm="1">
        <f t="array" ref="M4802">IF(ISERROR(INDEX('Non Compliance input'!$I$5:$I$156,MATCH(1,(A4802='Non Compliance input'!$A$5:$A$156)*(E4802&gt;='Non Compliance input'!$D$5:$D$156)*(F4802&lt;='Non Compliance input'!$E$5:$E$156)*('Non Compliance input'!$I$5:$I$156="Yes"),0))
),"","Yes")</f>
        <v/>
      </c>
      <c r="N4802" s="149" t="str">
        <f>IF(VLOOKUP($A4802,HourEndingOutage!$B$3:$F$746,5,0)="Outage","Outage","")</f>
        <v/>
      </c>
      <c r="O4802" s="18">
        <f t="shared" si="669"/>
        <v>0</v>
      </c>
      <c r="P4802" s="18" t="str">
        <f t="shared" si="670"/>
        <v/>
      </c>
      <c r="Q4802" s="18">
        <f t="shared" si="671"/>
        <v>0</v>
      </c>
      <c r="R4802" s="118"/>
    </row>
    <row r="4803" spans="1:18" x14ac:dyDescent="0.25">
      <c r="A4803" s="25">
        <f t="shared" si="672"/>
        <v>534</v>
      </c>
      <c r="B4803" s="23">
        <f t="shared" si="673"/>
        <v>44584</v>
      </c>
      <c r="C4803" s="24">
        <v>6</v>
      </c>
      <c r="D4803" s="54" t="str">
        <f t="shared" si="674"/>
        <v>ASET</v>
      </c>
      <c r="E4803" s="178"/>
      <c r="F4803" s="179"/>
      <c r="G4803" s="177"/>
      <c r="H4803" s="177"/>
      <c r="I4803" s="169">
        <f t="shared" ref="I4803:I4866" si="675">IF(AND(LEN(E4803)&gt;2,LEN(F4803)&gt;2)=TRUE,(ROUND((F4803-E4803)*1440,0)),0)</f>
        <v>0</v>
      </c>
      <c r="J4803" s="149" t="str" cm="1">
        <f t="array" ref="J4803">IF(ISERROR(INDEX('Non Compliance input'!$H$5:$H$156,MATCH(1,(A4803='Non Compliance input'!$A$5:$A$156)*(F4803&gt;='Non Compliance input'!$D$5:$D$156)*(E4803&lt;'Non Compliance input'!$E$5:$E$156)*('Non Compliance input'!$H$5:$H$156="Yes"),0))
),"","Yes")</f>
        <v/>
      </c>
      <c r="K4803" s="149">
        <f t="shared" ref="K4803:K4866" si="676">IF(J4803="Yes",0,MIN(H4803,G4803,IF(H4803="",0,Contract_Volume)))</f>
        <v>0</v>
      </c>
      <c r="L4803" s="162">
        <f t="shared" ref="L4803:L4866" si="677">IF(J4803="Yes",0,(MIN(H4803,G4803)*(I4803/60)))</f>
        <v>0</v>
      </c>
      <c r="M4803" s="162" t="str" cm="1">
        <f t="array" ref="M4803">IF(ISERROR(INDEX('Non Compliance input'!$I$5:$I$156,MATCH(1,(A4803='Non Compliance input'!$A$5:$A$156)*(E4803&gt;='Non Compliance input'!$D$5:$D$156)*(F4803&lt;='Non Compliance input'!$E$5:$E$156)*('Non Compliance input'!$I$5:$I$156="Yes"),0))
),"","Yes")</f>
        <v/>
      </c>
      <c r="N4803" s="149" t="str">
        <f>IF(VLOOKUP($A4803,HourEndingOutage!$B$3:$F$746,5,0)="Outage","Outage","")</f>
        <v/>
      </c>
      <c r="O4803" s="18">
        <f t="shared" ref="O4803:O4866" si="678">IF(OR(M4803="Yes",N4803="Outage"),0,(K4803*(I4803/60))*Arming)</f>
        <v>0</v>
      </c>
      <c r="P4803" s="18" t="str">
        <f t="shared" ref="P4803:P4866" si="679">IF(ISERROR(VLOOKUP($A4803,FTShour,1,0)),"","Yes")</f>
        <v/>
      </c>
      <c r="Q4803" s="18">
        <f t="shared" si="671"/>
        <v>0</v>
      </c>
      <c r="R4803" s="118"/>
    </row>
    <row r="4804" spans="1:18" x14ac:dyDescent="0.25">
      <c r="A4804" s="25">
        <f t="shared" si="672"/>
        <v>534</v>
      </c>
      <c r="B4804" s="23">
        <f t="shared" si="673"/>
        <v>44584</v>
      </c>
      <c r="C4804" s="24">
        <v>6</v>
      </c>
      <c r="D4804" s="54" t="str">
        <f t="shared" si="674"/>
        <v>ASET</v>
      </c>
      <c r="E4804" s="178"/>
      <c r="F4804" s="179"/>
      <c r="G4804" s="177"/>
      <c r="H4804" s="177"/>
      <c r="I4804" s="169">
        <f t="shared" si="675"/>
        <v>0</v>
      </c>
      <c r="J4804" s="149" t="str" cm="1">
        <f t="array" ref="J4804">IF(ISERROR(INDEX('Non Compliance input'!$H$5:$H$156,MATCH(1,(A4804='Non Compliance input'!$A$5:$A$156)*(F4804&gt;='Non Compliance input'!$D$5:$D$156)*(E4804&lt;'Non Compliance input'!$E$5:$E$156)*('Non Compliance input'!$H$5:$H$156="Yes"),0))
),"","Yes")</f>
        <v/>
      </c>
      <c r="K4804" s="149">
        <f t="shared" si="676"/>
        <v>0</v>
      </c>
      <c r="L4804" s="162">
        <f t="shared" si="677"/>
        <v>0</v>
      </c>
      <c r="M4804" s="162" t="str" cm="1">
        <f t="array" ref="M4804">IF(ISERROR(INDEX('Non Compliance input'!$I$5:$I$156,MATCH(1,(A4804='Non Compliance input'!$A$5:$A$156)*(E4804&gt;='Non Compliance input'!$D$5:$D$156)*(F4804&lt;='Non Compliance input'!$E$5:$E$156)*('Non Compliance input'!$I$5:$I$156="Yes"),0))
),"","Yes")</f>
        <v/>
      </c>
      <c r="N4804" s="149" t="str">
        <f>IF(VLOOKUP($A4804,HourEndingOutage!$B$3:$F$746,5,0)="Outage","Outage","")</f>
        <v/>
      </c>
      <c r="O4804" s="18">
        <f t="shared" si="678"/>
        <v>0</v>
      </c>
      <c r="P4804" s="18" t="str">
        <f t="shared" si="679"/>
        <v/>
      </c>
      <c r="Q4804" s="18">
        <f t="shared" ref="Q4804:Q4867" si="680">IF(P4804="Yes",-O4804,0)</f>
        <v>0</v>
      </c>
      <c r="R4804" s="118"/>
    </row>
    <row r="4805" spans="1:18" x14ac:dyDescent="0.25">
      <c r="A4805" s="25">
        <f t="shared" si="672"/>
        <v>534</v>
      </c>
      <c r="B4805" s="23">
        <f t="shared" si="673"/>
        <v>44584</v>
      </c>
      <c r="C4805" s="24">
        <v>6</v>
      </c>
      <c r="D4805" s="54" t="str">
        <f t="shared" si="674"/>
        <v>ASET</v>
      </c>
      <c r="E4805" s="178"/>
      <c r="F4805" s="179"/>
      <c r="G4805" s="177"/>
      <c r="H4805" s="177"/>
      <c r="I4805" s="169">
        <f t="shared" si="675"/>
        <v>0</v>
      </c>
      <c r="J4805" s="149" t="str" cm="1">
        <f t="array" ref="J4805">IF(ISERROR(INDEX('Non Compliance input'!$H$5:$H$156,MATCH(1,(A4805='Non Compliance input'!$A$5:$A$156)*(F4805&gt;='Non Compliance input'!$D$5:$D$156)*(E4805&lt;'Non Compliance input'!$E$5:$E$156)*('Non Compliance input'!$H$5:$H$156="Yes"),0))
),"","Yes")</f>
        <v/>
      </c>
      <c r="K4805" s="149">
        <f t="shared" si="676"/>
        <v>0</v>
      </c>
      <c r="L4805" s="162">
        <f t="shared" si="677"/>
        <v>0</v>
      </c>
      <c r="M4805" s="162" t="str" cm="1">
        <f t="array" ref="M4805">IF(ISERROR(INDEX('Non Compliance input'!$I$5:$I$156,MATCH(1,(A4805='Non Compliance input'!$A$5:$A$156)*(E4805&gt;='Non Compliance input'!$D$5:$D$156)*(F4805&lt;='Non Compliance input'!$E$5:$E$156)*('Non Compliance input'!$I$5:$I$156="Yes"),0))
),"","Yes")</f>
        <v/>
      </c>
      <c r="N4805" s="149" t="str">
        <f>IF(VLOOKUP($A4805,HourEndingOutage!$B$3:$F$746,5,0)="Outage","Outage","")</f>
        <v/>
      </c>
      <c r="O4805" s="18">
        <f t="shared" si="678"/>
        <v>0</v>
      </c>
      <c r="P4805" s="18" t="str">
        <f t="shared" si="679"/>
        <v/>
      </c>
      <c r="Q4805" s="18">
        <f t="shared" si="680"/>
        <v>0</v>
      </c>
      <c r="R4805" s="118"/>
    </row>
    <row r="4806" spans="1:18" x14ac:dyDescent="0.25">
      <c r="A4806" s="25">
        <f t="shared" si="672"/>
        <v>534</v>
      </c>
      <c r="B4806" s="23">
        <f t="shared" si="673"/>
        <v>44584</v>
      </c>
      <c r="C4806" s="24">
        <v>6</v>
      </c>
      <c r="D4806" s="54" t="str">
        <f t="shared" si="674"/>
        <v>ASET</v>
      </c>
      <c r="E4806" s="178"/>
      <c r="F4806" s="179"/>
      <c r="G4806" s="177"/>
      <c r="H4806" s="177"/>
      <c r="I4806" s="169">
        <f t="shared" si="675"/>
        <v>0</v>
      </c>
      <c r="J4806" s="149" t="str" cm="1">
        <f t="array" ref="J4806">IF(ISERROR(INDEX('Non Compliance input'!$H$5:$H$156,MATCH(1,(A4806='Non Compliance input'!$A$5:$A$156)*(F4806&gt;='Non Compliance input'!$D$5:$D$156)*(E4806&lt;'Non Compliance input'!$E$5:$E$156)*('Non Compliance input'!$H$5:$H$156="Yes"),0))
),"","Yes")</f>
        <v/>
      </c>
      <c r="K4806" s="149">
        <f t="shared" si="676"/>
        <v>0</v>
      </c>
      <c r="L4806" s="162">
        <f t="shared" si="677"/>
        <v>0</v>
      </c>
      <c r="M4806" s="162" t="str" cm="1">
        <f t="array" ref="M4806">IF(ISERROR(INDEX('Non Compliance input'!$I$5:$I$156,MATCH(1,(A4806='Non Compliance input'!$A$5:$A$156)*(E4806&gt;='Non Compliance input'!$D$5:$D$156)*(F4806&lt;='Non Compliance input'!$E$5:$E$156)*('Non Compliance input'!$I$5:$I$156="Yes"),0))
),"","Yes")</f>
        <v/>
      </c>
      <c r="N4806" s="149" t="str">
        <f>IF(VLOOKUP($A4806,HourEndingOutage!$B$3:$F$746,5,0)="Outage","Outage","")</f>
        <v/>
      </c>
      <c r="O4806" s="18">
        <f t="shared" si="678"/>
        <v>0</v>
      </c>
      <c r="P4806" s="18" t="str">
        <f t="shared" si="679"/>
        <v/>
      </c>
      <c r="Q4806" s="18">
        <f t="shared" si="680"/>
        <v>0</v>
      </c>
      <c r="R4806" s="118"/>
    </row>
    <row r="4807" spans="1:18" x14ac:dyDescent="0.25">
      <c r="A4807" s="25">
        <f t="shared" si="672"/>
        <v>534</v>
      </c>
      <c r="B4807" s="23">
        <f t="shared" si="673"/>
        <v>44584</v>
      </c>
      <c r="C4807" s="24">
        <v>6</v>
      </c>
      <c r="D4807" s="54" t="str">
        <f t="shared" si="674"/>
        <v>ASET</v>
      </c>
      <c r="E4807" s="178"/>
      <c r="F4807" s="179"/>
      <c r="G4807" s="177"/>
      <c r="H4807" s="177"/>
      <c r="I4807" s="169">
        <f t="shared" si="675"/>
        <v>0</v>
      </c>
      <c r="J4807" s="149" t="str" cm="1">
        <f t="array" ref="J4807">IF(ISERROR(INDEX('Non Compliance input'!$H$5:$H$156,MATCH(1,(A4807='Non Compliance input'!$A$5:$A$156)*(F4807&gt;='Non Compliance input'!$D$5:$D$156)*(E4807&lt;'Non Compliance input'!$E$5:$E$156)*('Non Compliance input'!$H$5:$H$156="Yes"),0))
),"","Yes")</f>
        <v/>
      </c>
      <c r="K4807" s="149">
        <f t="shared" si="676"/>
        <v>0</v>
      </c>
      <c r="L4807" s="162">
        <f t="shared" si="677"/>
        <v>0</v>
      </c>
      <c r="M4807" s="162" t="str" cm="1">
        <f t="array" ref="M4807">IF(ISERROR(INDEX('Non Compliance input'!$I$5:$I$156,MATCH(1,(A4807='Non Compliance input'!$A$5:$A$156)*(E4807&gt;='Non Compliance input'!$D$5:$D$156)*(F4807&lt;='Non Compliance input'!$E$5:$E$156)*('Non Compliance input'!$I$5:$I$156="Yes"),0))
),"","Yes")</f>
        <v/>
      </c>
      <c r="N4807" s="149" t="str">
        <f>IF(VLOOKUP($A4807,HourEndingOutage!$B$3:$F$746,5,0)="Outage","Outage","")</f>
        <v/>
      </c>
      <c r="O4807" s="18">
        <f t="shared" si="678"/>
        <v>0</v>
      </c>
      <c r="P4807" s="18" t="str">
        <f t="shared" si="679"/>
        <v/>
      </c>
      <c r="Q4807" s="18">
        <f t="shared" si="680"/>
        <v>0</v>
      </c>
      <c r="R4807" s="118"/>
    </row>
    <row r="4808" spans="1:18" x14ac:dyDescent="0.25">
      <c r="A4808" s="25">
        <f t="shared" si="672"/>
        <v>534</v>
      </c>
      <c r="B4808" s="23">
        <f t="shared" si="673"/>
        <v>44584</v>
      </c>
      <c r="C4808" s="24">
        <v>6</v>
      </c>
      <c r="D4808" s="54" t="str">
        <f t="shared" si="674"/>
        <v>ASET</v>
      </c>
      <c r="E4808" s="178"/>
      <c r="F4808" s="179"/>
      <c r="G4808" s="177"/>
      <c r="H4808" s="177"/>
      <c r="I4808" s="169">
        <f t="shared" si="675"/>
        <v>0</v>
      </c>
      <c r="J4808" s="149" t="str" cm="1">
        <f t="array" ref="J4808">IF(ISERROR(INDEX('Non Compliance input'!$H$5:$H$156,MATCH(1,(A4808='Non Compliance input'!$A$5:$A$156)*(F4808&gt;='Non Compliance input'!$D$5:$D$156)*(E4808&lt;'Non Compliance input'!$E$5:$E$156)*('Non Compliance input'!$H$5:$H$156="Yes"),0))
),"","Yes")</f>
        <v/>
      </c>
      <c r="K4808" s="149">
        <f t="shared" si="676"/>
        <v>0</v>
      </c>
      <c r="L4808" s="162">
        <f t="shared" si="677"/>
        <v>0</v>
      </c>
      <c r="M4808" s="162" t="str" cm="1">
        <f t="array" ref="M4808">IF(ISERROR(INDEX('Non Compliance input'!$I$5:$I$156,MATCH(1,(A4808='Non Compliance input'!$A$5:$A$156)*(E4808&gt;='Non Compliance input'!$D$5:$D$156)*(F4808&lt;='Non Compliance input'!$E$5:$E$156)*('Non Compliance input'!$I$5:$I$156="Yes"),0))
),"","Yes")</f>
        <v/>
      </c>
      <c r="N4808" s="149" t="str">
        <f>IF(VLOOKUP($A4808,HourEndingOutage!$B$3:$F$746,5,0)="Outage","Outage","")</f>
        <v/>
      </c>
      <c r="O4808" s="18">
        <f t="shared" si="678"/>
        <v>0</v>
      </c>
      <c r="P4808" s="18" t="str">
        <f t="shared" si="679"/>
        <v/>
      </c>
      <c r="Q4808" s="18">
        <f t="shared" si="680"/>
        <v>0</v>
      </c>
      <c r="R4808" s="118"/>
    </row>
    <row r="4809" spans="1:18" x14ac:dyDescent="0.25">
      <c r="A4809" s="25">
        <f t="shared" si="672"/>
        <v>535</v>
      </c>
      <c r="B4809" s="23">
        <f t="shared" si="673"/>
        <v>44584</v>
      </c>
      <c r="C4809" s="24">
        <v>7</v>
      </c>
      <c r="D4809" s="54" t="str">
        <f t="shared" si="674"/>
        <v>ASET</v>
      </c>
      <c r="E4809" s="178"/>
      <c r="F4809" s="179"/>
      <c r="G4809" s="177"/>
      <c r="H4809" s="177"/>
      <c r="I4809" s="169">
        <f t="shared" si="675"/>
        <v>0</v>
      </c>
      <c r="J4809" s="149" t="str" cm="1">
        <f t="array" ref="J4809">IF(ISERROR(INDEX('Non Compliance input'!$H$5:$H$156,MATCH(1,(A4809='Non Compliance input'!$A$5:$A$156)*(F4809&gt;='Non Compliance input'!$D$5:$D$156)*(E4809&lt;'Non Compliance input'!$E$5:$E$156)*('Non Compliance input'!$H$5:$H$156="Yes"),0))
),"","Yes")</f>
        <v/>
      </c>
      <c r="K4809" s="149">
        <f t="shared" si="676"/>
        <v>0</v>
      </c>
      <c r="L4809" s="162">
        <f t="shared" si="677"/>
        <v>0</v>
      </c>
      <c r="M4809" s="162" t="str" cm="1">
        <f t="array" ref="M4809">IF(ISERROR(INDEX('Non Compliance input'!$I$5:$I$156,MATCH(1,(A4809='Non Compliance input'!$A$5:$A$156)*(E4809&gt;='Non Compliance input'!$D$5:$D$156)*(F4809&lt;='Non Compliance input'!$E$5:$E$156)*('Non Compliance input'!$I$5:$I$156="Yes"),0))
),"","Yes")</f>
        <v/>
      </c>
      <c r="N4809" s="149" t="str">
        <f>IF(VLOOKUP($A4809,HourEndingOutage!$B$3:$F$746,5,0)="Outage","Outage","")</f>
        <v/>
      </c>
      <c r="O4809" s="18">
        <f t="shared" si="678"/>
        <v>0</v>
      </c>
      <c r="P4809" s="18" t="str">
        <f t="shared" si="679"/>
        <v/>
      </c>
      <c r="Q4809" s="18">
        <f t="shared" si="680"/>
        <v>0</v>
      </c>
      <c r="R4809" s="118"/>
    </row>
    <row r="4810" spans="1:18" x14ac:dyDescent="0.25">
      <c r="A4810" s="25">
        <f t="shared" si="672"/>
        <v>535</v>
      </c>
      <c r="B4810" s="23">
        <f t="shared" si="673"/>
        <v>44584</v>
      </c>
      <c r="C4810" s="24">
        <v>7</v>
      </c>
      <c r="D4810" s="54" t="str">
        <f t="shared" si="674"/>
        <v>ASET</v>
      </c>
      <c r="E4810" s="178"/>
      <c r="F4810" s="179"/>
      <c r="G4810" s="177"/>
      <c r="H4810" s="177"/>
      <c r="I4810" s="169">
        <f t="shared" si="675"/>
        <v>0</v>
      </c>
      <c r="J4810" s="149" t="str" cm="1">
        <f t="array" ref="J4810">IF(ISERROR(INDEX('Non Compliance input'!$H$5:$H$156,MATCH(1,(A4810='Non Compliance input'!$A$5:$A$156)*(F4810&gt;='Non Compliance input'!$D$5:$D$156)*(E4810&lt;'Non Compliance input'!$E$5:$E$156)*('Non Compliance input'!$H$5:$H$156="Yes"),0))
),"","Yes")</f>
        <v/>
      </c>
      <c r="K4810" s="149">
        <f t="shared" si="676"/>
        <v>0</v>
      </c>
      <c r="L4810" s="162">
        <f t="shared" si="677"/>
        <v>0</v>
      </c>
      <c r="M4810" s="162" t="str" cm="1">
        <f t="array" ref="M4810">IF(ISERROR(INDEX('Non Compliance input'!$I$5:$I$156,MATCH(1,(A4810='Non Compliance input'!$A$5:$A$156)*(E4810&gt;='Non Compliance input'!$D$5:$D$156)*(F4810&lt;='Non Compliance input'!$E$5:$E$156)*('Non Compliance input'!$I$5:$I$156="Yes"),0))
),"","Yes")</f>
        <v/>
      </c>
      <c r="N4810" s="149" t="str">
        <f>IF(VLOOKUP($A4810,HourEndingOutage!$B$3:$F$746,5,0)="Outage","Outage","")</f>
        <v/>
      </c>
      <c r="O4810" s="18">
        <f t="shared" si="678"/>
        <v>0</v>
      </c>
      <c r="P4810" s="18" t="str">
        <f t="shared" si="679"/>
        <v/>
      </c>
      <c r="Q4810" s="18">
        <f t="shared" si="680"/>
        <v>0</v>
      </c>
      <c r="R4810" s="118"/>
    </row>
    <row r="4811" spans="1:18" x14ac:dyDescent="0.25">
      <c r="A4811" s="25">
        <f t="shared" si="672"/>
        <v>535</v>
      </c>
      <c r="B4811" s="23">
        <f t="shared" si="673"/>
        <v>44584</v>
      </c>
      <c r="C4811" s="24">
        <v>7</v>
      </c>
      <c r="D4811" s="54" t="str">
        <f t="shared" si="674"/>
        <v>ASET</v>
      </c>
      <c r="E4811" s="178"/>
      <c r="F4811" s="179"/>
      <c r="G4811" s="177"/>
      <c r="H4811" s="177"/>
      <c r="I4811" s="169">
        <f t="shared" si="675"/>
        <v>0</v>
      </c>
      <c r="J4811" s="149" t="str" cm="1">
        <f t="array" ref="J4811">IF(ISERROR(INDEX('Non Compliance input'!$H$5:$H$156,MATCH(1,(A4811='Non Compliance input'!$A$5:$A$156)*(F4811&gt;='Non Compliance input'!$D$5:$D$156)*(E4811&lt;'Non Compliance input'!$E$5:$E$156)*('Non Compliance input'!$H$5:$H$156="Yes"),0))
),"","Yes")</f>
        <v/>
      </c>
      <c r="K4811" s="149">
        <f t="shared" si="676"/>
        <v>0</v>
      </c>
      <c r="L4811" s="162">
        <f t="shared" si="677"/>
        <v>0</v>
      </c>
      <c r="M4811" s="162" t="str" cm="1">
        <f t="array" ref="M4811">IF(ISERROR(INDEX('Non Compliance input'!$I$5:$I$156,MATCH(1,(A4811='Non Compliance input'!$A$5:$A$156)*(E4811&gt;='Non Compliance input'!$D$5:$D$156)*(F4811&lt;='Non Compliance input'!$E$5:$E$156)*('Non Compliance input'!$I$5:$I$156="Yes"),0))
),"","Yes")</f>
        <v/>
      </c>
      <c r="N4811" s="149" t="str">
        <f>IF(VLOOKUP($A4811,HourEndingOutage!$B$3:$F$746,5,0)="Outage","Outage","")</f>
        <v/>
      </c>
      <c r="O4811" s="18">
        <f t="shared" si="678"/>
        <v>0</v>
      </c>
      <c r="P4811" s="18" t="str">
        <f t="shared" si="679"/>
        <v/>
      </c>
      <c r="Q4811" s="18">
        <f t="shared" si="680"/>
        <v>0</v>
      </c>
      <c r="R4811" s="118"/>
    </row>
    <row r="4812" spans="1:18" x14ac:dyDescent="0.25">
      <c r="A4812" s="25">
        <f t="shared" si="672"/>
        <v>535</v>
      </c>
      <c r="B4812" s="23">
        <f t="shared" si="673"/>
        <v>44584</v>
      </c>
      <c r="C4812" s="24">
        <v>7</v>
      </c>
      <c r="D4812" s="54" t="str">
        <f t="shared" si="674"/>
        <v>ASET</v>
      </c>
      <c r="E4812" s="178"/>
      <c r="F4812" s="179"/>
      <c r="G4812" s="177"/>
      <c r="H4812" s="177"/>
      <c r="I4812" s="169">
        <f t="shared" si="675"/>
        <v>0</v>
      </c>
      <c r="J4812" s="149" t="str" cm="1">
        <f t="array" ref="J4812">IF(ISERROR(INDEX('Non Compliance input'!$H$5:$H$156,MATCH(1,(A4812='Non Compliance input'!$A$5:$A$156)*(F4812&gt;='Non Compliance input'!$D$5:$D$156)*(E4812&lt;'Non Compliance input'!$E$5:$E$156)*('Non Compliance input'!$H$5:$H$156="Yes"),0))
),"","Yes")</f>
        <v/>
      </c>
      <c r="K4812" s="149">
        <f t="shared" si="676"/>
        <v>0</v>
      </c>
      <c r="L4812" s="162">
        <f t="shared" si="677"/>
        <v>0</v>
      </c>
      <c r="M4812" s="162" t="str" cm="1">
        <f t="array" ref="M4812">IF(ISERROR(INDEX('Non Compliance input'!$I$5:$I$156,MATCH(1,(A4812='Non Compliance input'!$A$5:$A$156)*(E4812&gt;='Non Compliance input'!$D$5:$D$156)*(F4812&lt;='Non Compliance input'!$E$5:$E$156)*('Non Compliance input'!$I$5:$I$156="Yes"),0))
),"","Yes")</f>
        <v/>
      </c>
      <c r="N4812" s="149" t="str">
        <f>IF(VLOOKUP($A4812,HourEndingOutage!$B$3:$F$746,5,0)="Outage","Outage","")</f>
        <v/>
      </c>
      <c r="O4812" s="18">
        <f t="shared" si="678"/>
        <v>0</v>
      </c>
      <c r="P4812" s="18" t="str">
        <f t="shared" si="679"/>
        <v/>
      </c>
      <c r="Q4812" s="18">
        <f t="shared" si="680"/>
        <v>0</v>
      </c>
      <c r="R4812" s="118"/>
    </row>
    <row r="4813" spans="1:18" x14ac:dyDescent="0.25">
      <c r="A4813" s="25">
        <f t="shared" si="672"/>
        <v>535</v>
      </c>
      <c r="B4813" s="23">
        <f t="shared" si="673"/>
        <v>44584</v>
      </c>
      <c r="C4813" s="24">
        <v>7</v>
      </c>
      <c r="D4813" s="54" t="str">
        <f t="shared" si="674"/>
        <v>ASET</v>
      </c>
      <c r="E4813" s="178"/>
      <c r="F4813" s="179"/>
      <c r="G4813" s="177"/>
      <c r="H4813" s="177"/>
      <c r="I4813" s="169">
        <f t="shared" si="675"/>
        <v>0</v>
      </c>
      <c r="J4813" s="149" t="str" cm="1">
        <f t="array" ref="J4813">IF(ISERROR(INDEX('Non Compliance input'!$H$5:$H$156,MATCH(1,(A4813='Non Compliance input'!$A$5:$A$156)*(F4813&gt;='Non Compliance input'!$D$5:$D$156)*(E4813&lt;'Non Compliance input'!$E$5:$E$156)*('Non Compliance input'!$H$5:$H$156="Yes"),0))
),"","Yes")</f>
        <v/>
      </c>
      <c r="K4813" s="149">
        <f t="shared" si="676"/>
        <v>0</v>
      </c>
      <c r="L4813" s="162">
        <f t="shared" si="677"/>
        <v>0</v>
      </c>
      <c r="M4813" s="162" t="str" cm="1">
        <f t="array" ref="M4813">IF(ISERROR(INDEX('Non Compliance input'!$I$5:$I$156,MATCH(1,(A4813='Non Compliance input'!$A$5:$A$156)*(E4813&gt;='Non Compliance input'!$D$5:$D$156)*(F4813&lt;='Non Compliance input'!$E$5:$E$156)*('Non Compliance input'!$I$5:$I$156="Yes"),0))
),"","Yes")</f>
        <v/>
      </c>
      <c r="N4813" s="149" t="str">
        <f>IF(VLOOKUP($A4813,HourEndingOutage!$B$3:$F$746,5,0)="Outage","Outage","")</f>
        <v/>
      </c>
      <c r="O4813" s="18">
        <f t="shared" si="678"/>
        <v>0</v>
      </c>
      <c r="P4813" s="18" t="str">
        <f t="shared" si="679"/>
        <v/>
      </c>
      <c r="Q4813" s="18">
        <f t="shared" si="680"/>
        <v>0</v>
      </c>
      <c r="R4813" s="118"/>
    </row>
    <row r="4814" spans="1:18" x14ac:dyDescent="0.25">
      <c r="A4814" s="25">
        <f t="shared" si="672"/>
        <v>535</v>
      </c>
      <c r="B4814" s="23">
        <f t="shared" si="673"/>
        <v>44584</v>
      </c>
      <c r="C4814" s="24">
        <v>7</v>
      </c>
      <c r="D4814" s="54" t="str">
        <f t="shared" si="674"/>
        <v>ASET</v>
      </c>
      <c r="E4814" s="178"/>
      <c r="F4814" s="179"/>
      <c r="G4814" s="177"/>
      <c r="H4814" s="177"/>
      <c r="I4814" s="169">
        <f t="shared" si="675"/>
        <v>0</v>
      </c>
      <c r="J4814" s="149" t="str" cm="1">
        <f t="array" ref="J4814">IF(ISERROR(INDEX('Non Compliance input'!$H$5:$H$156,MATCH(1,(A4814='Non Compliance input'!$A$5:$A$156)*(F4814&gt;='Non Compliance input'!$D$5:$D$156)*(E4814&lt;'Non Compliance input'!$E$5:$E$156)*('Non Compliance input'!$H$5:$H$156="Yes"),0))
),"","Yes")</f>
        <v/>
      </c>
      <c r="K4814" s="149">
        <f t="shared" si="676"/>
        <v>0</v>
      </c>
      <c r="L4814" s="162">
        <f t="shared" si="677"/>
        <v>0</v>
      </c>
      <c r="M4814" s="162" t="str" cm="1">
        <f t="array" ref="M4814">IF(ISERROR(INDEX('Non Compliance input'!$I$5:$I$156,MATCH(1,(A4814='Non Compliance input'!$A$5:$A$156)*(E4814&gt;='Non Compliance input'!$D$5:$D$156)*(F4814&lt;='Non Compliance input'!$E$5:$E$156)*('Non Compliance input'!$I$5:$I$156="Yes"),0))
),"","Yes")</f>
        <v/>
      </c>
      <c r="N4814" s="149" t="str">
        <f>IF(VLOOKUP($A4814,HourEndingOutage!$B$3:$F$746,5,0)="Outage","Outage","")</f>
        <v/>
      </c>
      <c r="O4814" s="18">
        <f t="shared" si="678"/>
        <v>0</v>
      </c>
      <c r="P4814" s="18" t="str">
        <f t="shared" si="679"/>
        <v/>
      </c>
      <c r="Q4814" s="18">
        <f t="shared" si="680"/>
        <v>0</v>
      </c>
      <c r="R4814" s="118"/>
    </row>
    <row r="4815" spans="1:18" x14ac:dyDescent="0.25">
      <c r="A4815" s="25">
        <f t="shared" si="672"/>
        <v>535</v>
      </c>
      <c r="B4815" s="23">
        <f t="shared" si="673"/>
        <v>44584</v>
      </c>
      <c r="C4815" s="24">
        <v>7</v>
      </c>
      <c r="D4815" s="54" t="str">
        <f t="shared" si="674"/>
        <v>ASET</v>
      </c>
      <c r="E4815" s="178"/>
      <c r="F4815" s="179"/>
      <c r="G4815" s="177"/>
      <c r="H4815" s="177"/>
      <c r="I4815" s="169">
        <f t="shared" si="675"/>
        <v>0</v>
      </c>
      <c r="J4815" s="149" t="str" cm="1">
        <f t="array" ref="J4815">IF(ISERROR(INDEX('Non Compliance input'!$H$5:$H$156,MATCH(1,(A4815='Non Compliance input'!$A$5:$A$156)*(F4815&gt;='Non Compliance input'!$D$5:$D$156)*(E4815&lt;'Non Compliance input'!$E$5:$E$156)*('Non Compliance input'!$H$5:$H$156="Yes"),0))
),"","Yes")</f>
        <v/>
      </c>
      <c r="K4815" s="149">
        <f t="shared" si="676"/>
        <v>0</v>
      </c>
      <c r="L4815" s="162">
        <f t="shared" si="677"/>
        <v>0</v>
      </c>
      <c r="M4815" s="162" t="str" cm="1">
        <f t="array" ref="M4815">IF(ISERROR(INDEX('Non Compliance input'!$I$5:$I$156,MATCH(1,(A4815='Non Compliance input'!$A$5:$A$156)*(E4815&gt;='Non Compliance input'!$D$5:$D$156)*(F4815&lt;='Non Compliance input'!$E$5:$E$156)*('Non Compliance input'!$I$5:$I$156="Yes"),0))
),"","Yes")</f>
        <v/>
      </c>
      <c r="N4815" s="149" t="str">
        <f>IF(VLOOKUP($A4815,HourEndingOutage!$B$3:$F$746,5,0)="Outage","Outage","")</f>
        <v/>
      </c>
      <c r="O4815" s="18">
        <f t="shared" si="678"/>
        <v>0</v>
      </c>
      <c r="P4815" s="18" t="str">
        <f t="shared" si="679"/>
        <v/>
      </c>
      <c r="Q4815" s="18">
        <f t="shared" si="680"/>
        <v>0</v>
      </c>
      <c r="R4815" s="118"/>
    </row>
    <row r="4816" spans="1:18" x14ac:dyDescent="0.25">
      <c r="A4816" s="25">
        <f t="shared" si="672"/>
        <v>535</v>
      </c>
      <c r="B4816" s="23">
        <f t="shared" si="673"/>
        <v>44584</v>
      </c>
      <c r="C4816" s="24">
        <v>7</v>
      </c>
      <c r="D4816" s="54" t="str">
        <f t="shared" si="674"/>
        <v>ASET</v>
      </c>
      <c r="E4816" s="178"/>
      <c r="F4816" s="179"/>
      <c r="G4816" s="177"/>
      <c r="H4816" s="177"/>
      <c r="I4816" s="169">
        <f t="shared" si="675"/>
        <v>0</v>
      </c>
      <c r="J4816" s="149" t="str" cm="1">
        <f t="array" ref="J4816">IF(ISERROR(INDEX('Non Compliance input'!$H$5:$H$156,MATCH(1,(A4816='Non Compliance input'!$A$5:$A$156)*(F4816&gt;='Non Compliance input'!$D$5:$D$156)*(E4816&lt;'Non Compliance input'!$E$5:$E$156)*('Non Compliance input'!$H$5:$H$156="Yes"),0))
),"","Yes")</f>
        <v/>
      </c>
      <c r="K4816" s="149">
        <f t="shared" si="676"/>
        <v>0</v>
      </c>
      <c r="L4816" s="162">
        <f t="shared" si="677"/>
        <v>0</v>
      </c>
      <c r="M4816" s="162" t="str" cm="1">
        <f t="array" ref="M4816">IF(ISERROR(INDEX('Non Compliance input'!$I$5:$I$156,MATCH(1,(A4816='Non Compliance input'!$A$5:$A$156)*(E4816&gt;='Non Compliance input'!$D$5:$D$156)*(F4816&lt;='Non Compliance input'!$E$5:$E$156)*('Non Compliance input'!$I$5:$I$156="Yes"),0))
),"","Yes")</f>
        <v/>
      </c>
      <c r="N4816" s="149" t="str">
        <f>IF(VLOOKUP($A4816,HourEndingOutage!$B$3:$F$746,5,0)="Outage","Outage","")</f>
        <v/>
      </c>
      <c r="O4816" s="18">
        <f t="shared" si="678"/>
        <v>0</v>
      </c>
      <c r="P4816" s="18" t="str">
        <f t="shared" si="679"/>
        <v/>
      </c>
      <c r="Q4816" s="18">
        <f t="shared" si="680"/>
        <v>0</v>
      </c>
      <c r="R4816" s="118"/>
    </row>
    <row r="4817" spans="1:18" x14ac:dyDescent="0.25">
      <c r="A4817" s="25">
        <f t="shared" si="672"/>
        <v>535</v>
      </c>
      <c r="B4817" s="23">
        <f t="shared" si="673"/>
        <v>44584</v>
      </c>
      <c r="C4817" s="24">
        <v>7</v>
      </c>
      <c r="D4817" s="54" t="str">
        <f t="shared" si="674"/>
        <v>ASET</v>
      </c>
      <c r="E4817" s="178"/>
      <c r="F4817" s="179"/>
      <c r="G4817" s="177"/>
      <c r="H4817" s="177"/>
      <c r="I4817" s="169">
        <f t="shared" si="675"/>
        <v>0</v>
      </c>
      <c r="J4817" s="149" t="str" cm="1">
        <f t="array" ref="J4817">IF(ISERROR(INDEX('Non Compliance input'!$H$5:$H$156,MATCH(1,(A4817='Non Compliance input'!$A$5:$A$156)*(F4817&gt;='Non Compliance input'!$D$5:$D$156)*(E4817&lt;'Non Compliance input'!$E$5:$E$156)*('Non Compliance input'!$H$5:$H$156="Yes"),0))
),"","Yes")</f>
        <v/>
      </c>
      <c r="K4817" s="149">
        <f t="shared" si="676"/>
        <v>0</v>
      </c>
      <c r="L4817" s="162">
        <f t="shared" si="677"/>
        <v>0</v>
      </c>
      <c r="M4817" s="162" t="str" cm="1">
        <f t="array" ref="M4817">IF(ISERROR(INDEX('Non Compliance input'!$I$5:$I$156,MATCH(1,(A4817='Non Compliance input'!$A$5:$A$156)*(E4817&gt;='Non Compliance input'!$D$5:$D$156)*(F4817&lt;='Non Compliance input'!$E$5:$E$156)*('Non Compliance input'!$I$5:$I$156="Yes"),0))
),"","Yes")</f>
        <v/>
      </c>
      <c r="N4817" s="149" t="str">
        <f>IF(VLOOKUP($A4817,HourEndingOutage!$B$3:$F$746,5,0)="Outage","Outage","")</f>
        <v/>
      </c>
      <c r="O4817" s="18">
        <f t="shared" si="678"/>
        <v>0</v>
      </c>
      <c r="P4817" s="18" t="str">
        <f t="shared" si="679"/>
        <v/>
      </c>
      <c r="Q4817" s="18">
        <f t="shared" si="680"/>
        <v>0</v>
      </c>
      <c r="R4817" s="118"/>
    </row>
    <row r="4818" spans="1:18" x14ac:dyDescent="0.25">
      <c r="A4818" s="25">
        <f t="shared" si="672"/>
        <v>536</v>
      </c>
      <c r="B4818" s="23">
        <f t="shared" si="673"/>
        <v>44584</v>
      </c>
      <c r="C4818" s="24">
        <v>8</v>
      </c>
      <c r="D4818" s="54" t="str">
        <f t="shared" si="674"/>
        <v>ASET</v>
      </c>
      <c r="E4818" s="178"/>
      <c r="F4818" s="179"/>
      <c r="G4818" s="177"/>
      <c r="H4818" s="177"/>
      <c r="I4818" s="169">
        <f t="shared" si="675"/>
        <v>0</v>
      </c>
      <c r="J4818" s="149" t="str" cm="1">
        <f t="array" ref="J4818">IF(ISERROR(INDEX('Non Compliance input'!$H$5:$H$156,MATCH(1,(A4818='Non Compliance input'!$A$5:$A$156)*(F4818&gt;='Non Compliance input'!$D$5:$D$156)*(E4818&lt;'Non Compliance input'!$E$5:$E$156)*('Non Compliance input'!$H$5:$H$156="Yes"),0))
),"","Yes")</f>
        <v/>
      </c>
      <c r="K4818" s="149">
        <f t="shared" si="676"/>
        <v>0</v>
      </c>
      <c r="L4818" s="162">
        <f t="shared" si="677"/>
        <v>0</v>
      </c>
      <c r="M4818" s="162" t="str" cm="1">
        <f t="array" ref="M4818">IF(ISERROR(INDEX('Non Compliance input'!$I$5:$I$156,MATCH(1,(A4818='Non Compliance input'!$A$5:$A$156)*(E4818&gt;='Non Compliance input'!$D$5:$D$156)*(F4818&lt;='Non Compliance input'!$E$5:$E$156)*('Non Compliance input'!$I$5:$I$156="Yes"),0))
),"","Yes")</f>
        <v/>
      </c>
      <c r="N4818" s="149" t="str">
        <f>IF(VLOOKUP($A4818,HourEndingOutage!$B$3:$F$746,5,0)="Outage","Outage","")</f>
        <v/>
      </c>
      <c r="O4818" s="18">
        <f t="shared" si="678"/>
        <v>0</v>
      </c>
      <c r="P4818" s="18" t="str">
        <f t="shared" si="679"/>
        <v/>
      </c>
      <c r="Q4818" s="18">
        <f t="shared" si="680"/>
        <v>0</v>
      </c>
      <c r="R4818" s="118"/>
    </row>
    <row r="4819" spans="1:18" x14ac:dyDescent="0.25">
      <c r="A4819" s="25">
        <f t="shared" si="672"/>
        <v>536</v>
      </c>
      <c r="B4819" s="23">
        <f t="shared" si="673"/>
        <v>44584</v>
      </c>
      <c r="C4819" s="24">
        <v>8</v>
      </c>
      <c r="D4819" s="54" t="str">
        <f t="shared" si="674"/>
        <v>ASET</v>
      </c>
      <c r="E4819" s="178"/>
      <c r="F4819" s="179"/>
      <c r="G4819" s="177"/>
      <c r="H4819" s="177"/>
      <c r="I4819" s="169">
        <f t="shared" si="675"/>
        <v>0</v>
      </c>
      <c r="J4819" s="149" t="str" cm="1">
        <f t="array" ref="J4819">IF(ISERROR(INDEX('Non Compliance input'!$H$5:$H$156,MATCH(1,(A4819='Non Compliance input'!$A$5:$A$156)*(F4819&gt;='Non Compliance input'!$D$5:$D$156)*(E4819&lt;'Non Compliance input'!$E$5:$E$156)*('Non Compliance input'!$H$5:$H$156="Yes"),0))
),"","Yes")</f>
        <v/>
      </c>
      <c r="K4819" s="149">
        <f t="shared" si="676"/>
        <v>0</v>
      </c>
      <c r="L4819" s="162">
        <f t="shared" si="677"/>
        <v>0</v>
      </c>
      <c r="M4819" s="162" t="str" cm="1">
        <f t="array" ref="M4819">IF(ISERROR(INDEX('Non Compliance input'!$I$5:$I$156,MATCH(1,(A4819='Non Compliance input'!$A$5:$A$156)*(E4819&gt;='Non Compliance input'!$D$5:$D$156)*(F4819&lt;='Non Compliance input'!$E$5:$E$156)*('Non Compliance input'!$I$5:$I$156="Yes"),0))
),"","Yes")</f>
        <v/>
      </c>
      <c r="N4819" s="149" t="str">
        <f>IF(VLOOKUP($A4819,HourEndingOutage!$B$3:$F$746,5,0)="Outage","Outage","")</f>
        <v/>
      </c>
      <c r="O4819" s="18">
        <f t="shared" si="678"/>
        <v>0</v>
      </c>
      <c r="P4819" s="18" t="str">
        <f t="shared" si="679"/>
        <v/>
      </c>
      <c r="Q4819" s="18">
        <f t="shared" si="680"/>
        <v>0</v>
      </c>
      <c r="R4819" s="118"/>
    </row>
    <row r="4820" spans="1:18" x14ac:dyDescent="0.25">
      <c r="A4820" s="25">
        <f t="shared" si="672"/>
        <v>536</v>
      </c>
      <c r="B4820" s="23">
        <f t="shared" si="673"/>
        <v>44584</v>
      </c>
      <c r="C4820" s="24">
        <v>8</v>
      </c>
      <c r="D4820" s="54" t="str">
        <f t="shared" si="674"/>
        <v>ASET</v>
      </c>
      <c r="E4820" s="178"/>
      <c r="F4820" s="179"/>
      <c r="G4820" s="177"/>
      <c r="H4820" s="177"/>
      <c r="I4820" s="169">
        <f t="shared" si="675"/>
        <v>0</v>
      </c>
      <c r="J4820" s="149" t="str" cm="1">
        <f t="array" ref="J4820">IF(ISERROR(INDEX('Non Compliance input'!$H$5:$H$156,MATCH(1,(A4820='Non Compliance input'!$A$5:$A$156)*(F4820&gt;='Non Compliance input'!$D$5:$D$156)*(E4820&lt;'Non Compliance input'!$E$5:$E$156)*('Non Compliance input'!$H$5:$H$156="Yes"),0))
),"","Yes")</f>
        <v/>
      </c>
      <c r="K4820" s="149">
        <f t="shared" si="676"/>
        <v>0</v>
      </c>
      <c r="L4820" s="162">
        <f t="shared" si="677"/>
        <v>0</v>
      </c>
      <c r="M4820" s="162" t="str" cm="1">
        <f t="array" ref="M4820">IF(ISERROR(INDEX('Non Compliance input'!$I$5:$I$156,MATCH(1,(A4820='Non Compliance input'!$A$5:$A$156)*(E4820&gt;='Non Compliance input'!$D$5:$D$156)*(F4820&lt;='Non Compliance input'!$E$5:$E$156)*('Non Compliance input'!$I$5:$I$156="Yes"),0))
),"","Yes")</f>
        <v/>
      </c>
      <c r="N4820" s="149" t="str">
        <f>IF(VLOOKUP($A4820,HourEndingOutage!$B$3:$F$746,5,0)="Outage","Outage","")</f>
        <v/>
      </c>
      <c r="O4820" s="18">
        <f t="shared" si="678"/>
        <v>0</v>
      </c>
      <c r="P4820" s="18" t="str">
        <f t="shared" si="679"/>
        <v/>
      </c>
      <c r="Q4820" s="18">
        <f t="shared" si="680"/>
        <v>0</v>
      </c>
      <c r="R4820" s="118"/>
    </row>
    <row r="4821" spans="1:18" x14ac:dyDescent="0.25">
      <c r="A4821" s="25">
        <f t="shared" si="672"/>
        <v>536</v>
      </c>
      <c r="B4821" s="23">
        <f t="shared" si="673"/>
        <v>44584</v>
      </c>
      <c r="C4821" s="24">
        <v>8</v>
      </c>
      <c r="D4821" s="54" t="str">
        <f t="shared" si="674"/>
        <v>ASET</v>
      </c>
      <c r="E4821" s="178"/>
      <c r="F4821" s="179"/>
      <c r="G4821" s="177"/>
      <c r="H4821" s="177"/>
      <c r="I4821" s="169">
        <f t="shared" si="675"/>
        <v>0</v>
      </c>
      <c r="J4821" s="149" t="str" cm="1">
        <f t="array" ref="J4821">IF(ISERROR(INDEX('Non Compliance input'!$H$5:$H$156,MATCH(1,(A4821='Non Compliance input'!$A$5:$A$156)*(F4821&gt;='Non Compliance input'!$D$5:$D$156)*(E4821&lt;'Non Compliance input'!$E$5:$E$156)*('Non Compliance input'!$H$5:$H$156="Yes"),0))
),"","Yes")</f>
        <v/>
      </c>
      <c r="K4821" s="149">
        <f t="shared" si="676"/>
        <v>0</v>
      </c>
      <c r="L4821" s="162">
        <f t="shared" si="677"/>
        <v>0</v>
      </c>
      <c r="M4821" s="162" t="str" cm="1">
        <f t="array" ref="M4821">IF(ISERROR(INDEX('Non Compliance input'!$I$5:$I$156,MATCH(1,(A4821='Non Compliance input'!$A$5:$A$156)*(E4821&gt;='Non Compliance input'!$D$5:$D$156)*(F4821&lt;='Non Compliance input'!$E$5:$E$156)*('Non Compliance input'!$I$5:$I$156="Yes"),0))
),"","Yes")</f>
        <v/>
      </c>
      <c r="N4821" s="149" t="str">
        <f>IF(VLOOKUP($A4821,HourEndingOutage!$B$3:$F$746,5,0)="Outage","Outage","")</f>
        <v/>
      </c>
      <c r="O4821" s="18">
        <f t="shared" si="678"/>
        <v>0</v>
      </c>
      <c r="P4821" s="18" t="str">
        <f t="shared" si="679"/>
        <v/>
      </c>
      <c r="Q4821" s="18">
        <f t="shared" si="680"/>
        <v>0</v>
      </c>
      <c r="R4821" s="118"/>
    </row>
    <row r="4822" spans="1:18" x14ac:dyDescent="0.25">
      <c r="A4822" s="25">
        <f t="shared" si="672"/>
        <v>536</v>
      </c>
      <c r="B4822" s="23">
        <f t="shared" si="673"/>
        <v>44584</v>
      </c>
      <c r="C4822" s="24">
        <v>8</v>
      </c>
      <c r="D4822" s="54" t="str">
        <f t="shared" si="674"/>
        <v>ASET</v>
      </c>
      <c r="E4822" s="178"/>
      <c r="F4822" s="179"/>
      <c r="G4822" s="177"/>
      <c r="H4822" s="177"/>
      <c r="I4822" s="169">
        <f t="shared" si="675"/>
        <v>0</v>
      </c>
      <c r="J4822" s="149" t="str" cm="1">
        <f t="array" ref="J4822">IF(ISERROR(INDEX('Non Compliance input'!$H$5:$H$156,MATCH(1,(A4822='Non Compliance input'!$A$5:$A$156)*(F4822&gt;='Non Compliance input'!$D$5:$D$156)*(E4822&lt;'Non Compliance input'!$E$5:$E$156)*('Non Compliance input'!$H$5:$H$156="Yes"),0))
),"","Yes")</f>
        <v/>
      </c>
      <c r="K4822" s="149">
        <f t="shared" si="676"/>
        <v>0</v>
      </c>
      <c r="L4822" s="162">
        <f t="shared" si="677"/>
        <v>0</v>
      </c>
      <c r="M4822" s="162" t="str" cm="1">
        <f t="array" ref="M4822">IF(ISERROR(INDEX('Non Compliance input'!$I$5:$I$156,MATCH(1,(A4822='Non Compliance input'!$A$5:$A$156)*(E4822&gt;='Non Compliance input'!$D$5:$D$156)*(F4822&lt;='Non Compliance input'!$E$5:$E$156)*('Non Compliance input'!$I$5:$I$156="Yes"),0))
),"","Yes")</f>
        <v/>
      </c>
      <c r="N4822" s="149" t="str">
        <f>IF(VLOOKUP($A4822,HourEndingOutage!$B$3:$F$746,5,0)="Outage","Outage","")</f>
        <v/>
      </c>
      <c r="O4822" s="18">
        <f t="shared" si="678"/>
        <v>0</v>
      </c>
      <c r="P4822" s="18" t="str">
        <f t="shared" si="679"/>
        <v/>
      </c>
      <c r="Q4822" s="18">
        <f t="shared" si="680"/>
        <v>0</v>
      </c>
      <c r="R4822" s="118"/>
    </row>
    <row r="4823" spans="1:18" x14ac:dyDescent="0.25">
      <c r="A4823" s="25">
        <f t="shared" si="672"/>
        <v>536</v>
      </c>
      <c r="B4823" s="23">
        <f t="shared" si="673"/>
        <v>44584</v>
      </c>
      <c r="C4823" s="24">
        <v>8</v>
      </c>
      <c r="D4823" s="54" t="str">
        <f t="shared" si="674"/>
        <v>ASET</v>
      </c>
      <c r="E4823" s="178"/>
      <c r="F4823" s="179"/>
      <c r="G4823" s="177"/>
      <c r="H4823" s="177"/>
      <c r="I4823" s="169">
        <f t="shared" si="675"/>
        <v>0</v>
      </c>
      <c r="J4823" s="149" t="str" cm="1">
        <f t="array" ref="J4823">IF(ISERROR(INDEX('Non Compliance input'!$H$5:$H$156,MATCH(1,(A4823='Non Compliance input'!$A$5:$A$156)*(F4823&gt;='Non Compliance input'!$D$5:$D$156)*(E4823&lt;'Non Compliance input'!$E$5:$E$156)*('Non Compliance input'!$H$5:$H$156="Yes"),0))
),"","Yes")</f>
        <v/>
      </c>
      <c r="K4823" s="149">
        <f t="shared" si="676"/>
        <v>0</v>
      </c>
      <c r="L4823" s="162">
        <f t="shared" si="677"/>
        <v>0</v>
      </c>
      <c r="M4823" s="162" t="str" cm="1">
        <f t="array" ref="M4823">IF(ISERROR(INDEX('Non Compliance input'!$I$5:$I$156,MATCH(1,(A4823='Non Compliance input'!$A$5:$A$156)*(E4823&gt;='Non Compliance input'!$D$5:$D$156)*(F4823&lt;='Non Compliance input'!$E$5:$E$156)*('Non Compliance input'!$I$5:$I$156="Yes"),0))
),"","Yes")</f>
        <v/>
      </c>
      <c r="N4823" s="149" t="str">
        <f>IF(VLOOKUP($A4823,HourEndingOutage!$B$3:$F$746,5,0)="Outage","Outage","")</f>
        <v/>
      </c>
      <c r="O4823" s="18">
        <f t="shared" si="678"/>
        <v>0</v>
      </c>
      <c r="P4823" s="18" t="str">
        <f t="shared" si="679"/>
        <v/>
      </c>
      <c r="Q4823" s="18">
        <f t="shared" si="680"/>
        <v>0</v>
      </c>
      <c r="R4823" s="118"/>
    </row>
    <row r="4824" spans="1:18" x14ac:dyDescent="0.25">
      <c r="A4824" s="25">
        <f t="shared" si="672"/>
        <v>536</v>
      </c>
      <c r="B4824" s="23">
        <f t="shared" si="673"/>
        <v>44584</v>
      </c>
      <c r="C4824" s="24">
        <v>8</v>
      </c>
      <c r="D4824" s="54" t="str">
        <f t="shared" si="674"/>
        <v>ASET</v>
      </c>
      <c r="E4824" s="178"/>
      <c r="F4824" s="179"/>
      <c r="G4824" s="177"/>
      <c r="H4824" s="177"/>
      <c r="I4824" s="169">
        <f t="shared" si="675"/>
        <v>0</v>
      </c>
      <c r="J4824" s="149" t="str" cm="1">
        <f t="array" ref="J4824">IF(ISERROR(INDEX('Non Compliance input'!$H$5:$H$156,MATCH(1,(A4824='Non Compliance input'!$A$5:$A$156)*(F4824&gt;='Non Compliance input'!$D$5:$D$156)*(E4824&lt;'Non Compliance input'!$E$5:$E$156)*('Non Compliance input'!$H$5:$H$156="Yes"),0))
),"","Yes")</f>
        <v/>
      </c>
      <c r="K4824" s="149">
        <f t="shared" si="676"/>
        <v>0</v>
      </c>
      <c r="L4824" s="162">
        <f t="shared" si="677"/>
        <v>0</v>
      </c>
      <c r="M4824" s="162" t="str" cm="1">
        <f t="array" ref="M4824">IF(ISERROR(INDEX('Non Compliance input'!$I$5:$I$156,MATCH(1,(A4824='Non Compliance input'!$A$5:$A$156)*(E4824&gt;='Non Compliance input'!$D$5:$D$156)*(F4824&lt;='Non Compliance input'!$E$5:$E$156)*('Non Compliance input'!$I$5:$I$156="Yes"),0))
),"","Yes")</f>
        <v/>
      </c>
      <c r="N4824" s="149" t="str">
        <f>IF(VLOOKUP($A4824,HourEndingOutage!$B$3:$F$746,5,0)="Outage","Outage","")</f>
        <v/>
      </c>
      <c r="O4824" s="18">
        <f t="shared" si="678"/>
        <v>0</v>
      </c>
      <c r="P4824" s="18" t="str">
        <f t="shared" si="679"/>
        <v/>
      </c>
      <c r="Q4824" s="18">
        <f t="shared" si="680"/>
        <v>0</v>
      </c>
      <c r="R4824" s="118"/>
    </row>
    <row r="4825" spans="1:18" x14ac:dyDescent="0.25">
      <c r="A4825" s="25">
        <f t="shared" si="672"/>
        <v>536</v>
      </c>
      <c r="B4825" s="23">
        <f t="shared" si="673"/>
        <v>44584</v>
      </c>
      <c r="C4825" s="24">
        <v>8</v>
      </c>
      <c r="D4825" s="54" t="str">
        <f t="shared" si="674"/>
        <v>ASET</v>
      </c>
      <c r="E4825" s="178"/>
      <c r="F4825" s="179"/>
      <c r="G4825" s="177"/>
      <c r="H4825" s="177"/>
      <c r="I4825" s="169">
        <f t="shared" si="675"/>
        <v>0</v>
      </c>
      <c r="J4825" s="149" t="str" cm="1">
        <f t="array" ref="J4825">IF(ISERROR(INDEX('Non Compliance input'!$H$5:$H$156,MATCH(1,(A4825='Non Compliance input'!$A$5:$A$156)*(F4825&gt;='Non Compliance input'!$D$5:$D$156)*(E4825&lt;'Non Compliance input'!$E$5:$E$156)*('Non Compliance input'!$H$5:$H$156="Yes"),0))
),"","Yes")</f>
        <v/>
      </c>
      <c r="K4825" s="149">
        <f t="shared" si="676"/>
        <v>0</v>
      </c>
      <c r="L4825" s="162">
        <f t="shared" si="677"/>
        <v>0</v>
      </c>
      <c r="M4825" s="162" t="str" cm="1">
        <f t="array" ref="M4825">IF(ISERROR(INDEX('Non Compliance input'!$I$5:$I$156,MATCH(1,(A4825='Non Compliance input'!$A$5:$A$156)*(E4825&gt;='Non Compliance input'!$D$5:$D$156)*(F4825&lt;='Non Compliance input'!$E$5:$E$156)*('Non Compliance input'!$I$5:$I$156="Yes"),0))
),"","Yes")</f>
        <v/>
      </c>
      <c r="N4825" s="149" t="str">
        <f>IF(VLOOKUP($A4825,HourEndingOutage!$B$3:$F$746,5,0)="Outage","Outage","")</f>
        <v/>
      </c>
      <c r="O4825" s="18">
        <f t="shared" si="678"/>
        <v>0</v>
      </c>
      <c r="P4825" s="18" t="str">
        <f t="shared" si="679"/>
        <v/>
      </c>
      <c r="Q4825" s="18">
        <f t="shared" si="680"/>
        <v>0</v>
      </c>
      <c r="R4825" s="118"/>
    </row>
    <row r="4826" spans="1:18" x14ac:dyDescent="0.25">
      <c r="A4826" s="25">
        <f t="shared" si="672"/>
        <v>536</v>
      </c>
      <c r="B4826" s="23">
        <f t="shared" si="673"/>
        <v>44584</v>
      </c>
      <c r="C4826" s="24">
        <v>8</v>
      </c>
      <c r="D4826" s="54" t="str">
        <f t="shared" si="674"/>
        <v>ASET</v>
      </c>
      <c r="E4826" s="178"/>
      <c r="F4826" s="179"/>
      <c r="G4826" s="177"/>
      <c r="H4826" s="177"/>
      <c r="I4826" s="169">
        <f t="shared" si="675"/>
        <v>0</v>
      </c>
      <c r="J4826" s="149" t="str" cm="1">
        <f t="array" ref="J4826">IF(ISERROR(INDEX('Non Compliance input'!$H$5:$H$156,MATCH(1,(A4826='Non Compliance input'!$A$5:$A$156)*(F4826&gt;='Non Compliance input'!$D$5:$D$156)*(E4826&lt;'Non Compliance input'!$E$5:$E$156)*('Non Compliance input'!$H$5:$H$156="Yes"),0))
),"","Yes")</f>
        <v/>
      </c>
      <c r="K4826" s="149">
        <f t="shared" si="676"/>
        <v>0</v>
      </c>
      <c r="L4826" s="162">
        <f t="shared" si="677"/>
        <v>0</v>
      </c>
      <c r="M4826" s="162" t="str" cm="1">
        <f t="array" ref="M4826">IF(ISERROR(INDEX('Non Compliance input'!$I$5:$I$156,MATCH(1,(A4826='Non Compliance input'!$A$5:$A$156)*(E4826&gt;='Non Compliance input'!$D$5:$D$156)*(F4826&lt;='Non Compliance input'!$E$5:$E$156)*('Non Compliance input'!$I$5:$I$156="Yes"),0))
),"","Yes")</f>
        <v/>
      </c>
      <c r="N4826" s="149" t="str">
        <f>IF(VLOOKUP($A4826,HourEndingOutage!$B$3:$F$746,5,0)="Outage","Outage","")</f>
        <v/>
      </c>
      <c r="O4826" s="18">
        <f t="shared" si="678"/>
        <v>0</v>
      </c>
      <c r="P4826" s="18" t="str">
        <f t="shared" si="679"/>
        <v/>
      </c>
      <c r="Q4826" s="18">
        <f t="shared" si="680"/>
        <v>0</v>
      </c>
      <c r="R4826" s="118"/>
    </row>
    <row r="4827" spans="1:18" x14ac:dyDescent="0.25">
      <c r="A4827" s="25">
        <f t="shared" si="672"/>
        <v>537</v>
      </c>
      <c r="B4827" s="23">
        <f t="shared" si="673"/>
        <v>44584</v>
      </c>
      <c r="C4827" s="24">
        <v>9</v>
      </c>
      <c r="D4827" s="54" t="str">
        <f t="shared" si="674"/>
        <v>ASET</v>
      </c>
      <c r="E4827" s="178"/>
      <c r="F4827" s="179"/>
      <c r="G4827" s="177"/>
      <c r="H4827" s="177"/>
      <c r="I4827" s="169">
        <f t="shared" si="675"/>
        <v>0</v>
      </c>
      <c r="J4827" s="149" t="str" cm="1">
        <f t="array" ref="J4827">IF(ISERROR(INDEX('Non Compliance input'!$H$5:$H$156,MATCH(1,(A4827='Non Compliance input'!$A$5:$A$156)*(F4827&gt;='Non Compliance input'!$D$5:$D$156)*(E4827&lt;'Non Compliance input'!$E$5:$E$156)*('Non Compliance input'!$H$5:$H$156="Yes"),0))
),"","Yes")</f>
        <v/>
      </c>
      <c r="K4827" s="149">
        <f t="shared" si="676"/>
        <v>0</v>
      </c>
      <c r="L4827" s="162">
        <f t="shared" si="677"/>
        <v>0</v>
      </c>
      <c r="M4827" s="162" t="str" cm="1">
        <f t="array" ref="M4827">IF(ISERROR(INDEX('Non Compliance input'!$I$5:$I$156,MATCH(1,(A4827='Non Compliance input'!$A$5:$A$156)*(E4827&gt;='Non Compliance input'!$D$5:$D$156)*(F4827&lt;='Non Compliance input'!$E$5:$E$156)*('Non Compliance input'!$I$5:$I$156="Yes"),0))
),"","Yes")</f>
        <v/>
      </c>
      <c r="N4827" s="149" t="str">
        <f>IF(VLOOKUP($A4827,HourEndingOutage!$B$3:$F$746,5,0)="Outage","Outage","")</f>
        <v/>
      </c>
      <c r="O4827" s="18">
        <f t="shared" si="678"/>
        <v>0</v>
      </c>
      <c r="P4827" s="18" t="str">
        <f t="shared" si="679"/>
        <v/>
      </c>
      <c r="Q4827" s="18">
        <f t="shared" si="680"/>
        <v>0</v>
      </c>
      <c r="R4827" s="118"/>
    </row>
    <row r="4828" spans="1:18" x14ac:dyDescent="0.25">
      <c r="A4828" s="25">
        <f t="shared" ref="A4828:A4891" si="681">IF(C4828=C4827,A4827,A4827+1)</f>
        <v>537</v>
      </c>
      <c r="B4828" s="23">
        <f t="shared" ref="B4828:B4891" si="682">IF(C4828&lt;C4827,B4827+1,B4827)</f>
        <v>44584</v>
      </c>
      <c r="C4828" s="24">
        <v>9</v>
      </c>
      <c r="D4828" s="54" t="str">
        <f t="shared" si="674"/>
        <v>ASET</v>
      </c>
      <c r="E4828" s="178"/>
      <c r="F4828" s="179"/>
      <c r="G4828" s="177"/>
      <c r="H4828" s="177"/>
      <c r="I4828" s="169">
        <f t="shared" si="675"/>
        <v>0</v>
      </c>
      <c r="J4828" s="149" t="str" cm="1">
        <f t="array" ref="J4828">IF(ISERROR(INDEX('Non Compliance input'!$H$5:$H$156,MATCH(1,(A4828='Non Compliance input'!$A$5:$A$156)*(F4828&gt;='Non Compliance input'!$D$5:$D$156)*(E4828&lt;'Non Compliance input'!$E$5:$E$156)*('Non Compliance input'!$H$5:$H$156="Yes"),0))
),"","Yes")</f>
        <v/>
      </c>
      <c r="K4828" s="149">
        <f t="shared" si="676"/>
        <v>0</v>
      </c>
      <c r="L4828" s="162">
        <f t="shared" si="677"/>
        <v>0</v>
      </c>
      <c r="M4828" s="162" t="str" cm="1">
        <f t="array" ref="M4828">IF(ISERROR(INDEX('Non Compliance input'!$I$5:$I$156,MATCH(1,(A4828='Non Compliance input'!$A$5:$A$156)*(E4828&gt;='Non Compliance input'!$D$5:$D$156)*(F4828&lt;='Non Compliance input'!$E$5:$E$156)*('Non Compliance input'!$I$5:$I$156="Yes"),0))
),"","Yes")</f>
        <v/>
      </c>
      <c r="N4828" s="149" t="str">
        <f>IF(VLOOKUP($A4828,HourEndingOutage!$B$3:$F$746,5,0)="Outage","Outage","")</f>
        <v/>
      </c>
      <c r="O4828" s="18">
        <f t="shared" si="678"/>
        <v>0</v>
      </c>
      <c r="P4828" s="18" t="str">
        <f t="shared" si="679"/>
        <v/>
      </c>
      <c r="Q4828" s="18">
        <f t="shared" si="680"/>
        <v>0</v>
      </c>
      <c r="R4828" s="118"/>
    </row>
    <row r="4829" spans="1:18" x14ac:dyDescent="0.25">
      <c r="A4829" s="25">
        <f t="shared" si="681"/>
        <v>537</v>
      </c>
      <c r="B4829" s="23">
        <f t="shared" si="682"/>
        <v>44584</v>
      </c>
      <c r="C4829" s="24">
        <v>9</v>
      </c>
      <c r="D4829" s="54" t="str">
        <f t="shared" si="674"/>
        <v>ASET</v>
      </c>
      <c r="E4829" s="178"/>
      <c r="F4829" s="179"/>
      <c r="G4829" s="177"/>
      <c r="H4829" s="177"/>
      <c r="I4829" s="169">
        <f t="shared" si="675"/>
        <v>0</v>
      </c>
      <c r="J4829" s="149" t="str" cm="1">
        <f t="array" ref="J4829">IF(ISERROR(INDEX('Non Compliance input'!$H$5:$H$156,MATCH(1,(A4829='Non Compliance input'!$A$5:$A$156)*(F4829&gt;='Non Compliance input'!$D$5:$D$156)*(E4829&lt;'Non Compliance input'!$E$5:$E$156)*('Non Compliance input'!$H$5:$H$156="Yes"),0))
),"","Yes")</f>
        <v/>
      </c>
      <c r="K4829" s="149">
        <f t="shared" si="676"/>
        <v>0</v>
      </c>
      <c r="L4829" s="162">
        <f t="shared" si="677"/>
        <v>0</v>
      </c>
      <c r="M4829" s="162" t="str" cm="1">
        <f t="array" ref="M4829">IF(ISERROR(INDEX('Non Compliance input'!$I$5:$I$156,MATCH(1,(A4829='Non Compliance input'!$A$5:$A$156)*(E4829&gt;='Non Compliance input'!$D$5:$D$156)*(F4829&lt;='Non Compliance input'!$E$5:$E$156)*('Non Compliance input'!$I$5:$I$156="Yes"),0))
),"","Yes")</f>
        <v/>
      </c>
      <c r="N4829" s="149" t="str">
        <f>IF(VLOOKUP($A4829,HourEndingOutage!$B$3:$F$746,5,0)="Outage","Outage","")</f>
        <v/>
      </c>
      <c r="O4829" s="18">
        <f t="shared" si="678"/>
        <v>0</v>
      </c>
      <c r="P4829" s="18" t="str">
        <f t="shared" si="679"/>
        <v/>
      </c>
      <c r="Q4829" s="18">
        <f t="shared" si="680"/>
        <v>0</v>
      </c>
      <c r="R4829" s="118"/>
    </row>
    <row r="4830" spans="1:18" x14ac:dyDescent="0.25">
      <c r="A4830" s="25">
        <f t="shared" si="681"/>
        <v>537</v>
      </c>
      <c r="B4830" s="23">
        <f t="shared" si="682"/>
        <v>44584</v>
      </c>
      <c r="C4830" s="24">
        <v>9</v>
      </c>
      <c r="D4830" s="54" t="str">
        <f t="shared" si="674"/>
        <v>ASET</v>
      </c>
      <c r="E4830" s="178"/>
      <c r="F4830" s="179"/>
      <c r="G4830" s="177"/>
      <c r="H4830" s="177"/>
      <c r="I4830" s="169">
        <f t="shared" si="675"/>
        <v>0</v>
      </c>
      <c r="J4830" s="149" t="str" cm="1">
        <f t="array" ref="J4830">IF(ISERROR(INDEX('Non Compliance input'!$H$5:$H$156,MATCH(1,(A4830='Non Compliance input'!$A$5:$A$156)*(F4830&gt;='Non Compliance input'!$D$5:$D$156)*(E4830&lt;'Non Compliance input'!$E$5:$E$156)*('Non Compliance input'!$H$5:$H$156="Yes"),0))
),"","Yes")</f>
        <v/>
      </c>
      <c r="K4830" s="149">
        <f t="shared" si="676"/>
        <v>0</v>
      </c>
      <c r="L4830" s="162">
        <f t="shared" si="677"/>
        <v>0</v>
      </c>
      <c r="M4830" s="162" t="str" cm="1">
        <f t="array" ref="M4830">IF(ISERROR(INDEX('Non Compliance input'!$I$5:$I$156,MATCH(1,(A4830='Non Compliance input'!$A$5:$A$156)*(E4830&gt;='Non Compliance input'!$D$5:$D$156)*(F4830&lt;='Non Compliance input'!$E$5:$E$156)*('Non Compliance input'!$I$5:$I$156="Yes"),0))
),"","Yes")</f>
        <v/>
      </c>
      <c r="N4830" s="149" t="str">
        <f>IF(VLOOKUP($A4830,HourEndingOutage!$B$3:$F$746,5,0)="Outage","Outage","")</f>
        <v/>
      </c>
      <c r="O4830" s="18">
        <f t="shared" si="678"/>
        <v>0</v>
      </c>
      <c r="P4830" s="18" t="str">
        <f t="shared" si="679"/>
        <v/>
      </c>
      <c r="Q4830" s="18">
        <f t="shared" si="680"/>
        <v>0</v>
      </c>
      <c r="R4830" s="118"/>
    </row>
    <row r="4831" spans="1:18" x14ac:dyDescent="0.25">
      <c r="A4831" s="25">
        <f t="shared" si="681"/>
        <v>537</v>
      </c>
      <c r="B4831" s="23">
        <f t="shared" si="682"/>
        <v>44584</v>
      </c>
      <c r="C4831" s="24">
        <v>9</v>
      </c>
      <c r="D4831" s="54" t="str">
        <f t="shared" si="674"/>
        <v>ASET</v>
      </c>
      <c r="E4831" s="178"/>
      <c r="F4831" s="179"/>
      <c r="G4831" s="177"/>
      <c r="H4831" s="177"/>
      <c r="I4831" s="169">
        <f t="shared" si="675"/>
        <v>0</v>
      </c>
      <c r="J4831" s="149" t="str" cm="1">
        <f t="array" ref="J4831">IF(ISERROR(INDEX('Non Compliance input'!$H$5:$H$156,MATCH(1,(A4831='Non Compliance input'!$A$5:$A$156)*(F4831&gt;='Non Compliance input'!$D$5:$D$156)*(E4831&lt;'Non Compliance input'!$E$5:$E$156)*('Non Compliance input'!$H$5:$H$156="Yes"),0))
),"","Yes")</f>
        <v/>
      </c>
      <c r="K4831" s="149">
        <f t="shared" si="676"/>
        <v>0</v>
      </c>
      <c r="L4831" s="162">
        <f t="shared" si="677"/>
        <v>0</v>
      </c>
      <c r="M4831" s="162" t="str" cm="1">
        <f t="array" ref="M4831">IF(ISERROR(INDEX('Non Compliance input'!$I$5:$I$156,MATCH(1,(A4831='Non Compliance input'!$A$5:$A$156)*(E4831&gt;='Non Compliance input'!$D$5:$D$156)*(F4831&lt;='Non Compliance input'!$E$5:$E$156)*('Non Compliance input'!$I$5:$I$156="Yes"),0))
),"","Yes")</f>
        <v/>
      </c>
      <c r="N4831" s="149" t="str">
        <f>IF(VLOOKUP($A4831,HourEndingOutage!$B$3:$F$746,5,0)="Outage","Outage","")</f>
        <v/>
      </c>
      <c r="O4831" s="18">
        <f t="shared" si="678"/>
        <v>0</v>
      </c>
      <c r="P4831" s="18" t="str">
        <f t="shared" si="679"/>
        <v/>
      </c>
      <c r="Q4831" s="18">
        <f t="shared" si="680"/>
        <v>0</v>
      </c>
      <c r="R4831" s="118"/>
    </row>
    <row r="4832" spans="1:18" x14ac:dyDescent="0.25">
      <c r="A4832" s="25">
        <f t="shared" si="681"/>
        <v>537</v>
      </c>
      <c r="B4832" s="23">
        <f t="shared" si="682"/>
        <v>44584</v>
      </c>
      <c r="C4832" s="24">
        <v>9</v>
      </c>
      <c r="D4832" s="54" t="str">
        <f t="shared" si="674"/>
        <v>ASET</v>
      </c>
      <c r="E4832" s="178"/>
      <c r="F4832" s="179"/>
      <c r="G4832" s="177"/>
      <c r="H4832" s="177"/>
      <c r="I4832" s="169">
        <f t="shared" si="675"/>
        <v>0</v>
      </c>
      <c r="J4832" s="149" t="str" cm="1">
        <f t="array" ref="J4832">IF(ISERROR(INDEX('Non Compliance input'!$H$5:$H$156,MATCH(1,(A4832='Non Compliance input'!$A$5:$A$156)*(F4832&gt;='Non Compliance input'!$D$5:$D$156)*(E4832&lt;'Non Compliance input'!$E$5:$E$156)*('Non Compliance input'!$H$5:$H$156="Yes"),0))
),"","Yes")</f>
        <v/>
      </c>
      <c r="K4832" s="149">
        <f t="shared" si="676"/>
        <v>0</v>
      </c>
      <c r="L4832" s="162">
        <f t="shared" si="677"/>
        <v>0</v>
      </c>
      <c r="M4832" s="162" t="str" cm="1">
        <f t="array" ref="M4832">IF(ISERROR(INDEX('Non Compliance input'!$I$5:$I$156,MATCH(1,(A4832='Non Compliance input'!$A$5:$A$156)*(E4832&gt;='Non Compliance input'!$D$5:$D$156)*(F4832&lt;='Non Compliance input'!$E$5:$E$156)*('Non Compliance input'!$I$5:$I$156="Yes"),0))
),"","Yes")</f>
        <v/>
      </c>
      <c r="N4832" s="149" t="str">
        <f>IF(VLOOKUP($A4832,HourEndingOutage!$B$3:$F$746,5,0)="Outage","Outage","")</f>
        <v/>
      </c>
      <c r="O4832" s="18">
        <f t="shared" si="678"/>
        <v>0</v>
      </c>
      <c r="P4832" s="18" t="str">
        <f t="shared" si="679"/>
        <v/>
      </c>
      <c r="Q4832" s="18">
        <f t="shared" si="680"/>
        <v>0</v>
      </c>
      <c r="R4832" s="118"/>
    </row>
    <row r="4833" spans="1:18" x14ac:dyDescent="0.25">
      <c r="A4833" s="25">
        <f t="shared" si="681"/>
        <v>537</v>
      </c>
      <c r="B4833" s="23">
        <f t="shared" si="682"/>
        <v>44584</v>
      </c>
      <c r="C4833" s="24">
        <v>9</v>
      </c>
      <c r="D4833" s="54" t="str">
        <f t="shared" si="674"/>
        <v>ASET</v>
      </c>
      <c r="E4833" s="178"/>
      <c r="F4833" s="179"/>
      <c r="G4833" s="177"/>
      <c r="H4833" s="177"/>
      <c r="I4833" s="169">
        <f t="shared" si="675"/>
        <v>0</v>
      </c>
      <c r="J4833" s="149" t="str" cm="1">
        <f t="array" ref="J4833">IF(ISERROR(INDEX('Non Compliance input'!$H$5:$H$156,MATCH(1,(A4833='Non Compliance input'!$A$5:$A$156)*(F4833&gt;='Non Compliance input'!$D$5:$D$156)*(E4833&lt;'Non Compliance input'!$E$5:$E$156)*('Non Compliance input'!$H$5:$H$156="Yes"),0))
),"","Yes")</f>
        <v/>
      </c>
      <c r="K4833" s="149">
        <f t="shared" si="676"/>
        <v>0</v>
      </c>
      <c r="L4833" s="162">
        <f t="shared" si="677"/>
        <v>0</v>
      </c>
      <c r="M4833" s="162" t="str" cm="1">
        <f t="array" ref="M4833">IF(ISERROR(INDEX('Non Compliance input'!$I$5:$I$156,MATCH(1,(A4833='Non Compliance input'!$A$5:$A$156)*(E4833&gt;='Non Compliance input'!$D$5:$D$156)*(F4833&lt;='Non Compliance input'!$E$5:$E$156)*('Non Compliance input'!$I$5:$I$156="Yes"),0))
),"","Yes")</f>
        <v/>
      </c>
      <c r="N4833" s="149" t="str">
        <f>IF(VLOOKUP($A4833,HourEndingOutage!$B$3:$F$746,5,0)="Outage","Outage","")</f>
        <v/>
      </c>
      <c r="O4833" s="18">
        <f t="shared" si="678"/>
        <v>0</v>
      </c>
      <c r="P4833" s="18" t="str">
        <f t="shared" si="679"/>
        <v/>
      </c>
      <c r="Q4833" s="18">
        <f t="shared" si="680"/>
        <v>0</v>
      </c>
      <c r="R4833" s="118"/>
    </row>
    <row r="4834" spans="1:18" x14ac:dyDescent="0.25">
      <c r="A4834" s="25">
        <f t="shared" si="681"/>
        <v>537</v>
      </c>
      <c r="B4834" s="23">
        <f t="shared" si="682"/>
        <v>44584</v>
      </c>
      <c r="C4834" s="24">
        <v>9</v>
      </c>
      <c r="D4834" s="54" t="str">
        <f t="shared" si="674"/>
        <v>ASET</v>
      </c>
      <c r="E4834" s="178"/>
      <c r="F4834" s="179"/>
      <c r="G4834" s="177"/>
      <c r="H4834" s="177"/>
      <c r="I4834" s="169">
        <f t="shared" si="675"/>
        <v>0</v>
      </c>
      <c r="J4834" s="149" t="str" cm="1">
        <f t="array" ref="J4834">IF(ISERROR(INDEX('Non Compliance input'!$H$5:$H$156,MATCH(1,(A4834='Non Compliance input'!$A$5:$A$156)*(F4834&gt;='Non Compliance input'!$D$5:$D$156)*(E4834&lt;'Non Compliance input'!$E$5:$E$156)*('Non Compliance input'!$H$5:$H$156="Yes"),0))
),"","Yes")</f>
        <v/>
      </c>
      <c r="K4834" s="149">
        <f t="shared" si="676"/>
        <v>0</v>
      </c>
      <c r="L4834" s="162">
        <f t="shared" si="677"/>
        <v>0</v>
      </c>
      <c r="M4834" s="162" t="str" cm="1">
        <f t="array" ref="M4834">IF(ISERROR(INDEX('Non Compliance input'!$I$5:$I$156,MATCH(1,(A4834='Non Compliance input'!$A$5:$A$156)*(E4834&gt;='Non Compliance input'!$D$5:$D$156)*(F4834&lt;='Non Compliance input'!$E$5:$E$156)*('Non Compliance input'!$I$5:$I$156="Yes"),0))
),"","Yes")</f>
        <v/>
      </c>
      <c r="N4834" s="149" t="str">
        <f>IF(VLOOKUP($A4834,HourEndingOutage!$B$3:$F$746,5,0)="Outage","Outage","")</f>
        <v/>
      </c>
      <c r="O4834" s="18">
        <f t="shared" si="678"/>
        <v>0</v>
      </c>
      <c r="P4834" s="18" t="str">
        <f t="shared" si="679"/>
        <v/>
      </c>
      <c r="Q4834" s="18">
        <f t="shared" si="680"/>
        <v>0</v>
      </c>
      <c r="R4834" s="118"/>
    </row>
    <row r="4835" spans="1:18" x14ac:dyDescent="0.25">
      <c r="A4835" s="25">
        <f t="shared" si="681"/>
        <v>537</v>
      </c>
      <c r="B4835" s="23">
        <f t="shared" si="682"/>
        <v>44584</v>
      </c>
      <c r="C4835" s="24">
        <v>9</v>
      </c>
      <c r="D4835" s="54" t="str">
        <f t="shared" si="674"/>
        <v>ASET</v>
      </c>
      <c r="E4835" s="178"/>
      <c r="F4835" s="179"/>
      <c r="G4835" s="177"/>
      <c r="H4835" s="177"/>
      <c r="I4835" s="169">
        <f t="shared" si="675"/>
        <v>0</v>
      </c>
      <c r="J4835" s="149" t="str" cm="1">
        <f t="array" ref="J4835">IF(ISERROR(INDEX('Non Compliance input'!$H$5:$H$156,MATCH(1,(A4835='Non Compliance input'!$A$5:$A$156)*(F4835&gt;='Non Compliance input'!$D$5:$D$156)*(E4835&lt;'Non Compliance input'!$E$5:$E$156)*('Non Compliance input'!$H$5:$H$156="Yes"),0))
),"","Yes")</f>
        <v/>
      </c>
      <c r="K4835" s="149">
        <f t="shared" si="676"/>
        <v>0</v>
      </c>
      <c r="L4835" s="162">
        <f t="shared" si="677"/>
        <v>0</v>
      </c>
      <c r="M4835" s="162" t="str" cm="1">
        <f t="array" ref="M4835">IF(ISERROR(INDEX('Non Compliance input'!$I$5:$I$156,MATCH(1,(A4835='Non Compliance input'!$A$5:$A$156)*(E4835&gt;='Non Compliance input'!$D$5:$D$156)*(F4835&lt;='Non Compliance input'!$E$5:$E$156)*('Non Compliance input'!$I$5:$I$156="Yes"),0))
),"","Yes")</f>
        <v/>
      </c>
      <c r="N4835" s="149" t="str">
        <f>IF(VLOOKUP($A4835,HourEndingOutage!$B$3:$F$746,5,0)="Outage","Outage","")</f>
        <v/>
      </c>
      <c r="O4835" s="18">
        <f t="shared" si="678"/>
        <v>0</v>
      </c>
      <c r="P4835" s="18" t="str">
        <f t="shared" si="679"/>
        <v/>
      </c>
      <c r="Q4835" s="18">
        <f t="shared" si="680"/>
        <v>0</v>
      </c>
      <c r="R4835" s="118"/>
    </row>
    <row r="4836" spans="1:18" x14ac:dyDescent="0.25">
      <c r="A4836" s="25">
        <f t="shared" si="681"/>
        <v>538</v>
      </c>
      <c r="B4836" s="23">
        <f t="shared" si="682"/>
        <v>44584</v>
      </c>
      <c r="C4836" s="24">
        <v>10</v>
      </c>
      <c r="D4836" s="54" t="str">
        <f t="shared" si="674"/>
        <v>ASET</v>
      </c>
      <c r="E4836" s="178"/>
      <c r="F4836" s="179"/>
      <c r="G4836" s="177"/>
      <c r="H4836" s="177"/>
      <c r="I4836" s="169">
        <f t="shared" si="675"/>
        <v>0</v>
      </c>
      <c r="J4836" s="149" t="str" cm="1">
        <f t="array" ref="J4836">IF(ISERROR(INDEX('Non Compliance input'!$H$5:$H$156,MATCH(1,(A4836='Non Compliance input'!$A$5:$A$156)*(F4836&gt;='Non Compliance input'!$D$5:$D$156)*(E4836&lt;'Non Compliance input'!$E$5:$E$156)*('Non Compliance input'!$H$5:$H$156="Yes"),0))
),"","Yes")</f>
        <v/>
      </c>
      <c r="K4836" s="149">
        <f t="shared" si="676"/>
        <v>0</v>
      </c>
      <c r="L4836" s="162">
        <f t="shared" si="677"/>
        <v>0</v>
      </c>
      <c r="M4836" s="162" t="str" cm="1">
        <f t="array" ref="M4836">IF(ISERROR(INDEX('Non Compliance input'!$I$5:$I$156,MATCH(1,(A4836='Non Compliance input'!$A$5:$A$156)*(E4836&gt;='Non Compliance input'!$D$5:$D$156)*(F4836&lt;='Non Compliance input'!$E$5:$E$156)*('Non Compliance input'!$I$5:$I$156="Yes"),0))
),"","Yes")</f>
        <v/>
      </c>
      <c r="N4836" s="149" t="str">
        <f>IF(VLOOKUP($A4836,HourEndingOutage!$B$3:$F$746,5,0)="Outage","Outage","")</f>
        <v/>
      </c>
      <c r="O4836" s="18">
        <f t="shared" si="678"/>
        <v>0</v>
      </c>
      <c r="P4836" s="18" t="str">
        <f t="shared" si="679"/>
        <v/>
      </c>
      <c r="Q4836" s="18">
        <f t="shared" si="680"/>
        <v>0</v>
      </c>
      <c r="R4836" s="118"/>
    </row>
    <row r="4837" spans="1:18" x14ac:dyDescent="0.25">
      <c r="A4837" s="25">
        <f t="shared" si="681"/>
        <v>538</v>
      </c>
      <c r="B4837" s="23">
        <f t="shared" si="682"/>
        <v>44584</v>
      </c>
      <c r="C4837" s="24">
        <v>10</v>
      </c>
      <c r="D4837" s="54" t="str">
        <f t="shared" si="674"/>
        <v>ASET</v>
      </c>
      <c r="E4837" s="178"/>
      <c r="F4837" s="179"/>
      <c r="G4837" s="177"/>
      <c r="H4837" s="177"/>
      <c r="I4837" s="169">
        <f t="shared" si="675"/>
        <v>0</v>
      </c>
      <c r="J4837" s="149" t="str" cm="1">
        <f t="array" ref="J4837">IF(ISERROR(INDEX('Non Compliance input'!$H$5:$H$156,MATCH(1,(A4837='Non Compliance input'!$A$5:$A$156)*(F4837&gt;='Non Compliance input'!$D$5:$D$156)*(E4837&lt;'Non Compliance input'!$E$5:$E$156)*('Non Compliance input'!$H$5:$H$156="Yes"),0))
),"","Yes")</f>
        <v/>
      </c>
      <c r="K4837" s="149">
        <f t="shared" si="676"/>
        <v>0</v>
      </c>
      <c r="L4837" s="162">
        <f t="shared" si="677"/>
        <v>0</v>
      </c>
      <c r="M4837" s="162" t="str" cm="1">
        <f t="array" ref="M4837">IF(ISERROR(INDEX('Non Compliance input'!$I$5:$I$156,MATCH(1,(A4837='Non Compliance input'!$A$5:$A$156)*(E4837&gt;='Non Compliance input'!$D$5:$D$156)*(F4837&lt;='Non Compliance input'!$E$5:$E$156)*('Non Compliance input'!$I$5:$I$156="Yes"),0))
),"","Yes")</f>
        <v/>
      </c>
      <c r="N4837" s="149" t="str">
        <f>IF(VLOOKUP($A4837,HourEndingOutage!$B$3:$F$746,5,0)="Outage","Outage","")</f>
        <v/>
      </c>
      <c r="O4837" s="18">
        <f t="shared" si="678"/>
        <v>0</v>
      </c>
      <c r="P4837" s="18" t="str">
        <f t="shared" si="679"/>
        <v/>
      </c>
      <c r="Q4837" s="18">
        <f t="shared" si="680"/>
        <v>0</v>
      </c>
      <c r="R4837" s="118"/>
    </row>
    <row r="4838" spans="1:18" x14ac:dyDescent="0.25">
      <c r="A4838" s="25">
        <f t="shared" si="681"/>
        <v>538</v>
      </c>
      <c r="B4838" s="23">
        <f t="shared" si="682"/>
        <v>44584</v>
      </c>
      <c r="C4838" s="24">
        <v>10</v>
      </c>
      <c r="D4838" s="54" t="str">
        <f t="shared" si="674"/>
        <v>ASET</v>
      </c>
      <c r="E4838" s="178"/>
      <c r="F4838" s="179"/>
      <c r="G4838" s="177"/>
      <c r="H4838" s="177"/>
      <c r="I4838" s="169">
        <f t="shared" si="675"/>
        <v>0</v>
      </c>
      <c r="J4838" s="149" t="str" cm="1">
        <f t="array" ref="J4838">IF(ISERROR(INDEX('Non Compliance input'!$H$5:$H$156,MATCH(1,(A4838='Non Compliance input'!$A$5:$A$156)*(F4838&gt;='Non Compliance input'!$D$5:$D$156)*(E4838&lt;'Non Compliance input'!$E$5:$E$156)*('Non Compliance input'!$H$5:$H$156="Yes"),0))
),"","Yes")</f>
        <v/>
      </c>
      <c r="K4838" s="149">
        <f t="shared" si="676"/>
        <v>0</v>
      </c>
      <c r="L4838" s="162">
        <f t="shared" si="677"/>
        <v>0</v>
      </c>
      <c r="M4838" s="162" t="str" cm="1">
        <f t="array" ref="M4838">IF(ISERROR(INDEX('Non Compliance input'!$I$5:$I$156,MATCH(1,(A4838='Non Compliance input'!$A$5:$A$156)*(E4838&gt;='Non Compliance input'!$D$5:$D$156)*(F4838&lt;='Non Compliance input'!$E$5:$E$156)*('Non Compliance input'!$I$5:$I$156="Yes"),0))
),"","Yes")</f>
        <v/>
      </c>
      <c r="N4838" s="149" t="str">
        <f>IF(VLOOKUP($A4838,HourEndingOutage!$B$3:$F$746,5,0)="Outage","Outage","")</f>
        <v/>
      </c>
      <c r="O4838" s="18">
        <f t="shared" si="678"/>
        <v>0</v>
      </c>
      <c r="P4838" s="18" t="str">
        <f t="shared" si="679"/>
        <v/>
      </c>
      <c r="Q4838" s="18">
        <f t="shared" si="680"/>
        <v>0</v>
      </c>
      <c r="R4838" s="118"/>
    </row>
    <row r="4839" spans="1:18" x14ac:dyDescent="0.25">
      <c r="A4839" s="25">
        <f t="shared" si="681"/>
        <v>538</v>
      </c>
      <c r="B4839" s="23">
        <f t="shared" si="682"/>
        <v>44584</v>
      </c>
      <c r="C4839" s="24">
        <v>10</v>
      </c>
      <c r="D4839" s="54" t="str">
        <f t="shared" si="674"/>
        <v>ASET</v>
      </c>
      <c r="E4839" s="178"/>
      <c r="F4839" s="179"/>
      <c r="G4839" s="177"/>
      <c r="H4839" s="177"/>
      <c r="I4839" s="169">
        <f t="shared" si="675"/>
        <v>0</v>
      </c>
      <c r="J4839" s="149" t="str" cm="1">
        <f t="array" ref="J4839">IF(ISERROR(INDEX('Non Compliance input'!$H$5:$H$156,MATCH(1,(A4839='Non Compliance input'!$A$5:$A$156)*(F4839&gt;='Non Compliance input'!$D$5:$D$156)*(E4839&lt;'Non Compliance input'!$E$5:$E$156)*('Non Compliance input'!$H$5:$H$156="Yes"),0))
),"","Yes")</f>
        <v/>
      </c>
      <c r="K4839" s="149">
        <f t="shared" si="676"/>
        <v>0</v>
      </c>
      <c r="L4839" s="162">
        <f t="shared" si="677"/>
        <v>0</v>
      </c>
      <c r="M4839" s="162" t="str" cm="1">
        <f t="array" ref="M4839">IF(ISERROR(INDEX('Non Compliance input'!$I$5:$I$156,MATCH(1,(A4839='Non Compliance input'!$A$5:$A$156)*(E4839&gt;='Non Compliance input'!$D$5:$D$156)*(F4839&lt;='Non Compliance input'!$E$5:$E$156)*('Non Compliance input'!$I$5:$I$156="Yes"),0))
),"","Yes")</f>
        <v/>
      </c>
      <c r="N4839" s="149" t="str">
        <f>IF(VLOOKUP($A4839,HourEndingOutage!$B$3:$F$746,5,0)="Outage","Outage","")</f>
        <v/>
      </c>
      <c r="O4839" s="18">
        <f t="shared" si="678"/>
        <v>0</v>
      </c>
      <c r="P4839" s="18" t="str">
        <f t="shared" si="679"/>
        <v/>
      </c>
      <c r="Q4839" s="18">
        <f t="shared" si="680"/>
        <v>0</v>
      </c>
      <c r="R4839" s="118"/>
    </row>
    <row r="4840" spans="1:18" x14ac:dyDescent="0.25">
      <c r="A4840" s="25">
        <f t="shared" si="681"/>
        <v>538</v>
      </c>
      <c r="B4840" s="23">
        <f t="shared" si="682"/>
        <v>44584</v>
      </c>
      <c r="C4840" s="24">
        <v>10</v>
      </c>
      <c r="D4840" s="54" t="str">
        <f t="shared" si="674"/>
        <v>ASET</v>
      </c>
      <c r="E4840" s="178"/>
      <c r="F4840" s="179"/>
      <c r="G4840" s="177"/>
      <c r="H4840" s="177"/>
      <c r="I4840" s="169">
        <f t="shared" si="675"/>
        <v>0</v>
      </c>
      <c r="J4840" s="149" t="str" cm="1">
        <f t="array" ref="J4840">IF(ISERROR(INDEX('Non Compliance input'!$H$5:$H$156,MATCH(1,(A4840='Non Compliance input'!$A$5:$A$156)*(F4840&gt;='Non Compliance input'!$D$5:$D$156)*(E4840&lt;'Non Compliance input'!$E$5:$E$156)*('Non Compliance input'!$H$5:$H$156="Yes"),0))
),"","Yes")</f>
        <v/>
      </c>
      <c r="K4840" s="149">
        <f t="shared" si="676"/>
        <v>0</v>
      </c>
      <c r="L4840" s="162">
        <f t="shared" si="677"/>
        <v>0</v>
      </c>
      <c r="M4840" s="162" t="str" cm="1">
        <f t="array" ref="M4840">IF(ISERROR(INDEX('Non Compliance input'!$I$5:$I$156,MATCH(1,(A4840='Non Compliance input'!$A$5:$A$156)*(E4840&gt;='Non Compliance input'!$D$5:$D$156)*(F4840&lt;='Non Compliance input'!$E$5:$E$156)*('Non Compliance input'!$I$5:$I$156="Yes"),0))
),"","Yes")</f>
        <v/>
      </c>
      <c r="N4840" s="149" t="str">
        <f>IF(VLOOKUP($A4840,HourEndingOutage!$B$3:$F$746,5,0)="Outage","Outage","")</f>
        <v/>
      </c>
      <c r="O4840" s="18">
        <f t="shared" si="678"/>
        <v>0</v>
      </c>
      <c r="P4840" s="18" t="str">
        <f t="shared" si="679"/>
        <v/>
      </c>
      <c r="Q4840" s="18">
        <f t="shared" si="680"/>
        <v>0</v>
      </c>
      <c r="R4840" s="118"/>
    </row>
    <row r="4841" spans="1:18" x14ac:dyDescent="0.25">
      <c r="A4841" s="25">
        <f t="shared" si="681"/>
        <v>538</v>
      </c>
      <c r="B4841" s="23">
        <f t="shared" si="682"/>
        <v>44584</v>
      </c>
      <c r="C4841" s="24">
        <v>10</v>
      </c>
      <c r="D4841" s="54" t="str">
        <f t="shared" si="674"/>
        <v>ASET</v>
      </c>
      <c r="E4841" s="178"/>
      <c r="F4841" s="179"/>
      <c r="G4841" s="177"/>
      <c r="H4841" s="177"/>
      <c r="I4841" s="169">
        <f t="shared" si="675"/>
        <v>0</v>
      </c>
      <c r="J4841" s="149" t="str" cm="1">
        <f t="array" ref="J4841">IF(ISERROR(INDEX('Non Compliance input'!$H$5:$H$156,MATCH(1,(A4841='Non Compliance input'!$A$5:$A$156)*(F4841&gt;='Non Compliance input'!$D$5:$D$156)*(E4841&lt;'Non Compliance input'!$E$5:$E$156)*('Non Compliance input'!$H$5:$H$156="Yes"),0))
),"","Yes")</f>
        <v/>
      </c>
      <c r="K4841" s="149">
        <f t="shared" si="676"/>
        <v>0</v>
      </c>
      <c r="L4841" s="162">
        <f t="shared" si="677"/>
        <v>0</v>
      </c>
      <c r="M4841" s="162" t="str" cm="1">
        <f t="array" ref="M4841">IF(ISERROR(INDEX('Non Compliance input'!$I$5:$I$156,MATCH(1,(A4841='Non Compliance input'!$A$5:$A$156)*(E4841&gt;='Non Compliance input'!$D$5:$D$156)*(F4841&lt;='Non Compliance input'!$E$5:$E$156)*('Non Compliance input'!$I$5:$I$156="Yes"),0))
),"","Yes")</f>
        <v/>
      </c>
      <c r="N4841" s="149" t="str">
        <f>IF(VLOOKUP($A4841,HourEndingOutage!$B$3:$F$746,5,0)="Outage","Outage","")</f>
        <v/>
      </c>
      <c r="O4841" s="18">
        <f t="shared" si="678"/>
        <v>0</v>
      </c>
      <c r="P4841" s="18" t="str">
        <f t="shared" si="679"/>
        <v/>
      </c>
      <c r="Q4841" s="18">
        <f t="shared" si="680"/>
        <v>0</v>
      </c>
      <c r="R4841" s="118"/>
    </row>
    <row r="4842" spans="1:18" x14ac:dyDescent="0.25">
      <c r="A4842" s="25">
        <f t="shared" si="681"/>
        <v>538</v>
      </c>
      <c r="B4842" s="23">
        <f t="shared" si="682"/>
        <v>44584</v>
      </c>
      <c r="C4842" s="24">
        <v>10</v>
      </c>
      <c r="D4842" s="54" t="str">
        <f t="shared" si="674"/>
        <v>ASET</v>
      </c>
      <c r="E4842" s="178"/>
      <c r="F4842" s="179"/>
      <c r="G4842" s="177"/>
      <c r="H4842" s="177"/>
      <c r="I4842" s="169">
        <f t="shared" si="675"/>
        <v>0</v>
      </c>
      <c r="J4842" s="149" t="str" cm="1">
        <f t="array" ref="J4842">IF(ISERROR(INDEX('Non Compliance input'!$H$5:$H$156,MATCH(1,(A4842='Non Compliance input'!$A$5:$A$156)*(F4842&gt;='Non Compliance input'!$D$5:$D$156)*(E4842&lt;'Non Compliance input'!$E$5:$E$156)*('Non Compliance input'!$H$5:$H$156="Yes"),0))
),"","Yes")</f>
        <v/>
      </c>
      <c r="K4842" s="149">
        <f t="shared" si="676"/>
        <v>0</v>
      </c>
      <c r="L4842" s="162">
        <f t="shared" si="677"/>
        <v>0</v>
      </c>
      <c r="M4842" s="162" t="str" cm="1">
        <f t="array" ref="M4842">IF(ISERROR(INDEX('Non Compliance input'!$I$5:$I$156,MATCH(1,(A4842='Non Compliance input'!$A$5:$A$156)*(E4842&gt;='Non Compliance input'!$D$5:$D$156)*(F4842&lt;='Non Compliance input'!$E$5:$E$156)*('Non Compliance input'!$I$5:$I$156="Yes"),0))
),"","Yes")</f>
        <v/>
      </c>
      <c r="N4842" s="149" t="str">
        <f>IF(VLOOKUP($A4842,HourEndingOutage!$B$3:$F$746,5,0)="Outage","Outage","")</f>
        <v/>
      </c>
      <c r="O4842" s="18">
        <f t="shared" si="678"/>
        <v>0</v>
      </c>
      <c r="P4842" s="18" t="str">
        <f t="shared" si="679"/>
        <v/>
      </c>
      <c r="Q4842" s="18">
        <f t="shared" si="680"/>
        <v>0</v>
      </c>
      <c r="R4842" s="118"/>
    </row>
    <row r="4843" spans="1:18" x14ac:dyDescent="0.25">
      <c r="A4843" s="25">
        <f t="shared" si="681"/>
        <v>538</v>
      </c>
      <c r="B4843" s="23">
        <f t="shared" si="682"/>
        <v>44584</v>
      </c>
      <c r="C4843" s="24">
        <v>10</v>
      </c>
      <c r="D4843" s="54" t="str">
        <f t="shared" si="674"/>
        <v>ASET</v>
      </c>
      <c r="E4843" s="178"/>
      <c r="F4843" s="179"/>
      <c r="G4843" s="177"/>
      <c r="H4843" s="177"/>
      <c r="I4843" s="169">
        <f t="shared" si="675"/>
        <v>0</v>
      </c>
      <c r="J4843" s="149" t="str" cm="1">
        <f t="array" ref="J4843">IF(ISERROR(INDEX('Non Compliance input'!$H$5:$H$156,MATCH(1,(A4843='Non Compliance input'!$A$5:$A$156)*(F4843&gt;='Non Compliance input'!$D$5:$D$156)*(E4843&lt;'Non Compliance input'!$E$5:$E$156)*('Non Compliance input'!$H$5:$H$156="Yes"),0))
),"","Yes")</f>
        <v/>
      </c>
      <c r="K4843" s="149">
        <f t="shared" si="676"/>
        <v>0</v>
      </c>
      <c r="L4843" s="162">
        <f t="shared" si="677"/>
        <v>0</v>
      </c>
      <c r="M4843" s="162" t="str" cm="1">
        <f t="array" ref="M4843">IF(ISERROR(INDEX('Non Compliance input'!$I$5:$I$156,MATCH(1,(A4843='Non Compliance input'!$A$5:$A$156)*(E4843&gt;='Non Compliance input'!$D$5:$D$156)*(F4843&lt;='Non Compliance input'!$E$5:$E$156)*('Non Compliance input'!$I$5:$I$156="Yes"),0))
),"","Yes")</f>
        <v/>
      </c>
      <c r="N4843" s="149" t="str">
        <f>IF(VLOOKUP($A4843,HourEndingOutage!$B$3:$F$746,5,0)="Outage","Outage","")</f>
        <v/>
      </c>
      <c r="O4843" s="18">
        <f t="shared" si="678"/>
        <v>0</v>
      </c>
      <c r="P4843" s="18" t="str">
        <f t="shared" si="679"/>
        <v/>
      </c>
      <c r="Q4843" s="18">
        <f t="shared" si="680"/>
        <v>0</v>
      </c>
      <c r="R4843" s="118"/>
    </row>
    <row r="4844" spans="1:18" x14ac:dyDescent="0.25">
      <c r="A4844" s="25">
        <f t="shared" si="681"/>
        <v>538</v>
      </c>
      <c r="B4844" s="23">
        <f t="shared" si="682"/>
        <v>44584</v>
      </c>
      <c r="C4844" s="24">
        <v>10</v>
      </c>
      <c r="D4844" s="54" t="str">
        <f t="shared" si="674"/>
        <v>ASET</v>
      </c>
      <c r="E4844" s="178"/>
      <c r="F4844" s="179"/>
      <c r="G4844" s="177"/>
      <c r="H4844" s="177"/>
      <c r="I4844" s="169">
        <f t="shared" si="675"/>
        <v>0</v>
      </c>
      <c r="J4844" s="149" t="str" cm="1">
        <f t="array" ref="J4844">IF(ISERROR(INDEX('Non Compliance input'!$H$5:$H$156,MATCH(1,(A4844='Non Compliance input'!$A$5:$A$156)*(F4844&gt;='Non Compliance input'!$D$5:$D$156)*(E4844&lt;'Non Compliance input'!$E$5:$E$156)*('Non Compliance input'!$H$5:$H$156="Yes"),0))
),"","Yes")</f>
        <v/>
      </c>
      <c r="K4844" s="149">
        <f t="shared" si="676"/>
        <v>0</v>
      </c>
      <c r="L4844" s="162">
        <f t="shared" si="677"/>
        <v>0</v>
      </c>
      <c r="M4844" s="162" t="str" cm="1">
        <f t="array" ref="M4844">IF(ISERROR(INDEX('Non Compliance input'!$I$5:$I$156,MATCH(1,(A4844='Non Compliance input'!$A$5:$A$156)*(E4844&gt;='Non Compliance input'!$D$5:$D$156)*(F4844&lt;='Non Compliance input'!$E$5:$E$156)*('Non Compliance input'!$I$5:$I$156="Yes"),0))
),"","Yes")</f>
        <v/>
      </c>
      <c r="N4844" s="149" t="str">
        <f>IF(VLOOKUP($A4844,HourEndingOutage!$B$3:$F$746,5,0)="Outage","Outage","")</f>
        <v/>
      </c>
      <c r="O4844" s="18">
        <f t="shared" si="678"/>
        <v>0</v>
      </c>
      <c r="P4844" s="18" t="str">
        <f t="shared" si="679"/>
        <v/>
      </c>
      <c r="Q4844" s="18">
        <f t="shared" si="680"/>
        <v>0</v>
      </c>
      <c r="R4844" s="118"/>
    </row>
    <row r="4845" spans="1:18" x14ac:dyDescent="0.25">
      <c r="A4845" s="25">
        <f t="shared" si="681"/>
        <v>539</v>
      </c>
      <c r="B4845" s="23">
        <f t="shared" si="682"/>
        <v>44584</v>
      </c>
      <c r="C4845" s="24">
        <v>11</v>
      </c>
      <c r="D4845" s="54" t="str">
        <f t="shared" si="674"/>
        <v>ASET</v>
      </c>
      <c r="E4845" s="178"/>
      <c r="F4845" s="179"/>
      <c r="G4845" s="177"/>
      <c r="H4845" s="177"/>
      <c r="I4845" s="169">
        <f t="shared" si="675"/>
        <v>0</v>
      </c>
      <c r="J4845" s="149" t="str" cm="1">
        <f t="array" ref="J4845">IF(ISERROR(INDEX('Non Compliance input'!$H$5:$H$156,MATCH(1,(A4845='Non Compliance input'!$A$5:$A$156)*(F4845&gt;='Non Compliance input'!$D$5:$D$156)*(E4845&lt;'Non Compliance input'!$E$5:$E$156)*('Non Compliance input'!$H$5:$H$156="Yes"),0))
),"","Yes")</f>
        <v/>
      </c>
      <c r="K4845" s="149">
        <f t="shared" si="676"/>
        <v>0</v>
      </c>
      <c r="L4845" s="162">
        <f t="shared" si="677"/>
        <v>0</v>
      </c>
      <c r="M4845" s="162" t="str" cm="1">
        <f t="array" ref="M4845">IF(ISERROR(INDEX('Non Compliance input'!$I$5:$I$156,MATCH(1,(A4845='Non Compliance input'!$A$5:$A$156)*(E4845&gt;='Non Compliance input'!$D$5:$D$156)*(F4845&lt;='Non Compliance input'!$E$5:$E$156)*('Non Compliance input'!$I$5:$I$156="Yes"),0))
),"","Yes")</f>
        <v/>
      </c>
      <c r="N4845" s="149" t="str">
        <f>IF(VLOOKUP($A4845,HourEndingOutage!$B$3:$F$746,5,0)="Outage","Outage","")</f>
        <v/>
      </c>
      <c r="O4845" s="18">
        <f t="shared" si="678"/>
        <v>0</v>
      </c>
      <c r="P4845" s="18" t="str">
        <f t="shared" si="679"/>
        <v/>
      </c>
      <c r="Q4845" s="18">
        <f t="shared" si="680"/>
        <v>0</v>
      </c>
      <c r="R4845" s="118"/>
    </row>
    <row r="4846" spans="1:18" x14ac:dyDescent="0.25">
      <c r="A4846" s="25">
        <f t="shared" si="681"/>
        <v>539</v>
      </c>
      <c r="B4846" s="23">
        <f t="shared" si="682"/>
        <v>44584</v>
      </c>
      <c r="C4846" s="24">
        <v>11</v>
      </c>
      <c r="D4846" s="54" t="str">
        <f t="shared" si="674"/>
        <v>ASET</v>
      </c>
      <c r="E4846" s="178"/>
      <c r="F4846" s="179"/>
      <c r="G4846" s="177"/>
      <c r="H4846" s="177"/>
      <c r="I4846" s="169">
        <f t="shared" si="675"/>
        <v>0</v>
      </c>
      <c r="J4846" s="149" t="str" cm="1">
        <f t="array" ref="J4846">IF(ISERROR(INDEX('Non Compliance input'!$H$5:$H$156,MATCH(1,(A4846='Non Compliance input'!$A$5:$A$156)*(F4846&gt;='Non Compliance input'!$D$5:$D$156)*(E4846&lt;'Non Compliance input'!$E$5:$E$156)*('Non Compliance input'!$H$5:$H$156="Yes"),0))
),"","Yes")</f>
        <v/>
      </c>
      <c r="K4846" s="149">
        <f t="shared" si="676"/>
        <v>0</v>
      </c>
      <c r="L4846" s="162">
        <f t="shared" si="677"/>
        <v>0</v>
      </c>
      <c r="M4846" s="162" t="str" cm="1">
        <f t="array" ref="M4846">IF(ISERROR(INDEX('Non Compliance input'!$I$5:$I$156,MATCH(1,(A4846='Non Compliance input'!$A$5:$A$156)*(E4846&gt;='Non Compliance input'!$D$5:$D$156)*(F4846&lt;='Non Compliance input'!$E$5:$E$156)*('Non Compliance input'!$I$5:$I$156="Yes"),0))
),"","Yes")</f>
        <v/>
      </c>
      <c r="N4846" s="149" t="str">
        <f>IF(VLOOKUP($A4846,HourEndingOutage!$B$3:$F$746,5,0)="Outage","Outage","")</f>
        <v/>
      </c>
      <c r="O4846" s="18">
        <f t="shared" si="678"/>
        <v>0</v>
      </c>
      <c r="P4846" s="18" t="str">
        <f t="shared" si="679"/>
        <v/>
      </c>
      <c r="Q4846" s="18">
        <f t="shared" si="680"/>
        <v>0</v>
      </c>
      <c r="R4846" s="118"/>
    </row>
    <row r="4847" spans="1:18" x14ac:dyDescent="0.25">
      <c r="A4847" s="25">
        <f t="shared" si="681"/>
        <v>539</v>
      </c>
      <c r="B4847" s="23">
        <f t="shared" si="682"/>
        <v>44584</v>
      </c>
      <c r="C4847" s="24">
        <v>11</v>
      </c>
      <c r="D4847" s="54" t="str">
        <f t="shared" si="674"/>
        <v>ASET</v>
      </c>
      <c r="E4847" s="178"/>
      <c r="F4847" s="179"/>
      <c r="G4847" s="177"/>
      <c r="H4847" s="177"/>
      <c r="I4847" s="169">
        <f t="shared" si="675"/>
        <v>0</v>
      </c>
      <c r="J4847" s="149" t="str" cm="1">
        <f t="array" ref="J4847">IF(ISERROR(INDEX('Non Compliance input'!$H$5:$H$156,MATCH(1,(A4847='Non Compliance input'!$A$5:$A$156)*(F4847&gt;='Non Compliance input'!$D$5:$D$156)*(E4847&lt;'Non Compliance input'!$E$5:$E$156)*('Non Compliance input'!$H$5:$H$156="Yes"),0))
),"","Yes")</f>
        <v/>
      </c>
      <c r="K4847" s="149">
        <f t="shared" si="676"/>
        <v>0</v>
      </c>
      <c r="L4847" s="162">
        <f t="shared" si="677"/>
        <v>0</v>
      </c>
      <c r="M4847" s="162" t="str" cm="1">
        <f t="array" ref="M4847">IF(ISERROR(INDEX('Non Compliance input'!$I$5:$I$156,MATCH(1,(A4847='Non Compliance input'!$A$5:$A$156)*(E4847&gt;='Non Compliance input'!$D$5:$D$156)*(F4847&lt;='Non Compliance input'!$E$5:$E$156)*('Non Compliance input'!$I$5:$I$156="Yes"),0))
),"","Yes")</f>
        <v/>
      </c>
      <c r="N4847" s="149" t="str">
        <f>IF(VLOOKUP($A4847,HourEndingOutage!$B$3:$F$746,5,0)="Outage","Outage","")</f>
        <v/>
      </c>
      <c r="O4847" s="18">
        <f t="shared" si="678"/>
        <v>0</v>
      </c>
      <c r="P4847" s="18" t="str">
        <f t="shared" si="679"/>
        <v/>
      </c>
      <c r="Q4847" s="18">
        <f t="shared" si="680"/>
        <v>0</v>
      </c>
      <c r="R4847" s="118"/>
    </row>
    <row r="4848" spans="1:18" x14ac:dyDescent="0.25">
      <c r="A4848" s="25">
        <f t="shared" si="681"/>
        <v>539</v>
      </c>
      <c r="B4848" s="23">
        <f t="shared" si="682"/>
        <v>44584</v>
      </c>
      <c r="C4848" s="24">
        <v>11</v>
      </c>
      <c r="D4848" s="54" t="str">
        <f t="shared" si="674"/>
        <v>ASET</v>
      </c>
      <c r="E4848" s="178"/>
      <c r="F4848" s="179"/>
      <c r="G4848" s="177"/>
      <c r="H4848" s="177"/>
      <c r="I4848" s="169">
        <f t="shared" si="675"/>
        <v>0</v>
      </c>
      <c r="J4848" s="149" t="str" cm="1">
        <f t="array" ref="J4848">IF(ISERROR(INDEX('Non Compliance input'!$H$5:$H$156,MATCH(1,(A4848='Non Compliance input'!$A$5:$A$156)*(F4848&gt;='Non Compliance input'!$D$5:$D$156)*(E4848&lt;'Non Compliance input'!$E$5:$E$156)*('Non Compliance input'!$H$5:$H$156="Yes"),0))
),"","Yes")</f>
        <v/>
      </c>
      <c r="K4848" s="149">
        <f t="shared" si="676"/>
        <v>0</v>
      </c>
      <c r="L4848" s="162">
        <f t="shared" si="677"/>
        <v>0</v>
      </c>
      <c r="M4848" s="162" t="str" cm="1">
        <f t="array" ref="M4848">IF(ISERROR(INDEX('Non Compliance input'!$I$5:$I$156,MATCH(1,(A4848='Non Compliance input'!$A$5:$A$156)*(E4848&gt;='Non Compliance input'!$D$5:$D$156)*(F4848&lt;='Non Compliance input'!$E$5:$E$156)*('Non Compliance input'!$I$5:$I$156="Yes"),0))
),"","Yes")</f>
        <v/>
      </c>
      <c r="N4848" s="149" t="str">
        <f>IF(VLOOKUP($A4848,HourEndingOutage!$B$3:$F$746,5,0)="Outage","Outage","")</f>
        <v/>
      </c>
      <c r="O4848" s="18">
        <f t="shared" si="678"/>
        <v>0</v>
      </c>
      <c r="P4848" s="18" t="str">
        <f t="shared" si="679"/>
        <v/>
      </c>
      <c r="Q4848" s="18">
        <f t="shared" si="680"/>
        <v>0</v>
      </c>
      <c r="R4848" s="118"/>
    </row>
    <row r="4849" spans="1:18" x14ac:dyDescent="0.25">
      <c r="A4849" s="25">
        <f t="shared" si="681"/>
        <v>539</v>
      </c>
      <c r="B4849" s="23">
        <f t="shared" si="682"/>
        <v>44584</v>
      </c>
      <c r="C4849" s="24">
        <v>11</v>
      </c>
      <c r="D4849" s="54" t="str">
        <f t="shared" si="674"/>
        <v>ASET</v>
      </c>
      <c r="E4849" s="178"/>
      <c r="F4849" s="179"/>
      <c r="G4849" s="177"/>
      <c r="H4849" s="177"/>
      <c r="I4849" s="169">
        <f t="shared" si="675"/>
        <v>0</v>
      </c>
      <c r="J4849" s="149" t="str" cm="1">
        <f t="array" ref="J4849">IF(ISERROR(INDEX('Non Compliance input'!$H$5:$H$156,MATCH(1,(A4849='Non Compliance input'!$A$5:$A$156)*(F4849&gt;='Non Compliance input'!$D$5:$D$156)*(E4849&lt;'Non Compliance input'!$E$5:$E$156)*('Non Compliance input'!$H$5:$H$156="Yes"),0))
),"","Yes")</f>
        <v/>
      </c>
      <c r="K4849" s="149">
        <f t="shared" si="676"/>
        <v>0</v>
      </c>
      <c r="L4849" s="162">
        <f t="shared" si="677"/>
        <v>0</v>
      </c>
      <c r="M4849" s="162" t="str" cm="1">
        <f t="array" ref="M4849">IF(ISERROR(INDEX('Non Compliance input'!$I$5:$I$156,MATCH(1,(A4849='Non Compliance input'!$A$5:$A$156)*(E4849&gt;='Non Compliance input'!$D$5:$D$156)*(F4849&lt;='Non Compliance input'!$E$5:$E$156)*('Non Compliance input'!$I$5:$I$156="Yes"),0))
),"","Yes")</f>
        <v/>
      </c>
      <c r="N4849" s="149" t="str">
        <f>IF(VLOOKUP($A4849,HourEndingOutage!$B$3:$F$746,5,0)="Outage","Outage","")</f>
        <v/>
      </c>
      <c r="O4849" s="18">
        <f t="shared" si="678"/>
        <v>0</v>
      </c>
      <c r="P4849" s="18" t="str">
        <f t="shared" si="679"/>
        <v/>
      </c>
      <c r="Q4849" s="18">
        <f t="shared" si="680"/>
        <v>0</v>
      </c>
      <c r="R4849" s="118"/>
    </row>
    <row r="4850" spans="1:18" x14ac:dyDescent="0.25">
      <c r="A4850" s="25">
        <f t="shared" si="681"/>
        <v>539</v>
      </c>
      <c r="B4850" s="23">
        <f t="shared" si="682"/>
        <v>44584</v>
      </c>
      <c r="C4850" s="24">
        <v>11</v>
      </c>
      <c r="D4850" s="54" t="str">
        <f t="shared" si="674"/>
        <v>ASET</v>
      </c>
      <c r="E4850" s="178"/>
      <c r="F4850" s="179"/>
      <c r="G4850" s="177"/>
      <c r="H4850" s="177"/>
      <c r="I4850" s="169">
        <f t="shared" si="675"/>
        <v>0</v>
      </c>
      <c r="J4850" s="149" t="str" cm="1">
        <f t="array" ref="J4850">IF(ISERROR(INDEX('Non Compliance input'!$H$5:$H$156,MATCH(1,(A4850='Non Compliance input'!$A$5:$A$156)*(F4850&gt;='Non Compliance input'!$D$5:$D$156)*(E4850&lt;'Non Compliance input'!$E$5:$E$156)*('Non Compliance input'!$H$5:$H$156="Yes"),0))
),"","Yes")</f>
        <v/>
      </c>
      <c r="K4850" s="149">
        <f t="shared" si="676"/>
        <v>0</v>
      </c>
      <c r="L4850" s="162">
        <f t="shared" si="677"/>
        <v>0</v>
      </c>
      <c r="M4850" s="162" t="str" cm="1">
        <f t="array" ref="M4850">IF(ISERROR(INDEX('Non Compliance input'!$I$5:$I$156,MATCH(1,(A4850='Non Compliance input'!$A$5:$A$156)*(E4850&gt;='Non Compliance input'!$D$5:$D$156)*(F4850&lt;='Non Compliance input'!$E$5:$E$156)*('Non Compliance input'!$I$5:$I$156="Yes"),0))
),"","Yes")</f>
        <v/>
      </c>
      <c r="N4850" s="149" t="str">
        <f>IF(VLOOKUP($A4850,HourEndingOutage!$B$3:$F$746,5,0)="Outage","Outage","")</f>
        <v/>
      </c>
      <c r="O4850" s="18">
        <f t="shared" si="678"/>
        <v>0</v>
      </c>
      <c r="P4850" s="18" t="str">
        <f t="shared" si="679"/>
        <v/>
      </c>
      <c r="Q4850" s="18">
        <f t="shared" si="680"/>
        <v>0</v>
      </c>
      <c r="R4850" s="118"/>
    </row>
    <row r="4851" spans="1:18" x14ac:dyDescent="0.25">
      <c r="A4851" s="25">
        <f t="shared" si="681"/>
        <v>539</v>
      </c>
      <c r="B4851" s="23">
        <f t="shared" si="682"/>
        <v>44584</v>
      </c>
      <c r="C4851" s="24">
        <v>11</v>
      </c>
      <c r="D4851" s="54" t="str">
        <f t="shared" si="674"/>
        <v>ASET</v>
      </c>
      <c r="E4851" s="178"/>
      <c r="F4851" s="179"/>
      <c r="G4851" s="177"/>
      <c r="H4851" s="177"/>
      <c r="I4851" s="169">
        <f t="shared" si="675"/>
        <v>0</v>
      </c>
      <c r="J4851" s="149" t="str" cm="1">
        <f t="array" ref="J4851">IF(ISERROR(INDEX('Non Compliance input'!$H$5:$H$156,MATCH(1,(A4851='Non Compliance input'!$A$5:$A$156)*(F4851&gt;='Non Compliance input'!$D$5:$D$156)*(E4851&lt;'Non Compliance input'!$E$5:$E$156)*('Non Compliance input'!$H$5:$H$156="Yes"),0))
),"","Yes")</f>
        <v/>
      </c>
      <c r="K4851" s="149">
        <f t="shared" si="676"/>
        <v>0</v>
      </c>
      <c r="L4851" s="162">
        <f t="shared" si="677"/>
        <v>0</v>
      </c>
      <c r="M4851" s="162" t="str" cm="1">
        <f t="array" ref="M4851">IF(ISERROR(INDEX('Non Compliance input'!$I$5:$I$156,MATCH(1,(A4851='Non Compliance input'!$A$5:$A$156)*(E4851&gt;='Non Compliance input'!$D$5:$D$156)*(F4851&lt;='Non Compliance input'!$E$5:$E$156)*('Non Compliance input'!$I$5:$I$156="Yes"),0))
),"","Yes")</f>
        <v/>
      </c>
      <c r="N4851" s="149" t="str">
        <f>IF(VLOOKUP($A4851,HourEndingOutage!$B$3:$F$746,5,0)="Outage","Outage","")</f>
        <v/>
      </c>
      <c r="O4851" s="18">
        <f t="shared" si="678"/>
        <v>0</v>
      </c>
      <c r="P4851" s="18" t="str">
        <f t="shared" si="679"/>
        <v/>
      </c>
      <c r="Q4851" s="18">
        <f t="shared" si="680"/>
        <v>0</v>
      </c>
      <c r="R4851" s="118"/>
    </row>
    <row r="4852" spans="1:18" x14ac:dyDescent="0.25">
      <c r="A4852" s="25">
        <f t="shared" si="681"/>
        <v>539</v>
      </c>
      <c r="B4852" s="23">
        <f t="shared" si="682"/>
        <v>44584</v>
      </c>
      <c r="C4852" s="24">
        <v>11</v>
      </c>
      <c r="D4852" s="54" t="str">
        <f t="shared" si="674"/>
        <v>ASET</v>
      </c>
      <c r="E4852" s="178"/>
      <c r="F4852" s="179"/>
      <c r="G4852" s="177"/>
      <c r="H4852" s="177"/>
      <c r="I4852" s="169">
        <f t="shared" si="675"/>
        <v>0</v>
      </c>
      <c r="J4852" s="149" t="str" cm="1">
        <f t="array" ref="J4852">IF(ISERROR(INDEX('Non Compliance input'!$H$5:$H$156,MATCH(1,(A4852='Non Compliance input'!$A$5:$A$156)*(F4852&gt;='Non Compliance input'!$D$5:$D$156)*(E4852&lt;'Non Compliance input'!$E$5:$E$156)*('Non Compliance input'!$H$5:$H$156="Yes"),0))
),"","Yes")</f>
        <v/>
      </c>
      <c r="K4852" s="149">
        <f t="shared" si="676"/>
        <v>0</v>
      </c>
      <c r="L4852" s="162">
        <f t="shared" si="677"/>
        <v>0</v>
      </c>
      <c r="M4852" s="162" t="str" cm="1">
        <f t="array" ref="M4852">IF(ISERROR(INDEX('Non Compliance input'!$I$5:$I$156,MATCH(1,(A4852='Non Compliance input'!$A$5:$A$156)*(E4852&gt;='Non Compliance input'!$D$5:$D$156)*(F4852&lt;='Non Compliance input'!$E$5:$E$156)*('Non Compliance input'!$I$5:$I$156="Yes"),0))
),"","Yes")</f>
        <v/>
      </c>
      <c r="N4852" s="149" t="str">
        <f>IF(VLOOKUP($A4852,HourEndingOutage!$B$3:$F$746,5,0)="Outage","Outage","")</f>
        <v/>
      </c>
      <c r="O4852" s="18">
        <f t="shared" si="678"/>
        <v>0</v>
      </c>
      <c r="P4852" s="18" t="str">
        <f t="shared" si="679"/>
        <v/>
      </c>
      <c r="Q4852" s="18">
        <f t="shared" si="680"/>
        <v>0</v>
      </c>
      <c r="R4852" s="118"/>
    </row>
    <row r="4853" spans="1:18" x14ac:dyDescent="0.25">
      <c r="A4853" s="25">
        <f t="shared" si="681"/>
        <v>539</v>
      </c>
      <c r="B4853" s="23">
        <f t="shared" si="682"/>
        <v>44584</v>
      </c>
      <c r="C4853" s="24">
        <v>11</v>
      </c>
      <c r="D4853" s="54" t="str">
        <f t="shared" si="674"/>
        <v>ASET</v>
      </c>
      <c r="E4853" s="178"/>
      <c r="F4853" s="179"/>
      <c r="G4853" s="177"/>
      <c r="H4853" s="177"/>
      <c r="I4853" s="169">
        <f t="shared" si="675"/>
        <v>0</v>
      </c>
      <c r="J4853" s="149" t="str" cm="1">
        <f t="array" ref="J4853">IF(ISERROR(INDEX('Non Compliance input'!$H$5:$H$156,MATCH(1,(A4853='Non Compliance input'!$A$5:$A$156)*(F4853&gt;='Non Compliance input'!$D$5:$D$156)*(E4853&lt;'Non Compliance input'!$E$5:$E$156)*('Non Compliance input'!$H$5:$H$156="Yes"),0))
),"","Yes")</f>
        <v/>
      </c>
      <c r="K4853" s="149">
        <f t="shared" si="676"/>
        <v>0</v>
      </c>
      <c r="L4853" s="162">
        <f t="shared" si="677"/>
        <v>0</v>
      </c>
      <c r="M4853" s="162" t="str" cm="1">
        <f t="array" ref="M4853">IF(ISERROR(INDEX('Non Compliance input'!$I$5:$I$156,MATCH(1,(A4853='Non Compliance input'!$A$5:$A$156)*(E4853&gt;='Non Compliance input'!$D$5:$D$156)*(F4853&lt;='Non Compliance input'!$E$5:$E$156)*('Non Compliance input'!$I$5:$I$156="Yes"),0))
),"","Yes")</f>
        <v/>
      </c>
      <c r="N4853" s="149" t="str">
        <f>IF(VLOOKUP($A4853,HourEndingOutage!$B$3:$F$746,5,0)="Outage","Outage","")</f>
        <v/>
      </c>
      <c r="O4853" s="18">
        <f t="shared" si="678"/>
        <v>0</v>
      </c>
      <c r="P4853" s="18" t="str">
        <f t="shared" si="679"/>
        <v/>
      </c>
      <c r="Q4853" s="18">
        <f t="shared" si="680"/>
        <v>0</v>
      </c>
      <c r="R4853" s="118"/>
    </row>
    <row r="4854" spans="1:18" x14ac:dyDescent="0.25">
      <c r="A4854" s="25">
        <f t="shared" si="681"/>
        <v>540</v>
      </c>
      <c r="B4854" s="23">
        <f t="shared" si="682"/>
        <v>44584</v>
      </c>
      <c r="C4854" s="24">
        <v>12</v>
      </c>
      <c r="D4854" s="54" t="str">
        <f t="shared" si="674"/>
        <v>ASET</v>
      </c>
      <c r="E4854" s="178"/>
      <c r="F4854" s="179"/>
      <c r="G4854" s="177"/>
      <c r="H4854" s="177"/>
      <c r="I4854" s="169">
        <f t="shared" si="675"/>
        <v>0</v>
      </c>
      <c r="J4854" s="149" t="str" cm="1">
        <f t="array" ref="J4854">IF(ISERROR(INDEX('Non Compliance input'!$H$5:$H$156,MATCH(1,(A4854='Non Compliance input'!$A$5:$A$156)*(F4854&gt;='Non Compliance input'!$D$5:$D$156)*(E4854&lt;'Non Compliance input'!$E$5:$E$156)*('Non Compliance input'!$H$5:$H$156="Yes"),0))
),"","Yes")</f>
        <v/>
      </c>
      <c r="K4854" s="149">
        <f t="shared" si="676"/>
        <v>0</v>
      </c>
      <c r="L4854" s="162">
        <f t="shared" si="677"/>
        <v>0</v>
      </c>
      <c r="M4854" s="162" t="str" cm="1">
        <f t="array" ref="M4854">IF(ISERROR(INDEX('Non Compliance input'!$I$5:$I$156,MATCH(1,(A4854='Non Compliance input'!$A$5:$A$156)*(E4854&gt;='Non Compliance input'!$D$5:$D$156)*(F4854&lt;='Non Compliance input'!$E$5:$E$156)*('Non Compliance input'!$I$5:$I$156="Yes"),0))
),"","Yes")</f>
        <v/>
      </c>
      <c r="N4854" s="149" t="str">
        <f>IF(VLOOKUP($A4854,HourEndingOutage!$B$3:$F$746,5,0)="Outage","Outage","")</f>
        <v/>
      </c>
      <c r="O4854" s="18">
        <f t="shared" si="678"/>
        <v>0</v>
      </c>
      <c r="P4854" s="18" t="str">
        <f t="shared" si="679"/>
        <v/>
      </c>
      <c r="Q4854" s="18">
        <f t="shared" si="680"/>
        <v>0</v>
      </c>
      <c r="R4854" s="118"/>
    </row>
    <row r="4855" spans="1:18" x14ac:dyDescent="0.25">
      <c r="A4855" s="25">
        <f t="shared" si="681"/>
        <v>540</v>
      </c>
      <c r="B4855" s="23">
        <f t="shared" si="682"/>
        <v>44584</v>
      </c>
      <c r="C4855" s="24">
        <v>12</v>
      </c>
      <c r="D4855" s="54" t="str">
        <f t="shared" si="674"/>
        <v>ASET</v>
      </c>
      <c r="E4855" s="178"/>
      <c r="F4855" s="179"/>
      <c r="G4855" s="177"/>
      <c r="H4855" s="177"/>
      <c r="I4855" s="169">
        <f t="shared" si="675"/>
        <v>0</v>
      </c>
      <c r="J4855" s="149" t="str" cm="1">
        <f t="array" ref="J4855">IF(ISERROR(INDEX('Non Compliance input'!$H$5:$H$156,MATCH(1,(A4855='Non Compliance input'!$A$5:$A$156)*(F4855&gt;='Non Compliance input'!$D$5:$D$156)*(E4855&lt;'Non Compliance input'!$E$5:$E$156)*('Non Compliance input'!$H$5:$H$156="Yes"),0))
),"","Yes")</f>
        <v/>
      </c>
      <c r="K4855" s="149">
        <f t="shared" si="676"/>
        <v>0</v>
      </c>
      <c r="L4855" s="162">
        <f t="shared" si="677"/>
        <v>0</v>
      </c>
      <c r="M4855" s="162" t="str" cm="1">
        <f t="array" ref="M4855">IF(ISERROR(INDEX('Non Compliance input'!$I$5:$I$156,MATCH(1,(A4855='Non Compliance input'!$A$5:$A$156)*(E4855&gt;='Non Compliance input'!$D$5:$D$156)*(F4855&lt;='Non Compliance input'!$E$5:$E$156)*('Non Compliance input'!$I$5:$I$156="Yes"),0))
),"","Yes")</f>
        <v/>
      </c>
      <c r="N4855" s="149" t="str">
        <f>IF(VLOOKUP($A4855,HourEndingOutage!$B$3:$F$746,5,0)="Outage","Outage","")</f>
        <v/>
      </c>
      <c r="O4855" s="18">
        <f t="shared" si="678"/>
        <v>0</v>
      </c>
      <c r="P4855" s="18" t="str">
        <f t="shared" si="679"/>
        <v/>
      </c>
      <c r="Q4855" s="18">
        <f t="shared" si="680"/>
        <v>0</v>
      </c>
      <c r="R4855" s="118"/>
    </row>
    <row r="4856" spans="1:18" x14ac:dyDescent="0.25">
      <c r="A4856" s="25">
        <f t="shared" si="681"/>
        <v>540</v>
      </c>
      <c r="B4856" s="23">
        <f t="shared" si="682"/>
        <v>44584</v>
      </c>
      <c r="C4856" s="24">
        <v>12</v>
      </c>
      <c r="D4856" s="54" t="str">
        <f t="shared" si="674"/>
        <v>ASET</v>
      </c>
      <c r="E4856" s="178"/>
      <c r="F4856" s="179"/>
      <c r="G4856" s="177"/>
      <c r="H4856" s="177"/>
      <c r="I4856" s="169">
        <f t="shared" si="675"/>
        <v>0</v>
      </c>
      <c r="J4856" s="149" t="str" cm="1">
        <f t="array" ref="J4856">IF(ISERROR(INDEX('Non Compliance input'!$H$5:$H$156,MATCH(1,(A4856='Non Compliance input'!$A$5:$A$156)*(F4856&gt;='Non Compliance input'!$D$5:$D$156)*(E4856&lt;'Non Compliance input'!$E$5:$E$156)*('Non Compliance input'!$H$5:$H$156="Yes"),0))
),"","Yes")</f>
        <v/>
      </c>
      <c r="K4856" s="149">
        <f t="shared" si="676"/>
        <v>0</v>
      </c>
      <c r="L4856" s="162">
        <f t="shared" si="677"/>
        <v>0</v>
      </c>
      <c r="M4856" s="162" t="str" cm="1">
        <f t="array" ref="M4856">IF(ISERROR(INDEX('Non Compliance input'!$I$5:$I$156,MATCH(1,(A4856='Non Compliance input'!$A$5:$A$156)*(E4856&gt;='Non Compliance input'!$D$5:$D$156)*(F4856&lt;='Non Compliance input'!$E$5:$E$156)*('Non Compliance input'!$I$5:$I$156="Yes"),0))
),"","Yes")</f>
        <v/>
      </c>
      <c r="N4856" s="149" t="str">
        <f>IF(VLOOKUP($A4856,HourEndingOutage!$B$3:$F$746,5,0)="Outage","Outage","")</f>
        <v/>
      </c>
      <c r="O4856" s="18">
        <f t="shared" si="678"/>
        <v>0</v>
      </c>
      <c r="P4856" s="18" t="str">
        <f t="shared" si="679"/>
        <v/>
      </c>
      <c r="Q4856" s="18">
        <f t="shared" si="680"/>
        <v>0</v>
      </c>
      <c r="R4856" s="118"/>
    </row>
    <row r="4857" spans="1:18" x14ac:dyDescent="0.25">
      <c r="A4857" s="25">
        <f t="shared" si="681"/>
        <v>540</v>
      </c>
      <c r="B4857" s="23">
        <f t="shared" si="682"/>
        <v>44584</v>
      </c>
      <c r="C4857" s="24">
        <v>12</v>
      </c>
      <c r="D4857" s="54" t="str">
        <f t="shared" si="674"/>
        <v>ASET</v>
      </c>
      <c r="E4857" s="178"/>
      <c r="F4857" s="179"/>
      <c r="G4857" s="177"/>
      <c r="H4857" s="177"/>
      <c r="I4857" s="169">
        <f t="shared" si="675"/>
        <v>0</v>
      </c>
      <c r="J4857" s="149" t="str" cm="1">
        <f t="array" ref="J4857">IF(ISERROR(INDEX('Non Compliance input'!$H$5:$H$156,MATCH(1,(A4857='Non Compliance input'!$A$5:$A$156)*(F4857&gt;='Non Compliance input'!$D$5:$D$156)*(E4857&lt;'Non Compliance input'!$E$5:$E$156)*('Non Compliance input'!$H$5:$H$156="Yes"),0))
),"","Yes")</f>
        <v/>
      </c>
      <c r="K4857" s="149">
        <f t="shared" si="676"/>
        <v>0</v>
      </c>
      <c r="L4857" s="162">
        <f t="shared" si="677"/>
        <v>0</v>
      </c>
      <c r="M4857" s="162" t="str" cm="1">
        <f t="array" ref="M4857">IF(ISERROR(INDEX('Non Compliance input'!$I$5:$I$156,MATCH(1,(A4857='Non Compliance input'!$A$5:$A$156)*(E4857&gt;='Non Compliance input'!$D$5:$D$156)*(F4857&lt;='Non Compliance input'!$E$5:$E$156)*('Non Compliance input'!$I$5:$I$156="Yes"),0))
),"","Yes")</f>
        <v/>
      </c>
      <c r="N4857" s="149" t="str">
        <f>IF(VLOOKUP($A4857,HourEndingOutage!$B$3:$F$746,5,0)="Outage","Outage","")</f>
        <v/>
      </c>
      <c r="O4857" s="18">
        <f t="shared" si="678"/>
        <v>0</v>
      </c>
      <c r="P4857" s="18" t="str">
        <f t="shared" si="679"/>
        <v/>
      </c>
      <c r="Q4857" s="18">
        <f t="shared" si="680"/>
        <v>0</v>
      </c>
      <c r="R4857" s="118"/>
    </row>
    <row r="4858" spans="1:18" x14ac:dyDescent="0.25">
      <c r="A4858" s="25">
        <f t="shared" si="681"/>
        <v>540</v>
      </c>
      <c r="B4858" s="23">
        <f t="shared" si="682"/>
        <v>44584</v>
      </c>
      <c r="C4858" s="24">
        <v>12</v>
      </c>
      <c r="D4858" s="54" t="str">
        <f t="shared" si="674"/>
        <v>ASET</v>
      </c>
      <c r="E4858" s="178"/>
      <c r="F4858" s="179"/>
      <c r="G4858" s="177"/>
      <c r="H4858" s="177"/>
      <c r="I4858" s="169">
        <f t="shared" si="675"/>
        <v>0</v>
      </c>
      <c r="J4858" s="149" t="str" cm="1">
        <f t="array" ref="J4858">IF(ISERROR(INDEX('Non Compliance input'!$H$5:$H$156,MATCH(1,(A4858='Non Compliance input'!$A$5:$A$156)*(F4858&gt;='Non Compliance input'!$D$5:$D$156)*(E4858&lt;'Non Compliance input'!$E$5:$E$156)*('Non Compliance input'!$H$5:$H$156="Yes"),0))
),"","Yes")</f>
        <v/>
      </c>
      <c r="K4858" s="149">
        <f t="shared" si="676"/>
        <v>0</v>
      </c>
      <c r="L4858" s="162">
        <f t="shared" si="677"/>
        <v>0</v>
      </c>
      <c r="M4858" s="162" t="str" cm="1">
        <f t="array" ref="M4858">IF(ISERROR(INDEX('Non Compliance input'!$I$5:$I$156,MATCH(1,(A4858='Non Compliance input'!$A$5:$A$156)*(E4858&gt;='Non Compliance input'!$D$5:$D$156)*(F4858&lt;='Non Compliance input'!$E$5:$E$156)*('Non Compliance input'!$I$5:$I$156="Yes"),0))
),"","Yes")</f>
        <v/>
      </c>
      <c r="N4858" s="149" t="str">
        <f>IF(VLOOKUP($A4858,HourEndingOutage!$B$3:$F$746,5,0)="Outage","Outage","")</f>
        <v/>
      </c>
      <c r="O4858" s="18">
        <f t="shared" si="678"/>
        <v>0</v>
      </c>
      <c r="P4858" s="18" t="str">
        <f t="shared" si="679"/>
        <v/>
      </c>
      <c r="Q4858" s="18">
        <f t="shared" si="680"/>
        <v>0</v>
      </c>
      <c r="R4858" s="118"/>
    </row>
    <row r="4859" spans="1:18" x14ac:dyDescent="0.25">
      <c r="A4859" s="25">
        <f t="shared" si="681"/>
        <v>540</v>
      </c>
      <c r="B4859" s="23">
        <f t="shared" si="682"/>
        <v>44584</v>
      </c>
      <c r="C4859" s="24">
        <v>12</v>
      </c>
      <c r="D4859" s="54" t="str">
        <f t="shared" si="674"/>
        <v>ASET</v>
      </c>
      <c r="E4859" s="178"/>
      <c r="F4859" s="179"/>
      <c r="G4859" s="177"/>
      <c r="H4859" s="177"/>
      <c r="I4859" s="169">
        <f t="shared" si="675"/>
        <v>0</v>
      </c>
      <c r="J4859" s="149" t="str" cm="1">
        <f t="array" ref="J4859">IF(ISERROR(INDEX('Non Compliance input'!$H$5:$H$156,MATCH(1,(A4859='Non Compliance input'!$A$5:$A$156)*(F4859&gt;='Non Compliance input'!$D$5:$D$156)*(E4859&lt;'Non Compliance input'!$E$5:$E$156)*('Non Compliance input'!$H$5:$H$156="Yes"),0))
),"","Yes")</f>
        <v/>
      </c>
      <c r="K4859" s="149">
        <f t="shared" si="676"/>
        <v>0</v>
      </c>
      <c r="L4859" s="162">
        <f t="shared" si="677"/>
        <v>0</v>
      </c>
      <c r="M4859" s="162" t="str" cm="1">
        <f t="array" ref="M4859">IF(ISERROR(INDEX('Non Compliance input'!$I$5:$I$156,MATCH(1,(A4859='Non Compliance input'!$A$5:$A$156)*(E4859&gt;='Non Compliance input'!$D$5:$D$156)*(F4859&lt;='Non Compliance input'!$E$5:$E$156)*('Non Compliance input'!$I$5:$I$156="Yes"),0))
),"","Yes")</f>
        <v/>
      </c>
      <c r="N4859" s="149" t="str">
        <f>IF(VLOOKUP($A4859,HourEndingOutage!$B$3:$F$746,5,0)="Outage","Outage","")</f>
        <v/>
      </c>
      <c r="O4859" s="18">
        <f t="shared" si="678"/>
        <v>0</v>
      </c>
      <c r="P4859" s="18" t="str">
        <f t="shared" si="679"/>
        <v/>
      </c>
      <c r="Q4859" s="18">
        <f t="shared" si="680"/>
        <v>0</v>
      </c>
      <c r="R4859" s="118"/>
    </row>
    <row r="4860" spans="1:18" x14ac:dyDescent="0.25">
      <c r="A4860" s="25">
        <f t="shared" si="681"/>
        <v>540</v>
      </c>
      <c r="B4860" s="23">
        <f t="shared" si="682"/>
        <v>44584</v>
      </c>
      <c r="C4860" s="24">
        <v>12</v>
      </c>
      <c r="D4860" s="54" t="str">
        <f t="shared" si="674"/>
        <v>ASET</v>
      </c>
      <c r="E4860" s="178"/>
      <c r="F4860" s="179"/>
      <c r="G4860" s="177"/>
      <c r="H4860" s="177"/>
      <c r="I4860" s="169">
        <f t="shared" si="675"/>
        <v>0</v>
      </c>
      <c r="J4860" s="149" t="str" cm="1">
        <f t="array" ref="J4860">IF(ISERROR(INDEX('Non Compliance input'!$H$5:$H$156,MATCH(1,(A4860='Non Compliance input'!$A$5:$A$156)*(F4860&gt;='Non Compliance input'!$D$5:$D$156)*(E4860&lt;'Non Compliance input'!$E$5:$E$156)*('Non Compliance input'!$H$5:$H$156="Yes"),0))
),"","Yes")</f>
        <v/>
      </c>
      <c r="K4860" s="149">
        <f t="shared" si="676"/>
        <v>0</v>
      </c>
      <c r="L4860" s="162">
        <f t="shared" si="677"/>
        <v>0</v>
      </c>
      <c r="M4860" s="162" t="str" cm="1">
        <f t="array" ref="M4860">IF(ISERROR(INDEX('Non Compliance input'!$I$5:$I$156,MATCH(1,(A4860='Non Compliance input'!$A$5:$A$156)*(E4860&gt;='Non Compliance input'!$D$5:$D$156)*(F4860&lt;='Non Compliance input'!$E$5:$E$156)*('Non Compliance input'!$I$5:$I$156="Yes"),0))
),"","Yes")</f>
        <v/>
      </c>
      <c r="N4860" s="149" t="str">
        <f>IF(VLOOKUP($A4860,HourEndingOutage!$B$3:$F$746,5,0)="Outage","Outage","")</f>
        <v/>
      </c>
      <c r="O4860" s="18">
        <f t="shared" si="678"/>
        <v>0</v>
      </c>
      <c r="P4860" s="18" t="str">
        <f t="shared" si="679"/>
        <v/>
      </c>
      <c r="Q4860" s="18">
        <f t="shared" si="680"/>
        <v>0</v>
      </c>
      <c r="R4860" s="118"/>
    </row>
    <row r="4861" spans="1:18" x14ac:dyDescent="0.25">
      <c r="A4861" s="25">
        <f t="shared" si="681"/>
        <v>540</v>
      </c>
      <c r="B4861" s="23">
        <f t="shared" si="682"/>
        <v>44584</v>
      </c>
      <c r="C4861" s="24">
        <v>12</v>
      </c>
      <c r="D4861" s="54" t="str">
        <f t="shared" si="674"/>
        <v>ASET</v>
      </c>
      <c r="E4861" s="178"/>
      <c r="F4861" s="179"/>
      <c r="G4861" s="177"/>
      <c r="H4861" s="177"/>
      <c r="I4861" s="169">
        <f t="shared" si="675"/>
        <v>0</v>
      </c>
      <c r="J4861" s="149" t="str" cm="1">
        <f t="array" ref="J4861">IF(ISERROR(INDEX('Non Compliance input'!$H$5:$H$156,MATCH(1,(A4861='Non Compliance input'!$A$5:$A$156)*(F4861&gt;='Non Compliance input'!$D$5:$D$156)*(E4861&lt;'Non Compliance input'!$E$5:$E$156)*('Non Compliance input'!$H$5:$H$156="Yes"),0))
),"","Yes")</f>
        <v/>
      </c>
      <c r="K4861" s="149">
        <f t="shared" si="676"/>
        <v>0</v>
      </c>
      <c r="L4861" s="162">
        <f t="shared" si="677"/>
        <v>0</v>
      </c>
      <c r="M4861" s="162" t="str" cm="1">
        <f t="array" ref="M4861">IF(ISERROR(INDEX('Non Compliance input'!$I$5:$I$156,MATCH(1,(A4861='Non Compliance input'!$A$5:$A$156)*(E4861&gt;='Non Compliance input'!$D$5:$D$156)*(F4861&lt;='Non Compliance input'!$E$5:$E$156)*('Non Compliance input'!$I$5:$I$156="Yes"),0))
),"","Yes")</f>
        <v/>
      </c>
      <c r="N4861" s="149" t="str">
        <f>IF(VLOOKUP($A4861,HourEndingOutage!$B$3:$F$746,5,0)="Outage","Outage","")</f>
        <v/>
      </c>
      <c r="O4861" s="18">
        <f t="shared" si="678"/>
        <v>0</v>
      </c>
      <c r="P4861" s="18" t="str">
        <f t="shared" si="679"/>
        <v/>
      </c>
      <c r="Q4861" s="18">
        <f t="shared" si="680"/>
        <v>0</v>
      </c>
      <c r="R4861" s="118"/>
    </row>
    <row r="4862" spans="1:18" x14ac:dyDescent="0.25">
      <c r="A4862" s="25">
        <f t="shared" si="681"/>
        <v>540</v>
      </c>
      <c r="B4862" s="23">
        <f t="shared" si="682"/>
        <v>44584</v>
      </c>
      <c r="C4862" s="24">
        <v>12</v>
      </c>
      <c r="D4862" s="54" t="str">
        <f t="shared" si="674"/>
        <v>ASET</v>
      </c>
      <c r="E4862" s="178"/>
      <c r="F4862" s="179"/>
      <c r="G4862" s="177"/>
      <c r="H4862" s="177"/>
      <c r="I4862" s="169">
        <f t="shared" si="675"/>
        <v>0</v>
      </c>
      <c r="J4862" s="149" t="str" cm="1">
        <f t="array" ref="J4862">IF(ISERROR(INDEX('Non Compliance input'!$H$5:$H$156,MATCH(1,(A4862='Non Compliance input'!$A$5:$A$156)*(F4862&gt;='Non Compliance input'!$D$5:$D$156)*(E4862&lt;'Non Compliance input'!$E$5:$E$156)*('Non Compliance input'!$H$5:$H$156="Yes"),0))
),"","Yes")</f>
        <v/>
      </c>
      <c r="K4862" s="149">
        <f t="shared" si="676"/>
        <v>0</v>
      </c>
      <c r="L4862" s="162">
        <f t="shared" si="677"/>
        <v>0</v>
      </c>
      <c r="M4862" s="162" t="str" cm="1">
        <f t="array" ref="M4862">IF(ISERROR(INDEX('Non Compliance input'!$I$5:$I$156,MATCH(1,(A4862='Non Compliance input'!$A$5:$A$156)*(E4862&gt;='Non Compliance input'!$D$5:$D$156)*(F4862&lt;='Non Compliance input'!$E$5:$E$156)*('Non Compliance input'!$I$5:$I$156="Yes"),0))
),"","Yes")</f>
        <v/>
      </c>
      <c r="N4862" s="149" t="str">
        <f>IF(VLOOKUP($A4862,HourEndingOutage!$B$3:$F$746,5,0)="Outage","Outage","")</f>
        <v/>
      </c>
      <c r="O4862" s="18">
        <f t="shared" si="678"/>
        <v>0</v>
      </c>
      <c r="P4862" s="18" t="str">
        <f t="shared" si="679"/>
        <v/>
      </c>
      <c r="Q4862" s="18">
        <f t="shared" si="680"/>
        <v>0</v>
      </c>
      <c r="R4862" s="118"/>
    </row>
    <row r="4863" spans="1:18" x14ac:dyDescent="0.25">
      <c r="A4863" s="25">
        <f t="shared" si="681"/>
        <v>541</v>
      </c>
      <c r="B4863" s="23">
        <f t="shared" si="682"/>
        <v>44584</v>
      </c>
      <c r="C4863" s="24">
        <v>13</v>
      </c>
      <c r="D4863" s="54" t="str">
        <f t="shared" si="674"/>
        <v>ASET</v>
      </c>
      <c r="E4863" s="178"/>
      <c r="F4863" s="179"/>
      <c r="G4863" s="177"/>
      <c r="H4863" s="177"/>
      <c r="I4863" s="169">
        <f t="shared" si="675"/>
        <v>0</v>
      </c>
      <c r="J4863" s="149" t="str" cm="1">
        <f t="array" ref="J4863">IF(ISERROR(INDEX('Non Compliance input'!$H$5:$H$156,MATCH(1,(A4863='Non Compliance input'!$A$5:$A$156)*(F4863&gt;='Non Compliance input'!$D$5:$D$156)*(E4863&lt;'Non Compliance input'!$E$5:$E$156)*('Non Compliance input'!$H$5:$H$156="Yes"),0))
),"","Yes")</f>
        <v/>
      </c>
      <c r="K4863" s="149">
        <f t="shared" si="676"/>
        <v>0</v>
      </c>
      <c r="L4863" s="162">
        <f t="shared" si="677"/>
        <v>0</v>
      </c>
      <c r="M4863" s="162" t="str" cm="1">
        <f t="array" ref="M4863">IF(ISERROR(INDEX('Non Compliance input'!$I$5:$I$156,MATCH(1,(A4863='Non Compliance input'!$A$5:$A$156)*(E4863&gt;='Non Compliance input'!$D$5:$D$156)*(F4863&lt;='Non Compliance input'!$E$5:$E$156)*('Non Compliance input'!$I$5:$I$156="Yes"),0))
),"","Yes")</f>
        <v/>
      </c>
      <c r="N4863" s="149" t="str">
        <f>IF(VLOOKUP($A4863,HourEndingOutage!$B$3:$F$746,5,0)="Outage","Outage","")</f>
        <v/>
      </c>
      <c r="O4863" s="18">
        <f t="shared" si="678"/>
        <v>0</v>
      </c>
      <c r="P4863" s="18" t="str">
        <f t="shared" si="679"/>
        <v/>
      </c>
      <c r="Q4863" s="18">
        <f t="shared" si="680"/>
        <v>0</v>
      </c>
      <c r="R4863" s="118"/>
    </row>
    <row r="4864" spans="1:18" x14ac:dyDescent="0.25">
      <c r="A4864" s="25">
        <f t="shared" si="681"/>
        <v>541</v>
      </c>
      <c r="B4864" s="23">
        <f t="shared" si="682"/>
        <v>44584</v>
      </c>
      <c r="C4864" s="24">
        <v>13</v>
      </c>
      <c r="D4864" s="54" t="str">
        <f t="shared" si="674"/>
        <v>ASET</v>
      </c>
      <c r="E4864" s="178"/>
      <c r="F4864" s="179"/>
      <c r="G4864" s="177"/>
      <c r="H4864" s="177"/>
      <c r="I4864" s="169">
        <f t="shared" si="675"/>
        <v>0</v>
      </c>
      <c r="J4864" s="149" t="str" cm="1">
        <f t="array" ref="J4864">IF(ISERROR(INDEX('Non Compliance input'!$H$5:$H$156,MATCH(1,(A4864='Non Compliance input'!$A$5:$A$156)*(F4864&gt;='Non Compliance input'!$D$5:$D$156)*(E4864&lt;'Non Compliance input'!$E$5:$E$156)*('Non Compliance input'!$H$5:$H$156="Yes"),0))
),"","Yes")</f>
        <v/>
      </c>
      <c r="K4864" s="149">
        <f t="shared" si="676"/>
        <v>0</v>
      </c>
      <c r="L4864" s="162">
        <f t="shared" si="677"/>
        <v>0</v>
      </c>
      <c r="M4864" s="162" t="str" cm="1">
        <f t="array" ref="M4864">IF(ISERROR(INDEX('Non Compliance input'!$I$5:$I$156,MATCH(1,(A4864='Non Compliance input'!$A$5:$A$156)*(E4864&gt;='Non Compliance input'!$D$5:$D$156)*(F4864&lt;='Non Compliance input'!$E$5:$E$156)*('Non Compliance input'!$I$5:$I$156="Yes"),0))
),"","Yes")</f>
        <v/>
      </c>
      <c r="N4864" s="149" t="str">
        <f>IF(VLOOKUP($A4864,HourEndingOutage!$B$3:$F$746,5,0)="Outage","Outage","")</f>
        <v/>
      </c>
      <c r="O4864" s="18">
        <f t="shared" si="678"/>
        <v>0</v>
      </c>
      <c r="P4864" s="18" t="str">
        <f t="shared" si="679"/>
        <v/>
      </c>
      <c r="Q4864" s="18">
        <f t="shared" si="680"/>
        <v>0</v>
      </c>
      <c r="R4864" s="118"/>
    </row>
    <row r="4865" spans="1:18" x14ac:dyDescent="0.25">
      <c r="A4865" s="25">
        <f t="shared" si="681"/>
        <v>541</v>
      </c>
      <c r="B4865" s="23">
        <f t="shared" si="682"/>
        <v>44584</v>
      </c>
      <c r="C4865" s="24">
        <v>13</v>
      </c>
      <c r="D4865" s="54" t="str">
        <f t="shared" si="674"/>
        <v>ASET</v>
      </c>
      <c r="E4865" s="178"/>
      <c r="F4865" s="179"/>
      <c r="G4865" s="177"/>
      <c r="H4865" s="177"/>
      <c r="I4865" s="169">
        <f t="shared" si="675"/>
        <v>0</v>
      </c>
      <c r="J4865" s="149" t="str" cm="1">
        <f t="array" ref="J4865">IF(ISERROR(INDEX('Non Compliance input'!$H$5:$H$156,MATCH(1,(A4865='Non Compliance input'!$A$5:$A$156)*(F4865&gt;='Non Compliance input'!$D$5:$D$156)*(E4865&lt;'Non Compliance input'!$E$5:$E$156)*('Non Compliance input'!$H$5:$H$156="Yes"),0))
),"","Yes")</f>
        <v/>
      </c>
      <c r="K4865" s="149">
        <f t="shared" si="676"/>
        <v>0</v>
      </c>
      <c r="L4865" s="162">
        <f t="shared" si="677"/>
        <v>0</v>
      </c>
      <c r="M4865" s="162" t="str" cm="1">
        <f t="array" ref="M4865">IF(ISERROR(INDEX('Non Compliance input'!$I$5:$I$156,MATCH(1,(A4865='Non Compliance input'!$A$5:$A$156)*(E4865&gt;='Non Compliance input'!$D$5:$D$156)*(F4865&lt;='Non Compliance input'!$E$5:$E$156)*('Non Compliance input'!$I$5:$I$156="Yes"),0))
),"","Yes")</f>
        <v/>
      </c>
      <c r="N4865" s="149" t="str">
        <f>IF(VLOOKUP($A4865,HourEndingOutage!$B$3:$F$746,5,0)="Outage","Outage","")</f>
        <v/>
      </c>
      <c r="O4865" s="18">
        <f t="shared" si="678"/>
        <v>0</v>
      </c>
      <c r="P4865" s="18" t="str">
        <f t="shared" si="679"/>
        <v/>
      </c>
      <c r="Q4865" s="18">
        <f t="shared" si="680"/>
        <v>0</v>
      </c>
      <c r="R4865" s="118"/>
    </row>
    <row r="4866" spans="1:18" x14ac:dyDescent="0.25">
      <c r="A4866" s="25">
        <f t="shared" si="681"/>
        <v>541</v>
      </c>
      <c r="B4866" s="23">
        <f t="shared" si="682"/>
        <v>44584</v>
      </c>
      <c r="C4866" s="24">
        <v>13</v>
      </c>
      <c r="D4866" s="54" t="str">
        <f t="shared" ref="D4866:D4929" si="683">Unit</f>
        <v>ASET</v>
      </c>
      <c r="E4866" s="178"/>
      <c r="F4866" s="179"/>
      <c r="G4866" s="177"/>
      <c r="H4866" s="177"/>
      <c r="I4866" s="169">
        <f t="shared" si="675"/>
        <v>0</v>
      </c>
      <c r="J4866" s="149" t="str" cm="1">
        <f t="array" ref="J4866">IF(ISERROR(INDEX('Non Compliance input'!$H$5:$H$156,MATCH(1,(A4866='Non Compliance input'!$A$5:$A$156)*(F4866&gt;='Non Compliance input'!$D$5:$D$156)*(E4866&lt;'Non Compliance input'!$E$5:$E$156)*('Non Compliance input'!$H$5:$H$156="Yes"),0))
),"","Yes")</f>
        <v/>
      </c>
      <c r="K4866" s="149">
        <f t="shared" si="676"/>
        <v>0</v>
      </c>
      <c r="L4866" s="162">
        <f t="shared" si="677"/>
        <v>0</v>
      </c>
      <c r="M4866" s="162" t="str" cm="1">
        <f t="array" ref="M4866">IF(ISERROR(INDEX('Non Compliance input'!$I$5:$I$156,MATCH(1,(A4866='Non Compliance input'!$A$5:$A$156)*(E4866&gt;='Non Compliance input'!$D$5:$D$156)*(F4866&lt;='Non Compliance input'!$E$5:$E$156)*('Non Compliance input'!$I$5:$I$156="Yes"),0))
),"","Yes")</f>
        <v/>
      </c>
      <c r="N4866" s="149" t="str">
        <f>IF(VLOOKUP($A4866,HourEndingOutage!$B$3:$F$746,5,0)="Outage","Outage","")</f>
        <v/>
      </c>
      <c r="O4866" s="18">
        <f t="shared" si="678"/>
        <v>0</v>
      </c>
      <c r="P4866" s="18" t="str">
        <f t="shared" si="679"/>
        <v/>
      </c>
      <c r="Q4866" s="18">
        <f t="shared" si="680"/>
        <v>0</v>
      </c>
      <c r="R4866" s="118"/>
    </row>
    <row r="4867" spans="1:18" x14ac:dyDescent="0.25">
      <c r="A4867" s="25">
        <f t="shared" si="681"/>
        <v>541</v>
      </c>
      <c r="B4867" s="23">
        <f t="shared" si="682"/>
        <v>44584</v>
      </c>
      <c r="C4867" s="24">
        <v>13</v>
      </c>
      <c r="D4867" s="54" t="str">
        <f t="shared" si="683"/>
        <v>ASET</v>
      </c>
      <c r="E4867" s="178"/>
      <c r="F4867" s="179"/>
      <c r="G4867" s="177"/>
      <c r="H4867" s="177"/>
      <c r="I4867" s="169">
        <f t="shared" ref="I4867:I4930" si="684">IF(AND(LEN(E4867)&gt;2,LEN(F4867)&gt;2)=TRUE,(ROUND((F4867-E4867)*1440,0)),0)</f>
        <v>0</v>
      </c>
      <c r="J4867" s="149" t="str" cm="1">
        <f t="array" ref="J4867">IF(ISERROR(INDEX('Non Compliance input'!$H$5:$H$156,MATCH(1,(A4867='Non Compliance input'!$A$5:$A$156)*(F4867&gt;='Non Compliance input'!$D$5:$D$156)*(E4867&lt;'Non Compliance input'!$E$5:$E$156)*('Non Compliance input'!$H$5:$H$156="Yes"),0))
),"","Yes")</f>
        <v/>
      </c>
      <c r="K4867" s="149">
        <f t="shared" ref="K4867:K4930" si="685">IF(J4867="Yes",0,MIN(H4867,G4867,IF(H4867="",0,Contract_Volume)))</f>
        <v>0</v>
      </c>
      <c r="L4867" s="162">
        <f t="shared" ref="L4867:L4930" si="686">IF(J4867="Yes",0,(MIN(H4867,G4867)*(I4867/60)))</f>
        <v>0</v>
      </c>
      <c r="M4867" s="162" t="str" cm="1">
        <f t="array" ref="M4867">IF(ISERROR(INDEX('Non Compliance input'!$I$5:$I$156,MATCH(1,(A4867='Non Compliance input'!$A$5:$A$156)*(E4867&gt;='Non Compliance input'!$D$5:$D$156)*(F4867&lt;='Non Compliance input'!$E$5:$E$156)*('Non Compliance input'!$I$5:$I$156="Yes"),0))
),"","Yes")</f>
        <v/>
      </c>
      <c r="N4867" s="149" t="str">
        <f>IF(VLOOKUP($A4867,HourEndingOutage!$B$3:$F$746,5,0)="Outage","Outage","")</f>
        <v/>
      </c>
      <c r="O4867" s="18">
        <f t="shared" ref="O4867:O4930" si="687">IF(OR(M4867="Yes",N4867="Outage"),0,(K4867*(I4867/60))*Arming)</f>
        <v>0</v>
      </c>
      <c r="P4867" s="18" t="str">
        <f t="shared" ref="P4867:P4930" si="688">IF(ISERROR(VLOOKUP($A4867,FTShour,1,0)),"","Yes")</f>
        <v/>
      </c>
      <c r="Q4867" s="18">
        <f t="shared" si="680"/>
        <v>0</v>
      </c>
      <c r="R4867" s="118"/>
    </row>
    <row r="4868" spans="1:18" x14ac:dyDescent="0.25">
      <c r="A4868" s="25">
        <f t="shared" si="681"/>
        <v>541</v>
      </c>
      <c r="B4868" s="23">
        <f t="shared" si="682"/>
        <v>44584</v>
      </c>
      <c r="C4868" s="24">
        <v>13</v>
      </c>
      <c r="D4868" s="54" t="str">
        <f t="shared" si="683"/>
        <v>ASET</v>
      </c>
      <c r="E4868" s="178"/>
      <c r="F4868" s="179"/>
      <c r="G4868" s="177"/>
      <c r="H4868" s="177"/>
      <c r="I4868" s="169">
        <f t="shared" si="684"/>
        <v>0</v>
      </c>
      <c r="J4868" s="149" t="str" cm="1">
        <f t="array" ref="J4868">IF(ISERROR(INDEX('Non Compliance input'!$H$5:$H$156,MATCH(1,(A4868='Non Compliance input'!$A$5:$A$156)*(F4868&gt;='Non Compliance input'!$D$5:$D$156)*(E4868&lt;'Non Compliance input'!$E$5:$E$156)*('Non Compliance input'!$H$5:$H$156="Yes"),0))
),"","Yes")</f>
        <v/>
      </c>
      <c r="K4868" s="149">
        <f t="shared" si="685"/>
        <v>0</v>
      </c>
      <c r="L4868" s="162">
        <f t="shared" si="686"/>
        <v>0</v>
      </c>
      <c r="M4868" s="162" t="str" cm="1">
        <f t="array" ref="M4868">IF(ISERROR(INDEX('Non Compliance input'!$I$5:$I$156,MATCH(1,(A4868='Non Compliance input'!$A$5:$A$156)*(E4868&gt;='Non Compliance input'!$D$5:$D$156)*(F4868&lt;='Non Compliance input'!$E$5:$E$156)*('Non Compliance input'!$I$5:$I$156="Yes"),0))
),"","Yes")</f>
        <v/>
      </c>
      <c r="N4868" s="149" t="str">
        <f>IF(VLOOKUP($A4868,HourEndingOutage!$B$3:$F$746,5,0)="Outage","Outage","")</f>
        <v/>
      </c>
      <c r="O4868" s="18">
        <f t="shared" si="687"/>
        <v>0</v>
      </c>
      <c r="P4868" s="18" t="str">
        <f t="shared" si="688"/>
        <v/>
      </c>
      <c r="Q4868" s="18">
        <f t="shared" ref="Q4868:Q4931" si="689">IF(P4868="Yes",-O4868,0)</f>
        <v>0</v>
      </c>
      <c r="R4868" s="118"/>
    </row>
    <row r="4869" spans="1:18" x14ac:dyDescent="0.25">
      <c r="A4869" s="25">
        <f t="shared" si="681"/>
        <v>541</v>
      </c>
      <c r="B4869" s="23">
        <f t="shared" si="682"/>
        <v>44584</v>
      </c>
      <c r="C4869" s="24">
        <v>13</v>
      </c>
      <c r="D4869" s="54" t="str">
        <f t="shared" si="683"/>
        <v>ASET</v>
      </c>
      <c r="E4869" s="178"/>
      <c r="F4869" s="179"/>
      <c r="G4869" s="177"/>
      <c r="H4869" s="177"/>
      <c r="I4869" s="169">
        <f t="shared" si="684"/>
        <v>0</v>
      </c>
      <c r="J4869" s="149" t="str" cm="1">
        <f t="array" ref="J4869">IF(ISERROR(INDEX('Non Compliance input'!$H$5:$H$156,MATCH(1,(A4869='Non Compliance input'!$A$5:$A$156)*(F4869&gt;='Non Compliance input'!$D$5:$D$156)*(E4869&lt;'Non Compliance input'!$E$5:$E$156)*('Non Compliance input'!$H$5:$H$156="Yes"),0))
),"","Yes")</f>
        <v/>
      </c>
      <c r="K4869" s="149">
        <f t="shared" si="685"/>
        <v>0</v>
      </c>
      <c r="L4869" s="162">
        <f t="shared" si="686"/>
        <v>0</v>
      </c>
      <c r="M4869" s="162" t="str" cm="1">
        <f t="array" ref="M4869">IF(ISERROR(INDEX('Non Compliance input'!$I$5:$I$156,MATCH(1,(A4869='Non Compliance input'!$A$5:$A$156)*(E4869&gt;='Non Compliance input'!$D$5:$D$156)*(F4869&lt;='Non Compliance input'!$E$5:$E$156)*('Non Compliance input'!$I$5:$I$156="Yes"),0))
),"","Yes")</f>
        <v/>
      </c>
      <c r="N4869" s="149" t="str">
        <f>IF(VLOOKUP($A4869,HourEndingOutage!$B$3:$F$746,5,0)="Outage","Outage","")</f>
        <v/>
      </c>
      <c r="O4869" s="18">
        <f t="shared" si="687"/>
        <v>0</v>
      </c>
      <c r="P4869" s="18" t="str">
        <f t="shared" si="688"/>
        <v/>
      </c>
      <c r="Q4869" s="18">
        <f t="shared" si="689"/>
        <v>0</v>
      </c>
      <c r="R4869" s="118"/>
    </row>
    <row r="4870" spans="1:18" x14ac:dyDescent="0.25">
      <c r="A4870" s="25">
        <f t="shared" si="681"/>
        <v>541</v>
      </c>
      <c r="B4870" s="23">
        <f t="shared" si="682"/>
        <v>44584</v>
      </c>
      <c r="C4870" s="24">
        <v>13</v>
      </c>
      <c r="D4870" s="54" t="str">
        <f t="shared" si="683"/>
        <v>ASET</v>
      </c>
      <c r="E4870" s="178"/>
      <c r="F4870" s="179"/>
      <c r="G4870" s="177"/>
      <c r="H4870" s="177"/>
      <c r="I4870" s="169">
        <f t="shared" si="684"/>
        <v>0</v>
      </c>
      <c r="J4870" s="149" t="str" cm="1">
        <f t="array" ref="J4870">IF(ISERROR(INDEX('Non Compliance input'!$H$5:$H$156,MATCH(1,(A4870='Non Compliance input'!$A$5:$A$156)*(F4870&gt;='Non Compliance input'!$D$5:$D$156)*(E4870&lt;'Non Compliance input'!$E$5:$E$156)*('Non Compliance input'!$H$5:$H$156="Yes"),0))
),"","Yes")</f>
        <v/>
      </c>
      <c r="K4870" s="149">
        <f t="shared" si="685"/>
        <v>0</v>
      </c>
      <c r="L4870" s="162">
        <f t="shared" si="686"/>
        <v>0</v>
      </c>
      <c r="M4870" s="162" t="str" cm="1">
        <f t="array" ref="M4870">IF(ISERROR(INDEX('Non Compliance input'!$I$5:$I$156,MATCH(1,(A4870='Non Compliance input'!$A$5:$A$156)*(E4870&gt;='Non Compliance input'!$D$5:$D$156)*(F4870&lt;='Non Compliance input'!$E$5:$E$156)*('Non Compliance input'!$I$5:$I$156="Yes"),0))
),"","Yes")</f>
        <v/>
      </c>
      <c r="N4870" s="149" t="str">
        <f>IF(VLOOKUP($A4870,HourEndingOutage!$B$3:$F$746,5,0)="Outage","Outage","")</f>
        <v/>
      </c>
      <c r="O4870" s="18">
        <f t="shared" si="687"/>
        <v>0</v>
      </c>
      <c r="P4870" s="18" t="str">
        <f t="shared" si="688"/>
        <v/>
      </c>
      <c r="Q4870" s="18">
        <f t="shared" si="689"/>
        <v>0</v>
      </c>
      <c r="R4870" s="118"/>
    </row>
    <row r="4871" spans="1:18" x14ac:dyDescent="0.25">
      <c r="A4871" s="25">
        <f t="shared" si="681"/>
        <v>541</v>
      </c>
      <c r="B4871" s="23">
        <f t="shared" si="682"/>
        <v>44584</v>
      </c>
      <c r="C4871" s="24">
        <v>13</v>
      </c>
      <c r="D4871" s="54" t="str">
        <f t="shared" si="683"/>
        <v>ASET</v>
      </c>
      <c r="E4871" s="178"/>
      <c r="F4871" s="179"/>
      <c r="G4871" s="177"/>
      <c r="H4871" s="177"/>
      <c r="I4871" s="169">
        <f t="shared" si="684"/>
        <v>0</v>
      </c>
      <c r="J4871" s="149" t="str" cm="1">
        <f t="array" ref="J4871">IF(ISERROR(INDEX('Non Compliance input'!$H$5:$H$156,MATCH(1,(A4871='Non Compliance input'!$A$5:$A$156)*(F4871&gt;='Non Compliance input'!$D$5:$D$156)*(E4871&lt;'Non Compliance input'!$E$5:$E$156)*('Non Compliance input'!$H$5:$H$156="Yes"),0))
),"","Yes")</f>
        <v/>
      </c>
      <c r="K4871" s="149">
        <f t="shared" si="685"/>
        <v>0</v>
      </c>
      <c r="L4871" s="162">
        <f t="shared" si="686"/>
        <v>0</v>
      </c>
      <c r="M4871" s="162" t="str" cm="1">
        <f t="array" ref="M4871">IF(ISERROR(INDEX('Non Compliance input'!$I$5:$I$156,MATCH(1,(A4871='Non Compliance input'!$A$5:$A$156)*(E4871&gt;='Non Compliance input'!$D$5:$D$156)*(F4871&lt;='Non Compliance input'!$E$5:$E$156)*('Non Compliance input'!$I$5:$I$156="Yes"),0))
),"","Yes")</f>
        <v/>
      </c>
      <c r="N4871" s="149" t="str">
        <f>IF(VLOOKUP($A4871,HourEndingOutage!$B$3:$F$746,5,0)="Outage","Outage","")</f>
        <v/>
      </c>
      <c r="O4871" s="18">
        <f t="shared" si="687"/>
        <v>0</v>
      </c>
      <c r="P4871" s="18" t="str">
        <f t="shared" si="688"/>
        <v/>
      </c>
      <c r="Q4871" s="18">
        <f t="shared" si="689"/>
        <v>0</v>
      </c>
      <c r="R4871" s="118"/>
    </row>
    <row r="4872" spans="1:18" x14ac:dyDescent="0.25">
      <c r="A4872" s="25">
        <f t="shared" si="681"/>
        <v>542</v>
      </c>
      <c r="B4872" s="23">
        <f t="shared" si="682"/>
        <v>44584</v>
      </c>
      <c r="C4872" s="24">
        <v>14</v>
      </c>
      <c r="D4872" s="54" t="str">
        <f t="shared" si="683"/>
        <v>ASET</v>
      </c>
      <c r="E4872" s="178"/>
      <c r="F4872" s="179"/>
      <c r="G4872" s="177"/>
      <c r="H4872" s="177"/>
      <c r="I4872" s="169">
        <f t="shared" si="684"/>
        <v>0</v>
      </c>
      <c r="J4872" s="149" t="str" cm="1">
        <f t="array" ref="J4872">IF(ISERROR(INDEX('Non Compliance input'!$H$5:$H$156,MATCH(1,(A4872='Non Compliance input'!$A$5:$A$156)*(F4872&gt;='Non Compliance input'!$D$5:$D$156)*(E4872&lt;'Non Compliance input'!$E$5:$E$156)*('Non Compliance input'!$H$5:$H$156="Yes"),0))
),"","Yes")</f>
        <v/>
      </c>
      <c r="K4872" s="149">
        <f t="shared" si="685"/>
        <v>0</v>
      </c>
      <c r="L4872" s="162">
        <f t="shared" si="686"/>
        <v>0</v>
      </c>
      <c r="M4872" s="162" t="str" cm="1">
        <f t="array" ref="M4872">IF(ISERROR(INDEX('Non Compliance input'!$I$5:$I$156,MATCH(1,(A4872='Non Compliance input'!$A$5:$A$156)*(E4872&gt;='Non Compliance input'!$D$5:$D$156)*(F4872&lt;='Non Compliance input'!$E$5:$E$156)*('Non Compliance input'!$I$5:$I$156="Yes"),0))
),"","Yes")</f>
        <v/>
      </c>
      <c r="N4872" s="149" t="str">
        <f>IF(VLOOKUP($A4872,HourEndingOutage!$B$3:$F$746,5,0)="Outage","Outage","")</f>
        <v/>
      </c>
      <c r="O4872" s="18">
        <f t="shared" si="687"/>
        <v>0</v>
      </c>
      <c r="P4872" s="18" t="str">
        <f t="shared" si="688"/>
        <v/>
      </c>
      <c r="Q4872" s="18">
        <f t="shared" si="689"/>
        <v>0</v>
      </c>
      <c r="R4872" s="118"/>
    </row>
    <row r="4873" spans="1:18" x14ac:dyDescent="0.25">
      <c r="A4873" s="25">
        <f t="shared" si="681"/>
        <v>542</v>
      </c>
      <c r="B4873" s="23">
        <f t="shared" si="682"/>
        <v>44584</v>
      </c>
      <c r="C4873" s="24">
        <v>14</v>
      </c>
      <c r="D4873" s="54" t="str">
        <f t="shared" si="683"/>
        <v>ASET</v>
      </c>
      <c r="E4873" s="178"/>
      <c r="F4873" s="179"/>
      <c r="G4873" s="177"/>
      <c r="H4873" s="177"/>
      <c r="I4873" s="169">
        <f t="shared" si="684"/>
        <v>0</v>
      </c>
      <c r="J4873" s="149" t="str" cm="1">
        <f t="array" ref="J4873">IF(ISERROR(INDEX('Non Compliance input'!$H$5:$H$156,MATCH(1,(A4873='Non Compliance input'!$A$5:$A$156)*(F4873&gt;='Non Compliance input'!$D$5:$D$156)*(E4873&lt;'Non Compliance input'!$E$5:$E$156)*('Non Compliance input'!$H$5:$H$156="Yes"),0))
),"","Yes")</f>
        <v/>
      </c>
      <c r="K4873" s="149">
        <f t="shared" si="685"/>
        <v>0</v>
      </c>
      <c r="L4873" s="162">
        <f t="shared" si="686"/>
        <v>0</v>
      </c>
      <c r="M4873" s="162" t="str" cm="1">
        <f t="array" ref="M4873">IF(ISERROR(INDEX('Non Compliance input'!$I$5:$I$156,MATCH(1,(A4873='Non Compliance input'!$A$5:$A$156)*(E4873&gt;='Non Compliance input'!$D$5:$D$156)*(F4873&lt;='Non Compliance input'!$E$5:$E$156)*('Non Compliance input'!$I$5:$I$156="Yes"),0))
),"","Yes")</f>
        <v/>
      </c>
      <c r="N4873" s="149" t="str">
        <f>IF(VLOOKUP($A4873,HourEndingOutage!$B$3:$F$746,5,0)="Outage","Outage","")</f>
        <v/>
      </c>
      <c r="O4873" s="18">
        <f t="shared" si="687"/>
        <v>0</v>
      </c>
      <c r="P4873" s="18" t="str">
        <f t="shared" si="688"/>
        <v/>
      </c>
      <c r="Q4873" s="18">
        <f t="shared" si="689"/>
        <v>0</v>
      </c>
      <c r="R4873" s="118"/>
    </row>
    <row r="4874" spans="1:18" x14ac:dyDescent="0.25">
      <c r="A4874" s="25">
        <f t="shared" si="681"/>
        <v>542</v>
      </c>
      <c r="B4874" s="23">
        <f t="shared" si="682"/>
        <v>44584</v>
      </c>
      <c r="C4874" s="24">
        <v>14</v>
      </c>
      <c r="D4874" s="54" t="str">
        <f t="shared" si="683"/>
        <v>ASET</v>
      </c>
      <c r="E4874" s="178"/>
      <c r="F4874" s="179"/>
      <c r="G4874" s="177"/>
      <c r="H4874" s="177"/>
      <c r="I4874" s="169">
        <f t="shared" si="684"/>
        <v>0</v>
      </c>
      <c r="J4874" s="149" t="str" cm="1">
        <f t="array" ref="J4874">IF(ISERROR(INDEX('Non Compliance input'!$H$5:$H$156,MATCH(1,(A4874='Non Compliance input'!$A$5:$A$156)*(F4874&gt;='Non Compliance input'!$D$5:$D$156)*(E4874&lt;'Non Compliance input'!$E$5:$E$156)*('Non Compliance input'!$H$5:$H$156="Yes"),0))
),"","Yes")</f>
        <v/>
      </c>
      <c r="K4874" s="149">
        <f t="shared" si="685"/>
        <v>0</v>
      </c>
      <c r="L4874" s="162">
        <f t="shared" si="686"/>
        <v>0</v>
      </c>
      <c r="M4874" s="162" t="str" cm="1">
        <f t="array" ref="M4874">IF(ISERROR(INDEX('Non Compliance input'!$I$5:$I$156,MATCH(1,(A4874='Non Compliance input'!$A$5:$A$156)*(E4874&gt;='Non Compliance input'!$D$5:$D$156)*(F4874&lt;='Non Compliance input'!$E$5:$E$156)*('Non Compliance input'!$I$5:$I$156="Yes"),0))
),"","Yes")</f>
        <v/>
      </c>
      <c r="N4874" s="149" t="str">
        <f>IF(VLOOKUP($A4874,HourEndingOutage!$B$3:$F$746,5,0)="Outage","Outage","")</f>
        <v/>
      </c>
      <c r="O4874" s="18">
        <f t="shared" si="687"/>
        <v>0</v>
      </c>
      <c r="P4874" s="18" t="str">
        <f t="shared" si="688"/>
        <v/>
      </c>
      <c r="Q4874" s="18">
        <f t="shared" si="689"/>
        <v>0</v>
      </c>
      <c r="R4874" s="118"/>
    </row>
    <row r="4875" spans="1:18" x14ac:dyDescent="0.25">
      <c r="A4875" s="25">
        <f t="shared" si="681"/>
        <v>542</v>
      </c>
      <c r="B4875" s="23">
        <f t="shared" si="682"/>
        <v>44584</v>
      </c>
      <c r="C4875" s="24">
        <v>14</v>
      </c>
      <c r="D4875" s="54" t="str">
        <f t="shared" si="683"/>
        <v>ASET</v>
      </c>
      <c r="E4875" s="178"/>
      <c r="F4875" s="179"/>
      <c r="G4875" s="177"/>
      <c r="H4875" s="177"/>
      <c r="I4875" s="169">
        <f t="shared" si="684"/>
        <v>0</v>
      </c>
      <c r="J4875" s="149" t="str" cm="1">
        <f t="array" ref="J4875">IF(ISERROR(INDEX('Non Compliance input'!$H$5:$H$156,MATCH(1,(A4875='Non Compliance input'!$A$5:$A$156)*(F4875&gt;='Non Compliance input'!$D$5:$D$156)*(E4875&lt;'Non Compliance input'!$E$5:$E$156)*('Non Compliance input'!$H$5:$H$156="Yes"),0))
),"","Yes")</f>
        <v/>
      </c>
      <c r="K4875" s="149">
        <f t="shared" si="685"/>
        <v>0</v>
      </c>
      <c r="L4875" s="162">
        <f t="shared" si="686"/>
        <v>0</v>
      </c>
      <c r="M4875" s="162" t="str" cm="1">
        <f t="array" ref="M4875">IF(ISERROR(INDEX('Non Compliance input'!$I$5:$I$156,MATCH(1,(A4875='Non Compliance input'!$A$5:$A$156)*(E4875&gt;='Non Compliance input'!$D$5:$D$156)*(F4875&lt;='Non Compliance input'!$E$5:$E$156)*('Non Compliance input'!$I$5:$I$156="Yes"),0))
),"","Yes")</f>
        <v/>
      </c>
      <c r="N4875" s="149" t="str">
        <f>IF(VLOOKUP($A4875,HourEndingOutage!$B$3:$F$746,5,0)="Outage","Outage","")</f>
        <v/>
      </c>
      <c r="O4875" s="18">
        <f t="shared" si="687"/>
        <v>0</v>
      </c>
      <c r="P4875" s="18" t="str">
        <f t="shared" si="688"/>
        <v/>
      </c>
      <c r="Q4875" s="18">
        <f t="shared" si="689"/>
        <v>0</v>
      </c>
      <c r="R4875" s="118"/>
    </row>
    <row r="4876" spans="1:18" x14ac:dyDescent="0.25">
      <c r="A4876" s="25">
        <f t="shared" si="681"/>
        <v>542</v>
      </c>
      <c r="B4876" s="23">
        <f t="shared" si="682"/>
        <v>44584</v>
      </c>
      <c r="C4876" s="24">
        <v>14</v>
      </c>
      <c r="D4876" s="54" t="str">
        <f t="shared" si="683"/>
        <v>ASET</v>
      </c>
      <c r="E4876" s="178"/>
      <c r="F4876" s="179"/>
      <c r="G4876" s="177"/>
      <c r="H4876" s="177"/>
      <c r="I4876" s="169">
        <f t="shared" si="684"/>
        <v>0</v>
      </c>
      <c r="J4876" s="149" t="str" cm="1">
        <f t="array" ref="J4876">IF(ISERROR(INDEX('Non Compliance input'!$H$5:$H$156,MATCH(1,(A4876='Non Compliance input'!$A$5:$A$156)*(F4876&gt;='Non Compliance input'!$D$5:$D$156)*(E4876&lt;'Non Compliance input'!$E$5:$E$156)*('Non Compliance input'!$H$5:$H$156="Yes"),0))
),"","Yes")</f>
        <v/>
      </c>
      <c r="K4876" s="149">
        <f t="shared" si="685"/>
        <v>0</v>
      </c>
      <c r="L4876" s="162">
        <f t="shared" si="686"/>
        <v>0</v>
      </c>
      <c r="M4876" s="162" t="str" cm="1">
        <f t="array" ref="M4876">IF(ISERROR(INDEX('Non Compliance input'!$I$5:$I$156,MATCH(1,(A4876='Non Compliance input'!$A$5:$A$156)*(E4876&gt;='Non Compliance input'!$D$5:$D$156)*(F4876&lt;='Non Compliance input'!$E$5:$E$156)*('Non Compliance input'!$I$5:$I$156="Yes"),0))
),"","Yes")</f>
        <v/>
      </c>
      <c r="N4876" s="149" t="str">
        <f>IF(VLOOKUP($A4876,HourEndingOutage!$B$3:$F$746,5,0)="Outage","Outage","")</f>
        <v/>
      </c>
      <c r="O4876" s="18">
        <f t="shared" si="687"/>
        <v>0</v>
      </c>
      <c r="P4876" s="18" t="str">
        <f t="shared" si="688"/>
        <v/>
      </c>
      <c r="Q4876" s="18">
        <f t="shared" si="689"/>
        <v>0</v>
      </c>
      <c r="R4876" s="118"/>
    </row>
    <row r="4877" spans="1:18" x14ac:dyDescent="0.25">
      <c r="A4877" s="25">
        <f t="shared" si="681"/>
        <v>542</v>
      </c>
      <c r="B4877" s="23">
        <f t="shared" si="682"/>
        <v>44584</v>
      </c>
      <c r="C4877" s="24">
        <v>14</v>
      </c>
      <c r="D4877" s="54" t="str">
        <f t="shared" si="683"/>
        <v>ASET</v>
      </c>
      <c r="E4877" s="178"/>
      <c r="F4877" s="179"/>
      <c r="G4877" s="177"/>
      <c r="H4877" s="177"/>
      <c r="I4877" s="169">
        <f t="shared" si="684"/>
        <v>0</v>
      </c>
      <c r="J4877" s="149" t="str" cm="1">
        <f t="array" ref="J4877">IF(ISERROR(INDEX('Non Compliance input'!$H$5:$H$156,MATCH(1,(A4877='Non Compliance input'!$A$5:$A$156)*(F4877&gt;='Non Compliance input'!$D$5:$D$156)*(E4877&lt;'Non Compliance input'!$E$5:$E$156)*('Non Compliance input'!$H$5:$H$156="Yes"),0))
),"","Yes")</f>
        <v/>
      </c>
      <c r="K4877" s="149">
        <f t="shared" si="685"/>
        <v>0</v>
      </c>
      <c r="L4877" s="162">
        <f t="shared" si="686"/>
        <v>0</v>
      </c>
      <c r="M4877" s="162" t="str" cm="1">
        <f t="array" ref="M4877">IF(ISERROR(INDEX('Non Compliance input'!$I$5:$I$156,MATCH(1,(A4877='Non Compliance input'!$A$5:$A$156)*(E4877&gt;='Non Compliance input'!$D$5:$D$156)*(F4877&lt;='Non Compliance input'!$E$5:$E$156)*('Non Compliance input'!$I$5:$I$156="Yes"),0))
),"","Yes")</f>
        <v/>
      </c>
      <c r="N4877" s="149" t="str">
        <f>IF(VLOOKUP($A4877,HourEndingOutage!$B$3:$F$746,5,0)="Outage","Outage","")</f>
        <v/>
      </c>
      <c r="O4877" s="18">
        <f t="shared" si="687"/>
        <v>0</v>
      </c>
      <c r="P4877" s="18" t="str">
        <f t="shared" si="688"/>
        <v/>
      </c>
      <c r="Q4877" s="18">
        <f t="shared" si="689"/>
        <v>0</v>
      </c>
      <c r="R4877" s="118"/>
    </row>
    <row r="4878" spans="1:18" x14ac:dyDescent="0.25">
      <c r="A4878" s="25">
        <f t="shared" si="681"/>
        <v>542</v>
      </c>
      <c r="B4878" s="23">
        <f t="shared" si="682"/>
        <v>44584</v>
      </c>
      <c r="C4878" s="24">
        <v>14</v>
      </c>
      <c r="D4878" s="54" t="str">
        <f t="shared" si="683"/>
        <v>ASET</v>
      </c>
      <c r="E4878" s="178"/>
      <c r="F4878" s="179"/>
      <c r="G4878" s="177"/>
      <c r="H4878" s="177"/>
      <c r="I4878" s="169">
        <f t="shared" si="684"/>
        <v>0</v>
      </c>
      <c r="J4878" s="149" t="str" cm="1">
        <f t="array" ref="J4878">IF(ISERROR(INDEX('Non Compliance input'!$H$5:$H$156,MATCH(1,(A4878='Non Compliance input'!$A$5:$A$156)*(F4878&gt;='Non Compliance input'!$D$5:$D$156)*(E4878&lt;'Non Compliance input'!$E$5:$E$156)*('Non Compliance input'!$H$5:$H$156="Yes"),0))
),"","Yes")</f>
        <v/>
      </c>
      <c r="K4878" s="149">
        <f t="shared" si="685"/>
        <v>0</v>
      </c>
      <c r="L4878" s="162">
        <f t="shared" si="686"/>
        <v>0</v>
      </c>
      <c r="M4878" s="162" t="str" cm="1">
        <f t="array" ref="M4878">IF(ISERROR(INDEX('Non Compliance input'!$I$5:$I$156,MATCH(1,(A4878='Non Compliance input'!$A$5:$A$156)*(E4878&gt;='Non Compliance input'!$D$5:$D$156)*(F4878&lt;='Non Compliance input'!$E$5:$E$156)*('Non Compliance input'!$I$5:$I$156="Yes"),0))
),"","Yes")</f>
        <v/>
      </c>
      <c r="N4878" s="149" t="str">
        <f>IF(VLOOKUP($A4878,HourEndingOutage!$B$3:$F$746,5,0)="Outage","Outage","")</f>
        <v/>
      </c>
      <c r="O4878" s="18">
        <f t="shared" si="687"/>
        <v>0</v>
      </c>
      <c r="P4878" s="18" t="str">
        <f t="shared" si="688"/>
        <v/>
      </c>
      <c r="Q4878" s="18">
        <f t="shared" si="689"/>
        <v>0</v>
      </c>
      <c r="R4878" s="118"/>
    </row>
    <row r="4879" spans="1:18" x14ac:dyDescent="0.25">
      <c r="A4879" s="25">
        <f t="shared" si="681"/>
        <v>542</v>
      </c>
      <c r="B4879" s="23">
        <f t="shared" si="682"/>
        <v>44584</v>
      </c>
      <c r="C4879" s="24">
        <v>14</v>
      </c>
      <c r="D4879" s="54" t="str">
        <f t="shared" si="683"/>
        <v>ASET</v>
      </c>
      <c r="E4879" s="178"/>
      <c r="F4879" s="179"/>
      <c r="G4879" s="177"/>
      <c r="H4879" s="177"/>
      <c r="I4879" s="169">
        <f t="shared" si="684"/>
        <v>0</v>
      </c>
      <c r="J4879" s="149" t="str" cm="1">
        <f t="array" ref="J4879">IF(ISERROR(INDEX('Non Compliance input'!$H$5:$H$156,MATCH(1,(A4879='Non Compliance input'!$A$5:$A$156)*(F4879&gt;='Non Compliance input'!$D$5:$D$156)*(E4879&lt;'Non Compliance input'!$E$5:$E$156)*('Non Compliance input'!$H$5:$H$156="Yes"),0))
),"","Yes")</f>
        <v/>
      </c>
      <c r="K4879" s="149">
        <f t="shared" si="685"/>
        <v>0</v>
      </c>
      <c r="L4879" s="162">
        <f t="shared" si="686"/>
        <v>0</v>
      </c>
      <c r="M4879" s="162" t="str" cm="1">
        <f t="array" ref="M4879">IF(ISERROR(INDEX('Non Compliance input'!$I$5:$I$156,MATCH(1,(A4879='Non Compliance input'!$A$5:$A$156)*(E4879&gt;='Non Compliance input'!$D$5:$D$156)*(F4879&lt;='Non Compliance input'!$E$5:$E$156)*('Non Compliance input'!$I$5:$I$156="Yes"),0))
),"","Yes")</f>
        <v/>
      </c>
      <c r="N4879" s="149" t="str">
        <f>IF(VLOOKUP($A4879,HourEndingOutage!$B$3:$F$746,5,0)="Outage","Outage","")</f>
        <v/>
      </c>
      <c r="O4879" s="18">
        <f t="shared" si="687"/>
        <v>0</v>
      </c>
      <c r="P4879" s="18" t="str">
        <f t="shared" si="688"/>
        <v/>
      </c>
      <c r="Q4879" s="18">
        <f t="shared" si="689"/>
        <v>0</v>
      </c>
      <c r="R4879" s="118"/>
    </row>
    <row r="4880" spans="1:18" x14ac:dyDescent="0.25">
      <c r="A4880" s="25">
        <f t="shared" si="681"/>
        <v>542</v>
      </c>
      <c r="B4880" s="23">
        <f t="shared" si="682"/>
        <v>44584</v>
      </c>
      <c r="C4880" s="24">
        <v>14</v>
      </c>
      <c r="D4880" s="54" t="str">
        <f t="shared" si="683"/>
        <v>ASET</v>
      </c>
      <c r="E4880" s="178"/>
      <c r="F4880" s="179"/>
      <c r="G4880" s="177"/>
      <c r="H4880" s="177"/>
      <c r="I4880" s="169">
        <f t="shared" si="684"/>
        <v>0</v>
      </c>
      <c r="J4880" s="149" t="str" cm="1">
        <f t="array" ref="J4880">IF(ISERROR(INDEX('Non Compliance input'!$H$5:$H$156,MATCH(1,(A4880='Non Compliance input'!$A$5:$A$156)*(F4880&gt;='Non Compliance input'!$D$5:$D$156)*(E4880&lt;'Non Compliance input'!$E$5:$E$156)*('Non Compliance input'!$H$5:$H$156="Yes"),0))
),"","Yes")</f>
        <v/>
      </c>
      <c r="K4880" s="149">
        <f t="shared" si="685"/>
        <v>0</v>
      </c>
      <c r="L4880" s="162">
        <f t="shared" si="686"/>
        <v>0</v>
      </c>
      <c r="M4880" s="162" t="str" cm="1">
        <f t="array" ref="M4880">IF(ISERROR(INDEX('Non Compliance input'!$I$5:$I$156,MATCH(1,(A4880='Non Compliance input'!$A$5:$A$156)*(E4880&gt;='Non Compliance input'!$D$5:$D$156)*(F4880&lt;='Non Compliance input'!$E$5:$E$156)*('Non Compliance input'!$I$5:$I$156="Yes"),0))
),"","Yes")</f>
        <v/>
      </c>
      <c r="N4880" s="149" t="str">
        <f>IF(VLOOKUP($A4880,HourEndingOutage!$B$3:$F$746,5,0)="Outage","Outage","")</f>
        <v/>
      </c>
      <c r="O4880" s="18">
        <f t="shared" si="687"/>
        <v>0</v>
      </c>
      <c r="P4880" s="18" t="str">
        <f t="shared" si="688"/>
        <v/>
      </c>
      <c r="Q4880" s="18">
        <f t="shared" si="689"/>
        <v>0</v>
      </c>
      <c r="R4880" s="118"/>
    </row>
    <row r="4881" spans="1:18" x14ac:dyDescent="0.25">
      <c r="A4881" s="25">
        <f t="shared" si="681"/>
        <v>543</v>
      </c>
      <c r="B4881" s="23">
        <f t="shared" si="682"/>
        <v>44584</v>
      </c>
      <c r="C4881" s="24">
        <v>15</v>
      </c>
      <c r="D4881" s="54" t="str">
        <f t="shared" si="683"/>
        <v>ASET</v>
      </c>
      <c r="E4881" s="178"/>
      <c r="F4881" s="179"/>
      <c r="G4881" s="177"/>
      <c r="H4881" s="177"/>
      <c r="I4881" s="169">
        <f t="shared" si="684"/>
        <v>0</v>
      </c>
      <c r="J4881" s="149" t="str" cm="1">
        <f t="array" ref="J4881">IF(ISERROR(INDEX('Non Compliance input'!$H$5:$H$156,MATCH(1,(A4881='Non Compliance input'!$A$5:$A$156)*(F4881&gt;='Non Compliance input'!$D$5:$D$156)*(E4881&lt;'Non Compliance input'!$E$5:$E$156)*('Non Compliance input'!$H$5:$H$156="Yes"),0))
),"","Yes")</f>
        <v/>
      </c>
      <c r="K4881" s="149">
        <f t="shared" si="685"/>
        <v>0</v>
      </c>
      <c r="L4881" s="162">
        <f t="shared" si="686"/>
        <v>0</v>
      </c>
      <c r="M4881" s="162" t="str" cm="1">
        <f t="array" ref="M4881">IF(ISERROR(INDEX('Non Compliance input'!$I$5:$I$156,MATCH(1,(A4881='Non Compliance input'!$A$5:$A$156)*(E4881&gt;='Non Compliance input'!$D$5:$D$156)*(F4881&lt;='Non Compliance input'!$E$5:$E$156)*('Non Compliance input'!$I$5:$I$156="Yes"),0))
),"","Yes")</f>
        <v/>
      </c>
      <c r="N4881" s="149" t="str">
        <f>IF(VLOOKUP($A4881,HourEndingOutage!$B$3:$F$746,5,0)="Outage","Outage","")</f>
        <v/>
      </c>
      <c r="O4881" s="18">
        <f t="shared" si="687"/>
        <v>0</v>
      </c>
      <c r="P4881" s="18" t="str">
        <f t="shared" si="688"/>
        <v/>
      </c>
      <c r="Q4881" s="18">
        <f t="shared" si="689"/>
        <v>0</v>
      </c>
      <c r="R4881" s="118"/>
    </row>
    <row r="4882" spans="1:18" x14ac:dyDescent="0.25">
      <c r="A4882" s="25">
        <f t="shared" si="681"/>
        <v>543</v>
      </c>
      <c r="B4882" s="23">
        <f t="shared" si="682"/>
        <v>44584</v>
      </c>
      <c r="C4882" s="24">
        <v>15</v>
      </c>
      <c r="D4882" s="54" t="str">
        <f t="shared" si="683"/>
        <v>ASET</v>
      </c>
      <c r="E4882" s="178"/>
      <c r="F4882" s="179"/>
      <c r="G4882" s="177"/>
      <c r="H4882" s="177"/>
      <c r="I4882" s="169">
        <f t="shared" si="684"/>
        <v>0</v>
      </c>
      <c r="J4882" s="149" t="str" cm="1">
        <f t="array" ref="J4882">IF(ISERROR(INDEX('Non Compliance input'!$H$5:$H$156,MATCH(1,(A4882='Non Compliance input'!$A$5:$A$156)*(F4882&gt;='Non Compliance input'!$D$5:$D$156)*(E4882&lt;'Non Compliance input'!$E$5:$E$156)*('Non Compliance input'!$H$5:$H$156="Yes"),0))
),"","Yes")</f>
        <v/>
      </c>
      <c r="K4882" s="149">
        <f t="shared" si="685"/>
        <v>0</v>
      </c>
      <c r="L4882" s="162">
        <f t="shared" si="686"/>
        <v>0</v>
      </c>
      <c r="M4882" s="162" t="str" cm="1">
        <f t="array" ref="M4882">IF(ISERROR(INDEX('Non Compliance input'!$I$5:$I$156,MATCH(1,(A4882='Non Compliance input'!$A$5:$A$156)*(E4882&gt;='Non Compliance input'!$D$5:$D$156)*(F4882&lt;='Non Compliance input'!$E$5:$E$156)*('Non Compliance input'!$I$5:$I$156="Yes"),0))
),"","Yes")</f>
        <v/>
      </c>
      <c r="N4882" s="149" t="str">
        <f>IF(VLOOKUP($A4882,HourEndingOutage!$B$3:$F$746,5,0)="Outage","Outage","")</f>
        <v/>
      </c>
      <c r="O4882" s="18">
        <f t="shared" si="687"/>
        <v>0</v>
      </c>
      <c r="P4882" s="18" t="str">
        <f t="shared" si="688"/>
        <v/>
      </c>
      <c r="Q4882" s="18">
        <f t="shared" si="689"/>
        <v>0</v>
      </c>
      <c r="R4882" s="118"/>
    </row>
    <row r="4883" spans="1:18" x14ac:dyDescent="0.25">
      <c r="A4883" s="25">
        <f t="shared" si="681"/>
        <v>543</v>
      </c>
      <c r="B4883" s="23">
        <f t="shared" si="682"/>
        <v>44584</v>
      </c>
      <c r="C4883" s="24">
        <v>15</v>
      </c>
      <c r="D4883" s="54" t="str">
        <f t="shared" si="683"/>
        <v>ASET</v>
      </c>
      <c r="E4883" s="178"/>
      <c r="F4883" s="179"/>
      <c r="G4883" s="177"/>
      <c r="H4883" s="177"/>
      <c r="I4883" s="169">
        <f t="shared" si="684"/>
        <v>0</v>
      </c>
      <c r="J4883" s="149" t="str" cm="1">
        <f t="array" ref="J4883">IF(ISERROR(INDEX('Non Compliance input'!$H$5:$H$156,MATCH(1,(A4883='Non Compliance input'!$A$5:$A$156)*(F4883&gt;='Non Compliance input'!$D$5:$D$156)*(E4883&lt;'Non Compliance input'!$E$5:$E$156)*('Non Compliance input'!$H$5:$H$156="Yes"),0))
),"","Yes")</f>
        <v/>
      </c>
      <c r="K4883" s="149">
        <f t="shared" si="685"/>
        <v>0</v>
      </c>
      <c r="L4883" s="162">
        <f t="shared" si="686"/>
        <v>0</v>
      </c>
      <c r="M4883" s="162" t="str" cm="1">
        <f t="array" ref="M4883">IF(ISERROR(INDEX('Non Compliance input'!$I$5:$I$156,MATCH(1,(A4883='Non Compliance input'!$A$5:$A$156)*(E4883&gt;='Non Compliance input'!$D$5:$D$156)*(F4883&lt;='Non Compliance input'!$E$5:$E$156)*('Non Compliance input'!$I$5:$I$156="Yes"),0))
),"","Yes")</f>
        <v/>
      </c>
      <c r="N4883" s="149" t="str">
        <f>IF(VLOOKUP($A4883,HourEndingOutage!$B$3:$F$746,5,0)="Outage","Outage","")</f>
        <v/>
      </c>
      <c r="O4883" s="18">
        <f t="shared" si="687"/>
        <v>0</v>
      </c>
      <c r="P4883" s="18" t="str">
        <f t="shared" si="688"/>
        <v/>
      </c>
      <c r="Q4883" s="18">
        <f t="shared" si="689"/>
        <v>0</v>
      </c>
      <c r="R4883" s="118"/>
    </row>
    <row r="4884" spans="1:18" x14ac:dyDescent="0.25">
      <c r="A4884" s="25">
        <f t="shared" si="681"/>
        <v>543</v>
      </c>
      <c r="B4884" s="23">
        <f t="shared" si="682"/>
        <v>44584</v>
      </c>
      <c r="C4884" s="24">
        <v>15</v>
      </c>
      <c r="D4884" s="54" t="str">
        <f t="shared" si="683"/>
        <v>ASET</v>
      </c>
      <c r="E4884" s="178"/>
      <c r="F4884" s="179"/>
      <c r="G4884" s="177"/>
      <c r="H4884" s="177"/>
      <c r="I4884" s="169">
        <f t="shared" si="684"/>
        <v>0</v>
      </c>
      <c r="J4884" s="149" t="str" cm="1">
        <f t="array" ref="J4884">IF(ISERROR(INDEX('Non Compliance input'!$H$5:$H$156,MATCH(1,(A4884='Non Compliance input'!$A$5:$A$156)*(F4884&gt;='Non Compliance input'!$D$5:$D$156)*(E4884&lt;'Non Compliance input'!$E$5:$E$156)*('Non Compliance input'!$H$5:$H$156="Yes"),0))
),"","Yes")</f>
        <v/>
      </c>
      <c r="K4884" s="149">
        <f t="shared" si="685"/>
        <v>0</v>
      </c>
      <c r="L4884" s="162">
        <f t="shared" si="686"/>
        <v>0</v>
      </c>
      <c r="M4884" s="162" t="str" cm="1">
        <f t="array" ref="M4884">IF(ISERROR(INDEX('Non Compliance input'!$I$5:$I$156,MATCH(1,(A4884='Non Compliance input'!$A$5:$A$156)*(E4884&gt;='Non Compliance input'!$D$5:$D$156)*(F4884&lt;='Non Compliance input'!$E$5:$E$156)*('Non Compliance input'!$I$5:$I$156="Yes"),0))
),"","Yes")</f>
        <v/>
      </c>
      <c r="N4884" s="149" t="str">
        <f>IF(VLOOKUP($A4884,HourEndingOutage!$B$3:$F$746,5,0)="Outage","Outage","")</f>
        <v/>
      </c>
      <c r="O4884" s="18">
        <f t="shared" si="687"/>
        <v>0</v>
      </c>
      <c r="P4884" s="18" t="str">
        <f t="shared" si="688"/>
        <v/>
      </c>
      <c r="Q4884" s="18">
        <f t="shared" si="689"/>
        <v>0</v>
      </c>
      <c r="R4884" s="118"/>
    </row>
    <row r="4885" spans="1:18" x14ac:dyDescent="0.25">
      <c r="A4885" s="25">
        <f t="shared" si="681"/>
        <v>543</v>
      </c>
      <c r="B4885" s="23">
        <f t="shared" si="682"/>
        <v>44584</v>
      </c>
      <c r="C4885" s="24">
        <v>15</v>
      </c>
      <c r="D4885" s="54" t="str">
        <f t="shared" si="683"/>
        <v>ASET</v>
      </c>
      <c r="E4885" s="178"/>
      <c r="F4885" s="179"/>
      <c r="G4885" s="177"/>
      <c r="H4885" s="177"/>
      <c r="I4885" s="169">
        <f t="shared" si="684"/>
        <v>0</v>
      </c>
      <c r="J4885" s="149" t="str" cm="1">
        <f t="array" ref="J4885">IF(ISERROR(INDEX('Non Compliance input'!$H$5:$H$156,MATCH(1,(A4885='Non Compliance input'!$A$5:$A$156)*(F4885&gt;='Non Compliance input'!$D$5:$D$156)*(E4885&lt;'Non Compliance input'!$E$5:$E$156)*('Non Compliance input'!$H$5:$H$156="Yes"),0))
),"","Yes")</f>
        <v/>
      </c>
      <c r="K4885" s="149">
        <f t="shared" si="685"/>
        <v>0</v>
      </c>
      <c r="L4885" s="162">
        <f t="shared" si="686"/>
        <v>0</v>
      </c>
      <c r="M4885" s="162" t="str" cm="1">
        <f t="array" ref="M4885">IF(ISERROR(INDEX('Non Compliance input'!$I$5:$I$156,MATCH(1,(A4885='Non Compliance input'!$A$5:$A$156)*(E4885&gt;='Non Compliance input'!$D$5:$D$156)*(F4885&lt;='Non Compliance input'!$E$5:$E$156)*('Non Compliance input'!$I$5:$I$156="Yes"),0))
),"","Yes")</f>
        <v/>
      </c>
      <c r="N4885" s="149" t="str">
        <f>IF(VLOOKUP($A4885,HourEndingOutage!$B$3:$F$746,5,0)="Outage","Outage","")</f>
        <v/>
      </c>
      <c r="O4885" s="18">
        <f t="shared" si="687"/>
        <v>0</v>
      </c>
      <c r="P4885" s="18" t="str">
        <f t="shared" si="688"/>
        <v/>
      </c>
      <c r="Q4885" s="18">
        <f t="shared" si="689"/>
        <v>0</v>
      </c>
      <c r="R4885" s="118"/>
    </row>
    <row r="4886" spans="1:18" x14ac:dyDescent="0.25">
      <c r="A4886" s="25">
        <f t="shared" si="681"/>
        <v>543</v>
      </c>
      <c r="B4886" s="23">
        <f t="shared" si="682"/>
        <v>44584</v>
      </c>
      <c r="C4886" s="24">
        <v>15</v>
      </c>
      <c r="D4886" s="54" t="str">
        <f t="shared" si="683"/>
        <v>ASET</v>
      </c>
      <c r="E4886" s="178"/>
      <c r="F4886" s="179"/>
      <c r="G4886" s="177"/>
      <c r="H4886" s="177"/>
      <c r="I4886" s="169">
        <f t="shared" si="684"/>
        <v>0</v>
      </c>
      <c r="J4886" s="149" t="str" cm="1">
        <f t="array" ref="J4886">IF(ISERROR(INDEX('Non Compliance input'!$H$5:$H$156,MATCH(1,(A4886='Non Compliance input'!$A$5:$A$156)*(F4886&gt;='Non Compliance input'!$D$5:$D$156)*(E4886&lt;'Non Compliance input'!$E$5:$E$156)*('Non Compliance input'!$H$5:$H$156="Yes"),0))
),"","Yes")</f>
        <v/>
      </c>
      <c r="K4886" s="149">
        <f t="shared" si="685"/>
        <v>0</v>
      </c>
      <c r="L4886" s="162">
        <f t="shared" si="686"/>
        <v>0</v>
      </c>
      <c r="M4886" s="162" t="str" cm="1">
        <f t="array" ref="M4886">IF(ISERROR(INDEX('Non Compliance input'!$I$5:$I$156,MATCH(1,(A4886='Non Compliance input'!$A$5:$A$156)*(E4886&gt;='Non Compliance input'!$D$5:$D$156)*(F4886&lt;='Non Compliance input'!$E$5:$E$156)*('Non Compliance input'!$I$5:$I$156="Yes"),0))
),"","Yes")</f>
        <v/>
      </c>
      <c r="N4886" s="149" t="str">
        <f>IF(VLOOKUP($A4886,HourEndingOutage!$B$3:$F$746,5,0)="Outage","Outage","")</f>
        <v/>
      </c>
      <c r="O4886" s="18">
        <f t="shared" si="687"/>
        <v>0</v>
      </c>
      <c r="P4886" s="18" t="str">
        <f t="shared" si="688"/>
        <v/>
      </c>
      <c r="Q4886" s="18">
        <f t="shared" si="689"/>
        <v>0</v>
      </c>
      <c r="R4886" s="118"/>
    </row>
    <row r="4887" spans="1:18" x14ac:dyDescent="0.25">
      <c r="A4887" s="25">
        <f t="shared" si="681"/>
        <v>543</v>
      </c>
      <c r="B4887" s="23">
        <f t="shared" si="682"/>
        <v>44584</v>
      </c>
      <c r="C4887" s="24">
        <v>15</v>
      </c>
      <c r="D4887" s="54" t="str">
        <f t="shared" si="683"/>
        <v>ASET</v>
      </c>
      <c r="E4887" s="178"/>
      <c r="F4887" s="179"/>
      <c r="G4887" s="177"/>
      <c r="H4887" s="177"/>
      <c r="I4887" s="169">
        <f t="shared" si="684"/>
        <v>0</v>
      </c>
      <c r="J4887" s="149" t="str" cm="1">
        <f t="array" ref="J4887">IF(ISERROR(INDEX('Non Compliance input'!$H$5:$H$156,MATCH(1,(A4887='Non Compliance input'!$A$5:$A$156)*(F4887&gt;='Non Compliance input'!$D$5:$D$156)*(E4887&lt;'Non Compliance input'!$E$5:$E$156)*('Non Compliance input'!$H$5:$H$156="Yes"),0))
),"","Yes")</f>
        <v/>
      </c>
      <c r="K4887" s="149">
        <f t="shared" si="685"/>
        <v>0</v>
      </c>
      <c r="L4887" s="162">
        <f t="shared" si="686"/>
        <v>0</v>
      </c>
      <c r="M4887" s="162" t="str" cm="1">
        <f t="array" ref="M4887">IF(ISERROR(INDEX('Non Compliance input'!$I$5:$I$156,MATCH(1,(A4887='Non Compliance input'!$A$5:$A$156)*(E4887&gt;='Non Compliance input'!$D$5:$D$156)*(F4887&lt;='Non Compliance input'!$E$5:$E$156)*('Non Compliance input'!$I$5:$I$156="Yes"),0))
),"","Yes")</f>
        <v/>
      </c>
      <c r="N4887" s="149" t="str">
        <f>IF(VLOOKUP($A4887,HourEndingOutage!$B$3:$F$746,5,0)="Outage","Outage","")</f>
        <v/>
      </c>
      <c r="O4887" s="18">
        <f t="shared" si="687"/>
        <v>0</v>
      </c>
      <c r="P4887" s="18" t="str">
        <f t="shared" si="688"/>
        <v/>
      </c>
      <c r="Q4887" s="18">
        <f t="shared" si="689"/>
        <v>0</v>
      </c>
      <c r="R4887" s="118"/>
    </row>
    <row r="4888" spans="1:18" x14ac:dyDescent="0.25">
      <c r="A4888" s="25">
        <f t="shared" si="681"/>
        <v>543</v>
      </c>
      <c r="B4888" s="23">
        <f t="shared" si="682"/>
        <v>44584</v>
      </c>
      <c r="C4888" s="24">
        <v>15</v>
      </c>
      <c r="D4888" s="54" t="str">
        <f t="shared" si="683"/>
        <v>ASET</v>
      </c>
      <c r="E4888" s="178"/>
      <c r="F4888" s="179"/>
      <c r="G4888" s="177"/>
      <c r="H4888" s="177"/>
      <c r="I4888" s="169">
        <f t="shared" si="684"/>
        <v>0</v>
      </c>
      <c r="J4888" s="149" t="str" cm="1">
        <f t="array" ref="J4888">IF(ISERROR(INDEX('Non Compliance input'!$H$5:$H$156,MATCH(1,(A4888='Non Compliance input'!$A$5:$A$156)*(F4888&gt;='Non Compliance input'!$D$5:$D$156)*(E4888&lt;'Non Compliance input'!$E$5:$E$156)*('Non Compliance input'!$H$5:$H$156="Yes"),0))
),"","Yes")</f>
        <v/>
      </c>
      <c r="K4888" s="149">
        <f t="shared" si="685"/>
        <v>0</v>
      </c>
      <c r="L4888" s="162">
        <f t="shared" si="686"/>
        <v>0</v>
      </c>
      <c r="M4888" s="162" t="str" cm="1">
        <f t="array" ref="M4888">IF(ISERROR(INDEX('Non Compliance input'!$I$5:$I$156,MATCH(1,(A4888='Non Compliance input'!$A$5:$A$156)*(E4888&gt;='Non Compliance input'!$D$5:$D$156)*(F4888&lt;='Non Compliance input'!$E$5:$E$156)*('Non Compliance input'!$I$5:$I$156="Yes"),0))
),"","Yes")</f>
        <v/>
      </c>
      <c r="N4888" s="149" t="str">
        <f>IF(VLOOKUP($A4888,HourEndingOutage!$B$3:$F$746,5,0)="Outage","Outage","")</f>
        <v/>
      </c>
      <c r="O4888" s="18">
        <f t="shared" si="687"/>
        <v>0</v>
      </c>
      <c r="P4888" s="18" t="str">
        <f t="shared" si="688"/>
        <v/>
      </c>
      <c r="Q4888" s="18">
        <f t="shared" si="689"/>
        <v>0</v>
      </c>
      <c r="R4888" s="118"/>
    </row>
    <row r="4889" spans="1:18" x14ac:dyDescent="0.25">
      <c r="A4889" s="25">
        <f t="shared" si="681"/>
        <v>543</v>
      </c>
      <c r="B4889" s="23">
        <f t="shared" si="682"/>
        <v>44584</v>
      </c>
      <c r="C4889" s="24">
        <v>15</v>
      </c>
      <c r="D4889" s="54" t="str">
        <f t="shared" si="683"/>
        <v>ASET</v>
      </c>
      <c r="E4889" s="178"/>
      <c r="F4889" s="179"/>
      <c r="G4889" s="177"/>
      <c r="H4889" s="177"/>
      <c r="I4889" s="169">
        <f t="shared" si="684"/>
        <v>0</v>
      </c>
      <c r="J4889" s="149" t="str" cm="1">
        <f t="array" ref="J4889">IF(ISERROR(INDEX('Non Compliance input'!$H$5:$H$156,MATCH(1,(A4889='Non Compliance input'!$A$5:$A$156)*(F4889&gt;='Non Compliance input'!$D$5:$D$156)*(E4889&lt;'Non Compliance input'!$E$5:$E$156)*('Non Compliance input'!$H$5:$H$156="Yes"),0))
),"","Yes")</f>
        <v/>
      </c>
      <c r="K4889" s="149">
        <f t="shared" si="685"/>
        <v>0</v>
      </c>
      <c r="L4889" s="162">
        <f t="shared" si="686"/>
        <v>0</v>
      </c>
      <c r="M4889" s="162" t="str" cm="1">
        <f t="array" ref="M4889">IF(ISERROR(INDEX('Non Compliance input'!$I$5:$I$156,MATCH(1,(A4889='Non Compliance input'!$A$5:$A$156)*(E4889&gt;='Non Compliance input'!$D$5:$D$156)*(F4889&lt;='Non Compliance input'!$E$5:$E$156)*('Non Compliance input'!$I$5:$I$156="Yes"),0))
),"","Yes")</f>
        <v/>
      </c>
      <c r="N4889" s="149" t="str">
        <f>IF(VLOOKUP($A4889,HourEndingOutage!$B$3:$F$746,5,0)="Outage","Outage","")</f>
        <v/>
      </c>
      <c r="O4889" s="18">
        <f t="shared" si="687"/>
        <v>0</v>
      </c>
      <c r="P4889" s="18" t="str">
        <f t="shared" si="688"/>
        <v/>
      </c>
      <c r="Q4889" s="18">
        <f t="shared" si="689"/>
        <v>0</v>
      </c>
      <c r="R4889" s="118"/>
    </row>
    <row r="4890" spans="1:18" x14ac:dyDescent="0.25">
      <c r="A4890" s="25">
        <f t="shared" si="681"/>
        <v>544</v>
      </c>
      <c r="B4890" s="23">
        <f t="shared" si="682"/>
        <v>44584</v>
      </c>
      <c r="C4890" s="24">
        <v>16</v>
      </c>
      <c r="D4890" s="54" t="str">
        <f t="shared" si="683"/>
        <v>ASET</v>
      </c>
      <c r="E4890" s="178"/>
      <c r="F4890" s="179"/>
      <c r="G4890" s="177"/>
      <c r="H4890" s="177"/>
      <c r="I4890" s="169">
        <f t="shared" si="684"/>
        <v>0</v>
      </c>
      <c r="J4890" s="149" t="str" cm="1">
        <f t="array" ref="J4890">IF(ISERROR(INDEX('Non Compliance input'!$H$5:$H$156,MATCH(1,(A4890='Non Compliance input'!$A$5:$A$156)*(F4890&gt;='Non Compliance input'!$D$5:$D$156)*(E4890&lt;'Non Compliance input'!$E$5:$E$156)*('Non Compliance input'!$H$5:$H$156="Yes"),0))
),"","Yes")</f>
        <v/>
      </c>
      <c r="K4890" s="149">
        <f t="shared" si="685"/>
        <v>0</v>
      </c>
      <c r="L4890" s="162">
        <f t="shared" si="686"/>
        <v>0</v>
      </c>
      <c r="M4890" s="162" t="str" cm="1">
        <f t="array" ref="M4890">IF(ISERROR(INDEX('Non Compliance input'!$I$5:$I$156,MATCH(1,(A4890='Non Compliance input'!$A$5:$A$156)*(E4890&gt;='Non Compliance input'!$D$5:$D$156)*(F4890&lt;='Non Compliance input'!$E$5:$E$156)*('Non Compliance input'!$I$5:$I$156="Yes"),0))
),"","Yes")</f>
        <v/>
      </c>
      <c r="N4890" s="149" t="str">
        <f>IF(VLOOKUP($A4890,HourEndingOutage!$B$3:$F$746,5,0)="Outage","Outage","")</f>
        <v/>
      </c>
      <c r="O4890" s="18">
        <f t="shared" si="687"/>
        <v>0</v>
      </c>
      <c r="P4890" s="18" t="str">
        <f t="shared" si="688"/>
        <v/>
      </c>
      <c r="Q4890" s="18">
        <f t="shared" si="689"/>
        <v>0</v>
      </c>
      <c r="R4890" s="118"/>
    </row>
    <row r="4891" spans="1:18" x14ac:dyDescent="0.25">
      <c r="A4891" s="25">
        <f t="shared" si="681"/>
        <v>544</v>
      </c>
      <c r="B4891" s="23">
        <f t="shared" si="682"/>
        <v>44584</v>
      </c>
      <c r="C4891" s="24">
        <v>16</v>
      </c>
      <c r="D4891" s="54" t="str">
        <f t="shared" si="683"/>
        <v>ASET</v>
      </c>
      <c r="E4891" s="178"/>
      <c r="F4891" s="179"/>
      <c r="G4891" s="177"/>
      <c r="H4891" s="177"/>
      <c r="I4891" s="169">
        <f t="shared" si="684"/>
        <v>0</v>
      </c>
      <c r="J4891" s="149" t="str" cm="1">
        <f t="array" ref="J4891">IF(ISERROR(INDEX('Non Compliance input'!$H$5:$H$156,MATCH(1,(A4891='Non Compliance input'!$A$5:$A$156)*(F4891&gt;='Non Compliance input'!$D$5:$D$156)*(E4891&lt;'Non Compliance input'!$E$5:$E$156)*('Non Compliance input'!$H$5:$H$156="Yes"),0))
),"","Yes")</f>
        <v/>
      </c>
      <c r="K4891" s="149">
        <f t="shared" si="685"/>
        <v>0</v>
      </c>
      <c r="L4891" s="162">
        <f t="shared" si="686"/>
        <v>0</v>
      </c>
      <c r="M4891" s="162" t="str" cm="1">
        <f t="array" ref="M4891">IF(ISERROR(INDEX('Non Compliance input'!$I$5:$I$156,MATCH(1,(A4891='Non Compliance input'!$A$5:$A$156)*(E4891&gt;='Non Compliance input'!$D$5:$D$156)*(F4891&lt;='Non Compliance input'!$E$5:$E$156)*('Non Compliance input'!$I$5:$I$156="Yes"),0))
),"","Yes")</f>
        <v/>
      </c>
      <c r="N4891" s="149" t="str">
        <f>IF(VLOOKUP($A4891,HourEndingOutage!$B$3:$F$746,5,0)="Outage","Outage","")</f>
        <v/>
      </c>
      <c r="O4891" s="18">
        <f t="shared" si="687"/>
        <v>0</v>
      </c>
      <c r="P4891" s="18" t="str">
        <f t="shared" si="688"/>
        <v/>
      </c>
      <c r="Q4891" s="18">
        <f t="shared" si="689"/>
        <v>0</v>
      </c>
      <c r="R4891" s="118"/>
    </row>
    <row r="4892" spans="1:18" x14ac:dyDescent="0.25">
      <c r="A4892" s="25">
        <f t="shared" ref="A4892:A4955" si="690">IF(C4892=C4891,A4891,A4891+1)</f>
        <v>544</v>
      </c>
      <c r="B4892" s="23">
        <f t="shared" ref="B4892:B4955" si="691">IF(C4892&lt;C4891,B4891+1,B4891)</f>
        <v>44584</v>
      </c>
      <c r="C4892" s="24">
        <v>16</v>
      </c>
      <c r="D4892" s="54" t="str">
        <f t="shared" si="683"/>
        <v>ASET</v>
      </c>
      <c r="E4892" s="178"/>
      <c r="F4892" s="179"/>
      <c r="G4892" s="177"/>
      <c r="H4892" s="177"/>
      <c r="I4892" s="169">
        <f t="shared" si="684"/>
        <v>0</v>
      </c>
      <c r="J4892" s="149" t="str" cm="1">
        <f t="array" ref="J4892">IF(ISERROR(INDEX('Non Compliance input'!$H$5:$H$156,MATCH(1,(A4892='Non Compliance input'!$A$5:$A$156)*(F4892&gt;='Non Compliance input'!$D$5:$D$156)*(E4892&lt;'Non Compliance input'!$E$5:$E$156)*('Non Compliance input'!$H$5:$H$156="Yes"),0))
),"","Yes")</f>
        <v/>
      </c>
      <c r="K4892" s="149">
        <f t="shared" si="685"/>
        <v>0</v>
      </c>
      <c r="L4892" s="162">
        <f t="shared" si="686"/>
        <v>0</v>
      </c>
      <c r="M4892" s="162" t="str" cm="1">
        <f t="array" ref="M4892">IF(ISERROR(INDEX('Non Compliance input'!$I$5:$I$156,MATCH(1,(A4892='Non Compliance input'!$A$5:$A$156)*(E4892&gt;='Non Compliance input'!$D$5:$D$156)*(F4892&lt;='Non Compliance input'!$E$5:$E$156)*('Non Compliance input'!$I$5:$I$156="Yes"),0))
),"","Yes")</f>
        <v/>
      </c>
      <c r="N4892" s="149" t="str">
        <f>IF(VLOOKUP($A4892,HourEndingOutage!$B$3:$F$746,5,0)="Outage","Outage","")</f>
        <v/>
      </c>
      <c r="O4892" s="18">
        <f t="shared" si="687"/>
        <v>0</v>
      </c>
      <c r="P4892" s="18" t="str">
        <f t="shared" si="688"/>
        <v/>
      </c>
      <c r="Q4892" s="18">
        <f t="shared" si="689"/>
        <v>0</v>
      </c>
      <c r="R4892" s="118"/>
    </row>
    <row r="4893" spans="1:18" x14ac:dyDescent="0.25">
      <c r="A4893" s="25">
        <f t="shared" si="690"/>
        <v>544</v>
      </c>
      <c r="B4893" s="23">
        <f t="shared" si="691"/>
        <v>44584</v>
      </c>
      <c r="C4893" s="24">
        <v>16</v>
      </c>
      <c r="D4893" s="54" t="str">
        <f t="shared" si="683"/>
        <v>ASET</v>
      </c>
      <c r="E4893" s="178"/>
      <c r="F4893" s="179"/>
      <c r="G4893" s="177"/>
      <c r="H4893" s="177"/>
      <c r="I4893" s="169">
        <f t="shared" si="684"/>
        <v>0</v>
      </c>
      <c r="J4893" s="149" t="str" cm="1">
        <f t="array" ref="J4893">IF(ISERROR(INDEX('Non Compliance input'!$H$5:$H$156,MATCH(1,(A4893='Non Compliance input'!$A$5:$A$156)*(F4893&gt;='Non Compliance input'!$D$5:$D$156)*(E4893&lt;'Non Compliance input'!$E$5:$E$156)*('Non Compliance input'!$H$5:$H$156="Yes"),0))
),"","Yes")</f>
        <v/>
      </c>
      <c r="K4893" s="149">
        <f t="shared" si="685"/>
        <v>0</v>
      </c>
      <c r="L4893" s="162">
        <f t="shared" si="686"/>
        <v>0</v>
      </c>
      <c r="M4893" s="162" t="str" cm="1">
        <f t="array" ref="M4893">IF(ISERROR(INDEX('Non Compliance input'!$I$5:$I$156,MATCH(1,(A4893='Non Compliance input'!$A$5:$A$156)*(E4893&gt;='Non Compliance input'!$D$5:$D$156)*(F4893&lt;='Non Compliance input'!$E$5:$E$156)*('Non Compliance input'!$I$5:$I$156="Yes"),0))
),"","Yes")</f>
        <v/>
      </c>
      <c r="N4893" s="149" t="str">
        <f>IF(VLOOKUP($A4893,HourEndingOutage!$B$3:$F$746,5,0)="Outage","Outage","")</f>
        <v/>
      </c>
      <c r="O4893" s="18">
        <f t="shared" si="687"/>
        <v>0</v>
      </c>
      <c r="P4893" s="18" t="str">
        <f t="shared" si="688"/>
        <v/>
      </c>
      <c r="Q4893" s="18">
        <f t="shared" si="689"/>
        <v>0</v>
      </c>
      <c r="R4893" s="118"/>
    </row>
    <row r="4894" spans="1:18" x14ac:dyDescent="0.25">
      <c r="A4894" s="25">
        <f t="shared" si="690"/>
        <v>544</v>
      </c>
      <c r="B4894" s="23">
        <f t="shared" si="691"/>
        <v>44584</v>
      </c>
      <c r="C4894" s="24">
        <v>16</v>
      </c>
      <c r="D4894" s="54" t="str">
        <f t="shared" si="683"/>
        <v>ASET</v>
      </c>
      <c r="E4894" s="178"/>
      <c r="F4894" s="179"/>
      <c r="G4894" s="177"/>
      <c r="H4894" s="177"/>
      <c r="I4894" s="169">
        <f t="shared" si="684"/>
        <v>0</v>
      </c>
      <c r="J4894" s="149" t="str" cm="1">
        <f t="array" ref="J4894">IF(ISERROR(INDEX('Non Compliance input'!$H$5:$H$156,MATCH(1,(A4894='Non Compliance input'!$A$5:$A$156)*(F4894&gt;='Non Compliance input'!$D$5:$D$156)*(E4894&lt;'Non Compliance input'!$E$5:$E$156)*('Non Compliance input'!$H$5:$H$156="Yes"),0))
),"","Yes")</f>
        <v/>
      </c>
      <c r="K4894" s="149">
        <f t="shared" si="685"/>
        <v>0</v>
      </c>
      <c r="L4894" s="162">
        <f t="shared" si="686"/>
        <v>0</v>
      </c>
      <c r="M4894" s="162" t="str" cm="1">
        <f t="array" ref="M4894">IF(ISERROR(INDEX('Non Compliance input'!$I$5:$I$156,MATCH(1,(A4894='Non Compliance input'!$A$5:$A$156)*(E4894&gt;='Non Compliance input'!$D$5:$D$156)*(F4894&lt;='Non Compliance input'!$E$5:$E$156)*('Non Compliance input'!$I$5:$I$156="Yes"),0))
),"","Yes")</f>
        <v/>
      </c>
      <c r="N4894" s="149" t="str">
        <f>IF(VLOOKUP($A4894,HourEndingOutage!$B$3:$F$746,5,0)="Outage","Outage","")</f>
        <v/>
      </c>
      <c r="O4894" s="18">
        <f t="shared" si="687"/>
        <v>0</v>
      </c>
      <c r="P4894" s="18" t="str">
        <f t="shared" si="688"/>
        <v/>
      </c>
      <c r="Q4894" s="18">
        <f t="shared" si="689"/>
        <v>0</v>
      </c>
      <c r="R4894" s="118"/>
    </row>
    <row r="4895" spans="1:18" x14ac:dyDescent="0.25">
      <c r="A4895" s="25">
        <f t="shared" si="690"/>
        <v>544</v>
      </c>
      <c r="B4895" s="23">
        <f t="shared" si="691"/>
        <v>44584</v>
      </c>
      <c r="C4895" s="24">
        <v>16</v>
      </c>
      <c r="D4895" s="54" t="str">
        <f t="shared" si="683"/>
        <v>ASET</v>
      </c>
      <c r="E4895" s="178"/>
      <c r="F4895" s="179"/>
      <c r="G4895" s="177"/>
      <c r="H4895" s="177"/>
      <c r="I4895" s="169">
        <f t="shared" si="684"/>
        <v>0</v>
      </c>
      <c r="J4895" s="149" t="str" cm="1">
        <f t="array" ref="J4895">IF(ISERROR(INDEX('Non Compliance input'!$H$5:$H$156,MATCH(1,(A4895='Non Compliance input'!$A$5:$A$156)*(F4895&gt;='Non Compliance input'!$D$5:$D$156)*(E4895&lt;'Non Compliance input'!$E$5:$E$156)*('Non Compliance input'!$H$5:$H$156="Yes"),0))
),"","Yes")</f>
        <v/>
      </c>
      <c r="K4895" s="149">
        <f t="shared" si="685"/>
        <v>0</v>
      </c>
      <c r="L4895" s="162">
        <f t="shared" si="686"/>
        <v>0</v>
      </c>
      <c r="M4895" s="162" t="str" cm="1">
        <f t="array" ref="M4895">IF(ISERROR(INDEX('Non Compliance input'!$I$5:$I$156,MATCH(1,(A4895='Non Compliance input'!$A$5:$A$156)*(E4895&gt;='Non Compliance input'!$D$5:$D$156)*(F4895&lt;='Non Compliance input'!$E$5:$E$156)*('Non Compliance input'!$I$5:$I$156="Yes"),0))
),"","Yes")</f>
        <v/>
      </c>
      <c r="N4895" s="149" t="str">
        <f>IF(VLOOKUP($A4895,HourEndingOutage!$B$3:$F$746,5,0)="Outage","Outage","")</f>
        <v/>
      </c>
      <c r="O4895" s="18">
        <f t="shared" si="687"/>
        <v>0</v>
      </c>
      <c r="P4895" s="18" t="str">
        <f t="shared" si="688"/>
        <v/>
      </c>
      <c r="Q4895" s="18">
        <f t="shared" si="689"/>
        <v>0</v>
      </c>
      <c r="R4895" s="118"/>
    </row>
    <row r="4896" spans="1:18" x14ac:dyDescent="0.25">
      <c r="A4896" s="25">
        <f t="shared" si="690"/>
        <v>544</v>
      </c>
      <c r="B4896" s="23">
        <f t="shared" si="691"/>
        <v>44584</v>
      </c>
      <c r="C4896" s="24">
        <v>16</v>
      </c>
      <c r="D4896" s="54" t="str">
        <f t="shared" si="683"/>
        <v>ASET</v>
      </c>
      <c r="E4896" s="178"/>
      <c r="F4896" s="179"/>
      <c r="G4896" s="177"/>
      <c r="H4896" s="177"/>
      <c r="I4896" s="169">
        <f t="shared" si="684"/>
        <v>0</v>
      </c>
      <c r="J4896" s="149" t="str" cm="1">
        <f t="array" ref="J4896">IF(ISERROR(INDEX('Non Compliance input'!$H$5:$H$156,MATCH(1,(A4896='Non Compliance input'!$A$5:$A$156)*(F4896&gt;='Non Compliance input'!$D$5:$D$156)*(E4896&lt;'Non Compliance input'!$E$5:$E$156)*('Non Compliance input'!$H$5:$H$156="Yes"),0))
),"","Yes")</f>
        <v/>
      </c>
      <c r="K4896" s="149">
        <f t="shared" si="685"/>
        <v>0</v>
      </c>
      <c r="L4896" s="162">
        <f t="shared" si="686"/>
        <v>0</v>
      </c>
      <c r="M4896" s="162" t="str" cm="1">
        <f t="array" ref="M4896">IF(ISERROR(INDEX('Non Compliance input'!$I$5:$I$156,MATCH(1,(A4896='Non Compliance input'!$A$5:$A$156)*(E4896&gt;='Non Compliance input'!$D$5:$D$156)*(F4896&lt;='Non Compliance input'!$E$5:$E$156)*('Non Compliance input'!$I$5:$I$156="Yes"),0))
),"","Yes")</f>
        <v/>
      </c>
      <c r="N4896" s="149" t="str">
        <f>IF(VLOOKUP($A4896,HourEndingOutage!$B$3:$F$746,5,0)="Outage","Outage","")</f>
        <v/>
      </c>
      <c r="O4896" s="18">
        <f t="shared" si="687"/>
        <v>0</v>
      </c>
      <c r="P4896" s="18" t="str">
        <f t="shared" si="688"/>
        <v/>
      </c>
      <c r="Q4896" s="18">
        <f t="shared" si="689"/>
        <v>0</v>
      </c>
      <c r="R4896" s="118"/>
    </row>
    <row r="4897" spans="1:18" x14ac:dyDescent="0.25">
      <c r="A4897" s="25">
        <f t="shared" si="690"/>
        <v>544</v>
      </c>
      <c r="B4897" s="23">
        <f t="shared" si="691"/>
        <v>44584</v>
      </c>
      <c r="C4897" s="24">
        <v>16</v>
      </c>
      <c r="D4897" s="54" t="str">
        <f t="shared" si="683"/>
        <v>ASET</v>
      </c>
      <c r="E4897" s="178"/>
      <c r="F4897" s="179"/>
      <c r="G4897" s="177"/>
      <c r="H4897" s="177"/>
      <c r="I4897" s="169">
        <f t="shared" si="684"/>
        <v>0</v>
      </c>
      <c r="J4897" s="149" t="str" cm="1">
        <f t="array" ref="J4897">IF(ISERROR(INDEX('Non Compliance input'!$H$5:$H$156,MATCH(1,(A4897='Non Compliance input'!$A$5:$A$156)*(F4897&gt;='Non Compliance input'!$D$5:$D$156)*(E4897&lt;'Non Compliance input'!$E$5:$E$156)*('Non Compliance input'!$H$5:$H$156="Yes"),0))
),"","Yes")</f>
        <v/>
      </c>
      <c r="K4897" s="149">
        <f t="shared" si="685"/>
        <v>0</v>
      </c>
      <c r="L4897" s="162">
        <f t="shared" si="686"/>
        <v>0</v>
      </c>
      <c r="M4897" s="162" t="str" cm="1">
        <f t="array" ref="M4897">IF(ISERROR(INDEX('Non Compliance input'!$I$5:$I$156,MATCH(1,(A4897='Non Compliance input'!$A$5:$A$156)*(E4897&gt;='Non Compliance input'!$D$5:$D$156)*(F4897&lt;='Non Compliance input'!$E$5:$E$156)*('Non Compliance input'!$I$5:$I$156="Yes"),0))
),"","Yes")</f>
        <v/>
      </c>
      <c r="N4897" s="149" t="str">
        <f>IF(VLOOKUP($A4897,HourEndingOutage!$B$3:$F$746,5,0)="Outage","Outage","")</f>
        <v/>
      </c>
      <c r="O4897" s="18">
        <f t="shared" si="687"/>
        <v>0</v>
      </c>
      <c r="P4897" s="18" t="str">
        <f t="shared" si="688"/>
        <v/>
      </c>
      <c r="Q4897" s="18">
        <f t="shared" si="689"/>
        <v>0</v>
      </c>
      <c r="R4897" s="118"/>
    </row>
    <row r="4898" spans="1:18" x14ac:dyDescent="0.25">
      <c r="A4898" s="25">
        <f t="shared" si="690"/>
        <v>544</v>
      </c>
      <c r="B4898" s="23">
        <f t="shared" si="691"/>
        <v>44584</v>
      </c>
      <c r="C4898" s="24">
        <v>16</v>
      </c>
      <c r="D4898" s="54" t="str">
        <f t="shared" si="683"/>
        <v>ASET</v>
      </c>
      <c r="E4898" s="178"/>
      <c r="F4898" s="179"/>
      <c r="G4898" s="177"/>
      <c r="H4898" s="177"/>
      <c r="I4898" s="169">
        <f t="shared" si="684"/>
        <v>0</v>
      </c>
      <c r="J4898" s="149" t="str" cm="1">
        <f t="array" ref="J4898">IF(ISERROR(INDEX('Non Compliance input'!$H$5:$H$156,MATCH(1,(A4898='Non Compliance input'!$A$5:$A$156)*(F4898&gt;='Non Compliance input'!$D$5:$D$156)*(E4898&lt;'Non Compliance input'!$E$5:$E$156)*('Non Compliance input'!$H$5:$H$156="Yes"),0))
),"","Yes")</f>
        <v/>
      </c>
      <c r="K4898" s="149">
        <f t="shared" si="685"/>
        <v>0</v>
      </c>
      <c r="L4898" s="162">
        <f t="shared" si="686"/>
        <v>0</v>
      </c>
      <c r="M4898" s="162" t="str" cm="1">
        <f t="array" ref="M4898">IF(ISERROR(INDEX('Non Compliance input'!$I$5:$I$156,MATCH(1,(A4898='Non Compliance input'!$A$5:$A$156)*(E4898&gt;='Non Compliance input'!$D$5:$D$156)*(F4898&lt;='Non Compliance input'!$E$5:$E$156)*('Non Compliance input'!$I$5:$I$156="Yes"),0))
),"","Yes")</f>
        <v/>
      </c>
      <c r="N4898" s="149" t="str">
        <f>IF(VLOOKUP($A4898,HourEndingOutage!$B$3:$F$746,5,0)="Outage","Outage","")</f>
        <v/>
      </c>
      <c r="O4898" s="18">
        <f t="shared" si="687"/>
        <v>0</v>
      </c>
      <c r="P4898" s="18" t="str">
        <f t="shared" si="688"/>
        <v/>
      </c>
      <c r="Q4898" s="18">
        <f t="shared" si="689"/>
        <v>0</v>
      </c>
      <c r="R4898" s="118"/>
    </row>
    <row r="4899" spans="1:18" x14ac:dyDescent="0.25">
      <c r="A4899" s="25">
        <f t="shared" si="690"/>
        <v>545</v>
      </c>
      <c r="B4899" s="23">
        <f t="shared" si="691"/>
        <v>44584</v>
      </c>
      <c r="C4899" s="24">
        <v>17</v>
      </c>
      <c r="D4899" s="54" t="str">
        <f t="shared" si="683"/>
        <v>ASET</v>
      </c>
      <c r="E4899" s="178"/>
      <c r="F4899" s="179"/>
      <c r="G4899" s="177"/>
      <c r="H4899" s="177"/>
      <c r="I4899" s="169">
        <f t="shared" si="684"/>
        <v>0</v>
      </c>
      <c r="J4899" s="149" t="str" cm="1">
        <f t="array" ref="J4899">IF(ISERROR(INDEX('Non Compliance input'!$H$5:$H$156,MATCH(1,(A4899='Non Compliance input'!$A$5:$A$156)*(F4899&gt;='Non Compliance input'!$D$5:$D$156)*(E4899&lt;'Non Compliance input'!$E$5:$E$156)*('Non Compliance input'!$H$5:$H$156="Yes"),0))
),"","Yes")</f>
        <v/>
      </c>
      <c r="K4899" s="149">
        <f t="shared" si="685"/>
        <v>0</v>
      </c>
      <c r="L4899" s="162">
        <f t="shared" si="686"/>
        <v>0</v>
      </c>
      <c r="M4899" s="162" t="str" cm="1">
        <f t="array" ref="M4899">IF(ISERROR(INDEX('Non Compliance input'!$I$5:$I$156,MATCH(1,(A4899='Non Compliance input'!$A$5:$A$156)*(E4899&gt;='Non Compliance input'!$D$5:$D$156)*(F4899&lt;='Non Compliance input'!$E$5:$E$156)*('Non Compliance input'!$I$5:$I$156="Yes"),0))
),"","Yes")</f>
        <v/>
      </c>
      <c r="N4899" s="149" t="str">
        <f>IF(VLOOKUP($A4899,HourEndingOutage!$B$3:$F$746,5,0)="Outage","Outage","")</f>
        <v/>
      </c>
      <c r="O4899" s="18">
        <f t="shared" si="687"/>
        <v>0</v>
      </c>
      <c r="P4899" s="18" t="str">
        <f t="shared" si="688"/>
        <v/>
      </c>
      <c r="Q4899" s="18">
        <f t="shared" si="689"/>
        <v>0</v>
      </c>
      <c r="R4899" s="118"/>
    </row>
    <row r="4900" spans="1:18" x14ac:dyDescent="0.25">
      <c r="A4900" s="25">
        <f t="shared" si="690"/>
        <v>545</v>
      </c>
      <c r="B4900" s="23">
        <f t="shared" si="691"/>
        <v>44584</v>
      </c>
      <c r="C4900" s="24">
        <v>17</v>
      </c>
      <c r="D4900" s="54" t="str">
        <f t="shared" si="683"/>
        <v>ASET</v>
      </c>
      <c r="E4900" s="178"/>
      <c r="F4900" s="179"/>
      <c r="G4900" s="177"/>
      <c r="H4900" s="177"/>
      <c r="I4900" s="169">
        <f t="shared" si="684"/>
        <v>0</v>
      </c>
      <c r="J4900" s="149" t="str" cm="1">
        <f t="array" ref="J4900">IF(ISERROR(INDEX('Non Compliance input'!$H$5:$H$156,MATCH(1,(A4900='Non Compliance input'!$A$5:$A$156)*(F4900&gt;='Non Compliance input'!$D$5:$D$156)*(E4900&lt;'Non Compliance input'!$E$5:$E$156)*('Non Compliance input'!$H$5:$H$156="Yes"),0))
),"","Yes")</f>
        <v/>
      </c>
      <c r="K4900" s="149">
        <f t="shared" si="685"/>
        <v>0</v>
      </c>
      <c r="L4900" s="162">
        <f t="shared" si="686"/>
        <v>0</v>
      </c>
      <c r="M4900" s="162" t="str" cm="1">
        <f t="array" ref="M4900">IF(ISERROR(INDEX('Non Compliance input'!$I$5:$I$156,MATCH(1,(A4900='Non Compliance input'!$A$5:$A$156)*(E4900&gt;='Non Compliance input'!$D$5:$D$156)*(F4900&lt;='Non Compliance input'!$E$5:$E$156)*('Non Compliance input'!$I$5:$I$156="Yes"),0))
),"","Yes")</f>
        <v/>
      </c>
      <c r="N4900" s="149" t="str">
        <f>IF(VLOOKUP($A4900,HourEndingOutage!$B$3:$F$746,5,0)="Outage","Outage","")</f>
        <v/>
      </c>
      <c r="O4900" s="18">
        <f t="shared" si="687"/>
        <v>0</v>
      </c>
      <c r="P4900" s="18" t="str">
        <f t="shared" si="688"/>
        <v/>
      </c>
      <c r="Q4900" s="18">
        <f t="shared" si="689"/>
        <v>0</v>
      </c>
      <c r="R4900" s="118"/>
    </row>
    <row r="4901" spans="1:18" x14ac:dyDescent="0.25">
      <c r="A4901" s="25">
        <f t="shared" si="690"/>
        <v>545</v>
      </c>
      <c r="B4901" s="23">
        <f t="shared" si="691"/>
        <v>44584</v>
      </c>
      <c r="C4901" s="24">
        <v>17</v>
      </c>
      <c r="D4901" s="54" t="str">
        <f t="shared" si="683"/>
        <v>ASET</v>
      </c>
      <c r="E4901" s="178"/>
      <c r="F4901" s="179"/>
      <c r="G4901" s="177"/>
      <c r="H4901" s="177"/>
      <c r="I4901" s="169">
        <f t="shared" si="684"/>
        <v>0</v>
      </c>
      <c r="J4901" s="149" t="str" cm="1">
        <f t="array" ref="J4901">IF(ISERROR(INDEX('Non Compliance input'!$H$5:$H$156,MATCH(1,(A4901='Non Compliance input'!$A$5:$A$156)*(F4901&gt;='Non Compliance input'!$D$5:$D$156)*(E4901&lt;'Non Compliance input'!$E$5:$E$156)*('Non Compliance input'!$H$5:$H$156="Yes"),0))
),"","Yes")</f>
        <v/>
      </c>
      <c r="K4901" s="149">
        <f t="shared" si="685"/>
        <v>0</v>
      </c>
      <c r="L4901" s="162">
        <f t="shared" si="686"/>
        <v>0</v>
      </c>
      <c r="M4901" s="162" t="str" cm="1">
        <f t="array" ref="M4901">IF(ISERROR(INDEX('Non Compliance input'!$I$5:$I$156,MATCH(1,(A4901='Non Compliance input'!$A$5:$A$156)*(E4901&gt;='Non Compliance input'!$D$5:$D$156)*(F4901&lt;='Non Compliance input'!$E$5:$E$156)*('Non Compliance input'!$I$5:$I$156="Yes"),0))
),"","Yes")</f>
        <v/>
      </c>
      <c r="N4901" s="149" t="str">
        <f>IF(VLOOKUP($A4901,HourEndingOutage!$B$3:$F$746,5,0)="Outage","Outage","")</f>
        <v/>
      </c>
      <c r="O4901" s="18">
        <f t="shared" si="687"/>
        <v>0</v>
      </c>
      <c r="P4901" s="18" t="str">
        <f t="shared" si="688"/>
        <v/>
      </c>
      <c r="Q4901" s="18">
        <f t="shared" si="689"/>
        <v>0</v>
      </c>
      <c r="R4901" s="118"/>
    </row>
    <row r="4902" spans="1:18" x14ac:dyDescent="0.25">
      <c r="A4902" s="25">
        <f t="shared" si="690"/>
        <v>545</v>
      </c>
      <c r="B4902" s="23">
        <f t="shared" si="691"/>
        <v>44584</v>
      </c>
      <c r="C4902" s="24">
        <v>17</v>
      </c>
      <c r="D4902" s="54" t="str">
        <f t="shared" si="683"/>
        <v>ASET</v>
      </c>
      <c r="E4902" s="178"/>
      <c r="F4902" s="179"/>
      <c r="G4902" s="177"/>
      <c r="H4902" s="177"/>
      <c r="I4902" s="169">
        <f t="shared" si="684"/>
        <v>0</v>
      </c>
      <c r="J4902" s="149" t="str" cm="1">
        <f t="array" ref="J4902">IF(ISERROR(INDEX('Non Compliance input'!$H$5:$H$156,MATCH(1,(A4902='Non Compliance input'!$A$5:$A$156)*(F4902&gt;='Non Compliance input'!$D$5:$D$156)*(E4902&lt;'Non Compliance input'!$E$5:$E$156)*('Non Compliance input'!$H$5:$H$156="Yes"),0))
),"","Yes")</f>
        <v/>
      </c>
      <c r="K4902" s="149">
        <f t="shared" si="685"/>
        <v>0</v>
      </c>
      <c r="L4902" s="162">
        <f t="shared" si="686"/>
        <v>0</v>
      </c>
      <c r="M4902" s="162" t="str" cm="1">
        <f t="array" ref="M4902">IF(ISERROR(INDEX('Non Compliance input'!$I$5:$I$156,MATCH(1,(A4902='Non Compliance input'!$A$5:$A$156)*(E4902&gt;='Non Compliance input'!$D$5:$D$156)*(F4902&lt;='Non Compliance input'!$E$5:$E$156)*('Non Compliance input'!$I$5:$I$156="Yes"),0))
),"","Yes")</f>
        <v/>
      </c>
      <c r="N4902" s="149" t="str">
        <f>IF(VLOOKUP($A4902,HourEndingOutage!$B$3:$F$746,5,0)="Outage","Outage","")</f>
        <v/>
      </c>
      <c r="O4902" s="18">
        <f t="shared" si="687"/>
        <v>0</v>
      </c>
      <c r="P4902" s="18" t="str">
        <f t="shared" si="688"/>
        <v/>
      </c>
      <c r="Q4902" s="18">
        <f t="shared" si="689"/>
        <v>0</v>
      </c>
      <c r="R4902" s="118"/>
    </row>
    <row r="4903" spans="1:18" x14ac:dyDescent="0.25">
      <c r="A4903" s="25">
        <f t="shared" si="690"/>
        <v>545</v>
      </c>
      <c r="B4903" s="23">
        <f t="shared" si="691"/>
        <v>44584</v>
      </c>
      <c r="C4903" s="24">
        <v>17</v>
      </c>
      <c r="D4903" s="54" t="str">
        <f t="shared" si="683"/>
        <v>ASET</v>
      </c>
      <c r="E4903" s="178"/>
      <c r="F4903" s="179"/>
      <c r="G4903" s="177"/>
      <c r="H4903" s="177"/>
      <c r="I4903" s="169">
        <f t="shared" si="684"/>
        <v>0</v>
      </c>
      <c r="J4903" s="149" t="str" cm="1">
        <f t="array" ref="J4903">IF(ISERROR(INDEX('Non Compliance input'!$H$5:$H$156,MATCH(1,(A4903='Non Compliance input'!$A$5:$A$156)*(F4903&gt;='Non Compliance input'!$D$5:$D$156)*(E4903&lt;'Non Compliance input'!$E$5:$E$156)*('Non Compliance input'!$H$5:$H$156="Yes"),0))
),"","Yes")</f>
        <v/>
      </c>
      <c r="K4903" s="149">
        <f t="shared" si="685"/>
        <v>0</v>
      </c>
      <c r="L4903" s="162">
        <f t="shared" si="686"/>
        <v>0</v>
      </c>
      <c r="M4903" s="162" t="str" cm="1">
        <f t="array" ref="M4903">IF(ISERROR(INDEX('Non Compliance input'!$I$5:$I$156,MATCH(1,(A4903='Non Compliance input'!$A$5:$A$156)*(E4903&gt;='Non Compliance input'!$D$5:$D$156)*(F4903&lt;='Non Compliance input'!$E$5:$E$156)*('Non Compliance input'!$I$5:$I$156="Yes"),0))
),"","Yes")</f>
        <v/>
      </c>
      <c r="N4903" s="149" t="str">
        <f>IF(VLOOKUP($A4903,HourEndingOutage!$B$3:$F$746,5,0)="Outage","Outage","")</f>
        <v/>
      </c>
      <c r="O4903" s="18">
        <f t="shared" si="687"/>
        <v>0</v>
      </c>
      <c r="P4903" s="18" t="str">
        <f t="shared" si="688"/>
        <v/>
      </c>
      <c r="Q4903" s="18">
        <f t="shared" si="689"/>
        <v>0</v>
      </c>
      <c r="R4903" s="118"/>
    </row>
    <row r="4904" spans="1:18" x14ac:dyDescent="0.25">
      <c r="A4904" s="25">
        <f t="shared" si="690"/>
        <v>545</v>
      </c>
      <c r="B4904" s="23">
        <f t="shared" si="691"/>
        <v>44584</v>
      </c>
      <c r="C4904" s="24">
        <v>17</v>
      </c>
      <c r="D4904" s="54" t="str">
        <f t="shared" si="683"/>
        <v>ASET</v>
      </c>
      <c r="E4904" s="178"/>
      <c r="F4904" s="179"/>
      <c r="G4904" s="177"/>
      <c r="H4904" s="177"/>
      <c r="I4904" s="169">
        <f t="shared" si="684"/>
        <v>0</v>
      </c>
      <c r="J4904" s="149" t="str" cm="1">
        <f t="array" ref="J4904">IF(ISERROR(INDEX('Non Compliance input'!$H$5:$H$156,MATCH(1,(A4904='Non Compliance input'!$A$5:$A$156)*(F4904&gt;='Non Compliance input'!$D$5:$D$156)*(E4904&lt;'Non Compliance input'!$E$5:$E$156)*('Non Compliance input'!$H$5:$H$156="Yes"),0))
),"","Yes")</f>
        <v/>
      </c>
      <c r="K4904" s="149">
        <f t="shared" si="685"/>
        <v>0</v>
      </c>
      <c r="L4904" s="162">
        <f t="shared" si="686"/>
        <v>0</v>
      </c>
      <c r="M4904" s="162" t="str" cm="1">
        <f t="array" ref="M4904">IF(ISERROR(INDEX('Non Compliance input'!$I$5:$I$156,MATCH(1,(A4904='Non Compliance input'!$A$5:$A$156)*(E4904&gt;='Non Compliance input'!$D$5:$D$156)*(F4904&lt;='Non Compliance input'!$E$5:$E$156)*('Non Compliance input'!$I$5:$I$156="Yes"),0))
),"","Yes")</f>
        <v/>
      </c>
      <c r="N4904" s="149" t="str">
        <f>IF(VLOOKUP($A4904,HourEndingOutage!$B$3:$F$746,5,0)="Outage","Outage","")</f>
        <v/>
      </c>
      <c r="O4904" s="18">
        <f t="shared" si="687"/>
        <v>0</v>
      </c>
      <c r="P4904" s="18" t="str">
        <f t="shared" si="688"/>
        <v/>
      </c>
      <c r="Q4904" s="18">
        <f t="shared" si="689"/>
        <v>0</v>
      </c>
      <c r="R4904" s="118"/>
    </row>
    <row r="4905" spans="1:18" x14ac:dyDescent="0.25">
      <c r="A4905" s="25">
        <f t="shared" si="690"/>
        <v>545</v>
      </c>
      <c r="B4905" s="23">
        <f t="shared" si="691"/>
        <v>44584</v>
      </c>
      <c r="C4905" s="24">
        <v>17</v>
      </c>
      <c r="D4905" s="54" t="str">
        <f t="shared" si="683"/>
        <v>ASET</v>
      </c>
      <c r="E4905" s="178"/>
      <c r="F4905" s="179"/>
      <c r="G4905" s="177"/>
      <c r="H4905" s="177"/>
      <c r="I4905" s="169">
        <f t="shared" si="684"/>
        <v>0</v>
      </c>
      <c r="J4905" s="149" t="str" cm="1">
        <f t="array" ref="J4905">IF(ISERROR(INDEX('Non Compliance input'!$H$5:$H$156,MATCH(1,(A4905='Non Compliance input'!$A$5:$A$156)*(F4905&gt;='Non Compliance input'!$D$5:$D$156)*(E4905&lt;'Non Compliance input'!$E$5:$E$156)*('Non Compliance input'!$H$5:$H$156="Yes"),0))
),"","Yes")</f>
        <v/>
      </c>
      <c r="K4905" s="149">
        <f t="shared" si="685"/>
        <v>0</v>
      </c>
      <c r="L4905" s="162">
        <f t="shared" si="686"/>
        <v>0</v>
      </c>
      <c r="M4905" s="162" t="str" cm="1">
        <f t="array" ref="M4905">IF(ISERROR(INDEX('Non Compliance input'!$I$5:$I$156,MATCH(1,(A4905='Non Compliance input'!$A$5:$A$156)*(E4905&gt;='Non Compliance input'!$D$5:$D$156)*(F4905&lt;='Non Compliance input'!$E$5:$E$156)*('Non Compliance input'!$I$5:$I$156="Yes"),0))
),"","Yes")</f>
        <v/>
      </c>
      <c r="N4905" s="149" t="str">
        <f>IF(VLOOKUP($A4905,HourEndingOutage!$B$3:$F$746,5,0)="Outage","Outage","")</f>
        <v/>
      </c>
      <c r="O4905" s="18">
        <f t="shared" si="687"/>
        <v>0</v>
      </c>
      <c r="P4905" s="18" t="str">
        <f t="shared" si="688"/>
        <v/>
      </c>
      <c r="Q4905" s="18">
        <f t="shared" si="689"/>
        <v>0</v>
      </c>
      <c r="R4905" s="118"/>
    </row>
    <row r="4906" spans="1:18" x14ac:dyDescent="0.25">
      <c r="A4906" s="25">
        <f t="shared" si="690"/>
        <v>545</v>
      </c>
      <c r="B4906" s="23">
        <f t="shared" si="691"/>
        <v>44584</v>
      </c>
      <c r="C4906" s="24">
        <v>17</v>
      </c>
      <c r="D4906" s="54" t="str">
        <f t="shared" si="683"/>
        <v>ASET</v>
      </c>
      <c r="E4906" s="178"/>
      <c r="F4906" s="179"/>
      <c r="G4906" s="177"/>
      <c r="H4906" s="177"/>
      <c r="I4906" s="169">
        <f t="shared" si="684"/>
        <v>0</v>
      </c>
      <c r="J4906" s="149" t="str" cm="1">
        <f t="array" ref="J4906">IF(ISERROR(INDEX('Non Compliance input'!$H$5:$H$156,MATCH(1,(A4906='Non Compliance input'!$A$5:$A$156)*(F4906&gt;='Non Compliance input'!$D$5:$D$156)*(E4906&lt;'Non Compliance input'!$E$5:$E$156)*('Non Compliance input'!$H$5:$H$156="Yes"),0))
),"","Yes")</f>
        <v/>
      </c>
      <c r="K4906" s="149">
        <f t="shared" si="685"/>
        <v>0</v>
      </c>
      <c r="L4906" s="162">
        <f t="shared" si="686"/>
        <v>0</v>
      </c>
      <c r="M4906" s="162" t="str" cm="1">
        <f t="array" ref="M4906">IF(ISERROR(INDEX('Non Compliance input'!$I$5:$I$156,MATCH(1,(A4906='Non Compliance input'!$A$5:$A$156)*(E4906&gt;='Non Compliance input'!$D$5:$D$156)*(F4906&lt;='Non Compliance input'!$E$5:$E$156)*('Non Compliance input'!$I$5:$I$156="Yes"),0))
),"","Yes")</f>
        <v/>
      </c>
      <c r="N4906" s="149" t="str">
        <f>IF(VLOOKUP($A4906,HourEndingOutage!$B$3:$F$746,5,0)="Outage","Outage","")</f>
        <v/>
      </c>
      <c r="O4906" s="18">
        <f t="shared" si="687"/>
        <v>0</v>
      </c>
      <c r="P4906" s="18" t="str">
        <f t="shared" si="688"/>
        <v/>
      </c>
      <c r="Q4906" s="18">
        <f t="shared" si="689"/>
        <v>0</v>
      </c>
      <c r="R4906" s="118"/>
    </row>
    <row r="4907" spans="1:18" x14ac:dyDescent="0.25">
      <c r="A4907" s="25">
        <f t="shared" si="690"/>
        <v>545</v>
      </c>
      <c r="B4907" s="23">
        <f t="shared" si="691"/>
        <v>44584</v>
      </c>
      <c r="C4907" s="24">
        <v>17</v>
      </c>
      <c r="D4907" s="54" t="str">
        <f t="shared" si="683"/>
        <v>ASET</v>
      </c>
      <c r="E4907" s="178"/>
      <c r="F4907" s="179"/>
      <c r="G4907" s="177"/>
      <c r="H4907" s="177"/>
      <c r="I4907" s="169">
        <f t="shared" si="684"/>
        <v>0</v>
      </c>
      <c r="J4907" s="149" t="str" cm="1">
        <f t="array" ref="J4907">IF(ISERROR(INDEX('Non Compliance input'!$H$5:$H$156,MATCH(1,(A4907='Non Compliance input'!$A$5:$A$156)*(F4907&gt;='Non Compliance input'!$D$5:$D$156)*(E4907&lt;'Non Compliance input'!$E$5:$E$156)*('Non Compliance input'!$H$5:$H$156="Yes"),0))
),"","Yes")</f>
        <v/>
      </c>
      <c r="K4907" s="149">
        <f t="shared" si="685"/>
        <v>0</v>
      </c>
      <c r="L4907" s="162">
        <f t="shared" si="686"/>
        <v>0</v>
      </c>
      <c r="M4907" s="162" t="str" cm="1">
        <f t="array" ref="M4907">IF(ISERROR(INDEX('Non Compliance input'!$I$5:$I$156,MATCH(1,(A4907='Non Compliance input'!$A$5:$A$156)*(E4907&gt;='Non Compliance input'!$D$5:$D$156)*(F4907&lt;='Non Compliance input'!$E$5:$E$156)*('Non Compliance input'!$I$5:$I$156="Yes"),0))
),"","Yes")</f>
        <v/>
      </c>
      <c r="N4907" s="149" t="str">
        <f>IF(VLOOKUP($A4907,HourEndingOutage!$B$3:$F$746,5,0)="Outage","Outage","")</f>
        <v/>
      </c>
      <c r="O4907" s="18">
        <f t="shared" si="687"/>
        <v>0</v>
      </c>
      <c r="P4907" s="18" t="str">
        <f t="shared" si="688"/>
        <v/>
      </c>
      <c r="Q4907" s="18">
        <f t="shared" si="689"/>
        <v>0</v>
      </c>
      <c r="R4907" s="118"/>
    </row>
    <row r="4908" spans="1:18" x14ac:dyDescent="0.25">
      <c r="A4908" s="25">
        <f t="shared" si="690"/>
        <v>546</v>
      </c>
      <c r="B4908" s="23">
        <f t="shared" si="691"/>
        <v>44584</v>
      </c>
      <c r="C4908" s="24">
        <v>18</v>
      </c>
      <c r="D4908" s="54" t="str">
        <f t="shared" si="683"/>
        <v>ASET</v>
      </c>
      <c r="E4908" s="178"/>
      <c r="F4908" s="179"/>
      <c r="G4908" s="177"/>
      <c r="H4908" s="177"/>
      <c r="I4908" s="169">
        <f t="shared" si="684"/>
        <v>0</v>
      </c>
      <c r="J4908" s="149" t="str" cm="1">
        <f t="array" ref="J4908">IF(ISERROR(INDEX('Non Compliance input'!$H$5:$H$156,MATCH(1,(A4908='Non Compliance input'!$A$5:$A$156)*(F4908&gt;='Non Compliance input'!$D$5:$D$156)*(E4908&lt;'Non Compliance input'!$E$5:$E$156)*('Non Compliance input'!$H$5:$H$156="Yes"),0))
),"","Yes")</f>
        <v/>
      </c>
      <c r="K4908" s="149">
        <f t="shared" si="685"/>
        <v>0</v>
      </c>
      <c r="L4908" s="162">
        <f t="shared" si="686"/>
        <v>0</v>
      </c>
      <c r="M4908" s="162" t="str" cm="1">
        <f t="array" ref="M4908">IF(ISERROR(INDEX('Non Compliance input'!$I$5:$I$156,MATCH(1,(A4908='Non Compliance input'!$A$5:$A$156)*(E4908&gt;='Non Compliance input'!$D$5:$D$156)*(F4908&lt;='Non Compliance input'!$E$5:$E$156)*('Non Compliance input'!$I$5:$I$156="Yes"),0))
),"","Yes")</f>
        <v/>
      </c>
      <c r="N4908" s="149" t="str">
        <f>IF(VLOOKUP($A4908,HourEndingOutage!$B$3:$F$746,5,0)="Outage","Outage","")</f>
        <v/>
      </c>
      <c r="O4908" s="18">
        <f t="shared" si="687"/>
        <v>0</v>
      </c>
      <c r="P4908" s="18" t="str">
        <f t="shared" si="688"/>
        <v/>
      </c>
      <c r="Q4908" s="18">
        <f t="shared" si="689"/>
        <v>0</v>
      </c>
      <c r="R4908" s="118"/>
    </row>
    <row r="4909" spans="1:18" x14ac:dyDescent="0.25">
      <c r="A4909" s="25">
        <f t="shared" si="690"/>
        <v>546</v>
      </c>
      <c r="B4909" s="23">
        <f t="shared" si="691"/>
        <v>44584</v>
      </c>
      <c r="C4909" s="24">
        <v>18</v>
      </c>
      <c r="D4909" s="54" t="str">
        <f t="shared" si="683"/>
        <v>ASET</v>
      </c>
      <c r="E4909" s="178"/>
      <c r="F4909" s="179"/>
      <c r="G4909" s="177"/>
      <c r="H4909" s="177"/>
      <c r="I4909" s="169">
        <f t="shared" si="684"/>
        <v>0</v>
      </c>
      <c r="J4909" s="149" t="str" cm="1">
        <f t="array" ref="J4909">IF(ISERROR(INDEX('Non Compliance input'!$H$5:$H$156,MATCH(1,(A4909='Non Compliance input'!$A$5:$A$156)*(F4909&gt;='Non Compliance input'!$D$5:$D$156)*(E4909&lt;'Non Compliance input'!$E$5:$E$156)*('Non Compliance input'!$H$5:$H$156="Yes"),0))
),"","Yes")</f>
        <v/>
      </c>
      <c r="K4909" s="149">
        <f t="shared" si="685"/>
        <v>0</v>
      </c>
      <c r="L4909" s="162">
        <f t="shared" si="686"/>
        <v>0</v>
      </c>
      <c r="M4909" s="162" t="str" cm="1">
        <f t="array" ref="M4909">IF(ISERROR(INDEX('Non Compliance input'!$I$5:$I$156,MATCH(1,(A4909='Non Compliance input'!$A$5:$A$156)*(E4909&gt;='Non Compliance input'!$D$5:$D$156)*(F4909&lt;='Non Compliance input'!$E$5:$E$156)*('Non Compliance input'!$I$5:$I$156="Yes"),0))
),"","Yes")</f>
        <v/>
      </c>
      <c r="N4909" s="149" t="str">
        <f>IF(VLOOKUP($A4909,HourEndingOutage!$B$3:$F$746,5,0)="Outage","Outage","")</f>
        <v/>
      </c>
      <c r="O4909" s="18">
        <f t="shared" si="687"/>
        <v>0</v>
      </c>
      <c r="P4909" s="18" t="str">
        <f t="shared" si="688"/>
        <v/>
      </c>
      <c r="Q4909" s="18">
        <f t="shared" si="689"/>
        <v>0</v>
      </c>
      <c r="R4909" s="118"/>
    </row>
    <row r="4910" spans="1:18" x14ac:dyDescent="0.25">
      <c r="A4910" s="25">
        <f t="shared" si="690"/>
        <v>546</v>
      </c>
      <c r="B4910" s="23">
        <f t="shared" si="691"/>
        <v>44584</v>
      </c>
      <c r="C4910" s="24">
        <v>18</v>
      </c>
      <c r="D4910" s="54" t="str">
        <f t="shared" si="683"/>
        <v>ASET</v>
      </c>
      <c r="E4910" s="178"/>
      <c r="F4910" s="179"/>
      <c r="G4910" s="177"/>
      <c r="H4910" s="177"/>
      <c r="I4910" s="169">
        <f t="shared" si="684"/>
        <v>0</v>
      </c>
      <c r="J4910" s="149" t="str" cm="1">
        <f t="array" ref="J4910">IF(ISERROR(INDEX('Non Compliance input'!$H$5:$H$156,MATCH(1,(A4910='Non Compliance input'!$A$5:$A$156)*(F4910&gt;='Non Compliance input'!$D$5:$D$156)*(E4910&lt;'Non Compliance input'!$E$5:$E$156)*('Non Compliance input'!$H$5:$H$156="Yes"),0))
),"","Yes")</f>
        <v/>
      </c>
      <c r="K4910" s="149">
        <f t="shared" si="685"/>
        <v>0</v>
      </c>
      <c r="L4910" s="162">
        <f t="shared" si="686"/>
        <v>0</v>
      </c>
      <c r="M4910" s="162" t="str" cm="1">
        <f t="array" ref="M4910">IF(ISERROR(INDEX('Non Compliance input'!$I$5:$I$156,MATCH(1,(A4910='Non Compliance input'!$A$5:$A$156)*(E4910&gt;='Non Compliance input'!$D$5:$D$156)*(F4910&lt;='Non Compliance input'!$E$5:$E$156)*('Non Compliance input'!$I$5:$I$156="Yes"),0))
),"","Yes")</f>
        <v/>
      </c>
      <c r="N4910" s="149" t="str">
        <f>IF(VLOOKUP($A4910,HourEndingOutage!$B$3:$F$746,5,0)="Outage","Outage","")</f>
        <v/>
      </c>
      <c r="O4910" s="18">
        <f t="shared" si="687"/>
        <v>0</v>
      </c>
      <c r="P4910" s="18" t="str">
        <f t="shared" si="688"/>
        <v/>
      </c>
      <c r="Q4910" s="18">
        <f t="shared" si="689"/>
        <v>0</v>
      </c>
      <c r="R4910" s="118"/>
    </row>
    <row r="4911" spans="1:18" x14ac:dyDescent="0.25">
      <c r="A4911" s="25">
        <f t="shared" si="690"/>
        <v>546</v>
      </c>
      <c r="B4911" s="23">
        <f t="shared" si="691"/>
        <v>44584</v>
      </c>
      <c r="C4911" s="24">
        <v>18</v>
      </c>
      <c r="D4911" s="54" t="str">
        <f t="shared" si="683"/>
        <v>ASET</v>
      </c>
      <c r="E4911" s="178"/>
      <c r="F4911" s="179"/>
      <c r="G4911" s="177"/>
      <c r="H4911" s="177"/>
      <c r="I4911" s="169">
        <f t="shared" si="684"/>
        <v>0</v>
      </c>
      <c r="J4911" s="149" t="str" cm="1">
        <f t="array" ref="J4911">IF(ISERROR(INDEX('Non Compliance input'!$H$5:$H$156,MATCH(1,(A4911='Non Compliance input'!$A$5:$A$156)*(F4911&gt;='Non Compliance input'!$D$5:$D$156)*(E4911&lt;'Non Compliance input'!$E$5:$E$156)*('Non Compliance input'!$H$5:$H$156="Yes"),0))
),"","Yes")</f>
        <v/>
      </c>
      <c r="K4911" s="149">
        <f t="shared" si="685"/>
        <v>0</v>
      </c>
      <c r="L4911" s="162">
        <f t="shared" si="686"/>
        <v>0</v>
      </c>
      <c r="M4911" s="162" t="str" cm="1">
        <f t="array" ref="M4911">IF(ISERROR(INDEX('Non Compliance input'!$I$5:$I$156,MATCH(1,(A4911='Non Compliance input'!$A$5:$A$156)*(E4911&gt;='Non Compliance input'!$D$5:$D$156)*(F4911&lt;='Non Compliance input'!$E$5:$E$156)*('Non Compliance input'!$I$5:$I$156="Yes"),0))
),"","Yes")</f>
        <v/>
      </c>
      <c r="N4911" s="149" t="str">
        <f>IF(VLOOKUP($A4911,HourEndingOutage!$B$3:$F$746,5,0)="Outage","Outage","")</f>
        <v/>
      </c>
      <c r="O4911" s="18">
        <f t="shared" si="687"/>
        <v>0</v>
      </c>
      <c r="P4911" s="18" t="str">
        <f t="shared" si="688"/>
        <v/>
      </c>
      <c r="Q4911" s="18">
        <f t="shared" si="689"/>
        <v>0</v>
      </c>
      <c r="R4911" s="118"/>
    </row>
    <row r="4912" spans="1:18" x14ac:dyDescent="0.25">
      <c r="A4912" s="25">
        <f t="shared" si="690"/>
        <v>546</v>
      </c>
      <c r="B4912" s="23">
        <f t="shared" si="691"/>
        <v>44584</v>
      </c>
      <c r="C4912" s="24">
        <v>18</v>
      </c>
      <c r="D4912" s="54" t="str">
        <f t="shared" si="683"/>
        <v>ASET</v>
      </c>
      <c r="E4912" s="178"/>
      <c r="F4912" s="179"/>
      <c r="G4912" s="177"/>
      <c r="H4912" s="177"/>
      <c r="I4912" s="169">
        <f t="shared" si="684"/>
        <v>0</v>
      </c>
      <c r="J4912" s="149" t="str" cm="1">
        <f t="array" ref="J4912">IF(ISERROR(INDEX('Non Compliance input'!$H$5:$H$156,MATCH(1,(A4912='Non Compliance input'!$A$5:$A$156)*(F4912&gt;='Non Compliance input'!$D$5:$D$156)*(E4912&lt;'Non Compliance input'!$E$5:$E$156)*('Non Compliance input'!$H$5:$H$156="Yes"),0))
),"","Yes")</f>
        <v/>
      </c>
      <c r="K4912" s="149">
        <f t="shared" si="685"/>
        <v>0</v>
      </c>
      <c r="L4912" s="162">
        <f t="shared" si="686"/>
        <v>0</v>
      </c>
      <c r="M4912" s="162" t="str" cm="1">
        <f t="array" ref="M4912">IF(ISERROR(INDEX('Non Compliance input'!$I$5:$I$156,MATCH(1,(A4912='Non Compliance input'!$A$5:$A$156)*(E4912&gt;='Non Compliance input'!$D$5:$D$156)*(F4912&lt;='Non Compliance input'!$E$5:$E$156)*('Non Compliance input'!$I$5:$I$156="Yes"),0))
),"","Yes")</f>
        <v/>
      </c>
      <c r="N4912" s="149" t="str">
        <f>IF(VLOOKUP($A4912,HourEndingOutage!$B$3:$F$746,5,0)="Outage","Outage","")</f>
        <v/>
      </c>
      <c r="O4912" s="18">
        <f t="shared" si="687"/>
        <v>0</v>
      </c>
      <c r="P4912" s="18" t="str">
        <f t="shared" si="688"/>
        <v/>
      </c>
      <c r="Q4912" s="18">
        <f t="shared" si="689"/>
        <v>0</v>
      </c>
      <c r="R4912" s="118"/>
    </row>
    <row r="4913" spans="1:18" x14ac:dyDescent="0.25">
      <c r="A4913" s="25">
        <f t="shared" si="690"/>
        <v>546</v>
      </c>
      <c r="B4913" s="23">
        <f t="shared" si="691"/>
        <v>44584</v>
      </c>
      <c r="C4913" s="24">
        <v>18</v>
      </c>
      <c r="D4913" s="54" t="str">
        <f t="shared" si="683"/>
        <v>ASET</v>
      </c>
      <c r="E4913" s="178"/>
      <c r="F4913" s="179"/>
      <c r="G4913" s="177"/>
      <c r="H4913" s="177"/>
      <c r="I4913" s="169">
        <f t="shared" si="684"/>
        <v>0</v>
      </c>
      <c r="J4913" s="149" t="str" cm="1">
        <f t="array" ref="J4913">IF(ISERROR(INDEX('Non Compliance input'!$H$5:$H$156,MATCH(1,(A4913='Non Compliance input'!$A$5:$A$156)*(F4913&gt;='Non Compliance input'!$D$5:$D$156)*(E4913&lt;'Non Compliance input'!$E$5:$E$156)*('Non Compliance input'!$H$5:$H$156="Yes"),0))
),"","Yes")</f>
        <v/>
      </c>
      <c r="K4913" s="149">
        <f t="shared" si="685"/>
        <v>0</v>
      </c>
      <c r="L4913" s="162">
        <f t="shared" si="686"/>
        <v>0</v>
      </c>
      <c r="M4913" s="162" t="str" cm="1">
        <f t="array" ref="M4913">IF(ISERROR(INDEX('Non Compliance input'!$I$5:$I$156,MATCH(1,(A4913='Non Compliance input'!$A$5:$A$156)*(E4913&gt;='Non Compliance input'!$D$5:$D$156)*(F4913&lt;='Non Compliance input'!$E$5:$E$156)*('Non Compliance input'!$I$5:$I$156="Yes"),0))
),"","Yes")</f>
        <v/>
      </c>
      <c r="N4913" s="149" t="str">
        <f>IF(VLOOKUP($A4913,HourEndingOutage!$B$3:$F$746,5,0)="Outage","Outage","")</f>
        <v/>
      </c>
      <c r="O4913" s="18">
        <f t="shared" si="687"/>
        <v>0</v>
      </c>
      <c r="P4913" s="18" t="str">
        <f t="shared" si="688"/>
        <v/>
      </c>
      <c r="Q4913" s="18">
        <f t="shared" si="689"/>
        <v>0</v>
      </c>
      <c r="R4913" s="118"/>
    </row>
    <row r="4914" spans="1:18" x14ac:dyDescent="0.25">
      <c r="A4914" s="25">
        <f t="shared" si="690"/>
        <v>546</v>
      </c>
      <c r="B4914" s="23">
        <f t="shared" si="691"/>
        <v>44584</v>
      </c>
      <c r="C4914" s="24">
        <v>18</v>
      </c>
      <c r="D4914" s="54" t="str">
        <f t="shared" si="683"/>
        <v>ASET</v>
      </c>
      <c r="E4914" s="178"/>
      <c r="F4914" s="179"/>
      <c r="G4914" s="177"/>
      <c r="H4914" s="177"/>
      <c r="I4914" s="169">
        <f t="shared" si="684"/>
        <v>0</v>
      </c>
      <c r="J4914" s="149" t="str" cm="1">
        <f t="array" ref="J4914">IF(ISERROR(INDEX('Non Compliance input'!$H$5:$H$156,MATCH(1,(A4914='Non Compliance input'!$A$5:$A$156)*(F4914&gt;='Non Compliance input'!$D$5:$D$156)*(E4914&lt;'Non Compliance input'!$E$5:$E$156)*('Non Compliance input'!$H$5:$H$156="Yes"),0))
),"","Yes")</f>
        <v/>
      </c>
      <c r="K4914" s="149">
        <f t="shared" si="685"/>
        <v>0</v>
      </c>
      <c r="L4914" s="162">
        <f t="shared" si="686"/>
        <v>0</v>
      </c>
      <c r="M4914" s="162" t="str" cm="1">
        <f t="array" ref="M4914">IF(ISERROR(INDEX('Non Compliance input'!$I$5:$I$156,MATCH(1,(A4914='Non Compliance input'!$A$5:$A$156)*(E4914&gt;='Non Compliance input'!$D$5:$D$156)*(F4914&lt;='Non Compliance input'!$E$5:$E$156)*('Non Compliance input'!$I$5:$I$156="Yes"),0))
),"","Yes")</f>
        <v/>
      </c>
      <c r="N4914" s="149" t="str">
        <f>IF(VLOOKUP($A4914,HourEndingOutage!$B$3:$F$746,5,0)="Outage","Outage","")</f>
        <v/>
      </c>
      <c r="O4914" s="18">
        <f t="shared" si="687"/>
        <v>0</v>
      </c>
      <c r="P4914" s="18" t="str">
        <f t="shared" si="688"/>
        <v/>
      </c>
      <c r="Q4914" s="18">
        <f t="shared" si="689"/>
        <v>0</v>
      </c>
      <c r="R4914" s="118"/>
    </row>
    <row r="4915" spans="1:18" x14ac:dyDescent="0.25">
      <c r="A4915" s="25">
        <f t="shared" si="690"/>
        <v>546</v>
      </c>
      <c r="B4915" s="23">
        <f t="shared" si="691"/>
        <v>44584</v>
      </c>
      <c r="C4915" s="24">
        <v>18</v>
      </c>
      <c r="D4915" s="54" t="str">
        <f t="shared" si="683"/>
        <v>ASET</v>
      </c>
      <c r="E4915" s="178"/>
      <c r="F4915" s="179"/>
      <c r="G4915" s="177"/>
      <c r="H4915" s="177"/>
      <c r="I4915" s="169">
        <f t="shared" si="684"/>
        <v>0</v>
      </c>
      <c r="J4915" s="149" t="str" cm="1">
        <f t="array" ref="J4915">IF(ISERROR(INDEX('Non Compliance input'!$H$5:$H$156,MATCH(1,(A4915='Non Compliance input'!$A$5:$A$156)*(F4915&gt;='Non Compliance input'!$D$5:$D$156)*(E4915&lt;'Non Compliance input'!$E$5:$E$156)*('Non Compliance input'!$H$5:$H$156="Yes"),0))
),"","Yes")</f>
        <v/>
      </c>
      <c r="K4915" s="149">
        <f t="shared" si="685"/>
        <v>0</v>
      </c>
      <c r="L4915" s="162">
        <f t="shared" si="686"/>
        <v>0</v>
      </c>
      <c r="M4915" s="162" t="str" cm="1">
        <f t="array" ref="M4915">IF(ISERROR(INDEX('Non Compliance input'!$I$5:$I$156,MATCH(1,(A4915='Non Compliance input'!$A$5:$A$156)*(E4915&gt;='Non Compliance input'!$D$5:$D$156)*(F4915&lt;='Non Compliance input'!$E$5:$E$156)*('Non Compliance input'!$I$5:$I$156="Yes"),0))
),"","Yes")</f>
        <v/>
      </c>
      <c r="N4915" s="149" t="str">
        <f>IF(VLOOKUP($A4915,HourEndingOutage!$B$3:$F$746,5,0)="Outage","Outage","")</f>
        <v/>
      </c>
      <c r="O4915" s="18">
        <f t="shared" si="687"/>
        <v>0</v>
      </c>
      <c r="P4915" s="18" t="str">
        <f t="shared" si="688"/>
        <v/>
      </c>
      <c r="Q4915" s="18">
        <f t="shared" si="689"/>
        <v>0</v>
      </c>
      <c r="R4915" s="118"/>
    </row>
    <row r="4916" spans="1:18" x14ac:dyDescent="0.25">
      <c r="A4916" s="25">
        <f t="shared" si="690"/>
        <v>546</v>
      </c>
      <c r="B4916" s="23">
        <f t="shared" si="691"/>
        <v>44584</v>
      </c>
      <c r="C4916" s="24">
        <v>18</v>
      </c>
      <c r="D4916" s="54" t="str">
        <f t="shared" si="683"/>
        <v>ASET</v>
      </c>
      <c r="E4916" s="178"/>
      <c r="F4916" s="179"/>
      <c r="G4916" s="177"/>
      <c r="H4916" s="177"/>
      <c r="I4916" s="169">
        <f t="shared" si="684"/>
        <v>0</v>
      </c>
      <c r="J4916" s="149" t="str" cm="1">
        <f t="array" ref="J4916">IF(ISERROR(INDEX('Non Compliance input'!$H$5:$H$156,MATCH(1,(A4916='Non Compliance input'!$A$5:$A$156)*(F4916&gt;='Non Compliance input'!$D$5:$D$156)*(E4916&lt;'Non Compliance input'!$E$5:$E$156)*('Non Compliance input'!$H$5:$H$156="Yes"),0))
),"","Yes")</f>
        <v/>
      </c>
      <c r="K4916" s="149">
        <f t="shared" si="685"/>
        <v>0</v>
      </c>
      <c r="L4916" s="162">
        <f t="shared" si="686"/>
        <v>0</v>
      </c>
      <c r="M4916" s="162" t="str" cm="1">
        <f t="array" ref="M4916">IF(ISERROR(INDEX('Non Compliance input'!$I$5:$I$156,MATCH(1,(A4916='Non Compliance input'!$A$5:$A$156)*(E4916&gt;='Non Compliance input'!$D$5:$D$156)*(F4916&lt;='Non Compliance input'!$E$5:$E$156)*('Non Compliance input'!$I$5:$I$156="Yes"),0))
),"","Yes")</f>
        <v/>
      </c>
      <c r="N4916" s="149" t="str">
        <f>IF(VLOOKUP($A4916,HourEndingOutage!$B$3:$F$746,5,0)="Outage","Outage","")</f>
        <v/>
      </c>
      <c r="O4916" s="18">
        <f t="shared" si="687"/>
        <v>0</v>
      </c>
      <c r="P4916" s="18" t="str">
        <f t="shared" si="688"/>
        <v/>
      </c>
      <c r="Q4916" s="18">
        <f t="shared" si="689"/>
        <v>0</v>
      </c>
      <c r="R4916" s="118"/>
    </row>
    <row r="4917" spans="1:18" x14ac:dyDescent="0.25">
      <c r="A4917" s="25">
        <f t="shared" si="690"/>
        <v>547</v>
      </c>
      <c r="B4917" s="23">
        <f t="shared" si="691"/>
        <v>44584</v>
      </c>
      <c r="C4917" s="24">
        <v>19</v>
      </c>
      <c r="D4917" s="54" t="str">
        <f t="shared" si="683"/>
        <v>ASET</v>
      </c>
      <c r="E4917" s="178"/>
      <c r="F4917" s="179"/>
      <c r="G4917" s="177"/>
      <c r="H4917" s="177"/>
      <c r="I4917" s="169">
        <f t="shared" si="684"/>
        <v>0</v>
      </c>
      <c r="J4917" s="149" t="str" cm="1">
        <f t="array" ref="J4917">IF(ISERROR(INDEX('Non Compliance input'!$H$5:$H$156,MATCH(1,(A4917='Non Compliance input'!$A$5:$A$156)*(F4917&gt;='Non Compliance input'!$D$5:$D$156)*(E4917&lt;'Non Compliance input'!$E$5:$E$156)*('Non Compliance input'!$H$5:$H$156="Yes"),0))
),"","Yes")</f>
        <v/>
      </c>
      <c r="K4917" s="149">
        <f t="shared" si="685"/>
        <v>0</v>
      </c>
      <c r="L4917" s="162">
        <f t="shared" si="686"/>
        <v>0</v>
      </c>
      <c r="M4917" s="162" t="str" cm="1">
        <f t="array" ref="M4917">IF(ISERROR(INDEX('Non Compliance input'!$I$5:$I$156,MATCH(1,(A4917='Non Compliance input'!$A$5:$A$156)*(E4917&gt;='Non Compliance input'!$D$5:$D$156)*(F4917&lt;='Non Compliance input'!$E$5:$E$156)*('Non Compliance input'!$I$5:$I$156="Yes"),0))
),"","Yes")</f>
        <v/>
      </c>
      <c r="N4917" s="149" t="str">
        <f>IF(VLOOKUP($A4917,HourEndingOutage!$B$3:$F$746,5,0)="Outage","Outage","")</f>
        <v/>
      </c>
      <c r="O4917" s="18">
        <f t="shared" si="687"/>
        <v>0</v>
      </c>
      <c r="P4917" s="18" t="str">
        <f t="shared" si="688"/>
        <v/>
      </c>
      <c r="Q4917" s="18">
        <f t="shared" si="689"/>
        <v>0</v>
      </c>
      <c r="R4917" s="118"/>
    </row>
    <row r="4918" spans="1:18" x14ac:dyDescent="0.25">
      <c r="A4918" s="25">
        <f t="shared" si="690"/>
        <v>547</v>
      </c>
      <c r="B4918" s="23">
        <f t="shared" si="691"/>
        <v>44584</v>
      </c>
      <c r="C4918" s="24">
        <v>19</v>
      </c>
      <c r="D4918" s="54" t="str">
        <f t="shared" si="683"/>
        <v>ASET</v>
      </c>
      <c r="E4918" s="178"/>
      <c r="F4918" s="179"/>
      <c r="G4918" s="177"/>
      <c r="H4918" s="177"/>
      <c r="I4918" s="169">
        <f t="shared" si="684"/>
        <v>0</v>
      </c>
      <c r="J4918" s="149" t="str" cm="1">
        <f t="array" ref="J4918">IF(ISERROR(INDEX('Non Compliance input'!$H$5:$H$156,MATCH(1,(A4918='Non Compliance input'!$A$5:$A$156)*(F4918&gt;='Non Compliance input'!$D$5:$D$156)*(E4918&lt;'Non Compliance input'!$E$5:$E$156)*('Non Compliance input'!$H$5:$H$156="Yes"),0))
),"","Yes")</f>
        <v/>
      </c>
      <c r="K4918" s="149">
        <f t="shared" si="685"/>
        <v>0</v>
      </c>
      <c r="L4918" s="162">
        <f t="shared" si="686"/>
        <v>0</v>
      </c>
      <c r="M4918" s="162" t="str" cm="1">
        <f t="array" ref="M4918">IF(ISERROR(INDEX('Non Compliance input'!$I$5:$I$156,MATCH(1,(A4918='Non Compliance input'!$A$5:$A$156)*(E4918&gt;='Non Compliance input'!$D$5:$D$156)*(F4918&lt;='Non Compliance input'!$E$5:$E$156)*('Non Compliance input'!$I$5:$I$156="Yes"),0))
),"","Yes")</f>
        <v/>
      </c>
      <c r="N4918" s="149" t="str">
        <f>IF(VLOOKUP($A4918,HourEndingOutage!$B$3:$F$746,5,0)="Outage","Outage","")</f>
        <v/>
      </c>
      <c r="O4918" s="18">
        <f t="shared" si="687"/>
        <v>0</v>
      </c>
      <c r="P4918" s="18" t="str">
        <f t="shared" si="688"/>
        <v/>
      </c>
      <c r="Q4918" s="18">
        <f t="shared" si="689"/>
        <v>0</v>
      </c>
      <c r="R4918" s="118"/>
    </row>
    <row r="4919" spans="1:18" x14ac:dyDescent="0.25">
      <c r="A4919" s="25">
        <f t="shared" si="690"/>
        <v>547</v>
      </c>
      <c r="B4919" s="23">
        <f t="shared" si="691"/>
        <v>44584</v>
      </c>
      <c r="C4919" s="24">
        <v>19</v>
      </c>
      <c r="D4919" s="54" t="str">
        <f t="shared" si="683"/>
        <v>ASET</v>
      </c>
      <c r="E4919" s="178"/>
      <c r="F4919" s="179"/>
      <c r="G4919" s="177"/>
      <c r="H4919" s="177"/>
      <c r="I4919" s="169">
        <f t="shared" si="684"/>
        <v>0</v>
      </c>
      <c r="J4919" s="149" t="str" cm="1">
        <f t="array" ref="J4919">IF(ISERROR(INDEX('Non Compliance input'!$H$5:$H$156,MATCH(1,(A4919='Non Compliance input'!$A$5:$A$156)*(F4919&gt;='Non Compliance input'!$D$5:$D$156)*(E4919&lt;'Non Compliance input'!$E$5:$E$156)*('Non Compliance input'!$H$5:$H$156="Yes"),0))
),"","Yes")</f>
        <v/>
      </c>
      <c r="K4919" s="149">
        <f t="shared" si="685"/>
        <v>0</v>
      </c>
      <c r="L4919" s="162">
        <f t="shared" si="686"/>
        <v>0</v>
      </c>
      <c r="M4919" s="162" t="str" cm="1">
        <f t="array" ref="M4919">IF(ISERROR(INDEX('Non Compliance input'!$I$5:$I$156,MATCH(1,(A4919='Non Compliance input'!$A$5:$A$156)*(E4919&gt;='Non Compliance input'!$D$5:$D$156)*(F4919&lt;='Non Compliance input'!$E$5:$E$156)*('Non Compliance input'!$I$5:$I$156="Yes"),0))
),"","Yes")</f>
        <v/>
      </c>
      <c r="N4919" s="149" t="str">
        <f>IF(VLOOKUP($A4919,HourEndingOutage!$B$3:$F$746,5,0)="Outage","Outage","")</f>
        <v/>
      </c>
      <c r="O4919" s="18">
        <f t="shared" si="687"/>
        <v>0</v>
      </c>
      <c r="P4919" s="18" t="str">
        <f t="shared" si="688"/>
        <v/>
      </c>
      <c r="Q4919" s="18">
        <f t="shared" si="689"/>
        <v>0</v>
      </c>
      <c r="R4919" s="118"/>
    </row>
    <row r="4920" spans="1:18" x14ac:dyDescent="0.25">
      <c r="A4920" s="25">
        <f t="shared" si="690"/>
        <v>547</v>
      </c>
      <c r="B4920" s="23">
        <f t="shared" si="691"/>
        <v>44584</v>
      </c>
      <c r="C4920" s="24">
        <v>19</v>
      </c>
      <c r="D4920" s="54" t="str">
        <f t="shared" si="683"/>
        <v>ASET</v>
      </c>
      <c r="E4920" s="178"/>
      <c r="F4920" s="179"/>
      <c r="G4920" s="177"/>
      <c r="H4920" s="177"/>
      <c r="I4920" s="169">
        <f t="shared" si="684"/>
        <v>0</v>
      </c>
      <c r="J4920" s="149" t="str" cm="1">
        <f t="array" ref="J4920">IF(ISERROR(INDEX('Non Compliance input'!$H$5:$H$156,MATCH(1,(A4920='Non Compliance input'!$A$5:$A$156)*(F4920&gt;='Non Compliance input'!$D$5:$D$156)*(E4920&lt;'Non Compliance input'!$E$5:$E$156)*('Non Compliance input'!$H$5:$H$156="Yes"),0))
),"","Yes")</f>
        <v/>
      </c>
      <c r="K4920" s="149">
        <f t="shared" si="685"/>
        <v>0</v>
      </c>
      <c r="L4920" s="162">
        <f t="shared" si="686"/>
        <v>0</v>
      </c>
      <c r="M4920" s="162" t="str" cm="1">
        <f t="array" ref="M4920">IF(ISERROR(INDEX('Non Compliance input'!$I$5:$I$156,MATCH(1,(A4920='Non Compliance input'!$A$5:$A$156)*(E4920&gt;='Non Compliance input'!$D$5:$D$156)*(F4920&lt;='Non Compliance input'!$E$5:$E$156)*('Non Compliance input'!$I$5:$I$156="Yes"),0))
),"","Yes")</f>
        <v/>
      </c>
      <c r="N4920" s="149" t="str">
        <f>IF(VLOOKUP($A4920,HourEndingOutage!$B$3:$F$746,5,0)="Outage","Outage","")</f>
        <v/>
      </c>
      <c r="O4920" s="18">
        <f t="shared" si="687"/>
        <v>0</v>
      </c>
      <c r="P4920" s="18" t="str">
        <f t="shared" si="688"/>
        <v/>
      </c>
      <c r="Q4920" s="18">
        <f t="shared" si="689"/>
        <v>0</v>
      </c>
      <c r="R4920" s="118"/>
    </row>
    <row r="4921" spans="1:18" x14ac:dyDescent="0.25">
      <c r="A4921" s="25">
        <f t="shared" si="690"/>
        <v>547</v>
      </c>
      <c r="B4921" s="23">
        <f t="shared" si="691"/>
        <v>44584</v>
      </c>
      <c r="C4921" s="24">
        <v>19</v>
      </c>
      <c r="D4921" s="54" t="str">
        <f t="shared" si="683"/>
        <v>ASET</v>
      </c>
      <c r="E4921" s="178"/>
      <c r="F4921" s="179"/>
      <c r="G4921" s="177"/>
      <c r="H4921" s="177"/>
      <c r="I4921" s="169">
        <f t="shared" si="684"/>
        <v>0</v>
      </c>
      <c r="J4921" s="149" t="str" cm="1">
        <f t="array" ref="J4921">IF(ISERROR(INDEX('Non Compliance input'!$H$5:$H$156,MATCH(1,(A4921='Non Compliance input'!$A$5:$A$156)*(F4921&gt;='Non Compliance input'!$D$5:$D$156)*(E4921&lt;'Non Compliance input'!$E$5:$E$156)*('Non Compliance input'!$H$5:$H$156="Yes"),0))
),"","Yes")</f>
        <v/>
      </c>
      <c r="K4921" s="149">
        <f t="shared" si="685"/>
        <v>0</v>
      </c>
      <c r="L4921" s="162">
        <f t="shared" si="686"/>
        <v>0</v>
      </c>
      <c r="M4921" s="162" t="str" cm="1">
        <f t="array" ref="M4921">IF(ISERROR(INDEX('Non Compliance input'!$I$5:$I$156,MATCH(1,(A4921='Non Compliance input'!$A$5:$A$156)*(E4921&gt;='Non Compliance input'!$D$5:$D$156)*(F4921&lt;='Non Compliance input'!$E$5:$E$156)*('Non Compliance input'!$I$5:$I$156="Yes"),0))
),"","Yes")</f>
        <v/>
      </c>
      <c r="N4921" s="149" t="str">
        <f>IF(VLOOKUP($A4921,HourEndingOutage!$B$3:$F$746,5,0)="Outage","Outage","")</f>
        <v/>
      </c>
      <c r="O4921" s="18">
        <f t="shared" si="687"/>
        <v>0</v>
      </c>
      <c r="P4921" s="18" t="str">
        <f t="shared" si="688"/>
        <v/>
      </c>
      <c r="Q4921" s="18">
        <f t="shared" si="689"/>
        <v>0</v>
      </c>
      <c r="R4921" s="118"/>
    </row>
    <row r="4922" spans="1:18" x14ac:dyDescent="0.25">
      <c r="A4922" s="25">
        <f t="shared" si="690"/>
        <v>547</v>
      </c>
      <c r="B4922" s="23">
        <f t="shared" si="691"/>
        <v>44584</v>
      </c>
      <c r="C4922" s="24">
        <v>19</v>
      </c>
      <c r="D4922" s="54" t="str">
        <f t="shared" si="683"/>
        <v>ASET</v>
      </c>
      <c r="E4922" s="178"/>
      <c r="F4922" s="179"/>
      <c r="G4922" s="177"/>
      <c r="H4922" s="177"/>
      <c r="I4922" s="169">
        <f t="shared" si="684"/>
        <v>0</v>
      </c>
      <c r="J4922" s="149" t="str" cm="1">
        <f t="array" ref="J4922">IF(ISERROR(INDEX('Non Compliance input'!$H$5:$H$156,MATCH(1,(A4922='Non Compliance input'!$A$5:$A$156)*(F4922&gt;='Non Compliance input'!$D$5:$D$156)*(E4922&lt;'Non Compliance input'!$E$5:$E$156)*('Non Compliance input'!$H$5:$H$156="Yes"),0))
),"","Yes")</f>
        <v/>
      </c>
      <c r="K4922" s="149">
        <f t="shared" si="685"/>
        <v>0</v>
      </c>
      <c r="L4922" s="162">
        <f t="shared" si="686"/>
        <v>0</v>
      </c>
      <c r="M4922" s="162" t="str" cm="1">
        <f t="array" ref="M4922">IF(ISERROR(INDEX('Non Compliance input'!$I$5:$I$156,MATCH(1,(A4922='Non Compliance input'!$A$5:$A$156)*(E4922&gt;='Non Compliance input'!$D$5:$D$156)*(F4922&lt;='Non Compliance input'!$E$5:$E$156)*('Non Compliance input'!$I$5:$I$156="Yes"),0))
),"","Yes")</f>
        <v/>
      </c>
      <c r="N4922" s="149" t="str">
        <f>IF(VLOOKUP($A4922,HourEndingOutage!$B$3:$F$746,5,0)="Outage","Outage","")</f>
        <v/>
      </c>
      <c r="O4922" s="18">
        <f t="shared" si="687"/>
        <v>0</v>
      </c>
      <c r="P4922" s="18" t="str">
        <f t="shared" si="688"/>
        <v/>
      </c>
      <c r="Q4922" s="18">
        <f t="shared" si="689"/>
        <v>0</v>
      </c>
      <c r="R4922" s="118"/>
    </row>
    <row r="4923" spans="1:18" x14ac:dyDescent="0.25">
      <c r="A4923" s="25">
        <f t="shared" si="690"/>
        <v>547</v>
      </c>
      <c r="B4923" s="23">
        <f t="shared" si="691"/>
        <v>44584</v>
      </c>
      <c r="C4923" s="24">
        <v>19</v>
      </c>
      <c r="D4923" s="54" t="str">
        <f t="shared" si="683"/>
        <v>ASET</v>
      </c>
      <c r="E4923" s="178"/>
      <c r="F4923" s="179"/>
      <c r="G4923" s="177"/>
      <c r="H4923" s="177"/>
      <c r="I4923" s="169">
        <f t="shared" si="684"/>
        <v>0</v>
      </c>
      <c r="J4923" s="149" t="str" cm="1">
        <f t="array" ref="J4923">IF(ISERROR(INDEX('Non Compliance input'!$H$5:$H$156,MATCH(1,(A4923='Non Compliance input'!$A$5:$A$156)*(F4923&gt;='Non Compliance input'!$D$5:$D$156)*(E4923&lt;'Non Compliance input'!$E$5:$E$156)*('Non Compliance input'!$H$5:$H$156="Yes"),0))
),"","Yes")</f>
        <v/>
      </c>
      <c r="K4923" s="149">
        <f t="shared" si="685"/>
        <v>0</v>
      </c>
      <c r="L4923" s="162">
        <f t="shared" si="686"/>
        <v>0</v>
      </c>
      <c r="M4923" s="162" t="str" cm="1">
        <f t="array" ref="M4923">IF(ISERROR(INDEX('Non Compliance input'!$I$5:$I$156,MATCH(1,(A4923='Non Compliance input'!$A$5:$A$156)*(E4923&gt;='Non Compliance input'!$D$5:$D$156)*(F4923&lt;='Non Compliance input'!$E$5:$E$156)*('Non Compliance input'!$I$5:$I$156="Yes"),0))
),"","Yes")</f>
        <v/>
      </c>
      <c r="N4923" s="149" t="str">
        <f>IF(VLOOKUP($A4923,HourEndingOutage!$B$3:$F$746,5,0)="Outage","Outage","")</f>
        <v/>
      </c>
      <c r="O4923" s="18">
        <f t="shared" si="687"/>
        <v>0</v>
      </c>
      <c r="P4923" s="18" t="str">
        <f t="shared" si="688"/>
        <v/>
      </c>
      <c r="Q4923" s="18">
        <f t="shared" si="689"/>
        <v>0</v>
      </c>
      <c r="R4923" s="118"/>
    </row>
    <row r="4924" spans="1:18" x14ac:dyDescent="0.25">
      <c r="A4924" s="25">
        <f t="shared" si="690"/>
        <v>547</v>
      </c>
      <c r="B4924" s="23">
        <f t="shared" si="691"/>
        <v>44584</v>
      </c>
      <c r="C4924" s="24">
        <v>19</v>
      </c>
      <c r="D4924" s="54" t="str">
        <f t="shared" si="683"/>
        <v>ASET</v>
      </c>
      <c r="E4924" s="178"/>
      <c r="F4924" s="179"/>
      <c r="G4924" s="177"/>
      <c r="H4924" s="177"/>
      <c r="I4924" s="169">
        <f t="shared" si="684"/>
        <v>0</v>
      </c>
      <c r="J4924" s="149" t="str" cm="1">
        <f t="array" ref="J4924">IF(ISERROR(INDEX('Non Compliance input'!$H$5:$H$156,MATCH(1,(A4924='Non Compliance input'!$A$5:$A$156)*(F4924&gt;='Non Compliance input'!$D$5:$D$156)*(E4924&lt;'Non Compliance input'!$E$5:$E$156)*('Non Compliance input'!$H$5:$H$156="Yes"),0))
),"","Yes")</f>
        <v/>
      </c>
      <c r="K4924" s="149">
        <f t="shared" si="685"/>
        <v>0</v>
      </c>
      <c r="L4924" s="162">
        <f t="shared" si="686"/>
        <v>0</v>
      </c>
      <c r="M4924" s="162" t="str" cm="1">
        <f t="array" ref="M4924">IF(ISERROR(INDEX('Non Compliance input'!$I$5:$I$156,MATCH(1,(A4924='Non Compliance input'!$A$5:$A$156)*(E4924&gt;='Non Compliance input'!$D$5:$D$156)*(F4924&lt;='Non Compliance input'!$E$5:$E$156)*('Non Compliance input'!$I$5:$I$156="Yes"),0))
),"","Yes")</f>
        <v/>
      </c>
      <c r="N4924" s="149" t="str">
        <f>IF(VLOOKUP($A4924,HourEndingOutage!$B$3:$F$746,5,0)="Outage","Outage","")</f>
        <v/>
      </c>
      <c r="O4924" s="18">
        <f t="shared" si="687"/>
        <v>0</v>
      </c>
      <c r="P4924" s="18" t="str">
        <f t="shared" si="688"/>
        <v/>
      </c>
      <c r="Q4924" s="18">
        <f t="shared" si="689"/>
        <v>0</v>
      </c>
      <c r="R4924" s="118"/>
    </row>
    <row r="4925" spans="1:18" x14ac:dyDescent="0.25">
      <c r="A4925" s="25">
        <f t="shared" si="690"/>
        <v>547</v>
      </c>
      <c r="B4925" s="23">
        <f t="shared" si="691"/>
        <v>44584</v>
      </c>
      <c r="C4925" s="24">
        <v>19</v>
      </c>
      <c r="D4925" s="54" t="str">
        <f t="shared" si="683"/>
        <v>ASET</v>
      </c>
      <c r="E4925" s="178"/>
      <c r="F4925" s="179"/>
      <c r="G4925" s="177"/>
      <c r="H4925" s="177"/>
      <c r="I4925" s="169">
        <f t="shared" si="684"/>
        <v>0</v>
      </c>
      <c r="J4925" s="149" t="str" cm="1">
        <f t="array" ref="J4925">IF(ISERROR(INDEX('Non Compliance input'!$H$5:$H$156,MATCH(1,(A4925='Non Compliance input'!$A$5:$A$156)*(F4925&gt;='Non Compliance input'!$D$5:$D$156)*(E4925&lt;'Non Compliance input'!$E$5:$E$156)*('Non Compliance input'!$H$5:$H$156="Yes"),0))
),"","Yes")</f>
        <v/>
      </c>
      <c r="K4925" s="149">
        <f t="shared" si="685"/>
        <v>0</v>
      </c>
      <c r="L4925" s="162">
        <f t="shared" si="686"/>
        <v>0</v>
      </c>
      <c r="M4925" s="162" t="str" cm="1">
        <f t="array" ref="M4925">IF(ISERROR(INDEX('Non Compliance input'!$I$5:$I$156,MATCH(1,(A4925='Non Compliance input'!$A$5:$A$156)*(E4925&gt;='Non Compliance input'!$D$5:$D$156)*(F4925&lt;='Non Compliance input'!$E$5:$E$156)*('Non Compliance input'!$I$5:$I$156="Yes"),0))
),"","Yes")</f>
        <v/>
      </c>
      <c r="N4925" s="149" t="str">
        <f>IF(VLOOKUP($A4925,HourEndingOutage!$B$3:$F$746,5,0)="Outage","Outage","")</f>
        <v/>
      </c>
      <c r="O4925" s="18">
        <f t="shared" si="687"/>
        <v>0</v>
      </c>
      <c r="P4925" s="18" t="str">
        <f t="shared" si="688"/>
        <v/>
      </c>
      <c r="Q4925" s="18">
        <f t="shared" si="689"/>
        <v>0</v>
      </c>
      <c r="R4925" s="118"/>
    </row>
    <row r="4926" spans="1:18" x14ac:dyDescent="0.25">
      <c r="A4926" s="25">
        <f t="shared" si="690"/>
        <v>548</v>
      </c>
      <c r="B4926" s="23">
        <f t="shared" si="691"/>
        <v>44584</v>
      </c>
      <c r="C4926" s="24">
        <v>20</v>
      </c>
      <c r="D4926" s="54" t="str">
        <f t="shared" si="683"/>
        <v>ASET</v>
      </c>
      <c r="E4926" s="178"/>
      <c r="F4926" s="179"/>
      <c r="G4926" s="177"/>
      <c r="H4926" s="177"/>
      <c r="I4926" s="169">
        <f t="shared" si="684"/>
        <v>0</v>
      </c>
      <c r="J4926" s="149" t="str" cm="1">
        <f t="array" ref="J4926">IF(ISERROR(INDEX('Non Compliance input'!$H$5:$H$156,MATCH(1,(A4926='Non Compliance input'!$A$5:$A$156)*(F4926&gt;='Non Compliance input'!$D$5:$D$156)*(E4926&lt;'Non Compliance input'!$E$5:$E$156)*('Non Compliance input'!$H$5:$H$156="Yes"),0))
),"","Yes")</f>
        <v/>
      </c>
      <c r="K4926" s="149">
        <f t="shared" si="685"/>
        <v>0</v>
      </c>
      <c r="L4926" s="162">
        <f t="shared" si="686"/>
        <v>0</v>
      </c>
      <c r="M4926" s="162" t="str" cm="1">
        <f t="array" ref="M4926">IF(ISERROR(INDEX('Non Compliance input'!$I$5:$I$156,MATCH(1,(A4926='Non Compliance input'!$A$5:$A$156)*(E4926&gt;='Non Compliance input'!$D$5:$D$156)*(F4926&lt;='Non Compliance input'!$E$5:$E$156)*('Non Compliance input'!$I$5:$I$156="Yes"),0))
),"","Yes")</f>
        <v/>
      </c>
      <c r="N4926" s="149" t="str">
        <f>IF(VLOOKUP($A4926,HourEndingOutage!$B$3:$F$746,5,0)="Outage","Outage","")</f>
        <v/>
      </c>
      <c r="O4926" s="18">
        <f t="shared" si="687"/>
        <v>0</v>
      </c>
      <c r="P4926" s="18" t="str">
        <f t="shared" si="688"/>
        <v/>
      </c>
      <c r="Q4926" s="18">
        <f t="shared" si="689"/>
        <v>0</v>
      </c>
      <c r="R4926" s="118"/>
    </row>
    <row r="4927" spans="1:18" x14ac:dyDescent="0.25">
      <c r="A4927" s="25">
        <f t="shared" si="690"/>
        <v>548</v>
      </c>
      <c r="B4927" s="23">
        <f t="shared" si="691"/>
        <v>44584</v>
      </c>
      <c r="C4927" s="24">
        <v>20</v>
      </c>
      <c r="D4927" s="54" t="str">
        <f t="shared" si="683"/>
        <v>ASET</v>
      </c>
      <c r="E4927" s="178"/>
      <c r="F4927" s="179"/>
      <c r="G4927" s="177"/>
      <c r="H4927" s="177"/>
      <c r="I4927" s="169">
        <f t="shared" si="684"/>
        <v>0</v>
      </c>
      <c r="J4927" s="149" t="str" cm="1">
        <f t="array" ref="J4927">IF(ISERROR(INDEX('Non Compliance input'!$H$5:$H$156,MATCH(1,(A4927='Non Compliance input'!$A$5:$A$156)*(F4927&gt;='Non Compliance input'!$D$5:$D$156)*(E4927&lt;'Non Compliance input'!$E$5:$E$156)*('Non Compliance input'!$H$5:$H$156="Yes"),0))
),"","Yes")</f>
        <v/>
      </c>
      <c r="K4927" s="149">
        <f t="shared" si="685"/>
        <v>0</v>
      </c>
      <c r="L4927" s="162">
        <f t="shared" si="686"/>
        <v>0</v>
      </c>
      <c r="M4927" s="162" t="str" cm="1">
        <f t="array" ref="M4927">IF(ISERROR(INDEX('Non Compliance input'!$I$5:$I$156,MATCH(1,(A4927='Non Compliance input'!$A$5:$A$156)*(E4927&gt;='Non Compliance input'!$D$5:$D$156)*(F4927&lt;='Non Compliance input'!$E$5:$E$156)*('Non Compliance input'!$I$5:$I$156="Yes"),0))
),"","Yes")</f>
        <v/>
      </c>
      <c r="N4927" s="149" t="str">
        <f>IF(VLOOKUP($A4927,HourEndingOutage!$B$3:$F$746,5,0)="Outage","Outage","")</f>
        <v/>
      </c>
      <c r="O4927" s="18">
        <f t="shared" si="687"/>
        <v>0</v>
      </c>
      <c r="P4927" s="18" t="str">
        <f t="shared" si="688"/>
        <v/>
      </c>
      <c r="Q4927" s="18">
        <f t="shared" si="689"/>
        <v>0</v>
      </c>
      <c r="R4927" s="118"/>
    </row>
    <row r="4928" spans="1:18" x14ac:dyDescent="0.25">
      <c r="A4928" s="25">
        <f t="shared" si="690"/>
        <v>548</v>
      </c>
      <c r="B4928" s="23">
        <f t="shared" si="691"/>
        <v>44584</v>
      </c>
      <c r="C4928" s="24">
        <v>20</v>
      </c>
      <c r="D4928" s="54" t="str">
        <f t="shared" si="683"/>
        <v>ASET</v>
      </c>
      <c r="E4928" s="178"/>
      <c r="F4928" s="179"/>
      <c r="G4928" s="177"/>
      <c r="H4928" s="177"/>
      <c r="I4928" s="169">
        <f t="shared" si="684"/>
        <v>0</v>
      </c>
      <c r="J4928" s="149" t="str" cm="1">
        <f t="array" ref="J4928">IF(ISERROR(INDEX('Non Compliance input'!$H$5:$H$156,MATCH(1,(A4928='Non Compliance input'!$A$5:$A$156)*(F4928&gt;='Non Compliance input'!$D$5:$D$156)*(E4928&lt;'Non Compliance input'!$E$5:$E$156)*('Non Compliance input'!$H$5:$H$156="Yes"),0))
),"","Yes")</f>
        <v/>
      </c>
      <c r="K4928" s="149">
        <f t="shared" si="685"/>
        <v>0</v>
      </c>
      <c r="L4928" s="162">
        <f t="shared" si="686"/>
        <v>0</v>
      </c>
      <c r="M4928" s="162" t="str" cm="1">
        <f t="array" ref="M4928">IF(ISERROR(INDEX('Non Compliance input'!$I$5:$I$156,MATCH(1,(A4928='Non Compliance input'!$A$5:$A$156)*(E4928&gt;='Non Compliance input'!$D$5:$D$156)*(F4928&lt;='Non Compliance input'!$E$5:$E$156)*('Non Compliance input'!$I$5:$I$156="Yes"),0))
),"","Yes")</f>
        <v/>
      </c>
      <c r="N4928" s="149" t="str">
        <f>IF(VLOOKUP($A4928,HourEndingOutage!$B$3:$F$746,5,0)="Outage","Outage","")</f>
        <v/>
      </c>
      <c r="O4928" s="18">
        <f t="shared" si="687"/>
        <v>0</v>
      </c>
      <c r="P4928" s="18" t="str">
        <f t="shared" si="688"/>
        <v/>
      </c>
      <c r="Q4928" s="18">
        <f t="shared" si="689"/>
        <v>0</v>
      </c>
      <c r="R4928" s="118"/>
    </row>
    <row r="4929" spans="1:18" x14ac:dyDescent="0.25">
      <c r="A4929" s="25">
        <f t="shared" si="690"/>
        <v>548</v>
      </c>
      <c r="B4929" s="23">
        <f t="shared" si="691"/>
        <v>44584</v>
      </c>
      <c r="C4929" s="24">
        <v>20</v>
      </c>
      <c r="D4929" s="54" t="str">
        <f t="shared" si="683"/>
        <v>ASET</v>
      </c>
      <c r="E4929" s="178"/>
      <c r="F4929" s="179"/>
      <c r="G4929" s="177"/>
      <c r="H4929" s="177"/>
      <c r="I4929" s="169">
        <f t="shared" si="684"/>
        <v>0</v>
      </c>
      <c r="J4929" s="149" t="str" cm="1">
        <f t="array" ref="J4929">IF(ISERROR(INDEX('Non Compliance input'!$H$5:$H$156,MATCH(1,(A4929='Non Compliance input'!$A$5:$A$156)*(F4929&gt;='Non Compliance input'!$D$5:$D$156)*(E4929&lt;'Non Compliance input'!$E$5:$E$156)*('Non Compliance input'!$H$5:$H$156="Yes"),0))
),"","Yes")</f>
        <v/>
      </c>
      <c r="K4929" s="149">
        <f t="shared" si="685"/>
        <v>0</v>
      </c>
      <c r="L4929" s="162">
        <f t="shared" si="686"/>
        <v>0</v>
      </c>
      <c r="M4929" s="162" t="str" cm="1">
        <f t="array" ref="M4929">IF(ISERROR(INDEX('Non Compliance input'!$I$5:$I$156,MATCH(1,(A4929='Non Compliance input'!$A$5:$A$156)*(E4929&gt;='Non Compliance input'!$D$5:$D$156)*(F4929&lt;='Non Compliance input'!$E$5:$E$156)*('Non Compliance input'!$I$5:$I$156="Yes"),0))
),"","Yes")</f>
        <v/>
      </c>
      <c r="N4929" s="149" t="str">
        <f>IF(VLOOKUP($A4929,HourEndingOutage!$B$3:$F$746,5,0)="Outage","Outage","")</f>
        <v/>
      </c>
      <c r="O4929" s="18">
        <f t="shared" si="687"/>
        <v>0</v>
      </c>
      <c r="P4929" s="18" t="str">
        <f t="shared" si="688"/>
        <v/>
      </c>
      <c r="Q4929" s="18">
        <f t="shared" si="689"/>
        <v>0</v>
      </c>
      <c r="R4929" s="118"/>
    </row>
    <row r="4930" spans="1:18" x14ac:dyDescent="0.25">
      <c r="A4930" s="25">
        <f t="shared" si="690"/>
        <v>548</v>
      </c>
      <c r="B4930" s="23">
        <f t="shared" si="691"/>
        <v>44584</v>
      </c>
      <c r="C4930" s="24">
        <v>20</v>
      </c>
      <c r="D4930" s="54" t="str">
        <f t="shared" ref="D4930:D4993" si="692">Unit</f>
        <v>ASET</v>
      </c>
      <c r="E4930" s="178"/>
      <c r="F4930" s="179"/>
      <c r="G4930" s="177"/>
      <c r="H4930" s="177"/>
      <c r="I4930" s="169">
        <f t="shared" si="684"/>
        <v>0</v>
      </c>
      <c r="J4930" s="149" t="str" cm="1">
        <f t="array" ref="J4930">IF(ISERROR(INDEX('Non Compliance input'!$H$5:$H$156,MATCH(1,(A4930='Non Compliance input'!$A$5:$A$156)*(F4930&gt;='Non Compliance input'!$D$5:$D$156)*(E4930&lt;'Non Compliance input'!$E$5:$E$156)*('Non Compliance input'!$H$5:$H$156="Yes"),0))
),"","Yes")</f>
        <v/>
      </c>
      <c r="K4930" s="149">
        <f t="shared" si="685"/>
        <v>0</v>
      </c>
      <c r="L4930" s="162">
        <f t="shared" si="686"/>
        <v>0</v>
      </c>
      <c r="M4930" s="162" t="str" cm="1">
        <f t="array" ref="M4930">IF(ISERROR(INDEX('Non Compliance input'!$I$5:$I$156,MATCH(1,(A4930='Non Compliance input'!$A$5:$A$156)*(E4930&gt;='Non Compliance input'!$D$5:$D$156)*(F4930&lt;='Non Compliance input'!$E$5:$E$156)*('Non Compliance input'!$I$5:$I$156="Yes"),0))
),"","Yes")</f>
        <v/>
      </c>
      <c r="N4930" s="149" t="str">
        <f>IF(VLOOKUP($A4930,HourEndingOutage!$B$3:$F$746,5,0)="Outage","Outage","")</f>
        <v/>
      </c>
      <c r="O4930" s="18">
        <f t="shared" si="687"/>
        <v>0</v>
      </c>
      <c r="P4930" s="18" t="str">
        <f t="shared" si="688"/>
        <v/>
      </c>
      <c r="Q4930" s="18">
        <f t="shared" si="689"/>
        <v>0</v>
      </c>
      <c r="R4930" s="118"/>
    </row>
    <row r="4931" spans="1:18" x14ac:dyDescent="0.25">
      <c r="A4931" s="25">
        <f t="shared" si="690"/>
        <v>548</v>
      </c>
      <c r="B4931" s="23">
        <f t="shared" si="691"/>
        <v>44584</v>
      </c>
      <c r="C4931" s="24">
        <v>20</v>
      </c>
      <c r="D4931" s="54" t="str">
        <f t="shared" si="692"/>
        <v>ASET</v>
      </c>
      <c r="E4931" s="178"/>
      <c r="F4931" s="179"/>
      <c r="G4931" s="177"/>
      <c r="H4931" s="177"/>
      <c r="I4931" s="169">
        <f t="shared" ref="I4931:I4994" si="693">IF(AND(LEN(E4931)&gt;2,LEN(F4931)&gt;2)=TRUE,(ROUND((F4931-E4931)*1440,0)),0)</f>
        <v>0</v>
      </c>
      <c r="J4931" s="149" t="str" cm="1">
        <f t="array" ref="J4931">IF(ISERROR(INDEX('Non Compliance input'!$H$5:$H$156,MATCH(1,(A4931='Non Compliance input'!$A$5:$A$156)*(F4931&gt;='Non Compliance input'!$D$5:$D$156)*(E4931&lt;'Non Compliance input'!$E$5:$E$156)*('Non Compliance input'!$H$5:$H$156="Yes"),0))
),"","Yes")</f>
        <v/>
      </c>
      <c r="K4931" s="149">
        <f t="shared" ref="K4931:K4994" si="694">IF(J4931="Yes",0,MIN(H4931,G4931,IF(H4931="",0,Contract_Volume)))</f>
        <v>0</v>
      </c>
      <c r="L4931" s="162">
        <f t="shared" ref="L4931:L4994" si="695">IF(J4931="Yes",0,(MIN(H4931,G4931)*(I4931/60)))</f>
        <v>0</v>
      </c>
      <c r="M4931" s="162" t="str" cm="1">
        <f t="array" ref="M4931">IF(ISERROR(INDEX('Non Compliance input'!$I$5:$I$156,MATCH(1,(A4931='Non Compliance input'!$A$5:$A$156)*(E4931&gt;='Non Compliance input'!$D$5:$D$156)*(F4931&lt;='Non Compliance input'!$E$5:$E$156)*('Non Compliance input'!$I$5:$I$156="Yes"),0))
),"","Yes")</f>
        <v/>
      </c>
      <c r="N4931" s="149" t="str">
        <f>IF(VLOOKUP($A4931,HourEndingOutage!$B$3:$F$746,5,0)="Outage","Outage","")</f>
        <v/>
      </c>
      <c r="O4931" s="18">
        <f t="shared" ref="O4931:O4994" si="696">IF(OR(M4931="Yes",N4931="Outage"),0,(K4931*(I4931/60))*Arming)</f>
        <v>0</v>
      </c>
      <c r="P4931" s="18" t="str">
        <f t="shared" ref="P4931:P4994" si="697">IF(ISERROR(VLOOKUP($A4931,FTShour,1,0)),"","Yes")</f>
        <v/>
      </c>
      <c r="Q4931" s="18">
        <f t="shared" si="689"/>
        <v>0</v>
      </c>
      <c r="R4931" s="118"/>
    </row>
    <row r="4932" spans="1:18" x14ac:dyDescent="0.25">
      <c r="A4932" s="25">
        <f t="shared" si="690"/>
        <v>548</v>
      </c>
      <c r="B4932" s="23">
        <f t="shared" si="691"/>
        <v>44584</v>
      </c>
      <c r="C4932" s="24">
        <v>20</v>
      </c>
      <c r="D4932" s="54" t="str">
        <f t="shared" si="692"/>
        <v>ASET</v>
      </c>
      <c r="E4932" s="178"/>
      <c r="F4932" s="179"/>
      <c r="G4932" s="177"/>
      <c r="H4932" s="177"/>
      <c r="I4932" s="169">
        <f t="shared" si="693"/>
        <v>0</v>
      </c>
      <c r="J4932" s="149" t="str" cm="1">
        <f t="array" ref="J4932">IF(ISERROR(INDEX('Non Compliance input'!$H$5:$H$156,MATCH(1,(A4932='Non Compliance input'!$A$5:$A$156)*(F4932&gt;='Non Compliance input'!$D$5:$D$156)*(E4932&lt;'Non Compliance input'!$E$5:$E$156)*('Non Compliance input'!$H$5:$H$156="Yes"),0))
),"","Yes")</f>
        <v/>
      </c>
      <c r="K4932" s="149">
        <f t="shared" si="694"/>
        <v>0</v>
      </c>
      <c r="L4932" s="162">
        <f t="shared" si="695"/>
        <v>0</v>
      </c>
      <c r="M4932" s="162" t="str" cm="1">
        <f t="array" ref="M4932">IF(ISERROR(INDEX('Non Compliance input'!$I$5:$I$156,MATCH(1,(A4932='Non Compliance input'!$A$5:$A$156)*(E4932&gt;='Non Compliance input'!$D$5:$D$156)*(F4932&lt;='Non Compliance input'!$E$5:$E$156)*('Non Compliance input'!$I$5:$I$156="Yes"),0))
),"","Yes")</f>
        <v/>
      </c>
      <c r="N4932" s="149" t="str">
        <f>IF(VLOOKUP($A4932,HourEndingOutage!$B$3:$F$746,5,0)="Outage","Outage","")</f>
        <v/>
      </c>
      <c r="O4932" s="18">
        <f t="shared" si="696"/>
        <v>0</v>
      </c>
      <c r="P4932" s="18" t="str">
        <f t="shared" si="697"/>
        <v/>
      </c>
      <c r="Q4932" s="18">
        <f t="shared" ref="Q4932:Q4995" si="698">IF(P4932="Yes",-O4932,0)</f>
        <v>0</v>
      </c>
      <c r="R4932" s="118"/>
    </row>
    <row r="4933" spans="1:18" x14ac:dyDescent="0.25">
      <c r="A4933" s="25">
        <f t="shared" si="690"/>
        <v>548</v>
      </c>
      <c r="B4933" s="23">
        <f t="shared" si="691"/>
        <v>44584</v>
      </c>
      <c r="C4933" s="24">
        <v>20</v>
      </c>
      <c r="D4933" s="54" t="str">
        <f t="shared" si="692"/>
        <v>ASET</v>
      </c>
      <c r="E4933" s="178"/>
      <c r="F4933" s="179"/>
      <c r="G4933" s="177"/>
      <c r="H4933" s="177"/>
      <c r="I4933" s="169">
        <f t="shared" si="693"/>
        <v>0</v>
      </c>
      <c r="J4933" s="149" t="str" cm="1">
        <f t="array" ref="J4933">IF(ISERROR(INDEX('Non Compliance input'!$H$5:$H$156,MATCH(1,(A4933='Non Compliance input'!$A$5:$A$156)*(F4933&gt;='Non Compliance input'!$D$5:$D$156)*(E4933&lt;'Non Compliance input'!$E$5:$E$156)*('Non Compliance input'!$H$5:$H$156="Yes"),0))
),"","Yes")</f>
        <v/>
      </c>
      <c r="K4933" s="149">
        <f t="shared" si="694"/>
        <v>0</v>
      </c>
      <c r="L4933" s="162">
        <f t="shared" si="695"/>
        <v>0</v>
      </c>
      <c r="M4933" s="162" t="str" cm="1">
        <f t="array" ref="M4933">IF(ISERROR(INDEX('Non Compliance input'!$I$5:$I$156,MATCH(1,(A4933='Non Compliance input'!$A$5:$A$156)*(E4933&gt;='Non Compliance input'!$D$5:$D$156)*(F4933&lt;='Non Compliance input'!$E$5:$E$156)*('Non Compliance input'!$I$5:$I$156="Yes"),0))
),"","Yes")</f>
        <v/>
      </c>
      <c r="N4933" s="149" t="str">
        <f>IF(VLOOKUP($A4933,HourEndingOutage!$B$3:$F$746,5,0)="Outage","Outage","")</f>
        <v/>
      </c>
      <c r="O4933" s="18">
        <f t="shared" si="696"/>
        <v>0</v>
      </c>
      <c r="P4933" s="18" t="str">
        <f t="shared" si="697"/>
        <v/>
      </c>
      <c r="Q4933" s="18">
        <f t="shared" si="698"/>
        <v>0</v>
      </c>
      <c r="R4933" s="118"/>
    </row>
    <row r="4934" spans="1:18" x14ac:dyDescent="0.25">
      <c r="A4934" s="25">
        <f t="shared" si="690"/>
        <v>548</v>
      </c>
      <c r="B4934" s="23">
        <f t="shared" si="691"/>
        <v>44584</v>
      </c>
      <c r="C4934" s="24">
        <v>20</v>
      </c>
      <c r="D4934" s="54" t="str">
        <f t="shared" si="692"/>
        <v>ASET</v>
      </c>
      <c r="E4934" s="178"/>
      <c r="F4934" s="179"/>
      <c r="G4934" s="177"/>
      <c r="H4934" s="177"/>
      <c r="I4934" s="169">
        <f t="shared" si="693"/>
        <v>0</v>
      </c>
      <c r="J4934" s="149" t="str" cm="1">
        <f t="array" ref="J4934">IF(ISERROR(INDEX('Non Compliance input'!$H$5:$H$156,MATCH(1,(A4934='Non Compliance input'!$A$5:$A$156)*(F4934&gt;='Non Compliance input'!$D$5:$D$156)*(E4934&lt;'Non Compliance input'!$E$5:$E$156)*('Non Compliance input'!$H$5:$H$156="Yes"),0))
),"","Yes")</f>
        <v/>
      </c>
      <c r="K4934" s="149">
        <f t="shared" si="694"/>
        <v>0</v>
      </c>
      <c r="L4934" s="162">
        <f t="shared" si="695"/>
        <v>0</v>
      </c>
      <c r="M4934" s="162" t="str" cm="1">
        <f t="array" ref="M4934">IF(ISERROR(INDEX('Non Compliance input'!$I$5:$I$156,MATCH(1,(A4934='Non Compliance input'!$A$5:$A$156)*(E4934&gt;='Non Compliance input'!$D$5:$D$156)*(F4934&lt;='Non Compliance input'!$E$5:$E$156)*('Non Compliance input'!$I$5:$I$156="Yes"),0))
),"","Yes")</f>
        <v/>
      </c>
      <c r="N4934" s="149" t="str">
        <f>IF(VLOOKUP($A4934,HourEndingOutage!$B$3:$F$746,5,0)="Outage","Outage","")</f>
        <v/>
      </c>
      <c r="O4934" s="18">
        <f t="shared" si="696"/>
        <v>0</v>
      </c>
      <c r="P4934" s="18" t="str">
        <f t="shared" si="697"/>
        <v/>
      </c>
      <c r="Q4934" s="18">
        <f t="shared" si="698"/>
        <v>0</v>
      </c>
      <c r="R4934" s="118"/>
    </row>
    <row r="4935" spans="1:18" x14ac:dyDescent="0.25">
      <c r="A4935" s="25">
        <f t="shared" si="690"/>
        <v>549</v>
      </c>
      <c r="B4935" s="23">
        <f t="shared" si="691"/>
        <v>44584</v>
      </c>
      <c r="C4935" s="24">
        <v>21</v>
      </c>
      <c r="D4935" s="54" t="str">
        <f t="shared" si="692"/>
        <v>ASET</v>
      </c>
      <c r="E4935" s="178"/>
      <c r="F4935" s="179"/>
      <c r="G4935" s="177"/>
      <c r="H4935" s="177"/>
      <c r="I4935" s="169">
        <f t="shared" si="693"/>
        <v>0</v>
      </c>
      <c r="J4935" s="149" t="str" cm="1">
        <f t="array" ref="J4935">IF(ISERROR(INDEX('Non Compliance input'!$H$5:$H$156,MATCH(1,(A4935='Non Compliance input'!$A$5:$A$156)*(F4935&gt;='Non Compliance input'!$D$5:$D$156)*(E4935&lt;'Non Compliance input'!$E$5:$E$156)*('Non Compliance input'!$H$5:$H$156="Yes"),0))
),"","Yes")</f>
        <v/>
      </c>
      <c r="K4935" s="149">
        <f t="shared" si="694"/>
        <v>0</v>
      </c>
      <c r="L4935" s="162">
        <f t="shared" si="695"/>
        <v>0</v>
      </c>
      <c r="M4935" s="162" t="str" cm="1">
        <f t="array" ref="M4935">IF(ISERROR(INDEX('Non Compliance input'!$I$5:$I$156,MATCH(1,(A4935='Non Compliance input'!$A$5:$A$156)*(E4935&gt;='Non Compliance input'!$D$5:$D$156)*(F4935&lt;='Non Compliance input'!$E$5:$E$156)*('Non Compliance input'!$I$5:$I$156="Yes"),0))
),"","Yes")</f>
        <v/>
      </c>
      <c r="N4935" s="149" t="str">
        <f>IF(VLOOKUP($A4935,HourEndingOutage!$B$3:$F$746,5,0)="Outage","Outage","")</f>
        <v/>
      </c>
      <c r="O4935" s="18">
        <f t="shared" si="696"/>
        <v>0</v>
      </c>
      <c r="P4935" s="18" t="str">
        <f t="shared" si="697"/>
        <v/>
      </c>
      <c r="Q4935" s="18">
        <f t="shared" si="698"/>
        <v>0</v>
      </c>
      <c r="R4935" s="118"/>
    </row>
    <row r="4936" spans="1:18" x14ac:dyDescent="0.25">
      <c r="A4936" s="25">
        <f t="shared" si="690"/>
        <v>549</v>
      </c>
      <c r="B4936" s="23">
        <f t="shared" si="691"/>
        <v>44584</v>
      </c>
      <c r="C4936" s="24">
        <v>21</v>
      </c>
      <c r="D4936" s="54" t="str">
        <f t="shared" si="692"/>
        <v>ASET</v>
      </c>
      <c r="E4936" s="178"/>
      <c r="F4936" s="179"/>
      <c r="G4936" s="177"/>
      <c r="H4936" s="177"/>
      <c r="I4936" s="169">
        <f t="shared" si="693"/>
        <v>0</v>
      </c>
      <c r="J4936" s="149" t="str" cm="1">
        <f t="array" ref="J4936">IF(ISERROR(INDEX('Non Compliance input'!$H$5:$H$156,MATCH(1,(A4936='Non Compliance input'!$A$5:$A$156)*(F4936&gt;='Non Compliance input'!$D$5:$D$156)*(E4936&lt;'Non Compliance input'!$E$5:$E$156)*('Non Compliance input'!$H$5:$H$156="Yes"),0))
),"","Yes")</f>
        <v/>
      </c>
      <c r="K4936" s="149">
        <f t="shared" si="694"/>
        <v>0</v>
      </c>
      <c r="L4936" s="162">
        <f t="shared" si="695"/>
        <v>0</v>
      </c>
      <c r="M4936" s="162" t="str" cm="1">
        <f t="array" ref="M4936">IF(ISERROR(INDEX('Non Compliance input'!$I$5:$I$156,MATCH(1,(A4936='Non Compliance input'!$A$5:$A$156)*(E4936&gt;='Non Compliance input'!$D$5:$D$156)*(F4936&lt;='Non Compliance input'!$E$5:$E$156)*('Non Compliance input'!$I$5:$I$156="Yes"),0))
),"","Yes")</f>
        <v/>
      </c>
      <c r="N4936" s="149" t="str">
        <f>IF(VLOOKUP($A4936,HourEndingOutage!$B$3:$F$746,5,0)="Outage","Outage","")</f>
        <v/>
      </c>
      <c r="O4936" s="18">
        <f t="shared" si="696"/>
        <v>0</v>
      </c>
      <c r="P4936" s="18" t="str">
        <f t="shared" si="697"/>
        <v/>
      </c>
      <c r="Q4936" s="18">
        <f t="shared" si="698"/>
        <v>0</v>
      </c>
      <c r="R4936" s="118"/>
    </row>
    <row r="4937" spans="1:18" x14ac:dyDescent="0.25">
      <c r="A4937" s="25">
        <f t="shared" si="690"/>
        <v>549</v>
      </c>
      <c r="B4937" s="23">
        <f t="shared" si="691"/>
        <v>44584</v>
      </c>
      <c r="C4937" s="24">
        <v>21</v>
      </c>
      <c r="D4937" s="54" t="str">
        <f t="shared" si="692"/>
        <v>ASET</v>
      </c>
      <c r="E4937" s="178"/>
      <c r="F4937" s="179"/>
      <c r="G4937" s="177"/>
      <c r="H4937" s="177"/>
      <c r="I4937" s="169">
        <f t="shared" si="693"/>
        <v>0</v>
      </c>
      <c r="J4937" s="149" t="str" cm="1">
        <f t="array" ref="J4937">IF(ISERROR(INDEX('Non Compliance input'!$H$5:$H$156,MATCH(1,(A4937='Non Compliance input'!$A$5:$A$156)*(F4937&gt;='Non Compliance input'!$D$5:$D$156)*(E4937&lt;'Non Compliance input'!$E$5:$E$156)*('Non Compliance input'!$H$5:$H$156="Yes"),0))
),"","Yes")</f>
        <v/>
      </c>
      <c r="K4937" s="149">
        <f t="shared" si="694"/>
        <v>0</v>
      </c>
      <c r="L4937" s="162">
        <f t="shared" si="695"/>
        <v>0</v>
      </c>
      <c r="M4937" s="162" t="str" cm="1">
        <f t="array" ref="M4937">IF(ISERROR(INDEX('Non Compliance input'!$I$5:$I$156,MATCH(1,(A4937='Non Compliance input'!$A$5:$A$156)*(E4937&gt;='Non Compliance input'!$D$5:$D$156)*(F4937&lt;='Non Compliance input'!$E$5:$E$156)*('Non Compliance input'!$I$5:$I$156="Yes"),0))
),"","Yes")</f>
        <v/>
      </c>
      <c r="N4937" s="149" t="str">
        <f>IF(VLOOKUP($A4937,HourEndingOutage!$B$3:$F$746,5,0)="Outage","Outage","")</f>
        <v/>
      </c>
      <c r="O4937" s="18">
        <f t="shared" si="696"/>
        <v>0</v>
      </c>
      <c r="P4937" s="18" t="str">
        <f t="shared" si="697"/>
        <v/>
      </c>
      <c r="Q4937" s="18">
        <f t="shared" si="698"/>
        <v>0</v>
      </c>
      <c r="R4937" s="118"/>
    </row>
    <row r="4938" spans="1:18" x14ac:dyDescent="0.25">
      <c r="A4938" s="25">
        <f t="shared" si="690"/>
        <v>549</v>
      </c>
      <c r="B4938" s="23">
        <f t="shared" si="691"/>
        <v>44584</v>
      </c>
      <c r="C4938" s="24">
        <v>21</v>
      </c>
      <c r="D4938" s="54" t="str">
        <f t="shared" si="692"/>
        <v>ASET</v>
      </c>
      <c r="E4938" s="178"/>
      <c r="F4938" s="179"/>
      <c r="G4938" s="177"/>
      <c r="H4938" s="177"/>
      <c r="I4938" s="169">
        <f t="shared" si="693"/>
        <v>0</v>
      </c>
      <c r="J4938" s="149" t="str" cm="1">
        <f t="array" ref="J4938">IF(ISERROR(INDEX('Non Compliance input'!$H$5:$H$156,MATCH(1,(A4938='Non Compliance input'!$A$5:$A$156)*(F4938&gt;='Non Compliance input'!$D$5:$D$156)*(E4938&lt;'Non Compliance input'!$E$5:$E$156)*('Non Compliance input'!$H$5:$H$156="Yes"),0))
),"","Yes")</f>
        <v/>
      </c>
      <c r="K4938" s="149">
        <f t="shared" si="694"/>
        <v>0</v>
      </c>
      <c r="L4938" s="162">
        <f t="shared" si="695"/>
        <v>0</v>
      </c>
      <c r="M4938" s="162" t="str" cm="1">
        <f t="array" ref="M4938">IF(ISERROR(INDEX('Non Compliance input'!$I$5:$I$156,MATCH(1,(A4938='Non Compliance input'!$A$5:$A$156)*(E4938&gt;='Non Compliance input'!$D$5:$D$156)*(F4938&lt;='Non Compliance input'!$E$5:$E$156)*('Non Compliance input'!$I$5:$I$156="Yes"),0))
),"","Yes")</f>
        <v/>
      </c>
      <c r="N4938" s="149" t="str">
        <f>IF(VLOOKUP($A4938,HourEndingOutage!$B$3:$F$746,5,0)="Outage","Outage","")</f>
        <v/>
      </c>
      <c r="O4938" s="18">
        <f t="shared" si="696"/>
        <v>0</v>
      </c>
      <c r="P4938" s="18" t="str">
        <f t="shared" si="697"/>
        <v/>
      </c>
      <c r="Q4938" s="18">
        <f t="shared" si="698"/>
        <v>0</v>
      </c>
      <c r="R4938" s="118"/>
    </row>
    <row r="4939" spans="1:18" x14ac:dyDescent="0.25">
      <c r="A4939" s="25">
        <f t="shared" si="690"/>
        <v>549</v>
      </c>
      <c r="B4939" s="23">
        <f t="shared" si="691"/>
        <v>44584</v>
      </c>
      <c r="C4939" s="24">
        <v>21</v>
      </c>
      <c r="D4939" s="54" t="str">
        <f t="shared" si="692"/>
        <v>ASET</v>
      </c>
      <c r="E4939" s="178"/>
      <c r="F4939" s="179"/>
      <c r="G4939" s="177"/>
      <c r="H4939" s="177"/>
      <c r="I4939" s="169">
        <f t="shared" si="693"/>
        <v>0</v>
      </c>
      <c r="J4939" s="149" t="str" cm="1">
        <f t="array" ref="J4939">IF(ISERROR(INDEX('Non Compliance input'!$H$5:$H$156,MATCH(1,(A4939='Non Compliance input'!$A$5:$A$156)*(F4939&gt;='Non Compliance input'!$D$5:$D$156)*(E4939&lt;'Non Compliance input'!$E$5:$E$156)*('Non Compliance input'!$H$5:$H$156="Yes"),0))
),"","Yes")</f>
        <v/>
      </c>
      <c r="K4939" s="149">
        <f t="shared" si="694"/>
        <v>0</v>
      </c>
      <c r="L4939" s="162">
        <f t="shared" si="695"/>
        <v>0</v>
      </c>
      <c r="M4939" s="162" t="str" cm="1">
        <f t="array" ref="M4939">IF(ISERROR(INDEX('Non Compliance input'!$I$5:$I$156,MATCH(1,(A4939='Non Compliance input'!$A$5:$A$156)*(E4939&gt;='Non Compliance input'!$D$5:$D$156)*(F4939&lt;='Non Compliance input'!$E$5:$E$156)*('Non Compliance input'!$I$5:$I$156="Yes"),0))
),"","Yes")</f>
        <v/>
      </c>
      <c r="N4939" s="149" t="str">
        <f>IF(VLOOKUP($A4939,HourEndingOutage!$B$3:$F$746,5,0)="Outage","Outage","")</f>
        <v/>
      </c>
      <c r="O4939" s="18">
        <f t="shared" si="696"/>
        <v>0</v>
      </c>
      <c r="P4939" s="18" t="str">
        <f t="shared" si="697"/>
        <v/>
      </c>
      <c r="Q4939" s="18">
        <f t="shared" si="698"/>
        <v>0</v>
      </c>
      <c r="R4939" s="118"/>
    </row>
    <row r="4940" spans="1:18" x14ac:dyDescent="0.25">
      <c r="A4940" s="25">
        <f t="shared" si="690"/>
        <v>549</v>
      </c>
      <c r="B4940" s="23">
        <f t="shared" si="691"/>
        <v>44584</v>
      </c>
      <c r="C4940" s="24">
        <v>21</v>
      </c>
      <c r="D4940" s="54" t="str">
        <f t="shared" si="692"/>
        <v>ASET</v>
      </c>
      <c r="E4940" s="178"/>
      <c r="F4940" s="179"/>
      <c r="G4940" s="177"/>
      <c r="H4940" s="177"/>
      <c r="I4940" s="169">
        <f t="shared" si="693"/>
        <v>0</v>
      </c>
      <c r="J4940" s="149" t="str" cm="1">
        <f t="array" ref="J4940">IF(ISERROR(INDEX('Non Compliance input'!$H$5:$H$156,MATCH(1,(A4940='Non Compliance input'!$A$5:$A$156)*(F4940&gt;='Non Compliance input'!$D$5:$D$156)*(E4940&lt;'Non Compliance input'!$E$5:$E$156)*('Non Compliance input'!$H$5:$H$156="Yes"),0))
),"","Yes")</f>
        <v/>
      </c>
      <c r="K4940" s="149">
        <f t="shared" si="694"/>
        <v>0</v>
      </c>
      <c r="L4940" s="162">
        <f t="shared" si="695"/>
        <v>0</v>
      </c>
      <c r="M4940" s="162" t="str" cm="1">
        <f t="array" ref="M4940">IF(ISERROR(INDEX('Non Compliance input'!$I$5:$I$156,MATCH(1,(A4940='Non Compliance input'!$A$5:$A$156)*(E4940&gt;='Non Compliance input'!$D$5:$D$156)*(F4940&lt;='Non Compliance input'!$E$5:$E$156)*('Non Compliance input'!$I$5:$I$156="Yes"),0))
),"","Yes")</f>
        <v/>
      </c>
      <c r="N4940" s="149" t="str">
        <f>IF(VLOOKUP($A4940,HourEndingOutage!$B$3:$F$746,5,0)="Outage","Outage","")</f>
        <v/>
      </c>
      <c r="O4940" s="18">
        <f t="shared" si="696"/>
        <v>0</v>
      </c>
      <c r="P4940" s="18" t="str">
        <f t="shared" si="697"/>
        <v/>
      </c>
      <c r="Q4940" s="18">
        <f t="shared" si="698"/>
        <v>0</v>
      </c>
      <c r="R4940" s="118"/>
    </row>
    <row r="4941" spans="1:18" x14ac:dyDescent="0.25">
      <c r="A4941" s="25">
        <f t="shared" si="690"/>
        <v>549</v>
      </c>
      <c r="B4941" s="23">
        <f t="shared" si="691"/>
        <v>44584</v>
      </c>
      <c r="C4941" s="24">
        <v>21</v>
      </c>
      <c r="D4941" s="54" t="str">
        <f t="shared" si="692"/>
        <v>ASET</v>
      </c>
      <c r="E4941" s="178"/>
      <c r="F4941" s="179"/>
      <c r="G4941" s="177"/>
      <c r="H4941" s="177"/>
      <c r="I4941" s="169">
        <f t="shared" si="693"/>
        <v>0</v>
      </c>
      <c r="J4941" s="149" t="str" cm="1">
        <f t="array" ref="J4941">IF(ISERROR(INDEX('Non Compliance input'!$H$5:$H$156,MATCH(1,(A4941='Non Compliance input'!$A$5:$A$156)*(F4941&gt;='Non Compliance input'!$D$5:$D$156)*(E4941&lt;'Non Compliance input'!$E$5:$E$156)*('Non Compliance input'!$H$5:$H$156="Yes"),0))
),"","Yes")</f>
        <v/>
      </c>
      <c r="K4941" s="149">
        <f t="shared" si="694"/>
        <v>0</v>
      </c>
      <c r="L4941" s="162">
        <f t="shared" si="695"/>
        <v>0</v>
      </c>
      <c r="M4941" s="162" t="str" cm="1">
        <f t="array" ref="M4941">IF(ISERROR(INDEX('Non Compliance input'!$I$5:$I$156,MATCH(1,(A4941='Non Compliance input'!$A$5:$A$156)*(E4941&gt;='Non Compliance input'!$D$5:$D$156)*(F4941&lt;='Non Compliance input'!$E$5:$E$156)*('Non Compliance input'!$I$5:$I$156="Yes"),0))
),"","Yes")</f>
        <v/>
      </c>
      <c r="N4941" s="149" t="str">
        <f>IF(VLOOKUP($A4941,HourEndingOutage!$B$3:$F$746,5,0)="Outage","Outage","")</f>
        <v/>
      </c>
      <c r="O4941" s="18">
        <f t="shared" si="696"/>
        <v>0</v>
      </c>
      <c r="P4941" s="18" t="str">
        <f t="shared" si="697"/>
        <v/>
      </c>
      <c r="Q4941" s="18">
        <f t="shared" si="698"/>
        <v>0</v>
      </c>
      <c r="R4941" s="118"/>
    </row>
    <row r="4942" spans="1:18" x14ac:dyDescent="0.25">
      <c r="A4942" s="25">
        <f t="shared" si="690"/>
        <v>549</v>
      </c>
      <c r="B4942" s="23">
        <f t="shared" si="691"/>
        <v>44584</v>
      </c>
      <c r="C4942" s="24">
        <v>21</v>
      </c>
      <c r="D4942" s="54" t="str">
        <f t="shared" si="692"/>
        <v>ASET</v>
      </c>
      <c r="E4942" s="178"/>
      <c r="F4942" s="179"/>
      <c r="G4942" s="177"/>
      <c r="H4942" s="177"/>
      <c r="I4942" s="169">
        <f t="shared" si="693"/>
        <v>0</v>
      </c>
      <c r="J4942" s="149" t="str" cm="1">
        <f t="array" ref="J4942">IF(ISERROR(INDEX('Non Compliance input'!$H$5:$H$156,MATCH(1,(A4942='Non Compliance input'!$A$5:$A$156)*(F4942&gt;='Non Compliance input'!$D$5:$D$156)*(E4942&lt;'Non Compliance input'!$E$5:$E$156)*('Non Compliance input'!$H$5:$H$156="Yes"),0))
),"","Yes")</f>
        <v/>
      </c>
      <c r="K4942" s="149">
        <f t="shared" si="694"/>
        <v>0</v>
      </c>
      <c r="L4942" s="162">
        <f t="shared" si="695"/>
        <v>0</v>
      </c>
      <c r="M4942" s="162" t="str" cm="1">
        <f t="array" ref="M4942">IF(ISERROR(INDEX('Non Compliance input'!$I$5:$I$156,MATCH(1,(A4942='Non Compliance input'!$A$5:$A$156)*(E4942&gt;='Non Compliance input'!$D$5:$D$156)*(F4942&lt;='Non Compliance input'!$E$5:$E$156)*('Non Compliance input'!$I$5:$I$156="Yes"),0))
),"","Yes")</f>
        <v/>
      </c>
      <c r="N4942" s="149" t="str">
        <f>IF(VLOOKUP($A4942,HourEndingOutage!$B$3:$F$746,5,0)="Outage","Outage","")</f>
        <v/>
      </c>
      <c r="O4942" s="18">
        <f t="shared" si="696"/>
        <v>0</v>
      </c>
      <c r="P4942" s="18" t="str">
        <f t="shared" si="697"/>
        <v/>
      </c>
      <c r="Q4942" s="18">
        <f t="shared" si="698"/>
        <v>0</v>
      </c>
      <c r="R4942" s="118"/>
    </row>
    <row r="4943" spans="1:18" x14ac:dyDescent="0.25">
      <c r="A4943" s="25">
        <f t="shared" si="690"/>
        <v>549</v>
      </c>
      <c r="B4943" s="23">
        <f t="shared" si="691"/>
        <v>44584</v>
      </c>
      <c r="C4943" s="24">
        <v>21</v>
      </c>
      <c r="D4943" s="54" t="str">
        <f t="shared" si="692"/>
        <v>ASET</v>
      </c>
      <c r="E4943" s="178"/>
      <c r="F4943" s="179"/>
      <c r="G4943" s="177"/>
      <c r="H4943" s="177"/>
      <c r="I4943" s="169">
        <f t="shared" si="693"/>
        <v>0</v>
      </c>
      <c r="J4943" s="149" t="str" cm="1">
        <f t="array" ref="J4943">IF(ISERROR(INDEX('Non Compliance input'!$H$5:$H$156,MATCH(1,(A4943='Non Compliance input'!$A$5:$A$156)*(F4943&gt;='Non Compliance input'!$D$5:$D$156)*(E4943&lt;'Non Compliance input'!$E$5:$E$156)*('Non Compliance input'!$H$5:$H$156="Yes"),0))
),"","Yes")</f>
        <v/>
      </c>
      <c r="K4943" s="149">
        <f t="shared" si="694"/>
        <v>0</v>
      </c>
      <c r="L4943" s="162">
        <f t="shared" si="695"/>
        <v>0</v>
      </c>
      <c r="M4943" s="162" t="str" cm="1">
        <f t="array" ref="M4943">IF(ISERROR(INDEX('Non Compliance input'!$I$5:$I$156,MATCH(1,(A4943='Non Compliance input'!$A$5:$A$156)*(E4943&gt;='Non Compliance input'!$D$5:$D$156)*(F4943&lt;='Non Compliance input'!$E$5:$E$156)*('Non Compliance input'!$I$5:$I$156="Yes"),0))
),"","Yes")</f>
        <v/>
      </c>
      <c r="N4943" s="149" t="str">
        <f>IF(VLOOKUP($A4943,HourEndingOutage!$B$3:$F$746,5,0)="Outage","Outage","")</f>
        <v/>
      </c>
      <c r="O4943" s="18">
        <f t="shared" si="696"/>
        <v>0</v>
      </c>
      <c r="P4943" s="18" t="str">
        <f t="shared" si="697"/>
        <v/>
      </c>
      <c r="Q4943" s="18">
        <f t="shared" si="698"/>
        <v>0</v>
      </c>
      <c r="R4943" s="118"/>
    </row>
    <row r="4944" spans="1:18" x14ac:dyDescent="0.25">
      <c r="A4944" s="25">
        <f t="shared" si="690"/>
        <v>550</v>
      </c>
      <c r="B4944" s="23">
        <f t="shared" si="691"/>
        <v>44584</v>
      </c>
      <c r="C4944" s="24">
        <v>22</v>
      </c>
      <c r="D4944" s="54" t="str">
        <f t="shared" si="692"/>
        <v>ASET</v>
      </c>
      <c r="E4944" s="178"/>
      <c r="F4944" s="179"/>
      <c r="G4944" s="177"/>
      <c r="H4944" s="177"/>
      <c r="I4944" s="169">
        <f t="shared" si="693"/>
        <v>0</v>
      </c>
      <c r="J4944" s="149" t="str" cm="1">
        <f t="array" ref="J4944">IF(ISERROR(INDEX('Non Compliance input'!$H$5:$H$156,MATCH(1,(A4944='Non Compliance input'!$A$5:$A$156)*(F4944&gt;='Non Compliance input'!$D$5:$D$156)*(E4944&lt;'Non Compliance input'!$E$5:$E$156)*('Non Compliance input'!$H$5:$H$156="Yes"),0))
),"","Yes")</f>
        <v/>
      </c>
      <c r="K4944" s="149">
        <f t="shared" si="694"/>
        <v>0</v>
      </c>
      <c r="L4944" s="162">
        <f t="shared" si="695"/>
        <v>0</v>
      </c>
      <c r="M4944" s="162" t="str" cm="1">
        <f t="array" ref="M4944">IF(ISERROR(INDEX('Non Compliance input'!$I$5:$I$156,MATCH(1,(A4944='Non Compliance input'!$A$5:$A$156)*(E4944&gt;='Non Compliance input'!$D$5:$D$156)*(F4944&lt;='Non Compliance input'!$E$5:$E$156)*('Non Compliance input'!$I$5:$I$156="Yes"),0))
),"","Yes")</f>
        <v/>
      </c>
      <c r="N4944" s="149" t="str">
        <f>IF(VLOOKUP($A4944,HourEndingOutage!$B$3:$F$746,5,0)="Outage","Outage","")</f>
        <v/>
      </c>
      <c r="O4944" s="18">
        <f t="shared" si="696"/>
        <v>0</v>
      </c>
      <c r="P4944" s="18" t="str">
        <f t="shared" si="697"/>
        <v/>
      </c>
      <c r="Q4944" s="18">
        <f t="shared" si="698"/>
        <v>0</v>
      </c>
      <c r="R4944" s="118"/>
    </row>
    <row r="4945" spans="1:18" x14ac:dyDescent="0.25">
      <c r="A4945" s="25">
        <f t="shared" si="690"/>
        <v>550</v>
      </c>
      <c r="B4945" s="23">
        <f t="shared" si="691"/>
        <v>44584</v>
      </c>
      <c r="C4945" s="24">
        <v>22</v>
      </c>
      <c r="D4945" s="54" t="str">
        <f t="shared" si="692"/>
        <v>ASET</v>
      </c>
      <c r="E4945" s="178"/>
      <c r="F4945" s="179"/>
      <c r="G4945" s="177"/>
      <c r="H4945" s="177"/>
      <c r="I4945" s="169">
        <f t="shared" si="693"/>
        <v>0</v>
      </c>
      <c r="J4945" s="149" t="str" cm="1">
        <f t="array" ref="J4945">IF(ISERROR(INDEX('Non Compliance input'!$H$5:$H$156,MATCH(1,(A4945='Non Compliance input'!$A$5:$A$156)*(F4945&gt;='Non Compliance input'!$D$5:$D$156)*(E4945&lt;'Non Compliance input'!$E$5:$E$156)*('Non Compliance input'!$H$5:$H$156="Yes"),0))
),"","Yes")</f>
        <v/>
      </c>
      <c r="K4945" s="149">
        <f t="shared" si="694"/>
        <v>0</v>
      </c>
      <c r="L4945" s="162">
        <f t="shared" si="695"/>
        <v>0</v>
      </c>
      <c r="M4945" s="162" t="str" cm="1">
        <f t="array" ref="M4945">IF(ISERROR(INDEX('Non Compliance input'!$I$5:$I$156,MATCH(1,(A4945='Non Compliance input'!$A$5:$A$156)*(E4945&gt;='Non Compliance input'!$D$5:$D$156)*(F4945&lt;='Non Compliance input'!$E$5:$E$156)*('Non Compliance input'!$I$5:$I$156="Yes"),0))
),"","Yes")</f>
        <v/>
      </c>
      <c r="N4945" s="149" t="str">
        <f>IF(VLOOKUP($A4945,HourEndingOutage!$B$3:$F$746,5,0)="Outage","Outage","")</f>
        <v/>
      </c>
      <c r="O4945" s="18">
        <f t="shared" si="696"/>
        <v>0</v>
      </c>
      <c r="P4945" s="18" t="str">
        <f t="shared" si="697"/>
        <v/>
      </c>
      <c r="Q4945" s="18">
        <f t="shared" si="698"/>
        <v>0</v>
      </c>
      <c r="R4945" s="118"/>
    </row>
    <row r="4946" spans="1:18" x14ac:dyDescent="0.25">
      <c r="A4946" s="25">
        <f t="shared" si="690"/>
        <v>550</v>
      </c>
      <c r="B4946" s="23">
        <f t="shared" si="691"/>
        <v>44584</v>
      </c>
      <c r="C4946" s="24">
        <v>22</v>
      </c>
      <c r="D4946" s="54" t="str">
        <f t="shared" si="692"/>
        <v>ASET</v>
      </c>
      <c r="E4946" s="178"/>
      <c r="F4946" s="179"/>
      <c r="G4946" s="177"/>
      <c r="H4946" s="177"/>
      <c r="I4946" s="169">
        <f t="shared" si="693"/>
        <v>0</v>
      </c>
      <c r="J4946" s="149" t="str" cm="1">
        <f t="array" ref="J4946">IF(ISERROR(INDEX('Non Compliance input'!$H$5:$H$156,MATCH(1,(A4946='Non Compliance input'!$A$5:$A$156)*(F4946&gt;='Non Compliance input'!$D$5:$D$156)*(E4946&lt;'Non Compliance input'!$E$5:$E$156)*('Non Compliance input'!$H$5:$H$156="Yes"),0))
),"","Yes")</f>
        <v/>
      </c>
      <c r="K4946" s="149">
        <f t="shared" si="694"/>
        <v>0</v>
      </c>
      <c r="L4946" s="162">
        <f t="shared" si="695"/>
        <v>0</v>
      </c>
      <c r="M4946" s="162" t="str" cm="1">
        <f t="array" ref="M4946">IF(ISERROR(INDEX('Non Compliance input'!$I$5:$I$156,MATCH(1,(A4946='Non Compliance input'!$A$5:$A$156)*(E4946&gt;='Non Compliance input'!$D$5:$D$156)*(F4946&lt;='Non Compliance input'!$E$5:$E$156)*('Non Compliance input'!$I$5:$I$156="Yes"),0))
),"","Yes")</f>
        <v/>
      </c>
      <c r="N4946" s="149" t="str">
        <f>IF(VLOOKUP($A4946,HourEndingOutage!$B$3:$F$746,5,0)="Outage","Outage","")</f>
        <v/>
      </c>
      <c r="O4946" s="18">
        <f t="shared" si="696"/>
        <v>0</v>
      </c>
      <c r="P4946" s="18" t="str">
        <f t="shared" si="697"/>
        <v/>
      </c>
      <c r="Q4946" s="18">
        <f t="shared" si="698"/>
        <v>0</v>
      </c>
      <c r="R4946" s="118"/>
    </row>
    <row r="4947" spans="1:18" x14ac:dyDescent="0.25">
      <c r="A4947" s="25">
        <f t="shared" si="690"/>
        <v>550</v>
      </c>
      <c r="B4947" s="23">
        <f t="shared" si="691"/>
        <v>44584</v>
      </c>
      <c r="C4947" s="24">
        <v>22</v>
      </c>
      <c r="D4947" s="54" t="str">
        <f t="shared" si="692"/>
        <v>ASET</v>
      </c>
      <c r="E4947" s="178"/>
      <c r="F4947" s="179"/>
      <c r="G4947" s="177"/>
      <c r="H4947" s="177"/>
      <c r="I4947" s="169">
        <f t="shared" si="693"/>
        <v>0</v>
      </c>
      <c r="J4947" s="149" t="str" cm="1">
        <f t="array" ref="J4947">IF(ISERROR(INDEX('Non Compliance input'!$H$5:$H$156,MATCH(1,(A4947='Non Compliance input'!$A$5:$A$156)*(F4947&gt;='Non Compliance input'!$D$5:$D$156)*(E4947&lt;'Non Compliance input'!$E$5:$E$156)*('Non Compliance input'!$H$5:$H$156="Yes"),0))
),"","Yes")</f>
        <v/>
      </c>
      <c r="K4947" s="149">
        <f t="shared" si="694"/>
        <v>0</v>
      </c>
      <c r="L4947" s="162">
        <f t="shared" si="695"/>
        <v>0</v>
      </c>
      <c r="M4947" s="162" t="str" cm="1">
        <f t="array" ref="M4947">IF(ISERROR(INDEX('Non Compliance input'!$I$5:$I$156,MATCH(1,(A4947='Non Compliance input'!$A$5:$A$156)*(E4947&gt;='Non Compliance input'!$D$5:$D$156)*(F4947&lt;='Non Compliance input'!$E$5:$E$156)*('Non Compliance input'!$I$5:$I$156="Yes"),0))
),"","Yes")</f>
        <v/>
      </c>
      <c r="N4947" s="149" t="str">
        <f>IF(VLOOKUP($A4947,HourEndingOutage!$B$3:$F$746,5,0)="Outage","Outage","")</f>
        <v/>
      </c>
      <c r="O4947" s="18">
        <f t="shared" si="696"/>
        <v>0</v>
      </c>
      <c r="P4947" s="18" t="str">
        <f t="shared" si="697"/>
        <v/>
      </c>
      <c r="Q4947" s="18">
        <f t="shared" si="698"/>
        <v>0</v>
      </c>
      <c r="R4947" s="118"/>
    </row>
    <row r="4948" spans="1:18" x14ac:dyDescent="0.25">
      <c r="A4948" s="25">
        <f t="shared" si="690"/>
        <v>550</v>
      </c>
      <c r="B4948" s="23">
        <f t="shared" si="691"/>
        <v>44584</v>
      </c>
      <c r="C4948" s="24">
        <v>22</v>
      </c>
      <c r="D4948" s="54" t="str">
        <f t="shared" si="692"/>
        <v>ASET</v>
      </c>
      <c r="E4948" s="178"/>
      <c r="F4948" s="179"/>
      <c r="G4948" s="177"/>
      <c r="H4948" s="177"/>
      <c r="I4948" s="169">
        <f t="shared" si="693"/>
        <v>0</v>
      </c>
      <c r="J4948" s="149" t="str" cm="1">
        <f t="array" ref="J4948">IF(ISERROR(INDEX('Non Compliance input'!$H$5:$H$156,MATCH(1,(A4948='Non Compliance input'!$A$5:$A$156)*(F4948&gt;='Non Compliance input'!$D$5:$D$156)*(E4948&lt;'Non Compliance input'!$E$5:$E$156)*('Non Compliance input'!$H$5:$H$156="Yes"),0))
),"","Yes")</f>
        <v/>
      </c>
      <c r="K4948" s="149">
        <f t="shared" si="694"/>
        <v>0</v>
      </c>
      <c r="L4948" s="162">
        <f t="shared" si="695"/>
        <v>0</v>
      </c>
      <c r="M4948" s="162" t="str" cm="1">
        <f t="array" ref="M4948">IF(ISERROR(INDEX('Non Compliance input'!$I$5:$I$156,MATCH(1,(A4948='Non Compliance input'!$A$5:$A$156)*(E4948&gt;='Non Compliance input'!$D$5:$D$156)*(F4948&lt;='Non Compliance input'!$E$5:$E$156)*('Non Compliance input'!$I$5:$I$156="Yes"),0))
),"","Yes")</f>
        <v/>
      </c>
      <c r="N4948" s="149" t="str">
        <f>IF(VLOOKUP($A4948,HourEndingOutage!$B$3:$F$746,5,0)="Outage","Outage","")</f>
        <v/>
      </c>
      <c r="O4948" s="18">
        <f t="shared" si="696"/>
        <v>0</v>
      </c>
      <c r="P4948" s="18" t="str">
        <f t="shared" si="697"/>
        <v/>
      </c>
      <c r="Q4948" s="18">
        <f t="shared" si="698"/>
        <v>0</v>
      </c>
      <c r="R4948" s="118"/>
    </row>
    <row r="4949" spans="1:18" x14ac:dyDescent="0.25">
      <c r="A4949" s="25">
        <f t="shared" si="690"/>
        <v>550</v>
      </c>
      <c r="B4949" s="23">
        <f t="shared" si="691"/>
        <v>44584</v>
      </c>
      <c r="C4949" s="24">
        <v>22</v>
      </c>
      <c r="D4949" s="54" t="str">
        <f t="shared" si="692"/>
        <v>ASET</v>
      </c>
      <c r="E4949" s="178"/>
      <c r="F4949" s="179"/>
      <c r="G4949" s="177"/>
      <c r="H4949" s="177"/>
      <c r="I4949" s="169">
        <f t="shared" si="693"/>
        <v>0</v>
      </c>
      <c r="J4949" s="149" t="str" cm="1">
        <f t="array" ref="J4949">IF(ISERROR(INDEX('Non Compliance input'!$H$5:$H$156,MATCH(1,(A4949='Non Compliance input'!$A$5:$A$156)*(F4949&gt;='Non Compliance input'!$D$5:$D$156)*(E4949&lt;'Non Compliance input'!$E$5:$E$156)*('Non Compliance input'!$H$5:$H$156="Yes"),0))
),"","Yes")</f>
        <v/>
      </c>
      <c r="K4949" s="149">
        <f t="shared" si="694"/>
        <v>0</v>
      </c>
      <c r="L4949" s="162">
        <f t="shared" si="695"/>
        <v>0</v>
      </c>
      <c r="M4949" s="162" t="str" cm="1">
        <f t="array" ref="M4949">IF(ISERROR(INDEX('Non Compliance input'!$I$5:$I$156,MATCH(1,(A4949='Non Compliance input'!$A$5:$A$156)*(E4949&gt;='Non Compliance input'!$D$5:$D$156)*(F4949&lt;='Non Compliance input'!$E$5:$E$156)*('Non Compliance input'!$I$5:$I$156="Yes"),0))
),"","Yes")</f>
        <v/>
      </c>
      <c r="N4949" s="149" t="str">
        <f>IF(VLOOKUP($A4949,HourEndingOutage!$B$3:$F$746,5,0)="Outage","Outage","")</f>
        <v/>
      </c>
      <c r="O4949" s="18">
        <f t="shared" si="696"/>
        <v>0</v>
      </c>
      <c r="P4949" s="18" t="str">
        <f t="shared" si="697"/>
        <v/>
      </c>
      <c r="Q4949" s="18">
        <f t="shared" si="698"/>
        <v>0</v>
      </c>
      <c r="R4949" s="118"/>
    </row>
    <row r="4950" spans="1:18" x14ac:dyDescent="0.25">
      <c r="A4950" s="25">
        <f t="shared" si="690"/>
        <v>550</v>
      </c>
      <c r="B4950" s="23">
        <f t="shared" si="691"/>
        <v>44584</v>
      </c>
      <c r="C4950" s="24">
        <v>22</v>
      </c>
      <c r="D4950" s="54" t="str">
        <f t="shared" si="692"/>
        <v>ASET</v>
      </c>
      <c r="E4950" s="178"/>
      <c r="F4950" s="179"/>
      <c r="G4950" s="177"/>
      <c r="H4950" s="177"/>
      <c r="I4950" s="169">
        <f t="shared" si="693"/>
        <v>0</v>
      </c>
      <c r="J4950" s="149" t="str" cm="1">
        <f t="array" ref="J4950">IF(ISERROR(INDEX('Non Compliance input'!$H$5:$H$156,MATCH(1,(A4950='Non Compliance input'!$A$5:$A$156)*(F4950&gt;='Non Compliance input'!$D$5:$D$156)*(E4950&lt;'Non Compliance input'!$E$5:$E$156)*('Non Compliance input'!$H$5:$H$156="Yes"),0))
),"","Yes")</f>
        <v/>
      </c>
      <c r="K4950" s="149">
        <f t="shared" si="694"/>
        <v>0</v>
      </c>
      <c r="L4950" s="162">
        <f t="shared" si="695"/>
        <v>0</v>
      </c>
      <c r="M4950" s="162" t="str" cm="1">
        <f t="array" ref="M4950">IF(ISERROR(INDEX('Non Compliance input'!$I$5:$I$156,MATCH(1,(A4950='Non Compliance input'!$A$5:$A$156)*(E4950&gt;='Non Compliance input'!$D$5:$D$156)*(F4950&lt;='Non Compliance input'!$E$5:$E$156)*('Non Compliance input'!$I$5:$I$156="Yes"),0))
),"","Yes")</f>
        <v/>
      </c>
      <c r="N4950" s="149" t="str">
        <f>IF(VLOOKUP($A4950,HourEndingOutage!$B$3:$F$746,5,0)="Outage","Outage","")</f>
        <v/>
      </c>
      <c r="O4950" s="18">
        <f t="shared" si="696"/>
        <v>0</v>
      </c>
      <c r="P4950" s="18" t="str">
        <f t="shared" si="697"/>
        <v/>
      </c>
      <c r="Q4950" s="18">
        <f t="shared" si="698"/>
        <v>0</v>
      </c>
      <c r="R4950" s="118"/>
    </row>
    <row r="4951" spans="1:18" x14ac:dyDescent="0.25">
      <c r="A4951" s="25">
        <f t="shared" si="690"/>
        <v>550</v>
      </c>
      <c r="B4951" s="23">
        <f t="shared" si="691"/>
        <v>44584</v>
      </c>
      <c r="C4951" s="24">
        <v>22</v>
      </c>
      <c r="D4951" s="54" t="str">
        <f t="shared" si="692"/>
        <v>ASET</v>
      </c>
      <c r="E4951" s="178"/>
      <c r="F4951" s="179"/>
      <c r="G4951" s="177"/>
      <c r="H4951" s="177"/>
      <c r="I4951" s="169">
        <f t="shared" si="693"/>
        <v>0</v>
      </c>
      <c r="J4951" s="149" t="str" cm="1">
        <f t="array" ref="J4951">IF(ISERROR(INDEX('Non Compliance input'!$H$5:$H$156,MATCH(1,(A4951='Non Compliance input'!$A$5:$A$156)*(F4951&gt;='Non Compliance input'!$D$5:$D$156)*(E4951&lt;'Non Compliance input'!$E$5:$E$156)*('Non Compliance input'!$H$5:$H$156="Yes"),0))
),"","Yes")</f>
        <v/>
      </c>
      <c r="K4951" s="149">
        <f t="shared" si="694"/>
        <v>0</v>
      </c>
      <c r="L4951" s="162">
        <f t="shared" si="695"/>
        <v>0</v>
      </c>
      <c r="M4951" s="162" t="str" cm="1">
        <f t="array" ref="M4951">IF(ISERROR(INDEX('Non Compliance input'!$I$5:$I$156,MATCH(1,(A4951='Non Compliance input'!$A$5:$A$156)*(E4951&gt;='Non Compliance input'!$D$5:$D$156)*(F4951&lt;='Non Compliance input'!$E$5:$E$156)*('Non Compliance input'!$I$5:$I$156="Yes"),0))
),"","Yes")</f>
        <v/>
      </c>
      <c r="N4951" s="149" t="str">
        <f>IF(VLOOKUP($A4951,HourEndingOutage!$B$3:$F$746,5,0)="Outage","Outage","")</f>
        <v/>
      </c>
      <c r="O4951" s="18">
        <f t="shared" si="696"/>
        <v>0</v>
      </c>
      <c r="P4951" s="18" t="str">
        <f t="shared" si="697"/>
        <v/>
      </c>
      <c r="Q4951" s="18">
        <f t="shared" si="698"/>
        <v>0</v>
      </c>
      <c r="R4951" s="118"/>
    </row>
    <row r="4952" spans="1:18" x14ac:dyDescent="0.25">
      <c r="A4952" s="25">
        <f t="shared" si="690"/>
        <v>550</v>
      </c>
      <c r="B4952" s="23">
        <f t="shared" si="691"/>
        <v>44584</v>
      </c>
      <c r="C4952" s="24">
        <v>22</v>
      </c>
      <c r="D4952" s="54" t="str">
        <f t="shared" si="692"/>
        <v>ASET</v>
      </c>
      <c r="E4952" s="178"/>
      <c r="F4952" s="179"/>
      <c r="G4952" s="177"/>
      <c r="H4952" s="177"/>
      <c r="I4952" s="169">
        <f t="shared" si="693"/>
        <v>0</v>
      </c>
      <c r="J4952" s="149" t="str" cm="1">
        <f t="array" ref="J4952">IF(ISERROR(INDEX('Non Compliance input'!$H$5:$H$156,MATCH(1,(A4952='Non Compliance input'!$A$5:$A$156)*(F4952&gt;='Non Compliance input'!$D$5:$D$156)*(E4952&lt;'Non Compliance input'!$E$5:$E$156)*('Non Compliance input'!$H$5:$H$156="Yes"),0))
),"","Yes")</f>
        <v/>
      </c>
      <c r="K4952" s="149">
        <f t="shared" si="694"/>
        <v>0</v>
      </c>
      <c r="L4952" s="162">
        <f t="shared" si="695"/>
        <v>0</v>
      </c>
      <c r="M4952" s="162" t="str" cm="1">
        <f t="array" ref="M4952">IF(ISERROR(INDEX('Non Compliance input'!$I$5:$I$156,MATCH(1,(A4952='Non Compliance input'!$A$5:$A$156)*(E4952&gt;='Non Compliance input'!$D$5:$D$156)*(F4952&lt;='Non Compliance input'!$E$5:$E$156)*('Non Compliance input'!$I$5:$I$156="Yes"),0))
),"","Yes")</f>
        <v/>
      </c>
      <c r="N4952" s="149" t="str">
        <f>IF(VLOOKUP($A4952,HourEndingOutage!$B$3:$F$746,5,0)="Outage","Outage","")</f>
        <v/>
      </c>
      <c r="O4952" s="18">
        <f t="shared" si="696"/>
        <v>0</v>
      </c>
      <c r="P4952" s="18" t="str">
        <f t="shared" si="697"/>
        <v/>
      </c>
      <c r="Q4952" s="18">
        <f t="shared" si="698"/>
        <v>0</v>
      </c>
      <c r="R4952" s="118"/>
    </row>
    <row r="4953" spans="1:18" x14ac:dyDescent="0.25">
      <c r="A4953" s="25">
        <f t="shared" si="690"/>
        <v>551</v>
      </c>
      <c r="B4953" s="23">
        <f t="shared" si="691"/>
        <v>44584</v>
      </c>
      <c r="C4953" s="24">
        <v>23</v>
      </c>
      <c r="D4953" s="54" t="str">
        <f t="shared" si="692"/>
        <v>ASET</v>
      </c>
      <c r="E4953" s="178"/>
      <c r="F4953" s="179"/>
      <c r="G4953" s="177"/>
      <c r="H4953" s="177"/>
      <c r="I4953" s="169">
        <f t="shared" si="693"/>
        <v>0</v>
      </c>
      <c r="J4953" s="149" t="str" cm="1">
        <f t="array" ref="J4953">IF(ISERROR(INDEX('Non Compliance input'!$H$5:$H$156,MATCH(1,(A4953='Non Compliance input'!$A$5:$A$156)*(F4953&gt;='Non Compliance input'!$D$5:$D$156)*(E4953&lt;'Non Compliance input'!$E$5:$E$156)*('Non Compliance input'!$H$5:$H$156="Yes"),0))
),"","Yes")</f>
        <v/>
      </c>
      <c r="K4953" s="149">
        <f t="shared" si="694"/>
        <v>0</v>
      </c>
      <c r="L4953" s="162">
        <f t="shared" si="695"/>
        <v>0</v>
      </c>
      <c r="M4953" s="162" t="str" cm="1">
        <f t="array" ref="M4953">IF(ISERROR(INDEX('Non Compliance input'!$I$5:$I$156,MATCH(1,(A4953='Non Compliance input'!$A$5:$A$156)*(E4953&gt;='Non Compliance input'!$D$5:$D$156)*(F4953&lt;='Non Compliance input'!$E$5:$E$156)*('Non Compliance input'!$I$5:$I$156="Yes"),0))
),"","Yes")</f>
        <v/>
      </c>
      <c r="N4953" s="149" t="str">
        <f>IF(VLOOKUP($A4953,HourEndingOutage!$B$3:$F$746,5,0)="Outage","Outage","")</f>
        <v/>
      </c>
      <c r="O4953" s="18">
        <f t="shared" si="696"/>
        <v>0</v>
      </c>
      <c r="P4953" s="18" t="str">
        <f t="shared" si="697"/>
        <v/>
      </c>
      <c r="Q4953" s="18">
        <f t="shared" si="698"/>
        <v>0</v>
      </c>
      <c r="R4953" s="118"/>
    </row>
    <row r="4954" spans="1:18" x14ac:dyDescent="0.25">
      <c r="A4954" s="25">
        <f t="shared" si="690"/>
        <v>551</v>
      </c>
      <c r="B4954" s="23">
        <f t="shared" si="691"/>
        <v>44584</v>
      </c>
      <c r="C4954" s="24">
        <v>23</v>
      </c>
      <c r="D4954" s="54" t="str">
        <f t="shared" si="692"/>
        <v>ASET</v>
      </c>
      <c r="E4954" s="178"/>
      <c r="F4954" s="179"/>
      <c r="G4954" s="177"/>
      <c r="H4954" s="177"/>
      <c r="I4954" s="169">
        <f t="shared" si="693"/>
        <v>0</v>
      </c>
      <c r="J4954" s="149" t="str" cm="1">
        <f t="array" ref="J4954">IF(ISERROR(INDEX('Non Compliance input'!$H$5:$H$156,MATCH(1,(A4954='Non Compliance input'!$A$5:$A$156)*(F4954&gt;='Non Compliance input'!$D$5:$D$156)*(E4954&lt;'Non Compliance input'!$E$5:$E$156)*('Non Compliance input'!$H$5:$H$156="Yes"),0))
),"","Yes")</f>
        <v/>
      </c>
      <c r="K4954" s="149">
        <f t="shared" si="694"/>
        <v>0</v>
      </c>
      <c r="L4954" s="162">
        <f t="shared" si="695"/>
        <v>0</v>
      </c>
      <c r="M4954" s="162" t="str" cm="1">
        <f t="array" ref="M4954">IF(ISERROR(INDEX('Non Compliance input'!$I$5:$I$156,MATCH(1,(A4954='Non Compliance input'!$A$5:$A$156)*(E4954&gt;='Non Compliance input'!$D$5:$D$156)*(F4954&lt;='Non Compliance input'!$E$5:$E$156)*('Non Compliance input'!$I$5:$I$156="Yes"),0))
),"","Yes")</f>
        <v/>
      </c>
      <c r="N4954" s="149" t="str">
        <f>IF(VLOOKUP($A4954,HourEndingOutage!$B$3:$F$746,5,0)="Outage","Outage","")</f>
        <v/>
      </c>
      <c r="O4954" s="18">
        <f t="shared" si="696"/>
        <v>0</v>
      </c>
      <c r="P4954" s="18" t="str">
        <f t="shared" si="697"/>
        <v/>
      </c>
      <c r="Q4954" s="18">
        <f t="shared" si="698"/>
        <v>0</v>
      </c>
      <c r="R4954" s="118"/>
    </row>
    <row r="4955" spans="1:18" x14ac:dyDescent="0.25">
      <c r="A4955" s="25">
        <f t="shared" si="690"/>
        <v>551</v>
      </c>
      <c r="B4955" s="23">
        <f t="shared" si="691"/>
        <v>44584</v>
      </c>
      <c r="C4955" s="24">
        <v>23</v>
      </c>
      <c r="D4955" s="54" t="str">
        <f t="shared" si="692"/>
        <v>ASET</v>
      </c>
      <c r="E4955" s="178"/>
      <c r="F4955" s="179"/>
      <c r="G4955" s="177"/>
      <c r="H4955" s="177"/>
      <c r="I4955" s="169">
        <f t="shared" si="693"/>
        <v>0</v>
      </c>
      <c r="J4955" s="149" t="str" cm="1">
        <f t="array" ref="J4955">IF(ISERROR(INDEX('Non Compliance input'!$H$5:$H$156,MATCH(1,(A4955='Non Compliance input'!$A$5:$A$156)*(F4955&gt;='Non Compliance input'!$D$5:$D$156)*(E4955&lt;'Non Compliance input'!$E$5:$E$156)*('Non Compliance input'!$H$5:$H$156="Yes"),0))
),"","Yes")</f>
        <v/>
      </c>
      <c r="K4955" s="149">
        <f t="shared" si="694"/>
        <v>0</v>
      </c>
      <c r="L4955" s="162">
        <f t="shared" si="695"/>
        <v>0</v>
      </c>
      <c r="M4955" s="162" t="str" cm="1">
        <f t="array" ref="M4955">IF(ISERROR(INDEX('Non Compliance input'!$I$5:$I$156,MATCH(1,(A4955='Non Compliance input'!$A$5:$A$156)*(E4955&gt;='Non Compliance input'!$D$5:$D$156)*(F4955&lt;='Non Compliance input'!$E$5:$E$156)*('Non Compliance input'!$I$5:$I$156="Yes"),0))
),"","Yes")</f>
        <v/>
      </c>
      <c r="N4955" s="149" t="str">
        <f>IF(VLOOKUP($A4955,HourEndingOutage!$B$3:$F$746,5,0)="Outage","Outage","")</f>
        <v/>
      </c>
      <c r="O4955" s="18">
        <f t="shared" si="696"/>
        <v>0</v>
      </c>
      <c r="P4955" s="18" t="str">
        <f t="shared" si="697"/>
        <v/>
      </c>
      <c r="Q4955" s="18">
        <f t="shared" si="698"/>
        <v>0</v>
      </c>
      <c r="R4955" s="118"/>
    </row>
    <row r="4956" spans="1:18" x14ac:dyDescent="0.25">
      <c r="A4956" s="25">
        <f t="shared" ref="A4956:A5019" si="699">IF(C4956=C4955,A4955,A4955+1)</f>
        <v>551</v>
      </c>
      <c r="B4956" s="23">
        <f t="shared" ref="B4956:B5019" si="700">IF(C4956&lt;C4955,B4955+1,B4955)</f>
        <v>44584</v>
      </c>
      <c r="C4956" s="24">
        <v>23</v>
      </c>
      <c r="D4956" s="54" t="str">
        <f t="shared" si="692"/>
        <v>ASET</v>
      </c>
      <c r="E4956" s="178"/>
      <c r="F4956" s="179"/>
      <c r="G4956" s="177"/>
      <c r="H4956" s="177"/>
      <c r="I4956" s="169">
        <f t="shared" si="693"/>
        <v>0</v>
      </c>
      <c r="J4956" s="149" t="str" cm="1">
        <f t="array" ref="J4956">IF(ISERROR(INDEX('Non Compliance input'!$H$5:$H$156,MATCH(1,(A4956='Non Compliance input'!$A$5:$A$156)*(F4956&gt;='Non Compliance input'!$D$5:$D$156)*(E4956&lt;'Non Compliance input'!$E$5:$E$156)*('Non Compliance input'!$H$5:$H$156="Yes"),0))
),"","Yes")</f>
        <v/>
      </c>
      <c r="K4956" s="149">
        <f t="shared" si="694"/>
        <v>0</v>
      </c>
      <c r="L4956" s="162">
        <f t="shared" si="695"/>
        <v>0</v>
      </c>
      <c r="M4956" s="162" t="str" cm="1">
        <f t="array" ref="M4956">IF(ISERROR(INDEX('Non Compliance input'!$I$5:$I$156,MATCH(1,(A4956='Non Compliance input'!$A$5:$A$156)*(E4956&gt;='Non Compliance input'!$D$5:$D$156)*(F4956&lt;='Non Compliance input'!$E$5:$E$156)*('Non Compliance input'!$I$5:$I$156="Yes"),0))
),"","Yes")</f>
        <v/>
      </c>
      <c r="N4956" s="149" t="str">
        <f>IF(VLOOKUP($A4956,HourEndingOutage!$B$3:$F$746,5,0)="Outage","Outage","")</f>
        <v/>
      </c>
      <c r="O4956" s="18">
        <f t="shared" si="696"/>
        <v>0</v>
      </c>
      <c r="P4956" s="18" t="str">
        <f t="shared" si="697"/>
        <v/>
      </c>
      <c r="Q4956" s="18">
        <f t="shared" si="698"/>
        <v>0</v>
      </c>
      <c r="R4956" s="118"/>
    </row>
    <row r="4957" spans="1:18" x14ac:dyDescent="0.25">
      <c r="A4957" s="25">
        <f t="shared" si="699"/>
        <v>551</v>
      </c>
      <c r="B4957" s="23">
        <f t="shared" si="700"/>
        <v>44584</v>
      </c>
      <c r="C4957" s="24">
        <v>23</v>
      </c>
      <c r="D4957" s="54" t="str">
        <f t="shared" si="692"/>
        <v>ASET</v>
      </c>
      <c r="E4957" s="178"/>
      <c r="F4957" s="179"/>
      <c r="G4957" s="177"/>
      <c r="H4957" s="177"/>
      <c r="I4957" s="169">
        <f t="shared" si="693"/>
        <v>0</v>
      </c>
      <c r="J4957" s="149" t="str" cm="1">
        <f t="array" ref="J4957">IF(ISERROR(INDEX('Non Compliance input'!$H$5:$H$156,MATCH(1,(A4957='Non Compliance input'!$A$5:$A$156)*(F4957&gt;='Non Compliance input'!$D$5:$D$156)*(E4957&lt;'Non Compliance input'!$E$5:$E$156)*('Non Compliance input'!$H$5:$H$156="Yes"),0))
),"","Yes")</f>
        <v/>
      </c>
      <c r="K4957" s="149">
        <f t="shared" si="694"/>
        <v>0</v>
      </c>
      <c r="L4957" s="162">
        <f t="shared" si="695"/>
        <v>0</v>
      </c>
      <c r="M4957" s="162" t="str" cm="1">
        <f t="array" ref="M4957">IF(ISERROR(INDEX('Non Compliance input'!$I$5:$I$156,MATCH(1,(A4957='Non Compliance input'!$A$5:$A$156)*(E4957&gt;='Non Compliance input'!$D$5:$D$156)*(F4957&lt;='Non Compliance input'!$E$5:$E$156)*('Non Compliance input'!$I$5:$I$156="Yes"),0))
),"","Yes")</f>
        <v/>
      </c>
      <c r="N4957" s="149" t="str">
        <f>IF(VLOOKUP($A4957,HourEndingOutage!$B$3:$F$746,5,0)="Outage","Outage","")</f>
        <v/>
      </c>
      <c r="O4957" s="18">
        <f t="shared" si="696"/>
        <v>0</v>
      </c>
      <c r="P4957" s="18" t="str">
        <f t="shared" si="697"/>
        <v/>
      </c>
      <c r="Q4957" s="18">
        <f t="shared" si="698"/>
        <v>0</v>
      </c>
      <c r="R4957" s="118"/>
    </row>
    <row r="4958" spans="1:18" x14ac:dyDescent="0.25">
      <c r="A4958" s="25">
        <f t="shared" si="699"/>
        <v>551</v>
      </c>
      <c r="B4958" s="23">
        <f t="shared" si="700"/>
        <v>44584</v>
      </c>
      <c r="C4958" s="24">
        <v>23</v>
      </c>
      <c r="D4958" s="54" t="str">
        <f t="shared" si="692"/>
        <v>ASET</v>
      </c>
      <c r="E4958" s="178"/>
      <c r="F4958" s="179"/>
      <c r="G4958" s="177"/>
      <c r="H4958" s="177"/>
      <c r="I4958" s="169">
        <f t="shared" si="693"/>
        <v>0</v>
      </c>
      <c r="J4958" s="149" t="str" cm="1">
        <f t="array" ref="J4958">IF(ISERROR(INDEX('Non Compliance input'!$H$5:$H$156,MATCH(1,(A4958='Non Compliance input'!$A$5:$A$156)*(F4958&gt;='Non Compliance input'!$D$5:$D$156)*(E4958&lt;'Non Compliance input'!$E$5:$E$156)*('Non Compliance input'!$H$5:$H$156="Yes"),0))
),"","Yes")</f>
        <v/>
      </c>
      <c r="K4958" s="149">
        <f t="shared" si="694"/>
        <v>0</v>
      </c>
      <c r="L4958" s="162">
        <f t="shared" si="695"/>
        <v>0</v>
      </c>
      <c r="M4958" s="162" t="str" cm="1">
        <f t="array" ref="M4958">IF(ISERROR(INDEX('Non Compliance input'!$I$5:$I$156,MATCH(1,(A4958='Non Compliance input'!$A$5:$A$156)*(E4958&gt;='Non Compliance input'!$D$5:$D$156)*(F4958&lt;='Non Compliance input'!$E$5:$E$156)*('Non Compliance input'!$I$5:$I$156="Yes"),0))
),"","Yes")</f>
        <v/>
      </c>
      <c r="N4958" s="149" t="str">
        <f>IF(VLOOKUP($A4958,HourEndingOutage!$B$3:$F$746,5,0)="Outage","Outage","")</f>
        <v/>
      </c>
      <c r="O4958" s="18">
        <f t="shared" si="696"/>
        <v>0</v>
      </c>
      <c r="P4958" s="18" t="str">
        <f t="shared" si="697"/>
        <v/>
      </c>
      <c r="Q4958" s="18">
        <f t="shared" si="698"/>
        <v>0</v>
      </c>
      <c r="R4958" s="118"/>
    </row>
    <row r="4959" spans="1:18" x14ac:dyDescent="0.25">
      <c r="A4959" s="25">
        <f t="shared" si="699"/>
        <v>551</v>
      </c>
      <c r="B4959" s="23">
        <f t="shared" si="700"/>
        <v>44584</v>
      </c>
      <c r="C4959" s="24">
        <v>23</v>
      </c>
      <c r="D4959" s="54" t="str">
        <f t="shared" si="692"/>
        <v>ASET</v>
      </c>
      <c r="E4959" s="178"/>
      <c r="F4959" s="179"/>
      <c r="G4959" s="177"/>
      <c r="H4959" s="177"/>
      <c r="I4959" s="169">
        <f t="shared" si="693"/>
        <v>0</v>
      </c>
      <c r="J4959" s="149" t="str" cm="1">
        <f t="array" ref="J4959">IF(ISERROR(INDEX('Non Compliance input'!$H$5:$H$156,MATCH(1,(A4959='Non Compliance input'!$A$5:$A$156)*(F4959&gt;='Non Compliance input'!$D$5:$D$156)*(E4959&lt;'Non Compliance input'!$E$5:$E$156)*('Non Compliance input'!$H$5:$H$156="Yes"),0))
),"","Yes")</f>
        <v/>
      </c>
      <c r="K4959" s="149">
        <f t="shared" si="694"/>
        <v>0</v>
      </c>
      <c r="L4959" s="162">
        <f t="shared" si="695"/>
        <v>0</v>
      </c>
      <c r="M4959" s="162" t="str" cm="1">
        <f t="array" ref="M4959">IF(ISERROR(INDEX('Non Compliance input'!$I$5:$I$156,MATCH(1,(A4959='Non Compliance input'!$A$5:$A$156)*(E4959&gt;='Non Compliance input'!$D$5:$D$156)*(F4959&lt;='Non Compliance input'!$E$5:$E$156)*('Non Compliance input'!$I$5:$I$156="Yes"),0))
),"","Yes")</f>
        <v/>
      </c>
      <c r="N4959" s="149" t="str">
        <f>IF(VLOOKUP($A4959,HourEndingOutage!$B$3:$F$746,5,0)="Outage","Outage","")</f>
        <v/>
      </c>
      <c r="O4959" s="18">
        <f t="shared" si="696"/>
        <v>0</v>
      </c>
      <c r="P4959" s="18" t="str">
        <f t="shared" si="697"/>
        <v/>
      </c>
      <c r="Q4959" s="18">
        <f t="shared" si="698"/>
        <v>0</v>
      </c>
      <c r="R4959" s="118"/>
    </row>
    <row r="4960" spans="1:18" x14ac:dyDescent="0.25">
      <c r="A4960" s="25">
        <f t="shared" si="699"/>
        <v>551</v>
      </c>
      <c r="B4960" s="23">
        <f t="shared" si="700"/>
        <v>44584</v>
      </c>
      <c r="C4960" s="24">
        <v>23</v>
      </c>
      <c r="D4960" s="54" t="str">
        <f t="shared" si="692"/>
        <v>ASET</v>
      </c>
      <c r="E4960" s="178"/>
      <c r="F4960" s="179"/>
      <c r="G4960" s="177"/>
      <c r="H4960" s="177"/>
      <c r="I4960" s="169">
        <f t="shared" si="693"/>
        <v>0</v>
      </c>
      <c r="J4960" s="149" t="str" cm="1">
        <f t="array" ref="J4960">IF(ISERROR(INDEX('Non Compliance input'!$H$5:$H$156,MATCH(1,(A4960='Non Compliance input'!$A$5:$A$156)*(F4960&gt;='Non Compliance input'!$D$5:$D$156)*(E4960&lt;'Non Compliance input'!$E$5:$E$156)*('Non Compliance input'!$H$5:$H$156="Yes"),0))
),"","Yes")</f>
        <v/>
      </c>
      <c r="K4960" s="149">
        <f t="shared" si="694"/>
        <v>0</v>
      </c>
      <c r="L4960" s="162">
        <f t="shared" si="695"/>
        <v>0</v>
      </c>
      <c r="M4960" s="162" t="str" cm="1">
        <f t="array" ref="M4960">IF(ISERROR(INDEX('Non Compliance input'!$I$5:$I$156,MATCH(1,(A4960='Non Compliance input'!$A$5:$A$156)*(E4960&gt;='Non Compliance input'!$D$5:$D$156)*(F4960&lt;='Non Compliance input'!$E$5:$E$156)*('Non Compliance input'!$I$5:$I$156="Yes"),0))
),"","Yes")</f>
        <v/>
      </c>
      <c r="N4960" s="149" t="str">
        <f>IF(VLOOKUP($A4960,HourEndingOutage!$B$3:$F$746,5,0)="Outage","Outage","")</f>
        <v/>
      </c>
      <c r="O4960" s="18">
        <f t="shared" si="696"/>
        <v>0</v>
      </c>
      <c r="P4960" s="18" t="str">
        <f t="shared" si="697"/>
        <v/>
      </c>
      <c r="Q4960" s="18">
        <f t="shared" si="698"/>
        <v>0</v>
      </c>
      <c r="R4960" s="118"/>
    </row>
    <row r="4961" spans="1:18" x14ac:dyDescent="0.25">
      <c r="A4961" s="25">
        <f t="shared" si="699"/>
        <v>551</v>
      </c>
      <c r="B4961" s="23">
        <f t="shared" si="700"/>
        <v>44584</v>
      </c>
      <c r="C4961" s="24">
        <v>23</v>
      </c>
      <c r="D4961" s="54" t="str">
        <f t="shared" si="692"/>
        <v>ASET</v>
      </c>
      <c r="E4961" s="178"/>
      <c r="F4961" s="179"/>
      <c r="G4961" s="177"/>
      <c r="H4961" s="177"/>
      <c r="I4961" s="169">
        <f t="shared" si="693"/>
        <v>0</v>
      </c>
      <c r="J4961" s="149" t="str" cm="1">
        <f t="array" ref="J4961">IF(ISERROR(INDEX('Non Compliance input'!$H$5:$H$156,MATCH(1,(A4961='Non Compliance input'!$A$5:$A$156)*(F4961&gt;='Non Compliance input'!$D$5:$D$156)*(E4961&lt;'Non Compliance input'!$E$5:$E$156)*('Non Compliance input'!$H$5:$H$156="Yes"),0))
),"","Yes")</f>
        <v/>
      </c>
      <c r="K4961" s="149">
        <f t="shared" si="694"/>
        <v>0</v>
      </c>
      <c r="L4961" s="162">
        <f t="shared" si="695"/>
        <v>0</v>
      </c>
      <c r="M4961" s="162" t="str" cm="1">
        <f t="array" ref="M4961">IF(ISERROR(INDEX('Non Compliance input'!$I$5:$I$156,MATCH(1,(A4961='Non Compliance input'!$A$5:$A$156)*(E4961&gt;='Non Compliance input'!$D$5:$D$156)*(F4961&lt;='Non Compliance input'!$E$5:$E$156)*('Non Compliance input'!$I$5:$I$156="Yes"),0))
),"","Yes")</f>
        <v/>
      </c>
      <c r="N4961" s="149" t="str">
        <f>IF(VLOOKUP($A4961,HourEndingOutage!$B$3:$F$746,5,0)="Outage","Outage","")</f>
        <v/>
      </c>
      <c r="O4961" s="18">
        <f t="shared" si="696"/>
        <v>0</v>
      </c>
      <c r="P4961" s="18" t="str">
        <f t="shared" si="697"/>
        <v/>
      </c>
      <c r="Q4961" s="18">
        <f t="shared" si="698"/>
        <v>0</v>
      </c>
      <c r="R4961" s="118"/>
    </row>
    <row r="4962" spans="1:18" x14ac:dyDescent="0.25">
      <c r="A4962" s="25">
        <f t="shared" si="699"/>
        <v>552</v>
      </c>
      <c r="B4962" s="23">
        <f t="shared" si="700"/>
        <v>44584</v>
      </c>
      <c r="C4962" s="24">
        <v>24</v>
      </c>
      <c r="D4962" s="54" t="str">
        <f t="shared" si="692"/>
        <v>ASET</v>
      </c>
      <c r="E4962" s="178"/>
      <c r="F4962" s="179"/>
      <c r="G4962" s="177"/>
      <c r="H4962" s="177"/>
      <c r="I4962" s="169">
        <f t="shared" si="693"/>
        <v>0</v>
      </c>
      <c r="J4962" s="149" t="str" cm="1">
        <f t="array" ref="J4962">IF(ISERROR(INDEX('Non Compliance input'!$H$5:$H$156,MATCH(1,(A4962='Non Compliance input'!$A$5:$A$156)*(F4962&gt;='Non Compliance input'!$D$5:$D$156)*(E4962&lt;'Non Compliance input'!$E$5:$E$156)*('Non Compliance input'!$H$5:$H$156="Yes"),0))
),"","Yes")</f>
        <v/>
      </c>
      <c r="K4962" s="149">
        <f t="shared" si="694"/>
        <v>0</v>
      </c>
      <c r="L4962" s="162">
        <f t="shared" si="695"/>
        <v>0</v>
      </c>
      <c r="M4962" s="162" t="str" cm="1">
        <f t="array" ref="M4962">IF(ISERROR(INDEX('Non Compliance input'!$I$5:$I$156,MATCH(1,(A4962='Non Compliance input'!$A$5:$A$156)*(E4962&gt;='Non Compliance input'!$D$5:$D$156)*(F4962&lt;='Non Compliance input'!$E$5:$E$156)*('Non Compliance input'!$I$5:$I$156="Yes"),0))
),"","Yes")</f>
        <v/>
      </c>
      <c r="N4962" s="149" t="str">
        <f>IF(VLOOKUP($A4962,HourEndingOutage!$B$3:$F$746,5,0)="Outage","Outage","")</f>
        <v/>
      </c>
      <c r="O4962" s="18">
        <f t="shared" si="696"/>
        <v>0</v>
      </c>
      <c r="P4962" s="18" t="str">
        <f t="shared" si="697"/>
        <v/>
      </c>
      <c r="Q4962" s="18">
        <f t="shared" si="698"/>
        <v>0</v>
      </c>
      <c r="R4962" s="118"/>
    </row>
    <row r="4963" spans="1:18" x14ac:dyDescent="0.25">
      <c r="A4963" s="25">
        <f t="shared" si="699"/>
        <v>552</v>
      </c>
      <c r="B4963" s="23">
        <f t="shared" si="700"/>
        <v>44584</v>
      </c>
      <c r="C4963" s="24">
        <v>24</v>
      </c>
      <c r="D4963" s="54" t="str">
        <f t="shared" si="692"/>
        <v>ASET</v>
      </c>
      <c r="E4963" s="178"/>
      <c r="F4963" s="179"/>
      <c r="G4963" s="177"/>
      <c r="H4963" s="177"/>
      <c r="I4963" s="169">
        <f t="shared" si="693"/>
        <v>0</v>
      </c>
      <c r="J4963" s="149" t="str" cm="1">
        <f t="array" ref="J4963">IF(ISERROR(INDEX('Non Compliance input'!$H$5:$H$156,MATCH(1,(A4963='Non Compliance input'!$A$5:$A$156)*(F4963&gt;='Non Compliance input'!$D$5:$D$156)*(E4963&lt;'Non Compliance input'!$E$5:$E$156)*('Non Compliance input'!$H$5:$H$156="Yes"),0))
),"","Yes")</f>
        <v/>
      </c>
      <c r="K4963" s="149">
        <f t="shared" si="694"/>
        <v>0</v>
      </c>
      <c r="L4963" s="162">
        <f t="shared" si="695"/>
        <v>0</v>
      </c>
      <c r="M4963" s="162" t="str" cm="1">
        <f t="array" ref="M4963">IF(ISERROR(INDEX('Non Compliance input'!$I$5:$I$156,MATCH(1,(A4963='Non Compliance input'!$A$5:$A$156)*(E4963&gt;='Non Compliance input'!$D$5:$D$156)*(F4963&lt;='Non Compliance input'!$E$5:$E$156)*('Non Compliance input'!$I$5:$I$156="Yes"),0))
),"","Yes")</f>
        <v/>
      </c>
      <c r="N4963" s="149" t="str">
        <f>IF(VLOOKUP($A4963,HourEndingOutage!$B$3:$F$746,5,0)="Outage","Outage","")</f>
        <v/>
      </c>
      <c r="O4963" s="18">
        <f t="shared" si="696"/>
        <v>0</v>
      </c>
      <c r="P4963" s="18" t="str">
        <f t="shared" si="697"/>
        <v/>
      </c>
      <c r="Q4963" s="18">
        <f t="shared" si="698"/>
        <v>0</v>
      </c>
      <c r="R4963" s="118"/>
    </row>
    <row r="4964" spans="1:18" x14ac:dyDescent="0.25">
      <c r="A4964" s="25">
        <f t="shared" si="699"/>
        <v>552</v>
      </c>
      <c r="B4964" s="23">
        <f t="shared" si="700"/>
        <v>44584</v>
      </c>
      <c r="C4964" s="24">
        <v>24</v>
      </c>
      <c r="D4964" s="54" t="str">
        <f t="shared" si="692"/>
        <v>ASET</v>
      </c>
      <c r="E4964" s="178"/>
      <c r="F4964" s="179"/>
      <c r="G4964" s="177"/>
      <c r="H4964" s="177"/>
      <c r="I4964" s="169">
        <f t="shared" si="693"/>
        <v>0</v>
      </c>
      <c r="J4964" s="149" t="str" cm="1">
        <f t="array" ref="J4964">IF(ISERROR(INDEX('Non Compliance input'!$H$5:$H$156,MATCH(1,(A4964='Non Compliance input'!$A$5:$A$156)*(F4964&gt;='Non Compliance input'!$D$5:$D$156)*(E4964&lt;'Non Compliance input'!$E$5:$E$156)*('Non Compliance input'!$H$5:$H$156="Yes"),0))
),"","Yes")</f>
        <v/>
      </c>
      <c r="K4964" s="149">
        <f t="shared" si="694"/>
        <v>0</v>
      </c>
      <c r="L4964" s="162">
        <f t="shared" si="695"/>
        <v>0</v>
      </c>
      <c r="M4964" s="162" t="str" cm="1">
        <f t="array" ref="M4964">IF(ISERROR(INDEX('Non Compliance input'!$I$5:$I$156,MATCH(1,(A4964='Non Compliance input'!$A$5:$A$156)*(E4964&gt;='Non Compliance input'!$D$5:$D$156)*(F4964&lt;='Non Compliance input'!$E$5:$E$156)*('Non Compliance input'!$I$5:$I$156="Yes"),0))
),"","Yes")</f>
        <v/>
      </c>
      <c r="N4964" s="149" t="str">
        <f>IF(VLOOKUP($A4964,HourEndingOutage!$B$3:$F$746,5,0)="Outage","Outage","")</f>
        <v/>
      </c>
      <c r="O4964" s="18">
        <f t="shared" si="696"/>
        <v>0</v>
      </c>
      <c r="P4964" s="18" t="str">
        <f t="shared" si="697"/>
        <v/>
      </c>
      <c r="Q4964" s="18">
        <f t="shared" si="698"/>
        <v>0</v>
      </c>
      <c r="R4964" s="118"/>
    </row>
    <row r="4965" spans="1:18" x14ac:dyDescent="0.25">
      <c r="A4965" s="25">
        <f t="shared" si="699"/>
        <v>552</v>
      </c>
      <c r="B4965" s="23">
        <f t="shared" si="700"/>
        <v>44584</v>
      </c>
      <c r="C4965" s="24">
        <v>24</v>
      </c>
      <c r="D4965" s="54" t="str">
        <f t="shared" si="692"/>
        <v>ASET</v>
      </c>
      <c r="E4965" s="178"/>
      <c r="F4965" s="179"/>
      <c r="G4965" s="177"/>
      <c r="H4965" s="177"/>
      <c r="I4965" s="169">
        <f t="shared" si="693"/>
        <v>0</v>
      </c>
      <c r="J4965" s="149" t="str" cm="1">
        <f t="array" ref="J4965">IF(ISERROR(INDEX('Non Compliance input'!$H$5:$H$156,MATCH(1,(A4965='Non Compliance input'!$A$5:$A$156)*(F4965&gt;='Non Compliance input'!$D$5:$D$156)*(E4965&lt;'Non Compliance input'!$E$5:$E$156)*('Non Compliance input'!$H$5:$H$156="Yes"),0))
),"","Yes")</f>
        <v/>
      </c>
      <c r="K4965" s="149">
        <f t="shared" si="694"/>
        <v>0</v>
      </c>
      <c r="L4965" s="162">
        <f t="shared" si="695"/>
        <v>0</v>
      </c>
      <c r="M4965" s="162" t="str" cm="1">
        <f t="array" ref="M4965">IF(ISERROR(INDEX('Non Compliance input'!$I$5:$I$156,MATCH(1,(A4965='Non Compliance input'!$A$5:$A$156)*(E4965&gt;='Non Compliance input'!$D$5:$D$156)*(F4965&lt;='Non Compliance input'!$E$5:$E$156)*('Non Compliance input'!$I$5:$I$156="Yes"),0))
),"","Yes")</f>
        <v/>
      </c>
      <c r="N4965" s="149" t="str">
        <f>IF(VLOOKUP($A4965,HourEndingOutage!$B$3:$F$746,5,0)="Outage","Outage","")</f>
        <v/>
      </c>
      <c r="O4965" s="18">
        <f t="shared" si="696"/>
        <v>0</v>
      </c>
      <c r="P4965" s="18" t="str">
        <f t="shared" si="697"/>
        <v/>
      </c>
      <c r="Q4965" s="18">
        <f t="shared" si="698"/>
        <v>0</v>
      </c>
      <c r="R4965" s="118"/>
    </row>
    <row r="4966" spans="1:18" x14ac:dyDescent="0.25">
      <c r="A4966" s="25">
        <f t="shared" si="699"/>
        <v>552</v>
      </c>
      <c r="B4966" s="23">
        <f t="shared" si="700"/>
        <v>44584</v>
      </c>
      <c r="C4966" s="24">
        <v>24</v>
      </c>
      <c r="D4966" s="54" t="str">
        <f t="shared" si="692"/>
        <v>ASET</v>
      </c>
      <c r="E4966" s="178"/>
      <c r="F4966" s="179"/>
      <c r="G4966" s="177"/>
      <c r="H4966" s="177"/>
      <c r="I4966" s="169">
        <f t="shared" si="693"/>
        <v>0</v>
      </c>
      <c r="J4966" s="149" t="str" cm="1">
        <f t="array" ref="J4966">IF(ISERROR(INDEX('Non Compliance input'!$H$5:$H$156,MATCH(1,(A4966='Non Compliance input'!$A$5:$A$156)*(F4966&gt;='Non Compliance input'!$D$5:$D$156)*(E4966&lt;'Non Compliance input'!$E$5:$E$156)*('Non Compliance input'!$H$5:$H$156="Yes"),0))
),"","Yes")</f>
        <v/>
      </c>
      <c r="K4966" s="149">
        <f t="shared" si="694"/>
        <v>0</v>
      </c>
      <c r="L4966" s="162">
        <f t="shared" si="695"/>
        <v>0</v>
      </c>
      <c r="M4966" s="162" t="str" cm="1">
        <f t="array" ref="M4966">IF(ISERROR(INDEX('Non Compliance input'!$I$5:$I$156,MATCH(1,(A4966='Non Compliance input'!$A$5:$A$156)*(E4966&gt;='Non Compliance input'!$D$5:$D$156)*(F4966&lt;='Non Compliance input'!$E$5:$E$156)*('Non Compliance input'!$I$5:$I$156="Yes"),0))
),"","Yes")</f>
        <v/>
      </c>
      <c r="N4966" s="149" t="str">
        <f>IF(VLOOKUP($A4966,HourEndingOutage!$B$3:$F$746,5,0)="Outage","Outage","")</f>
        <v/>
      </c>
      <c r="O4966" s="18">
        <f t="shared" si="696"/>
        <v>0</v>
      </c>
      <c r="P4966" s="18" t="str">
        <f t="shared" si="697"/>
        <v/>
      </c>
      <c r="Q4966" s="18">
        <f t="shared" si="698"/>
        <v>0</v>
      </c>
      <c r="R4966" s="118"/>
    </row>
    <row r="4967" spans="1:18" x14ac:dyDescent="0.25">
      <c r="A4967" s="25">
        <f t="shared" si="699"/>
        <v>552</v>
      </c>
      <c r="B4967" s="23">
        <f t="shared" si="700"/>
        <v>44584</v>
      </c>
      <c r="C4967" s="24">
        <v>24</v>
      </c>
      <c r="D4967" s="54" t="str">
        <f t="shared" si="692"/>
        <v>ASET</v>
      </c>
      <c r="E4967" s="178"/>
      <c r="F4967" s="179"/>
      <c r="G4967" s="177"/>
      <c r="H4967" s="177"/>
      <c r="I4967" s="169">
        <f t="shared" si="693"/>
        <v>0</v>
      </c>
      <c r="J4967" s="149" t="str" cm="1">
        <f t="array" ref="J4967">IF(ISERROR(INDEX('Non Compliance input'!$H$5:$H$156,MATCH(1,(A4967='Non Compliance input'!$A$5:$A$156)*(F4967&gt;='Non Compliance input'!$D$5:$D$156)*(E4967&lt;'Non Compliance input'!$E$5:$E$156)*('Non Compliance input'!$H$5:$H$156="Yes"),0))
),"","Yes")</f>
        <v/>
      </c>
      <c r="K4967" s="149">
        <f t="shared" si="694"/>
        <v>0</v>
      </c>
      <c r="L4967" s="162">
        <f t="shared" si="695"/>
        <v>0</v>
      </c>
      <c r="M4967" s="162" t="str" cm="1">
        <f t="array" ref="M4967">IF(ISERROR(INDEX('Non Compliance input'!$I$5:$I$156,MATCH(1,(A4967='Non Compliance input'!$A$5:$A$156)*(E4967&gt;='Non Compliance input'!$D$5:$D$156)*(F4967&lt;='Non Compliance input'!$E$5:$E$156)*('Non Compliance input'!$I$5:$I$156="Yes"),0))
),"","Yes")</f>
        <v/>
      </c>
      <c r="N4967" s="149" t="str">
        <f>IF(VLOOKUP($A4967,HourEndingOutage!$B$3:$F$746,5,0)="Outage","Outage","")</f>
        <v/>
      </c>
      <c r="O4967" s="18">
        <f t="shared" si="696"/>
        <v>0</v>
      </c>
      <c r="P4967" s="18" t="str">
        <f t="shared" si="697"/>
        <v/>
      </c>
      <c r="Q4967" s="18">
        <f t="shared" si="698"/>
        <v>0</v>
      </c>
      <c r="R4967" s="118"/>
    </row>
    <row r="4968" spans="1:18" x14ac:dyDescent="0.25">
      <c r="A4968" s="25">
        <f t="shared" si="699"/>
        <v>552</v>
      </c>
      <c r="B4968" s="23">
        <f t="shared" si="700"/>
        <v>44584</v>
      </c>
      <c r="C4968" s="24">
        <v>24</v>
      </c>
      <c r="D4968" s="54" t="str">
        <f t="shared" si="692"/>
        <v>ASET</v>
      </c>
      <c r="E4968" s="178"/>
      <c r="F4968" s="179"/>
      <c r="G4968" s="177"/>
      <c r="H4968" s="177"/>
      <c r="I4968" s="169">
        <f t="shared" si="693"/>
        <v>0</v>
      </c>
      <c r="J4968" s="149" t="str" cm="1">
        <f t="array" ref="J4968">IF(ISERROR(INDEX('Non Compliance input'!$H$5:$H$156,MATCH(1,(A4968='Non Compliance input'!$A$5:$A$156)*(F4968&gt;='Non Compliance input'!$D$5:$D$156)*(E4968&lt;'Non Compliance input'!$E$5:$E$156)*('Non Compliance input'!$H$5:$H$156="Yes"),0))
),"","Yes")</f>
        <v/>
      </c>
      <c r="K4968" s="149">
        <f t="shared" si="694"/>
        <v>0</v>
      </c>
      <c r="L4968" s="162">
        <f t="shared" si="695"/>
        <v>0</v>
      </c>
      <c r="M4968" s="162" t="str" cm="1">
        <f t="array" ref="M4968">IF(ISERROR(INDEX('Non Compliance input'!$I$5:$I$156,MATCH(1,(A4968='Non Compliance input'!$A$5:$A$156)*(E4968&gt;='Non Compliance input'!$D$5:$D$156)*(F4968&lt;='Non Compliance input'!$E$5:$E$156)*('Non Compliance input'!$I$5:$I$156="Yes"),0))
),"","Yes")</f>
        <v/>
      </c>
      <c r="N4968" s="149" t="str">
        <f>IF(VLOOKUP($A4968,HourEndingOutage!$B$3:$F$746,5,0)="Outage","Outage","")</f>
        <v/>
      </c>
      <c r="O4968" s="18">
        <f t="shared" si="696"/>
        <v>0</v>
      </c>
      <c r="P4968" s="18" t="str">
        <f t="shared" si="697"/>
        <v/>
      </c>
      <c r="Q4968" s="18">
        <f t="shared" si="698"/>
        <v>0</v>
      </c>
      <c r="R4968" s="118"/>
    </row>
    <row r="4969" spans="1:18" x14ac:dyDescent="0.25">
      <c r="A4969" s="25">
        <f t="shared" si="699"/>
        <v>552</v>
      </c>
      <c r="B4969" s="23">
        <f t="shared" si="700"/>
        <v>44584</v>
      </c>
      <c r="C4969" s="24">
        <v>24</v>
      </c>
      <c r="D4969" s="54" t="str">
        <f t="shared" si="692"/>
        <v>ASET</v>
      </c>
      <c r="E4969" s="178"/>
      <c r="F4969" s="179"/>
      <c r="G4969" s="177"/>
      <c r="H4969" s="177"/>
      <c r="I4969" s="169">
        <f t="shared" si="693"/>
        <v>0</v>
      </c>
      <c r="J4969" s="149" t="str" cm="1">
        <f t="array" ref="J4969">IF(ISERROR(INDEX('Non Compliance input'!$H$5:$H$156,MATCH(1,(A4969='Non Compliance input'!$A$5:$A$156)*(F4969&gt;='Non Compliance input'!$D$5:$D$156)*(E4969&lt;'Non Compliance input'!$E$5:$E$156)*('Non Compliance input'!$H$5:$H$156="Yes"),0))
),"","Yes")</f>
        <v/>
      </c>
      <c r="K4969" s="149">
        <f t="shared" si="694"/>
        <v>0</v>
      </c>
      <c r="L4969" s="162">
        <f t="shared" si="695"/>
        <v>0</v>
      </c>
      <c r="M4969" s="162" t="str" cm="1">
        <f t="array" ref="M4969">IF(ISERROR(INDEX('Non Compliance input'!$I$5:$I$156,MATCH(1,(A4969='Non Compliance input'!$A$5:$A$156)*(E4969&gt;='Non Compliance input'!$D$5:$D$156)*(F4969&lt;='Non Compliance input'!$E$5:$E$156)*('Non Compliance input'!$I$5:$I$156="Yes"),0))
),"","Yes")</f>
        <v/>
      </c>
      <c r="N4969" s="149" t="str">
        <f>IF(VLOOKUP($A4969,HourEndingOutage!$B$3:$F$746,5,0)="Outage","Outage","")</f>
        <v/>
      </c>
      <c r="O4969" s="18">
        <f t="shared" si="696"/>
        <v>0</v>
      </c>
      <c r="P4969" s="18" t="str">
        <f t="shared" si="697"/>
        <v/>
      </c>
      <c r="Q4969" s="18">
        <f t="shared" si="698"/>
        <v>0</v>
      </c>
      <c r="R4969" s="118"/>
    </row>
    <row r="4970" spans="1:18" x14ac:dyDescent="0.25">
      <c r="A4970" s="25">
        <f t="shared" si="699"/>
        <v>552</v>
      </c>
      <c r="B4970" s="23">
        <f t="shared" si="700"/>
        <v>44584</v>
      </c>
      <c r="C4970" s="24">
        <v>24</v>
      </c>
      <c r="D4970" s="54" t="str">
        <f t="shared" si="692"/>
        <v>ASET</v>
      </c>
      <c r="E4970" s="178"/>
      <c r="F4970" s="179"/>
      <c r="G4970" s="177"/>
      <c r="H4970" s="177"/>
      <c r="I4970" s="169">
        <f t="shared" si="693"/>
        <v>0</v>
      </c>
      <c r="J4970" s="149" t="str" cm="1">
        <f t="array" ref="J4970">IF(ISERROR(INDEX('Non Compliance input'!$H$5:$H$156,MATCH(1,(A4970='Non Compliance input'!$A$5:$A$156)*(F4970&gt;='Non Compliance input'!$D$5:$D$156)*(E4970&lt;'Non Compliance input'!$E$5:$E$156)*('Non Compliance input'!$H$5:$H$156="Yes"),0))
),"","Yes")</f>
        <v/>
      </c>
      <c r="K4970" s="149">
        <f t="shared" si="694"/>
        <v>0</v>
      </c>
      <c r="L4970" s="162">
        <f t="shared" si="695"/>
        <v>0</v>
      </c>
      <c r="M4970" s="162" t="str" cm="1">
        <f t="array" ref="M4970">IF(ISERROR(INDEX('Non Compliance input'!$I$5:$I$156,MATCH(1,(A4970='Non Compliance input'!$A$5:$A$156)*(E4970&gt;='Non Compliance input'!$D$5:$D$156)*(F4970&lt;='Non Compliance input'!$E$5:$E$156)*('Non Compliance input'!$I$5:$I$156="Yes"),0))
),"","Yes")</f>
        <v/>
      </c>
      <c r="N4970" s="149" t="str">
        <f>IF(VLOOKUP($A4970,HourEndingOutage!$B$3:$F$746,5,0)="Outage","Outage","")</f>
        <v/>
      </c>
      <c r="O4970" s="18">
        <f t="shared" si="696"/>
        <v>0</v>
      </c>
      <c r="P4970" s="18" t="str">
        <f t="shared" si="697"/>
        <v/>
      </c>
      <c r="Q4970" s="18">
        <f t="shared" si="698"/>
        <v>0</v>
      </c>
      <c r="R4970" s="118"/>
    </row>
    <row r="4971" spans="1:18" x14ac:dyDescent="0.25">
      <c r="A4971" s="25">
        <f t="shared" si="699"/>
        <v>553</v>
      </c>
      <c r="B4971" s="23">
        <f t="shared" si="700"/>
        <v>44585</v>
      </c>
      <c r="C4971" s="24">
        <v>1</v>
      </c>
      <c r="D4971" s="54" t="str">
        <f t="shared" si="692"/>
        <v>ASET</v>
      </c>
      <c r="E4971" s="178"/>
      <c r="F4971" s="179"/>
      <c r="G4971" s="177"/>
      <c r="H4971" s="177"/>
      <c r="I4971" s="169">
        <f t="shared" si="693"/>
        <v>0</v>
      </c>
      <c r="J4971" s="149" t="str" cm="1">
        <f t="array" ref="J4971">IF(ISERROR(INDEX('Non Compliance input'!$H$5:$H$156,MATCH(1,(A4971='Non Compliance input'!$A$5:$A$156)*(F4971&gt;='Non Compliance input'!$D$5:$D$156)*(E4971&lt;'Non Compliance input'!$E$5:$E$156)*('Non Compliance input'!$H$5:$H$156="Yes"),0))
),"","Yes")</f>
        <v/>
      </c>
      <c r="K4971" s="149">
        <f t="shared" si="694"/>
        <v>0</v>
      </c>
      <c r="L4971" s="162">
        <f t="shared" si="695"/>
        <v>0</v>
      </c>
      <c r="M4971" s="162" t="str" cm="1">
        <f t="array" ref="M4971">IF(ISERROR(INDEX('Non Compliance input'!$I$5:$I$156,MATCH(1,(A4971='Non Compliance input'!$A$5:$A$156)*(E4971&gt;='Non Compliance input'!$D$5:$D$156)*(F4971&lt;='Non Compliance input'!$E$5:$E$156)*('Non Compliance input'!$I$5:$I$156="Yes"),0))
),"","Yes")</f>
        <v/>
      </c>
      <c r="N4971" s="149" t="str">
        <f>IF(VLOOKUP($A4971,HourEndingOutage!$B$3:$F$746,5,0)="Outage","Outage","")</f>
        <v/>
      </c>
      <c r="O4971" s="18">
        <f t="shared" si="696"/>
        <v>0</v>
      </c>
      <c r="P4971" s="18" t="str">
        <f t="shared" si="697"/>
        <v/>
      </c>
      <c r="Q4971" s="18">
        <f t="shared" si="698"/>
        <v>0</v>
      </c>
      <c r="R4971" s="118"/>
    </row>
    <row r="4972" spans="1:18" x14ac:dyDescent="0.25">
      <c r="A4972" s="25">
        <f t="shared" si="699"/>
        <v>553</v>
      </c>
      <c r="B4972" s="23">
        <f t="shared" si="700"/>
        <v>44585</v>
      </c>
      <c r="C4972" s="24">
        <v>1</v>
      </c>
      <c r="D4972" s="54" t="str">
        <f t="shared" si="692"/>
        <v>ASET</v>
      </c>
      <c r="E4972" s="178"/>
      <c r="F4972" s="179"/>
      <c r="G4972" s="177"/>
      <c r="H4972" s="177"/>
      <c r="I4972" s="169">
        <f t="shared" si="693"/>
        <v>0</v>
      </c>
      <c r="J4972" s="149" t="str" cm="1">
        <f t="array" ref="J4972">IF(ISERROR(INDEX('Non Compliance input'!$H$5:$H$156,MATCH(1,(A4972='Non Compliance input'!$A$5:$A$156)*(F4972&gt;='Non Compliance input'!$D$5:$D$156)*(E4972&lt;'Non Compliance input'!$E$5:$E$156)*('Non Compliance input'!$H$5:$H$156="Yes"),0))
),"","Yes")</f>
        <v/>
      </c>
      <c r="K4972" s="149">
        <f t="shared" si="694"/>
        <v>0</v>
      </c>
      <c r="L4972" s="162">
        <f t="shared" si="695"/>
        <v>0</v>
      </c>
      <c r="M4972" s="162" t="str" cm="1">
        <f t="array" ref="M4972">IF(ISERROR(INDEX('Non Compliance input'!$I$5:$I$156,MATCH(1,(A4972='Non Compliance input'!$A$5:$A$156)*(E4972&gt;='Non Compliance input'!$D$5:$D$156)*(F4972&lt;='Non Compliance input'!$E$5:$E$156)*('Non Compliance input'!$I$5:$I$156="Yes"),0))
),"","Yes")</f>
        <v/>
      </c>
      <c r="N4972" s="149" t="str">
        <f>IF(VLOOKUP($A4972,HourEndingOutage!$B$3:$F$746,5,0)="Outage","Outage","")</f>
        <v/>
      </c>
      <c r="O4972" s="18">
        <f t="shared" si="696"/>
        <v>0</v>
      </c>
      <c r="P4972" s="18" t="str">
        <f t="shared" si="697"/>
        <v/>
      </c>
      <c r="Q4972" s="18">
        <f t="shared" si="698"/>
        <v>0</v>
      </c>
      <c r="R4972" s="118"/>
    </row>
    <row r="4973" spans="1:18" x14ac:dyDescent="0.25">
      <c r="A4973" s="25">
        <f t="shared" si="699"/>
        <v>553</v>
      </c>
      <c r="B4973" s="23">
        <f t="shared" si="700"/>
        <v>44585</v>
      </c>
      <c r="C4973" s="24">
        <v>1</v>
      </c>
      <c r="D4973" s="54" t="str">
        <f t="shared" si="692"/>
        <v>ASET</v>
      </c>
      <c r="E4973" s="178"/>
      <c r="F4973" s="179"/>
      <c r="G4973" s="177"/>
      <c r="H4973" s="177"/>
      <c r="I4973" s="169">
        <f t="shared" si="693"/>
        <v>0</v>
      </c>
      <c r="J4973" s="149" t="str" cm="1">
        <f t="array" ref="J4973">IF(ISERROR(INDEX('Non Compliance input'!$H$5:$H$156,MATCH(1,(A4973='Non Compliance input'!$A$5:$A$156)*(F4973&gt;='Non Compliance input'!$D$5:$D$156)*(E4973&lt;'Non Compliance input'!$E$5:$E$156)*('Non Compliance input'!$H$5:$H$156="Yes"),0))
),"","Yes")</f>
        <v/>
      </c>
      <c r="K4973" s="149">
        <f t="shared" si="694"/>
        <v>0</v>
      </c>
      <c r="L4973" s="162">
        <f t="shared" si="695"/>
        <v>0</v>
      </c>
      <c r="M4973" s="162" t="str" cm="1">
        <f t="array" ref="M4973">IF(ISERROR(INDEX('Non Compliance input'!$I$5:$I$156,MATCH(1,(A4973='Non Compliance input'!$A$5:$A$156)*(E4973&gt;='Non Compliance input'!$D$5:$D$156)*(F4973&lt;='Non Compliance input'!$E$5:$E$156)*('Non Compliance input'!$I$5:$I$156="Yes"),0))
),"","Yes")</f>
        <v/>
      </c>
      <c r="N4973" s="149" t="str">
        <f>IF(VLOOKUP($A4973,HourEndingOutage!$B$3:$F$746,5,0)="Outage","Outage","")</f>
        <v/>
      </c>
      <c r="O4973" s="18">
        <f t="shared" si="696"/>
        <v>0</v>
      </c>
      <c r="P4973" s="18" t="str">
        <f t="shared" si="697"/>
        <v/>
      </c>
      <c r="Q4973" s="18">
        <f t="shared" si="698"/>
        <v>0</v>
      </c>
      <c r="R4973" s="118"/>
    </row>
    <row r="4974" spans="1:18" x14ac:dyDescent="0.25">
      <c r="A4974" s="25">
        <f t="shared" si="699"/>
        <v>553</v>
      </c>
      <c r="B4974" s="23">
        <f t="shared" si="700"/>
        <v>44585</v>
      </c>
      <c r="C4974" s="24">
        <v>1</v>
      </c>
      <c r="D4974" s="54" t="str">
        <f t="shared" si="692"/>
        <v>ASET</v>
      </c>
      <c r="E4974" s="178"/>
      <c r="F4974" s="179"/>
      <c r="G4974" s="177"/>
      <c r="H4974" s="177"/>
      <c r="I4974" s="169">
        <f t="shared" si="693"/>
        <v>0</v>
      </c>
      <c r="J4974" s="149" t="str" cm="1">
        <f t="array" ref="J4974">IF(ISERROR(INDEX('Non Compliance input'!$H$5:$H$156,MATCH(1,(A4974='Non Compliance input'!$A$5:$A$156)*(F4974&gt;='Non Compliance input'!$D$5:$D$156)*(E4974&lt;'Non Compliance input'!$E$5:$E$156)*('Non Compliance input'!$H$5:$H$156="Yes"),0))
),"","Yes")</f>
        <v/>
      </c>
      <c r="K4974" s="149">
        <f t="shared" si="694"/>
        <v>0</v>
      </c>
      <c r="L4974" s="162">
        <f t="shared" si="695"/>
        <v>0</v>
      </c>
      <c r="M4974" s="162" t="str" cm="1">
        <f t="array" ref="M4974">IF(ISERROR(INDEX('Non Compliance input'!$I$5:$I$156,MATCH(1,(A4974='Non Compliance input'!$A$5:$A$156)*(E4974&gt;='Non Compliance input'!$D$5:$D$156)*(F4974&lt;='Non Compliance input'!$E$5:$E$156)*('Non Compliance input'!$I$5:$I$156="Yes"),0))
),"","Yes")</f>
        <v/>
      </c>
      <c r="N4974" s="149" t="str">
        <f>IF(VLOOKUP($A4974,HourEndingOutage!$B$3:$F$746,5,0)="Outage","Outage","")</f>
        <v/>
      </c>
      <c r="O4974" s="18">
        <f t="shared" si="696"/>
        <v>0</v>
      </c>
      <c r="P4974" s="18" t="str">
        <f t="shared" si="697"/>
        <v/>
      </c>
      <c r="Q4974" s="18">
        <f t="shared" si="698"/>
        <v>0</v>
      </c>
      <c r="R4974" s="118"/>
    </row>
    <row r="4975" spans="1:18" x14ac:dyDescent="0.25">
      <c r="A4975" s="25">
        <f t="shared" si="699"/>
        <v>553</v>
      </c>
      <c r="B4975" s="23">
        <f t="shared" si="700"/>
        <v>44585</v>
      </c>
      <c r="C4975" s="24">
        <v>1</v>
      </c>
      <c r="D4975" s="54" t="str">
        <f t="shared" si="692"/>
        <v>ASET</v>
      </c>
      <c r="E4975" s="178"/>
      <c r="F4975" s="179"/>
      <c r="G4975" s="177"/>
      <c r="H4975" s="177"/>
      <c r="I4975" s="169">
        <f t="shared" si="693"/>
        <v>0</v>
      </c>
      <c r="J4975" s="149" t="str" cm="1">
        <f t="array" ref="J4975">IF(ISERROR(INDEX('Non Compliance input'!$H$5:$H$156,MATCH(1,(A4975='Non Compliance input'!$A$5:$A$156)*(F4975&gt;='Non Compliance input'!$D$5:$D$156)*(E4975&lt;'Non Compliance input'!$E$5:$E$156)*('Non Compliance input'!$H$5:$H$156="Yes"),0))
),"","Yes")</f>
        <v/>
      </c>
      <c r="K4975" s="149">
        <f t="shared" si="694"/>
        <v>0</v>
      </c>
      <c r="L4975" s="162">
        <f t="shared" si="695"/>
        <v>0</v>
      </c>
      <c r="M4975" s="162" t="str" cm="1">
        <f t="array" ref="M4975">IF(ISERROR(INDEX('Non Compliance input'!$I$5:$I$156,MATCH(1,(A4975='Non Compliance input'!$A$5:$A$156)*(E4975&gt;='Non Compliance input'!$D$5:$D$156)*(F4975&lt;='Non Compliance input'!$E$5:$E$156)*('Non Compliance input'!$I$5:$I$156="Yes"),0))
),"","Yes")</f>
        <v/>
      </c>
      <c r="N4975" s="149" t="str">
        <f>IF(VLOOKUP($A4975,HourEndingOutage!$B$3:$F$746,5,0)="Outage","Outage","")</f>
        <v/>
      </c>
      <c r="O4975" s="18">
        <f t="shared" si="696"/>
        <v>0</v>
      </c>
      <c r="P4975" s="18" t="str">
        <f t="shared" si="697"/>
        <v/>
      </c>
      <c r="Q4975" s="18">
        <f t="shared" si="698"/>
        <v>0</v>
      </c>
      <c r="R4975" s="118"/>
    </row>
    <row r="4976" spans="1:18" x14ac:dyDescent="0.25">
      <c r="A4976" s="25">
        <f t="shared" si="699"/>
        <v>553</v>
      </c>
      <c r="B4976" s="23">
        <f t="shared" si="700"/>
        <v>44585</v>
      </c>
      <c r="C4976" s="24">
        <v>1</v>
      </c>
      <c r="D4976" s="54" t="str">
        <f t="shared" si="692"/>
        <v>ASET</v>
      </c>
      <c r="E4976" s="178"/>
      <c r="F4976" s="179"/>
      <c r="G4976" s="177"/>
      <c r="H4976" s="177"/>
      <c r="I4976" s="169">
        <f t="shared" si="693"/>
        <v>0</v>
      </c>
      <c r="J4976" s="149" t="str" cm="1">
        <f t="array" ref="J4976">IF(ISERROR(INDEX('Non Compliance input'!$H$5:$H$156,MATCH(1,(A4976='Non Compliance input'!$A$5:$A$156)*(F4976&gt;='Non Compliance input'!$D$5:$D$156)*(E4976&lt;'Non Compliance input'!$E$5:$E$156)*('Non Compliance input'!$H$5:$H$156="Yes"),0))
),"","Yes")</f>
        <v/>
      </c>
      <c r="K4976" s="149">
        <f t="shared" si="694"/>
        <v>0</v>
      </c>
      <c r="L4976" s="162">
        <f t="shared" si="695"/>
        <v>0</v>
      </c>
      <c r="M4976" s="162" t="str" cm="1">
        <f t="array" ref="M4976">IF(ISERROR(INDEX('Non Compliance input'!$I$5:$I$156,MATCH(1,(A4976='Non Compliance input'!$A$5:$A$156)*(E4976&gt;='Non Compliance input'!$D$5:$D$156)*(F4976&lt;='Non Compliance input'!$E$5:$E$156)*('Non Compliance input'!$I$5:$I$156="Yes"),0))
),"","Yes")</f>
        <v/>
      </c>
      <c r="N4976" s="149" t="str">
        <f>IF(VLOOKUP($A4976,HourEndingOutage!$B$3:$F$746,5,0)="Outage","Outage","")</f>
        <v/>
      </c>
      <c r="O4976" s="18">
        <f t="shared" si="696"/>
        <v>0</v>
      </c>
      <c r="P4976" s="18" t="str">
        <f t="shared" si="697"/>
        <v/>
      </c>
      <c r="Q4976" s="18">
        <f t="shared" si="698"/>
        <v>0</v>
      </c>
      <c r="R4976" s="118"/>
    </row>
    <row r="4977" spans="1:18" x14ac:dyDescent="0.25">
      <c r="A4977" s="25">
        <f t="shared" si="699"/>
        <v>553</v>
      </c>
      <c r="B4977" s="23">
        <f t="shared" si="700"/>
        <v>44585</v>
      </c>
      <c r="C4977" s="24">
        <v>1</v>
      </c>
      <c r="D4977" s="54" t="str">
        <f t="shared" si="692"/>
        <v>ASET</v>
      </c>
      <c r="E4977" s="178"/>
      <c r="F4977" s="179"/>
      <c r="G4977" s="177"/>
      <c r="H4977" s="177"/>
      <c r="I4977" s="169">
        <f t="shared" si="693"/>
        <v>0</v>
      </c>
      <c r="J4977" s="149" t="str" cm="1">
        <f t="array" ref="J4977">IF(ISERROR(INDEX('Non Compliance input'!$H$5:$H$156,MATCH(1,(A4977='Non Compliance input'!$A$5:$A$156)*(F4977&gt;='Non Compliance input'!$D$5:$D$156)*(E4977&lt;'Non Compliance input'!$E$5:$E$156)*('Non Compliance input'!$H$5:$H$156="Yes"),0))
),"","Yes")</f>
        <v/>
      </c>
      <c r="K4977" s="149">
        <f t="shared" si="694"/>
        <v>0</v>
      </c>
      <c r="L4977" s="162">
        <f t="shared" si="695"/>
        <v>0</v>
      </c>
      <c r="M4977" s="162" t="str" cm="1">
        <f t="array" ref="M4977">IF(ISERROR(INDEX('Non Compliance input'!$I$5:$I$156,MATCH(1,(A4977='Non Compliance input'!$A$5:$A$156)*(E4977&gt;='Non Compliance input'!$D$5:$D$156)*(F4977&lt;='Non Compliance input'!$E$5:$E$156)*('Non Compliance input'!$I$5:$I$156="Yes"),0))
),"","Yes")</f>
        <v/>
      </c>
      <c r="N4977" s="149" t="str">
        <f>IF(VLOOKUP($A4977,HourEndingOutage!$B$3:$F$746,5,0)="Outage","Outage","")</f>
        <v/>
      </c>
      <c r="O4977" s="18">
        <f t="shared" si="696"/>
        <v>0</v>
      </c>
      <c r="P4977" s="18" t="str">
        <f t="shared" si="697"/>
        <v/>
      </c>
      <c r="Q4977" s="18">
        <f t="shared" si="698"/>
        <v>0</v>
      </c>
      <c r="R4977" s="118"/>
    </row>
    <row r="4978" spans="1:18" x14ac:dyDescent="0.25">
      <c r="A4978" s="25">
        <f t="shared" si="699"/>
        <v>553</v>
      </c>
      <c r="B4978" s="23">
        <f t="shared" si="700"/>
        <v>44585</v>
      </c>
      <c r="C4978" s="24">
        <v>1</v>
      </c>
      <c r="D4978" s="54" t="str">
        <f t="shared" si="692"/>
        <v>ASET</v>
      </c>
      <c r="E4978" s="178"/>
      <c r="F4978" s="179"/>
      <c r="G4978" s="177"/>
      <c r="H4978" s="177"/>
      <c r="I4978" s="169">
        <f t="shared" si="693"/>
        <v>0</v>
      </c>
      <c r="J4978" s="149" t="str" cm="1">
        <f t="array" ref="J4978">IF(ISERROR(INDEX('Non Compliance input'!$H$5:$H$156,MATCH(1,(A4978='Non Compliance input'!$A$5:$A$156)*(F4978&gt;='Non Compliance input'!$D$5:$D$156)*(E4978&lt;'Non Compliance input'!$E$5:$E$156)*('Non Compliance input'!$H$5:$H$156="Yes"),0))
),"","Yes")</f>
        <v/>
      </c>
      <c r="K4978" s="149">
        <f t="shared" si="694"/>
        <v>0</v>
      </c>
      <c r="L4978" s="162">
        <f t="shared" si="695"/>
        <v>0</v>
      </c>
      <c r="M4978" s="162" t="str" cm="1">
        <f t="array" ref="M4978">IF(ISERROR(INDEX('Non Compliance input'!$I$5:$I$156,MATCH(1,(A4978='Non Compliance input'!$A$5:$A$156)*(E4978&gt;='Non Compliance input'!$D$5:$D$156)*(F4978&lt;='Non Compliance input'!$E$5:$E$156)*('Non Compliance input'!$I$5:$I$156="Yes"),0))
),"","Yes")</f>
        <v/>
      </c>
      <c r="N4978" s="149" t="str">
        <f>IF(VLOOKUP($A4978,HourEndingOutage!$B$3:$F$746,5,0)="Outage","Outage","")</f>
        <v/>
      </c>
      <c r="O4978" s="18">
        <f t="shared" si="696"/>
        <v>0</v>
      </c>
      <c r="P4978" s="18" t="str">
        <f t="shared" si="697"/>
        <v/>
      </c>
      <c r="Q4978" s="18">
        <f t="shared" si="698"/>
        <v>0</v>
      </c>
      <c r="R4978" s="118"/>
    </row>
    <row r="4979" spans="1:18" x14ac:dyDescent="0.25">
      <c r="A4979" s="25">
        <f t="shared" si="699"/>
        <v>553</v>
      </c>
      <c r="B4979" s="23">
        <f t="shared" si="700"/>
        <v>44585</v>
      </c>
      <c r="C4979" s="24">
        <v>1</v>
      </c>
      <c r="D4979" s="54" t="str">
        <f t="shared" si="692"/>
        <v>ASET</v>
      </c>
      <c r="E4979" s="178"/>
      <c r="F4979" s="179"/>
      <c r="G4979" s="177"/>
      <c r="H4979" s="177"/>
      <c r="I4979" s="169">
        <f t="shared" si="693"/>
        <v>0</v>
      </c>
      <c r="J4979" s="149" t="str" cm="1">
        <f t="array" ref="J4979">IF(ISERROR(INDEX('Non Compliance input'!$H$5:$H$156,MATCH(1,(A4979='Non Compliance input'!$A$5:$A$156)*(F4979&gt;='Non Compliance input'!$D$5:$D$156)*(E4979&lt;'Non Compliance input'!$E$5:$E$156)*('Non Compliance input'!$H$5:$H$156="Yes"),0))
),"","Yes")</f>
        <v/>
      </c>
      <c r="K4979" s="149">
        <f t="shared" si="694"/>
        <v>0</v>
      </c>
      <c r="L4979" s="162">
        <f t="shared" si="695"/>
        <v>0</v>
      </c>
      <c r="M4979" s="162" t="str" cm="1">
        <f t="array" ref="M4979">IF(ISERROR(INDEX('Non Compliance input'!$I$5:$I$156,MATCH(1,(A4979='Non Compliance input'!$A$5:$A$156)*(E4979&gt;='Non Compliance input'!$D$5:$D$156)*(F4979&lt;='Non Compliance input'!$E$5:$E$156)*('Non Compliance input'!$I$5:$I$156="Yes"),0))
),"","Yes")</f>
        <v/>
      </c>
      <c r="N4979" s="149" t="str">
        <f>IF(VLOOKUP($A4979,HourEndingOutage!$B$3:$F$746,5,0)="Outage","Outage","")</f>
        <v/>
      </c>
      <c r="O4979" s="18">
        <f t="shared" si="696"/>
        <v>0</v>
      </c>
      <c r="P4979" s="18" t="str">
        <f t="shared" si="697"/>
        <v/>
      </c>
      <c r="Q4979" s="18">
        <f t="shared" si="698"/>
        <v>0</v>
      </c>
      <c r="R4979" s="118"/>
    </row>
    <row r="4980" spans="1:18" x14ac:dyDescent="0.25">
      <c r="A4980" s="25">
        <f t="shared" si="699"/>
        <v>554</v>
      </c>
      <c r="B4980" s="23">
        <f t="shared" si="700"/>
        <v>44585</v>
      </c>
      <c r="C4980" s="24">
        <v>2</v>
      </c>
      <c r="D4980" s="54" t="str">
        <f t="shared" si="692"/>
        <v>ASET</v>
      </c>
      <c r="E4980" s="178"/>
      <c r="F4980" s="179"/>
      <c r="G4980" s="177"/>
      <c r="H4980" s="177"/>
      <c r="I4980" s="169">
        <f t="shared" si="693"/>
        <v>0</v>
      </c>
      <c r="J4980" s="149" t="str" cm="1">
        <f t="array" ref="J4980">IF(ISERROR(INDEX('Non Compliance input'!$H$5:$H$156,MATCH(1,(A4980='Non Compliance input'!$A$5:$A$156)*(F4980&gt;='Non Compliance input'!$D$5:$D$156)*(E4980&lt;'Non Compliance input'!$E$5:$E$156)*('Non Compliance input'!$H$5:$H$156="Yes"),0))
),"","Yes")</f>
        <v/>
      </c>
      <c r="K4980" s="149">
        <f t="shared" si="694"/>
        <v>0</v>
      </c>
      <c r="L4980" s="162">
        <f t="shared" si="695"/>
        <v>0</v>
      </c>
      <c r="M4980" s="162" t="str" cm="1">
        <f t="array" ref="M4980">IF(ISERROR(INDEX('Non Compliance input'!$I$5:$I$156,MATCH(1,(A4980='Non Compliance input'!$A$5:$A$156)*(E4980&gt;='Non Compliance input'!$D$5:$D$156)*(F4980&lt;='Non Compliance input'!$E$5:$E$156)*('Non Compliance input'!$I$5:$I$156="Yes"),0))
),"","Yes")</f>
        <v/>
      </c>
      <c r="N4980" s="149" t="str">
        <f>IF(VLOOKUP($A4980,HourEndingOutage!$B$3:$F$746,5,0)="Outage","Outage","")</f>
        <v/>
      </c>
      <c r="O4980" s="18">
        <f t="shared" si="696"/>
        <v>0</v>
      </c>
      <c r="P4980" s="18" t="str">
        <f t="shared" si="697"/>
        <v/>
      </c>
      <c r="Q4980" s="18">
        <f t="shared" si="698"/>
        <v>0</v>
      </c>
      <c r="R4980" s="118"/>
    </row>
    <row r="4981" spans="1:18" x14ac:dyDescent="0.25">
      <c r="A4981" s="25">
        <f t="shared" si="699"/>
        <v>554</v>
      </c>
      <c r="B4981" s="23">
        <f t="shared" si="700"/>
        <v>44585</v>
      </c>
      <c r="C4981" s="24">
        <v>2</v>
      </c>
      <c r="D4981" s="54" t="str">
        <f t="shared" si="692"/>
        <v>ASET</v>
      </c>
      <c r="E4981" s="178"/>
      <c r="F4981" s="179"/>
      <c r="G4981" s="177"/>
      <c r="H4981" s="177"/>
      <c r="I4981" s="169">
        <f t="shared" si="693"/>
        <v>0</v>
      </c>
      <c r="J4981" s="149" t="str" cm="1">
        <f t="array" ref="J4981">IF(ISERROR(INDEX('Non Compliance input'!$H$5:$H$156,MATCH(1,(A4981='Non Compliance input'!$A$5:$A$156)*(F4981&gt;='Non Compliance input'!$D$5:$D$156)*(E4981&lt;'Non Compliance input'!$E$5:$E$156)*('Non Compliance input'!$H$5:$H$156="Yes"),0))
),"","Yes")</f>
        <v/>
      </c>
      <c r="K4981" s="149">
        <f t="shared" si="694"/>
        <v>0</v>
      </c>
      <c r="L4981" s="162">
        <f t="shared" si="695"/>
        <v>0</v>
      </c>
      <c r="M4981" s="162" t="str" cm="1">
        <f t="array" ref="M4981">IF(ISERROR(INDEX('Non Compliance input'!$I$5:$I$156,MATCH(1,(A4981='Non Compliance input'!$A$5:$A$156)*(E4981&gt;='Non Compliance input'!$D$5:$D$156)*(F4981&lt;='Non Compliance input'!$E$5:$E$156)*('Non Compliance input'!$I$5:$I$156="Yes"),0))
),"","Yes")</f>
        <v/>
      </c>
      <c r="N4981" s="149" t="str">
        <f>IF(VLOOKUP($A4981,HourEndingOutage!$B$3:$F$746,5,0)="Outage","Outage","")</f>
        <v/>
      </c>
      <c r="O4981" s="18">
        <f t="shared" si="696"/>
        <v>0</v>
      </c>
      <c r="P4981" s="18" t="str">
        <f t="shared" si="697"/>
        <v/>
      </c>
      <c r="Q4981" s="18">
        <f t="shared" si="698"/>
        <v>0</v>
      </c>
      <c r="R4981" s="118"/>
    </row>
    <row r="4982" spans="1:18" x14ac:dyDescent="0.25">
      <c r="A4982" s="25">
        <f t="shared" si="699"/>
        <v>554</v>
      </c>
      <c r="B4982" s="23">
        <f t="shared" si="700"/>
        <v>44585</v>
      </c>
      <c r="C4982" s="24">
        <v>2</v>
      </c>
      <c r="D4982" s="54" t="str">
        <f t="shared" si="692"/>
        <v>ASET</v>
      </c>
      <c r="E4982" s="178"/>
      <c r="F4982" s="179"/>
      <c r="G4982" s="177"/>
      <c r="H4982" s="177"/>
      <c r="I4982" s="169">
        <f t="shared" si="693"/>
        <v>0</v>
      </c>
      <c r="J4982" s="149" t="str" cm="1">
        <f t="array" ref="J4982">IF(ISERROR(INDEX('Non Compliance input'!$H$5:$H$156,MATCH(1,(A4982='Non Compliance input'!$A$5:$A$156)*(F4982&gt;='Non Compliance input'!$D$5:$D$156)*(E4982&lt;'Non Compliance input'!$E$5:$E$156)*('Non Compliance input'!$H$5:$H$156="Yes"),0))
),"","Yes")</f>
        <v/>
      </c>
      <c r="K4982" s="149">
        <f t="shared" si="694"/>
        <v>0</v>
      </c>
      <c r="L4982" s="162">
        <f t="shared" si="695"/>
        <v>0</v>
      </c>
      <c r="M4982" s="162" t="str" cm="1">
        <f t="array" ref="M4982">IF(ISERROR(INDEX('Non Compliance input'!$I$5:$I$156,MATCH(1,(A4982='Non Compliance input'!$A$5:$A$156)*(E4982&gt;='Non Compliance input'!$D$5:$D$156)*(F4982&lt;='Non Compliance input'!$E$5:$E$156)*('Non Compliance input'!$I$5:$I$156="Yes"),0))
),"","Yes")</f>
        <v/>
      </c>
      <c r="N4982" s="149" t="str">
        <f>IF(VLOOKUP($A4982,HourEndingOutage!$B$3:$F$746,5,0)="Outage","Outage","")</f>
        <v/>
      </c>
      <c r="O4982" s="18">
        <f t="shared" si="696"/>
        <v>0</v>
      </c>
      <c r="P4982" s="18" t="str">
        <f t="shared" si="697"/>
        <v/>
      </c>
      <c r="Q4982" s="18">
        <f t="shared" si="698"/>
        <v>0</v>
      </c>
      <c r="R4982" s="118"/>
    </row>
    <row r="4983" spans="1:18" x14ac:dyDescent="0.25">
      <c r="A4983" s="25">
        <f t="shared" si="699"/>
        <v>554</v>
      </c>
      <c r="B4983" s="23">
        <f t="shared" si="700"/>
        <v>44585</v>
      </c>
      <c r="C4983" s="24">
        <v>2</v>
      </c>
      <c r="D4983" s="54" t="str">
        <f t="shared" si="692"/>
        <v>ASET</v>
      </c>
      <c r="E4983" s="178"/>
      <c r="F4983" s="179"/>
      <c r="G4983" s="177"/>
      <c r="H4983" s="177"/>
      <c r="I4983" s="169">
        <f t="shared" si="693"/>
        <v>0</v>
      </c>
      <c r="J4983" s="149" t="str" cm="1">
        <f t="array" ref="J4983">IF(ISERROR(INDEX('Non Compliance input'!$H$5:$H$156,MATCH(1,(A4983='Non Compliance input'!$A$5:$A$156)*(F4983&gt;='Non Compliance input'!$D$5:$D$156)*(E4983&lt;'Non Compliance input'!$E$5:$E$156)*('Non Compliance input'!$H$5:$H$156="Yes"),0))
),"","Yes")</f>
        <v/>
      </c>
      <c r="K4983" s="149">
        <f t="shared" si="694"/>
        <v>0</v>
      </c>
      <c r="L4983" s="162">
        <f t="shared" si="695"/>
        <v>0</v>
      </c>
      <c r="M4983" s="162" t="str" cm="1">
        <f t="array" ref="M4983">IF(ISERROR(INDEX('Non Compliance input'!$I$5:$I$156,MATCH(1,(A4983='Non Compliance input'!$A$5:$A$156)*(E4983&gt;='Non Compliance input'!$D$5:$D$156)*(F4983&lt;='Non Compliance input'!$E$5:$E$156)*('Non Compliance input'!$I$5:$I$156="Yes"),0))
),"","Yes")</f>
        <v/>
      </c>
      <c r="N4983" s="149" t="str">
        <f>IF(VLOOKUP($A4983,HourEndingOutage!$B$3:$F$746,5,0)="Outage","Outage","")</f>
        <v/>
      </c>
      <c r="O4983" s="18">
        <f t="shared" si="696"/>
        <v>0</v>
      </c>
      <c r="P4983" s="18" t="str">
        <f t="shared" si="697"/>
        <v/>
      </c>
      <c r="Q4983" s="18">
        <f t="shared" si="698"/>
        <v>0</v>
      </c>
      <c r="R4983" s="118"/>
    </row>
    <row r="4984" spans="1:18" x14ac:dyDescent="0.25">
      <c r="A4984" s="25">
        <f t="shared" si="699"/>
        <v>554</v>
      </c>
      <c r="B4984" s="23">
        <f t="shared" si="700"/>
        <v>44585</v>
      </c>
      <c r="C4984" s="24">
        <v>2</v>
      </c>
      <c r="D4984" s="54" t="str">
        <f t="shared" si="692"/>
        <v>ASET</v>
      </c>
      <c r="E4984" s="178"/>
      <c r="F4984" s="179"/>
      <c r="G4984" s="177"/>
      <c r="H4984" s="177"/>
      <c r="I4984" s="169">
        <f t="shared" si="693"/>
        <v>0</v>
      </c>
      <c r="J4984" s="149" t="str" cm="1">
        <f t="array" ref="J4984">IF(ISERROR(INDEX('Non Compliance input'!$H$5:$H$156,MATCH(1,(A4984='Non Compliance input'!$A$5:$A$156)*(F4984&gt;='Non Compliance input'!$D$5:$D$156)*(E4984&lt;'Non Compliance input'!$E$5:$E$156)*('Non Compliance input'!$H$5:$H$156="Yes"),0))
),"","Yes")</f>
        <v/>
      </c>
      <c r="K4984" s="149">
        <f t="shared" si="694"/>
        <v>0</v>
      </c>
      <c r="L4984" s="162">
        <f t="shared" si="695"/>
        <v>0</v>
      </c>
      <c r="M4984" s="162" t="str" cm="1">
        <f t="array" ref="M4984">IF(ISERROR(INDEX('Non Compliance input'!$I$5:$I$156,MATCH(1,(A4984='Non Compliance input'!$A$5:$A$156)*(E4984&gt;='Non Compliance input'!$D$5:$D$156)*(F4984&lt;='Non Compliance input'!$E$5:$E$156)*('Non Compliance input'!$I$5:$I$156="Yes"),0))
),"","Yes")</f>
        <v/>
      </c>
      <c r="N4984" s="149" t="str">
        <f>IF(VLOOKUP($A4984,HourEndingOutage!$B$3:$F$746,5,0)="Outage","Outage","")</f>
        <v/>
      </c>
      <c r="O4984" s="18">
        <f t="shared" si="696"/>
        <v>0</v>
      </c>
      <c r="P4984" s="18" t="str">
        <f t="shared" si="697"/>
        <v/>
      </c>
      <c r="Q4984" s="18">
        <f t="shared" si="698"/>
        <v>0</v>
      </c>
      <c r="R4984" s="118"/>
    </row>
    <row r="4985" spans="1:18" x14ac:dyDescent="0.25">
      <c r="A4985" s="25">
        <f t="shared" si="699"/>
        <v>554</v>
      </c>
      <c r="B4985" s="23">
        <f t="shared" si="700"/>
        <v>44585</v>
      </c>
      <c r="C4985" s="24">
        <v>2</v>
      </c>
      <c r="D4985" s="54" t="str">
        <f t="shared" si="692"/>
        <v>ASET</v>
      </c>
      <c r="E4985" s="178"/>
      <c r="F4985" s="179"/>
      <c r="G4985" s="177"/>
      <c r="H4985" s="177"/>
      <c r="I4985" s="169">
        <f t="shared" si="693"/>
        <v>0</v>
      </c>
      <c r="J4985" s="149" t="str" cm="1">
        <f t="array" ref="J4985">IF(ISERROR(INDEX('Non Compliance input'!$H$5:$H$156,MATCH(1,(A4985='Non Compliance input'!$A$5:$A$156)*(F4985&gt;='Non Compliance input'!$D$5:$D$156)*(E4985&lt;'Non Compliance input'!$E$5:$E$156)*('Non Compliance input'!$H$5:$H$156="Yes"),0))
),"","Yes")</f>
        <v/>
      </c>
      <c r="K4985" s="149">
        <f t="shared" si="694"/>
        <v>0</v>
      </c>
      <c r="L4985" s="162">
        <f t="shared" si="695"/>
        <v>0</v>
      </c>
      <c r="M4985" s="162" t="str" cm="1">
        <f t="array" ref="M4985">IF(ISERROR(INDEX('Non Compliance input'!$I$5:$I$156,MATCH(1,(A4985='Non Compliance input'!$A$5:$A$156)*(E4985&gt;='Non Compliance input'!$D$5:$D$156)*(F4985&lt;='Non Compliance input'!$E$5:$E$156)*('Non Compliance input'!$I$5:$I$156="Yes"),0))
),"","Yes")</f>
        <v/>
      </c>
      <c r="N4985" s="149" t="str">
        <f>IF(VLOOKUP($A4985,HourEndingOutage!$B$3:$F$746,5,0)="Outage","Outage","")</f>
        <v/>
      </c>
      <c r="O4985" s="18">
        <f t="shared" si="696"/>
        <v>0</v>
      </c>
      <c r="P4985" s="18" t="str">
        <f t="shared" si="697"/>
        <v/>
      </c>
      <c r="Q4985" s="18">
        <f t="shared" si="698"/>
        <v>0</v>
      </c>
      <c r="R4985" s="118"/>
    </row>
    <row r="4986" spans="1:18" x14ac:dyDescent="0.25">
      <c r="A4986" s="25">
        <f t="shared" si="699"/>
        <v>554</v>
      </c>
      <c r="B4986" s="23">
        <f t="shared" si="700"/>
        <v>44585</v>
      </c>
      <c r="C4986" s="24">
        <v>2</v>
      </c>
      <c r="D4986" s="54" t="str">
        <f t="shared" si="692"/>
        <v>ASET</v>
      </c>
      <c r="E4986" s="178"/>
      <c r="F4986" s="179"/>
      <c r="G4986" s="177"/>
      <c r="H4986" s="177"/>
      <c r="I4986" s="169">
        <f t="shared" si="693"/>
        <v>0</v>
      </c>
      <c r="J4986" s="149" t="str" cm="1">
        <f t="array" ref="J4986">IF(ISERROR(INDEX('Non Compliance input'!$H$5:$H$156,MATCH(1,(A4986='Non Compliance input'!$A$5:$A$156)*(F4986&gt;='Non Compliance input'!$D$5:$D$156)*(E4986&lt;'Non Compliance input'!$E$5:$E$156)*('Non Compliance input'!$H$5:$H$156="Yes"),0))
),"","Yes")</f>
        <v/>
      </c>
      <c r="K4986" s="149">
        <f t="shared" si="694"/>
        <v>0</v>
      </c>
      <c r="L4986" s="162">
        <f t="shared" si="695"/>
        <v>0</v>
      </c>
      <c r="M4986" s="162" t="str" cm="1">
        <f t="array" ref="M4986">IF(ISERROR(INDEX('Non Compliance input'!$I$5:$I$156,MATCH(1,(A4986='Non Compliance input'!$A$5:$A$156)*(E4986&gt;='Non Compliance input'!$D$5:$D$156)*(F4986&lt;='Non Compliance input'!$E$5:$E$156)*('Non Compliance input'!$I$5:$I$156="Yes"),0))
),"","Yes")</f>
        <v/>
      </c>
      <c r="N4986" s="149" t="str">
        <f>IF(VLOOKUP($A4986,HourEndingOutage!$B$3:$F$746,5,0)="Outage","Outage","")</f>
        <v/>
      </c>
      <c r="O4986" s="18">
        <f t="shared" si="696"/>
        <v>0</v>
      </c>
      <c r="P4986" s="18" t="str">
        <f t="shared" si="697"/>
        <v/>
      </c>
      <c r="Q4986" s="18">
        <f t="shared" si="698"/>
        <v>0</v>
      </c>
      <c r="R4986" s="118"/>
    </row>
    <row r="4987" spans="1:18" x14ac:dyDescent="0.25">
      <c r="A4987" s="25">
        <f t="shared" si="699"/>
        <v>554</v>
      </c>
      <c r="B4987" s="23">
        <f t="shared" si="700"/>
        <v>44585</v>
      </c>
      <c r="C4987" s="24">
        <v>2</v>
      </c>
      <c r="D4987" s="54" t="str">
        <f t="shared" si="692"/>
        <v>ASET</v>
      </c>
      <c r="E4987" s="178"/>
      <c r="F4987" s="179"/>
      <c r="G4987" s="177"/>
      <c r="H4987" s="177"/>
      <c r="I4987" s="169">
        <f t="shared" si="693"/>
        <v>0</v>
      </c>
      <c r="J4987" s="149" t="str" cm="1">
        <f t="array" ref="J4987">IF(ISERROR(INDEX('Non Compliance input'!$H$5:$H$156,MATCH(1,(A4987='Non Compliance input'!$A$5:$A$156)*(F4987&gt;='Non Compliance input'!$D$5:$D$156)*(E4987&lt;'Non Compliance input'!$E$5:$E$156)*('Non Compliance input'!$H$5:$H$156="Yes"),0))
),"","Yes")</f>
        <v/>
      </c>
      <c r="K4987" s="149">
        <f t="shared" si="694"/>
        <v>0</v>
      </c>
      <c r="L4987" s="162">
        <f t="shared" si="695"/>
        <v>0</v>
      </c>
      <c r="M4987" s="162" t="str" cm="1">
        <f t="array" ref="M4987">IF(ISERROR(INDEX('Non Compliance input'!$I$5:$I$156,MATCH(1,(A4987='Non Compliance input'!$A$5:$A$156)*(E4987&gt;='Non Compliance input'!$D$5:$D$156)*(F4987&lt;='Non Compliance input'!$E$5:$E$156)*('Non Compliance input'!$I$5:$I$156="Yes"),0))
),"","Yes")</f>
        <v/>
      </c>
      <c r="N4987" s="149" t="str">
        <f>IF(VLOOKUP($A4987,HourEndingOutage!$B$3:$F$746,5,0)="Outage","Outage","")</f>
        <v/>
      </c>
      <c r="O4987" s="18">
        <f t="shared" si="696"/>
        <v>0</v>
      </c>
      <c r="P4987" s="18" t="str">
        <f t="shared" si="697"/>
        <v/>
      </c>
      <c r="Q4987" s="18">
        <f t="shared" si="698"/>
        <v>0</v>
      </c>
      <c r="R4987" s="118"/>
    </row>
    <row r="4988" spans="1:18" x14ac:dyDescent="0.25">
      <c r="A4988" s="25">
        <f t="shared" si="699"/>
        <v>554</v>
      </c>
      <c r="B4988" s="23">
        <f t="shared" si="700"/>
        <v>44585</v>
      </c>
      <c r="C4988" s="24">
        <v>2</v>
      </c>
      <c r="D4988" s="54" t="str">
        <f t="shared" si="692"/>
        <v>ASET</v>
      </c>
      <c r="E4988" s="178"/>
      <c r="F4988" s="179"/>
      <c r="G4988" s="177"/>
      <c r="H4988" s="177"/>
      <c r="I4988" s="169">
        <f t="shared" si="693"/>
        <v>0</v>
      </c>
      <c r="J4988" s="149" t="str" cm="1">
        <f t="array" ref="J4988">IF(ISERROR(INDEX('Non Compliance input'!$H$5:$H$156,MATCH(1,(A4988='Non Compliance input'!$A$5:$A$156)*(F4988&gt;='Non Compliance input'!$D$5:$D$156)*(E4988&lt;'Non Compliance input'!$E$5:$E$156)*('Non Compliance input'!$H$5:$H$156="Yes"),0))
),"","Yes")</f>
        <v/>
      </c>
      <c r="K4988" s="149">
        <f t="shared" si="694"/>
        <v>0</v>
      </c>
      <c r="L4988" s="162">
        <f t="shared" si="695"/>
        <v>0</v>
      </c>
      <c r="M4988" s="162" t="str" cm="1">
        <f t="array" ref="M4988">IF(ISERROR(INDEX('Non Compliance input'!$I$5:$I$156,MATCH(1,(A4988='Non Compliance input'!$A$5:$A$156)*(E4988&gt;='Non Compliance input'!$D$5:$D$156)*(F4988&lt;='Non Compliance input'!$E$5:$E$156)*('Non Compliance input'!$I$5:$I$156="Yes"),0))
),"","Yes")</f>
        <v/>
      </c>
      <c r="N4988" s="149" t="str">
        <f>IF(VLOOKUP($A4988,HourEndingOutage!$B$3:$F$746,5,0)="Outage","Outage","")</f>
        <v/>
      </c>
      <c r="O4988" s="18">
        <f t="shared" si="696"/>
        <v>0</v>
      </c>
      <c r="P4988" s="18" t="str">
        <f t="shared" si="697"/>
        <v/>
      </c>
      <c r="Q4988" s="18">
        <f t="shared" si="698"/>
        <v>0</v>
      </c>
      <c r="R4988" s="118"/>
    </row>
    <row r="4989" spans="1:18" x14ac:dyDescent="0.25">
      <c r="A4989" s="25">
        <f t="shared" si="699"/>
        <v>555</v>
      </c>
      <c r="B4989" s="23">
        <f t="shared" si="700"/>
        <v>44585</v>
      </c>
      <c r="C4989" s="24">
        <v>3</v>
      </c>
      <c r="D4989" s="54" t="str">
        <f t="shared" si="692"/>
        <v>ASET</v>
      </c>
      <c r="E4989" s="178"/>
      <c r="F4989" s="179"/>
      <c r="G4989" s="177"/>
      <c r="H4989" s="177"/>
      <c r="I4989" s="169">
        <f t="shared" si="693"/>
        <v>0</v>
      </c>
      <c r="J4989" s="149" t="str" cm="1">
        <f t="array" ref="J4989">IF(ISERROR(INDEX('Non Compliance input'!$H$5:$H$156,MATCH(1,(A4989='Non Compliance input'!$A$5:$A$156)*(F4989&gt;='Non Compliance input'!$D$5:$D$156)*(E4989&lt;'Non Compliance input'!$E$5:$E$156)*('Non Compliance input'!$H$5:$H$156="Yes"),0))
),"","Yes")</f>
        <v/>
      </c>
      <c r="K4989" s="149">
        <f t="shared" si="694"/>
        <v>0</v>
      </c>
      <c r="L4989" s="162">
        <f t="shared" si="695"/>
        <v>0</v>
      </c>
      <c r="M4989" s="162" t="str" cm="1">
        <f t="array" ref="M4989">IF(ISERROR(INDEX('Non Compliance input'!$I$5:$I$156,MATCH(1,(A4989='Non Compliance input'!$A$5:$A$156)*(E4989&gt;='Non Compliance input'!$D$5:$D$156)*(F4989&lt;='Non Compliance input'!$E$5:$E$156)*('Non Compliance input'!$I$5:$I$156="Yes"),0))
),"","Yes")</f>
        <v/>
      </c>
      <c r="N4989" s="149" t="str">
        <f>IF(VLOOKUP($A4989,HourEndingOutage!$B$3:$F$746,5,0)="Outage","Outage","")</f>
        <v/>
      </c>
      <c r="O4989" s="18">
        <f t="shared" si="696"/>
        <v>0</v>
      </c>
      <c r="P4989" s="18" t="str">
        <f t="shared" si="697"/>
        <v/>
      </c>
      <c r="Q4989" s="18">
        <f t="shared" si="698"/>
        <v>0</v>
      </c>
      <c r="R4989" s="118"/>
    </row>
    <row r="4990" spans="1:18" x14ac:dyDescent="0.25">
      <c r="A4990" s="25">
        <f t="shared" si="699"/>
        <v>555</v>
      </c>
      <c r="B4990" s="23">
        <f t="shared" si="700"/>
        <v>44585</v>
      </c>
      <c r="C4990" s="24">
        <v>3</v>
      </c>
      <c r="D4990" s="54" t="str">
        <f t="shared" si="692"/>
        <v>ASET</v>
      </c>
      <c r="E4990" s="178"/>
      <c r="F4990" s="179"/>
      <c r="G4990" s="177"/>
      <c r="H4990" s="177"/>
      <c r="I4990" s="169">
        <f t="shared" si="693"/>
        <v>0</v>
      </c>
      <c r="J4990" s="149" t="str" cm="1">
        <f t="array" ref="J4990">IF(ISERROR(INDEX('Non Compliance input'!$H$5:$H$156,MATCH(1,(A4990='Non Compliance input'!$A$5:$A$156)*(F4990&gt;='Non Compliance input'!$D$5:$D$156)*(E4990&lt;'Non Compliance input'!$E$5:$E$156)*('Non Compliance input'!$H$5:$H$156="Yes"),0))
),"","Yes")</f>
        <v/>
      </c>
      <c r="K4990" s="149">
        <f t="shared" si="694"/>
        <v>0</v>
      </c>
      <c r="L4990" s="162">
        <f t="shared" si="695"/>
        <v>0</v>
      </c>
      <c r="M4990" s="162" t="str" cm="1">
        <f t="array" ref="M4990">IF(ISERROR(INDEX('Non Compliance input'!$I$5:$I$156,MATCH(1,(A4990='Non Compliance input'!$A$5:$A$156)*(E4990&gt;='Non Compliance input'!$D$5:$D$156)*(F4990&lt;='Non Compliance input'!$E$5:$E$156)*('Non Compliance input'!$I$5:$I$156="Yes"),0))
),"","Yes")</f>
        <v/>
      </c>
      <c r="N4990" s="149" t="str">
        <f>IF(VLOOKUP($A4990,HourEndingOutage!$B$3:$F$746,5,0)="Outage","Outage","")</f>
        <v/>
      </c>
      <c r="O4990" s="18">
        <f t="shared" si="696"/>
        <v>0</v>
      </c>
      <c r="P4990" s="18" t="str">
        <f t="shared" si="697"/>
        <v/>
      </c>
      <c r="Q4990" s="18">
        <f t="shared" si="698"/>
        <v>0</v>
      </c>
      <c r="R4990" s="118"/>
    </row>
    <row r="4991" spans="1:18" x14ac:dyDescent="0.25">
      <c r="A4991" s="25">
        <f t="shared" si="699"/>
        <v>555</v>
      </c>
      <c r="B4991" s="23">
        <f t="shared" si="700"/>
        <v>44585</v>
      </c>
      <c r="C4991" s="24">
        <v>3</v>
      </c>
      <c r="D4991" s="54" t="str">
        <f t="shared" si="692"/>
        <v>ASET</v>
      </c>
      <c r="E4991" s="178"/>
      <c r="F4991" s="179"/>
      <c r="G4991" s="177"/>
      <c r="H4991" s="177"/>
      <c r="I4991" s="169">
        <f t="shared" si="693"/>
        <v>0</v>
      </c>
      <c r="J4991" s="149" t="str" cm="1">
        <f t="array" ref="J4991">IF(ISERROR(INDEX('Non Compliance input'!$H$5:$H$156,MATCH(1,(A4991='Non Compliance input'!$A$5:$A$156)*(F4991&gt;='Non Compliance input'!$D$5:$D$156)*(E4991&lt;'Non Compliance input'!$E$5:$E$156)*('Non Compliance input'!$H$5:$H$156="Yes"),0))
),"","Yes")</f>
        <v/>
      </c>
      <c r="K4991" s="149">
        <f t="shared" si="694"/>
        <v>0</v>
      </c>
      <c r="L4991" s="162">
        <f t="shared" si="695"/>
        <v>0</v>
      </c>
      <c r="M4991" s="162" t="str" cm="1">
        <f t="array" ref="M4991">IF(ISERROR(INDEX('Non Compliance input'!$I$5:$I$156,MATCH(1,(A4991='Non Compliance input'!$A$5:$A$156)*(E4991&gt;='Non Compliance input'!$D$5:$D$156)*(F4991&lt;='Non Compliance input'!$E$5:$E$156)*('Non Compliance input'!$I$5:$I$156="Yes"),0))
),"","Yes")</f>
        <v/>
      </c>
      <c r="N4991" s="149" t="str">
        <f>IF(VLOOKUP($A4991,HourEndingOutage!$B$3:$F$746,5,0)="Outage","Outage","")</f>
        <v/>
      </c>
      <c r="O4991" s="18">
        <f t="shared" si="696"/>
        <v>0</v>
      </c>
      <c r="P4991" s="18" t="str">
        <f t="shared" si="697"/>
        <v/>
      </c>
      <c r="Q4991" s="18">
        <f t="shared" si="698"/>
        <v>0</v>
      </c>
      <c r="R4991" s="118"/>
    </row>
    <row r="4992" spans="1:18" x14ac:dyDescent="0.25">
      <c r="A4992" s="25">
        <f t="shared" si="699"/>
        <v>555</v>
      </c>
      <c r="B4992" s="23">
        <f t="shared" si="700"/>
        <v>44585</v>
      </c>
      <c r="C4992" s="24">
        <v>3</v>
      </c>
      <c r="D4992" s="54" t="str">
        <f t="shared" si="692"/>
        <v>ASET</v>
      </c>
      <c r="E4992" s="178"/>
      <c r="F4992" s="179"/>
      <c r="G4992" s="177"/>
      <c r="H4992" s="177"/>
      <c r="I4992" s="169">
        <f t="shared" si="693"/>
        <v>0</v>
      </c>
      <c r="J4992" s="149" t="str" cm="1">
        <f t="array" ref="J4992">IF(ISERROR(INDEX('Non Compliance input'!$H$5:$H$156,MATCH(1,(A4992='Non Compliance input'!$A$5:$A$156)*(F4992&gt;='Non Compliance input'!$D$5:$D$156)*(E4992&lt;'Non Compliance input'!$E$5:$E$156)*('Non Compliance input'!$H$5:$H$156="Yes"),0))
),"","Yes")</f>
        <v/>
      </c>
      <c r="K4992" s="149">
        <f t="shared" si="694"/>
        <v>0</v>
      </c>
      <c r="L4992" s="162">
        <f t="shared" si="695"/>
        <v>0</v>
      </c>
      <c r="M4992" s="162" t="str" cm="1">
        <f t="array" ref="M4992">IF(ISERROR(INDEX('Non Compliance input'!$I$5:$I$156,MATCH(1,(A4992='Non Compliance input'!$A$5:$A$156)*(E4992&gt;='Non Compliance input'!$D$5:$D$156)*(F4992&lt;='Non Compliance input'!$E$5:$E$156)*('Non Compliance input'!$I$5:$I$156="Yes"),0))
),"","Yes")</f>
        <v/>
      </c>
      <c r="N4992" s="149" t="str">
        <f>IF(VLOOKUP($A4992,HourEndingOutage!$B$3:$F$746,5,0)="Outage","Outage","")</f>
        <v/>
      </c>
      <c r="O4992" s="18">
        <f t="shared" si="696"/>
        <v>0</v>
      </c>
      <c r="P4992" s="18" t="str">
        <f t="shared" si="697"/>
        <v/>
      </c>
      <c r="Q4992" s="18">
        <f t="shared" si="698"/>
        <v>0</v>
      </c>
      <c r="R4992" s="118"/>
    </row>
    <row r="4993" spans="1:18" x14ac:dyDescent="0.25">
      <c r="A4993" s="25">
        <f t="shared" si="699"/>
        <v>555</v>
      </c>
      <c r="B4993" s="23">
        <f t="shared" si="700"/>
        <v>44585</v>
      </c>
      <c r="C4993" s="24">
        <v>3</v>
      </c>
      <c r="D4993" s="54" t="str">
        <f t="shared" si="692"/>
        <v>ASET</v>
      </c>
      <c r="E4993" s="178"/>
      <c r="F4993" s="179"/>
      <c r="G4993" s="177"/>
      <c r="H4993" s="177"/>
      <c r="I4993" s="169">
        <f t="shared" si="693"/>
        <v>0</v>
      </c>
      <c r="J4993" s="149" t="str" cm="1">
        <f t="array" ref="J4993">IF(ISERROR(INDEX('Non Compliance input'!$H$5:$H$156,MATCH(1,(A4993='Non Compliance input'!$A$5:$A$156)*(F4993&gt;='Non Compliance input'!$D$5:$D$156)*(E4993&lt;'Non Compliance input'!$E$5:$E$156)*('Non Compliance input'!$H$5:$H$156="Yes"),0))
),"","Yes")</f>
        <v/>
      </c>
      <c r="K4993" s="149">
        <f t="shared" si="694"/>
        <v>0</v>
      </c>
      <c r="L4993" s="162">
        <f t="shared" si="695"/>
        <v>0</v>
      </c>
      <c r="M4993" s="162" t="str" cm="1">
        <f t="array" ref="M4993">IF(ISERROR(INDEX('Non Compliance input'!$I$5:$I$156,MATCH(1,(A4993='Non Compliance input'!$A$5:$A$156)*(E4993&gt;='Non Compliance input'!$D$5:$D$156)*(F4993&lt;='Non Compliance input'!$E$5:$E$156)*('Non Compliance input'!$I$5:$I$156="Yes"),0))
),"","Yes")</f>
        <v/>
      </c>
      <c r="N4993" s="149" t="str">
        <f>IF(VLOOKUP($A4993,HourEndingOutage!$B$3:$F$746,5,0)="Outage","Outage","")</f>
        <v/>
      </c>
      <c r="O4993" s="18">
        <f t="shared" si="696"/>
        <v>0</v>
      </c>
      <c r="P4993" s="18" t="str">
        <f t="shared" si="697"/>
        <v/>
      </c>
      <c r="Q4993" s="18">
        <f t="shared" si="698"/>
        <v>0</v>
      </c>
      <c r="R4993" s="118"/>
    </row>
    <row r="4994" spans="1:18" x14ac:dyDescent="0.25">
      <c r="A4994" s="25">
        <f t="shared" si="699"/>
        <v>555</v>
      </c>
      <c r="B4994" s="23">
        <f t="shared" si="700"/>
        <v>44585</v>
      </c>
      <c r="C4994" s="24">
        <v>3</v>
      </c>
      <c r="D4994" s="54" t="str">
        <f t="shared" ref="D4994:D5057" si="701">Unit</f>
        <v>ASET</v>
      </c>
      <c r="E4994" s="178"/>
      <c r="F4994" s="179"/>
      <c r="G4994" s="177"/>
      <c r="H4994" s="177"/>
      <c r="I4994" s="169">
        <f t="shared" si="693"/>
        <v>0</v>
      </c>
      <c r="J4994" s="149" t="str" cm="1">
        <f t="array" ref="J4994">IF(ISERROR(INDEX('Non Compliance input'!$H$5:$H$156,MATCH(1,(A4994='Non Compliance input'!$A$5:$A$156)*(F4994&gt;='Non Compliance input'!$D$5:$D$156)*(E4994&lt;'Non Compliance input'!$E$5:$E$156)*('Non Compliance input'!$H$5:$H$156="Yes"),0))
),"","Yes")</f>
        <v/>
      </c>
      <c r="K4994" s="149">
        <f t="shared" si="694"/>
        <v>0</v>
      </c>
      <c r="L4994" s="162">
        <f t="shared" si="695"/>
        <v>0</v>
      </c>
      <c r="M4994" s="162" t="str" cm="1">
        <f t="array" ref="M4994">IF(ISERROR(INDEX('Non Compliance input'!$I$5:$I$156,MATCH(1,(A4994='Non Compliance input'!$A$5:$A$156)*(E4994&gt;='Non Compliance input'!$D$5:$D$156)*(F4994&lt;='Non Compliance input'!$E$5:$E$156)*('Non Compliance input'!$I$5:$I$156="Yes"),0))
),"","Yes")</f>
        <v/>
      </c>
      <c r="N4994" s="149" t="str">
        <f>IF(VLOOKUP($A4994,HourEndingOutage!$B$3:$F$746,5,0)="Outage","Outage","")</f>
        <v/>
      </c>
      <c r="O4994" s="18">
        <f t="shared" si="696"/>
        <v>0</v>
      </c>
      <c r="P4994" s="18" t="str">
        <f t="shared" si="697"/>
        <v/>
      </c>
      <c r="Q4994" s="18">
        <f t="shared" si="698"/>
        <v>0</v>
      </c>
      <c r="R4994" s="118"/>
    </row>
    <row r="4995" spans="1:18" x14ac:dyDescent="0.25">
      <c r="A4995" s="25">
        <f t="shared" si="699"/>
        <v>555</v>
      </c>
      <c r="B4995" s="23">
        <f t="shared" si="700"/>
        <v>44585</v>
      </c>
      <c r="C4995" s="24">
        <v>3</v>
      </c>
      <c r="D4995" s="54" t="str">
        <f t="shared" si="701"/>
        <v>ASET</v>
      </c>
      <c r="E4995" s="178"/>
      <c r="F4995" s="179"/>
      <c r="G4995" s="177"/>
      <c r="H4995" s="177"/>
      <c r="I4995" s="169">
        <f t="shared" ref="I4995:I5058" si="702">IF(AND(LEN(E4995)&gt;2,LEN(F4995)&gt;2)=TRUE,(ROUND((F4995-E4995)*1440,0)),0)</f>
        <v>0</v>
      </c>
      <c r="J4995" s="149" t="str" cm="1">
        <f t="array" ref="J4995">IF(ISERROR(INDEX('Non Compliance input'!$H$5:$H$156,MATCH(1,(A4995='Non Compliance input'!$A$5:$A$156)*(F4995&gt;='Non Compliance input'!$D$5:$D$156)*(E4995&lt;'Non Compliance input'!$E$5:$E$156)*('Non Compliance input'!$H$5:$H$156="Yes"),0))
),"","Yes")</f>
        <v/>
      </c>
      <c r="K4995" s="149">
        <f t="shared" ref="K4995:K5058" si="703">IF(J4995="Yes",0,MIN(H4995,G4995,IF(H4995="",0,Contract_Volume)))</f>
        <v>0</v>
      </c>
      <c r="L4995" s="162">
        <f t="shared" ref="L4995:L5058" si="704">IF(J4995="Yes",0,(MIN(H4995,G4995)*(I4995/60)))</f>
        <v>0</v>
      </c>
      <c r="M4995" s="162" t="str" cm="1">
        <f t="array" ref="M4995">IF(ISERROR(INDEX('Non Compliance input'!$I$5:$I$156,MATCH(1,(A4995='Non Compliance input'!$A$5:$A$156)*(E4995&gt;='Non Compliance input'!$D$5:$D$156)*(F4995&lt;='Non Compliance input'!$E$5:$E$156)*('Non Compliance input'!$I$5:$I$156="Yes"),0))
),"","Yes")</f>
        <v/>
      </c>
      <c r="N4995" s="149" t="str">
        <f>IF(VLOOKUP($A4995,HourEndingOutage!$B$3:$F$746,5,0)="Outage","Outage","")</f>
        <v/>
      </c>
      <c r="O4995" s="18">
        <f t="shared" ref="O4995:O5058" si="705">IF(OR(M4995="Yes",N4995="Outage"),0,(K4995*(I4995/60))*Arming)</f>
        <v>0</v>
      </c>
      <c r="P4995" s="18" t="str">
        <f t="shared" ref="P4995:P5058" si="706">IF(ISERROR(VLOOKUP($A4995,FTShour,1,0)),"","Yes")</f>
        <v/>
      </c>
      <c r="Q4995" s="18">
        <f t="shared" si="698"/>
        <v>0</v>
      </c>
      <c r="R4995" s="118"/>
    </row>
    <row r="4996" spans="1:18" x14ac:dyDescent="0.25">
      <c r="A4996" s="25">
        <f t="shared" si="699"/>
        <v>555</v>
      </c>
      <c r="B4996" s="23">
        <f t="shared" si="700"/>
        <v>44585</v>
      </c>
      <c r="C4996" s="24">
        <v>3</v>
      </c>
      <c r="D4996" s="54" t="str">
        <f t="shared" si="701"/>
        <v>ASET</v>
      </c>
      <c r="E4996" s="178"/>
      <c r="F4996" s="179"/>
      <c r="G4996" s="177"/>
      <c r="H4996" s="177"/>
      <c r="I4996" s="169">
        <f t="shared" si="702"/>
        <v>0</v>
      </c>
      <c r="J4996" s="149" t="str" cm="1">
        <f t="array" ref="J4996">IF(ISERROR(INDEX('Non Compliance input'!$H$5:$H$156,MATCH(1,(A4996='Non Compliance input'!$A$5:$A$156)*(F4996&gt;='Non Compliance input'!$D$5:$D$156)*(E4996&lt;'Non Compliance input'!$E$5:$E$156)*('Non Compliance input'!$H$5:$H$156="Yes"),0))
),"","Yes")</f>
        <v/>
      </c>
      <c r="K4996" s="149">
        <f t="shared" si="703"/>
        <v>0</v>
      </c>
      <c r="L4996" s="162">
        <f t="shared" si="704"/>
        <v>0</v>
      </c>
      <c r="M4996" s="162" t="str" cm="1">
        <f t="array" ref="M4996">IF(ISERROR(INDEX('Non Compliance input'!$I$5:$I$156,MATCH(1,(A4996='Non Compliance input'!$A$5:$A$156)*(E4996&gt;='Non Compliance input'!$D$5:$D$156)*(F4996&lt;='Non Compliance input'!$E$5:$E$156)*('Non Compliance input'!$I$5:$I$156="Yes"),0))
),"","Yes")</f>
        <v/>
      </c>
      <c r="N4996" s="149" t="str">
        <f>IF(VLOOKUP($A4996,HourEndingOutage!$B$3:$F$746,5,0)="Outage","Outage","")</f>
        <v/>
      </c>
      <c r="O4996" s="18">
        <f t="shared" si="705"/>
        <v>0</v>
      </c>
      <c r="P4996" s="18" t="str">
        <f t="shared" si="706"/>
        <v/>
      </c>
      <c r="Q4996" s="18">
        <f t="shared" ref="Q4996:Q5059" si="707">IF(P4996="Yes",-O4996,0)</f>
        <v>0</v>
      </c>
      <c r="R4996" s="118"/>
    </row>
    <row r="4997" spans="1:18" x14ac:dyDescent="0.25">
      <c r="A4997" s="25">
        <f t="shared" si="699"/>
        <v>555</v>
      </c>
      <c r="B4997" s="23">
        <f t="shared" si="700"/>
        <v>44585</v>
      </c>
      <c r="C4997" s="24">
        <v>3</v>
      </c>
      <c r="D4997" s="54" t="str">
        <f t="shared" si="701"/>
        <v>ASET</v>
      </c>
      <c r="E4997" s="178"/>
      <c r="F4997" s="179"/>
      <c r="G4997" s="177"/>
      <c r="H4997" s="177"/>
      <c r="I4997" s="169">
        <f t="shared" si="702"/>
        <v>0</v>
      </c>
      <c r="J4997" s="149" t="str" cm="1">
        <f t="array" ref="J4997">IF(ISERROR(INDEX('Non Compliance input'!$H$5:$H$156,MATCH(1,(A4997='Non Compliance input'!$A$5:$A$156)*(F4997&gt;='Non Compliance input'!$D$5:$D$156)*(E4997&lt;'Non Compliance input'!$E$5:$E$156)*('Non Compliance input'!$H$5:$H$156="Yes"),0))
),"","Yes")</f>
        <v/>
      </c>
      <c r="K4997" s="149">
        <f t="shared" si="703"/>
        <v>0</v>
      </c>
      <c r="L4997" s="162">
        <f t="shared" si="704"/>
        <v>0</v>
      </c>
      <c r="M4997" s="162" t="str" cm="1">
        <f t="array" ref="M4997">IF(ISERROR(INDEX('Non Compliance input'!$I$5:$I$156,MATCH(1,(A4997='Non Compliance input'!$A$5:$A$156)*(E4997&gt;='Non Compliance input'!$D$5:$D$156)*(F4997&lt;='Non Compliance input'!$E$5:$E$156)*('Non Compliance input'!$I$5:$I$156="Yes"),0))
),"","Yes")</f>
        <v/>
      </c>
      <c r="N4997" s="149" t="str">
        <f>IF(VLOOKUP($A4997,HourEndingOutage!$B$3:$F$746,5,0)="Outage","Outage","")</f>
        <v/>
      </c>
      <c r="O4997" s="18">
        <f t="shared" si="705"/>
        <v>0</v>
      </c>
      <c r="P4997" s="18" t="str">
        <f t="shared" si="706"/>
        <v/>
      </c>
      <c r="Q4997" s="18">
        <f t="shared" si="707"/>
        <v>0</v>
      </c>
      <c r="R4997" s="118"/>
    </row>
    <row r="4998" spans="1:18" x14ac:dyDescent="0.25">
      <c r="A4998" s="25">
        <f t="shared" si="699"/>
        <v>556</v>
      </c>
      <c r="B4998" s="23">
        <f t="shared" si="700"/>
        <v>44585</v>
      </c>
      <c r="C4998" s="24">
        <v>4</v>
      </c>
      <c r="D4998" s="54" t="str">
        <f t="shared" si="701"/>
        <v>ASET</v>
      </c>
      <c r="E4998" s="178"/>
      <c r="F4998" s="179"/>
      <c r="G4998" s="177"/>
      <c r="H4998" s="177"/>
      <c r="I4998" s="169">
        <f t="shared" si="702"/>
        <v>0</v>
      </c>
      <c r="J4998" s="149" t="str" cm="1">
        <f t="array" ref="J4998">IF(ISERROR(INDEX('Non Compliance input'!$H$5:$H$156,MATCH(1,(A4998='Non Compliance input'!$A$5:$A$156)*(F4998&gt;='Non Compliance input'!$D$5:$D$156)*(E4998&lt;'Non Compliance input'!$E$5:$E$156)*('Non Compliance input'!$H$5:$H$156="Yes"),0))
),"","Yes")</f>
        <v/>
      </c>
      <c r="K4998" s="149">
        <f t="shared" si="703"/>
        <v>0</v>
      </c>
      <c r="L4998" s="162">
        <f t="shared" si="704"/>
        <v>0</v>
      </c>
      <c r="M4998" s="162" t="str" cm="1">
        <f t="array" ref="M4998">IF(ISERROR(INDEX('Non Compliance input'!$I$5:$I$156,MATCH(1,(A4998='Non Compliance input'!$A$5:$A$156)*(E4998&gt;='Non Compliance input'!$D$5:$D$156)*(F4998&lt;='Non Compliance input'!$E$5:$E$156)*('Non Compliance input'!$I$5:$I$156="Yes"),0))
),"","Yes")</f>
        <v/>
      </c>
      <c r="N4998" s="149" t="str">
        <f>IF(VLOOKUP($A4998,HourEndingOutage!$B$3:$F$746,5,0)="Outage","Outage","")</f>
        <v/>
      </c>
      <c r="O4998" s="18">
        <f t="shared" si="705"/>
        <v>0</v>
      </c>
      <c r="P4998" s="18" t="str">
        <f t="shared" si="706"/>
        <v/>
      </c>
      <c r="Q4998" s="18">
        <f t="shared" si="707"/>
        <v>0</v>
      </c>
      <c r="R4998" s="118"/>
    </row>
    <row r="4999" spans="1:18" x14ac:dyDescent="0.25">
      <c r="A4999" s="25">
        <f t="shared" si="699"/>
        <v>556</v>
      </c>
      <c r="B4999" s="23">
        <f t="shared" si="700"/>
        <v>44585</v>
      </c>
      <c r="C4999" s="24">
        <v>4</v>
      </c>
      <c r="D4999" s="54" t="str">
        <f t="shared" si="701"/>
        <v>ASET</v>
      </c>
      <c r="E4999" s="178"/>
      <c r="F4999" s="179"/>
      <c r="G4999" s="177"/>
      <c r="H4999" s="177"/>
      <c r="I4999" s="169">
        <f t="shared" si="702"/>
        <v>0</v>
      </c>
      <c r="J4999" s="149" t="str" cm="1">
        <f t="array" ref="J4999">IF(ISERROR(INDEX('Non Compliance input'!$H$5:$H$156,MATCH(1,(A4999='Non Compliance input'!$A$5:$A$156)*(F4999&gt;='Non Compliance input'!$D$5:$D$156)*(E4999&lt;'Non Compliance input'!$E$5:$E$156)*('Non Compliance input'!$H$5:$H$156="Yes"),0))
),"","Yes")</f>
        <v/>
      </c>
      <c r="K4999" s="149">
        <f t="shared" si="703"/>
        <v>0</v>
      </c>
      <c r="L4999" s="162">
        <f t="shared" si="704"/>
        <v>0</v>
      </c>
      <c r="M4999" s="162" t="str" cm="1">
        <f t="array" ref="M4999">IF(ISERROR(INDEX('Non Compliance input'!$I$5:$I$156,MATCH(1,(A4999='Non Compliance input'!$A$5:$A$156)*(E4999&gt;='Non Compliance input'!$D$5:$D$156)*(F4999&lt;='Non Compliance input'!$E$5:$E$156)*('Non Compliance input'!$I$5:$I$156="Yes"),0))
),"","Yes")</f>
        <v/>
      </c>
      <c r="N4999" s="149" t="str">
        <f>IF(VLOOKUP($A4999,HourEndingOutage!$B$3:$F$746,5,0)="Outage","Outage","")</f>
        <v/>
      </c>
      <c r="O4999" s="18">
        <f t="shared" si="705"/>
        <v>0</v>
      </c>
      <c r="P4999" s="18" t="str">
        <f t="shared" si="706"/>
        <v/>
      </c>
      <c r="Q4999" s="18">
        <f t="shared" si="707"/>
        <v>0</v>
      </c>
      <c r="R4999" s="118"/>
    </row>
    <row r="5000" spans="1:18" x14ac:dyDescent="0.25">
      <c r="A5000" s="25">
        <f t="shared" si="699"/>
        <v>556</v>
      </c>
      <c r="B5000" s="23">
        <f t="shared" si="700"/>
        <v>44585</v>
      </c>
      <c r="C5000" s="24">
        <v>4</v>
      </c>
      <c r="D5000" s="54" t="str">
        <f t="shared" si="701"/>
        <v>ASET</v>
      </c>
      <c r="E5000" s="178"/>
      <c r="F5000" s="179"/>
      <c r="G5000" s="177"/>
      <c r="H5000" s="177"/>
      <c r="I5000" s="169">
        <f t="shared" si="702"/>
        <v>0</v>
      </c>
      <c r="J5000" s="149" t="str" cm="1">
        <f t="array" ref="J5000">IF(ISERROR(INDEX('Non Compliance input'!$H$5:$H$156,MATCH(1,(A5000='Non Compliance input'!$A$5:$A$156)*(F5000&gt;='Non Compliance input'!$D$5:$D$156)*(E5000&lt;'Non Compliance input'!$E$5:$E$156)*('Non Compliance input'!$H$5:$H$156="Yes"),0))
),"","Yes")</f>
        <v/>
      </c>
      <c r="K5000" s="149">
        <f t="shared" si="703"/>
        <v>0</v>
      </c>
      <c r="L5000" s="162">
        <f t="shared" si="704"/>
        <v>0</v>
      </c>
      <c r="M5000" s="162" t="str" cm="1">
        <f t="array" ref="M5000">IF(ISERROR(INDEX('Non Compliance input'!$I$5:$I$156,MATCH(1,(A5000='Non Compliance input'!$A$5:$A$156)*(E5000&gt;='Non Compliance input'!$D$5:$D$156)*(F5000&lt;='Non Compliance input'!$E$5:$E$156)*('Non Compliance input'!$I$5:$I$156="Yes"),0))
),"","Yes")</f>
        <v/>
      </c>
      <c r="N5000" s="149" t="str">
        <f>IF(VLOOKUP($A5000,HourEndingOutage!$B$3:$F$746,5,0)="Outage","Outage","")</f>
        <v/>
      </c>
      <c r="O5000" s="18">
        <f t="shared" si="705"/>
        <v>0</v>
      </c>
      <c r="P5000" s="18" t="str">
        <f t="shared" si="706"/>
        <v/>
      </c>
      <c r="Q5000" s="18">
        <f t="shared" si="707"/>
        <v>0</v>
      </c>
      <c r="R5000" s="118"/>
    </row>
    <row r="5001" spans="1:18" x14ac:dyDescent="0.25">
      <c r="A5001" s="25">
        <f t="shared" si="699"/>
        <v>556</v>
      </c>
      <c r="B5001" s="23">
        <f t="shared" si="700"/>
        <v>44585</v>
      </c>
      <c r="C5001" s="24">
        <v>4</v>
      </c>
      <c r="D5001" s="54" t="str">
        <f t="shared" si="701"/>
        <v>ASET</v>
      </c>
      <c r="E5001" s="178"/>
      <c r="F5001" s="179"/>
      <c r="G5001" s="177"/>
      <c r="H5001" s="177"/>
      <c r="I5001" s="169">
        <f t="shared" si="702"/>
        <v>0</v>
      </c>
      <c r="J5001" s="149" t="str" cm="1">
        <f t="array" ref="J5001">IF(ISERROR(INDEX('Non Compliance input'!$H$5:$H$156,MATCH(1,(A5001='Non Compliance input'!$A$5:$A$156)*(F5001&gt;='Non Compliance input'!$D$5:$D$156)*(E5001&lt;'Non Compliance input'!$E$5:$E$156)*('Non Compliance input'!$H$5:$H$156="Yes"),0))
),"","Yes")</f>
        <v/>
      </c>
      <c r="K5001" s="149">
        <f t="shared" si="703"/>
        <v>0</v>
      </c>
      <c r="L5001" s="162">
        <f t="shared" si="704"/>
        <v>0</v>
      </c>
      <c r="M5001" s="162" t="str" cm="1">
        <f t="array" ref="M5001">IF(ISERROR(INDEX('Non Compliance input'!$I$5:$I$156,MATCH(1,(A5001='Non Compliance input'!$A$5:$A$156)*(E5001&gt;='Non Compliance input'!$D$5:$D$156)*(F5001&lt;='Non Compliance input'!$E$5:$E$156)*('Non Compliance input'!$I$5:$I$156="Yes"),0))
),"","Yes")</f>
        <v/>
      </c>
      <c r="N5001" s="149" t="str">
        <f>IF(VLOOKUP($A5001,HourEndingOutage!$B$3:$F$746,5,0)="Outage","Outage","")</f>
        <v/>
      </c>
      <c r="O5001" s="18">
        <f t="shared" si="705"/>
        <v>0</v>
      </c>
      <c r="P5001" s="18" t="str">
        <f t="shared" si="706"/>
        <v/>
      </c>
      <c r="Q5001" s="18">
        <f t="shared" si="707"/>
        <v>0</v>
      </c>
      <c r="R5001" s="118"/>
    </row>
    <row r="5002" spans="1:18" x14ac:dyDescent="0.25">
      <c r="A5002" s="25">
        <f t="shared" si="699"/>
        <v>556</v>
      </c>
      <c r="B5002" s="23">
        <f t="shared" si="700"/>
        <v>44585</v>
      </c>
      <c r="C5002" s="24">
        <v>4</v>
      </c>
      <c r="D5002" s="54" t="str">
        <f t="shared" si="701"/>
        <v>ASET</v>
      </c>
      <c r="E5002" s="178"/>
      <c r="F5002" s="179"/>
      <c r="G5002" s="177"/>
      <c r="H5002" s="177"/>
      <c r="I5002" s="169">
        <f t="shared" si="702"/>
        <v>0</v>
      </c>
      <c r="J5002" s="149" t="str" cm="1">
        <f t="array" ref="J5002">IF(ISERROR(INDEX('Non Compliance input'!$H$5:$H$156,MATCH(1,(A5002='Non Compliance input'!$A$5:$A$156)*(F5002&gt;='Non Compliance input'!$D$5:$D$156)*(E5002&lt;'Non Compliance input'!$E$5:$E$156)*('Non Compliance input'!$H$5:$H$156="Yes"),0))
),"","Yes")</f>
        <v/>
      </c>
      <c r="K5002" s="149">
        <f t="shared" si="703"/>
        <v>0</v>
      </c>
      <c r="L5002" s="162">
        <f t="shared" si="704"/>
        <v>0</v>
      </c>
      <c r="M5002" s="162" t="str" cm="1">
        <f t="array" ref="M5002">IF(ISERROR(INDEX('Non Compliance input'!$I$5:$I$156,MATCH(1,(A5002='Non Compliance input'!$A$5:$A$156)*(E5002&gt;='Non Compliance input'!$D$5:$D$156)*(F5002&lt;='Non Compliance input'!$E$5:$E$156)*('Non Compliance input'!$I$5:$I$156="Yes"),0))
),"","Yes")</f>
        <v/>
      </c>
      <c r="N5002" s="149" t="str">
        <f>IF(VLOOKUP($A5002,HourEndingOutage!$B$3:$F$746,5,0)="Outage","Outage","")</f>
        <v/>
      </c>
      <c r="O5002" s="18">
        <f t="shared" si="705"/>
        <v>0</v>
      </c>
      <c r="P5002" s="18" t="str">
        <f t="shared" si="706"/>
        <v/>
      </c>
      <c r="Q5002" s="18">
        <f t="shared" si="707"/>
        <v>0</v>
      </c>
      <c r="R5002" s="118"/>
    </row>
    <row r="5003" spans="1:18" x14ac:dyDescent="0.25">
      <c r="A5003" s="25">
        <f t="shared" si="699"/>
        <v>556</v>
      </c>
      <c r="B5003" s="23">
        <f t="shared" si="700"/>
        <v>44585</v>
      </c>
      <c r="C5003" s="24">
        <v>4</v>
      </c>
      <c r="D5003" s="54" t="str">
        <f t="shared" si="701"/>
        <v>ASET</v>
      </c>
      <c r="E5003" s="178"/>
      <c r="F5003" s="179"/>
      <c r="G5003" s="177"/>
      <c r="H5003" s="177"/>
      <c r="I5003" s="169">
        <f t="shared" si="702"/>
        <v>0</v>
      </c>
      <c r="J5003" s="149" t="str" cm="1">
        <f t="array" ref="J5003">IF(ISERROR(INDEX('Non Compliance input'!$H$5:$H$156,MATCH(1,(A5003='Non Compliance input'!$A$5:$A$156)*(F5003&gt;='Non Compliance input'!$D$5:$D$156)*(E5003&lt;'Non Compliance input'!$E$5:$E$156)*('Non Compliance input'!$H$5:$H$156="Yes"),0))
),"","Yes")</f>
        <v/>
      </c>
      <c r="K5003" s="149">
        <f t="shared" si="703"/>
        <v>0</v>
      </c>
      <c r="L5003" s="162">
        <f t="shared" si="704"/>
        <v>0</v>
      </c>
      <c r="M5003" s="162" t="str" cm="1">
        <f t="array" ref="M5003">IF(ISERROR(INDEX('Non Compliance input'!$I$5:$I$156,MATCH(1,(A5003='Non Compliance input'!$A$5:$A$156)*(E5003&gt;='Non Compliance input'!$D$5:$D$156)*(F5003&lt;='Non Compliance input'!$E$5:$E$156)*('Non Compliance input'!$I$5:$I$156="Yes"),0))
),"","Yes")</f>
        <v/>
      </c>
      <c r="N5003" s="149" t="str">
        <f>IF(VLOOKUP($A5003,HourEndingOutage!$B$3:$F$746,5,0)="Outage","Outage","")</f>
        <v/>
      </c>
      <c r="O5003" s="18">
        <f t="shared" si="705"/>
        <v>0</v>
      </c>
      <c r="P5003" s="18" t="str">
        <f t="shared" si="706"/>
        <v/>
      </c>
      <c r="Q5003" s="18">
        <f t="shared" si="707"/>
        <v>0</v>
      </c>
      <c r="R5003" s="118"/>
    </row>
    <row r="5004" spans="1:18" x14ac:dyDescent="0.25">
      <c r="A5004" s="25">
        <f t="shared" si="699"/>
        <v>556</v>
      </c>
      <c r="B5004" s="23">
        <f t="shared" si="700"/>
        <v>44585</v>
      </c>
      <c r="C5004" s="24">
        <v>4</v>
      </c>
      <c r="D5004" s="54" t="str">
        <f t="shared" si="701"/>
        <v>ASET</v>
      </c>
      <c r="E5004" s="178"/>
      <c r="F5004" s="179"/>
      <c r="G5004" s="177"/>
      <c r="H5004" s="177"/>
      <c r="I5004" s="169">
        <f t="shared" si="702"/>
        <v>0</v>
      </c>
      <c r="J5004" s="149" t="str" cm="1">
        <f t="array" ref="J5004">IF(ISERROR(INDEX('Non Compliance input'!$H$5:$H$156,MATCH(1,(A5004='Non Compliance input'!$A$5:$A$156)*(F5004&gt;='Non Compliance input'!$D$5:$D$156)*(E5004&lt;'Non Compliance input'!$E$5:$E$156)*('Non Compliance input'!$H$5:$H$156="Yes"),0))
),"","Yes")</f>
        <v/>
      </c>
      <c r="K5004" s="149">
        <f t="shared" si="703"/>
        <v>0</v>
      </c>
      <c r="L5004" s="162">
        <f t="shared" si="704"/>
        <v>0</v>
      </c>
      <c r="M5004" s="162" t="str" cm="1">
        <f t="array" ref="M5004">IF(ISERROR(INDEX('Non Compliance input'!$I$5:$I$156,MATCH(1,(A5004='Non Compliance input'!$A$5:$A$156)*(E5004&gt;='Non Compliance input'!$D$5:$D$156)*(F5004&lt;='Non Compliance input'!$E$5:$E$156)*('Non Compliance input'!$I$5:$I$156="Yes"),0))
),"","Yes")</f>
        <v/>
      </c>
      <c r="N5004" s="149" t="str">
        <f>IF(VLOOKUP($A5004,HourEndingOutage!$B$3:$F$746,5,0)="Outage","Outage","")</f>
        <v/>
      </c>
      <c r="O5004" s="18">
        <f t="shared" si="705"/>
        <v>0</v>
      </c>
      <c r="P5004" s="18" t="str">
        <f t="shared" si="706"/>
        <v/>
      </c>
      <c r="Q5004" s="18">
        <f t="shared" si="707"/>
        <v>0</v>
      </c>
      <c r="R5004" s="118"/>
    </row>
    <row r="5005" spans="1:18" x14ac:dyDescent="0.25">
      <c r="A5005" s="25">
        <f t="shared" si="699"/>
        <v>556</v>
      </c>
      <c r="B5005" s="23">
        <f t="shared" si="700"/>
        <v>44585</v>
      </c>
      <c r="C5005" s="24">
        <v>4</v>
      </c>
      <c r="D5005" s="54" t="str">
        <f t="shared" si="701"/>
        <v>ASET</v>
      </c>
      <c r="E5005" s="178"/>
      <c r="F5005" s="179"/>
      <c r="G5005" s="177"/>
      <c r="H5005" s="177"/>
      <c r="I5005" s="169">
        <f t="shared" si="702"/>
        <v>0</v>
      </c>
      <c r="J5005" s="149" t="str" cm="1">
        <f t="array" ref="J5005">IF(ISERROR(INDEX('Non Compliance input'!$H$5:$H$156,MATCH(1,(A5005='Non Compliance input'!$A$5:$A$156)*(F5005&gt;='Non Compliance input'!$D$5:$D$156)*(E5005&lt;'Non Compliance input'!$E$5:$E$156)*('Non Compliance input'!$H$5:$H$156="Yes"),0))
),"","Yes")</f>
        <v/>
      </c>
      <c r="K5005" s="149">
        <f t="shared" si="703"/>
        <v>0</v>
      </c>
      <c r="L5005" s="162">
        <f t="shared" si="704"/>
        <v>0</v>
      </c>
      <c r="M5005" s="162" t="str" cm="1">
        <f t="array" ref="M5005">IF(ISERROR(INDEX('Non Compliance input'!$I$5:$I$156,MATCH(1,(A5005='Non Compliance input'!$A$5:$A$156)*(E5005&gt;='Non Compliance input'!$D$5:$D$156)*(F5005&lt;='Non Compliance input'!$E$5:$E$156)*('Non Compliance input'!$I$5:$I$156="Yes"),0))
),"","Yes")</f>
        <v/>
      </c>
      <c r="N5005" s="149" t="str">
        <f>IF(VLOOKUP($A5005,HourEndingOutage!$B$3:$F$746,5,0)="Outage","Outage","")</f>
        <v/>
      </c>
      <c r="O5005" s="18">
        <f t="shared" si="705"/>
        <v>0</v>
      </c>
      <c r="P5005" s="18" t="str">
        <f t="shared" si="706"/>
        <v/>
      </c>
      <c r="Q5005" s="18">
        <f t="shared" si="707"/>
        <v>0</v>
      </c>
      <c r="R5005" s="118"/>
    </row>
    <row r="5006" spans="1:18" x14ac:dyDescent="0.25">
      <c r="A5006" s="25">
        <f t="shared" si="699"/>
        <v>556</v>
      </c>
      <c r="B5006" s="23">
        <f t="shared" si="700"/>
        <v>44585</v>
      </c>
      <c r="C5006" s="24">
        <v>4</v>
      </c>
      <c r="D5006" s="54" t="str">
        <f t="shared" si="701"/>
        <v>ASET</v>
      </c>
      <c r="E5006" s="178"/>
      <c r="F5006" s="179"/>
      <c r="G5006" s="177"/>
      <c r="H5006" s="177"/>
      <c r="I5006" s="169">
        <f t="shared" si="702"/>
        <v>0</v>
      </c>
      <c r="J5006" s="149" t="str" cm="1">
        <f t="array" ref="J5006">IF(ISERROR(INDEX('Non Compliance input'!$H$5:$H$156,MATCH(1,(A5006='Non Compliance input'!$A$5:$A$156)*(F5006&gt;='Non Compliance input'!$D$5:$D$156)*(E5006&lt;'Non Compliance input'!$E$5:$E$156)*('Non Compliance input'!$H$5:$H$156="Yes"),0))
),"","Yes")</f>
        <v/>
      </c>
      <c r="K5006" s="149">
        <f t="shared" si="703"/>
        <v>0</v>
      </c>
      <c r="L5006" s="162">
        <f t="shared" si="704"/>
        <v>0</v>
      </c>
      <c r="M5006" s="162" t="str" cm="1">
        <f t="array" ref="M5006">IF(ISERROR(INDEX('Non Compliance input'!$I$5:$I$156,MATCH(1,(A5006='Non Compliance input'!$A$5:$A$156)*(E5006&gt;='Non Compliance input'!$D$5:$D$156)*(F5006&lt;='Non Compliance input'!$E$5:$E$156)*('Non Compliance input'!$I$5:$I$156="Yes"),0))
),"","Yes")</f>
        <v/>
      </c>
      <c r="N5006" s="149" t="str">
        <f>IF(VLOOKUP($A5006,HourEndingOutage!$B$3:$F$746,5,0)="Outage","Outage","")</f>
        <v/>
      </c>
      <c r="O5006" s="18">
        <f t="shared" si="705"/>
        <v>0</v>
      </c>
      <c r="P5006" s="18" t="str">
        <f t="shared" si="706"/>
        <v/>
      </c>
      <c r="Q5006" s="18">
        <f t="shared" si="707"/>
        <v>0</v>
      </c>
      <c r="R5006" s="118"/>
    </row>
    <row r="5007" spans="1:18" x14ac:dyDescent="0.25">
      <c r="A5007" s="25">
        <f t="shared" si="699"/>
        <v>557</v>
      </c>
      <c r="B5007" s="23">
        <f t="shared" si="700"/>
        <v>44585</v>
      </c>
      <c r="C5007" s="24">
        <v>5</v>
      </c>
      <c r="D5007" s="54" t="str">
        <f t="shared" si="701"/>
        <v>ASET</v>
      </c>
      <c r="E5007" s="178"/>
      <c r="F5007" s="179"/>
      <c r="G5007" s="177"/>
      <c r="H5007" s="177"/>
      <c r="I5007" s="169">
        <f t="shared" si="702"/>
        <v>0</v>
      </c>
      <c r="J5007" s="149" t="str" cm="1">
        <f t="array" ref="J5007">IF(ISERROR(INDEX('Non Compliance input'!$H$5:$H$156,MATCH(1,(A5007='Non Compliance input'!$A$5:$A$156)*(F5007&gt;='Non Compliance input'!$D$5:$D$156)*(E5007&lt;'Non Compliance input'!$E$5:$E$156)*('Non Compliance input'!$H$5:$H$156="Yes"),0))
),"","Yes")</f>
        <v/>
      </c>
      <c r="K5007" s="149">
        <f t="shared" si="703"/>
        <v>0</v>
      </c>
      <c r="L5007" s="162">
        <f t="shared" si="704"/>
        <v>0</v>
      </c>
      <c r="M5007" s="162" t="str" cm="1">
        <f t="array" ref="M5007">IF(ISERROR(INDEX('Non Compliance input'!$I$5:$I$156,MATCH(1,(A5007='Non Compliance input'!$A$5:$A$156)*(E5007&gt;='Non Compliance input'!$D$5:$D$156)*(F5007&lt;='Non Compliance input'!$E$5:$E$156)*('Non Compliance input'!$I$5:$I$156="Yes"),0))
),"","Yes")</f>
        <v/>
      </c>
      <c r="N5007" s="149" t="str">
        <f>IF(VLOOKUP($A5007,HourEndingOutage!$B$3:$F$746,5,0)="Outage","Outage","")</f>
        <v/>
      </c>
      <c r="O5007" s="18">
        <f t="shared" si="705"/>
        <v>0</v>
      </c>
      <c r="P5007" s="18" t="str">
        <f t="shared" si="706"/>
        <v/>
      </c>
      <c r="Q5007" s="18">
        <f t="shared" si="707"/>
        <v>0</v>
      </c>
      <c r="R5007" s="118"/>
    </row>
    <row r="5008" spans="1:18" x14ac:dyDescent="0.25">
      <c r="A5008" s="25">
        <f t="shared" si="699"/>
        <v>557</v>
      </c>
      <c r="B5008" s="23">
        <f t="shared" si="700"/>
        <v>44585</v>
      </c>
      <c r="C5008" s="24">
        <v>5</v>
      </c>
      <c r="D5008" s="54" t="str">
        <f t="shared" si="701"/>
        <v>ASET</v>
      </c>
      <c r="E5008" s="178"/>
      <c r="F5008" s="179"/>
      <c r="G5008" s="177"/>
      <c r="H5008" s="177"/>
      <c r="I5008" s="169">
        <f t="shared" si="702"/>
        <v>0</v>
      </c>
      <c r="J5008" s="149" t="str" cm="1">
        <f t="array" ref="J5008">IF(ISERROR(INDEX('Non Compliance input'!$H$5:$H$156,MATCH(1,(A5008='Non Compliance input'!$A$5:$A$156)*(F5008&gt;='Non Compliance input'!$D$5:$D$156)*(E5008&lt;'Non Compliance input'!$E$5:$E$156)*('Non Compliance input'!$H$5:$H$156="Yes"),0))
),"","Yes")</f>
        <v/>
      </c>
      <c r="K5008" s="149">
        <f t="shared" si="703"/>
        <v>0</v>
      </c>
      <c r="L5008" s="162">
        <f t="shared" si="704"/>
        <v>0</v>
      </c>
      <c r="M5008" s="162" t="str" cm="1">
        <f t="array" ref="M5008">IF(ISERROR(INDEX('Non Compliance input'!$I$5:$I$156,MATCH(1,(A5008='Non Compliance input'!$A$5:$A$156)*(E5008&gt;='Non Compliance input'!$D$5:$D$156)*(F5008&lt;='Non Compliance input'!$E$5:$E$156)*('Non Compliance input'!$I$5:$I$156="Yes"),0))
),"","Yes")</f>
        <v/>
      </c>
      <c r="N5008" s="149" t="str">
        <f>IF(VLOOKUP($A5008,HourEndingOutage!$B$3:$F$746,5,0)="Outage","Outage","")</f>
        <v/>
      </c>
      <c r="O5008" s="18">
        <f t="shared" si="705"/>
        <v>0</v>
      </c>
      <c r="P5008" s="18" t="str">
        <f t="shared" si="706"/>
        <v/>
      </c>
      <c r="Q5008" s="18">
        <f t="shared" si="707"/>
        <v>0</v>
      </c>
      <c r="R5008" s="118"/>
    </row>
    <row r="5009" spans="1:18" x14ac:dyDescent="0.25">
      <c r="A5009" s="25">
        <f t="shared" si="699"/>
        <v>557</v>
      </c>
      <c r="B5009" s="23">
        <f t="shared" si="700"/>
        <v>44585</v>
      </c>
      <c r="C5009" s="24">
        <v>5</v>
      </c>
      <c r="D5009" s="54" t="str">
        <f t="shared" si="701"/>
        <v>ASET</v>
      </c>
      <c r="E5009" s="178"/>
      <c r="F5009" s="179"/>
      <c r="G5009" s="177"/>
      <c r="H5009" s="177"/>
      <c r="I5009" s="169">
        <f t="shared" si="702"/>
        <v>0</v>
      </c>
      <c r="J5009" s="149" t="str" cm="1">
        <f t="array" ref="J5009">IF(ISERROR(INDEX('Non Compliance input'!$H$5:$H$156,MATCH(1,(A5009='Non Compliance input'!$A$5:$A$156)*(F5009&gt;='Non Compliance input'!$D$5:$D$156)*(E5009&lt;'Non Compliance input'!$E$5:$E$156)*('Non Compliance input'!$H$5:$H$156="Yes"),0))
),"","Yes")</f>
        <v/>
      </c>
      <c r="K5009" s="149">
        <f t="shared" si="703"/>
        <v>0</v>
      </c>
      <c r="L5009" s="162">
        <f t="shared" si="704"/>
        <v>0</v>
      </c>
      <c r="M5009" s="162" t="str" cm="1">
        <f t="array" ref="M5009">IF(ISERROR(INDEX('Non Compliance input'!$I$5:$I$156,MATCH(1,(A5009='Non Compliance input'!$A$5:$A$156)*(E5009&gt;='Non Compliance input'!$D$5:$D$156)*(F5009&lt;='Non Compliance input'!$E$5:$E$156)*('Non Compliance input'!$I$5:$I$156="Yes"),0))
),"","Yes")</f>
        <v/>
      </c>
      <c r="N5009" s="149" t="str">
        <f>IF(VLOOKUP($A5009,HourEndingOutage!$B$3:$F$746,5,0)="Outage","Outage","")</f>
        <v/>
      </c>
      <c r="O5009" s="18">
        <f t="shared" si="705"/>
        <v>0</v>
      </c>
      <c r="P5009" s="18" t="str">
        <f t="shared" si="706"/>
        <v/>
      </c>
      <c r="Q5009" s="18">
        <f t="shared" si="707"/>
        <v>0</v>
      </c>
      <c r="R5009" s="118"/>
    </row>
    <row r="5010" spans="1:18" x14ac:dyDescent="0.25">
      <c r="A5010" s="25">
        <f t="shared" si="699"/>
        <v>557</v>
      </c>
      <c r="B5010" s="23">
        <f t="shared" si="700"/>
        <v>44585</v>
      </c>
      <c r="C5010" s="24">
        <v>5</v>
      </c>
      <c r="D5010" s="54" t="str">
        <f t="shared" si="701"/>
        <v>ASET</v>
      </c>
      <c r="E5010" s="178"/>
      <c r="F5010" s="179"/>
      <c r="G5010" s="177"/>
      <c r="H5010" s="177"/>
      <c r="I5010" s="169">
        <f t="shared" si="702"/>
        <v>0</v>
      </c>
      <c r="J5010" s="149" t="str" cm="1">
        <f t="array" ref="J5010">IF(ISERROR(INDEX('Non Compliance input'!$H$5:$H$156,MATCH(1,(A5010='Non Compliance input'!$A$5:$A$156)*(F5010&gt;='Non Compliance input'!$D$5:$D$156)*(E5010&lt;'Non Compliance input'!$E$5:$E$156)*('Non Compliance input'!$H$5:$H$156="Yes"),0))
),"","Yes")</f>
        <v/>
      </c>
      <c r="K5010" s="149">
        <f t="shared" si="703"/>
        <v>0</v>
      </c>
      <c r="L5010" s="162">
        <f t="shared" si="704"/>
        <v>0</v>
      </c>
      <c r="M5010" s="162" t="str" cm="1">
        <f t="array" ref="M5010">IF(ISERROR(INDEX('Non Compliance input'!$I$5:$I$156,MATCH(1,(A5010='Non Compliance input'!$A$5:$A$156)*(E5010&gt;='Non Compliance input'!$D$5:$D$156)*(F5010&lt;='Non Compliance input'!$E$5:$E$156)*('Non Compliance input'!$I$5:$I$156="Yes"),0))
),"","Yes")</f>
        <v/>
      </c>
      <c r="N5010" s="149" t="str">
        <f>IF(VLOOKUP($A5010,HourEndingOutage!$B$3:$F$746,5,0)="Outage","Outage","")</f>
        <v/>
      </c>
      <c r="O5010" s="18">
        <f t="shared" si="705"/>
        <v>0</v>
      </c>
      <c r="P5010" s="18" t="str">
        <f t="shared" si="706"/>
        <v/>
      </c>
      <c r="Q5010" s="18">
        <f t="shared" si="707"/>
        <v>0</v>
      </c>
      <c r="R5010" s="118"/>
    </row>
    <row r="5011" spans="1:18" x14ac:dyDescent="0.25">
      <c r="A5011" s="25">
        <f t="shared" si="699"/>
        <v>557</v>
      </c>
      <c r="B5011" s="23">
        <f t="shared" si="700"/>
        <v>44585</v>
      </c>
      <c r="C5011" s="24">
        <v>5</v>
      </c>
      <c r="D5011" s="54" t="str">
        <f t="shared" si="701"/>
        <v>ASET</v>
      </c>
      <c r="E5011" s="178"/>
      <c r="F5011" s="179"/>
      <c r="G5011" s="177"/>
      <c r="H5011" s="177"/>
      <c r="I5011" s="169">
        <f t="shared" si="702"/>
        <v>0</v>
      </c>
      <c r="J5011" s="149" t="str" cm="1">
        <f t="array" ref="J5011">IF(ISERROR(INDEX('Non Compliance input'!$H$5:$H$156,MATCH(1,(A5011='Non Compliance input'!$A$5:$A$156)*(F5011&gt;='Non Compliance input'!$D$5:$D$156)*(E5011&lt;'Non Compliance input'!$E$5:$E$156)*('Non Compliance input'!$H$5:$H$156="Yes"),0))
),"","Yes")</f>
        <v/>
      </c>
      <c r="K5011" s="149">
        <f t="shared" si="703"/>
        <v>0</v>
      </c>
      <c r="L5011" s="162">
        <f t="shared" si="704"/>
        <v>0</v>
      </c>
      <c r="M5011" s="162" t="str" cm="1">
        <f t="array" ref="M5011">IF(ISERROR(INDEX('Non Compliance input'!$I$5:$I$156,MATCH(1,(A5011='Non Compliance input'!$A$5:$A$156)*(E5011&gt;='Non Compliance input'!$D$5:$D$156)*(F5011&lt;='Non Compliance input'!$E$5:$E$156)*('Non Compliance input'!$I$5:$I$156="Yes"),0))
),"","Yes")</f>
        <v/>
      </c>
      <c r="N5011" s="149" t="str">
        <f>IF(VLOOKUP($A5011,HourEndingOutage!$B$3:$F$746,5,0)="Outage","Outage","")</f>
        <v/>
      </c>
      <c r="O5011" s="18">
        <f t="shared" si="705"/>
        <v>0</v>
      </c>
      <c r="P5011" s="18" t="str">
        <f t="shared" si="706"/>
        <v/>
      </c>
      <c r="Q5011" s="18">
        <f t="shared" si="707"/>
        <v>0</v>
      </c>
      <c r="R5011" s="118"/>
    </row>
    <row r="5012" spans="1:18" x14ac:dyDescent="0.25">
      <c r="A5012" s="25">
        <f t="shared" si="699"/>
        <v>557</v>
      </c>
      <c r="B5012" s="23">
        <f t="shared" si="700"/>
        <v>44585</v>
      </c>
      <c r="C5012" s="24">
        <v>5</v>
      </c>
      <c r="D5012" s="54" t="str">
        <f t="shared" si="701"/>
        <v>ASET</v>
      </c>
      <c r="E5012" s="178"/>
      <c r="F5012" s="179"/>
      <c r="G5012" s="177"/>
      <c r="H5012" s="177"/>
      <c r="I5012" s="169">
        <f t="shared" si="702"/>
        <v>0</v>
      </c>
      <c r="J5012" s="149" t="str" cm="1">
        <f t="array" ref="J5012">IF(ISERROR(INDEX('Non Compliance input'!$H$5:$H$156,MATCH(1,(A5012='Non Compliance input'!$A$5:$A$156)*(F5012&gt;='Non Compliance input'!$D$5:$D$156)*(E5012&lt;'Non Compliance input'!$E$5:$E$156)*('Non Compliance input'!$H$5:$H$156="Yes"),0))
),"","Yes")</f>
        <v/>
      </c>
      <c r="K5012" s="149">
        <f t="shared" si="703"/>
        <v>0</v>
      </c>
      <c r="L5012" s="162">
        <f t="shared" si="704"/>
        <v>0</v>
      </c>
      <c r="M5012" s="162" t="str" cm="1">
        <f t="array" ref="M5012">IF(ISERROR(INDEX('Non Compliance input'!$I$5:$I$156,MATCH(1,(A5012='Non Compliance input'!$A$5:$A$156)*(E5012&gt;='Non Compliance input'!$D$5:$D$156)*(F5012&lt;='Non Compliance input'!$E$5:$E$156)*('Non Compliance input'!$I$5:$I$156="Yes"),0))
),"","Yes")</f>
        <v/>
      </c>
      <c r="N5012" s="149" t="str">
        <f>IF(VLOOKUP($A5012,HourEndingOutage!$B$3:$F$746,5,0)="Outage","Outage","")</f>
        <v/>
      </c>
      <c r="O5012" s="18">
        <f t="shared" si="705"/>
        <v>0</v>
      </c>
      <c r="P5012" s="18" t="str">
        <f t="shared" si="706"/>
        <v/>
      </c>
      <c r="Q5012" s="18">
        <f t="shared" si="707"/>
        <v>0</v>
      </c>
      <c r="R5012" s="118"/>
    </row>
    <row r="5013" spans="1:18" x14ac:dyDescent="0.25">
      <c r="A5013" s="25">
        <f t="shared" si="699"/>
        <v>557</v>
      </c>
      <c r="B5013" s="23">
        <f t="shared" si="700"/>
        <v>44585</v>
      </c>
      <c r="C5013" s="24">
        <v>5</v>
      </c>
      <c r="D5013" s="54" t="str">
        <f t="shared" si="701"/>
        <v>ASET</v>
      </c>
      <c r="E5013" s="178"/>
      <c r="F5013" s="179"/>
      <c r="G5013" s="177"/>
      <c r="H5013" s="177"/>
      <c r="I5013" s="169">
        <f t="shared" si="702"/>
        <v>0</v>
      </c>
      <c r="J5013" s="149" t="str" cm="1">
        <f t="array" ref="J5013">IF(ISERROR(INDEX('Non Compliance input'!$H$5:$H$156,MATCH(1,(A5013='Non Compliance input'!$A$5:$A$156)*(F5013&gt;='Non Compliance input'!$D$5:$D$156)*(E5013&lt;'Non Compliance input'!$E$5:$E$156)*('Non Compliance input'!$H$5:$H$156="Yes"),0))
),"","Yes")</f>
        <v/>
      </c>
      <c r="K5013" s="149">
        <f t="shared" si="703"/>
        <v>0</v>
      </c>
      <c r="L5013" s="162">
        <f t="shared" si="704"/>
        <v>0</v>
      </c>
      <c r="M5013" s="162" t="str" cm="1">
        <f t="array" ref="M5013">IF(ISERROR(INDEX('Non Compliance input'!$I$5:$I$156,MATCH(1,(A5013='Non Compliance input'!$A$5:$A$156)*(E5013&gt;='Non Compliance input'!$D$5:$D$156)*(F5013&lt;='Non Compliance input'!$E$5:$E$156)*('Non Compliance input'!$I$5:$I$156="Yes"),0))
),"","Yes")</f>
        <v/>
      </c>
      <c r="N5013" s="149" t="str">
        <f>IF(VLOOKUP($A5013,HourEndingOutage!$B$3:$F$746,5,0)="Outage","Outage","")</f>
        <v/>
      </c>
      <c r="O5013" s="18">
        <f t="shared" si="705"/>
        <v>0</v>
      </c>
      <c r="P5013" s="18" t="str">
        <f t="shared" si="706"/>
        <v/>
      </c>
      <c r="Q5013" s="18">
        <f t="shared" si="707"/>
        <v>0</v>
      </c>
      <c r="R5013" s="118"/>
    </row>
    <row r="5014" spans="1:18" x14ac:dyDescent="0.25">
      <c r="A5014" s="25">
        <f t="shared" si="699"/>
        <v>557</v>
      </c>
      <c r="B5014" s="23">
        <f t="shared" si="700"/>
        <v>44585</v>
      </c>
      <c r="C5014" s="24">
        <v>5</v>
      </c>
      <c r="D5014" s="54" t="str">
        <f t="shared" si="701"/>
        <v>ASET</v>
      </c>
      <c r="E5014" s="178"/>
      <c r="F5014" s="179"/>
      <c r="G5014" s="177"/>
      <c r="H5014" s="177"/>
      <c r="I5014" s="169">
        <f t="shared" si="702"/>
        <v>0</v>
      </c>
      <c r="J5014" s="149" t="str" cm="1">
        <f t="array" ref="J5014">IF(ISERROR(INDEX('Non Compliance input'!$H$5:$H$156,MATCH(1,(A5014='Non Compliance input'!$A$5:$A$156)*(F5014&gt;='Non Compliance input'!$D$5:$D$156)*(E5014&lt;'Non Compliance input'!$E$5:$E$156)*('Non Compliance input'!$H$5:$H$156="Yes"),0))
),"","Yes")</f>
        <v/>
      </c>
      <c r="K5014" s="149">
        <f t="shared" si="703"/>
        <v>0</v>
      </c>
      <c r="L5014" s="162">
        <f t="shared" si="704"/>
        <v>0</v>
      </c>
      <c r="M5014" s="162" t="str" cm="1">
        <f t="array" ref="M5014">IF(ISERROR(INDEX('Non Compliance input'!$I$5:$I$156,MATCH(1,(A5014='Non Compliance input'!$A$5:$A$156)*(E5014&gt;='Non Compliance input'!$D$5:$D$156)*(F5014&lt;='Non Compliance input'!$E$5:$E$156)*('Non Compliance input'!$I$5:$I$156="Yes"),0))
),"","Yes")</f>
        <v/>
      </c>
      <c r="N5014" s="149" t="str">
        <f>IF(VLOOKUP($A5014,HourEndingOutage!$B$3:$F$746,5,0)="Outage","Outage","")</f>
        <v/>
      </c>
      <c r="O5014" s="18">
        <f t="shared" si="705"/>
        <v>0</v>
      </c>
      <c r="P5014" s="18" t="str">
        <f t="shared" si="706"/>
        <v/>
      </c>
      <c r="Q5014" s="18">
        <f t="shared" si="707"/>
        <v>0</v>
      </c>
      <c r="R5014" s="118"/>
    </row>
    <row r="5015" spans="1:18" x14ac:dyDescent="0.25">
      <c r="A5015" s="25">
        <f t="shared" si="699"/>
        <v>557</v>
      </c>
      <c r="B5015" s="23">
        <f t="shared" si="700"/>
        <v>44585</v>
      </c>
      <c r="C5015" s="24">
        <v>5</v>
      </c>
      <c r="D5015" s="54" t="str">
        <f t="shared" si="701"/>
        <v>ASET</v>
      </c>
      <c r="E5015" s="178"/>
      <c r="F5015" s="179"/>
      <c r="G5015" s="177"/>
      <c r="H5015" s="177"/>
      <c r="I5015" s="169">
        <f t="shared" si="702"/>
        <v>0</v>
      </c>
      <c r="J5015" s="149" t="str" cm="1">
        <f t="array" ref="J5015">IF(ISERROR(INDEX('Non Compliance input'!$H$5:$H$156,MATCH(1,(A5015='Non Compliance input'!$A$5:$A$156)*(F5015&gt;='Non Compliance input'!$D$5:$D$156)*(E5015&lt;'Non Compliance input'!$E$5:$E$156)*('Non Compliance input'!$H$5:$H$156="Yes"),0))
),"","Yes")</f>
        <v/>
      </c>
      <c r="K5015" s="149">
        <f t="shared" si="703"/>
        <v>0</v>
      </c>
      <c r="L5015" s="162">
        <f t="shared" si="704"/>
        <v>0</v>
      </c>
      <c r="M5015" s="162" t="str" cm="1">
        <f t="array" ref="M5015">IF(ISERROR(INDEX('Non Compliance input'!$I$5:$I$156,MATCH(1,(A5015='Non Compliance input'!$A$5:$A$156)*(E5015&gt;='Non Compliance input'!$D$5:$D$156)*(F5015&lt;='Non Compliance input'!$E$5:$E$156)*('Non Compliance input'!$I$5:$I$156="Yes"),0))
),"","Yes")</f>
        <v/>
      </c>
      <c r="N5015" s="149" t="str">
        <f>IF(VLOOKUP($A5015,HourEndingOutage!$B$3:$F$746,5,0)="Outage","Outage","")</f>
        <v/>
      </c>
      <c r="O5015" s="18">
        <f t="shared" si="705"/>
        <v>0</v>
      </c>
      <c r="P5015" s="18" t="str">
        <f t="shared" si="706"/>
        <v/>
      </c>
      <c r="Q5015" s="18">
        <f t="shared" si="707"/>
        <v>0</v>
      </c>
      <c r="R5015" s="118"/>
    </row>
    <row r="5016" spans="1:18" x14ac:dyDescent="0.25">
      <c r="A5016" s="25">
        <f t="shared" si="699"/>
        <v>558</v>
      </c>
      <c r="B5016" s="23">
        <f t="shared" si="700"/>
        <v>44585</v>
      </c>
      <c r="C5016" s="24">
        <v>6</v>
      </c>
      <c r="D5016" s="54" t="str">
        <f t="shared" si="701"/>
        <v>ASET</v>
      </c>
      <c r="E5016" s="178"/>
      <c r="F5016" s="179"/>
      <c r="G5016" s="177"/>
      <c r="H5016" s="177"/>
      <c r="I5016" s="169">
        <f t="shared" si="702"/>
        <v>0</v>
      </c>
      <c r="J5016" s="149" t="str" cm="1">
        <f t="array" ref="J5016">IF(ISERROR(INDEX('Non Compliance input'!$H$5:$H$156,MATCH(1,(A5016='Non Compliance input'!$A$5:$A$156)*(F5016&gt;='Non Compliance input'!$D$5:$D$156)*(E5016&lt;'Non Compliance input'!$E$5:$E$156)*('Non Compliance input'!$H$5:$H$156="Yes"),0))
),"","Yes")</f>
        <v/>
      </c>
      <c r="K5016" s="149">
        <f t="shared" si="703"/>
        <v>0</v>
      </c>
      <c r="L5016" s="162">
        <f t="shared" si="704"/>
        <v>0</v>
      </c>
      <c r="M5016" s="162" t="str" cm="1">
        <f t="array" ref="M5016">IF(ISERROR(INDEX('Non Compliance input'!$I$5:$I$156,MATCH(1,(A5016='Non Compliance input'!$A$5:$A$156)*(E5016&gt;='Non Compliance input'!$D$5:$D$156)*(F5016&lt;='Non Compliance input'!$E$5:$E$156)*('Non Compliance input'!$I$5:$I$156="Yes"),0))
),"","Yes")</f>
        <v/>
      </c>
      <c r="N5016" s="149" t="str">
        <f>IF(VLOOKUP($A5016,HourEndingOutage!$B$3:$F$746,5,0)="Outage","Outage","")</f>
        <v/>
      </c>
      <c r="O5016" s="18">
        <f t="shared" si="705"/>
        <v>0</v>
      </c>
      <c r="P5016" s="18" t="str">
        <f t="shared" si="706"/>
        <v/>
      </c>
      <c r="Q5016" s="18">
        <f t="shared" si="707"/>
        <v>0</v>
      </c>
      <c r="R5016" s="118"/>
    </row>
    <row r="5017" spans="1:18" x14ac:dyDescent="0.25">
      <c r="A5017" s="25">
        <f t="shared" si="699"/>
        <v>558</v>
      </c>
      <c r="B5017" s="23">
        <f t="shared" si="700"/>
        <v>44585</v>
      </c>
      <c r="C5017" s="24">
        <v>6</v>
      </c>
      <c r="D5017" s="54" t="str">
        <f t="shared" si="701"/>
        <v>ASET</v>
      </c>
      <c r="E5017" s="178"/>
      <c r="F5017" s="179"/>
      <c r="G5017" s="177"/>
      <c r="H5017" s="177"/>
      <c r="I5017" s="169">
        <f t="shared" si="702"/>
        <v>0</v>
      </c>
      <c r="J5017" s="149" t="str" cm="1">
        <f t="array" ref="J5017">IF(ISERROR(INDEX('Non Compliance input'!$H$5:$H$156,MATCH(1,(A5017='Non Compliance input'!$A$5:$A$156)*(F5017&gt;='Non Compliance input'!$D$5:$D$156)*(E5017&lt;'Non Compliance input'!$E$5:$E$156)*('Non Compliance input'!$H$5:$H$156="Yes"),0))
),"","Yes")</f>
        <v/>
      </c>
      <c r="K5017" s="149">
        <f t="shared" si="703"/>
        <v>0</v>
      </c>
      <c r="L5017" s="162">
        <f t="shared" si="704"/>
        <v>0</v>
      </c>
      <c r="M5017" s="162" t="str" cm="1">
        <f t="array" ref="M5017">IF(ISERROR(INDEX('Non Compliance input'!$I$5:$I$156,MATCH(1,(A5017='Non Compliance input'!$A$5:$A$156)*(E5017&gt;='Non Compliance input'!$D$5:$D$156)*(F5017&lt;='Non Compliance input'!$E$5:$E$156)*('Non Compliance input'!$I$5:$I$156="Yes"),0))
),"","Yes")</f>
        <v/>
      </c>
      <c r="N5017" s="149" t="str">
        <f>IF(VLOOKUP($A5017,HourEndingOutage!$B$3:$F$746,5,0)="Outage","Outage","")</f>
        <v/>
      </c>
      <c r="O5017" s="18">
        <f t="shared" si="705"/>
        <v>0</v>
      </c>
      <c r="P5017" s="18" t="str">
        <f t="shared" si="706"/>
        <v/>
      </c>
      <c r="Q5017" s="18">
        <f t="shared" si="707"/>
        <v>0</v>
      </c>
      <c r="R5017" s="118"/>
    </row>
    <row r="5018" spans="1:18" x14ac:dyDescent="0.25">
      <c r="A5018" s="25">
        <f t="shared" si="699"/>
        <v>558</v>
      </c>
      <c r="B5018" s="23">
        <f t="shared" si="700"/>
        <v>44585</v>
      </c>
      <c r="C5018" s="24">
        <v>6</v>
      </c>
      <c r="D5018" s="54" t="str">
        <f t="shared" si="701"/>
        <v>ASET</v>
      </c>
      <c r="E5018" s="178"/>
      <c r="F5018" s="179"/>
      <c r="G5018" s="177"/>
      <c r="H5018" s="177"/>
      <c r="I5018" s="169">
        <f t="shared" si="702"/>
        <v>0</v>
      </c>
      <c r="J5018" s="149" t="str" cm="1">
        <f t="array" ref="J5018">IF(ISERROR(INDEX('Non Compliance input'!$H$5:$H$156,MATCH(1,(A5018='Non Compliance input'!$A$5:$A$156)*(F5018&gt;='Non Compliance input'!$D$5:$D$156)*(E5018&lt;'Non Compliance input'!$E$5:$E$156)*('Non Compliance input'!$H$5:$H$156="Yes"),0))
),"","Yes")</f>
        <v/>
      </c>
      <c r="K5018" s="149">
        <f t="shared" si="703"/>
        <v>0</v>
      </c>
      <c r="L5018" s="162">
        <f t="shared" si="704"/>
        <v>0</v>
      </c>
      <c r="M5018" s="162" t="str" cm="1">
        <f t="array" ref="M5018">IF(ISERROR(INDEX('Non Compliance input'!$I$5:$I$156,MATCH(1,(A5018='Non Compliance input'!$A$5:$A$156)*(E5018&gt;='Non Compliance input'!$D$5:$D$156)*(F5018&lt;='Non Compliance input'!$E$5:$E$156)*('Non Compliance input'!$I$5:$I$156="Yes"),0))
),"","Yes")</f>
        <v/>
      </c>
      <c r="N5018" s="149" t="str">
        <f>IF(VLOOKUP($A5018,HourEndingOutage!$B$3:$F$746,5,0)="Outage","Outage","")</f>
        <v/>
      </c>
      <c r="O5018" s="18">
        <f t="shared" si="705"/>
        <v>0</v>
      </c>
      <c r="P5018" s="18" t="str">
        <f t="shared" si="706"/>
        <v/>
      </c>
      <c r="Q5018" s="18">
        <f t="shared" si="707"/>
        <v>0</v>
      </c>
      <c r="R5018" s="118"/>
    </row>
    <row r="5019" spans="1:18" x14ac:dyDescent="0.25">
      <c r="A5019" s="25">
        <f t="shared" si="699"/>
        <v>558</v>
      </c>
      <c r="B5019" s="23">
        <f t="shared" si="700"/>
        <v>44585</v>
      </c>
      <c r="C5019" s="24">
        <v>6</v>
      </c>
      <c r="D5019" s="54" t="str">
        <f t="shared" si="701"/>
        <v>ASET</v>
      </c>
      <c r="E5019" s="178"/>
      <c r="F5019" s="179"/>
      <c r="G5019" s="177"/>
      <c r="H5019" s="177"/>
      <c r="I5019" s="169">
        <f t="shared" si="702"/>
        <v>0</v>
      </c>
      <c r="J5019" s="149" t="str" cm="1">
        <f t="array" ref="J5019">IF(ISERROR(INDEX('Non Compliance input'!$H$5:$H$156,MATCH(1,(A5019='Non Compliance input'!$A$5:$A$156)*(F5019&gt;='Non Compliance input'!$D$5:$D$156)*(E5019&lt;'Non Compliance input'!$E$5:$E$156)*('Non Compliance input'!$H$5:$H$156="Yes"),0))
),"","Yes")</f>
        <v/>
      </c>
      <c r="K5019" s="149">
        <f t="shared" si="703"/>
        <v>0</v>
      </c>
      <c r="L5019" s="162">
        <f t="shared" si="704"/>
        <v>0</v>
      </c>
      <c r="M5019" s="162" t="str" cm="1">
        <f t="array" ref="M5019">IF(ISERROR(INDEX('Non Compliance input'!$I$5:$I$156,MATCH(1,(A5019='Non Compliance input'!$A$5:$A$156)*(E5019&gt;='Non Compliance input'!$D$5:$D$156)*(F5019&lt;='Non Compliance input'!$E$5:$E$156)*('Non Compliance input'!$I$5:$I$156="Yes"),0))
),"","Yes")</f>
        <v/>
      </c>
      <c r="N5019" s="149" t="str">
        <f>IF(VLOOKUP($A5019,HourEndingOutage!$B$3:$F$746,5,0)="Outage","Outage","")</f>
        <v/>
      </c>
      <c r="O5019" s="18">
        <f t="shared" si="705"/>
        <v>0</v>
      </c>
      <c r="P5019" s="18" t="str">
        <f t="shared" si="706"/>
        <v/>
      </c>
      <c r="Q5019" s="18">
        <f t="shared" si="707"/>
        <v>0</v>
      </c>
      <c r="R5019" s="118"/>
    </row>
    <row r="5020" spans="1:18" x14ac:dyDescent="0.25">
      <c r="A5020" s="25">
        <f t="shared" ref="A5020:A5083" si="708">IF(C5020=C5019,A5019,A5019+1)</f>
        <v>558</v>
      </c>
      <c r="B5020" s="23">
        <f t="shared" ref="B5020:B5083" si="709">IF(C5020&lt;C5019,B5019+1,B5019)</f>
        <v>44585</v>
      </c>
      <c r="C5020" s="24">
        <v>6</v>
      </c>
      <c r="D5020" s="54" t="str">
        <f t="shared" si="701"/>
        <v>ASET</v>
      </c>
      <c r="E5020" s="178"/>
      <c r="F5020" s="179"/>
      <c r="G5020" s="177"/>
      <c r="H5020" s="177"/>
      <c r="I5020" s="169">
        <f t="shared" si="702"/>
        <v>0</v>
      </c>
      <c r="J5020" s="149" t="str" cm="1">
        <f t="array" ref="J5020">IF(ISERROR(INDEX('Non Compliance input'!$H$5:$H$156,MATCH(1,(A5020='Non Compliance input'!$A$5:$A$156)*(F5020&gt;='Non Compliance input'!$D$5:$D$156)*(E5020&lt;'Non Compliance input'!$E$5:$E$156)*('Non Compliance input'!$H$5:$H$156="Yes"),0))
),"","Yes")</f>
        <v/>
      </c>
      <c r="K5020" s="149">
        <f t="shared" si="703"/>
        <v>0</v>
      </c>
      <c r="L5020" s="162">
        <f t="shared" si="704"/>
        <v>0</v>
      </c>
      <c r="M5020" s="162" t="str" cm="1">
        <f t="array" ref="M5020">IF(ISERROR(INDEX('Non Compliance input'!$I$5:$I$156,MATCH(1,(A5020='Non Compliance input'!$A$5:$A$156)*(E5020&gt;='Non Compliance input'!$D$5:$D$156)*(F5020&lt;='Non Compliance input'!$E$5:$E$156)*('Non Compliance input'!$I$5:$I$156="Yes"),0))
),"","Yes")</f>
        <v/>
      </c>
      <c r="N5020" s="149" t="str">
        <f>IF(VLOOKUP($A5020,HourEndingOutage!$B$3:$F$746,5,0)="Outage","Outage","")</f>
        <v/>
      </c>
      <c r="O5020" s="18">
        <f t="shared" si="705"/>
        <v>0</v>
      </c>
      <c r="P5020" s="18" t="str">
        <f t="shared" si="706"/>
        <v/>
      </c>
      <c r="Q5020" s="18">
        <f t="shared" si="707"/>
        <v>0</v>
      </c>
      <c r="R5020" s="118"/>
    </row>
    <row r="5021" spans="1:18" x14ac:dyDescent="0.25">
      <c r="A5021" s="25">
        <f t="shared" si="708"/>
        <v>558</v>
      </c>
      <c r="B5021" s="23">
        <f t="shared" si="709"/>
        <v>44585</v>
      </c>
      <c r="C5021" s="24">
        <v>6</v>
      </c>
      <c r="D5021" s="54" t="str">
        <f t="shared" si="701"/>
        <v>ASET</v>
      </c>
      <c r="E5021" s="178"/>
      <c r="F5021" s="179"/>
      <c r="G5021" s="177"/>
      <c r="H5021" s="177"/>
      <c r="I5021" s="169">
        <f t="shared" si="702"/>
        <v>0</v>
      </c>
      <c r="J5021" s="149" t="str" cm="1">
        <f t="array" ref="J5021">IF(ISERROR(INDEX('Non Compliance input'!$H$5:$H$156,MATCH(1,(A5021='Non Compliance input'!$A$5:$A$156)*(F5021&gt;='Non Compliance input'!$D$5:$D$156)*(E5021&lt;'Non Compliance input'!$E$5:$E$156)*('Non Compliance input'!$H$5:$H$156="Yes"),0))
),"","Yes")</f>
        <v/>
      </c>
      <c r="K5021" s="149">
        <f t="shared" si="703"/>
        <v>0</v>
      </c>
      <c r="L5021" s="162">
        <f t="shared" si="704"/>
        <v>0</v>
      </c>
      <c r="M5021" s="162" t="str" cm="1">
        <f t="array" ref="M5021">IF(ISERROR(INDEX('Non Compliance input'!$I$5:$I$156,MATCH(1,(A5021='Non Compliance input'!$A$5:$A$156)*(E5021&gt;='Non Compliance input'!$D$5:$D$156)*(F5021&lt;='Non Compliance input'!$E$5:$E$156)*('Non Compliance input'!$I$5:$I$156="Yes"),0))
),"","Yes")</f>
        <v/>
      </c>
      <c r="N5021" s="149" t="str">
        <f>IF(VLOOKUP($A5021,HourEndingOutage!$B$3:$F$746,5,0)="Outage","Outage","")</f>
        <v/>
      </c>
      <c r="O5021" s="18">
        <f t="shared" si="705"/>
        <v>0</v>
      </c>
      <c r="P5021" s="18" t="str">
        <f t="shared" si="706"/>
        <v/>
      </c>
      <c r="Q5021" s="18">
        <f t="shared" si="707"/>
        <v>0</v>
      </c>
      <c r="R5021" s="118"/>
    </row>
    <row r="5022" spans="1:18" x14ac:dyDescent="0.25">
      <c r="A5022" s="25">
        <f t="shared" si="708"/>
        <v>558</v>
      </c>
      <c r="B5022" s="23">
        <f t="shared" si="709"/>
        <v>44585</v>
      </c>
      <c r="C5022" s="24">
        <v>6</v>
      </c>
      <c r="D5022" s="54" t="str">
        <f t="shared" si="701"/>
        <v>ASET</v>
      </c>
      <c r="E5022" s="178"/>
      <c r="F5022" s="179"/>
      <c r="G5022" s="177"/>
      <c r="H5022" s="177"/>
      <c r="I5022" s="169">
        <f t="shared" si="702"/>
        <v>0</v>
      </c>
      <c r="J5022" s="149" t="str" cm="1">
        <f t="array" ref="J5022">IF(ISERROR(INDEX('Non Compliance input'!$H$5:$H$156,MATCH(1,(A5022='Non Compliance input'!$A$5:$A$156)*(F5022&gt;='Non Compliance input'!$D$5:$D$156)*(E5022&lt;'Non Compliance input'!$E$5:$E$156)*('Non Compliance input'!$H$5:$H$156="Yes"),0))
),"","Yes")</f>
        <v/>
      </c>
      <c r="K5022" s="149">
        <f t="shared" si="703"/>
        <v>0</v>
      </c>
      <c r="L5022" s="162">
        <f t="shared" si="704"/>
        <v>0</v>
      </c>
      <c r="M5022" s="162" t="str" cm="1">
        <f t="array" ref="M5022">IF(ISERROR(INDEX('Non Compliance input'!$I$5:$I$156,MATCH(1,(A5022='Non Compliance input'!$A$5:$A$156)*(E5022&gt;='Non Compliance input'!$D$5:$D$156)*(F5022&lt;='Non Compliance input'!$E$5:$E$156)*('Non Compliance input'!$I$5:$I$156="Yes"),0))
),"","Yes")</f>
        <v/>
      </c>
      <c r="N5022" s="149" t="str">
        <f>IF(VLOOKUP($A5022,HourEndingOutage!$B$3:$F$746,5,0)="Outage","Outage","")</f>
        <v/>
      </c>
      <c r="O5022" s="18">
        <f t="shared" si="705"/>
        <v>0</v>
      </c>
      <c r="P5022" s="18" t="str">
        <f t="shared" si="706"/>
        <v/>
      </c>
      <c r="Q5022" s="18">
        <f t="shared" si="707"/>
        <v>0</v>
      </c>
      <c r="R5022" s="118"/>
    </row>
    <row r="5023" spans="1:18" x14ac:dyDescent="0.25">
      <c r="A5023" s="25">
        <f t="shared" si="708"/>
        <v>558</v>
      </c>
      <c r="B5023" s="23">
        <f t="shared" si="709"/>
        <v>44585</v>
      </c>
      <c r="C5023" s="24">
        <v>6</v>
      </c>
      <c r="D5023" s="54" t="str">
        <f t="shared" si="701"/>
        <v>ASET</v>
      </c>
      <c r="E5023" s="178"/>
      <c r="F5023" s="179"/>
      <c r="G5023" s="177"/>
      <c r="H5023" s="177"/>
      <c r="I5023" s="169">
        <f t="shared" si="702"/>
        <v>0</v>
      </c>
      <c r="J5023" s="149" t="str" cm="1">
        <f t="array" ref="J5023">IF(ISERROR(INDEX('Non Compliance input'!$H$5:$H$156,MATCH(1,(A5023='Non Compliance input'!$A$5:$A$156)*(F5023&gt;='Non Compliance input'!$D$5:$D$156)*(E5023&lt;'Non Compliance input'!$E$5:$E$156)*('Non Compliance input'!$H$5:$H$156="Yes"),0))
),"","Yes")</f>
        <v/>
      </c>
      <c r="K5023" s="149">
        <f t="shared" si="703"/>
        <v>0</v>
      </c>
      <c r="L5023" s="162">
        <f t="shared" si="704"/>
        <v>0</v>
      </c>
      <c r="M5023" s="162" t="str" cm="1">
        <f t="array" ref="M5023">IF(ISERROR(INDEX('Non Compliance input'!$I$5:$I$156,MATCH(1,(A5023='Non Compliance input'!$A$5:$A$156)*(E5023&gt;='Non Compliance input'!$D$5:$D$156)*(F5023&lt;='Non Compliance input'!$E$5:$E$156)*('Non Compliance input'!$I$5:$I$156="Yes"),0))
),"","Yes")</f>
        <v/>
      </c>
      <c r="N5023" s="149" t="str">
        <f>IF(VLOOKUP($A5023,HourEndingOutage!$B$3:$F$746,5,0)="Outage","Outage","")</f>
        <v/>
      </c>
      <c r="O5023" s="18">
        <f t="shared" si="705"/>
        <v>0</v>
      </c>
      <c r="P5023" s="18" t="str">
        <f t="shared" si="706"/>
        <v/>
      </c>
      <c r="Q5023" s="18">
        <f t="shared" si="707"/>
        <v>0</v>
      </c>
      <c r="R5023" s="118"/>
    </row>
    <row r="5024" spans="1:18" x14ac:dyDescent="0.25">
      <c r="A5024" s="25">
        <f t="shared" si="708"/>
        <v>558</v>
      </c>
      <c r="B5024" s="23">
        <f t="shared" si="709"/>
        <v>44585</v>
      </c>
      <c r="C5024" s="24">
        <v>6</v>
      </c>
      <c r="D5024" s="54" t="str">
        <f t="shared" si="701"/>
        <v>ASET</v>
      </c>
      <c r="E5024" s="178"/>
      <c r="F5024" s="179"/>
      <c r="G5024" s="177"/>
      <c r="H5024" s="177"/>
      <c r="I5024" s="169">
        <f t="shared" si="702"/>
        <v>0</v>
      </c>
      <c r="J5024" s="149" t="str" cm="1">
        <f t="array" ref="J5024">IF(ISERROR(INDEX('Non Compliance input'!$H$5:$H$156,MATCH(1,(A5024='Non Compliance input'!$A$5:$A$156)*(F5024&gt;='Non Compliance input'!$D$5:$D$156)*(E5024&lt;'Non Compliance input'!$E$5:$E$156)*('Non Compliance input'!$H$5:$H$156="Yes"),0))
),"","Yes")</f>
        <v/>
      </c>
      <c r="K5024" s="149">
        <f t="shared" si="703"/>
        <v>0</v>
      </c>
      <c r="L5024" s="162">
        <f t="shared" si="704"/>
        <v>0</v>
      </c>
      <c r="M5024" s="162" t="str" cm="1">
        <f t="array" ref="M5024">IF(ISERROR(INDEX('Non Compliance input'!$I$5:$I$156,MATCH(1,(A5024='Non Compliance input'!$A$5:$A$156)*(E5024&gt;='Non Compliance input'!$D$5:$D$156)*(F5024&lt;='Non Compliance input'!$E$5:$E$156)*('Non Compliance input'!$I$5:$I$156="Yes"),0))
),"","Yes")</f>
        <v/>
      </c>
      <c r="N5024" s="149" t="str">
        <f>IF(VLOOKUP($A5024,HourEndingOutage!$B$3:$F$746,5,0)="Outage","Outage","")</f>
        <v/>
      </c>
      <c r="O5024" s="18">
        <f t="shared" si="705"/>
        <v>0</v>
      </c>
      <c r="P5024" s="18" t="str">
        <f t="shared" si="706"/>
        <v/>
      </c>
      <c r="Q5024" s="18">
        <f t="shared" si="707"/>
        <v>0</v>
      </c>
      <c r="R5024" s="118"/>
    </row>
    <row r="5025" spans="1:18" x14ac:dyDescent="0.25">
      <c r="A5025" s="25">
        <f t="shared" si="708"/>
        <v>559</v>
      </c>
      <c r="B5025" s="23">
        <f t="shared" si="709"/>
        <v>44585</v>
      </c>
      <c r="C5025" s="24">
        <v>7</v>
      </c>
      <c r="D5025" s="54" t="str">
        <f t="shared" si="701"/>
        <v>ASET</v>
      </c>
      <c r="E5025" s="178"/>
      <c r="F5025" s="179"/>
      <c r="G5025" s="177"/>
      <c r="H5025" s="177"/>
      <c r="I5025" s="169">
        <f t="shared" si="702"/>
        <v>0</v>
      </c>
      <c r="J5025" s="149" t="str" cm="1">
        <f t="array" ref="J5025">IF(ISERROR(INDEX('Non Compliance input'!$H$5:$H$156,MATCH(1,(A5025='Non Compliance input'!$A$5:$A$156)*(F5025&gt;='Non Compliance input'!$D$5:$D$156)*(E5025&lt;'Non Compliance input'!$E$5:$E$156)*('Non Compliance input'!$H$5:$H$156="Yes"),0))
),"","Yes")</f>
        <v/>
      </c>
      <c r="K5025" s="149">
        <f t="shared" si="703"/>
        <v>0</v>
      </c>
      <c r="L5025" s="162">
        <f t="shared" si="704"/>
        <v>0</v>
      </c>
      <c r="M5025" s="162" t="str" cm="1">
        <f t="array" ref="M5025">IF(ISERROR(INDEX('Non Compliance input'!$I$5:$I$156,MATCH(1,(A5025='Non Compliance input'!$A$5:$A$156)*(E5025&gt;='Non Compliance input'!$D$5:$D$156)*(F5025&lt;='Non Compliance input'!$E$5:$E$156)*('Non Compliance input'!$I$5:$I$156="Yes"),0))
),"","Yes")</f>
        <v/>
      </c>
      <c r="N5025" s="149" t="str">
        <f>IF(VLOOKUP($A5025,HourEndingOutage!$B$3:$F$746,5,0)="Outage","Outage","")</f>
        <v/>
      </c>
      <c r="O5025" s="18">
        <f t="shared" si="705"/>
        <v>0</v>
      </c>
      <c r="P5025" s="18" t="str">
        <f t="shared" si="706"/>
        <v/>
      </c>
      <c r="Q5025" s="18">
        <f t="shared" si="707"/>
        <v>0</v>
      </c>
      <c r="R5025" s="118"/>
    </row>
    <row r="5026" spans="1:18" x14ac:dyDescent="0.25">
      <c r="A5026" s="25">
        <f t="shared" si="708"/>
        <v>559</v>
      </c>
      <c r="B5026" s="23">
        <f t="shared" si="709"/>
        <v>44585</v>
      </c>
      <c r="C5026" s="24">
        <v>7</v>
      </c>
      <c r="D5026" s="54" t="str">
        <f t="shared" si="701"/>
        <v>ASET</v>
      </c>
      <c r="E5026" s="178"/>
      <c r="F5026" s="179"/>
      <c r="G5026" s="177"/>
      <c r="H5026" s="177"/>
      <c r="I5026" s="169">
        <f t="shared" si="702"/>
        <v>0</v>
      </c>
      <c r="J5026" s="149" t="str" cm="1">
        <f t="array" ref="J5026">IF(ISERROR(INDEX('Non Compliance input'!$H$5:$H$156,MATCH(1,(A5026='Non Compliance input'!$A$5:$A$156)*(F5026&gt;='Non Compliance input'!$D$5:$D$156)*(E5026&lt;'Non Compliance input'!$E$5:$E$156)*('Non Compliance input'!$H$5:$H$156="Yes"),0))
),"","Yes")</f>
        <v/>
      </c>
      <c r="K5026" s="149">
        <f t="shared" si="703"/>
        <v>0</v>
      </c>
      <c r="L5026" s="162">
        <f t="shared" si="704"/>
        <v>0</v>
      </c>
      <c r="M5026" s="162" t="str" cm="1">
        <f t="array" ref="M5026">IF(ISERROR(INDEX('Non Compliance input'!$I$5:$I$156,MATCH(1,(A5026='Non Compliance input'!$A$5:$A$156)*(E5026&gt;='Non Compliance input'!$D$5:$D$156)*(F5026&lt;='Non Compliance input'!$E$5:$E$156)*('Non Compliance input'!$I$5:$I$156="Yes"),0))
),"","Yes")</f>
        <v/>
      </c>
      <c r="N5026" s="149" t="str">
        <f>IF(VLOOKUP($A5026,HourEndingOutage!$B$3:$F$746,5,0)="Outage","Outage","")</f>
        <v/>
      </c>
      <c r="O5026" s="18">
        <f t="shared" si="705"/>
        <v>0</v>
      </c>
      <c r="P5026" s="18" t="str">
        <f t="shared" si="706"/>
        <v/>
      </c>
      <c r="Q5026" s="18">
        <f t="shared" si="707"/>
        <v>0</v>
      </c>
      <c r="R5026" s="118"/>
    </row>
    <row r="5027" spans="1:18" x14ac:dyDescent="0.25">
      <c r="A5027" s="25">
        <f t="shared" si="708"/>
        <v>559</v>
      </c>
      <c r="B5027" s="23">
        <f t="shared" si="709"/>
        <v>44585</v>
      </c>
      <c r="C5027" s="24">
        <v>7</v>
      </c>
      <c r="D5027" s="54" t="str">
        <f t="shared" si="701"/>
        <v>ASET</v>
      </c>
      <c r="E5027" s="178"/>
      <c r="F5027" s="179"/>
      <c r="G5027" s="177"/>
      <c r="H5027" s="177"/>
      <c r="I5027" s="169">
        <f t="shared" si="702"/>
        <v>0</v>
      </c>
      <c r="J5027" s="149" t="str" cm="1">
        <f t="array" ref="J5027">IF(ISERROR(INDEX('Non Compliance input'!$H$5:$H$156,MATCH(1,(A5027='Non Compliance input'!$A$5:$A$156)*(F5027&gt;='Non Compliance input'!$D$5:$D$156)*(E5027&lt;'Non Compliance input'!$E$5:$E$156)*('Non Compliance input'!$H$5:$H$156="Yes"),0))
),"","Yes")</f>
        <v/>
      </c>
      <c r="K5027" s="149">
        <f t="shared" si="703"/>
        <v>0</v>
      </c>
      <c r="L5027" s="162">
        <f t="shared" si="704"/>
        <v>0</v>
      </c>
      <c r="M5027" s="162" t="str" cm="1">
        <f t="array" ref="M5027">IF(ISERROR(INDEX('Non Compliance input'!$I$5:$I$156,MATCH(1,(A5027='Non Compliance input'!$A$5:$A$156)*(E5027&gt;='Non Compliance input'!$D$5:$D$156)*(F5027&lt;='Non Compliance input'!$E$5:$E$156)*('Non Compliance input'!$I$5:$I$156="Yes"),0))
),"","Yes")</f>
        <v/>
      </c>
      <c r="N5027" s="149" t="str">
        <f>IF(VLOOKUP($A5027,HourEndingOutage!$B$3:$F$746,5,0)="Outage","Outage","")</f>
        <v/>
      </c>
      <c r="O5027" s="18">
        <f t="shared" si="705"/>
        <v>0</v>
      </c>
      <c r="P5027" s="18" t="str">
        <f t="shared" si="706"/>
        <v/>
      </c>
      <c r="Q5027" s="18">
        <f t="shared" si="707"/>
        <v>0</v>
      </c>
      <c r="R5027" s="118"/>
    </row>
    <row r="5028" spans="1:18" x14ac:dyDescent="0.25">
      <c r="A5028" s="25">
        <f t="shared" si="708"/>
        <v>559</v>
      </c>
      <c r="B5028" s="23">
        <f t="shared" si="709"/>
        <v>44585</v>
      </c>
      <c r="C5028" s="24">
        <v>7</v>
      </c>
      <c r="D5028" s="54" t="str">
        <f t="shared" si="701"/>
        <v>ASET</v>
      </c>
      <c r="E5028" s="178"/>
      <c r="F5028" s="179"/>
      <c r="G5028" s="177"/>
      <c r="H5028" s="177"/>
      <c r="I5028" s="169">
        <f t="shared" si="702"/>
        <v>0</v>
      </c>
      <c r="J5028" s="149" t="str" cm="1">
        <f t="array" ref="J5028">IF(ISERROR(INDEX('Non Compliance input'!$H$5:$H$156,MATCH(1,(A5028='Non Compliance input'!$A$5:$A$156)*(F5028&gt;='Non Compliance input'!$D$5:$D$156)*(E5028&lt;'Non Compliance input'!$E$5:$E$156)*('Non Compliance input'!$H$5:$H$156="Yes"),0))
),"","Yes")</f>
        <v/>
      </c>
      <c r="K5028" s="149">
        <f t="shared" si="703"/>
        <v>0</v>
      </c>
      <c r="L5028" s="162">
        <f t="shared" si="704"/>
        <v>0</v>
      </c>
      <c r="M5028" s="162" t="str" cm="1">
        <f t="array" ref="M5028">IF(ISERROR(INDEX('Non Compliance input'!$I$5:$I$156,MATCH(1,(A5028='Non Compliance input'!$A$5:$A$156)*(E5028&gt;='Non Compliance input'!$D$5:$D$156)*(F5028&lt;='Non Compliance input'!$E$5:$E$156)*('Non Compliance input'!$I$5:$I$156="Yes"),0))
),"","Yes")</f>
        <v/>
      </c>
      <c r="N5028" s="149" t="str">
        <f>IF(VLOOKUP($A5028,HourEndingOutage!$B$3:$F$746,5,0)="Outage","Outage","")</f>
        <v/>
      </c>
      <c r="O5028" s="18">
        <f t="shared" si="705"/>
        <v>0</v>
      </c>
      <c r="P5028" s="18" t="str">
        <f t="shared" si="706"/>
        <v/>
      </c>
      <c r="Q5028" s="18">
        <f t="shared" si="707"/>
        <v>0</v>
      </c>
      <c r="R5028" s="118"/>
    </row>
    <row r="5029" spans="1:18" x14ac:dyDescent="0.25">
      <c r="A5029" s="25">
        <f t="shared" si="708"/>
        <v>559</v>
      </c>
      <c r="B5029" s="23">
        <f t="shared" si="709"/>
        <v>44585</v>
      </c>
      <c r="C5029" s="24">
        <v>7</v>
      </c>
      <c r="D5029" s="54" t="str">
        <f t="shared" si="701"/>
        <v>ASET</v>
      </c>
      <c r="E5029" s="178"/>
      <c r="F5029" s="179"/>
      <c r="G5029" s="177"/>
      <c r="H5029" s="177"/>
      <c r="I5029" s="169">
        <f t="shared" si="702"/>
        <v>0</v>
      </c>
      <c r="J5029" s="149" t="str" cm="1">
        <f t="array" ref="J5029">IF(ISERROR(INDEX('Non Compliance input'!$H$5:$H$156,MATCH(1,(A5029='Non Compliance input'!$A$5:$A$156)*(F5029&gt;='Non Compliance input'!$D$5:$D$156)*(E5029&lt;'Non Compliance input'!$E$5:$E$156)*('Non Compliance input'!$H$5:$H$156="Yes"),0))
),"","Yes")</f>
        <v/>
      </c>
      <c r="K5029" s="149">
        <f t="shared" si="703"/>
        <v>0</v>
      </c>
      <c r="L5029" s="162">
        <f t="shared" si="704"/>
        <v>0</v>
      </c>
      <c r="M5029" s="162" t="str" cm="1">
        <f t="array" ref="M5029">IF(ISERROR(INDEX('Non Compliance input'!$I$5:$I$156,MATCH(1,(A5029='Non Compliance input'!$A$5:$A$156)*(E5029&gt;='Non Compliance input'!$D$5:$D$156)*(F5029&lt;='Non Compliance input'!$E$5:$E$156)*('Non Compliance input'!$I$5:$I$156="Yes"),0))
),"","Yes")</f>
        <v/>
      </c>
      <c r="N5029" s="149" t="str">
        <f>IF(VLOOKUP($A5029,HourEndingOutage!$B$3:$F$746,5,0)="Outage","Outage","")</f>
        <v/>
      </c>
      <c r="O5029" s="18">
        <f t="shared" si="705"/>
        <v>0</v>
      </c>
      <c r="P5029" s="18" t="str">
        <f t="shared" si="706"/>
        <v/>
      </c>
      <c r="Q5029" s="18">
        <f t="shared" si="707"/>
        <v>0</v>
      </c>
      <c r="R5029" s="118"/>
    </row>
    <row r="5030" spans="1:18" x14ac:dyDescent="0.25">
      <c r="A5030" s="25">
        <f t="shared" si="708"/>
        <v>559</v>
      </c>
      <c r="B5030" s="23">
        <f t="shared" si="709"/>
        <v>44585</v>
      </c>
      <c r="C5030" s="24">
        <v>7</v>
      </c>
      <c r="D5030" s="54" t="str">
        <f t="shared" si="701"/>
        <v>ASET</v>
      </c>
      <c r="E5030" s="178"/>
      <c r="F5030" s="179"/>
      <c r="G5030" s="177"/>
      <c r="H5030" s="177"/>
      <c r="I5030" s="169">
        <f t="shared" si="702"/>
        <v>0</v>
      </c>
      <c r="J5030" s="149" t="str" cm="1">
        <f t="array" ref="J5030">IF(ISERROR(INDEX('Non Compliance input'!$H$5:$H$156,MATCH(1,(A5030='Non Compliance input'!$A$5:$A$156)*(F5030&gt;='Non Compliance input'!$D$5:$D$156)*(E5030&lt;'Non Compliance input'!$E$5:$E$156)*('Non Compliance input'!$H$5:$H$156="Yes"),0))
),"","Yes")</f>
        <v/>
      </c>
      <c r="K5030" s="149">
        <f t="shared" si="703"/>
        <v>0</v>
      </c>
      <c r="L5030" s="162">
        <f t="shared" si="704"/>
        <v>0</v>
      </c>
      <c r="M5030" s="162" t="str" cm="1">
        <f t="array" ref="M5030">IF(ISERROR(INDEX('Non Compliance input'!$I$5:$I$156,MATCH(1,(A5030='Non Compliance input'!$A$5:$A$156)*(E5030&gt;='Non Compliance input'!$D$5:$D$156)*(F5030&lt;='Non Compliance input'!$E$5:$E$156)*('Non Compliance input'!$I$5:$I$156="Yes"),0))
),"","Yes")</f>
        <v/>
      </c>
      <c r="N5030" s="149" t="str">
        <f>IF(VLOOKUP($A5030,HourEndingOutage!$B$3:$F$746,5,0)="Outage","Outage","")</f>
        <v/>
      </c>
      <c r="O5030" s="18">
        <f t="shared" si="705"/>
        <v>0</v>
      </c>
      <c r="P5030" s="18" t="str">
        <f t="shared" si="706"/>
        <v/>
      </c>
      <c r="Q5030" s="18">
        <f t="shared" si="707"/>
        <v>0</v>
      </c>
      <c r="R5030" s="118"/>
    </row>
    <row r="5031" spans="1:18" x14ac:dyDescent="0.25">
      <c r="A5031" s="25">
        <f t="shared" si="708"/>
        <v>559</v>
      </c>
      <c r="B5031" s="23">
        <f t="shared" si="709"/>
        <v>44585</v>
      </c>
      <c r="C5031" s="24">
        <v>7</v>
      </c>
      <c r="D5031" s="54" t="str">
        <f t="shared" si="701"/>
        <v>ASET</v>
      </c>
      <c r="E5031" s="178"/>
      <c r="F5031" s="179"/>
      <c r="G5031" s="177"/>
      <c r="H5031" s="177"/>
      <c r="I5031" s="169">
        <f t="shared" si="702"/>
        <v>0</v>
      </c>
      <c r="J5031" s="149" t="str" cm="1">
        <f t="array" ref="J5031">IF(ISERROR(INDEX('Non Compliance input'!$H$5:$H$156,MATCH(1,(A5031='Non Compliance input'!$A$5:$A$156)*(F5031&gt;='Non Compliance input'!$D$5:$D$156)*(E5031&lt;'Non Compliance input'!$E$5:$E$156)*('Non Compliance input'!$H$5:$H$156="Yes"),0))
),"","Yes")</f>
        <v/>
      </c>
      <c r="K5031" s="149">
        <f t="shared" si="703"/>
        <v>0</v>
      </c>
      <c r="L5031" s="162">
        <f t="shared" si="704"/>
        <v>0</v>
      </c>
      <c r="M5031" s="162" t="str" cm="1">
        <f t="array" ref="M5031">IF(ISERROR(INDEX('Non Compliance input'!$I$5:$I$156,MATCH(1,(A5031='Non Compliance input'!$A$5:$A$156)*(E5031&gt;='Non Compliance input'!$D$5:$D$156)*(F5031&lt;='Non Compliance input'!$E$5:$E$156)*('Non Compliance input'!$I$5:$I$156="Yes"),0))
),"","Yes")</f>
        <v/>
      </c>
      <c r="N5031" s="149" t="str">
        <f>IF(VLOOKUP($A5031,HourEndingOutage!$B$3:$F$746,5,0)="Outage","Outage","")</f>
        <v/>
      </c>
      <c r="O5031" s="18">
        <f t="shared" si="705"/>
        <v>0</v>
      </c>
      <c r="P5031" s="18" t="str">
        <f t="shared" si="706"/>
        <v/>
      </c>
      <c r="Q5031" s="18">
        <f t="shared" si="707"/>
        <v>0</v>
      </c>
      <c r="R5031" s="118"/>
    </row>
    <row r="5032" spans="1:18" x14ac:dyDescent="0.25">
      <c r="A5032" s="25">
        <f t="shared" si="708"/>
        <v>559</v>
      </c>
      <c r="B5032" s="23">
        <f t="shared" si="709"/>
        <v>44585</v>
      </c>
      <c r="C5032" s="24">
        <v>7</v>
      </c>
      <c r="D5032" s="54" t="str">
        <f t="shared" si="701"/>
        <v>ASET</v>
      </c>
      <c r="E5032" s="178"/>
      <c r="F5032" s="179"/>
      <c r="G5032" s="177"/>
      <c r="H5032" s="177"/>
      <c r="I5032" s="169">
        <f t="shared" si="702"/>
        <v>0</v>
      </c>
      <c r="J5032" s="149" t="str" cm="1">
        <f t="array" ref="J5032">IF(ISERROR(INDEX('Non Compliance input'!$H$5:$H$156,MATCH(1,(A5032='Non Compliance input'!$A$5:$A$156)*(F5032&gt;='Non Compliance input'!$D$5:$D$156)*(E5032&lt;'Non Compliance input'!$E$5:$E$156)*('Non Compliance input'!$H$5:$H$156="Yes"),0))
),"","Yes")</f>
        <v/>
      </c>
      <c r="K5032" s="149">
        <f t="shared" si="703"/>
        <v>0</v>
      </c>
      <c r="L5032" s="162">
        <f t="shared" si="704"/>
        <v>0</v>
      </c>
      <c r="M5032" s="162" t="str" cm="1">
        <f t="array" ref="M5032">IF(ISERROR(INDEX('Non Compliance input'!$I$5:$I$156,MATCH(1,(A5032='Non Compliance input'!$A$5:$A$156)*(E5032&gt;='Non Compliance input'!$D$5:$D$156)*(F5032&lt;='Non Compliance input'!$E$5:$E$156)*('Non Compliance input'!$I$5:$I$156="Yes"),0))
),"","Yes")</f>
        <v/>
      </c>
      <c r="N5032" s="149" t="str">
        <f>IF(VLOOKUP($A5032,HourEndingOutage!$B$3:$F$746,5,0)="Outage","Outage","")</f>
        <v/>
      </c>
      <c r="O5032" s="18">
        <f t="shared" si="705"/>
        <v>0</v>
      </c>
      <c r="P5032" s="18" t="str">
        <f t="shared" si="706"/>
        <v/>
      </c>
      <c r="Q5032" s="18">
        <f t="shared" si="707"/>
        <v>0</v>
      </c>
      <c r="R5032" s="118"/>
    </row>
    <row r="5033" spans="1:18" x14ac:dyDescent="0.25">
      <c r="A5033" s="25">
        <f t="shared" si="708"/>
        <v>559</v>
      </c>
      <c r="B5033" s="23">
        <f t="shared" si="709"/>
        <v>44585</v>
      </c>
      <c r="C5033" s="24">
        <v>7</v>
      </c>
      <c r="D5033" s="54" t="str">
        <f t="shared" si="701"/>
        <v>ASET</v>
      </c>
      <c r="E5033" s="178"/>
      <c r="F5033" s="179"/>
      <c r="G5033" s="177"/>
      <c r="H5033" s="177"/>
      <c r="I5033" s="169">
        <f t="shared" si="702"/>
        <v>0</v>
      </c>
      <c r="J5033" s="149" t="str" cm="1">
        <f t="array" ref="J5033">IF(ISERROR(INDEX('Non Compliance input'!$H$5:$H$156,MATCH(1,(A5033='Non Compliance input'!$A$5:$A$156)*(F5033&gt;='Non Compliance input'!$D$5:$D$156)*(E5033&lt;'Non Compliance input'!$E$5:$E$156)*('Non Compliance input'!$H$5:$H$156="Yes"),0))
),"","Yes")</f>
        <v/>
      </c>
      <c r="K5033" s="149">
        <f t="shared" si="703"/>
        <v>0</v>
      </c>
      <c r="L5033" s="162">
        <f t="shared" si="704"/>
        <v>0</v>
      </c>
      <c r="M5033" s="162" t="str" cm="1">
        <f t="array" ref="M5033">IF(ISERROR(INDEX('Non Compliance input'!$I$5:$I$156,MATCH(1,(A5033='Non Compliance input'!$A$5:$A$156)*(E5033&gt;='Non Compliance input'!$D$5:$D$156)*(F5033&lt;='Non Compliance input'!$E$5:$E$156)*('Non Compliance input'!$I$5:$I$156="Yes"),0))
),"","Yes")</f>
        <v/>
      </c>
      <c r="N5033" s="149" t="str">
        <f>IF(VLOOKUP($A5033,HourEndingOutage!$B$3:$F$746,5,0)="Outage","Outage","")</f>
        <v/>
      </c>
      <c r="O5033" s="18">
        <f t="shared" si="705"/>
        <v>0</v>
      </c>
      <c r="P5033" s="18" t="str">
        <f t="shared" si="706"/>
        <v/>
      </c>
      <c r="Q5033" s="18">
        <f t="shared" si="707"/>
        <v>0</v>
      </c>
      <c r="R5033" s="118"/>
    </row>
    <row r="5034" spans="1:18" x14ac:dyDescent="0.25">
      <c r="A5034" s="25">
        <f t="shared" si="708"/>
        <v>560</v>
      </c>
      <c r="B5034" s="23">
        <f t="shared" si="709"/>
        <v>44585</v>
      </c>
      <c r="C5034" s="24">
        <v>8</v>
      </c>
      <c r="D5034" s="54" t="str">
        <f t="shared" si="701"/>
        <v>ASET</v>
      </c>
      <c r="E5034" s="178"/>
      <c r="F5034" s="179"/>
      <c r="G5034" s="177"/>
      <c r="H5034" s="177"/>
      <c r="I5034" s="169">
        <f t="shared" si="702"/>
        <v>0</v>
      </c>
      <c r="J5034" s="149" t="str" cm="1">
        <f t="array" ref="J5034">IF(ISERROR(INDEX('Non Compliance input'!$H$5:$H$156,MATCH(1,(A5034='Non Compliance input'!$A$5:$A$156)*(F5034&gt;='Non Compliance input'!$D$5:$D$156)*(E5034&lt;'Non Compliance input'!$E$5:$E$156)*('Non Compliance input'!$H$5:$H$156="Yes"),0))
),"","Yes")</f>
        <v/>
      </c>
      <c r="K5034" s="149">
        <f t="shared" si="703"/>
        <v>0</v>
      </c>
      <c r="L5034" s="162">
        <f t="shared" si="704"/>
        <v>0</v>
      </c>
      <c r="M5034" s="162" t="str" cm="1">
        <f t="array" ref="M5034">IF(ISERROR(INDEX('Non Compliance input'!$I$5:$I$156,MATCH(1,(A5034='Non Compliance input'!$A$5:$A$156)*(E5034&gt;='Non Compliance input'!$D$5:$D$156)*(F5034&lt;='Non Compliance input'!$E$5:$E$156)*('Non Compliance input'!$I$5:$I$156="Yes"),0))
),"","Yes")</f>
        <v/>
      </c>
      <c r="N5034" s="149" t="str">
        <f>IF(VLOOKUP($A5034,HourEndingOutage!$B$3:$F$746,5,0)="Outage","Outage","")</f>
        <v/>
      </c>
      <c r="O5034" s="18">
        <f t="shared" si="705"/>
        <v>0</v>
      </c>
      <c r="P5034" s="18" t="str">
        <f t="shared" si="706"/>
        <v/>
      </c>
      <c r="Q5034" s="18">
        <f t="shared" si="707"/>
        <v>0</v>
      </c>
      <c r="R5034" s="118"/>
    </row>
    <row r="5035" spans="1:18" x14ac:dyDescent="0.25">
      <c r="A5035" s="25">
        <f t="shared" si="708"/>
        <v>560</v>
      </c>
      <c r="B5035" s="23">
        <f t="shared" si="709"/>
        <v>44585</v>
      </c>
      <c r="C5035" s="24">
        <v>8</v>
      </c>
      <c r="D5035" s="54" t="str">
        <f t="shared" si="701"/>
        <v>ASET</v>
      </c>
      <c r="E5035" s="178"/>
      <c r="F5035" s="179"/>
      <c r="G5035" s="177"/>
      <c r="H5035" s="177"/>
      <c r="I5035" s="169">
        <f t="shared" si="702"/>
        <v>0</v>
      </c>
      <c r="J5035" s="149" t="str" cm="1">
        <f t="array" ref="J5035">IF(ISERROR(INDEX('Non Compliance input'!$H$5:$H$156,MATCH(1,(A5035='Non Compliance input'!$A$5:$A$156)*(F5035&gt;='Non Compliance input'!$D$5:$D$156)*(E5035&lt;'Non Compliance input'!$E$5:$E$156)*('Non Compliance input'!$H$5:$H$156="Yes"),0))
),"","Yes")</f>
        <v/>
      </c>
      <c r="K5035" s="149">
        <f t="shared" si="703"/>
        <v>0</v>
      </c>
      <c r="L5035" s="162">
        <f t="shared" si="704"/>
        <v>0</v>
      </c>
      <c r="M5035" s="162" t="str" cm="1">
        <f t="array" ref="M5035">IF(ISERROR(INDEX('Non Compliance input'!$I$5:$I$156,MATCH(1,(A5035='Non Compliance input'!$A$5:$A$156)*(E5035&gt;='Non Compliance input'!$D$5:$D$156)*(F5035&lt;='Non Compliance input'!$E$5:$E$156)*('Non Compliance input'!$I$5:$I$156="Yes"),0))
),"","Yes")</f>
        <v/>
      </c>
      <c r="N5035" s="149" t="str">
        <f>IF(VLOOKUP($A5035,HourEndingOutage!$B$3:$F$746,5,0)="Outage","Outage","")</f>
        <v/>
      </c>
      <c r="O5035" s="18">
        <f t="shared" si="705"/>
        <v>0</v>
      </c>
      <c r="P5035" s="18" t="str">
        <f t="shared" si="706"/>
        <v/>
      </c>
      <c r="Q5035" s="18">
        <f t="shared" si="707"/>
        <v>0</v>
      </c>
      <c r="R5035" s="118"/>
    </row>
    <row r="5036" spans="1:18" x14ac:dyDescent="0.25">
      <c r="A5036" s="25">
        <f t="shared" si="708"/>
        <v>560</v>
      </c>
      <c r="B5036" s="23">
        <f t="shared" si="709"/>
        <v>44585</v>
      </c>
      <c r="C5036" s="24">
        <v>8</v>
      </c>
      <c r="D5036" s="54" t="str">
        <f t="shared" si="701"/>
        <v>ASET</v>
      </c>
      <c r="E5036" s="178"/>
      <c r="F5036" s="179"/>
      <c r="G5036" s="177"/>
      <c r="H5036" s="177"/>
      <c r="I5036" s="169">
        <f t="shared" si="702"/>
        <v>0</v>
      </c>
      <c r="J5036" s="149" t="str" cm="1">
        <f t="array" ref="J5036">IF(ISERROR(INDEX('Non Compliance input'!$H$5:$H$156,MATCH(1,(A5036='Non Compliance input'!$A$5:$A$156)*(F5036&gt;='Non Compliance input'!$D$5:$D$156)*(E5036&lt;'Non Compliance input'!$E$5:$E$156)*('Non Compliance input'!$H$5:$H$156="Yes"),0))
),"","Yes")</f>
        <v/>
      </c>
      <c r="K5036" s="149">
        <f t="shared" si="703"/>
        <v>0</v>
      </c>
      <c r="L5036" s="162">
        <f t="shared" si="704"/>
        <v>0</v>
      </c>
      <c r="M5036" s="162" t="str" cm="1">
        <f t="array" ref="M5036">IF(ISERROR(INDEX('Non Compliance input'!$I$5:$I$156,MATCH(1,(A5036='Non Compliance input'!$A$5:$A$156)*(E5036&gt;='Non Compliance input'!$D$5:$D$156)*(F5036&lt;='Non Compliance input'!$E$5:$E$156)*('Non Compliance input'!$I$5:$I$156="Yes"),0))
),"","Yes")</f>
        <v/>
      </c>
      <c r="N5036" s="149" t="str">
        <f>IF(VLOOKUP($A5036,HourEndingOutage!$B$3:$F$746,5,0)="Outage","Outage","")</f>
        <v/>
      </c>
      <c r="O5036" s="18">
        <f t="shared" si="705"/>
        <v>0</v>
      </c>
      <c r="P5036" s="18" t="str">
        <f t="shared" si="706"/>
        <v/>
      </c>
      <c r="Q5036" s="18">
        <f t="shared" si="707"/>
        <v>0</v>
      </c>
      <c r="R5036" s="118"/>
    </row>
    <row r="5037" spans="1:18" x14ac:dyDescent="0.25">
      <c r="A5037" s="25">
        <f t="shared" si="708"/>
        <v>560</v>
      </c>
      <c r="B5037" s="23">
        <f t="shared" si="709"/>
        <v>44585</v>
      </c>
      <c r="C5037" s="24">
        <v>8</v>
      </c>
      <c r="D5037" s="54" t="str">
        <f t="shared" si="701"/>
        <v>ASET</v>
      </c>
      <c r="E5037" s="178"/>
      <c r="F5037" s="179"/>
      <c r="G5037" s="177"/>
      <c r="H5037" s="177"/>
      <c r="I5037" s="169">
        <f t="shared" si="702"/>
        <v>0</v>
      </c>
      <c r="J5037" s="149" t="str" cm="1">
        <f t="array" ref="J5037">IF(ISERROR(INDEX('Non Compliance input'!$H$5:$H$156,MATCH(1,(A5037='Non Compliance input'!$A$5:$A$156)*(F5037&gt;='Non Compliance input'!$D$5:$D$156)*(E5037&lt;'Non Compliance input'!$E$5:$E$156)*('Non Compliance input'!$H$5:$H$156="Yes"),0))
),"","Yes")</f>
        <v/>
      </c>
      <c r="K5037" s="149">
        <f t="shared" si="703"/>
        <v>0</v>
      </c>
      <c r="L5037" s="162">
        <f t="shared" si="704"/>
        <v>0</v>
      </c>
      <c r="M5037" s="162" t="str" cm="1">
        <f t="array" ref="M5037">IF(ISERROR(INDEX('Non Compliance input'!$I$5:$I$156,MATCH(1,(A5037='Non Compliance input'!$A$5:$A$156)*(E5037&gt;='Non Compliance input'!$D$5:$D$156)*(F5037&lt;='Non Compliance input'!$E$5:$E$156)*('Non Compliance input'!$I$5:$I$156="Yes"),0))
),"","Yes")</f>
        <v/>
      </c>
      <c r="N5037" s="149" t="str">
        <f>IF(VLOOKUP($A5037,HourEndingOutage!$B$3:$F$746,5,0)="Outage","Outage","")</f>
        <v/>
      </c>
      <c r="O5037" s="18">
        <f t="shared" si="705"/>
        <v>0</v>
      </c>
      <c r="P5037" s="18" t="str">
        <f t="shared" si="706"/>
        <v/>
      </c>
      <c r="Q5037" s="18">
        <f t="shared" si="707"/>
        <v>0</v>
      </c>
      <c r="R5037" s="118"/>
    </row>
    <row r="5038" spans="1:18" x14ac:dyDescent="0.25">
      <c r="A5038" s="25">
        <f t="shared" si="708"/>
        <v>560</v>
      </c>
      <c r="B5038" s="23">
        <f t="shared" si="709"/>
        <v>44585</v>
      </c>
      <c r="C5038" s="24">
        <v>8</v>
      </c>
      <c r="D5038" s="54" t="str">
        <f t="shared" si="701"/>
        <v>ASET</v>
      </c>
      <c r="E5038" s="178"/>
      <c r="F5038" s="179"/>
      <c r="G5038" s="177"/>
      <c r="H5038" s="177"/>
      <c r="I5038" s="169">
        <f t="shared" si="702"/>
        <v>0</v>
      </c>
      <c r="J5038" s="149" t="str" cm="1">
        <f t="array" ref="J5038">IF(ISERROR(INDEX('Non Compliance input'!$H$5:$H$156,MATCH(1,(A5038='Non Compliance input'!$A$5:$A$156)*(F5038&gt;='Non Compliance input'!$D$5:$D$156)*(E5038&lt;'Non Compliance input'!$E$5:$E$156)*('Non Compliance input'!$H$5:$H$156="Yes"),0))
),"","Yes")</f>
        <v/>
      </c>
      <c r="K5038" s="149">
        <f t="shared" si="703"/>
        <v>0</v>
      </c>
      <c r="L5038" s="162">
        <f t="shared" si="704"/>
        <v>0</v>
      </c>
      <c r="M5038" s="162" t="str" cm="1">
        <f t="array" ref="M5038">IF(ISERROR(INDEX('Non Compliance input'!$I$5:$I$156,MATCH(1,(A5038='Non Compliance input'!$A$5:$A$156)*(E5038&gt;='Non Compliance input'!$D$5:$D$156)*(F5038&lt;='Non Compliance input'!$E$5:$E$156)*('Non Compliance input'!$I$5:$I$156="Yes"),0))
),"","Yes")</f>
        <v/>
      </c>
      <c r="N5038" s="149" t="str">
        <f>IF(VLOOKUP($A5038,HourEndingOutage!$B$3:$F$746,5,0)="Outage","Outage","")</f>
        <v/>
      </c>
      <c r="O5038" s="18">
        <f t="shared" si="705"/>
        <v>0</v>
      </c>
      <c r="P5038" s="18" t="str">
        <f t="shared" si="706"/>
        <v/>
      </c>
      <c r="Q5038" s="18">
        <f t="shared" si="707"/>
        <v>0</v>
      </c>
      <c r="R5038" s="118"/>
    </row>
    <row r="5039" spans="1:18" x14ac:dyDescent="0.25">
      <c r="A5039" s="25">
        <f t="shared" si="708"/>
        <v>560</v>
      </c>
      <c r="B5039" s="23">
        <f t="shared" si="709"/>
        <v>44585</v>
      </c>
      <c r="C5039" s="24">
        <v>8</v>
      </c>
      <c r="D5039" s="54" t="str">
        <f t="shared" si="701"/>
        <v>ASET</v>
      </c>
      <c r="E5039" s="178"/>
      <c r="F5039" s="179"/>
      <c r="G5039" s="177"/>
      <c r="H5039" s="177"/>
      <c r="I5039" s="169">
        <f t="shared" si="702"/>
        <v>0</v>
      </c>
      <c r="J5039" s="149" t="str" cm="1">
        <f t="array" ref="J5039">IF(ISERROR(INDEX('Non Compliance input'!$H$5:$H$156,MATCH(1,(A5039='Non Compliance input'!$A$5:$A$156)*(F5039&gt;='Non Compliance input'!$D$5:$D$156)*(E5039&lt;'Non Compliance input'!$E$5:$E$156)*('Non Compliance input'!$H$5:$H$156="Yes"),0))
),"","Yes")</f>
        <v/>
      </c>
      <c r="K5039" s="149">
        <f t="shared" si="703"/>
        <v>0</v>
      </c>
      <c r="L5039" s="162">
        <f t="shared" si="704"/>
        <v>0</v>
      </c>
      <c r="M5039" s="162" t="str" cm="1">
        <f t="array" ref="M5039">IF(ISERROR(INDEX('Non Compliance input'!$I$5:$I$156,MATCH(1,(A5039='Non Compliance input'!$A$5:$A$156)*(E5039&gt;='Non Compliance input'!$D$5:$D$156)*(F5039&lt;='Non Compliance input'!$E$5:$E$156)*('Non Compliance input'!$I$5:$I$156="Yes"),0))
),"","Yes")</f>
        <v/>
      </c>
      <c r="N5039" s="149" t="str">
        <f>IF(VLOOKUP($A5039,HourEndingOutage!$B$3:$F$746,5,0)="Outage","Outage","")</f>
        <v/>
      </c>
      <c r="O5039" s="18">
        <f t="shared" si="705"/>
        <v>0</v>
      </c>
      <c r="P5039" s="18" t="str">
        <f t="shared" si="706"/>
        <v/>
      </c>
      <c r="Q5039" s="18">
        <f t="shared" si="707"/>
        <v>0</v>
      </c>
      <c r="R5039" s="118"/>
    </row>
    <row r="5040" spans="1:18" x14ac:dyDescent="0.25">
      <c r="A5040" s="25">
        <f t="shared" si="708"/>
        <v>560</v>
      </c>
      <c r="B5040" s="23">
        <f t="shared" si="709"/>
        <v>44585</v>
      </c>
      <c r="C5040" s="24">
        <v>8</v>
      </c>
      <c r="D5040" s="54" t="str">
        <f t="shared" si="701"/>
        <v>ASET</v>
      </c>
      <c r="E5040" s="178"/>
      <c r="F5040" s="179"/>
      <c r="G5040" s="177"/>
      <c r="H5040" s="177"/>
      <c r="I5040" s="169">
        <f t="shared" si="702"/>
        <v>0</v>
      </c>
      <c r="J5040" s="149" t="str" cm="1">
        <f t="array" ref="J5040">IF(ISERROR(INDEX('Non Compliance input'!$H$5:$H$156,MATCH(1,(A5040='Non Compliance input'!$A$5:$A$156)*(F5040&gt;='Non Compliance input'!$D$5:$D$156)*(E5040&lt;'Non Compliance input'!$E$5:$E$156)*('Non Compliance input'!$H$5:$H$156="Yes"),0))
),"","Yes")</f>
        <v/>
      </c>
      <c r="K5040" s="149">
        <f t="shared" si="703"/>
        <v>0</v>
      </c>
      <c r="L5040" s="162">
        <f t="shared" si="704"/>
        <v>0</v>
      </c>
      <c r="M5040" s="162" t="str" cm="1">
        <f t="array" ref="M5040">IF(ISERROR(INDEX('Non Compliance input'!$I$5:$I$156,MATCH(1,(A5040='Non Compliance input'!$A$5:$A$156)*(E5040&gt;='Non Compliance input'!$D$5:$D$156)*(F5040&lt;='Non Compliance input'!$E$5:$E$156)*('Non Compliance input'!$I$5:$I$156="Yes"),0))
),"","Yes")</f>
        <v/>
      </c>
      <c r="N5040" s="149" t="str">
        <f>IF(VLOOKUP($A5040,HourEndingOutage!$B$3:$F$746,5,0)="Outage","Outage","")</f>
        <v/>
      </c>
      <c r="O5040" s="18">
        <f t="shared" si="705"/>
        <v>0</v>
      </c>
      <c r="P5040" s="18" t="str">
        <f t="shared" si="706"/>
        <v/>
      </c>
      <c r="Q5040" s="18">
        <f t="shared" si="707"/>
        <v>0</v>
      </c>
      <c r="R5040" s="118"/>
    </row>
    <row r="5041" spans="1:18" x14ac:dyDescent="0.25">
      <c r="A5041" s="25">
        <f t="shared" si="708"/>
        <v>560</v>
      </c>
      <c r="B5041" s="23">
        <f t="shared" si="709"/>
        <v>44585</v>
      </c>
      <c r="C5041" s="24">
        <v>8</v>
      </c>
      <c r="D5041" s="54" t="str">
        <f t="shared" si="701"/>
        <v>ASET</v>
      </c>
      <c r="E5041" s="178"/>
      <c r="F5041" s="179"/>
      <c r="G5041" s="177"/>
      <c r="H5041" s="177"/>
      <c r="I5041" s="169">
        <f t="shared" si="702"/>
        <v>0</v>
      </c>
      <c r="J5041" s="149" t="str" cm="1">
        <f t="array" ref="J5041">IF(ISERROR(INDEX('Non Compliance input'!$H$5:$H$156,MATCH(1,(A5041='Non Compliance input'!$A$5:$A$156)*(F5041&gt;='Non Compliance input'!$D$5:$D$156)*(E5041&lt;'Non Compliance input'!$E$5:$E$156)*('Non Compliance input'!$H$5:$H$156="Yes"),0))
),"","Yes")</f>
        <v/>
      </c>
      <c r="K5041" s="149">
        <f t="shared" si="703"/>
        <v>0</v>
      </c>
      <c r="L5041" s="162">
        <f t="shared" si="704"/>
        <v>0</v>
      </c>
      <c r="M5041" s="162" t="str" cm="1">
        <f t="array" ref="M5041">IF(ISERROR(INDEX('Non Compliance input'!$I$5:$I$156,MATCH(1,(A5041='Non Compliance input'!$A$5:$A$156)*(E5041&gt;='Non Compliance input'!$D$5:$D$156)*(F5041&lt;='Non Compliance input'!$E$5:$E$156)*('Non Compliance input'!$I$5:$I$156="Yes"),0))
),"","Yes")</f>
        <v/>
      </c>
      <c r="N5041" s="149" t="str">
        <f>IF(VLOOKUP($A5041,HourEndingOutage!$B$3:$F$746,5,0)="Outage","Outage","")</f>
        <v/>
      </c>
      <c r="O5041" s="18">
        <f t="shared" si="705"/>
        <v>0</v>
      </c>
      <c r="P5041" s="18" t="str">
        <f t="shared" si="706"/>
        <v/>
      </c>
      <c r="Q5041" s="18">
        <f t="shared" si="707"/>
        <v>0</v>
      </c>
      <c r="R5041" s="118"/>
    </row>
    <row r="5042" spans="1:18" x14ac:dyDescent="0.25">
      <c r="A5042" s="25">
        <f t="shared" si="708"/>
        <v>560</v>
      </c>
      <c r="B5042" s="23">
        <f t="shared" si="709"/>
        <v>44585</v>
      </c>
      <c r="C5042" s="24">
        <v>8</v>
      </c>
      <c r="D5042" s="54" t="str">
        <f t="shared" si="701"/>
        <v>ASET</v>
      </c>
      <c r="E5042" s="178"/>
      <c r="F5042" s="179"/>
      <c r="G5042" s="177"/>
      <c r="H5042" s="177"/>
      <c r="I5042" s="169">
        <f t="shared" si="702"/>
        <v>0</v>
      </c>
      <c r="J5042" s="149" t="str" cm="1">
        <f t="array" ref="J5042">IF(ISERROR(INDEX('Non Compliance input'!$H$5:$H$156,MATCH(1,(A5042='Non Compliance input'!$A$5:$A$156)*(F5042&gt;='Non Compliance input'!$D$5:$D$156)*(E5042&lt;'Non Compliance input'!$E$5:$E$156)*('Non Compliance input'!$H$5:$H$156="Yes"),0))
),"","Yes")</f>
        <v/>
      </c>
      <c r="K5042" s="149">
        <f t="shared" si="703"/>
        <v>0</v>
      </c>
      <c r="L5042" s="162">
        <f t="shared" si="704"/>
        <v>0</v>
      </c>
      <c r="M5042" s="162" t="str" cm="1">
        <f t="array" ref="M5042">IF(ISERROR(INDEX('Non Compliance input'!$I$5:$I$156,MATCH(1,(A5042='Non Compliance input'!$A$5:$A$156)*(E5042&gt;='Non Compliance input'!$D$5:$D$156)*(F5042&lt;='Non Compliance input'!$E$5:$E$156)*('Non Compliance input'!$I$5:$I$156="Yes"),0))
),"","Yes")</f>
        <v/>
      </c>
      <c r="N5042" s="149" t="str">
        <f>IF(VLOOKUP($A5042,HourEndingOutage!$B$3:$F$746,5,0)="Outage","Outage","")</f>
        <v/>
      </c>
      <c r="O5042" s="18">
        <f t="shared" si="705"/>
        <v>0</v>
      </c>
      <c r="P5042" s="18" t="str">
        <f t="shared" si="706"/>
        <v/>
      </c>
      <c r="Q5042" s="18">
        <f t="shared" si="707"/>
        <v>0</v>
      </c>
      <c r="R5042" s="118"/>
    </row>
    <row r="5043" spans="1:18" x14ac:dyDescent="0.25">
      <c r="A5043" s="25">
        <f t="shared" si="708"/>
        <v>561</v>
      </c>
      <c r="B5043" s="23">
        <f t="shared" si="709"/>
        <v>44585</v>
      </c>
      <c r="C5043" s="24">
        <v>9</v>
      </c>
      <c r="D5043" s="54" t="str">
        <f t="shared" si="701"/>
        <v>ASET</v>
      </c>
      <c r="E5043" s="178"/>
      <c r="F5043" s="179"/>
      <c r="G5043" s="177"/>
      <c r="H5043" s="177"/>
      <c r="I5043" s="169">
        <f t="shared" si="702"/>
        <v>0</v>
      </c>
      <c r="J5043" s="149" t="str" cm="1">
        <f t="array" ref="J5043">IF(ISERROR(INDEX('Non Compliance input'!$H$5:$H$156,MATCH(1,(A5043='Non Compliance input'!$A$5:$A$156)*(F5043&gt;='Non Compliance input'!$D$5:$D$156)*(E5043&lt;'Non Compliance input'!$E$5:$E$156)*('Non Compliance input'!$H$5:$H$156="Yes"),0))
),"","Yes")</f>
        <v/>
      </c>
      <c r="K5043" s="149">
        <f t="shared" si="703"/>
        <v>0</v>
      </c>
      <c r="L5043" s="162">
        <f t="shared" si="704"/>
        <v>0</v>
      </c>
      <c r="M5043" s="162" t="str" cm="1">
        <f t="array" ref="M5043">IF(ISERROR(INDEX('Non Compliance input'!$I$5:$I$156,MATCH(1,(A5043='Non Compliance input'!$A$5:$A$156)*(E5043&gt;='Non Compliance input'!$D$5:$D$156)*(F5043&lt;='Non Compliance input'!$E$5:$E$156)*('Non Compliance input'!$I$5:$I$156="Yes"),0))
),"","Yes")</f>
        <v/>
      </c>
      <c r="N5043" s="149" t="str">
        <f>IF(VLOOKUP($A5043,HourEndingOutage!$B$3:$F$746,5,0)="Outage","Outage","")</f>
        <v/>
      </c>
      <c r="O5043" s="18">
        <f t="shared" si="705"/>
        <v>0</v>
      </c>
      <c r="P5043" s="18" t="str">
        <f t="shared" si="706"/>
        <v/>
      </c>
      <c r="Q5043" s="18">
        <f t="shared" si="707"/>
        <v>0</v>
      </c>
      <c r="R5043" s="118"/>
    </row>
    <row r="5044" spans="1:18" x14ac:dyDescent="0.25">
      <c r="A5044" s="25">
        <f t="shared" si="708"/>
        <v>561</v>
      </c>
      <c r="B5044" s="23">
        <f t="shared" si="709"/>
        <v>44585</v>
      </c>
      <c r="C5044" s="24">
        <v>9</v>
      </c>
      <c r="D5044" s="54" t="str">
        <f t="shared" si="701"/>
        <v>ASET</v>
      </c>
      <c r="E5044" s="178"/>
      <c r="F5044" s="179"/>
      <c r="G5044" s="177"/>
      <c r="H5044" s="177"/>
      <c r="I5044" s="169">
        <f t="shared" si="702"/>
        <v>0</v>
      </c>
      <c r="J5044" s="149" t="str" cm="1">
        <f t="array" ref="J5044">IF(ISERROR(INDEX('Non Compliance input'!$H$5:$H$156,MATCH(1,(A5044='Non Compliance input'!$A$5:$A$156)*(F5044&gt;='Non Compliance input'!$D$5:$D$156)*(E5044&lt;'Non Compliance input'!$E$5:$E$156)*('Non Compliance input'!$H$5:$H$156="Yes"),0))
),"","Yes")</f>
        <v/>
      </c>
      <c r="K5044" s="149">
        <f t="shared" si="703"/>
        <v>0</v>
      </c>
      <c r="L5044" s="162">
        <f t="shared" si="704"/>
        <v>0</v>
      </c>
      <c r="M5044" s="162" t="str" cm="1">
        <f t="array" ref="M5044">IF(ISERROR(INDEX('Non Compliance input'!$I$5:$I$156,MATCH(1,(A5044='Non Compliance input'!$A$5:$A$156)*(E5044&gt;='Non Compliance input'!$D$5:$D$156)*(F5044&lt;='Non Compliance input'!$E$5:$E$156)*('Non Compliance input'!$I$5:$I$156="Yes"),0))
),"","Yes")</f>
        <v/>
      </c>
      <c r="N5044" s="149" t="str">
        <f>IF(VLOOKUP($A5044,HourEndingOutage!$B$3:$F$746,5,0)="Outage","Outage","")</f>
        <v/>
      </c>
      <c r="O5044" s="18">
        <f t="shared" si="705"/>
        <v>0</v>
      </c>
      <c r="P5044" s="18" t="str">
        <f t="shared" si="706"/>
        <v/>
      </c>
      <c r="Q5044" s="18">
        <f t="shared" si="707"/>
        <v>0</v>
      </c>
      <c r="R5044" s="118"/>
    </row>
    <row r="5045" spans="1:18" x14ac:dyDescent="0.25">
      <c r="A5045" s="25">
        <f t="shared" si="708"/>
        <v>561</v>
      </c>
      <c r="B5045" s="23">
        <f t="shared" si="709"/>
        <v>44585</v>
      </c>
      <c r="C5045" s="24">
        <v>9</v>
      </c>
      <c r="D5045" s="54" t="str">
        <f t="shared" si="701"/>
        <v>ASET</v>
      </c>
      <c r="E5045" s="178"/>
      <c r="F5045" s="179"/>
      <c r="G5045" s="177"/>
      <c r="H5045" s="177"/>
      <c r="I5045" s="169">
        <f t="shared" si="702"/>
        <v>0</v>
      </c>
      <c r="J5045" s="149" t="str" cm="1">
        <f t="array" ref="J5045">IF(ISERROR(INDEX('Non Compliance input'!$H$5:$H$156,MATCH(1,(A5045='Non Compliance input'!$A$5:$A$156)*(F5045&gt;='Non Compliance input'!$D$5:$D$156)*(E5045&lt;'Non Compliance input'!$E$5:$E$156)*('Non Compliance input'!$H$5:$H$156="Yes"),0))
),"","Yes")</f>
        <v/>
      </c>
      <c r="K5045" s="149">
        <f t="shared" si="703"/>
        <v>0</v>
      </c>
      <c r="L5045" s="162">
        <f t="shared" si="704"/>
        <v>0</v>
      </c>
      <c r="M5045" s="162" t="str" cm="1">
        <f t="array" ref="M5045">IF(ISERROR(INDEX('Non Compliance input'!$I$5:$I$156,MATCH(1,(A5045='Non Compliance input'!$A$5:$A$156)*(E5045&gt;='Non Compliance input'!$D$5:$D$156)*(F5045&lt;='Non Compliance input'!$E$5:$E$156)*('Non Compliance input'!$I$5:$I$156="Yes"),0))
),"","Yes")</f>
        <v/>
      </c>
      <c r="N5045" s="149" t="str">
        <f>IF(VLOOKUP($A5045,HourEndingOutage!$B$3:$F$746,5,0)="Outage","Outage","")</f>
        <v/>
      </c>
      <c r="O5045" s="18">
        <f t="shared" si="705"/>
        <v>0</v>
      </c>
      <c r="P5045" s="18" t="str">
        <f t="shared" si="706"/>
        <v/>
      </c>
      <c r="Q5045" s="18">
        <f t="shared" si="707"/>
        <v>0</v>
      </c>
      <c r="R5045" s="118"/>
    </row>
    <row r="5046" spans="1:18" x14ac:dyDescent="0.25">
      <c r="A5046" s="25">
        <f t="shared" si="708"/>
        <v>561</v>
      </c>
      <c r="B5046" s="23">
        <f t="shared" si="709"/>
        <v>44585</v>
      </c>
      <c r="C5046" s="24">
        <v>9</v>
      </c>
      <c r="D5046" s="54" t="str">
        <f t="shared" si="701"/>
        <v>ASET</v>
      </c>
      <c r="E5046" s="178"/>
      <c r="F5046" s="179"/>
      <c r="G5046" s="177"/>
      <c r="H5046" s="177"/>
      <c r="I5046" s="169">
        <f t="shared" si="702"/>
        <v>0</v>
      </c>
      <c r="J5046" s="149" t="str" cm="1">
        <f t="array" ref="J5046">IF(ISERROR(INDEX('Non Compliance input'!$H$5:$H$156,MATCH(1,(A5046='Non Compliance input'!$A$5:$A$156)*(F5046&gt;='Non Compliance input'!$D$5:$D$156)*(E5046&lt;'Non Compliance input'!$E$5:$E$156)*('Non Compliance input'!$H$5:$H$156="Yes"),0))
),"","Yes")</f>
        <v/>
      </c>
      <c r="K5046" s="149">
        <f t="shared" si="703"/>
        <v>0</v>
      </c>
      <c r="L5046" s="162">
        <f t="shared" si="704"/>
        <v>0</v>
      </c>
      <c r="M5046" s="162" t="str" cm="1">
        <f t="array" ref="M5046">IF(ISERROR(INDEX('Non Compliance input'!$I$5:$I$156,MATCH(1,(A5046='Non Compliance input'!$A$5:$A$156)*(E5046&gt;='Non Compliance input'!$D$5:$D$156)*(F5046&lt;='Non Compliance input'!$E$5:$E$156)*('Non Compliance input'!$I$5:$I$156="Yes"),0))
),"","Yes")</f>
        <v/>
      </c>
      <c r="N5046" s="149" t="str">
        <f>IF(VLOOKUP($A5046,HourEndingOutage!$B$3:$F$746,5,0)="Outage","Outage","")</f>
        <v/>
      </c>
      <c r="O5046" s="18">
        <f t="shared" si="705"/>
        <v>0</v>
      </c>
      <c r="P5046" s="18" t="str">
        <f t="shared" si="706"/>
        <v/>
      </c>
      <c r="Q5046" s="18">
        <f t="shared" si="707"/>
        <v>0</v>
      </c>
      <c r="R5046" s="118"/>
    </row>
    <row r="5047" spans="1:18" x14ac:dyDescent="0.25">
      <c r="A5047" s="25">
        <f t="shared" si="708"/>
        <v>561</v>
      </c>
      <c r="B5047" s="23">
        <f t="shared" si="709"/>
        <v>44585</v>
      </c>
      <c r="C5047" s="24">
        <v>9</v>
      </c>
      <c r="D5047" s="54" t="str">
        <f t="shared" si="701"/>
        <v>ASET</v>
      </c>
      <c r="E5047" s="178"/>
      <c r="F5047" s="179"/>
      <c r="G5047" s="177"/>
      <c r="H5047" s="177"/>
      <c r="I5047" s="169">
        <f t="shared" si="702"/>
        <v>0</v>
      </c>
      <c r="J5047" s="149" t="str" cm="1">
        <f t="array" ref="J5047">IF(ISERROR(INDEX('Non Compliance input'!$H$5:$H$156,MATCH(1,(A5047='Non Compliance input'!$A$5:$A$156)*(F5047&gt;='Non Compliance input'!$D$5:$D$156)*(E5047&lt;'Non Compliance input'!$E$5:$E$156)*('Non Compliance input'!$H$5:$H$156="Yes"),0))
),"","Yes")</f>
        <v/>
      </c>
      <c r="K5047" s="149">
        <f t="shared" si="703"/>
        <v>0</v>
      </c>
      <c r="L5047" s="162">
        <f t="shared" si="704"/>
        <v>0</v>
      </c>
      <c r="M5047" s="162" t="str" cm="1">
        <f t="array" ref="M5047">IF(ISERROR(INDEX('Non Compliance input'!$I$5:$I$156,MATCH(1,(A5047='Non Compliance input'!$A$5:$A$156)*(E5047&gt;='Non Compliance input'!$D$5:$D$156)*(F5047&lt;='Non Compliance input'!$E$5:$E$156)*('Non Compliance input'!$I$5:$I$156="Yes"),0))
),"","Yes")</f>
        <v/>
      </c>
      <c r="N5047" s="149" t="str">
        <f>IF(VLOOKUP($A5047,HourEndingOutage!$B$3:$F$746,5,0)="Outage","Outage","")</f>
        <v/>
      </c>
      <c r="O5047" s="18">
        <f t="shared" si="705"/>
        <v>0</v>
      </c>
      <c r="P5047" s="18" t="str">
        <f t="shared" si="706"/>
        <v/>
      </c>
      <c r="Q5047" s="18">
        <f t="shared" si="707"/>
        <v>0</v>
      </c>
      <c r="R5047" s="118"/>
    </row>
    <row r="5048" spans="1:18" x14ac:dyDescent="0.25">
      <c r="A5048" s="25">
        <f t="shared" si="708"/>
        <v>561</v>
      </c>
      <c r="B5048" s="23">
        <f t="shared" si="709"/>
        <v>44585</v>
      </c>
      <c r="C5048" s="24">
        <v>9</v>
      </c>
      <c r="D5048" s="54" t="str">
        <f t="shared" si="701"/>
        <v>ASET</v>
      </c>
      <c r="E5048" s="178"/>
      <c r="F5048" s="179"/>
      <c r="G5048" s="177"/>
      <c r="H5048" s="177"/>
      <c r="I5048" s="169">
        <f t="shared" si="702"/>
        <v>0</v>
      </c>
      <c r="J5048" s="149" t="str" cm="1">
        <f t="array" ref="J5048">IF(ISERROR(INDEX('Non Compliance input'!$H$5:$H$156,MATCH(1,(A5048='Non Compliance input'!$A$5:$A$156)*(F5048&gt;='Non Compliance input'!$D$5:$D$156)*(E5048&lt;'Non Compliance input'!$E$5:$E$156)*('Non Compliance input'!$H$5:$H$156="Yes"),0))
),"","Yes")</f>
        <v/>
      </c>
      <c r="K5048" s="149">
        <f t="shared" si="703"/>
        <v>0</v>
      </c>
      <c r="L5048" s="162">
        <f t="shared" si="704"/>
        <v>0</v>
      </c>
      <c r="M5048" s="162" t="str" cm="1">
        <f t="array" ref="M5048">IF(ISERROR(INDEX('Non Compliance input'!$I$5:$I$156,MATCH(1,(A5048='Non Compliance input'!$A$5:$A$156)*(E5048&gt;='Non Compliance input'!$D$5:$D$156)*(F5048&lt;='Non Compliance input'!$E$5:$E$156)*('Non Compliance input'!$I$5:$I$156="Yes"),0))
),"","Yes")</f>
        <v/>
      </c>
      <c r="N5048" s="149" t="str">
        <f>IF(VLOOKUP($A5048,HourEndingOutage!$B$3:$F$746,5,0)="Outage","Outage","")</f>
        <v/>
      </c>
      <c r="O5048" s="18">
        <f t="shared" si="705"/>
        <v>0</v>
      </c>
      <c r="P5048" s="18" t="str">
        <f t="shared" si="706"/>
        <v/>
      </c>
      <c r="Q5048" s="18">
        <f t="shared" si="707"/>
        <v>0</v>
      </c>
      <c r="R5048" s="118"/>
    </row>
    <row r="5049" spans="1:18" x14ac:dyDescent="0.25">
      <c r="A5049" s="25">
        <f t="shared" si="708"/>
        <v>561</v>
      </c>
      <c r="B5049" s="23">
        <f t="shared" si="709"/>
        <v>44585</v>
      </c>
      <c r="C5049" s="24">
        <v>9</v>
      </c>
      <c r="D5049" s="54" t="str">
        <f t="shared" si="701"/>
        <v>ASET</v>
      </c>
      <c r="E5049" s="178"/>
      <c r="F5049" s="179"/>
      <c r="G5049" s="177"/>
      <c r="H5049" s="177"/>
      <c r="I5049" s="169">
        <f t="shared" si="702"/>
        <v>0</v>
      </c>
      <c r="J5049" s="149" t="str" cm="1">
        <f t="array" ref="J5049">IF(ISERROR(INDEX('Non Compliance input'!$H$5:$H$156,MATCH(1,(A5049='Non Compliance input'!$A$5:$A$156)*(F5049&gt;='Non Compliance input'!$D$5:$D$156)*(E5049&lt;'Non Compliance input'!$E$5:$E$156)*('Non Compliance input'!$H$5:$H$156="Yes"),0))
),"","Yes")</f>
        <v/>
      </c>
      <c r="K5049" s="149">
        <f t="shared" si="703"/>
        <v>0</v>
      </c>
      <c r="L5049" s="162">
        <f t="shared" si="704"/>
        <v>0</v>
      </c>
      <c r="M5049" s="162" t="str" cm="1">
        <f t="array" ref="M5049">IF(ISERROR(INDEX('Non Compliance input'!$I$5:$I$156,MATCH(1,(A5049='Non Compliance input'!$A$5:$A$156)*(E5049&gt;='Non Compliance input'!$D$5:$D$156)*(F5049&lt;='Non Compliance input'!$E$5:$E$156)*('Non Compliance input'!$I$5:$I$156="Yes"),0))
),"","Yes")</f>
        <v/>
      </c>
      <c r="N5049" s="149" t="str">
        <f>IF(VLOOKUP($A5049,HourEndingOutage!$B$3:$F$746,5,0)="Outage","Outage","")</f>
        <v/>
      </c>
      <c r="O5049" s="18">
        <f t="shared" si="705"/>
        <v>0</v>
      </c>
      <c r="P5049" s="18" t="str">
        <f t="shared" si="706"/>
        <v/>
      </c>
      <c r="Q5049" s="18">
        <f t="shared" si="707"/>
        <v>0</v>
      </c>
      <c r="R5049" s="118"/>
    </row>
    <row r="5050" spans="1:18" x14ac:dyDescent="0.25">
      <c r="A5050" s="25">
        <f t="shared" si="708"/>
        <v>561</v>
      </c>
      <c r="B5050" s="23">
        <f t="shared" si="709"/>
        <v>44585</v>
      </c>
      <c r="C5050" s="24">
        <v>9</v>
      </c>
      <c r="D5050" s="54" t="str">
        <f t="shared" si="701"/>
        <v>ASET</v>
      </c>
      <c r="E5050" s="178"/>
      <c r="F5050" s="179"/>
      <c r="G5050" s="177"/>
      <c r="H5050" s="177"/>
      <c r="I5050" s="169">
        <f t="shared" si="702"/>
        <v>0</v>
      </c>
      <c r="J5050" s="149" t="str" cm="1">
        <f t="array" ref="J5050">IF(ISERROR(INDEX('Non Compliance input'!$H$5:$H$156,MATCH(1,(A5050='Non Compliance input'!$A$5:$A$156)*(F5050&gt;='Non Compliance input'!$D$5:$D$156)*(E5050&lt;'Non Compliance input'!$E$5:$E$156)*('Non Compliance input'!$H$5:$H$156="Yes"),0))
),"","Yes")</f>
        <v/>
      </c>
      <c r="K5050" s="149">
        <f t="shared" si="703"/>
        <v>0</v>
      </c>
      <c r="L5050" s="162">
        <f t="shared" si="704"/>
        <v>0</v>
      </c>
      <c r="M5050" s="162" t="str" cm="1">
        <f t="array" ref="M5050">IF(ISERROR(INDEX('Non Compliance input'!$I$5:$I$156,MATCH(1,(A5050='Non Compliance input'!$A$5:$A$156)*(E5050&gt;='Non Compliance input'!$D$5:$D$156)*(F5050&lt;='Non Compliance input'!$E$5:$E$156)*('Non Compliance input'!$I$5:$I$156="Yes"),0))
),"","Yes")</f>
        <v/>
      </c>
      <c r="N5050" s="149" t="str">
        <f>IF(VLOOKUP($A5050,HourEndingOutage!$B$3:$F$746,5,0)="Outage","Outage","")</f>
        <v/>
      </c>
      <c r="O5050" s="18">
        <f t="shared" si="705"/>
        <v>0</v>
      </c>
      <c r="P5050" s="18" t="str">
        <f t="shared" si="706"/>
        <v/>
      </c>
      <c r="Q5050" s="18">
        <f t="shared" si="707"/>
        <v>0</v>
      </c>
      <c r="R5050" s="118"/>
    </row>
    <row r="5051" spans="1:18" x14ac:dyDescent="0.25">
      <c r="A5051" s="25">
        <f t="shared" si="708"/>
        <v>561</v>
      </c>
      <c r="B5051" s="23">
        <f t="shared" si="709"/>
        <v>44585</v>
      </c>
      <c r="C5051" s="24">
        <v>9</v>
      </c>
      <c r="D5051" s="54" t="str">
        <f t="shared" si="701"/>
        <v>ASET</v>
      </c>
      <c r="E5051" s="178"/>
      <c r="F5051" s="179"/>
      <c r="G5051" s="177"/>
      <c r="H5051" s="177"/>
      <c r="I5051" s="169">
        <f t="shared" si="702"/>
        <v>0</v>
      </c>
      <c r="J5051" s="149" t="str" cm="1">
        <f t="array" ref="J5051">IF(ISERROR(INDEX('Non Compliance input'!$H$5:$H$156,MATCH(1,(A5051='Non Compliance input'!$A$5:$A$156)*(F5051&gt;='Non Compliance input'!$D$5:$D$156)*(E5051&lt;'Non Compliance input'!$E$5:$E$156)*('Non Compliance input'!$H$5:$H$156="Yes"),0))
),"","Yes")</f>
        <v/>
      </c>
      <c r="K5051" s="149">
        <f t="shared" si="703"/>
        <v>0</v>
      </c>
      <c r="L5051" s="162">
        <f t="shared" si="704"/>
        <v>0</v>
      </c>
      <c r="M5051" s="162" t="str" cm="1">
        <f t="array" ref="M5051">IF(ISERROR(INDEX('Non Compliance input'!$I$5:$I$156,MATCH(1,(A5051='Non Compliance input'!$A$5:$A$156)*(E5051&gt;='Non Compliance input'!$D$5:$D$156)*(F5051&lt;='Non Compliance input'!$E$5:$E$156)*('Non Compliance input'!$I$5:$I$156="Yes"),0))
),"","Yes")</f>
        <v/>
      </c>
      <c r="N5051" s="149" t="str">
        <f>IF(VLOOKUP($A5051,HourEndingOutage!$B$3:$F$746,5,0)="Outage","Outage","")</f>
        <v/>
      </c>
      <c r="O5051" s="18">
        <f t="shared" si="705"/>
        <v>0</v>
      </c>
      <c r="P5051" s="18" t="str">
        <f t="shared" si="706"/>
        <v/>
      </c>
      <c r="Q5051" s="18">
        <f t="shared" si="707"/>
        <v>0</v>
      </c>
      <c r="R5051" s="118"/>
    </row>
    <row r="5052" spans="1:18" x14ac:dyDescent="0.25">
      <c r="A5052" s="25">
        <f t="shared" si="708"/>
        <v>562</v>
      </c>
      <c r="B5052" s="23">
        <f t="shared" si="709"/>
        <v>44585</v>
      </c>
      <c r="C5052" s="24">
        <v>10</v>
      </c>
      <c r="D5052" s="54" t="str">
        <f t="shared" si="701"/>
        <v>ASET</v>
      </c>
      <c r="E5052" s="178"/>
      <c r="F5052" s="179"/>
      <c r="G5052" s="177"/>
      <c r="H5052" s="177"/>
      <c r="I5052" s="169">
        <f t="shared" si="702"/>
        <v>0</v>
      </c>
      <c r="J5052" s="149" t="str" cm="1">
        <f t="array" ref="J5052">IF(ISERROR(INDEX('Non Compliance input'!$H$5:$H$156,MATCH(1,(A5052='Non Compliance input'!$A$5:$A$156)*(F5052&gt;='Non Compliance input'!$D$5:$D$156)*(E5052&lt;'Non Compliance input'!$E$5:$E$156)*('Non Compliance input'!$H$5:$H$156="Yes"),0))
),"","Yes")</f>
        <v/>
      </c>
      <c r="K5052" s="149">
        <f t="shared" si="703"/>
        <v>0</v>
      </c>
      <c r="L5052" s="162">
        <f t="shared" si="704"/>
        <v>0</v>
      </c>
      <c r="M5052" s="162" t="str" cm="1">
        <f t="array" ref="M5052">IF(ISERROR(INDEX('Non Compliance input'!$I$5:$I$156,MATCH(1,(A5052='Non Compliance input'!$A$5:$A$156)*(E5052&gt;='Non Compliance input'!$D$5:$D$156)*(F5052&lt;='Non Compliance input'!$E$5:$E$156)*('Non Compliance input'!$I$5:$I$156="Yes"),0))
),"","Yes")</f>
        <v/>
      </c>
      <c r="N5052" s="149" t="str">
        <f>IF(VLOOKUP($A5052,HourEndingOutage!$B$3:$F$746,5,0)="Outage","Outage","")</f>
        <v/>
      </c>
      <c r="O5052" s="18">
        <f t="shared" si="705"/>
        <v>0</v>
      </c>
      <c r="P5052" s="18" t="str">
        <f t="shared" si="706"/>
        <v/>
      </c>
      <c r="Q5052" s="18">
        <f t="shared" si="707"/>
        <v>0</v>
      </c>
      <c r="R5052" s="118"/>
    </row>
    <row r="5053" spans="1:18" x14ac:dyDescent="0.25">
      <c r="A5053" s="25">
        <f t="shared" si="708"/>
        <v>562</v>
      </c>
      <c r="B5053" s="23">
        <f t="shared" si="709"/>
        <v>44585</v>
      </c>
      <c r="C5053" s="24">
        <v>10</v>
      </c>
      <c r="D5053" s="54" t="str">
        <f t="shared" si="701"/>
        <v>ASET</v>
      </c>
      <c r="E5053" s="178"/>
      <c r="F5053" s="179"/>
      <c r="G5053" s="177"/>
      <c r="H5053" s="177"/>
      <c r="I5053" s="169">
        <f t="shared" si="702"/>
        <v>0</v>
      </c>
      <c r="J5053" s="149" t="str" cm="1">
        <f t="array" ref="J5053">IF(ISERROR(INDEX('Non Compliance input'!$H$5:$H$156,MATCH(1,(A5053='Non Compliance input'!$A$5:$A$156)*(F5053&gt;='Non Compliance input'!$D$5:$D$156)*(E5053&lt;'Non Compliance input'!$E$5:$E$156)*('Non Compliance input'!$H$5:$H$156="Yes"),0))
),"","Yes")</f>
        <v/>
      </c>
      <c r="K5053" s="149">
        <f t="shared" si="703"/>
        <v>0</v>
      </c>
      <c r="L5053" s="162">
        <f t="shared" si="704"/>
        <v>0</v>
      </c>
      <c r="M5053" s="162" t="str" cm="1">
        <f t="array" ref="M5053">IF(ISERROR(INDEX('Non Compliance input'!$I$5:$I$156,MATCH(1,(A5053='Non Compliance input'!$A$5:$A$156)*(E5053&gt;='Non Compliance input'!$D$5:$D$156)*(F5053&lt;='Non Compliance input'!$E$5:$E$156)*('Non Compliance input'!$I$5:$I$156="Yes"),0))
),"","Yes")</f>
        <v/>
      </c>
      <c r="N5053" s="149" t="str">
        <f>IF(VLOOKUP($A5053,HourEndingOutage!$B$3:$F$746,5,0)="Outage","Outage","")</f>
        <v/>
      </c>
      <c r="O5053" s="18">
        <f t="shared" si="705"/>
        <v>0</v>
      </c>
      <c r="P5053" s="18" t="str">
        <f t="shared" si="706"/>
        <v/>
      </c>
      <c r="Q5053" s="18">
        <f t="shared" si="707"/>
        <v>0</v>
      </c>
      <c r="R5053" s="118"/>
    </row>
    <row r="5054" spans="1:18" x14ac:dyDescent="0.25">
      <c r="A5054" s="25">
        <f t="shared" si="708"/>
        <v>562</v>
      </c>
      <c r="B5054" s="23">
        <f t="shared" si="709"/>
        <v>44585</v>
      </c>
      <c r="C5054" s="24">
        <v>10</v>
      </c>
      <c r="D5054" s="54" t="str">
        <f t="shared" si="701"/>
        <v>ASET</v>
      </c>
      <c r="E5054" s="178"/>
      <c r="F5054" s="179"/>
      <c r="G5054" s="177"/>
      <c r="H5054" s="177"/>
      <c r="I5054" s="169">
        <f t="shared" si="702"/>
        <v>0</v>
      </c>
      <c r="J5054" s="149" t="str" cm="1">
        <f t="array" ref="J5054">IF(ISERROR(INDEX('Non Compliance input'!$H$5:$H$156,MATCH(1,(A5054='Non Compliance input'!$A$5:$A$156)*(F5054&gt;='Non Compliance input'!$D$5:$D$156)*(E5054&lt;'Non Compliance input'!$E$5:$E$156)*('Non Compliance input'!$H$5:$H$156="Yes"),0))
),"","Yes")</f>
        <v/>
      </c>
      <c r="K5054" s="149">
        <f t="shared" si="703"/>
        <v>0</v>
      </c>
      <c r="L5054" s="162">
        <f t="shared" si="704"/>
        <v>0</v>
      </c>
      <c r="M5054" s="162" t="str" cm="1">
        <f t="array" ref="M5054">IF(ISERROR(INDEX('Non Compliance input'!$I$5:$I$156,MATCH(1,(A5054='Non Compliance input'!$A$5:$A$156)*(E5054&gt;='Non Compliance input'!$D$5:$D$156)*(F5054&lt;='Non Compliance input'!$E$5:$E$156)*('Non Compliance input'!$I$5:$I$156="Yes"),0))
),"","Yes")</f>
        <v/>
      </c>
      <c r="N5054" s="149" t="str">
        <f>IF(VLOOKUP($A5054,HourEndingOutage!$B$3:$F$746,5,0)="Outage","Outage","")</f>
        <v/>
      </c>
      <c r="O5054" s="18">
        <f t="shared" si="705"/>
        <v>0</v>
      </c>
      <c r="P5054" s="18" t="str">
        <f t="shared" si="706"/>
        <v/>
      </c>
      <c r="Q5054" s="18">
        <f t="shared" si="707"/>
        <v>0</v>
      </c>
      <c r="R5054" s="118"/>
    </row>
    <row r="5055" spans="1:18" x14ac:dyDescent="0.25">
      <c r="A5055" s="25">
        <f t="shared" si="708"/>
        <v>562</v>
      </c>
      <c r="B5055" s="23">
        <f t="shared" si="709"/>
        <v>44585</v>
      </c>
      <c r="C5055" s="24">
        <v>10</v>
      </c>
      <c r="D5055" s="54" t="str">
        <f t="shared" si="701"/>
        <v>ASET</v>
      </c>
      <c r="E5055" s="178"/>
      <c r="F5055" s="179"/>
      <c r="G5055" s="177"/>
      <c r="H5055" s="177"/>
      <c r="I5055" s="169">
        <f t="shared" si="702"/>
        <v>0</v>
      </c>
      <c r="J5055" s="149" t="str" cm="1">
        <f t="array" ref="J5055">IF(ISERROR(INDEX('Non Compliance input'!$H$5:$H$156,MATCH(1,(A5055='Non Compliance input'!$A$5:$A$156)*(F5055&gt;='Non Compliance input'!$D$5:$D$156)*(E5055&lt;'Non Compliance input'!$E$5:$E$156)*('Non Compliance input'!$H$5:$H$156="Yes"),0))
),"","Yes")</f>
        <v/>
      </c>
      <c r="K5055" s="149">
        <f t="shared" si="703"/>
        <v>0</v>
      </c>
      <c r="L5055" s="162">
        <f t="shared" si="704"/>
        <v>0</v>
      </c>
      <c r="M5055" s="162" t="str" cm="1">
        <f t="array" ref="M5055">IF(ISERROR(INDEX('Non Compliance input'!$I$5:$I$156,MATCH(1,(A5055='Non Compliance input'!$A$5:$A$156)*(E5055&gt;='Non Compliance input'!$D$5:$D$156)*(F5055&lt;='Non Compliance input'!$E$5:$E$156)*('Non Compliance input'!$I$5:$I$156="Yes"),0))
),"","Yes")</f>
        <v/>
      </c>
      <c r="N5055" s="149" t="str">
        <f>IF(VLOOKUP($A5055,HourEndingOutage!$B$3:$F$746,5,0)="Outage","Outage","")</f>
        <v/>
      </c>
      <c r="O5055" s="18">
        <f t="shared" si="705"/>
        <v>0</v>
      </c>
      <c r="P5055" s="18" t="str">
        <f t="shared" si="706"/>
        <v/>
      </c>
      <c r="Q5055" s="18">
        <f t="shared" si="707"/>
        <v>0</v>
      </c>
      <c r="R5055" s="118"/>
    </row>
    <row r="5056" spans="1:18" x14ac:dyDescent="0.25">
      <c r="A5056" s="25">
        <f t="shared" si="708"/>
        <v>562</v>
      </c>
      <c r="B5056" s="23">
        <f t="shared" si="709"/>
        <v>44585</v>
      </c>
      <c r="C5056" s="24">
        <v>10</v>
      </c>
      <c r="D5056" s="54" t="str">
        <f t="shared" si="701"/>
        <v>ASET</v>
      </c>
      <c r="E5056" s="178"/>
      <c r="F5056" s="179"/>
      <c r="G5056" s="177"/>
      <c r="H5056" s="177"/>
      <c r="I5056" s="169">
        <f t="shared" si="702"/>
        <v>0</v>
      </c>
      <c r="J5056" s="149" t="str" cm="1">
        <f t="array" ref="J5056">IF(ISERROR(INDEX('Non Compliance input'!$H$5:$H$156,MATCH(1,(A5056='Non Compliance input'!$A$5:$A$156)*(F5056&gt;='Non Compliance input'!$D$5:$D$156)*(E5056&lt;'Non Compliance input'!$E$5:$E$156)*('Non Compliance input'!$H$5:$H$156="Yes"),0))
),"","Yes")</f>
        <v/>
      </c>
      <c r="K5056" s="149">
        <f t="shared" si="703"/>
        <v>0</v>
      </c>
      <c r="L5056" s="162">
        <f t="shared" si="704"/>
        <v>0</v>
      </c>
      <c r="M5056" s="162" t="str" cm="1">
        <f t="array" ref="M5056">IF(ISERROR(INDEX('Non Compliance input'!$I$5:$I$156,MATCH(1,(A5056='Non Compliance input'!$A$5:$A$156)*(E5056&gt;='Non Compliance input'!$D$5:$D$156)*(F5056&lt;='Non Compliance input'!$E$5:$E$156)*('Non Compliance input'!$I$5:$I$156="Yes"),0))
),"","Yes")</f>
        <v/>
      </c>
      <c r="N5056" s="149" t="str">
        <f>IF(VLOOKUP($A5056,HourEndingOutage!$B$3:$F$746,5,0)="Outage","Outage","")</f>
        <v/>
      </c>
      <c r="O5056" s="18">
        <f t="shared" si="705"/>
        <v>0</v>
      </c>
      <c r="P5056" s="18" t="str">
        <f t="shared" si="706"/>
        <v/>
      </c>
      <c r="Q5056" s="18">
        <f t="shared" si="707"/>
        <v>0</v>
      </c>
      <c r="R5056" s="118"/>
    </row>
    <row r="5057" spans="1:18" x14ac:dyDescent="0.25">
      <c r="A5057" s="25">
        <f t="shared" si="708"/>
        <v>562</v>
      </c>
      <c r="B5057" s="23">
        <f t="shared" si="709"/>
        <v>44585</v>
      </c>
      <c r="C5057" s="24">
        <v>10</v>
      </c>
      <c r="D5057" s="54" t="str">
        <f t="shared" si="701"/>
        <v>ASET</v>
      </c>
      <c r="E5057" s="178"/>
      <c r="F5057" s="179"/>
      <c r="G5057" s="177"/>
      <c r="H5057" s="177"/>
      <c r="I5057" s="169">
        <f t="shared" si="702"/>
        <v>0</v>
      </c>
      <c r="J5057" s="149" t="str" cm="1">
        <f t="array" ref="J5057">IF(ISERROR(INDEX('Non Compliance input'!$H$5:$H$156,MATCH(1,(A5057='Non Compliance input'!$A$5:$A$156)*(F5057&gt;='Non Compliance input'!$D$5:$D$156)*(E5057&lt;'Non Compliance input'!$E$5:$E$156)*('Non Compliance input'!$H$5:$H$156="Yes"),0))
),"","Yes")</f>
        <v/>
      </c>
      <c r="K5057" s="149">
        <f t="shared" si="703"/>
        <v>0</v>
      </c>
      <c r="L5057" s="162">
        <f t="shared" si="704"/>
        <v>0</v>
      </c>
      <c r="M5057" s="162" t="str" cm="1">
        <f t="array" ref="M5057">IF(ISERROR(INDEX('Non Compliance input'!$I$5:$I$156,MATCH(1,(A5057='Non Compliance input'!$A$5:$A$156)*(E5057&gt;='Non Compliance input'!$D$5:$D$156)*(F5057&lt;='Non Compliance input'!$E$5:$E$156)*('Non Compliance input'!$I$5:$I$156="Yes"),0))
),"","Yes")</f>
        <v/>
      </c>
      <c r="N5057" s="149" t="str">
        <f>IF(VLOOKUP($A5057,HourEndingOutage!$B$3:$F$746,5,0)="Outage","Outage","")</f>
        <v/>
      </c>
      <c r="O5057" s="18">
        <f t="shared" si="705"/>
        <v>0</v>
      </c>
      <c r="P5057" s="18" t="str">
        <f t="shared" si="706"/>
        <v/>
      </c>
      <c r="Q5057" s="18">
        <f t="shared" si="707"/>
        <v>0</v>
      </c>
      <c r="R5057" s="118"/>
    </row>
    <row r="5058" spans="1:18" x14ac:dyDescent="0.25">
      <c r="A5058" s="25">
        <f t="shared" si="708"/>
        <v>562</v>
      </c>
      <c r="B5058" s="23">
        <f t="shared" si="709"/>
        <v>44585</v>
      </c>
      <c r="C5058" s="24">
        <v>10</v>
      </c>
      <c r="D5058" s="54" t="str">
        <f t="shared" ref="D5058:D5121" si="710">Unit</f>
        <v>ASET</v>
      </c>
      <c r="E5058" s="178"/>
      <c r="F5058" s="179"/>
      <c r="G5058" s="177"/>
      <c r="H5058" s="177"/>
      <c r="I5058" s="169">
        <f t="shared" si="702"/>
        <v>0</v>
      </c>
      <c r="J5058" s="149" t="str" cm="1">
        <f t="array" ref="J5058">IF(ISERROR(INDEX('Non Compliance input'!$H$5:$H$156,MATCH(1,(A5058='Non Compliance input'!$A$5:$A$156)*(F5058&gt;='Non Compliance input'!$D$5:$D$156)*(E5058&lt;'Non Compliance input'!$E$5:$E$156)*('Non Compliance input'!$H$5:$H$156="Yes"),0))
),"","Yes")</f>
        <v/>
      </c>
      <c r="K5058" s="149">
        <f t="shared" si="703"/>
        <v>0</v>
      </c>
      <c r="L5058" s="162">
        <f t="shared" si="704"/>
        <v>0</v>
      </c>
      <c r="M5058" s="162" t="str" cm="1">
        <f t="array" ref="M5058">IF(ISERROR(INDEX('Non Compliance input'!$I$5:$I$156,MATCH(1,(A5058='Non Compliance input'!$A$5:$A$156)*(E5058&gt;='Non Compliance input'!$D$5:$D$156)*(F5058&lt;='Non Compliance input'!$E$5:$E$156)*('Non Compliance input'!$I$5:$I$156="Yes"),0))
),"","Yes")</f>
        <v/>
      </c>
      <c r="N5058" s="149" t="str">
        <f>IF(VLOOKUP($A5058,HourEndingOutage!$B$3:$F$746,5,0)="Outage","Outage","")</f>
        <v/>
      </c>
      <c r="O5058" s="18">
        <f t="shared" si="705"/>
        <v>0</v>
      </c>
      <c r="P5058" s="18" t="str">
        <f t="shared" si="706"/>
        <v/>
      </c>
      <c r="Q5058" s="18">
        <f t="shared" si="707"/>
        <v>0</v>
      </c>
      <c r="R5058" s="118"/>
    </row>
    <row r="5059" spans="1:18" x14ac:dyDescent="0.25">
      <c r="A5059" s="25">
        <f t="shared" si="708"/>
        <v>562</v>
      </c>
      <c r="B5059" s="23">
        <f t="shared" si="709"/>
        <v>44585</v>
      </c>
      <c r="C5059" s="24">
        <v>10</v>
      </c>
      <c r="D5059" s="54" t="str">
        <f t="shared" si="710"/>
        <v>ASET</v>
      </c>
      <c r="E5059" s="178"/>
      <c r="F5059" s="179"/>
      <c r="G5059" s="177"/>
      <c r="H5059" s="177"/>
      <c r="I5059" s="169">
        <f t="shared" ref="I5059:I5122" si="711">IF(AND(LEN(E5059)&gt;2,LEN(F5059)&gt;2)=TRUE,(ROUND((F5059-E5059)*1440,0)),0)</f>
        <v>0</v>
      </c>
      <c r="J5059" s="149" t="str" cm="1">
        <f t="array" ref="J5059">IF(ISERROR(INDEX('Non Compliance input'!$H$5:$H$156,MATCH(1,(A5059='Non Compliance input'!$A$5:$A$156)*(F5059&gt;='Non Compliance input'!$D$5:$D$156)*(E5059&lt;'Non Compliance input'!$E$5:$E$156)*('Non Compliance input'!$H$5:$H$156="Yes"),0))
),"","Yes")</f>
        <v/>
      </c>
      <c r="K5059" s="149">
        <f t="shared" ref="K5059:K5122" si="712">IF(J5059="Yes",0,MIN(H5059,G5059,IF(H5059="",0,Contract_Volume)))</f>
        <v>0</v>
      </c>
      <c r="L5059" s="162">
        <f t="shared" ref="L5059:L5122" si="713">IF(J5059="Yes",0,(MIN(H5059,G5059)*(I5059/60)))</f>
        <v>0</v>
      </c>
      <c r="M5059" s="162" t="str" cm="1">
        <f t="array" ref="M5059">IF(ISERROR(INDEX('Non Compliance input'!$I$5:$I$156,MATCH(1,(A5059='Non Compliance input'!$A$5:$A$156)*(E5059&gt;='Non Compliance input'!$D$5:$D$156)*(F5059&lt;='Non Compliance input'!$E$5:$E$156)*('Non Compliance input'!$I$5:$I$156="Yes"),0))
),"","Yes")</f>
        <v/>
      </c>
      <c r="N5059" s="149" t="str">
        <f>IF(VLOOKUP($A5059,HourEndingOutage!$B$3:$F$746,5,0)="Outage","Outage","")</f>
        <v/>
      </c>
      <c r="O5059" s="18">
        <f t="shared" ref="O5059:O5122" si="714">IF(OR(M5059="Yes",N5059="Outage"),0,(K5059*(I5059/60))*Arming)</f>
        <v>0</v>
      </c>
      <c r="P5059" s="18" t="str">
        <f t="shared" ref="P5059:P5122" si="715">IF(ISERROR(VLOOKUP($A5059,FTShour,1,0)),"","Yes")</f>
        <v/>
      </c>
      <c r="Q5059" s="18">
        <f t="shared" si="707"/>
        <v>0</v>
      </c>
      <c r="R5059" s="118"/>
    </row>
    <row r="5060" spans="1:18" x14ac:dyDescent="0.25">
      <c r="A5060" s="25">
        <f t="shared" si="708"/>
        <v>562</v>
      </c>
      <c r="B5060" s="23">
        <f t="shared" si="709"/>
        <v>44585</v>
      </c>
      <c r="C5060" s="24">
        <v>10</v>
      </c>
      <c r="D5060" s="54" t="str">
        <f t="shared" si="710"/>
        <v>ASET</v>
      </c>
      <c r="E5060" s="178"/>
      <c r="F5060" s="179"/>
      <c r="G5060" s="177"/>
      <c r="H5060" s="177"/>
      <c r="I5060" s="169">
        <f t="shared" si="711"/>
        <v>0</v>
      </c>
      <c r="J5060" s="149" t="str" cm="1">
        <f t="array" ref="J5060">IF(ISERROR(INDEX('Non Compliance input'!$H$5:$H$156,MATCH(1,(A5060='Non Compliance input'!$A$5:$A$156)*(F5060&gt;='Non Compliance input'!$D$5:$D$156)*(E5060&lt;'Non Compliance input'!$E$5:$E$156)*('Non Compliance input'!$H$5:$H$156="Yes"),0))
),"","Yes")</f>
        <v/>
      </c>
      <c r="K5060" s="149">
        <f t="shared" si="712"/>
        <v>0</v>
      </c>
      <c r="L5060" s="162">
        <f t="shared" si="713"/>
        <v>0</v>
      </c>
      <c r="M5060" s="162" t="str" cm="1">
        <f t="array" ref="M5060">IF(ISERROR(INDEX('Non Compliance input'!$I$5:$I$156,MATCH(1,(A5060='Non Compliance input'!$A$5:$A$156)*(E5060&gt;='Non Compliance input'!$D$5:$D$156)*(F5060&lt;='Non Compliance input'!$E$5:$E$156)*('Non Compliance input'!$I$5:$I$156="Yes"),0))
),"","Yes")</f>
        <v/>
      </c>
      <c r="N5060" s="149" t="str">
        <f>IF(VLOOKUP($A5060,HourEndingOutage!$B$3:$F$746,5,0)="Outage","Outage","")</f>
        <v/>
      </c>
      <c r="O5060" s="18">
        <f t="shared" si="714"/>
        <v>0</v>
      </c>
      <c r="P5060" s="18" t="str">
        <f t="shared" si="715"/>
        <v/>
      </c>
      <c r="Q5060" s="18">
        <f t="shared" ref="Q5060:Q5123" si="716">IF(P5060="Yes",-O5060,0)</f>
        <v>0</v>
      </c>
      <c r="R5060" s="118"/>
    </row>
    <row r="5061" spans="1:18" x14ac:dyDescent="0.25">
      <c r="A5061" s="25">
        <f t="shared" si="708"/>
        <v>563</v>
      </c>
      <c r="B5061" s="23">
        <f t="shared" si="709"/>
        <v>44585</v>
      </c>
      <c r="C5061" s="24">
        <v>11</v>
      </c>
      <c r="D5061" s="54" t="str">
        <f t="shared" si="710"/>
        <v>ASET</v>
      </c>
      <c r="E5061" s="178"/>
      <c r="F5061" s="179"/>
      <c r="G5061" s="177"/>
      <c r="H5061" s="177"/>
      <c r="I5061" s="169">
        <f t="shared" si="711"/>
        <v>0</v>
      </c>
      <c r="J5061" s="149" t="str" cm="1">
        <f t="array" ref="J5061">IF(ISERROR(INDEX('Non Compliance input'!$H$5:$H$156,MATCH(1,(A5061='Non Compliance input'!$A$5:$A$156)*(F5061&gt;='Non Compliance input'!$D$5:$D$156)*(E5061&lt;'Non Compliance input'!$E$5:$E$156)*('Non Compliance input'!$H$5:$H$156="Yes"),0))
),"","Yes")</f>
        <v/>
      </c>
      <c r="K5061" s="149">
        <f t="shared" si="712"/>
        <v>0</v>
      </c>
      <c r="L5061" s="162">
        <f t="shared" si="713"/>
        <v>0</v>
      </c>
      <c r="M5061" s="162" t="str" cm="1">
        <f t="array" ref="M5061">IF(ISERROR(INDEX('Non Compliance input'!$I$5:$I$156,MATCH(1,(A5061='Non Compliance input'!$A$5:$A$156)*(E5061&gt;='Non Compliance input'!$D$5:$D$156)*(F5061&lt;='Non Compliance input'!$E$5:$E$156)*('Non Compliance input'!$I$5:$I$156="Yes"),0))
),"","Yes")</f>
        <v/>
      </c>
      <c r="N5061" s="149" t="str">
        <f>IF(VLOOKUP($A5061,HourEndingOutage!$B$3:$F$746,5,0)="Outage","Outage","")</f>
        <v/>
      </c>
      <c r="O5061" s="18">
        <f t="shared" si="714"/>
        <v>0</v>
      </c>
      <c r="P5061" s="18" t="str">
        <f t="shared" si="715"/>
        <v/>
      </c>
      <c r="Q5061" s="18">
        <f t="shared" si="716"/>
        <v>0</v>
      </c>
      <c r="R5061" s="118"/>
    </row>
    <row r="5062" spans="1:18" x14ac:dyDescent="0.25">
      <c r="A5062" s="25">
        <f t="shared" si="708"/>
        <v>563</v>
      </c>
      <c r="B5062" s="23">
        <f t="shared" si="709"/>
        <v>44585</v>
      </c>
      <c r="C5062" s="24">
        <v>11</v>
      </c>
      <c r="D5062" s="54" t="str">
        <f t="shared" si="710"/>
        <v>ASET</v>
      </c>
      <c r="E5062" s="178"/>
      <c r="F5062" s="179"/>
      <c r="G5062" s="177"/>
      <c r="H5062" s="177"/>
      <c r="I5062" s="169">
        <f t="shared" si="711"/>
        <v>0</v>
      </c>
      <c r="J5062" s="149" t="str" cm="1">
        <f t="array" ref="J5062">IF(ISERROR(INDEX('Non Compliance input'!$H$5:$H$156,MATCH(1,(A5062='Non Compliance input'!$A$5:$A$156)*(F5062&gt;='Non Compliance input'!$D$5:$D$156)*(E5062&lt;'Non Compliance input'!$E$5:$E$156)*('Non Compliance input'!$H$5:$H$156="Yes"),0))
),"","Yes")</f>
        <v/>
      </c>
      <c r="K5062" s="149">
        <f t="shared" si="712"/>
        <v>0</v>
      </c>
      <c r="L5062" s="162">
        <f t="shared" si="713"/>
        <v>0</v>
      </c>
      <c r="M5062" s="162" t="str" cm="1">
        <f t="array" ref="M5062">IF(ISERROR(INDEX('Non Compliance input'!$I$5:$I$156,MATCH(1,(A5062='Non Compliance input'!$A$5:$A$156)*(E5062&gt;='Non Compliance input'!$D$5:$D$156)*(F5062&lt;='Non Compliance input'!$E$5:$E$156)*('Non Compliance input'!$I$5:$I$156="Yes"),0))
),"","Yes")</f>
        <v/>
      </c>
      <c r="N5062" s="149" t="str">
        <f>IF(VLOOKUP($A5062,HourEndingOutage!$B$3:$F$746,5,0)="Outage","Outage","")</f>
        <v/>
      </c>
      <c r="O5062" s="18">
        <f t="shared" si="714"/>
        <v>0</v>
      </c>
      <c r="P5062" s="18" t="str">
        <f t="shared" si="715"/>
        <v/>
      </c>
      <c r="Q5062" s="18">
        <f t="shared" si="716"/>
        <v>0</v>
      </c>
      <c r="R5062" s="118"/>
    </row>
    <row r="5063" spans="1:18" x14ac:dyDescent="0.25">
      <c r="A5063" s="25">
        <f t="shared" si="708"/>
        <v>563</v>
      </c>
      <c r="B5063" s="23">
        <f t="shared" si="709"/>
        <v>44585</v>
      </c>
      <c r="C5063" s="24">
        <v>11</v>
      </c>
      <c r="D5063" s="54" t="str">
        <f t="shared" si="710"/>
        <v>ASET</v>
      </c>
      <c r="E5063" s="178"/>
      <c r="F5063" s="179"/>
      <c r="G5063" s="177"/>
      <c r="H5063" s="177"/>
      <c r="I5063" s="169">
        <f t="shared" si="711"/>
        <v>0</v>
      </c>
      <c r="J5063" s="149" t="str" cm="1">
        <f t="array" ref="J5063">IF(ISERROR(INDEX('Non Compliance input'!$H$5:$H$156,MATCH(1,(A5063='Non Compliance input'!$A$5:$A$156)*(F5063&gt;='Non Compliance input'!$D$5:$D$156)*(E5063&lt;'Non Compliance input'!$E$5:$E$156)*('Non Compliance input'!$H$5:$H$156="Yes"),0))
),"","Yes")</f>
        <v/>
      </c>
      <c r="K5063" s="149">
        <f t="shared" si="712"/>
        <v>0</v>
      </c>
      <c r="L5063" s="162">
        <f t="shared" si="713"/>
        <v>0</v>
      </c>
      <c r="M5063" s="162" t="str" cm="1">
        <f t="array" ref="M5063">IF(ISERROR(INDEX('Non Compliance input'!$I$5:$I$156,MATCH(1,(A5063='Non Compliance input'!$A$5:$A$156)*(E5063&gt;='Non Compliance input'!$D$5:$D$156)*(F5063&lt;='Non Compliance input'!$E$5:$E$156)*('Non Compliance input'!$I$5:$I$156="Yes"),0))
),"","Yes")</f>
        <v/>
      </c>
      <c r="N5063" s="149" t="str">
        <f>IF(VLOOKUP($A5063,HourEndingOutage!$B$3:$F$746,5,0)="Outage","Outage","")</f>
        <v/>
      </c>
      <c r="O5063" s="18">
        <f t="shared" si="714"/>
        <v>0</v>
      </c>
      <c r="P5063" s="18" t="str">
        <f t="shared" si="715"/>
        <v/>
      </c>
      <c r="Q5063" s="18">
        <f t="shared" si="716"/>
        <v>0</v>
      </c>
      <c r="R5063" s="118"/>
    </row>
    <row r="5064" spans="1:18" x14ac:dyDescent="0.25">
      <c r="A5064" s="25">
        <f t="shared" si="708"/>
        <v>563</v>
      </c>
      <c r="B5064" s="23">
        <f t="shared" si="709"/>
        <v>44585</v>
      </c>
      <c r="C5064" s="24">
        <v>11</v>
      </c>
      <c r="D5064" s="54" t="str">
        <f t="shared" si="710"/>
        <v>ASET</v>
      </c>
      <c r="E5064" s="178"/>
      <c r="F5064" s="179"/>
      <c r="G5064" s="177"/>
      <c r="H5064" s="177"/>
      <c r="I5064" s="169">
        <f t="shared" si="711"/>
        <v>0</v>
      </c>
      <c r="J5064" s="149" t="str" cm="1">
        <f t="array" ref="J5064">IF(ISERROR(INDEX('Non Compliance input'!$H$5:$H$156,MATCH(1,(A5064='Non Compliance input'!$A$5:$A$156)*(F5064&gt;='Non Compliance input'!$D$5:$D$156)*(E5064&lt;'Non Compliance input'!$E$5:$E$156)*('Non Compliance input'!$H$5:$H$156="Yes"),0))
),"","Yes")</f>
        <v/>
      </c>
      <c r="K5064" s="149">
        <f t="shared" si="712"/>
        <v>0</v>
      </c>
      <c r="L5064" s="162">
        <f t="shared" si="713"/>
        <v>0</v>
      </c>
      <c r="M5064" s="162" t="str" cm="1">
        <f t="array" ref="M5064">IF(ISERROR(INDEX('Non Compliance input'!$I$5:$I$156,MATCH(1,(A5064='Non Compliance input'!$A$5:$A$156)*(E5064&gt;='Non Compliance input'!$D$5:$D$156)*(F5064&lt;='Non Compliance input'!$E$5:$E$156)*('Non Compliance input'!$I$5:$I$156="Yes"),0))
),"","Yes")</f>
        <v/>
      </c>
      <c r="N5064" s="149" t="str">
        <f>IF(VLOOKUP($A5064,HourEndingOutage!$B$3:$F$746,5,0)="Outage","Outage","")</f>
        <v/>
      </c>
      <c r="O5064" s="18">
        <f t="shared" si="714"/>
        <v>0</v>
      </c>
      <c r="P5064" s="18" t="str">
        <f t="shared" si="715"/>
        <v/>
      </c>
      <c r="Q5064" s="18">
        <f t="shared" si="716"/>
        <v>0</v>
      </c>
      <c r="R5064" s="118"/>
    </row>
    <row r="5065" spans="1:18" x14ac:dyDescent="0.25">
      <c r="A5065" s="25">
        <f t="shared" si="708"/>
        <v>563</v>
      </c>
      <c r="B5065" s="23">
        <f t="shared" si="709"/>
        <v>44585</v>
      </c>
      <c r="C5065" s="24">
        <v>11</v>
      </c>
      <c r="D5065" s="54" t="str">
        <f t="shared" si="710"/>
        <v>ASET</v>
      </c>
      <c r="E5065" s="178"/>
      <c r="F5065" s="179"/>
      <c r="G5065" s="177"/>
      <c r="H5065" s="177"/>
      <c r="I5065" s="169">
        <f t="shared" si="711"/>
        <v>0</v>
      </c>
      <c r="J5065" s="149" t="str" cm="1">
        <f t="array" ref="J5065">IF(ISERROR(INDEX('Non Compliance input'!$H$5:$H$156,MATCH(1,(A5065='Non Compliance input'!$A$5:$A$156)*(F5065&gt;='Non Compliance input'!$D$5:$D$156)*(E5065&lt;'Non Compliance input'!$E$5:$E$156)*('Non Compliance input'!$H$5:$H$156="Yes"),0))
),"","Yes")</f>
        <v/>
      </c>
      <c r="K5065" s="149">
        <f t="shared" si="712"/>
        <v>0</v>
      </c>
      <c r="L5065" s="162">
        <f t="shared" si="713"/>
        <v>0</v>
      </c>
      <c r="M5065" s="162" t="str" cm="1">
        <f t="array" ref="M5065">IF(ISERROR(INDEX('Non Compliance input'!$I$5:$I$156,MATCH(1,(A5065='Non Compliance input'!$A$5:$A$156)*(E5065&gt;='Non Compliance input'!$D$5:$D$156)*(F5065&lt;='Non Compliance input'!$E$5:$E$156)*('Non Compliance input'!$I$5:$I$156="Yes"),0))
),"","Yes")</f>
        <v/>
      </c>
      <c r="N5065" s="149" t="str">
        <f>IF(VLOOKUP($A5065,HourEndingOutage!$B$3:$F$746,5,0)="Outage","Outage","")</f>
        <v/>
      </c>
      <c r="O5065" s="18">
        <f t="shared" si="714"/>
        <v>0</v>
      </c>
      <c r="P5065" s="18" t="str">
        <f t="shared" si="715"/>
        <v/>
      </c>
      <c r="Q5065" s="18">
        <f t="shared" si="716"/>
        <v>0</v>
      </c>
      <c r="R5065" s="118"/>
    </row>
    <row r="5066" spans="1:18" x14ac:dyDescent="0.25">
      <c r="A5066" s="25">
        <f t="shared" si="708"/>
        <v>563</v>
      </c>
      <c r="B5066" s="23">
        <f t="shared" si="709"/>
        <v>44585</v>
      </c>
      <c r="C5066" s="24">
        <v>11</v>
      </c>
      <c r="D5066" s="54" t="str">
        <f t="shared" si="710"/>
        <v>ASET</v>
      </c>
      <c r="E5066" s="178"/>
      <c r="F5066" s="179"/>
      <c r="G5066" s="177"/>
      <c r="H5066" s="177"/>
      <c r="I5066" s="169">
        <f t="shared" si="711"/>
        <v>0</v>
      </c>
      <c r="J5066" s="149" t="str" cm="1">
        <f t="array" ref="J5066">IF(ISERROR(INDEX('Non Compliance input'!$H$5:$H$156,MATCH(1,(A5066='Non Compliance input'!$A$5:$A$156)*(F5066&gt;='Non Compliance input'!$D$5:$D$156)*(E5066&lt;'Non Compliance input'!$E$5:$E$156)*('Non Compliance input'!$H$5:$H$156="Yes"),0))
),"","Yes")</f>
        <v/>
      </c>
      <c r="K5066" s="149">
        <f t="shared" si="712"/>
        <v>0</v>
      </c>
      <c r="L5066" s="162">
        <f t="shared" si="713"/>
        <v>0</v>
      </c>
      <c r="M5066" s="162" t="str" cm="1">
        <f t="array" ref="M5066">IF(ISERROR(INDEX('Non Compliance input'!$I$5:$I$156,MATCH(1,(A5066='Non Compliance input'!$A$5:$A$156)*(E5066&gt;='Non Compliance input'!$D$5:$D$156)*(F5066&lt;='Non Compliance input'!$E$5:$E$156)*('Non Compliance input'!$I$5:$I$156="Yes"),0))
),"","Yes")</f>
        <v/>
      </c>
      <c r="N5066" s="149" t="str">
        <f>IF(VLOOKUP($A5066,HourEndingOutage!$B$3:$F$746,5,0)="Outage","Outage","")</f>
        <v/>
      </c>
      <c r="O5066" s="18">
        <f t="shared" si="714"/>
        <v>0</v>
      </c>
      <c r="P5066" s="18" t="str">
        <f t="shared" si="715"/>
        <v/>
      </c>
      <c r="Q5066" s="18">
        <f t="shared" si="716"/>
        <v>0</v>
      </c>
      <c r="R5066" s="118"/>
    </row>
    <row r="5067" spans="1:18" x14ac:dyDescent="0.25">
      <c r="A5067" s="25">
        <f t="shared" si="708"/>
        <v>563</v>
      </c>
      <c r="B5067" s="23">
        <f t="shared" si="709"/>
        <v>44585</v>
      </c>
      <c r="C5067" s="24">
        <v>11</v>
      </c>
      <c r="D5067" s="54" t="str">
        <f t="shared" si="710"/>
        <v>ASET</v>
      </c>
      <c r="E5067" s="178"/>
      <c r="F5067" s="179"/>
      <c r="G5067" s="177"/>
      <c r="H5067" s="177"/>
      <c r="I5067" s="169">
        <f t="shared" si="711"/>
        <v>0</v>
      </c>
      <c r="J5067" s="149" t="str" cm="1">
        <f t="array" ref="J5067">IF(ISERROR(INDEX('Non Compliance input'!$H$5:$H$156,MATCH(1,(A5067='Non Compliance input'!$A$5:$A$156)*(F5067&gt;='Non Compliance input'!$D$5:$D$156)*(E5067&lt;'Non Compliance input'!$E$5:$E$156)*('Non Compliance input'!$H$5:$H$156="Yes"),0))
),"","Yes")</f>
        <v/>
      </c>
      <c r="K5067" s="149">
        <f t="shared" si="712"/>
        <v>0</v>
      </c>
      <c r="L5067" s="162">
        <f t="shared" si="713"/>
        <v>0</v>
      </c>
      <c r="M5067" s="162" t="str" cm="1">
        <f t="array" ref="M5067">IF(ISERROR(INDEX('Non Compliance input'!$I$5:$I$156,MATCH(1,(A5067='Non Compliance input'!$A$5:$A$156)*(E5067&gt;='Non Compliance input'!$D$5:$D$156)*(F5067&lt;='Non Compliance input'!$E$5:$E$156)*('Non Compliance input'!$I$5:$I$156="Yes"),0))
),"","Yes")</f>
        <v/>
      </c>
      <c r="N5067" s="149" t="str">
        <f>IF(VLOOKUP($A5067,HourEndingOutage!$B$3:$F$746,5,0)="Outage","Outage","")</f>
        <v/>
      </c>
      <c r="O5067" s="18">
        <f t="shared" si="714"/>
        <v>0</v>
      </c>
      <c r="P5067" s="18" t="str">
        <f t="shared" si="715"/>
        <v/>
      </c>
      <c r="Q5067" s="18">
        <f t="shared" si="716"/>
        <v>0</v>
      </c>
      <c r="R5067" s="118"/>
    </row>
    <row r="5068" spans="1:18" x14ac:dyDescent="0.25">
      <c r="A5068" s="25">
        <f t="shared" si="708"/>
        <v>563</v>
      </c>
      <c r="B5068" s="23">
        <f t="shared" si="709"/>
        <v>44585</v>
      </c>
      <c r="C5068" s="24">
        <v>11</v>
      </c>
      <c r="D5068" s="54" t="str">
        <f t="shared" si="710"/>
        <v>ASET</v>
      </c>
      <c r="E5068" s="178"/>
      <c r="F5068" s="179"/>
      <c r="G5068" s="177"/>
      <c r="H5068" s="177"/>
      <c r="I5068" s="169">
        <f t="shared" si="711"/>
        <v>0</v>
      </c>
      <c r="J5068" s="149" t="str" cm="1">
        <f t="array" ref="J5068">IF(ISERROR(INDEX('Non Compliance input'!$H$5:$H$156,MATCH(1,(A5068='Non Compliance input'!$A$5:$A$156)*(F5068&gt;='Non Compliance input'!$D$5:$D$156)*(E5068&lt;'Non Compliance input'!$E$5:$E$156)*('Non Compliance input'!$H$5:$H$156="Yes"),0))
),"","Yes")</f>
        <v/>
      </c>
      <c r="K5068" s="149">
        <f t="shared" si="712"/>
        <v>0</v>
      </c>
      <c r="L5068" s="162">
        <f t="shared" si="713"/>
        <v>0</v>
      </c>
      <c r="M5068" s="162" t="str" cm="1">
        <f t="array" ref="M5068">IF(ISERROR(INDEX('Non Compliance input'!$I$5:$I$156,MATCH(1,(A5068='Non Compliance input'!$A$5:$A$156)*(E5068&gt;='Non Compliance input'!$D$5:$D$156)*(F5068&lt;='Non Compliance input'!$E$5:$E$156)*('Non Compliance input'!$I$5:$I$156="Yes"),0))
),"","Yes")</f>
        <v/>
      </c>
      <c r="N5068" s="149" t="str">
        <f>IF(VLOOKUP($A5068,HourEndingOutage!$B$3:$F$746,5,0)="Outage","Outage","")</f>
        <v/>
      </c>
      <c r="O5068" s="18">
        <f t="shared" si="714"/>
        <v>0</v>
      </c>
      <c r="P5068" s="18" t="str">
        <f t="shared" si="715"/>
        <v/>
      </c>
      <c r="Q5068" s="18">
        <f t="shared" si="716"/>
        <v>0</v>
      </c>
      <c r="R5068" s="118"/>
    </row>
    <row r="5069" spans="1:18" x14ac:dyDescent="0.25">
      <c r="A5069" s="25">
        <f t="shared" si="708"/>
        <v>563</v>
      </c>
      <c r="B5069" s="23">
        <f t="shared" si="709"/>
        <v>44585</v>
      </c>
      <c r="C5069" s="24">
        <v>11</v>
      </c>
      <c r="D5069" s="54" t="str">
        <f t="shared" si="710"/>
        <v>ASET</v>
      </c>
      <c r="E5069" s="178"/>
      <c r="F5069" s="179"/>
      <c r="G5069" s="177"/>
      <c r="H5069" s="177"/>
      <c r="I5069" s="169">
        <f t="shared" si="711"/>
        <v>0</v>
      </c>
      <c r="J5069" s="149" t="str" cm="1">
        <f t="array" ref="J5069">IF(ISERROR(INDEX('Non Compliance input'!$H$5:$H$156,MATCH(1,(A5069='Non Compliance input'!$A$5:$A$156)*(F5069&gt;='Non Compliance input'!$D$5:$D$156)*(E5069&lt;'Non Compliance input'!$E$5:$E$156)*('Non Compliance input'!$H$5:$H$156="Yes"),0))
),"","Yes")</f>
        <v/>
      </c>
      <c r="K5069" s="149">
        <f t="shared" si="712"/>
        <v>0</v>
      </c>
      <c r="L5069" s="162">
        <f t="shared" si="713"/>
        <v>0</v>
      </c>
      <c r="M5069" s="162" t="str" cm="1">
        <f t="array" ref="M5069">IF(ISERROR(INDEX('Non Compliance input'!$I$5:$I$156,MATCH(1,(A5069='Non Compliance input'!$A$5:$A$156)*(E5069&gt;='Non Compliance input'!$D$5:$D$156)*(F5069&lt;='Non Compliance input'!$E$5:$E$156)*('Non Compliance input'!$I$5:$I$156="Yes"),0))
),"","Yes")</f>
        <v/>
      </c>
      <c r="N5069" s="149" t="str">
        <f>IF(VLOOKUP($A5069,HourEndingOutage!$B$3:$F$746,5,0)="Outage","Outage","")</f>
        <v/>
      </c>
      <c r="O5069" s="18">
        <f t="shared" si="714"/>
        <v>0</v>
      </c>
      <c r="P5069" s="18" t="str">
        <f t="shared" si="715"/>
        <v/>
      </c>
      <c r="Q5069" s="18">
        <f t="shared" si="716"/>
        <v>0</v>
      </c>
      <c r="R5069" s="118"/>
    </row>
    <row r="5070" spans="1:18" x14ac:dyDescent="0.25">
      <c r="A5070" s="25">
        <f t="shared" si="708"/>
        <v>564</v>
      </c>
      <c r="B5070" s="23">
        <f t="shared" si="709"/>
        <v>44585</v>
      </c>
      <c r="C5070" s="24">
        <v>12</v>
      </c>
      <c r="D5070" s="54" t="str">
        <f t="shared" si="710"/>
        <v>ASET</v>
      </c>
      <c r="E5070" s="178"/>
      <c r="F5070" s="179"/>
      <c r="G5070" s="177"/>
      <c r="H5070" s="177"/>
      <c r="I5070" s="169">
        <f t="shared" si="711"/>
        <v>0</v>
      </c>
      <c r="J5070" s="149" t="str" cm="1">
        <f t="array" ref="J5070">IF(ISERROR(INDEX('Non Compliance input'!$H$5:$H$156,MATCH(1,(A5070='Non Compliance input'!$A$5:$A$156)*(F5070&gt;='Non Compliance input'!$D$5:$D$156)*(E5070&lt;'Non Compliance input'!$E$5:$E$156)*('Non Compliance input'!$H$5:$H$156="Yes"),0))
),"","Yes")</f>
        <v/>
      </c>
      <c r="K5070" s="149">
        <f t="shared" si="712"/>
        <v>0</v>
      </c>
      <c r="L5070" s="162">
        <f t="shared" si="713"/>
        <v>0</v>
      </c>
      <c r="M5070" s="162" t="str" cm="1">
        <f t="array" ref="M5070">IF(ISERROR(INDEX('Non Compliance input'!$I$5:$I$156,MATCH(1,(A5070='Non Compliance input'!$A$5:$A$156)*(E5070&gt;='Non Compliance input'!$D$5:$D$156)*(F5070&lt;='Non Compliance input'!$E$5:$E$156)*('Non Compliance input'!$I$5:$I$156="Yes"),0))
),"","Yes")</f>
        <v/>
      </c>
      <c r="N5070" s="149" t="str">
        <f>IF(VLOOKUP($A5070,HourEndingOutage!$B$3:$F$746,5,0)="Outage","Outage","")</f>
        <v/>
      </c>
      <c r="O5070" s="18">
        <f t="shared" si="714"/>
        <v>0</v>
      </c>
      <c r="P5070" s="18" t="str">
        <f t="shared" si="715"/>
        <v/>
      </c>
      <c r="Q5070" s="18">
        <f t="shared" si="716"/>
        <v>0</v>
      </c>
      <c r="R5070" s="118"/>
    </row>
    <row r="5071" spans="1:18" x14ac:dyDescent="0.25">
      <c r="A5071" s="25">
        <f t="shared" si="708"/>
        <v>564</v>
      </c>
      <c r="B5071" s="23">
        <f t="shared" si="709"/>
        <v>44585</v>
      </c>
      <c r="C5071" s="24">
        <v>12</v>
      </c>
      <c r="D5071" s="54" t="str">
        <f t="shared" si="710"/>
        <v>ASET</v>
      </c>
      <c r="E5071" s="178"/>
      <c r="F5071" s="179"/>
      <c r="G5071" s="177"/>
      <c r="H5071" s="177"/>
      <c r="I5071" s="169">
        <f t="shared" si="711"/>
        <v>0</v>
      </c>
      <c r="J5071" s="149" t="str" cm="1">
        <f t="array" ref="J5071">IF(ISERROR(INDEX('Non Compliance input'!$H$5:$H$156,MATCH(1,(A5071='Non Compliance input'!$A$5:$A$156)*(F5071&gt;='Non Compliance input'!$D$5:$D$156)*(E5071&lt;'Non Compliance input'!$E$5:$E$156)*('Non Compliance input'!$H$5:$H$156="Yes"),0))
),"","Yes")</f>
        <v/>
      </c>
      <c r="K5071" s="149">
        <f t="shared" si="712"/>
        <v>0</v>
      </c>
      <c r="L5071" s="162">
        <f t="shared" si="713"/>
        <v>0</v>
      </c>
      <c r="M5071" s="162" t="str" cm="1">
        <f t="array" ref="M5071">IF(ISERROR(INDEX('Non Compliance input'!$I$5:$I$156,MATCH(1,(A5071='Non Compliance input'!$A$5:$A$156)*(E5071&gt;='Non Compliance input'!$D$5:$D$156)*(F5071&lt;='Non Compliance input'!$E$5:$E$156)*('Non Compliance input'!$I$5:$I$156="Yes"),0))
),"","Yes")</f>
        <v/>
      </c>
      <c r="N5071" s="149" t="str">
        <f>IF(VLOOKUP($A5071,HourEndingOutage!$B$3:$F$746,5,0)="Outage","Outage","")</f>
        <v/>
      </c>
      <c r="O5071" s="18">
        <f t="shared" si="714"/>
        <v>0</v>
      </c>
      <c r="P5071" s="18" t="str">
        <f t="shared" si="715"/>
        <v/>
      </c>
      <c r="Q5071" s="18">
        <f t="shared" si="716"/>
        <v>0</v>
      </c>
      <c r="R5071" s="118"/>
    </row>
    <row r="5072" spans="1:18" x14ac:dyDescent="0.25">
      <c r="A5072" s="25">
        <f t="shared" si="708"/>
        <v>564</v>
      </c>
      <c r="B5072" s="23">
        <f t="shared" si="709"/>
        <v>44585</v>
      </c>
      <c r="C5072" s="24">
        <v>12</v>
      </c>
      <c r="D5072" s="54" t="str">
        <f t="shared" si="710"/>
        <v>ASET</v>
      </c>
      <c r="E5072" s="178"/>
      <c r="F5072" s="179"/>
      <c r="G5072" s="177"/>
      <c r="H5072" s="177"/>
      <c r="I5072" s="169">
        <f t="shared" si="711"/>
        <v>0</v>
      </c>
      <c r="J5072" s="149" t="str" cm="1">
        <f t="array" ref="J5072">IF(ISERROR(INDEX('Non Compliance input'!$H$5:$H$156,MATCH(1,(A5072='Non Compliance input'!$A$5:$A$156)*(F5072&gt;='Non Compliance input'!$D$5:$D$156)*(E5072&lt;'Non Compliance input'!$E$5:$E$156)*('Non Compliance input'!$H$5:$H$156="Yes"),0))
),"","Yes")</f>
        <v/>
      </c>
      <c r="K5072" s="149">
        <f t="shared" si="712"/>
        <v>0</v>
      </c>
      <c r="L5072" s="162">
        <f t="shared" si="713"/>
        <v>0</v>
      </c>
      <c r="M5072" s="162" t="str" cm="1">
        <f t="array" ref="M5072">IF(ISERROR(INDEX('Non Compliance input'!$I$5:$I$156,MATCH(1,(A5072='Non Compliance input'!$A$5:$A$156)*(E5072&gt;='Non Compliance input'!$D$5:$D$156)*(F5072&lt;='Non Compliance input'!$E$5:$E$156)*('Non Compliance input'!$I$5:$I$156="Yes"),0))
),"","Yes")</f>
        <v/>
      </c>
      <c r="N5072" s="149" t="str">
        <f>IF(VLOOKUP($A5072,HourEndingOutage!$B$3:$F$746,5,0)="Outage","Outage","")</f>
        <v/>
      </c>
      <c r="O5072" s="18">
        <f t="shared" si="714"/>
        <v>0</v>
      </c>
      <c r="P5072" s="18" t="str">
        <f t="shared" si="715"/>
        <v/>
      </c>
      <c r="Q5072" s="18">
        <f t="shared" si="716"/>
        <v>0</v>
      </c>
      <c r="R5072" s="118"/>
    </row>
    <row r="5073" spans="1:18" x14ac:dyDescent="0.25">
      <c r="A5073" s="25">
        <f t="shared" si="708"/>
        <v>564</v>
      </c>
      <c r="B5073" s="23">
        <f t="shared" si="709"/>
        <v>44585</v>
      </c>
      <c r="C5073" s="24">
        <v>12</v>
      </c>
      <c r="D5073" s="54" t="str">
        <f t="shared" si="710"/>
        <v>ASET</v>
      </c>
      <c r="E5073" s="178"/>
      <c r="F5073" s="179"/>
      <c r="G5073" s="177"/>
      <c r="H5073" s="177"/>
      <c r="I5073" s="169">
        <f t="shared" si="711"/>
        <v>0</v>
      </c>
      <c r="J5073" s="149" t="str" cm="1">
        <f t="array" ref="J5073">IF(ISERROR(INDEX('Non Compliance input'!$H$5:$H$156,MATCH(1,(A5073='Non Compliance input'!$A$5:$A$156)*(F5073&gt;='Non Compliance input'!$D$5:$D$156)*(E5073&lt;'Non Compliance input'!$E$5:$E$156)*('Non Compliance input'!$H$5:$H$156="Yes"),0))
),"","Yes")</f>
        <v/>
      </c>
      <c r="K5073" s="149">
        <f t="shared" si="712"/>
        <v>0</v>
      </c>
      <c r="L5073" s="162">
        <f t="shared" si="713"/>
        <v>0</v>
      </c>
      <c r="M5073" s="162" t="str" cm="1">
        <f t="array" ref="M5073">IF(ISERROR(INDEX('Non Compliance input'!$I$5:$I$156,MATCH(1,(A5073='Non Compliance input'!$A$5:$A$156)*(E5073&gt;='Non Compliance input'!$D$5:$D$156)*(F5073&lt;='Non Compliance input'!$E$5:$E$156)*('Non Compliance input'!$I$5:$I$156="Yes"),0))
),"","Yes")</f>
        <v/>
      </c>
      <c r="N5073" s="149" t="str">
        <f>IF(VLOOKUP($A5073,HourEndingOutage!$B$3:$F$746,5,0)="Outage","Outage","")</f>
        <v/>
      </c>
      <c r="O5073" s="18">
        <f t="shared" si="714"/>
        <v>0</v>
      </c>
      <c r="P5073" s="18" t="str">
        <f t="shared" si="715"/>
        <v/>
      </c>
      <c r="Q5073" s="18">
        <f t="shared" si="716"/>
        <v>0</v>
      </c>
      <c r="R5073" s="118"/>
    </row>
    <row r="5074" spans="1:18" x14ac:dyDescent="0.25">
      <c r="A5074" s="25">
        <f t="shared" si="708"/>
        <v>564</v>
      </c>
      <c r="B5074" s="23">
        <f t="shared" si="709"/>
        <v>44585</v>
      </c>
      <c r="C5074" s="24">
        <v>12</v>
      </c>
      <c r="D5074" s="54" t="str">
        <f t="shared" si="710"/>
        <v>ASET</v>
      </c>
      <c r="E5074" s="178"/>
      <c r="F5074" s="179"/>
      <c r="G5074" s="177"/>
      <c r="H5074" s="177"/>
      <c r="I5074" s="169">
        <f t="shared" si="711"/>
        <v>0</v>
      </c>
      <c r="J5074" s="149" t="str" cm="1">
        <f t="array" ref="J5074">IF(ISERROR(INDEX('Non Compliance input'!$H$5:$H$156,MATCH(1,(A5074='Non Compliance input'!$A$5:$A$156)*(F5074&gt;='Non Compliance input'!$D$5:$D$156)*(E5074&lt;'Non Compliance input'!$E$5:$E$156)*('Non Compliance input'!$H$5:$H$156="Yes"),0))
),"","Yes")</f>
        <v/>
      </c>
      <c r="K5074" s="149">
        <f t="shared" si="712"/>
        <v>0</v>
      </c>
      <c r="L5074" s="162">
        <f t="shared" si="713"/>
        <v>0</v>
      </c>
      <c r="M5074" s="162" t="str" cm="1">
        <f t="array" ref="M5074">IF(ISERROR(INDEX('Non Compliance input'!$I$5:$I$156,MATCH(1,(A5074='Non Compliance input'!$A$5:$A$156)*(E5074&gt;='Non Compliance input'!$D$5:$D$156)*(F5074&lt;='Non Compliance input'!$E$5:$E$156)*('Non Compliance input'!$I$5:$I$156="Yes"),0))
),"","Yes")</f>
        <v/>
      </c>
      <c r="N5074" s="149" t="str">
        <f>IF(VLOOKUP($A5074,HourEndingOutage!$B$3:$F$746,5,0)="Outage","Outage","")</f>
        <v/>
      </c>
      <c r="O5074" s="18">
        <f t="shared" si="714"/>
        <v>0</v>
      </c>
      <c r="P5074" s="18" t="str">
        <f t="shared" si="715"/>
        <v/>
      </c>
      <c r="Q5074" s="18">
        <f t="shared" si="716"/>
        <v>0</v>
      </c>
      <c r="R5074" s="118"/>
    </row>
    <row r="5075" spans="1:18" x14ac:dyDescent="0.25">
      <c r="A5075" s="25">
        <f t="shared" si="708"/>
        <v>564</v>
      </c>
      <c r="B5075" s="23">
        <f t="shared" si="709"/>
        <v>44585</v>
      </c>
      <c r="C5075" s="24">
        <v>12</v>
      </c>
      <c r="D5075" s="54" t="str">
        <f t="shared" si="710"/>
        <v>ASET</v>
      </c>
      <c r="E5075" s="178"/>
      <c r="F5075" s="179"/>
      <c r="G5075" s="177"/>
      <c r="H5075" s="177"/>
      <c r="I5075" s="169">
        <f t="shared" si="711"/>
        <v>0</v>
      </c>
      <c r="J5075" s="149" t="str" cm="1">
        <f t="array" ref="J5075">IF(ISERROR(INDEX('Non Compliance input'!$H$5:$H$156,MATCH(1,(A5075='Non Compliance input'!$A$5:$A$156)*(F5075&gt;='Non Compliance input'!$D$5:$D$156)*(E5075&lt;'Non Compliance input'!$E$5:$E$156)*('Non Compliance input'!$H$5:$H$156="Yes"),0))
),"","Yes")</f>
        <v/>
      </c>
      <c r="K5075" s="149">
        <f t="shared" si="712"/>
        <v>0</v>
      </c>
      <c r="L5075" s="162">
        <f t="shared" si="713"/>
        <v>0</v>
      </c>
      <c r="M5075" s="162" t="str" cm="1">
        <f t="array" ref="M5075">IF(ISERROR(INDEX('Non Compliance input'!$I$5:$I$156,MATCH(1,(A5075='Non Compliance input'!$A$5:$A$156)*(E5075&gt;='Non Compliance input'!$D$5:$D$156)*(F5075&lt;='Non Compliance input'!$E$5:$E$156)*('Non Compliance input'!$I$5:$I$156="Yes"),0))
),"","Yes")</f>
        <v/>
      </c>
      <c r="N5075" s="149" t="str">
        <f>IF(VLOOKUP($A5075,HourEndingOutage!$B$3:$F$746,5,0)="Outage","Outage","")</f>
        <v/>
      </c>
      <c r="O5075" s="18">
        <f t="shared" si="714"/>
        <v>0</v>
      </c>
      <c r="P5075" s="18" t="str">
        <f t="shared" si="715"/>
        <v/>
      </c>
      <c r="Q5075" s="18">
        <f t="shared" si="716"/>
        <v>0</v>
      </c>
      <c r="R5075" s="118"/>
    </row>
    <row r="5076" spans="1:18" x14ac:dyDescent="0.25">
      <c r="A5076" s="25">
        <f t="shared" si="708"/>
        <v>564</v>
      </c>
      <c r="B5076" s="23">
        <f t="shared" si="709"/>
        <v>44585</v>
      </c>
      <c r="C5076" s="24">
        <v>12</v>
      </c>
      <c r="D5076" s="54" t="str">
        <f t="shared" si="710"/>
        <v>ASET</v>
      </c>
      <c r="E5076" s="178"/>
      <c r="F5076" s="179"/>
      <c r="G5076" s="177"/>
      <c r="H5076" s="177"/>
      <c r="I5076" s="169">
        <f t="shared" si="711"/>
        <v>0</v>
      </c>
      <c r="J5076" s="149" t="str" cm="1">
        <f t="array" ref="J5076">IF(ISERROR(INDEX('Non Compliance input'!$H$5:$H$156,MATCH(1,(A5076='Non Compliance input'!$A$5:$A$156)*(F5076&gt;='Non Compliance input'!$D$5:$D$156)*(E5076&lt;'Non Compliance input'!$E$5:$E$156)*('Non Compliance input'!$H$5:$H$156="Yes"),0))
),"","Yes")</f>
        <v/>
      </c>
      <c r="K5076" s="149">
        <f t="shared" si="712"/>
        <v>0</v>
      </c>
      <c r="L5076" s="162">
        <f t="shared" si="713"/>
        <v>0</v>
      </c>
      <c r="M5076" s="162" t="str" cm="1">
        <f t="array" ref="M5076">IF(ISERROR(INDEX('Non Compliance input'!$I$5:$I$156,MATCH(1,(A5076='Non Compliance input'!$A$5:$A$156)*(E5076&gt;='Non Compliance input'!$D$5:$D$156)*(F5076&lt;='Non Compliance input'!$E$5:$E$156)*('Non Compliance input'!$I$5:$I$156="Yes"),0))
),"","Yes")</f>
        <v/>
      </c>
      <c r="N5076" s="149" t="str">
        <f>IF(VLOOKUP($A5076,HourEndingOutage!$B$3:$F$746,5,0)="Outage","Outage","")</f>
        <v/>
      </c>
      <c r="O5076" s="18">
        <f t="shared" si="714"/>
        <v>0</v>
      </c>
      <c r="P5076" s="18" t="str">
        <f t="shared" si="715"/>
        <v/>
      </c>
      <c r="Q5076" s="18">
        <f t="shared" si="716"/>
        <v>0</v>
      </c>
      <c r="R5076" s="118"/>
    </row>
    <row r="5077" spans="1:18" x14ac:dyDescent="0.25">
      <c r="A5077" s="25">
        <f t="shared" si="708"/>
        <v>564</v>
      </c>
      <c r="B5077" s="23">
        <f t="shared" si="709"/>
        <v>44585</v>
      </c>
      <c r="C5077" s="24">
        <v>12</v>
      </c>
      <c r="D5077" s="54" t="str">
        <f t="shared" si="710"/>
        <v>ASET</v>
      </c>
      <c r="E5077" s="178"/>
      <c r="F5077" s="179"/>
      <c r="G5077" s="177"/>
      <c r="H5077" s="177"/>
      <c r="I5077" s="169">
        <f t="shared" si="711"/>
        <v>0</v>
      </c>
      <c r="J5077" s="149" t="str" cm="1">
        <f t="array" ref="J5077">IF(ISERROR(INDEX('Non Compliance input'!$H$5:$H$156,MATCH(1,(A5077='Non Compliance input'!$A$5:$A$156)*(F5077&gt;='Non Compliance input'!$D$5:$D$156)*(E5077&lt;'Non Compliance input'!$E$5:$E$156)*('Non Compliance input'!$H$5:$H$156="Yes"),0))
),"","Yes")</f>
        <v/>
      </c>
      <c r="K5077" s="149">
        <f t="shared" si="712"/>
        <v>0</v>
      </c>
      <c r="L5077" s="162">
        <f t="shared" si="713"/>
        <v>0</v>
      </c>
      <c r="M5077" s="162" t="str" cm="1">
        <f t="array" ref="M5077">IF(ISERROR(INDEX('Non Compliance input'!$I$5:$I$156,MATCH(1,(A5077='Non Compliance input'!$A$5:$A$156)*(E5077&gt;='Non Compliance input'!$D$5:$D$156)*(F5077&lt;='Non Compliance input'!$E$5:$E$156)*('Non Compliance input'!$I$5:$I$156="Yes"),0))
),"","Yes")</f>
        <v/>
      </c>
      <c r="N5077" s="149" t="str">
        <f>IF(VLOOKUP($A5077,HourEndingOutage!$B$3:$F$746,5,0)="Outage","Outage","")</f>
        <v/>
      </c>
      <c r="O5077" s="18">
        <f t="shared" si="714"/>
        <v>0</v>
      </c>
      <c r="P5077" s="18" t="str">
        <f t="shared" si="715"/>
        <v/>
      </c>
      <c r="Q5077" s="18">
        <f t="shared" si="716"/>
        <v>0</v>
      </c>
      <c r="R5077" s="118"/>
    </row>
    <row r="5078" spans="1:18" x14ac:dyDescent="0.25">
      <c r="A5078" s="25">
        <f t="shared" si="708"/>
        <v>564</v>
      </c>
      <c r="B5078" s="23">
        <f t="shared" si="709"/>
        <v>44585</v>
      </c>
      <c r="C5078" s="24">
        <v>12</v>
      </c>
      <c r="D5078" s="54" t="str">
        <f t="shared" si="710"/>
        <v>ASET</v>
      </c>
      <c r="E5078" s="178"/>
      <c r="F5078" s="179"/>
      <c r="G5078" s="177"/>
      <c r="H5078" s="177"/>
      <c r="I5078" s="169">
        <f t="shared" si="711"/>
        <v>0</v>
      </c>
      <c r="J5078" s="149" t="str" cm="1">
        <f t="array" ref="J5078">IF(ISERROR(INDEX('Non Compliance input'!$H$5:$H$156,MATCH(1,(A5078='Non Compliance input'!$A$5:$A$156)*(F5078&gt;='Non Compliance input'!$D$5:$D$156)*(E5078&lt;'Non Compliance input'!$E$5:$E$156)*('Non Compliance input'!$H$5:$H$156="Yes"),0))
),"","Yes")</f>
        <v/>
      </c>
      <c r="K5078" s="149">
        <f t="shared" si="712"/>
        <v>0</v>
      </c>
      <c r="L5078" s="162">
        <f t="shared" si="713"/>
        <v>0</v>
      </c>
      <c r="M5078" s="162" t="str" cm="1">
        <f t="array" ref="M5078">IF(ISERROR(INDEX('Non Compliance input'!$I$5:$I$156,MATCH(1,(A5078='Non Compliance input'!$A$5:$A$156)*(E5078&gt;='Non Compliance input'!$D$5:$D$156)*(F5078&lt;='Non Compliance input'!$E$5:$E$156)*('Non Compliance input'!$I$5:$I$156="Yes"),0))
),"","Yes")</f>
        <v/>
      </c>
      <c r="N5078" s="149" t="str">
        <f>IF(VLOOKUP($A5078,HourEndingOutage!$B$3:$F$746,5,0)="Outage","Outage","")</f>
        <v/>
      </c>
      <c r="O5078" s="18">
        <f t="shared" si="714"/>
        <v>0</v>
      </c>
      <c r="P5078" s="18" t="str">
        <f t="shared" si="715"/>
        <v/>
      </c>
      <c r="Q5078" s="18">
        <f t="shared" si="716"/>
        <v>0</v>
      </c>
      <c r="R5078" s="118"/>
    </row>
    <row r="5079" spans="1:18" x14ac:dyDescent="0.25">
      <c r="A5079" s="25">
        <f t="shared" si="708"/>
        <v>565</v>
      </c>
      <c r="B5079" s="23">
        <f t="shared" si="709"/>
        <v>44585</v>
      </c>
      <c r="C5079" s="24">
        <v>13</v>
      </c>
      <c r="D5079" s="54" t="str">
        <f t="shared" si="710"/>
        <v>ASET</v>
      </c>
      <c r="E5079" s="178"/>
      <c r="F5079" s="179"/>
      <c r="G5079" s="177"/>
      <c r="H5079" s="177"/>
      <c r="I5079" s="169">
        <f t="shared" si="711"/>
        <v>0</v>
      </c>
      <c r="J5079" s="149" t="str" cm="1">
        <f t="array" ref="J5079">IF(ISERROR(INDEX('Non Compliance input'!$H$5:$H$156,MATCH(1,(A5079='Non Compliance input'!$A$5:$A$156)*(F5079&gt;='Non Compliance input'!$D$5:$D$156)*(E5079&lt;'Non Compliance input'!$E$5:$E$156)*('Non Compliance input'!$H$5:$H$156="Yes"),0))
),"","Yes")</f>
        <v/>
      </c>
      <c r="K5079" s="149">
        <f t="shared" si="712"/>
        <v>0</v>
      </c>
      <c r="L5079" s="162">
        <f t="shared" si="713"/>
        <v>0</v>
      </c>
      <c r="M5079" s="162" t="str" cm="1">
        <f t="array" ref="M5079">IF(ISERROR(INDEX('Non Compliance input'!$I$5:$I$156,MATCH(1,(A5079='Non Compliance input'!$A$5:$A$156)*(E5079&gt;='Non Compliance input'!$D$5:$D$156)*(F5079&lt;='Non Compliance input'!$E$5:$E$156)*('Non Compliance input'!$I$5:$I$156="Yes"),0))
),"","Yes")</f>
        <v/>
      </c>
      <c r="N5079" s="149" t="str">
        <f>IF(VLOOKUP($A5079,HourEndingOutage!$B$3:$F$746,5,0)="Outage","Outage","")</f>
        <v/>
      </c>
      <c r="O5079" s="18">
        <f t="shared" si="714"/>
        <v>0</v>
      </c>
      <c r="P5079" s="18" t="str">
        <f t="shared" si="715"/>
        <v/>
      </c>
      <c r="Q5079" s="18">
        <f t="shared" si="716"/>
        <v>0</v>
      </c>
      <c r="R5079" s="118"/>
    </row>
    <row r="5080" spans="1:18" x14ac:dyDescent="0.25">
      <c r="A5080" s="25">
        <f t="shared" si="708"/>
        <v>565</v>
      </c>
      <c r="B5080" s="23">
        <f t="shared" si="709"/>
        <v>44585</v>
      </c>
      <c r="C5080" s="24">
        <v>13</v>
      </c>
      <c r="D5080" s="54" t="str">
        <f t="shared" si="710"/>
        <v>ASET</v>
      </c>
      <c r="E5080" s="178"/>
      <c r="F5080" s="179"/>
      <c r="G5080" s="177"/>
      <c r="H5080" s="177"/>
      <c r="I5080" s="169">
        <f t="shared" si="711"/>
        <v>0</v>
      </c>
      <c r="J5080" s="149" t="str" cm="1">
        <f t="array" ref="J5080">IF(ISERROR(INDEX('Non Compliance input'!$H$5:$H$156,MATCH(1,(A5080='Non Compliance input'!$A$5:$A$156)*(F5080&gt;='Non Compliance input'!$D$5:$D$156)*(E5080&lt;'Non Compliance input'!$E$5:$E$156)*('Non Compliance input'!$H$5:$H$156="Yes"),0))
),"","Yes")</f>
        <v/>
      </c>
      <c r="K5080" s="149">
        <f t="shared" si="712"/>
        <v>0</v>
      </c>
      <c r="L5080" s="162">
        <f t="shared" si="713"/>
        <v>0</v>
      </c>
      <c r="M5080" s="162" t="str" cm="1">
        <f t="array" ref="M5080">IF(ISERROR(INDEX('Non Compliance input'!$I$5:$I$156,MATCH(1,(A5080='Non Compliance input'!$A$5:$A$156)*(E5080&gt;='Non Compliance input'!$D$5:$D$156)*(F5080&lt;='Non Compliance input'!$E$5:$E$156)*('Non Compliance input'!$I$5:$I$156="Yes"),0))
),"","Yes")</f>
        <v/>
      </c>
      <c r="N5080" s="149" t="str">
        <f>IF(VLOOKUP($A5080,HourEndingOutage!$B$3:$F$746,5,0)="Outage","Outage","")</f>
        <v/>
      </c>
      <c r="O5080" s="18">
        <f t="shared" si="714"/>
        <v>0</v>
      </c>
      <c r="P5080" s="18" t="str">
        <f t="shared" si="715"/>
        <v/>
      </c>
      <c r="Q5080" s="18">
        <f t="shared" si="716"/>
        <v>0</v>
      </c>
      <c r="R5080" s="118"/>
    </row>
    <row r="5081" spans="1:18" x14ac:dyDescent="0.25">
      <c r="A5081" s="25">
        <f t="shared" si="708"/>
        <v>565</v>
      </c>
      <c r="B5081" s="23">
        <f t="shared" si="709"/>
        <v>44585</v>
      </c>
      <c r="C5081" s="24">
        <v>13</v>
      </c>
      <c r="D5081" s="54" t="str">
        <f t="shared" si="710"/>
        <v>ASET</v>
      </c>
      <c r="E5081" s="178"/>
      <c r="F5081" s="179"/>
      <c r="G5081" s="177"/>
      <c r="H5081" s="177"/>
      <c r="I5081" s="169">
        <f t="shared" si="711"/>
        <v>0</v>
      </c>
      <c r="J5081" s="149" t="str" cm="1">
        <f t="array" ref="J5081">IF(ISERROR(INDEX('Non Compliance input'!$H$5:$H$156,MATCH(1,(A5081='Non Compliance input'!$A$5:$A$156)*(F5081&gt;='Non Compliance input'!$D$5:$D$156)*(E5081&lt;'Non Compliance input'!$E$5:$E$156)*('Non Compliance input'!$H$5:$H$156="Yes"),0))
),"","Yes")</f>
        <v/>
      </c>
      <c r="K5081" s="149">
        <f t="shared" si="712"/>
        <v>0</v>
      </c>
      <c r="L5081" s="162">
        <f t="shared" si="713"/>
        <v>0</v>
      </c>
      <c r="M5081" s="162" t="str" cm="1">
        <f t="array" ref="M5081">IF(ISERROR(INDEX('Non Compliance input'!$I$5:$I$156,MATCH(1,(A5081='Non Compliance input'!$A$5:$A$156)*(E5081&gt;='Non Compliance input'!$D$5:$D$156)*(F5081&lt;='Non Compliance input'!$E$5:$E$156)*('Non Compliance input'!$I$5:$I$156="Yes"),0))
),"","Yes")</f>
        <v/>
      </c>
      <c r="N5081" s="149" t="str">
        <f>IF(VLOOKUP($A5081,HourEndingOutage!$B$3:$F$746,5,0)="Outage","Outage","")</f>
        <v/>
      </c>
      <c r="O5081" s="18">
        <f t="shared" si="714"/>
        <v>0</v>
      </c>
      <c r="P5081" s="18" t="str">
        <f t="shared" si="715"/>
        <v/>
      </c>
      <c r="Q5081" s="18">
        <f t="shared" si="716"/>
        <v>0</v>
      </c>
      <c r="R5081" s="118"/>
    </row>
    <row r="5082" spans="1:18" x14ac:dyDescent="0.25">
      <c r="A5082" s="25">
        <f t="shared" si="708"/>
        <v>565</v>
      </c>
      <c r="B5082" s="23">
        <f t="shared" si="709"/>
        <v>44585</v>
      </c>
      <c r="C5082" s="24">
        <v>13</v>
      </c>
      <c r="D5082" s="54" t="str">
        <f t="shared" si="710"/>
        <v>ASET</v>
      </c>
      <c r="E5082" s="178"/>
      <c r="F5082" s="179"/>
      <c r="G5082" s="177"/>
      <c r="H5082" s="177"/>
      <c r="I5082" s="169">
        <f t="shared" si="711"/>
        <v>0</v>
      </c>
      <c r="J5082" s="149" t="str" cm="1">
        <f t="array" ref="J5082">IF(ISERROR(INDEX('Non Compliance input'!$H$5:$H$156,MATCH(1,(A5082='Non Compliance input'!$A$5:$A$156)*(F5082&gt;='Non Compliance input'!$D$5:$D$156)*(E5082&lt;'Non Compliance input'!$E$5:$E$156)*('Non Compliance input'!$H$5:$H$156="Yes"),0))
),"","Yes")</f>
        <v/>
      </c>
      <c r="K5082" s="149">
        <f t="shared" si="712"/>
        <v>0</v>
      </c>
      <c r="L5082" s="162">
        <f t="shared" si="713"/>
        <v>0</v>
      </c>
      <c r="M5082" s="162" t="str" cm="1">
        <f t="array" ref="M5082">IF(ISERROR(INDEX('Non Compliance input'!$I$5:$I$156,MATCH(1,(A5082='Non Compliance input'!$A$5:$A$156)*(E5082&gt;='Non Compliance input'!$D$5:$D$156)*(F5082&lt;='Non Compliance input'!$E$5:$E$156)*('Non Compliance input'!$I$5:$I$156="Yes"),0))
),"","Yes")</f>
        <v/>
      </c>
      <c r="N5082" s="149" t="str">
        <f>IF(VLOOKUP($A5082,HourEndingOutage!$B$3:$F$746,5,0)="Outage","Outage","")</f>
        <v/>
      </c>
      <c r="O5082" s="18">
        <f t="shared" si="714"/>
        <v>0</v>
      </c>
      <c r="P5082" s="18" t="str">
        <f t="shared" si="715"/>
        <v/>
      </c>
      <c r="Q5082" s="18">
        <f t="shared" si="716"/>
        <v>0</v>
      </c>
      <c r="R5082" s="118"/>
    </row>
    <row r="5083" spans="1:18" x14ac:dyDescent="0.25">
      <c r="A5083" s="25">
        <f t="shared" si="708"/>
        <v>565</v>
      </c>
      <c r="B5083" s="23">
        <f t="shared" si="709"/>
        <v>44585</v>
      </c>
      <c r="C5083" s="24">
        <v>13</v>
      </c>
      <c r="D5083" s="54" t="str">
        <f t="shared" si="710"/>
        <v>ASET</v>
      </c>
      <c r="E5083" s="178"/>
      <c r="F5083" s="179"/>
      <c r="G5083" s="177"/>
      <c r="H5083" s="177"/>
      <c r="I5083" s="169">
        <f t="shared" si="711"/>
        <v>0</v>
      </c>
      <c r="J5083" s="149" t="str" cm="1">
        <f t="array" ref="J5083">IF(ISERROR(INDEX('Non Compliance input'!$H$5:$H$156,MATCH(1,(A5083='Non Compliance input'!$A$5:$A$156)*(F5083&gt;='Non Compliance input'!$D$5:$D$156)*(E5083&lt;'Non Compliance input'!$E$5:$E$156)*('Non Compliance input'!$H$5:$H$156="Yes"),0))
),"","Yes")</f>
        <v/>
      </c>
      <c r="K5083" s="149">
        <f t="shared" si="712"/>
        <v>0</v>
      </c>
      <c r="L5083" s="162">
        <f t="shared" si="713"/>
        <v>0</v>
      </c>
      <c r="M5083" s="162" t="str" cm="1">
        <f t="array" ref="M5083">IF(ISERROR(INDEX('Non Compliance input'!$I$5:$I$156,MATCH(1,(A5083='Non Compliance input'!$A$5:$A$156)*(E5083&gt;='Non Compliance input'!$D$5:$D$156)*(F5083&lt;='Non Compliance input'!$E$5:$E$156)*('Non Compliance input'!$I$5:$I$156="Yes"),0))
),"","Yes")</f>
        <v/>
      </c>
      <c r="N5083" s="149" t="str">
        <f>IF(VLOOKUP($A5083,HourEndingOutage!$B$3:$F$746,5,0)="Outage","Outage","")</f>
        <v/>
      </c>
      <c r="O5083" s="18">
        <f t="shared" si="714"/>
        <v>0</v>
      </c>
      <c r="P5083" s="18" t="str">
        <f t="shared" si="715"/>
        <v/>
      </c>
      <c r="Q5083" s="18">
        <f t="shared" si="716"/>
        <v>0</v>
      </c>
      <c r="R5083" s="118"/>
    </row>
    <row r="5084" spans="1:18" x14ac:dyDescent="0.25">
      <c r="A5084" s="25">
        <f t="shared" ref="A5084:A5147" si="717">IF(C5084=C5083,A5083,A5083+1)</f>
        <v>565</v>
      </c>
      <c r="B5084" s="23">
        <f t="shared" ref="B5084:B5147" si="718">IF(C5084&lt;C5083,B5083+1,B5083)</f>
        <v>44585</v>
      </c>
      <c r="C5084" s="24">
        <v>13</v>
      </c>
      <c r="D5084" s="54" t="str">
        <f t="shared" si="710"/>
        <v>ASET</v>
      </c>
      <c r="E5084" s="178"/>
      <c r="F5084" s="179"/>
      <c r="G5084" s="177"/>
      <c r="H5084" s="177"/>
      <c r="I5084" s="169">
        <f t="shared" si="711"/>
        <v>0</v>
      </c>
      <c r="J5084" s="149" t="str" cm="1">
        <f t="array" ref="J5084">IF(ISERROR(INDEX('Non Compliance input'!$H$5:$H$156,MATCH(1,(A5084='Non Compliance input'!$A$5:$A$156)*(F5084&gt;='Non Compliance input'!$D$5:$D$156)*(E5084&lt;'Non Compliance input'!$E$5:$E$156)*('Non Compliance input'!$H$5:$H$156="Yes"),0))
),"","Yes")</f>
        <v/>
      </c>
      <c r="K5084" s="149">
        <f t="shared" si="712"/>
        <v>0</v>
      </c>
      <c r="L5084" s="162">
        <f t="shared" si="713"/>
        <v>0</v>
      </c>
      <c r="M5084" s="162" t="str" cm="1">
        <f t="array" ref="M5084">IF(ISERROR(INDEX('Non Compliance input'!$I$5:$I$156,MATCH(1,(A5084='Non Compliance input'!$A$5:$A$156)*(E5084&gt;='Non Compliance input'!$D$5:$D$156)*(F5084&lt;='Non Compliance input'!$E$5:$E$156)*('Non Compliance input'!$I$5:$I$156="Yes"),0))
),"","Yes")</f>
        <v/>
      </c>
      <c r="N5084" s="149" t="str">
        <f>IF(VLOOKUP($A5084,HourEndingOutage!$B$3:$F$746,5,0)="Outage","Outage","")</f>
        <v/>
      </c>
      <c r="O5084" s="18">
        <f t="shared" si="714"/>
        <v>0</v>
      </c>
      <c r="P5084" s="18" t="str">
        <f t="shared" si="715"/>
        <v/>
      </c>
      <c r="Q5084" s="18">
        <f t="shared" si="716"/>
        <v>0</v>
      </c>
      <c r="R5084" s="118"/>
    </row>
    <row r="5085" spans="1:18" x14ac:dyDescent="0.25">
      <c r="A5085" s="25">
        <f t="shared" si="717"/>
        <v>565</v>
      </c>
      <c r="B5085" s="23">
        <f t="shared" si="718"/>
        <v>44585</v>
      </c>
      <c r="C5085" s="24">
        <v>13</v>
      </c>
      <c r="D5085" s="54" t="str">
        <f t="shared" si="710"/>
        <v>ASET</v>
      </c>
      <c r="E5085" s="178"/>
      <c r="F5085" s="179"/>
      <c r="G5085" s="177"/>
      <c r="H5085" s="177"/>
      <c r="I5085" s="169">
        <f t="shared" si="711"/>
        <v>0</v>
      </c>
      <c r="J5085" s="149" t="str" cm="1">
        <f t="array" ref="J5085">IF(ISERROR(INDEX('Non Compliance input'!$H$5:$H$156,MATCH(1,(A5085='Non Compliance input'!$A$5:$A$156)*(F5085&gt;='Non Compliance input'!$D$5:$D$156)*(E5085&lt;'Non Compliance input'!$E$5:$E$156)*('Non Compliance input'!$H$5:$H$156="Yes"),0))
),"","Yes")</f>
        <v/>
      </c>
      <c r="K5085" s="149">
        <f t="shared" si="712"/>
        <v>0</v>
      </c>
      <c r="L5085" s="162">
        <f t="shared" si="713"/>
        <v>0</v>
      </c>
      <c r="M5085" s="162" t="str" cm="1">
        <f t="array" ref="M5085">IF(ISERROR(INDEX('Non Compliance input'!$I$5:$I$156,MATCH(1,(A5085='Non Compliance input'!$A$5:$A$156)*(E5085&gt;='Non Compliance input'!$D$5:$D$156)*(F5085&lt;='Non Compliance input'!$E$5:$E$156)*('Non Compliance input'!$I$5:$I$156="Yes"),0))
),"","Yes")</f>
        <v/>
      </c>
      <c r="N5085" s="149" t="str">
        <f>IF(VLOOKUP($A5085,HourEndingOutage!$B$3:$F$746,5,0)="Outage","Outage","")</f>
        <v/>
      </c>
      <c r="O5085" s="18">
        <f t="shared" si="714"/>
        <v>0</v>
      </c>
      <c r="P5085" s="18" t="str">
        <f t="shared" si="715"/>
        <v/>
      </c>
      <c r="Q5085" s="18">
        <f t="shared" si="716"/>
        <v>0</v>
      </c>
      <c r="R5085" s="118"/>
    </row>
    <row r="5086" spans="1:18" x14ac:dyDescent="0.25">
      <c r="A5086" s="25">
        <f t="shared" si="717"/>
        <v>565</v>
      </c>
      <c r="B5086" s="23">
        <f t="shared" si="718"/>
        <v>44585</v>
      </c>
      <c r="C5086" s="24">
        <v>13</v>
      </c>
      <c r="D5086" s="54" t="str">
        <f t="shared" si="710"/>
        <v>ASET</v>
      </c>
      <c r="E5086" s="178"/>
      <c r="F5086" s="179"/>
      <c r="G5086" s="177"/>
      <c r="H5086" s="177"/>
      <c r="I5086" s="169">
        <f t="shared" si="711"/>
        <v>0</v>
      </c>
      <c r="J5086" s="149" t="str" cm="1">
        <f t="array" ref="J5086">IF(ISERROR(INDEX('Non Compliance input'!$H$5:$H$156,MATCH(1,(A5086='Non Compliance input'!$A$5:$A$156)*(F5086&gt;='Non Compliance input'!$D$5:$D$156)*(E5086&lt;'Non Compliance input'!$E$5:$E$156)*('Non Compliance input'!$H$5:$H$156="Yes"),0))
),"","Yes")</f>
        <v/>
      </c>
      <c r="K5086" s="149">
        <f t="shared" si="712"/>
        <v>0</v>
      </c>
      <c r="L5086" s="162">
        <f t="shared" si="713"/>
        <v>0</v>
      </c>
      <c r="M5086" s="162" t="str" cm="1">
        <f t="array" ref="M5086">IF(ISERROR(INDEX('Non Compliance input'!$I$5:$I$156,MATCH(1,(A5086='Non Compliance input'!$A$5:$A$156)*(E5086&gt;='Non Compliance input'!$D$5:$D$156)*(F5086&lt;='Non Compliance input'!$E$5:$E$156)*('Non Compliance input'!$I$5:$I$156="Yes"),0))
),"","Yes")</f>
        <v/>
      </c>
      <c r="N5086" s="149" t="str">
        <f>IF(VLOOKUP($A5086,HourEndingOutage!$B$3:$F$746,5,0)="Outage","Outage","")</f>
        <v/>
      </c>
      <c r="O5086" s="18">
        <f t="shared" si="714"/>
        <v>0</v>
      </c>
      <c r="P5086" s="18" t="str">
        <f t="shared" si="715"/>
        <v/>
      </c>
      <c r="Q5086" s="18">
        <f t="shared" si="716"/>
        <v>0</v>
      </c>
      <c r="R5086" s="118"/>
    </row>
    <row r="5087" spans="1:18" x14ac:dyDescent="0.25">
      <c r="A5087" s="25">
        <f t="shared" si="717"/>
        <v>565</v>
      </c>
      <c r="B5087" s="23">
        <f t="shared" si="718"/>
        <v>44585</v>
      </c>
      <c r="C5087" s="24">
        <v>13</v>
      </c>
      <c r="D5087" s="54" t="str">
        <f t="shared" si="710"/>
        <v>ASET</v>
      </c>
      <c r="E5087" s="178"/>
      <c r="F5087" s="179"/>
      <c r="G5087" s="177"/>
      <c r="H5087" s="177"/>
      <c r="I5087" s="169">
        <f t="shared" si="711"/>
        <v>0</v>
      </c>
      <c r="J5087" s="149" t="str" cm="1">
        <f t="array" ref="J5087">IF(ISERROR(INDEX('Non Compliance input'!$H$5:$H$156,MATCH(1,(A5087='Non Compliance input'!$A$5:$A$156)*(F5087&gt;='Non Compliance input'!$D$5:$D$156)*(E5087&lt;'Non Compliance input'!$E$5:$E$156)*('Non Compliance input'!$H$5:$H$156="Yes"),0))
),"","Yes")</f>
        <v/>
      </c>
      <c r="K5087" s="149">
        <f t="shared" si="712"/>
        <v>0</v>
      </c>
      <c r="L5087" s="162">
        <f t="shared" si="713"/>
        <v>0</v>
      </c>
      <c r="M5087" s="162" t="str" cm="1">
        <f t="array" ref="M5087">IF(ISERROR(INDEX('Non Compliance input'!$I$5:$I$156,MATCH(1,(A5087='Non Compliance input'!$A$5:$A$156)*(E5087&gt;='Non Compliance input'!$D$5:$D$156)*(F5087&lt;='Non Compliance input'!$E$5:$E$156)*('Non Compliance input'!$I$5:$I$156="Yes"),0))
),"","Yes")</f>
        <v/>
      </c>
      <c r="N5087" s="149" t="str">
        <f>IF(VLOOKUP($A5087,HourEndingOutage!$B$3:$F$746,5,0)="Outage","Outage","")</f>
        <v/>
      </c>
      <c r="O5087" s="18">
        <f t="shared" si="714"/>
        <v>0</v>
      </c>
      <c r="P5087" s="18" t="str">
        <f t="shared" si="715"/>
        <v/>
      </c>
      <c r="Q5087" s="18">
        <f t="shared" si="716"/>
        <v>0</v>
      </c>
      <c r="R5087" s="118"/>
    </row>
    <row r="5088" spans="1:18" x14ac:dyDescent="0.25">
      <c r="A5088" s="25">
        <f t="shared" si="717"/>
        <v>566</v>
      </c>
      <c r="B5088" s="23">
        <f t="shared" si="718"/>
        <v>44585</v>
      </c>
      <c r="C5088" s="24">
        <v>14</v>
      </c>
      <c r="D5088" s="54" t="str">
        <f t="shared" si="710"/>
        <v>ASET</v>
      </c>
      <c r="E5088" s="178"/>
      <c r="F5088" s="179"/>
      <c r="G5088" s="177"/>
      <c r="H5088" s="177"/>
      <c r="I5088" s="169">
        <f t="shared" si="711"/>
        <v>0</v>
      </c>
      <c r="J5088" s="149" t="str" cm="1">
        <f t="array" ref="J5088">IF(ISERROR(INDEX('Non Compliance input'!$H$5:$H$156,MATCH(1,(A5088='Non Compliance input'!$A$5:$A$156)*(F5088&gt;='Non Compliance input'!$D$5:$D$156)*(E5088&lt;'Non Compliance input'!$E$5:$E$156)*('Non Compliance input'!$H$5:$H$156="Yes"),0))
),"","Yes")</f>
        <v/>
      </c>
      <c r="K5088" s="149">
        <f t="shared" si="712"/>
        <v>0</v>
      </c>
      <c r="L5088" s="162">
        <f t="shared" si="713"/>
        <v>0</v>
      </c>
      <c r="M5088" s="162" t="str" cm="1">
        <f t="array" ref="M5088">IF(ISERROR(INDEX('Non Compliance input'!$I$5:$I$156,MATCH(1,(A5088='Non Compliance input'!$A$5:$A$156)*(E5088&gt;='Non Compliance input'!$D$5:$D$156)*(F5088&lt;='Non Compliance input'!$E$5:$E$156)*('Non Compliance input'!$I$5:$I$156="Yes"),0))
),"","Yes")</f>
        <v/>
      </c>
      <c r="N5088" s="149" t="str">
        <f>IF(VLOOKUP($A5088,HourEndingOutage!$B$3:$F$746,5,0)="Outage","Outage","")</f>
        <v/>
      </c>
      <c r="O5088" s="18">
        <f t="shared" si="714"/>
        <v>0</v>
      </c>
      <c r="P5088" s="18" t="str">
        <f t="shared" si="715"/>
        <v/>
      </c>
      <c r="Q5088" s="18">
        <f t="shared" si="716"/>
        <v>0</v>
      </c>
      <c r="R5088" s="118"/>
    </row>
    <row r="5089" spans="1:18" x14ac:dyDescent="0.25">
      <c r="A5089" s="25">
        <f t="shared" si="717"/>
        <v>566</v>
      </c>
      <c r="B5089" s="23">
        <f t="shared" si="718"/>
        <v>44585</v>
      </c>
      <c r="C5089" s="24">
        <v>14</v>
      </c>
      <c r="D5089" s="54" t="str">
        <f t="shared" si="710"/>
        <v>ASET</v>
      </c>
      <c r="E5089" s="178"/>
      <c r="F5089" s="179"/>
      <c r="G5089" s="177"/>
      <c r="H5089" s="177"/>
      <c r="I5089" s="169">
        <f t="shared" si="711"/>
        <v>0</v>
      </c>
      <c r="J5089" s="149" t="str" cm="1">
        <f t="array" ref="J5089">IF(ISERROR(INDEX('Non Compliance input'!$H$5:$H$156,MATCH(1,(A5089='Non Compliance input'!$A$5:$A$156)*(F5089&gt;='Non Compliance input'!$D$5:$D$156)*(E5089&lt;'Non Compliance input'!$E$5:$E$156)*('Non Compliance input'!$H$5:$H$156="Yes"),0))
),"","Yes")</f>
        <v/>
      </c>
      <c r="K5089" s="149">
        <f t="shared" si="712"/>
        <v>0</v>
      </c>
      <c r="L5089" s="162">
        <f t="shared" si="713"/>
        <v>0</v>
      </c>
      <c r="M5089" s="162" t="str" cm="1">
        <f t="array" ref="M5089">IF(ISERROR(INDEX('Non Compliance input'!$I$5:$I$156,MATCH(1,(A5089='Non Compliance input'!$A$5:$A$156)*(E5089&gt;='Non Compliance input'!$D$5:$D$156)*(F5089&lt;='Non Compliance input'!$E$5:$E$156)*('Non Compliance input'!$I$5:$I$156="Yes"),0))
),"","Yes")</f>
        <v/>
      </c>
      <c r="N5089" s="149" t="str">
        <f>IF(VLOOKUP($A5089,HourEndingOutage!$B$3:$F$746,5,0)="Outage","Outage","")</f>
        <v/>
      </c>
      <c r="O5089" s="18">
        <f t="shared" si="714"/>
        <v>0</v>
      </c>
      <c r="P5089" s="18" t="str">
        <f t="shared" si="715"/>
        <v/>
      </c>
      <c r="Q5089" s="18">
        <f t="shared" si="716"/>
        <v>0</v>
      </c>
      <c r="R5089" s="118"/>
    </row>
    <row r="5090" spans="1:18" x14ac:dyDescent="0.25">
      <c r="A5090" s="25">
        <f t="shared" si="717"/>
        <v>566</v>
      </c>
      <c r="B5090" s="23">
        <f t="shared" si="718"/>
        <v>44585</v>
      </c>
      <c r="C5090" s="24">
        <v>14</v>
      </c>
      <c r="D5090" s="54" t="str">
        <f t="shared" si="710"/>
        <v>ASET</v>
      </c>
      <c r="E5090" s="178"/>
      <c r="F5090" s="179"/>
      <c r="G5090" s="177"/>
      <c r="H5090" s="177"/>
      <c r="I5090" s="169">
        <f t="shared" si="711"/>
        <v>0</v>
      </c>
      <c r="J5090" s="149" t="str" cm="1">
        <f t="array" ref="J5090">IF(ISERROR(INDEX('Non Compliance input'!$H$5:$H$156,MATCH(1,(A5090='Non Compliance input'!$A$5:$A$156)*(F5090&gt;='Non Compliance input'!$D$5:$D$156)*(E5090&lt;'Non Compliance input'!$E$5:$E$156)*('Non Compliance input'!$H$5:$H$156="Yes"),0))
),"","Yes")</f>
        <v/>
      </c>
      <c r="K5090" s="149">
        <f t="shared" si="712"/>
        <v>0</v>
      </c>
      <c r="L5090" s="162">
        <f t="shared" si="713"/>
        <v>0</v>
      </c>
      <c r="M5090" s="162" t="str" cm="1">
        <f t="array" ref="M5090">IF(ISERROR(INDEX('Non Compliance input'!$I$5:$I$156,MATCH(1,(A5090='Non Compliance input'!$A$5:$A$156)*(E5090&gt;='Non Compliance input'!$D$5:$D$156)*(F5090&lt;='Non Compliance input'!$E$5:$E$156)*('Non Compliance input'!$I$5:$I$156="Yes"),0))
),"","Yes")</f>
        <v/>
      </c>
      <c r="N5090" s="149" t="str">
        <f>IF(VLOOKUP($A5090,HourEndingOutage!$B$3:$F$746,5,0)="Outage","Outage","")</f>
        <v/>
      </c>
      <c r="O5090" s="18">
        <f t="shared" si="714"/>
        <v>0</v>
      </c>
      <c r="P5090" s="18" t="str">
        <f t="shared" si="715"/>
        <v/>
      </c>
      <c r="Q5090" s="18">
        <f t="shared" si="716"/>
        <v>0</v>
      </c>
      <c r="R5090" s="118"/>
    </row>
    <row r="5091" spans="1:18" x14ac:dyDescent="0.25">
      <c r="A5091" s="25">
        <f t="shared" si="717"/>
        <v>566</v>
      </c>
      <c r="B5091" s="23">
        <f t="shared" si="718"/>
        <v>44585</v>
      </c>
      <c r="C5091" s="24">
        <v>14</v>
      </c>
      <c r="D5091" s="54" t="str">
        <f t="shared" si="710"/>
        <v>ASET</v>
      </c>
      <c r="E5091" s="178"/>
      <c r="F5091" s="179"/>
      <c r="G5091" s="177"/>
      <c r="H5091" s="177"/>
      <c r="I5091" s="169">
        <f t="shared" si="711"/>
        <v>0</v>
      </c>
      <c r="J5091" s="149" t="str" cm="1">
        <f t="array" ref="J5091">IF(ISERROR(INDEX('Non Compliance input'!$H$5:$H$156,MATCH(1,(A5091='Non Compliance input'!$A$5:$A$156)*(F5091&gt;='Non Compliance input'!$D$5:$D$156)*(E5091&lt;'Non Compliance input'!$E$5:$E$156)*('Non Compliance input'!$H$5:$H$156="Yes"),0))
),"","Yes")</f>
        <v/>
      </c>
      <c r="K5091" s="149">
        <f t="shared" si="712"/>
        <v>0</v>
      </c>
      <c r="L5091" s="162">
        <f t="shared" si="713"/>
        <v>0</v>
      </c>
      <c r="M5091" s="162" t="str" cm="1">
        <f t="array" ref="M5091">IF(ISERROR(INDEX('Non Compliance input'!$I$5:$I$156,MATCH(1,(A5091='Non Compliance input'!$A$5:$A$156)*(E5091&gt;='Non Compliance input'!$D$5:$D$156)*(F5091&lt;='Non Compliance input'!$E$5:$E$156)*('Non Compliance input'!$I$5:$I$156="Yes"),0))
),"","Yes")</f>
        <v/>
      </c>
      <c r="N5091" s="149" t="str">
        <f>IF(VLOOKUP($A5091,HourEndingOutage!$B$3:$F$746,5,0)="Outage","Outage","")</f>
        <v/>
      </c>
      <c r="O5091" s="18">
        <f t="shared" si="714"/>
        <v>0</v>
      </c>
      <c r="P5091" s="18" t="str">
        <f t="shared" si="715"/>
        <v/>
      </c>
      <c r="Q5091" s="18">
        <f t="shared" si="716"/>
        <v>0</v>
      </c>
      <c r="R5091" s="118"/>
    </row>
    <row r="5092" spans="1:18" x14ac:dyDescent="0.25">
      <c r="A5092" s="25">
        <f t="shared" si="717"/>
        <v>566</v>
      </c>
      <c r="B5092" s="23">
        <f t="shared" si="718"/>
        <v>44585</v>
      </c>
      <c r="C5092" s="24">
        <v>14</v>
      </c>
      <c r="D5092" s="54" t="str">
        <f t="shared" si="710"/>
        <v>ASET</v>
      </c>
      <c r="E5092" s="178"/>
      <c r="F5092" s="179"/>
      <c r="G5092" s="177"/>
      <c r="H5092" s="177"/>
      <c r="I5092" s="169">
        <f t="shared" si="711"/>
        <v>0</v>
      </c>
      <c r="J5092" s="149" t="str" cm="1">
        <f t="array" ref="J5092">IF(ISERROR(INDEX('Non Compliance input'!$H$5:$H$156,MATCH(1,(A5092='Non Compliance input'!$A$5:$A$156)*(F5092&gt;='Non Compliance input'!$D$5:$D$156)*(E5092&lt;'Non Compliance input'!$E$5:$E$156)*('Non Compliance input'!$H$5:$H$156="Yes"),0))
),"","Yes")</f>
        <v/>
      </c>
      <c r="K5092" s="149">
        <f t="shared" si="712"/>
        <v>0</v>
      </c>
      <c r="L5092" s="162">
        <f t="shared" si="713"/>
        <v>0</v>
      </c>
      <c r="M5092" s="162" t="str" cm="1">
        <f t="array" ref="M5092">IF(ISERROR(INDEX('Non Compliance input'!$I$5:$I$156,MATCH(1,(A5092='Non Compliance input'!$A$5:$A$156)*(E5092&gt;='Non Compliance input'!$D$5:$D$156)*(F5092&lt;='Non Compliance input'!$E$5:$E$156)*('Non Compliance input'!$I$5:$I$156="Yes"),0))
),"","Yes")</f>
        <v/>
      </c>
      <c r="N5092" s="149" t="str">
        <f>IF(VLOOKUP($A5092,HourEndingOutage!$B$3:$F$746,5,0)="Outage","Outage","")</f>
        <v/>
      </c>
      <c r="O5092" s="18">
        <f t="shared" si="714"/>
        <v>0</v>
      </c>
      <c r="P5092" s="18" t="str">
        <f t="shared" si="715"/>
        <v/>
      </c>
      <c r="Q5092" s="18">
        <f t="shared" si="716"/>
        <v>0</v>
      </c>
      <c r="R5092" s="118"/>
    </row>
    <row r="5093" spans="1:18" x14ac:dyDescent="0.25">
      <c r="A5093" s="25">
        <f t="shared" si="717"/>
        <v>566</v>
      </c>
      <c r="B5093" s="23">
        <f t="shared" si="718"/>
        <v>44585</v>
      </c>
      <c r="C5093" s="24">
        <v>14</v>
      </c>
      <c r="D5093" s="54" t="str">
        <f t="shared" si="710"/>
        <v>ASET</v>
      </c>
      <c r="E5093" s="178"/>
      <c r="F5093" s="179"/>
      <c r="G5093" s="177"/>
      <c r="H5093" s="177"/>
      <c r="I5093" s="169">
        <f t="shared" si="711"/>
        <v>0</v>
      </c>
      <c r="J5093" s="149" t="str" cm="1">
        <f t="array" ref="J5093">IF(ISERROR(INDEX('Non Compliance input'!$H$5:$H$156,MATCH(1,(A5093='Non Compliance input'!$A$5:$A$156)*(F5093&gt;='Non Compliance input'!$D$5:$D$156)*(E5093&lt;'Non Compliance input'!$E$5:$E$156)*('Non Compliance input'!$H$5:$H$156="Yes"),0))
),"","Yes")</f>
        <v/>
      </c>
      <c r="K5093" s="149">
        <f t="shared" si="712"/>
        <v>0</v>
      </c>
      <c r="L5093" s="162">
        <f t="shared" si="713"/>
        <v>0</v>
      </c>
      <c r="M5093" s="162" t="str" cm="1">
        <f t="array" ref="M5093">IF(ISERROR(INDEX('Non Compliance input'!$I$5:$I$156,MATCH(1,(A5093='Non Compliance input'!$A$5:$A$156)*(E5093&gt;='Non Compliance input'!$D$5:$D$156)*(F5093&lt;='Non Compliance input'!$E$5:$E$156)*('Non Compliance input'!$I$5:$I$156="Yes"),0))
),"","Yes")</f>
        <v/>
      </c>
      <c r="N5093" s="149" t="str">
        <f>IF(VLOOKUP($A5093,HourEndingOutage!$B$3:$F$746,5,0)="Outage","Outage","")</f>
        <v/>
      </c>
      <c r="O5093" s="18">
        <f t="shared" si="714"/>
        <v>0</v>
      </c>
      <c r="P5093" s="18" t="str">
        <f t="shared" si="715"/>
        <v/>
      </c>
      <c r="Q5093" s="18">
        <f t="shared" si="716"/>
        <v>0</v>
      </c>
      <c r="R5093" s="118"/>
    </row>
    <row r="5094" spans="1:18" x14ac:dyDescent="0.25">
      <c r="A5094" s="25">
        <f t="shared" si="717"/>
        <v>566</v>
      </c>
      <c r="B5094" s="23">
        <f t="shared" si="718"/>
        <v>44585</v>
      </c>
      <c r="C5094" s="24">
        <v>14</v>
      </c>
      <c r="D5094" s="54" t="str">
        <f t="shared" si="710"/>
        <v>ASET</v>
      </c>
      <c r="E5094" s="178"/>
      <c r="F5094" s="179"/>
      <c r="G5094" s="177"/>
      <c r="H5094" s="177"/>
      <c r="I5094" s="169">
        <f t="shared" si="711"/>
        <v>0</v>
      </c>
      <c r="J5094" s="149" t="str" cm="1">
        <f t="array" ref="J5094">IF(ISERROR(INDEX('Non Compliance input'!$H$5:$H$156,MATCH(1,(A5094='Non Compliance input'!$A$5:$A$156)*(F5094&gt;='Non Compliance input'!$D$5:$D$156)*(E5094&lt;'Non Compliance input'!$E$5:$E$156)*('Non Compliance input'!$H$5:$H$156="Yes"),0))
),"","Yes")</f>
        <v/>
      </c>
      <c r="K5094" s="149">
        <f t="shared" si="712"/>
        <v>0</v>
      </c>
      <c r="L5094" s="162">
        <f t="shared" si="713"/>
        <v>0</v>
      </c>
      <c r="M5094" s="162" t="str" cm="1">
        <f t="array" ref="M5094">IF(ISERROR(INDEX('Non Compliance input'!$I$5:$I$156,MATCH(1,(A5094='Non Compliance input'!$A$5:$A$156)*(E5094&gt;='Non Compliance input'!$D$5:$D$156)*(F5094&lt;='Non Compliance input'!$E$5:$E$156)*('Non Compliance input'!$I$5:$I$156="Yes"),0))
),"","Yes")</f>
        <v/>
      </c>
      <c r="N5094" s="149" t="str">
        <f>IF(VLOOKUP($A5094,HourEndingOutage!$B$3:$F$746,5,0)="Outage","Outage","")</f>
        <v/>
      </c>
      <c r="O5094" s="18">
        <f t="shared" si="714"/>
        <v>0</v>
      </c>
      <c r="P5094" s="18" t="str">
        <f t="shared" si="715"/>
        <v/>
      </c>
      <c r="Q5094" s="18">
        <f t="shared" si="716"/>
        <v>0</v>
      </c>
      <c r="R5094" s="118"/>
    </row>
    <row r="5095" spans="1:18" x14ac:dyDescent="0.25">
      <c r="A5095" s="25">
        <f t="shared" si="717"/>
        <v>566</v>
      </c>
      <c r="B5095" s="23">
        <f t="shared" si="718"/>
        <v>44585</v>
      </c>
      <c r="C5095" s="24">
        <v>14</v>
      </c>
      <c r="D5095" s="54" t="str">
        <f t="shared" si="710"/>
        <v>ASET</v>
      </c>
      <c r="E5095" s="178"/>
      <c r="F5095" s="179"/>
      <c r="G5095" s="177"/>
      <c r="H5095" s="177"/>
      <c r="I5095" s="169">
        <f t="shared" si="711"/>
        <v>0</v>
      </c>
      <c r="J5095" s="149" t="str" cm="1">
        <f t="array" ref="J5095">IF(ISERROR(INDEX('Non Compliance input'!$H$5:$H$156,MATCH(1,(A5095='Non Compliance input'!$A$5:$A$156)*(F5095&gt;='Non Compliance input'!$D$5:$D$156)*(E5095&lt;'Non Compliance input'!$E$5:$E$156)*('Non Compliance input'!$H$5:$H$156="Yes"),0))
),"","Yes")</f>
        <v/>
      </c>
      <c r="K5095" s="149">
        <f t="shared" si="712"/>
        <v>0</v>
      </c>
      <c r="L5095" s="162">
        <f t="shared" si="713"/>
        <v>0</v>
      </c>
      <c r="M5095" s="162" t="str" cm="1">
        <f t="array" ref="M5095">IF(ISERROR(INDEX('Non Compliance input'!$I$5:$I$156,MATCH(1,(A5095='Non Compliance input'!$A$5:$A$156)*(E5095&gt;='Non Compliance input'!$D$5:$D$156)*(F5095&lt;='Non Compliance input'!$E$5:$E$156)*('Non Compliance input'!$I$5:$I$156="Yes"),0))
),"","Yes")</f>
        <v/>
      </c>
      <c r="N5095" s="149" t="str">
        <f>IF(VLOOKUP($A5095,HourEndingOutage!$B$3:$F$746,5,0)="Outage","Outage","")</f>
        <v/>
      </c>
      <c r="O5095" s="18">
        <f t="shared" si="714"/>
        <v>0</v>
      </c>
      <c r="P5095" s="18" t="str">
        <f t="shared" si="715"/>
        <v/>
      </c>
      <c r="Q5095" s="18">
        <f t="shared" si="716"/>
        <v>0</v>
      </c>
      <c r="R5095" s="118"/>
    </row>
    <row r="5096" spans="1:18" x14ac:dyDescent="0.25">
      <c r="A5096" s="25">
        <f t="shared" si="717"/>
        <v>566</v>
      </c>
      <c r="B5096" s="23">
        <f t="shared" si="718"/>
        <v>44585</v>
      </c>
      <c r="C5096" s="24">
        <v>14</v>
      </c>
      <c r="D5096" s="54" t="str">
        <f t="shared" si="710"/>
        <v>ASET</v>
      </c>
      <c r="E5096" s="178"/>
      <c r="F5096" s="179"/>
      <c r="G5096" s="177"/>
      <c r="H5096" s="177"/>
      <c r="I5096" s="169">
        <f t="shared" si="711"/>
        <v>0</v>
      </c>
      <c r="J5096" s="149" t="str" cm="1">
        <f t="array" ref="J5096">IF(ISERROR(INDEX('Non Compliance input'!$H$5:$H$156,MATCH(1,(A5096='Non Compliance input'!$A$5:$A$156)*(F5096&gt;='Non Compliance input'!$D$5:$D$156)*(E5096&lt;'Non Compliance input'!$E$5:$E$156)*('Non Compliance input'!$H$5:$H$156="Yes"),0))
),"","Yes")</f>
        <v/>
      </c>
      <c r="K5096" s="149">
        <f t="shared" si="712"/>
        <v>0</v>
      </c>
      <c r="L5096" s="162">
        <f t="shared" si="713"/>
        <v>0</v>
      </c>
      <c r="M5096" s="162" t="str" cm="1">
        <f t="array" ref="M5096">IF(ISERROR(INDEX('Non Compliance input'!$I$5:$I$156,MATCH(1,(A5096='Non Compliance input'!$A$5:$A$156)*(E5096&gt;='Non Compliance input'!$D$5:$D$156)*(F5096&lt;='Non Compliance input'!$E$5:$E$156)*('Non Compliance input'!$I$5:$I$156="Yes"),0))
),"","Yes")</f>
        <v/>
      </c>
      <c r="N5096" s="149" t="str">
        <f>IF(VLOOKUP($A5096,HourEndingOutage!$B$3:$F$746,5,0)="Outage","Outage","")</f>
        <v/>
      </c>
      <c r="O5096" s="18">
        <f t="shared" si="714"/>
        <v>0</v>
      </c>
      <c r="P5096" s="18" t="str">
        <f t="shared" si="715"/>
        <v/>
      </c>
      <c r="Q5096" s="18">
        <f t="shared" si="716"/>
        <v>0</v>
      </c>
      <c r="R5096" s="118"/>
    </row>
    <row r="5097" spans="1:18" x14ac:dyDescent="0.25">
      <c r="A5097" s="25">
        <f t="shared" si="717"/>
        <v>567</v>
      </c>
      <c r="B5097" s="23">
        <f t="shared" si="718"/>
        <v>44585</v>
      </c>
      <c r="C5097" s="24">
        <v>15</v>
      </c>
      <c r="D5097" s="54" t="str">
        <f t="shared" si="710"/>
        <v>ASET</v>
      </c>
      <c r="E5097" s="178"/>
      <c r="F5097" s="179"/>
      <c r="G5097" s="177"/>
      <c r="H5097" s="177"/>
      <c r="I5097" s="169">
        <f t="shared" si="711"/>
        <v>0</v>
      </c>
      <c r="J5097" s="149" t="str" cm="1">
        <f t="array" ref="J5097">IF(ISERROR(INDEX('Non Compliance input'!$H$5:$H$156,MATCH(1,(A5097='Non Compliance input'!$A$5:$A$156)*(F5097&gt;='Non Compliance input'!$D$5:$D$156)*(E5097&lt;'Non Compliance input'!$E$5:$E$156)*('Non Compliance input'!$H$5:$H$156="Yes"),0))
),"","Yes")</f>
        <v/>
      </c>
      <c r="K5097" s="149">
        <f t="shared" si="712"/>
        <v>0</v>
      </c>
      <c r="L5097" s="162">
        <f t="shared" si="713"/>
        <v>0</v>
      </c>
      <c r="M5097" s="162" t="str" cm="1">
        <f t="array" ref="M5097">IF(ISERROR(INDEX('Non Compliance input'!$I$5:$I$156,MATCH(1,(A5097='Non Compliance input'!$A$5:$A$156)*(E5097&gt;='Non Compliance input'!$D$5:$D$156)*(F5097&lt;='Non Compliance input'!$E$5:$E$156)*('Non Compliance input'!$I$5:$I$156="Yes"),0))
),"","Yes")</f>
        <v/>
      </c>
      <c r="N5097" s="149" t="str">
        <f>IF(VLOOKUP($A5097,HourEndingOutage!$B$3:$F$746,5,0)="Outage","Outage","")</f>
        <v/>
      </c>
      <c r="O5097" s="18">
        <f t="shared" si="714"/>
        <v>0</v>
      </c>
      <c r="P5097" s="18" t="str">
        <f t="shared" si="715"/>
        <v/>
      </c>
      <c r="Q5097" s="18">
        <f t="shared" si="716"/>
        <v>0</v>
      </c>
      <c r="R5097" s="118"/>
    </row>
    <row r="5098" spans="1:18" x14ac:dyDescent="0.25">
      <c r="A5098" s="25">
        <f t="shared" si="717"/>
        <v>567</v>
      </c>
      <c r="B5098" s="23">
        <f t="shared" si="718"/>
        <v>44585</v>
      </c>
      <c r="C5098" s="24">
        <v>15</v>
      </c>
      <c r="D5098" s="54" t="str">
        <f t="shared" si="710"/>
        <v>ASET</v>
      </c>
      <c r="E5098" s="178"/>
      <c r="F5098" s="179"/>
      <c r="G5098" s="177"/>
      <c r="H5098" s="177"/>
      <c r="I5098" s="169">
        <f t="shared" si="711"/>
        <v>0</v>
      </c>
      <c r="J5098" s="149" t="str" cm="1">
        <f t="array" ref="J5098">IF(ISERROR(INDEX('Non Compliance input'!$H$5:$H$156,MATCH(1,(A5098='Non Compliance input'!$A$5:$A$156)*(F5098&gt;='Non Compliance input'!$D$5:$D$156)*(E5098&lt;'Non Compliance input'!$E$5:$E$156)*('Non Compliance input'!$H$5:$H$156="Yes"),0))
),"","Yes")</f>
        <v/>
      </c>
      <c r="K5098" s="149">
        <f t="shared" si="712"/>
        <v>0</v>
      </c>
      <c r="L5098" s="162">
        <f t="shared" si="713"/>
        <v>0</v>
      </c>
      <c r="M5098" s="162" t="str" cm="1">
        <f t="array" ref="M5098">IF(ISERROR(INDEX('Non Compliance input'!$I$5:$I$156,MATCH(1,(A5098='Non Compliance input'!$A$5:$A$156)*(E5098&gt;='Non Compliance input'!$D$5:$D$156)*(F5098&lt;='Non Compliance input'!$E$5:$E$156)*('Non Compliance input'!$I$5:$I$156="Yes"),0))
),"","Yes")</f>
        <v/>
      </c>
      <c r="N5098" s="149" t="str">
        <f>IF(VLOOKUP($A5098,HourEndingOutage!$B$3:$F$746,5,0)="Outage","Outage","")</f>
        <v/>
      </c>
      <c r="O5098" s="18">
        <f t="shared" si="714"/>
        <v>0</v>
      </c>
      <c r="P5098" s="18" t="str">
        <f t="shared" si="715"/>
        <v/>
      </c>
      <c r="Q5098" s="18">
        <f t="shared" si="716"/>
        <v>0</v>
      </c>
      <c r="R5098" s="118"/>
    </row>
    <row r="5099" spans="1:18" x14ac:dyDescent="0.25">
      <c r="A5099" s="25">
        <f t="shared" si="717"/>
        <v>567</v>
      </c>
      <c r="B5099" s="23">
        <f t="shared" si="718"/>
        <v>44585</v>
      </c>
      <c r="C5099" s="24">
        <v>15</v>
      </c>
      <c r="D5099" s="54" t="str">
        <f t="shared" si="710"/>
        <v>ASET</v>
      </c>
      <c r="E5099" s="178"/>
      <c r="F5099" s="179"/>
      <c r="G5099" s="177"/>
      <c r="H5099" s="177"/>
      <c r="I5099" s="169">
        <f t="shared" si="711"/>
        <v>0</v>
      </c>
      <c r="J5099" s="149" t="str" cm="1">
        <f t="array" ref="J5099">IF(ISERROR(INDEX('Non Compliance input'!$H$5:$H$156,MATCH(1,(A5099='Non Compliance input'!$A$5:$A$156)*(F5099&gt;='Non Compliance input'!$D$5:$D$156)*(E5099&lt;'Non Compliance input'!$E$5:$E$156)*('Non Compliance input'!$H$5:$H$156="Yes"),0))
),"","Yes")</f>
        <v/>
      </c>
      <c r="K5099" s="149">
        <f t="shared" si="712"/>
        <v>0</v>
      </c>
      <c r="L5099" s="162">
        <f t="shared" si="713"/>
        <v>0</v>
      </c>
      <c r="M5099" s="162" t="str" cm="1">
        <f t="array" ref="M5099">IF(ISERROR(INDEX('Non Compliance input'!$I$5:$I$156,MATCH(1,(A5099='Non Compliance input'!$A$5:$A$156)*(E5099&gt;='Non Compliance input'!$D$5:$D$156)*(F5099&lt;='Non Compliance input'!$E$5:$E$156)*('Non Compliance input'!$I$5:$I$156="Yes"),0))
),"","Yes")</f>
        <v/>
      </c>
      <c r="N5099" s="149" t="str">
        <f>IF(VLOOKUP($A5099,HourEndingOutage!$B$3:$F$746,5,0)="Outage","Outage","")</f>
        <v/>
      </c>
      <c r="O5099" s="18">
        <f t="shared" si="714"/>
        <v>0</v>
      </c>
      <c r="P5099" s="18" t="str">
        <f t="shared" si="715"/>
        <v/>
      </c>
      <c r="Q5099" s="18">
        <f t="shared" si="716"/>
        <v>0</v>
      </c>
      <c r="R5099" s="118"/>
    </row>
    <row r="5100" spans="1:18" x14ac:dyDescent="0.25">
      <c r="A5100" s="25">
        <f t="shared" si="717"/>
        <v>567</v>
      </c>
      <c r="B5100" s="23">
        <f t="shared" si="718"/>
        <v>44585</v>
      </c>
      <c r="C5100" s="24">
        <v>15</v>
      </c>
      <c r="D5100" s="54" t="str">
        <f t="shared" si="710"/>
        <v>ASET</v>
      </c>
      <c r="E5100" s="178"/>
      <c r="F5100" s="179"/>
      <c r="G5100" s="177"/>
      <c r="H5100" s="177"/>
      <c r="I5100" s="169">
        <f t="shared" si="711"/>
        <v>0</v>
      </c>
      <c r="J5100" s="149" t="str" cm="1">
        <f t="array" ref="J5100">IF(ISERROR(INDEX('Non Compliance input'!$H$5:$H$156,MATCH(1,(A5100='Non Compliance input'!$A$5:$A$156)*(F5100&gt;='Non Compliance input'!$D$5:$D$156)*(E5100&lt;'Non Compliance input'!$E$5:$E$156)*('Non Compliance input'!$H$5:$H$156="Yes"),0))
),"","Yes")</f>
        <v/>
      </c>
      <c r="K5100" s="149">
        <f t="shared" si="712"/>
        <v>0</v>
      </c>
      <c r="L5100" s="162">
        <f t="shared" si="713"/>
        <v>0</v>
      </c>
      <c r="M5100" s="162" t="str" cm="1">
        <f t="array" ref="M5100">IF(ISERROR(INDEX('Non Compliance input'!$I$5:$I$156,MATCH(1,(A5100='Non Compliance input'!$A$5:$A$156)*(E5100&gt;='Non Compliance input'!$D$5:$D$156)*(F5100&lt;='Non Compliance input'!$E$5:$E$156)*('Non Compliance input'!$I$5:$I$156="Yes"),0))
),"","Yes")</f>
        <v/>
      </c>
      <c r="N5100" s="149" t="str">
        <f>IF(VLOOKUP($A5100,HourEndingOutage!$B$3:$F$746,5,0)="Outage","Outage","")</f>
        <v/>
      </c>
      <c r="O5100" s="18">
        <f t="shared" si="714"/>
        <v>0</v>
      </c>
      <c r="P5100" s="18" t="str">
        <f t="shared" si="715"/>
        <v/>
      </c>
      <c r="Q5100" s="18">
        <f t="shared" si="716"/>
        <v>0</v>
      </c>
      <c r="R5100" s="118"/>
    </row>
    <row r="5101" spans="1:18" x14ac:dyDescent="0.25">
      <c r="A5101" s="25">
        <f t="shared" si="717"/>
        <v>567</v>
      </c>
      <c r="B5101" s="23">
        <f t="shared" si="718"/>
        <v>44585</v>
      </c>
      <c r="C5101" s="24">
        <v>15</v>
      </c>
      <c r="D5101" s="54" t="str">
        <f t="shared" si="710"/>
        <v>ASET</v>
      </c>
      <c r="E5101" s="178"/>
      <c r="F5101" s="179"/>
      <c r="G5101" s="177"/>
      <c r="H5101" s="177"/>
      <c r="I5101" s="169">
        <f t="shared" si="711"/>
        <v>0</v>
      </c>
      <c r="J5101" s="149" t="str" cm="1">
        <f t="array" ref="J5101">IF(ISERROR(INDEX('Non Compliance input'!$H$5:$H$156,MATCH(1,(A5101='Non Compliance input'!$A$5:$A$156)*(F5101&gt;='Non Compliance input'!$D$5:$D$156)*(E5101&lt;'Non Compliance input'!$E$5:$E$156)*('Non Compliance input'!$H$5:$H$156="Yes"),0))
),"","Yes")</f>
        <v/>
      </c>
      <c r="K5101" s="149">
        <f t="shared" si="712"/>
        <v>0</v>
      </c>
      <c r="L5101" s="162">
        <f t="shared" si="713"/>
        <v>0</v>
      </c>
      <c r="M5101" s="162" t="str" cm="1">
        <f t="array" ref="M5101">IF(ISERROR(INDEX('Non Compliance input'!$I$5:$I$156,MATCH(1,(A5101='Non Compliance input'!$A$5:$A$156)*(E5101&gt;='Non Compliance input'!$D$5:$D$156)*(F5101&lt;='Non Compliance input'!$E$5:$E$156)*('Non Compliance input'!$I$5:$I$156="Yes"),0))
),"","Yes")</f>
        <v/>
      </c>
      <c r="N5101" s="149" t="str">
        <f>IF(VLOOKUP($A5101,HourEndingOutage!$B$3:$F$746,5,0)="Outage","Outage","")</f>
        <v/>
      </c>
      <c r="O5101" s="18">
        <f t="shared" si="714"/>
        <v>0</v>
      </c>
      <c r="P5101" s="18" t="str">
        <f t="shared" si="715"/>
        <v/>
      </c>
      <c r="Q5101" s="18">
        <f t="shared" si="716"/>
        <v>0</v>
      </c>
      <c r="R5101" s="118"/>
    </row>
    <row r="5102" spans="1:18" x14ac:dyDescent="0.25">
      <c r="A5102" s="25">
        <f t="shared" si="717"/>
        <v>567</v>
      </c>
      <c r="B5102" s="23">
        <f t="shared" si="718"/>
        <v>44585</v>
      </c>
      <c r="C5102" s="24">
        <v>15</v>
      </c>
      <c r="D5102" s="54" t="str">
        <f t="shared" si="710"/>
        <v>ASET</v>
      </c>
      <c r="E5102" s="178"/>
      <c r="F5102" s="179"/>
      <c r="G5102" s="177"/>
      <c r="H5102" s="177"/>
      <c r="I5102" s="169">
        <f t="shared" si="711"/>
        <v>0</v>
      </c>
      <c r="J5102" s="149" t="str" cm="1">
        <f t="array" ref="J5102">IF(ISERROR(INDEX('Non Compliance input'!$H$5:$H$156,MATCH(1,(A5102='Non Compliance input'!$A$5:$A$156)*(F5102&gt;='Non Compliance input'!$D$5:$D$156)*(E5102&lt;'Non Compliance input'!$E$5:$E$156)*('Non Compliance input'!$H$5:$H$156="Yes"),0))
),"","Yes")</f>
        <v/>
      </c>
      <c r="K5102" s="149">
        <f t="shared" si="712"/>
        <v>0</v>
      </c>
      <c r="L5102" s="162">
        <f t="shared" si="713"/>
        <v>0</v>
      </c>
      <c r="M5102" s="162" t="str" cm="1">
        <f t="array" ref="M5102">IF(ISERROR(INDEX('Non Compliance input'!$I$5:$I$156,MATCH(1,(A5102='Non Compliance input'!$A$5:$A$156)*(E5102&gt;='Non Compliance input'!$D$5:$D$156)*(F5102&lt;='Non Compliance input'!$E$5:$E$156)*('Non Compliance input'!$I$5:$I$156="Yes"),0))
),"","Yes")</f>
        <v/>
      </c>
      <c r="N5102" s="149" t="str">
        <f>IF(VLOOKUP($A5102,HourEndingOutage!$B$3:$F$746,5,0)="Outage","Outage","")</f>
        <v/>
      </c>
      <c r="O5102" s="18">
        <f t="shared" si="714"/>
        <v>0</v>
      </c>
      <c r="P5102" s="18" t="str">
        <f t="shared" si="715"/>
        <v/>
      </c>
      <c r="Q5102" s="18">
        <f t="shared" si="716"/>
        <v>0</v>
      </c>
      <c r="R5102" s="118"/>
    </row>
    <row r="5103" spans="1:18" x14ac:dyDescent="0.25">
      <c r="A5103" s="25">
        <f t="shared" si="717"/>
        <v>567</v>
      </c>
      <c r="B5103" s="23">
        <f t="shared" si="718"/>
        <v>44585</v>
      </c>
      <c r="C5103" s="24">
        <v>15</v>
      </c>
      <c r="D5103" s="54" t="str">
        <f t="shared" si="710"/>
        <v>ASET</v>
      </c>
      <c r="E5103" s="178"/>
      <c r="F5103" s="179"/>
      <c r="G5103" s="177"/>
      <c r="H5103" s="177"/>
      <c r="I5103" s="169">
        <f t="shared" si="711"/>
        <v>0</v>
      </c>
      <c r="J5103" s="149" t="str" cm="1">
        <f t="array" ref="J5103">IF(ISERROR(INDEX('Non Compliance input'!$H$5:$H$156,MATCH(1,(A5103='Non Compliance input'!$A$5:$A$156)*(F5103&gt;='Non Compliance input'!$D$5:$D$156)*(E5103&lt;'Non Compliance input'!$E$5:$E$156)*('Non Compliance input'!$H$5:$H$156="Yes"),0))
),"","Yes")</f>
        <v/>
      </c>
      <c r="K5103" s="149">
        <f t="shared" si="712"/>
        <v>0</v>
      </c>
      <c r="L5103" s="162">
        <f t="shared" si="713"/>
        <v>0</v>
      </c>
      <c r="M5103" s="162" t="str" cm="1">
        <f t="array" ref="M5103">IF(ISERROR(INDEX('Non Compliance input'!$I$5:$I$156,MATCH(1,(A5103='Non Compliance input'!$A$5:$A$156)*(E5103&gt;='Non Compliance input'!$D$5:$D$156)*(F5103&lt;='Non Compliance input'!$E$5:$E$156)*('Non Compliance input'!$I$5:$I$156="Yes"),0))
),"","Yes")</f>
        <v/>
      </c>
      <c r="N5103" s="149" t="str">
        <f>IF(VLOOKUP($A5103,HourEndingOutage!$B$3:$F$746,5,0)="Outage","Outage","")</f>
        <v/>
      </c>
      <c r="O5103" s="18">
        <f t="shared" si="714"/>
        <v>0</v>
      </c>
      <c r="P5103" s="18" t="str">
        <f t="shared" si="715"/>
        <v/>
      </c>
      <c r="Q5103" s="18">
        <f t="shared" si="716"/>
        <v>0</v>
      </c>
      <c r="R5103" s="118"/>
    </row>
    <row r="5104" spans="1:18" x14ac:dyDescent="0.25">
      <c r="A5104" s="25">
        <f t="shared" si="717"/>
        <v>567</v>
      </c>
      <c r="B5104" s="23">
        <f t="shared" si="718"/>
        <v>44585</v>
      </c>
      <c r="C5104" s="24">
        <v>15</v>
      </c>
      <c r="D5104" s="54" t="str">
        <f t="shared" si="710"/>
        <v>ASET</v>
      </c>
      <c r="E5104" s="178"/>
      <c r="F5104" s="179"/>
      <c r="G5104" s="177"/>
      <c r="H5104" s="177"/>
      <c r="I5104" s="169">
        <f t="shared" si="711"/>
        <v>0</v>
      </c>
      <c r="J5104" s="149" t="str" cm="1">
        <f t="array" ref="J5104">IF(ISERROR(INDEX('Non Compliance input'!$H$5:$H$156,MATCH(1,(A5104='Non Compliance input'!$A$5:$A$156)*(F5104&gt;='Non Compliance input'!$D$5:$D$156)*(E5104&lt;'Non Compliance input'!$E$5:$E$156)*('Non Compliance input'!$H$5:$H$156="Yes"),0))
),"","Yes")</f>
        <v/>
      </c>
      <c r="K5104" s="149">
        <f t="shared" si="712"/>
        <v>0</v>
      </c>
      <c r="L5104" s="162">
        <f t="shared" si="713"/>
        <v>0</v>
      </c>
      <c r="M5104" s="162" t="str" cm="1">
        <f t="array" ref="M5104">IF(ISERROR(INDEX('Non Compliance input'!$I$5:$I$156,MATCH(1,(A5104='Non Compliance input'!$A$5:$A$156)*(E5104&gt;='Non Compliance input'!$D$5:$D$156)*(F5104&lt;='Non Compliance input'!$E$5:$E$156)*('Non Compliance input'!$I$5:$I$156="Yes"),0))
),"","Yes")</f>
        <v/>
      </c>
      <c r="N5104" s="149" t="str">
        <f>IF(VLOOKUP($A5104,HourEndingOutage!$B$3:$F$746,5,0)="Outage","Outage","")</f>
        <v/>
      </c>
      <c r="O5104" s="18">
        <f t="shared" si="714"/>
        <v>0</v>
      </c>
      <c r="P5104" s="18" t="str">
        <f t="shared" si="715"/>
        <v/>
      </c>
      <c r="Q5104" s="18">
        <f t="shared" si="716"/>
        <v>0</v>
      </c>
      <c r="R5104" s="118"/>
    </row>
    <row r="5105" spans="1:18" x14ac:dyDescent="0.25">
      <c r="A5105" s="25">
        <f t="shared" si="717"/>
        <v>567</v>
      </c>
      <c r="B5105" s="23">
        <f t="shared" si="718"/>
        <v>44585</v>
      </c>
      <c r="C5105" s="24">
        <v>15</v>
      </c>
      <c r="D5105" s="54" t="str">
        <f t="shared" si="710"/>
        <v>ASET</v>
      </c>
      <c r="E5105" s="178"/>
      <c r="F5105" s="179"/>
      <c r="G5105" s="177"/>
      <c r="H5105" s="177"/>
      <c r="I5105" s="169">
        <f t="shared" si="711"/>
        <v>0</v>
      </c>
      <c r="J5105" s="149" t="str" cm="1">
        <f t="array" ref="J5105">IF(ISERROR(INDEX('Non Compliance input'!$H$5:$H$156,MATCH(1,(A5105='Non Compliance input'!$A$5:$A$156)*(F5105&gt;='Non Compliance input'!$D$5:$D$156)*(E5105&lt;'Non Compliance input'!$E$5:$E$156)*('Non Compliance input'!$H$5:$H$156="Yes"),0))
),"","Yes")</f>
        <v/>
      </c>
      <c r="K5105" s="149">
        <f t="shared" si="712"/>
        <v>0</v>
      </c>
      <c r="L5105" s="162">
        <f t="shared" si="713"/>
        <v>0</v>
      </c>
      <c r="M5105" s="162" t="str" cm="1">
        <f t="array" ref="M5105">IF(ISERROR(INDEX('Non Compliance input'!$I$5:$I$156,MATCH(1,(A5105='Non Compliance input'!$A$5:$A$156)*(E5105&gt;='Non Compliance input'!$D$5:$D$156)*(F5105&lt;='Non Compliance input'!$E$5:$E$156)*('Non Compliance input'!$I$5:$I$156="Yes"),0))
),"","Yes")</f>
        <v/>
      </c>
      <c r="N5105" s="149" t="str">
        <f>IF(VLOOKUP($A5105,HourEndingOutage!$B$3:$F$746,5,0)="Outage","Outage","")</f>
        <v/>
      </c>
      <c r="O5105" s="18">
        <f t="shared" si="714"/>
        <v>0</v>
      </c>
      <c r="P5105" s="18" t="str">
        <f t="shared" si="715"/>
        <v/>
      </c>
      <c r="Q5105" s="18">
        <f t="shared" si="716"/>
        <v>0</v>
      </c>
      <c r="R5105" s="118"/>
    </row>
    <row r="5106" spans="1:18" x14ac:dyDescent="0.25">
      <c r="A5106" s="25">
        <f t="shared" si="717"/>
        <v>568</v>
      </c>
      <c r="B5106" s="23">
        <f t="shared" si="718"/>
        <v>44585</v>
      </c>
      <c r="C5106" s="24">
        <v>16</v>
      </c>
      <c r="D5106" s="54" t="str">
        <f t="shared" si="710"/>
        <v>ASET</v>
      </c>
      <c r="E5106" s="178"/>
      <c r="F5106" s="179"/>
      <c r="G5106" s="177"/>
      <c r="H5106" s="177"/>
      <c r="I5106" s="169">
        <f t="shared" si="711"/>
        <v>0</v>
      </c>
      <c r="J5106" s="149" t="str" cm="1">
        <f t="array" ref="J5106">IF(ISERROR(INDEX('Non Compliance input'!$H$5:$H$156,MATCH(1,(A5106='Non Compliance input'!$A$5:$A$156)*(F5106&gt;='Non Compliance input'!$D$5:$D$156)*(E5106&lt;'Non Compliance input'!$E$5:$E$156)*('Non Compliance input'!$H$5:$H$156="Yes"),0))
),"","Yes")</f>
        <v/>
      </c>
      <c r="K5106" s="149">
        <f t="shared" si="712"/>
        <v>0</v>
      </c>
      <c r="L5106" s="162">
        <f t="shared" si="713"/>
        <v>0</v>
      </c>
      <c r="M5106" s="162" t="str" cm="1">
        <f t="array" ref="M5106">IF(ISERROR(INDEX('Non Compliance input'!$I$5:$I$156,MATCH(1,(A5106='Non Compliance input'!$A$5:$A$156)*(E5106&gt;='Non Compliance input'!$D$5:$D$156)*(F5106&lt;='Non Compliance input'!$E$5:$E$156)*('Non Compliance input'!$I$5:$I$156="Yes"),0))
),"","Yes")</f>
        <v/>
      </c>
      <c r="N5106" s="149" t="str">
        <f>IF(VLOOKUP($A5106,HourEndingOutage!$B$3:$F$746,5,0)="Outage","Outage","")</f>
        <v/>
      </c>
      <c r="O5106" s="18">
        <f t="shared" si="714"/>
        <v>0</v>
      </c>
      <c r="P5106" s="18" t="str">
        <f t="shared" si="715"/>
        <v/>
      </c>
      <c r="Q5106" s="18">
        <f t="shared" si="716"/>
        <v>0</v>
      </c>
      <c r="R5106" s="118"/>
    </row>
    <row r="5107" spans="1:18" x14ac:dyDescent="0.25">
      <c r="A5107" s="25">
        <f t="shared" si="717"/>
        <v>568</v>
      </c>
      <c r="B5107" s="23">
        <f t="shared" si="718"/>
        <v>44585</v>
      </c>
      <c r="C5107" s="24">
        <v>16</v>
      </c>
      <c r="D5107" s="54" t="str">
        <f t="shared" si="710"/>
        <v>ASET</v>
      </c>
      <c r="E5107" s="178"/>
      <c r="F5107" s="179"/>
      <c r="G5107" s="177"/>
      <c r="H5107" s="177"/>
      <c r="I5107" s="169">
        <f t="shared" si="711"/>
        <v>0</v>
      </c>
      <c r="J5107" s="149" t="str" cm="1">
        <f t="array" ref="J5107">IF(ISERROR(INDEX('Non Compliance input'!$H$5:$H$156,MATCH(1,(A5107='Non Compliance input'!$A$5:$A$156)*(F5107&gt;='Non Compliance input'!$D$5:$D$156)*(E5107&lt;'Non Compliance input'!$E$5:$E$156)*('Non Compliance input'!$H$5:$H$156="Yes"),0))
),"","Yes")</f>
        <v/>
      </c>
      <c r="K5107" s="149">
        <f t="shared" si="712"/>
        <v>0</v>
      </c>
      <c r="L5107" s="162">
        <f t="shared" si="713"/>
        <v>0</v>
      </c>
      <c r="M5107" s="162" t="str" cm="1">
        <f t="array" ref="M5107">IF(ISERROR(INDEX('Non Compliance input'!$I$5:$I$156,MATCH(1,(A5107='Non Compliance input'!$A$5:$A$156)*(E5107&gt;='Non Compliance input'!$D$5:$D$156)*(F5107&lt;='Non Compliance input'!$E$5:$E$156)*('Non Compliance input'!$I$5:$I$156="Yes"),0))
),"","Yes")</f>
        <v/>
      </c>
      <c r="N5107" s="149" t="str">
        <f>IF(VLOOKUP($A5107,HourEndingOutage!$B$3:$F$746,5,0)="Outage","Outage","")</f>
        <v/>
      </c>
      <c r="O5107" s="18">
        <f t="shared" si="714"/>
        <v>0</v>
      </c>
      <c r="P5107" s="18" t="str">
        <f t="shared" si="715"/>
        <v/>
      </c>
      <c r="Q5107" s="18">
        <f t="shared" si="716"/>
        <v>0</v>
      </c>
      <c r="R5107" s="118"/>
    </row>
    <row r="5108" spans="1:18" x14ac:dyDescent="0.25">
      <c r="A5108" s="25">
        <f t="shared" si="717"/>
        <v>568</v>
      </c>
      <c r="B5108" s="23">
        <f t="shared" si="718"/>
        <v>44585</v>
      </c>
      <c r="C5108" s="24">
        <v>16</v>
      </c>
      <c r="D5108" s="54" t="str">
        <f t="shared" si="710"/>
        <v>ASET</v>
      </c>
      <c r="E5108" s="178"/>
      <c r="F5108" s="179"/>
      <c r="G5108" s="177"/>
      <c r="H5108" s="177"/>
      <c r="I5108" s="169">
        <f t="shared" si="711"/>
        <v>0</v>
      </c>
      <c r="J5108" s="149" t="str" cm="1">
        <f t="array" ref="J5108">IF(ISERROR(INDEX('Non Compliance input'!$H$5:$H$156,MATCH(1,(A5108='Non Compliance input'!$A$5:$A$156)*(F5108&gt;='Non Compliance input'!$D$5:$D$156)*(E5108&lt;'Non Compliance input'!$E$5:$E$156)*('Non Compliance input'!$H$5:$H$156="Yes"),0))
),"","Yes")</f>
        <v/>
      </c>
      <c r="K5108" s="149">
        <f t="shared" si="712"/>
        <v>0</v>
      </c>
      <c r="L5108" s="162">
        <f t="shared" si="713"/>
        <v>0</v>
      </c>
      <c r="M5108" s="162" t="str" cm="1">
        <f t="array" ref="M5108">IF(ISERROR(INDEX('Non Compliance input'!$I$5:$I$156,MATCH(1,(A5108='Non Compliance input'!$A$5:$A$156)*(E5108&gt;='Non Compliance input'!$D$5:$D$156)*(F5108&lt;='Non Compliance input'!$E$5:$E$156)*('Non Compliance input'!$I$5:$I$156="Yes"),0))
),"","Yes")</f>
        <v/>
      </c>
      <c r="N5108" s="149" t="str">
        <f>IF(VLOOKUP($A5108,HourEndingOutage!$B$3:$F$746,5,0)="Outage","Outage","")</f>
        <v/>
      </c>
      <c r="O5108" s="18">
        <f t="shared" si="714"/>
        <v>0</v>
      </c>
      <c r="P5108" s="18" t="str">
        <f t="shared" si="715"/>
        <v/>
      </c>
      <c r="Q5108" s="18">
        <f t="shared" si="716"/>
        <v>0</v>
      </c>
      <c r="R5108" s="118"/>
    </row>
    <row r="5109" spans="1:18" x14ac:dyDescent="0.25">
      <c r="A5109" s="25">
        <f t="shared" si="717"/>
        <v>568</v>
      </c>
      <c r="B5109" s="23">
        <f t="shared" si="718"/>
        <v>44585</v>
      </c>
      <c r="C5109" s="24">
        <v>16</v>
      </c>
      <c r="D5109" s="54" t="str">
        <f t="shared" si="710"/>
        <v>ASET</v>
      </c>
      <c r="E5109" s="178"/>
      <c r="F5109" s="179"/>
      <c r="G5109" s="177"/>
      <c r="H5109" s="177"/>
      <c r="I5109" s="169">
        <f t="shared" si="711"/>
        <v>0</v>
      </c>
      <c r="J5109" s="149" t="str" cm="1">
        <f t="array" ref="J5109">IF(ISERROR(INDEX('Non Compliance input'!$H$5:$H$156,MATCH(1,(A5109='Non Compliance input'!$A$5:$A$156)*(F5109&gt;='Non Compliance input'!$D$5:$D$156)*(E5109&lt;'Non Compliance input'!$E$5:$E$156)*('Non Compliance input'!$H$5:$H$156="Yes"),0))
),"","Yes")</f>
        <v/>
      </c>
      <c r="K5109" s="149">
        <f t="shared" si="712"/>
        <v>0</v>
      </c>
      <c r="L5109" s="162">
        <f t="shared" si="713"/>
        <v>0</v>
      </c>
      <c r="M5109" s="162" t="str" cm="1">
        <f t="array" ref="M5109">IF(ISERROR(INDEX('Non Compliance input'!$I$5:$I$156,MATCH(1,(A5109='Non Compliance input'!$A$5:$A$156)*(E5109&gt;='Non Compliance input'!$D$5:$D$156)*(F5109&lt;='Non Compliance input'!$E$5:$E$156)*('Non Compliance input'!$I$5:$I$156="Yes"),0))
),"","Yes")</f>
        <v/>
      </c>
      <c r="N5109" s="149" t="str">
        <f>IF(VLOOKUP($A5109,HourEndingOutage!$B$3:$F$746,5,0)="Outage","Outage","")</f>
        <v/>
      </c>
      <c r="O5109" s="18">
        <f t="shared" si="714"/>
        <v>0</v>
      </c>
      <c r="P5109" s="18" t="str">
        <f t="shared" si="715"/>
        <v/>
      </c>
      <c r="Q5109" s="18">
        <f t="shared" si="716"/>
        <v>0</v>
      </c>
      <c r="R5109" s="118"/>
    </row>
    <row r="5110" spans="1:18" x14ac:dyDescent="0.25">
      <c r="A5110" s="25">
        <f t="shared" si="717"/>
        <v>568</v>
      </c>
      <c r="B5110" s="23">
        <f t="shared" si="718"/>
        <v>44585</v>
      </c>
      <c r="C5110" s="24">
        <v>16</v>
      </c>
      <c r="D5110" s="54" t="str">
        <f t="shared" si="710"/>
        <v>ASET</v>
      </c>
      <c r="E5110" s="178"/>
      <c r="F5110" s="179"/>
      <c r="G5110" s="177"/>
      <c r="H5110" s="177"/>
      <c r="I5110" s="169">
        <f t="shared" si="711"/>
        <v>0</v>
      </c>
      <c r="J5110" s="149" t="str" cm="1">
        <f t="array" ref="J5110">IF(ISERROR(INDEX('Non Compliance input'!$H$5:$H$156,MATCH(1,(A5110='Non Compliance input'!$A$5:$A$156)*(F5110&gt;='Non Compliance input'!$D$5:$D$156)*(E5110&lt;'Non Compliance input'!$E$5:$E$156)*('Non Compliance input'!$H$5:$H$156="Yes"),0))
),"","Yes")</f>
        <v/>
      </c>
      <c r="K5110" s="149">
        <f t="shared" si="712"/>
        <v>0</v>
      </c>
      <c r="L5110" s="162">
        <f t="shared" si="713"/>
        <v>0</v>
      </c>
      <c r="M5110" s="162" t="str" cm="1">
        <f t="array" ref="M5110">IF(ISERROR(INDEX('Non Compliance input'!$I$5:$I$156,MATCH(1,(A5110='Non Compliance input'!$A$5:$A$156)*(E5110&gt;='Non Compliance input'!$D$5:$D$156)*(F5110&lt;='Non Compliance input'!$E$5:$E$156)*('Non Compliance input'!$I$5:$I$156="Yes"),0))
),"","Yes")</f>
        <v/>
      </c>
      <c r="N5110" s="149" t="str">
        <f>IF(VLOOKUP($A5110,HourEndingOutage!$B$3:$F$746,5,0)="Outage","Outage","")</f>
        <v/>
      </c>
      <c r="O5110" s="18">
        <f t="shared" si="714"/>
        <v>0</v>
      </c>
      <c r="P5110" s="18" t="str">
        <f t="shared" si="715"/>
        <v/>
      </c>
      <c r="Q5110" s="18">
        <f t="shared" si="716"/>
        <v>0</v>
      </c>
      <c r="R5110" s="118"/>
    </row>
    <row r="5111" spans="1:18" x14ac:dyDescent="0.25">
      <c r="A5111" s="25">
        <f t="shared" si="717"/>
        <v>568</v>
      </c>
      <c r="B5111" s="23">
        <f t="shared" si="718"/>
        <v>44585</v>
      </c>
      <c r="C5111" s="24">
        <v>16</v>
      </c>
      <c r="D5111" s="54" t="str">
        <f t="shared" si="710"/>
        <v>ASET</v>
      </c>
      <c r="E5111" s="178"/>
      <c r="F5111" s="179"/>
      <c r="G5111" s="177"/>
      <c r="H5111" s="177"/>
      <c r="I5111" s="169">
        <f t="shared" si="711"/>
        <v>0</v>
      </c>
      <c r="J5111" s="149" t="str" cm="1">
        <f t="array" ref="J5111">IF(ISERROR(INDEX('Non Compliance input'!$H$5:$H$156,MATCH(1,(A5111='Non Compliance input'!$A$5:$A$156)*(F5111&gt;='Non Compliance input'!$D$5:$D$156)*(E5111&lt;'Non Compliance input'!$E$5:$E$156)*('Non Compliance input'!$H$5:$H$156="Yes"),0))
),"","Yes")</f>
        <v/>
      </c>
      <c r="K5111" s="149">
        <f t="shared" si="712"/>
        <v>0</v>
      </c>
      <c r="L5111" s="162">
        <f t="shared" si="713"/>
        <v>0</v>
      </c>
      <c r="M5111" s="162" t="str" cm="1">
        <f t="array" ref="M5111">IF(ISERROR(INDEX('Non Compliance input'!$I$5:$I$156,MATCH(1,(A5111='Non Compliance input'!$A$5:$A$156)*(E5111&gt;='Non Compliance input'!$D$5:$D$156)*(F5111&lt;='Non Compliance input'!$E$5:$E$156)*('Non Compliance input'!$I$5:$I$156="Yes"),0))
),"","Yes")</f>
        <v/>
      </c>
      <c r="N5111" s="149" t="str">
        <f>IF(VLOOKUP($A5111,HourEndingOutage!$B$3:$F$746,5,0)="Outage","Outage","")</f>
        <v/>
      </c>
      <c r="O5111" s="18">
        <f t="shared" si="714"/>
        <v>0</v>
      </c>
      <c r="P5111" s="18" t="str">
        <f t="shared" si="715"/>
        <v/>
      </c>
      <c r="Q5111" s="18">
        <f t="shared" si="716"/>
        <v>0</v>
      </c>
      <c r="R5111" s="118"/>
    </row>
    <row r="5112" spans="1:18" x14ac:dyDescent="0.25">
      <c r="A5112" s="25">
        <f t="shared" si="717"/>
        <v>568</v>
      </c>
      <c r="B5112" s="23">
        <f t="shared" si="718"/>
        <v>44585</v>
      </c>
      <c r="C5112" s="24">
        <v>16</v>
      </c>
      <c r="D5112" s="54" t="str">
        <f t="shared" si="710"/>
        <v>ASET</v>
      </c>
      <c r="E5112" s="178"/>
      <c r="F5112" s="179"/>
      <c r="G5112" s="177"/>
      <c r="H5112" s="177"/>
      <c r="I5112" s="169">
        <f t="shared" si="711"/>
        <v>0</v>
      </c>
      <c r="J5112" s="149" t="str" cm="1">
        <f t="array" ref="J5112">IF(ISERROR(INDEX('Non Compliance input'!$H$5:$H$156,MATCH(1,(A5112='Non Compliance input'!$A$5:$A$156)*(F5112&gt;='Non Compliance input'!$D$5:$D$156)*(E5112&lt;'Non Compliance input'!$E$5:$E$156)*('Non Compliance input'!$H$5:$H$156="Yes"),0))
),"","Yes")</f>
        <v/>
      </c>
      <c r="K5112" s="149">
        <f t="shared" si="712"/>
        <v>0</v>
      </c>
      <c r="L5112" s="162">
        <f t="shared" si="713"/>
        <v>0</v>
      </c>
      <c r="M5112" s="162" t="str" cm="1">
        <f t="array" ref="M5112">IF(ISERROR(INDEX('Non Compliance input'!$I$5:$I$156,MATCH(1,(A5112='Non Compliance input'!$A$5:$A$156)*(E5112&gt;='Non Compliance input'!$D$5:$D$156)*(F5112&lt;='Non Compliance input'!$E$5:$E$156)*('Non Compliance input'!$I$5:$I$156="Yes"),0))
),"","Yes")</f>
        <v/>
      </c>
      <c r="N5112" s="149" t="str">
        <f>IF(VLOOKUP($A5112,HourEndingOutage!$B$3:$F$746,5,0)="Outage","Outage","")</f>
        <v/>
      </c>
      <c r="O5112" s="18">
        <f t="shared" si="714"/>
        <v>0</v>
      </c>
      <c r="P5112" s="18" t="str">
        <f t="shared" si="715"/>
        <v/>
      </c>
      <c r="Q5112" s="18">
        <f t="shared" si="716"/>
        <v>0</v>
      </c>
      <c r="R5112" s="118"/>
    </row>
    <row r="5113" spans="1:18" x14ac:dyDescent="0.25">
      <c r="A5113" s="25">
        <f t="shared" si="717"/>
        <v>568</v>
      </c>
      <c r="B5113" s="23">
        <f t="shared" si="718"/>
        <v>44585</v>
      </c>
      <c r="C5113" s="24">
        <v>16</v>
      </c>
      <c r="D5113" s="54" t="str">
        <f t="shared" si="710"/>
        <v>ASET</v>
      </c>
      <c r="E5113" s="178"/>
      <c r="F5113" s="179"/>
      <c r="G5113" s="177"/>
      <c r="H5113" s="177"/>
      <c r="I5113" s="169">
        <f t="shared" si="711"/>
        <v>0</v>
      </c>
      <c r="J5113" s="149" t="str" cm="1">
        <f t="array" ref="J5113">IF(ISERROR(INDEX('Non Compliance input'!$H$5:$H$156,MATCH(1,(A5113='Non Compliance input'!$A$5:$A$156)*(F5113&gt;='Non Compliance input'!$D$5:$D$156)*(E5113&lt;'Non Compliance input'!$E$5:$E$156)*('Non Compliance input'!$H$5:$H$156="Yes"),0))
),"","Yes")</f>
        <v/>
      </c>
      <c r="K5113" s="149">
        <f t="shared" si="712"/>
        <v>0</v>
      </c>
      <c r="L5113" s="162">
        <f t="shared" si="713"/>
        <v>0</v>
      </c>
      <c r="M5113" s="162" t="str" cm="1">
        <f t="array" ref="M5113">IF(ISERROR(INDEX('Non Compliance input'!$I$5:$I$156,MATCH(1,(A5113='Non Compliance input'!$A$5:$A$156)*(E5113&gt;='Non Compliance input'!$D$5:$D$156)*(F5113&lt;='Non Compliance input'!$E$5:$E$156)*('Non Compliance input'!$I$5:$I$156="Yes"),0))
),"","Yes")</f>
        <v/>
      </c>
      <c r="N5113" s="149" t="str">
        <f>IF(VLOOKUP($A5113,HourEndingOutage!$B$3:$F$746,5,0)="Outage","Outage","")</f>
        <v/>
      </c>
      <c r="O5113" s="18">
        <f t="shared" si="714"/>
        <v>0</v>
      </c>
      <c r="P5113" s="18" t="str">
        <f t="shared" si="715"/>
        <v/>
      </c>
      <c r="Q5113" s="18">
        <f t="shared" si="716"/>
        <v>0</v>
      </c>
      <c r="R5113" s="118"/>
    </row>
    <row r="5114" spans="1:18" x14ac:dyDescent="0.25">
      <c r="A5114" s="25">
        <f t="shared" si="717"/>
        <v>568</v>
      </c>
      <c r="B5114" s="23">
        <f t="shared" si="718"/>
        <v>44585</v>
      </c>
      <c r="C5114" s="24">
        <v>16</v>
      </c>
      <c r="D5114" s="54" t="str">
        <f t="shared" si="710"/>
        <v>ASET</v>
      </c>
      <c r="E5114" s="178"/>
      <c r="F5114" s="179"/>
      <c r="G5114" s="177"/>
      <c r="H5114" s="177"/>
      <c r="I5114" s="169">
        <f t="shared" si="711"/>
        <v>0</v>
      </c>
      <c r="J5114" s="149" t="str" cm="1">
        <f t="array" ref="J5114">IF(ISERROR(INDEX('Non Compliance input'!$H$5:$H$156,MATCH(1,(A5114='Non Compliance input'!$A$5:$A$156)*(F5114&gt;='Non Compliance input'!$D$5:$D$156)*(E5114&lt;'Non Compliance input'!$E$5:$E$156)*('Non Compliance input'!$H$5:$H$156="Yes"),0))
),"","Yes")</f>
        <v/>
      </c>
      <c r="K5114" s="149">
        <f t="shared" si="712"/>
        <v>0</v>
      </c>
      <c r="L5114" s="162">
        <f t="shared" si="713"/>
        <v>0</v>
      </c>
      <c r="M5114" s="162" t="str" cm="1">
        <f t="array" ref="M5114">IF(ISERROR(INDEX('Non Compliance input'!$I$5:$I$156,MATCH(1,(A5114='Non Compliance input'!$A$5:$A$156)*(E5114&gt;='Non Compliance input'!$D$5:$D$156)*(F5114&lt;='Non Compliance input'!$E$5:$E$156)*('Non Compliance input'!$I$5:$I$156="Yes"),0))
),"","Yes")</f>
        <v/>
      </c>
      <c r="N5114" s="149" t="str">
        <f>IF(VLOOKUP($A5114,HourEndingOutage!$B$3:$F$746,5,0)="Outage","Outage","")</f>
        <v/>
      </c>
      <c r="O5114" s="18">
        <f t="shared" si="714"/>
        <v>0</v>
      </c>
      <c r="P5114" s="18" t="str">
        <f t="shared" si="715"/>
        <v/>
      </c>
      <c r="Q5114" s="18">
        <f t="shared" si="716"/>
        <v>0</v>
      </c>
      <c r="R5114" s="118"/>
    </row>
    <row r="5115" spans="1:18" x14ac:dyDescent="0.25">
      <c r="A5115" s="25">
        <f t="shared" si="717"/>
        <v>569</v>
      </c>
      <c r="B5115" s="23">
        <f t="shared" si="718"/>
        <v>44585</v>
      </c>
      <c r="C5115" s="24">
        <v>17</v>
      </c>
      <c r="D5115" s="54" t="str">
        <f t="shared" si="710"/>
        <v>ASET</v>
      </c>
      <c r="E5115" s="178"/>
      <c r="F5115" s="179"/>
      <c r="G5115" s="177"/>
      <c r="H5115" s="177"/>
      <c r="I5115" s="169">
        <f t="shared" si="711"/>
        <v>0</v>
      </c>
      <c r="J5115" s="149" t="str" cm="1">
        <f t="array" ref="J5115">IF(ISERROR(INDEX('Non Compliance input'!$H$5:$H$156,MATCH(1,(A5115='Non Compliance input'!$A$5:$A$156)*(F5115&gt;='Non Compliance input'!$D$5:$D$156)*(E5115&lt;'Non Compliance input'!$E$5:$E$156)*('Non Compliance input'!$H$5:$H$156="Yes"),0))
),"","Yes")</f>
        <v/>
      </c>
      <c r="K5115" s="149">
        <f t="shared" si="712"/>
        <v>0</v>
      </c>
      <c r="L5115" s="162">
        <f t="shared" si="713"/>
        <v>0</v>
      </c>
      <c r="M5115" s="162" t="str" cm="1">
        <f t="array" ref="M5115">IF(ISERROR(INDEX('Non Compliance input'!$I$5:$I$156,MATCH(1,(A5115='Non Compliance input'!$A$5:$A$156)*(E5115&gt;='Non Compliance input'!$D$5:$D$156)*(F5115&lt;='Non Compliance input'!$E$5:$E$156)*('Non Compliance input'!$I$5:$I$156="Yes"),0))
),"","Yes")</f>
        <v/>
      </c>
      <c r="N5115" s="149" t="str">
        <f>IF(VLOOKUP($A5115,HourEndingOutage!$B$3:$F$746,5,0)="Outage","Outage","")</f>
        <v/>
      </c>
      <c r="O5115" s="18">
        <f t="shared" si="714"/>
        <v>0</v>
      </c>
      <c r="P5115" s="18" t="str">
        <f t="shared" si="715"/>
        <v/>
      </c>
      <c r="Q5115" s="18">
        <f t="shared" si="716"/>
        <v>0</v>
      </c>
      <c r="R5115" s="118"/>
    </row>
    <row r="5116" spans="1:18" x14ac:dyDescent="0.25">
      <c r="A5116" s="25">
        <f t="shared" si="717"/>
        <v>569</v>
      </c>
      <c r="B5116" s="23">
        <f t="shared" si="718"/>
        <v>44585</v>
      </c>
      <c r="C5116" s="24">
        <v>17</v>
      </c>
      <c r="D5116" s="54" t="str">
        <f t="shared" si="710"/>
        <v>ASET</v>
      </c>
      <c r="E5116" s="178"/>
      <c r="F5116" s="179"/>
      <c r="G5116" s="177"/>
      <c r="H5116" s="177"/>
      <c r="I5116" s="169">
        <f t="shared" si="711"/>
        <v>0</v>
      </c>
      <c r="J5116" s="149" t="str" cm="1">
        <f t="array" ref="J5116">IF(ISERROR(INDEX('Non Compliance input'!$H$5:$H$156,MATCH(1,(A5116='Non Compliance input'!$A$5:$A$156)*(F5116&gt;='Non Compliance input'!$D$5:$D$156)*(E5116&lt;'Non Compliance input'!$E$5:$E$156)*('Non Compliance input'!$H$5:$H$156="Yes"),0))
),"","Yes")</f>
        <v/>
      </c>
      <c r="K5116" s="149">
        <f t="shared" si="712"/>
        <v>0</v>
      </c>
      <c r="L5116" s="162">
        <f t="shared" si="713"/>
        <v>0</v>
      </c>
      <c r="M5116" s="162" t="str" cm="1">
        <f t="array" ref="M5116">IF(ISERROR(INDEX('Non Compliance input'!$I$5:$I$156,MATCH(1,(A5116='Non Compliance input'!$A$5:$A$156)*(E5116&gt;='Non Compliance input'!$D$5:$D$156)*(F5116&lt;='Non Compliance input'!$E$5:$E$156)*('Non Compliance input'!$I$5:$I$156="Yes"),0))
),"","Yes")</f>
        <v/>
      </c>
      <c r="N5116" s="149" t="str">
        <f>IF(VLOOKUP($A5116,HourEndingOutage!$B$3:$F$746,5,0)="Outage","Outage","")</f>
        <v/>
      </c>
      <c r="O5116" s="18">
        <f t="shared" si="714"/>
        <v>0</v>
      </c>
      <c r="P5116" s="18" t="str">
        <f t="shared" si="715"/>
        <v/>
      </c>
      <c r="Q5116" s="18">
        <f t="shared" si="716"/>
        <v>0</v>
      </c>
      <c r="R5116" s="118"/>
    </row>
    <row r="5117" spans="1:18" x14ac:dyDescent="0.25">
      <c r="A5117" s="25">
        <f t="shared" si="717"/>
        <v>569</v>
      </c>
      <c r="B5117" s="23">
        <f t="shared" si="718"/>
        <v>44585</v>
      </c>
      <c r="C5117" s="24">
        <v>17</v>
      </c>
      <c r="D5117" s="54" t="str">
        <f t="shared" si="710"/>
        <v>ASET</v>
      </c>
      <c r="E5117" s="178"/>
      <c r="F5117" s="179"/>
      <c r="G5117" s="177"/>
      <c r="H5117" s="177"/>
      <c r="I5117" s="169">
        <f t="shared" si="711"/>
        <v>0</v>
      </c>
      <c r="J5117" s="149" t="str" cm="1">
        <f t="array" ref="J5117">IF(ISERROR(INDEX('Non Compliance input'!$H$5:$H$156,MATCH(1,(A5117='Non Compliance input'!$A$5:$A$156)*(F5117&gt;='Non Compliance input'!$D$5:$D$156)*(E5117&lt;'Non Compliance input'!$E$5:$E$156)*('Non Compliance input'!$H$5:$H$156="Yes"),0))
),"","Yes")</f>
        <v/>
      </c>
      <c r="K5117" s="149">
        <f t="shared" si="712"/>
        <v>0</v>
      </c>
      <c r="L5117" s="162">
        <f t="shared" si="713"/>
        <v>0</v>
      </c>
      <c r="M5117" s="162" t="str" cm="1">
        <f t="array" ref="M5117">IF(ISERROR(INDEX('Non Compliance input'!$I$5:$I$156,MATCH(1,(A5117='Non Compliance input'!$A$5:$A$156)*(E5117&gt;='Non Compliance input'!$D$5:$D$156)*(F5117&lt;='Non Compliance input'!$E$5:$E$156)*('Non Compliance input'!$I$5:$I$156="Yes"),0))
),"","Yes")</f>
        <v/>
      </c>
      <c r="N5117" s="149" t="str">
        <f>IF(VLOOKUP($A5117,HourEndingOutage!$B$3:$F$746,5,0)="Outage","Outage","")</f>
        <v/>
      </c>
      <c r="O5117" s="18">
        <f t="shared" si="714"/>
        <v>0</v>
      </c>
      <c r="P5117" s="18" t="str">
        <f t="shared" si="715"/>
        <v/>
      </c>
      <c r="Q5117" s="18">
        <f t="shared" si="716"/>
        <v>0</v>
      </c>
      <c r="R5117" s="118"/>
    </row>
    <row r="5118" spans="1:18" x14ac:dyDescent="0.25">
      <c r="A5118" s="25">
        <f t="shared" si="717"/>
        <v>569</v>
      </c>
      <c r="B5118" s="23">
        <f t="shared" si="718"/>
        <v>44585</v>
      </c>
      <c r="C5118" s="24">
        <v>17</v>
      </c>
      <c r="D5118" s="54" t="str">
        <f t="shared" si="710"/>
        <v>ASET</v>
      </c>
      <c r="E5118" s="178"/>
      <c r="F5118" s="179"/>
      <c r="G5118" s="177"/>
      <c r="H5118" s="177"/>
      <c r="I5118" s="169">
        <f t="shared" si="711"/>
        <v>0</v>
      </c>
      <c r="J5118" s="149" t="str" cm="1">
        <f t="array" ref="J5118">IF(ISERROR(INDEX('Non Compliance input'!$H$5:$H$156,MATCH(1,(A5118='Non Compliance input'!$A$5:$A$156)*(F5118&gt;='Non Compliance input'!$D$5:$D$156)*(E5118&lt;'Non Compliance input'!$E$5:$E$156)*('Non Compliance input'!$H$5:$H$156="Yes"),0))
),"","Yes")</f>
        <v/>
      </c>
      <c r="K5118" s="149">
        <f t="shared" si="712"/>
        <v>0</v>
      </c>
      <c r="L5118" s="162">
        <f t="shared" si="713"/>
        <v>0</v>
      </c>
      <c r="M5118" s="162" t="str" cm="1">
        <f t="array" ref="M5118">IF(ISERROR(INDEX('Non Compliance input'!$I$5:$I$156,MATCH(1,(A5118='Non Compliance input'!$A$5:$A$156)*(E5118&gt;='Non Compliance input'!$D$5:$D$156)*(F5118&lt;='Non Compliance input'!$E$5:$E$156)*('Non Compliance input'!$I$5:$I$156="Yes"),0))
),"","Yes")</f>
        <v/>
      </c>
      <c r="N5118" s="149" t="str">
        <f>IF(VLOOKUP($A5118,HourEndingOutage!$B$3:$F$746,5,0)="Outage","Outage","")</f>
        <v/>
      </c>
      <c r="O5118" s="18">
        <f t="shared" si="714"/>
        <v>0</v>
      </c>
      <c r="P5118" s="18" t="str">
        <f t="shared" si="715"/>
        <v/>
      </c>
      <c r="Q5118" s="18">
        <f t="shared" si="716"/>
        <v>0</v>
      </c>
      <c r="R5118" s="118"/>
    </row>
    <row r="5119" spans="1:18" x14ac:dyDescent="0.25">
      <c r="A5119" s="25">
        <f t="shared" si="717"/>
        <v>569</v>
      </c>
      <c r="B5119" s="23">
        <f t="shared" si="718"/>
        <v>44585</v>
      </c>
      <c r="C5119" s="24">
        <v>17</v>
      </c>
      <c r="D5119" s="54" t="str">
        <f t="shared" si="710"/>
        <v>ASET</v>
      </c>
      <c r="E5119" s="178"/>
      <c r="F5119" s="179"/>
      <c r="G5119" s="177"/>
      <c r="H5119" s="177"/>
      <c r="I5119" s="169">
        <f t="shared" si="711"/>
        <v>0</v>
      </c>
      <c r="J5119" s="149" t="str" cm="1">
        <f t="array" ref="J5119">IF(ISERROR(INDEX('Non Compliance input'!$H$5:$H$156,MATCH(1,(A5119='Non Compliance input'!$A$5:$A$156)*(F5119&gt;='Non Compliance input'!$D$5:$D$156)*(E5119&lt;'Non Compliance input'!$E$5:$E$156)*('Non Compliance input'!$H$5:$H$156="Yes"),0))
),"","Yes")</f>
        <v/>
      </c>
      <c r="K5119" s="149">
        <f t="shared" si="712"/>
        <v>0</v>
      </c>
      <c r="L5119" s="162">
        <f t="shared" si="713"/>
        <v>0</v>
      </c>
      <c r="M5119" s="162" t="str" cm="1">
        <f t="array" ref="M5119">IF(ISERROR(INDEX('Non Compliance input'!$I$5:$I$156,MATCH(1,(A5119='Non Compliance input'!$A$5:$A$156)*(E5119&gt;='Non Compliance input'!$D$5:$D$156)*(F5119&lt;='Non Compliance input'!$E$5:$E$156)*('Non Compliance input'!$I$5:$I$156="Yes"),0))
),"","Yes")</f>
        <v/>
      </c>
      <c r="N5119" s="149" t="str">
        <f>IF(VLOOKUP($A5119,HourEndingOutage!$B$3:$F$746,5,0)="Outage","Outage","")</f>
        <v/>
      </c>
      <c r="O5119" s="18">
        <f t="shared" si="714"/>
        <v>0</v>
      </c>
      <c r="P5119" s="18" t="str">
        <f t="shared" si="715"/>
        <v/>
      </c>
      <c r="Q5119" s="18">
        <f t="shared" si="716"/>
        <v>0</v>
      </c>
      <c r="R5119" s="118"/>
    </row>
    <row r="5120" spans="1:18" x14ac:dyDescent="0.25">
      <c r="A5120" s="25">
        <f t="shared" si="717"/>
        <v>569</v>
      </c>
      <c r="B5120" s="23">
        <f t="shared" si="718"/>
        <v>44585</v>
      </c>
      <c r="C5120" s="24">
        <v>17</v>
      </c>
      <c r="D5120" s="54" t="str">
        <f t="shared" si="710"/>
        <v>ASET</v>
      </c>
      <c r="E5120" s="178"/>
      <c r="F5120" s="179"/>
      <c r="G5120" s="177"/>
      <c r="H5120" s="177"/>
      <c r="I5120" s="169">
        <f t="shared" si="711"/>
        <v>0</v>
      </c>
      <c r="J5120" s="149" t="str" cm="1">
        <f t="array" ref="J5120">IF(ISERROR(INDEX('Non Compliance input'!$H$5:$H$156,MATCH(1,(A5120='Non Compliance input'!$A$5:$A$156)*(F5120&gt;='Non Compliance input'!$D$5:$D$156)*(E5120&lt;'Non Compliance input'!$E$5:$E$156)*('Non Compliance input'!$H$5:$H$156="Yes"),0))
),"","Yes")</f>
        <v/>
      </c>
      <c r="K5120" s="149">
        <f t="shared" si="712"/>
        <v>0</v>
      </c>
      <c r="L5120" s="162">
        <f t="shared" si="713"/>
        <v>0</v>
      </c>
      <c r="M5120" s="162" t="str" cm="1">
        <f t="array" ref="M5120">IF(ISERROR(INDEX('Non Compliance input'!$I$5:$I$156,MATCH(1,(A5120='Non Compliance input'!$A$5:$A$156)*(E5120&gt;='Non Compliance input'!$D$5:$D$156)*(F5120&lt;='Non Compliance input'!$E$5:$E$156)*('Non Compliance input'!$I$5:$I$156="Yes"),0))
),"","Yes")</f>
        <v/>
      </c>
      <c r="N5120" s="149" t="str">
        <f>IF(VLOOKUP($A5120,HourEndingOutage!$B$3:$F$746,5,0)="Outage","Outage","")</f>
        <v/>
      </c>
      <c r="O5120" s="18">
        <f t="shared" si="714"/>
        <v>0</v>
      </c>
      <c r="P5120" s="18" t="str">
        <f t="shared" si="715"/>
        <v/>
      </c>
      <c r="Q5120" s="18">
        <f t="shared" si="716"/>
        <v>0</v>
      </c>
      <c r="R5120" s="118"/>
    </row>
    <row r="5121" spans="1:18" x14ac:dyDescent="0.25">
      <c r="A5121" s="25">
        <f t="shared" si="717"/>
        <v>569</v>
      </c>
      <c r="B5121" s="23">
        <f t="shared" si="718"/>
        <v>44585</v>
      </c>
      <c r="C5121" s="24">
        <v>17</v>
      </c>
      <c r="D5121" s="54" t="str">
        <f t="shared" si="710"/>
        <v>ASET</v>
      </c>
      <c r="E5121" s="178"/>
      <c r="F5121" s="179"/>
      <c r="G5121" s="177"/>
      <c r="H5121" s="177"/>
      <c r="I5121" s="169">
        <f t="shared" si="711"/>
        <v>0</v>
      </c>
      <c r="J5121" s="149" t="str" cm="1">
        <f t="array" ref="J5121">IF(ISERROR(INDEX('Non Compliance input'!$H$5:$H$156,MATCH(1,(A5121='Non Compliance input'!$A$5:$A$156)*(F5121&gt;='Non Compliance input'!$D$5:$D$156)*(E5121&lt;'Non Compliance input'!$E$5:$E$156)*('Non Compliance input'!$H$5:$H$156="Yes"),0))
),"","Yes")</f>
        <v/>
      </c>
      <c r="K5121" s="149">
        <f t="shared" si="712"/>
        <v>0</v>
      </c>
      <c r="L5121" s="162">
        <f t="shared" si="713"/>
        <v>0</v>
      </c>
      <c r="M5121" s="162" t="str" cm="1">
        <f t="array" ref="M5121">IF(ISERROR(INDEX('Non Compliance input'!$I$5:$I$156,MATCH(1,(A5121='Non Compliance input'!$A$5:$A$156)*(E5121&gt;='Non Compliance input'!$D$5:$D$156)*(F5121&lt;='Non Compliance input'!$E$5:$E$156)*('Non Compliance input'!$I$5:$I$156="Yes"),0))
),"","Yes")</f>
        <v/>
      </c>
      <c r="N5121" s="149" t="str">
        <f>IF(VLOOKUP($A5121,HourEndingOutage!$B$3:$F$746,5,0)="Outage","Outage","")</f>
        <v/>
      </c>
      <c r="O5121" s="18">
        <f t="shared" si="714"/>
        <v>0</v>
      </c>
      <c r="P5121" s="18" t="str">
        <f t="shared" si="715"/>
        <v/>
      </c>
      <c r="Q5121" s="18">
        <f t="shared" si="716"/>
        <v>0</v>
      </c>
      <c r="R5121" s="118"/>
    </row>
    <row r="5122" spans="1:18" x14ac:dyDescent="0.25">
      <c r="A5122" s="25">
        <f t="shared" si="717"/>
        <v>569</v>
      </c>
      <c r="B5122" s="23">
        <f t="shared" si="718"/>
        <v>44585</v>
      </c>
      <c r="C5122" s="24">
        <v>17</v>
      </c>
      <c r="D5122" s="54" t="str">
        <f t="shared" ref="D5122:D5185" si="719">Unit</f>
        <v>ASET</v>
      </c>
      <c r="E5122" s="178"/>
      <c r="F5122" s="179"/>
      <c r="G5122" s="177"/>
      <c r="H5122" s="177"/>
      <c r="I5122" s="169">
        <f t="shared" si="711"/>
        <v>0</v>
      </c>
      <c r="J5122" s="149" t="str" cm="1">
        <f t="array" ref="J5122">IF(ISERROR(INDEX('Non Compliance input'!$H$5:$H$156,MATCH(1,(A5122='Non Compliance input'!$A$5:$A$156)*(F5122&gt;='Non Compliance input'!$D$5:$D$156)*(E5122&lt;'Non Compliance input'!$E$5:$E$156)*('Non Compliance input'!$H$5:$H$156="Yes"),0))
),"","Yes")</f>
        <v/>
      </c>
      <c r="K5122" s="149">
        <f t="shared" si="712"/>
        <v>0</v>
      </c>
      <c r="L5122" s="162">
        <f t="shared" si="713"/>
        <v>0</v>
      </c>
      <c r="M5122" s="162" t="str" cm="1">
        <f t="array" ref="M5122">IF(ISERROR(INDEX('Non Compliance input'!$I$5:$I$156,MATCH(1,(A5122='Non Compliance input'!$A$5:$A$156)*(E5122&gt;='Non Compliance input'!$D$5:$D$156)*(F5122&lt;='Non Compliance input'!$E$5:$E$156)*('Non Compliance input'!$I$5:$I$156="Yes"),0))
),"","Yes")</f>
        <v/>
      </c>
      <c r="N5122" s="149" t="str">
        <f>IF(VLOOKUP($A5122,HourEndingOutage!$B$3:$F$746,5,0)="Outage","Outage","")</f>
        <v/>
      </c>
      <c r="O5122" s="18">
        <f t="shared" si="714"/>
        <v>0</v>
      </c>
      <c r="P5122" s="18" t="str">
        <f t="shared" si="715"/>
        <v/>
      </c>
      <c r="Q5122" s="18">
        <f t="shared" si="716"/>
        <v>0</v>
      </c>
      <c r="R5122" s="118"/>
    </row>
    <row r="5123" spans="1:18" x14ac:dyDescent="0.25">
      <c r="A5123" s="25">
        <f t="shared" si="717"/>
        <v>569</v>
      </c>
      <c r="B5123" s="23">
        <f t="shared" si="718"/>
        <v>44585</v>
      </c>
      <c r="C5123" s="24">
        <v>17</v>
      </c>
      <c r="D5123" s="54" t="str">
        <f t="shared" si="719"/>
        <v>ASET</v>
      </c>
      <c r="E5123" s="178"/>
      <c r="F5123" s="179"/>
      <c r="G5123" s="177"/>
      <c r="H5123" s="177"/>
      <c r="I5123" s="169">
        <f t="shared" ref="I5123:I5186" si="720">IF(AND(LEN(E5123)&gt;2,LEN(F5123)&gt;2)=TRUE,(ROUND((F5123-E5123)*1440,0)),0)</f>
        <v>0</v>
      </c>
      <c r="J5123" s="149" t="str" cm="1">
        <f t="array" ref="J5123">IF(ISERROR(INDEX('Non Compliance input'!$H$5:$H$156,MATCH(1,(A5123='Non Compliance input'!$A$5:$A$156)*(F5123&gt;='Non Compliance input'!$D$5:$D$156)*(E5123&lt;'Non Compliance input'!$E$5:$E$156)*('Non Compliance input'!$H$5:$H$156="Yes"),0))
),"","Yes")</f>
        <v/>
      </c>
      <c r="K5123" s="149">
        <f t="shared" ref="K5123:K5186" si="721">IF(J5123="Yes",0,MIN(H5123,G5123,IF(H5123="",0,Contract_Volume)))</f>
        <v>0</v>
      </c>
      <c r="L5123" s="162">
        <f t="shared" ref="L5123:L5186" si="722">IF(J5123="Yes",0,(MIN(H5123,G5123)*(I5123/60)))</f>
        <v>0</v>
      </c>
      <c r="M5123" s="162" t="str" cm="1">
        <f t="array" ref="M5123">IF(ISERROR(INDEX('Non Compliance input'!$I$5:$I$156,MATCH(1,(A5123='Non Compliance input'!$A$5:$A$156)*(E5123&gt;='Non Compliance input'!$D$5:$D$156)*(F5123&lt;='Non Compliance input'!$E$5:$E$156)*('Non Compliance input'!$I$5:$I$156="Yes"),0))
),"","Yes")</f>
        <v/>
      </c>
      <c r="N5123" s="149" t="str">
        <f>IF(VLOOKUP($A5123,HourEndingOutage!$B$3:$F$746,5,0)="Outage","Outage","")</f>
        <v/>
      </c>
      <c r="O5123" s="18">
        <f t="shared" ref="O5123:O5186" si="723">IF(OR(M5123="Yes",N5123="Outage"),0,(K5123*(I5123/60))*Arming)</f>
        <v>0</v>
      </c>
      <c r="P5123" s="18" t="str">
        <f t="shared" ref="P5123:P5186" si="724">IF(ISERROR(VLOOKUP($A5123,FTShour,1,0)),"","Yes")</f>
        <v/>
      </c>
      <c r="Q5123" s="18">
        <f t="shared" si="716"/>
        <v>0</v>
      </c>
      <c r="R5123" s="118"/>
    </row>
    <row r="5124" spans="1:18" x14ac:dyDescent="0.25">
      <c r="A5124" s="25">
        <f t="shared" si="717"/>
        <v>570</v>
      </c>
      <c r="B5124" s="23">
        <f t="shared" si="718"/>
        <v>44585</v>
      </c>
      <c r="C5124" s="24">
        <v>18</v>
      </c>
      <c r="D5124" s="54" t="str">
        <f t="shared" si="719"/>
        <v>ASET</v>
      </c>
      <c r="E5124" s="178"/>
      <c r="F5124" s="179"/>
      <c r="G5124" s="177"/>
      <c r="H5124" s="177"/>
      <c r="I5124" s="169">
        <f t="shared" si="720"/>
        <v>0</v>
      </c>
      <c r="J5124" s="149" t="str" cm="1">
        <f t="array" ref="J5124">IF(ISERROR(INDEX('Non Compliance input'!$H$5:$H$156,MATCH(1,(A5124='Non Compliance input'!$A$5:$A$156)*(F5124&gt;='Non Compliance input'!$D$5:$D$156)*(E5124&lt;'Non Compliance input'!$E$5:$E$156)*('Non Compliance input'!$H$5:$H$156="Yes"),0))
),"","Yes")</f>
        <v/>
      </c>
      <c r="K5124" s="149">
        <f t="shared" si="721"/>
        <v>0</v>
      </c>
      <c r="L5124" s="162">
        <f t="shared" si="722"/>
        <v>0</v>
      </c>
      <c r="M5124" s="162" t="str" cm="1">
        <f t="array" ref="M5124">IF(ISERROR(INDEX('Non Compliance input'!$I$5:$I$156,MATCH(1,(A5124='Non Compliance input'!$A$5:$A$156)*(E5124&gt;='Non Compliance input'!$D$5:$D$156)*(F5124&lt;='Non Compliance input'!$E$5:$E$156)*('Non Compliance input'!$I$5:$I$156="Yes"),0))
),"","Yes")</f>
        <v/>
      </c>
      <c r="N5124" s="149" t="str">
        <f>IF(VLOOKUP($A5124,HourEndingOutage!$B$3:$F$746,5,0)="Outage","Outage","")</f>
        <v/>
      </c>
      <c r="O5124" s="18">
        <f t="shared" si="723"/>
        <v>0</v>
      </c>
      <c r="P5124" s="18" t="str">
        <f t="shared" si="724"/>
        <v/>
      </c>
      <c r="Q5124" s="18">
        <f t="shared" ref="Q5124:Q5187" si="725">IF(P5124="Yes",-O5124,0)</f>
        <v>0</v>
      </c>
      <c r="R5124" s="118"/>
    </row>
    <row r="5125" spans="1:18" x14ac:dyDescent="0.25">
      <c r="A5125" s="25">
        <f t="shared" si="717"/>
        <v>570</v>
      </c>
      <c r="B5125" s="23">
        <f t="shared" si="718"/>
        <v>44585</v>
      </c>
      <c r="C5125" s="24">
        <v>18</v>
      </c>
      <c r="D5125" s="54" t="str">
        <f t="shared" si="719"/>
        <v>ASET</v>
      </c>
      <c r="E5125" s="178"/>
      <c r="F5125" s="179"/>
      <c r="G5125" s="177"/>
      <c r="H5125" s="177"/>
      <c r="I5125" s="169">
        <f t="shared" si="720"/>
        <v>0</v>
      </c>
      <c r="J5125" s="149" t="str" cm="1">
        <f t="array" ref="J5125">IF(ISERROR(INDEX('Non Compliance input'!$H$5:$H$156,MATCH(1,(A5125='Non Compliance input'!$A$5:$A$156)*(F5125&gt;='Non Compliance input'!$D$5:$D$156)*(E5125&lt;'Non Compliance input'!$E$5:$E$156)*('Non Compliance input'!$H$5:$H$156="Yes"),0))
),"","Yes")</f>
        <v/>
      </c>
      <c r="K5125" s="149">
        <f t="shared" si="721"/>
        <v>0</v>
      </c>
      <c r="L5125" s="162">
        <f t="shared" si="722"/>
        <v>0</v>
      </c>
      <c r="M5125" s="162" t="str" cm="1">
        <f t="array" ref="M5125">IF(ISERROR(INDEX('Non Compliance input'!$I$5:$I$156,MATCH(1,(A5125='Non Compliance input'!$A$5:$A$156)*(E5125&gt;='Non Compliance input'!$D$5:$D$156)*(F5125&lt;='Non Compliance input'!$E$5:$E$156)*('Non Compliance input'!$I$5:$I$156="Yes"),0))
),"","Yes")</f>
        <v/>
      </c>
      <c r="N5125" s="149" t="str">
        <f>IF(VLOOKUP($A5125,HourEndingOutage!$B$3:$F$746,5,0)="Outage","Outage","")</f>
        <v/>
      </c>
      <c r="O5125" s="18">
        <f t="shared" si="723"/>
        <v>0</v>
      </c>
      <c r="P5125" s="18" t="str">
        <f t="shared" si="724"/>
        <v/>
      </c>
      <c r="Q5125" s="18">
        <f t="shared" si="725"/>
        <v>0</v>
      </c>
      <c r="R5125" s="118"/>
    </row>
    <row r="5126" spans="1:18" x14ac:dyDescent="0.25">
      <c r="A5126" s="25">
        <f t="shared" si="717"/>
        <v>570</v>
      </c>
      <c r="B5126" s="23">
        <f t="shared" si="718"/>
        <v>44585</v>
      </c>
      <c r="C5126" s="24">
        <v>18</v>
      </c>
      <c r="D5126" s="54" t="str">
        <f t="shared" si="719"/>
        <v>ASET</v>
      </c>
      <c r="E5126" s="178"/>
      <c r="F5126" s="179"/>
      <c r="G5126" s="177"/>
      <c r="H5126" s="177"/>
      <c r="I5126" s="169">
        <f t="shared" si="720"/>
        <v>0</v>
      </c>
      <c r="J5126" s="149" t="str" cm="1">
        <f t="array" ref="J5126">IF(ISERROR(INDEX('Non Compliance input'!$H$5:$H$156,MATCH(1,(A5126='Non Compliance input'!$A$5:$A$156)*(F5126&gt;='Non Compliance input'!$D$5:$D$156)*(E5126&lt;'Non Compliance input'!$E$5:$E$156)*('Non Compliance input'!$H$5:$H$156="Yes"),0))
),"","Yes")</f>
        <v/>
      </c>
      <c r="K5126" s="149">
        <f t="shared" si="721"/>
        <v>0</v>
      </c>
      <c r="L5126" s="162">
        <f t="shared" si="722"/>
        <v>0</v>
      </c>
      <c r="M5126" s="162" t="str" cm="1">
        <f t="array" ref="M5126">IF(ISERROR(INDEX('Non Compliance input'!$I$5:$I$156,MATCH(1,(A5126='Non Compliance input'!$A$5:$A$156)*(E5126&gt;='Non Compliance input'!$D$5:$D$156)*(F5126&lt;='Non Compliance input'!$E$5:$E$156)*('Non Compliance input'!$I$5:$I$156="Yes"),0))
),"","Yes")</f>
        <v/>
      </c>
      <c r="N5126" s="149" t="str">
        <f>IF(VLOOKUP($A5126,HourEndingOutage!$B$3:$F$746,5,0)="Outage","Outage","")</f>
        <v/>
      </c>
      <c r="O5126" s="18">
        <f t="shared" si="723"/>
        <v>0</v>
      </c>
      <c r="P5126" s="18" t="str">
        <f t="shared" si="724"/>
        <v/>
      </c>
      <c r="Q5126" s="18">
        <f t="shared" si="725"/>
        <v>0</v>
      </c>
      <c r="R5126" s="118"/>
    </row>
    <row r="5127" spans="1:18" x14ac:dyDescent="0.25">
      <c r="A5127" s="25">
        <f t="shared" si="717"/>
        <v>570</v>
      </c>
      <c r="B5127" s="23">
        <f t="shared" si="718"/>
        <v>44585</v>
      </c>
      <c r="C5127" s="24">
        <v>18</v>
      </c>
      <c r="D5127" s="54" t="str">
        <f t="shared" si="719"/>
        <v>ASET</v>
      </c>
      <c r="E5127" s="178"/>
      <c r="F5127" s="179"/>
      <c r="G5127" s="177"/>
      <c r="H5127" s="177"/>
      <c r="I5127" s="169">
        <f t="shared" si="720"/>
        <v>0</v>
      </c>
      <c r="J5127" s="149" t="str" cm="1">
        <f t="array" ref="J5127">IF(ISERROR(INDEX('Non Compliance input'!$H$5:$H$156,MATCH(1,(A5127='Non Compliance input'!$A$5:$A$156)*(F5127&gt;='Non Compliance input'!$D$5:$D$156)*(E5127&lt;'Non Compliance input'!$E$5:$E$156)*('Non Compliance input'!$H$5:$H$156="Yes"),0))
),"","Yes")</f>
        <v/>
      </c>
      <c r="K5127" s="149">
        <f t="shared" si="721"/>
        <v>0</v>
      </c>
      <c r="L5127" s="162">
        <f t="shared" si="722"/>
        <v>0</v>
      </c>
      <c r="M5127" s="162" t="str" cm="1">
        <f t="array" ref="M5127">IF(ISERROR(INDEX('Non Compliance input'!$I$5:$I$156,MATCH(1,(A5127='Non Compliance input'!$A$5:$A$156)*(E5127&gt;='Non Compliance input'!$D$5:$D$156)*(F5127&lt;='Non Compliance input'!$E$5:$E$156)*('Non Compliance input'!$I$5:$I$156="Yes"),0))
),"","Yes")</f>
        <v/>
      </c>
      <c r="N5127" s="149" t="str">
        <f>IF(VLOOKUP($A5127,HourEndingOutage!$B$3:$F$746,5,0)="Outage","Outage","")</f>
        <v/>
      </c>
      <c r="O5127" s="18">
        <f t="shared" si="723"/>
        <v>0</v>
      </c>
      <c r="P5127" s="18" t="str">
        <f t="shared" si="724"/>
        <v/>
      </c>
      <c r="Q5127" s="18">
        <f t="shared" si="725"/>
        <v>0</v>
      </c>
      <c r="R5127" s="118"/>
    </row>
    <row r="5128" spans="1:18" x14ac:dyDescent="0.25">
      <c r="A5128" s="25">
        <f t="shared" si="717"/>
        <v>570</v>
      </c>
      <c r="B5128" s="23">
        <f t="shared" si="718"/>
        <v>44585</v>
      </c>
      <c r="C5128" s="24">
        <v>18</v>
      </c>
      <c r="D5128" s="54" t="str">
        <f t="shared" si="719"/>
        <v>ASET</v>
      </c>
      <c r="E5128" s="178"/>
      <c r="F5128" s="179"/>
      <c r="G5128" s="177"/>
      <c r="H5128" s="177"/>
      <c r="I5128" s="169">
        <f t="shared" si="720"/>
        <v>0</v>
      </c>
      <c r="J5128" s="149" t="str" cm="1">
        <f t="array" ref="J5128">IF(ISERROR(INDEX('Non Compliance input'!$H$5:$H$156,MATCH(1,(A5128='Non Compliance input'!$A$5:$A$156)*(F5128&gt;='Non Compliance input'!$D$5:$D$156)*(E5128&lt;'Non Compliance input'!$E$5:$E$156)*('Non Compliance input'!$H$5:$H$156="Yes"),0))
),"","Yes")</f>
        <v/>
      </c>
      <c r="K5128" s="149">
        <f t="shared" si="721"/>
        <v>0</v>
      </c>
      <c r="L5128" s="162">
        <f t="shared" si="722"/>
        <v>0</v>
      </c>
      <c r="M5128" s="162" t="str" cm="1">
        <f t="array" ref="M5128">IF(ISERROR(INDEX('Non Compliance input'!$I$5:$I$156,MATCH(1,(A5128='Non Compliance input'!$A$5:$A$156)*(E5128&gt;='Non Compliance input'!$D$5:$D$156)*(F5128&lt;='Non Compliance input'!$E$5:$E$156)*('Non Compliance input'!$I$5:$I$156="Yes"),0))
),"","Yes")</f>
        <v/>
      </c>
      <c r="N5128" s="149" t="str">
        <f>IF(VLOOKUP($A5128,HourEndingOutage!$B$3:$F$746,5,0)="Outage","Outage","")</f>
        <v/>
      </c>
      <c r="O5128" s="18">
        <f t="shared" si="723"/>
        <v>0</v>
      </c>
      <c r="P5128" s="18" t="str">
        <f t="shared" si="724"/>
        <v/>
      </c>
      <c r="Q5128" s="18">
        <f t="shared" si="725"/>
        <v>0</v>
      </c>
      <c r="R5128" s="118"/>
    </row>
    <row r="5129" spans="1:18" x14ac:dyDescent="0.25">
      <c r="A5129" s="25">
        <f t="shared" si="717"/>
        <v>570</v>
      </c>
      <c r="B5129" s="23">
        <f t="shared" si="718"/>
        <v>44585</v>
      </c>
      <c r="C5129" s="24">
        <v>18</v>
      </c>
      <c r="D5129" s="54" t="str">
        <f t="shared" si="719"/>
        <v>ASET</v>
      </c>
      <c r="E5129" s="178"/>
      <c r="F5129" s="179"/>
      <c r="G5129" s="177"/>
      <c r="H5129" s="177"/>
      <c r="I5129" s="169">
        <f t="shared" si="720"/>
        <v>0</v>
      </c>
      <c r="J5129" s="149" t="str" cm="1">
        <f t="array" ref="J5129">IF(ISERROR(INDEX('Non Compliance input'!$H$5:$H$156,MATCH(1,(A5129='Non Compliance input'!$A$5:$A$156)*(F5129&gt;='Non Compliance input'!$D$5:$D$156)*(E5129&lt;'Non Compliance input'!$E$5:$E$156)*('Non Compliance input'!$H$5:$H$156="Yes"),0))
),"","Yes")</f>
        <v/>
      </c>
      <c r="K5129" s="149">
        <f t="shared" si="721"/>
        <v>0</v>
      </c>
      <c r="L5129" s="162">
        <f t="shared" si="722"/>
        <v>0</v>
      </c>
      <c r="M5129" s="162" t="str" cm="1">
        <f t="array" ref="M5129">IF(ISERROR(INDEX('Non Compliance input'!$I$5:$I$156,MATCH(1,(A5129='Non Compliance input'!$A$5:$A$156)*(E5129&gt;='Non Compliance input'!$D$5:$D$156)*(F5129&lt;='Non Compliance input'!$E$5:$E$156)*('Non Compliance input'!$I$5:$I$156="Yes"),0))
),"","Yes")</f>
        <v/>
      </c>
      <c r="N5129" s="149" t="str">
        <f>IF(VLOOKUP($A5129,HourEndingOutage!$B$3:$F$746,5,0)="Outage","Outage","")</f>
        <v/>
      </c>
      <c r="O5129" s="18">
        <f t="shared" si="723"/>
        <v>0</v>
      </c>
      <c r="P5129" s="18" t="str">
        <f t="shared" si="724"/>
        <v/>
      </c>
      <c r="Q5129" s="18">
        <f t="shared" si="725"/>
        <v>0</v>
      </c>
      <c r="R5129" s="118"/>
    </row>
    <row r="5130" spans="1:18" x14ac:dyDescent="0.25">
      <c r="A5130" s="25">
        <f t="shared" si="717"/>
        <v>570</v>
      </c>
      <c r="B5130" s="23">
        <f t="shared" si="718"/>
        <v>44585</v>
      </c>
      <c r="C5130" s="24">
        <v>18</v>
      </c>
      <c r="D5130" s="54" t="str">
        <f t="shared" si="719"/>
        <v>ASET</v>
      </c>
      <c r="E5130" s="178"/>
      <c r="F5130" s="179"/>
      <c r="G5130" s="177"/>
      <c r="H5130" s="177"/>
      <c r="I5130" s="169">
        <f t="shared" si="720"/>
        <v>0</v>
      </c>
      <c r="J5130" s="149" t="str" cm="1">
        <f t="array" ref="J5130">IF(ISERROR(INDEX('Non Compliance input'!$H$5:$H$156,MATCH(1,(A5130='Non Compliance input'!$A$5:$A$156)*(F5130&gt;='Non Compliance input'!$D$5:$D$156)*(E5130&lt;'Non Compliance input'!$E$5:$E$156)*('Non Compliance input'!$H$5:$H$156="Yes"),0))
),"","Yes")</f>
        <v/>
      </c>
      <c r="K5130" s="149">
        <f t="shared" si="721"/>
        <v>0</v>
      </c>
      <c r="L5130" s="162">
        <f t="shared" si="722"/>
        <v>0</v>
      </c>
      <c r="M5130" s="162" t="str" cm="1">
        <f t="array" ref="M5130">IF(ISERROR(INDEX('Non Compliance input'!$I$5:$I$156,MATCH(1,(A5130='Non Compliance input'!$A$5:$A$156)*(E5130&gt;='Non Compliance input'!$D$5:$D$156)*(F5130&lt;='Non Compliance input'!$E$5:$E$156)*('Non Compliance input'!$I$5:$I$156="Yes"),0))
),"","Yes")</f>
        <v/>
      </c>
      <c r="N5130" s="149" t="str">
        <f>IF(VLOOKUP($A5130,HourEndingOutage!$B$3:$F$746,5,0)="Outage","Outage","")</f>
        <v/>
      </c>
      <c r="O5130" s="18">
        <f t="shared" si="723"/>
        <v>0</v>
      </c>
      <c r="P5130" s="18" t="str">
        <f t="shared" si="724"/>
        <v/>
      </c>
      <c r="Q5130" s="18">
        <f t="shared" si="725"/>
        <v>0</v>
      </c>
      <c r="R5130" s="118"/>
    </row>
    <row r="5131" spans="1:18" x14ac:dyDescent="0.25">
      <c r="A5131" s="25">
        <f t="shared" si="717"/>
        <v>570</v>
      </c>
      <c r="B5131" s="23">
        <f t="shared" si="718"/>
        <v>44585</v>
      </c>
      <c r="C5131" s="24">
        <v>18</v>
      </c>
      <c r="D5131" s="54" t="str">
        <f t="shared" si="719"/>
        <v>ASET</v>
      </c>
      <c r="E5131" s="178"/>
      <c r="F5131" s="179"/>
      <c r="G5131" s="177"/>
      <c r="H5131" s="177"/>
      <c r="I5131" s="169">
        <f t="shared" si="720"/>
        <v>0</v>
      </c>
      <c r="J5131" s="149" t="str" cm="1">
        <f t="array" ref="J5131">IF(ISERROR(INDEX('Non Compliance input'!$H$5:$H$156,MATCH(1,(A5131='Non Compliance input'!$A$5:$A$156)*(F5131&gt;='Non Compliance input'!$D$5:$D$156)*(E5131&lt;'Non Compliance input'!$E$5:$E$156)*('Non Compliance input'!$H$5:$H$156="Yes"),0))
),"","Yes")</f>
        <v/>
      </c>
      <c r="K5131" s="149">
        <f t="shared" si="721"/>
        <v>0</v>
      </c>
      <c r="L5131" s="162">
        <f t="shared" si="722"/>
        <v>0</v>
      </c>
      <c r="M5131" s="162" t="str" cm="1">
        <f t="array" ref="M5131">IF(ISERROR(INDEX('Non Compliance input'!$I$5:$I$156,MATCH(1,(A5131='Non Compliance input'!$A$5:$A$156)*(E5131&gt;='Non Compliance input'!$D$5:$D$156)*(F5131&lt;='Non Compliance input'!$E$5:$E$156)*('Non Compliance input'!$I$5:$I$156="Yes"),0))
),"","Yes")</f>
        <v/>
      </c>
      <c r="N5131" s="149" t="str">
        <f>IF(VLOOKUP($A5131,HourEndingOutage!$B$3:$F$746,5,0)="Outage","Outage","")</f>
        <v/>
      </c>
      <c r="O5131" s="18">
        <f t="shared" si="723"/>
        <v>0</v>
      </c>
      <c r="P5131" s="18" t="str">
        <f t="shared" si="724"/>
        <v/>
      </c>
      <c r="Q5131" s="18">
        <f t="shared" si="725"/>
        <v>0</v>
      </c>
      <c r="R5131" s="118"/>
    </row>
    <row r="5132" spans="1:18" x14ac:dyDescent="0.25">
      <c r="A5132" s="25">
        <f t="shared" si="717"/>
        <v>570</v>
      </c>
      <c r="B5132" s="23">
        <f t="shared" si="718"/>
        <v>44585</v>
      </c>
      <c r="C5132" s="24">
        <v>18</v>
      </c>
      <c r="D5132" s="54" t="str">
        <f t="shared" si="719"/>
        <v>ASET</v>
      </c>
      <c r="E5132" s="178"/>
      <c r="F5132" s="179"/>
      <c r="G5132" s="177"/>
      <c r="H5132" s="177"/>
      <c r="I5132" s="169">
        <f t="shared" si="720"/>
        <v>0</v>
      </c>
      <c r="J5132" s="149" t="str" cm="1">
        <f t="array" ref="J5132">IF(ISERROR(INDEX('Non Compliance input'!$H$5:$H$156,MATCH(1,(A5132='Non Compliance input'!$A$5:$A$156)*(F5132&gt;='Non Compliance input'!$D$5:$D$156)*(E5132&lt;'Non Compliance input'!$E$5:$E$156)*('Non Compliance input'!$H$5:$H$156="Yes"),0))
),"","Yes")</f>
        <v/>
      </c>
      <c r="K5132" s="149">
        <f t="shared" si="721"/>
        <v>0</v>
      </c>
      <c r="L5132" s="162">
        <f t="shared" si="722"/>
        <v>0</v>
      </c>
      <c r="M5132" s="162" t="str" cm="1">
        <f t="array" ref="M5132">IF(ISERROR(INDEX('Non Compliance input'!$I$5:$I$156,MATCH(1,(A5132='Non Compliance input'!$A$5:$A$156)*(E5132&gt;='Non Compliance input'!$D$5:$D$156)*(F5132&lt;='Non Compliance input'!$E$5:$E$156)*('Non Compliance input'!$I$5:$I$156="Yes"),0))
),"","Yes")</f>
        <v/>
      </c>
      <c r="N5132" s="149" t="str">
        <f>IF(VLOOKUP($A5132,HourEndingOutage!$B$3:$F$746,5,0)="Outage","Outage","")</f>
        <v/>
      </c>
      <c r="O5132" s="18">
        <f t="shared" si="723"/>
        <v>0</v>
      </c>
      <c r="P5132" s="18" t="str">
        <f t="shared" si="724"/>
        <v/>
      </c>
      <c r="Q5132" s="18">
        <f t="shared" si="725"/>
        <v>0</v>
      </c>
      <c r="R5132" s="118"/>
    </row>
    <row r="5133" spans="1:18" x14ac:dyDescent="0.25">
      <c r="A5133" s="25">
        <f t="shared" si="717"/>
        <v>571</v>
      </c>
      <c r="B5133" s="23">
        <f t="shared" si="718"/>
        <v>44585</v>
      </c>
      <c r="C5133" s="24">
        <v>19</v>
      </c>
      <c r="D5133" s="54" t="str">
        <f t="shared" si="719"/>
        <v>ASET</v>
      </c>
      <c r="E5133" s="178"/>
      <c r="F5133" s="179"/>
      <c r="G5133" s="177"/>
      <c r="H5133" s="177"/>
      <c r="I5133" s="169">
        <f t="shared" si="720"/>
        <v>0</v>
      </c>
      <c r="J5133" s="149" t="str" cm="1">
        <f t="array" ref="J5133">IF(ISERROR(INDEX('Non Compliance input'!$H$5:$H$156,MATCH(1,(A5133='Non Compliance input'!$A$5:$A$156)*(F5133&gt;='Non Compliance input'!$D$5:$D$156)*(E5133&lt;'Non Compliance input'!$E$5:$E$156)*('Non Compliance input'!$H$5:$H$156="Yes"),0))
),"","Yes")</f>
        <v/>
      </c>
      <c r="K5133" s="149">
        <f t="shared" si="721"/>
        <v>0</v>
      </c>
      <c r="L5133" s="162">
        <f t="shared" si="722"/>
        <v>0</v>
      </c>
      <c r="M5133" s="162" t="str" cm="1">
        <f t="array" ref="M5133">IF(ISERROR(INDEX('Non Compliance input'!$I$5:$I$156,MATCH(1,(A5133='Non Compliance input'!$A$5:$A$156)*(E5133&gt;='Non Compliance input'!$D$5:$D$156)*(F5133&lt;='Non Compliance input'!$E$5:$E$156)*('Non Compliance input'!$I$5:$I$156="Yes"),0))
),"","Yes")</f>
        <v/>
      </c>
      <c r="N5133" s="149" t="str">
        <f>IF(VLOOKUP($A5133,HourEndingOutage!$B$3:$F$746,5,0)="Outage","Outage","")</f>
        <v/>
      </c>
      <c r="O5133" s="18">
        <f t="shared" si="723"/>
        <v>0</v>
      </c>
      <c r="P5133" s="18" t="str">
        <f t="shared" si="724"/>
        <v/>
      </c>
      <c r="Q5133" s="18">
        <f t="shared" si="725"/>
        <v>0</v>
      </c>
      <c r="R5133" s="118"/>
    </row>
    <row r="5134" spans="1:18" x14ac:dyDescent="0.25">
      <c r="A5134" s="25">
        <f t="shared" si="717"/>
        <v>571</v>
      </c>
      <c r="B5134" s="23">
        <f t="shared" si="718"/>
        <v>44585</v>
      </c>
      <c r="C5134" s="24">
        <v>19</v>
      </c>
      <c r="D5134" s="54" t="str">
        <f t="shared" si="719"/>
        <v>ASET</v>
      </c>
      <c r="E5134" s="178"/>
      <c r="F5134" s="179"/>
      <c r="G5134" s="177"/>
      <c r="H5134" s="177"/>
      <c r="I5134" s="169">
        <f t="shared" si="720"/>
        <v>0</v>
      </c>
      <c r="J5134" s="149" t="str" cm="1">
        <f t="array" ref="J5134">IF(ISERROR(INDEX('Non Compliance input'!$H$5:$H$156,MATCH(1,(A5134='Non Compliance input'!$A$5:$A$156)*(F5134&gt;='Non Compliance input'!$D$5:$D$156)*(E5134&lt;'Non Compliance input'!$E$5:$E$156)*('Non Compliance input'!$H$5:$H$156="Yes"),0))
),"","Yes")</f>
        <v/>
      </c>
      <c r="K5134" s="149">
        <f t="shared" si="721"/>
        <v>0</v>
      </c>
      <c r="L5134" s="162">
        <f t="shared" si="722"/>
        <v>0</v>
      </c>
      <c r="M5134" s="162" t="str" cm="1">
        <f t="array" ref="M5134">IF(ISERROR(INDEX('Non Compliance input'!$I$5:$I$156,MATCH(1,(A5134='Non Compliance input'!$A$5:$A$156)*(E5134&gt;='Non Compliance input'!$D$5:$D$156)*(F5134&lt;='Non Compliance input'!$E$5:$E$156)*('Non Compliance input'!$I$5:$I$156="Yes"),0))
),"","Yes")</f>
        <v/>
      </c>
      <c r="N5134" s="149" t="str">
        <f>IF(VLOOKUP($A5134,HourEndingOutage!$B$3:$F$746,5,0)="Outage","Outage","")</f>
        <v/>
      </c>
      <c r="O5134" s="18">
        <f t="shared" si="723"/>
        <v>0</v>
      </c>
      <c r="P5134" s="18" t="str">
        <f t="shared" si="724"/>
        <v/>
      </c>
      <c r="Q5134" s="18">
        <f t="shared" si="725"/>
        <v>0</v>
      </c>
      <c r="R5134" s="118"/>
    </row>
    <row r="5135" spans="1:18" x14ac:dyDescent="0.25">
      <c r="A5135" s="25">
        <f t="shared" si="717"/>
        <v>571</v>
      </c>
      <c r="B5135" s="23">
        <f t="shared" si="718"/>
        <v>44585</v>
      </c>
      <c r="C5135" s="24">
        <v>19</v>
      </c>
      <c r="D5135" s="54" t="str">
        <f t="shared" si="719"/>
        <v>ASET</v>
      </c>
      <c r="E5135" s="178"/>
      <c r="F5135" s="179"/>
      <c r="G5135" s="177"/>
      <c r="H5135" s="177"/>
      <c r="I5135" s="169">
        <f t="shared" si="720"/>
        <v>0</v>
      </c>
      <c r="J5135" s="149" t="str" cm="1">
        <f t="array" ref="J5135">IF(ISERROR(INDEX('Non Compliance input'!$H$5:$H$156,MATCH(1,(A5135='Non Compliance input'!$A$5:$A$156)*(F5135&gt;='Non Compliance input'!$D$5:$D$156)*(E5135&lt;'Non Compliance input'!$E$5:$E$156)*('Non Compliance input'!$H$5:$H$156="Yes"),0))
),"","Yes")</f>
        <v/>
      </c>
      <c r="K5135" s="149">
        <f t="shared" si="721"/>
        <v>0</v>
      </c>
      <c r="L5135" s="162">
        <f t="shared" si="722"/>
        <v>0</v>
      </c>
      <c r="M5135" s="162" t="str" cm="1">
        <f t="array" ref="M5135">IF(ISERROR(INDEX('Non Compliance input'!$I$5:$I$156,MATCH(1,(A5135='Non Compliance input'!$A$5:$A$156)*(E5135&gt;='Non Compliance input'!$D$5:$D$156)*(F5135&lt;='Non Compliance input'!$E$5:$E$156)*('Non Compliance input'!$I$5:$I$156="Yes"),0))
),"","Yes")</f>
        <v/>
      </c>
      <c r="N5135" s="149" t="str">
        <f>IF(VLOOKUP($A5135,HourEndingOutage!$B$3:$F$746,5,0)="Outage","Outage","")</f>
        <v/>
      </c>
      <c r="O5135" s="18">
        <f t="shared" si="723"/>
        <v>0</v>
      </c>
      <c r="P5135" s="18" t="str">
        <f t="shared" si="724"/>
        <v/>
      </c>
      <c r="Q5135" s="18">
        <f t="shared" si="725"/>
        <v>0</v>
      </c>
      <c r="R5135" s="118"/>
    </row>
    <row r="5136" spans="1:18" x14ac:dyDescent="0.25">
      <c r="A5136" s="25">
        <f t="shared" si="717"/>
        <v>571</v>
      </c>
      <c r="B5136" s="23">
        <f t="shared" si="718"/>
        <v>44585</v>
      </c>
      <c r="C5136" s="24">
        <v>19</v>
      </c>
      <c r="D5136" s="54" t="str">
        <f t="shared" si="719"/>
        <v>ASET</v>
      </c>
      <c r="E5136" s="178"/>
      <c r="F5136" s="179"/>
      <c r="G5136" s="177"/>
      <c r="H5136" s="177"/>
      <c r="I5136" s="169">
        <f t="shared" si="720"/>
        <v>0</v>
      </c>
      <c r="J5136" s="149" t="str" cm="1">
        <f t="array" ref="J5136">IF(ISERROR(INDEX('Non Compliance input'!$H$5:$H$156,MATCH(1,(A5136='Non Compliance input'!$A$5:$A$156)*(F5136&gt;='Non Compliance input'!$D$5:$D$156)*(E5136&lt;'Non Compliance input'!$E$5:$E$156)*('Non Compliance input'!$H$5:$H$156="Yes"),0))
),"","Yes")</f>
        <v/>
      </c>
      <c r="K5136" s="149">
        <f t="shared" si="721"/>
        <v>0</v>
      </c>
      <c r="L5136" s="162">
        <f t="shared" si="722"/>
        <v>0</v>
      </c>
      <c r="M5136" s="162" t="str" cm="1">
        <f t="array" ref="M5136">IF(ISERROR(INDEX('Non Compliance input'!$I$5:$I$156,MATCH(1,(A5136='Non Compliance input'!$A$5:$A$156)*(E5136&gt;='Non Compliance input'!$D$5:$D$156)*(F5136&lt;='Non Compliance input'!$E$5:$E$156)*('Non Compliance input'!$I$5:$I$156="Yes"),0))
),"","Yes")</f>
        <v/>
      </c>
      <c r="N5136" s="149" t="str">
        <f>IF(VLOOKUP($A5136,HourEndingOutage!$B$3:$F$746,5,0)="Outage","Outage","")</f>
        <v/>
      </c>
      <c r="O5136" s="18">
        <f t="shared" si="723"/>
        <v>0</v>
      </c>
      <c r="P5136" s="18" t="str">
        <f t="shared" si="724"/>
        <v/>
      </c>
      <c r="Q5136" s="18">
        <f t="shared" si="725"/>
        <v>0</v>
      </c>
      <c r="R5136" s="118"/>
    </row>
    <row r="5137" spans="1:18" x14ac:dyDescent="0.25">
      <c r="A5137" s="25">
        <f t="shared" si="717"/>
        <v>571</v>
      </c>
      <c r="B5137" s="23">
        <f t="shared" si="718"/>
        <v>44585</v>
      </c>
      <c r="C5137" s="24">
        <v>19</v>
      </c>
      <c r="D5137" s="54" t="str">
        <f t="shared" si="719"/>
        <v>ASET</v>
      </c>
      <c r="E5137" s="178"/>
      <c r="F5137" s="179"/>
      <c r="G5137" s="177"/>
      <c r="H5137" s="177"/>
      <c r="I5137" s="169">
        <f t="shared" si="720"/>
        <v>0</v>
      </c>
      <c r="J5137" s="149" t="str" cm="1">
        <f t="array" ref="J5137">IF(ISERROR(INDEX('Non Compliance input'!$H$5:$H$156,MATCH(1,(A5137='Non Compliance input'!$A$5:$A$156)*(F5137&gt;='Non Compliance input'!$D$5:$D$156)*(E5137&lt;'Non Compliance input'!$E$5:$E$156)*('Non Compliance input'!$H$5:$H$156="Yes"),0))
),"","Yes")</f>
        <v/>
      </c>
      <c r="K5137" s="149">
        <f t="shared" si="721"/>
        <v>0</v>
      </c>
      <c r="L5137" s="162">
        <f t="shared" si="722"/>
        <v>0</v>
      </c>
      <c r="M5137" s="162" t="str" cm="1">
        <f t="array" ref="M5137">IF(ISERROR(INDEX('Non Compliance input'!$I$5:$I$156,MATCH(1,(A5137='Non Compliance input'!$A$5:$A$156)*(E5137&gt;='Non Compliance input'!$D$5:$D$156)*(F5137&lt;='Non Compliance input'!$E$5:$E$156)*('Non Compliance input'!$I$5:$I$156="Yes"),0))
),"","Yes")</f>
        <v/>
      </c>
      <c r="N5137" s="149" t="str">
        <f>IF(VLOOKUP($A5137,HourEndingOutage!$B$3:$F$746,5,0)="Outage","Outage","")</f>
        <v/>
      </c>
      <c r="O5137" s="18">
        <f t="shared" si="723"/>
        <v>0</v>
      </c>
      <c r="P5137" s="18" t="str">
        <f t="shared" si="724"/>
        <v/>
      </c>
      <c r="Q5137" s="18">
        <f t="shared" si="725"/>
        <v>0</v>
      </c>
      <c r="R5137" s="118"/>
    </row>
    <row r="5138" spans="1:18" x14ac:dyDescent="0.25">
      <c r="A5138" s="25">
        <f t="shared" si="717"/>
        <v>571</v>
      </c>
      <c r="B5138" s="23">
        <f t="shared" si="718"/>
        <v>44585</v>
      </c>
      <c r="C5138" s="24">
        <v>19</v>
      </c>
      <c r="D5138" s="54" t="str">
        <f t="shared" si="719"/>
        <v>ASET</v>
      </c>
      <c r="E5138" s="178"/>
      <c r="F5138" s="179"/>
      <c r="G5138" s="177"/>
      <c r="H5138" s="177"/>
      <c r="I5138" s="169">
        <f t="shared" si="720"/>
        <v>0</v>
      </c>
      <c r="J5138" s="149" t="str" cm="1">
        <f t="array" ref="J5138">IF(ISERROR(INDEX('Non Compliance input'!$H$5:$H$156,MATCH(1,(A5138='Non Compliance input'!$A$5:$A$156)*(F5138&gt;='Non Compliance input'!$D$5:$D$156)*(E5138&lt;'Non Compliance input'!$E$5:$E$156)*('Non Compliance input'!$H$5:$H$156="Yes"),0))
),"","Yes")</f>
        <v/>
      </c>
      <c r="K5138" s="149">
        <f t="shared" si="721"/>
        <v>0</v>
      </c>
      <c r="L5138" s="162">
        <f t="shared" si="722"/>
        <v>0</v>
      </c>
      <c r="M5138" s="162" t="str" cm="1">
        <f t="array" ref="M5138">IF(ISERROR(INDEX('Non Compliance input'!$I$5:$I$156,MATCH(1,(A5138='Non Compliance input'!$A$5:$A$156)*(E5138&gt;='Non Compliance input'!$D$5:$D$156)*(F5138&lt;='Non Compliance input'!$E$5:$E$156)*('Non Compliance input'!$I$5:$I$156="Yes"),0))
),"","Yes")</f>
        <v/>
      </c>
      <c r="N5138" s="149" t="str">
        <f>IF(VLOOKUP($A5138,HourEndingOutage!$B$3:$F$746,5,0)="Outage","Outage","")</f>
        <v/>
      </c>
      <c r="O5138" s="18">
        <f t="shared" si="723"/>
        <v>0</v>
      </c>
      <c r="P5138" s="18" t="str">
        <f t="shared" si="724"/>
        <v/>
      </c>
      <c r="Q5138" s="18">
        <f t="shared" si="725"/>
        <v>0</v>
      </c>
      <c r="R5138" s="118"/>
    </row>
    <row r="5139" spans="1:18" x14ac:dyDescent="0.25">
      <c r="A5139" s="25">
        <f t="shared" si="717"/>
        <v>571</v>
      </c>
      <c r="B5139" s="23">
        <f t="shared" si="718"/>
        <v>44585</v>
      </c>
      <c r="C5139" s="24">
        <v>19</v>
      </c>
      <c r="D5139" s="54" t="str">
        <f t="shared" si="719"/>
        <v>ASET</v>
      </c>
      <c r="E5139" s="178"/>
      <c r="F5139" s="179"/>
      <c r="G5139" s="177"/>
      <c r="H5139" s="177"/>
      <c r="I5139" s="169">
        <f t="shared" si="720"/>
        <v>0</v>
      </c>
      <c r="J5139" s="149" t="str" cm="1">
        <f t="array" ref="J5139">IF(ISERROR(INDEX('Non Compliance input'!$H$5:$H$156,MATCH(1,(A5139='Non Compliance input'!$A$5:$A$156)*(F5139&gt;='Non Compliance input'!$D$5:$D$156)*(E5139&lt;'Non Compliance input'!$E$5:$E$156)*('Non Compliance input'!$H$5:$H$156="Yes"),0))
),"","Yes")</f>
        <v/>
      </c>
      <c r="K5139" s="149">
        <f t="shared" si="721"/>
        <v>0</v>
      </c>
      <c r="L5139" s="162">
        <f t="shared" si="722"/>
        <v>0</v>
      </c>
      <c r="M5139" s="162" t="str" cm="1">
        <f t="array" ref="M5139">IF(ISERROR(INDEX('Non Compliance input'!$I$5:$I$156,MATCH(1,(A5139='Non Compliance input'!$A$5:$A$156)*(E5139&gt;='Non Compliance input'!$D$5:$D$156)*(F5139&lt;='Non Compliance input'!$E$5:$E$156)*('Non Compliance input'!$I$5:$I$156="Yes"),0))
),"","Yes")</f>
        <v/>
      </c>
      <c r="N5139" s="149" t="str">
        <f>IF(VLOOKUP($A5139,HourEndingOutage!$B$3:$F$746,5,0)="Outage","Outage","")</f>
        <v/>
      </c>
      <c r="O5139" s="18">
        <f t="shared" si="723"/>
        <v>0</v>
      </c>
      <c r="P5139" s="18" t="str">
        <f t="shared" si="724"/>
        <v/>
      </c>
      <c r="Q5139" s="18">
        <f t="shared" si="725"/>
        <v>0</v>
      </c>
      <c r="R5139" s="118"/>
    </row>
    <row r="5140" spans="1:18" x14ac:dyDescent="0.25">
      <c r="A5140" s="25">
        <f t="shared" si="717"/>
        <v>571</v>
      </c>
      <c r="B5140" s="23">
        <f t="shared" si="718"/>
        <v>44585</v>
      </c>
      <c r="C5140" s="24">
        <v>19</v>
      </c>
      <c r="D5140" s="54" t="str">
        <f t="shared" si="719"/>
        <v>ASET</v>
      </c>
      <c r="E5140" s="178"/>
      <c r="F5140" s="179"/>
      <c r="G5140" s="177"/>
      <c r="H5140" s="177"/>
      <c r="I5140" s="169">
        <f t="shared" si="720"/>
        <v>0</v>
      </c>
      <c r="J5140" s="149" t="str" cm="1">
        <f t="array" ref="J5140">IF(ISERROR(INDEX('Non Compliance input'!$H$5:$H$156,MATCH(1,(A5140='Non Compliance input'!$A$5:$A$156)*(F5140&gt;='Non Compliance input'!$D$5:$D$156)*(E5140&lt;'Non Compliance input'!$E$5:$E$156)*('Non Compliance input'!$H$5:$H$156="Yes"),0))
),"","Yes")</f>
        <v/>
      </c>
      <c r="K5140" s="149">
        <f t="shared" si="721"/>
        <v>0</v>
      </c>
      <c r="L5140" s="162">
        <f t="shared" si="722"/>
        <v>0</v>
      </c>
      <c r="M5140" s="162" t="str" cm="1">
        <f t="array" ref="M5140">IF(ISERROR(INDEX('Non Compliance input'!$I$5:$I$156,MATCH(1,(A5140='Non Compliance input'!$A$5:$A$156)*(E5140&gt;='Non Compliance input'!$D$5:$D$156)*(F5140&lt;='Non Compliance input'!$E$5:$E$156)*('Non Compliance input'!$I$5:$I$156="Yes"),0))
),"","Yes")</f>
        <v/>
      </c>
      <c r="N5140" s="149" t="str">
        <f>IF(VLOOKUP($A5140,HourEndingOutage!$B$3:$F$746,5,0)="Outage","Outage","")</f>
        <v/>
      </c>
      <c r="O5140" s="18">
        <f t="shared" si="723"/>
        <v>0</v>
      </c>
      <c r="P5140" s="18" t="str">
        <f t="shared" si="724"/>
        <v/>
      </c>
      <c r="Q5140" s="18">
        <f t="shared" si="725"/>
        <v>0</v>
      </c>
      <c r="R5140" s="118"/>
    </row>
    <row r="5141" spans="1:18" x14ac:dyDescent="0.25">
      <c r="A5141" s="25">
        <f t="shared" si="717"/>
        <v>571</v>
      </c>
      <c r="B5141" s="23">
        <f t="shared" si="718"/>
        <v>44585</v>
      </c>
      <c r="C5141" s="24">
        <v>19</v>
      </c>
      <c r="D5141" s="54" t="str">
        <f t="shared" si="719"/>
        <v>ASET</v>
      </c>
      <c r="E5141" s="178"/>
      <c r="F5141" s="179"/>
      <c r="G5141" s="177"/>
      <c r="H5141" s="177"/>
      <c r="I5141" s="169">
        <f t="shared" si="720"/>
        <v>0</v>
      </c>
      <c r="J5141" s="149" t="str" cm="1">
        <f t="array" ref="J5141">IF(ISERROR(INDEX('Non Compliance input'!$H$5:$H$156,MATCH(1,(A5141='Non Compliance input'!$A$5:$A$156)*(F5141&gt;='Non Compliance input'!$D$5:$D$156)*(E5141&lt;'Non Compliance input'!$E$5:$E$156)*('Non Compliance input'!$H$5:$H$156="Yes"),0))
),"","Yes")</f>
        <v/>
      </c>
      <c r="K5141" s="149">
        <f t="shared" si="721"/>
        <v>0</v>
      </c>
      <c r="L5141" s="162">
        <f t="shared" si="722"/>
        <v>0</v>
      </c>
      <c r="M5141" s="162" t="str" cm="1">
        <f t="array" ref="M5141">IF(ISERROR(INDEX('Non Compliance input'!$I$5:$I$156,MATCH(1,(A5141='Non Compliance input'!$A$5:$A$156)*(E5141&gt;='Non Compliance input'!$D$5:$D$156)*(F5141&lt;='Non Compliance input'!$E$5:$E$156)*('Non Compliance input'!$I$5:$I$156="Yes"),0))
),"","Yes")</f>
        <v/>
      </c>
      <c r="N5141" s="149" t="str">
        <f>IF(VLOOKUP($A5141,HourEndingOutage!$B$3:$F$746,5,0)="Outage","Outage","")</f>
        <v/>
      </c>
      <c r="O5141" s="18">
        <f t="shared" si="723"/>
        <v>0</v>
      </c>
      <c r="P5141" s="18" t="str">
        <f t="shared" si="724"/>
        <v/>
      </c>
      <c r="Q5141" s="18">
        <f t="shared" si="725"/>
        <v>0</v>
      </c>
      <c r="R5141" s="118"/>
    </row>
    <row r="5142" spans="1:18" x14ac:dyDescent="0.25">
      <c r="A5142" s="25">
        <f t="shared" si="717"/>
        <v>572</v>
      </c>
      <c r="B5142" s="23">
        <f t="shared" si="718"/>
        <v>44585</v>
      </c>
      <c r="C5142" s="24">
        <v>20</v>
      </c>
      <c r="D5142" s="54" t="str">
        <f t="shared" si="719"/>
        <v>ASET</v>
      </c>
      <c r="E5142" s="178"/>
      <c r="F5142" s="179"/>
      <c r="G5142" s="177"/>
      <c r="H5142" s="177"/>
      <c r="I5142" s="169">
        <f t="shared" si="720"/>
        <v>0</v>
      </c>
      <c r="J5142" s="149" t="str" cm="1">
        <f t="array" ref="J5142">IF(ISERROR(INDEX('Non Compliance input'!$H$5:$H$156,MATCH(1,(A5142='Non Compliance input'!$A$5:$A$156)*(F5142&gt;='Non Compliance input'!$D$5:$D$156)*(E5142&lt;'Non Compliance input'!$E$5:$E$156)*('Non Compliance input'!$H$5:$H$156="Yes"),0))
),"","Yes")</f>
        <v/>
      </c>
      <c r="K5142" s="149">
        <f t="shared" si="721"/>
        <v>0</v>
      </c>
      <c r="L5142" s="162">
        <f t="shared" si="722"/>
        <v>0</v>
      </c>
      <c r="M5142" s="162" t="str" cm="1">
        <f t="array" ref="M5142">IF(ISERROR(INDEX('Non Compliance input'!$I$5:$I$156,MATCH(1,(A5142='Non Compliance input'!$A$5:$A$156)*(E5142&gt;='Non Compliance input'!$D$5:$D$156)*(F5142&lt;='Non Compliance input'!$E$5:$E$156)*('Non Compliance input'!$I$5:$I$156="Yes"),0))
),"","Yes")</f>
        <v/>
      </c>
      <c r="N5142" s="149" t="str">
        <f>IF(VLOOKUP($A5142,HourEndingOutage!$B$3:$F$746,5,0)="Outage","Outage","")</f>
        <v/>
      </c>
      <c r="O5142" s="18">
        <f t="shared" si="723"/>
        <v>0</v>
      </c>
      <c r="P5142" s="18" t="str">
        <f t="shared" si="724"/>
        <v/>
      </c>
      <c r="Q5142" s="18">
        <f t="shared" si="725"/>
        <v>0</v>
      </c>
      <c r="R5142" s="118"/>
    </row>
    <row r="5143" spans="1:18" x14ac:dyDescent="0.25">
      <c r="A5143" s="25">
        <f t="shared" si="717"/>
        <v>572</v>
      </c>
      <c r="B5143" s="23">
        <f t="shared" si="718"/>
        <v>44585</v>
      </c>
      <c r="C5143" s="24">
        <v>20</v>
      </c>
      <c r="D5143" s="54" t="str">
        <f t="shared" si="719"/>
        <v>ASET</v>
      </c>
      <c r="E5143" s="178"/>
      <c r="F5143" s="179"/>
      <c r="G5143" s="177"/>
      <c r="H5143" s="177"/>
      <c r="I5143" s="169">
        <f t="shared" si="720"/>
        <v>0</v>
      </c>
      <c r="J5143" s="149" t="str" cm="1">
        <f t="array" ref="J5143">IF(ISERROR(INDEX('Non Compliance input'!$H$5:$H$156,MATCH(1,(A5143='Non Compliance input'!$A$5:$A$156)*(F5143&gt;='Non Compliance input'!$D$5:$D$156)*(E5143&lt;'Non Compliance input'!$E$5:$E$156)*('Non Compliance input'!$H$5:$H$156="Yes"),0))
),"","Yes")</f>
        <v/>
      </c>
      <c r="K5143" s="149">
        <f t="shared" si="721"/>
        <v>0</v>
      </c>
      <c r="L5143" s="162">
        <f t="shared" si="722"/>
        <v>0</v>
      </c>
      <c r="M5143" s="162" t="str" cm="1">
        <f t="array" ref="M5143">IF(ISERROR(INDEX('Non Compliance input'!$I$5:$I$156,MATCH(1,(A5143='Non Compliance input'!$A$5:$A$156)*(E5143&gt;='Non Compliance input'!$D$5:$D$156)*(F5143&lt;='Non Compliance input'!$E$5:$E$156)*('Non Compliance input'!$I$5:$I$156="Yes"),0))
),"","Yes")</f>
        <v/>
      </c>
      <c r="N5143" s="149" t="str">
        <f>IF(VLOOKUP($A5143,HourEndingOutage!$B$3:$F$746,5,0)="Outage","Outage","")</f>
        <v/>
      </c>
      <c r="O5143" s="18">
        <f t="shared" si="723"/>
        <v>0</v>
      </c>
      <c r="P5143" s="18" t="str">
        <f t="shared" si="724"/>
        <v/>
      </c>
      <c r="Q5143" s="18">
        <f t="shared" si="725"/>
        <v>0</v>
      </c>
      <c r="R5143" s="118"/>
    </row>
    <row r="5144" spans="1:18" x14ac:dyDescent="0.25">
      <c r="A5144" s="25">
        <f t="shared" si="717"/>
        <v>572</v>
      </c>
      <c r="B5144" s="23">
        <f t="shared" si="718"/>
        <v>44585</v>
      </c>
      <c r="C5144" s="24">
        <v>20</v>
      </c>
      <c r="D5144" s="54" t="str">
        <f t="shared" si="719"/>
        <v>ASET</v>
      </c>
      <c r="E5144" s="178"/>
      <c r="F5144" s="179"/>
      <c r="G5144" s="177"/>
      <c r="H5144" s="177"/>
      <c r="I5144" s="169">
        <f t="shared" si="720"/>
        <v>0</v>
      </c>
      <c r="J5144" s="149" t="str" cm="1">
        <f t="array" ref="J5144">IF(ISERROR(INDEX('Non Compliance input'!$H$5:$H$156,MATCH(1,(A5144='Non Compliance input'!$A$5:$A$156)*(F5144&gt;='Non Compliance input'!$D$5:$D$156)*(E5144&lt;'Non Compliance input'!$E$5:$E$156)*('Non Compliance input'!$H$5:$H$156="Yes"),0))
),"","Yes")</f>
        <v/>
      </c>
      <c r="K5144" s="149">
        <f t="shared" si="721"/>
        <v>0</v>
      </c>
      <c r="L5144" s="162">
        <f t="shared" si="722"/>
        <v>0</v>
      </c>
      <c r="M5144" s="162" t="str" cm="1">
        <f t="array" ref="M5144">IF(ISERROR(INDEX('Non Compliance input'!$I$5:$I$156,MATCH(1,(A5144='Non Compliance input'!$A$5:$A$156)*(E5144&gt;='Non Compliance input'!$D$5:$D$156)*(F5144&lt;='Non Compliance input'!$E$5:$E$156)*('Non Compliance input'!$I$5:$I$156="Yes"),0))
),"","Yes")</f>
        <v/>
      </c>
      <c r="N5144" s="149" t="str">
        <f>IF(VLOOKUP($A5144,HourEndingOutage!$B$3:$F$746,5,0)="Outage","Outage","")</f>
        <v/>
      </c>
      <c r="O5144" s="18">
        <f t="shared" si="723"/>
        <v>0</v>
      </c>
      <c r="P5144" s="18" t="str">
        <f t="shared" si="724"/>
        <v/>
      </c>
      <c r="Q5144" s="18">
        <f t="shared" si="725"/>
        <v>0</v>
      </c>
      <c r="R5144" s="118"/>
    </row>
    <row r="5145" spans="1:18" x14ac:dyDescent="0.25">
      <c r="A5145" s="25">
        <f t="shared" si="717"/>
        <v>572</v>
      </c>
      <c r="B5145" s="23">
        <f t="shared" si="718"/>
        <v>44585</v>
      </c>
      <c r="C5145" s="24">
        <v>20</v>
      </c>
      <c r="D5145" s="54" t="str">
        <f t="shared" si="719"/>
        <v>ASET</v>
      </c>
      <c r="E5145" s="178"/>
      <c r="F5145" s="179"/>
      <c r="G5145" s="177"/>
      <c r="H5145" s="177"/>
      <c r="I5145" s="169">
        <f t="shared" si="720"/>
        <v>0</v>
      </c>
      <c r="J5145" s="149" t="str" cm="1">
        <f t="array" ref="J5145">IF(ISERROR(INDEX('Non Compliance input'!$H$5:$H$156,MATCH(1,(A5145='Non Compliance input'!$A$5:$A$156)*(F5145&gt;='Non Compliance input'!$D$5:$D$156)*(E5145&lt;'Non Compliance input'!$E$5:$E$156)*('Non Compliance input'!$H$5:$H$156="Yes"),0))
),"","Yes")</f>
        <v/>
      </c>
      <c r="K5145" s="149">
        <f t="shared" si="721"/>
        <v>0</v>
      </c>
      <c r="L5145" s="162">
        <f t="shared" si="722"/>
        <v>0</v>
      </c>
      <c r="M5145" s="162" t="str" cm="1">
        <f t="array" ref="M5145">IF(ISERROR(INDEX('Non Compliance input'!$I$5:$I$156,MATCH(1,(A5145='Non Compliance input'!$A$5:$A$156)*(E5145&gt;='Non Compliance input'!$D$5:$D$156)*(F5145&lt;='Non Compliance input'!$E$5:$E$156)*('Non Compliance input'!$I$5:$I$156="Yes"),0))
),"","Yes")</f>
        <v/>
      </c>
      <c r="N5145" s="149" t="str">
        <f>IF(VLOOKUP($A5145,HourEndingOutage!$B$3:$F$746,5,0)="Outage","Outage","")</f>
        <v/>
      </c>
      <c r="O5145" s="18">
        <f t="shared" si="723"/>
        <v>0</v>
      </c>
      <c r="P5145" s="18" t="str">
        <f t="shared" si="724"/>
        <v/>
      </c>
      <c r="Q5145" s="18">
        <f t="shared" si="725"/>
        <v>0</v>
      </c>
      <c r="R5145" s="118"/>
    </row>
    <row r="5146" spans="1:18" x14ac:dyDescent="0.25">
      <c r="A5146" s="25">
        <f t="shared" si="717"/>
        <v>572</v>
      </c>
      <c r="B5146" s="23">
        <f t="shared" si="718"/>
        <v>44585</v>
      </c>
      <c r="C5146" s="24">
        <v>20</v>
      </c>
      <c r="D5146" s="54" t="str">
        <f t="shared" si="719"/>
        <v>ASET</v>
      </c>
      <c r="E5146" s="178"/>
      <c r="F5146" s="179"/>
      <c r="G5146" s="177"/>
      <c r="H5146" s="177"/>
      <c r="I5146" s="169">
        <f t="shared" si="720"/>
        <v>0</v>
      </c>
      <c r="J5146" s="149" t="str" cm="1">
        <f t="array" ref="J5146">IF(ISERROR(INDEX('Non Compliance input'!$H$5:$H$156,MATCH(1,(A5146='Non Compliance input'!$A$5:$A$156)*(F5146&gt;='Non Compliance input'!$D$5:$D$156)*(E5146&lt;'Non Compliance input'!$E$5:$E$156)*('Non Compliance input'!$H$5:$H$156="Yes"),0))
),"","Yes")</f>
        <v/>
      </c>
      <c r="K5146" s="149">
        <f t="shared" si="721"/>
        <v>0</v>
      </c>
      <c r="L5146" s="162">
        <f t="shared" si="722"/>
        <v>0</v>
      </c>
      <c r="M5146" s="162" t="str" cm="1">
        <f t="array" ref="M5146">IF(ISERROR(INDEX('Non Compliance input'!$I$5:$I$156,MATCH(1,(A5146='Non Compliance input'!$A$5:$A$156)*(E5146&gt;='Non Compliance input'!$D$5:$D$156)*(F5146&lt;='Non Compliance input'!$E$5:$E$156)*('Non Compliance input'!$I$5:$I$156="Yes"),0))
),"","Yes")</f>
        <v/>
      </c>
      <c r="N5146" s="149" t="str">
        <f>IF(VLOOKUP($A5146,HourEndingOutage!$B$3:$F$746,5,0)="Outage","Outage","")</f>
        <v/>
      </c>
      <c r="O5146" s="18">
        <f t="shared" si="723"/>
        <v>0</v>
      </c>
      <c r="P5146" s="18" t="str">
        <f t="shared" si="724"/>
        <v/>
      </c>
      <c r="Q5146" s="18">
        <f t="shared" si="725"/>
        <v>0</v>
      </c>
      <c r="R5146" s="118"/>
    </row>
    <row r="5147" spans="1:18" x14ac:dyDescent="0.25">
      <c r="A5147" s="25">
        <f t="shared" si="717"/>
        <v>572</v>
      </c>
      <c r="B5147" s="23">
        <f t="shared" si="718"/>
        <v>44585</v>
      </c>
      <c r="C5147" s="24">
        <v>20</v>
      </c>
      <c r="D5147" s="54" t="str">
        <f t="shared" si="719"/>
        <v>ASET</v>
      </c>
      <c r="E5147" s="178"/>
      <c r="F5147" s="179"/>
      <c r="G5147" s="177"/>
      <c r="H5147" s="177"/>
      <c r="I5147" s="169">
        <f t="shared" si="720"/>
        <v>0</v>
      </c>
      <c r="J5147" s="149" t="str" cm="1">
        <f t="array" ref="J5147">IF(ISERROR(INDEX('Non Compliance input'!$H$5:$H$156,MATCH(1,(A5147='Non Compliance input'!$A$5:$A$156)*(F5147&gt;='Non Compliance input'!$D$5:$D$156)*(E5147&lt;'Non Compliance input'!$E$5:$E$156)*('Non Compliance input'!$H$5:$H$156="Yes"),0))
),"","Yes")</f>
        <v/>
      </c>
      <c r="K5147" s="149">
        <f t="shared" si="721"/>
        <v>0</v>
      </c>
      <c r="L5147" s="162">
        <f t="shared" si="722"/>
        <v>0</v>
      </c>
      <c r="M5147" s="162" t="str" cm="1">
        <f t="array" ref="M5147">IF(ISERROR(INDEX('Non Compliance input'!$I$5:$I$156,MATCH(1,(A5147='Non Compliance input'!$A$5:$A$156)*(E5147&gt;='Non Compliance input'!$D$5:$D$156)*(F5147&lt;='Non Compliance input'!$E$5:$E$156)*('Non Compliance input'!$I$5:$I$156="Yes"),0))
),"","Yes")</f>
        <v/>
      </c>
      <c r="N5147" s="149" t="str">
        <f>IF(VLOOKUP($A5147,HourEndingOutage!$B$3:$F$746,5,0)="Outage","Outage","")</f>
        <v/>
      </c>
      <c r="O5147" s="18">
        <f t="shared" si="723"/>
        <v>0</v>
      </c>
      <c r="P5147" s="18" t="str">
        <f t="shared" si="724"/>
        <v/>
      </c>
      <c r="Q5147" s="18">
        <f t="shared" si="725"/>
        <v>0</v>
      </c>
      <c r="R5147" s="118"/>
    </row>
    <row r="5148" spans="1:18" x14ac:dyDescent="0.25">
      <c r="A5148" s="25">
        <f t="shared" ref="A5148:A5211" si="726">IF(C5148=C5147,A5147,A5147+1)</f>
        <v>572</v>
      </c>
      <c r="B5148" s="23">
        <f t="shared" ref="B5148:B5211" si="727">IF(C5148&lt;C5147,B5147+1,B5147)</f>
        <v>44585</v>
      </c>
      <c r="C5148" s="24">
        <v>20</v>
      </c>
      <c r="D5148" s="54" t="str">
        <f t="shared" si="719"/>
        <v>ASET</v>
      </c>
      <c r="E5148" s="178"/>
      <c r="F5148" s="179"/>
      <c r="G5148" s="177"/>
      <c r="H5148" s="177"/>
      <c r="I5148" s="169">
        <f t="shared" si="720"/>
        <v>0</v>
      </c>
      <c r="J5148" s="149" t="str" cm="1">
        <f t="array" ref="J5148">IF(ISERROR(INDEX('Non Compliance input'!$H$5:$H$156,MATCH(1,(A5148='Non Compliance input'!$A$5:$A$156)*(F5148&gt;='Non Compliance input'!$D$5:$D$156)*(E5148&lt;'Non Compliance input'!$E$5:$E$156)*('Non Compliance input'!$H$5:$H$156="Yes"),0))
),"","Yes")</f>
        <v/>
      </c>
      <c r="K5148" s="149">
        <f t="shared" si="721"/>
        <v>0</v>
      </c>
      <c r="L5148" s="162">
        <f t="shared" si="722"/>
        <v>0</v>
      </c>
      <c r="M5148" s="162" t="str" cm="1">
        <f t="array" ref="M5148">IF(ISERROR(INDEX('Non Compliance input'!$I$5:$I$156,MATCH(1,(A5148='Non Compliance input'!$A$5:$A$156)*(E5148&gt;='Non Compliance input'!$D$5:$D$156)*(F5148&lt;='Non Compliance input'!$E$5:$E$156)*('Non Compliance input'!$I$5:$I$156="Yes"),0))
),"","Yes")</f>
        <v/>
      </c>
      <c r="N5148" s="149" t="str">
        <f>IF(VLOOKUP($A5148,HourEndingOutage!$B$3:$F$746,5,0)="Outage","Outage","")</f>
        <v/>
      </c>
      <c r="O5148" s="18">
        <f t="shared" si="723"/>
        <v>0</v>
      </c>
      <c r="P5148" s="18" t="str">
        <f t="shared" si="724"/>
        <v/>
      </c>
      <c r="Q5148" s="18">
        <f t="shared" si="725"/>
        <v>0</v>
      </c>
      <c r="R5148" s="118"/>
    </row>
    <row r="5149" spans="1:18" x14ac:dyDescent="0.25">
      <c r="A5149" s="25">
        <f t="shared" si="726"/>
        <v>572</v>
      </c>
      <c r="B5149" s="23">
        <f t="shared" si="727"/>
        <v>44585</v>
      </c>
      <c r="C5149" s="24">
        <v>20</v>
      </c>
      <c r="D5149" s="54" t="str">
        <f t="shared" si="719"/>
        <v>ASET</v>
      </c>
      <c r="E5149" s="178"/>
      <c r="F5149" s="179"/>
      <c r="G5149" s="177"/>
      <c r="H5149" s="177"/>
      <c r="I5149" s="169">
        <f t="shared" si="720"/>
        <v>0</v>
      </c>
      <c r="J5149" s="149" t="str" cm="1">
        <f t="array" ref="J5149">IF(ISERROR(INDEX('Non Compliance input'!$H$5:$H$156,MATCH(1,(A5149='Non Compliance input'!$A$5:$A$156)*(F5149&gt;='Non Compliance input'!$D$5:$D$156)*(E5149&lt;'Non Compliance input'!$E$5:$E$156)*('Non Compliance input'!$H$5:$H$156="Yes"),0))
),"","Yes")</f>
        <v/>
      </c>
      <c r="K5149" s="149">
        <f t="shared" si="721"/>
        <v>0</v>
      </c>
      <c r="L5149" s="162">
        <f t="shared" si="722"/>
        <v>0</v>
      </c>
      <c r="M5149" s="162" t="str" cm="1">
        <f t="array" ref="M5149">IF(ISERROR(INDEX('Non Compliance input'!$I$5:$I$156,MATCH(1,(A5149='Non Compliance input'!$A$5:$A$156)*(E5149&gt;='Non Compliance input'!$D$5:$D$156)*(F5149&lt;='Non Compliance input'!$E$5:$E$156)*('Non Compliance input'!$I$5:$I$156="Yes"),0))
),"","Yes")</f>
        <v/>
      </c>
      <c r="N5149" s="149" t="str">
        <f>IF(VLOOKUP($A5149,HourEndingOutage!$B$3:$F$746,5,0)="Outage","Outage","")</f>
        <v/>
      </c>
      <c r="O5149" s="18">
        <f t="shared" si="723"/>
        <v>0</v>
      </c>
      <c r="P5149" s="18" t="str">
        <f t="shared" si="724"/>
        <v/>
      </c>
      <c r="Q5149" s="18">
        <f t="shared" si="725"/>
        <v>0</v>
      </c>
      <c r="R5149" s="118"/>
    </row>
    <row r="5150" spans="1:18" x14ac:dyDescent="0.25">
      <c r="A5150" s="25">
        <f t="shared" si="726"/>
        <v>572</v>
      </c>
      <c r="B5150" s="23">
        <f t="shared" si="727"/>
        <v>44585</v>
      </c>
      <c r="C5150" s="24">
        <v>20</v>
      </c>
      <c r="D5150" s="54" t="str">
        <f t="shared" si="719"/>
        <v>ASET</v>
      </c>
      <c r="E5150" s="178"/>
      <c r="F5150" s="179"/>
      <c r="G5150" s="177"/>
      <c r="H5150" s="177"/>
      <c r="I5150" s="169">
        <f t="shared" si="720"/>
        <v>0</v>
      </c>
      <c r="J5150" s="149" t="str" cm="1">
        <f t="array" ref="J5150">IF(ISERROR(INDEX('Non Compliance input'!$H$5:$H$156,MATCH(1,(A5150='Non Compliance input'!$A$5:$A$156)*(F5150&gt;='Non Compliance input'!$D$5:$D$156)*(E5150&lt;'Non Compliance input'!$E$5:$E$156)*('Non Compliance input'!$H$5:$H$156="Yes"),0))
),"","Yes")</f>
        <v/>
      </c>
      <c r="K5150" s="149">
        <f t="shared" si="721"/>
        <v>0</v>
      </c>
      <c r="L5150" s="162">
        <f t="shared" si="722"/>
        <v>0</v>
      </c>
      <c r="M5150" s="162" t="str" cm="1">
        <f t="array" ref="M5150">IF(ISERROR(INDEX('Non Compliance input'!$I$5:$I$156,MATCH(1,(A5150='Non Compliance input'!$A$5:$A$156)*(E5150&gt;='Non Compliance input'!$D$5:$D$156)*(F5150&lt;='Non Compliance input'!$E$5:$E$156)*('Non Compliance input'!$I$5:$I$156="Yes"),0))
),"","Yes")</f>
        <v/>
      </c>
      <c r="N5150" s="149" t="str">
        <f>IF(VLOOKUP($A5150,HourEndingOutage!$B$3:$F$746,5,0)="Outage","Outage","")</f>
        <v/>
      </c>
      <c r="O5150" s="18">
        <f t="shared" si="723"/>
        <v>0</v>
      </c>
      <c r="P5150" s="18" t="str">
        <f t="shared" si="724"/>
        <v/>
      </c>
      <c r="Q5150" s="18">
        <f t="shared" si="725"/>
        <v>0</v>
      </c>
      <c r="R5150" s="118"/>
    </row>
    <row r="5151" spans="1:18" x14ac:dyDescent="0.25">
      <c r="A5151" s="25">
        <f t="shared" si="726"/>
        <v>573</v>
      </c>
      <c r="B5151" s="23">
        <f t="shared" si="727"/>
        <v>44585</v>
      </c>
      <c r="C5151" s="24">
        <v>21</v>
      </c>
      <c r="D5151" s="54" t="str">
        <f t="shared" si="719"/>
        <v>ASET</v>
      </c>
      <c r="E5151" s="178"/>
      <c r="F5151" s="179"/>
      <c r="G5151" s="177"/>
      <c r="H5151" s="177"/>
      <c r="I5151" s="169">
        <f t="shared" si="720"/>
        <v>0</v>
      </c>
      <c r="J5151" s="149" t="str" cm="1">
        <f t="array" ref="J5151">IF(ISERROR(INDEX('Non Compliance input'!$H$5:$H$156,MATCH(1,(A5151='Non Compliance input'!$A$5:$A$156)*(F5151&gt;='Non Compliance input'!$D$5:$D$156)*(E5151&lt;'Non Compliance input'!$E$5:$E$156)*('Non Compliance input'!$H$5:$H$156="Yes"),0))
),"","Yes")</f>
        <v/>
      </c>
      <c r="K5151" s="149">
        <f t="shared" si="721"/>
        <v>0</v>
      </c>
      <c r="L5151" s="162">
        <f t="shared" si="722"/>
        <v>0</v>
      </c>
      <c r="M5151" s="162" t="str" cm="1">
        <f t="array" ref="M5151">IF(ISERROR(INDEX('Non Compliance input'!$I$5:$I$156,MATCH(1,(A5151='Non Compliance input'!$A$5:$A$156)*(E5151&gt;='Non Compliance input'!$D$5:$D$156)*(F5151&lt;='Non Compliance input'!$E$5:$E$156)*('Non Compliance input'!$I$5:$I$156="Yes"),0))
),"","Yes")</f>
        <v/>
      </c>
      <c r="N5151" s="149" t="str">
        <f>IF(VLOOKUP($A5151,HourEndingOutage!$B$3:$F$746,5,0)="Outage","Outage","")</f>
        <v/>
      </c>
      <c r="O5151" s="18">
        <f t="shared" si="723"/>
        <v>0</v>
      </c>
      <c r="P5151" s="18" t="str">
        <f t="shared" si="724"/>
        <v/>
      </c>
      <c r="Q5151" s="18">
        <f t="shared" si="725"/>
        <v>0</v>
      </c>
      <c r="R5151" s="118"/>
    </row>
    <row r="5152" spans="1:18" x14ac:dyDescent="0.25">
      <c r="A5152" s="25">
        <f t="shared" si="726"/>
        <v>573</v>
      </c>
      <c r="B5152" s="23">
        <f t="shared" si="727"/>
        <v>44585</v>
      </c>
      <c r="C5152" s="24">
        <v>21</v>
      </c>
      <c r="D5152" s="54" t="str">
        <f t="shared" si="719"/>
        <v>ASET</v>
      </c>
      <c r="E5152" s="178"/>
      <c r="F5152" s="179"/>
      <c r="G5152" s="177"/>
      <c r="H5152" s="177"/>
      <c r="I5152" s="169">
        <f t="shared" si="720"/>
        <v>0</v>
      </c>
      <c r="J5152" s="149" t="str" cm="1">
        <f t="array" ref="J5152">IF(ISERROR(INDEX('Non Compliance input'!$H$5:$H$156,MATCH(1,(A5152='Non Compliance input'!$A$5:$A$156)*(F5152&gt;='Non Compliance input'!$D$5:$D$156)*(E5152&lt;'Non Compliance input'!$E$5:$E$156)*('Non Compliance input'!$H$5:$H$156="Yes"),0))
),"","Yes")</f>
        <v/>
      </c>
      <c r="K5152" s="149">
        <f t="shared" si="721"/>
        <v>0</v>
      </c>
      <c r="L5152" s="162">
        <f t="shared" si="722"/>
        <v>0</v>
      </c>
      <c r="M5152" s="162" t="str" cm="1">
        <f t="array" ref="M5152">IF(ISERROR(INDEX('Non Compliance input'!$I$5:$I$156,MATCH(1,(A5152='Non Compliance input'!$A$5:$A$156)*(E5152&gt;='Non Compliance input'!$D$5:$D$156)*(F5152&lt;='Non Compliance input'!$E$5:$E$156)*('Non Compliance input'!$I$5:$I$156="Yes"),0))
),"","Yes")</f>
        <v/>
      </c>
      <c r="N5152" s="149" t="str">
        <f>IF(VLOOKUP($A5152,HourEndingOutage!$B$3:$F$746,5,0)="Outage","Outage","")</f>
        <v/>
      </c>
      <c r="O5152" s="18">
        <f t="shared" si="723"/>
        <v>0</v>
      </c>
      <c r="P5152" s="18" t="str">
        <f t="shared" si="724"/>
        <v/>
      </c>
      <c r="Q5152" s="18">
        <f t="shared" si="725"/>
        <v>0</v>
      </c>
      <c r="R5152" s="118"/>
    </row>
    <row r="5153" spans="1:18" x14ac:dyDescent="0.25">
      <c r="A5153" s="25">
        <f t="shared" si="726"/>
        <v>573</v>
      </c>
      <c r="B5153" s="23">
        <f t="shared" si="727"/>
        <v>44585</v>
      </c>
      <c r="C5153" s="24">
        <v>21</v>
      </c>
      <c r="D5153" s="54" t="str">
        <f t="shared" si="719"/>
        <v>ASET</v>
      </c>
      <c r="E5153" s="178"/>
      <c r="F5153" s="179"/>
      <c r="G5153" s="177"/>
      <c r="H5153" s="177"/>
      <c r="I5153" s="169">
        <f t="shared" si="720"/>
        <v>0</v>
      </c>
      <c r="J5153" s="149" t="str" cm="1">
        <f t="array" ref="J5153">IF(ISERROR(INDEX('Non Compliance input'!$H$5:$H$156,MATCH(1,(A5153='Non Compliance input'!$A$5:$A$156)*(F5153&gt;='Non Compliance input'!$D$5:$D$156)*(E5153&lt;'Non Compliance input'!$E$5:$E$156)*('Non Compliance input'!$H$5:$H$156="Yes"),0))
),"","Yes")</f>
        <v/>
      </c>
      <c r="K5153" s="149">
        <f t="shared" si="721"/>
        <v>0</v>
      </c>
      <c r="L5153" s="162">
        <f t="shared" si="722"/>
        <v>0</v>
      </c>
      <c r="M5153" s="162" t="str" cm="1">
        <f t="array" ref="M5153">IF(ISERROR(INDEX('Non Compliance input'!$I$5:$I$156,MATCH(1,(A5153='Non Compliance input'!$A$5:$A$156)*(E5153&gt;='Non Compliance input'!$D$5:$D$156)*(F5153&lt;='Non Compliance input'!$E$5:$E$156)*('Non Compliance input'!$I$5:$I$156="Yes"),0))
),"","Yes")</f>
        <v/>
      </c>
      <c r="N5153" s="149" t="str">
        <f>IF(VLOOKUP($A5153,HourEndingOutage!$B$3:$F$746,5,0)="Outage","Outage","")</f>
        <v/>
      </c>
      <c r="O5153" s="18">
        <f t="shared" si="723"/>
        <v>0</v>
      </c>
      <c r="P5153" s="18" t="str">
        <f t="shared" si="724"/>
        <v/>
      </c>
      <c r="Q5153" s="18">
        <f t="shared" si="725"/>
        <v>0</v>
      </c>
      <c r="R5153" s="118"/>
    </row>
    <row r="5154" spans="1:18" x14ac:dyDescent="0.25">
      <c r="A5154" s="25">
        <f t="shared" si="726"/>
        <v>573</v>
      </c>
      <c r="B5154" s="23">
        <f t="shared" si="727"/>
        <v>44585</v>
      </c>
      <c r="C5154" s="24">
        <v>21</v>
      </c>
      <c r="D5154" s="54" t="str">
        <f t="shared" si="719"/>
        <v>ASET</v>
      </c>
      <c r="E5154" s="178"/>
      <c r="F5154" s="179"/>
      <c r="G5154" s="177"/>
      <c r="H5154" s="177"/>
      <c r="I5154" s="169">
        <f t="shared" si="720"/>
        <v>0</v>
      </c>
      <c r="J5154" s="149" t="str" cm="1">
        <f t="array" ref="J5154">IF(ISERROR(INDEX('Non Compliance input'!$H$5:$H$156,MATCH(1,(A5154='Non Compliance input'!$A$5:$A$156)*(F5154&gt;='Non Compliance input'!$D$5:$D$156)*(E5154&lt;'Non Compliance input'!$E$5:$E$156)*('Non Compliance input'!$H$5:$H$156="Yes"),0))
),"","Yes")</f>
        <v/>
      </c>
      <c r="K5154" s="149">
        <f t="shared" si="721"/>
        <v>0</v>
      </c>
      <c r="L5154" s="162">
        <f t="shared" si="722"/>
        <v>0</v>
      </c>
      <c r="M5154" s="162" t="str" cm="1">
        <f t="array" ref="M5154">IF(ISERROR(INDEX('Non Compliance input'!$I$5:$I$156,MATCH(1,(A5154='Non Compliance input'!$A$5:$A$156)*(E5154&gt;='Non Compliance input'!$D$5:$D$156)*(F5154&lt;='Non Compliance input'!$E$5:$E$156)*('Non Compliance input'!$I$5:$I$156="Yes"),0))
),"","Yes")</f>
        <v/>
      </c>
      <c r="N5154" s="149" t="str">
        <f>IF(VLOOKUP($A5154,HourEndingOutage!$B$3:$F$746,5,0)="Outage","Outage","")</f>
        <v/>
      </c>
      <c r="O5154" s="18">
        <f t="shared" si="723"/>
        <v>0</v>
      </c>
      <c r="P5154" s="18" t="str">
        <f t="shared" si="724"/>
        <v/>
      </c>
      <c r="Q5154" s="18">
        <f t="shared" si="725"/>
        <v>0</v>
      </c>
      <c r="R5154" s="118"/>
    </row>
    <row r="5155" spans="1:18" x14ac:dyDescent="0.25">
      <c r="A5155" s="25">
        <f t="shared" si="726"/>
        <v>573</v>
      </c>
      <c r="B5155" s="23">
        <f t="shared" si="727"/>
        <v>44585</v>
      </c>
      <c r="C5155" s="24">
        <v>21</v>
      </c>
      <c r="D5155" s="54" t="str">
        <f t="shared" si="719"/>
        <v>ASET</v>
      </c>
      <c r="E5155" s="178"/>
      <c r="F5155" s="179"/>
      <c r="G5155" s="177"/>
      <c r="H5155" s="177"/>
      <c r="I5155" s="169">
        <f t="shared" si="720"/>
        <v>0</v>
      </c>
      <c r="J5155" s="149" t="str" cm="1">
        <f t="array" ref="J5155">IF(ISERROR(INDEX('Non Compliance input'!$H$5:$H$156,MATCH(1,(A5155='Non Compliance input'!$A$5:$A$156)*(F5155&gt;='Non Compliance input'!$D$5:$D$156)*(E5155&lt;'Non Compliance input'!$E$5:$E$156)*('Non Compliance input'!$H$5:$H$156="Yes"),0))
),"","Yes")</f>
        <v/>
      </c>
      <c r="K5155" s="149">
        <f t="shared" si="721"/>
        <v>0</v>
      </c>
      <c r="L5155" s="162">
        <f t="shared" si="722"/>
        <v>0</v>
      </c>
      <c r="M5155" s="162" t="str" cm="1">
        <f t="array" ref="M5155">IF(ISERROR(INDEX('Non Compliance input'!$I$5:$I$156,MATCH(1,(A5155='Non Compliance input'!$A$5:$A$156)*(E5155&gt;='Non Compliance input'!$D$5:$D$156)*(F5155&lt;='Non Compliance input'!$E$5:$E$156)*('Non Compliance input'!$I$5:$I$156="Yes"),0))
),"","Yes")</f>
        <v/>
      </c>
      <c r="N5155" s="149" t="str">
        <f>IF(VLOOKUP($A5155,HourEndingOutage!$B$3:$F$746,5,0)="Outage","Outage","")</f>
        <v/>
      </c>
      <c r="O5155" s="18">
        <f t="shared" si="723"/>
        <v>0</v>
      </c>
      <c r="P5155" s="18" t="str">
        <f t="shared" si="724"/>
        <v/>
      </c>
      <c r="Q5155" s="18">
        <f t="shared" si="725"/>
        <v>0</v>
      </c>
      <c r="R5155" s="118"/>
    </row>
    <row r="5156" spans="1:18" x14ac:dyDescent="0.25">
      <c r="A5156" s="25">
        <f t="shared" si="726"/>
        <v>573</v>
      </c>
      <c r="B5156" s="23">
        <f t="shared" si="727"/>
        <v>44585</v>
      </c>
      <c r="C5156" s="24">
        <v>21</v>
      </c>
      <c r="D5156" s="54" t="str">
        <f t="shared" si="719"/>
        <v>ASET</v>
      </c>
      <c r="E5156" s="178"/>
      <c r="F5156" s="179"/>
      <c r="G5156" s="177"/>
      <c r="H5156" s="177"/>
      <c r="I5156" s="169">
        <f t="shared" si="720"/>
        <v>0</v>
      </c>
      <c r="J5156" s="149" t="str" cm="1">
        <f t="array" ref="J5156">IF(ISERROR(INDEX('Non Compliance input'!$H$5:$H$156,MATCH(1,(A5156='Non Compliance input'!$A$5:$A$156)*(F5156&gt;='Non Compliance input'!$D$5:$D$156)*(E5156&lt;'Non Compliance input'!$E$5:$E$156)*('Non Compliance input'!$H$5:$H$156="Yes"),0))
),"","Yes")</f>
        <v/>
      </c>
      <c r="K5156" s="149">
        <f t="shared" si="721"/>
        <v>0</v>
      </c>
      <c r="L5156" s="162">
        <f t="shared" si="722"/>
        <v>0</v>
      </c>
      <c r="M5156" s="162" t="str" cm="1">
        <f t="array" ref="M5156">IF(ISERROR(INDEX('Non Compliance input'!$I$5:$I$156,MATCH(1,(A5156='Non Compliance input'!$A$5:$A$156)*(E5156&gt;='Non Compliance input'!$D$5:$D$156)*(F5156&lt;='Non Compliance input'!$E$5:$E$156)*('Non Compliance input'!$I$5:$I$156="Yes"),0))
),"","Yes")</f>
        <v/>
      </c>
      <c r="N5156" s="149" t="str">
        <f>IF(VLOOKUP($A5156,HourEndingOutage!$B$3:$F$746,5,0)="Outage","Outage","")</f>
        <v/>
      </c>
      <c r="O5156" s="18">
        <f t="shared" si="723"/>
        <v>0</v>
      </c>
      <c r="P5156" s="18" t="str">
        <f t="shared" si="724"/>
        <v/>
      </c>
      <c r="Q5156" s="18">
        <f t="shared" si="725"/>
        <v>0</v>
      </c>
      <c r="R5156" s="118"/>
    </row>
    <row r="5157" spans="1:18" x14ac:dyDescent="0.25">
      <c r="A5157" s="25">
        <f t="shared" si="726"/>
        <v>573</v>
      </c>
      <c r="B5157" s="23">
        <f t="shared" si="727"/>
        <v>44585</v>
      </c>
      <c r="C5157" s="24">
        <v>21</v>
      </c>
      <c r="D5157" s="54" t="str">
        <f t="shared" si="719"/>
        <v>ASET</v>
      </c>
      <c r="E5157" s="178"/>
      <c r="F5157" s="179"/>
      <c r="G5157" s="177"/>
      <c r="H5157" s="177"/>
      <c r="I5157" s="169">
        <f t="shared" si="720"/>
        <v>0</v>
      </c>
      <c r="J5157" s="149" t="str" cm="1">
        <f t="array" ref="J5157">IF(ISERROR(INDEX('Non Compliance input'!$H$5:$H$156,MATCH(1,(A5157='Non Compliance input'!$A$5:$A$156)*(F5157&gt;='Non Compliance input'!$D$5:$D$156)*(E5157&lt;'Non Compliance input'!$E$5:$E$156)*('Non Compliance input'!$H$5:$H$156="Yes"),0))
),"","Yes")</f>
        <v/>
      </c>
      <c r="K5157" s="149">
        <f t="shared" si="721"/>
        <v>0</v>
      </c>
      <c r="L5157" s="162">
        <f t="shared" si="722"/>
        <v>0</v>
      </c>
      <c r="M5157" s="162" t="str" cm="1">
        <f t="array" ref="M5157">IF(ISERROR(INDEX('Non Compliance input'!$I$5:$I$156,MATCH(1,(A5157='Non Compliance input'!$A$5:$A$156)*(E5157&gt;='Non Compliance input'!$D$5:$D$156)*(F5157&lt;='Non Compliance input'!$E$5:$E$156)*('Non Compliance input'!$I$5:$I$156="Yes"),0))
),"","Yes")</f>
        <v/>
      </c>
      <c r="N5157" s="149" t="str">
        <f>IF(VLOOKUP($A5157,HourEndingOutage!$B$3:$F$746,5,0)="Outage","Outage","")</f>
        <v/>
      </c>
      <c r="O5157" s="18">
        <f t="shared" si="723"/>
        <v>0</v>
      </c>
      <c r="P5157" s="18" t="str">
        <f t="shared" si="724"/>
        <v/>
      </c>
      <c r="Q5157" s="18">
        <f t="shared" si="725"/>
        <v>0</v>
      </c>
      <c r="R5157" s="118"/>
    </row>
    <row r="5158" spans="1:18" x14ac:dyDescent="0.25">
      <c r="A5158" s="25">
        <f t="shared" si="726"/>
        <v>573</v>
      </c>
      <c r="B5158" s="23">
        <f t="shared" si="727"/>
        <v>44585</v>
      </c>
      <c r="C5158" s="24">
        <v>21</v>
      </c>
      <c r="D5158" s="54" t="str">
        <f t="shared" si="719"/>
        <v>ASET</v>
      </c>
      <c r="E5158" s="178"/>
      <c r="F5158" s="179"/>
      <c r="G5158" s="177"/>
      <c r="H5158" s="177"/>
      <c r="I5158" s="169">
        <f t="shared" si="720"/>
        <v>0</v>
      </c>
      <c r="J5158" s="149" t="str" cm="1">
        <f t="array" ref="J5158">IF(ISERROR(INDEX('Non Compliance input'!$H$5:$H$156,MATCH(1,(A5158='Non Compliance input'!$A$5:$A$156)*(F5158&gt;='Non Compliance input'!$D$5:$D$156)*(E5158&lt;'Non Compliance input'!$E$5:$E$156)*('Non Compliance input'!$H$5:$H$156="Yes"),0))
),"","Yes")</f>
        <v/>
      </c>
      <c r="K5158" s="149">
        <f t="shared" si="721"/>
        <v>0</v>
      </c>
      <c r="L5158" s="162">
        <f t="shared" si="722"/>
        <v>0</v>
      </c>
      <c r="M5158" s="162" t="str" cm="1">
        <f t="array" ref="M5158">IF(ISERROR(INDEX('Non Compliance input'!$I$5:$I$156,MATCH(1,(A5158='Non Compliance input'!$A$5:$A$156)*(E5158&gt;='Non Compliance input'!$D$5:$D$156)*(F5158&lt;='Non Compliance input'!$E$5:$E$156)*('Non Compliance input'!$I$5:$I$156="Yes"),0))
),"","Yes")</f>
        <v/>
      </c>
      <c r="N5158" s="149" t="str">
        <f>IF(VLOOKUP($A5158,HourEndingOutage!$B$3:$F$746,5,0)="Outage","Outage","")</f>
        <v/>
      </c>
      <c r="O5158" s="18">
        <f t="shared" si="723"/>
        <v>0</v>
      </c>
      <c r="P5158" s="18" t="str">
        <f t="shared" si="724"/>
        <v/>
      </c>
      <c r="Q5158" s="18">
        <f t="shared" si="725"/>
        <v>0</v>
      </c>
      <c r="R5158" s="118"/>
    </row>
    <row r="5159" spans="1:18" x14ac:dyDescent="0.25">
      <c r="A5159" s="25">
        <f t="shared" si="726"/>
        <v>573</v>
      </c>
      <c r="B5159" s="23">
        <f t="shared" si="727"/>
        <v>44585</v>
      </c>
      <c r="C5159" s="24">
        <v>21</v>
      </c>
      <c r="D5159" s="54" t="str">
        <f t="shared" si="719"/>
        <v>ASET</v>
      </c>
      <c r="E5159" s="178"/>
      <c r="F5159" s="179"/>
      <c r="G5159" s="177"/>
      <c r="H5159" s="177"/>
      <c r="I5159" s="169">
        <f t="shared" si="720"/>
        <v>0</v>
      </c>
      <c r="J5159" s="149" t="str" cm="1">
        <f t="array" ref="J5159">IF(ISERROR(INDEX('Non Compliance input'!$H$5:$H$156,MATCH(1,(A5159='Non Compliance input'!$A$5:$A$156)*(F5159&gt;='Non Compliance input'!$D$5:$D$156)*(E5159&lt;'Non Compliance input'!$E$5:$E$156)*('Non Compliance input'!$H$5:$H$156="Yes"),0))
),"","Yes")</f>
        <v/>
      </c>
      <c r="K5159" s="149">
        <f t="shared" si="721"/>
        <v>0</v>
      </c>
      <c r="L5159" s="162">
        <f t="shared" si="722"/>
        <v>0</v>
      </c>
      <c r="M5159" s="162" t="str" cm="1">
        <f t="array" ref="M5159">IF(ISERROR(INDEX('Non Compliance input'!$I$5:$I$156,MATCH(1,(A5159='Non Compliance input'!$A$5:$A$156)*(E5159&gt;='Non Compliance input'!$D$5:$D$156)*(F5159&lt;='Non Compliance input'!$E$5:$E$156)*('Non Compliance input'!$I$5:$I$156="Yes"),0))
),"","Yes")</f>
        <v/>
      </c>
      <c r="N5159" s="149" t="str">
        <f>IF(VLOOKUP($A5159,HourEndingOutage!$B$3:$F$746,5,0)="Outage","Outage","")</f>
        <v/>
      </c>
      <c r="O5159" s="18">
        <f t="shared" si="723"/>
        <v>0</v>
      </c>
      <c r="P5159" s="18" t="str">
        <f t="shared" si="724"/>
        <v/>
      </c>
      <c r="Q5159" s="18">
        <f t="shared" si="725"/>
        <v>0</v>
      </c>
      <c r="R5159" s="118"/>
    </row>
    <row r="5160" spans="1:18" x14ac:dyDescent="0.25">
      <c r="A5160" s="25">
        <f t="shared" si="726"/>
        <v>574</v>
      </c>
      <c r="B5160" s="23">
        <f t="shared" si="727"/>
        <v>44585</v>
      </c>
      <c r="C5160" s="24">
        <v>22</v>
      </c>
      <c r="D5160" s="54" t="str">
        <f t="shared" si="719"/>
        <v>ASET</v>
      </c>
      <c r="E5160" s="178"/>
      <c r="F5160" s="179"/>
      <c r="G5160" s="177"/>
      <c r="H5160" s="177"/>
      <c r="I5160" s="169">
        <f t="shared" si="720"/>
        <v>0</v>
      </c>
      <c r="J5160" s="149" t="str" cm="1">
        <f t="array" ref="J5160">IF(ISERROR(INDEX('Non Compliance input'!$H$5:$H$156,MATCH(1,(A5160='Non Compliance input'!$A$5:$A$156)*(F5160&gt;='Non Compliance input'!$D$5:$D$156)*(E5160&lt;'Non Compliance input'!$E$5:$E$156)*('Non Compliance input'!$H$5:$H$156="Yes"),0))
),"","Yes")</f>
        <v/>
      </c>
      <c r="K5160" s="149">
        <f t="shared" si="721"/>
        <v>0</v>
      </c>
      <c r="L5160" s="162">
        <f t="shared" si="722"/>
        <v>0</v>
      </c>
      <c r="M5160" s="162" t="str" cm="1">
        <f t="array" ref="M5160">IF(ISERROR(INDEX('Non Compliance input'!$I$5:$I$156,MATCH(1,(A5160='Non Compliance input'!$A$5:$A$156)*(E5160&gt;='Non Compliance input'!$D$5:$D$156)*(F5160&lt;='Non Compliance input'!$E$5:$E$156)*('Non Compliance input'!$I$5:$I$156="Yes"),0))
),"","Yes")</f>
        <v/>
      </c>
      <c r="N5160" s="149" t="str">
        <f>IF(VLOOKUP($A5160,HourEndingOutage!$B$3:$F$746,5,0)="Outage","Outage","")</f>
        <v/>
      </c>
      <c r="O5160" s="18">
        <f t="shared" si="723"/>
        <v>0</v>
      </c>
      <c r="P5160" s="18" t="str">
        <f t="shared" si="724"/>
        <v/>
      </c>
      <c r="Q5160" s="18">
        <f t="shared" si="725"/>
        <v>0</v>
      </c>
      <c r="R5160" s="118"/>
    </row>
    <row r="5161" spans="1:18" x14ac:dyDescent="0.25">
      <c r="A5161" s="25">
        <f t="shared" si="726"/>
        <v>574</v>
      </c>
      <c r="B5161" s="23">
        <f t="shared" si="727"/>
        <v>44585</v>
      </c>
      <c r="C5161" s="24">
        <v>22</v>
      </c>
      <c r="D5161" s="54" t="str">
        <f t="shared" si="719"/>
        <v>ASET</v>
      </c>
      <c r="E5161" s="178"/>
      <c r="F5161" s="179"/>
      <c r="G5161" s="177"/>
      <c r="H5161" s="177"/>
      <c r="I5161" s="169">
        <f t="shared" si="720"/>
        <v>0</v>
      </c>
      <c r="J5161" s="149" t="str" cm="1">
        <f t="array" ref="J5161">IF(ISERROR(INDEX('Non Compliance input'!$H$5:$H$156,MATCH(1,(A5161='Non Compliance input'!$A$5:$A$156)*(F5161&gt;='Non Compliance input'!$D$5:$D$156)*(E5161&lt;'Non Compliance input'!$E$5:$E$156)*('Non Compliance input'!$H$5:$H$156="Yes"),0))
),"","Yes")</f>
        <v/>
      </c>
      <c r="K5161" s="149">
        <f t="shared" si="721"/>
        <v>0</v>
      </c>
      <c r="L5161" s="162">
        <f t="shared" si="722"/>
        <v>0</v>
      </c>
      <c r="M5161" s="162" t="str" cm="1">
        <f t="array" ref="M5161">IF(ISERROR(INDEX('Non Compliance input'!$I$5:$I$156,MATCH(1,(A5161='Non Compliance input'!$A$5:$A$156)*(E5161&gt;='Non Compliance input'!$D$5:$D$156)*(F5161&lt;='Non Compliance input'!$E$5:$E$156)*('Non Compliance input'!$I$5:$I$156="Yes"),0))
),"","Yes")</f>
        <v/>
      </c>
      <c r="N5161" s="149" t="str">
        <f>IF(VLOOKUP($A5161,HourEndingOutage!$B$3:$F$746,5,0)="Outage","Outage","")</f>
        <v/>
      </c>
      <c r="O5161" s="18">
        <f t="shared" si="723"/>
        <v>0</v>
      </c>
      <c r="P5161" s="18" t="str">
        <f t="shared" si="724"/>
        <v/>
      </c>
      <c r="Q5161" s="18">
        <f t="shared" si="725"/>
        <v>0</v>
      </c>
      <c r="R5161" s="118"/>
    </row>
    <row r="5162" spans="1:18" x14ac:dyDescent="0.25">
      <c r="A5162" s="25">
        <f t="shared" si="726"/>
        <v>574</v>
      </c>
      <c r="B5162" s="23">
        <f t="shared" si="727"/>
        <v>44585</v>
      </c>
      <c r="C5162" s="24">
        <v>22</v>
      </c>
      <c r="D5162" s="54" t="str">
        <f t="shared" si="719"/>
        <v>ASET</v>
      </c>
      <c r="E5162" s="178"/>
      <c r="F5162" s="179"/>
      <c r="G5162" s="177"/>
      <c r="H5162" s="177"/>
      <c r="I5162" s="169">
        <f t="shared" si="720"/>
        <v>0</v>
      </c>
      <c r="J5162" s="149" t="str" cm="1">
        <f t="array" ref="J5162">IF(ISERROR(INDEX('Non Compliance input'!$H$5:$H$156,MATCH(1,(A5162='Non Compliance input'!$A$5:$A$156)*(F5162&gt;='Non Compliance input'!$D$5:$D$156)*(E5162&lt;'Non Compliance input'!$E$5:$E$156)*('Non Compliance input'!$H$5:$H$156="Yes"),0))
),"","Yes")</f>
        <v/>
      </c>
      <c r="K5162" s="149">
        <f t="shared" si="721"/>
        <v>0</v>
      </c>
      <c r="L5162" s="162">
        <f t="shared" si="722"/>
        <v>0</v>
      </c>
      <c r="M5162" s="162" t="str" cm="1">
        <f t="array" ref="M5162">IF(ISERROR(INDEX('Non Compliance input'!$I$5:$I$156,MATCH(1,(A5162='Non Compliance input'!$A$5:$A$156)*(E5162&gt;='Non Compliance input'!$D$5:$D$156)*(F5162&lt;='Non Compliance input'!$E$5:$E$156)*('Non Compliance input'!$I$5:$I$156="Yes"),0))
),"","Yes")</f>
        <v/>
      </c>
      <c r="N5162" s="149" t="str">
        <f>IF(VLOOKUP($A5162,HourEndingOutage!$B$3:$F$746,5,0)="Outage","Outage","")</f>
        <v/>
      </c>
      <c r="O5162" s="18">
        <f t="shared" si="723"/>
        <v>0</v>
      </c>
      <c r="P5162" s="18" t="str">
        <f t="shared" si="724"/>
        <v/>
      </c>
      <c r="Q5162" s="18">
        <f t="shared" si="725"/>
        <v>0</v>
      </c>
      <c r="R5162" s="118"/>
    </row>
    <row r="5163" spans="1:18" x14ac:dyDescent="0.25">
      <c r="A5163" s="25">
        <f t="shared" si="726"/>
        <v>574</v>
      </c>
      <c r="B5163" s="23">
        <f t="shared" si="727"/>
        <v>44585</v>
      </c>
      <c r="C5163" s="24">
        <v>22</v>
      </c>
      <c r="D5163" s="54" t="str">
        <f t="shared" si="719"/>
        <v>ASET</v>
      </c>
      <c r="E5163" s="178"/>
      <c r="F5163" s="179"/>
      <c r="G5163" s="177"/>
      <c r="H5163" s="177"/>
      <c r="I5163" s="169">
        <f t="shared" si="720"/>
        <v>0</v>
      </c>
      <c r="J5163" s="149" t="str" cm="1">
        <f t="array" ref="J5163">IF(ISERROR(INDEX('Non Compliance input'!$H$5:$H$156,MATCH(1,(A5163='Non Compliance input'!$A$5:$A$156)*(F5163&gt;='Non Compliance input'!$D$5:$D$156)*(E5163&lt;'Non Compliance input'!$E$5:$E$156)*('Non Compliance input'!$H$5:$H$156="Yes"),0))
),"","Yes")</f>
        <v/>
      </c>
      <c r="K5163" s="149">
        <f t="shared" si="721"/>
        <v>0</v>
      </c>
      <c r="L5163" s="162">
        <f t="shared" si="722"/>
        <v>0</v>
      </c>
      <c r="M5163" s="162" t="str" cm="1">
        <f t="array" ref="M5163">IF(ISERROR(INDEX('Non Compliance input'!$I$5:$I$156,MATCH(1,(A5163='Non Compliance input'!$A$5:$A$156)*(E5163&gt;='Non Compliance input'!$D$5:$D$156)*(F5163&lt;='Non Compliance input'!$E$5:$E$156)*('Non Compliance input'!$I$5:$I$156="Yes"),0))
),"","Yes")</f>
        <v/>
      </c>
      <c r="N5163" s="149" t="str">
        <f>IF(VLOOKUP($A5163,HourEndingOutage!$B$3:$F$746,5,0)="Outage","Outage","")</f>
        <v/>
      </c>
      <c r="O5163" s="18">
        <f t="shared" si="723"/>
        <v>0</v>
      </c>
      <c r="P5163" s="18" t="str">
        <f t="shared" si="724"/>
        <v/>
      </c>
      <c r="Q5163" s="18">
        <f t="shared" si="725"/>
        <v>0</v>
      </c>
      <c r="R5163" s="118"/>
    </row>
    <row r="5164" spans="1:18" x14ac:dyDescent="0.25">
      <c r="A5164" s="25">
        <f t="shared" si="726"/>
        <v>574</v>
      </c>
      <c r="B5164" s="23">
        <f t="shared" si="727"/>
        <v>44585</v>
      </c>
      <c r="C5164" s="24">
        <v>22</v>
      </c>
      <c r="D5164" s="54" t="str">
        <f t="shared" si="719"/>
        <v>ASET</v>
      </c>
      <c r="E5164" s="178"/>
      <c r="F5164" s="179"/>
      <c r="G5164" s="177"/>
      <c r="H5164" s="177"/>
      <c r="I5164" s="169">
        <f t="shared" si="720"/>
        <v>0</v>
      </c>
      <c r="J5164" s="149" t="str" cm="1">
        <f t="array" ref="J5164">IF(ISERROR(INDEX('Non Compliance input'!$H$5:$H$156,MATCH(1,(A5164='Non Compliance input'!$A$5:$A$156)*(F5164&gt;='Non Compliance input'!$D$5:$D$156)*(E5164&lt;'Non Compliance input'!$E$5:$E$156)*('Non Compliance input'!$H$5:$H$156="Yes"),0))
),"","Yes")</f>
        <v/>
      </c>
      <c r="K5164" s="149">
        <f t="shared" si="721"/>
        <v>0</v>
      </c>
      <c r="L5164" s="162">
        <f t="shared" si="722"/>
        <v>0</v>
      </c>
      <c r="M5164" s="162" t="str" cm="1">
        <f t="array" ref="M5164">IF(ISERROR(INDEX('Non Compliance input'!$I$5:$I$156,MATCH(1,(A5164='Non Compliance input'!$A$5:$A$156)*(E5164&gt;='Non Compliance input'!$D$5:$D$156)*(F5164&lt;='Non Compliance input'!$E$5:$E$156)*('Non Compliance input'!$I$5:$I$156="Yes"),0))
),"","Yes")</f>
        <v/>
      </c>
      <c r="N5164" s="149" t="str">
        <f>IF(VLOOKUP($A5164,HourEndingOutage!$B$3:$F$746,5,0)="Outage","Outage","")</f>
        <v/>
      </c>
      <c r="O5164" s="18">
        <f t="shared" si="723"/>
        <v>0</v>
      </c>
      <c r="P5164" s="18" t="str">
        <f t="shared" si="724"/>
        <v/>
      </c>
      <c r="Q5164" s="18">
        <f t="shared" si="725"/>
        <v>0</v>
      </c>
      <c r="R5164" s="118"/>
    </row>
    <row r="5165" spans="1:18" x14ac:dyDescent="0.25">
      <c r="A5165" s="25">
        <f t="shared" si="726"/>
        <v>574</v>
      </c>
      <c r="B5165" s="23">
        <f t="shared" si="727"/>
        <v>44585</v>
      </c>
      <c r="C5165" s="24">
        <v>22</v>
      </c>
      <c r="D5165" s="54" t="str">
        <f t="shared" si="719"/>
        <v>ASET</v>
      </c>
      <c r="E5165" s="178"/>
      <c r="F5165" s="179"/>
      <c r="G5165" s="177"/>
      <c r="H5165" s="177"/>
      <c r="I5165" s="169">
        <f t="shared" si="720"/>
        <v>0</v>
      </c>
      <c r="J5165" s="149" t="str" cm="1">
        <f t="array" ref="J5165">IF(ISERROR(INDEX('Non Compliance input'!$H$5:$H$156,MATCH(1,(A5165='Non Compliance input'!$A$5:$A$156)*(F5165&gt;='Non Compliance input'!$D$5:$D$156)*(E5165&lt;'Non Compliance input'!$E$5:$E$156)*('Non Compliance input'!$H$5:$H$156="Yes"),0))
),"","Yes")</f>
        <v/>
      </c>
      <c r="K5165" s="149">
        <f t="shared" si="721"/>
        <v>0</v>
      </c>
      <c r="L5165" s="162">
        <f t="shared" si="722"/>
        <v>0</v>
      </c>
      <c r="M5165" s="162" t="str" cm="1">
        <f t="array" ref="M5165">IF(ISERROR(INDEX('Non Compliance input'!$I$5:$I$156,MATCH(1,(A5165='Non Compliance input'!$A$5:$A$156)*(E5165&gt;='Non Compliance input'!$D$5:$D$156)*(F5165&lt;='Non Compliance input'!$E$5:$E$156)*('Non Compliance input'!$I$5:$I$156="Yes"),0))
),"","Yes")</f>
        <v/>
      </c>
      <c r="N5165" s="149" t="str">
        <f>IF(VLOOKUP($A5165,HourEndingOutage!$B$3:$F$746,5,0)="Outage","Outage","")</f>
        <v/>
      </c>
      <c r="O5165" s="18">
        <f t="shared" si="723"/>
        <v>0</v>
      </c>
      <c r="P5165" s="18" t="str">
        <f t="shared" si="724"/>
        <v/>
      </c>
      <c r="Q5165" s="18">
        <f t="shared" si="725"/>
        <v>0</v>
      </c>
      <c r="R5165" s="118"/>
    </row>
    <row r="5166" spans="1:18" x14ac:dyDescent="0.25">
      <c r="A5166" s="25">
        <f t="shared" si="726"/>
        <v>574</v>
      </c>
      <c r="B5166" s="23">
        <f t="shared" si="727"/>
        <v>44585</v>
      </c>
      <c r="C5166" s="24">
        <v>22</v>
      </c>
      <c r="D5166" s="54" t="str">
        <f t="shared" si="719"/>
        <v>ASET</v>
      </c>
      <c r="E5166" s="178"/>
      <c r="F5166" s="179"/>
      <c r="G5166" s="177"/>
      <c r="H5166" s="177"/>
      <c r="I5166" s="169">
        <f t="shared" si="720"/>
        <v>0</v>
      </c>
      <c r="J5166" s="149" t="str" cm="1">
        <f t="array" ref="J5166">IF(ISERROR(INDEX('Non Compliance input'!$H$5:$H$156,MATCH(1,(A5166='Non Compliance input'!$A$5:$A$156)*(F5166&gt;='Non Compliance input'!$D$5:$D$156)*(E5166&lt;'Non Compliance input'!$E$5:$E$156)*('Non Compliance input'!$H$5:$H$156="Yes"),0))
),"","Yes")</f>
        <v/>
      </c>
      <c r="K5166" s="149">
        <f t="shared" si="721"/>
        <v>0</v>
      </c>
      <c r="L5166" s="162">
        <f t="shared" si="722"/>
        <v>0</v>
      </c>
      <c r="M5166" s="162" t="str" cm="1">
        <f t="array" ref="M5166">IF(ISERROR(INDEX('Non Compliance input'!$I$5:$I$156,MATCH(1,(A5166='Non Compliance input'!$A$5:$A$156)*(E5166&gt;='Non Compliance input'!$D$5:$D$156)*(F5166&lt;='Non Compliance input'!$E$5:$E$156)*('Non Compliance input'!$I$5:$I$156="Yes"),0))
),"","Yes")</f>
        <v/>
      </c>
      <c r="N5166" s="149" t="str">
        <f>IF(VLOOKUP($A5166,HourEndingOutage!$B$3:$F$746,5,0)="Outage","Outage","")</f>
        <v/>
      </c>
      <c r="O5166" s="18">
        <f t="shared" si="723"/>
        <v>0</v>
      </c>
      <c r="P5166" s="18" t="str">
        <f t="shared" si="724"/>
        <v/>
      </c>
      <c r="Q5166" s="18">
        <f t="shared" si="725"/>
        <v>0</v>
      </c>
      <c r="R5166" s="118"/>
    </row>
    <row r="5167" spans="1:18" x14ac:dyDescent="0.25">
      <c r="A5167" s="25">
        <f t="shared" si="726"/>
        <v>574</v>
      </c>
      <c r="B5167" s="23">
        <f t="shared" si="727"/>
        <v>44585</v>
      </c>
      <c r="C5167" s="24">
        <v>22</v>
      </c>
      <c r="D5167" s="54" t="str">
        <f t="shared" si="719"/>
        <v>ASET</v>
      </c>
      <c r="E5167" s="178"/>
      <c r="F5167" s="179"/>
      <c r="G5167" s="177"/>
      <c r="H5167" s="177"/>
      <c r="I5167" s="169">
        <f t="shared" si="720"/>
        <v>0</v>
      </c>
      <c r="J5167" s="149" t="str" cm="1">
        <f t="array" ref="J5167">IF(ISERROR(INDEX('Non Compliance input'!$H$5:$H$156,MATCH(1,(A5167='Non Compliance input'!$A$5:$A$156)*(F5167&gt;='Non Compliance input'!$D$5:$D$156)*(E5167&lt;'Non Compliance input'!$E$5:$E$156)*('Non Compliance input'!$H$5:$H$156="Yes"),0))
),"","Yes")</f>
        <v/>
      </c>
      <c r="K5167" s="149">
        <f t="shared" si="721"/>
        <v>0</v>
      </c>
      <c r="L5167" s="162">
        <f t="shared" si="722"/>
        <v>0</v>
      </c>
      <c r="M5167" s="162" t="str" cm="1">
        <f t="array" ref="M5167">IF(ISERROR(INDEX('Non Compliance input'!$I$5:$I$156,MATCH(1,(A5167='Non Compliance input'!$A$5:$A$156)*(E5167&gt;='Non Compliance input'!$D$5:$D$156)*(F5167&lt;='Non Compliance input'!$E$5:$E$156)*('Non Compliance input'!$I$5:$I$156="Yes"),0))
),"","Yes")</f>
        <v/>
      </c>
      <c r="N5167" s="149" t="str">
        <f>IF(VLOOKUP($A5167,HourEndingOutage!$B$3:$F$746,5,0)="Outage","Outage","")</f>
        <v/>
      </c>
      <c r="O5167" s="18">
        <f t="shared" si="723"/>
        <v>0</v>
      </c>
      <c r="P5167" s="18" t="str">
        <f t="shared" si="724"/>
        <v/>
      </c>
      <c r="Q5167" s="18">
        <f t="shared" si="725"/>
        <v>0</v>
      </c>
      <c r="R5167" s="118"/>
    </row>
    <row r="5168" spans="1:18" x14ac:dyDescent="0.25">
      <c r="A5168" s="25">
        <f t="shared" si="726"/>
        <v>574</v>
      </c>
      <c r="B5168" s="23">
        <f t="shared" si="727"/>
        <v>44585</v>
      </c>
      <c r="C5168" s="24">
        <v>22</v>
      </c>
      <c r="D5168" s="54" t="str">
        <f t="shared" si="719"/>
        <v>ASET</v>
      </c>
      <c r="E5168" s="178"/>
      <c r="F5168" s="179"/>
      <c r="G5168" s="177"/>
      <c r="H5168" s="177"/>
      <c r="I5168" s="169">
        <f t="shared" si="720"/>
        <v>0</v>
      </c>
      <c r="J5168" s="149" t="str" cm="1">
        <f t="array" ref="J5168">IF(ISERROR(INDEX('Non Compliance input'!$H$5:$H$156,MATCH(1,(A5168='Non Compliance input'!$A$5:$A$156)*(F5168&gt;='Non Compliance input'!$D$5:$D$156)*(E5168&lt;'Non Compliance input'!$E$5:$E$156)*('Non Compliance input'!$H$5:$H$156="Yes"),0))
),"","Yes")</f>
        <v/>
      </c>
      <c r="K5168" s="149">
        <f t="shared" si="721"/>
        <v>0</v>
      </c>
      <c r="L5168" s="162">
        <f t="shared" si="722"/>
        <v>0</v>
      </c>
      <c r="M5168" s="162" t="str" cm="1">
        <f t="array" ref="M5168">IF(ISERROR(INDEX('Non Compliance input'!$I$5:$I$156,MATCH(1,(A5168='Non Compliance input'!$A$5:$A$156)*(E5168&gt;='Non Compliance input'!$D$5:$D$156)*(F5168&lt;='Non Compliance input'!$E$5:$E$156)*('Non Compliance input'!$I$5:$I$156="Yes"),0))
),"","Yes")</f>
        <v/>
      </c>
      <c r="N5168" s="149" t="str">
        <f>IF(VLOOKUP($A5168,HourEndingOutage!$B$3:$F$746,5,0)="Outage","Outage","")</f>
        <v/>
      </c>
      <c r="O5168" s="18">
        <f t="shared" si="723"/>
        <v>0</v>
      </c>
      <c r="P5168" s="18" t="str">
        <f t="shared" si="724"/>
        <v/>
      </c>
      <c r="Q5168" s="18">
        <f t="shared" si="725"/>
        <v>0</v>
      </c>
      <c r="R5168" s="118"/>
    </row>
    <row r="5169" spans="1:18" x14ac:dyDescent="0.25">
      <c r="A5169" s="25">
        <f t="shared" si="726"/>
        <v>575</v>
      </c>
      <c r="B5169" s="23">
        <f t="shared" si="727"/>
        <v>44585</v>
      </c>
      <c r="C5169" s="24">
        <v>23</v>
      </c>
      <c r="D5169" s="54" t="str">
        <f t="shared" si="719"/>
        <v>ASET</v>
      </c>
      <c r="E5169" s="178"/>
      <c r="F5169" s="179"/>
      <c r="G5169" s="177"/>
      <c r="H5169" s="177"/>
      <c r="I5169" s="169">
        <f t="shared" si="720"/>
        <v>0</v>
      </c>
      <c r="J5169" s="149" t="str" cm="1">
        <f t="array" ref="J5169">IF(ISERROR(INDEX('Non Compliance input'!$H$5:$H$156,MATCH(1,(A5169='Non Compliance input'!$A$5:$A$156)*(F5169&gt;='Non Compliance input'!$D$5:$D$156)*(E5169&lt;'Non Compliance input'!$E$5:$E$156)*('Non Compliance input'!$H$5:$H$156="Yes"),0))
),"","Yes")</f>
        <v/>
      </c>
      <c r="K5169" s="149">
        <f t="shared" si="721"/>
        <v>0</v>
      </c>
      <c r="L5169" s="162">
        <f t="shared" si="722"/>
        <v>0</v>
      </c>
      <c r="M5169" s="162" t="str" cm="1">
        <f t="array" ref="M5169">IF(ISERROR(INDEX('Non Compliance input'!$I$5:$I$156,MATCH(1,(A5169='Non Compliance input'!$A$5:$A$156)*(E5169&gt;='Non Compliance input'!$D$5:$D$156)*(F5169&lt;='Non Compliance input'!$E$5:$E$156)*('Non Compliance input'!$I$5:$I$156="Yes"),0))
),"","Yes")</f>
        <v/>
      </c>
      <c r="N5169" s="149" t="str">
        <f>IF(VLOOKUP($A5169,HourEndingOutage!$B$3:$F$746,5,0)="Outage","Outage","")</f>
        <v/>
      </c>
      <c r="O5169" s="18">
        <f t="shared" si="723"/>
        <v>0</v>
      </c>
      <c r="P5169" s="18" t="str">
        <f t="shared" si="724"/>
        <v/>
      </c>
      <c r="Q5169" s="18">
        <f t="shared" si="725"/>
        <v>0</v>
      </c>
      <c r="R5169" s="118"/>
    </row>
    <row r="5170" spans="1:18" x14ac:dyDescent="0.25">
      <c r="A5170" s="25">
        <f t="shared" si="726"/>
        <v>575</v>
      </c>
      <c r="B5170" s="23">
        <f t="shared" si="727"/>
        <v>44585</v>
      </c>
      <c r="C5170" s="24">
        <v>23</v>
      </c>
      <c r="D5170" s="54" t="str">
        <f t="shared" si="719"/>
        <v>ASET</v>
      </c>
      <c r="E5170" s="178"/>
      <c r="F5170" s="179"/>
      <c r="G5170" s="177"/>
      <c r="H5170" s="177"/>
      <c r="I5170" s="169">
        <f t="shared" si="720"/>
        <v>0</v>
      </c>
      <c r="J5170" s="149" t="str" cm="1">
        <f t="array" ref="J5170">IF(ISERROR(INDEX('Non Compliance input'!$H$5:$H$156,MATCH(1,(A5170='Non Compliance input'!$A$5:$A$156)*(F5170&gt;='Non Compliance input'!$D$5:$D$156)*(E5170&lt;'Non Compliance input'!$E$5:$E$156)*('Non Compliance input'!$H$5:$H$156="Yes"),0))
),"","Yes")</f>
        <v/>
      </c>
      <c r="K5170" s="149">
        <f t="shared" si="721"/>
        <v>0</v>
      </c>
      <c r="L5170" s="162">
        <f t="shared" si="722"/>
        <v>0</v>
      </c>
      <c r="M5170" s="162" t="str" cm="1">
        <f t="array" ref="M5170">IF(ISERROR(INDEX('Non Compliance input'!$I$5:$I$156,MATCH(1,(A5170='Non Compliance input'!$A$5:$A$156)*(E5170&gt;='Non Compliance input'!$D$5:$D$156)*(F5170&lt;='Non Compliance input'!$E$5:$E$156)*('Non Compliance input'!$I$5:$I$156="Yes"),0))
),"","Yes")</f>
        <v/>
      </c>
      <c r="N5170" s="149" t="str">
        <f>IF(VLOOKUP($A5170,HourEndingOutage!$B$3:$F$746,5,0)="Outage","Outage","")</f>
        <v/>
      </c>
      <c r="O5170" s="18">
        <f t="shared" si="723"/>
        <v>0</v>
      </c>
      <c r="P5170" s="18" t="str">
        <f t="shared" si="724"/>
        <v/>
      </c>
      <c r="Q5170" s="18">
        <f t="shared" si="725"/>
        <v>0</v>
      </c>
      <c r="R5170" s="118"/>
    </row>
    <row r="5171" spans="1:18" x14ac:dyDescent="0.25">
      <c r="A5171" s="25">
        <f t="shared" si="726"/>
        <v>575</v>
      </c>
      <c r="B5171" s="23">
        <f t="shared" si="727"/>
        <v>44585</v>
      </c>
      <c r="C5171" s="24">
        <v>23</v>
      </c>
      <c r="D5171" s="54" t="str">
        <f t="shared" si="719"/>
        <v>ASET</v>
      </c>
      <c r="E5171" s="178"/>
      <c r="F5171" s="179"/>
      <c r="G5171" s="177"/>
      <c r="H5171" s="177"/>
      <c r="I5171" s="169">
        <f t="shared" si="720"/>
        <v>0</v>
      </c>
      <c r="J5171" s="149" t="str" cm="1">
        <f t="array" ref="J5171">IF(ISERROR(INDEX('Non Compliance input'!$H$5:$H$156,MATCH(1,(A5171='Non Compliance input'!$A$5:$A$156)*(F5171&gt;='Non Compliance input'!$D$5:$D$156)*(E5171&lt;'Non Compliance input'!$E$5:$E$156)*('Non Compliance input'!$H$5:$H$156="Yes"),0))
),"","Yes")</f>
        <v/>
      </c>
      <c r="K5171" s="149">
        <f t="shared" si="721"/>
        <v>0</v>
      </c>
      <c r="L5171" s="162">
        <f t="shared" si="722"/>
        <v>0</v>
      </c>
      <c r="M5171" s="162" t="str" cm="1">
        <f t="array" ref="M5171">IF(ISERROR(INDEX('Non Compliance input'!$I$5:$I$156,MATCH(1,(A5171='Non Compliance input'!$A$5:$A$156)*(E5171&gt;='Non Compliance input'!$D$5:$D$156)*(F5171&lt;='Non Compliance input'!$E$5:$E$156)*('Non Compliance input'!$I$5:$I$156="Yes"),0))
),"","Yes")</f>
        <v/>
      </c>
      <c r="N5171" s="149" t="str">
        <f>IF(VLOOKUP($A5171,HourEndingOutage!$B$3:$F$746,5,0)="Outage","Outage","")</f>
        <v/>
      </c>
      <c r="O5171" s="18">
        <f t="shared" si="723"/>
        <v>0</v>
      </c>
      <c r="P5171" s="18" t="str">
        <f t="shared" si="724"/>
        <v/>
      </c>
      <c r="Q5171" s="18">
        <f t="shared" si="725"/>
        <v>0</v>
      </c>
      <c r="R5171" s="118"/>
    </row>
    <row r="5172" spans="1:18" x14ac:dyDescent="0.25">
      <c r="A5172" s="25">
        <f t="shared" si="726"/>
        <v>575</v>
      </c>
      <c r="B5172" s="23">
        <f t="shared" si="727"/>
        <v>44585</v>
      </c>
      <c r="C5172" s="24">
        <v>23</v>
      </c>
      <c r="D5172" s="54" t="str">
        <f t="shared" si="719"/>
        <v>ASET</v>
      </c>
      <c r="E5172" s="178"/>
      <c r="F5172" s="179"/>
      <c r="G5172" s="177"/>
      <c r="H5172" s="177"/>
      <c r="I5172" s="169">
        <f t="shared" si="720"/>
        <v>0</v>
      </c>
      <c r="J5172" s="149" t="str" cm="1">
        <f t="array" ref="J5172">IF(ISERROR(INDEX('Non Compliance input'!$H$5:$H$156,MATCH(1,(A5172='Non Compliance input'!$A$5:$A$156)*(F5172&gt;='Non Compliance input'!$D$5:$D$156)*(E5172&lt;'Non Compliance input'!$E$5:$E$156)*('Non Compliance input'!$H$5:$H$156="Yes"),0))
),"","Yes")</f>
        <v/>
      </c>
      <c r="K5172" s="149">
        <f t="shared" si="721"/>
        <v>0</v>
      </c>
      <c r="L5172" s="162">
        <f t="shared" si="722"/>
        <v>0</v>
      </c>
      <c r="M5172" s="162" t="str" cm="1">
        <f t="array" ref="M5172">IF(ISERROR(INDEX('Non Compliance input'!$I$5:$I$156,MATCH(1,(A5172='Non Compliance input'!$A$5:$A$156)*(E5172&gt;='Non Compliance input'!$D$5:$D$156)*(F5172&lt;='Non Compliance input'!$E$5:$E$156)*('Non Compliance input'!$I$5:$I$156="Yes"),0))
),"","Yes")</f>
        <v/>
      </c>
      <c r="N5172" s="149" t="str">
        <f>IF(VLOOKUP($A5172,HourEndingOutage!$B$3:$F$746,5,0)="Outage","Outage","")</f>
        <v/>
      </c>
      <c r="O5172" s="18">
        <f t="shared" si="723"/>
        <v>0</v>
      </c>
      <c r="P5172" s="18" t="str">
        <f t="shared" si="724"/>
        <v/>
      </c>
      <c r="Q5172" s="18">
        <f t="shared" si="725"/>
        <v>0</v>
      </c>
      <c r="R5172" s="118"/>
    </row>
    <row r="5173" spans="1:18" x14ac:dyDescent="0.25">
      <c r="A5173" s="25">
        <f t="shared" si="726"/>
        <v>575</v>
      </c>
      <c r="B5173" s="23">
        <f t="shared" si="727"/>
        <v>44585</v>
      </c>
      <c r="C5173" s="24">
        <v>23</v>
      </c>
      <c r="D5173" s="54" t="str">
        <f t="shared" si="719"/>
        <v>ASET</v>
      </c>
      <c r="E5173" s="178"/>
      <c r="F5173" s="179"/>
      <c r="G5173" s="177"/>
      <c r="H5173" s="177"/>
      <c r="I5173" s="169">
        <f t="shared" si="720"/>
        <v>0</v>
      </c>
      <c r="J5173" s="149" t="str" cm="1">
        <f t="array" ref="J5173">IF(ISERROR(INDEX('Non Compliance input'!$H$5:$H$156,MATCH(1,(A5173='Non Compliance input'!$A$5:$A$156)*(F5173&gt;='Non Compliance input'!$D$5:$D$156)*(E5173&lt;'Non Compliance input'!$E$5:$E$156)*('Non Compliance input'!$H$5:$H$156="Yes"),0))
),"","Yes")</f>
        <v/>
      </c>
      <c r="K5173" s="149">
        <f t="shared" si="721"/>
        <v>0</v>
      </c>
      <c r="L5173" s="162">
        <f t="shared" si="722"/>
        <v>0</v>
      </c>
      <c r="M5173" s="162" t="str" cm="1">
        <f t="array" ref="M5173">IF(ISERROR(INDEX('Non Compliance input'!$I$5:$I$156,MATCH(1,(A5173='Non Compliance input'!$A$5:$A$156)*(E5173&gt;='Non Compliance input'!$D$5:$D$156)*(F5173&lt;='Non Compliance input'!$E$5:$E$156)*('Non Compliance input'!$I$5:$I$156="Yes"),0))
),"","Yes")</f>
        <v/>
      </c>
      <c r="N5173" s="149" t="str">
        <f>IF(VLOOKUP($A5173,HourEndingOutage!$B$3:$F$746,5,0)="Outage","Outage","")</f>
        <v/>
      </c>
      <c r="O5173" s="18">
        <f t="shared" si="723"/>
        <v>0</v>
      </c>
      <c r="P5173" s="18" t="str">
        <f t="shared" si="724"/>
        <v/>
      </c>
      <c r="Q5173" s="18">
        <f t="shared" si="725"/>
        <v>0</v>
      </c>
      <c r="R5173" s="118"/>
    </row>
    <row r="5174" spans="1:18" x14ac:dyDescent="0.25">
      <c r="A5174" s="25">
        <f t="shared" si="726"/>
        <v>575</v>
      </c>
      <c r="B5174" s="23">
        <f t="shared" si="727"/>
        <v>44585</v>
      </c>
      <c r="C5174" s="24">
        <v>23</v>
      </c>
      <c r="D5174" s="54" t="str">
        <f t="shared" si="719"/>
        <v>ASET</v>
      </c>
      <c r="E5174" s="178"/>
      <c r="F5174" s="179"/>
      <c r="G5174" s="177"/>
      <c r="H5174" s="177"/>
      <c r="I5174" s="169">
        <f t="shared" si="720"/>
        <v>0</v>
      </c>
      <c r="J5174" s="149" t="str" cm="1">
        <f t="array" ref="J5174">IF(ISERROR(INDEX('Non Compliance input'!$H$5:$H$156,MATCH(1,(A5174='Non Compliance input'!$A$5:$A$156)*(F5174&gt;='Non Compliance input'!$D$5:$D$156)*(E5174&lt;'Non Compliance input'!$E$5:$E$156)*('Non Compliance input'!$H$5:$H$156="Yes"),0))
),"","Yes")</f>
        <v/>
      </c>
      <c r="K5174" s="149">
        <f t="shared" si="721"/>
        <v>0</v>
      </c>
      <c r="L5174" s="162">
        <f t="shared" si="722"/>
        <v>0</v>
      </c>
      <c r="M5174" s="162" t="str" cm="1">
        <f t="array" ref="M5174">IF(ISERROR(INDEX('Non Compliance input'!$I$5:$I$156,MATCH(1,(A5174='Non Compliance input'!$A$5:$A$156)*(E5174&gt;='Non Compliance input'!$D$5:$D$156)*(F5174&lt;='Non Compliance input'!$E$5:$E$156)*('Non Compliance input'!$I$5:$I$156="Yes"),0))
),"","Yes")</f>
        <v/>
      </c>
      <c r="N5174" s="149" t="str">
        <f>IF(VLOOKUP($A5174,HourEndingOutage!$B$3:$F$746,5,0)="Outage","Outage","")</f>
        <v/>
      </c>
      <c r="O5174" s="18">
        <f t="shared" si="723"/>
        <v>0</v>
      </c>
      <c r="P5174" s="18" t="str">
        <f t="shared" si="724"/>
        <v/>
      </c>
      <c r="Q5174" s="18">
        <f t="shared" si="725"/>
        <v>0</v>
      </c>
      <c r="R5174" s="118"/>
    </row>
    <row r="5175" spans="1:18" x14ac:dyDescent="0.25">
      <c r="A5175" s="25">
        <f t="shared" si="726"/>
        <v>575</v>
      </c>
      <c r="B5175" s="23">
        <f t="shared" si="727"/>
        <v>44585</v>
      </c>
      <c r="C5175" s="24">
        <v>23</v>
      </c>
      <c r="D5175" s="54" t="str">
        <f t="shared" si="719"/>
        <v>ASET</v>
      </c>
      <c r="E5175" s="178"/>
      <c r="F5175" s="179"/>
      <c r="G5175" s="177"/>
      <c r="H5175" s="177"/>
      <c r="I5175" s="169">
        <f t="shared" si="720"/>
        <v>0</v>
      </c>
      <c r="J5175" s="149" t="str" cm="1">
        <f t="array" ref="J5175">IF(ISERROR(INDEX('Non Compliance input'!$H$5:$H$156,MATCH(1,(A5175='Non Compliance input'!$A$5:$A$156)*(F5175&gt;='Non Compliance input'!$D$5:$D$156)*(E5175&lt;'Non Compliance input'!$E$5:$E$156)*('Non Compliance input'!$H$5:$H$156="Yes"),0))
),"","Yes")</f>
        <v/>
      </c>
      <c r="K5175" s="149">
        <f t="shared" si="721"/>
        <v>0</v>
      </c>
      <c r="L5175" s="162">
        <f t="shared" si="722"/>
        <v>0</v>
      </c>
      <c r="M5175" s="162" t="str" cm="1">
        <f t="array" ref="M5175">IF(ISERROR(INDEX('Non Compliance input'!$I$5:$I$156,MATCH(1,(A5175='Non Compliance input'!$A$5:$A$156)*(E5175&gt;='Non Compliance input'!$D$5:$D$156)*(F5175&lt;='Non Compliance input'!$E$5:$E$156)*('Non Compliance input'!$I$5:$I$156="Yes"),0))
),"","Yes")</f>
        <v/>
      </c>
      <c r="N5175" s="149" t="str">
        <f>IF(VLOOKUP($A5175,HourEndingOutage!$B$3:$F$746,5,0)="Outage","Outage","")</f>
        <v/>
      </c>
      <c r="O5175" s="18">
        <f t="shared" si="723"/>
        <v>0</v>
      </c>
      <c r="P5175" s="18" t="str">
        <f t="shared" si="724"/>
        <v/>
      </c>
      <c r="Q5175" s="18">
        <f t="shared" si="725"/>
        <v>0</v>
      </c>
      <c r="R5175" s="118"/>
    </row>
    <row r="5176" spans="1:18" x14ac:dyDescent="0.25">
      <c r="A5176" s="25">
        <f t="shared" si="726"/>
        <v>575</v>
      </c>
      <c r="B5176" s="23">
        <f t="shared" si="727"/>
        <v>44585</v>
      </c>
      <c r="C5176" s="24">
        <v>23</v>
      </c>
      <c r="D5176" s="54" t="str">
        <f t="shared" si="719"/>
        <v>ASET</v>
      </c>
      <c r="E5176" s="178"/>
      <c r="F5176" s="179"/>
      <c r="G5176" s="177"/>
      <c r="H5176" s="177"/>
      <c r="I5176" s="169">
        <f t="shared" si="720"/>
        <v>0</v>
      </c>
      <c r="J5176" s="149" t="str" cm="1">
        <f t="array" ref="J5176">IF(ISERROR(INDEX('Non Compliance input'!$H$5:$H$156,MATCH(1,(A5176='Non Compliance input'!$A$5:$A$156)*(F5176&gt;='Non Compliance input'!$D$5:$D$156)*(E5176&lt;'Non Compliance input'!$E$5:$E$156)*('Non Compliance input'!$H$5:$H$156="Yes"),0))
),"","Yes")</f>
        <v/>
      </c>
      <c r="K5176" s="149">
        <f t="shared" si="721"/>
        <v>0</v>
      </c>
      <c r="L5176" s="162">
        <f t="shared" si="722"/>
        <v>0</v>
      </c>
      <c r="M5176" s="162" t="str" cm="1">
        <f t="array" ref="M5176">IF(ISERROR(INDEX('Non Compliance input'!$I$5:$I$156,MATCH(1,(A5176='Non Compliance input'!$A$5:$A$156)*(E5176&gt;='Non Compliance input'!$D$5:$D$156)*(F5176&lt;='Non Compliance input'!$E$5:$E$156)*('Non Compliance input'!$I$5:$I$156="Yes"),0))
),"","Yes")</f>
        <v/>
      </c>
      <c r="N5176" s="149" t="str">
        <f>IF(VLOOKUP($A5176,HourEndingOutage!$B$3:$F$746,5,0)="Outage","Outage","")</f>
        <v/>
      </c>
      <c r="O5176" s="18">
        <f t="shared" si="723"/>
        <v>0</v>
      </c>
      <c r="P5176" s="18" t="str">
        <f t="shared" si="724"/>
        <v/>
      </c>
      <c r="Q5176" s="18">
        <f t="shared" si="725"/>
        <v>0</v>
      </c>
      <c r="R5176" s="118"/>
    </row>
    <row r="5177" spans="1:18" x14ac:dyDescent="0.25">
      <c r="A5177" s="25">
        <f t="shared" si="726"/>
        <v>575</v>
      </c>
      <c r="B5177" s="23">
        <f t="shared" si="727"/>
        <v>44585</v>
      </c>
      <c r="C5177" s="24">
        <v>23</v>
      </c>
      <c r="D5177" s="54" t="str">
        <f t="shared" si="719"/>
        <v>ASET</v>
      </c>
      <c r="E5177" s="178"/>
      <c r="F5177" s="179"/>
      <c r="G5177" s="177"/>
      <c r="H5177" s="177"/>
      <c r="I5177" s="169">
        <f t="shared" si="720"/>
        <v>0</v>
      </c>
      <c r="J5177" s="149" t="str" cm="1">
        <f t="array" ref="J5177">IF(ISERROR(INDEX('Non Compliance input'!$H$5:$H$156,MATCH(1,(A5177='Non Compliance input'!$A$5:$A$156)*(F5177&gt;='Non Compliance input'!$D$5:$D$156)*(E5177&lt;'Non Compliance input'!$E$5:$E$156)*('Non Compliance input'!$H$5:$H$156="Yes"),0))
),"","Yes")</f>
        <v/>
      </c>
      <c r="K5177" s="149">
        <f t="shared" si="721"/>
        <v>0</v>
      </c>
      <c r="L5177" s="162">
        <f t="shared" si="722"/>
        <v>0</v>
      </c>
      <c r="M5177" s="162" t="str" cm="1">
        <f t="array" ref="M5177">IF(ISERROR(INDEX('Non Compliance input'!$I$5:$I$156,MATCH(1,(A5177='Non Compliance input'!$A$5:$A$156)*(E5177&gt;='Non Compliance input'!$D$5:$D$156)*(F5177&lt;='Non Compliance input'!$E$5:$E$156)*('Non Compliance input'!$I$5:$I$156="Yes"),0))
),"","Yes")</f>
        <v/>
      </c>
      <c r="N5177" s="149" t="str">
        <f>IF(VLOOKUP($A5177,HourEndingOutage!$B$3:$F$746,5,0)="Outage","Outage","")</f>
        <v/>
      </c>
      <c r="O5177" s="18">
        <f t="shared" si="723"/>
        <v>0</v>
      </c>
      <c r="P5177" s="18" t="str">
        <f t="shared" si="724"/>
        <v/>
      </c>
      <c r="Q5177" s="18">
        <f t="shared" si="725"/>
        <v>0</v>
      </c>
      <c r="R5177" s="118"/>
    </row>
    <row r="5178" spans="1:18" x14ac:dyDescent="0.25">
      <c r="A5178" s="25">
        <f t="shared" si="726"/>
        <v>576</v>
      </c>
      <c r="B5178" s="23">
        <f t="shared" si="727"/>
        <v>44585</v>
      </c>
      <c r="C5178" s="24">
        <v>24</v>
      </c>
      <c r="D5178" s="54" t="str">
        <f t="shared" si="719"/>
        <v>ASET</v>
      </c>
      <c r="E5178" s="178"/>
      <c r="F5178" s="179"/>
      <c r="G5178" s="177"/>
      <c r="H5178" s="177"/>
      <c r="I5178" s="169">
        <f t="shared" si="720"/>
        <v>0</v>
      </c>
      <c r="J5178" s="149" t="str" cm="1">
        <f t="array" ref="J5178">IF(ISERROR(INDEX('Non Compliance input'!$H$5:$H$156,MATCH(1,(A5178='Non Compliance input'!$A$5:$A$156)*(F5178&gt;='Non Compliance input'!$D$5:$D$156)*(E5178&lt;'Non Compliance input'!$E$5:$E$156)*('Non Compliance input'!$H$5:$H$156="Yes"),0))
),"","Yes")</f>
        <v/>
      </c>
      <c r="K5178" s="149">
        <f t="shared" si="721"/>
        <v>0</v>
      </c>
      <c r="L5178" s="162">
        <f t="shared" si="722"/>
        <v>0</v>
      </c>
      <c r="M5178" s="162" t="str" cm="1">
        <f t="array" ref="M5178">IF(ISERROR(INDEX('Non Compliance input'!$I$5:$I$156,MATCH(1,(A5178='Non Compliance input'!$A$5:$A$156)*(E5178&gt;='Non Compliance input'!$D$5:$D$156)*(F5178&lt;='Non Compliance input'!$E$5:$E$156)*('Non Compliance input'!$I$5:$I$156="Yes"),0))
),"","Yes")</f>
        <v/>
      </c>
      <c r="N5178" s="149" t="str">
        <f>IF(VLOOKUP($A5178,HourEndingOutage!$B$3:$F$746,5,0)="Outage","Outage","")</f>
        <v/>
      </c>
      <c r="O5178" s="18">
        <f t="shared" si="723"/>
        <v>0</v>
      </c>
      <c r="P5178" s="18" t="str">
        <f t="shared" si="724"/>
        <v/>
      </c>
      <c r="Q5178" s="18">
        <f t="shared" si="725"/>
        <v>0</v>
      </c>
      <c r="R5178" s="118"/>
    </row>
    <row r="5179" spans="1:18" x14ac:dyDescent="0.25">
      <c r="A5179" s="25">
        <f t="shared" si="726"/>
        <v>576</v>
      </c>
      <c r="B5179" s="23">
        <f t="shared" si="727"/>
        <v>44585</v>
      </c>
      <c r="C5179" s="24">
        <v>24</v>
      </c>
      <c r="D5179" s="54" t="str">
        <f t="shared" si="719"/>
        <v>ASET</v>
      </c>
      <c r="E5179" s="178"/>
      <c r="F5179" s="179"/>
      <c r="G5179" s="177"/>
      <c r="H5179" s="177"/>
      <c r="I5179" s="169">
        <f t="shared" si="720"/>
        <v>0</v>
      </c>
      <c r="J5179" s="149" t="str" cm="1">
        <f t="array" ref="J5179">IF(ISERROR(INDEX('Non Compliance input'!$H$5:$H$156,MATCH(1,(A5179='Non Compliance input'!$A$5:$A$156)*(F5179&gt;='Non Compliance input'!$D$5:$D$156)*(E5179&lt;'Non Compliance input'!$E$5:$E$156)*('Non Compliance input'!$H$5:$H$156="Yes"),0))
),"","Yes")</f>
        <v/>
      </c>
      <c r="K5179" s="149">
        <f t="shared" si="721"/>
        <v>0</v>
      </c>
      <c r="L5179" s="162">
        <f t="shared" si="722"/>
        <v>0</v>
      </c>
      <c r="M5179" s="162" t="str" cm="1">
        <f t="array" ref="M5179">IF(ISERROR(INDEX('Non Compliance input'!$I$5:$I$156,MATCH(1,(A5179='Non Compliance input'!$A$5:$A$156)*(E5179&gt;='Non Compliance input'!$D$5:$D$156)*(F5179&lt;='Non Compliance input'!$E$5:$E$156)*('Non Compliance input'!$I$5:$I$156="Yes"),0))
),"","Yes")</f>
        <v/>
      </c>
      <c r="N5179" s="149" t="str">
        <f>IF(VLOOKUP($A5179,HourEndingOutage!$B$3:$F$746,5,0)="Outage","Outage","")</f>
        <v/>
      </c>
      <c r="O5179" s="18">
        <f t="shared" si="723"/>
        <v>0</v>
      </c>
      <c r="P5179" s="18" t="str">
        <f t="shared" si="724"/>
        <v/>
      </c>
      <c r="Q5179" s="18">
        <f t="shared" si="725"/>
        <v>0</v>
      </c>
      <c r="R5179" s="118"/>
    </row>
    <row r="5180" spans="1:18" x14ac:dyDescent="0.25">
      <c r="A5180" s="25">
        <f t="shared" si="726"/>
        <v>576</v>
      </c>
      <c r="B5180" s="23">
        <f t="shared" si="727"/>
        <v>44585</v>
      </c>
      <c r="C5180" s="24">
        <v>24</v>
      </c>
      <c r="D5180" s="54" t="str">
        <f t="shared" si="719"/>
        <v>ASET</v>
      </c>
      <c r="E5180" s="178"/>
      <c r="F5180" s="179"/>
      <c r="G5180" s="177"/>
      <c r="H5180" s="177"/>
      <c r="I5180" s="169">
        <f t="shared" si="720"/>
        <v>0</v>
      </c>
      <c r="J5180" s="149" t="str" cm="1">
        <f t="array" ref="J5180">IF(ISERROR(INDEX('Non Compliance input'!$H$5:$H$156,MATCH(1,(A5180='Non Compliance input'!$A$5:$A$156)*(F5180&gt;='Non Compliance input'!$D$5:$D$156)*(E5180&lt;'Non Compliance input'!$E$5:$E$156)*('Non Compliance input'!$H$5:$H$156="Yes"),0))
),"","Yes")</f>
        <v/>
      </c>
      <c r="K5180" s="149">
        <f t="shared" si="721"/>
        <v>0</v>
      </c>
      <c r="L5180" s="162">
        <f t="shared" si="722"/>
        <v>0</v>
      </c>
      <c r="M5180" s="162" t="str" cm="1">
        <f t="array" ref="M5180">IF(ISERROR(INDEX('Non Compliance input'!$I$5:$I$156,MATCH(1,(A5180='Non Compliance input'!$A$5:$A$156)*(E5180&gt;='Non Compliance input'!$D$5:$D$156)*(F5180&lt;='Non Compliance input'!$E$5:$E$156)*('Non Compliance input'!$I$5:$I$156="Yes"),0))
),"","Yes")</f>
        <v/>
      </c>
      <c r="N5180" s="149" t="str">
        <f>IF(VLOOKUP($A5180,HourEndingOutage!$B$3:$F$746,5,0)="Outage","Outage","")</f>
        <v/>
      </c>
      <c r="O5180" s="18">
        <f t="shared" si="723"/>
        <v>0</v>
      </c>
      <c r="P5180" s="18" t="str">
        <f t="shared" si="724"/>
        <v/>
      </c>
      <c r="Q5180" s="18">
        <f t="shared" si="725"/>
        <v>0</v>
      </c>
      <c r="R5180" s="118"/>
    </row>
    <row r="5181" spans="1:18" x14ac:dyDescent="0.25">
      <c r="A5181" s="25">
        <f t="shared" si="726"/>
        <v>576</v>
      </c>
      <c r="B5181" s="23">
        <f t="shared" si="727"/>
        <v>44585</v>
      </c>
      <c r="C5181" s="24">
        <v>24</v>
      </c>
      <c r="D5181" s="54" t="str">
        <f t="shared" si="719"/>
        <v>ASET</v>
      </c>
      <c r="E5181" s="178"/>
      <c r="F5181" s="179"/>
      <c r="G5181" s="177"/>
      <c r="H5181" s="177"/>
      <c r="I5181" s="169">
        <f t="shared" si="720"/>
        <v>0</v>
      </c>
      <c r="J5181" s="149" t="str" cm="1">
        <f t="array" ref="J5181">IF(ISERROR(INDEX('Non Compliance input'!$H$5:$H$156,MATCH(1,(A5181='Non Compliance input'!$A$5:$A$156)*(F5181&gt;='Non Compliance input'!$D$5:$D$156)*(E5181&lt;'Non Compliance input'!$E$5:$E$156)*('Non Compliance input'!$H$5:$H$156="Yes"),0))
),"","Yes")</f>
        <v/>
      </c>
      <c r="K5181" s="149">
        <f t="shared" si="721"/>
        <v>0</v>
      </c>
      <c r="L5181" s="162">
        <f t="shared" si="722"/>
        <v>0</v>
      </c>
      <c r="M5181" s="162" t="str" cm="1">
        <f t="array" ref="M5181">IF(ISERROR(INDEX('Non Compliance input'!$I$5:$I$156,MATCH(1,(A5181='Non Compliance input'!$A$5:$A$156)*(E5181&gt;='Non Compliance input'!$D$5:$D$156)*(F5181&lt;='Non Compliance input'!$E$5:$E$156)*('Non Compliance input'!$I$5:$I$156="Yes"),0))
),"","Yes")</f>
        <v/>
      </c>
      <c r="N5181" s="149" t="str">
        <f>IF(VLOOKUP($A5181,HourEndingOutage!$B$3:$F$746,5,0)="Outage","Outage","")</f>
        <v/>
      </c>
      <c r="O5181" s="18">
        <f t="shared" si="723"/>
        <v>0</v>
      </c>
      <c r="P5181" s="18" t="str">
        <f t="shared" si="724"/>
        <v/>
      </c>
      <c r="Q5181" s="18">
        <f t="shared" si="725"/>
        <v>0</v>
      </c>
      <c r="R5181" s="118"/>
    </row>
    <row r="5182" spans="1:18" x14ac:dyDescent="0.25">
      <c r="A5182" s="25">
        <f t="shared" si="726"/>
        <v>576</v>
      </c>
      <c r="B5182" s="23">
        <f t="shared" si="727"/>
        <v>44585</v>
      </c>
      <c r="C5182" s="24">
        <v>24</v>
      </c>
      <c r="D5182" s="54" t="str">
        <f t="shared" si="719"/>
        <v>ASET</v>
      </c>
      <c r="E5182" s="178"/>
      <c r="F5182" s="179"/>
      <c r="G5182" s="177"/>
      <c r="H5182" s="177"/>
      <c r="I5182" s="169">
        <f t="shared" si="720"/>
        <v>0</v>
      </c>
      <c r="J5182" s="149" t="str" cm="1">
        <f t="array" ref="J5182">IF(ISERROR(INDEX('Non Compliance input'!$H$5:$H$156,MATCH(1,(A5182='Non Compliance input'!$A$5:$A$156)*(F5182&gt;='Non Compliance input'!$D$5:$D$156)*(E5182&lt;'Non Compliance input'!$E$5:$E$156)*('Non Compliance input'!$H$5:$H$156="Yes"),0))
),"","Yes")</f>
        <v/>
      </c>
      <c r="K5182" s="149">
        <f t="shared" si="721"/>
        <v>0</v>
      </c>
      <c r="L5182" s="162">
        <f t="shared" si="722"/>
        <v>0</v>
      </c>
      <c r="M5182" s="162" t="str" cm="1">
        <f t="array" ref="M5182">IF(ISERROR(INDEX('Non Compliance input'!$I$5:$I$156,MATCH(1,(A5182='Non Compliance input'!$A$5:$A$156)*(E5182&gt;='Non Compliance input'!$D$5:$D$156)*(F5182&lt;='Non Compliance input'!$E$5:$E$156)*('Non Compliance input'!$I$5:$I$156="Yes"),0))
),"","Yes")</f>
        <v/>
      </c>
      <c r="N5182" s="149" t="str">
        <f>IF(VLOOKUP($A5182,HourEndingOutage!$B$3:$F$746,5,0)="Outage","Outage","")</f>
        <v/>
      </c>
      <c r="O5182" s="18">
        <f t="shared" si="723"/>
        <v>0</v>
      </c>
      <c r="P5182" s="18" t="str">
        <f t="shared" si="724"/>
        <v/>
      </c>
      <c r="Q5182" s="18">
        <f t="shared" si="725"/>
        <v>0</v>
      </c>
      <c r="R5182" s="118"/>
    </row>
    <row r="5183" spans="1:18" x14ac:dyDescent="0.25">
      <c r="A5183" s="25">
        <f t="shared" si="726"/>
        <v>576</v>
      </c>
      <c r="B5183" s="23">
        <f t="shared" si="727"/>
        <v>44585</v>
      </c>
      <c r="C5183" s="24">
        <v>24</v>
      </c>
      <c r="D5183" s="54" t="str">
        <f t="shared" si="719"/>
        <v>ASET</v>
      </c>
      <c r="E5183" s="178"/>
      <c r="F5183" s="179"/>
      <c r="G5183" s="177"/>
      <c r="H5183" s="177"/>
      <c r="I5183" s="169">
        <f t="shared" si="720"/>
        <v>0</v>
      </c>
      <c r="J5183" s="149" t="str" cm="1">
        <f t="array" ref="J5183">IF(ISERROR(INDEX('Non Compliance input'!$H$5:$H$156,MATCH(1,(A5183='Non Compliance input'!$A$5:$A$156)*(F5183&gt;='Non Compliance input'!$D$5:$D$156)*(E5183&lt;'Non Compliance input'!$E$5:$E$156)*('Non Compliance input'!$H$5:$H$156="Yes"),0))
),"","Yes")</f>
        <v/>
      </c>
      <c r="K5183" s="149">
        <f t="shared" si="721"/>
        <v>0</v>
      </c>
      <c r="L5183" s="162">
        <f t="shared" si="722"/>
        <v>0</v>
      </c>
      <c r="M5183" s="162" t="str" cm="1">
        <f t="array" ref="M5183">IF(ISERROR(INDEX('Non Compliance input'!$I$5:$I$156,MATCH(1,(A5183='Non Compliance input'!$A$5:$A$156)*(E5183&gt;='Non Compliance input'!$D$5:$D$156)*(F5183&lt;='Non Compliance input'!$E$5:$E$156)*('Non Compliance input'!$I$5:$I$156="Yes"),0))
),"","Yes")</f>
        <v/>
      </c>
      <c r="N5183" s="149" t="str">
        <f>IF(VLOOKUP($A5183,HourEndingOutage!$B$3:$F$746,5,0)="Outage","Outage","")</f>
        <v/>
      </c>
      <c r="O5183" s="18">
        <f t="shared" si="723"/>
        <v>0</v>
      </c>
      <c r="P5183" s="18" t="str">
        <f t="shared" si="724"/>
        <v/>
      </c>
      <c r="Q5183" s="18">
        <f t="shared" si="725"/>
        <v>0</v>
      </c>
      <c r="R5183" s="118"/>
    </row>
    <row r="5184" spans="1:18" x14ac:dyDescent="0.25">
      <c r="A5184" s="25">
        <f t="shared" si="726"/>
        <v>576</v>
      </c>
      <c r="B5184" s="23">
        <f t="shared" si="727"/>
        <v>44585</v>
      </c>
      <c r="C5184" s="24">
        <v>24</v>
      </c>
      <c r="D5184" s="54" t="str">
        <f t="shared" si="719"/>
        <v>ASET</v>
      </c>
      <c r="E5184" s="178"/>
      <c r="F5184" s="179"/>
      <c r="G5184" s="177"/>
      <c r="H5184" s="177"/>
      <c r="I5184" s="169">
        <f t="shared" si="720"/>
        <v>0</v>
      </c>
      <c r="J5184" s="149" t="str" cm="1">
        <f t="array" ref="J5184">IF(ISERROR(INDEX('Non Compliance input'!$H$5:$H$156,MATCH(1,(A5184='Non Compliance input'!$A$5:$A$156)*(F5184&gt;='Non Compliance input'!$D$5:$D$156)*(E5184&lt;'Non Compliance input'!$E$5:$E$156)*('Non Compliance input'!$H$5:$H$156="Yes"),0))
),"","Yes")</f>
        <v/>
      </c>
      <c r="K5184" s="149">
        <f t="shared" si="721"/>
        <v>0</v>
      </c>
      <c r="L5184" s="162">
        <f t="shared" si="722"/>
        <v>0</v>
      </c>
      <c r="M5184" s="162" t="str" cm="1">
        <f t="array" ref="M5184">IF(ISERROR(INDEX('Non Compliance input'!$I$5:$I$156,MATCH(1,(A5184='Non Compliance input'!$A$5:$A$156)*(E5184&gt;='Non Compliance input'!$D$5:$D$156)*(F5184&lt;='Non Compliance input'!$E$5:$E$156)*('Non Compliance input'!$I$5:$I$156="Yes"),0))
),"","Yes")</f>
        <v/>
      </c>
      <c r="N5184" s="149" t="str">
        <f>IF(VLOOKUP($A5184,HourEndingOutage!$B$3:$F$746,5,0)="Outage","Outage","")</f>
        <v/>
      </c>
      <c r="O5184" s="18">
        <f t="shared" si="723"/>
        <v>0</v>
      </c>
      <c r="P5184" s="18" t="str">
        <f t="shared" si="724"/>
        <v/>
      </c>
      <c r="Q5184" s="18">
        <f t="shared" si="725"/>
        <v>0</v>
      </c>
      <c r="R5184" s="118"/>
    </row>
    <row r="5185" spans="1:18" x14ac:dyDescent="0.25">
      <c r="A5185" s="25">
        <f t="shared" si="726"/>
        <v>576</v>
      </c>
      <c r="B5185" s="23">
        <f t="shared" si="727"/>
        <v>44585</v>
      </c>
      <c r="C5185" s="24">
        <v>24</v>
      </c>
      <c r="D5185" s="54" t="str">
        <f t="shared" si="719"/>
        <v>ASET</v>
      </c>
      <c r="E5185" s="178"/>
      <c r="F5185" s="179"/>
      <c r="G5185" s="177"/>
      <c r="H5185" s="177"/>
      <c r="I5185" s="169">
        <f t="shared" si="720"/>
        <v>0</v>
      </c>
      <c r="J5185" s="149" t="str" cm="1">
        <f t="array" ref="J5185">IF(ISERROR(INDEX('Non Compliance input'!$H$5:$H$156,MATCH(1,(A5185='Non Compliance input'!$A$5:$A$156)*(F5185&gt;='Non Compliance input'!$D$5:$D$156)*(E5185&lt;'Non Compliance input'!$E$5:$E$156)*('Non Compliance input'!$H$5:$H$156="Yes"),0))
),"","Yes")</f>
        <v/>
      </c>
      <c r="K5185" s="149">
        <f t="shared" si="721"/>
        <v>0</v>
      </c>
      <c r="L5185" s="162">
        <f t="shared" si="722"/>
        <v>0</v>
      </c>
      <c r="M5185" s="162" t="str" cm="1">
        <f t="array" ref="M5185">IF(ISERROR(INDEX('Non Compliance input'!$I$5:$I$156,MATCH(1,(A5185='Non Compliance input'!$A$5:$A$156)*(E5185&gt;='Non Compliance input'!$D$5:$D$156)*(F5185&lt;='Non Compliance input'!$E$5:$E$156)*('Non Compliance input'!$I$5:$I$156="Yes"),0))
),"","Yes")</f>
        <v/>
      </c>
      <c r="N5185" s="149" t="str">
        <f>IF(VLOOKUP($A5185,HourEndingOutage!$B$3:$F$746,5,0)="Outage","Outage","")</f>
        <v/>
      </c>
      <c r="O5185" s="18">
        <f t="shared" si="723"/>
        <v>0</v>
      </c>
      <c r="P5185" s="18" t="str">
        <f t="shared" si="724"/>
        <v/>
      </c>
      <c r="Q5185" s="18">
        <f t="shared" si="725"/>
        <v>0</v>
      </c>
      <c r="R5185" s="118"/>
    </row>
    <row r="5186" spans="1:18" x14ac:dyDescent="0.25">
      <c r="A5186" s="25">
        <f t="shared" si="726"/>
        <v>576</v>
      </c>
      <c r="B5186" s="23">
        <f t="shared" si="727"/>
        <v>44585</v>
      </c>
      <c r="C5186" s="24">
        <v>24</v>
      </c>
      <c r="D5186" s="54" t="str">
        <f t="shared" ref="D5186:D5249" si="728">Unit</f>
        <v>ASET</v>
      </c>
      <c r="E5186" s="178"/>
      <c r="F5186" s="179"/>
      <c r="G5186" s="177"/>
      <c r="H5186" s="177"/>
      <c r="I5186" s="169">
        <f t="shared" si="720"/>
        <v>0</v>
      </c>
      <c r="J5186" s="149" t="str" cm="1">
        <f t="array" ref="J5186">IF(ISERROR(INDEX('Non Compliance input'!$H$5:$H$156,MATCH(1,(A5186='Non Compliance input'!$A$5:$A$156)*(F5186&gt;='Non Compliance input'!$D$5:$D$156)*(E5186&lt;'Non Compliance input'!$E$5:$E$156)*('Non Compliance input'!$H$5:$H$156="Yes"),0))
),"","Yes")</f>
        <v/>
      </c>
      <c r="K5186" s="149">
        <f t="shared" si="721"/>
        <v>0</v>
      </c>
      <c r="L5186" s="162">
        <f t="shared" si="722"/>
        <v>0</v>
      </c>
      <c r="M5186" s="162" t="str" cm="1">
        <f t="array" ref="M5186">IF(ISERROR(INDEX('Non Compliance input'!$I$5:$I$156,MATCH(1,(A5186='Non Compliance input'!$A$5:$A$156)*(E5186&gt;='Non Compliance input'!$D$5:$D$156)*(F5186&lt;='Non Compliance input'!$E$5:$E$156)*('Non Compliance input'!$I$5:$I$156="Yes"),0))
),"","Yes")</f>
        <v/>
      </c>
      <c r="N5186" s="149" t="str">
        <f>IF(VLOOKUP($A5186,HourEndingOutage!$B$3:$F$746,5,0)="Outage","Outage","")</f>
        <v/>
      </c>
      <c r="O5186" s="18">
        <f t="shared" si="723"/>
        <v>0</v>
      </c>
      <c r="P5186" s="18" t="str">
        <f t="shared" si="724"/>
        <v/>
      </c>
      <c r="Q5186" s="18">
        <f t="shared" si="725"/>
        <v>0</v>
      </c>
      <c r="R5186" s="118"/>
    </row>
    <row r="5187" spans="1:18" x14ac:dyDescent="0.25">
      <c r="A5187" s="25">
        <f t="shared" si="726"/>
        <v>577</v>
      </c>
      <c r="B5187" s="23">
        <f t="shared" si="727"/>
        <v>44586</v>
      </c>
      <c r="C5187" s="24">
        <v>1</v>
      </c>
      <c r="D5187" s="54" t="str">
        <f t="shared" si="728"/>
        <v>ASET</v>
      </c>
      <c r="E5187" s="178"/>
      <c r="F5187" s="179"/>
      <c r="G5187" s="177"/>
      <c r="H5187" s="177"/>
      <c r="I5187" s="169">
        <f t="shared" ref="I5187:I5250" si="729">IF(AND(LEN(E5187)&gt;2,LEN(F5187)&gt;2)=TRUE,(ROUND((F5187-E5187)*1440,0)),0)</f>
        <v>0</v>
      </c>
      <c r="J5187" s="149" t="str" cm="1">
        <f t="array" ref="J5187">IF(ISERROR(INDEX('Non Compliance input'!$H$5:$H$156,MATCH(1,(A5187='Non Compliance input'!$A$5:$A$156)*(F5187&gt;='Non Compliance input'!$D$5:$D$156)*(E5187&lt;'Non Compliance input'!$E$5:$E$156)*('Non Compliance input'!$H$5:$H$156="Yes"),0))
),"","Yes")</f>
        <v/>
      </c>
      <c r="K5187" s="149">
        <f t="shared" ref="K5187:K5250" si="730">IF(J5187="Yes",0,MIN(H5187,G5187,IF(H5187="",0,Contract_Volume)))</f>
        <v>0</v>
      </c>
      <c r="L5187" s="162">
        <f t="shared" ref="L5187:L5250" si="731">IF(J5187="Yes",0,(MIN(H5187,G5187)*(I5187/60)))</f>
        <v>0</v>
      </c>
      <c r="M5187" s="162" t="str" cm="1">
        <f t="array" ref="M5187">IF(ISERROR(INDEX('Non Compliance input'!$I$5:$I$156,MATCH(1,(A5187='Non Compliance input'!$A$5:$A$156)*(E5187&gt;='Non Compliance input'!$D$5:$D$156)*(F5187&lt;='Non Compliance input'!$E$5:$E$156)*('Non Compliance input'!$I$5:$I$156="Yes"),0))
),"","Yes")</f>
        <v/>
      </c>
      <c r="N5187" s="149" t="str">
        <f>IF(VLOOKUP($A5187,HourEndingOutage!$B$3:$F$746,5,0)="Outage","Outage","")</f>
        <v/>
      </c>
      <c r="O5187" s="18">
        <f t="shared" ref="O5187:O5250" si="732">IF(OR(M5187="Yes",N5187="Outage"),0,(K5187*(I5187/60))*Arming)</f>
        <v>0</v>
      </c>
      <c r="P5187" s="18" t="str">
        <f t="shared" ref="P5187:P5250" si="733">IF(ISERROR(VLOOKUP($A5187,FTShour,1,0)),"","Yes")</f>
        <v/>
      </c>
      <c r="Q5187" s="18">
        <f t="shared" si="725"/>
        <v>0</v>
      </c>
      <c r="R5187" s="118"/>
    </row>
    <row r="5188" spans="1:18" x14ac:dyDescent="0.25">
      <c r="A5188" s="25">
        <f t="shared" si="726"/>
        <v>577</v>
      </c>
      <c r="B5188" s="23">
        <f t="shared" si="727"/>
        <v>44586</v>
      </c>
      <c r="C5188" s="24">
        <v>1</v>
      </c>
      <c r="D5188" s="54" t="str">
        <f t="shared" si="728"/>
        <v>ASET</v>
      </c>
      <c r="E5188" s="178"/>
      <c r="F5188" s="179"/>
      <c r="G5188" s="177"/>
      <c r="H5188" s="177"/>
      <c r="I5188" s="169">
        <f t="shared" si="729"/>
        <v>0</v>
      </c>
      <c r="J5188" s="149" t="str" cm="1">
        <f t="array" ref="J5188">IF(ISERROR(INDEX('Non Compliance input'!$H$5:$H$156,MATCH(1,(A5188='Non Compliance input'!$A$5:$A$156)*(F5188&gt;='Non Compliance input'!$D$5:$D$156)*(E5188&lt;'Non Compliance input'!$E$5:$E$156)*('Non Compliance input'!$H$5:$H$156="Yes"),0))
),"","Yes")</f>
        <v/>
      </c>
      <c r="K5188" s="149">
        <f t="shared" si="730"/>
        <v>0</v>
      </c>
      <c r="L5188" s="162">
        <f t="shared" si="731"/>
        <v>0</v>
      </c>
      <c r="M5188" s="162" t="str" cm="1">
        <f t="array" ref="M5188">IF(ISERROR(INDEX('Non Compliance input'!$I$5:$I$156,MATCH(1,(A5188='Non Compliance input'!$A$5:$A$156)*(E5188&gt;='Non Compliance input'!$D$5:$D$156)*(F5188&lt;='Non Compliance input'!$E$5:$E$156)*('Non Compliance input'!$I$5:$I$156="Yes"),0))
),"","Yes")</f>
        <v/>
      </c>
      <c r="N5188" s="149" t="str">
        <f>IF(VLOOKUP($A5188,HourEndingOutage!$B$3:$F$746,5,0)="Outage","Outage","")</f>
        <v/>
      </c>
      <c r="O5188" s="18">
        <f t="shared" si="732"/>
        <v>0</v>
      </c>
      <c r="P5188" s="18" t="str">
        <f t="shared" si="733"/>
        <v/>
      </c>
      <c r="Q5188" s="18">
        <f t="shared" ref="Q5188:Q5251" si="734">IF(P5188="Yes",-O5188,0)</f>
        <v>0</v>
      </c>
      <c r="R5188" s="118"/>
    </row>
    <row r="5189" spans="1:18" x14ac:dyDescent="0.25">
      <c r="A5189" s="25">
        <f t="shared" si="726"/>
        <v>577</v>
      </c>
      <c r="B5189" s="23">
        <f t="shared" si="727"/>
        <v>44586</v>
      </c>
      <c r="C5189" s="24">
        <v>1</v>
      </c>
      <c r="D5189" s="54" t="str">
        <f t="shared" si="728"/>
        <v>ASET</v>
      </c>
      <c r="E5189" s="178"/>
      <c r="F5189" s="179"/>
      <c r="G5189" s="177"/>
      <c r="H5189" s="177"/>
      <c r="I5189" s="169">
        <f t="shared" si="729"/>
        <v>0</v>
      </c>
      <c r="J5189" s="149" t="str" cm="1">
        <f t="array" ref="J5189">IF(ISERROR(INDEX('Non Compliance input'!$H$5:$H$156,MATCH(1,(A5189='Non Compliance input'!$A$5:$A$156)*(F5189&gt;='Non Compliance input'!$D$5:$D$156)*(E5189&lt;'Non Compliance input'!$E$5:$E$156)*('Non Compliance input'!$H$5:$H$156="Yes"),0))
),"","Yes")</f>
        <v/>
      </c>
      <c r="K5189" s="149">
        <f t="shared" si="730"/>
        <v>0</v>
      </c>
      <c r="L5189" s="162">
        <f t="shared" si="731"/>
        <v>0</v>
      </c>
      <c r="M5189" s="162" t="str" cm="1">
        <f t="array" ref="M5189">IF(ISERROR(INDEX('Non Compliance input'!$I$5:$I$156,MATCH(1,(A5189='Non Compliance input'!$A$5:$A$156)*(E5189&gt;='Non Compliance input'!$D$5:$D$156)*(F5189&lt;='Non Compliance input'!$E$5:$E$156)*('Non Compliance input'!$I$5:$I$156="Yes"),0))
),"","Yes")</f>
        <v/>
      </c>
      <c r="N5189" s="149" t="str">
        <f>IF(VLOOKUP($A5189,HourEndingOutage!$B$3:$F$746,5,0)="Outage","Outage","")</f>
        <v/>
      </c>
      <c r="O5189" s="18">
        <f t="shared" si="732"/>
        <v>0</v>
      </c>
      <c r="P5189" s="18" t="str">
        <f t="shared" si="733"/>
        <v/>
      </c>
      <c r="Q5189" s="18">
        <f t="shared" si="734"/>
        <v>0</v>
      </c>
      <c r="R5189" s="118"/>
    </row>
    <row r="5190" spans="1:18" x14ac:dyDescent="0.25">
      <c r="A5190" s="25">
        <f t="shared" si="726"/>
        <v>577</v>
      </c>
      <c r="B5190" s="23">
        <f t="shared" si="727"/>
        <v>44586</v>
      </c>
      <c r="C5190" s="24">
        <v>1</v>
      </c>
      <c r="D5190" s="54" t="str">
        <f t="shared" si="728"/>
        <v>ASET</v>
      </c>
      <c r="E5190" s="178"/>
      <c r="F5190" s="179"/>
      <c r="G5190" s="177"/>
      <c r="H5190" s="177"/>
      <c r="I5190" s="169">
        <f t="shared" si="729"/>
        <v>0</v>
      </c>
      <c r="J5190" s="149" t="str" cm="1">
        <f t="array" ref="J5190">IF(ISERROR(INDEX('Non Compliance input'!$H$5:$H$156,MATCH(1,(A5190='Non Compliance input'!$A$5:$A$156)*(F5190&gt;='Non Compliance input'!$D$5:$D$156)*(E5190&lt;'Non Compliance input'!$E$5:$E$156)*('Non Compliance input'!$H$5:$H$156="Yes"),0))
),"","Yes")</f>
        <v/>
      </c>
      <c r="K5190" s="149">
        <f t="shared" si="730"/>
        <v>0</v>
      </c>
      <c r="L5190" s="162">
        <f t="shared" si="731"/>
        <v>0</v>
      </c>
      <c r="M5190" s="162" t="str" cm="1">
        <f t="array" ref="M5190">IF(ISERROR(INDEX('Non Compliance input'!$I$5:$I$156,MATCH(1,(A5190='Non Compliance input'!$A$5:$A$156)*(E5190&gt;='Non Compliance input'!$D$5:$D$156)*(F5190&lt;='Non Compliance input'!$E$5:$E$156)*('Non Compliance input'!$I$5:$I$156="Yes"),0))
),"","Yes")</f>
        <v/>
      </c>
      <c r="N5190" s="149" t="str">
        <f>IF(VLOOKUP($A5190,HourEndingOutage!$B$3:$F$746,5,0)="Outage","Outage","")</f>
        <v/>
      </c>
      <c r="O5190" s="18">
        <f t="shared" si="732"/>
        <v>0</v>
      </c>
      <c r="P5190" s="18" t="str">
        <f t="shared" si="733"/>
        <v/>
      </c>
      <c r="Q5190" s="18">
        <f t="shared" si="734"/>
        <v>0</v>
      </c>
      <c r="R5190" s="118"/>
    </row>
    <row r="5191" spans="1:18" x14ac:dyDescent="0.25">
      <c r="A5191" s="25">
        <f t="shared" si="726"/>
        <v>577</v>
      </c>
      <c r="B5191" s="23">
        <f t="shared" si="727"/>
        <v>44586</v>
      </c>
      <c r="C5191" s="24">
        <v>1</v>
      </c>
      <c r="D5191" s="54" t="str">
        <f t="shared" si="728"/>
        <v>ASET</v>
      </c>
      <c r="E5191" s="178"/>
      <c r="F5191" s="179"/>
      <c r="G5191" s="177"/>
      <c r="H5191" s="177"/>
      <c r="I5191" s="169">
        <f t="shared" si="729"/>
        <v>0</v>
      </c>
      <c r="J5191" s="149" t="str" cm="1">
        <f t="array" ref="J5191">IF(ISERROR(INDEX('Non Compliance input'!$H$5:$H$156,MATCH(1,(A5191='Non Compliance input'!$A$5:$A$156)*(F5191&gt;='Non Compliance input'!$D$5:$D$156)*(E5191&lt;'Non Compliance input'!$E$5:$E$156)*('Non Compliance input'!$H$5:$H$156="Yes"),0))
),"","Yes")</f>
        <v/>
      </c>
      <c r="K5191" s="149">
        <f t="shared" si="730"/>
        <v>0</v>
      </c>
      <c r="L5191" s="162">
        <f t="shared" si="731"/>
        <v>0</v>
      </c>
      <c r="M5191" s="162" t="str" cm="1">
        <f t="array" ref="M5191">IF(ISERROR(INDEX('Non Compliance input'!$I$5:$I$156,MATCH(1,(A5191='Non Compliance input'!$A$5:$A$156)*(E5191&gt;='Non Compliance input'!$D$5:$D$156)*(F5191&lt;='Non Compliance input'!$E$5:$E$156)*('Non Compliance input'!$I$5:$I$156="Yes"),0))
),"","Yes")</f>
        <v/>
      </c>
      <c r="N5191" s="149" t="str">
        <f>IF(VLOOKUP($A5191,HourEndingOutage!$B$3:$F$746,5,0)="Outage","Outage","")</f>
        <v/>
      </c>
      <c r="O5191" s="18">
        <f t="shared" si="732"/>
        <v>0</v>
      </c>
      <c r="P5191" s="18" t="str">
        <f t="shared" si="733"/>
        <v/>
      </c>
      <c r="Q5191" s="18">
        <f t="shared" si="734"/>
        <v>0</v>
      </c>
      <c r="R5191" s="118"/>
    </row>
    <row r="5192" spans="1:18" x14ac:dyDescent="0.25">
      <c r="A5192" s="25">
        <f t="shared" si="726"/>
        <v>577</v>
      </c>
      <c r="B5192" s="23">
        <f t="shared" si="727"/>
        <v>44586</v>
      </c>
      <c r="C5192" s="24">
        <v>1</v>
      </c>
      <c r="D5192" s="54" t="str">
        <f t="shared" si="728"/>
        <v>ASET</v>
      </c>
      <c r="E5192" s="178"/>
      <c r="F5192" s="179"/>
      <c r="G5192" s="177"/>
      <c r="H5192" s="177"/>
      <c r="I5192" s="169">
        <f t="shared" si="729"/>
        <v>0</v>
      </c>
      <c r="J5192" s="149" t="str" cm="1">
        <f t="array" ref="J5192">IF(ISERROR(INDEX('Non Compliance input'!$H$5:$H$156,MATCH(1,(A5192='Non Compliance input'!$A$5:$A$156)*(F5192&gt;='Non Compliance input'!$D$5:$D$156)*(E5192&lt;'Non Compliance input'!$E$5:$E$156)*('Non Compliance input'!$H$5:$H$156="Yes"),0))
),"","Yes")</f>
        <v/>
      </c>
      <c r="K5192" s="149">
        <f t="shared" si="730"/>
        <v>0</v>
      </c>
      <c r="L5192" s="162">
        <f t="shared" si="731"/>
        <v>0</v>
      </c>
      <c r="M5192" s="162" t="str" cm="1">
        <f t="array" ref="M5192">IF(ISERROR(INDEX('Non Compliance input'!$I$5:$I$156,MATCH(1,(A5192='Non Compliance input'!$A$5:$A$156)*(E5192&gt;='Non Compliance input'!$D$5:$D$156)*(F5192&lt;='Non Compliance input'!$E$5:$E$156)*('Non Compliance input'!$I$5:$I$156="Yes"),0))
),"","Yes")</f>
        <v/>
      </c>
      <c r="N5192" s="149" t="str">
        <f>IF(VLOOKUP($A5192,HourEndingOutage!$B$3:$F$746,5,0)="Outage","Outage","")</f>
        <v/>
      </c>
      <c r="O5192" s="18">
        <f t="shared" si="732"/>
        <v>0</v>
      </c>
      <c r="P5192" s="18" t="str">
        <f t="shared" si="733"/>
        <v/>
      </c>
      <c r="Q5192" s="18">
        <f t="shared" si="734"/>
        <v>0</v>
      </c>
      <c r="R5192" s="118"/>
    </row>
    <row r="5193" spans="1:18" x14ac:dyDescent="0.25">
      <c r="A5193" s="25">
        <f t="shared" si="726"/>
        <v>577</v>
      </c>
      <c r="B5193" s="23">
        <f t="shared" si="727"/>
        <v>44586</v>
      </c>
      <c r="C5193" s="24">
        <v>1</v>
      </c>
      <c r="D5193" s="54" t="str">
        <f t="shared" si="728"/>
        <v>ASET</v>
      </c>
      <c r="E5193" s="178"/>
      <c r="F5193" s="179"/>
      <c r="G5193" s="177"/>
      <c r="H5193" s="177"/>
      <c r="I5193" s="169">
        <f t="shared" si="729"/>
        <v>0</v>
      </c>
      <c r="J5193" s="149" t="str" cm="1">
        <f t="array" ref="J5193">IF(ISERROR(INDEX('Non Compliance input'!$H$5:$H$156,MATCH(1,(A5193='Non Compliance input'!$A$5:$A$156)*(F5193&gt;='Non Compliance input'!$D$5:$D$156)*(E5193&lt;'Non Compliance input'!$E$5:$E$156)*('Non Compliance input'!$H$5:$H$156="Yes"),0))
),"","Yes")</f>
        <v/>
      </c>
      <c r="K5193" s="149">
        <f t="shared" si="730"/>
        <v>0</v>
      </c>
      <c r="L5193" s="162">
        <f t="shared" si="731"/>
        <v>0</v>
      </c>
      <c r="M5193" s="162" t="str" cm="1">
        <f t="array" ref="M5193">IF(ISERROR(INDEX('Non Compliance input'!$I$5:$I$156,MATCH(1,(A5193='Non Compliance input'!$A$5:$A$156)*(E5193&gt;='Non Compliance input'!$D$5:$D$156)*(F5193&lt;='Non Compliance input'!$E$5:$E$156)*('Non Compliance input'!$I$5:$I$156="Yes"),0))
),"","Yes")</f>
        <v/>
      </c>
      <c r="N5193" s="149" t="str">
        <f>IF(VLOOKUP($A5193,HourEndingOutage!$B$3:$F$746,5,0)="Outage","Outage","")</f>
        <v/>
      </c>
      <c r="O5193" s="18">
        <f t="shared" si="732"/>
        <v>0</v>
      </c>
      <c r="P5193" s="18" t="str">
        <f t="shared" si="733"/>
        <v/>
      </c>
      <c r="Q5193" s="18">
        <f t="shared" si="734"/>
        <v>0</v>
      </c>
      <c r="R5193" s="118"/>
    </row>
    <row r="5194" spans="1:18" x14ac:dyDescent="0.25">
      <c r="A5194" s="25">
        <f t="shared" si="726"/>
        <v>577</v>
      </c>
      <c r="B5194" s="23">
        <f t="shared" si="727"/>
        <v>44586</v>
      </c>
      <c r="C5194" s="24">
        <v>1</v>
      </c>
      <c r="D5194" s="54" t="str">
        <f t="shared" si="728"/>
        <v>ASET</v>
      </c>
      <c r="E5194" s="178"/>
      <c r="F5194" s="179"/>
      <c r="G5194" s="177"/>
      <c r="H5194" s="177"/>
      <c r="I5194" s="169">
        <f t="shared" si="729"/>
        <v>0</v>
      </c>
      <c r="J5194" s="149" t="str" cm="1">
        <f t="array" ref="J5194">IF(ISERROR(INDEX('Non Compliance input'!$H$5:$H$156,MATCH(1,(A5194='Non Compliance input'!$A$5:$A$156)*(F5194&gt;='Non Compliance input'!$D$5:$D$156)*(E5194&lt;'Non Compliance input'!$E$5:$E$156)*('Non Compliance input'!$H$5:$H$156="Yes"),0))
),"","Yes")</f>
        <v/>
      </c>
      <c r="K5194" s="149">
        <f t="shared" si="730"/>
        <v>0</v>
      </c>
      <c r="L5194" s="162">
        <f t="shared" si="731"/>
        <v>0</v>
      </c>
      <c r="M5194" s="162" t="str" cm="1">
        <f t="array" ref="M5194">IF(ISERROR(INDEX('Non Compliance input'!$I$5:$I$156,MATCH(1,(A5194='Non Compliance input'!$A$5:$A$156)*(E5194&gt;='Non Compliance input'!$D$5:$D$156)*(F5194&lt;='Non Compliance input'!$E$5:$E$156)*('Non Compliance input'!$I$5:$I$156="Yes"),0))
),"","Yes")</f>
        <v/>
      </c>
      <c r="N5194" s="149" t="str">
        <f>IF(VLOOKUP($A5194,HourEndingOutage!$B$3:$F$746,5,0)="Outage","Outage","")</f>
        <v/>
      </c>
      <c r="O5194" s="18">
        <f t="shared" si="732"/>
        <v>0</v>
      </c>
      <c r="P5194" s="18" t="str">
        <f t="shared" si="733"/>
        <v/>
      </c>
      <c r="Q5194" s="18">
        <f t="shared" si="734"/>
        <v>0</v>
      </c>
      <c r="R5194" s="118"/>
    </row>
    <row r="5195" spans="1:18" x14ac:dyDescent="0.25">
      <c r="A5195" s="25">
        <f t="shared" si="726"/>
        <v>577</v>
      </c>
      <c r="B5195" s="23">
        <f t="shared" si="727"/>
        <v>44586</v>
      </c>
      <c r="C5195" s="24">
        <v>1</v>
      </c>
      <c r="D5195" s="54" t="str">
        <f t="shared" si="728"/>
        <v>ASET</v>
      </c>
      <c r="E5195" s="178"/>
      <c r="F5195" s="179"/>
      <c r="G5195" s="177"/>
      <c r="H5195" s="177"/>
      <c r="I5195" s="169">
        <f t="shared" si="729"/>
        <v>0</v>
      </c>
      <c r="J5195" s="149" t="str" cm="1">
        <f t="array" ref="J5195">IF(ISERROR(INDEX('Non Compliance input'!$H$5:$H$156,MATCH(1,(A5195='Non Compliance input'!$A$5:$A$156)*(F5195&gt;='Non Compliance input'!$D$5:$D$156)*(E5195&lt;'Non Compliance input'!$E$5:$E$156)*('Non Compliance input'!$H$5:$H$156="Yes"),0))
),"","Yes")</f>
        <v/>
      </c>
      <c r="K5195" s="149">
        <f t="shared" si="730"/>
        <v>0</v>
      </c>
      <c r="L5195" s="162">
        <f t="shared" si="731"/>
        <v>0</v>
      </c>
      <c r="M5195" s="162" t="str" cm="1">
        <f t="array" ref="M5195">IF(ISERROR(INDEX('Non Compliance input'!$I$5:$I$156,MATCH(1,(A5195='Non Compliance input'!$A$5:$A$156)*(E5195&gt;='Non Compliance input'!$D$5:$D$156)*(F5195&lt;='Non Compliance input'!$E$5:$E$156)*('Non Compliance input'!$I$5:$I$156="Yes"),0))
),"","Yes")</f>
        <v/>
      </c>
      <c r="N5195" s="149" t="str">
        <f>IF(VLOOKUP($A5195,HourEndingOutage!$B$3:$F$746,5,0)="Outage","Outage","")</f>
        <v/>
      </c>
      <c r="O5195" s="18">
        <f t="shared" si="732"/>
        <v>0</v>
      </c>
      <c r="P5195" s="18" t="str">
        <f t="shared" si="733"/>
        <v/>
      </c>
      <c r="Q5195" s="18">
        <f t="shared" si="734"/>
        <v>0</v>
      </c>
      <c r="R5195" s="118"/>
    </row>
    <row r="5196" spans="1:18" x14ac:dyDescent="0.25">
      <c r="A5196" s="25">
        <f t="shared" si="726"/>
        <v>578</v>
      </c>
      <c r="B5196" s="23">
        <f t="shared" si="727"/>
        <v>44586</v>
      </c>
      <c r="C5196" s="24">
        <v>2</v>
      </c>
      <c r="D5196" s="54" t="str">
        <f t="shared" si="728"/>
        <v>ASET</v>
      </c>
      <c r="E5196" s="178"/>
      <c r="F5196" s="179"/>
      <c r="G5196" s="177"/>
      <c r="H5196" s="177"/>
      <c r="I5196" s="169">
        <f t="shared" si="729"/>
        <v>0</v>
      </c>
      <c r="J5196" s="149" t="str" cm="1">
        <f t="array" ref="J5196">IF(ISERROR(INDEX('Non Compliance input'!$H$5:$H$156,MATCH(1,(A5196='Non Compliance input'!$A$5:$A$156)*(F5196&gt;='Non Compliance input'!$D$5:$D$156)*(E5196&lt;'Non Compliance input'!$E$5:$E$156)*('Non Compliance input'!$H$5:$H$156="Yes"),0))
),"","Yes")</f>
        <v/>
      </c>
      <c r="K5196" s="149">
        <f t="shared" si="730"/>
        <v>0</v>
      </c>
      <c r="L5196" s="162">
        <f t="shared" si="731"/>
        <v>0</v>
      </c>
      <c r="M5196" s="162" t="str" cm="1">
        <f t="array" ref="M5196">IF(ISERROR(INDEX('Non Compliance input'!$I$5:$I$156,MATCH(1,(A5196='Non Compliance input'!$A$5:$A$156)*(E5196&gt;='Non Compliance input'!$D$5:$D$156)*(F5196&lt;='Non Compliance input'!$E$5:$E$156)*('Non Compliance input'!$I$5:$I$156="Yes"),0))
),"","Yes")</f>
        <v/>
      </c>
      <c r="N5196" s="149" t="str">
        <f>IF(VLOOKUP($A5196,HourEndingOutage!$B$3:$F$746,5,0)="Outage","Outage","")</f>
        <v/>
      </c>
      <c r="O5196" s="18">
        <f t="shared" si="732"/>
        <v>0</v>
      </c>
      <c r="P5196" s="18" t="str">
        <f t="shared" si="733"/>
        <v/>
      </c>
      <c r="Q5196" s="18">
        <f t="shared" si="734"/>
        <v>0</v>
      </c>
      <c r="R5196" s="118"/>
    </row>
    <row r="5197" spans="1:18" x14ac:dyDescent="0.25">
      <c r="A5197" s="25">
        <f t="shared" si="726"/>
        <v>578</v>
      </c>
      <c r="B5197" s="23">
        <f t="shared" si="727"/>
        <v>44586</v>
      </c>
      <c r="C5197" s="24">
        <v>2</v>
      </c>
      <c r="D5197" s="54" t="str">
        <f t="shared" si="728"/>
        <v>ASET</v>
      </c>
      <c r="E5197" s="178"/>
      <c r="F5197" s="179"/>
      <c r="G5197" s="177"/>
      <c r="H5197" s="177"/>
      <c r="I5197" s="169">
        <f t="shared" si="729"/>
        <v>0</v>
      </c>
      <c r="J5197" s="149" t="str" cm="1">
        <f t="array" ref="J5197">IF(ISERROR(INDEX('Non Compliance input'!$H$5:$H$156,MATCH(1,(A5197='Non Compliance input'!$A$5:$A$156)*(F5197&gt;='Non Compliance input'!$D$5:$D$156)*(E5197&lt;'Non Compliance input'!$E$5:$E$156)*('Non Compliance input'!$H$5:$H$156="Yes"),0))
),"","Yes")</f>
        <v/>
      </c>
      <c r="K5197" s="149">
        <f t="shared" si="730"/>
        <v>0</v>
      </c>
      <c r="L5197" s="162">
        <f t="shared" si="731"/>
        <v>0</v>
      </c>
      <c r="M5197" s="162" t="str" cm="1">
        <f t="array" ref="M5197">IF(ISERROR(INDEX('Non Compliance input'!$I$5:$I$156,MATCH(1,(A5197='Non Compliance input'!$A$5:$A$156)*(E5197&gt;='Non Compliance input'!$D$5:$D$156)*(F5197&lt;='Non Compliance input'!$E$5:$E$156)*('Non Compliance input'!$I$5:$I$156="Yes"),0))
),"","Yes")</f>
        <v/>
      </c>
      <c r="N5197" s="149" t="str">
        <f>IF(VLOOKUP($A5197,HourEndingOutage!$B$3:$F$746,5,0)="Outage","Outage","")</f>
        <v/>
      </c>
      <c r="O5197" s="18">
        <f t="shared" si="732"/>
        <v>0</v>
      </c>
      <c r="P5197" s="18" t="str">
        <f t="shared" si="733"/>
        <v/>
      </c>
      <c r="Q5197" s="18">
        <f t="shared" si="734"/>
        <v>0</v>
      </c>
      <c r="R5197" s="118"/>
    </row>
    <row r="5198" spans="1:18" x14ac:dyDescent="0.25">
      <c r="A5198" s="25">
        <f t="shared" si="726"/>
        <v>578</v>
      </c>
      <c r="B5198" s="23">
        <f t="shared" si="727"/>
        <v>44586</v>
      </c>
      <c r="C5198" s="24">
        <v>2</v>
      </c>
      <c r="D5198" s="54" t="str">
        <f t="shared" si="728"/>
        <v>ASET</v>
      </c>
      <c r="E5198" s="178"/>
      <c r="F5198" s="179"/>
      <c r="G5198" s="177"/>
      <c r="H5198" s="177"/>
      <c r="I5198" s="169">
        <f t="shared" si="729"/>
        <v>0</v>
      </c>
      <c r="J5198" s="149" t="str" cm="1">
        <f t="array" ref="J5198">IF(ISERROR(INDEX('Non Compliance input'!$H$5:$H$156,MATCH(1,(A5198='Non Compliance input'!$A$5:$A$156)*(F5198&gt;='Non Compliance input'!$D$5:$D$156)*(E5198&lt;'Non Compliance input'!$E$5:$E$156)*('Non Compliance input'!$H$5:$H$156="Yes"),0))
),"","Yes")</f>
        <v/>
      </c>
      <c r="K5198" s="149">
        <f t="shared" si="730"/>
        <v>0</v>
      </c>
      <c r="L5198" s="162">
        <f t="shared" si="731"/>
        <v>0</v>
      </c>
      <c r="M5198" s="162" t="str" cm="1">
        <f t="array" ref="M5198">IF(ISERROR(INDEX('Non Compliance input'!$I$5:$I$156,MATCH(1,(A5198='Non Compliance input'!$A$5:$A$156)*(E5198&gt;='Non Compliance input'!$D$5:$D$156)*(F5198&lt;='Non Compliance input'!$E$5:$E$156)*('Non Compliance input'!$I$5:$I$156="Yes"),0))
),"","Yes")</f>
        <v/>
      </c>
      <c r="N5198" s="149" t="str">
        <f>IF(VLOOKUP($A5198,HourEndingOutage!$B$3:$F$746,5,0)="Outage","Outage","")</f>
        <v/>
      </c>
      <c r="O5198" s="18">
        <f t="shared" si="732"/>
        <v>0</v>
      </c>
      <c r="P5198" s="18" t="str">
        <f t="shared" si="733"/>
        <v/>
      </c>
      <c r="Q5198" s="18">
        <f t="shared" si="734"/>
        <v>0</v>
      </c>
      <c r="R5198" s="118"/>
    </row>
    <row r="5199" spans="1:18" x14ac:dyDescent="0.25">
      <c r="A5199" s="25">
        <f t="shared" si="726"/>
        <v>578</v>
      </c>
      <c r="B5199" s="23">
        <f t="shared" si="727"/>
        <v>44586</v>
      </c>
      <c r="C5199" s="24">
        <v>2</v>
      </c>
      <c r="D5199" s="54" t="str">
        <f t="shared" si="728"/>
        <v>ASET</v>
      </c>
      <c r="E5199" s="178"/>
      <c r="F5199" s="179"/>
      <c r="G5199" s="177"/>
      <c r="H5199" s="177"/>
      <c r="I5199" s="169">
        <f t="shared" si="729"/>
        <v>0</v>
      </c>
      <c r="J5199" s="149" t="str" cm="1">
        <f t="array" ref="J5199">IF(ISERROR(INDEX('Non Compliance input'!$H$5:$H$156,MATCH(1,(A5199='Non Compliance input'!$A$5:$A$156)*(F5199&gt;='Non Compliance input'!$D$5:$D$156)*(E5199&lt;'Non Compliance input'!$E$5:$E$156)*('Non Compliance input'!$H$5:$H$156="Yes"),0))
),"","Yes")</f>
        <v/>
      </c>
      <c r="K5199" s="149">
        <f t="shared" si="730"/>
        <v>0</v>
      </c>
      <c r="L5199" s="162">
        <f t="shared" si="731"/>
        <v>0</v>
      </c>
      <c r="M5199" s="162" t="str" cm="1">
        <f t="array" ref="M5199">IF(ISERROR(INDEX('Non Compliance input'!$I$5:$I$156,MATCH(1,(A5199='Non Compliance input'!$A$5:$A$156)*(E5199&gt;='Non Compliance input'!$D$5:$D$156)*(F5199&lt;='Non Compliance input'!$E$5:$E$156)*('Non Compliance input'!$I$5:$I$156="Yes"),0))
),"","Yes")</f>
        <v/>
      </c>
      <c r="N5199" s="149" t="str">
        <f>IF(VLOOKUP($A5199,HourEndingOutage!$B$3:$F$746,5,0)="Outage","Outage","")</f>
        <v/>
      </c>
      <c r="O5199" s="18">
        <f t="shared" si="732"/>
        <v>0</v>
      </c>
      <c r="P5199" s="18" t="str">
        <f t="shared" si="733"/>
        <v/>
      </c>
      <c r="Q5199" s="18">
        <f t="shared" si="734"/>
        <v>0</v>
      </c>
      <c r="R5199" s="118"/>
    </row>
    <row r="5200" spans="1:18" x14ac:dyDescent="0.25">
      <c r="A5200" s="25">
        <f t="shared" si="726"/>
        <v>578</v>
      </c>
      <c r="B5200" s="23">
        <f t="shared" si="727"/>
        <v>44586</v>
      </c>
      <c r="C5200" s="24">
        <v>2</v>
      </c>
      <c r="D5200" s="54" t="str">
        <f t="shared" si="728"/>
        <v>ASET</v>
      </c>
      <c r="E5200" s="178"/>
      <c r="F5200" s="179"/>
      <c r="G5200" s="177"/>
      <c r="H5200" s="177"/>
      <c r="I5200" s="169">
        <f t="shared" si="729"/>
        <v>0</v>
      </c>
      <c r="J5200" s="149" t="str" cm="1">
        <f t="array" ref="J5200">IF(ISERROR(INDEX('Non Compliance input'!$H$5:$H$156,MATCH(1,(A5200='Non Compliance input'!$A$5:$A$156)*(F5200&gt;='Non Compliance input'!$D$5:$D$156)*(E5200&lt;'Non Compliance input'!$E$5:$E$156)*('Non Compliance input'!$H$5:$H$156="Yes"),0))
),"","Yes")</f>
        <v/>
      </c>
      <c r="K5200" s="149">
        <f t="shared" si="730"/>
        <v>0</v>
      </c>
      <c r="L5200" s="162">
        <f t="shared" si="731"/>
        <v>0</v>
      </c>
      <c r="M5200" s="162" t="str" cm="1">
        <f t="array" ref="M5200">IF(ISERROR(INDEX('Non Compliance input'!$I$5:$I$156,MATCH(1,(A5200='Non Compliance input'!$A$5:$A$156)*(E5200&gt;='Non Compliance input'!$D$5:$D$156)*(F5200&lt;='Non Compliance input'!$E$5:$E$156)*('Non Compliance input'!$I$5:$I$156="Yes"),0))
),"","Yes")</f>
        <v/>
      </c>
      <c r="N5200" s="149" t="str">
        <f>IF(VLOOKUP($A5200,HourEndingOutage!$B$3:$F$746,5,0)="Outage","Outage","")</f>
        <v/>
      </c>
      <c r="O5200" s="18">
        <f t="shared" si="732"/>
        <v>0</v>
      </c>
      <c r="P5200" s="18" t="str">
        <f t="shared" si="733"/>
        <v/>
      </c>
      <c r="Q5200" s="18">
        <f t="shared" si="734"/>
        <v>0</v>
      </c>
      <c r="R5200" s="118"/>
    </row>
    <row r="5201" spans="1:18" x14ac:dyDescent="0.25">
      <c r="A5201" s="25">
        <f t="shared" si="726"/>
        <v>578</v>
      </c>
      <c r="B5201" s="23">
        <f t="shared" si="727"/>
        <v>44586</v>
      </c>
      <c r="C5201" s="24">
        <v>2</v>
      </c>
      <c r="D5201" s="54" t="str">
        <f t="shared" si="728"/>
        <v>ASET</v>
      </c>
      <c r="E5201" s="178"/>
      <c r="F5201" s="179"/>
      <c r="G5201" s="177"/>
      <c r="H5201" s="177"/>
      <c r="I5201" s="169">
        <f t="shared" si="729"/>
        <v>0</v>
      </c>
      <c r="J5201" s="149" t="str" cm="1">
        <f t="array" ref="J5201">IF(ISERROR(INDEX('Non Compliance input'!$H$5:$H$156,MATCH(1,(A5201='Non Compliance input'!$A$5:$A$156)*(F5201&gt;='Non Compliance input'!$D$5:$D$156)*(E5201&lt;'Non Compliance input'!$E$5:$E$156)*('Non Compliance input'!$H$5:$H$156="Yes"),0))
),"","Yes")</f>
        <v/>
      </c>
      <c r="K5201" s="149">
        <f t="shared" si="730"/>
        <v>0</v>
      </c>
      <c r="L5201" s="162">
        <f t="shared" si="731"/>
        <v>0</v>
      </c>
      <c r="M5201" s="162" t="str" cm="1">
        <f t="array" ref="M5201">IF(ISERROR(INDEX('Non Compliance input'!$I$5:$I$156,MATCH(1,(A5201='Non Compliance input'!$A$5:$A$156)*(E5201&gt;='Non Compliance input'!$D$5:$D$156)*(F5201&lt;='Non Compliance input'!$E$5:$E$156)*('Non Compliance input'!$I$5:$I$156="Yes"),0))
),"","Yes")</f>
        <v/>
      </c>
      <c r="N5201" s="149" t="str">
        <f>IF(VLOOKUP($A5201,HourEndingOutage!$B$3:$F$746,5,0)="Outage","Outage","")</f>
        <v/>
      </c>
      <c r="O5201" s="18">
        <f t="shared" si="732"/>
        <v>0</v>
      </c>
      <c r="P5201" s="18" t="str">
        <f t="shared" si="733"/>
        <v/>
      </c>
      <c r="Q5201" s="18">
        <f t="shared" si="734"/>
        <v>0</v>
      </c>
      <c r="R5201" s="118"/>
    </row>
    <row r="5202" spans="1:18" x14ac:dyDescent="0.25">
      <c r="A5202" s="25">
        <f t="shared" si="726"/>
        <v>578</v>
      </c>
      <c r="B5202" s="23">
        <f t="shared" si="727"/>
        <v>44586</v>
      </c>
      <c r="C5202" s="24">
        <v>2</v>
      </c>
      <c r="D5202" s="54" t="str">
        <f t="shared" si="728"/>
        <v>ASET</v>
      </c>
      <c r="E5202" s="178"/>
      <c r="F5202" s="179"/>
      <c r="G5202" s="177"/>
      <c r="H5202" s="177"/>
      <c r="I5202" s="169">
        <f t="shared" si="729"/>
        <v>0</v>
      </c>
      <c r="J5202" s="149" t="str" cm="1">
        <f t="array" ref="J5202">IF(ISERROR(INDEX('Non Compliance input'!$H$5:$H$156,MATCH(1,(A5202='Non Compliance input'!$A$5:$A$156)*(F5202&gt;='Non Compliance input'!$D$5:$D$156)*(E5202&lt;'Non Compliance input'!$E$5:$E$156)*('Non Compliance input'!$H$5:$H$156="Yes"),0))
),"","Yes")</f>
        <v/>
      </c>
      <c r="K5202" s="149">
        <f t="shared" si="730"/>
        <v>0</v>
      </c>
      <c r="L5202" s="162">
        <f t="shared" si="731"/>
        <v>0</v>
      </c>
      <c r="M5202" s="162" t="str" cm="1">
        <f t="array" ref="M5202">IF(ISERROR(INDEX('Non Compliance input'!$I$5:$I$156,MATCH(1,(A5202='Non Compliance input'!$A$5:$A$156)*(E5202&gt;='Non Compliance input'!$D$5:$D$156)*(F5202&lt;='Non Compliance input'!$E$5:$E$156)*('Non Compliance input'!$I$5:$I$156="Yes"),0))
),"","Yes")</f>
        <v/>
      </c>
      <c r="N5202" s="149" t="str">
        <f>IF(VLOOKUP($A5202,HourEndingOutage!$B$3:$F$746,5,0)="Outage","Outage","")</f>
        <v/>
      </c>
      <c r="O5202" s="18">
        <f t="shared" si="732"/>
        <v>0</v>
      </c>
      <c r="P5202" s="18" t="str">
        <f t="shared" si="733"/>
        <v/>
      </c>
      <c r="Q5202" s="18">
        <f t="shared" si="734"/>
        <v>0</v>
      </c>
      <c r="R5202" s="118"/>
    </row>
    <row r="5203" spans="1:18" x14ac:dyDescent="0.25">
      <c r="A5203" s="25">
        <f t="shared" si="726"/>
        <v>578</v>
      </c>
      <c r="B5203" s="23">
        <f t="shared" si="727"/>
        <v>44586</v>
      </c>
      <c r="C5203" s="24">
        <v>2</v>
      </c>
      <c r="D5203" s="54" t="str">
        <f t="shared" si="728"/>
        <v>ASET</v>
      </c>
      <c r="E5203" s="178"/>
      <c r="F5203" s="179"/>
      <c r="G5203" s="177"/>
      <c r="H5203" s="177"/>
      <c r="I5203" s="169">
        <f t="shared" si="729"/>
        <v>0</v>
      </c>
      <c r="J5203" s="149" t="str" cm="1">
        <f t="array" ref="J5203">IF(ISERROR(INDEX('Non Compliance input'!$H$5:$H$156,MATCH(1,(A5203='Non Compliance input'!$A$5:$A$156)*(F5203&gt;='Non Compliance input'!$D$5:$D$156)*(E5203&lt;'Non Compliance input'!$E$5:$E$156)*('Non Compliance input'!$H$5:$H$156="Yes"),0))
),"","Yes")</f>
        <v/>
      </c>
      <c r="K5203" s="149">
        <f t="shared" si="730"/>
        <v>0</v>
      </c>
      <c r="L5203" s="162">
        <f t="shared" si="731"/>
        <v>0</v>
      </c>
      <c r="M5203" s="162" t="str" cm="1">
        <f t="array" ref="M5203">IF(ISERROR(INDEX('Non Compliance input'!$I$5:$I$156,MATCH(1,(A5203='Non Compliance input'!$A$5:$A$156)*(E5203&gt;='Non Compliance input'!$D$5:$D$156)*(F5203&lt;='Non Compliance input'!$E$5:$E$156)*('Non Compliance input'!$I$5:$I$156="Yes"),0))
),"","Yes")</f>
        <v/>
      </c>
      <c r="N5203" s="149" t="str">
        <f>IF(VLOOKUP($A5203,HourEndingOutage!$B$3:$F$746,5,0)="Outage","Outage","")</f>
        <v/>
      </c>
      <c r="O5203" s="18">
        <f t="shared" si="732"/>
        <v>0</v>
      </c>
      <c r="P5203" s="18" t="str">
        <f t="shared" si="733"/>
        <v/>
      </c>
      <c r="Q5203" s="18">
        <f t="shared" si="734"/>
        <v>0</v>
      </c>
      <c r="R5203" s="118"/>
    </row>
    <row r="5204" spans="1:18" x14ac:dyDescent="0.25">
      <c r="A5204" s="25">
        <f t="shared" si="726"/>
        <v>578</v>
      </c>
      <c r="B5204" s="23">
        <f t="shared" si="727"/>
        <v>44586</v>
      </c>
      <c r="C5204" s="24">
        <v>2</v>
      </c>
      <c r="D5204" s="54" t="str">
        <f t="shared" si="728"/>
        <v>ASET</v>
      </c>
      <c r="E5204" s="178"/>
      <c r="F5204" s="179"/>
      <c r="G5204" s="177"/>
      <c r="H5204" s="177"/>
      <c r="I5204" s="169">
        <f t="shared" si="729"/>
        <v>0</v>
      </c>
      <c r="J5204" s="149" t="str" cm="1">
        <f t="array" ref="J5204">IF(ISERROR(INDEX('Non Compliance input'!$H$5:$H$156,MATCH(1,(A5204='Non Compliance input'!$A$5:$A$156)*(F5204&gt;='Non Compliance input'!$D$5:$D$156)*(E5204&lt;'Non Compliance input'!$E$5:$E$156)*('Non Compliance input'!$H$5:$H$156="Yes"),0))
),"","Yes")</f>
        <v/>
      </c>
      <c r="K5204" s="149">
        <f t="shared" si="730"/>
        <v>0</v>
      </c>
      <c r="L5204" s="162">
        <f t="shared" si="731"/>
        <v>0</v>
      </c>
      <c r="M5204" s="162" t="str" cm="1">
        <f t="array" ref="M5204">IF(ISERROR(INDEX('Non Compliance input'!$I$5:$I$156,MATCH(1,(A5204='Non Compliance input'!$A$5:$A$156)*(E5204&gt;='Non Compliance input'!$D$5:$D$156)*(F5204&lt;='Non Compliance input'!$E$5:$E$156)*('Non Compliance input'!$I$5:$I$156="Yes"),0))
),"","Yes")</f>
        <v/>
      </c>
      <c r="N5204" s="149" t="str">
        <f>IF(VLOOKUP($A5204,HourEndingOutage!$B$3:$F$746,5,0)="Outage","Outage","")</f>
        <v/>
      </c>
      <c r="O5204" s="18">
        <f t="shared" si="732"/>
        <v>0</v>
      </c>
      <c r="P5204" s="18" t="str">
        <f t="shared" si="733"/>
        <v/>
      </c>
      <c r="Q5204" s="18">
        <f t="shared" si="734"/>
        <v>0</v>
      </c>
      <c r="R5204" s="118"/>
    </row>
    <row r="5205" spans="1:18" x14ac:dyDescent="0.25">
      <c r="A5205" s="25">
        <f t="shared" si="726"/>
        <v>579</v>
      </c>
      <c r="B5205" s="23">
        <f t="shared" si="727"/>
        <v>44586</v>
      </c>
      <c r="C5205" s="24">
        <v>3</v>
      </c>
      <c r="D5205" s="54" t="str">
        <f t="shared" si="728"/>
        <v>ASET</v>
      </c>
      <c r="E5205" s="178"/>
      <c r="F5205" s="179"/>
      <c r="G5205" s="177"/>
      <c r="H5205" s="177"/>
      <c r="I5205" s="169">
        <f t="shared" si="729"/>
        <v>0</v>
      </c>
      <c r="J5205" s="149" t="str" cm="1">
        <f t="array" ref="J5205">IF(ISERROR(INDEX('Non Compliance input'!$H$5:$H$156,MATCH(1,(A5205='Non Compliance input'!$A$5:$A$156)*(F5205&gt;='Non Compliance input'!$D$5:$D$156)*(E5205&lt;'Non Compliance input'!$E$5:$E$156)*('Non Compliance input'!$H$5:$H$156="Yes"),0))
),"","Yes")</f>
        <v/>
      </c>
      <c r="K5205" s="149">
        <f t="shared" si="730"/>
        <v>0</v>
      </c>
      <c r="L5205" s="162">
        <f t="shared" si="731"/>
        <v>0</v>
      </c>
      <c r="M5205" s="162" t="str" cm="1">
        <f t="array" ref="M5205">IF(ISERROR(INDEX('Non Compliance input'!$I$5:$I$156,MATCH(1,(A5205='Non Compliance input'!$A$5:$A$156)*(E5205&gt;='Non Compliance input'!$D$5:$D$156)*(F5205&lt;='Non Compliance input'!$E$5:$E$156)*('Non Compliance input'!$I$5:$I$156="Yes"),0))
),"","Yes")</f>
        <v/>
      </c>
      <c r="N5205" s="149" t="str">
        <f>IF(VLOOKUP($A5205,HourEndingOutage!$B$3:$F$746,5,0)="Outage","Outage","")</f>
        <v/>
      </c>
      <c r="O5205" s="18">
        <f t="shared" si="732"/>
        <v>0</v>
      </c>
      <c r="P5205" s="18" t="str">
        <f t="shared" si="733"/>
        <v/>
      </c>
      <c r="Q5205" s="18">
        <f t="shared" si="734"/>
        <v>0</v>
      </c>
      <c r="R5205" s="118"/>
    </row>
    <row r="5206" spans="1:18" x14ac:dyDescent="0.25">
      <c r="A5206" s="25">
        <f t="shared" si="726"/>
        <v>579</v>
      </c>
      <c r="B5206" s="23">
        <f t="shared" si="727"/>
        <v>44586</v>
      </c>
      <c r="C5206" s="24">
        <v>3</v>
      </c>
      <c r="D5206" s="54" t="str">
        <f t="shared" si="728"/>
        <v>ASET</v>
      </c>
      <c r="E5206" s="178"/>
      <c r="F5206" s="179"/>
      <c r="G5206" s="177"/>
      <c r="H5206" s="177"/>
      <c r="I5206" s="169">
        <f t="shared" si="729"/>
        <v>0</v>
      </c>
      <c r="J5206" s="149" t="str" cm="1">
        <f t="array" ref="J5206">IF(ISERROR(INDEX('Non Compliance input'!$H$5:$H$156,MATCH(1,(A5206='Non Compliance input'!$A$5:$A$156)*(F5206&gt;='Non Compliance input'!$D$5:$D$156)*(E5206&lt;'Non Compliance input'!$E$5:$E$156)*('Non Compliance input'!$H$5:$H$156="Yes"),0))
),"","Yes")</f>
        <v/>
      </c>
      <c r="K5206" s="149">
        <f t="shared" si="730"/>
        <v>0</v>
      </c>
      <c r="L5206" s="162">
        <f t="shared" si="731"/>
        <v>0</v>
      </c>
      <c r="M5206" s="162" t="str" cm="1">
        <f t="array" ref="M5206">IF(ISERROR(INDEX('Non Compliance input'!$I$5:$I$156,MATCH(1,(A5206='Non Compliance input'!$A$5:$A$156)*(E5206&gt;='Non Compliance input'!$D$5:$D$156)*(F5206&lt;='Non Compliance input'!$E$5:$E$156)*('Non Compliance input'!$I$5:$I$156="Yes"),0))
),"","Yes")</f>
        <v/>
      </c>
      <c r="N5206" s="149" t="str">
        <f>IF(VLOOKUP($A5206,HourEndingOutage!$B$3:$F$746,5,0)="Outage","Outage","")</f>
        <v/>
      </c>
      <c r="O5206" s="18">
        <f t="shared" si="732"/>
        <v>0</v>
      </c>
      <c r="P5206" s="18" t="str">
        <f t="shared" si="733"/>
        <v/>
      </c>
      <c r="Q5206" s="18">
        <f t="shared" si="734"/>
        <v>0</v>
      </c>
      <c r="R5206" s="118"/>
    </row>
    <row r="5207" spans="1:18" x14ac:dyDescent="0.25">
      <c r="A5207" s="25">
        <f t="shared" si="726"/>
        <v>579</v>
      </c>
      <c r="B5207" s="23">
        <f t="shared" si="727"/>
        <v>44586</v>
      </c>
      <c r="C5207" s="24">
        <v>3</v>
      </c>
      <c r="D5207" s="54" t="str">
        <f t="shared" si="728"/>
        <v>ASET</v>
      </c>
      <c r="E5207" s="178"/>
      <c r="F5207" s="179"/>
      <c r="G5207" s="177"/>
      <c r="H5207" s="177"/>
      <c r="I5207" s="169">
        <f t="shared" si="729"/>
        <v>0</v>
      </c>
      <c r="J5207" s="149" t="str" cm="1">
        <f t="array" ref="J5207">IF(ISERROR(INDEX('Non Compliance input'!$H$5:$H$156,MATCH(1,(A5207='Non Compliance input'!$A$5:$A$156)*(F5207&gt;='Non Compliance input'!$D$5:$D$156)*(E5207&lt;'Non Compliance input'!$E$5:$E$156)*('Non Compliance input'!$H$5:$H$156="Yes"),0))
),"","Yes")</f>
        <v/>
      </c>
      <c r="K5207" s="149">
        <f t="shared" si="730"/>
        <v>0</v>
      </c>
      <c r="L5207" s="162">
        <f t="shared" si="731"/>
        <v>0</v>
      </c>
      <c r="M5207" s="162" t="str" cm="1">
        <f t="array" ref="M5207">IF(ISERROR(INDEX('Non Compliance input'!$I$5:$I$156,MATCH(1,(A5207='Non Compliance input'!$A$5:$A$156)*(E5207&gt;='Non Compliance input'!$D$5:$D$156)*(F5207&lt;='Non Compliance input'!$E$5:$E$156)*('Non Compliance input'!$I$5:$I$156="Yes"),0))
),"","Yes")</f>
        <v/>
      </c>
      <c r="N5207" s="149" t="str">
        <f>IF(VLOOKUP($A5207,HourEndingOutage!$B$3:$F$746,5,0)="Outage","Outage","")</f>
        <v/>
      </c>
      <c r="O5207" s="18">
        <f t="shared" si="732"/>
        <v>0</v>
      </c>
      <c r="P5207" s="18" t="str">
        <f t="shared" si="733"/>
        <v/>
      </c>
      <c r="Q5207" s="18">
        <f t="shared" si="734"/>
        <v>0</v>
      </c>
      <c r="R5207" s="118"/>
    </row>
    <row r="5208" spans="1:18" x14ac:dyDescent="0.25">
      <c r="A5208" s="25">
        <f t="shared" si="726"/>
        <v>579</v>
      </c>
      <c r="B5208" s="23">
        <f t="shared" si="727"/>
        <v>44586</v>
      </c>
      <c r="C5208" s="24">
        <v>3</v>
      </c>
      <c r="D5208" s="54" t="str">
        <f t="shared" si="728"/>
        <v>ASET</v>
      </c>
      <c r="E5208" s="178"/>
      <c r="F5208" s="179"/>
      <c r="G5208" s="177"/>
      <c r="H5208" s="177"/>
      <c r="I5208" s="169">
        <f t="shared" si="729"/>
        <v>0</v>
      </c>
      <c r="J5208" s="149" t="str" cm="1">
        <f t="array" ref="J5208">IF(ISERROR(INDEX('Non Compliance input'!$H$5:$H$156,MATCH(1,(A5208='Non Compliance input'!$A$5:$A$156)*(F5208&gt;='Non Compliance input'!$D$5:$D$156)*(E5208&lt;'Non Compliance input'!$E$5:$E$156)*('Non Compliance input'!$H$5:$H$156="Yes"),0))
),"","Yes")</f>
        <v/>
      </c>
      <c r="K5208" s="149">
        <f t="shared" si="730"/>
        <v>0</v>
      </c>
      <c r="L5208" s="162">
        <f t="shared" si="731"/>
        <v>0</v>
      </c>
      <c r="M5208" s="162" t="str" cm="1">
        <f t="array" ref="M5208">IF(ISERROR(INDEX('Non Compliance input'!$I$5:$I$156,MATCH(1,(A5208='Non Compliance input'!$A$5:$A$156)*(E5208&gt;='Non Compliance input'!$D$5:$D$156)*(F5208&lt;='Non Compliance input'!$E$5:$E$156)*('Non Compliance input'!$I$5:$I$156="Yes"),0))
),"","Yes")</f>
        <v/>
      </c>
      <c r="N5208" s="149" t="str">
        <f>IF(VLOOKUP($A5208,HourEndingOutage!$B$3:$F$746,5,0)="Outage","Outage","")</f>
        <v/>
      </c>
      <c r="O5208" s="18">
        <f t="shared" si="732"/>
        <v>0</v>
      </c>
      <c r="P5208" s="18" t="str">
        <f t="shared" si="733"/>
        <v/>
      </c>
      <c r="Q5208" s="18">
        <f t="shared" si="734"/>
        <v>0</v>
      </c>
      <c r="R5208" s="118"/>
    </row>
    <row r="5209" spans="1:18" x14ac:dyDescent="0.25">
      <c r="A5209" s="25">
        <f t="shared" si="726"/>
        <v>579</v>
      </c>
      <c r="B5209" s="23">
        <f t="shared" si="727"/>
        <v>44586</v>
      </c>
      <c r="C5209" s="24">
        <v>3</v>
      </c>
      <c r="D5209" s="54" t="str">
        <f t="shared" si="728"/>
        <v>ASET</v>
      </c>
      <c r="E5209" s="178"/>
      <c r="F5209" s="179"/>
      <c r="G5209" s="177"/>
      <c r="H5209" s="177"/>
      <c r="I5209" s="169">
        <f t="shared" si="729"/>
        <v>0</v>
      </c>
      <c r="J5209" s="149" t="str" cm="1">
        <f t="array" ref="J5209">IF(ISERROR(INDEX('Non Compliance input'!$H$5:$H$156,MATCH(1,(A5209='Non Compliance input'!$A$5:$A$156)*(F5209&gt;='Non Compliance input'!$D$5:$D$156)*(E5209&lt;'Non Compliance input'!$E$5:$E$156)*('Non Compliance input'!$H$5:$H$156="Yes"),0))
),"","Yes")</f>
        <v/>
      </c>
      <c r="K5209" s="149">
        <f t="shared" si="730"/>
        <v>0</v>
      </c>
      <c r="L5209" s="162">
        <f t="shared" si="731"/>
        <v>0</v>
      </c>
      <c r="M5209" s="162" t="str" cm="1">
        <f t="array" ref="M5209">IF(ISERROR(INDEX('Non Compliance input'!$I$5:$I$156,MATCH(1,(A5209='Non Compliance input'!$A$5:$A$156)*(E5209&gt;='Non Compliance input'!$D$5:$D$156)*(F5209&lt;='Non Compliance input'!$E$5:$E$156)*('Non Compliance input'!$I$5:$I$156="Yes"),0))
),"","Yes")</f>
        <v/>
      </c>
      <c r="N5209" s="149" t="str">
        <f>IF(VLOOKUP($A5209,HourEndingOutage!$B$3:$F$746,5,0)="Outage","Outage","")</f>
        <v/>
      </c>
      <c r="O5209" s="18">
        <f t="shared" si="732"/>
        <v>0</v>
      </c>
      <c r="P5209" s="18" t="str">
        <f t="shared" si="733"/>
        <v/>
      </c>
      <c r="Q5209" s="18">
        <f t="shared" si="734"/>
        <v>0</v>
      </c>
      <c r="R5209" s="118"/>
    </row>
    <row r="5210" spans="1:18" x14ac:dyDescent="0.25">
      <c r="A5210" s="25">
        <f t="shared" si="726"/>
        <v>579</v>
      </c>
      <c r="B5210" s="23">
        <f t="shared" si="727"/>
        <v>44586</v>
      </c>
      <c r="C5210" s="24">
        <v>3</v>
      </c>
      <c r="D5210" s="54" t="str">
        <f t="shared" si="728"/>
        <v>ASET</v>
      </c>
      <c r="E5210" s="178"/>
      <c r="F5210" s="179"/>
      <c r="G5210" s="177"/>
      <c r="H5210" s="177"/>
      <c r="I5210" s="169">
        <f t="shared" si="729"/>
        <v>0</v>
      </c>
      <c r="J5210" s="149" t="str" cm="1">
        <f t="array" ref="J5210">IF(ISERROR(INDEX('Non Compliance input'!$H$5:$H$156,MATCH(1,(A5210='Non Compliance input'!$A$5:$A$156)*(F5210&gt;='Non Compliance input'!$D$5:$D$156)*(E5210&lt;'Non Compliance input'!$E$5:$E$156)*('Non Compliance input'!$H$5:$H$156="Yes"),0))
),"","Yes")</f>
        <v/>
      </c>
      <c r="K5210" s="149">
        <f t="shared" si="730"/>
        <v>0</v>
      </c>
      <c r="L5210" s="162">
        <f t="shared" si="731"/>
        <v>0</v>
      </c>
      <c r="M5210" s="162" t="str" cm="1">
        <f t="array" ref="M5210">IF(ISERROR(INDEX('Non Compliance input'!$I$5:$I$156,MATCH(1,(A5210='Non Compliance input'!$A$5:$A$156)*(E5210&gt;='Non Compliance input'!$D$5:$D$156)*(F5210&lt;='Non Compliance input'!$E$5:$E$156)*('Non Compliance input'!$I$5:$I$156="Yes"),0))
),"","Yes")</f>
        <v/>
      </c>
      <c r="N5210" s="149" t="str">
        <f>IF(VLOOKUP($A5210,HourEndingOutage!$B$3:$F$746,5,0)="Outage","Outage","")</f>
        <v/>
      </c>
      <c r="O5210" s="18">
        <f t="shared" si="732"/>
        <v>0</v>
      </c>
      <c r="P5210" s="18" t="str">
        <f t="shared" si="733"/>
        <v/>
      </c>
      <c r="Q5210" s="18">
        <f t="shared" si="734"/>
        <v>0</v>
      </c>
      <c r="R5210" s="118"/>
    </row>
    <row r="5211" spans="1:18" x14ac:dyDescent="0.25">
      <c r="A5211" s="25">
        <f t="shared" si="726"/>
        <v>579</v>
      </c>
      <c r="B5211" s="23">
        <f t="shared" si="727"/>
        <v>44586</v>
      </c>
      <c r="C5211" s="24">
        <v>3</v>
      </c>
      <c r="D5211" s="54" t="str">
        <f t="shared" si="728"/>
        <v>ASET</v>
      </c>
      <c r="E5211" s="178"/>
      <c r="F5211" s="179"/>
      <c r="G5211" s="177"/>
      <c r="H5211" s="177"/>
      <c r="I5211" s="169">
        <f t="shared" si="729"/>
        <v>0</v>
      </c>
      <c r="J5211" s="149" t="str" cm="1">
        <f t="array" ref="J5211">IF(ISERROR(INDEX('Non Compliance input'!$H$5:$H$156,MATCH(1,(A5211='Non Compliance input'!$A$5:$A$156)*(F5211&gt;='Non Compliance input'!$D$5:$D$156)*(E5211&lt;'Non Compliance input'!$E$5:$E$156)*('Non Compliance input'!$H$5:$H$156="Yes"),0))
),"","Yes")</f>
        <v/>
      </c>
      <c r="K5211" s="149">
        <f t="shared" si="730"/>
        <v>0</v>
      </c>
      <c r="L5211" s="162">
        <f t="shared" si="731"/>
        <v>0</v>
      </c>
      <c r="M5211" s="162" t="str" cm="1">
        <f t="array" ref="M5211">IF(ISERROR(INDEX('Non Compliance input'!$I$5:$I$156,MATCH(1,(A5211='Non Compliance input'!$A$5:$A$156)*(E5211&gt;='Non Compliance input'!$D$5:$D$156)*(F5211&lt;='Non Compliance input'!$E$5:$E$156)*('Non Compliance input'!$I$5:$I$156="Yes"),0))
),"","Yes")</f>
        <v/>
      </c>
      <c r="N5211" s="149" t="str">
        <f>IF(VLOOKUP($A5211,HourEndingOutage!$B$3:$F$746,5,0)="Outage","Outage","")</f>
        <v/>
      </c>
      <c r="O5211" s="18">
        <f t="shared" si="732"/>
        <v>0</v>
      </c>
      <c r="P5211" s="18" t="str">
        <f t="shared" si="733"/>
        <v/>
      </c>
      <c r="Q5211" s="18">
        <f t="shared" si="734"/>
        <v>0</v>
      </c>
      <c r="R5211" s="118"/>
    </row>
    <row r="5212" spans="1:18" x14ac:dyDescent="0.25">
      <c r="A5212" s="25">
        <f t="shared" ref="A5212:A5275" si="735">IF(C5212=C5211,A5211,A5211+1)</f>
        <v>579</v>
      </c>
      <c r="B5212" s="23">
        <f t="shared" ref="B5212:B5275" si="736">IF(C5212&lt;C5211,B5211+1,B5211)</f>
        <v>44586</v>
      </c>
      <c r="C5212" s="24">
        <v>3</v>
      </c>
      <c r="D5212" s="54" t="str">
        <f t="shared" si="728"/>
        <v>ASET</v>
      </c>
      <c r="E5212" s="178"/>
      <c r="F5212" s="179"/>
      <c r="G5212" s="177"/>
      <c r="H5212" s="177"/>
      <c r="I5212" s="169">
        <f t="shared" si="729"/>
        <v>0</v>
      </c>
      <c r="J5212" s="149" t="str" cm="1">
        <f t="array" ref="J5212">IF(ISERROR(INDEX('Non Compliance input'!$H$5:$H$156,MATCH(1,(A5212='Non Compliance input'!$A$5:$A$156)*(F5212&gt;='Non Compliance input'!$D$5:$D$156)*(E5212&lt;'Non Compliance input'!$E$5:$E$156)*('Non Compliance input'!$H$5:$H$156="Yes"),0))
),"","Yes")</f>
        <v/>
      </c>
      <c r="K5212" s="149">
        <f t="shared" si="730"/>
        <v>0</v>
      </c>
      <c r="L5212" s="162">
        <f t="shared" si="731"/>
        <v>0</v>
      </c>
      <c r="M5212" s="162" t="str" cm="1">
        <f t="array" ref="M5212">IF(ISERROR(INDEX('Non Compliance input'!$I$5:$I$156,MATCH(1,(A5212='Non Compliance input'!$A$5:$A$156)*(E5212&gt;='Non Compliance input'!$D$5:$D$156)*(F5212&lt;='Non Compliance input'!$E$5:$E$156)*('Non Compliance input'!$I$5:$I$156="Yes"),0))
),"","Yes")</f>
        <v/>
      </c>
      <c r="N5212" s="149" t="str">
        <f>IF(VLOOKUP($A5212,HourEndingOutage!$B$3:$F$746,5,0)="Outage","Outage","")</f>
        <v/>
      </c>
      <c r="O5212" s="18">
        <f t="shared" si="732"/>
        <v>0</v>
      </c>
      <c r="P5212" s="18" t="str">
        <f t="shared" si="733"/>
        <v/>
      </c>
      <c r="Q5212" s="18">
        <f t="shared" si="734"/>
        <v>0</v>
      </c>
      <c r="R5212" s="118"/>
    </row>
    <row r="5213" spans="1:18" x14ac:dyDescent="0.25">
      <c r="A5213" s="25">
        <f t="shared" si="735"/>
        <v>579</v>
      </c>
      <c r="B5213" s="23">
        <f t="shared" si="736"/>
        <v>44586</v>
      </c>
      <c r="C5213" s="24">
        <v>3</v>
      </c>
      <c r="D5213" s="54" t="str">
        <f t="shared" si="728"/>
        <v>ASET</v>
      </c>
      <c r="E5213" s="178"/>
      <c r="F5213" s="179"/>
      <c r="G5213" s="177"/>
      <c r="H5213" s="177"/>
      <c r="I5213" s="169">
        <f t="shared" si="729"/>
        <v>0</v>
      </c>
      <c r="J5213" s="149" t="str" cm="1">
        <f t="array" ref="J5213">IF(ISERROR(INDEX('Non Compliance input'!$H$5:$H$156,MATCH(1,(A5213='Non Compliance input'!$A$5:$A$156)*(F5213&gt;='Non Compliance input'!$D$5:$D$156)*(E5213&lt;'Non Compliance input'!$E$5:$E$156)*('Non Compliance input'!$H$5:$H$156="Yes"),0))
),"","Yes")</f>
        <v/>
      </c>
      <c r="K5213" s="149">
        <f t="shared" si="730"/>
        <v>0</v>
      </c>
      <c r="L5213" s="162">
        <f t="shared" si="731"/>
        <v>0</v>
      </c>
      <c r="M5213" s="162" t="str" cm="1">
        <f t="array" ref="M5213">IF(ISERROR(INDEX('Non Compliance input'!$I$5:$I$156,MATCH(1,(A5213='Non Compliance input'!$A$5:$A$156)*(E5213&gt;='Non Compliance input'!$D$5:$D$156)*(F5213&lt;='Non Compliance input'!$E$5:$E$156)*('Non Compliance input'!$I$5:$I$156="Yes"),0))
),"","Yes")</f>
        <v/>
      </c>
      <c r="N5213" s="149" t="str">
        <f>IF(VLOOKUP($A5213,HourEndingOutage!$B$3:$F$746,5,0)="Outage","Outage","")</f>
        <v/>
      </c>
      <c r="O5213" s="18">
        <f t="shared" si="732"/>
        <v>0</v>
      </c>
      <c r="P5213" s="18" t="str">
        <f t="shared" si="733"/>
        <v/>
      </c>
      <c r="Q5213" s="18">
        <f t="shared" si="734"/>
        <v>0</v>
      </c>
      <c r="R5213" s="118"/>
    </row>
    <row r="5214" spans="1:18" x14ac:dyDescent="0.25">
      <c r="A5214" s="25">
        <f t="shared" si="735"/>
        <v>580</v>
      </c>
      <c r="B5214" s="23">
        <f t="shared" si="736"/>
        <v>44586</v>
      </c>
      <c r="C5214" s="24">
        <v>4</v>
      </c>
      <c r="D5214" s="54" t="str">
        <f t="shared" si="728"/>
        <v>ASET</v>
      </c>
      <c r="E5214" s="178"/>
      <c r="F5214" s="179"/>
      <c r="G5214" s="177"/>
      <c r="H5214" s="177"/>
      <c r="I5214" s="169">
        <f t="shared" si="729"/>
        <v>0</v>
      </c>
      <c r="J5214" s="149" t="str" cm="1">
        <f t="array" ref="J5214">IF(ISERROR(INDEX('Non Compliance input'!$H$5:$H$156,MATCH(1,(A5214='Non Compliance input'!$A$5:$A$156)*(F5214&gt;='Non Compliance input'!$D$5:$D$156)*(E5214&lt;'Non Compliance input'!$E$5:$E$156)*('Non Compliance input'!$H$5:$H$156="Yes"),0))
),"","Yes")</f>
        <v/>
      </c>
      <c r="K5214" s="149">
        <f t="shared" si="730"/>
        <v>0</v>
      </c>
      <c r="L5214" s="162">
        <f t="shared" si="731"/>
        <v>0</v>
      </c>
      <c r="M5214" s="162" t="str" cm="1">
        <f t="array" ref="M5214">IF(ISERROR(INDEX('Non Compliance input'!$I$5:$I$156,MATCH(1,(A5214='Non Compliance input'!$A$5:$A$156)*(E5214&gt;='Non Compliance input'!$D$5:$D$156)*(F5214&lt;='Non Compliance input'!$E$5:$E$156)*('Non Compliance input'!$I$5:$I$156="Yes"),0))
),"","Yes")</f>
        <v/>
      </c>
      <c r="N5214" s="149" t="str">
        <f>IF(VLOOKUP($A5214,HourEndingOutage!$B$3:$F$746,5,0)="Outage","Outage","")</f>
        <v/>
      </c>
      <c r="O5214" s="18">
        <f t="shared" si="732"/>
        <v>0</v>
      </c>
      <c r="P5214" s="18" t="str">
        <f t="shared" si="733"/>
        <v/>
      </c>
      <c r="Q5214" s="18">
        <f t="shared" si="734"/>
        <v>0</v>
      </c>
      <c r="R5214" s="118"/>
    </row>
    <row r="5215" spans="1:18" x14ac:dyDescent="0.25">
      <c r="A5215" s="25">
        <f t="shared" si="735"/>
        <v>580</v>
      </c>
      <c r="B5215" s="23">
        <f t="shared" si="736"/>
        <v>44586</v>
      </c>
      <c r="C5215" s="24">
        <v>4</v>
      </c>
      <c r="D5215" s="54" t="str">
        <f t="shared" si="728"/>
        <v>ASET</v>
      </c>
      <c r="E5215" s="178"/>
      <c r="F5215" s="179"/>
      <c r="G5215" s="177"/>
      <c r="H5215" s="177"/>
      <c r="I5215" s="169">
        <f t="shared" si="729"/>
        <v>0</v>
      </c>
      <c r="J5215" s="149" t="str" cm="1">
        <f t="array" ref="J5215">IF(ISERROR(INDEX('Non Compliance input'!$H$5:$H$156,MATCH(1,(A5215='Non Compliance input'!$A$5:$A$156)*(F5215&gt;='Non Compliance input'!$D$5:$D$156)*(E5215&lt;'Non Compliance input'!$E$5:$E$156)*('Non Compliance input'!$H$5:$H$156="Yes"),0))
),"","Yes")</f>
        <v/>
      </c>
      <c r="K5215" s="149">
        <f t="shared" si="730"/>
        <v>0</v>
      </c>
      <c r="L5215" s="162">
        <f t="shared" si="731"/>
        <v>0</v>
      </c>
      <c r="M5215" s="162" t="str" cm="1">
        <f t="array" ref="M5215">IF(ISERROR(INDEX('Non Compliance input'!$I$5:$I$156,MATCH(1,(A5215='Non Compliance input'!$A$5:$A$156)*(E5215&gt;='Non Compliance input'!$D$5:$D$156)*(F5215&lt;='Non Compliance input'!$E$5:$E$156)*('Non Compliance input'!$I$5:$I$156="Yes"),0))
),"","Yes")</f>
        <v/>
      </c>
      <c r="N5215" s="149" t="str">
        <f>IF(VLOOKUP($A5215,HourEndingOutage!$B$3:$F$746,5,0)="Outage","Outage","")</f>
        <v/>
      </c>
      <c r="O5215" s="18">
        <f t="shared" si="732"/>
        <v>0</v>
      </c>
      <c r="P5215" s="18" t="str">
        <f t="shared" si="733"/>
        <v/>
      </c>
      <c r="Q5215" s="18">
        <f t="shared" si="734"/>
        <v>0</v>
      </c>
      <c r="R5215" s="118"/>
    </row>
    <row r="5216" spans="1:18" x14ac:dyDescent="0.25">
      <c r="A5216" s="25">
        <f t="shared" si="735"/>
        <v>580</v>
      </c>
      <c r="B5216" s="23">
        <f t="shared" si="736"/>
        <v>44586</v>
      </c>
      <c r="C5216" s="24">
        <v>4</v>
      </c>
      <c r="D5216" s="54" t="str">
        <f t="shared" si="728"/>
        <v>ASET</v>
      </c>
      <c r="E5216" s="178"/>
      <c r="F5216" s="179"/>
      <c r="G5216" s="177"/>
      <c r="H5216" s="177"/>
      <c r="I5216" s="169">
        <f t="shared" si="729"/>
        <v>0</v>
      </c>
      <c r="J5216" s="149" t="str" cm="1">
        <f t="array" ref="J5216">IF(ISERROR(INDEX('Non Compliance input'!$H$5:$H$156,MATCH(1,(A5216='Non Compliance input'!$A$5:$A$156)*(F5216&gt;='Non Compliance input'!$D$5:$D$156)*(E5216&lt;'Non Compliance input'!$E$5:$E$156)*('Non Compliance input'!$H$5:$H$156="Yes"),0))
),"","Yes")</f>
        <v/>
      </c>
      <c r="K5216" s="149">
        <f t="shared" si="730"/>
        <v>0</v>
      </c>
      <c r="L5216" s="162">
        <f t="shared" si="731"/>
        <v>0</v>
      </c>
      <c r="M5216" s="162" t="str" cm="1">
        <f t="array" ref="M5216">IF(ISERROR(INDEX('Non Compliance input'!$I$5:$I$156,MATCH(1,(A5216='Non Compliance input'!$A$5:$A$156)*(E5216&gt;='Non Compliance input'!$D$5:$D$156)*(F5216&lt;='Non Compliance input'!$E$5:$E$156)*('Non Compliance input'!$I$5:$I$156="Yes"),0))
),"","Yes")</f>
        <v/>
      </c>
      <c r="N5216" s="149" t="str">
        <f>IF(VLOOKUP($A5216,HourEndingOutage!$B$3:$F$746,5,0)="Outage","Outage","")</f>
        <v/>
      </c>
      <c r="O5216" s="18">
        <f t="shared" si="732"/>
        <v>0</v>
      </c>
      <c r="P5216" s="18" t="str">
        <f t="shared" si="733"/>
        <v/>
      </c>
      <c r="Q5216" s="18">
        <f t="shared" si="734"/>
        <v>0</v>
      </c>
      <c r="R5216" s="118"/>
    </row>
    <row r="5217" spans="1:18" x14ac:dyDescent="0.25">
      <c r="A5217" s="25">
        <f t="shared" si="735"/>
        <v>580</v>
      </c>
      <c r="B5217" s="23">
        <f t="shared" si="736"/>
        <v>44586</v>
      </c>
      <c r="C5217" s="24">
        <v>4</v>
      </c>
      <c r="D5217" s="54" t="str">
        <f t="shared" si="728"/>
        <v>ASET</v>
      </c>
      <c r="E5217" s="178"/>
      <c r="F5217" s="179"/>
      <c r="G5217" s="177"/>
      <c r="H5217" s="177"/>
      <c r="I5217" s="169">
        <f t="shared" si="729"/>
        <v>0</v>
      </c>
      <c r="J5217" s="149" t="str" cm="1">
        <f t="array" ref="J5217">IF(ISERROR(INDEX('Non Compliance input'!$H$5:$H$156,MATCH(1,(A5217='Non Compliance input'!$A$5:$A$156)*(F5217&gt;='Non Compliance input'!$D$5:$D$156)*(E5217&lt;'Non Compliance input'!$E$5:$E$156)*('Non Compliance input'!$H$5:$H$156="Yes"),0))
),"","Yes")</f>
        <v/>
      </c>
      <c r="K5217" s="149">
        <f t="shared" si="730"/>
        <v>0</v>
      </c>
      <c r="L5217" s="162">
        <f t="shared" si="731"/>
        <v>0</v>
      </c>
      <c r="M5217" s="162" t="str" cm="1">
        <f t="array" ref="M5217">IF(ISERROR(INDEX('Non Compliance input'!$I$5:$I$156,MATCH(1,(A5217='Non Compliance input'!$A$5:$A$156)*(E5217&gt;='Non Compliance input'!$D$5:$D$156)*(F5217&lt;='Non Compliance input'!$E$5:$E$156)*('Non Compliance input'!$I$5:$I$156="Yes"),0))
),"","Yes")</f>
        <v/>
      </c>
      <c r="N5217" s="149" t="str">
        <f>IF(VLOOKUP($A5217,HourEndingOutage!$B$3:$F$746,5,0)="Outage","Outage","")</f>
        <v/>
      </c>
      <c r="O5217" s="18">
        <f t="shared" si="732"/>
        <v>0</v>
      </c>
      <c r="P5217" s="18" t="str">
        <f t="shared" si="733"/>
        <v/>
      </c>
      <c r="Q5217" s="18">
        <f t="shared" si="734"/>
        <v>0</v>
      </c>
      <c r="R5217" s="118"/>
    </row>
    <row r="5218" spans="1:18" x14ac:dyDescent="0.25">
      <c r="A5218" s="25">
        <f t="shared" si="735"/>
        <v>580</v>
      </c>
      <c r="B5218" s="23">
        <f t="shared" si="736"/>
        <v>44586</v>
      </c>
      <c r="C5218" s="24">
        <v>4</v>
      </c>
      <c r="D5218" s="54" t="str">
        <f t="shared" si="728"/>
        <v>ASET</v>
      </c>
      <c r="E5218" s="178"/>
      <c r="F5218" s="179"/>
      <c r="G5218" s="177"/>
      <c r="H5218" s="177"/>
      <c r="I5218" s="169">
        <f t="shared" si="729"/>
        <v>0</v>
      </c>
      <c r="J5218" s="149" t="str" cm="1">
        <f t="array" ref="J5218">IF(ISERROR(INDEX('Non Compliance input'!$H$5:$H$156,MATCH(1,(A5218='Non Compliance input'!$A$5:$A$156)*(F5218&gt;='Non Compliance input'!$D$5:$D$156)*(E5218&lt;'Non Compliance input'!$E$5:$E$156)*('Non Compliance input'!$H$5:$H$156="Yes"),0))
),"","Yes")</f>
        <v/>
      </c>
      <c r="K5218" s="149">
        <f t="shared" si="730"/>
        <v>0</v>
      </c>
      <c r="L5218" s="162">
        <f t="shared" si="731"/>
        <v>0</v>
      </c>
      <c r="M5218" s="162" t="str" cm="1">
        <f t="array" ref="M5218">IF(ISERROR(INDEX('Non Compliance input'!$I$5:$I$156,MATCH(1,(A5218='Non Compliance input'!$A$5:$A$156)*(E5218&gt;='Non Compliance input'!$D$5:$D$156)*(F5218&lt;='Non Compliance input'!$E$5:$E$156)*('Non Compliance input'!$I$5:$I$156="Yes"),0))
),"","Yes")</f>
        <v/>
      </c>
      <c r="N5218" s="149" t="str">
        <f>IF(VLOOKUP($A5218,HourEndingOutage!$B$3:$F$746,5,0)="Outage","Outage","")</f>
        <v/>
      </c>
      <c r="O5218" s="18">
        <f t="shared" si="732"/>
        <v>0</v>
      </c>
      <c r="P5218" s="18" t="str">
        <f t="shared" si="733"/>
        <v/>
      </c>
      <c r="Q5218" s="18">
        <f t="shared" si="734"/>
        <v>0</v>
      </c>
      <c r="R5218" s="118"/>
    </row>
    <row r="5219" spans="1:18" x14ac:dyDescent="0.25">
      <c r="A5219" s="25">
        <f t="shared" si="735"/>
        <v>580</v>
      </c>
      <c r="B5219" s="23">
        <f t="shared" si="736"/>
        <v>44586</v>
      </c>
      <c r="C5219" s="24">
        <v>4</v>
      </c>
      <c r="D5219" s="54" t="str">
        <f t="shared" si="728"/>
        <v>ASET</v>
      </c>
      <c r="E5219" s="178"/>
      <c r="F5219" s="179"/>
      <c r="G5219" s="177"/>
      <c r="H5219" s="177"/>
      <c r="I5219" s="169">
        <f t="shared" si="729"/>
        <v>0</v>
      </c>
      <c r="J5219" s="149" t="str" cm="1">
        <f t="array" ref="J5219">IF(ISERROR(INDEX('Non Compliance input'!$H$5:$H$156,MATCH(1,(A5219='Non Compliance input'!$A$5:$A$156)*(F5219&gt;='Non Compliance input'!$D$5:$D$156)*(E5219&lt;'Non Compliance input'!$E$5:$E$156)*('Non Compliance input'!$H$5:$H$156="Yes"),0))
),"","Yes")</f>
        <v/>
      </c>
      <c r="K5219" s="149">
        <f t="shared" si="730"/>
        <v>0</v>
      </c>
      <c r="L5219" s="162">
        <f t="shared" si="731"/>
        <v>0</v>
      </c>
      <c r="M5219" s="162" t="str" cm="1">
        <f t="array" ref="M5219">IF(ISERROR(INDEX('Non Compliance input'!$I$5:$I$156,MATCH(1,(A5219='Non Compliance input'!$A$5:$A$156)*(E5219&gt;='Non Compliance input'!$D$5:$D$156)*(F5219&lt;='Non Compliance input'!$E$5:$E$156)*('Non Compliance input'!$I$5:$I$156="Yes"),0))
),"","Yes")</f>
        <v/>
      </c>
      <c r="N5219" s="149" t="str">
        <f>IF(VLOOKUP($A5219,HourEndingOutage!$B$3:$F$746,5,0)="Outage","Outage","")</f>
        <v/>
      </c>
      <c r="O5219" s="18">
        <f t="shared" si="732"/>
        <v>0</v>
      </c>
      <c r="P5219" s="18" t="str">
        <f t="shared" si="733"/>
        <v/>
      </c>
      <c r="Q5219" s="18">
        <f t="shared" si="734"/>
        <v>0</v>
      </c>
      <c r="R5219" s="118"/>
    </row>
    <row r="5220" spans="1:18" x14ac:dyDescent="0.25">
      <c r="A5220" s="25">
        <f t="shared" si="735"/>
        <v>580</v>
      </c>
      <c r="B5220" s="23">
        <f t="shared" si="736"/>
        <v>44586</v>
      </c>
      <c r="C5220" s="24">
        <v>4</v>
      </c>
      <c r="D5220" s="54" t="str">
        <f t="shared" si="728"/>
        <v>ASET</v>
      </c>
      <c r="E5220" s="178"/>
      <c r="F5220" s="179"/>
      <c r="G5220" s="177"/>
      <c r="H5220" s="177"/>
      <c r="I5220" s="169">
        <f t="shared" si="729"/>
        <v>0</v>
      </c>
      <c r="J5220" s="149" t="str" cm="1">
        <f t="array" ref="J5220">IF(ISERROR(INDEX('Non Compliance input'!$H$5:$H$156,MATCH(1,(A5220='Non Compliance input'!$A$5:$A$156)*(F5220&gt;='Non Compliance input'!$D$5:$D$156)*(E5220&lt;'Non Compliance input'!$E$5:$E$156)*('Non Compliance input'!$H$5:$H$156="Yes"),0))
),"","Yes")</f>
        <v/>
      </c>
      <c r="K5220" s="149">
        <f t="shared" si="730"/>
        <v>0</v>
      </c>
      <c r="L5220" s="162">
        <f t="shared" si="731"/>
        <v>0</v>
      </c>
      <c r="M5220" s="162" t="str" cm="1">
        <f t="array" ref="M5220">IF(ISERROR(INDEX('Non Compliance input'!$I$5:$I$156,MATCH(1,(A5220='Non Compliance input'!$A$5:$A$156)*(E5220&gt;='Non Compliance input'!$D$5:$D$156)*(F5220&lt;='Non Compliance input'!$E$5:$E$156)*('Non Compliance input'!$I$5:$I$156="Yes"),0))
),"","Yes")</f>
        <v/>
      </c>
      <c r="N5220" s="149" t="str">
        <f>IF(VLOOKUP($A5220,HourEndingOutage!$B$3:$F$746,5,0)="Outage","Outage","")</f>
        <v/>
      </c>
      <c r="O5220" s="18">
        <f t="shared" si="732"/>
        <v>0</v>
      </c>
      <c r="P5220" s="18" t="str">
        <f t="shared" si="733"/>
        <v/>
      </c>
      <c r="Q5220" s="18">
        <f t="shared" si="734"/>
        <v>0</v>
      </c>
      <c r="R5220" s="118"/>
    </row>
    <row r="5221" spans="1:18" x14ac:dyDescent="0.25">
      <c r="A5221" s="25">
        <f t="shared" si="735"/>
        <v>580</v>
      </c>
      <c r="B5221" s="23">
        <f t="shared" si="736"/>
        <v>44586</v>
      </c>
      <c r="C5221" s="24">
        <v>4</v>
      </c>
      <c r="D5221" s="54" t="str">
        <f t="shared" si="728"/>
        <v>ASET</v>
      </c>
      <c r="E5221" s="178"/>
      <c r="F5221" s="179"/>
      <c r="G5221" s="177"/>
      <c r="H5221" s="177"/>
      <c r="I5221" s="169">
        <f t="shared" si="729"/>
        <v>0</v>
      </c>
      <c r="J5221" s="149" t="str" cm="1">
        <f t="array" ref="J5221">IF(ISERROR(INDEX('Non Compliance input'!$H$5:$H$156,MATCH(1,(A5221='Non Compliance input'!$A$5:$A$156)*(F5221&gt;='Non Compliance input'!$D$5:$D$156)*(E5221&lt;'Non Compliance input'!$E$5:$E$156)*('Non Compliance input'!$H$5:$H$156="Yes"),0))
),"","Yes")</f>
        <v/>
      </c>
      <c r="K5221" s="149">
        <f t="shared" si="730"/>
        <v>0</v>
      </c>
      <c r="L5221" s="162">
        <f t="shared" si="731"/>
        <v>0</v>
      </c>
      <c r="M5221" s="162" t="str" cm="1">
        <f t="array" ref="M5221">IF(ISERROR(INDEX('Non Compliance input'!$I$5:$I$156,MATCH(1,(A5221='Non Compliance input'!$A$5:$A$156)*(E5221&gt;='Non Compliance input'!$D$5:$D$156)*(F5221&lt;='Non Compliance input'!$E$5:$E$156)*('Non Compliance input'!$I$5:$I$156="Yes"),0))
),"","Yes")</f>
        <v/>
      </c>
      <c r="N5221" s="149" t="str">
        <f>IF(VLOOKUP($A5221,HourEndingOutage!$B$3:$F$746,5,0)="Outage","Outage","")</f>
        <v/>
      </c>
      <c r="O5221" s="18">
        <f t="shared" si="732"/>
        <v>0</v>
      </c>
      <c r="P5221" s="18" t="str">
        <f t="shared" si="733"/>
        <v/>
      </c>
      <c r="Q5221" s="18">
        <f t="shared" si="734"/>
        <v>0</v>
      </c>
      <c r="R5221" s="118"/>
    </row>
    <row r="5222" spans="1:18" x14ac:dyDescent="0.25">
      <c r="A5222" s="25">
        <f t="shared" si="735"/>
        <v>580</v>
      </c>
      <c r="B5222" s="23">
        <f t="shared" si="736"/>
        <v>44586</v>
      </c>
      <c r="C5222" s="24">
        <v>4</v>
      </c>
      <c r="D5222" s="54" t="str">
        <f t="shared" si="728"/>
        <v>ASET</v>
      </c>
      <c r="E5222" s="178"/>
      <c r="F5222" s="179"/>
      <c r="G5222" s="177"/>
      <c r="H5222" s="177"/>
      <c r="I5222" s="169">
        <f t="shared" si="729"/>
        <v>0</v>
      </c>
      <c r="J5222" s="149" t="str" cm="1">
        <f t="array" ref="J5222">IF(ISERROR(INDEX('Non Compliance input'!$H$5:$H$156,MATCH(1,(A5222='Non Compliance input'!$A$5:$A$156)*(F5222&gt;='Non Compliance input'!$D$5:$D$156)*(E5222&lt;'Non Compliance input'!$E$5:$E$156)*('Non Compliance input'!$H$5:$H$156="Yes"),0))
),"","Yes")</f>
        <v/>
      </c>
      <c r="K5222" s="149">
        <f t="shared" si="730"/>
        <v>0</v>
      </c>
      <c r="L5222" s="162">
        <f t="shared" si="731"/>
        <v>0</v>
      </c>
      <c r="M5222" s="162" t="str" cm="1">
        <f t="array" ref="M5222">IF(ISERROR(INDEX('Non Compliance input'!$I$5:$I$156,MATCH(1,(A5222='Non Compliance input'!$A$5:$A$156)*(E5222&gt;='Non Compliance input'!$D$5:$D$156)*(F5222&lt;='Non Compliance input'!$E$5:$E$156)*('Non Compliance input'!$I$5:$I$156="Yes"),0))
),"","Yes")</f>
        <v/>
      </c>
      <c r="N5222" s="149" t="str">
        <f>IF(VLOOKUP($A5222,HourEndingOutage!$B$3:$F$746,5,0)="Outage","Outage","")</f>
        <v/>
      </c>
      <c r="O5222" s="18">
        <f t="shared" si="732"/>
        <v>0</v>
      </c>
      <c r="P5222" s="18" t="str">
        <f t="shared" si="733"/>
        <v/>
      </c>
      <c r="Q5222" s="18">
        <f t="shared" si="734"/>
        <v>0</v>
      </c>
      <c r="R5222" s="118"/>
    </row>
    <row r="5223" spans="1:18" x14ac:dyDescent="0.25">
      <c r="A5223" s="25">
        <f t="shared" si="735"/>
        <v>581</v>
      </c>
      <c r="B5223" s="23">
        <f t="shared" si="736"/>
        <v>44586</v>
      </c>
      <c r="C5223" s="24">
        <v>5</v>
      </c>
      <c r="D5223" s="54" t="str">
        <f t="shared" si="728"/>
        <v>ASET</v>
      </c>
      <c r="E5223" s="178"/>
      <c r="F5223" s="179"/>
      <c r="G5223" s="177"/>
      <c r="H5223" s="177"/>
      <c r="I5223" s="169">
        <f t="shared" si="729"/>
        <v>0</v>
      </c>
      <c r="J5223" s="149" t="str" cm="1">
        <f t="array" ref="J5223">IF(ISERROR(INDEX('Non Compliance input'!$H$5:$H$156,MATCH(1,(A5223='Non Compliance input'!$A$5:$A$156)*(F5223&gt;='Non Compliance input'!$D$5:$D$156)*(E5223&lt;'Non Compliance input'!$E$5:$E$156)*('Non Compliance input'!$H$5:$H$156="Yes"),0))
),"","Yes")</f>
        <v/>
      </c>
      <c r="K5223" s="149">
        <f t="shared" si="730"/>
        <v>0</v>
      </c>
      <c r="L5223" s="162">
        <f t="shared" si="731"/>
        <v>0</v>
      </c>
      <c r="M5223" s="162" t="str" cm="1">
        <f t="array" ref="M5223">IF(ISERROR(INDEX('Non Compliance input'!$I$5:$I$156,MATCH(1,(A5223='Non Compliance input'!$A$5:$A$156)*(E5223&gt;='Non Compliance input'!$D$5:$D$156)*(F5223&lt;='Non Compliance input'!$E$5:$E$156)*('Non Compliance input'!$I$5:$I$156="Yes"),0))
),"","Yes")</f>
        <v/>
      </c>
      <c r="N5223" s="149" t="str">
        <f>IF(VLOOKUP($A5223,HourEndingOutage!$B$3:$F$746,5,0)="Outage","Outage","")</f>
        <v/>
      </c>
      <c r="O5223" s="18">
        <f t="shared" si="732"/>
        <v>0</v>
      </c>
      <c r="P5223" s="18" t="str">
        <f t="shared" si="733"/>
        <v/>
      </c>
      <c r="Q5223" s="18">
        <f t="shared" si="734"/>
        <v>0</v>
      </c>
      <c r="R5223" s="118"/>
    </row>
    <row r="5224" spans="1:18" x14ac:dyDescent="0.25">
      <c r="A5224" s="25">
        <f t="shared" si="735"/>
        <v>581</v>
      </c>
      <c r="B5224" s="23">
        <f t="shared" si="736"/>
        <v>44586</v>
      </c>
      <c r="C5224" s="24">
        <v>5</v>
      </c>
      <c r="D5224" s="54" t="str">
        <f t="shared" si="728"/>
        <v>ASET</v>
      </c>
      <c r="E5224" s="178"/>
      <c r="F5224" s="179"/>
      <c r="G5224" s="177"/>
      <c r="H5224" s="177"/>
      <c r="I5224" s="169">
        <f t="shared" si="729"/>
        <v>0</v>
      </c>
      <c r="J5224" s="149" t="str" cm="1">
        <f t="array" ref="J5224">IF(ISERROR(INDEX('Non Compliance input'!$H$5:$H$156,MATCH(1,(A5224='Non Compliance input'!$A$5:$A$156)*(F5224&gt;='Non Compliance input'!$D$5:$D$156)*(E5224&lt;'Non Compliance input'!$E$5:$E$156)*('Non Compliance input'!$H$5:$H$156="Yes"),0))
),"","Yes")</f>
        <v/>
      </c>
      <c r="K5224" s="149">
        <f t="shared" si="730"/>
        <v>0</v>
      </c>
      <c r="L5224" s="162">
        <f t="shared" si="731"/>
        <v>0</v>
      </c>
      <c r="M5224" s="162" t="str" cm="1">
        <f t="array" ref="M5224">IF(ISERROR(INDEX('Non Compliance input'!$I$5:$I$156,MATCH(1,(A5224='Non Compliance input'!$A$5:$A$156)*(E5224&gt;='Non Compliance input'!$D$5:$D$156)*(F5224&lt;='Non Compliance input'!$E$5:$E$156)*('Non Compliance input'!$I$5:$I$156="Yes"),0))
),"","Yes")</f>
        <v/>
      </c>
      <c r="N5224" s="149" t="str">
        <f>IF(VLOOKUP($A5224,HourEndingOutage!$B$3:$F$746,5,0)="Outage","Outage","")</f>
        <v/>
      </c>
      <c r="O5224" s="18">
        <f t="shared" si="732"/>
        <v>0</v>
      </c>
      <c r="P5224" s="18" t="str">
        <f t="shared" si="733"/>
        <v/>
      </c>
      <c r="Q5224" s="18">
        <f t="shared" si="734"/>
        <v>0</v>
      </c>
      <c r="R5224" s="118"/>
    </row>
    <row r="5225" spans="1:18" x14ac:dyDescent="0.25">
      <c r="A5225" s="25">
        <f t="shared" si="735"/>
        <v>581</v>
      </c>
      <c r="B5225" s="23">
        <f t="shared" si="736"/>
        <v>44586</v>
      </c>
      <c r="C5225" s="24">
        <v>5</v>
      </c>
      <c r="D5225" s="54" t="str">
        <f t="shared" si="728"/>
        <v>ASET</v>
      </c>
      <c r="E5225" s="178"/>
      <c r="F5225" s="179"/>
      <c r="G5225" s="177"/>
      <c r="H5225" s="177"/>
      <c r="I5225" s="169">
        <f t="shared" si="729"/>
        <v>0</v>
      </c>
      <c r="J5225" s="149" t="str" cm="1">
        <f t="array" ref="J5225">IF(ISERROR(INDEX('Non Compliance input'!$H$5:$H$156,MATCH(1,(A5225='Non Compliance input'!$A$5:$A$156)*(F5225&gt;='Non Compliance input'!$D$5:$D$156)*(E5225&lt;'Non Compliance input'!$E$5:$E$156)*('Non Compliance input'!$H$5:$H$156="Yes"),0))
),"","Yes")</f>
        <v/>
      </c>
      <c r="K5225" s="149">
        <f t="shared" si="730"/>
        <v>0</v>
      </c>
      <c r="L5225" s="162">
        <f t="shared" si="731"/>
        <v>0</v>
      </c>
      <c r="M5225" s="162" t="str" cm="1">
        <f t="array" ref="M5225">IF(ISERROR(INDEX('Non Compliance input'!$I$5:$I$156,MATCH(1,(A5225='Non Compliance input'!$A$5:$A$156)*(E5225&gt;='Non Compliance input'!$D$5:$D$156)*(F5225&lt;='Non Compliance input'!$E$5:$E$156)*('Non Compliance input'!$I$5:$I$156="Yes"),0))
),"","Yes")</f>
        <v/>
      </c>
      <c r="N5225" s="149" t="str">
        <f>IF(VLOOKUP($A5225,HourEndingOutage!$B$3:$F$746,5,0)="Outage","Outage","")</f>
        <v/>
      </c>
      <c r="O5225" s="18">
        <f t="shared" si="732"/>
        <v>0</v>
      </c>
      <c r="P5225" s="18" t="str">
        <f t="shared" si="733"/>
        <v/>
      </c>
      <c r="Q5225" s="18">
        <f t="shared" si="734"/>
        <v>0</v>
      </c>
      <c r="R5225" s="118"/>
    </row>
    <row r="5226" spans="1:18" x14ac:dyDescent="0.25">
      <c r="A5226" s="25">
        <f t="shared" si="735"/>
        <v>581</v>
      </c>
      <c r="B5226" s="23">
        <f t="shared" si="736"/>
        <v>44586</v>
      </c>
      <c r="C5226" s="24">
        <v>5</v>
      </c>
      <c r="D5226" s="54" t="str">
        <f t="shared" si="728"/>
        <v>ASET</v>
      </c>
      <c r="E5226" s="178"/>
      <c r="F5226" s="179"/>
      <c r="G5226" s="177"/>
      <c r="H5226" s="177"/>
      <c r="I5226" s="169">
        <f t="shared" si="729"/>
        <v>0</v>
      </c>
      <c r="J5226" s="149" t="str" cm="1">
        <f t="array" ref="J5226">IF(ISERROR(INDEX('Non Compliance input'!$H$5:$H$156,MATCH(1,(A5226='Non Compliance input'!$A$5:$A$156)*(F5226&gt;='Non Compliance input'!$D$5:$D$156)*(E5226&lt;'Non Compliance input'!$E$5:$E$156)*('Non Compliance input'!$H$5:$H$156="Yes"),0))
),"","Yes")</f>
        <v/>
      </c>
      <c r="K5226" s="149">
        <f t="shared" si="730"/>
        <v>0</v>
      </c>
      <c r="L5226" s="162">
        <f t="shared" si="731"/>
        <v>0</v>
      </c>
      <c r="M5226" s="162" t="str" cm="1">
        <f t="array" ref="M5226">IF(ISERROR(INDEX('Non Compliance input'!$I$5:$I$156,MATCH(1,(A5226='Non Compliance input'!$A$5:$A$156)*(E5226&gt;='Non Compliance input'!$D$5:$D$156)*(F5226&lt;='Non Compliance input'!$E$5:$E$156)*('Non Compliance input'!$I$5:$I$156="Yes"),0))
),"","Yes")</f>
        <v/>
      </c>
      <c r="N5226" s="149" t="str">
        <f>IF(VLOOKUP($A5226,HourEndingOutage!$B$3:$F$746,5,0)="Outage","Outage","")</f>
        <v/>
      </c>
      <c r="O5226" s="18">
        <f t="shared" si="732"/>
        <v>0</v>
      </c>
      <c r="P5226" s="18" t="str">
        <f t="shared" si="733"/>
        <v/>
      </c>
      <c r="Q5226" s="18">
        <f t="shared" si="734"/>
        <v>0</v>
      </c>
      <c r="R5226" s="118"/>
    </row>
    <row r="5227" spans="1:18" x14ac:dyDescent="0.25">
      <c r="A5227" s="25">
        <f t="shared" si="735"/>
        <v>581</v>
      </c>
      <c r="B5227" s="23">
        <f t="shared" si="736"/>
        <v>44586</v>
      </c>
      <c r="C5227" s="24">
        <v>5</v>
      </c>
      <c r="D5227" s="54" t="str">
        <f t="shared" si="728"/>
        <v>ASET</v>
      </c>
      <c r="E5227" s="178"/>
      <c r="F5227" s="179"/>
      <c r="G5227" s="177"/>
      <c r="H5227" s="177"/>
      <c r="I5227" s="169">
        <f t="shared" si="729"/>
        <v>0</v>
      </c>
      <c r="J5227" s="149" t="str" cm="1">
        <f t="array" ref="J5227">IF(ISERROR(INDEX('Non Compliance input'!$H$5:$H$156,MATCH(1,(A5227='Non Compliance input'!$A$5:$A$156)*(F5227&gt;='Non Compliance input'!$D$5:$D$156)*(E5227&lt;'Non Compliance input'!$E$5:$E$156)*('Non Compliance input'!$H$5:$H$156="Yes"),0))
),"","Yes")</f>
        <v/>
      </c>
      <c r="K5227" s="149">
        <f t="shared" si="730"/>
        <v>0</v>
      </c>
      <c r="L5227" s="162">
        <f t="shared" si="731"/>
        <v>0</v>
      </c>
      <c r="M5227" s="162" t="str" cm="1">
        <f t="array" ref="M5227">IF(ISERROR(INDEX('Non Compliance input'!$I$5:$I$156,MATCH(1,(A5227='Non Compliance input'!$A$5:$A$156)*(E5227&gt;='Non Compliance input'!$D$5:$D$156)*(F5227&lt;='Non Compliance input'!$E$5:$E$156)*('Non Compliance input'!$I$5:$I$156="Yes"),0))
),"","Yes")</f>
        <v/>
      </c>
      <c r="N5227" s="149" t="str">
        <f>IF(VLOOKUP($A5227,HourEndingOutage!$B$3:$F$746,5,0)="Outage","Outage","")</f>
        <v/>
      </c>
      <c r="O5227" s="18">
        <f t="shared" si="732"/>
        <v>0</v>
      </c>
      <c r="P5227" s="18" t="str">
        <f t="shared" si="733"/>
        <v/>
      </c>
      <c r="Q5227" s="18">
        <f t="shared" si="734"/>
        <v>0</v>
      </c>
      <c r="R5227" s="118"/>
    </row>
    <row r="5228" spans="1:18" x14ac:dyDescent="0.25">
      <c r="A5228" s="25">
        <f t="shared" si="735"/>
        <v>581</v>
      </c>
      <c r="B5228" s="23">
        <f t="shared" si="736"/>
        <v>44586</v>
      </c>
      <c r="C5228" s="24">
        <v>5</v>
      </c>
      <c r="D5228" s="54" t="str">
        <f t="shared" si="728"/>
        <v>ASET</v>
      </c>
      <c r="E5228" s="178"/>
      <c r="F5228" s="179"/>
      <c r="G5228" s="177"/>
      <c r="H5228" s="177"/>
      <c r="I5228" s="169">
        <f t="shared" si="729"/>
        <v>0</v>
      </c>
      <c r="J5228" s="149" t="str" cm="1">
        <f t="array" ref="J5228">IF(ISERROR(INDEX('Non Compliance input'!$H$5:$H$156,MATCH(1,(A5228='Non Compliance input'!$A$5:$A$156)*(F5228&gt;='Non Compliance input'!$D$5:$D$156)*(E5228&lt;'Non Compliance input'!$E$5:$E$156)*('Non Compliance input'!$H$5:$H$156="Yes"),0))
),"","Yes")</f>
        <v/>
      </c>
      <c r="K5228" s="149">
        <f t="shared" si="730"/>
        <v>0</v>
      </c>
      <c r="L5228" s="162">
        <f t="shared" si="731"/>
        <v>0</v>
      </c>
      <c r="M5228" s="162" t="str" cm="1">
        <f t="array" ref="M5228">IF(ISERROR(INDEX('Non Compliance input'!$I$5:$I$156,MATCH(1,(A5228='Non Compliance input'!$A$5:$A$156)*(E5228&gt;='Non Compliance input'!$D$5:$D$156)*(F5228&lt;='Non Compliance input'!$E$5:$E$156)*('Non Compliance input'!$I$5:$I$156="Yes"),0))
),"","Yes")</f>
        <v/>
      </c>
      <c r="N5228" s="149" t="str">
        <f>IF(VLOOKUP($A5228,HourEndingOutage!$B$3:$F$746,5,0)="Outage","Outage","")</f>
        <v/>
      </c>
      <c r="O5228" s="18">
        <f t="shared" si="732"/>
        <v>0</v>
      </c>
      <c r="P5228" s="18" t="str">
        <f t="shared" si="733"/>
        <v/>
      </c>
      <c r="Q5228" s="18">
        <f t="shared" si="734"/>
        <v>0</v>
      </c>
      <c r="R5228" s="118"/>
    </row>
    <row r="5229" spans="1:18" x14ac:dyDescent="0.25">
      <c r="A5229" s="25">
        <f t="shared" si="735"/>
        <v>581</v>
      </c>
      <c r="B5229" s="23">
        <f t="shared" si="736"/>
        <v>44586</v>
      </c>
      <c r="C5229" s="24">
        <v>5</v>
      </c>
      <c r="D5229" s="54" t="str">
        <f t="shared" si="728"/>
        <v>ASET</v>
      </c>
      <c r="E5229" s="178"/>
      <c r="F5229" s="179"/>
      <c r="G5229" s="177"/>
      <c r="H5229" s="177"/>
      <c r="I5229" s="169">
        <f t="shared" si="729"/>
        <v>0</v>
      </c>
      <c r="J5229" s="149" t="str" cm="1">
        <f t="array" ref="J5229">IF(ISERROR(INDEX('Non Compliance input'!$H$5:$H$156,MATCH(1,(A5229='Non Compliance input'!$A$5:$A$156)*(F5229&gt;='Non Compliance input'!$D$5:$D$156)*(E5229&lt;'Non Compliance input'!$E$5:$E$156)*('Non Compliance input'!$H$5:$H$156="Yes"),0))
),"","Yes")</f>
        <v/>
      </c>
      <c r="K5229" s="149">
        <f t="shared" si="730"/>
        <v>0</v>
      </c>
      <c r="L5229" s="162">
        <f t="shared" si="731"/>
        <v>0</v>
      </c>
      <c r="M5229" s="162" t="str" cm="1">
        <f t="array" ref="M5229">IF(ISERROR(INDEX('Non Compliance input'!$I$5:$I$156,MATCH(1,(A5229='Non Compliance input'!$A$5:$A$156)*(E5229&gt;='Non Compliance input'!$D$5:$D$156)*(F5229&lt;='Non Compliance input'!$E$5:$E$156)*('Non Compliance input'!$I$5:$I$156="Yes"),0))
),"","Yes")</f>
        <v/>
      </c>
      <c r="N5229" s="149" t="str">
        <f>IF(VLOOKUP($A5229,HourEndingOutage!$B$3:$F$746,5,0)="Outage","Outage","")</f>
        <v/>
      </c>
      <c r="O5229" s="18">
        <f t="shared" si="732"/>
        <v>0</v>
      </c>
      <c r="P5229" s="18" t="str">
        <f t="shared" si="733"/>
        <v/>
      </c>
      <c r="Q5229" s="18">
        <f t="shared" si="734"/>
        <v>0</v>
      </c>
      <c r="R5229" s="118"/>
    </row>
    <row r="5230" spans="1:18" x14ac:dyDescent="0.25">
      <c r="A5230" s="25">
        <f t="shared" si="735"/>
        <v>581</v>
      </c>
      <c r="B5230" s="23">
        <f t="shared" si="736"/>
        <v>44586</v>
      </c>
      <c r="C5230" s="24">
        <v>5</v>
      </c>
      <c r="D5230" s="54" t="str">
        <f t="shared" si="728"/>
        <v>ASET</v>
      </c>
      <c r="E5230" s="178"/>
      <c r="F5230" s="179"/>
      <c r="G5230" s="177"/>
      <c r="H5230" s="177"/>
      <c r="I5230" s="169">
        <f t="shared" si="729"/>
        <v>0</v>
      </c>
      <c r="J5230" s="149" t="str" cm="1">
        <f t="array" ref="J5230">IF(ISERROR(INDEX('Non Compliance input'!$H$5:$H$156,MATCH(1,(A5230='Non Compliance input'!$A$5:$A$156)*(F5230&gt;='Non Compliance input'!$D$5:$D$156)*(E5230&lt;'Non Compliance input'!$E$5:$E$156)*('Non Compliance input'!$H$5:$H$156="Yes"),0))
),"","Yes")</f>
        <v/>
      </c>
      <c r="K5230" s="149">
        <f t="shared" si="730"/>
        <v>0</v>
      </c>
      <c r="L5230" s="162">
        <f t="shared" si="731"/>
        <v>0</v>
      </c>
      <c r="M5230" s="162" t="str" cm="1">
        <f t="array" ref="M5230">IF(ISERROR(INDEX('Non Compliance input'!$I$5:$I$156,MATCH(1,(A5230='Non Compliance input'!$A$5:$A$156)*(E5230&gt;='Non Compliance input'!$D$5:$D$156)*(F5230&lt;='Non Compliance input'!$E$5:$E$156)*('Non Compliance input'!$I$5:$I$156="Yes"),0))
),"","Yes")</f>
        <v/>
      </c>
      <c r="N5230" s="149" t="str">
        <f>IF(VLOOKUP($A5230,HourEndingOutage!$B$3:$F$746,5,0)="Outage","Outage","")</f>
        <v/>
      </c>
      <c r="O5230" s="18">
        <f t="shared" si="732"/>
        <v>0</v>
      </c>
      <c r="P5230" s="18" t="str">
        <f t="shared" si="733"/>
        <v/>
      </c>
      <c r="Q5230" s="18">
        <f t="shared" si="734"/>
        <v>0</v>
      </c>
      <c r="R5230" s="118"/>
    </row>
    <row r="5231" spans="1:18" x14ac:dyDescent="0.25">
      <c r="A5231" s="25">
        <f t="shared" si="735"/>
        <v>581</v>
      </c>
      <c r="B5231" s="23">
        <f t="shared" si="736"/>
        <v>44586</v>
      </c>
      <c r="C5231" s="24">
        <v>5</v>
      </c>
      <c r="D5231" s="54" t="str">
        <f t="shared" si="728"/>
        <v>ASET</v>
      </c>
      <c r="E5231" s="178"/>
      <c r="F5231" s="179"/>
      <c r="G5231" s="177"/>
      <c r="H5231" s="177"/>
      <c r="I5231" s="169">
        <f t="shared" si="729"/>
        <v>0</v>
      </c>
      <c r="J5231" s="149" t="str" cm="1">
        <f t="array" ref="J5231">IF(ISERROR(INDEX('Non Compliance input'!$H$5:$H$156,MATCH(1,(A5231='Non Compliance input'!$A$5:$A$156)*(F5231&gt;='Non Compliance input'!$D$5:$D$156)*(E5231&lt;'Non Compliance input'!$E$5:$E$156)*('Non Compliance input'!$H$5:$H$156="Yes"),0))
),"","Yes")</f>
        <v/>
      </c>
      <c r="K5231" s="149">
        <f t="shared" si="730"/>
        <v>0</v>
      </c>
      <c r="L5231" s="162">
        <f t="shared" si="731"/>
        <v>0</v>
      </c>
      <c r="M5231" s="162" t="str" cm="1">
        <f t="array" ref="M5231">IF(ISERROR(INDEX('Non Compliance input'!$I$5:$I$156,MATCH(1,(A5231='Non Compliance input'!$A$5:$A$156)*(E5231&gt;='Non Compliance input'!$D$5:$D$156)*(F5231&lt;='Non Compliance input'!$E$5:$E$156)*('Non Compliance input'!$I$5:$I$156="Yes"),0))
),"","Yes")</f>
        <v/>
      </c>
      <c r="N5231" s="149" t="str">
        <f>IF(VLOOKUP($A5231,HourEndingOutage!$B$3:$F$746,5,0)="Outage","Outage","")</f>
        <v/>
      </c>
      <c r="O5231" s="18">
        <f t="shared" si="732"/>
        <v>0</v>
      </c>
      <c r="P5231" s="18" t="str">
        <f t="shared" si="733"/>
        <v/>
      </c>
      <c r="Q5231" s="18">
        <f t="shared" si="734"/>
        <v>0</v>
      </c>
      <c r="R5231" s="118"/>
    </row>
    <row r="5232" spans="1:18" x14ac:dyDescent="0.25">
      <c r="A5232" s="25">
        <f t="shared" si="735"/>
        <v>582</v>
      </c>
      <c r="B5232" s="23">
        <f t="shared" si="736"/>
        <v>44586</v>
      </c>
      <c r="C5232" s="24">
        <v>6</v>
      </c>
      <c r="D5232" s="54" t="str">
        <f t="shared" si="728"/>
        <v>ASET</v>
      </c>
      <c r="E5232" s="178"/>
      <c r="F5232" s="179"/>
      <c r="G5232" s="177"/>
      <c r="H5232" s="177"/>
      <c r="I5232" s="169">
        <f t="shared" si="729"/>
        <v>0</v>
      </c>
      <c r="J5232" s="149" t="str" cm="1">
        <f t="array" ref="J5232">IF(ISERROR(INDEX('Non Compliance input'!$H$5:$H$156,MATCH(1,(A5232='Non Compliance input'!$A$5:$A$156)*(F5232&gt;='Non Compliance input'!$D$5:$D$156)*(E5232&lt;'Non Compliance input'!$E$5:$E$156)*('Non Compliance input'!$H$5:$H$156="Yes"),0))
),"","Yes")</f>
        <v/>
      </c>
      <c r="K5232" s="149">
        <f t="shared" si="730"/>
        <v>0</v>
      </c>
      <c r="L5232" s="162">
        <f t="shared" si="731"/>
        <v>0</v>
      </c>
      <c r="M5232" s="162" t="str" cm="1">
        <f t="array" ref="M5232">IF(ISERROR(INDEX('Non Compliance input'!$I$5:$I$156,MATCH(1,(A5232='Non Compliance input'!$A$5:$A$156)*(E5232&gt;='Non Compliance input'!$D$5:$D$156)*(F5232&lt;='Non Compliance input'!$E$5:$E$156)*('Non Compliance input'!$I$5:$I$156="Yes"),0))
),"","Yes")</f>
        <v/>
      </c>
      <c r="N5232" s="149" t="str">
        <f>IF(VLOOKUP($A5232,HourEndingOutage!$B$3:$F$746,5,0)="Outage","Outage","")</f>
        <v/>
      </c>
      <c r="O5232" s="18">
        <f t="shared" si="732"/>
        <v>0</v>
      </c>
      <c r="P5232" s="18" t="str">
        <f t="shared" si="733"/>
        <v/>
      </c>
      <c r="Q5232" s="18">
        <f t="shared" si="734"/>
        <v>0</v>
      </c>
      <c r="R5232" s="118"/>
    </row>
    <row r="5233" spans="1:18" x14ac:dyDescent="0.25">
      <c r="A5233" s="25">
        <f t="shared" si="735"/>
        <v>582</v>
      </c>
      <c r="B5233" s="23">
        <f t="shared" si="736"/>
        <v>44586</v>
      </c>
      <c r="C5233" s="24">
        <v>6</v>
      </c>
      <c r="D5233" s="54" t="str">
        <f t="shared" si="728"/>
        <v>ASET</v>
      </c>
      <c r="E5233" s="178"/>
      <c r="F5233" s="179"/>
      <c r="G5233" s="177"/>
      <c r="H5233" s="177"/>
      <c r="I5233" s="169">
        <f t="shared" si="729"/>
        <v>0</v>
      </c>
      <c r="J5233" s="149" t="str" cm="1">
        <f t="array" ref="J5233">IF(ISERROR(INDEX('Non Compliance input'!$H$5:$H$156,MATCH(1,(A5233='Non Compliance input'!$A$5:$A$156)*(F5233&gt;='Non Compliance input'!$D$5:$D$156)*(E5233&lt;'Non Compliance input'!$E$5:$E$156)*('Non Compliance input'!$H$5:$H$156="Yes"),0))
),"","Yes")</f>
        <v/>
      </c>
      <c r="K5233" s="149">
        <f t="shared" si="730"/>
        <v>0</v>
      </c>
      <c r="L5233" s="162">
        <f t="shared" si="731"/>
        <v>0</v>
      </c>
      <c r="M5233" s="162" t="str" cm="1">
        <f t="array" ref="M5233">IF(ISERROR(INDEX('Non Compliance input'!$I$5:$I$156,MATCH(1,(A5233='Non Compliance input'!$A$5:$A$156)*(E5233&gt;='Non Compliance input'!$D$5:$D$156)*(F5233&lt;='Non Compliance input'!$E$5:$E$156)*('Non Compliance input'!$I$5:$I$156="Yes"),0))
),"","Yes")</f>
        <v/>
      </c>
      <c r="N5233" s="149" t="str">
        <f>IF(VLOOKUP($A5233,HourEndingOutage!$B$3:$F$746,5,0)="Outage","Outage","")</f>
        <v/>
      </c>
      <c r="O5233" s="18">
        <f t="shared" si="732"/>
        <v>0</v>
      </c>
      <c r="P5233" s="18" t="str">
        <f t="shared" si="733"/>
        <v/>
      </c>
      <c r="Q5233" s="18">
        <f t="shared" si="734"/>
        <v>0</v>
      </c>
      <c r="R5233" s="118"/>
    </row>
    <row r="5234" spans="1:18" x14ac:dyDescent="0.25">
      <c r="A5234" s="25">
        <f t="shared" si="735"/>
        <v>582</v>
      </c>
      <c r="B5234" s="23">
        <f t="shared" si="736"/>
        <v>44586</v>
      </c>
      <c r="C5234" s="24">
        <v>6</v>
      </c>
      <c r="D5234" s="54" t="str">
        <f t="shared" si="728"/>
        <v>ASET</v>
      </c>
      <c r="E5234" s="178"/>
      <c r="F5234" s="179"/>
      <c r="G5234" s="177"/>
      <c r="H5234" s="177"/>
      <c r="I5234" s="169">
        <f t="shared" si="729"/>
        <v>0</v>
      </c>
      <c r="J5234" s="149" t="str" cm="1">
        <f t="array" ref="J5234">IF(ISERROR(INDEX('Non Compliance input'!$H$5:$H$156,MATCH(1,(A5234='Non Compliance input'!$A$5:$A$156)*(F5234&gt;='Non Compliance input'!$D$5:$D$156)*(E5234&lt;'Non Compliance input'!$E$5:$E$156)*('Non Compliance input'!$H$5:$H$156="Yes"),0))
),"","Yes")</f>
        <v/>
      </c>
      <c r="K5234" s="149">
        <f t="shared" si="730"/>
        <v>0</v>
      </c>
      <c r="L5234" s="162">
        <f t="shared" si="731"/>
        <v>0</v>
      </c>
      <c r="M5234" s="162" t="str" cm="1">
        <f t="array" ref="M5234">IF(ISERROR(INDEX('Non Compliance input'!$I$5:$I$156,MATCH(1,(A5234='Non Compliance input'!$A$5:$A$156)*(E5234&gt;='Non Compliance input'!$D$5:$D$156)*(F5234&lt;='Non Compliance input'!$E$5:$E$156)*('Non Compliance input'!$I$5:$I$156="Yes"),0))
),"","Yes")</f>
        <v/>
      </c>
      <c r="N5234" s="149" t="str">
        <f>IF(VLOOKUP($A5234,HourEndingOutage!$B$3:$F$746,5,0)="Outage","Outage","")</f>
        <v/>
      </c>
      <c r="O5234" s="18">
        <f t="shared" si="732"/>
        <v>0</v>
      </c>
      <c r="P5234" s="18" t="str">
        <f t="shared" si="733"/>
        <v/>
      </c>
      <c r="Q5234" s="18">
        <f t="shared" si="734"/>
        <v>0</v>
      </c>
      <c r="R5234" s="118"/>
    </row>
    <row r="5235" spans="1:18" x14ac:dyDescent="0.25">
      <c r="A5235" s="25">
        <f t="shared" si="735"/>
        <v>582</v>
      </c>
      <c r="B5235" s="23">
        <f t="shared" si="736"/>
        <v>44586</v>
      </c>
      <c r="C5235" s="24">
        <v>6</v>
      </c>
      <c r="D5235" s="54" t="str">
        <f t="shared" si="728"/>
        <v>ASET</v>
      </c>
      <c r="E5235" s="178"/>
      <c r="F5235" s="179"/>
      <c r="G5235" s="177"/>
      <c r="H5235" s="177"/>
      <c r="I5235" s="169">
        <f t="shared" si="729"/>
        <v>0</v>
      </c>
      <c r="J5235" s="149" t="str" cm="1">
        <f t="array" ref="J5235">IF(ISERROR(INDEX('Non Compliance input'!$H$5:$H$156,MATCH(1,(A5235='Non Compliance input'!$A$5:$A$156)*(F5235&gt;='Non Compliance input'!$D$5:$D$156)*(E5235&lt;'Non Compliance input'!$E$5:$E$156)*('Non Compliance input'!$H$5:$H$156="Yes"),0))
),"","Yes")</f>
        <v/>
      </c>
      <c r="K5235" s="149">
        <f t="shared" si="730"/>
        <v>0</v>
      </c>
      <c r="L5235" s="162">
        <f t="shared" si="731"/>
        <v>0</v>
      </c>
      <c r="M5235" s="162" t="str" cm="1">
        <f t="array" ref="M5235">IF(ISERROR(INDEX('Non Compliance input'!$I$5:$I$156,MATCH(1,(A5235='Non Compliance input'!$A$5:$A$156)*(E5235&gt;='Non Compliance input'!$D$5:$D$156)*(F5235&lt;='Non Compliance input'!$E$5:$E$156)*('Non Compliance input'!$I$5:$I$156="Yes"),0))
),"","Yes")</f>
        <v/>
      </c>
      <c r="N5235" s="149" t="str">
        <f>IF(VLOOKUP($A5235,HourEndingOutage!$B$3:$F$746,5,0)="Outage","Outage","")</f>
        <v/>
      </c>
      <c r="O5235" s="18">
        <f t="shared" si="732"/>
        <v>0</v>
      </c>
      <c r="P5235" s="18" t="str">
        <f t="shared" si="733"/>
        <v/>
      </c>
      <c r="Q5235" s="18">
        <f t="shared" si="734"/>
        <v>0</v>
      </c>
      <c r="R5235" s="118"/>
    </row>
    <row r="5236" spans="1:18" x14ac:dyDescent="0.25">
      <c r="A5236" s="25">
        <f t="shared" si="735"/>
        <v>582</v>
      </c>
      <c r="B5236" s="23">
        <f t="shared" si="736"/>
        <v>44586</v>
      </c>
      <c r="C5236" s="24">
        <v>6</v>
      </c>
      <c r="D5236" s="54" t="str">
        <f t="shared" si="728"/>
        <v>ASET</v>
      </c>
      <c r="E5236" s="178"/>
      <c r="F5236" s="179"/>
      <c r="G5236" s="177"/>
      <c r="H5236" s="177"/>
      <c r="I5236" s="169">
        <f t="shared" si="729"/>
        <v>0</v>
      </c>
      <c r="J5236" s="149" t="str" cm="1">
        <f t="array" ref="J5236">IF(ISERROR(INDEX('Non Compliance input'!$H$5:$H$156,MATCH(1,(A5236='Non Compliance input'!$A$5:$A$156)*(F5236&gt;='Non Compliance input'!$D$5:$D$156)*(E5236&lt;'Non Compliance input'!$E$5:$E$156)*('Non Compliance input'!$H$5:$H$156="Yes"),0))
),"","Yes")</f>
        <v/>
      </c>
      <c r="K5236" s="149">
        <f t="shared" si="730"/>
        <v>0</v>
      </c>
      <c r="L5236" s="162">
        <f t="shared" si="731"/>
        <v>0</v>
      </c>
      <c r="M5236" s="162" t="str" cm="1">
        <f t="array" ref="M5236">IF(ISERROR(INDEX('Non Compliance input'!$I$5:$I$156,MATCH(1,(A5236='Non Compliance input'!$A$5:$A$156)*(E5236&gt;='Non Compliance input'!$D$5:$D$156)*(F5236&lt;='Non Compliance input'!$E$5:$E$156)*('Non Compliance input'!$I$5:$I$156="Yes"),0))
),"","Yes")</f>
        <v/>
      </c>
      <c r="N5236" s="149" t="str">
        <f>IF(VLOOKUP($A5236,HourEndingOutage!$B$3:$F$746,5,0)="Outage","Outage","")</f>
        <v/>
      </c>
      <c r="O5236" s="18">
        <f t="shared" si="732"/>
        <v>0</v>
      </c>
      <c r="P5236" s="18" t="str">
        <f t="shared" si="733"/>
        <v/>
      </c>
      <c r="Q5236" s="18">
        <f t="shared" si="734"/>
        <v>0</v>
      </c>
      <c r="R5236" s="118"/>
    </row>
    <row r="5237" spans="1:18" x14ac:dyDescent="0.25">
      <c r="A5237" s="25">
        <f t="shared" si="735"/>
        <v>582</v>
      </c>
      <c r="B5237" s="23">
        <f t="shared" si="736"/>
        <v>44586</v>
      </c>
      <c r="C5237" s="24">
        <v>6</v>
      </c>
      <c r="D5237" s="54" t="str">
        <f t="shared" si="728"/>
        <v>ASET</v>
      </c>
      <c r="E5237" s="178"/>
      <c r="F5237" s="179"/>
      <c r="G5237" s="177"/>
      <c r="H5237" s="177"/>
      <c r="I5237" s="169">
        <f t="shared" si="729"/>
        <v>0</v>
      </c>
      <c r="J5237" s="149" t="str" cm="1">
        <f t="array" ref="J5237">IF(ISERROR(INDEX('Non Compliance input'!$H$5:$H$156,MATCH(1,(A5237='Non Compliance input'!$A$5:$A$156)*(F5237&gt;='Non Compliance input'!$D$5:$D$156)*(E5237&lt;'Non Compliance input'!$E$5:$E$156)*('Non Compliance input'!$H$5:$H$156="Yes"),0))
),"","Yes")</f>
        <v/>
      </c>
      <c r="K5237" s="149">
        <f t="shared" si="730"/>
        <v>0</v>
      </c>
      <c r="L5237" s="162">
        <f t="shared" si="731"/>
        <v>0</v>
      </c>
      <c r="M5237" s="162" t="str" cm="1">
        <f t="array" ref="M5237">IF(ISERROR(INDEX('Non Compliance input'!$I$5:$I$156,MATCH(1,(A5237='Non Compliance input'!$A$5:$A$156)*(E5237&gt;='Non Compliance input'!$D$5:$D$156)*(F5237&lt;='Non Compliance input'!$E$5:$E$156)*('Non Compliance input'!$I$5:$I$156="Yes"),0))
),"","Yes")</f>
        <v/>
      </c>
      <c r="N5237" s="149" t="str">
        <f>IF(VLOOKUP($A5237,HourEndingOutage!$B$3:$F$746,5,0)="Outage","Outage","")</f>
        <v/>
      </c>
      <c r="O5237" s="18">
        <f t="shared" si="732"/>
        <v>0</v>
      </c>
      <c r="P5237" s="18" t="str">
        <f t="shared" si="733"/>
        <v/>
      </c>
      <c r="Q5237" s="18">
        <f t="shared" si="734"/>
        <v>0</v>
      </c>
      <c r="R5237" s="118"/>
    </row>
    <row r="5238" spans="1:18" x14ac:dyDescent="0.25">
      <c r="A5238" s="25">
        <f t="shared" si="735"/>
        <v>582</v>
      </c>
      <c r="B5238" s="23">
        <f t="shared" si="736"/>
        <v>44586</v>
      </c>
      <c r="C5238" s="24">
        <v>6</v>
      </c>
      <c r="D5238" s="54" t="str">
        <f t="shared" si="728"/>
        <v>ASET</v>
      </c>
      <c r="E5238" s="178"/>
      <c r="F5238" s="179"/>
      <c r="G5238" s="177"/>
      <c r="H5238" s="177"/>
      <c r="I5238" s="169">
        <f t="shared" si="729"/>
        <v>0</v>
      </c>
      <c r="J5238" s="149" t="str" cm="1">
        <f t="array" ref="J5238">IF(ISERROR(INDEX('Non Compliance input'!$H$5:$H$156,MATCH(1,(A5238='Non Compliance input'!$A$5:$A$156)*(F5238&gt;='Non Compliance input'!$D$5:$D$156)*(E5238&lt;'Non Compliance input'!$E$5:$E$156)*('Non Compliance input'!$H$5:$H$156="Yes"),0))
),"","Yes")</f>
        <v/>
      </c>
      <c r="K5238" s="149">
        <f t="shared" si="730"/>
        <v>0</v>
      </c>
      <c r="L5238" s="162">
        <f t="shared" si="731"/>
        <v>0</v>
      </c>
      <c r="M5238" s="162" t="str" cm="1">
        <f t="array" ref="M5238">IF(ISERROR(INDEX('Non Compliance input'!$I$5:$I$156,MATCH(1,(A5238='Non Compliance input'!$A$5:$A$156)*(E5238&gt;='Non Compliance input'!$D$5:$D$156)*(F5238&lt;='Non Compliance input'!$E$5:$E$156)*('Non Compliance input'!$I$5:$I$156="Yes"),0))
),"","Yes")</f>
        <v/>
      </c>
      <c r="N5238" s="149" t="str">
        <f>IF(VLOOKUP($A5238,HourEndingOutage!$B$3:$F$746,5,0)="Outage","Outage","")</f>
        <v/>
      </c>
      <c r="O5238" s="18">
        <f t="shared" si="732"/>
        <v>0</v>
      </c>
      <c r="P5238" s="18" t="str">
        <f t="shared" si="733"/>
        <v/>
      </c>
      <c r="Q5238" s="18">
        <f t="shared" si="734"/>
        <v>0</v>
      </c>
      <c r="R5238" s="118"/>
    </row>
    <row r="5239" spans="1:18" x14ac:dyDescent="0.25">
      <c r="A5239" s="25">
        <f t="shared" si="735"/>
        <v>582</v>
      </c>
      <c r="B5239" s="23">
        <f t="shared" si="736"/>
        <v>44586</v>
      </c>
      <c r="C5239" s="24">
        <v>6</v>
      </c>
      <c r="D5239" s="54" t="str">
        <f t="shared" si="728"/>
        <v>ASET</v>
      </c>
      <c r="E5239" s="178"/>
      <c r="F5239" s="179"/>
      <c r="G5239" s="177"/>
      <c r="H5239" s="177"/>
      <c r="I5239" s="169">
        <f t="shared" si="729"/>
        <v>0</v>
      </c>
      <c r="J5239" s="149" t="str" cm="1">
        <f t="array" ref="J5239">IF(ISERROR(INDEX('Non Compliance input'!$H$5:$H$156,MATCH(1,(A5239='Non Compliance input'!$A$5:$A$156)*(F5239&gt;='Non Compliance input'!$D$5:$D$156)*(E5239&lt;'Non Compliance input'!$E$5:$E$156)*('Non Compliance input'!$H$5:$H$156="Yes"),0))
),"","Yes")</f>
        <v/>
      </c>
      <c r="K5239" s="149">
        <f t="shared" si="730"/>
        <v>0</v>
      </c>
      <c r="L5239" s="162">
        <f t="shared" si="731"/>
        <v>0</v>
      </c>
      <c r="M5239" s="162" t="str" cm="1">
        <f t="array" ref="M5239">IF(ISERROR(INDEX('Non Compliance input'!$I$5:$I$156,MATCH(1,(A5239='Non Compliance input'!$A$5:$A$156)*(E5239&gt;='Non Compliance input'!$D$5:$D$156)*(F5239&lt;='Non Compliance input'!$E$5:$E$156)*('Non Compliance input'!$I$5:$I$156="Yes"),0))
),"","Yes")</f>
        <v/>
      </c>
      <c r="N5239" s="149" t="str">
        <f>IF(VLOOKUP($A5239,HourEndingOutage!$B$3:$F$746,5,0)="Outage","Outage","")</f>
        <v/>
      </c>
      <c r="O5239" s="18">
        <f t="shared" si="732"/>
        <v>0</v>
      </c>
      <c r="P5239" s="18" t="str">
        <f t="shared" si="733"/>
        <v/>
      </c>
      <c r="Q5239" s="18">
        <f t="shared" si="734"/>
        <v>0</v>
      </c>
      <c r="R5239" s="118"/>
    </row>
    <row r="5240" spans="1:18" x14ac:dyDescent="0.25">
      <c r="A5240" s="25">
        <f t="shared" si="735"/>
        <v>582</v>
      </c>
      <c r="B5240" s="23">
        <f t="shared" si="736"/>
        <v>44586</v>
      </c>
      <c r="C5240" s="24">
        <v>6</v>
      </c>
      <c r="D5240" s="54" t="str">
        <f t="shared" si="728"/>
        <v>ASET</v>
      </c>
      <c r="E5240" s="178"/>
      <c r="F5240" s="179"/>
      <c r="G5240" s="177"/>
      <c r="H5240" s="177"/>
      <c r="I5240" s="169">
        <f t="shared" si="729"/>
        <v>0</v>
      </c>
      <c r="J5240" s="149" t="str" cm="1">
        <f t="array" ref="J5240">IF(ISERROR(INDEX('Non Compliance input'!$H$5:$H$156,MATCH(1,(A5240='Non Compliance input'!$A$5:$A$156)*(F5240&gt;='Non Compliance input'!$D$5:$D$156)*(E5240&lt;'Non Compliance input'!$E$5:$E$156)*('Non Compliance input'!$H$5:$H$156="Yes"),0))
),"","Yes")</f>
        <v/>
      </c>
      <c r="K5240" s="149">
        <f t="shared" si="730"/>
        <v>0</v>
      </c>
      <c r="L5240" s="162">
        <f t="shared" si="731"/>
        <v>0</v>
      </c>
      <c r="M5240" s="162" t="str" cm="1">
        <f t="array" ref="M5240">IF(ISERROR(INDEX('Non Compliance input'!$I$5:$I$156,MATCH(1,(A5240='Non Compliance input'!$A$5:$A$156)*(E5240&gt;='Non Compliance input'!$D$5:$D$156)*(F5240&lt;='Non Compliance input'!$E$5:$E$156)*('Non Compliance input'!$I$5:$I$156="Yes"),0))
),"","Yes")</f>
        <v/>
      </c>
      <c r="N5240" s="149" t="str">
        <f>IF(VLOOKUP($A5240,HourEndingOutage!$B$3:$F$746,5,0)="Outage","Outage","")</f>
        <v/>
      </c>
      <c r="O5240" s="18">
        <f t="shared" si="732"/>
        <v>0</v>
      </c>
      <c r="P5240" s="18" t="str">
        <f t="shared" si="733"/>
        <v/>
      </c>
      <c r="Q5240" s="18">
        <f t="shared" si="734"/>
        <v>0</v>
      </c>
      <c r="R5240" s="118"/>
    </row>
    <row r="5241" spans="1:18" x14ac:dyDescent="0.25">
      <c r="A5241" s="25">
        <f t="shared" si="735"/>
        <v>583</v>
      </c>
      <c r="B5241" s="23">
        <f t="shared" si="736"/>
        <v>44586</v>
      </c>
      <c r="C5241" s="24">
        <v>7</v>
      </c>
      <c r="D5241" s="54" t="str">
        <f t="shared" si="728"/>
        <v>ASET</v>
      </c>
      <c r="E5241" s="178"/>
      <c r="F5241" s="179"/>
      <c r="G5241" s="177"/>
      <c r="H5241" s="177"/>
      <c r="I5241" s="169">
        <f t="shared" si="729"/>
        <v>0</v>
      </c>
      <c r="J5241" s="149" t="str" cm="1">
        <f t="array" ref="J5241">IF(ISERROR(INDEX('Non Compliance input'!$H$5:$H$156,MATCH(1,(A5241='Non Compliance input'!$A$5:$A$156)*(F5241&gt;='Non Compliance input'!$D$5:$D$156)*(E5241&lt;'Non Compliance input'!$E$5:$E$156)*('Non Compliance input'!$H$5:$H$156="Yes"),0))
),"","Yes")</f>
        <v/>
      </c>
      <c r="K5241" s="149">
        <f t="shared" si="730"/>
        <v>0</v>
      </c>
      <c r="L5241" s="162">
        <f t="shared" si="731"/>
        <v>0</v>
      </c>
      <c r="M5241" s="162" t="str" cm="1">
        <f t="array" ref="M5241">IF(ISERROR(INDEX('Non Compliance input'!$I$5:$I$156,MATCH(1,(A5241='Non Compliance input'!$A$5:$A$156)*(E5241&gt;='Non Compliance input'!$D$5:$D$156)*(F5241&lt;='Non Compliance input'!$E$5:$E$156)*('Non Compliance input'!$I$5:$I$156="Yes"),0))
),"","Yes")</f>
        <v/>
      </c>
      <c r="N5241" s="149" t="str">
        <f>IF(VLOOKUP($A5241,HourEndingOutage!$B$3:$F$746,5,0)="Outage","Outage","")</f>
        <v/>
      </c>
      <c r="O5241" s="18">
        <f t="shared" si="732"/>
        <v>0</v>
      </c>
      <c r="P5241" s="18" t="str">
        <f t="shared" si="733"/>
        <v/>
      </c>
      <c r="Q5241" s="18">
        <f t="shared" si="734"/>
        <v>0</v>
      </c>
      <c r="R5241" s="118"/>
    </row>
    <row r="5242" spans="1:18" x14ac:dyDescent="0.25">
      <c r="A5242" s="25">
        <f t="shared" si="735"/>
        <v>583</v>
      </c>
      <c r="B5242" s="23">
        <f t="shared" si="736"/>
        <v>44586</v>
      </c>
      <c r="C5242" s="24">
        <v>7</v>
      </c>
      <c r="D5242" s="54" t="str">
        <f t="shared" si="728"/>
        <v>ASET</v>
      </c>
      <c r="E5242" s="178"/>
      <c r="F5242" s="179"/>
      <c r="G5242" s="177"/>
      <c r="H5242" s="177"/>
      <c r="I5242" s="169">
        <f t="shared" si="729"/>
        <v>0</v>
      </c>
      <c r="J5242" s="149" t="str" cm="1">
        <f t="array" ref="J5242">IF(ISERROR(INDEX('Non Compliance input'!$H$5:$H$156,MATCH(1,(A5242='Non Compliance input'!$A$5:$A$156)*(F5242&gt;='Non Compliance input'!$D$5:$D$156)*(E5242&lt;'Non Compliance input'!$E$5:$E$156)*('Non Compliance input'!$H$5:$H$156="Yes"),0))
),"","Yes")</f>
        <v/>
      </c>
      <c r="K5242" s="149">
        <f t="shared" si="730"/>
        <v>0</v>
      </c>
      <c r="L5242" s="162">
        <f t="shared" si="731"/>
        <v>0</v>
      </c>
      <c r="M5242" s="162" t="str" cm="1">
        <f t="array" ref="M5242">IF(ISERROR(INDEX('Non Compliance input'!$I$5:$I$156,MATCH(1,(A5242='Non Compliance input'!$A$5:$A$156)*(E5242&gt;='Non Compliance input'!$D$5:$D$156)*(F5242&lt;='Non Compliance input'!$E$5:$E$156)*('Non Compliance input'!$I$5:$I$156="Yes"),0))
),"","Yes")</f>
        <v/>
      </c>
      <c r="N5242" s="149" t="str">
        <f>IF(VLOOKUP($A5242,HourEndingOutage!$B$3:$F$746,5,0)="Outage","Outage","")</f>
        <v/>
      </c>
      <c r="O5242" s="18">
        <f t="shared" si="732"/>
        <v>0</v>
      </c>
      <c r="P5242" s="18" t="str">
        <f t="shared" si="733"/>
        <v/>
      </c>
      <c r="Q5242" s="18">
        <f t="shared" si="734"/>
        <v>0</v>
      </c>
      <c r="R5242" s="118"/>
    </row>
    <row r="5243" spans="1:18" x14ac:dyDescent="0.25">
      <c r="A5243" s="25">
        <f t="shared" si="735"/>
        <v>583</v>
      </c>
      <c r="B5243" s="23">
        <f t="shared" si="736"/>
        <v>44586</v>
      </c>
      <c r="C5243" s="24">
        <v>7</v>
      </c>
      <c r="D5243" s="54" t="str">
        <f t="shared" si="728"/>
        <v>ASET</v>
      </c>
      <c r="E5243" s="178"/>
      <c r="F5243" s="179"/>
      <c r="G5243" s="177"/>
      <c r="H5243" s="177"/>
      <c r="I5243" s="169">
        <f t="shared" si="729"/>
        <v>0</v>
      </c>
      <c r="J5243" s="149" t="str" cm="1">
        <f t="array" ref="J5243">IF(ISERROR(INDEX('Non Compliance input'!$H$5:$H$156,MATCH(1,(A5243='Non Compliance input'!$A$5:$A$156)*(F5243&gt;='Non Compliance input'!$D$5:$D$156)*(E5243&lt;'Non Compliance input'!$E$5:$E$156)*('Non Compliance input'!$H$5:$H$156="Yes"),0))
),"","Yes")</f>
        <v/>
      </c>
      <c r="K5243" s="149">
        <f t="shared" si="730"/>
        <v>0</v>
      </c>
      <c r="L5243" s="162">
        <f t="shared" si="731"/>
        <v>0</v>
      </c>
      <c r="M5243" s="162" t="str" cm="1">
        <f t="array" ref="M5243">IF(ISERROR(INDEX('Non Compliance input'!$I$5:$I$156,MATCH(1,(A5243='Non Compliance input'!$A$5:$A$156)*(E5243&gt;='Non Compliance input'!$D$5:$D$156)*(F5243&lt;='Non Compliance input'!$E$5:$E$156)*('Non Compliance input'!$I$5:$I$156="Yes"),0))
),"","Yes")</f>
        <v/>
      </c>
      <c r="N5243" s="149" t="str">
        <f>IF(VLOOKUP($A5243,HourEndingOutage!$B$3:$F$746,5,0)="Outage","Outage","")</f>
        <v/>
      </c>
      <c r="O5243" s="18">
        <f t="shared" si="732"/>
        <v>0</v>
      </c>
      <c r="P5243" s="18" t="str">
        <f t="shared" si="733"/>
        <v/>
      </c>
      <c r="Q5243" s="18">
        <f t="shared" si="734"/>
        <v>0</v>
      </c>
      <c r="R5243" s="118"/>
    </row>
    <row r="5244" spans="1:18" x14ac:dyDescent="0.25">
      <c r="A5244" s="25">
        <f t="shared" si="735"/>
        <v>583</v>
      </c>
      <c r="B5244" s="23">
        <f t="shared" si="736"/>
        <v>44586</v>
      </c>
      <c r="C5244" s="24">
        <v>7</v>
      </c>
      <c r="D5244" s="54" t="str">
        <f t="shared" si="728"/>
        <v>ASET</v>
      </c>
      <c r="E5244" s="178"/>
      <c r="F5244" s="179"/>
      <c r="G5244" s="177"/>
      <c r="H5244" s="177"/>
      <c r="I5244" s="169">
        <f t="shared" si="729"/>
        <v>0</v>
      </c>
      <c r="J5244" s="149" t="str" cm="1">
        <f t="array" ref="J5244">IF(ISERROR(INDEX('Non Compliance input'!$H$5:$H$156,MATCH(1,(A5244='Non Compliance input'!$A$5:$A$156)*(F5244&gt;='Non Compliance input'!$D$5:$D$156)*(E5244&lt;'Non Compliance input'!$E$5:$E$156)*('Non Compliance input'!$H$5:$H$156="Yes"),0))
),"","Yes")</f>
        <v/>
      </c>
      <c r="K5244" s="149">
        <f t="shared" si="730"/>
        <v>0</v>
      </c>
      <c r="L5244" s="162">
        <f t="shared" si="731"/>
        <v>0</v>
      </c>
      <c r="M5244" s="162" t="str" cm="1">
        <f t="array" ref="M5244">IF(ISERROR(INDEX('Non Compliance input'!$I$5:$I$156,MATCH(1,(A5244='Non Compliance input'!$A$5:$A$156)*(E5244&gt;='Non Compliance input'!$D$5:$D$156)*(F5244&lt;='Non Compliance input'!$E$5:$E$156)*('Non Compliance input'!$I$5:$I$156="Yes"),0))
),"","Yes")</f>
        <v/>
      </c>
      <c r="N5244" s="149" t="str">
        <f>IF(VLOOKUP($A5244,HourEndingOutage!$B$3:$F$746,5,0)="Outage","Outage","")</f>
        <v/>
      </c>
      <c r="O5244" s="18">
        <f t="shared" si="732"/>
        <v>0</v>
      </c>
      <c r="P5244" s="18" t="str">
        <f t="shared" si="733"/>
        <v/>
      </c>
      <c r="Q5244" s="18">
        <f t="shared" si="734"/>
        <v>0</v>
      </c>
      <c r="R5244" s="118"/>
    </row>
    <row r="5245" spans="1:18" x14ac:dyDescent="0.25">
      <c r="A5245" s="25">
        <f t="shared" si="735"/>
        <v>583</v>
      </c>
      <c r="B5245" s="23">
        <f t="shared" si="736"/>
        <v>44586</v>
      </c>
      <c r="C5245" s="24">
        <v>7</v>
      </c>
      <c r="D5245" s="54" t="str">
        <f t="shared" si="728"/>
        <v>ASET</v>
      </c>
      <c r="E5245" s="178"/>
      <c r="F5245" s="179"/>
      <c r="G5245" s="177"/>
      <c r="H5245" s="177"/>
      <c r="I5245" s="169">
        <f t="shared" si="729"/>
        <v>0</v>
      </c>
      <c r="J5245" s="149" t="str" cm="1">
        <f t="array" ref="J5245">IF(ISERROR(INDEX('Non Compliance input'!$H$5:$H$156,MATCH(1,(A5245='Non Compliance input'!$A$5:$A$156)*(F5245&gt;='Non Compliance input'!$D$5:$D$156)*(E5245&lt;'Non Compliance input'!$E$5:$E$156)*('Non Compliance input'!$H$5:$H$156="Yes"),0))
),"","Yes")</f>
        <v/>
      </c>
      <c r="K5245" s="149">
        <f t="shared" si="730"/>
        <v>0</v>
      </c>
      <c r="L5245" s="162">
        <f t="shared" si="731"/>
        <v>0</v>
      </c>
      <c r="M5245" s="162" t="str" cm="1">
        <f t="array" ref="M5245">IF(ISERROR(INDEX('Non Compliance input'!$I$5:$I$156,MATCH(1,(A5245='Non Compliance input'!$A$5:$A$156)*(E5245&gt;='Non Compliance input'!$D$5:$D$156)*(F5245&lt;='Non Compliance input'!$E$5:$E$156)*('Non Compliance input'!$I$5:$I$156="Yes"),0))
),"","Yes")</f>
        <v/>
      </c>
      <c r="N5245" s="149" t="str">
        <f>IF(VLOOKUP($A5245,HourEndingOutage!$B$3:$F$746,5,0)="Outage","Outage","")</f>
        <v/>
      </c>
      <c r="O5245" s="18">
        <f t="shared" si="732"/>
        <v>0</v>
      </c>
      <c r="P5245" s="18" t="str">
        <f t="shared" si="733"/>
        <v/>
      </c>
      <c r="Q5245" s="18">
        <f t="shared" si="734"/>
        <v>0</v>
      </c>
      <c r="R5245" s="118"/>
    </row>
    <row r="5246" spans="1:18" x14ac:dyDescent="0.25">
      <c r="A5246" s="25">
        <f t="shared" si="735"/>
        <v>583</v>
      </c>
      <c r="B5246" s="23">
        <f t="shared" si="736"/>
        <v>44586</v>
      </c>
      <c r="C5246" s="24">
        <v>7</v>
      </c>
      <c r="D5246" s="54" t="str">
        <f t="shared" si="728"/>
        <v>ASET</v>
      </c>
      <c r="E5246" s="178"/>
      <c r="F5246" s="179"/>
      <c r="G5246" s="177"/>
      <c r="H5246" s="177"/>
      <c r="I5246" s="169">
        <f t="shared" si="729"/>
        <v>0</v>
      </c>
      <c r="J5246" s="149" t="str" cm="1">
        <f t="array" ref="J5246">IF(ISERROR(INDEX('Non Compliance input'!$H$5:$H$156,MATCH(1,(A5246='Non Compliance input'!$A$5:$A$156)*(F5246&gt;='Non Compliance input'!$D$5:$D$156)*(E5246&lt;'Non Compliance input'!$E$5:$E$156)*('Non Compliance input'!$H$5:$H$156="Yes"),0))
),"","Yes")</f>
        <v/>
      </c>
      <c r="K5246" s="149">
        <f t="shared" si="730"/>
        <v>0</v>
      </c>
      <c r="L5246" s="162">
        <f t="shared" si="731"/>
        <v>0</v>
      </c>
      <c r="M5246" s="162" t="str" cm="1">
        <f t="array" ref="M5246">IF(ISERROR(INDEX('Non Compliance input'!$I$5:$I$156,MATCH(1,(A5246='Non Compliance input'!$A$5:$A$156)*(E5246&gt;='Non Compliance input'!$D$5:$D$156)*(F5246&lt;='Non Compliance input'!$E$5:$E$156)*('Non Compliance input'!$I$5:$I$156="Yes"),0))
),"","Yes")</f>
        <v/>
      </c>
      <c r="N5246" s="149" t="str">
        <f>IF(VLOOKUP($A5246,HourEndingOutage!$B$3:$F$746,5,0)="Outage","Outage","")</f>
        <v/>
      </c>
      <c r="O5246" s="18">
        <f t="shared" si="732"/>
        <v>0</v>
      </c>
      <c r="P5246" s="18" t="str">
        <f t="shared" si="733"/>
        <v/>
      </c>
      <c r="Q5246" s="18">
        <f t="shared" si="734"/>
        <v>0</v>
      </c>
      <c r="R5246" s="118"/>
    </row>
    <row r="5247" spans="1:18" x14ac:dyDescent="0.25">
      <c r="A5247" s="25">
        <f t="shared" si="735"/>
        <v>583</v>
      </c>
      <c r="B5247" s="23">
        <f t="shared" si="736"/>
        <v>44586</v>
      </c>
      <c r="C5247" s="24">
        <v>7</v>
      </c>
      <c r="D5247" s="54" t="str">
        <f t="shared" si="728"/>
        <v>ASET</v>
      </c>
      <c r="E5247" s="178"/>
      <c r="F5247" s="179"/>
      <c r="G5247" s="177"/>
      <c r="H5247" s="177"/>
      <c r="I5247" s="169">
        <f t="shared" si="729"/>
        <v>0</v>
      </c>
      <c r="J5247" s="149" t="str" cm="1">
        <f t="array" ref="J5247">IF(ISERROR(INDEX('Non Compliance input'!$H$5:$H$156,MATCH(1,(A5247='Non Compliance input'!$A$5:$A$156)*(F5247&gt;='Non Compliance input'!$D$5:$D$156)*(E5247&lt;'Non Compliance input'!$E$5:$E$156)*('Non Compliance input'!$H$5:$H$156="Yes"),0))
),"","Yes")</f>
        <v/>
      </c>
      <c r="K5247" s="149">
        <f t="shared" si="730"/>
        <v>0</v>
      </c>
      <c r="L5247" s="162">
        <f t="shared" si="731"/>
        <v>0</v>
      </c>
      <c r="M5247" s="162" t="str" cm="1">
        <f t="array" ref="M5247">IF(ISERROR(INDEX('Non Compliance input'!$I$5:$I$156,MATCH(1,(A5247='Non Compliance input'!$A$5:$A$156)*(E5247&gt;='Non Compliance input'!$D$5:$D$156)*(F5247&lt;='Non Compliance input'!$E$5:$E$156)*('Non Compliance input'!$I$5:$I$156="Yes"),0))
),"","Yes")</f>
        <v/>
      </c>
      <c r="N5247" s="149" t="str">
        <f>IF(VLOOKUP($A5247,HourEndingOutage!$B$3:$F$746,5,0)="Outage","Outage","")</f>
        <v/>
      </c>
      <c r="O5247" s="18">
        <f t="shared" si="732"/>
        <v>0</v>
      </c>
      <c r="P5247" s="18" t="str">
        <f t="shared" si="733"/>
        <v/>
      </c>
      <c r="Q5247" s="18">
        <f t="shared" si="734"/>
        <v>0</v>
      </c>
      <c r="R5247" s="118"/>
    </row>
    <row r="5248" spans="1:18" x14ac:dyDescent="0.25">
      <c r="A5248" s="25">
        <f t="shared" si="735"/>
        <v>583</v>
      </c>
      <c r="B5248" s="23">
        <f t="shared" si="736"/>
        <v>44586</v>
      </c>
      <c r="C5248" s="24">
        <v>7</v>
      </c>
      <c r="D5248" s="54" t="str">
        <f t="shared" si="728"/>
        <v>ASET</v>
      </c>
      <c r="E5248" s="178"/>
      <c r="F5248" s="179"/>
      <c r="G5248" s="177"/>
      <c r="H5248" s="177"/>
      <c r="I5248" s="169">
        <f t="shared" si="729"/>
        <v>0</v>
      </c>
      <c r="J5248" s="149" t="str" cm="1">
        <f t="array" ref="J5248">IF(ISERROR(INDEX('Non Compliance input'!$H$5:$H$156,MATCH(1,(A5248='Non Compliance input'!$A$5:$A$156)*(F5248&gt;='Non Compliance input'!$D$5:$D$156)*(E5248&lt;'Non Compliance input'!$E$5:$E$156)*('Non Compliance input'!$H$5:$H$156="Yes"),0))
),"","Yes")</f>
        <v/>
      </c>
      <c r="K5248" s="149">
        <f t="shared" si="730"/>
        <v>0</v>
      </c>
      <c r="L5248" s="162">
        <f t="shared" si="731"/>
        <v>0</v>
      </c>
      <c r="M5248" s="162" t="str" cm="1">
        <f t="array" ref="M5248">IF(ISERROR(INDEX('Non Compliance input'!$I$5:$I$156,MATCH(1,(A5248='Non Compliance input'!$A$5:$A$156)*(E5248&gt;='Non Compliance input'!$D$5:$D$156)*(F5248&lt;='Non Compliance input'!$E$5:$E$156)*('Non Compliance input'!$I$5:$I$156="Yes"),0))
),"","Yes")</f>
        <v/>
      </c>
      <c r="N5248" s="149" t="str">
        <f>IF(VLOOKUP($A5248,HourEndingOutage!$B$3:$F$746,5,0)="Outage","Outage","")</f>
        <v/>
      </c>
      <c r="O5248" s="18">
        <f t="shared" si="732"/>
        <v>0</v>
      </c>
      <c r="P5248" s="18" t="str">
        <f t="shared" si="733"/>
        <v/>
      </c>
      <c r="Q5248" s="18">
        <f t="shared" si="734"/>
        <v>0</v>
      </c>
      <c r="R5248" s="118"/>
    </row>
    <row r="5249" spans="1:18" x14ac:dyDescent="0.25">
      <c r="A5249" s="25">
        <f t="shared" si="735"/>
        <v>583</v>
      </c>
      <c r="B5249" s="23">
        <f t="shared" si="736"/>
        <v>44586</v>
      </c>
      <c r="C5249" s="24">
        <v>7</v>
      </c>
      <c r="D5249" s="54" t="str">
        <f t="shared" si="728"/>
        <v>ASET</v>
      </c>
      <c r="E5249" s="178"/>
      <c r="F5249" s="179"/>
      <c r="G5249" s="177"/>
      <c r="H5249" s="177"/>
      <c r="I5249" s="169">
        <f t="shared" si="729"/>
        <v>0</v>
      </c>
      <c r="J5249" s="149" t="str" cm="1">
        <f t="array" ref="J5249">IF(ISERROR(INDEX('Non Compliance input'!$H$5:$H$156,MATCH(1,(A5249='Non Compliance input'!$A$5:$A$156)*(F5249&gt;='Non Compliance input'!$D$5:$D$156)*(E5249&lt;'Non Compliance input'!$E$5:$E$156)*('Non Compliance input'!$H$5:$H$156="Yes"),0))
),"","Yes")</f>
        <v/>
      </c>
      <c r="K5249" s="149">
        <f t="shared" si="730"/>
        <v>0</v>
      </c>
      <c r="L5249" s="162">
        <f t="shared" si="731"/>
        <v>0</v>
      </c>
      <c r="M5249" s="162" t="str" cm="1">
        <f t="array" ref="M5249">IF(ISERROR(INDEX('Non Compliance input'!$I$5:$I$156,MATCH(1,(A5249='Non Compliance input'!$A$5:$A$156)*(E5249&gt;='Non Compliance input'!$D$5:$D$156)*(F5249&lt;='Non Compliance input'!$E$5:$E$156)*('Non Compliance input'!$I$5:$I$156="Yes"),0))
),"","Yes")</f>
        <v/>
      </c>
      <c r="N5249" s="149" t="str">
        <f>IF(VLOOKUP($A5249,HourEndingOutage!$B$3:$F$746,5,0)="Outage","Outage","")</f>
        <v/>
      </c>
      <c r="O5249" s="18">
        <f t="shared" si="732"/>
        <v>0</v>
      </c>
      <c r="P5249" s="18" t="str">
        <f t="shared" si="733"/>
        <v/>
      </c>
      <c r="Q5249" s="18">
        <f t="shared" si="734"/>
        <v>0</v>
      </c>
      <c r="R5249" s="118"/>
    </row>
    <row r="5250" spans="1:18" x14ac:dyDescent="0.25">
      <c r="A5250" s="25">
        <f t="shared" si="735"/>
        <v>584</v>
      </c>
      <c r="B5250" s="23">
        <f t="shared" si="736"/>
        <v>44586</v>
      </c>
      <c r="C5250" s="24">
        <v>8</v>
      </c>
      <c r="D5250" s="54" t="str">
        <f t="shared" ref="D5250:D5313" si="737">Unit</f>
        <v>ASET</v>
      </c>
      <c r="E5250" s="178"/>
      <c r="F5250" s="179"/>
      <c r="G5250" s="177"/>
      <c r="H5250" s="177"/>
      <c r="I5250" s="169">
        <f t="shared" si="729"/>
        <v>0</v>
      </c>
      <c r="J5250" s="149" t="str" cm="1">
        <f t="array" ref="J5250">IF(ISERROR(INDEX('Non Compliance input'!$H$5:$H$156,MATCH(1,(A5250='Non Compliance input'!$A$5:$A$156)*(F5250&gt;='Non Compliance input'!$D$5:$D$156)*(E5250&lt;'Non Compliance input'!$E$5:$E$156)*('Non Compliance input'!$H$5:$H$156="Yes"),0))
),"","Yes")</f>
        <v/>
      </c>
      <c r="K5250" s="149">
        <f t="shared" si="730"/>
        <v>0</v>
      </c>
      <c r="L5250" s="162">
        <f t="shared" si="731"/>
        <v>0</v>
      </c>
      <c r="M5250" s="162" t="str" cm="1">
        <f t="array" ref="M5250">IF(ISERROR(INDEX('Non Compliance input'!$I$5:$I$156,MATCH(1,(A5250='Non Compliance input'!$A$5:$A$156)*(E5250&gt;='Non Compliance input'!$D$5:$D$156)*(F5250&lt;='Non Compliance input'!$E$5:$E$156)*('Non Compliance input'!$I$5:$I$156="Yes"),0))
),"","Yes")</f>
        <v/>
      </c>
      <c r="N5250" s="149" t="str">
        <f>IF(VLOOKUP($A5250,HourEndingOutage!$B$3:$F$746,5,0)="Outage","Outage","")</f>
        <v/>
      </c>
      <c r="O5250" s="18">
        <f t="shared" si="732"/>
        <v>0</v>
      </c>
      <c r="P5250" s="18" t="str">
        <f t="shared" si="733"/>
        <v/>
      </c>
      <c r="Q5250" s="18">
        <f t="shared" si="734"/>
        <v>0</v>
      </c>
      <c r="R5250" s="118"/>
    </row>
    <row r="5251" spans="1:18" x14ac:dyDescent="0.25">
      <c r="A5251" s="25">
        <f t="shared" si="735"/>
        <v>584</v>
      </c>
      <c r="B5251" s="23">
        <f t="shared" si="736"/>
        <v>44586</v>
      </c>
      <c r="C5251" s="24">
        <v>8</v>
      </c>
      <c r="D5251" s="54" t="str">
        <f t="shared" si="737"/>
        <v>ASET</v>
      </c>
      <c r="E5251" s="178"/>
      <c r="F5251" s="179"/>
      <c r="G5251" s="177"/>
      <c r="H5251" s="177"/>
      <c r="I5251" s="169">
        <f t="shared" ref="I5251:I5314" si="738">IF(AND(LEN(E5251)&gt;2,LEN(F5251)&gt;2)=TRUE,(ROUND((F5251-E5251)*1440,0)),0)</f>
        <v>0</v>
      </c>
      <c r="J5251" s="149" t="str" cm="1">
        <f t="array" ref="J5251">IF(ISERROR(INDEX('Non Compliance input'!$H$5:$H$156,MATCH(1,(A5251='Non Compliance input'!$A$5:$A$156)*(F5251&gt;='Non Compliance input'!$D$5:$D$156)*(E5251&lt;'Non Compliance input'!$E$5:$E$156)*('Non Compliance input'!$H$5:$H$156="Yes"),0))
),"","Yes")</f>
        <v/>
      </c>
      <c r="K5251" s="149">
        <f t="shared" ref="K5251:K5314" si="739">IF(J5251="Yes",0,MIN(H5251,G5251,IF(H5251="",0,Contract_Volume)))</f>
        <v>0</v>
      </c>
      <c r="L5251" s="162">
        <f t="shared" ref="L5251:L5314" si="740">IF(J5251="Yes",0,(MIN(H5251,G5251)*(I5251/60)))</f>
        <v>0</v>
      </c>
      <c r="M5251" s="162" t="str" cm="1">
        <f t="array" ref="M5251">IF(ISERROR(INDEX('Non Compliance input'!$I$5:$I$156,MATCH(1,(A5251='Non Compliance input'!$A$5:$A$156)*(E5251&gt;='Non Compliance input'!$D$5:$D$156)*(F5251&lt;='Non Compliance input'!$E$5:$E$156)*('Non Compliance input'!$I$5:$I$156="Yes"),0))
),"","Yes")</f>
        <v/>
      </c>
      <c r="N5251" s="149" t="str">
        <f>IF(VLOOKUP($A5251,HourEndingOutage!$B$3:$F$746,5,0)="Outage","Outage","")</f>
        <v/>
      </c>
      <c r="O5251" s="18">
        <f t="shared" ref="O5251:O5314" si="741">IF(OR(M5251="Yes",N5251="Outage"),0,(K5251*(I5251/60))*Arming)</f>
        <v>0</v>
      </c>
      <c r="P5251" s="18" t="str">
        <f t="shared" ref="P5251:P5314" si="742">IF(ISERROR(VLOOKUP($A5251,FTShour,1,0)),"","Yes")</f>
        <v/>
      </c>
      <c r="Q5251" s="18">
        <f t="shared" si="734"/>
        <v>0</v>
      </c>
      <c r="R5251" s="118"/>
    </row>
    <row r="5252" spans="1:18" x14ac:dyDescent="0.25">
      <c r="A5252" s="25">
        <f t="shared" si="735"/>
        <v>584</v>
      </c>
      <c r="B5252" s="23">
        <f t="shared" si="736"/>
        <v>44586</v>
      </c>
      <c r="C5252" s="24">
        <v>8</v>
      </c>
      <c r="D5252" s="54" t="str">
        <f t="shared" si="737"/>
        <v>ASET</v>
      </c>
      <c r="E5252" s="178"/>
      <c r="F5252" s="179"/>
      <c r="G5252" s="177"/>
      <c r="H5252" s="177"/>
      <c r="I5252" s="169">
        <f t="shared" si="738"/>
        <v>0</v>
      </c>
      <c r="J5252" s="149" t="str" cm="1">
        <f t="array" ref="J5252">IF(ISERROR(INDEX('Non Compliance input'!$H$5:$H$156,MATCH(1,(A5252='Non Compliance input'!$A$5:$A$156)*(F5252&gt;='Non Compliance input'!$D$5:$D$156)*(E5252&lt;'Non Compliance input'!$E$5:$E$156)*('Non Compliance input'!$H$5:$H$156="Yes"),0))
),"","Yes")</f>
        <v/>
      </c>
      <c r="K5252" s="149">
        <f t="shared" si="739"/>
        <v>0</v>
      </c>
      <c r="L5252" s="162">
        <f t="shared" si="740"/>
        <v>0</v>
      </c>
      <c r="M5252" s="162" t="str" cm="1">
        <f t="array" ref="M5252">IF(ISERROR(INDEX('Non Compliance input'!$I$5:$I$156,MATCH(1,(A5252='Non Compliance input'!$A$5:$A$156)*(E5252&gt;='Non Compliance input'!$D$5:$D$156)*(F5252&lt;='Non Compliance input'!$E$5:$E$156)*('Non Compliance input'!$I$5:$I$156="Yes"),0))
),"","Yes")</f>
        <v/>
      </c>
      <c r="N5252" s="149" t="str">
        <f>IF(VLOOKUP($A5252,HourEndingOutage!$B$3:$F$746,5,0)="Outage","Outage","")</f>
        <v/>
      </c>
      <c r="O5252" s="18">
        <f t="shared" si="741"/>
        <v>0</v>
      </c>
      <c r="P5252" s="18" t="str">
        <f t="shared" si="742"/>
        <v/>
      </c>
      <c r="Q5252" s="18">
        <f t="shared" ref="Q5252:Q5315" si="743">IF(P5252="Yes",-O5252,0)</f>
        <v>0</v>
      </c>
      <c r="R5252" s="118"/>
    </row>
    <row r="5253" spans="1:18" x14ac:dyDescent="0.25">
      <c r="A5253" s="25">
        <f t="shared" si="735"/>
        <v>584</v>
      </c>
      <c r="B5253" s="23">
        <f t="shared" si="736"/>
        <v>44586</v>
      </c>
      <c r="C5253" s="24">
        <v>8</v>
      </c>
      <c r="D5253" s="54" t="str">
        <f t="shared" si="737"/>
        <v>ASET</v>
      </c>
      <c r="E5253" s="178"/>
      <c r="F5253" s="179"/>
      <c r="G5253" s="177"/>
      <c r="H5253" s="177"/>
      <c r="I5253" s="169">
        <f t="shared" si="738"/>
        <v>0</v>
      </c>
      <c r="J5253" s="149" t="str" cm="1">
        <f t="array" ref="J5253">IF(ISERROR(INDEX('Non Compliance input'!$H$5:$H$156,MATCH(1,(A5253='Non Compliance input'!$A$5:$A$156)*(F5253&gt;='Non Compliance input'!$D$5:$D$156)*(E5253&lt;'Non Compliance input'!$E$5:$E$156)*('Non Compliance input'!$H$5:$H$156="Yes"),0))
),"","Yes")</f>
        <v/>
      </c>
      <c r="K5253" s="149">
        <f t="shared" si="739"/>
        <v>0</v>
      </c>
      <c r="L5253" s="162">
        <f t="shared" si="740"/>
        <v>0</v>
      </c>
      <c r="M5253" s="162" t="str" cm="1">
        <f t="array" ref="M5253">IF(ISERROR(INDEX('Non Compliance input'!$I$5:$I$156,MATCH(1,(A5253='Non Compliance input'!$A$5:$A$156)*(E5253&gt;='Non Compliance input'!$D$5:$D$156)*(F5253&lt;='Non Compliance input'!$E$5:$E$156)*('Non Compliance input'!$I$5:$I$156="Yes"),0))
),"","Yes")</f>
        <v/>
      </c>
      <c r="N5253" s="149" t="str">
        <f>IF(VLOOKUP($A5253,HourEndingOutage!$B$3:$F$746,5,0)="Outage","Outage","")</f>
        <v/>
      </c>
      <c r="O5253" s="18">
        <f t="shared" si="741"/>
        <v>0</v>
      </c>
      <c r="P5253" s="18" t="str">
        <f t="shared" si="742"/>
        <v/>
      </c>
      <c r="Q5253" s="18">
        <f t="shared" si="743"/>
        <v>0</v>
      </c>
      <c r="R5253" s="118"/>
    </row>
    <row r="5254" spans="1:18" x14ac:dyDescent="0.25">
      <c r="A5254" s="25">
        <f t="shared" si="735"/>
        <v>584</v>
      </c>
      <c r="B5254" s="23">
        <f t="shared" si="736"/>
        <v>44586</v>
      </c>
      <c r="C5254" s="24">
        <v>8</v>
      </c>
      <c r="D5254" s="54" t="str">
        <f t="shared" si="737"/>
        <v>ASET</v>
      </c>
      <c r="E5254" s="178"/>
      <c r="F5254" s="179"/>
      <c r="G5254" s="177"/>
      <c r="H5254" s="177"/>
      <c r="I5254" s="169">
        <f t="shared" si="738"/>
        <v>0</v>
      </c>
      <c r="J5254" s="149" t="str" cm="1">
        <f t="array" ref="J5254">IF(ISERROR(INDEX('Non Compliance input'!$H$5:$H$156,MATCH(1,(A5254='Non Compliance input'!$A$5:$A$156)*(F5254&gt;='Non Compliance input'!$D$5:$D$156)*(E5254&lt;'Non Compliance input'!$E$5:$E$156)*('Non Compliance input'!$H$5:$H$156="Yes"),0))
),"","Yes")</f>
        <v/>
      </c>
      <c r="K5254" s="149">
        <f t="shared" si="739"/>
        <v>0</v>
      </c>
      <c r="L5254" s="162">
        <f t="shared" si="740"/>
        <v>0</v>
      </c>
      <c r="M5254" s="162" t="str" cm="1">
        <f t="array" ref="M5254">IF(ISERROR(INDEX('Non Compliance input'!$I$5:$I$156,MATCH(1,(A5254='Non Compliance input'!$A$5:$A$156)*(E5254&gt;='Non Compliance input'!$D$5:$D$156)*(F5254&lt;='Non Compliance input'!$E$5:$E$156)*('Non Compliance input'!$I$5:$I$156="Yes"),0))
),"","Yes")</f>
        <v/>
      </c>
      <c r="N5254" s="149" t="str">
        <f>IF(VLOOKUP($A5254,HourEndingOutage!$B$3:$F$746,5,0)="Outage","Outage","")</f>
        <v/>
      </c>
      <c r="O5254" s="18">
        <f t="shared" si="741"/>
        <v>0</v>
      </c>
      <c r="P5254" s="18" t="str">
        <f t="shared" si="742"/>
        <v/>
      </c>
      <c r="Q5254" s="18">
        <f t="shared" si="743"/>
        <v>0</v>
      </c>
      <c r="R5254" s="118"/>
    </row>
    <row r="5255" spans="1:18" x14ac:dyDescent="0.25">
      <c r="A5255" s="25">
        <f t="shared" si="735"/>
        <v>584</v>
      </c>
      <c r="B5255" s="23">
        <f t="shared" si="736"/>
        <v>44586</v>
      </c>
      <c r="C5255" s="24">
        <v>8</v>
      </c>
      <c r="D5255" s="54" t="str">
        <f t="shared" si="737"/>
        <v>ASET</v>
      </c>
      <c r="E5255" s="178"/>
      <c r="F5255" s="179"/>
      <c r="G5255" s="177"/>
      <c r="H5255" s="177"/>
      <c r="I5255" s="169">
        <f t="shared" si="738"/>
        <v>0</v>
      </c>
      <c r="J5255" s="149" t="str" cm="1">
        <f t="array" ref="J5255">IF(ISERROR(INDEX('Non Compliance input'!$H$5:$H$156,MATCH(1,(A5255='Non Compliance input'!$A$5:$A$156)*(F5255&gt;='Non Compliance input'!$D$5:$D$156)*(E5255&lt;'Non Compliance input'!$E$5:$E$156)*('Non Compliance input'!$H$5:$H$156="Yes"),0))
),"","Yes")</f>
        <v/>
      </c>
      <c r="K5255" s="149">
        <f t="shared" si="739"/>
        <v>0</v>
      </c>
      <c r="L5255" s="162">
        <f t="shared" si="740"/>
        <v>0</v>
      </c>
      <c r="M5255" s="162" t="str" cm="1">
        <f t="array" ref="M5255">IF(ISERROR(INDEX('Non Compliance input'!$I$5:$I$156,MATCH(1,(A5255='Non Compliance input'!$A$5:$A$156)*(E5255&gt;='Non Compliance input'!$D$5:$D$156)*(F5255&lt;='Non Compliance input'!$E$5:$E$156)*('Non Compliance input'!$I$5:$I$156="Yes"),0))
),"","Yes")</f>
        <v/>
      </c>
      <c r="N5255" s="149" t="str">
        <f>IF(VLOOKUP($A5255,HourEndingOutage!$B$3:$F$746,5,0)="Outage","Outage","")</f>
        <v/>
      </c>
      <c r="O5255" s="18">
        <f t="shared" si="741"/>
        <v>0</v>
      </c>
      <c r="P5255" s="18" t="str">
        <f t="shared" si="742"/>
        <v/>
      </c>
      <c r="Q5255" s="18">
        <f t="shared" si="743"/>
        <v>0</v>
      </c>
      <c r="R5255" s="118"/>
    </row>
    <row r="5256" spans="1:18" x14ac:dyDescent="0.25">
      <c r="A5256" s="25">
        <f t="shared" si="735"/>
        <v>584</v>
      </c>
      <c r="B5256" s="23">
        <f t="shared" si="736"/>
        <v>44586</v>
      </c>
      <c r="C5256" s="24">
        <v>8</v>
      </c>
      <c r="D5256" s="54" t="str">
        <f t="shared" si="737"/>
        <v>ASET</v>
      </c>
      <c r="E5256" s="178"/>
      <c r="F5256" s="179"/>
      <c r="G5256" s="177"/>
      <c r="H5256" s="177"/>
      <c r="I5256" s="169">
        <f t="shared" si="738"/>
        <v>0</v>
      </c>
      <c r="J5256" s="149" t="str" cm="1">
        <f t="array" ref="J5256">IF(ISERROR(INDEX('Non Compliance input'!$H$5:$H$156,MATCH(1,(A5256='Non Compliance input'!$A$5:$A$156)*(F5256&gt;='Non Compliance input'!$D$5:$D$156)*(E5256&lt;'Non Compliance input'!$E$5:$E$156)*('Non Compliance input'!$H$5:$H$156="Yes"),0))
),"","Yes")</f>
        <v/>
      </c>
      <c r="K5256" s="149">
        <f t="shared" si="739"/>
        <v>0</v>
      </c>
      <c r="L5256" s="162">
        <f t="shared" si="740"/>
        <v>0</v>
      </c>
      <c r="M5256" s="162" t="str" cm="1">
        <f t="array" ref="M5256">IF(ISERROR(INDEX('Non Compliance input'!$I$5:$I$156,MATCH(1,(A5256='Non Compliance input'!$A$5:$A$156)*(E5256&gt;='Non Compliance input'!$D$5:$D$156)*(F5256&lt;='Non Compliance input'!$E$5:$E$156)*('Non Compliance input'!$I$5:$I$156="Yes"),0))
),"","Yes")</f>
        <v/>
      </c>
      <c r="N5256" s="149" t="str">
        <f>IF(VLOOKUP($A5256,HourEndingOutage!$B$3:$F$746,5,0)="Outage","Outage","")</f>
        <v/>
      </c>
      <c r="O5256" s="18">
        <f t="shared" si="741"/>
        <v>0</v>
      </c>
      <c r="P5256" s="18" t="str">
        <f t="shared" si="742"/>
        <v/>
      </c>
      <c r="Q5256" s="18">
        <f t="shared" si="743"/>
        <v>0</v>
      </c>
      <c r="R5256" s="118"/>
    </row>
    <row r="5257" spans="1:18" x14ac:dyDescent="0.25">
      <c r="A5257" s="25">
        <f t="shared" si="735"/>
        <v>584</v>
      </c>
      <c r="B5257" s="23">
        <f t="shared" si="736"/>
        <v>44586</v>
      </c>
      <c r="C5257" s="24">
        <v>8</v>
      </c>
      <c r="D5257" s="54" t="str">
        <f t="shared" si="737"/>
        <v>ASET</v>
      </c>
      <c r="E5257" s="178"/>
      <c r="F5257" s="179"/>
      <c r="G5257" s="177"/>
      <c r="H5257" s="177"/>
      <c r="I5257" s="169">
        <f t="shared" si="738"/>
        <v>0</v>
      </c>
      <c r="J5257" s="149" t="str" cm="1">
        <f t="array" ref="J5257">IF(ISERROR(INDEX('Non Compliance input'!$H$5:$H$156,MATCH(1,(A5257='Non Compliance input'!$A$5:$A$156)*(F5257&gt;='Non Compliance input'!$D$5:$D$156)*(E5257&lt;'Non Compliance input'!$E$5:$E$156)*('Non Compliance input'!$H$5:$H$156="Yes"),0))
),"","Yes")</f>
        <v/>
      </c>
      <c r="K5257" s="149">
        <f t="shared" si="739"/>
        <v>0</v>
      </c>
      <c r="L5257" s="162">
        <f t="shared" si="740"/>
        <v>0</v>
      </c>
      <c r="M5257" s="162" t="str" cm="1">
        <f t="array" ref="M5257">IF(ISERROR(INDEX('Non Compliance input'!$I$5:$I$156,MATCH(1,(A5257='Non Compliance input'!$A$5:$A$156)*(E5257&gt;='Non Compliance input'!$D$5:$D$156)*(F5257&lt;='Non Compliance input'!$E$5:$E$156)*('Non Compliance input'!$I$5:$I$156="Yes"),0))
),"","Yes")</f>
        <v/>
      </c>
      <c r="N5257" s="149" t="str">
        <f>IF(VLOOKUP($A5257,HourEndingOutage!$B$3:$F$746,5,0)="Outage","Outage","")</f>
        <v/>
      </c>
      <c r="O5257" s="18">
        <f t="shared" si="741"/>
        <v>0</v>
      </c>
      <c r="P5257" s="18" t="str">
        <f t="shared" si="742"/>
        <v/>
      </c>
      <c r="Q5257" s="18">
        <f t="shared" si="743"/>
        <v>0</v>
      </c>
      <c r="R5257" s="118"/>
    </row>
    <row r="5258" spans="1:18" x14ac:dyDescent="0.25">
      <c r="A5258" s="25">
        <f t="shared" si="735"/>
        <v>584</v>
      </c>
      <c r="B5258" s="23">
        <f t="shared" si="736"/>
        <v>44586</v>
      </c>
      <c r="C5258" s="24">
        <v>8</v>
      </c>
      <c r="D5258" s="54" t="str">
        <f t="shared" si="737"/>
        <v>ASET</v>
      </c>
      <c r="E5258" s="178"/>
      <c r="F5258" s="179"/>
      <c r="G5258" s="177"/>
      <c r="H5258" s="177"/>
      <c r="I5258" s="169">
        <f t="shared" si="738"/>
        <v>0</v>
      </c>
      <c r="J5258" s="149" t="str" cm="1">
        <f t="array" ref="J5258">IF(ISERROR(INDEX('Non Compliance input'!$H$5:$H$156,MATCH(1,(A5258='Non Compliance input'!$A$5:$A$156)*(F5258&gt;='Non Compliance input'!$D$5:$D$156)*(E5258&lt;'Non Compliance input'!$E$5:$E$156)*('Non Compliance input'!$H$5:$H$156="Yes"),0))
),"","Yes")</f>
        <v/>
      </c>
      <c r="K5258" s="149">
        <f t="shared" si="739"/>
        <v>0</v>
      </c>
      <c r="L5258" s="162">
        <f t="shared" si="740"/>
        <v>0</v>
      </c>
      <c r="M5258" s="162" t="str" cm="1">
        <f t="array" ref="M5258">IF(ISERROR(INDEX('Non Compliance input'!$I$5:$I$156,MATCH(1,(A5258='Non Compliance input'!$A$5:$A$156)*(E5258&gt;='Non Compliance input'!$D$5:$D$156)*(F5258&lt;='Non Compliance input'!$E$5:$E$156)*('Non Compliance input'!$I$5:$I$156="Yes"),0))
),"","Yes")</f>
        <v/>
      </c>
      <c r="N5258" s="149" t="str">
        <f>IF(VLOOKUP($A5258,HourEndingOutage!$B$3:$F$746,5,0)="Outage","Outage","")</f>
        <v/>
      </c>
      <c r="O5258" s="18">
        <f t="shared" si="741"/>
        <v>0</v>
      </c>
      <c r="P5258" s="18" t="str">
        <f t="shared" si="742"/>
        <v/>
      </c>
      <c r="Q5258" s="18">
        <f t="shared" si="743"/>
        <v>0</v>
      </c>
      <c r="R5258" s="118"/>
    </row>
    <row r="5259" spans="1:18" x14ac:dyDescent="0.25">
      <c r="A5259" s="25">
        <f t="shared" si="735"/>
        <v>585</v>
      </c>
      <c r="B5259" s="23">
        <f t="shared" si="736"/>
        <v>44586</v>
      </c>
      <c r="C5259" s="24">
        <v>9</v>
      </c>
      <c r="D5259" s="54" t="str">
        <f t="shared" si="737"/>
        <v>ASET</v>
      </c>
      <c r="E5259" s="178"/>
      <c r="F5259" s="179"/>
      <c r="G5259" s="177"/>
      <c r="H5259" s="177"/>
      <c r="I5259" s="169">
        <f t="shared" si="738"/>
        <v>0</v>
      </c>
      <c r="J5259" s="149" t="str" cm="1">
        <f t="array" ref="J5259">IF(ISERROR(INDEX('Non Compliance input'!$H$5:$H$156,MATCH(1,(A5259='Non Compliance input'!$A$5:$A$156)*(F5259&gt;='Non Compliance input'!$D$5:$D$156)*(E5259&lt;'Non Compliance input'!$E$5:$E$156)*('Non Compliance input'!$H$5:$H$156="Yes"),0))
),"","Yes")</f>
        <v/>
      </c>
      <c r="K5259" s="149">
        <f t="shared" si="739"/>
        <v>0</v>
      </c>
      <c r="L5259" s="162">
        <f t="shared" si="740"/>
        <v>0</v>
      </c>
      <c r="M5259" s="162" t="str" cm="1">
        <f t="array" ref="M5259">IF(ISERROR(INDEX('Non Compliance input'!$I$5:$I$156,MATCH(1,(A5259='Non Compliance input'!$A$5:$A$156)*(E5259&gt;='Non Compliance input'!$D$5:$D$156)*(F5259&lt;='Non Compliance input'!$E$5:$E$156)*('Non Compliance input'!$I$5:$I$156="Yes"),0))
),"","Yes")</f>
        <v/>
      </c>
      <c r="N5259" s="149" t="str">
        <f>IF(VLOOKUP($A5259,HourEndingOutage!$B$3:$F$746,5,0)="Outage","Outage","")</f>
        <v/>
      </c>
      <c r="O5259" s="18">
        <f t="shared" si="741"/>
        <v>0</v>
      </c>
      <c r="P5259" s="18" t="str">
        <f t="shared" si="742"/>
        <v/>
      </c>
      <c r="Q5259" s="18">
        <f t="shared" si="743"/>
        <v>0</v>
      </c>
      <c r="R5259" s="118"/>
    </row>
    <row r="5260" spans="1:18" x14ac:dyDescent="0.25">
      <c r="A5260" s="25">
        <f t="shared" si="735"/>
        <v>585</v>
      </c>
      <c r="B5260" s="23">
        <f t="shared" si="736"/>
        <v>44586</v>
      </c>
      <c r="C5260" s="24">
        <v>9</v>
      </c>
      <c r="D5260" s="54" t="str">
        <f t="shared" si="737"/>
        <v>ASET</v>
      </c>
      <c r="E5260" s="178"/>
      <c r="F5260" s="179"/>
      <c r="G5260" s="177"/>
      <c r="H5260" s="177"/>
      <c r="I5260" s="169">
        <f t="shared" si="738"/>
        <v>0</v>
      </c>
      <c r="J5260" s="149" t="str" cm="1">
        <f t="array" ref="J5260">IF(ISERROR(INDEX('Non Compliance input'!$H$5:$H$156,MATCH(1,(A5260='Non Compliance input'!$A$5:$A$156)*(F5260&gt;='Non Compliance input'!$D$5:$D$156)*(E5260&lt;'Non Compliance input'!$E$5:$E$156)*('Non Compliance input'!$H$5:$H$156="Yes"),0))
),"","Yes")</f>
        <v/>
      </c>
      <c r="K5260" s="149">
        <f t="shared" si="739"/>
        <v>0</v>
      </c>
      <c r="L5260" s="162">
        <f t="shared" si="740"/>
        <v>0</v>
      </c>
      <c r="M5260" s="162" t="str" cm="1">
        <f t="array" ref="M5260">IF(ISERROR(INDEX('Non Compliance input'!$I$5:$I$156,MATCH(1,(A5260='Non Compliance input'!$A$5:$A$156)*(E5260&gt;='Non Compliance input'!$D$5:$D$156)*(F5260&lt;='Non Compliance input'!$E$5:$E$156)*('Non Compliance input'!$I$5:$I$156="Yes"),0))
),"","Yes")</f>
        <v/>
      </c>
      <c r="N5260" s="149" t="str">
        <f>IF(VLOOKUP($A5260,HourEndingOutage!$B$3:$F$746,5,0)="Outage","Outage","")</f>
        <v/>
      </c>
      <c r="O5260" s="18">
        <f t="shared" si="741"/>
        <v>0</v>
      </c>
      <c r="P5260" s="18" t="str">
        <f t="shared" si="742"/>
        <v/>
      </c>
      <c r="Q5260" s="18">
        <f t="shared" si="743"/>
        <v>0</v>
      </c>
      <c r="R5260" s="118"/>
    </row>
    <row r="5261" spans="1:18" x14ac:dyDescent="0.25">
      <c r="A5261" s="25">
        <f t="shared" si="735"/>
        <v>585</v>
      </c>
      <c r="B5261" s="23">
        <f t="shared" si="736"/>
        <v>44586</v>
      </c>
      <c r="C5261" s="24">
        <v>9</v>
      </c>
      <c r="D5261" s="54" t="str">
        <f t="shared" si="737"/>
        <v>ASET</v>
      </c>
      <c r="E5261" s="178"/>
      <c r="F5261" s="179"/>
      <c r="G5261" s="177"/>
      <c r="H5261" s="177"/>
      <c r="I5261" s="169">
        <f t="shared" si="738"/>
        <v>0</v>
      </c>
      <c r="J5261" s="149" t="str" cm="1">
        <f t="array" ref="J5261">IF(ISERROR(INDEX('Non Compliance input'!$H$5:$H$156,MATCH(1,(A5261='Non Compliance input'!$A$5:$A$156)*(F5261&gt;='Non Compliance input'!$D$5:$D$156)*(E5261&lt;'Non Compliance input'!$E$5:$E$156)*('Non Compliance input'!$H$5:$H$156="Yes"),0))
),"","Yes")</f>
        <v/>
      </c>
      <c r="K5261" s="149">
        <f t="shared" si="739"/>
        <v>0</v>
      </c>
      <c r="L5261" s="162">
        <f t="shared" si="740"/>
        <v>0</v>
      </c>
      <c r="M5261" s="162" t="str" cm="1">
        <f t="array" ref="M5261">IF(ISERROR(INDEX('Non Compliance input'!$I$5:$I$156,MATCH(1,(A5261='Non Compliance input'!$A$5:$A$156)*(E5261&gt;='Non Compliance input'!$D$5:$D$156)*(F5261&lt;='Non Compliance input'!$E$5:$E$156)*('Non Compliance input'!$I$5:$I$156="Yes"),0))
),"","Yes")</f>
        <v/>
      </c>
      <c r="N5261" s="149" t="str">
        <f>IF(VLOOKUP($A5261,HourEndingOutage!$B$3:$F$746,5,0)="Outage","Outage","")</f>
        <v/>
      </c>
      <c r="O5261" s="18">
        <f t="shared" si="741"/>
        <v>0</v>
      </c>
      <c r="P5261" s="18" t="str">
        <f t="shared" si="742"/>
        <v/>
      </c>
      <c r="Q5261" s="18">
        <f t="shared" si="743"/>
        <v>0</v>
      </c>
      <c r="R5261" s="118"/>
    </row>
    <row r="5262" spans="1:18" x14ac:dyDescent="0.25">
      <c r="A5262" s="25">
        <f t="shared" si="735"/>
        <v>585</v>
      </c>
      <c r="B5262" s="23">
        <f t="shared" si="736"/>
        <v>44586</v>
      </c>
      <c r="C5262" s="24">
        <v>9</v>
      </c>
      <c r="D5262" s="54" t="str">
        <f t="shared" si="737"/>
        <v>ASET</v>
      </c>
      <c r="E5262" s="178"/>
      <c r="F5262" s="179"/>
      <c r="G5262" s="177"/>
      <c r="H5262" s="177"/>
      <c r="I5262" s="169">
        <f t="shared" si="738"/>
        <v>0</v>
      </c>
      <c r="J5262" s="149" t="str" cm="1">
        <f t="array" ref="J5262">IF(ISERROR(INDEX('Non Compliance input'!$H$5:$H$156,MATCH(1,(A5262='Non Compliance input'!$A$5:$A$156)*(F5262&gt;='Non Compliance input'!$D$5:$D$156)*(E5262&lt;'Non Compliance input'!$E$5:$E$156)*('Non Compliance input'!$H$5:$H$156="Yes"),0))
),"","Yes")</f>
        <v/>
      </c>
      <c r="K5262" s="149">
        <f t="shared" si="739"/>
        <v>0</v>
      </c>
      <c r="L5262" s="162">
        <f t="shared" si="740"/>
        <v>0</v>
      </c>
      <c r="M5262" s="162" t="str" cm="1">
        <f t="array" ref="M5262">IF(ISERROR(INDEX('Non Compliance input'!$I$5:$I$156,MATCH(1,(A5262='Non Compliance input'!$A$5:$A$156)*(E5262&gt;='Non Compliance input'!$D$5:$D$156)*(F5262&lt;='Non Compliance input'!$E$5:$E$156)*('Non Compliance input'!$I$5:$I$156="Yes"),0))
),"","Yes")</f>
        <v/>
      </c>
      <c r="N5262" s="149" t="str">
        <f>IF(VLOOKUP($A5262,HourEndingOutage!$B$3:$F$746,5,0)="Outage","Outage","")</f>
        <v/>
      </c>
      <c r="O5262" s="18">
        <f t="shared" si="741"/>
        <v>0</v>
      </c>
      <c r="P5262" s="18" t="str">
        <f t="shared" si="742"/>
        <v/>
      </c>
      <c r="Q5262" s="18">
        <f t="shared" si="743"/>
        <v>0</v>
      </c>
      <c r="R5262" s="118"/>
    </row>
    <row r="5263" spans="1:18" x14ac:dyDescent="0.25">
      <c r="A5263" s="25">
        <f t="shared" si="735"/>
        <v>585</v>
      </c>
      <c r="B5263" s="23">
        <f t="shared" si="736"/>
        <v>44586</v>
      </c>
      <c r="C5263" s="24">
        <v>9</v>
      </c>
      <c r="D5263" s="54" t="str">
        <f t="shared" si="737"/>
        <v>ASET</v>
      </c>
      <c r="E5263" s="178"/>
      <c r="F5263" s="179"/>
      <c r="G5263" s="177"/>
      <c r="H5263" s="177"/>
      <c r="I5263" s="169">
        <f t="shared" si="738"/>
        <v>0</v>
      </c>
      <c r="J5263" s="149" t="str" cm="1">
        <f t="array" ref="J5263">IF(ISERROR(INDEX('Non Compliance input'!$H$5:$H$156,MATCH(1,(A5263='Non Compliance input'!$A$5:$A$156)*(F5263&gt;='Non Compliance input'!$D$5:$D$156)*(E5263&lt;'Non Compliance input'!$E$5:$E$156)*('Non Compliance input'!$H$5:$H$156="Yes"),0))
),"","Yes")</f>
        <v/>
      </c>
      <c r="K5263" s="149">
        <f t="shared" si="739"/>
        <v>0</v>
      </c>
      <c r="L5263" s="162">
        <f t="shared" si="740"/>
        <v>0</v>
      </c>
      <c r="M5263" s="162" t="str" cm="1">
        <f t="array" ref="M5263">IF(ISERROR(INDEX('Non Compliance input'!$I$5:$I$156,MATCH(1,(A5263='Non Compliance input'!$A$5:$A$156)*(E5263&gt;='Non Compliance input'!$D$5:$D$156)*(F5263&lt;='Non Compliance input'!$E$5:$E$156)*('Non Compliance input'!$I$5:$I$156="Yes"),0))
),"","Yes")</f>
        <v/>
      </c>
      <c r="N5263" s="149" t="str">
        <f>IF(VLOOKUP($A5263,HourEndingOutage!$B$3:$F$746,5,0)="Outage","Outage","")</f>
        <v/>
      </c>
      <c r="O5263" s="18">
        <f t="shared" si="741"/>
        <v>0</v>
      </c>
      <c r="P5263" s="18" t="str">
        <f t="shared" si="742"/>
        <v/>
      </c>
      <c r="Q5263" s="18">
        <f t="shared" si="743"/>
        <v>0</v>
      </c>
      <c r="R5263" s="118"/>
    </row>
    <row r="5264" spans="1:18" x14ac:dyDescent="0.25">
      <c r="A5264" s="25">
        <f t="shared" si="735"/>
        <v>585</v>
      </c>
      <c r="B5264" s="23">
        <f t="shared" si="736"/>
        <v>44586</v>
      </c>
      <c r="C5264" s="24">
        <v>9</v>
      </c>
      <c r="D5264" s="54" t="str">
        <f t="shared" si="737"/>
        <v>ASET</v>
      </c>
      <c r="E5264" s="178"/>
      <c r="F5264" s="179"/>
      <c r="G5264" s="177"/>
      <c r="H5264" s="177"/>
      <c r="I5264" s="169">
        <f t="shared" si="738"/>
        <v>0</v>
      </c>
      <c r="J5264" s="149" t="str" cm="1">
        <f t="array" ref="J5264">IF(ISERROR(INDEX('Non Compliance input'!$H$5:$H$156,MATCH(1,(A5264='Non Compliance input'!$A$5:$A$156)*(F5264&gt;='Non Compliance input'!$D$5:$D$156)*(E5264&lt;'Non Compliance input'!$E$5:$E$156)*('Non Compliance input'!$H$5:$H$156="Yes"),0))
),"","Yes")</f>
        <v/>
      </c>
      <c r="K5264" s="149">
        <f t="shared" si="739"/>
        <v>0</v>
      </c>
      <c r="L5264" s="162">
        <f t="shared" si="740"/>
        <v>0</v>
      </c>
      <c r="M5264" s="162" t="str" cm="1">
        <f t="array" ref="M5264">IF(ISERROR(INDEX('Non Compliance input'!$I$5:$I$156,MATCH(1,(A5264='Non Compliance input'!$A$5:$A$156)*(E5264&gt;='Non Compliance input'!$D$5:$D$156)*(F5264&lt;='Non Compliance input'!$E$5:$E$156)*('Non Compliance input'!$I$5:$I$156="Yes"),0))
),"","Yes")</f>
        <v/>
      </c>
      <c r="N5264" s="149" t="str">
        <f>IF(VLOOKUP($A5264,HourEndingOutage!$B$3:$F$746,5,0)="Outage","Outage","")</f>
        <v/>
      </c>
      <c r="O5264" s="18">
        <f t="shared" si="741"/>
        <v>0</v>
      </c>
      <c r="P5264" s="18" t="str">
        <f t="shared" si="742"/>
        <v/>
      </c>
      <c r="Q5264" s="18">
        <f t="shared" si="743"/>
        <v>0</v>
      </c>
      <c r="R5264" s="118"/>
    </row>
    <row r="5265" spans="1:18" x14ac:dyDescent="0.25">
      <c r="A5265" s="25">
        <f t="shared" si="735"/>
        <v>585</v>
      </c>
      <c r="B5265" s="23">
        <f t="shared" si="736"/>
        <v>44586</v>
      </c>
      <c r="C5265" s="24">
        <v>9</v>
      </c>
      <c r="D5265" s="54" t="str">
        <f t="shared" si="737"/>
        <v>ASET</v>
      </c>
      <c r="E5265" s="178"/>
      <c r="F5265" s="179"/>
      <c r="G5265" s="177"/>
      <c r="H5265" s="177"/>
      <c r="I5265" s="169">
        <f t="shared" si="738"/>
        <v>0</v>
      </c>
      <c r="J5265" s="149" t="str" cm="1">
        <f t="array" ref="J5265">IF(ISERROR(INDEX('Non Compliance input'!$H$5:$H$156,MATCH(1,(A5265='Non Compliance input'!$A$5:$A$156)*(F5265&gt;='Non Compliance input'!$D$5:$D$156)*(E5265&lt;'Non Compliance input'!$E$5:$E$156)*('Non Compliance input'!$H$5:$H$156="Yes"),0))
),"","Yes")</f>
        <v/>
      </c>
      <c r="K5265" s="149">
        <f t="shared" si="739"/>
        <v>0</v>
      </c>
      <c r="L5265" s="162">
        <f t="shared" si="740"/>
        <v>0</v>
      </c>
      <c r="M5265" s="162" t="str" cm="1">
        <f t="array" ref="M5265">IF(ISERROR(INDEX('Non Compliance input'!$I$5:$I$156,MATCH(1,(A5265='Non Compliance input'!$A$5:$A$156)*(E5265&gt;='Non Compliance input'!$D$5:$D$156)*(F5265&lt;='Non Compliance input'!$E$5:$E$156)*('Non Compliance input'!$I$5:$I$156="Yes"),0))
),"","Yes")</f>
        <v/>
      </c>
      <c r="N5265" s="149" t="str">
        <f>IF(VLOOKUP($A5265,HourEndingOutage!$B$3:$F$746,5,0)="Outage","Outage","")</f>
        <v/>
      </c>
      <c r="O5265" s="18">
        <f t="shared" si="741"/>
        <v>0</v>
      </c>
      <c r="P5265" s="18" t="str">
        <f t="shared" si="742"/>
        <v/>
      </c>
      <c r="Q5265" s="18">
        <f t="shared" si="743"/>
        <v>0</v>
      </c>
      <c r="R5265" s="118"/>
    </row>
    <row r="5266" spans="1:18" x14ac:dyDescent="0.25">
      <c r="A5266" s="25">
        <f t="shared" si="735"/>
        <v>585</v>
      </c>
      <c r="B5266" s="23">
        <f t="shared" si="736"/>
        <v>44586</v>
      </c>
      <c r="C5266" s="24">
        <v>9</v>
      </c>
      <c r="D5266" s="54" t="str">
        <f t="shared" si="737"/>
        <v>ASET</v>
      </c>
      <c r="E5266" s="178"/>
      <c r="F5266" s="179"/>
      <c r="G5266" s="177"/>
      <c r="H5266" s="177"/>
      <c r="I5266" s="169">
        <f t="shared" si="738"/>
        <v>0</v>
      </c>
      <c r="J5266" s="149" t="str" cm="1">
        <f t="array" ref="J5266">IF(ISERROR(INDEX('Non Compliance input'!$H$5:$H$156,MATCH(1,(A5266='Non Compliance input'!$A$5:$A$156)*(F5266&gt;='Non Compliance input'!$D$5:$D$156)*(E5266&lt;'Non Compliance input'!$E$5:$E$156)*('Non Compliance input'!$H$5:$H$156="Yes"),0))
),"","Yes")</f>
        <v/>
      </c>
      <c r="K5266" s="149">
        <f t="shared" si="739"/>
        <v>0</v>
      </c>
      <c r="L5266" s="162">
        <f t="shared" si="740"/>
        <v>0</v>
      </c>
      <c r="M5266" s="162" t="str" cm="1">
        <f t="array" ref="M5266">IF(ISERROR(INDEX('Non Compliance input'!$I$5:$I$156,MATCH(1,(A5266='Non Compliance input'!$A$5:$A$156)*(E5266&gt;='Non Compliance input'!$D$5:$D$156)*(F5266&lt;='Non Compliance input'!$E$5:$E$156)*('Non Compliance input'!$I$5:$I$156="Yes"),0))
),"","Yes")</f>
        <v/>
      </c>
      <c r="N5266" s="149" t="str">
        <f>IF(VLOOKUP($A5266,HourEndingOutage!$B$3:$F$746,5,0)="Outage","Outage","")</f>
        <v/>
      </c>
      <c r="O5266" s="18">
        <f t="shared" si="741"/>
        <v>0</v>
      </c>
      <c r="P5266" s="18" t="str">
        <f t="shared" si="742"/>
        <v/>
      </c>
      <c r="Q5266" s="18">
        <f t="shared" si="743"/>
        <v>0</v>
      </c>
      <c r="R5266" s="118"/>
    </row>
    <row r="5267" spans="1:18" x14ac:dyDescent="0.25">
      <c r="A5267" s="25">
        <f t="shared" si="735"/>
        <v>585</v>
      </c>
      <c r="B5267" s="23">
        <f t="shared" si="736"/>
        <v>44586</v>
      </c>
      <c r="C5267" s="24">
        <v>9</v>
      </c>
      <c r="D5267" s="54" t="str">
        <f t="shared" si="737"/>
        <v>ASET</v>
      </c>
      <c r="E5267" s="178"/>
      <c r="F5267" s="179"/>
      <c r="G5267" s="177"/>
      <c r="H5267" s="177"/>
      <c r="I5267" s="169">
        <f t="shared" si="738"/>
        <v>0</v>
      </c>
      <c r="J5267" s="149" t="str" cm="1">
        <f t="array" ref="J5267">IF(ISERROR(INDEX('Non Compliance input'!$H$5:$H$156,MATCH(1,(A5267='Non Compliance input'!$A$5:$A$156)*(F5267&gt;='Non Compliance input'!$D$5:$D$156)*(E5267&lt;'Non Compliance input'!$E$5:$E$156)*('Non Compliance input'!$H$5:$H$156="Yes"),0))
),"","Yes")</f>
        <v/>
      </c>
      <c r="K5267" s="149">
        <f t="shared" si="739"/>
        <v>0</v>
      </c>
      <c r="L5267" s="162">
        <f t="shared" si="740"/>
        <v>0</v>
      </c>
      <c r="M5267" s="162" t="str" cm="1">
        <f t="array" ref="M5267">IF(ISERROR(INDEX('Non Compliance input'!$I$5:$I$156,MATCH(1,(A5267='Non Compliance input'!$A$5:$A$156)*(E5267&gt;='Non Compliance input'!$D$5:$D$156)*(F5267&lt;='Non Compliance input'!$E$5:$E$156)*('Non Compliance input'!$I$5:$I$156="Yes"),0))
),"","Yes")</f>
        <v/>
      </c>
      <c r="N5267" s="149" t="str">
        <f>IF(VLOOKUP($A5267,HourEndingOutage!$B$3:$F$746,5,0)="Outage","Outage","")</f>
        <v/>
      </c>
      <c r="O5267" s="18">
        <f t="shared" si="741"/>
        <v>0</v>
      </c>
      <c r="P5267" s="18" t="str">
        <f t="shared" si="742"/>
        <v/>
      </c>
      <c r="Q5267" s="18">
        <f t="shared" si="743"/>
        <v>0</v>
      </c>
      <c r="R5267" s="118"/>
    </row>
    <row r="5268" spans="1:18" x14ac:dyDescent="0.25">
      <c r="A5268" s="25">
        <f t="shared" si="735"/>
        <v>586</v>
      </c>
      <c r="B5268" s="23">
        <f t="shared" si="736"/>
        <v>44586</v>
      </c>
      <c r="C5268" s="24">
        <v>10</v>
      </c>
      <c r="D5268" s="54" t="str">
        <f t="shared" si="737"/>
        <v>ASET</v>
      </c>
      <c r="E5268" s="178"/>
      <c r="F5268" s="179"/>
      <c r="G5268" s="177"/>
      <c r="H5268" s="177"/>
      <c r="I5268" s="169">
        <f t="shared" si="738"/>
        <v>0</v>
      </c>
      <c r="J5268" s="149" t="str" cm="1">
        <f t="array" ref="J5268">IF(ISERROR(INDEX('Non Compliance input'!$H$5:$H$156,MATCH(1,(A5268='Non Compliance input'!$A$5:$A$156)*(F5268&gt;='Non Compliance input'!$D$5:$D$156)*(E5268&lt;'Non Compliance input'!$E$5:$E$156)*('Non Compliance input'!$H$5:$H$156="Yes"),0))
),"","Yes")</f>
        <v/>
      </c>
      <c r="K5268" s="149">
        <f t="shared" si="739"/>
        <v>0</v>
      </c>
      <c r="L5268" s="162">
        <f t="shared" si="740"/>
        <v>0</v>
      </c>
      <c r="M5268" s="162" t="str" cm="1">
        <f t="array" ref="M5268">IF(ISERROR(INDEX('Non Compliance input'!$I$5:$I$156,MATCH(1,(A5268='Non Compliance input'!$A$5:$A$156)*(E5268&gt;='Non Compliance input'!$D$5:$D$156)*(F5268&lt;='Non Compliance input'!$E$5:$E$156)*('Non Compliance input'!$I$5:$I$156="Yes"),0))
),"","Yes")</f>
        <v/>
      </c>
      <c r="N5268" s="149" t="str">
        <f>IF(VLOOKUP($A5268,HourEndingOutage!$B$3:$F$746,5,0)="Outage","Outage","")</f>
        <v/>
      </c>
      <c r="O5268" s="18">
        <f t="shared" si="741"/>
        <v>0</v>
      </c>
      <c r="P5268" s="18" t="str">
        <f t="shared" si="742"/>
        <v/>
      </c>
      <c r="Q5268" s="18">
        <f t="shared" si="743"/>
        <v>0</v>
      </c>
      <c r="R5268" s="118"/>
    </row>
    <row r="5269" spans="1:18" x14ac:dyDescent="0.25">
      <c r="A5269" s="25">
        <f t="shared" si="735"/>
        <v>586</v>
      </c>
      <c r="B5269" s="23">
        <f t="shared" si="736"/>
        <v>44586</v>
      </c>
      <c r="C5269" s="24">
        <v>10</v>
      </c>
      <c r="D5269" s="54" t="str">
        <f t="shared" si="737"/>
        <v>ASET</v>
      </c>
      <c r="E5269" s="178"/>
      <c r="F5269" s="179"/>
      <c r="G5269" s="177"/>
      <c r="H5269" s="177"/>
      <c r="I5269" s="169">
        <f t="shared" si="738"/>
        <v>0</v>
      </c>
      <c r="J5269" s="149" t="str" cm="1">
        <f t="array" ref="J5269">IF(ISERROR(INDEX('Non Compliance input'!$H$5:$H$156,MATCH(1,(A5269='Non Compliance input'!$A$5:$A$156)*(F5269&gt;='Non Compliance input'!$D$5:$D$156)*(E5269&lt;'Non Compliance input'!$E$5:$E$156)*('Non Compliance input'!$H$5:$H$156="Yes"),0))
),"","Yes")</f>
        <v/>
      </c>
      <c r="K5269" s="149">
        <f t="shared" si="739"/>
        <v>0</v>
      </c>
      <c r="L5269" s="162">
        <f t="shared" si="740"/>
        <v>0</v>
      </c>
      <c r="M5269" s="162" t="str" cm="1">
        <f t="array" ref="M5269">IF(ISERROR(INDEX('Non Compliance input'!$I$5:$I$156,MATCH(1,(A5269='Non Compliance input'!$A$5:$A$156)*(E5269&gt;='Non Compliance input'!$D$5:$D$156)*(F5269&lt;='Non Compliance input'!$E$5:$E$156)*('Non Compliance input'!$I$5:$I$156="Yes"),0))
),"","Yes")</f>
        <v/>
      </c>
      <c r="N5269" s="149" t="str">
        <f>IF(VLOOKUP($A5269,HourEndingOutage!$B$3:$F$746,5,0)="Outage","Outage","")</f>
        <v/>
      </c>
      <c r="O5269" s="18">
        <f t="shared" si="741"/>
        <v>0</v>
      </c>
      <c r="P5269" s="18" t="str">
        <f t="shared" si="742"/>
        <v/>
      </c>
      <c r="Q5269" s="18">
        <f t="shared" si="743"/>
        <v>0</v>
      </c>
      <c r="R5269" s="118"/>
    </row>
    <row r="5270" spans="1:18" x14ac:dyDescent="0.25">
      <c r="A5270" s="25">
        <f t="shared" si="735"/>
        <v>586</v>
      </c>
      <c r="B5270" s="23">
        <f t="shared" si="736"/>
        <v>44586</v>
      </c>
      <c r="C5270" s="24">
        <v>10</v>
      </c>
      <c r="D5270" s="54" t="str">
        <f t="shared" si="737"/>
        <v>ASET</v>
      </c>
      <c r="E5270" s="178"/>
      <c r="F5270" s="179"/>
      <c r="G5270" s="177"/>
      <c r="H5270" s="177"/>
      <c r="I5270" s="169">
        <f t="shared" si="738"/>
        <v>0</v>
      </c>
      <c r="J5270" s="149" t="str" cm="1">
        <f t="array" ref="J5270">IF(ISERROR(INDEX('Non Compliance input'!$H$5:$H$156,MATCH(1,(A5270='Non Compliance input'!$A$5:$A$156)*(F5270&gt;='Non Compliance input'!$D$5:$D$156)*(E5270&lt;'Non Compliance input'!$E$5:$E$156)*('Non Compliance input'!$H$5:$H$156="Yes"),0))
),"","Yes")</f>
        <v/>
      </c>
      <c r="K5270" s="149">
        <f t="shared" si="739"/>
        <v>0</v>
      </c>
      <c r="L5270" s="162">
        <f t="shared" si="740"/>
        <v>0</v>
      </c>
      <c r="M5270" s="162" t="str" cm="1">
        <f t="array" ref="M5270">IF(ISERROR(INDEX('Non Compliance input'!$I$5:$I$156,MATCH(1,(A5270='Non Compliance input'!$A$5:$A$156)*(E5270&gt;='Non Compliance input'!$D$5:$D$156)*(F5270&lt;='Non Compliance input'!$E$5:$E$156)*('Non Compliance input'!$I$5:$I$156="Yes"),0))
),"","Yes")</f>
        <v/>
      </c>
      <c r="N5270" s="149" t="str">
        <f>IF(VLOOKUP($A5270,HourEndingOutage!$B$3:$F$746,5,0)="Outage","Outage","")</f>
        <v/>
      </c>
      <c r="O5270" s="18">
        <f t="shared" si="741"/>
        <v>0</v>
      </c>
      <c r="P5270" s="18" t="str">
        <f t="shared" si="742"/>
        <v/>
      </c>
      <c r="Q5270" s="18">
        <f t="shared" si="743"/>
        <v>0</v>
      </c>
      <c r="R5270" s="118"/>
    </row>
    <row r="5271" spans="1:18" x14ac:dyDescent="0.25">
      <c r="A5271" s="25">
        <f t="shared" si="735"/>
        <v>586</v>
      </c>
      <c r="B5271" s="23">
        <f t="shared" si="736"/>
        <v>44586</v>
      </c>
      <c r="C5271" s="24">
        <v>10</v>
      </c>
      <c r="D5271" s="54" t="str">
        <f t="shared" si="737"/>
        <v>ASET</v>
      </c>
      <c r="E5271" s="178"/>
      <c r="F5271" s="179"/>
      <c r="G5271" s="177"/>
      <c r="H5271" s="177"/>
      <c r="I5271" s="169">
        <f t="shared" si="738"/>
        <v>0</v>
      </c>
      <c r="J5271" s="149" t="str" cm="1">
        <f t="array" ref="J5271">IF(ISERROR(INDEX('Non Compliance input'!$H$5:$H$156,MATCH(1,(A5271='Non Compliance input'!$A$5:$A$156)*(F5271&gt;='Non Compliance input'!$D$5:$D$156)*(E5271&lt;'Non Compliance input'!$E$5:$E$156)*('Non Compliance input'!$H$5:$H$156="Yes"),0))
),"","Yes")</f>
        <v/>
      </c>
      <c r="K5271" s="149">
        <f t="shared" si="739"/>
        <v>0</v>
      </c>
      <c r="L5271" s="162">
        <f t="shared" si="740"/>
        <v>0</v>
      </c>
      <c r="M5271" s="162" t="str" cm="1">
        <f t="array" ref="M5271">IF(ISERROR(INDEX('Non Compliance input'!$I$5:$I$156,MATCH(1,(A5271='Non Compliance input'!$A$5:$A$156)*(E5271&gt;='Non Compliance input'!$D$5:$D$156)*(F5271&lt;='Non Compliance input'!$E$5:$E$156)*('Non Compliance input'!$I$5:$I$156="Yes"),0))
),"","Yes")</f>
        <v/>
      </c>
      <c r="N5271" s="149" t="str">
        <f>IF(VLOOKUP($A5271,HourEndingOutage!$B$3:$F$746,5,0)="Outage","Outage","")</f>
        <v/>
      </c>
      <c r="O5271" s="18">
        <f t="shared" si="741"/>
        <v>0</v>
      </c>
      <c r="P5271" s="18" t="str">
        <f t="shared" si="742"/>
        <v/>
      </c>
      <c r="Q5271" s="18">
        <f t="shared" si="743"/>
        <v>0</v>
      </c>
      <c r="R5271" s="118"/>
    </row>
    <row r="5272" spans="1:18" x14ac:dyDescent="0.25">
      <c r="A5272" s="25">
        <f t="shared" si="735"/>
        <v>586</v>
      </c>
      <c r="B5272" s="23">
        <f t="shared" si="736"/>
        <v>44586</v>
      </c>
      <c r="C5272" s="24">
        <v>10</v>
      </c>
      <c r="D5272" s="54" t="str">
        <f t="shared" si="737"/>
        <v>ASET</v>
      </c>
      <c r="E5272" s="178"/>
      <c r="F5272" s="179"/>
      <c r="G5272" s="177"/>
      <c r="H5272" s="177"/>
      <c r="I5272" s="169">
        <f t="shared" si="738"/>
        <v>0</v>
      </c>
      <c r="J5272" s="149" t="str" cm="1">
        <f t="array" ref="J5272">IF(ISERROR(INDEX('Non Compliance input'!$H$5:$H$156,MATCH(1,(A5272='Non Compliance input'!$A$5:$A$156)*(F5272&gt;='Non Compliance input'!$D$5:$D$156)*(E5272&lt;'Non Compliance input'!$E$5:$E$156)*('Non Compliance input'!$H$5:$H$156="Yes"),0))
),"","Yes")</f>
        <v/>
      </c>
      <c r="K5272" s="149">
        <f t="shared" si="739"/>
        <v>0</v>
      </c>
      <c r="L5272" s="162">
        <f t="shared" si="740"/>
        <v>0</v>
      </c>
      <c r="M5272" s="162" t="str" cm="1">
        <f t="array" ref="M5272">IF(ISERROR(INDEX('Non Compliance input'!$I$5:$I$156,MATCH(1,(A5272='Non Compliance input'!$A$5:$A$156)*(E5272&gt;='Non Compliance input'!$D$5:$D$156)*(F5272&lt;='Non Compliance input'!$E$5:$E$156)*('Non Compliance input'!$I$5:$I$156="Yes"),0))
),"","Yes")</f>
        <v/>
      </c>
      <c r="N5272" s="149" t="str">
        <f>IF(VLOOKUP($A5272,HourEndingOutage!$B$3:$F$746,5,0)="Outage","Outage","")</f>
        <v/>
      </c>
      <c r="O5272" s="18">
        <f t="shared" si="741"/>
        <v>0</v>
      </c>
      <c r="P5272" s="18" t="str">
        <f t="shared" si="742"/>
        <v/>
      </c>
      <c r="Q5272" s="18">
        <f t="shared" si="743"/>
        <v>0</v>
      </c>
      <c r="R5272" s="118"/>
    </row>
    <row r="5273" spans="1:18" x14ac:dyDescent="0.25">
      <c r="A5273" s="25">
        <f t="shared" si="735"/>
        <v>586</v>
      </c>
      <c r="B5273" s="23">
        <f t="shared" si="736"/>
        <v>44586</v>
      </c>
      <c r="C5273" s="24">
        <v>10</v>
      </c>
      <c r="D5273" s="54" t="str">
        <f t="shared" si="737"/>
        <v>ASET</v>
      </c>
      <c r="E5273" s="178"/>
      <c r="F5273" s="179"/>
      <c r="G5273" s="177"/>
      <c r="H5273" s="177"/>
      <c r="I5273" s="169">
        <f t="shared" si="738"/>
        <v>0</v>
      </c>
      <c r="J5273" s="149" t="str" cm="1">
        <f t="array" ref="J5273">IF(ISERROR(INDEX('Non Compliance input'!$H$5:$H$156,MATCH(1,(A5273='Non Compliance input'!$A$5:$A$156)*(F5273&gt;='Non Compliance input'!$D$5:$D$156)*(E5273&lt;'Non Compliance input'!$E$5:$E$156)*('Non Compliance input'!$H$5:$H$156="Yes"),0))
),"","Yes")</f>
        <v/>
      </c>
      <c r="K5273" s="149">
        <f t="shared" si="739"/>
        <v>0</v>
      </c>
      <c r="L5273" s="162">
        <f t="shared" si="740"/>
        <v>0</v>
      </c>
      <c r="M5273" s="162" t="str" cm="1">
        <f t="array" ref="M5273">IF(ISERROR(INDEX('Non Compliance input'!$I$5:$I$156,MATCH(1,(A5273='Non Compliance input'!$A$5:$A$156)*(E5273&gt;='Non Compliance input'!$D$5:$D$156)*(F5273&lt;='Non Compliance input'!$E$5:$E$156)*('Non Compliance input'!$I$5:$I$156="Yes"),0))
),"","Yes")</f>
        <v/>
      </c>
      <c r="N5273" s="149" t="str">
        <f>IF(VLOOKUP($A5273,HourEndingOutage!$B$3:$F$746,5,0)="Outage","Outage","")</f>
        <v/>
      </c>
      <c r="O5273" s="18">
        <f t="shared" si="741"/>
        <v>0</v>
      </c>
      <c r="P5273" s="18" t="str">
        <f t="shared" si="742"/>
        <v/>
      </c>
      <c r="Q5273" s="18">
        <f t="shared" si="743"/>
        <v>0</v>
      </c>
      <c r="R5273" s="118"/>
    </row>
    <row r="5274" spans="1:18" x14ac:dyDescent="0.25">
      <c r="A5274" s="25">
        <f t="shared" si="735"/>
        <v>586</v>
      </c>
      <c r="B5274" s="23">
        <f t="shared" si="736"/>
        <v>44586</v>
      </c>
      <c r="C5274" s="24">
        <v>10</v>
      </c>
      <c r="D5274" s="54" t="str">
        <f t="shared" si="737"/>
        <v>ASET</v>
      </c>
      <c r="E5274" s="178"/>
      <c r="F5274" s="179"/>
      <c r="G5274" s="177"/>
      <c r="H5274" s="177"/>
      <c r="I5274" s="169">
        <f t="shared" si="738"/>
        <v>0</v>
      </c>
      <c r="J5274" s="149" t="str" cm="1">
        <f t="array" ref="J5274">IF(ISERROR(INDEX('Non Compliance input'!$H$5:$H$156,MATCH(1,(A5274='Non Compliance input'!$A$5:$A$156)*(F5274&gt;='Non Compliance input'!$D$5:$D$156)*(E5274&lt;'Non Compliance input'!$E$5:$E$156)*('Non Compliance input'!$H$5:$H$156="Yes"),0))
),"","Yes")</f>
        <v/>
      </c>
      <c r="K5274" s="149">
        <f t="shared" si="739"/>
        <v>0</v>
      </c>
      <c r="L5274" s="162">
        <f t="shared" si="740"/>
        <v>0</v>
      </c>
      <c r="M5274" s="162" t="str" cm="1">
        <f t="array" ref="M5274">IF(ISERROR(INDEX('Non Compliance input'!$I$5:$I$156,MATCH(1,(A5274='Non Compliance input'!$A$5:$A$156)*(E5274&gt;='Non Compliance input'!$D$5:$D$156)*(F5274&lt;='Non Compliance input'!$E$5:$E$156)*('Non Compliance input'!$I$5:$I$156="Yes"),0))
),"","Yes")</f>
        <v/>
      </c>
      <c r="N5274" s="149" t="str">
        <f>IF(VLOOKUP($A5274,HourEndingOutage!$B$3:$F$746,5,0)="Outage","Outage","")</f>
        <v/>
      </c>
      <c r="O5274" s="18">
        <f t="shared" si="741"/>
        <v>0</v>
      </c>
      <c r="P5274" s="18" t="str">
        <f t="shared" si="742"/>
        <v/>
      </c>
      <c r="Q5274" s="18">
        <f t="shared" si="743"/>
        <v>0</v>
      </c>
      <c r="R5274" s="118"/>
    </row>
    <row r="5275" spans="1:18" x14ac:dyDescent="0.25">
      <c r="A5275" s="25">
        <f t="shared" si="735"/>
        <v>586</v>
      </c>
      <c r="B5275" s="23">
        <f t="shared" si="736"/>
        <v>44586</v>
      </c>
      <c r="C5275" s="24">
        <v>10</v>
      </c>
      <c r="D5275" s="54" t="str">
        <f t="shared" si="737"/>
        <v>ASET</v>
      </c>
      <c r="E5275" s="178"/>
      <c r="F5275" s="179"/>
      <c r="G5275" s="177"/>
      <c r="H5275" s="177"/>
      <c r="I5275" s="169">
        <f t="shared" si="738"/>
        <v>0</v>
      </c>
      <c r="J5275" s="149" t="str" cm="1">
        <f t="array" ref="J5275">IF(ISERROR(INDEX('Non Compliance input'!$H$5:$H$156,MATCH(1,(A5275='Non Compliance input'!$A$5:$A$156)*(F5275&gt;='Non Compliance input'!$D$5:$D$156)*(E5275&lt;'Non Compliance input'!$E$5:$E$156)*('Non Compliance input'!$H$5:$H$156="Yes"),0))
),"","Yes")</f>
        <v/>
      </c>
      <c r="K5275" s="149">
        <f t="shared" si="739"/>
        <v>0</v>
      </c>
      <c r="L5275" s="162">
        <f t="shared" si="740"/>
        <v>0</v>
      </c>
      <c r="M5275" s="162" t="str" cm="1">
        <f t="array" ref="M5275">IF(ISERROR(INDEX('Non Compliance input'!$I$5:$I$156,MATCH(1,(A5275='Non Compliance input'!$A$5:$A$156)*(E5275&gt;='Non Compliance input'!$D$5:$D$156)*(F5275&lt;='Non Compliance input'!$E$5:$E$156)*('Non Compliance input'!$I$5:$I$156="Yes"),0))
),"","Yes")</f>
        <v/>
      </c>
      <c r="N5275" s="149" t="str">
        <f>IF(VLOOKUP($A5275,HourEndingOutage!$B$3:$F$746,5,0)="Outage","Outage","")</f>
        <v/>
      </c>
      <c r="O5275" s="18">
        <f t="shared" si="741"/>
        <v>0</v>
      </c>
      <c r="P5275" s="18" t="str">
        <f t="shared" si="742"/>
        <v/>
      </c>
      <c r="Q5275" s="18">
        <f t="shared" si="743"/>
        <v>0</v>
      </c>
      <c r="R5275" s="118"/>
    </row>
    <row r="5276" spans="1:18" x14ac:dyDescent="0.25">
      <c r="A5276" s="25">
        <f t="shared" ref="A5276:A5339" si="744">IF(C5276=C5275,A5275,A5275+1)</f>
        <v>586</v>
      </c>
      <c r="B5276" s="23">
        <f t="shared" ref="B5276:B5339" si="745">IF(C5276&lt;C5275,B5275+1,B5275)</f>
        <v>44586</v>
      </c>
      <c r="C5276" s="24">
        <v>10</v>
      </c>
      <c r="D5276" s="54" t="str">
        <f t="shared" si="737"/>
        <v>ASET</v>
      </c>
      <c r="E5276" s="178"/>
      <c r="F5276" s="179"/>
      <c r="G5276" s="177"/>
      <c r="H5276" s="177"/>
      <c r="I5276" s="169">
        <f t="shared" si="738"/>
        <v>0</v>
      </c>
      <c r="J5276" s="149" t="str" cm="1">
        <f t="array" ref="J5276">IF(ISERROR(INDEX('Non Compliance input'!$H$5:$H$156,MATCH(1,(A5276='Non Compliance input'!$A$5:$A$156)*(F5276&gt;='Non Compliance input'!$D$5:$D$156)*(E5276&lt;'Non Compliance input'!$E$5:$E$156)*('Non Compliance input'!$H$5:$H$156="Yes"),0))
),"","Yes")</f>
        <v/>
      </c>
      <c r="K5276" s="149">
        <f t="shared" si="739"/>
        <v>0</v>
      </c>
      <c r="L5276" s="162">
        <f t="shared" si="740"/>
        <v>0</v>
      </c>
      <c r="M5276" s="162" t="str" cm="1">
        <f t="array" ref="M5276">IF(ISERROR(INDEX('Non Compliance input'!$I$5:$I$156,MATCH(1,(A5276='Non Compliance input'!$A$5:$A$156)*(E5276&gt;='Non Compliance input'!$D$5:$D$156)*(F5276&lt;='Non Compliance input'!$E$5:$E$156)*('Non Compliance input'!$I$5:$I$156="Yes"),0))
),"","Yes")</f>
        <v/>
      </c>
      <c r="N5276" s="149" t="str">
        <f>IF(VLOOKUP($A5276,HourEndingOutage!$B$3:$F$746,5,0)="Outage","Outage","")</f>
        <v/>
      </c>
      <c r="O5276" s="18">
        <f t="shared" si="741"/>
        <v>0</v>
      </c>
      <c r="P5276" s="18" t="str">
        <f t="shared" si="742"/>
        <v/>
      </c>
      <c r="Q5276" s="18">
        <f t="shared" si="743"/>
        <v>0</v>
      </c>
      <c r="R5276" s="118"/>
    </row>
    <row r="5277" spans="1:18" x14ac:dyDescent="0.25">
      <c r="A5277" s="25">
        <f t="shared" si="744"/>
        <v>587</v>
      </c>
      <c r="B5277" s="23">
        <f t="shared" si="745"/>
        <v>44586</v>
      </c>
      <c r="C5277" s="24">
        <v>11</v>
      </c>
      <c r="D5277" s="54" t="str">
        <f t="shared" si="737"/>
        <v>ASET</v>
      </c>
      <c r="E5277" s="178"/>
      <c r="F5277" s="179"/>
      <c r="G5277" s="177"/>
      <c r="H5277" s="177"/>
      <c r="I5277" s="169">
        <f t="shared" si="738"/>
        <v>0</v>
      </c>
      <c r="J5277" s="149" t="str" cm="1">
        <f t="array" ref="J5277">IF(ISERROR(INDEX('Non Compliance input'!$H$5:$H$156,MATCH(1,(A5277='Non Compliance input'!$A$5:$A$156)*(F5277&gt;='Non Compliance input'!$D$5:$D$156)*(E5277&lt;'Non Compliance input'!$E$5:$E$156)*('Non Compliance input'!$H$5:$H$156="Yes"),0))
),"","Yes")</f>
        <v/>
      </c>
      <c r="K5277" s="149">
        <f t="shared" si="739"/>
        <v>0</v>
      </c>
      <c r="L5277" s="162">
        <f t="shared" si="740"/>
        <v>0</v>
      </c>
      <c r="M5277" s="162" t="str" cm="1">
        <f t="array" ref="M5277">IF(ISERROR(INDEX('Non Compliance input'!$I$5:$I$156,MATCH(1,(A5277='Non Compliance input'!$A$5:$A$156)*(E5277&gt;='Non Compliance input'!$D$5:$D$156)*(F5277&lt;='Non Compliance input'!$E$5:$E$156)*('Non Compliance input'!$I$5:$I$156="Yes"),0))
),"","Yes")</f>
        <v/>
      </c>
      <c r="N5277" s="149" t="str">
        <f>IF(VLOOKUP($A5277,HourEndingOutage!$B$3:$F$746,5,0)="Outage","Outage","")</f>
        <v/>
      </c>
      <c r="O5277" s="18">
        <f t="shared" si="741"/>
        <v>0</v>
      </c>
      <c r="P5277" s="18" t="str">
        <f t="shared" si="742"/>
        <v/>
      </c>
      <c r="Q5277" s="18">
        <f t="shared" si="743"/>
        <v>0</v>
      </c>
      <c r="R5277" s="118"/>
    </row>
    <row r="5278" spans="1:18" x14ac:dyDescent="0.25">
      <c r="A5278" s="25">
        <f t="shared" si="744"/>
        <v>587</v>
      </c>
      <c r="B5278" s="23">
        <f t="shared" si="745"/>
        <v>44586</v>
      </c>
      <c r="C5278" s="24">
        <v>11</v>
      </c>
      <c r="D5278" s="54" t="str">
        <f t="shared" si="737"/>
        <v>ASET</v>
      </c>
      <c r="E5278" s="178"/>
      <c r="F5278" s="179"/>
      <c r="G5278" s="177"/>
      <c r="H5278" s="177"/>
      <c r="I5278" s="169">
        <f t="shared" si="738"/>
        <v>0</v>
      </c>
      <c r="J5278" s="149" t="str" cm="1">
        <f t="array" ref="J5278">IF(ISERROR(INDEX('Non Compliance input'!$H$5:$H$156,MATCH(1,(A5278='Non Compliance input'!$A$5:$A$156)*(F5278&gt;='Non Compliance input'!$D$5:$D$156)*(E5278&lt;'Non Compliance input'!$E$5:$E$156)*('Non Compliance input'!$H$5:$H$156="Yes"),0))
),"","Yes")</f>
        <v/>
      </c>
      <c r="K5278" s="149">
        <f t="shared" si="739"/>
        <v>0</v>
      </c>
      <c r="L5278" s="162">
        <f t="shared" si="740"/>
        <v>0</v>
      </c>
      <c r="M5278" s="162" t="str" cm="1">
        <f t="array" ref="M5278">IF(ISERROR(INDEX('Non Compliance input'!$I$5:$I$156,MATCH(1,(A5278='Non Compliance input'!$A$5:$A$156)*(E5278&gt;='Non Compliance input'!$D$5:$D$156)*(F5278&lt;='Non Compliance input'!$E$5:$E$156)*('Non Compliance input'!$I$5:$I$156="Yes"),0))
),"","Yes")</f>
        <v/>
      </c>
      <c r="N5278" s="149" t="str">
        <f>IF(VLOOKUP($A5278,HourEndingOutage!$B$3:$F$746,5,0)="Outage","Outage","")</f>
        <v/>
      </c>
      <c r="O5278" s="18">
        <f t="shared" si="741"/>
        <v>0</v>
      </c>
      <c r="P5278" s="18" t="str">
        <f t="shared" si="742"/>
        <v/>
      </c>
      <c r="Q5278" s="18">
        <f t="shared" si="743"/>
        <v>0</v>
      </c>
      <c r="R5278" s="118"/>
    </row>
    <row r="5279" spans="1:18" x14ac:dyDescent="0.25">
      <c r="A5279" s="25">
        <f t="shared" si="744"/>
        <v>587</v>
      </c>
      <c r="B5279" s="23">
        <f t="shared" si="745"/>
        <v>44586</v>
      </c>
      <c r="C5279" s="24">
        <v>11</v>
      </c>
      <c r="D5279" s="54" t="str">
        <f t="shared" si="737"/>
        <v>ASET</v>
      </c>
      <c r="E5279" s="178"/>
      <c r="F5279" s="179"/>
      <c r="G5279" s="177"/>
      <c r="H5279" s="177"/>
      <c r="I5279" s="169">
        <f t="shared" si="738"/>
        <v>0</v>
      </c>
      <c r="J5279" s="149" t="str" cm="1">
        <f t="array" ref="J5279">IF(ISERROR(INDEX('Non Compliance input'!$H$5:$H$156,MATCH(1,(A5279='Non Compliance input'!$A$5:$A$156)*(F5279&gt;='Non Compliance input'!$D$5:$D$156)*(E5279&lt;'Non Compliance input'!$E$5:$E$156)*('Non Compliance input'!$H$5:$H$156="Yes"),0))
),"","Yes")</f>
        <v/>
      </c>
      <c r="K5279" s="149">
        <f t="shared" si="739"/>
        <v>0</v>
      </c>
      <c r="L5279" s="162">
        <f t="shared" si="740"/>
        <v>0</v>
      </c>
      <c r="M5279" s="162" t="str" cm="1">
        <f t="array" ref="M5279">IF(ISERROR(INDEX('Non Compliance input'!$I$5:$I$156,MATCH(1,(A5279='Non Compliance input'!$A$5:$A$156)*(E5279&gt;='Non Compliance input'!$D$5:$D$156)*(F5279&lt;='Non Compliance input'!$E$5:$E$156)*('Non Compliance input'!$I$5:$I$156="Yes"),0))
),"","Yes")</f>
        <v/>
      </c>
      <c r="N5279" s="149" t="str">
        <f>IF(VLOOKUP($A5279,HourEndingOutage!$B$3:$F$746,5,0)="Outage","Outage","")</f>
        <v/>
      </c>
      <c r="O5279" s="18">
        <f t="shared" si="741"/>
        <v>0</v>
      </c>
      <c r="P5279" s="18" t="str">
        <f t="shared" si="742"/>
        <v/>
      </c>
      <c r="Q5279" s="18">
        <f t="shared" si="743"/>
        <v>0</v>
      </c>
      <c r="R5279" s="118"/>
    </row>
    <row r="5280" spans="1:18" x14ac:dyDescent="0.25">
      <c r="A5280" s="25">
        <f t="shared" si="744"/>
        <v>587</v>
      </c>
      <c r="B5280" s="23">
        <f t="shared" si="745"/>
        <v>44586</v>
      </c>
      <c r="C5280" s="24">
        <v>11</v>
      </c>
      <c r="D5280" s="54" t="str">
        <f t="shared" si="737"/>
        <v>ASET</v>
      </c>
      <c r="E5280" s="178"/>
      <c r="F5280" s="179"/>
      <c r="G5280" s="177"/>
      <c r="H5280" s="177"/>
      <c r="I5280" s="169">
        <f t="shared" si="738"/>
        <v>0</v>
      </c>
      <c r="J5280" s="149" t="str" cm="1">
        <f t="array" ref="J5280">IF(ISERROR(INDEX('Non Compliance input'!$H$5:$H$156,MATCH(1,(A5280='Non Compliance input'!$A$5:$A$156)*(F5280&gt;='Non Compliance input'!$D$5:$D$156)*(E5280&lt;'Non Compliance input'!$E$5:$E$156)*('Non Compliance input'!$H$5:$H$156="Yes"),0))
),"","Yes")</f>
        <v/>
      </c>
      <c r="K5280" s="149">
        <f t="shared" si="739"/>
        <v>0</v>
      </c>
      <c r="L5280" s="162">
        <f t="shared" si="740"/>
        <v>0</v>
      </c>
      <c r="M5280" s="162" t="str" cm="1">
        <f t="array" ref="M5280">IF(ISERROR(INDEX('Non Compliance input'!$I$5:$I$156,MATCH(1,(A5280='Non Compliance input'!$A$5:$A$156)*(E5280&gt;='Non Compliance input'!$D$5:$D$156)*(F5280&lt;='Non Compliance input'!$E$5:$E$156)*('Non Compliance input'!$I$5:$I$156="Yes"),0))
),"","Yes")</f>
        <v/>
      </c>
      <c r="N5280" s="149" t="str">
        <f>IF(VLOOKUP($A5280,HourEndingOutage!$B$3:$F$746,5,0)="Outage","Outage","")</f>
        <v/>
      </c>
      <c r="O5280" s="18">
        <f t="shared" si="741"/>
        <v>0</v>
      </c>
      <c r="P5280" s="18" t="str">
        <f t="shared" si="742"/>
        <v/>
      </c>
      <c r="Q5280" s="18">
        <f t="shared" si="743"/>
        <v>0</v>
      </c>
      <c r="R5280" s="118"/>
    </row>
    <row r="5281" spans="1:18" x14ac:dyDescent="0.25">
      <c r="A5281" s="25">
        <f t="shared" si="744"/>
        <v>587</v>
      </c>
      <c r="B5281" s="23">
        <f t="shared" si="745"/>
        <v>44586</v>
      </c>
      <c r="C5281" s="24">
        <v>11</v>
      </c>
      <c r="D5281" s="54" t="str">
        <f t="shared" si="737"/>
        <v>ASET</v>
      </c>
      <c r="E5281" s="178"/>
      <c r="F5281" s="179"/>
      <c r="G5281" s="177"/>
      <c r="H5281" s="177"/>
      <c r="I5281" s="169">
        <f t="shared" si="738"/>
        <v>0</v>
      </c>
      <c r="J5281" s="149" t="str" cm="1">
        <f t="array" ref="J5281">IF(ISERROR(INDEX('Non Compliance input'!$H$5:$H$156,MATCH(1,(A5281='Non Compliance input'!$A$5:$A$156)*(F5281&gt;='Non Compliance input'!$D$5:$D$156)*(E5281&lt;'Non Compliance input'!$E$5:$E$156)*('Non Compliance input'!$H$5:$H$156="Yes"),0))
),"","Yes")</f>
        <v/>
      </c>
      <c r="K5281" s="149">
        <f t="shared" si="739"/>
        <v>0</v>
      </c>
      <c r="L5281" s="162">
        <f t="shared" si="740"/>
        <v>0</v>
      </c>
      <c r="M5281" s="162" t="str" cm="1">
        <f t="array" ref="M5281">IF(ISERROR(INDEX('Non Compliance input'!$I$5:$I$156,MATCH(1,(A5281='Non Compliance input'!$A$5:$A$156)*(E5281&gt;='Non Compliance input'!$D$5:$D$156)*(F5281&lt;='Non Compliance input'!$E$5:$E$156)*('Non Compliance input'!$I$5:$I$156="Yes"),0))
),"","Yes")</f>
        <v/>
      </c>
      <c r="N5281" s="149" t="str">
        <f>IF(VLOOKUP($A5281,HourEndingOutage!$B$3:$F$746,5,0)="Outage","Outage","")</f>
        <v/>
      </c>
      <c r="O5281" s="18">
        <f t="shared" si="741"/>
        <v>0</v>
      </c>
      <c r="P5281" s="18" t="str">
        <f t="shared" si="742"/>
        <v/>
      </c>
      <c r="Q5281" s="18">
        <f t="shared" si="743"/>
        <v>0</v>
      </c>
      <c r="R5281" s="118"/>
    </row>
    <row r="5282" spans="1:18" x14ac:dyDescent="0.25">
      <c r="A5282" s="25">
        <f t="shared" si="744"/>
        <v>587</v>
      </c>
      <c r="B5282" s="23">
        <f t="shared" si="745"/>
        <v>44586</v>
      </c>
      <c r="C5282" s="24">
        <v>11</v>
      </c>
      <c r="D5282" s="54" t="str">
        <f t="shared" si="737"/>
        <v>ASET</v>
      </c>
      <c r="E5282" s="178"/>
      <c r="F5282" s="179"/>
      <c r="G5282" s="177"/>
      <c r="H5282" s="177"/>
      <c r="I5282" s="169">
        <f t="shared" si="738"/>
        <v>0</v>
      </c>
      <c r="J5282" s="149" t="str" cm="1">
        <f t="array" ref="J5282">IF(ISERROR(INDEX('Non Compliance input'!$H$5:$H$156,MATCH(1,(A5282='Non Compliance input'!$A$5:$A$156)*(F5282&gt;='Non Compliance input'!$D$5:$D$156)*(E5282&lt;'Non Compliance input'!$E$5:$E$156)*('Non Compliance input'!$H$5:$H$156="Yes"),0))
),"","Yes")</f>
        <v/>
      </c>
      <c r="K5282" s="149">
        <f t="shared" si="739"/>
        <v>0</v>
      </c>
      <c r="L5282" s="162">
        <f t="shared" si="740"/>
        <v>0</v>
      </c>
      <c r="M5282" s="162" t="str" cm="1">
        <f t="array" ref="M5282">IF(ISERROR(INDEX('Non Compliance input'!$I$5:$I$156,MATCH(1,(A5282='Non Compliance input'!$A$5:$A$156)*(E5282&gt;='Non Compliance input'!$D$5:$D$156)*(F5282&lt;='Non Compliance input'!$E$5:$E$156)*('Non Compliance input'!$I$5:$I$156="Yes"),0))
),"","Yes")</f>
        <v/>
      </c>
      <c r="N5282" s="149" t="str">
        <f>IF(VLOOKUP($A5282,HourEndingOutage!$B$3:$F$746,5,0)="Outage","Outage","")</f>
        <v/>
      </c>
      <c r="O5282" s="18">
        <f t="shared" si="741"/>
        <v>0</v>
      </c>
      <c r="P5282" s="18" t="str">
        <f t="shared" si="742"/>
        <v/>
      </c>
      <c r="Q5282" s="18">
        <f t="shared" si="743"/>
        <v>0</v>
      </c>
      <c r="R5282" s="118"/>
    </row>
    <row r="5283" spans="1:18" x14ac:dyDescent="0.25">
      <c r="A5283" s="25">
        <f t="shared" si="744"/>
        <v>587</v>
      </c>
      <c r="B5283" s="23">
        <f t="shared" si="745"/>
        <v>44586</v>
      </c>
      <c r="C5283" s="24">
        <v>11</v>
      </c>
      <c r="D5283" s="54" t="str">
        <f t="shared" si="737"/>
        <v>ASET</v>
      </c>
      <c r="E5283" s="178"/>
      <c r="F5283" s="179"/>
      <c r="G5283" s="177"/>
      <c r="H5283" s="177"/>
      <c r="I5283" s="169">
        <f t="shared" si="738"/>
        <v>0</v>
      </c>
      <c r="J5283" s="149" t="str" cm="1">
        <f t="array" ref="J5283">IF(ISERROR(INDEX('Non Compliance input'!$H$5:$H$156,MATCH(1,(A5283='Non Compliance input'!$A$5:$A$156)*(F5283&gt;='Non Compliance input'!$D$5:$D$156)*(E5283&lt;'Non Compliance input'!$E$5:$E$156)*('Non Compliance input'!$H$5:$H$156="Yes"),0))
),"","Yes")</f>
        <v/>
      </c>
      <c r="K5283" s="149">
        <f t="shared" si="739"/>
        <v>0</v>
      </c>
      <c r="L5283" s="162">
        <f t="shared" si="740"/>
        <v>0</v>
      </c>
      <c r="M5283" s="162" t="str" cm="1">
        <f t="array" ref="M5283">IF(ISERROR(INDEX('Non Compliance input'!$I$5:$I$156,MATCH(1,(A5283='Non Compliance input'!$A$5:$A$156)*(E5283&gt;='Non Compliance input'!$D$5:$D$156)*(F5283&lt;='Non Compliance input'!$E$5:$E$156)*('Non Compliance input'!$I$5:$I$156="Yes"),0))
),"","Yes")</f>
        <v/>
      </c>
      <c r="N5283" s="149" t="str">
        <f>IF(VLOOKUP($A5283,HourEndingOutage!$B$3:$F$746,5,0)="Outage","Outage","")</f>
        <v/>
      </c>
      <c r="O5283" s="18">
        <f t="shared" si="741"/>
        <v>0</v>
      </c>
      <c r="P5283" s="18" t="str">
        <f t="shared" si="742"/>
        <v/>
      </c>
      <c r="Q5283" s="18">
        <f t="shared" si="743"/>
        <v>0</v>
      </c>
      <c r="R5283" s="118"/>
    </row>
    <row r="5284" spans="1:18" x14ac:dyDescent="0.25">
      <c r="A5284" s="25">
        <f t="shared" si="744"/>
        <v>587</v>
      </c>
      <c r="B5284" s="23">
        <f t="shared" si="745"/>
        <v>44586</v>
      </c>
      <c r="C5284" s="24">
        <v>11</v>
      </c>
      <c r="D5284" s="54" t="str">
        <f t="shared" si="737"/>
        <v>ASET</v>
      </c>
      <c r="E5284" s="178"/>
      <c r="F5284" s="179"/>
      <c r="G5284" s="177"/>
      <c r="H5284" s="177"/>
      <c r="I5284" s="169">
        <f t="shared" si="738"/>
        <v>0</v>
      </c>
      <c r="J5284" s="149" t="str" cm="1">
        <f t="array" ref="J5284">IF(ISERROR(INDEX('Non Compliance input'!$H$5:$H$156,MATCH(1,(A5284='Non Compliance input'!$A$5:$A$156)*(F5284&gt;='Non Compliance input'!$D$5:$D$156)*(E5284&lt;'Non Compliance input'!$E$5:$E$156)*('Non Compliance input'!$H$5:$H$156="Yes"),0))
),"","Yes")</f>
        <v/>
      </c>
      <c r="K5284" s="149">
        <f t="shared" si="739"/>
        <v>0</v>
      </c>
      <c r="L5284" s="162">
        <f t="shared" si="740"/>
        <v>0</v>
      </c>
      <c r="M5284" s="162" t="str" cm="1">
        <f t="array" ref="M5284">IF(ISERROR(INDEX('Non Compliance input'!$I$5:$I$156,MATCH(1,(A5284='Non Compliance input'!$A$5:$A$156)*(E5284&gt;='Non Compliance input'!$D$5:$D$156)*(F5284&lt;='Non Compliance input'!$E$5:$E$156)*('Non Compliance input'!$I$5:$I$156="Yes"),0))
),"","Yes")</f>
        <v/>
      </c>
      <c r="N5284" s="149" t="str">
        <f>IF(VLOOKUP($A5284,HourEndingOutage!$B$3:$F$746,5,0)="Outage","Outage","")</f>
        <v/>
      </c>
      <c r="O5284" s="18">
        <f t="shared" si="741"/>
        <v>0</v>
      </c>
      <c r="P5284" s="18" t="str">
        <f t="shared" si="742"/>
        <v/>
      </c>
      <c r="Q5284" s="18">
        <f t="shared" si="743"/>
        <v>0</v>
      </c>
      <c r="R5284" s="118"/>
    </row>
    <row r="5285" spans="1:18" x14ac:dyDescent="0.25">
      <c r="A5285" s="25">
        <f t="shared" si="744"/>
        <v>587</v>
      </c>
      <c r="B5285" s="23">
        <f t="shared" si="745"/>
        <v>44586</v>
      </c>
      <c r="C5285" s="24">
        <v>11</v>
      </c>
      <c r="D5285" s="54" t="str">
        <f t="shared" si="737"/>
        <v>ASET</v>
      </c>
      <c r="E5285" s="178"/>
      <c r="F5285" s="179"/>
      <c r="G5285" s="177"/>
      <c r="H5285" s="177"/>
      <c r="I5285" s="169">
        <f t="shared" si="738"/>
        <v>0</v>
      </c>
      <c r="J5285" s="149" t="str" cm="1">
        <f t="array" ref="J5285">IF(ISERROR(INDEX('Non Compliance input'!$H$5:$H$156,MATCH(1,(A5285='Non Compliance input'!$A$5:$A$156)*(F5285&gt;='Non Compliance input'!$D$5:$D$156)*(E5285&lt;'Non Compliance input'!$E$5:$E$156)*('Non Compliance input'!$H$5:$H$156="Yes"),0))
),"","Yes")</f>
        <v/>
      </c>
      <c r="K5285" s="149">
        <f t="shared" si="739"/>
        <v>0</v>
      </c>
      <c r="L5285" s="162">
        <f t="shared" si="740"/>
        <v>0</v>
      </c>
      <c r="M5285" s="162" t="str" cm="1">
        <f t="array" ref="M5285">IF(ISERROR(INDEX('Non Compliance input'!$I$5:$I$156,MATCH(1,(A5285='Non Compliance input'!$A$5:$A$156)*(E5285&gt;='Non Compliance input'!$D$5:$D$156)*(F5285&lt;='Non Compliance input'!$E$5:$E$156)*('Non Compliance input'!$I$5:$I$156="Yes"),0))
),"","Yes")</f>
        <v/>
      </c>
      <c r="N5285" s="149" t="str">
        <f>IF(VLOOKUP($A5285,HourEndingOutage!$B$3:$F$746,5,0)="Outage","Outage","")</f>
        <v/>
      </c>
      <c r="O5285" s="18">
        <f t="shared" si="741"/>
        <v>0</v>
      </c>
      <c r="P5285" s="18" t="str">
        <f t="shared" si="742"/>
        <v/>
      </c>
      <c r="Q5285" s="18">
        <f t="shared" si="743"/>
        <v>0</v>
      </c>
      <c r="R5285" s="118"/>
    </row>
    <row r="5286" spans="1:18" x14ac:dyDescent="0.25">
      <c r="A5286" s="25">
        <f t="shared" si="744"/>
        <v>588</v>
      </c>
      <c r="B5286" s="23">
        <f t="shared" si="745"/>
        <v>44586</v>
      </c>
      <c r="C5286" s="24">
        <v>12</v>
      </c>
      <c r="D5286" s="54" t="str">
        <f t="shared" si="737"/>
        <v>ASET</v>
      </c>
      <c r="E5286" s="178"/>
      <c r="F5286" s="179"/>
      <c r="G5286" s="177"/>
      <c r="H5286" s="177"/>
      <c r="I5286" s="169">
        <f t="shared" si="738"/>
        <v>0</v>
      </c>
      <c r="J5286" s="149" t="str" cm="1">
        <f t="array" ref="J5286">IF(ISERROR(INDEX('Non Compliance input'!$H$5:$H$156,MATCH(1,(A5286='Non Compliance input'!$A$5:$A$156)*(F5286&gt;='Non Compliance input'!$D$5:$D$156)*(E5286&lt;'Non Compliance input'!$E$5:$E$156)*('Non Compliance input'!$H$5:$H$156="Yes"),0))
),"","Yes")</f>
        <v/>
      </c>
      <c r="K5286" s="149">
        <f t="shared" si="739"/>
        <v>0</v>
      </c>
      <c r="L5286" s="162">
        <f t="shared" si="740"/>
        <v>0</v>
      </c>
      <c r="M5286" s="162" t="str" cm="1">
        <f t="array" ref="M5286">IF(ISERROR(INDEX('Non Compliance input'!$I$5:$I$156,MATCH(1,(A5286='Non Compliance input'!$A$5:$A$156)*(E5286&gt;='Non Compliance input'!$D$5:$D$156)*(F5286&lt;='Non Compliance input'!$E$5:$E$156)*('Non Compliance input'!$I$5:$I$156="Yes"),0))
),"","Yes")</f>
        <v/>
      </c>
      <c r="N5286" s="149" t="str">
        <f>IF(VLOOKUP($A5286,HourEndingOutage!$B$3:$F$746,5,0)="Outage","Outage","")</f>
        <v/>
      </c>
      <c r="O5286" s="18">
        <f t="shared" si="741"/>
        <v>0</v>
      </c>
      <c r="P5286" s="18" t="str">
        <f t="shared" si="742"/>
        <v/>
      </c>
      <c r="Q5286" s="18">
        <f t="shared" si="743"/>
        <v>0</v>
      </c>
      <c r="R5286" s="118"/>
    </row>
    <row r="5287" spans="1:18" x14ac:dyDescent="0.25">
      <c r="A5287" s="25">
        <f t="shared" si="744"/>
        <v>588</v>
      </c>
      <c r="B5287" s="23">
        <f t="shared" si="745"/>
        <v>44586</v>
      </c>
      <c r="C5287" s="24">
        <v>12</v>
      </c>
      <c r="D5287" s="54" t="str">
        <f t="shared" si="737"/>
        <v>ASET</v>
      </c>
      <c r="E5287" s="178"/>
      <c r="F5287" s="179"/>
      <c r="G5287" s="177"/>
      <c r="H5287" s="177"/>
      <c r="I5287" s="169">
        <f t="shared" si="738"/>
        <v>0</v>
      </c>
      <c r="J5287" s="149" t="str" cm="1">
        <f t="array" ref="J5287">IF(ISERROR(INDEX('Non Compliance input'!$H$5:$H$156,MATCH(1,(A5287='Non Compliance input'!$A$5:$A$156)*(F5287&gt;='Non Compliance input'!$D$5:$D$156)*(E5287&lt;'Non Compliance input'!$E$5:$E$156)*('Non Compliance input'!$H$5:$H$156="Yes"),0))
),"","Yes")</f>
        <v/>
      </c>
      <c r="K5287" s="149">
        <f t="shared" si="739"/>
        <v>0</v>
      </c>
      <c r="L5287" s="162">
        <f t="shared" si="740"/>
        <v>0</v>
      </c>
      <c r="M5287" s="162" t="str" cm="1">
        <f t="array" ref="M5287">IF(ISERROR(INDEX('Non Compliance input'!$I$5:$I$156,MATCH(1,(A5287='Non Compliance input'!$A$5:$A$156)*(E5287&gt;='Non Compliance input'!$D$5:$D$156)*(F5287&lt;='Non Compliance input'!$E$5:$E$156)*('Non Compliance input'!$I$5:$I$156="Yes"),0))
),"","Yes")</f>
        <v/>
      </c>
      <c r="N5287" s="149" t="str">
        <f>IF(VLOOKUP($A5287,HourEndingOutage!$B$3:$F$746,5,0)="Outage","Outage","")</f>
        <v/>
      </c>
      <c r="O5287" s="18">
        <f t="shared" si="741"/>
        <v>0</v>
      </c>
      <c r="P5287" s="18" t="str">
        <f t="shared" si="742"/>
        <v/>
      </c>
      <c r="Q5287" s="18">
        <f t="shared" si="743"/>
        <v>0</v>
      </c>
      <c r="R5287" s="118"/>
    </row>
    <row r="5288" spans="1:18" x14ac:dyDescent="0.25">
      <c r="A5288" s="25">
        <f t="shared" si="744"/>
        <v>588</v>
      </c>
      <c r="B5288" s="23">
        <f t="shared" si="745"/>
        <v>44586</v>
      </c>
      <c r="C5288" s="24">
        <v>12</v>
      </c>
      <c r="D5288" s="54" t="str">
        <f t="shared" si="737"/>
        <v>ASET</v>
      </c>
      <c r="E5288" s="178"/>
      <c r="F5288" s="179"/>
      <c r="G5288" s="177"/>
      <c r="H5288" s="177"/>
      <c r="I5288" s="169">
        <f t="shared" si="738"/>
        <v>0</v>
      </c>
      <c r="J5288" s="149" t="str" cm="1">
        <f t="array" ref="J5288">IF(ISERROR(INDEX('Non Compliance input'!$H$5:$H$156,MATCH(1,(A5288='Non Compliance input'!$A$5:$A$156)*(F5288&gt;='Non Compliance input'!$D$5:$D$156)*(E5288&lt;'Non Compliance input'!$E$5:$E$156)*('Non Compliance input'!$H$5:$H$156="Yes"),0))
),"","Yes")</f>
        <v/>
      </c>
      <c r="K5288" s="149">
        <f t="shared" si="739"/>
        <v>0</v>
      </c>
      <c r="L5288" s="162">
        <f t="shared" si="740"/>
        <v>0</v>
      </c>
      <c r="M5288" s="162" t="str" cm="1">
        <f t="array" ref="M5288">IF(ISERROR(INDEX('Non Compliance input'!$I$5:$I$156,MATCH(1,(A5288='Non Compliance input'!$A$5:$A$156)*(E5288&gt;='Non Compliance input'!$D$5:$D$156)*(F5288&lt;='Non Compliance input'!$E$5:$E$156)*('Non Compliance input'!$I$5:$I$156="Yes"),0))
),"","Yes")</f>
        <v/>
      </c>
      <c r="N5288" s="149" t="str">
        <f>IF(VLOOKUP($A5288,HourEndingOutage!$B$3:$F$746,5,0)="Outage","Outage","")</f>
        <v/>
      </c>
      <c r="O5288" s="18">
        <f t="shared" si="741"/>
        <v>0</v>
      </c>
      <c r="P5288" s="18" t="str">
        <f t="shared" si="742"/>
        <v/>
      </c>
      <c r="Q5288" s="18">
        <f t="shared" si="743"/>
        <v>0</v>
      </c>
      <c r="R5288" s="118"/>
    </row>
    <row r="5289" spans="1:18" x14ac:dyDescent="0.25">
      <c r="A5289" s="25">
        <f t="shared" si="744"/>
        <v>588</v>
      </c>
      <c r="B5289" s="23">
        <f t="shared" si="745"/>
        <v>44586</v>
      </c>
      <c r="C5289" s="24">
        <v>12</v>
      </c>
      <c r="D5289" s="54" t="str">
        <f t="shared" si="737"/>
        <v>ASET</v>
      </c>
      <c r="E5289" s="178"/>
      <c r="F5289" s="179"/>
      <c r="G5289" s="177"/>
      <c r="H5289" s="177"/>
      <c r="I5289" s="169">
        <f t="shared" si="738"/>
        <v>0</v>
      </c>
      <c r="J5289" s="149" t="str" cm="1">
        <f t="array" ref="J5289">IF(ISERROR(INDEX('Non Compliance input'!$H$5:$H$156,MATCH(1,(A5289='Non Compliance input'!$A$5:$A$156)*(F5289&gt;='Non Compliance input'!$D$5:$D$156)*(E5289&lt;'Non Compliance input'!$E$5:$E$156)*('Non Compliance input'!$H$5:$H$156="Yes"),0))
),"","Yes")</f>
        <v/>
      </c>
      <c r="K5289" s="149">
        <f t="shared" si="739"/>
        <v>0</v>
      </c>
      <c r="L5289" s="162">
        <f t="shared" si="740"/>
        <v>0</v>
      </c>
      <c r="M5289" s="162" t="str" cm="1">
        <f t="array" ref="M5289">IF(ISERROR(INDEX('Non Compliance input'!$I$5:$I$156,MATCH(1,(A5289='Non Compliance input'!$A$5:$A$156)*(E5289&gt;='Non Compliance input'!$D$5:$D$156)*(F5289&lt;='Non Compliance input'!$E$5:$E$156)*('Non Compliance input'!$I$5:$I$156="Yes"),0))
),"","Yes")</f>
        <v/>
      </c>
      <c r="N5289" s="149" t="str">
        <f>IF(VLOOKUP($A5289,HourEndingOutage!$B$3:$F$746,5,0)="Outage","Outage","")</f>
        <v/>
      </c>
      <c r="O5289" s="18">
        <f t="shared" si="741"/>
        <v>0</v>
      </c>
      <c r="P5289" s="18" t="str">
        <f t="shared" si="742"/>
        <v/>
      </c>
      <c r="Q5289" s="18">
        <f t="shared" si="743"/>
        <v>0</v>
      </c>
      <c r="R5289" s="118"/>
    </row>
    <row r="5290" spans="1:18" x14ac:dyDescent="0.25">
      <c r="A5290" s="25">
        <f t="shared" si="744"/>
        <v>588</v>
      </c>
      <c r="B5290" s="23">
        <f t="shared" si="745"/>
        <v>44586</v>
      </c>
      <c r="C5290" s="24">
        <v>12</v>
      </c>
      <c r="D5290" s="54" t="str">
        <f t="shared" si="737"/>
        <v>ASET</v>
      </c>
      <c r="E5290" s="178"/>
      <c r="F5290" s="179"/>
      <c r="G5290" s="177"/>
      <c r="H5290" s="177"/>
      <c r="I5290" s="169">
        <f t="shared" si="738"/>
        <v>0</v>
      </c>
      <c r="J5290" s="149" t="str" cm="1">
        <f t="array" ref="J5290">IF(ISERROR(INDEX('Non Compliance input'!$H$5:$H$156,MATCH(1,(A5290='Non Compliance input'!$A$5:$A$156)*(F5290&gt;='Non Compliance input'!$D$5:$D$156)*(E5290&lt;'Non Compliance input'!$E$5:$E$156)*('Non Compliance input'!$H$5:$H$156="Yes"),0))
),"","Yes")</f>
        <v/>
      </c>
      <c r="K5290" s="149">
        <f t="shared" si="739"/>
        <v>0</v>
      </c>
      <c r="L5290" s="162">
        <f t="shared" si="740"/>
        <v>0</v>
      </c>
      <c r="M5290" s="162" t="str" cm="1">
        <f t="array" ref="M5290">IF(ISERROR(INDEX('Non Compliance input'!$I$5:$I$156,MATCH(1,(A5290='Non Compliance input'!$A$5:$A$156)*(E5290&gt;='Non Compliance input'!$D$5:$D$156)*(F5290&lt;='Non Compliance input'!$E$5:$E$156)*('Non Compliance input'!$I$5:$I$156="Yes"),0))
),"","Yes")</f>
        <v/>
      </c>
      <c r="N5290" s="149" t="str">
        <f>IF(VLOOKUP($A5290,HourEndingOutage!$B$3:$F$746,5,0)="Outage","Outage","")</f>
        <v/>
      </c>
      <c r="O5290" s="18">
        <f t="shared" si="741"/>
        <v>0</v>
      </c>
      <c r="P5290" s="18" t="str">
        <f t="shared" si="742"/>
        <v/>
      </c>
      <c r="Q5290" s="18">
        <f t="shared" si="743"/>
        <v>0</v>
      </c>
      <c r="R5290" s="118"/>
    </row>
    <row r="5291" spans="1:18" x14ac:dyDescent="0.25">
      <c r="A5291" s="25">
        <f t="shared" si="744"/>
        <v>588</v>
      </c>
      <c r="B5291" s="23">
        <f t="shared" si="745"/>
        <v>44586</v>
      </c>
      <c r="C5291" s="24">
        <v>12</v>
      </c>
      <c r="D5291" s="54" t="str">
        <f t="shared" si="737"/>
        <v>ASET</v>
      </c>
      <c r="E5291" s="178"/>
      <c r="F5291" s="179"/>
      <c r="G5291" s="177"/>
      <c r="H5291" s="177"/>
      <c r="I5291" s="169">
        <f t="shared" si="738"/>
        <v>0</v>
      </c>
      <c r="J5291" s="149" t="str" cm="1">
        <f t="array" ref="J5291">IF(ISERROR(INDEX('Non Compliance input'!$H$5:$H$156,MATCH(1,(A5291='Non Compliance input'!$A$5:$A$156)*(F5291&gt;='Non Compliance input'!$D$5:$D$156)*(E5291&lt;'Non Compliance input'!$E$5:$E$156)*('Non Compliance input'!$H$5:$H$156="Yes"),0))
),"","Yes")</f>
        <v/>
      </c>
      <c r="K5291" s="149">
        <f t="shared" si="739"/>
        <v>0</v>
      </c>
      <c r="L5291" s="162">
        <f t="shared" si="740"/>
        <v>0</v>
      </c>
      <c r="M5291" s="162" t="str" cm="1">
        <f t="array" ref="M5291">IF(ISERROR(INDEX('Non Compliance input'!$I$5:$I$156,MATCH(1,(A5291='Non Compliance input'!$A$5:$A$156)*(E5291&gt;='Non Compliance input'!$D$5:$D$156)*(F5291&lt;='Non Compliance input'!$E$5:$E$156)*('Non Compliance input'!$I$5:$I$156="Yes"),0))
),"","Yes")</f>
        <v/>
      </c>
      <c r="N5291" s="149" t="str">
        <f>IF(VLOOKUP($A5291,HourEndingOutage!$B$3:$F$746,5,0)="Outage","Outage","")</f>
        <v/>
      </c>
      <c r="O5291" s="18">
        <f t="shared" si="741"/>
        <v>0</v>
      </c>
      <c r="P5291" s="18" t="str">
        <f t="shared" si="742"/>
        <v/>
      </c>
      <c r="Q5291" s="18">
        <f t="shared" si="743"/>
        <v>0</v>
      </c>
      <c r="R5291" s="118"/>
    </row>
    <row r="5292" spans="1:18" x14ac:dyDescent="0.25">
      <c r="A5292" s="25">
        <f t="shared" si="744"/>
        <v>588</v>
      </c>
      <c r="B5292" s="23">
        <f t="shared" si="745"/>
        <v>44586</v>
      </c>
      <c r="C5292" s="24">
        <v>12</v>
      </c>
      <c r="D5292" s="54" t="str">
        <f t="shared" si="737"/>
        <v>ASET</v>
      </c>
      <c r="E5292" s="178"/>
      <c r="F5292" s="179"/>
      <c r="G5292" s="177"/>
      <c r="H5292" s="177"/>
      <c r="I5292" s="169">
        <f t="shared" si="738"/>
        <v>0</v>
      </c>
      <c r="J5292" s="149" t="str" cm="1">
        <f t="array" ref="J5292">IF(ISERROR(INDEX('Non Compliance input'!$H$5:$H$156,MATCH(1,(A5292='Non Compliance input'!$A$5:$A$156)*(F5292&gt;='Non Compliance input'!$D$5:$D$156)*(E5292&lt;'Non Compliance input'!$E$5:$E$156)*('Non Compliance input'!$H$5:$H$156="Yes"),0))
),"","Yes")</f>
        <v/>
      </c>
      <c r="K5292" s="149">
        <f t="shared" si="739"/>
        <v>0</v>
      </c>
      <c r="L5292" s="162">
        <f t="shared" si="740"/>
        <v>0</v>
      </c>
      <c r="M5292" s="162" t="str" cm="1">
        <f t="array" ref="M5292">IF(ISERROR(INDEX('Non Compliance input'!$I$5:$I$156,MATCH(1,(A5292='Non Compliance input'!$A$5:$A$156)*(E5292&gt;='Non Compliance input'!$D$5:$D$156)*(F5292&lt;='Non Compliance input'!$E$5:$E$156)*('Non Compliance input'!$I$5:$I$156="Yes"),0))
),"","Yes")</f>
        <v/>
      </c>
      <c r="N5292" s="149" t="str">
        <f>IF(VLOOKUP($A5292,HourEndingOutage!$B$3:$F$746,5,0)="Outage","Outage","")</f>
        <v/>
      </c>
      <c r="O5292" s="18">
        <f t="shared" si="741"/>
        <v>0</v>
      </c>
      <c r="P5292" s="18" t="str">
        <f t="shared" si="742"/>
        <v/>
      </c>
      <c r="Q5292" s="18">
        <f t="shared" si="743"/>
        <v>0</v>
      </c>
      <c r="R5292" s="118"/>
    </row>
    <row r="5293" spans="1:18" x14ac:dyDescent="0.25">
      <c r="A5293" s="25">
        <f t="shared" si="744"/>
        <v>588</v>
      </c>
      <c r="B5293" s="23">
        <f t="shared" si="745"/>
        <v>44586</v>
      </c>
      <c r="C5293" s="24">
        <v>12</v>
      </c>
      <c r="D5293" s="54" t="str">
        <f t="shared" si="737"/>
        <v>ASET</v>
      </c>
      <c r="E5293" s="178"/>
      <c r="F5293" s="179"/>
      <c r="G5293" s="177"/>
      <c r="H5293" s="177"/>
      <c r="I5293" s="169">
        <f t="shared" si="738"/>
        <v>0</v>
      </c>
      <c r="J5293" s="149" t="str" cm="1">
        <f t="array" ref="J5293">IF(ISERROR(INDEX('Non Compliance input'!$H$5:$H$156,MATCH(1,(A5293='Non Compliance input'!$A$5:$A$156)*(F5293&gt;='Non Compliance input'!$D$5:$D$156)*(E5293&lt;'Non Compliance input'!$E$5:$E$156)*('Non Compliance input'!$H$5:$H$156="Yes"),0))
),"","Yes")</f>
        <v/>
      </c>
      <c r="K5293" s="149">
        <f t="shared" si="739"/>
        <v>0</v>
      </c>
      <c r="L5293" s="162">
        <f t="shared" si="740"/>
        <v>0</v>
      </c>
      <c r="M5293" s="162" t="str" cm="1">
        <f t="array" ref="M5293">IF(ISERROR(INDEX('Non Compliance input'!$I$5:$I$156,MATCH(1,(A5293='Non Compliance input'!$A$5:$A$156)*(E5293&gt;='Non Compliance input'!$D$5:$D$156)*(F5293&lt;='Non Compliance input'!$E$5:$E$156)*('Non Compliance input'!$I$5:$I$156="Yes"),0))
),"","Yes")</f>
        <v/>
      </c>
      <c r="N5293" s="149" t="str">
        <f>IF(VLOOKUP($A5293,HourEndingOutage!$B$3:$F$746,5,0)="Outage","Outage","")</f>
        <v/>
      </c>
      <c r="O5293" s="18">
        <f t="shared" si="741"/>
        <v>0</v>
      </c>
      <c r="P5293" s="18" t="str">
        <f t="shared" si="742"/>
        <v/>
      </c>
      <c r="Q5293" s="18">
        <f t="shared" si="743"/>
        <v>0</v>
      </c>
      <c r="R5293" s="118"/>
    </row>
    <row r="5294" spans="1:18" x14ac:dyDescent="0.25">
      <c r="A5294" s="25">
        <f t="shared" si="744"/>
        <v>588</v>
      </c>
      <c r="B5294" s="23">
        <f t="shared" si="745"/>
        <v>44586</v>
      </c>
      <c r="C5294" s="24">
        <v>12</v>
      </c>
      <c r="D5294" s="54" t="str">
        <f t="shared" si="737"/>
        <v>ASET</v>
      </c>
      <c r="E5294" s="178"/>
      <c r="F5294" s="179"/>
      <c r="G5294" s="177"/>
      <c r="H5294" s="177"/>
      <c r="I5294" s="169">
        <f t="shared" si="738"/>
        <v>0</v>
      </c>
      <c r="J5294" s="149" t="str" cm="1">
        <f t="array" ref="J5294">IF(ISERROR(INDEX('Non Compliance input'!$H$5:$H$156,MATCH(1,(A5294='Non Compliance input'!$A$5:$A$156)*(F5294&gt;='Non Compliance input'!$D$5:$D$156)*(E5294&lt;'Non Compliance input'!$E$5:$E$156)*('Non Compliance input'!$H$5:$H$156="Yes"),0))
),"","Yes")</f>
        <v/>
      </c>
      <c r="K5294" s="149">
        <f t="shared" si="739"/>
        <v>0</v>
      </c>
      <c r="L5294" s="162">
        <f t="shared" si="740"/>
        <v>0</v>
      </c>
      <c r="M5294" s="162" t="str" cm="1">
        <f t="array" ref="M5294">IF(ISERROR(INDEX('Non Compliance input'!$I$5:$I$156,MATCH(1,(A5294='Non Compliance input'!$A$5:$A$156)*(E5294&gt;='Non Compliance input'!$D$5:$D$156)*(F5294&lt;='Non Compliance input'!$E$5:$E$156)*('Non Compliance input'!$I$5:$I$156="Yes"),0))
),"","Yes")</f>
        <v/>
      </c>
      <c r="N5294" s="149" t="str">
        <f>IF(VLOOKUP($A5294,HourEndingOutage!$B$3:$F$746,5,0)="Outage","Outage","")</f>
        <v/>
      </c>
      <c r="O5294" s="18">
        <f t="shared" si="741"/>
        <v>0</v>
      </c>
      <c r="P5294" s="18" t="str">
        <f t="shared" si="742"/>
        <v/>
      </c>
      <c r="Q5294" s="18">
        <f t="shared" si="743"/>
        <v>0</v>
      </c>
      <c r="R5294" s="118"/>
    </row>
    <row r="5295" spans="1:18" x14ac:dyDescent="0.25">
      <c r="A5295" s="25">
        <f t="shared" si="744"/>
        <v>589</v>
      </c>
      <c r="B5295" s="23">
        <f t="shared" si="745"/>
        <v>44586</v>
      </c>
      <c r="C5295" s="24">
        <v>13</v>
      </c>
      <c r="D5295" s="54" t="str">
        <f t="shared" si="737"/>
        <v>ASET</v>
      </c>
      <c r="E5295" s="178"/>
      <c r="F5295" s="179"/>
      <c r="G5295" s="177"/>
      <c r="H5295" s="177"/>
      <c r="I5295" s="169">
        <f t="shared" si="738"/>
        <v>0</v>
      </c>
      <c r="J5295" s="149" t="str" cm="1">
        <f t="array" ref="J5295">IF(ISERROR(INDEX('Non Compliance input'!$H$5:$H$156,MATCH(1,(A5295='Non Compliance input'!$A$5:$A$156)*(F5295&gt;='Non Compliance input'!$D$5:$D$156)*(E5295&lt;'Non Compliance input'!$E$5:$E$156)*('Non Compliance input'!$H$5:$H$156="Yes"),0))
),"","Yes")</f>
        <v/>
      </c>
      <c r="K5295" s="149">
        <f t="shared" si="739"/>
        <v>0</v>
      </c>
      <c r="L5295" s="162">
        <f t="shared" si="740"/>
        <v>0</v>
      </c>
      <c r="M5295" s="162" t="str" cm="1">
        <f t="array" ref="M5295">IF(ISERROR(INDEX('Non Compliance input'!$I$5:$I$156,MATCH(1,(A5295='Non Compliance input'!$A$5:$A$156)*(E5295&gt;='Non Compliance input'!$D$5:$D$156)*(F5295&lt;='Non Compliance input'!$E$5:$E$156)*('Non Compliance input'!$I$5:$I$156="Yes"),0))
),"","Yes")</f>
        <v/>
      </c>
      <c r="N5295" s="149" t="str">
        <f>IF(VLOOKUP($A5295,HourEndingOutage!$B$3:$F$746,5,0)="Outage","Outage","")</f>
        <v/>
      </c>
      <c r="O5295" s="18">
        <f t="shared" si="741"/>
        <v>0</v>
      </c>
      <c r="P5295" s="18" t="str">
        <f t="shared" si="742"/>
        <v/>
      </c>
      <c r="Q5295" s="18">
        <f t="shared" si="743"/>
        <v>0</v>
      </c>
      <c r="R5295" s="118"/>
    </row>
    <row r="5296" spans="1:18" x14ac:dyDescent="0.25">
      <c r="A5296" s="25">
        <f t="shared" si="744"/>
        <v>589</v>
      </c>
      <c r="B5296" s="23">
        <f t="shared" si="745"/>
        <v>44586</v>
      </c>
      <c r="C5296" s="24">
        <v>13</v>
      </c>
      <c r="D5296" s="54" t="str">
        <f t="shared" si="737"/>
        <v>ASET</v>
      </c>
      <c r="E5296" s="178"/>
      <c r="F5296" s="179"/>
      <c r="G5296" s="177"/>
      <c r="H5296" s="177"/>
      <c r="I5296" s="169">
        <f t="shared" si="738"/>
        <v>0</v>
      </c>
      <c r="J5296" s="149" t="str" cm="1">
        <f t="array" ref="J5296">IF(ISERROR(INDEX('Non Compliance input'!$H$5:$H$156,MATCH(1,(A5296='Non Compliance input'!$A$5:$A$156)*(F5296&gt;='Non Compliance input'!$D$5:$D$156)*(E5296&lt;'Non Compliance input'!$E$5:$E$156)*('Non Compliance input'!$H$5:$H$156="Yes"),0))
),"","Yes")</f>
        <v/>
      </c>
      <c r="K5296" s="149">
        <f t="shared" si="739"/>
        <v>0</v>
      </c>
      <c r="L5296" s="162">
        <f t="shared" si="740"/>
        <v>0</v>
      </c>
      <c r="M5296" s="162" t="str" cm="1">
        <f t="array" ref="M5296">IF(ISERROR(INDEX('Non Compliance input'!$I$5:$I$156,MATCH(1,(A5296='Non Compliance input'!$A$5:$A$156)*(E5296&gt;='Non Compliance input'!$D$5:$D$156)*(F5296&lt;='Non Compliance input'!$E$5:$E$156)*('Non Compliance input'!$I$5:$I$156="Yes"),0))
),"","Yes")</f>
        <v/>
      </c>
      <c r="N5296" s="149" t="str">
        <f>IF(VLOOKUP($A5296,HourEndingOutage!$B$3:$F$746,5,0)="Outage","Outage","")</f>
        <v/>
      </c>
      <c r="O5296" s="18">
        <f t="shared" si="741"/>
        <v>0</v>
      </c>
      <c r="P5296" s="18" t="str">
        <f t="shared" si="742"/>
        <v/>
      </c>
      <c r="Q5296" s="18">
        <f t="shared" si="743"/>
        <v>0</v>
      </c>
      <c r="R5296" s="118"/>
    </row>
    <row r="5297" spans="1:18" x14ac:dyDescent="0.25">
      <c r="A5297" s="25">
        <f t="shared" si="744"/>
        <v>589</v>
      </c>
      <c r="B5297" s="23">
        <f t="shared" si="745"/>
        <v>44586</v>
      </c>
      <c r="C5297" s="24">
        <v>13</v>
      </c>
      <c r="D5297" s="54" t="str">
        <f t="shared" si="737"/>
        <v>ASET</v>
      </c>
      <c r="E5297" s="178"/>
      <c r="F5297" s="179"/>
      <c r="G5297" s="177"/>
      <c r="H5297" s="177"/>
      <c r="I5297" s="169">
        <f t="shared" si="738"/>
        <v>0</v>
      </c>
      <c r="J5297" s="149" t="str" cm="1">
        <f t="array" ref="J5297">IF(ISERROR(INDEX('Non Compliance input'!$H$5:$H$156,MATCH(1,(A5297='Non Compliance input'!$A$5:$A$156)*(F5297&gt;='Non Compliance input'!$D$5:$D$156)*(E5297&lt;'Non Compliance input'!$E$5:$E$156)*('Non Compliance input'!$H$5:$H$156="Yes"),0))
),"","Yes")</f>
        <v/>
      </c>
      <c r="K5297" s="149">
        <f t="shared" si="739"/>
        <v>0</v>
      </c>
      <c r="L5297" s="162">
        <f t="shared" si="740"/>
        <v>0</v>
      </c>
      <c r="M5297" s="162" t="str" cm="1">
        <f t="array" ref="M5297">IF(ISERROR(INDEX('Non Compliance input'!$I$5:$I$156,MATCH(1,(A5297='Non Compliance input'!$A$5:$A$156)*(E5297&gt;='Non Compliance input'!$D$5:$D$156)*(F5297&lt;='Non Compliance input'!$E$5:$E$156)*('Non Compliance input'!$I$5:$I$156="Yes"),0))
),"","Yes")</f>
        <v/>
      </c>
      <c r="N5297" s="149" t="str">
        <f>IF(VLOOKUP($A5297,HourEndingOutage!$B$3:$F$746,5,0)="Outage","Outage","")</f>
        <v/>
      </c>
      <c r="O5297" s="18">
        <f t="shared" si="741"/>
        <v>0</v>
      </c>
      <c r="P5297" s="18" t="str">
        <f t="shared" si="742"/>
        <v/>
      </c>
      <c r="Q5297" s="18">
        <f t="shared" si="743"/>
        <v>0</v>
      </c>
      <c r="R5297" s="118"/>
    </row>
    <row r="5298" spans="1:18" x14ac:dyDescent="0.25">
      <c r="A5298" s="25">
        <f t="shared" si="744"/>
        <v>589</v>
      </c>
      <c r="B5298" s="23">
        <f t="shared" si="745"/>
        <v>44586</v>
      </c>
      <c r="C5298" s="24">
        <v>13</v>
      </c>
      <c r="D5298" s="54" t="str">
        <f t="shared" si="737"/>
        <v>ASET</v>
      </c>
      <c r="E5298" s="178"/>
      <c r="F5298" s="179"/>
      <c r="G5298" s="177"/>
      <c r="H5298" s="177"/>
      <c r="I5298" s="169">
        <f t="shared" si="738"/>
        <v>0</v>
      </c>
      <c r="J5298" s="149" t="str" cm="1">
        <f t="array" ref="J5298">IF(ISERROR(INDEX('Non Compliance input'!$H$5:$H$156,MATCH(1,(A5298='Non Compliance input'!$A$5:$A$156)*(F5298&gt;='Non Compliance input'!$D$5:$D$156)*(E5298&lt;'Non Compliance input'!$E$5:$E$156)*('Non Compliance input'!$H$5:$H$156="Yes"),0))
),"","Yes")</f>
        <v/>
      </c>
      <c r="K5298" s="149">
        <f t="shared" si="739"/>
        <v>0</v>
      </c>
      <c r="L5298" s="162">
        <f t="shared" si="740"/>
        <v>0</v>
      </c>
      <c r="M5298" s="162" t="str" cm="1">
        <f t="array" ref="M5298">IF(ISERROR(INDEX('Non Compliance input'!$I$5:$I$156,MATCH(1,(A5298='Non Compliance input'!$A$5:$A$156)*(E5298&gt;='Non Compliance input'!$D$5:$D$156)*(F5298&lt;='Non Compliance input'!$E$5:$E$156)*('Non Compliance input'!$I$5:$I$156="Yes"),0))
),"","Yes")</f>
        <v/>
      </c>
      <c r="N5298" s="149" t="str">
        <f>IF(VLOOKUP($A5298,HourEndingOutage!$B$3:$F$746,5,0)="Outage","Outage","")</f>
        <v/>
      </c>
      <c r="O5298" s="18">
        <f t="shared" si="741"/>
        <v>0</v>
      </c>
      <c r="P5298" s="18" t="str">
        <f t="shared" si="742"/>
        <v/>
      </c>
      <c r="Q5298" s="18">
        <f t="shared" si="743"/>
        <v>0</v>
      </c>
      <c r="R5298" s="118"/>
    </row>
    <row r="5299" spans="1:18" x14ac:dyDescent="0.25">
      <c r="A5299" s="25">
        <f t="shared" si="744"/>
        <v>589</v>
      </c>
      <c r="B5299" s="23">
        <f t="shared" si="745"/>
        <v>44586</v>
      </c>
      <c r="C5299" s="24">
        <v>13</v>
      </c>
      <c r="D5299" s="54" t="str">
        <f t="shared" si="737"/>
        <v>ASET</v>
      </c>
      <c r="E5299" s="178"/>
      <c r="F5299" s="179"/>
      <c r="G5299" s="177"/>
      <c r="H5299" s="177"/>
      <c r="I5299" s="169">
        <f t="shared" si="738"/>
        <v>0</v>
      </c>
      <c r="J5299" s="149" t="str" cm="1">
        <f t="array" ref="J5299">IF(ISERROR(INDEX('Non Compliance input'!$H$5:$H$156,MATCH(1,(A5299='Non Compliance input'!$A$5:$A$156)*(F5299&gt;='Non Compliance input'!$D$5:$D$156)*(E5299&lt;'Non Compliance input'!$E$5:$E$156)*('Non Compliance input'!$H$5:$H$156="Yes"),0))
),"","Yes")</f>
        <v/>
      </c>
      <c r="K5299" s="149">
        <f t="shared" si="739"/>
        <v>0</v>
      </c>
      <c r="L5299" s="162">
        <f t="shared" si="740"/>
        <v>0</v>
      </c>
      <c r="M5299" s="162" t="str" cm="1">
        <f t="array" ref="M5299">IF(ISERROR(INDEX('Non Compliance input'!$I$5:$I$156,MATCH(1,(A5299='Non Compliance input'!$A$5:$A$156)*(E5299&gt;='Non Compliance input'!$D$5:$D$156)*(F5299&lt;='Non Compliance input'!$E$5:$E$156)*('Non Compliance input'!$I$5:$I$156="Yes"),0))
),"","Yes")</f>
        <v/>
      </c>
      <c r="N5299" s="149" t="str">
        <f>IF(VLOOKUP($A5299,HourEndingOutage!$B$3:$F$746,5,0)="Outage","Outage","")</f>
        <v/>
      </c>
      <c r="O5299" s="18">
        <f t="shared" si="741"/>
        <v>0</v>
      </c>
      <c r="P5299" s="18" t="str">
        <f t="shared" si="742"/>
        <v/>
      </c>
      <c r="Q5299" s="18">
        <f t="shared" si="743"/>
        <v>0</v>
      </c>
      <c r="R5299" s="118"/>
    </row>
    <row r="5300" spans="1:18" x14ac:dyDescent="0.25">
      <c r="A5300" s="25">
        <f t="shared" si="744"/>
        <v>589</v>
      </c>
      <c r="B5300" s="23">
        <f t="shared" si="745"/>
        <v>44586</v>
      </c>
      <c r="C5300" s="24">
        <v>13</v>
      </c>
      <c r="D5300" s="54" t="str">
        <f t="shared" si="737"/>
        <v>ASET</v>
      </c>
      <c r="E5300" s="178"/>
      <c r="F5300" s="179"/>
      <c r="G5300" s="177"/>
      <c r="H5300" s="177"/>
      <c r="I5300" s="169">
        <f t="shared" si="738"/>
        <v>0</v>
      </c>
      <c r="J5300" s="149" t="str" cm="1">
        <f t="array" ref="J5300">IF(ISERROR(INDEX('Non Compliance input'!$H$5:$H$156,MATCH(1,(A5300='Non Compliance input'!$A$5:$A$156)*(F5300&gt;='Non Compliance input'!$D$5:$D$156)*(E5300&lt;'Non Compliance input'!$E$5:$E$156)*('Non Compliance input'!$H$5:$H$156="Yes"),0))
),"","Yes")</f>
        <v/>
      </c>
      <c r="K5300" s="149">
        <f t="shared" si="739"/>
        <v>0</v>
      </c>
      <c r="L5300" s="162">
        <f t="shared" si="740"/>
        <v>0</v>
      </c>
      <c r="M5300" s="162" t="str" cm="1">
        <f t="array" ref="M5300">IF(ISERROR(INDEX('Non Compliance input'!$I$5:$I$156,MATCH(1,(A5300='Non Compliance input'!$A$5:$A$156)*(E5300&gt;='Non Compliance input'!$D$5:$D$156)*(F5300&lt;='Non Compliance input'!$E$5:$E$156)*('Non Compliance input'!$I$5:$I$156="Yes"),0))
),"","Yes")</f>
        <v/>
      </c>
      <c r="N5300" s="149" t="str">
        <f>IF(VLOOKUP($A5300,HourEndingOutage!$B$3:$F$746,5,0)="Outage","Outage","")</f>
        <v/>
      </c>
      <c r="O5300" s="18">
        <f t="shared" si="741"/>
        <v>0</v>
      </c>
      <c r="P5300" s="18" t="str">
        <f t="shared" si="742"/>
        <v/>
      </c>
      <c r="Q5300" s="18">
        <f t="shared" si="743"/>
        <v>0</v>
      </c>
      <c r="R5300" s="118"/>
    </row>
    <row r="5301" spans="1:18" x14ac:dyDescent="0.25">
      <c r="A5301" s="25">
        <f t="shared" si="744"/>
        <v>589</v>
      </c>
      <c r="B5301" s="23">
        <f t="shared" si="745"/>
        <v>44586</v>
      </c>
      <c r="C5301" s="24">
        <v>13</v>
      </c>
      <c r="D5301" s="54" t="str">
        <f t="shared" si="737"/>
        <v>ASET</v>
      </c>
      <c r="E5301" s="178"/>
      <c r="F5301" s="179"/>
      <c r="G5301" s="177"/>
      <c r="H5301" s="177"/>
      <c r="I5301" s="169">
        <f t="shared" si="738"/>
        <v>0</v>
      </c>
      <c r="J5301" s="149" t="str" cm="1">
        <f t="array" ref="J5301">IF(ISERROR(INDEX('Non Compliance input'!$H$5:$H$156,MATCH(1,(A5301='Non Compliance input'!$A$5:$A$156)*(F5301&gt;='Non Compliance input'!$D$5:$D$156)*(E5301&lt;'Non Compliance input'!$E$5:$E$156)*('Non Compliance input'!$H$5:$H$156="Yes"),0))
),"","Yes")</f>
        <v/>
      </c>
      <c r="K5301" s="149">
        <f t="shared" si="739"/>
        <v>0</v>
      </c>
      <c r="L5301" s="162">
        <f t="shared" si="740"/>
        <v>0</v>
      </c>
      <c r="M5301" s="162" t="str" cm="1">
        <f t="array" ref="M5301">IF(ISERROR(INDEX('Non Compliance input'!$I$5:$I$156,MATCH(1,(A5301='Non Compliance input'!$A$5:$A$156)*(E5301&gt;='Non Compliance input'!$D$5:$D$156)*(F5301&lt;='Non Compliance input'!$E$5:$E$156)*('Non Compliance input'!$I$5:$I$156="Yes"),0))
),"","Yes")</f>
        <v/>
      </c>
      <c r="N5301" s="149" t="str">
        <f>IF(VLOOKUP($A5301,HourEndingOutage!$B$3:$F$746,5,0)="Outage","Outage","")</f>
        <v/>
      </c>
      <c r="O5301" s="18">
        <f t="shared" si="741"/>
        <v>0</v>
      </c>
      <c r="P5301" s="18" t="str">
        <f t="shared" si="742"/>
        <v/>
      </c>
      <c r="Q5301" s="18">
        <f t="shared" si="743"/>
        <v>0</v>
      </c>
      <c r="R5301" s="118"/>
    </row>
    <row r="5302" spans="1:18" x14ac:dyDescent="0.25">
      <c r="A5302" s="25">
        <f t="shared" si="744"/>
        <v>589</v>
      </c>
      <c r="B5302" s="23">
        <f t="shared" si="745"/>
        <v>44586</v>
      </c>
      <c r="C5302" s="24">
        <v>13</v>
      </c>
      <c r="D5302" s="54" t="str">
        <f t="shared" si="737"/>
        <v>ASET</v>
      </c>
      <c r="E5302" s="178"/>
      <c r="F5302" s="179"/>
      <c r="G5302" s="177"/>
      <c r="H5302" s="177"/>
      <c r="I5302" s="169">
        <f t="shared" si="738"/>
        <v>0</v>
      </c>
      <c r="J5302" s="149" t="str" cm="1">
        <f t="array" ref="J5302">IF(ISERROR(INDEX('Non Compliance input'!$H$5:$H$156,MATCH(1,(A5302='Non Compliance input'!$A$5:$A$156)*(F5302&gt;='Non Compliance input'!$D$5:$D$156)*(E5302&lt;'Non Compliance input'!$E$5:$E$156)*('Non Compliance input'!$H$5:$H$156="Yes"),0))
),"","Yes")</f>
        <v/>
      </c>
      <c r="K5302" s="149">
        <f t="shared" si="739"/>
        <v>0</v>
      </c>
      <c r="L5302" s="162">
        <f t="shared" si="740"/>
        <v>0</v>
      </c>
      <c r="M5302" s="162" t="str" cm="1">
        <f t="array" ref="M5302">IF(ISERROR(INDEX('Non Compliance input'!$I$5:$I$156,MATCH(1,(A5302='Non Compliance input'!$A$5:$A$156)*(E5302&gt;='Non Compliance input'!$D$5:$D$156)*(F5302&lt;='Non Compliance input'!$E$5:$E$156)*('Non Compliance input'!$I$5:$I$156="Yes"),0))
),"","Yes")</f>
        <v/>
      </c>
      <c r="N5302" s="149" t="str">
        <f>IF(VLOOKUP($A5302,HourEndingOutage!$B$3:$F$746,5,0)="Outage","Outage","")</f>
        <v/>
      </c>
      <c r="O5302" s="18">
        <f t="shared" si="741"/>
        <v>0</v>
      </c>
      <c r="P5302" s="18" t="str">
        <f t="shared" si="742"/>
        <v/>
      </c>
      <c r="Q5302" s="18">
        <f t="shared" si="743"/>
        <v>0</v>
      </c>
      <c r="R5302" s="118"/>
    </row>
    <row r="5303" spans="1:18" x14ac:dyDescent="0.25">
      <c r="A5303" s="25">
        <f t="shared" si="744"/>
        <v>589</v>
      </c>
      <c r="B5303" s="23">
        <f t="shared" si="745"/>
        <v>44586</v>
      </c>
      <c r="C5303" s="24">
        <v>13</v>
      </c>
      <c r="D5303" s="54" t="str">
        <f t="shared" si="737"/>
        <v>ASET</v>
      </c>
      <c r="E5303" s="178"/>
      <c r="F5303" s="179"/>
      <c r="G5303" s="177"/>
      <c r="H5303" s="177"/>
      <c r="I5303" s="169">
        <f t="shared" si="738"/>
        <v>0</v>
      </c>
      <c r="J5303" s="149" t="str" cm="1">
        <f t="array" ref="J5303">IF(ISERROR(INDEX('Non Compliance input'!$H$5:$H$156,MATCH(1,(A5303='Non Compliance input'!$A$5:$A$156)*(F5303&gt;='Non Compliance input'!$D$5:$D$156)*(E5303&lt;'Non Compliance input'!$E$5:$E$156)*('Non Compliance input'!$H$5:$H$156="Yes"),0))
),"","Yes")</f>
        <v/>
      </c>
      <c r="K5303" s="149">
        <f t="shared" si="739"/>
        <v>0</v>
      </c>
      <c r="L5303" s="162">
        <f t="shared" si="740"/>
        <v>0</v>
      </c>
      <c r="M5303" s="162" t="str" cm="1">
        <f t="array" ref="M5303">IF(ISERROR(INDEX('Non Compliance input'!$I$5:$I$156,MATCH(1,(A5303='Non Compliance input'!$A$5:$A$156)*(E5303&gt;='Non Compliance input'!$D$5:$D$156)*(F5303&lt;='Non Compliance input'!$E$5:$E$156)*('Non Compliance input'!$I$5:$I$156="Yes"),0))
),"","Yes")</f>
        <v/>
      </c>
      <c r="N5303" s="149" t="str">
        <f>IF(VLOOKUP($A5303,HourEndingOutage!$B$3:$F$746,5,0)="Outage","Outage","")</f>
        <v/>
      </c>
      <c r="O5303" s="18">
        <f t="shared" si="741"/>
        <v>0</v>
      </c>
      <c r="P5303" s="18" t="str">
        <f t="shared" si="742"/>
        <v/>
      </c>
      <c r="Q5303" s="18">
        <f t="shared" si="743"/>
        <v>0</v>
      </c>
      <c r="R5303" s="118"/>
    </row>
    <row r="5304" spans="1:18" x14ac:dyDescent="0.25">
      <c r="A5304" s="25">
        <f t="shared" si="744"/>
        <v>590</v>
      </c>
      <c r="B5304" s="23">
        <f t="shared" si="745"/>
        <v>44586</v>
      </c>
      <c r="C5304" s="24">
        <v>14</v>
      </c>
      <c r="D5304" s="54" t="str">
        <f t="shared" si="737"/>
        <v>ASET</v>
      </c>
      <c r="E5304" s="178"/>
      <c r="F5304" s="179"/>
      <c r="G5304" s="177"/>
      <c r="H5304" s="177"/>
      <c r="I5304" s="169">
        <f t="shared" si="738"/>
        <v>0</v>
      </c>
      <c r="J5304" s="149" t="str" cm="1">
        <f t="array" ref="J5304">IF(ISERROR(INDEX('Non Compliance input'!$H$5:$H$156,MATCH(1,(A5304='Non Compliance input'!$A$5:$A$156)*(F5304&gt;='Non Compliance input'!$D$5:$D$156)*(E5304&lt;'Non Compliance input'!$E$5:$E$156)*('Non Compliance input'!$H$5:$H$156="Yes"),0))
),"","Yes")</f>
        <v/>
      </c>
      <c r="K5304" s="149">
        <f t="shared" si="739"/>
        <v>0</v>
      </c>
      <c r="L5304" s="162">
        <f t="shared" si="740"/>
        <v>0</v>
      </c>
      <c r="M5304" s="162" t="str" cm="1">
        <f t="array" ref="M5304">IF(ISERROR(INDEX('Non Compliance input'!$I$5:$I$156,MATCH(1,(A5304='Non Compliance input'!$A$5:$A$156)*(E5304&gt;='Non Compliance input'!$D$5:$D$156)*(F5304&lt;='Non Compliance input'!$E$5:$E$156)*('Non Compliance input'!$I$5:$I$156="Yes"),0))
),"","Yes")</f>
        <v/>
      </c>
      <c r="N5304" s="149" t="str">
        <f>IF(VLOOKUP($A5304,HourEndingOutage!$B$3:$F$746,5,0)="Outage","Outage","")</f>
        <v/>
      </c>
      <c r="O5304" s="18">
        <f t="shared" si="741"/>
        <v>0</v>
      </c>
      <c r="P5304" s="18" t="str">
        <f t="shared" si="742"/>
        <v/>
      </c>
      <c r="Q5304" s="18">
        <f t="shared" si="743"/>
        <v>0</v>
      </c>
      <c r="R5304" s="118"/>
    </row>
    <row r="5305" spans="1:18" x14ac:dyDescent="0.25">
      <c r="A5305" s="25">
        <f t="shared" si="744"/>
        <v>590</v>
      </c>
      <c r="B5305" s="23">
        <f t="shared" si="745"/>
        <v>44586</v>
      </c>
      <c r="C5305" s="24">
        <v>14</v>
      </c>
      <c r="D5305" s="54" t="str">
        <f t="shared" si="737"/>
        <v>ASET</v>
      </c>
      <c r="E5305" s="178"/>
      <c r="F5305" s="179"/>
      <c r="G5305" s="177"/>
      <c r="H5305" s="177"/>
      <c r="I5305" s="169">
        <f t="shared" si="738"/>
        <v>0</v>
      </c>
      <c r="J5305" s="149" t="str" cm="1">
        <f t="array" ref="J5305">IF(ISERROR(INDEX('Non Compliance input'!$H$5:$H$156,MATCH(1,(A5305='Non Compliance input'!$A$5:$A$156)*(F5305&gt;='Non Compliance input'!$D$5:$D$156)*(E5305&lt;'Non Compliance input'!$E$5:$E$156)*('Non Compliance input'!$H$5:$H$156="Yes"),0))
),"","Yes")</f>
        <v/>
      </c>
      <c r="K5305" s="149">
        <f t="shared" si="739"/>
        <v>0</v>
      </c>
      <c r="L5305" s="162">
        <f t="shared" si="740"/>
        <v>0</v>
      </c>
      <c r="M5305" s="162" t="str" cm="1">
        <f t="array" ref="M5305">IF(ISERROR(INDEX('Non Compliance input'!$I$5:$I$156,MATCH(1,(A5305='Non Compliance input'!$A$5:$A$156)*(E5305&gt;='Non Compliance input'!$D$5:$D$156)*(F5305&lt;='Non Compliance input'!$E$5:$E$156)*('Non Compliance input'!$I$5:$I$156="Yes"),0))
),"","Yes")</f>
        <v/>
      </c>
      <c r="N5305" s="149" t="str">
        <f>IF(VLOOKUP($A5305,HourEndingOutage!$B$3:$F$746,5,0)="Outage","Outage","")</f>
        <v/>
      </c>
      <c r="O5305" s="18">
        <f t="shared" si="741"/>
        <v>0</v>
      </c>
      <c r="P5305" s="18" t="str">
        <f t="shared" si="742"/>
        <v/>
      </c>
      <c r="Q5305" s="18">
        <f t="shared" si="743"/>
        <v>0</v>
      </c>
      <c r="R5305" s="118"/>
    </row>
    <row r="5306" spans="1:18" x14ac:dyDescent="0.25">
      <c r="A5306" s="25">
        <f t="shared" si="744"/>
        <v>590</v>
      </c>
      <c r="B5306" s="23">
        <f t="shared" si="745"/>
        <v>44586</v>
      </c>
      <c r="C5306" s="24">
        <v>14</v>
      </c>
      <c r="D5306" s="54" t="str">
        <f t="shared" si="737"/>
        <v>ASET</v>
      </c>
      <c r="E5306" s="178"/>
      <c r="F5306" s="179"/>
      <c r="G5306" s="177"/>
      <c r="H5306" s="177"/>
      <c r="I5306" s="169">
        <f t="shared" si="738"/>
        <v>0</v>
      </c>
      <c r="J5306" s="149" t="str" cm="1">
        <f t="array" ref="J5306">IF(ISERROR(INDEX('Non Compliance input'!$H$5:$H$156,MATCH(1,(A5306='Non Compliance input'!$A$5:$A$156)*(F5306&gt;='Non Compliance input'!$D$5:$D$156)*(E5306&lt;'Non Compliance input'!$E$5:$E$156)*('Non Compliance input'!$H$5:$H$156="Yes"),0))
),"","Yes")</f>
        <v/>
      </c>
      <c r="K5306" s="149">
        <f t="shared" si="739"/>
        <v>0</v>
      </c>
      <c r="L5306" s="162">
        <f t="shared" si="740"/>
        <v>0</v>
      </c>
      <c r="M5306" s="162" t="str" cm="1">
        <f t="array" ref="M5306">IF(ISERROR(INDEX('Non Compliance input'!$I$5:$I$156,MATCH(1,(A5306='Non Compliance input'!$A$5:$A$156)*(E5306&gt;='Non Compliance input'!$D$5:$D$156)*(F5306&lt;='Non Compliance input'!$E$5:$E$156)*('Non Compliance input'!$I$5:$I$156="Yes"),0))
),"","Yes")</f>
        <v/>
      </c>
      <c r="N5306" s="149" t="str">
        <f>IF(VLOOKUP($A5306,HourEndingOutage!$B$3:$F$746,5,0)="Outage","Outage","")</f>
        <v/>
      </c>
      <c r="O5306" s="18">
        <f t="shared" si="741"/>
        <v>0</v>
      </c>
      <c r="P5306" s="18" t="str">
        <f t="shared" si="742"/>
        <v/>
      </c>
      <c r="Q5306" s="18">
        <f t="shared" si="743"/>
        <v>0</v>
      </c>
      <c r="R5306" s="118"/>
    </row>
    <row r="5307" spans="1:18" x14ac:dyDescent="0.25">
      <c r="A5307" s="25">
        <f t="shared" si="744"/>
        <v>590</v>
      </c>
      <c r="B5307" s="23">
        <f t="shared" si="745"/>
        <v>44586</v>
      </c>
      <c r="C5307" s="24">
        <v>14</v>
      </c>
      <c r="D5307" s="54" t="str">
        <f t="shared" si="737"/>
        <v>ASET</v>
      </c>
      <c r="E5307" s="178"/>
      <c r="F5307" s="179"/>
      <c r="G5307" s="177"/>
      <c r="H5307" s="177"/>
      <c r="I5307" s="169">
        <f t="shared" si="738"/>
        <v>0</v>
      </c>
      <c r="J5307" s="149" t="str" cm="1">
        <f t="array" ref="J5307">IF(ISERROR(INDEX('Non Compliance input'!$H$5:$H$156,MATCH(1,(A5307='Non Compliance input'!$A$5:$A$156)*(F5307&gt;='Non Compliance input'!$D$5:$D$156)*(E5307&lt;'Non Compliance input'!$E$5:$E$156)*('Non Compliance input'!$H$5:$H$156="Yes"),0))
),"","Yes")</f>
        <v/>
      </c>
      <c r="K5307" s="149">
        <f t="shared" si="739"/>
        <v>0</v>
      </c>
      <c r="L5307" s="162">
        <f t="shared" si="740"/>
        <v>0</v>
      </c>
      <c r="M5307" s="162" t="str" cm="1">
        <f t="array" ref="M5307">IF(ISERROR(INDEX('Non Compliance input'!$I$5:$I$156,MATCH(1,(A5307='Non Compliance input'!$A$5:$A$156)*(E5307&gt;='Non Compliance input'!$D$5:$D$156)*(F5307&lt;='Non Compliance input'!$E$5:$E$156)*('Non Compliance input'!$I$5:$I$156="Yes"),0))
),"","Yes")</f>
        <v/>
      </c>
      <c r="N5307" s="149" t="str">
        <f>IF(VLOOKUP($A5307,HourEndingOutage!$B$3:$F$746,5,0)="Outage","Outage","")</f>
        <v/>
      </c>
      <c r="O5307" s="18">
        <f t="shared" si="741"/>
        <v>0</v>
      </c>
      <c r="P5307" s="18" t="str">
        <f t="shared" si="742"/>
        <v/>
      </c>
      <c r="Q5307" s="18">
        <f t="shared" si="743"/>
        <v>0</v>
      </c>
      <c r="R5307" s="118"/>
    </row>
    <row r="5308" spans="1:18" x14ac:dyDescent="0.25">
      <c r="A5308" s="25">
        <f t="shared" si="744"/>
        <v>590</v>
      </c>
      <c r="B5308" s="23">
        <f t="shared" si="745"/>
        <v>44586</v>
      </c>
      <c r="C5308" s="24">
        <v>14</v>
      </c>
      <c r="D5308" s="54" t="str">
        <f t="shared" si="737"/>
        <v>ASET</v>
      </c>
      <c r="E5308" s="178"/>
      <c r="F5308" s="179"/>
      <c r="G5308" s="177"/>
      <c r="H5308" s="177"/>
      <c r="I5308" s="169">
        <f t="shared" si="738"/>
        <v>0</v>
      </c>
      <c r="J5308" s="149" t="str" cm="1">
        <f t="array" ref="J5308">IF(ISERROR(INDEX('Non Compliance input'!$H$5:$H$156,MATCH(1,(A5308='Non Compliance input'!$A$5:$A$156)*(F5308&gt;='Non Compliance input'!$D$5:$D$156)*(E5308&lt;'Non Compliance input'!$E$5:$E$156)*('Non Compliance input'!$H$5:$H$156="Yes"),0))
),"","Yes")</f>
        <v/>
      </c>
      <c r="K5308" s="149">
        <f t="shared" si="739"/>
        <v>0</v>
      </c>
      <c r="L5308" s="162">
        <f t="shared" si="740"/>
        <v>0</v>
      </c>
      <c r="M5308" s="162" t="str" cm="1">
        <f t="array" ref="M5308">IF(ISERROR(INDEX('Non Compliance input'!$I$5:$I$156,MATCH(1,(A5308='Non Compliance input'!$A$5:$A$156)*(E5308&gt;='Non Compliance input'!$D$5:$D$156)*(F5308&lt;='Non Compliance input'!$E$5:$E$156)*('Non Compliance input'!$I$5:$I$156="Yes"),0))
),"","Yes")</f>
        <v/>
      </c>
      <c r="N5308" s="149" t="str">
        <f>IF(VLOOKUP($A5308,HourEndingOutage!$B$3:$F$746,5,0)="Outage","Outage","")</f>
        <v/>
      </c>
      <c r="O5308" s="18">
        <f t="shared" si="741"/>
        <v>0</v>
      </c>
      <c r="P5308" s="18" t="str">
        <f t="shared" si="742"/>
        <v/>
      </c>
      <c r="Q5308" s="18">
        <f t="shared" si="743"/>
        <v>0</v>
      </c>
      <c r="R5308" s="118"/>
    </row>
    <row r="5309" spans="1:18" x14ac:dyDescent="0.25">
      <c r="A5309" s="25">
        <f t="shared" si="744"/>
        <v>590</v>
      </c>
      <c r="B5309" s="23">
        <f t="shared" si="745"/>
        <v>44586</v>
      </c>
      <c r="C5309" s="24">
        <v>14</v>
      </c>
      <c r="D5309" s="54" t="str">
        <f t="shared" si="737"/>
        <v>ASET</v>
      </c>
      <c r="E5309" s="178"/>
      <c r="F5309" s="179"/>
      <c r="G5309" s="177"/>
      <c r="H5309" s="177"/>
      <c r="I5309" s="169">
        <f t="shared" si="738"/>
        <v>0</v>
      </c>
      <c r="J5309" s="149" t="str" cm="1">
        <f t="array" ref="J5309">IF(ISERROR(INDEX('Non Compliance input'!$H$5:$H$156,MATCH(1,(A5309='Non Compliance input'!$A$5:$A$156)*(F5309&gt;='Non Compliance input'!$D$5:$D$156)*(E5309&lt;'Non Compliance input'!$E$5:$E$156)*('Non Compliance input'!$H$5:$H$156="Yes"),0))
),"","Yes")</f>
        <v/>
      </c>
      <c r="K5309" s="149">
        <f t="shared" si="739"/>
        <v>0</v>
      </c>
      <c r="L5309" s="162">
        <f t="shared" si="740"/>
        <v>0</v>
      </c>
      <c r="M5309" s="162" t="str" cm="1">
        <f t="array" ref="M5309">IF(ISERROR(INDEX('Non Compliance input'!$I$5:$I$156,MATCH(1,(A5309='Non Compliance input'!$A$5:$A$156)*(E5309&gt;='Non Compliance input'!$D$5:$D$156)*(F5309&lt;='Non Compliance input'!$E$5:$E$156)*('Non Compliance input'!$I$5:$I$156="Yes"),0))
),"","Yes")</f>
        <v/>
      </c>
      <c r="N5309" s="149" t="str">
        <f>IF(VLOOKUP($A5309,HourEndingOutage!$B$3:$F$746,5,0)="Outage","Outage","")</f>
        <v/>
      </c>
      <c r="O5309" s="18">
        <f t="shared" si="741"/>
        <v>0</v>
      </c>
      <c r="P5309" s="18" t="str">
        <f t="shared" si="742"/>
        <v/>
      </c>
      <c r="Q5309" s="18">
        <f t="shared" si="743"/>
        <v>0</v>
      </c>
      <c r="R5309" s="118"/>
    </row>
    <row r="5310" spans="1:18" x14ac:dyDescent="0.25">
      <c r="A5310" s="25">
        <f t="shared" si="744"/>
        <v>590</v>
      </c>
      <c r="B5310" s="23">
        <f t="shared" si="745"/>
        <v>44586</v>
      </c>
      <c r="C5310" s="24">
        <v>14</v>
      </c>
      <c r="D5310" s="54" t="str">
        <f t="shared" si="737"/>
        <v>ASET</v>
      </c>
      <c r="E5310" s="178"/>
      <c r="F5310" s="179"/>
      <c r="G5310" s="177"/>
      <c r="H5310" s="177"/>
      <c r="I5310" s="169">
        <f t="shared" si="738"/>
        <v>0</v>
      </c>
      <c r="J5310" s="149" t="str" cm="1">
        <f t="array" ref="J5310">IF(ISERROR(INDEX('Non Compliance input'!$H$5:$H$156,MATCH(1,(A5310='Non Compliance input'!$A$5:$A$156)*(F5310&gt;='Non Compliance input'!$D$5:$D$156)*(E5310&lt;'Non Compliance input'!$E$5:$E$156)*('Non Compliance input'!$H$5:$H$156="Yes"),0))
),"","Yes")</f>
        <v/>
      </c>
      <c r="K5310" s="149">
        <f t="shared" si="739"/>
        <v>0</v>
      </c>
      <c r="L5310" s="162">
        <f t="shared" si="740"/>
        <v>0</v>
      </c>
      <c r="M5310" s="162" t="str" cm="1">
        <f t="array" ref="M5310">IF(ISERROR(INDEX('Non Compliance input'!$I$5:$I$156,MATCH(1,(A5310='Non Compliance input'!$A$5:$A$156)*(E5310&gt;='Non Compliance input'!$D$5:$D$156)*(F5310&lt;='Non Compliance input'!$E$5:$E$156)*('Non Compliance input'!$I$5:$I$156="Yes"),0))
),"","Yes")</f>
        <v/>
      </c>
      <c r="N5310" s="149" t="str">
        <f>IF(VLOOKUP($A5310,HourEndingOutage!$B$3:$F$746,5,0)="Outage","Outage","")</f>
        <v/>
      </c>
      <c r="O5310" s="18">
        <f t="shared" si="741"/>
        <v>0</v>
      </c>
      <c r="P5310" s="18" t="str">
        <f t="shared" si="742"/>
        <v/>
      </c>
      <c r="Q5310" s="18">
        <f t="shared" si="743"/>
        <v>0</v>
      </c>
      <c r="R5310" s="118"/>
    </row>
    <row r="5311" spans="1:18" x14ac:dyDescent="0.25">
      <c r="A5311" s="25">
        <f t="shared" si="744"/>
        <v>590</v>
      </c>
      <c r="B5311" s="23">
        <f t="shared" si="745"/>
        <v>44586</v>
      </c>
      <c r="C5311" s="24">
        <v>14</v>
      </c>
      <c r="D5311" s="54" t="str">
        <f t="shared" si="737"/>
        <v>ASET</v>
      </c>
      <c r="E5311" s="178"/>
      <c r="F5311" s="179"/>
      <c r="G5311" s="177"/>
      <c r="H5311" s="177"/>
      <c r="I5311" s="169">
        <f t="shared" si="738"/>
        <v>0</v>
      </c>
      <c r="J5311" s="149" t="str" cm="1">
        <f t="array" ref="J5311">IF(ISERROR(INDEX('Non Compliance input'!$H$5:$H$156,MATCH(1,(A5311='Non Compliance input'!$A$5:$A$156)*(F5311&gt;='Non Compliance input'!$D$5:$D$156)*(E5311&lt;'Non Compliance input'!$E$5:$E$156)*('Non Compliance input'!$H$5:$H$156="Yes"),0))
),"","Yes")</f>
        <v/>
      </c>
      <c r="K5311" s="149">
        <f t="shared" si="739"/>
        <v>0</v>
      </c>
      <c r="L5311" s="162">
        <f t="shared" si="740"/>
        <v>0</v>
      </c>
      <c r="M5311" s="162" t="str" cm="1">
        <f t="array" ref="M5311">IF(ISERROR(INDEX('Non Compliance input'!$I$5:$I$156,MATCH(1,(A5311='Non Compliance input'!$A$5:$A$156)*(E5311&gt;='Non Compliance input'!$D$5:$D$156)*(F5311&lt;='Non Compliance input'!$E$5:$E$156)*('Non Compliance input'!$I$5:$I$156="Yes"),0))
),"","Yes")</f>
        <v/>
      </c>
      <c r="N5311" s="149" t="str">
        <f>IF(VLOOKUP($A5311,HourEndingOutage!$B$3:$F$746,5,0)="Outage","Outage","")</f>
        <v/>
      </c>
      <c r="O5311" s="18">
        <f t="shared" si="741"/>
        <v>0</v>
      </c>
      <c r="P5311" s="18" t="str">
        <f t="shared" si="742"/>
        <v/>
      </c>
      <c r="Q5311" s="18">
        <f t="shared" si="743"/>
        <v>0</v>
      </c>
      <c r="R5311" s="118"/>
    </row>
    <row r="5312" spans="1:18" x14ac:dyDescent="0.25">
      <c r="A5312" s="25">
        <f t="shared" si="744"/>
        <v>590</v>
      </c>
      <c r="B5312" s="23">
        <f t="shared" si="745"/>
        <v>44586</v>
      </c>
      <c r="C5312" s="24">
        <v>14</v>
      </c>
      <c r="D5312" s="54" t="str">
        <f t="shared" si="737"/>
        <v>ASET</v>
      </c>
      <c r="E5312" s="178"/>
      <c r="F5312" s="179"/>
      <c r="G5312" s="177"/>
      <c r="H5312" s="177"/>
      <c r="I5312" s="169">
        <f t="shared" si="738"/>
        <v>0</v>
      </c>
      <c r="J5312" s="149" t="str" cm="1">
        <f t="array" ref="J5312">IF(ISERROR(INDEX('Non Compliance input'!$H$5:$H$156,MATCH(1,(A5312='Non Compliance input'!$A$5:$A$156)*(F5312&gt;='Non Compliance input'!$D$5:$D$156)*(E5312&lt;'Non Compliance input'!$E$5:$E$156)*('Non Compliance input'!$H$5:$H$156="Yes"),0))
),"","Yes")</f>
        <v/>
      </c>
      <c r="K5312" s="149">
        <f t="shared" si="739"/>
        <v>0</v>
      </c>
      <c r="L5312" s="162">
        <f t="shared" si="740"/>
        <v>0</v>
      </c>
      <c r="M5312" s="162" t="str" cm="1">
        <f t="array" ref="M5312">IF(ISERROR(INDEX('Non Compliance input'!$I$5:$I$156,MATCH(1,(A5312='Non Compliance input'!$A$5:$A$156)*(E5312&gt;='Non Compliance input'!$D$5:$D$156)*(F5312&lt;='Non Compliance input'!$E$5:$E$156)*('Non Compliance input'!$I$5:$I$156="Yes"),0))
),"","Yes")</f>
        <v/>
      </c>
      <c r="N5312" s="149" t="str">
        <f>IF(VLOOKUP($A5312,HourEndingOutage!$B$3:$F$746,5,0)="Outage","Outage","")</f>
        <v/>
      </c>
      <c r="O5312" s="18">
        <f t="shared" si="741"/>
        <v>0</v>
      </c>
      <c r="P5312" s="18" t="str">
        <f t="shared" si="742"/>
        <v/>
      </c>
      <c r="Q5312" s="18">
        <f t="shared" si="743"/>
        <v>0</v>
      </c>
      <c r="R5312" s="118"/>
    </row>
    <row r="5313" spans="1:18" x14ac:dyDescent="0.25">
      <c r="A5313" s="25">
        <f t="shared" si="744"/>
        <v>591</v>
      </c>
      <c r="B5313" s="23">
        <f t="shared" si="745"/>
        <v>44586</v>
      </c>
      <c r="C5313" s="24">
        <v>15</v>
      </c>
      <c r="D5313" s="54" t="str">
        <f t="shared" si="737"/>
        <v>ASET</v>
      </c>
      <c r="E5313" s="178"/>
      <c r="F5313" s="179"/>
      <c r="G5313" s="177"/>
      <c r="H5313" s="177"/>
      <c r="I5313" s="169">
        <f t="shared" si="738"/>
        <v>0</v>
      </c>
      <c r="J5313" s="149" t="str" cm="1">
        <f t="array" ref="J5313">IF(ISERROR(INDEX('Non Compliance input'!$H$5:$H$156,MATCH(1,(A5313='Non Compliance input'!$A$5:$A$156)*(F5313&gt;='Non Compliance input'!$D$5:$D$156)*(E5313&lt;'Non Compliance input'!$E$5:$E$156)*('Non Compliance input'!$H$5:$H$156="Yes"),0))
),"","Yes")</f>
        <v/>
      </c>
      <c r="K5313" s="149">
        <f t="shared" si="739"/>
        <v>0</v>
      </c>
      <c r="L5313" s="162">
        <f t="shared" si="740"/>
        <v>0</v>
      </c>
      <c r="M5313" s="162" t="str" cm="1">
        <f t="array" ref="M5313">IF(ISERROR(INDEX('Non Compliance input'!$I$5:$I$156,MATCH(1,(A5313='Non Compliance input'!$A$5:$A$156)*(E5313&gt;='Non Compliance input'!$D$5:$D$156)*(F5313&lt;='Non Compliance input'!$E$5:$E$156)*('Non Compliance input'!$I$5:$I$156="Yes"),0))
),"","Yes")</f>
        <v/>
      </c>
      <c r="N5313" s="149" t="str">
        <f>IF(VLOOKUP($A5313,HourEndingOutage!$B$3:$F$746,5,0)="Outage","Outage","")</f>
        <v/>
      </c>
      <c r="O5313" s="18">
        <f t="shared" si="741"/>
        <v>0</v>
      </c>
      <c r="P5313" s="18" t="str">
        <f t="shared" si="742"/>
        <v/>
      </c>
      <c r="Q5313" s="18">
        <f t="shared" si="743"/>
        <v>0</v>
      </c>
      <c r="R5313" s="118"/>
    </row>
    <row r="5314" spans="1:18" x14ac:dyDescent="0.25">
      <c r="A5314" s="25">
        <f t="shared" si="744"/>
        <v>591</v>
      </c>
      <c r="B5314" s="23">
        <f t="shared" si="745"/>
        <v>44586</v>
      </c>
      <c r="C5314" s="24">
        <v>15</v>
      </c>
      <c r="D5314" s="54" t="str">
        <f t="shared" ref="D5314:D5377" si="746">Unit</f>
        <v>ASET</v>
      </c>
      <c r="E5314" s="178"/>
      <c r="F5314" s="179"/>
      <c r="G5314" s="177"/>
      <c r="H5314" s="177"/>
      <c r="I5314" s="169">
        <f t="shared" si="738"/>
        <v>0</v>
      </c>
      <c r="J5314" s="149" t="str" cm="1">
        <f t="array" ref="J5314">IF(ISERROR(INDEX('Non Compliance input'!$H$5:$H$156,MATCH(1,(A5314='Non Compliance input'!$A$5:$A$156)*(F5314&gt;='Non Compliance input'!$D$5:$D$156)*(E5314&lt;'Non Compliance input'!$E$5:$E$156)*('Non Compliance input'!$H$5:$H$156="Yes"),0))
),"","Yes")</f>
        <v/>
      </c>
      <c r="K5314" s="149">
        <f t="shared" si="739"/>
        <v>0</v>
      </c>
      <c r="L5314" s="162">
        <f t="shared" si="740"/>
        <v>0</v>
      </c>
      <c r="M5314" s="162" t="str" cm="1">
        <f t="array" ref="M5314">IF(ISERROR(INDEX('Non Compliance input'!$I$5:$I$156,MATCH(1,(A5314='Non Compliance input'!$A$5:$A$156)*(E5314&gt;='Non Compliance input'!$D$5:$D$156)*(F5314&lt;='Non Compliance input'!$E$5:$E$156)*('Non Compliance input'!$I$5:$I$156="Yes"),0))
),"","Yes")</f>
        <v/>
      </c>
      <c r="N5314" s="149" t="str">
        <f>IF(VLOOKUP($A5314,HourEndingOutage!$B$3:$F$746,5,0)="Outage","Outage","")</f>
        <v/>
      </c>
      <c r="O5314" s="18">
        <f t="shared" si="741"/>
        <v>0</v>
      </c>
      <c r="P5314" s="18" t="str">
        <f t="shared" si="742"/>
        <v/>
      </c>
      <c r="Q5314" s="18">
        <f t="shared" si="743"/>
        <v>0</v>
      </c>
      <c r="R5314" s="118"/>
    </row>
    <row r="5315" spans="1:18" x14ac:dyDescent="0.25">
      <c r="A5315" s="25">
        <f t="shared" si="744"/>
        <v>591</v>
      </c>
      <c r="B5315" s="23">
        <f t="shared" si="745"/>
        <v>44586</v>
      </c>
      <c r="C5315" s="24">
        <v>15</v>
      </c>
      <c r="D5315" s="54" t="str">
        <f t="shared" si="746"/>
        <v>ASET</v>
      </c>
      <c r="E5315" s="178"/>
      <c r="F5315" s="179"/>
      <c r="G5315" s="177"/>
      <c r="H5315" s="177"/>
      <c r="I5315" s="169">
        <f t="shared" ref="I5315:I5378" si="747">IF(AND(LEN(E5315)&gt;2,LEN(F5315)&gt;2)=TRUE,(ROUND((F5315-E5315)*1440,0)),0)</f>
        <v>0</v>
      </c>
      <c r="J5315" s="149" t="str" cm="1">
        <f t="array" ref="J5315">IF(ISERROR(INDEX('Non Compliance input'!$H$5:$H$156,MATCH(1,(A5315='Non Compliance input'!$A$5:$A$156)*(F5315&gt;='Non Compliance input'!$D$5:$D$156)*(E5315&lt;'Non Compliance input'!$E$5:$E$156)*('Non Compliance input'!$H$5:$H$156="Yes"),0))
),"","Yes")</f>
        <v/>
      </c>
      <c r="K5315" s="149">
        <f t="shared" ref="K5315:K5378" si="748">IF(J5315="Yes",0,MIN(H5315,G5315,IF(H5315="",0,Contract_Volume)))</f>
        <v>0</v>
      </c>
      <c r="L5315" s="162">
        <f t="shared" ref="L5315:L5378" si="749">IF(J5315="Yes",0,(MIN(H5315,G5315)*(I5315/60)))</f>
        <v>0</v>
      </c>
      <c r="M5315" s="162" t="str" cm="1">
        <f t="array" ref="M5315">IF(ISERROR(INDEX('Non Compliance input'!$I$5:$I$156,MATCH(1,(A5315='Non Compliance input'!$A$5:$A$156)*(E5315&gt;='Non Compliance input'!$D$5:$D$156)*(F5315&lt;='Non Compliance input'!$E$5:$E$156)*('Non Compliance input'!$I$5:$I$156="Yes"),0))
),"","Yes")</f>
        <v/>
      </c>
      <c r="N5315" s="149" t="str">
        <f>IF(VLOOKUP($A5315,HourEndingOutage!$B$3:$F$746,5,0)="Outage","Outage","")</f>
        <v/>
      </c>
      <c r="O5315" s="18">
        <f t="shared" ref="O5315:O5378" si="750">IF(OR(M5315="Yes",N5315="Outage"),0,(K5315*(I5315/60))*Arming)</f>
        <v>0</v>
      </c>
      <c r="P5315" s="18" t="str">
        <f t="shared" ref="P5315:P5378" si="751">IF(ISERROR(VLOOKUP($A5315,FTShour,1,0)),"","Yes")</f>
        <v/>
      </c>
      <c r="Q5315" s="18">
        <f t="shared" si="743"/>
        <v>0</v>
      </c>
      <c r="R5315" s="118"/>
    </row>
    <row r="5316" spans="1:18" x14ac:dyDescent="0.25">
      <c r="A5316" s="25">
        <f t="shared" si="744"/>
        <v>591</v>
      </c>
      <c r="B5316" s="23">
        <f t="shared" si="745"/>
        <v>44586</v>
      </c>
      <c r="C5316" s="24">
        <v>15</v>
      </c>
      <c r="D5316" s="54" t="str">
        <f t="shared" si="746"/>
        <v>ASET</v>
      </c>
      <c r="E5316" s="178"/>
      <c r="F5316" s="179"/>
      <c r="G5316" s="177"/>
      <c r="H5316" s="177"/>
      <c r="I5316" s="169">
        <f t="shared" si="747"/>
        <v>0</v>
      </c>
      <c r="J5316" s="149" t="str" cm="1">
        <f t="array" ref="J5316">IF(ISERROR(INDEX('Non Compliance input'!$H$5:$H$156,MATCH(1,(A5316='Non Compliance input'!$A$5:$A$156)*(F5316&gt;='Non Compliance input'!$D$5:$D$156)*(E5316&lt;'Non Compliance input'!$E$5:$E$156)*('Non Compliance input'!$H$5:$H$156="Yes"),0))
),"","Yes")</f>
        <v/>
      </c>
      <c r="K5316" s="149">
        <f t="shared" si="748"/>
        <v>0</v>
      </c>
      <c r="L5316" s="162">
        <f t="shared" si="749"/>
        <v>0</v>
      </c>
      <c r="M5316" s="162" t="str" cm="1">
        <f t="array" ref="M5316">IF(ISERROR(INDEX('Non Compliance input'!$I$5:$I$156,MATCH(1,(A5316='Non Compliance input'!$A$5:$A$156)*(E5316&gt;='Non Compliance input'!$D$5:$D$156)*(F5316&lt;='Non Compliance input'!$E$5:$E$156)*('Non Compliance input'!$I$5:$I$156="Yes"),0))
),"","Yes")</f>
        <v/>
      </c>
      <c r="N5316" s="149" t="str">
        <f>IF(VLOOKUP($A5316,HourEndingOutage!$B$3:$F$746,5,0)="Outage","Outage","")</f>
        <v/>
      </c>
      <c r="O5316" s="18">
        <f t="shared" si="750"/>
        <v>0</v>
      </c>
      <c r="P5316" s="18" t="str">
        <f t="shared" si="751"/>
        <v/>
      </c>
      <c r="Q5316" s="18">
        <f t="shared" ref="Q5316:Q5379" si="752">IF(P5316="Yes",-O5316,0)</f>
        <v>0</v>
      </c>
      <c r="R5316" s="118"/>
    </row>
    <row r="5317" spans="1:18" x14ac:dyDescent="0.25">
      <c r="A5317" s="25">
        <f t="shared" si="744"/>
        <v>591</v>
      </c>
      <c r="B5317" s="23">
        <f t="shared" si="745"/>
        <v>44586</v>
      </c>
      <c r="C5317" s="24">
        <v>15</v>
      </c>
      <c r="D5317" s="54" t="str">
        <f t="shared" si="746"/>
        <v>ASET</v>
      </c>
      <c r="E5317" s="178"/>
      <c r="F5317" s="179"/>
      <c r="G5317" s="177"/>
      <c r="H5317" s="177"/>
      <c r="I5317" s="169">
        <f t="shared" si="747"/>
        <v>0</v>
      </c>
      <c r="J5317" s="149" t="str" cm="1">
        <f t="array" ref="J5317">IF(ISERROR(INDEX('Non Compliance input'!$H$5:$H$156,MATCH(1,(A5317='Non Compliance input'!$A$5:$A$156)*(F5317&gt;='Non Compliance input'!$D$5:$D$156)*(E5317&lt;'Non Compliance input'!$E$5:$E$156)*('Non Compliance input'!$H$5:$H$156="Yes"),0))
),"","Yes")</f>
        <v/>
      </c>
      <c r="K5317" s="149">
        <f t="shared" si="748"/>
        <v>0</v>
      </c>
      <c r="L5317" s="162">
        <f t="shared" si="749"/>
        <v>0</v>
      </c>
      <c r="M5317" s="162" t="str" cm="1">
        <f t="array" ref="M5317">IF(ISERROR(INDEX('Non Compliance input'!$I$5:$I$156,MATCH(1,(A5317='Non Compliance input'!$A$5:$A$156)*(E5317&gt;='Non Compliance input'!$D$5:$D$156)*(F5317&lt;='Non Compliance input'!$E$5:$E$156)*('Non Compliance input'!$I$5:$I$156="Yes"),0))
),"","Yes")</f>
        <v/>
      </c>
      <c r="N5317" s="149" t="str">
        <f>IF(VLOOKUP($A5317,HourEndingOutage!$B$3:$F$746,5,0)="Outage","Outage","")</f>
        <v/>
      </c>
      <c r="O5317" s="18">
        <f t="shared" si="750"/>
        <v>0</v>
      </c>
      <c r="P5317" s="18" t="str">
        <f t="shared" si="751"/>
        <v/>
      </c>
      <c r="Q5317" s="18">
        <f t="shared" si="752"/>
        <v>0</v>
      </c>
      <c r="R5317" s="118"/>
    </row>
    <row r="5318" spans="1:18" x14ac:dyDescent="0.25">
      <c r="A5318" s="25">
        <f t="shared" si="744"/>
        <v>591</v>
      </c>
      <c r="B5318" s="23">
        <f t="shared" si="745"/>
        <v>44586</v>
      </c>
      <c r="C5318" s="24">
        <v>15</v>
      </c>
      <c r="D5318" s="54" t="str">
        <f t="shared" si="746"/>
        <v>ASET</v>
      </c>
      <c r="E5318" s="178"/>
      <c r="F5318" s="179"/>
      <c r="G5318" s="177"/>
      <c r="H5318" s="177"/>
      <c r="I5318" s="169">
        <f t="shared" si="747"/>
        <v>0</v>
      </c>
      <c r="J5318" s="149" t="str" cm="1">
        <f t="array" ref="J5318">IF(ISERROR(INDEX('Non Compliance input'!$H$5:$H$156,MATCH(1,(A5318='Non Compliance input'!$A$5:$A$156)*(F5318&gt;='Non Compliance input'!$D$5:$D$156)*(E5318&lt;'Non Compliance input'!$E$5:$E$156)*('Non Compliance input'!$H$5:$H$156="Yes"),0))
),"","Yes")</f>
        <v/>
      </c>
      <c r="K5318" s="149">
        <f t="shared" si="748"/>
        <v>0</v>
      </c>
      <c r="L5318" s="162">
        <f t="shared" si="749"/>
        <v>0</v>
      </c>
      <c r="M5318" s="162" t="str" cm="1">
        <f t="array" ref="M5318">IF(ISERROR(INDEX('Non Compliance input'!$I$5:$I$156,MATCH(1,(A5318='Non Compliance input'!$A$5:$A$156)*(E5318&gt;='Non Compliance input'!$D$5:$D$156)*(F5318&lt;='Non Compliance input'!$E$5:$E$156)*('Non Compliance input'!$I$5:$I$156="Yes"),0))
),"","Yes")</f>
        <v/>
      </c>
      <c r="N5318" s="149" t="str">
        <f>IF(VLOOKUP($A5318,HourEndingOutage!$B$3:$F$746,5,0)="Outage","Outage","")</f>
        <v/>
      </c>
      <c r="O5318" s="18">
        <f t="shared" si="750"/>
        <v>0</v>
      </c>
      <c r="P5318" s="18" t="str">
        <f t="shared" si="751"/>
        <v/>
      </c>
      <c r="Q5318" s="18">
        <f t="shared" si="752"/>
        <v>0</v>
      </c>
      <c r="R5318" s="118"/>
    </row>
    <row r="5319" spans="1:18" x14ac:dyDescent="0.25">
      <c r="A5319" s="25">
        <f t="shared" si="744"/>
        <v>591</v>
      </c>
      <c r="B5319" s="23">
        <f t="shared" si="745"/>
        <v>44586</v>
      </c>
      <c r="C5319" s="24">
        <v>15</v>
      </c>
      <c r="D5319" s="54" t="str">
        <f t="shared" si="746"/>
        <v>ASET</v>
      </c>
      <c r="E5319" s="178"/>
      <c r="F5319" s="179"/>
      <c r="G5319" s="177"/>
      <c r="H5319" s="177"/>
      <c r="I5319" s="169">
        <f t="shared" si="747"/>
        <v>0</v>
      </c>
      <c r="J5319" s="149" t="str" cm="1">
        <f t="array" ref="J5319">IF(ISERROR(INDEX('Non Compliance input'!$H$5:$H$156,MATCH(1,(A5319='Non Compliance input'!$A$5:$A$156)*(F5319&gt;='Non Compliance input'!$D$5:$D$156)*(E5319&lt;'Non Compliance input'!$E$5:$E$156)*('Non Compliance input'!$H$5:$H$156="Yes"),0))
),"","Yes")</f>
        <v/>
      </c>
      <c r="K5319" s="149">
        <f t="shared" si="748"/>
        <v>0</v>
      </c>
      <c r="L5319" s="162">
        <f t="shared" si="749"/>
        <v>0</v>
      </c>
      <c r="M5319" s="162" t="str" cm="1">
        <f t="array" ref="M5319">IF(ISERROR(INDEX('Non Compliance input'!$I$5:$I$156,MATCH(1,(A5319='Non Compliance input'!$A$5:$A$156)*(E5319&gt;='Non Compliance input'!$D$5:$D$156)*(F5319&lt;='Non Compliance input'!$E$5:$E$156)*('Non Compliance input'!$I$5:$I$156="Yes"),0))
),"","Yes")</f>
        <v/>
      </c>
      <c r="N5319" s="149" t="str">
        <f>IF(VLOOKUP($A5319,HourEndingOutage!$B$3:$F$746,5,0)="Outage","Outage","")</f>
        <v/>
      </c>
      <c r="O5319" s="18">
        <f t="shared" si="750"/>
        <v>0</v>
      </c>
      <c r="P5319" s="18" t="str">
        <f t="shared" si="751"/>
        <v/>
      </c>
      <c r="Q5319" s="18">
        <f t="shared" si="752"/>
        <v>0</v>
      </c>
      <c r="R5319" s="118"/>
    </row>
    <row r="5320" spans="1:18" x14ac:dyDescent="0.25">
      <c r="A5320" s="25">
        <f t="shared" si="744"/>
        <v>591</v>
      </c>
      <c r="B5320" s="23">
        <f t="shared" si="745"/>
        <v>44586</v>
      </c>
      <c r="C5320" s="24">
        <v>15</v>
      </c>
      <c r="D5320" s="54" t="str">
        <f t="shared" si="746"/>
        <v>ASET</v>
      </c>
      <c r="E5320" s="178"/>
      <c r="F5320" s="179"/>
      <c r="G5320" s="177"/>
      <c r="H5320" s="177"/>
      <c r="I5320" s="169">
        <f t="shared" si="747"/>
        <v>0</v>
      </c>
      <c r="J5320" s="149" t="str" cm="1">
        <f t="array" ref="J5320">IF(ISERROR(INDEX('Non Compliance input'!$H$5:$H$156,MATCH(1,(A5320='Non Compliance input'!$A$5:$A$156)*(F5320&gt;='Non Compliance input'!$D$5:$D$156)*(E5320&lt;'Non Compliance input'!$E$5:$E$156)*('Non Compliance input'!$H$5:$H$156="Yes"),0))
),"","Yes")</f>
        <v/>
      </c>
      <c r="K5320" s="149">
        <f t="shared" si="748"/>
        <v>0</v>
      </c>
      <c r="L5320" s="162">
        <f t="shared" si="749"/>
        <v>0</v>
      </c>
      <c r="M5320" s="162" t="str" cm="1">
        <f t="array" ref="M5320">IF(ISERROR(INDEX('Non Compliance input'!$I$5:$I$156,MATCH(1,(A5320='Non Compliance input'!$A$5:$A$156)*(E5320&gt;='Non Compliance input'!$D$5:$D$156)*(F5320&lt;='Non Compliance input'!$E$5:$E$156)*('Non Compliance input'!$I$5:$I$156="Yes"),0))
),"","Yes")</f>
        <v/>
      </c>
      <c r="N5320" s="149" t="str">
        <f>IF(VLOOKUP($A5320,HourEndingOutage!$B$3:$F$746,5,0)="Outage","Outage","")</f>
        <v/>
      </c>
      <c r="O5320" s="18">
        <f t="shared" si="750"/>
        <v>0</v>
      </c>
      <c r="P5320" s="18" t="str">
        <f t="shared" si="751"/>
        <v/>
      </c>
      <c r="Q5320" s="18">
        <f t="shared" si="752"/>
        <v>0</v>
      </c>
      <c r="R5320" s="118"/>
    </row>
    <row r="5321" spans="1:18" x14ac:dyDescent="0.25">
      <c r="A5321" s="25">
        <f t="shared" si="744"/>
        <v>591</v>
      </c>
      <c r="B5321" s="23">
        <f t="shared" si="745"/>
        <v>44586</v>
      </c>
      <c r="C5321" s="24">
        <v>15</v>
      </c>
      <c r="D5321" s="54" t="str">
        <f t="shared" si="746"/>
        <v>ASET</v>
      </c>
      <c r="E5321" s="178"/>
      <c r="F5321" s="179"/>
      <c r="G5321" s="177"/>
      <c r="H5321" s="177"/>
      <c r="I5321" s="169">
        <f t="shared" si="747"/>
        <v>0</v>
      </c>
      <c r="J5321" s="149" t="str" cm="1">
        <f t="array" ref="J5321">IF(ISERROR(INDEX('Non Compliance input'!$H$5:$H$156,MATCH(1,(A5321='Non Compliance input'!$A$5:$A$156)*(F5321&gt;='Non Compliance input'!$D$5:$D$156)*(E5321&lt;'Non Compliance input'!$E$5:$E$156)*('Non Compliance input'!$H$5:$H$156="Yes"),0))
),"","Yes")</f>
        <v/>
      </c>
      <c r="K5321" s="149">
        <f t="shared" si="748"/>
        <v>0</v>
      </c>
      <c r="L5321" s="162">
        <f t="shared" si="749"/>
        <v>0</v>
      </c>
      <c r="M5321" s="162" t="str" cm="1">
        <f t="array" ref="M5321">IF(ISERROR(INDEX('Non Compliance input'!$I$5:$I$156,MATCH(1,(A5321='Non Compliance input'!$A$5:$A$156)*(E5321&gt;='Non Compliance input'!$D$5:$D$156)*(F5321&lt;='Non Compliance input'!$E$5:$E$156)*('Non Compliance input'!$I$5:$I$156="Yes"),0))
),"","Yes")</f>
        <v/>
      </c>
      <c r="N5321" s="149" t="str">
        <f>IF(VLOOKUP($A5321,HourEndingOutage!$B$3:$F$746,5,0)="Outage","Outage","")</f>
        <v/>
      </c>
      <c r="O5321" s="18">
        <f t="shared" si="750"/>
        <v>0</v>
      </c>
      <c r="P5321" s="18" t="str">
        <f t="shared" si="751"/>
        <v/>
      </c>
      <c r="Q5321" s="18">
        <f t="shared" si="752"/>
        <v>0</v>
      </c>
      <c r="R5321" s="118"/>
    </row>
    <row r="5322" spans="1:18" x14ac:dyDescent="0.25">
      <c r="A5322" s="25">
        <f t="shared" si="744"/>
        <v>592</v>
      </c>
      <c r="B5322" s="23">
        <f t="shared" si="745"/>
        <v>44586</v>
      </c>
      <c r="C5322" s="24">
        <v>16</v>
      </c>
      <c r="D5322" s="54" t="str">
        <f t="shared" si="746"/>
        <v>ASET</v>
      </c>
      <c r="E5322" s="178"/>
      <c r="F5322" s="179"/>
      <c r="G5322" s="177"/>
      <c r="H5322" s="177"/>
      <c r="I5322" s="169">
        <f t="shared" si="747"/>
        <v>0</v>
      </c>
      <c r="J5322" s="149" t="str" cm="1">
        <f t="array" ref="J5322">IF(ISERROR(INDEX('Non Compliance input'!$H$5:$H$156,MATCH(1,(A5322='Non Compliance input'!$A$5:$A$156)*(F5322&gt;='Non Compliance input'!$D$5:$D$156)*(E5322&lt;'Non Compliance input'!$E$5:$E$156)*('Non Compliance input'!$H$5:$H$156="Yes"),0))
),"","Yes")</f>
        <v/>
      </c>
      <c r="K5322" s="149">
        <f t="shared" si="748"/>
        <v>0</v>
      </c>
      <c r="L5322" s="162">
        <f t="shared" si="749"/>
        <v>0</v>
      </c>
      <c r="M5322" s="162" t="str" cm="1">
        <f t="array" ref="M5322">IF(ISERROR(INDEX('Non Compliance input'!$I$5:$I$156,MATCH(1,(A5322='Non Compliance input'!$A$5:$A$156)*(E5322&gt;='Non Compliance input'!$D$5:$D$156)*(F5322&lt;='Non Compliance input'!$E$5:$E$156)*('Non Compliance input'!$I$5:$I$156="Yes"),0))
),"","Yes")</f>
        <v/>
      </c>
      <c r="N5322" s="149" t="str">
        <f>IF(VLOOKUP($A5322,HourEndingOutage!$B$3:$F$746,5,0)="Outage","Outage","")</f>
        <v/>
      </c>
      <c r="O5322" s="18">
        <f t="shared" si="750"/>
        <v>0</v>
      </c>
      <c r="P5322" s="18" t="str">
        <f t="shared" si="751"/>
        <v/>
      </c>
      <c r="Q5322" s="18">
        <f t="shared" si="752"/>
        <v>0</v>
      </c>
      <c r="R5322" s="118"/>
    </row>
    <row r="5323" spans="1:18" x14ac:dyDescent="0.25">
      <c r="A5323" s="25">
        <f t="shared" si="744"/>
        <v>592</v>
      </c>
      <c r="B5323" s="23">
        <f t="shared" si="745"/>
        <v>44586</v>
      </c>
      <c r="C5323" s="24">
        <v>16</v>
      </c>
      <c r="D5323" s="54" t="str">
        <f t="shared" si="746"/>
        <v>ASET</v>
      </c>
      <c r="E5323" s="178"/>
      <c r="F5323" s="179"/>
      <c r="G5323" s="177"/>
      <c r="H5323" s="177"/>
      <c r="I5323" s="169">
        <f t="shared" si="747"/>
        <v>0</v>
      </c>
      <c r="J5323" s="149" t="str" cm="1">
        <f t="array" ref="J5323">IF(ISERROR(INDEX('Non Compliance input'!$H$5:$H$156,MATCH(1,(A5323='Non Compliance input'!$A$5:$A$156)*(F5323&gt;='Non Compliance input'!$D$5:$D$156)*(E5323&lt;'Non Compliance input'!$E$5:$E$156)*('Non Compliance input'!$H$5:$H$156="Yes"),0))
),"","Yes")</f>
        <v/>
      </c>
      <c r="K5323" s="149">
        <f t="shared" si="748"/>
        <v>0</v>
      </c>
      <c r="L5323" s="162">
        <f t="shared" si="749"/>
        <v>0</v>
      </c>
      <c r="M5323" s="162" t="str" cm="1">
        <f t="array" ref="M5323">IF(ISERROR(INDEX('Non Compliance input'!$I$5:$I$156,MATCH(1,(A5323='Non Compliance input'!$A$5:$A$156)*(E5323&gt;='Non Compliance input'!$D$5:$D$156)*(F5323&lt;='Non Compliance input'!$E$5:$E$156)*('Non Compliance input'!$I$5:$I$156="Yes"),0))
),"","Yes")</f>
        <v/>
      </c>
      <c r="N5323" s="149" t="str">
        <f>IF(VLOOKUP($A5323,HourEndingOutage!$B$3:$F$746,5,0)="Outage","Outage","")</f>
        <v/>
      </c>
      <c r="O5323" s="18">
        <f t="shared" si="750"/>
        <v>0</v>
      </c>
      <c r="P5323" s="18" t="str">
        <f t="shared" si="751"/>
        <v/>
      </c>
      <c r="Q5323" s="18">
        <f t="shared" si="752"/>
        <v>0</v>
      </c>
      <c r="R5323" s="118"/>
    </row>
    <row r="5324" spans="1:18" x14ac:dyDescent="0.25">
      <c r="A5324" s="25">
        <f t="shared" si="744"/>
        <v>592</v>
      </c>
      <c r="B5324" s="23">
        <f t="shared" si="745"/>
        <v>44586</v>
      </c>
      <c r="C5324" s="24">
        <v>16</v>
      </c>
      <c r="D5324" s="54" t="str">
        <f t="shared" si="746"/>
        <v>ASET</v>
      </c>
      <c r="E5324" s="178"/>
      <c r="F5324" s="179"/>
      <c r="G5324" s="177"/>
      <c r="H5324" s="177"/>
      <c r="I5324" s="169">
        <f t="shared" si="747"/>
        <v>0</v>
      </c>
      <c r="J5324" s="149" t="str" cm="1">
        <f t="array" ref="J5324">IF(ISERROR(INDEX('Non Compliance input'!$H$5:$H$156,MATCH(1,(A5324='Non Compliance input'!$A$5:$A$156)*(F5324&gt;='Non Compliance input'!$D$5:$D$156)*(E5324&lt;'Non Compliance input'!$E$5:$E$156)*('Non Compliance input'!$H$5:$H$156="Yes"),0))
),"","Yes")</f>
        <v/>
      </c>
      <c r="K5324" s="149">
        <f t="shared" si="748"/>
        <v>0</v>
      </c>
      <c r="L5324" s="162">
        <f t="shared" si="749"/>
        <v>0</v>
      </c>
      <c r="M5324" s="162" t="str" cm="1">
        <f t="array" ref="M5324">IF(ISERROR(INDEX('Non Compliance input'!$I$5:$I$156,MATCH(1,(A5324='Non Compliance input'!$A$5:$A$156)*(E5324&gt;='Non Compliance input'!$D$5:$D$156)*(F5324&lt;='Non Compliance input'!$E$5:$E$156)*('Non Compliance input'!$I$5:$I$156="Yes"),0))
),"","Yes")</f>
        <v/>
      </c>
      <c r="N5324" s="149" t="str">
        <f>IF(VLOOKUP($A5324,HourEndingOutage!$B$3:$F$746,5,0)="Outage","Outage","")</f>
        <v/>
      </c>
      <c r="O5324" s="18">
        <f t="shared" si="750"/>
        <v>0</v>
      </c>
      <c r="P5324" s="18" t="str">
        <f t="shared" si="751"/>
        <v/>
      </c>
      <c r="Q5324" s="18">
        <f t="shared" si="752"/>
        <v>0</v>
      </c>
      <c r="R5324" s="118"/>
    </row>
    <row r="5325" spans="1:18" x14ac:dyDescent="0.25">
      <c r="A5325" s="25">
        <f t="shared" si="744"/>
        <v>592</v>
      </c>
      <c r="B5325" s="23">
        <f t="shared" si="745"/>
        <v>44586</v>
      </c>
      <c r="C5325" s="24">
        <v>16</v>
      </c>
      <c r="D5325" s="54" t="str">
        <f t="shared" si="746"/>
        <v>ASET</v>
      </c>
      <c r="E5325" s="178"/>
      <c r="F5325" s="179"/>
      <c r="G5325" s="177"/>
      <c r="H5325" s="177"/>
      <c r="I5325" s="169">
        <f t="shared" si="747"/>
        <v>0</v>
      </c>
      <c r="J5325" s="149" t="str" cm="1">
        <f t="array" ref="J5325">IF(ISERROR(INDEX('Non Compliance input'!$H$5:$H$156,MATCH(1,(A5325='Non Compliance input'!$A$5:$A$156)*(F5325&gt;='Non Compliance input'!$D$5:$D$156)*(E5325&lt;'Non Compliance input'!$E$5:$E$156)*('Non Compliance input'!$H$5:$H$156="Yes"),0))
),"","Yes")</f>
        <v/>
      </c>
      <c r="K5325" s="149">
        <f t="shared" si="748"/>
        <v>0</v>
      </c>
      <c r="L5325" s="162">
        <f t="shared" si="749"/>
        <v>0</v>
      </c>
      <c r="M5325" s="162" t="str" cm="1">
        <f t="array" ref="M5325">IF(ISERROR(INDEX('Non Compliance input'!$I$5:$I$156,MATCH(1,(A5325='Non Compliance input'!$A$5:$A$156)*(E5325&gt;='Non Compliance input'!$D$5:$D$156)*(F5325&lt;='Non Compliance input'!$E$5:$E$156)*('Non Compliance input'!$I$5:$I$156="Yes"),0))
),"","Yes")</f>
        <v/>
      </c>
      <c r="N5325" s="149" t="str">
        <f>IF(VLOOKUP($A5325,HourEndingOutage!$B$3:$F$746,5,0)="Outage","Outage","")</f>
        <v/>
      </c>
      <c r="O5325" s="18">
        <f t="shared" si="750"/>
        <v>0</v>
      </c>
      <c r="P5325" s="18" t="str">
        <f t="shared" si="751"/>
        <v/>
      </c>
      <c r="Q5325" s="18">
        <f t="shared" si="752"/>
        <v>0</v>
      </c>
      <c r="R5325" s="118"/>
    </row>
    <row r="5326" spans="1:18" x14ac:dyDescent="0.25">
      <c r="A5326" s="25">
        <f t="shared" si="744"/>
        <v>592</v>
      </c>
      <c r="B5326" s="23">
        <f t="shared" si="745"/>
        <v>44586</v>
      </c>
      <c r="C5326" s="24">
        <v>16</v>
      </c>
      <c r="D5326" s="54" t="str">
        <f t="shared" si="746"/>
        <v>ASET</v>
      </c>
      <c r="E5326" s="178"/>
      <c r="F5326" s="179"/>
      <c r="G5326" s="177"/>
      <c r="H5326" s="177"/>
      <c r="I5326" s="169">
        <f t="shared" si="747"/>
        <v>0</v>
      </c>
      <c r="J5326" s="149" t="str" cm="1">
        <f t="array" ref="J5326">IF(ISERROR(INDEX('Non Compliance input'!$H$5:$H$156,MATCH(1,(A5326='Non Compliance input'!$A$5:$A$156)*(F5326&gt;='Non Compliance input'!$D$5:$D$156)*(E5326&lt;'Non Compliance input'!$E$5:$E$156)*('Non Compliance input'!$H$5:$H$156="Yes"),0))
),"","Yes")</f>
        <v/>
      </c>
      <c r="K5326" s="149">
        <f t="shared" si="748"/>
        <v>0</v>
      </c>
      <c r="L5326" s="162">
        <f t="shared" si="749"/>
        <v>0</v>
      </c>
      <c r="M5326" s="162" t="str" cm="1">
        <f t="array" ref="M5326">IF(ISERROR(INDEX('Non Compliance input'!$I$5:$I$156,MATCH(1,(A5326='Non Compliance input'!$A$5:$A$156)*(E5326&gt;='Non Compliance input'!$D$5:$D$156)*(F5326&lt;='Non Compliance input'!$E$5:$E$156)*('Non Compliance input'!$I$5:$I$156="Yes"),0))
),"","Yes")</f>
        <v/>
      </c>
      <c r="N5326" s="149" t="str">
        <f>IF(VLOOKUP($A5326,HourEndingOutage!$B$3:$F$746,5,0)="Outage","Outage","")</f>
        <v/>
      </c>
      <c r="O5326" s="18">
        <f t="shared" si="750"/>
        <v>0</v>
      </c>
      <c r="P5326" s="18" t="str">
        <f t="shared" si="751"/>
        <v/>
      </c>
      <c r="Q5326" s="18">
        <f t="shared" si="752"/>
        <v>0</v>
      </c>
      <c r="R5326" s="118"/>
    </row>
    <row r="5327" spans="1:18" x14ac:dyDescent="0.25">
      <c r="A5327" s="25">
        <f t="shared" si="744"/>
        <v>592</v>
      </c>
      <c r="B5327" s="23">
        <f t="shared" si="745"/>
        <v>44586</v>
      </c>
      <c r="C5327" s="24">
        <v>16</v>
      </c>
      <c r="D5327" s="54" t="str">
        <f t="shared" si="746"/>
        <v>ASET</v>
      </c>
      <c r="E5327" s="178"/>
      <c r="F5327" s="179"/>
      <c r="G5327" s="177"/>
      <c r="H5327" s="177"/>
      <c r="I5327" s="169">
        <f t="shared" si="747"/>
        <v>0</v>
      </c>
      <c r="J5327" s="149" t="str" cm="1">
        <f t="array" ref="J5327">IF(ISERROR(INDEX('Non Compliance input'!$H$5:$H$156,MATCH(1,(A5327='Non Compliance input'!$A$5:$A$156)*(F5327&gt;='Non Compliance input'!$D$5:$D$156)*(E5327&lt;'Non Compliance input'!$E$5:$E$156)*('Non Compliance input'!$H$5:$H$156="Yes"),0))
),"","Yes")</f>
        <v/>
      </c>
      <c r="K5327" s="149">
        <f t="shared" si="748"/>
        <v>0</v>
      </c>
      <c r="L5327" s="162">
        <f t="shared" si="749"/>
        <v>0</v>
      </c>
      <c r="M5327" s="162" t="str" cm="1">
        <f t="array" ref="M5327">IF(ISERROR(INDEX('Non Compliance input'!$I$5:$I$156,MATCH(1,(A5327='Non Compliance input'!$A$5:$A$156)*(E5327&gt;='Non Compliance input'!$D$5:$D$156)*(F5327&lt;='Non Compliance input'!$E$5:$E$156)*('Non Compliance input'!$I$5:$I$156="Yes"),0))
),"","Yes")</f>
        <v/>
      </c>
      <c r="N5327" s="149" t="str">
        <f>IF(VLOOKUP($A5327,HourEndingOutage!$B$3:$F$746,5,0)="Outage","Outage","")</f>
        <v/>
      </c>
      <c r="O5327" s="18">
        <f t="shared" si="750"/>
        <v>0</v>
      </c>
      <c r="P5327" s="18" t="str">
        <f t="shared" si="751"/>
        <v/>
      </c>
      <c r="Q5327" s="18">
        <f t="shared" si="752"/>
        <v>0</v>
      </c>
      <c r="R5327" s="118"/>
    </row>
    <row r="5328" spans="1:18" x14ac:dyDescent="0.25">
      <c r="A5328" s="25">
        <f t="shared" si="744"/>
        <v>592</v>
      </c>
      <c r="B5328" s="23">
        <f t="shared" si="745"/>
        <v>44586</v>
      </c>
      <c r="C5328" s="24">
        <v>16</v>
      </c>
      <c r="D5328" s="54" t="str">
        <f t="shared" si="746"/>
        <v>ASET</v>
      </c>
      <c r="E5328" s="178"/>
      <c r="F5328" s="179"/>
      <c r="G5328" s="177"/>
      <c r="H5328" s="177"/>
      <c r="I5328" s="169">
        <f t="shared" si="747"/>
        <v>0</v>
      </c>
      <c r="J5328" s="149" t="str" cm="1">
        <f t="array" ref="J5328">IF(ISERROR(INDEX('Non Compliance input'!$H$5:$H$156,MATCH(1,(A5328='Non Compliance input'!$A$5:$A$156)*(F5328&gt;='Non Compliance input'!$D$5:$D$156)*(E5328&lt;'Non Compliance input'!$E$5:$E$156)*('Non Compliance input'!$H$5:$H$156="Yes"),0))
),"","Yes")</f>
        <v/>
      </c>
      <c r="K5328" s="149">
        <f t="shared" si="748"/>
        <v>0</v>
      </c>
      <c r="L5328" s="162">
        <f t="shared" si="749"/>
        <v>0</v>
      </c>
      <c r="M5328" s="162" t="str" cm="1">
        <f t="array" ref="M5328">IF(ISERROR(INDEX('Non Compliance input'!$I$5:$I$156,MATCH(1,(A5328='Non Compliance input'!$A$5:$A$156)*(E5328&gt;='Non Compliance input'!$D$5:$D$156)*(F5328&lt;='Non Compliance input'!$E$5:$E$156)*('Non Compliance input'!$I$5:$I$156="Yes"),0))
),"","Yes")</f>
        <v/>
      </c>
      <c r="N5328" s="149" t="str">
        <f>IF(VLOOKUP($A5328,HourEndingOutage!$B$3:$F$746,5,0)="Outage","Outage","")</f>
        <v/>
      </c>
      <c r="O5328" s="18">
        <f t="shared" si="750"/>
        <v>0</v>
      </c>
      <c r="P5328" s="18" t="str">
        <f t="shared" si="751"/>
        <v/>
      </c>
      <c r="Q5328" s="18">
        <f t="shared" si="752"/>
        <v>0</v>
      </c>
      <c r="R5328" s="118"/>
    </row>
    <row r="5329" spans="1:18" x14ac:dyDescent="0.25">
      <c r="A5329" s="25">
        <f t="shared" si="744"/>
        <v>592</v>
      </c>
      <c r="B5329" s="23">
        <f t="shared" si="745"/>
        <v>44586</v>
      </c>
      <c r="C5329" s="24">
        <v>16</v>
      </c>
      <c r="D5329" s="54" t="str">
        <f t="shared" si="746"/>
        <v>ASET</v>
      </c>
      <c r="E5329" s="178"/>
      <c r="F5329" s="179"/>
      <c r="G5329" s="177"/>
      <c r="H5329" s="177"/>
      <c r="I5329" s="169">
        <f t="shared" si="747"/>
        <v>0</v>
      </c>
      <c r="J5329" s="149" t="str" cm="1">
        <f t="array" ref="J5329">IF(ISERROR(INDEX('Non Compliance input'!$H$5:$H$156,MATCH(1,(A5329='Non Compliance input'!$A$5:$A$156)*(F5329&gt;='Non Compliance input'!$D$5:$D$156)*(E5329&lt;'Non Compliance input'!$E$5:$E$156)*('Non Compliance input'!$H$5:$H$156="Yes"),0))
),"","Yes")</f>
        <v/>
      </c>
      <c r="K5329" s="149">
        <f t="shared" si="748"/>
        <v>0</v>
      </c>
      <c r="L5329" s="162">
        <f t="shared" si="749"/>
        <v>0</v>
      </c>
      <c r="M5329" s="162" t="str" cm="1">
        <f t="array" ref="M5329">IF(ISERROR(INDEX('Non Compliance input'!$I$5:$I$156,MATCH(1,(A5329='Non Compliance input'!$A$5:$A$156)*(E5329&gt;='Non Compliance input'!$D$5:$D$156)*(F5329&lt;='Non Compliance input'!$E$5:$E$156)*('Non Compliance input'!$I$5:$I$156="Yes"),0))
),"","Yes")</f>
        <v/>
      </c>
      <c r="N5329" s="149" t="str">
        <f>IF(VLOOKUP($A5329,HourEndingOutage!$B$3:$F$746,5,0)="Outage","Outage","")</f>
        <v/>
      </c>
      <c r="O5329" s="18">
        <f t="shared" si="750"/>
        <v>0</v>
      </c>
      <c r="P5329" s="18" t="str">
        <f t="shared" si="751"/>
        <v/>
      </c>
      <c r="Q5329" s="18">
        <f t="shared" si="752"/>
        <v>0</v>
      </c>
      <c r="R5329" s="118"/>
    </row>
    <row r="5330" spans="1:18" x14ac:dyDescent="0.25">
      <c r="A5330" s="25">
        <f t="shared" si="744"/>
        <v>592</v>
      </c>
      <c r="B5330" s="23">
        <f t="shared" si="745"/>
        <v>44586</v>
      </c>
      <c r="C5330" s="24">
        <v>16</v>
      </c>
      <c r="D5330" s="54" t="str">
        <f t="shared" si="746"/>
        <v>ASET</v>
      </c>
      <c r="E5330" s="178"/>
      <c r="F5330" s="179"/>
      <c r="G5330" s="177"/>
      <c r="H5330" s="177"/>
      <c r="I5330" s="169">
        <f t="shared" si="747"/>
        <v>0</v>
      </c>
      <c r="J5330" s="149" t="str" cm="1">
        <f t="array" ref="J5330">IF(ISERROR(INDEX('Non Compliance input'!$H$5:$H$156,MATCH(1,(A5330='Non Compliance input'!$A$5:$A$156)*(F5330&gt;='Non Compliance input'!$D$5:$D$156)*(E5330&lt;'Non Compliance input'!$E$5:$E$156)*('Non Compliance input'!$H$5:$H$156="Yes"),0))
),"","Yes")</f>
        <v/>
      </c>
      <c r="K5330" s="149">
        <f t="shared" si="748"/>
        <v>0</v>
      </c>
      <c r="L5330" s="162">
        <f t="shared" si="749"/>
        <v>0</v>
      </c>
      <c r="M5330" s="162" t="str" cm="1">
        <f t="array" ref="M5330">IF(ISERROR(INDEX('Non Compliance input'!$I$5:$I$156,MATCH(1,(A5330='Non Compliance input'!$A$5:$A$156)*(E5330&gt;='Non Compliance input'!$D$5:$D$156)*(F5330&lt;='Non Compliance input'!$E$5:$E$156)*('Non Compliance input'!$I$5:$I$156="Yes"),0))
),"","Yes")</f>
        <v/>
      </c>
      <c r="N5330" s="149" t="str">
        <f>IF(VLOOKUP($A5330,HourEndingOutage!$B$3:$F$746,5,0)="Outage","Outage","")</f>
        <v/>
      </c>
      <c r="O5330" s="18">
        <f t="shared" si="750"/>
        <v>0</v>
      </c>
      <c r="P5330" s="18" t="str">
        <f t="shared" si="751"/>
        <v/>
      </c>
      <c r="Q5330" s="18">
        <f t="shared" si="752"/>
        <v>0</v>
      </c>
      <c r="R5330" s="118"/>
    </row>
    <row r="5331" spans="1:18" x14ac:dyDescent="0.25">
      <c r="A5331" s="25">
        <f t="shared" si="744"/>
        <v>593</v>
      </c>
      <c r="B5331" s="23">
        <f t="shared" si="745"/>
        <v>44586</v>
      </c>
      <c r="C5331" s="24">
        <v>17</v>
      </c>
      <c r="D5331" s="54" t="str">
        <f t="shared" si="746"/>
        <v>ASET</v>
      </c>
      <c r="E5331" s="178"/>
      <c r="F5331" s="179"/>
      <c r="G5331" s="177"/>
      <c r="H5331" s="177"/>
      <c r="I5331" s="169">
        <f t="shared" si="747"/>
        <v>0</v>
      </c>
      <c r="J5331" s="149" t="str" cm="1">
        <f t="array" ref="J5331">IF(ISERROR(INDEX('Non Compliance input'!$H$5:$H$156,MATCH(1,(A5331='Non Compliance input'!$A$5:$A$156)*(F5331&gt;='Non Compliance input'!$D$5:$D$156)*(E5331&lt;'Non Compliance input'!$E$5:$E$156)*('Non Compliance input'!$H$5:$H$156="Yes"),0))
),"","Yes")</f>
        <v/>
      </c>
      <c r="K5331" s="149">
        <f t="shared" si="748"/>
        <v>0</v>
      </c>
      <c r="L5331" s="162">
        <f t="shared" si="749"/>
        <v>0</v>
      </c>
      <c r="M5331" s="162" t="str" cm="1">
        <f t="array" ref="M5331">IF(ISERROR(INDEX('Non Compliance input'!$I$5:$I$156,MATCH(1,(A5331='Non Compliance input'!$A$5:$A$156)*(E5331&gt;='Non Compliance input'!$D$5:$D$156)*(F5331&lt;='Non Compliance input'!$E$5:$E$156)*('Non Compliance input'!$I$5:$I$156="Yes"),0))
),"","Yes")</f>
        <v/>
      </c>
      <c r="N5331" s="149" t="str">
        <f>IF(VLOOKUP($A5331,HourEndingOutage!$B$3:$F$746,5,0)="Outage","Outage","")</f>
        <v/>
      </c>
      <c r="O5331" s="18">
        <f t="shared" si="750"/>
        <v>0</v>
      </c>
      <c r="P5331" s="18" t="str">
        <f t="shared" si="751"/>
        <v/>
      </c>
      <c r="Q5331" s="18">
        <f t="shared" si="752"/>
        <v>0</v>
      </c>
      <c r="R5331" s="118"/>
    </row>
    <row r="5332" spans="1:18" x14ac:dyDescent="0.25">
      <c r="A5332" s="25">
        <f t="shared" si="744"/>
        <v>593</v>
      </c>
      <c r="B5332" s="23">
        <f t="shared" si="745"/>
        <v>44586</v>
      </c>
      <c r="C5332" s="24">
        <v>17</v>
      </c>
      <c r="D5332" s="54" t="str">
        <f t="shared" si="746"/>
        <v>ASET</v>
      </c>
      <c r="E5332" s="178"/>
      <c r="F5332" s="179"/>
      <c r="G5332" s="177"/>
      <c r="H5332" s="177"/>
      <c r="I5332" s="169">
        <f t="shared" si="747"/>
        <v>0</v>
      </c>
      <c r="J5332" s="149" t="str" cm="1">
        <f t="array" ref="J5332">IF(ISERROR(INDEX('Non Compliance input'!$H$5:$H$156,MATCH(1,(A5332='Non Compliance input'!$A$5:$A$156)*(F5332&gt;='Non Compliance input'!$D$5:$D$156)*(E5332&lt;'Non Compliance input'!$E$5:$E$156)*('Non Compliance input'!$H$5:$H$156="Yes"),0))
),"","Yes")</f>
        <v/>
      </c>
      <c r="K5332" s="149">
        <f t="shared" si="748"/>
        <v>0</v>
      </c>
      <c r="L5332" s="162">
        <f t="shared" si="749"/>
        <v>0</v>
      </c>
      <c r="M5332" s="162" t="str" cm="1">
        <f t="array" ref="M5332">IF(ISERROR(INDEX('Non Compliance input'!$I$5:$I$156,MATCH(1,(A5332='Non Compliance input'!$A$5:$A$156)*(E5332&gt;='Non Compliance input'!$D$5:$D$156)*(F5332&lt;='Non Compliance input'!$E$5:$E$156)*('Non Compliance input'!$I$5:$I$156="Yes"),0))
),"","Yes")</f>
        <v/>
      </c>
      <c r="N5332" s="149" t="str">
        <f>IF(VLOOKUP($A5332,HourEndingOutage!$B$3:$F$746,5,0)="Outage","Outage","")</f>
        <v/>
      </c>
      <c r="O5332" s="18">
        <f t="shared" si="750"/>
        <v>0</v>
      </c>
      <c r="P5332" s="18" t="str">
        <f t="shared" si="751"/>
        <v/>
      </c>
      <c r="Q5332" s="18">
        <f t="shared" si="752"/>
        <v>0</v>
      </c>
      <c r="R5332" s="118"/>
    </row>
    <row r="5333" spans="1:18" x14ac:dyDescent="0.25">
      <c r="A5333" s="25">
        <f t="shared" si="744"/>
        <v>593</v>
      </c>
      <c r="B5333" s="23">
        <f t="shared" si="745"/>
        <v>44586</v>
      </c>
      <c r="C5333" s="24">
        <v>17</v>
      </c>
      <c r="D5333" s="54" t="str">
        <f t="shared" si="746"/>
        <v>ASET</v>
      </c>
      <c r="E5333" s="178"/>
      <c r="F5333" s="179"/>
      <c r="G5333" s="177"/>
      <c r="H5333" s="177"/>
      <c r="I5333" s="169">
        <f t="shared" si="747"/>
        <v>0</v>
      </c>
      <c r="J5333" s="149" t="str" cm="1">
        <f t="array" ref="J5333">IF(ISERROR(INDEX('Non Compliance input'!$H$5:$H$156,MATCH(1,(A5333='Non Compliance input'!$A$5:$A$156)*(F5333&gt;='Non Compliance input'!$D$5:$D$156)*(E5333&lt;'Non Compliance input'!$E$5:$E$156)*('Non Compliance input'!$H$5:$H$156="Yes"),0))
),"","Yes")</f>
        <v/>
      </c>
      <c r="K5333" s="149">
        <f t="shared" si="748"/>
        <v>0</v>
      </c>
      <c r="L5333" s="162">
        <f t="shared" si="749"/>
        <v>0</v>
      </c>
      <c r="M5333" s="162" t="str" cm="1">
        <f t="array" ref="M5333">IF(ISERROR(INDEX('Non Compliance input'!$I$5:$I$156,MATCH(1,(A5333='Non Compliance input'!$A$5:$A$156)*(E5333&gt;='Non Compliance input'!$D$5:$D$156)*(F5333&lt;='Non Compliance input'!$E$5:$E$156)*('Non Compliance input'!$I$5:$I$156="Yes"),0))
),"","Yes")</f>
        <v/>
      </c>
      <c r="N5333" s="149" t="str">
        <f>IF(VLOOKUP($A5333,HourEndingOutage!$B$3:$F$746,5,0)="Outage","Outage","")</f>
        <v/>
      </c>
      <c r="O5333" s="18">
        <f t="shared" si="750"/>
        <v>0</v>
      </c>
      <c r="P5333" s="18" t="str">
        <f t="shared" si="751"/>
        <v/>
      </c>
      <c r="Q5333" s="18">
        <f t="shared" si="752"/>
        <v>0</v>
      </c>
      <c r="R5333" s="118"/>
    </row>
    <row r="5334" spans="1:18" x14ac:dyDescent="0.25">
      <c r="A5334" s="25">
        <f t="shared" si="744"/>
        <v>593</v>
      </c>
      <c r="B5334" s="23">
        <f t="shared" si="745"/>
        <v>44586</v>
      </c>
      <c r="C5334" s="24">
        <v>17</v>
      </c>
      <c r="D5334" s="54" t="str">
        <f t="shared" si="746"/>
        <v>ASET</v>
      </c>
      <c r="E5334" s="178"/>
      <c r="F5334" s="179"/>
      <c r="G5334" s="177"/>
      <c r="H5334" s="177"/>
      <c r="I5334" s="169">
        <f t="shared" si="747"/>
        <v>0</v>
      </c>
      <c r="J5334" s="149" t="str" cm="1">
        <f t="array" ref="J5334">IF(ISERROR(INDEX('Non Compliance input'!$H$5:$H$156,MATCH(1,(A5334='Non Compliance input'!$A$5:$A$156)*(F5334&gt;='Non Compliance input'!$D$5:$D$156)*(E5334&lt;'Non Compliance input'!$E$5:$E$156)*('Non Compliance input'!$H$5:$H$156="Yes"),0))
),"","Yes")</f>
        <v/>
      </c>
      <c r="K5334" s="149">
        <f t="shared" si="748"/>
        <v>0</v>
      </c>
      <c r="L5334" s="162">
        <f t="shared" si="749"/>
        <v>0</v>
      </c>
      <c r="M5334" s="162" t="str" cm="1">
        <f t="array" ref="M5334">IF(ISERROR(INDEX('Non Compliance input'!$I$5:$I$156,MATCH(1,(A5334='Non Compliance input'!$A$5:$A$156)*(E5334&gt;='Non Compliance input'!$D$5:$D$156)*(F5334&lt;='Non Compliance input'!$E$5:$E$156)*('Non Compliance input'!$I$5:$I$156="Yes"),0))
),"","Yes")</f>
        <v/>
      </c>
      <c r="N5334" s="149" t="str">
        <f>IF(VLOOKUP($A5334,HourEndingOutage!$B$3:$F$746,5,0)="Outage","Outage","")</f>
        <v/>
      </c>
      <c r="O5334" s="18">
        <f t="shared" si="750"/>
        <v>0</v>
      </c>
      <c r="P5334" s="18" t="str">
        <f t="shared" si="751"/>
        <v/>
      </c>
      <c r="Q5334" s="18">
        <f t="shared" si="752"/>
        <v>0</v>
      </c>
      <c r="R5334" s="118"/>
    </row>
    <row r="5335" spans="1:18" x14ac:dyDescent="0.25">
      <c r="A5335" s="25">
        <f t="shared" si="744"/>
        <v>593</v>
      </c>
      <c r="B5335" s="23">
        <f t="shared" si="745"/>
        <v>44586</v>
      </c>
      <c r="C5335" s="24">
        <v>17</v>
      </c>
      <c r="D5335" s="54" t="str">
        <f t="shared" si="746"/>
        <v>ASET</v>
      </c>
      <c r="E5335" s="178"/>
      <c r="F5335" s="179"/>
      <c r="G5335" s="177"/>
      <c r="H5335" s="177"/>
      <c r="I5335" s="169">
        <f t="shared" si="747"/>
        <v>0</v>
      </c>
      <c r="J5335" s="149" t="str" cm="1">
        <f t="array" ref="J5335">IF(ISERROR(INDEX('Non Compliance input'!$H$5:$H$156,MATCH(1,(A5335='Non Compliance input'!$A$5:$A$156)*(F5335&gt;='Non Compliance input'!$D$5:$D$156)*(E5335&lt;'Non Compliance input'!$E$5:$E$156)*('Non Compliance input'!$H$5:$H$156="Yes"),0))
),"","Yes")</f>
        <v/>
      </c>
      <c r="K5335" s="149">
        <f t="shared" si="748"/>
        <v>0</v>
      </c>
      <c r="L5335" s="162">
        <f t="shared" si="749"/>
        <v>0</v>
      </c>
      <c r="M5335" s="162" t="str" cm="1">
        <f t="array" ref="M5335">IF(ISERROR(INDEX('Non Compliance input'!$I$5:$I$156,MATCH(1,(A5335='Non Compliance input'!$A$5:$A$156)*(E5335&gt;='Non Compliance input'!$D$5:$D$156)*(F5335&lt;='Non Compliance input'!$E$5:$E$156)*('Non Compliance input'!$I$5:$I$156="Yes"),0))
),"","Yes")</f>
        <v/>
      </c>
      <c r="N5335" s="149" t="str">
        <f>IF(VLOOKUP($A5335,HourEndingOutage!$B$3:$F$746,5,0)="Outage","Outage","")</f>
        <v/>
      </c>
      <c r="O5335" s="18">
        <f t="shared" si="750"/>
        <v>0</v>
      </c>
      <c r="P5335" s="18" t="str">
        <f t="shared" si="751"/>
        <v/>
      </c>
      <c r="Q5335" s="18">
        <f t="shared" si="752"/>
        <v>0</v>
      </c>
      <c r="R5335" s="118"/>
    </row>
    <row r="5336" spans="1:18" x14ac:dyDescent="0.25">
      <c r="A5336" s="25">
        <f t="shared" si="744"/>
        <v>593</v>
      </c>
      <c r="B5336" s="23">
        <f t="shared" si="745"/>
        <v>44586</v>
      </c>
      <c r="C5336" s="24">
        <v>17</v>
      </c>
      <c r="D5336" s="54" t="str">
        <f t="shared" si="746"/>
        <v>ASET</v>
      </c>
      <c r="E5336" s="178"/>
      <c r="F5336" s="179"/>
      <c r="G5336" s="177"/>
      <c r="H5336" s="177"/>
      <c r="I5336" s="169">
        <f t="shared" si="747"/>
        <v>0</v>
      </c>
      <c r="J5336" s="149" t="str" cm="1">
        <f t="array" ref="J5336">IF(ISERROR(INDEX('Non Compliance input'!$H$5:$H$156,MATCH(1,(A5336='Non Compliance input'!$A$5:$A$156)*(F5336&gt;='Non Compliance input'!$D$5:$D$156)*(E5336&lt;'Non Compliance input'!$E$5:$E$156)*('Non Compliance input'!$H$5:$H$156="Yes"),0))
),"","Yes")</f>
        <v/>
      </c>
      <c r="K5336" s="149">
        <f t="shared" si="748"/>
        <v>0</v>
      </c>
      <c r="L5336" s="162">
        <f t="shared" si="749"/>
        <v>0</v>
      </c>
      <c r="M5336" s="162" t="str" cm="1">
        <f t="array" ref="M5336">IF(ISERROR(INDEX('Non Compliance input'!$I$5:$I$156,MATCH(1,(A5336='Non Compliance input'!$A$5:$A$156)*(E5336&gt;='Non Compliance input'!$D$5:$D$156)*(F5336&lt;='Non Compliance input'!$E$5:$E$156)*('Non Compliance input'!$I$5:$I$156="Yes"),0))
),"","Yes")</f>
        <v/>
      </c>
      <c r="N5336" s="149" t="str">
        <f>IF(VLOOKUP($A5336,HourEndingOutage!$B$3:$F$746,5,0)="Outage","Outage","")</f>
        <v/>
      </c>
      <c r="O5336" s="18">
        <f t="shared" si="750"/>
        <v>0</v>
      </c>
      <c r="P5336" s="18" t="str">
        <f t="shared" si="751"/>
        <v/>
      </c>
      <c r="Q5336" s="18">
        <f t="shared" si="752"/>
        <v>0</v>
      </c>
      <c r="R5336" s="118"/>
    </row>
    <row r="5337" spans="1:18" x14ac:dyDescent="0.25">
      <c r="A5337" s="25">
        <f t="shared" si="744"/>
        <v>593</v>
      </c>
      <c r="B5337" s="23">
        <f t="shared" si="745"/>
        <v>44586</v>
      </c>
      <c r="C5337" s="24">
        <v>17</v>
      </c>
      <c r="D5337" s="54" t="str">
        <f t="shared" si="746"/>
        <v>ASET</v>
      </c>
      <c r="E5337" s="178"/>
      <c r="F5337" s="179"/>
      <c r="G5337" s="177"/>
      <c r="H5337" s="177"/>
      <c r="I5337" s="169">
        <f t="shared" si="747"/>
        <v>0</v>
      </c>
      <c r="J5337" s="149" t="str" cm="1">
        <f t="array" ref="J5337">IF(ISERROR(INDEX('Non Compliance input'!$H$5:$H$156,MATCH(1,(A5337='Non Compliance input'!$A$5:$A$156)*(F5337&gt;='Non Compliance input'!$D$5:$D$156)*(E5337&lt;'Non Compliance input'!$E$5:$E$156)*('Non Compliance input'!$H$5:$H$156="Yes"),0))
),"","Yes")</f>
        <v/>
      </c>
      <c r="K5337" s="149">
        <f t="shared" si="748"/>
        <v>0</v>
      </c>
      <c r="L5337" s="162">
        <f t="shared" si="749"/>
        <v>0</v>
      </c>
      <c r="M5337" s="162" t="str" cm="1">
        <f t="array" ref="M5337">IF(ISERROR(INDEX('Non Compliance input'!$I$5:$I$156,MATCH(1,(A5337='Non Compliance input'!$A$5:$A$156)*(E5337&gt;='Non Compliance input'!$D$5:$D$156)*(F5337&lt;='Non Compliance input'!$E$5:$E$156)*('Non Compliance input'!$I$5:$I$156="Yes"),0))
),"","Yes")</f>
        <v/>
      </c>
      <c r="N5337" s="149" t="str">
        <f>IF(VLOOKUP($A5337,HourEndingOutage!$B$3:$F$746,5,0)="Outage","Outage","")</f>
        <v/>
      </c>
      <c r="O5337" s="18">
        <f t="shared" si="750"/>
        <v>0</v>
      </c>
      <c r="P5337" s="18" t="str">
        <f t="shared" si="751"/>
        <v/>
      </c>
      <c r="Q5337" s="18">
        <f t="shared" si="752"/>
        <v>0</v>
      </c>
      <c r="R5337" s="118"/>
    </row>
    <row r="5338" spans="1:18" x14ac:dyDescent="0.25">
      <c r="A5338" s="25">
        <f t="shared" si="744"/>
        <v>593</v>
      </c>
      <c r="B5338" s="23">
        <f t="shared" si="745"/>
        <v>44586</v>
      </c>
      <c r="C5338" s="24">
        <v>17</v>
      </c>
      <c r="D5338" s="54" t="str">
        <f t="shared" si="746"/>
        <v>ASET</v>
      </c>
      <c r="E5338" s="178"/>
      <c r="F5338" s="179"/>
      <c r="G5338" s="177"/>
      <c r="H5338" s="177"/>
      <c r="I5338" s="169">
        <f t="shared" si="747"/>
        <v>0</v>
      </c>
      <c r="J5338" s="149" t="str" cm="1">
        <f t="array" ref="J5338">IF(ISERROR(INDEX('Non Compliance input'!$H$5:$H$156,MATCH(1,(A5338='Non Compliance input'!$A$5:$A$156)*(F5338&gt;='Non Compliance input'!$D$5:$D$156)*(E5338&lt;'Non Compliance input'!$E$5:$E$156)*('Non Compliance input'!$H$5:$H$156="Yes"),0))
),"","Yes")</f>
        <v/>
      </c>
      <c r="K5338" s="149">
        <f t="shared" si="748"/>
        <v>0</v>
      </c>
      <c r="L5338" s="162">
        <f t="shared" si="749"/>
        <v>0</v>
      </c>
      <c r="M5338" s="162" t="str" cm="1">
        <f t="array" ref="M5338">IF(ISERROR(INDEX('Non Compliance input'!$I$5:$I$156,MATCH(1,(A5338='Non Compliance input'!$A$5:$A$156)*(E5338&gt;='Non Compliance input'!$D$5:$D$156)*(F5338&lt;='Non Compliance input'!$E$5:$E$156)*('Non Compliance input'!$I$5:$I$156="Yes"),0))
),"","Yes")</f>
        <v/>
      </c>
      <c r="N5338" s="149" t="str">
        <f>IF(VLOOKUP($A5338,HourEndingOutage!$B$3:$F$746,5,0)="Outage","Outage","")</f>
        <v/>
      </c>
      <c r="O5338" s="18">
        <f t="shared" si="750"/>
        <v>0</v>
      </c>
      <c r="P5338" s="18" t="str">
        <f t="shared" si="751"/>
        <v/>
      </c>
      <c r="Q5338" s="18">
        <f t="shared" si="752"/>
        <v>0</v>
      </c>
      <c r="R5338" s="118"/>
    </row>
    <row r="5339" spans="1:18" x14ac:dyDescent="0.25">
      <c r="A5339" s="25">
        <f t="shared" si="744"/>
        <v>593</v>
      </c>
      <c r="B5339" s="23">
        <f t="shared" si="745"/>
        <v>44586</v>
      </c>
      <c r="C5339" s="24">
        <v>17</v>
      </c>
      <c r="D5339" s="54" t="str">
        <f t="shared" si="746"/>
        <v>ASET</v>
      </c>
      <c r="E5339" s="178"/>
      <c r="F5339" s="179"/>
      <c r="G5339" s="177"/>
      <c r="H5339" s="177"/>
      <c r="I5339" s="169">
        <f t="shared" si="747"/>
        <v>0</v>
      </c>
      <c r="J5339" s="149" t="str" cm="1">
        <f t="array" ref="J5339">IF(ISERROR(INDEX('Non Compliance input'!$H$5:$H$156,MATCH(1,(A5339='Non Compliance input'!$A$5:$A$156)*(F5339&gt;='Non Compliance input'!$D$5:$D$156)*(E5339&lt;'Non Compliance input'!$E$5:$E$156)*('Non Compliance input'!$H$5:$H$156="Yes"),0))
),"","Yes")</f>
        <v/>
      </c>
      <c r="K5339" s="149">
        <f t="shared" si="748"/>
        <v>0</v>
      </c>
      <c r="L5339" s="162">
        <f t="shared" si="749"/>
        <v>0</v>
      </c>
      <c r="M5339" s="162" t="str" cm="1">
        <f t="array" ref="M5339">IF(ISERROR(INDEX('Non Compliance input'!$I$5:$I$156,MATCH(1,(A5339='Non Compliance input'!$A$5:$A$156)*(E5339&gt;='Non Compliance input'!$D$5:$D$156)*(F5339&lt;='Non Compliance input'!$E$5:$E$156)*('Non Compliance input'!$I$5:$I$156="Yes"),0))
),"","Yes")</f>
        <v/>
      </c>
      <c r="N5339" s="149" t="str">
        <f>IF(VLOOKUP($A5339,HourEndingOutage!$B$3:$F$746,5,0)="Outage","Outage","")</f>
        <v/>
      </c>
      <c r="O5339" s="18">
        <f t="shared" si="750"/>
        <v>0</v>
      </c>
      <c r="P5339" s="18" t="str">
        <f t="shared" si="751"/>
        <v/>
      </c>
      <c r="Q5339" s="18">
        <f t="shared" si="752"/>
        <v>0</v>
      </c>
      <c r="R5339" s="118"/>
    </row>
    <row r="5340" spans="1:18" x14ac:dyDescent="0.25">
      <c r="A5340" s="25">
        <f t="shared" ref="A5340:A5403" si="753">IF(C5340=C5339,A5339,A5339+1)</f>
        <v>594</v>
      </c>
      <c r="B5340" s="23">
        <f t="shared" ref="B5340:B5403" si="754">IF(C5340&lt;C5339,B5339+1,B5339)</f>
        <v>44586</v>
      </c>
      <c r="C5340" s="24">
        <v>18</v>
      </c>
      <c r="D5340" s="54" t="str">
        <f t="shared" si="746"/>
        <v>ASET</v>
      </c>
      <c r="E5340" s="178"/>
      <c r="F5340" s="179"/>
      <c r="G5340" s="177"/>
      <c r="H5340" s="177"/>
      <c r="I5340" s="169">
        <f t="shared" si="747"/>
        <v>0</v>
      </c>
      <c r="J5340" s="149" t="str" cm="1">
        <f t="array" ref="J5340">IF(ISERROR(INDEX('Non Compliance input'!$H$5:$H$156,MATCH(1,(A5340='Non Compliance input'!$A$5:$A$156)*(F5340&gt;='Non Compliance input'!$D$5:$D$156)*(E5340&lt;'Non Compliance input'!$E$5:$E$156)*('Non Compliance input'!$H$5:$H$156="Yes"),0))
),"","Yes")</f>
        <v/>
      </c>
      <c r="K5340" s="149">
        <f t="shared" si="748"/>
        <v>0</v>
      </c>
      <c r="L5340" s="162">
        <f t="shared" si="749"/>
        <v>0</v>
      </c>
      <c r="M5340" s="162" t="str" cm="1">
        <f t="array" ref="M5340">IF(ISERROR(INDEX('Non Compliance input'!$I$5:$I$156,MATCH(1,(A5340='Non Compliance input'!$A$5:$A$156)*(E5340&gt;='Non Compliance input'!$D$5:$D$156)*(F5340&lt;='Non Compliance input'!$E$5:$E$156)*('Non Compliance input'!$I$5:$I$156="Yes"),0))
),"","Yes")</f>
        <v/>
      </c>
      <c r="N5340" s="149" t="str">
        <f>IF(VLOOKUP($A5340,HourEndingOutage!$B$3:$F$746,5,0)="Outage","Outage","")</f>
        <v/>
      </c>
      <c r="O5340" s="18">
        <f t="shared" si="750"/>
        <v>0</v>
      </c>
      <c r="P5340" s="18" t="str">
        <f t="shared" si="751"/>
        <v/>
      </c>
      <c r="Q5340" s="18">
        <f t="shared" si="752"/>
        <v>0</v>
      </c>
      <c r="R5340" s="118"/>
    </row>
    <row r="5341" spans="1:18" x14ac:dyDescent="0.25">
      <c r="A5341" s="25">
        <f t="shared" si="753"/>
        <v>594</v>
      </c>
      <c r="B5341" s="23">
        <f t="shared" si="754"/>
        <v>44586</v>
      </c>
      <c r="C5341" s="24">
        <v>18</v>
      </c>
      <c r="D5341" s="54" t="str">
        <f t="shared" si="746"/>
        <v>ASET</v>
      </c>
      <c r="E5341" s="178"/>
      <c r="F5341" s="179"/>
      <c r="G5341" s="177"/>
      <c r="H5341" s="177"/>
      <c r="I5341" s="169">
        <f t="shared" si="747"/>
        <v>0</v>
      </c>
      <c r="J5341" s="149" t="str" cm="1">
        <f t="array" ref="J5341">IF(ISERROR(INDEX('Non Compliance input'!$H$5:$H$156,MATCH(1,(A5341='Non Compliance input'!$A$5:$A$156)*(F5341&gt;='Non Compliance input'!$D$5:$D$156)*(E5341&lt;'Non Compliance input'!$E$5:$E$156)*('Non Compliance input'!$H$5:$H$156="Yes"),0))
),"","Yes")</f>
        <v/>
      </c>
      <c r="K5341" s="149">
        <f t="shared" si="748"/>
        <v>0</v>
      </c>
      <c r="L5341" s="162">
        <f t="shared" si="749"/>
        <v>0</v>
      </c>
      <c r="M5341" s="162" t="str" cm="1">
        <f t="array" ref="M5341">IF(ISERROR(INDEX('Non Compliance input'!$I$5:$I$156,MATCH(1,(A5341='Non Compliance input'!$A$5:$A$156)*(E5341&gt;='Non Compliance input'!$D$5:$D$156)*(F5341&lt;='Non Compliance input'!$E$5:$E$156)*('Non Compliance input'!$I$5:$I$156="Yes"),0))
),"","Yes")</f>
        <v/>
      </c>
      <c r="N5341" s="149" t="str">
        <f>IF(VLOOKUP($A5341,HourEndingOutage!$B$3:$F$746,5,0)="Outage","Outage","")</f>
        <v/>
      </c>
      <c r="O5341" s="18">
        <f t="shared" si="750"/>
        <v>0</v>
      </c>
      <c r="P5341" s="18" t="str">
        <f t="shared" si="751"/>
        <v/>
      </c>
      <c r="Q5341" s="18">
        <f t="shared" si="752"/>
        <v>0</v>
      </c>
      <c r="R5341" s="118"/>
    </row>
    <row r="5342" spans="1:18" x14ac:dyDescent="0.25">
      <c r="A5342" s="25">
        <f t="shared" si="753"/>
        <v>594</v>
      </c>
      <c r="B5342" s="23">
        <f t="shared" si="754"/>
        <v>44586</v>
      </c>
      <c r="C5342" s="24">
        <v>18</v>
      </c>
      <c r="D5342" s="54" t="str">
        <f t="shared" si="746"/>
        <v>ASET</v>
      </c>
      <c r="E5342" s="178"/>
      <c r="F5342" s="179"/>
      <c r="G5342" s="177"/>
      <c r="H5342" s="177"/>
      <c r="I5342" s="169">
        <f t="shared" si="747"/>
        <v>0</v>
      </c>
      <c r="J5342" s="149" t="str" cm="1">
        <f t="array" ref="J5342">IF(ISERROR(INDEX('Non Compliance input'!$H$5:$H$156,MATCH(1,(A5342='Non Compliance input'!$A$5:$A$156)*(F5342&gt;='Non Compliance input'!$D$5:$D$156)*(E5342&lt;'Non Compliance input'!$E$5:$E$156)*('Non Compliance input'!$H$5:$H$156="Yes"),0))
),"","Yes")</f>
        <v/>
      </c>
      <c r="K5342" s="149">
        <f t="shared" si="748"/>
        <v>0</v>
      </c>
      <c r="L5342" s="162">
        <f t="shared" si="749"/>
        <v>0</v>
      </c>
      <c r="M5342" s="162" t="str" cm="1">
        <f t="array" ref="M5342">IF(ISERROR(INDEX('Non Compliance input'!$I$5:$I$156,MATCH(1,(A5342='Non Compliance input'!$A$5:$A$156)*(E5342&gt;='Non Compliance input'!$D$5:$D$156)*(F5342&lt;='Non Compliance input'!$E$5:$E$156)*('Non Compliance input'!$I$5:$I$156="Yes"),0))
),"","Yes")</f>
        <v/>
      </c>
      <c r="N5342" s="149" t="str">
        <f>IF(VLOOKUP($A5342,HourEndingOutage!$B$3:$F$746,5,0)="Outage","Outage","")</f>
        <v/>
      </c>
      <c r="O5342" s="18">
        <f t="shared" si="750"/>
        <v>0</v>
      </c>
      <c r="P5342" s="18" t="str">
        <f t="shared" si="751"/>
        <v/>
      </c>
      <c r="Q5342" s="18">
        <f t="shared" si="752"/>
        <v>0</v>
      </c>
      <c r="R5342" s="118"/>
    </row>
    <row r="5343" spans="1:18" x14ac:dyDescent="0.25">
      <c r="A5343" s="25">
        <f t="shared" si="753"/>
        <v>594</v>
      </c>
      <c r="B5343" s="23">
        <f t="shared" si="754"/>
        <v>44586</v>
      </c>
      <c r="C5343" s="24">
        <v>18</v>
      </c>
      <c r="D5343" s="54" t="str">
        <f t="shared" si="746"/>
        <v>ASET</v>
      </c>
      <c r="E5343" s="178"/>
      <c r="F5343" s="179"/>
      <c r="G5343" s="177"/>
      <c r="H5343" s="177"/>
      <c r="I5343" s="169">
        <f t="shared" si="747"/>
        <v>0</v>
      </c>
      <c r="J5343" s="149" t="str" cm="1">
        <f t="array" ref="J5343">IF(ISERROR(INDEX('Non Compliance input'!$H$5:$H$156,MATCH(1,(A5343='Non Compliance input'!$A$5:$A$156)*(F5343&gt;='Non Compliance input'!$D$5:$D$156)*(E5343&lt;'Non Compliance input'!$E$5:$E$156)*('Non Compliance input'!$H$5:$H$156="Yes"),0))
),"","Yes")</f>
        <v/>
      </c>
      <c r="K5343" s="149">
        <f t="shared" si="748"/>
        <v>0</v>
      </c>
      <c r="L5343" s="162">
        <f t="shared" si="749"/>
        <v>0</v>
      </c>
      <c r="M5343" s="162" t="str" cm="1">
        <f t="array" ref="M5343">IF(ISERROR(INDEX('Non Compliance input'!$I$5:$I$156,MATCH(1,(A5343='Non Compliance input'!$A$5:$A$156)*(E5343&gt;='Non Compliance input'!$D$5:$D$156)*(F5343&lt;='Non Compliance input'!$E$5:$E$156)*('Non Compliance input'!$I$5:$I$156="Yes"),0))
),"","Yes")</f>
        <v/>
      </c>
      <c r="N5343" s="149" t="str">
        <f>IF(VLOOKUP($A5343,HourEndingOutage!$B$3:$F$746,5,0)="Outage","Outage","")</f>
        <v/>
      </c>
      <c r="O5343" s="18">
        <f t="shared" si="750"/>
        <v>0</v>
      </c>
      <c r="P5343" s="18" t="str">
        <f t="shared" si="751"/>
        <v/>
      </c>
      <c r="Q5343" s="18">
        <f t="shared" si="752"/>
        <v>0</v>
      </c>
      <c r="R5343" s="118"/>
    </row>
    <row r="5344" spans="1:18" x14ac:dyDescent="0.25">
      <c r="A5344" s="25">
        <f t="shared" si="753"/>
        <v>594</v>
      </c>
      <c r="B5344" s="23">
        <f t="shared" si="754"/>
        <v>44586</v>
      </c>
      <c r="C5344" s="24">
        <v>18</v>
      </c>
      <c r="D5344" s="54" t="str">
        <f t="shared" si="746"/>
        <v>ASET</v>
      </c>
      <c r="E5344" s="178"/>
      <c r="F5344" s="179"/>
      <c r="G5344" s="177"/>
      <c r="H5344" s="177"/>
      <c r="I5344" s="169">
        <f t="shared" si="747"/>
        <v>0</v>
      </c>
      <c r="J5344" s="149" t="str" cm="1">
        <f t="array" ref="J5344">IF(ISERROR(INDEX('Non Compliance input'!$H$5:$H$156,MATCH(1,(A5344='Non Compliance input'!$A$5:$A$156)*(F5344&gt;='Non Compliance input'!$D$5:$D$156)*(E5344&lt;'Non Compliance input'!$E$5:$E$156)*('Non Compliance input'!$H$5:$H$156="Yes"),0))
),"","Yes")</f>
        <v/>
      </c>
      <c r="K5344" s="149">
        <f t="shared" si="748"/>
        <v>0</v>
      </c>
      <c r="L5344" s="162">
        <f t="shared" si="749"/>
        <v>0</v>
      </c>
      <c r="M5344" s="162" t="str" cm="1">
        <f t="array" ref="M5344">IF(ISERROR(INDEX('Non Compliance input'!$I$5:$I$156,MATCH(1,(A5344='Non Compliance input'!$A$5:$A$156)*(E5344&gt;='Non Compliance input'!$D$5:$D$156)*(F5344&lt;='Non Compliance input'!$E$5:$E$156)*('Non Compliance input'!$I$5:$I$156="Yes"),0))
),"","Yes")</f>
        <v/>
      </c>
      <c r="N5344" s="149" t="str">
        <f>IF(VLOOKUP($A5344,HourEndingOutage!$B$3:$F$746,5,0)="Outage","Outage","")</f>
        <v/>
      </c>
      <c r="O5344" s="18">
        <f t="shared" si="750"/>
        <v>0</v>
      </c>
      <c r="P5344" s="18" t="str">
        <f t="shared" si="751"/>
        <v/>
      </c>
      <c r="Q5344" s="18">
        <f t="shared" si="752"/>
        <v>0</v>
      </c>
      <c r="R5344" s="118"/>
    </row>
    <row r="5345" spans="1:18" x14ac:dyDescent="0.25">
      <c r="A5345" s="25">
        <f t="shared" si="753"/>
        <v>594</v>
      </c>
      <c r="B5345" s="23">
        <f t="shared" si="754"/>
        <v>44586</v>
      </c>
      <c r="C5345" s="24">
        <v>18</v>
      </c>
      <c r="D5345" s="54" t="str">
        <f t="shared" si="746"/>
        <v>ASET</v>
      </c>
      <c r="E5345" s="178"/>
      <c r="F5345" s="179"/>
      <c r="G5345" s="177"/>
      <c r="H5345" s="177"/>
      <c r="I5345" s="169">
        <f t="shared" si="747"/>
        <v>0</v>
      </c>
      <c r="J5345" s="149" t="str" cm="1">
        <f t="array" ref="J5345">IF(ISERROR(INDEX('Non Compliance input'!$H$5:$H$156,MATCH(1,(A5345='Non Compliance input'!$A$5:$A$156)*(F5345&gt;='Non Compliance input'!$D$5:$D$156)*(E5345&lt;'Non Compliance input'!$E$5:$E$156)*('Non Compliance input'!$H$5:$H$156="Yes"),0))
),"","Yes")</f>
        <v/>
      </c>
      <c r="K5345" s="149">
        <f t="shared" si="748"/>
        <v>0</v>
      </c>
      <c r="L5345" s="162">
        <f t="shared" si="749"/>
        <v>0</v>
      </c>
      <c r="M5345" s="162" t="str" cm="1">
        <f t="array" ref="M5345">IF(ISERROR(INDEX('Non Compliance input'!$I$5:$I$156,MATCH(1,(A5345='Non Compliance input'!$A$5:$A$156)*(E5345&gt;='Non Compliance input'!$D$5:$D$156)*(F5345&lt;='Non Compliance input'!$E$5:$E$156)*('Non Compliance input'!$I$5:$I$156="Yes"),0))
),"","Yes")</f>
        <v/>
      </c>
      <c r="N5345" s="149" t="str">
        <f>IF(VLOOKUP($A5345,HourEndingOutage!$B$3:$F$746,5,0)="Outage","Outage","")</f>
        <v/>
      </c>
      <c r="O5345" s="18">
        <f t="shared" si="750"/>
        <v>0</v>
      </c>
      <c r="P5345" s="18" t="str">
        <f t="shared" si="751"/>
        <v/>
      </c>
      <c r="Q5345" s="18">
        <f t="shared" si="752"/>
        <v>0</v>
      </c>
      <c r="R5345" s="118"/>
    </row>
    <row r="5346" spans="1:18" x14ac:dyDescent="0.25">
      <c r="A5346" s="25">
        <f t="shared" si="753"/>
        <v>594</v>
      </c>
      <c r="B5346" s="23">
        <f t="shared" si="754"/>
        <v>44586</v>
      </c>
      <c r="C5346" s="24">
        <v>18</v>
      </c>
      <c r="D5346" s="54" t="str">
        <f t="shared" si="746"/>
        <v>ASET</v>
      </c>
      <c r="E5346" s="178"/>
      <c r="F5346" s="179"/>
      <c r="G5346" s="177"/>
      <c r="H5346" s="177"/>
      <c r="I5346" s="169">
        <f t="shared" si="747"/>
        <v>0</v>
      </c>
      <c r="J5346" s="149" t="str" cm="1">
        <f t="array" ref="J5346">IF(ISERROR(INDEX('Non Compliance input'!$H$5:$H$156,MATCH(1,(A5346='Non Compliance input'!$A$5:$A$156)*(F5346&gt;='Non Compliance input'!$D$5:$D$156)*(E5346&lt;'Non Compliance input'!$E$5:$E$156)*('Non Compliance input'!$H$5:$H$156="Yes"),0))
),"","Yes")</f>
        <v/>
      </c>
      <c r="K5346" s="149">
        <f t="shared" si="748"/>
        <v>0</v>
      </c>
      <c r="L5346" s="162">
        <f t="shared" si="749"/>
        <v>0</v>
      </c>
      <c r="M5346" s="162" t="str" cm="1">
        <f t="array" ref="M5346">IF(ISERROR(INDEX('Non Compliance input'!$I$5:$I$156,MATCH(1,(A5346='Non Compliance input'!$A$5:$A$156)*(E5346&gt;='Non Compliance input'!$D$5:$D$156)*(F5346&lt;='Non Compliance input'!$E$5:$E$156)*('Non Compliance input'!$I$5:$I$156="Yes"),0))
),"","Yes")</f>
        <v/>
      </c>
      <c r="N5346" s="149" t="str">
        <f>IF(VLOOKUP($A5346,HourEndingOutage!$B$3:$F$746,5,0)="Outage","Outage","")</f>
        <v/>
      </c>
      <c r="O5346" s="18">
        <f t="shared" si="750"/>
        <v>0</v>
      </c>
      <c r="P5346" s="18" t="str">
        <f t="shared" si="751"/>
        <v/>
      </c>
      <c r="Q5346" s="18">
        <f t="shared" si="752"/>
        <v>0</v>
      </c>
      <c r="R5346" s="118"/>
    </row>
    <row r="5347" spans="1:18" x14ac:dyDescent="0.25">
      <c r="A5347" s="25">
        <f t="shared" si="753"/>
        <v>594</v>
      </c>
      <c r="B5347" s="23">
        <f t="shared" si="754"/>
        <v>44586</v>
      </c>
      <c r="C5347" s="24">
        <v>18</v>
      </c>
      <c r="D5347" s="54" t="str">
        <f t="shared" si="746"/>
        <v>ASET</v>
      </c>
      <c r="E5347" s="178"/>
      <c r="F5347" s="179"/>
      <c r="G5347" s="177"/>
      <c r="H5347" s="177"/>
      <c r="I5347" s="169">
        <f t="shared" si="747"/>
        <v>0</v>
      </c>
      <c r="J5347" s="149" t="str" cm="1">
        <f t="array" ref="J5347">IF(ISERROR(INDEX('Non Compliance input'!$H$5:$H$156,MATCH(1,(A5347='Non Compliance input'!$A$5:$A$156)*(F5347&gt;='Non Compliance input'!$D$5:$D$156)*(E5347&lt;'Non Compliance input'!$E$5:$E$156)*('Non Compliance input'!$H$5:$H$156="Yes"),0))
),"","Yes")</f>
        <v/>
      </c>
      <c r="K5347" s="149">
        <f t="shared" si="748"/>
        <v>0</v>
      </c>
      <c r="L5347" s="162">
        <f t="shared" si="749"/>
        <v>0</v>
      </c>
      <c r="M5347" s="162" t="str" cm="1">
        <f t="array" ref="M5347">IF(ISERROR(INDEX('Non Compliance input'!$I$5:$I$156,MATCH(1,(A5347='Non Compliance input'!$A$5:$A$156)*(E5347&gt;='Non Compliance input'!$D$5:$D$156)*(F5347&lt;='Non Compliance input'!$E$5:$E$156)*('Non Compliance input'!$I$5:$I$156="Yes"),0))
),"","Yes")</f>
        <v/>
      </c>
      <c r="N5347" s="149" t="str">
        <f>IF(VLOOKUP($A5347,HourEndingOutage!$B$3:$F$746,5,0)="Outage","Outage","")</f>
        <v/>
      </c>
      <c r="O5347" s="18">
        <f t="shared" si="750"/>
        <v>0</v>
      </c>
      <c r="P5347" s="18" t="str">
        <f t="shared" si="751"/>
        <v/>
      </c>
      <c r="Q5347" s="18">
        <f t="shared" si="752"/>
        <v>0</v>
      </c>
      <c r="R5347" s="118"/>
    </row>
    <row r="5348" spans="1:18" x14ac:dyDescent="0.25">
      <c r="A5348" s="25">
        <f t="shared" si="753"/>
        <v>594</v>
      </c>
      <c r="B5348" s="23">
        <f t="shared" si="754"/>
        <v>44586</v>
      </c>
      <c r="C5348" s="24">
        <v>18</v>
      </c>
      <c r="D5348" s="54" t="str">
        <f t="shared" si="746"/>
        <v>ASET</v>
      </c>
      <c r="E5348" s="178"/>
      <c r="F5348" s="179"/>
      <c r="G5348" s="177"/>
      <c r="H5348" s="177"/>
      <c r="I5348" s="169">
        <f t="shared" si="747"/>
        <v>0</v>
      </c>
      <c r="J5348" s="149" t="str" cm="1">
        <f t="array" ref="J5348">IF(ISERROR(INDEX('Non Compliance input'!$H$5:$H$156,MATCH(1,(A5348='Non Compliance input'!$A$5:$A$156)*(F5348&gt;='Non Compliance input'!$D$5:$D$156)*(E5348&lt;'Non Compliance input'!$E$5:$E$156)*('Non Compliance input'!$H$5:$H$156="Yes"),0))
),"","Yes")</f>
        <v/>
      </c>
      <c r="K5348" s="149">
        <f t="shared" si="748"/>
        <v>0</v>
      </c>
      <c r="L5348" s="162">
        <f t="shared" si="749"/>
        <v>0</v>
      </c>
      <c r="M5348" s="162" t="str" cm="1">
        <f t="array" ref="M5348">IF(ISERROR(INDEX('Non Compliance input'!$I$5:$I$156,MATCH(1,(A5348='Non Compliance input'!$A$5:$A$156)*(E5348&gt;='Non Compliance input'!$D$5:$D$156)*(F5348&lt;='Non Compliance input'!$E$5:$E$156)*('Non Compliance input'!$I$5:$I$156="Yes"),0))
),"","Yes")</f>
        <v/>
      </c>
      <c r="N5348" s="149" t="str">
        <f>IF(VLOOKUP($A5348,HourEndingOutage!$B$3:$F$746,5,0)="Outage","Outage","")</f>
        <v/>
      </c>
      <c r="O5348" s="18">
        <f t="shared" si="750"/>
        <v>0</v>
      </c>
      <c r="P5348" s="18" t="str">
        <f t="shared" si="751"/>
        <v/>
      </c>
      <c r="Q5348" s="18">
        <f t="shared" si="752"/>
        <v>0</v>
      </c>
      <c r="R5348" s="118"/>
    </row>
    <row r="5349" spans="1:18" x14ac:dyDescent="0.25">
      <c r="A5349" s="25">
        <f t="shared" si="753"/>
        <v>595</v>
      </c>
      <c r="B5349" s="23">
        <f t="shared" si="754"/>
        <v>44586</v>
      </c>
      <c r="C5349" s="24">
        <v>19</v>
      </c>
      <c r="D5349" s="54" t="str">
        <f t="shared" si="746"/>
        <v>ASET</v>
      </c>
      <c r="E5349" s="178"/>
      <c r="F5349" s="179"/>
      <c r="G5349" s="177"/>
      <c r="H5349" s="177"/>
      <c r="I5349" s="169">
        <f t="shared" si="747"/>
        <v>0</v>
      </c>
      <c r="J5349" s="149" t="str" cm="1">
        <f t="array" ref="J5349">IF(ISERROR(INDEX('Non Compliance input'!$H$5:$H$156,MATCH(1,(A5349='Non Compliance input'!$A$5:$A$156)*(F5349&gt;='Non Compliance input'!$D$5:$D$156)*(E5349&lt;'Non Compliance input'!$E$5:$E$156)*('Non Compliance input'!$H$5:$H$156="Yes"),0))
),"","Yes")</f>
        <v/>
      </c>
      <c r="K5349" s="149">
        <f t="shared" si="748"/>
        <v>0</v>
      </c>
      <c r="L5349" s="162">
        <f t="shared" si="749"/>
        <v>0</v>
      </c>
      <c r="M5349" s="162" t="str" cm="1">
        <f t="array" ref="M5349">IF(ISERROR(INDEX('Non Compliance input'!$I$5:$I$156,MATCH(1,(A5349='Non Compliance input'!$A$5:$A$156)*(E5349&gt;='Non Compliance input'!$D$5:$D$156)*(F5349&lt;='Non Compliance input'!$E$5:$E$156)*('Non Compliance input'!$I$5:$I$156="Yes"),0))
),"","Yes")</f>
        <v/>
      </c>
      <c r="N5349" s="149" t="str">
        <f>IF(VLOOKUP($A5349,HourEndingOutage!$B$3:$F$746,5,0)="Outage","Outage","")</f>
        <v/>
      </c>
      <c r="O5349" s="18">
        <f t="shared" si="750"/>
        <v>0</v>
      </c>
      <c r="P5349" s="18" t="str">
        <f t="shared" si="751"/>
        <v/>
      </c>
      <c r="Q5349" s="18">
        <f t="shared" si="752"/>
        <v>0</v>
      </c>
      <c r="R5349" s="118"/>
    </row>
    <row r="5350" spans="1:18" x14ac:dyDescent="0.25">
      <c r="A5350" s="25">
        <f t="shared" si="753"/>
        <v>595</v>
      </c>
      <c r="B5350" s="23">
        <f t="shared" si="754"/>
        <v>44586</v>
      </c>
      <c r="C5350" s="24">
        <v>19</v>
      </c>
      <c r="D5350" s="54" t="str">
        <f t="shared" si="746"/>
        <v>ASET</v>
      </c>
      <c r="E5350" s="178"/>
      <c r="F5350" s="179"/>
      <c r="G5350" s="177"/>
      <c r="H5350" s="177"/>
      <c r="I5350" s="169">
        <f t="shared" si="747"/>
        <v>0</v>
      </c>
      <c r="J5350" s="149" t="str" cm="1">
        <f t="array" ref="J5350">IF(ISERROR(INDEX('Non Compliance input'!$H$5:$H$156,MATCH(1,(A5350='Non Compliance input'!$A$5:$A$156)*(F5350&gt;='Non Compliance input'!$D$5:$D$156)*(E5350&lt;'Non Compliance input'!$E$5:$E$156)*('Non Compliance input'!$H$5:$H$156="Yes"),0))
),"","Yes")</f>
        <v/>
      </c>
      <c r="K5350" s="149">
        <f t="shared" si="748"/>
        <v>0</v>
      </c>
      <c r="L5350" s="162">
        <f t="shared" si="749"/>
        <v>0</v>
      </c>
      <c r="M5350" s="162" t="str" cm="1">
        <f t="array" ref="M5350">IF(ISERROR(INDEX('Non Compliance input'!$I$5:$I$156,MATCH(1,(A5350='Non Compliance input'!$A$5:$A$156)*(E5350&gt;='Non Compliance input'!$D$5:$D$156)*(F5350&lt;='Non Compliance input'!$E$5:$E$156)*('Non Compliance input'!$I$5:$I$156="Yes"),0))
),"","Yes")</f>
        <v/>
      </c>
      <c r="N5350" s="149" t="str">
        <f>IF(VLOOKUP($A5350,HourEndingOutage!$B$3:$F$746,5,0)="Outage","Outage","")</f>
        <v/>
      </c>
      <c r="O5350" s="18">
        <f t="shared" si="750"/>
        <v>0</v>
      </c>
      <c r="P5350" s="18" t="str">
        <f t="shared" si="751"/>
        <v/>
      </c>
      <c r="Q5350" s="18">
        <f t="shared" si="752"/>
        <v>0</v>
      </c>
      <c r="R5350" s="118"/>
    </row>
    <row r="5351" spans="1:18" x14ac:dyDescent="0.25">
      <c r="A5351" s="25">
        <f t="shared" si="753"/>
        <v>595</v>
      </c>
      <c r="B5351" s="23">
        <f t="shared" si="754"/>
        <v>44586</v>
      </c>
      <c r="C5351" s="24">
        <v>19</v>
      </c>
      <c r="D5351" s="54" t="str">
        <f t="shared" si="746"/>
        <v>ASET</v>
      </c>
      <c r="E5351" s="178"/>
      <c r="F5351" s="179"/>
      <c r="G5351" s="177"/>
      <c r="H5351" s="177"/>
      <c r="I5351" s="169">
        <f t="shared" si="747"/>
        <v>0</v>
      </c>
      <c r="J5351" s="149" t="str" cm="1">
        <f t="array" ref="J5351">IF(ISERROR(INDEX('Non Compliance input'!$H$5:$H$156,MATCH(1,(A5351='Non Compliance input'!$A$5:$A$156)*(F5351&gt;='Non Compliance input'!$D$5:$D$156)*(E5351&lt;'Non Compliance input'!$E$5:$E$156)*('Non Compliance input'!$H$5:$H$156="Yes"),0))
),"","Yes")</f>
        <v/>
      </c>
      <c r="K5351" s="149">
        <f t="shared" si="748"/>
        <v>0</v>
      </c>
      <c r="L5351" s="162">
        <f t="shared" si="749"/>
        <v>0</v>
      </c>
      <c r="M5351" s="162" t="str" cm="1">
        <f t="array" ref="M5351">IF(ISERROR(INDEX('Non Compliance input'!$I$5:$I$156,MATCH(1,(A5351='Non Compliance input'!$A$5:$A$156)*(E5351&gt;='Non Compliance input'!$D$5:$D$156)*(F5351&lt;='Non Compliance input'!$E$5:$E$156)*('Non Compliance input'!$I$5:$I$156="Yes"),0))
),"","Yes")</f>
        <v/>
      </c>
      <c r="N5351" s="149" t="str">
        <f>IF(VLOOKUP($A5351,HourEndingOutage!$B$3:$F$746,5,0)="Outage","Outage","")</f>
        <v/>
      </c>
      <c r="O5351" s="18">
        <f t="shared" si="750"/>
        <v>0</v>
      </c>
      <c r="P5351" s="18" t="str">
        <f t="shared" si="751"/>
        <v/>
      </c>
      <c r="Q5351" s="18">
        <f t="shared" si="752"/>
        <v>0</v>
      </c>
      <c r="R5351" s="118"/>
    </row>
    <row r="5352" spans="1:18" x14ac:dyDescent="0.25">
      <c r="A5352" s="25">
        <f t="shared" si="753"/>
        <v>595</v>
      </c>
      <c r="B5352" s="23">
        <f t="shared" si="754"/>
        <v>44586</v>
      </c>
      <c r="C5352" s="24">
        <v>19</v>
      </c>
      <c r="D5352" s="54" t="str">
        <f t="shared" si="746"/>
        <v>ASET</v>
      </c>
      <c r="E5352" s="178"/>
      <c r="F5352" s="179"/>
      <c r="G5352" s="177"/>
      <c r="H5352" s="177"/>
      <c r="I5352" s="169">
        <f t="shared" si="747"/>
        <v>0</v>
      </c>
      <c r="J5352" s="149" t="str" cm="1">
        <f t="array" ref="J5352">IF(ISERROR(INDEX('Non Compliance input'!$H$5:$H$156,MATCH(1,(A5352='Non Compliance input'!$A$5:$A$156)*(F5352&gt;='Non Compliance input'!$D$5:$D$156)*(E5352&lt;'Non Compliance input'!$E$5:$E$156)*('Non Compliance input'!$H$5:$H$156="Yes"),0))
),"","Yes")</f>
        <v/>
      </c>
      <c r="K5352" s="149">
        <f t="shared" si="748"/>
        <v>0</v>
      </c>
      <c r="L5352" s="162">
        <f t="shared" si="749"/>
        <v>0</v>
      </c>
      <c r="M5352" s="162" t="str" cm="1">
        <f t="array" ref="M5352">IF(ISERROR(INDEX('Non Compliance input'!$I$5:$I$156,MATCH(1,(A5352='Non Compliance input'!$A$5:$A$156)*(E5352&gt;='Non Compliance input'!$D$5:$D$156)*(F5352&lt;='Non Compliance input'!$E$5:$E$156)*('Non Compliance input'!$I$5:$I$156="Yes"),0))
),"","Yes")</f>
        <v/>
      </c>
      <c r="N5352" s="149" t="str">
        <f>IF(VLOOKUP($A5352,HourEndingOutage!$B$3:$F$746,5,0)="Outage","Outage","")</f>
        <v/>
      </c>
      <c r="O5352" s="18">
        <f t="shared" si="750"/>
        <v>0</v>
      </c>
      <c r="P5352" s="18" t="str">
        <f t="shared" si="751"/>
        <v/>
      </c>
      <c r="Q5352" s="18">
        <f t="shared" si="752"/>
        <v>0</v>
      </c>
      <c r="R5352" s="118"/>
    </row>
    <row r="5353" spans="1:18" x14ac:dyDescent="0.25">
      <c r="A5353" s="25">
        <f t="shared" si="753"/>
        <v>595</v>
      </c>
      <c r="B5353" s="23">
        <f t="shared" si="754"/>
        <v>44586</v>
      </c>
      <c r="C5353" s="24">
        <v>19</v>
      </c>
      <c r="D5353" s="54" t="str">
        <f t="shared" si="746"/>
        <v>ASET</v>
      </c>
      <c r="E5353" s="178"/>
      <c r="F5353" s="179"/>
      <c r="G5353" s="177"/>
      <c r="H5353" s="177"/>
      <c r="I5353" s="169">
        <f t="shared" si="747"/>
        <v>0</v>
      </c>
      <c r="J5353" s="149" t="str" cm="1">
        <f t="array" ref="J5353">IF(ISERROR(INDEX('Non Compliance input'!$H$5:$H$156,MATCH(1,(A5353='Non Compliance input'!$A$5:$A$156)*(F5353&gt;='Non Compliance input'!$D$5:$D$156)*(E5353&lt;'Non Compliance input'!$E$5:$E$156)*('Non Compliance input'!$H$5:$H$156="Yes"),0))
),"","Yes")</f>
        <v/>
      </c>
      <c r="K5353" s="149">
        <f t="shared" si="748"/>
        <v>0</v>
      </c>
      <c r="L5353" s="162">
        <f t="shared" si="749"/>
        <v>0</v>
      </c>
      <c r="M5353" s="162" t="str" cm="1">
        <f t="array" ref="M5353">IF(ISERROR(INDEX('Non Compliance input'!$I$5:$I$156,MATCH(1,(A5353='Non Compliance input'!$A$5:$A$156)*(E5353&gt;='Non Compliance input'!$D$5:$D$156)*(F5353&lt;='Non Compliance input'!$E$5:$E$156)*('Non Compliance input'!$I$5:$I$156="Yes"),0))
),"","Yes")</f>
        <v/>
      </c>
      <c r="N5353" s="149" t="str">
        <f>IF(VLOOKUP($A5353,HourEndingOutage!$B$3:$F$746,5,0)="Outage","Outage","")</f>
        <v/>
      </c>
      <c r="O5353" s="18">
        <f t="shared" si="750"/>
        <v>0</v>
      </c>
      <c r="P5353" s="18" t="str">
        <f t="shared" si="751"/>
        <v/>
      </c>
      <c r="Q5353" s="18">
        <f t="shared" si="752"/>
        <v>0</v>
      </c>
      <c r="R5353" s="118"/>
    </row>
    <row r="5354" spans="1:18" x14ac:dyDescent="0.25">
      <c r="A5354" s="25">
        <f t="shared" si="753"/>
        <v>595</v>
      </c>
      <c r="B5354" s="23">
        <f t="shared" si="754"/>
        <v>44586</v>
      </c>
      <c r="C5354" s="24">
        <v>19</v>
      </c>
      <c r="D5354" s="54" t="str">
        <f t="shared" si="746"/>
        <v>ASET</v>
      </c>
      <c r="E5354" s="178"/>
      <c r="F5354" s="179"/>
      <c r="G5354" s="177"/>
      <c r="H5354" s="177"/>
      <c r="I5354" s="169">
        <f t="shared" si="747"/>
        <v>0</v>
      </c>
      <c r="J5354" s="149" t="str" cm="1">
        <f t="array" ref="J5354">IF(ISERROR(INDEX('Non Compliance input'!$H$5:$H$156,MATCH(1,(A5354='Non Compliance input'!$A$5:$A$156)*(F5354&gt;='Non Compliance input'!$D$5:$D$156)*(E5354&lt;'Non Compliance input'!$E$5:$E$156)*('Non Compliance input'!$H$5:$H$156="Yes"),0))
),"","Yes")</f>
        <v/>
      </c>
      <c r="K5354" s="149">
        <f t="shared" si="748"/>
        <v>0</v>
      </c>
      <c r="L5354" s="162">
        <f t="shared" si="749"/>
        <v>0</v>
      </c>
      <c r="M5354" s="162" t="str" cm="1">
        <f t="array" ref="M5354">IF(ISERROR(INDEX('Non Compliance input'!$I$5:$I$156,MATCH(1,(A5354='Non Compliance input'!$A$5:$A$156)*(E5354&gt;='Non Compliance input'!$D$5:$D$156)*(F5354&lt;='Non Compliance input'!$E$5:$E$156)*('Non Compliance input'!$I$5:$I$156="Yes"),0))
),"","Yes")</f>
        <v/>
      </c>
      <c r="N5354" s="149" t="str">
        <f>IF(VLOOKUP($A5354,HourEndingOutage!$B$3:$F$746,5,0)="Outage","Outage","")</f>
        <v/>
      </c>
      <c r="O5354" s="18">
        <f t="shared" si="750"/>
        <v>0</v>
      </c>
      <c r="P5354" s="18" t="str">
        <f t="shared" si="751"/>
        <v/>
      </c>
      <c r="Q5354" s="18">
        <f t="shared" si="752"/>
        <v>0</v>
      </c>
      <c r="R5354" s="118"/>
    </row>
    <row r="5355" spans="1:18" x14ac:dyDescent="0.25">
      <c r="A5355" s="25">
        <f t="shared" si="753"/>
        <v>595</v>
      </c>
      <c r="B5355" s="23">
        <f t="shared" si="754"/>
        <v>44586</v>
      </c>
      <c r="C5355" s="24">
        <v>19</v>
      </c>
      <c r="D5355" s="54" t="str">
        <f t="shared" si="746"/>
        <v>ASET</v>
      </c>
      <c r="E5355" s="178"/>
      <c r="F5355" s="179"/>
      <c r="G5355" s="177"/>
      <c r="H5355" s="177"/>
      <c r="I5355" s="169">
        <f t="shared" si="747"/>
        <v>0</v>
      </c>
      <c r="J5355" s="149" t="str" cm="1">
        <f t="array" ref="J5355">IF(ISERROR(INDEX('Non Compliance input'!$H$5:$H$156,MATCH(1,(A5355='Non Compliance input'!$A$5:$A$156)*(F5355&gt;='Non Compliance input'!$D$5:$D$156)*(E5355&lt;'Non Compliance input'!$E$5:$E$156)*('Non Compliance input'!$H$5:$H$156="Yes"),0))
),"","Yes")</f>
        <v/>
      </c>
      <c r="K5355" s="149">
        <f t="shared" si="748"/>
        <v>0</v>
      </c>
      <c r="L5355" s="162">
        <f t="shared" si="749"/>
        <v>0</v>
      </c>
      <c r="M5355" s="162" t="str" cm="1">
        <f t="array" ref="M5355">IF(ISERROR(INDEX('Non Compliance input'!$I$5:$I$156,MATCH(1,(A5355='Non Compliance input'!$A$5:$A$156)*(E5355&gt;='Non Compliance input'!$D$5:$D$156)*(F5355&lt;='Non Compliance input'!$E$5:$E$156)*('Non Compliance input'!$I$5:$I$156="Yes"),0))
),"","Yes")</f>
        <v/>
      </c>
      <c r="N5355" s="149" t="str">
        <f>IF(VLOOKUP($A5355,HourEndingOutage!$B$3:$F$746,5,0)="Outage","Outage","")</f>
        <v/>
      </c>
      <c r="O5355" s="18">
        <f t="shared" si="750"/>
        <v>0</v>
      </c>
      <c r="P5355" s="18" t="str">
        <f t="shared" si="751"/>
        <v/>
      </c>
      <c r="Q5355" s="18">
        <f t="shared" si="752"/>
        <v>0</v>
      </c>
      <c r="R5355" s="118"/>
    </row>
    <row r="5356" spans="1:18" x14ac:dyDescent="0.25">
      <c r="A5356" s="25">
        <f t="shared" si="753"/>
        <v>595</v>
      </c>
      <c r="B5356" s="23">
        <f t="shared" si="754"/>
        <v>44586</v>
      </c>
      <c r="C5356" s="24">
        <v>19</v>
      </c>
      <c r="D5356" s="54" t="str">
        <f t="shared" si="746"/>
        <v>ASET</v>
      </c>
      <c r="E5356" s="178"/>
      <c r="F5356" s="179"/>
      <c r="G5356" s="177"/>
      <c r="H5356" s="177"/>
      <c r="I5356" s="169">
        <f t="shared" si="747"/>
        <v>0</v>
      </c>
      <c r="J5356" s="149" t="str" cm="1">
        <f t="array" ref="J5356">IF(ISERROR(INDEX('Non Compliance input'!$H$5:$H$156,MATCH(1,(A5356='Non Compliance input'!$A$5:$A$156)*(F5356&gt;='Non Compliance input'!$D$5:$D$156)*(E5356&lt;'Non Compliance input'!$E$5:$E$156)*('Non Compliance input'!$H$5:$H$156="Yes"),0))
),"","Yes")</f>
        <v/>
      </c>
      <c r="K5356" s="149">
        <f t="shared" si="748"/>
        <v>0</v>
      </c>
      <c r="L5356" s="162">
        <f t="shared" si="749"/>
        <v>0</v>
      </c>
      <c r="M5356" s="162" t="str" cm="1">
        <f t="array" ref="M5356">IF(ISERROR(INDEX('Non Compliance input'!$I$5:$I$156,MATCH(1,(A5356='Non Compliance input'!$A$5:$A$156)*(E5356&gt;='Non Compliance input'!$D$5:$D$156)*(F5356&lt;='Non Compliance input'!$E$5:$E$156)*('Non Compliance input'!$I$5:$I$156="Yes"),0))
),"","Yes")</f>
        <v/>
      </c>
      <c r="N5356" s="149" t="str">
        <f>IF(VLOOKUP($A5356,HourEndingOutage!$B$3:$F$746,5,0)="Outage","Outage","")</f>
        <v/>
      </c>
      <c r="O5356" s="18">
        <f t="shared" si="750"/>
        <v>0</v>
      </c>
      <c r="P5356" s="18" t="str">
        <f t="shared" si="751"/>
        <v/>
      </c>
      <c r="Q5356" s="18">
        <f t="shared" si="752"/>
        <v>0</v>
      </c>
      <c r="R5356" s="118"/>
    </row>
    <row r="5357" spans="1:18" x14ac:dyDescent="0.25">
      <c r="A5357" s="25">
        <f t="shared" si="753"/>
        <v>595</v>
      </c>
      <c r="B5357" s="23">
        <f t="shared" si="754"/>
        <v>44586</v>
      </c>
      <c r="C5357" s="24">
        <v>19</v>
      </c>
      <c r="D5357" s="54" t="str">
        <f t="shared" si="746"/>
        <v>ASET</v>
      </c>
      <c r="E5357" s="178"/>
      <c r="F5357" s="179"/>
      <c r="G5357" s="177"/>
      <c r="H5357" s="177"/>
      <c r="I5357" s="169">
        <f t="shared" si="747"/>
        <v>0</v>
      </c>
      <c r="J5357" s="149" t="str" cm="1">
        <f t="array" ref="J5357">IF(ISERROR(INDEX('Non Compliance input'!$H$5:$H$156,MATCH(1,(A5357='Non Compliance input'!$A$5:$A$156)*(F5357&gt;='Non Compliance input'!$D$5:$D$156)*(E5357&lt;'Non Compliance input'!$E$5:$E$156)*('Non Compliance input'!$H$5:$H$156="Yes"),0))
),"","Yes")</f>
        <v/>
      </c>
      <c r="K5357" s="149">
        <f t="shared" si="748"/>
        <v>0</v>
      </c>
      <c r="L5357" s="162">
        <f t="shared" si="749"/>
        <v>0</v>
      </c>
      <c r="M5357" s="162" t="str" cm="1">
        <f t="array" ref="M5357">IF(ISERROR(INDEX('Non Compliance input'!$I$5:$I$156,MATCH(1,(A5357='Non Compliance input'!$A$5:$A$156)*(E5357&gt;='Non Compliance input'!$D$5:$D$156)*(F5357&lt;='Non Compliance input'!$E$5:$E$156)*('Non Compliance input'!$I$5:$I$156="Yes"),0))
),"","Yes")</f>
        <v/>
      </c>
      <c r="N5357" s="149" t="str">
        <f>IF(VLOOKUP($A5357,HourEndingOutage!$B$3:$F$746,5,0)="Outage","Outage","")</f>
        <v/>
      </c>
      <c r="O5357" s="18">
        <f t="shared" si="750"/>
        <v>0</v>
      </c>
      <c r="P5357" s="18" t="str">
        <f t="shared" si="751"/>
        <v/>
      </c>
      <c r="Q5357" s="18">
        <f t="shared" si="752"/>
        <v>0</v>
      </c>
      <c r="R5357" s="118"/>
    </row>
    <row r="5358" spans="1:18" x14ac:dyDescent="0.25">
      <c r="A5358" s="25">
        <f t="shared" si="753"/>
        <v>596</v>
      </c>
      <c r="B5358" s="23">
        <f t="shared" si="754"/>
        <v>44586</v>
      </c>
      <c r="C5358" s="24">
        <v>20</v>
      </c>
      <c r="D5358" s="54" t="str">
        <f t="shared" si="746"/>
        <v>ASET</v>
      </c>
      <c r="E5358" s="178"/>
      <c r="F5358" s="179"/>
      <c r="G5358" s="177"/>
      <c r="H5358" s="177"/>
      <c r="I5358" s="169">
        <f t="shared" si="747"/>
        <v>0</v>
      </c>
      <c r="J5358" s="149" t="str" cm="1">
        <f t="array" ref="J5358">IF(ISERROR(INDEX('Non Compliance input'!$H$5:$H$156,MATCH(1,(A5358='Non Compliance input'!$A$5:$A$156)*(F5358&gt;='Non Compliance input'!$D$5:$D$156)*(E5358&lt;'Non Compliance input'!$E$5:$E$156)*('Non Compliance input'!$H$5:$H$156="Yes"),0))
),"","Yes")</f>
        <v/>
      </c>
      <c r="K5358" s="149">
        <f t="shared" si="748"/>
        <v>0</v>
      </c>
      <c r="L5358" s="162">
        <f t="shared" si="749"/>
        <v>0</v>
      </c>
      <c r="M5358" s="162" t="str" cm="1">
        <f t="array" ref="M5358">IF(ISERROR(INDEX('Non Compliance input'!$I$5:$I$156,MATCH(1,(A5358='Non Compliance input'!$A$5:$A$156)*(E5358&gt;='Non Compliance input'!$D$5:$D$156)*(F5358&lt;='Non Compliance input'!$E$5:$E$156)*('Non Compliance input'!$I$5:$I$156="Yes"),0))
),"","Yes")</f>
        <v/>
      </c>
      <c r="N5358" s="149" t="str">
        <f>IF(VLOOKUP($A5358,HourEndingOutage!$B$3:$F$746,5,0)="Outage","Outage","")</f>
        <v/>
      </c>
      <c r="O5358" s="18">
        <f t="shared" si="750"/>
        <v>0</v>
      </c>
      <c r="P5358" s="18" t="str">
        <f t="shared" si="751"/>
        <v/>
      </c>
      <c r="Q5358" s="18">
        <f t="shared" si="752"/>
        <v>0</v>
      </c>
      <c r="R5358" s="118"/>
    </row>
    <row r="5359" spans="1:18" x14ac:dyDescent="0.25">
      <c r="A5359" s="25">
        <f t="shared" si="753"/>
        <v>596</v>
      </c>
      <c r="B5359" s="23">
        <f t="shared" si="754"/>
        <v>44586</v>
      </c>
      <c r="C5359" s="24">
        <v>20</v>
      </c>
      <c r="D5359" s="54" t="str">
        <f t="shared" si="746"/>
        <v>ASET</v>
      </c>
      <c r="E5359" s="178"/>
      <c r="F5359" s="179"/>
      <c r="G5359" s="177"/>
      <c r="H5359" s="177"/>
      <c r="I5359" s="169">
        <f t="shared" si="747"/>
        <v>0</v>
      </c>
      <c r="J5359" s="149" t="str" cm="1">
        <f t="array" ref="J5359">IF(ISERROR(INDEX('Non Compliance input'!$H$5:$H$156,MATCH(1,(A5359='Non Compliance input'!$A$5:$A$156)*(F5359&gt;='Non Compliance input'!$D$5:$D$156)*(E5359&lt;'Non Compliance input'!$E$5:$E$156)*('Non Compliance input'!$H$5:$H$156="Yes"),0))
),"","Yes")</f>
        <v/>
      </c>
      <c r="K5359" s="149">
        <f t="shared" si="748"/>
        <v>0</v>
      </c>
      <c r="L5359" s="162">
        <f t="shared" si="749"/>
        <v>0</v>
      </c>
      <c r="M5359" s="162" t="str" cm="1">
        <f t="array" ref="M5359">IF(ISERROR(INDEX('Non Compliance input'!$I$5:$I$156,MATCH(1,(A5359='Non Compliance input'!$A$5:$A$156)*(E5359&gt;='Non Compliance input'!$D$5:$D$156)*(F5359&lt;='Non Compliance input'!$E$5:$E$156)*('Non Compliance input'!$I$5:$I$156="Yes"),0))
),"","Yes")</f>
        <v/>
      </c>
      <c r="N5359" s="149" t="str">
        <f>IF(VLOOKUP($A5359,HourEndingOutage!$B$3:$F$746,5,0)="Outage","Outage","")</f>
        <v/>
      </c>
      <c r="O5359" s="18">
        <f t="shared" si="750"/>
        <v>0</v>
      </c>
      <c r="P5359" s="18" t="str">
        <f t="shared" si="751"/>
        <v/>
      </c>
      <c r="Q5359" s="18">
        <f t="shared" si="752"/>
        <v>0</v>
      </c>
      <c r="R5359" s="118"/>
    </row>
    <row r="5360" spans="1:18" x14ac:dyDescent="0.25">
      <c r="A5360" s="25">
        <f t="shared" si="753"/>
        <v>596</v>
      </c>
      <c r="B5360" s="23">
        <f t="shared" si="754"/>
        <v>44586</v>
      </c>
      <c r="C5360" s="24">
        <v>20</v>
      </c>
      <c r="D5360" s="54" t="str">
        <f t="shared" si="746"/>
        <v>ASET</v>
      </c>
      <c r="E5360" s="178"/>
      <c r="F5360" s="179"/>
      <c r="G5360" s="177"/>
      <c r="H5360" s="177"/>
      <c r="I5360" s="169">
        <f t="shared" si="747"/>
        <v>0</v>
      </c>
      <c r="J5360" s="149" t="str" cm="1">
        <f t="array" ref="J5360">IF(ISERROR(INDEX('Non Compliance input'!$H$5:$H$156,MATCH(1,(A5360='Non Compliance input'!$A$5:$A$156)*(F5360&gt;='Non Compliance input'!$D$5:$D$156)*(E5360&lt;'Non Compliance input'!$E$5:$E$156)*('Non Compliance input'!$H$5:$H$156="Yes"),0))
),"","Yes")</f>
        <v/>
      </c>
      <c r="K5360" s="149">
        <f t="shared" si="748"/>
        <v>0</v>
      </c>
      <c r="L5360" s="162">
        <f t="shared" si="749"/>
        <v>0</v>
      </c>
      <c r="M5360" s="162" t="str" cm="1">
        <f t="array" ref="M5360">IF(ISERROR(INDEX('Non Compliance input'!$I$5:$I$156,MATCH(1,(A5360='Non Compliance input'!$A$5:$A$156)*(E5360&gt;='Non Compliance input'!$D$5:$D$156)*(F5360&lt;='Non Compliance input'!$E$5:$E$156)*('Non Compliance input'!$I$5:$I$156="Yes"),0))
),"","Yes")</f>
        <v/>
      </c>
      <c r="N5360" s="149" t="str">
        <f>IF(VLOOKUP($A5360,HourEndingOutage!$B$3:$F$746,5,0)="Outage","Outage","")</f>
        <v/>
      </c>
      <c r="O5360" s="18">
        <f t="shared" si="750"/>
        <v>0</v>
      </c>
      <c r="P5360" s="18" t="str">
        <f t="shared" si="751"/>
        <v/>
      </c>
      <c r="Q5360" s="18">
        <f t="shared" si="752"/>
        <v>0</v>
      </c>
      <c r="R5360" s="118"/>
    </row>
    <row r="5361" spans="1:18" x14ac:dyDescent="0.25">
      <c r="A5361" s="25">
        <f t="shared" si="753"/>
        <v>596</v>
      </c>
      <c r="B5361" s="23">
        <f t="shared" si="754"/>
        <v>44586</v>
      </c>
      <c r="C5361" s="24">
        <v>20</v>
      </c>
      <c r="D5361" s="54" t="str">
        <f t="shared" si="746"/>
        <v>ASET</v>
      </c>
      <c r="E5361" s="178"/>
      <c r="F5361" s="179"/>
      <c r="G5361" s="177"/>
      <c r="H5361" s="177"/>
      <c r="I5361" s="169">
        <f t="shared" si="747"/>
        <v>0</v>
      </c>
      <c r="J5361" s="149" t="str" cm="1">
        <f t="array" ref="J5361">IF(ISERROR(INDEX('Non Compliance input'!$H$5:$H$156,MATCH(1,(A5361='Non Compliance input'!$A$5:$A$156)*(F5361&gt;='Non Compliance input'!$D$5:$D$156)*(E5361&lt;'Non Compliance input'!$E$5:$E$156)*('Non Compliance input'!$H$5:$H$156="Yes"),0))
),"","Yes")</f>
        <v/>
      </c>
      <c r="K5361" s="149">
        <f t="shared" si="748"/>
        <v>0</v>
      </c>
      <c r="L5361" s="162">
        <f t="shared" si="749"/>
        <v>0</v>
      </c>
      <c r="M5361" s="162" t="str" cm="1">
        <f t="array" ref="M5361">IF(ISERROR(INDEX('Non Compliance input'!$I$5:$I$156,MATCH(1,(A5361='Non Compliance input'!$A$5:$A$156)*(E5361&gt;='Non Compliance input'!$D$5:$D$156)*(F5361&lt;='Non Compliance input'!$E$5:$E$156)*('Non Compliance input'!$I$5:$I$156="Yes"),0))
),"","Yes")</f>
        <v/>
      </c>
      <c r="N5361" s="149" t="str">
        <f>IF(VLOOKUP($A5361,HourEndingOutage!$B$3:$F$746,5,0)="Outage","Outage","")</f>
        <v/>
      </c>
      <c r="O5361" s="18">
        <f t="shared" si="750"/>
        <v>0</v>
      </c>
      <c r="P5361" s="18" t="str">
        <f t="shared" si="751"/>
        <v/>
      </c>
      <c r="Q5361" s="18">
        <f t="shared" si="752"/>
        <v>0</v>
      </c>
      <c r="R5361" s="118"/>
    </row>
    <row r="5362" spans="1:18" x14ac:dyDescent="0.25">
      <c r="A5362" s="25">
        <f t="shared" si="753"/>
        <v>596</v>
      </c>
      <c r="B5362" s="23">
        <f t="shared" si="754"/>
        <v>44586</v>
      </c>
      <c r="C5362" s="24">
        <v>20</v>
      </c>
      <c r="D5362" s="54" t="str">
        <f t="shared" si="746"/>
        <v>ASET</v>
      </c>
      <c r="E5362" s="178"/>
      <c r="F5362" s="179"/>
      <c r="G5362" s="177"/>
      <c r="H5362" s="177"/>
      <c r="I5362" s="169">
        <f t="shared" si="747"/>
        <v>0</v>
      </c>
      <c r="J5362" s="149" t="str" cm="1">
        <f t="array" ref="J5362">IF(ISERROR(INDEX('Non Compliance input'!$H$5:$H$156,MATCH(1,(A5362='Non Compliance input'!$A$5:$A$156)*(F5362&gt;='Non Compliance input'!$D$5:$D$156)*(E5362&lt;'Non Compliance input'!$E$5:$E$156)*('Non Compliance input'!$H$5:$H$156="Yes"),0))
),"","Yes")</f>
        <v/>
      </c>
      <c r="K5362" s="149">
        <f t="shared" si="748"/>
        <v>0</v>
      </c>
      <c r="L5362" s="162">
        <f t="shared" si="749"/>
        <v>0</v>
      </c>
      <c r="M5362" s="162" t="str" cm="1">
        <f t="array" ref="M5362">IF(ISERROR(INDEX('Non Compliance input'!$I$5:$I$156,MATCH(1,(A5362='Non Compliance input'!$A$5:$A$156)*(E5362&gt;='Non Compliance input'!$D$5:$D$156)*(F5362&lt;='Non Compliance input'!$E$5:$E$156)*('Non Compliance input'!$I$5:$I$156="Yes"),0))
),"","Yes")</f>
        <v/>
      </c>
      <c r="N5362" s="149" t="str">
        <f>IF(VLOOKUP($A5362,HourEndingOutage!$B$3:$F$746,5,0)="Outage","Outage","")</f>
        <v/>
      </c>
      <c r="O5362" s="18">
        <f t="shared" si="750"/>
        <v>0</v>
      </c>
      <c r="P5362" s="18" t="str">
        <f t="shared" si="751"/>
        <v/>
      </c>
      <c r="Q5362" s="18">
        <f t="shared" si="752"/>
        <v>0</v>
      </c>
      <c r="R5362" s="118"/>
    </row>
    <row r="5363" spans="1:18" x14ac:dyDescent="0.25">
      <c r="A5363" s="25">
        <f t="shared" si="753"/>
        <v>596</v>
      </c>
      <c r="B5363" s="23">
        <f t="shared" si="754"/>
        <v>44586</v>
      </c>
      <c r="C5363" s="24">
        <v>20</v>
      </c>
      <c r="D5363" s="54" t="str">
        <f t="shared" si="746"/>
        <v>ASET</v>
      </c>
      <c r="E5363" s="178"/>
      <c r="F5363" s="179"/>
      <c r="G5363" s="177"/>
      <c r="H5363" s="177"/>
      <c r="I5363" s="169">
        <f t="shared" si="747"/>
        <v>0</v>
      </c>
      <c r="J5363" s="149" t="str" cm="1">
        <f t="array" ref="J5363">IF(ISERROR(INDEX('Non Compliance input'!$H$5:$H$156,MATCH(1,(A5363='Non Compliance input'!$A$5:$A$156)*(F5363&gt;='Non Compliance input'!$D$5:$D$156)*(E5363&lt;'Non Compliance input'!$E$5:$E$156)*('Non Compliance input'!$H$5:$H$156="Yes"),0))
),"","Yes")</f>
        <v/>
      </c>
      <c r="K5363" s="149">
        <f t="shared" si="748"/>
        <v>0</v>
      </c>
      <c r="L5363" s="162">
        <f t="shared" si="749"/>
        <v>0</v>
      </c>
      <c r="M5363" s="162" t="str" cm="1">
        <f t="array" ref="M5363">IF(ISERROR(INDEX('Non Compliance input'!$I$5:$I$156,MATCH(1,(A5363='Non Compliance input'!$A$5:$A$156)*(E5363&gt;='Non Compliance input'!$D$5:$D$156)*(F5363&lt;='Non Compliance input'!$E$5:$E$156)*('Non Compliance input'!$I$5:$I$156="Yes"),0))
),"","Yes")</f>
        <v/>
      </c>
      <c r="N5363" s="149" t="str">
        <f>IF(VLOOKUP($A5363,HourEndingOutage!$B$3:$F$746,5,0)="Outage","Outage","")</f>
        <v/>
      </c>
      <c r="O5363" s="18">
        <f t="shared" si="750"/>
        <v>0</v>
      </c>
      <c r="P5363" s="18" t="str">
        <f t="shared" si="751"/>
        <v/>
      </c>
      <c r="Q5363" s="18">
        <f t="shared" si="752"/>
        <v>0</v>
      </c>
      <c r="R5363" s="118"/>
    </row>
    <row r="5364" spans="1:18" x14ac:dyDescent="0.25">
      <c r="A5364" s="25">
        <f t="shared" si="753"/>
        <v>596</v>
      </c>
      <c r="B5364" s="23">
        <f t="shared" si="754"/>
        <v>44586</v>
      </c>
      <c r="C5364" s="24">
        <v>20</v>
      </c>
      <c r="D5364" s="54" t="str">
        <f t="shared" si="746"/>
        <v>ASET</v>
      </c>
      <c r="E5364" s="178"/>
      <c r="F5364" s="179"/>
      <c r="G5364" s="177"/>
      <c r="H5364" s="177"/>
      <c r="I5364" s="169">
        <f t="shared" si="747"/>
        <v>0</v>
      </c>
      <c r="J5364" s="149" t="str" cm="1">
        <f t="array" ref="J5364">IF(ISERROR(INDEX('Non Compliance input'!$H$5:$H$156,MATCH(1,(A5364='Non Compliance input'!$A$5:$A$156)*(F5364&gt;='Non Compliance input'!$D$5:$D$156)*(E5364&lt;'Non Compliance input'!$E$5:$E$156)*('Non Compliance input'!$H$5:$H$156="Yes"),0))
),"","Yes")</f>
        <v/>
      </c>
      <c r="K5364" s="149">
        <f t="shared" si="748"/>
        <v>0</v>
      </c>
      <c r="L5364" s="162">
        <f t="shared" si="749"/>
        <v>0</v>
      </c>
      <c r="M5364" s="162" t="str" cm="1">
        <f t="array" ref="M5364">IF(ISERROR(INDEX('Non Compliance input'!$I$5:$I$156,MATCH(1,(A5364='Non Compliance input'!$A$5:$A$156)*(E5364&gt;='Non Compliance input'!$D$5:$D$156)*(F5364&lt;='Non Compliance input'!$E$5:$E$156)*('Non Compliance input'!$I$5:$I$156="Yes"),0))
),"","Yes")</f>
        <v/>
      </c>
      <c r="N5364" s="149" t="str">
        <f>IF(VLOOKUP($A5364,HourEndingOutage!$B$3:$F$746,5,0)="Outage","Outage","")</f>
        <v/>
      </c>
      <c r="O5364" s="18">
        <f t="shared" si="750"/>
        <v>0</v>
      </c>
      <c r="P5364" s="18" t="str">
        <f t="shared" si="751"/>
        <v/>
      </c>
      <c r="Q5364" s="18">
        <f t="shared" si="752"/>
        <v>0</v>
      </c>
      <c r="R5364" s="118"/>
    </row>
    <row r="5365" spans="1:18" x14ac:dyDescent="0.25">
      <c r="A5365" s="25">
        <f t="shared" si="753"/>
        <v>596</v>
      </c>
      <c r="B5365" s="23">
        <f t="shared" si="754"/>
        <v>44586</v>
      </c>
      <c r="C5365" s="24">
        <v>20</v>
      </c>
      <c r="D5365" s="54" t="str">
        <f t="shared" si="746"/>
        <v>ASET</v>
      </c>
      <c r="E5365" s="178"/>
      <c r="F5365" s="179"/>
      <c r="G5365" s="177"/>
      <c r="H5365" s="177"/>
      <c r="I5365" s="169">
        <f t="shared" si="747"/>
        <v>0</v>
      </c>
      <c r="J5365" s="149" t="str" cm="1">
        <f t="array" ref="J5365">IF(ISERROR(INDEX('Non Compliance input'!$H$5:$H$156,MATCH(1,(A5365='Non Compliance input'!$A$5:$A$156)*(F5365&gt;='Non Compliance input'!$D$5:$D$156)*(E5365&lt;'Non Compliance input'!$E$5:$E$156)*('Non Compliance input'!$H$5:$H$156="Yes"),0))
),"","Yes")</f>
        <v/>
      </c>
      <c r="K5365" s="149">
        <f t="shared" si="748"/>
        <v>0</v>
      </c>
      <c r="L5365" s="162">
        <f t="shared" si="749"/>
        <v>0</v>
      </c>
      <c r="M5365" s="162" t="str" cm="1">
        <f t="array" ref="M5365">IF(ISERROR(INDEX('Non Compliance input'!$I$5:$I$156,MATCH(1,(A5365='Non Compliance input'!$A$5:$A$156)*(E5365&gt;='Non Compliance input'!$D$5:$D$156)*(F5365&lt;='Non Compliance input'!$E$5:$E$156)*('Non Compliance input'!$I$5:$I$156="Yes"),0))
),"","Yes")</f>
        <v/>
      </c>
      <c r="N5365" s="149" t="str">
        <f>IF(VLOOKUP($A5365,HourEndingOutage!$B$3:$F$746,5,0)="Outage","Outage","")</f>
        <v/>
      </c>
      <c r="O5365" s="18">
        <f t="shared" si="750"/>
        <v>0</v>
      </c>
      <c r="P5365" s="18" t="str">
        <f t="shared" si="751"/>
        <v/>
      </c>
      <c r="Q5365" s="18">
        <f t="shared" si="752"/>
        <v>0</v>
      </c>
      <c r="R5365" s="118"/>
    </row>
    <row r="5366" spans="1:18" x14ac:dyDescent="0.25">
      <c r="A5366" s="25">
        <f t="shared" si="753"/>
        <v>596</v>
      </c>
      <c r="B5366" s="23">
        <f t="shared" si="754"/>
        <v>44586</v>
      </c>
      <c r="C5366" s="24">
        <v>20</v>
      </c>
      <c r="D5366" s="54" t="str">
        <f t="shared" si="746"/>
        <v>ASET</v>
      </c>
      <c r="E5366" s="178"/>
      <c r="F5366" s="179"/>
      <c r="G5366" s="177"/>
      <c r="H5366" s="177"/>
      <c r="I5366" s="169">
        <f t="shared" si="747"/>
        <v>0</v>
      </c>
      <c r="J5366" s="149" t="str" cm="1">
        <f t="array" ref="J5366">IF(ISERROR(INDEX('Non Compliance input'!$H$5:$H$156,MATCH(1,(A5366='Non Compliance input'!$A$5:$A$156)*(F5366&gt;='Non Compliance input'!$D$5:$D$156)*(E5366&lt;'Non Compliance input'!$E$5:$E$156)*('Non Compliance input'!$H$5:$H$156="Yes"),0))
),"","Yes")</f>
        <v/>
      </c>
      <c r="K5366" s="149">
        <f t="shared" si="748"/>
        <v>0</v>
      </c>
      <c r="L5366" s="162">
        <f t="shared" si="749"/>
        <v>0</v>
      </c>
      <c r="M5366" s="162" t="str" cm="1">
        <f t="array" ref="M5366">IF(ISERROR(INDEX('Non Compliance input'!$I$5:$I$156,MATCH(1,(A5366='Non Compliance input'!$A$5:$A$156)*(E5366&gt;='Non Compliance input'!$D$5:$D$156)*(F5366&lt;='Non Compliance input'!$E$5:$E$156)*('Non Compliance input'!$I$5:$I$156="Yes"),0))
),"","Yes")</f>
        <v/>
      </c>
      <c r="N5366" s="149" t="str">
        <f>IF(VLOOKUP($A5366,HourEndingOutage!$B$3:$F$746,5,0)="Outage","Outage","")</f>
        <v/>
      </c>
      <c r="O5366" s="18">
        <f t="shared" si="750"/>
        <v>0</v>
      </c>
      <c r="P5366" s="18" t="str">
        <f t="shared" si="751"/>
        <v/>
      </c>
      <c r="Q5366" s="18">
        <f t="shared" si="752"/>
        <v>0</v>
      </c>
      <c r="R5366" s="118"/>
    </row>
    <row r="5367" spans="1:18" x14ac:dyDescent="0.25">
      <c r="A5367" s="25">
        <f t="shared" si="753"/>
        <v>597</v>
      </c>
      <c r="B5367" s="23">
        <f t="shared" si="754"/>
        <v>44586</v>
      </c>
      <c r="C5367" s="24">
        <v>21</v>
      </c>
      <c r="D5367" s="54" t="str">
        <f t="shared" si="746"/>
        <v>ASET</v>
      </c>
      <c r="E5367" s="178"/>
      <c r="F5367" s="179"/>
      <c r="G5367" s="177"/>
      <c r="H5367" s="177"/>
      <c r="I5367" s="169">
        <f t="shared" si="747"/>
        <v>0</v>
      </c>
      <c r="J5367" s="149" t="str" cm="1">
        <f t="array" ref="J5367">IF(ISERROR(INDEX('Non Compliance input'!$H$5:$H$156,MATCH(1,(A5367='Non Compliance input'!$A$5:$A$156)*(F5367&gt;='Non Compliance input'!$D$5:$D$156)*(E5367&lt;'Non Compliance input'!$E$5:$E$156)*('Non Compliance input'!$H$5:$H$156="Yes"),0))
),"","Yes")</f>
        <v/>
      </c>
      <c r="K5367" s="149">
        <f t="shared" si="748"/>
        <v>0</v>
      </c>
      <c r="L5367" s="162">
        <f t="shared" si="749"/>
        <v>0</v>
      </c>
      <c r="M5367" s="162" t="str" cm="1">
        <f t="array" ref="M5367">IF(ISERROR(INDEX('Non Compliance input'!$I$5:$I$156,MATCH(1,(A5367='Non Compliance input'!$A$5:$A$156)*(E5367&gt;='Non Compliance input'!$D$5:$D$156)*(F5367&lt;='Non Compliance input'!$E$5:$E$156)*('Non Compliance input'!$I$5:$I$156="Yes"),0))
),"","Yes")</f>
        <v/>
      </c>
      <c r="N5367" s="149" t="str">
        <f>IF(VLOOKUP($A5367,HourEndingOutage!$B$3:$F$746,5,0)="Outage","Outage","")</f>
        <v/>
      </c>
      <c r="O5367" s="18">
        <f t="shared" si="750"/>
        <v>0</v>
      </c>
      <c r="P5367" s="18" t="str">
        <f t="shared" si="751"/>
        <v/>
      </c>
      <c r="Q5367" s="18">
        <f t="shared" si="752"/>
        <v>0</v>
      </c>
      <c r="R5367" s="118"/>
    </row>
    <row r="5368" spans="1:18" x14ac:dyDescent="0.25">
      <c r="A5368" s="25">
        <f t="shared" si="753"/>
        <v>597</v>
      </c>
      <c r="B5368" s="23">
        <f t="shared" si="754"/>
        <v>44586</v>
      </c>
      <c r="C5368" s="24">
        <v>21</v>
      </c>
      <c r="D5368" s="54" t="str">
        <f t="shared" si="746"/>
        <v>ASET</v>
      </c>
      <c r="E5368" s="178"/>
      <c r="F5368" s="179"/>
      <c r="G5368" s="177"/>
      <c r="H5368" s="177"/>
      <c r="I5368" s="169">
        <f t="shared" si="747"/>
        <v>0</v>
      </c>
      <c r="J5368" s="149" t="str" cm="1">
        <f t="array" ref="J5368">IF(ISERROR(INDEX('Non Compliance input'!$H$5:$H$156,MATCH(1,(A5368='Non Compliance input'!$A$5:$A$156)*(F5368&gt;='Non Compliance input'!$D$5:$D$156)*(E5368&lt;'Non Compliance input'!$E$5:$E$156)*('Non Compliance input'!$H$5:$H$156="Yes"),0))
),"","Yes")</f>
        <v/>
      </c>
      <c r="K5368" s="149">
        <f t="shared" si="748"/>
        <v>0</v>
      </c>
      <c r="L5368" s="162">
        <f t="shared" si="749"/>
        <v>0</v>
      </c>
      <c r="M5368" s="162" t="str" cm="1">
        <f t="array" ref="M5368">IF(ISERROR(INDEX('Non Compliance input'!$I$5:$I$156,MATCH(1,(A5368='Non Compliance input'!$A$5:$A$156)*(E5368&gt;='Non Compliance input'!$D$5:$D$156)*(F5368&lt;='Non Compliance input'!$E$5:$E$156)*('Non Compliance input'!$I$5:$I$156="Yes"),0))
),"","Yes")</f>
        <v/>
      </c>
      <c r="N5368" s="149" t="str">
        <f>IF(VLOOKUP($A5368,HourEndingOutage!$B$3:$F$746,5,0)="Outage","Outage","")</f>
        <v/>
      </c>
      <c r="O5368" s="18">
        <f t="shared" si="750"/>
        <v>0</v>
      </c>
      <c r="P5368" s="18" t="str">
        <f t="shared" si="751"/>
        <v/>
      </c>
      <c r="Q5368" s="18">
        <f t="shared" si="752"/>
        <v>0</v>
      </c>
      <c r="R5368" s="118"/>
    </row>
    <row r="5369" spans="1:18" x14ac:dyDescent="0.25">
      <c r="A5369" s="25">
        <f t="shared" si="753"/>
        <v>597</v>
      </c>
      <c r="B5369" s="23">
        <f t="shared" si="754"/>
        <v>44586</v>
      </c>
      <c r="C5369" s="24">
        <v>21</v>
      </c>
      <c r="D5369" s="54" t="str">
        <f t="shared" si="746"/>
        <v>ASET</v>
      </c>
      <c r="E5369" s="178"/>
      <c r="F5369" s="179"/>
      <c r="G5369" s="177"/>
      <c r="H5369" s="177"/>
      <c r="I5369" s="169">
        <f t="shared" si="747"/>
        <v>0</v>
      </c>
      <c r="J5369" s="149" t="str" cm="1">
        <f t="array" ref="J5369">IF(ISERROR(INDEX('Non Compliance input'!$H$5:$H$156,MATCH(1,(A5369='Non Compliance input'!$A$5:$A$156)*(F5369&gt;='Non Compliance input'!$D$5:$D$156)*(E5369&lt;'Non Compliance input'!$E$5:$E$156)*('Non Compliance input'!$H$5:$H$156="Yes"),0))
),"","Yes")</f>
        <v/>
      </c>
      <c r="K5369" s="149">
        <f t="shared" si="748"/>
        <v>0</v>
      </c>
      <c r="L5369" s="162">
        <f t="shared" si="749"/>
        <v>0</v>
      </c>
      <c r="M5369" s="162" t="str" cm="1">
        <f t="array" ref="M5369">IF(ISERROR(INDEX('Non Compliance input'!$I$5:$I$156,MATCH(1,(A5369='Non Compliance input'!$A$5:$A$156)*(E5369&gt;='Non Compliance input'!$D$5:$D$156)*(F5369&lt;='Non Compliance input'!$E$5:$E$156)*('Non Compliance input'!$I$5:$I$156="Yes"),0))
),"","Yes")</f>
        <v/>
      </c>
      <c r="N5369" s="149" t="str">
        <f>IF(VLOOKUP($A5369,HourEndingOutage!$B$3:$F$746,5,0)="Outage","Outage","")</f>
        <v/>
      </c>
      <c r="O5369" s="18">
        <f t="shared" si="750"/>
        <v>0</v>
      </c>
      <c r="P5369" s="18" t="str">
        <f t="shared" si="751"/>
        <v/>
      </c>
      <c r="Q5369" s="18">
        <f t="shared" si="752"/>
        <v>0</v>
      </c>
      <c r="R5369" s="118"/>
    </row>
    <row r="5370" spans="1:18" x14ac:dyDescent="0.25">
      <c r="A5370" s="25">
        <f t="shared" si="753"/>
        <v>597</v>
      </c>
      <c r="B5370" s="23">
        <f t="shared" si="754"/>
        <v>44586</v>
      </c>
      <c r="C5370" s="24">
        <v>21</v>
      </c>
      <c r="D5370" s="54" t="str">
        <f t="shared" si="746"/>
        <v>ASET</v>
      </c>
      <c r="E5370" s="178"/>
      <c r="F5370" s="179"/>
      <c r="G5370" s="177"/>
      <c r="H5370" s="177"/>
      <c r="I5370" s="169">
        <f t="shared" si="747"/>
        <v>0</v>
      </c>
      <c r="J5370" s="149" t="str" cm="1">
        <f t="array" ref="J5370">IF(ISERROR(INDEX('Non Compliance input'!$H$5:$H$156,MATCH(1,(A5370='Non Compliance input'!$A$5:$A$156)*(F5370&gt;='Non Compliance input'!$D$5:$D$156)*(E5370&lt;'Non Compliance input'!$E$5:$E$156)*('Non Compliance input'!$H$5:$H$156="Yes"),0))
),"","Yes")</f>
        <v/>
      </c>
      <c r="K5370" s="149">
        <f t="shared" si="748"/>
        <v>0</v>
      </c>
      <c r="L5370" s="162">
        <f t="shared" si="749"/>
        <v>0</v>
      </c>
      <c r="M5370" s="162" t="str" cm="1">
        <f t="array" ref="M5370">IF(ISERROR(INDEX('Non Compliance input'!$I$5:$I$156,MATCH(1,(A5370='Non Compliance input'!$A$5:$A$156)*(E5370&gt;='Non Compliance input'!$D$5:$D$156)*(F5370&lt;='Non Compliance input'!$E$5:$E$156)*('Non Compliance input'!$I$5:$I$156="Yes"),0))
),"","Yes")</f>
        <v/>
      </c>
      <c r="N5370" s="149" t="str">
        <f>IF(VLOOKUP($A5370,HourEndingOutage!$B$3:$F$746,5,0)="Outage","Outage","")</f>
        <v/>
      </c>
      <c r="O5370" s="18">
        <f t="shared" si="750"/>
        <v>0</v>
      </c>
      <c r="P5370" s="18" t="str">
        <f t="shared" si="751"/>
        <v/>
      </c>
      <c r="Q5370" s="18">
        <f t="shared" si="752"/>
        <v>0</v>
      </c>
      <c r="R5370" s="118"/>
    </row>
    <row r="5371" spans="1:18" x14ac:dyDescent="0.25">
      <c r="A5371" s="25">
        <f t="shared" si="753"/>
        <v>597</v>
      </c>
      <c r="B5371" s="23">
        <f t="shared" si="754"/>
        <v>44586</v>
      </c>
      <c r="C5371" s="24">
        <v>21</v>
      </c>
      <c r="D5371" s="54" t="str">
        <f t="shared" si="746"/>
        <v>ASET</v>
      </c>
      <c r="E5371" s="178"/>
      <c r="F5371" s="179"/>
      <c r="G5371" s="177"/>
      <c r="H5371" s="177"/>
      <c r="I5371" s="169">
        <f t="shared" si="747"/>
        <v>0</v>
      </c>
      <c r="J5371" s="149" t="str" cm="1">
        <f t="array" ref="J5371">IF(ISERROR(INDEX('Non Compliance input'!$H$5:$H$156,MATCH(1,(A5371='Non Compliance input'!$A$5:$A$156)*(F5371&gt;='Non Compliance input'!$D$5:$D$156)*(E5371&lt;'Non Compliance input'!$E$5:$E$156)*('Non Compliance input'!$H$5:$H$156="Yes"),0))
),"","Yes")</f>
        <v/>
      </c>
      <c r="K5371" s="149">
        <f t="shared" si="748"/>
        <v>0</v>
      </c>
      <c r="L5371" s="162">
        <f t="shared" si="749"/>
        <v>0</v>
      </c>
      <c r="M5371" s="162" t="str" cm="1">
        <f t="array" ref="M5371">IF(ISERROR(INDEX('Non Compliance input'!$I$5:$I$156,MATCH(1,(A5371='Non Compliance input'!$A$5:$A$156)*(E5371&gt;='Non Compliance input'!$D$5:$D$156)*(F5371&lt;='Non Compliance input'!$E$5:$E$156)*('Non Compliance input'!$I$5:$I$156="Yes"),0))
),"","Yes")</f>
        <v/>
      </c>
      <c r="N5371" s="149" t="str">
        <f>IF(VLOOKUP($A5371,HourEndingOutage!$B$3:$F$746,5,0)="Outage","Outage","")</f>
        <v/>
      </c>
      <c r="O5371" s="18">
        <f t="shared" si="750"/>
        <v>0</v>
      </c>
      <c r="P5371" s="18" t="str">
        <f t="shared" si="751"/>
        <v/>
      </c>
      <c r="Q5371" s="18">
        <f t="shared" si="752"/>
        <v>0</v>
      </c>
      <c r="R5371" s="118"/>
    </row>
    <row r="5372" spans="1:18" x14ac:dyDescent="0.25">
      <c r="A5372" s="25">
        <f t="shared" si="753"/>
        <v>597</v>
      </c>
      <c r="B5372" s="23">
        <f t="shared" si="754"/>
        <v>44586</v>
      </c>
      <c r="C5372" s="24">
        <v>21</v>
      </c>
      <c r="D5372" s="54" t="str">
        <f t="shared" si="746"/>
        <v>ASET</v>
      </c>
      <c r="E5372" s="178"/>
      <c r="F5372" s="179"/>
      <c r="G5372" s="177"/>
      <c r="H5372" s="177"/>
      <c r="I5372" s="169">
        <f t="shared" si="747"/>
        <v>0</v>
      </c>
      <c r="J5372" s="149" t="str" cm="1">
        <f t="array" ref="J5372">IF(ISERROR(INDEX('Non Compliance input'!$H$5:$H$156,MATCH(1,(A5372='Non Compliance input'!$A$5:$A$156)*(F5372&gt;='Non Compliance input'!$D$5:$D$156)*(E5372&lt;'Non Compliance input'!$E$5:$E$156)*('Non Compliance input'!$H$5:$H$156="Yes"),0))
),"","Yes")</f>
        <v/>
      </c>
      <c r="K5372" s="149">
        <f t="shared" si="748"/>
        <v>0</v>
      </c>
      <c r="L5372" s="162">
        <f t="shared" si="749"/>
        <v>0</v>
      </c>
      <c r="M5372" s="162" t="str" cm="1">
        <f t="array" ref="M5372">IF(ISERROR(INDEX('Non Compliance input'!$I$5:$I$156,MATCH(1,(A5372='Non Compliance input'!$A$5:$A$156)*(E5372&gt;='Non Compliance input'!$D$5:$D$156)*(F5372&lt;='Non Compliance input'!$E$5:$E$156)*('Non Compliance input'!$I$5:$I$156="Yes"),0))
),"","Yes")</f>
        <v/>
      </c>
      <c r="N5372" s="149" t="str">
        <f>IF(VLOOKUP($A5372,HourEndingOutage!$B$3:$F$746,5,0)="Outage","Outage","")</f>
        <v/>
      </c>
      <c r="O5372" s="18">
        <f t="shared" si="750"/>
        <v>0</v>
      </c>
      <c r="P5372" s="18" t="str">
        <f t="shared" si="751"/>
        <v/>
      </c>
      <c r="Q5372" s="18">
        <f t="shared" si="752"/>
        <v>0</v>
      </c>
      <c r="R5372" s="118"/>
    </row>
    <row r="5373" spans="1:18" x14ac:dyDescent="0.25">
      <c r="A5373" s="25">
        <f t="shared" si="753"/>
        <v>597</v>
      </c>
      <c r="B5373" s="23">
        <f t="shared" si="754"/>
        <v>44586</v>
      </c>
      <c r="C5373" s="24">
        <v>21</v>
      </c>
      <c r="D5373" s="54" t="str">
        <f t="shared" si="746"/>
        <v>ASET</v>
      </c>
      <c r="E5373" s="178"/>
      <c r="F5373" s="179"/>
      <c r="G5373" s="177"/>
      <c r="H5373" s="177"/>
      <c r="I5373" s="169">
        <f t="shared" si="747"/>
        <v>0</v>
      </c>
      <c r="J5373" s="149" t="str" cm="1">
        <f t="array" ref="J5373">IF(ISERROR(INDEX('Non Compliance input'!$H$5:$H$156,MATCH(1,(A5373='Non Compliance input'!$A$5:$A$156)*(F5373&gt;='Non Compliance input'!$D$5:$D$156)*(E5373&lt;'Non Compliance input'!$E$5:$E$156)*('Non Compliance input'!$H$5:$H$156="Yes"),0))
),"","Yes")</f>
        <v/>
      </c>
      <c r="K5373" s="149">
        <f t="shared" si="748"/>
        <v>0</v>
      </c>
      <c r="L5373" s="162">
        <f t="shared" si="749"/>
        <v>0</v>
      </c>
      <c r="M5373" s="162" t="str" cm="1">
        <f t="array" ref="M5373">IF(ISERROR(INDEX('Non Compliance input'!$I$5:$I$156,MATCH(1,(A5373='Non Compliance input'!$A$5:$A$156)*(E5373&gt;='Non Compliance input'!$D$5:$D$156)*(F5373&lt;='Non Compliance input'!$E$5:$E$156)*('Non Compliance input'!$I$5:$I$156="Yes"),0))
),"","Yes")</f>
        <v/>
      </c>
      <c r="N5373" s="149" t="str">
        <f>IF(VLOOKUP($A5373,HourEndingOutage!$B$3:$F$746,5,0)="Outage","Outage","")</f>
        <v/>
      </c>
      <c r="O5373" s="18">
        <f t="shared" si="750"/>
        <v>0</v>
      </c>
      <c r="P5373" s="18" t="str">
        <f t="shared" si="751"/>
        <v/>
      </c>
      <c r="Q5373" s="18">
        <f t="shared" si="752"/>
        <v>0</v>
      </c>
      <c r="R5373" s="118"/>
    </row>
    <row r="5374" spans="1:18" x14ac:dyDescent="0.25">
      <c r="A5374" s="25">
        <f t="shared" si="753"/>
        <v>597</v>
      </c>
      <c r="B5374" s="23">
        <f t="shared" si="754"/>
        <v>44586</v>
      </c>
      <c r="C5374" s="24">
        <v>21</v>
      </c>
      <c r="D5374" s="54" t="str">
        <f t="shared" si="746"/>
        <v>ASET</v>
      </c>
      <c r="E5374" s="178"/>
      <c r="F5374" s="179"/>
      <c r="G5374" s="177"/>
      <c r="H5374" s="177"/>
      <c r="I5374" s="169">
        <f t="shared" si="747"/>
        <v>0</v>
      </c>
      <c r="J5374" s="149" t="str" cm="1">
        <f t="array" ref="J5374">IF(ISERROR(INDEX('Non Compliance input'!$H$5:$H$156,MATCH(1,(A5374='Non Compliance input'!$A$5:$A$156)*(F5374&gt;='Non Compliance input'!$D$5:$D$156)*(E5374&lt;'Non Compliance input'!$E$5:$E$156)*('Non Compliance input'!$H$5:$H$156="Yes"),0))
),"","Yes")</f>
        <v/>
      </c>
      <c r="K5374" s="149">
        <f t="shared" si="748"/>
        <v>0</v>
      </c>
      <c r="L5374" s="162">
        <f t="shared" si="749"/>
        <v>0</v>
      </c>
      <c r="M5374" s="162" t="str" cm="1">
        <f t="array" ref="M5374">IF(ISERROR(INDEX('Non Compliance input'!$I$5:$I$156,MATCH(1,(A5374='Non Compliance input'!$A$5:$A$156)*(E5374&gt;='Non Compliance input'!$D$5:$D$156)*(F5374&lt;='Non Compliance input'!$E$5:$E$156)*('Non Compliance input'!$I$5:$I$156="Yes"),0))
),"","Yes")</f>
        <v/>
      </c>
      <c r="N5374" s="149" t="str">
        <f>IF(VLOOKUP($A5374,HourEndingOutage!$B$3:$F$746,5,0)="Outage","Outage","")</f>
        <v/>
      </c>
      <c r="O5374" s="18">
        <f t="shared" si="750"/>
        <v>0</v>
      </c>
      <c r="P5374" s="18" t="str">
        <f t="shared" si="751"/>
        <v/>
      </c>
      <c r="Q5374" s="18">
        <f t="shared" si="752"/>
        <v>0</v>
      </c>
      <c r="R5374" s="118"/>
    </row>
    <row r="5375" spans="1:18" x14ac:dyDescent="0.25">
      <c r="A5375" s="25">
        <f t="shared" si="753"/>
        <v>597</v>
      </c>
      <c r="B5375" s="23">
        <f t="shared" si="754"/>
        <v>44586</v>
      </c>
      <c r="C5375" s="24">
        <v>21</v>
      </c>
      <c r="D5375" s="54" t="str">
        <f t="shared" si="746"/>
        <v>ASET</v>
      </c>
      <c r="E5375" s="178"/>
      <c r="F5375" s="179"/>
      <c r="G5375" s="177"/>
      <c r="H5375" s="177"/>
      <c r="I5375" s="169">
        <f t="shared" si="747"/>
        <v>0</v>
      </c>
      <c r="J5375" s="149" t="str" cm="1">
        <f t="array" ref="J5375">IF(ISERROR(INDEX('Non Compliance input'!$H$5:$H$156,MATCH(1,(A5375='Non Compliance input'!$A$5:$A$156)*(F5375&gt;='Non Compliance input'!$D$5:$D$156)*(E5375&lt;'Non Compliance input'!$E$5:$E$156)*('Non Compliance input'!$H$5:$H$156="Yes"),0))
),"","Yes")</f>
        <v/>
      </c>
      <c r="K5375" s="149">
        <f t="shared" si="748"/>
        <v>0</v>
      </c>
      <c r="L5375" s="162">
        <f t="shared" si="749"/>
        <v>0</v>
      </c>
      <c r="M5375" s="162" t="str" cm="1">
        <f t="array" ref="M5375">IF(ISERROR(INDEX('Non Compliance input'!$I$5:$I$156,MATCH(1,(A5375='Non Compliance input'!$A$5:$A$156)*(E5375&gt;='Non Compliance input'!$D$5:$D$156)*(F5375&lt;='Non Compliance input'!$E$5:$E$156)*('Non Compliance input'!$I$5:$I$156="Yes"),0))
),"","Yes")</f>
        <v/>
      </c>
      <c r="N5375" s="149" t="str">
        <f>IF(VLOOKUP($A5375,HourEndingOutage!$B$3:$F$746,5,0)="Outage","Outage","")</f>
        <v/>
      </c>
      <c r="O5375" s="18">
        <f t="shared" si="750"/>
        <v>0</v>
      </c>
      <c r="P5375" s="18" t="str">
        <f t="shared" si="751"/>
        <v/>
      </c>
      <c r="Q5375" s="18">
        <f t="shared" si="752"/>
        <v>0</v>
      </c>
      <c r="R5375" s="118"/>
    </row>
    <row r="5376" spans="1:18" x14ac:dyDescent="0.25">
      <c r="A5376" s="25">
        <f t="shared" si="753"/>
        <v>598</v>
      </c>
      <c r="B5376" s="23">
        <f t="shared" si="754"/>
        <v>44586</v>
      </c>
      <c r="C5376" s="24">
        <v>22</v>
      </c>
      <c r="D5376" s="54" t="str">
        <f t="shared" si="746"/>
        <v>ASET</v>
      </c>
      <c r="E5376" s="178"/>
      <c r="F5376" s="179"/>
      <c r="G5376" s="177"/>
      <c r="H5376" s="177"/>
      <c r="I5376" s="169">
        <f t="shared" si="747"/>
        <v>0</v>
      </c>
      <c r="J5376" s="149" t="str" cm="1">
        <f t="array" ref="J5376">IF(ISERROR(INDEX('Non Compliance input'!$H$5:$H$156,MATCH(1,(A5376='Non Compliance input'!$A$5:$A$156)*(F5376&gt;='Non Compliance input'!$D$5:$D$156)*(E5376&lt;'Non Compliance input'!$E$5:$E$156)*('Non Compliance input'!$H$5:$H$156="Yes"),0))
),"","Yes")</f>
        <v/>
      </c>
      <c r="K5376" s="149">
        <f t="shared" si="748"/>
        <v>0</v>
      </c>
      <c r="L5376" s="162">
        <f t="shared" si="749"/>
        <v>0</v>
      </c>
      <c r="M5376" s="162" t="str" cm="1">
        <f t="array" ref="M5376">IF(ISERROR(INDEX('Non Compliance input'!$I$5:$I$156,MATCH(1,(A5376='Non Compliance input'!$A$5:$A$156)*(E5376&gt;='Non Compliance input'!$D$5:$D$156)*(F5376&lt;='Non Compliance input'!$E$5:$E$156)*('Non Compliance input'!$I$5:$I$156="Yes"),0))
),"","Yes")</f>
        <v/>
      </c>
      <c r="N5376" s="149" t="str">
        <f>IF(VLOOKUP($A5376,HourEndingOutage!$B$3:$F$746,5,0)="Outage","Outage","")</f>
        <v/>
      </c>
      <c r="O5376" s="18">
        <f t="shared" si="750"/>
        <v>0</v>
      </c>
      <c r="P5376" s="18" t="str">
        <f t="shared" si="751"/>
        <v/>
      </c>
      <c r="Q5376" s="18">
        <f t="shared" si="752"/>
        <v>0</v>
      </c>
      <c r="R5376" s="118"/>
    </row>
    <row r="5377" spans="1:18" x14ac:dyDescent="0.25">
      <c r="A5377" s="25">
        <f t="shared" si="753"/>
        <v>598</v>
      </c>
      <c r="B5377" s="23">
        <f t="shared" si="754"/>
        <v>44586</v>
      </c>
      <c r="C5377" s="24">
        <v>22</v>
      </c>
      <c r="D5377" s="54" t="str">
        <f t="shared" si="746"/>
        <v>ASET</v>
      </c>
      <c r="E5377" s="178"/>
      <c r="F5377" s="179"/>
      <c r="G5377" s="177"/>
      <c r="H5377" s="177"/>
      <c r="I5377" s="169">
        <f t="shared" si="747"/>
        <v>0</v>
      </c>
      <c r="J5377" s="149" t="str" cm="1">
        <f t="array" ref="J5377">IF(ISERROR(INDEX('Non Compliance input'!$H$5:$H$156,MATCH(1,(A5377='Non Compliance input'!$A$5:$A$156)*(F5377&gt;='Non Compliance input'!$D$5:$D$156)*(E5377&lt;'Non Compliance input'!$E$5:$E$156)*('Non Compliance input'!$H$5:$H$156="Yes"),0))
),"","Yes")</f>
        <v/>
      </c>
      <c r="K5377" s="149">
        <f t="shared" si="748"/>
        <v>0</v>
      </c>
      <c r="L5377" s="162">
        <f t="shared" si="749"/>
        <v>0</v>
      </c>
      <c r="M5377" s="162" t="str" cm="1">
        <f t="array" ref="M5377">IF(ISERROR(INDEX('Non Compliance input'!$I$5:$I$156,MATCH(1,(A5377='Non Compliance input'!$A$5:$A$156)*(E5377&gt;='Non Compliance input'!$D$5:$D$156)*(F5377&lt;='Non Compliance input'!$E$5:$E$156)*('Non Compliance input'!$I$5:$I$156="Yes"),0))
),"","Yes")</f>
        <v/>
      </c>
      <c r="N5377" s="149" t="str">
        <f>IF(VLOOKUP($A5377,HourEndingOutage!$B$3:$F$746,5,0)="Outage","Outage","")</f>
        <v/>
      </c>
      <c r="O5377" s="18">
        <f t="shared" si="750"/>
        <v>0</v>
      </c>
      <c r="P5377" s="18" t="str">
        <f t="shared" si="751"/>
        <v/>
      </c>
      <c r="Q5377" s="18">
        <f t="shared" si="752"/>
        <v>0</v>
      </c>
      <c r="R5377" s="118"/>
    </row>
    <row r="5378" spans="1:18" x14ac:dyDescent="0.25">
      <c r="A5378" s="25">
        <f t="shared" si="753"/>
        <v>598</v>
      </c>
      <c r="B5378" s="23">
        <f t="shared" si="754"/>
        <v>44586</v>
      </c>
      <c r="C5378" s="24">
        <v>22</v>
      </c>
      <c r="D5378" s="54" t="str">
        <f t="shared" ref="D5378:D5441" si="755">Unit</f>
        <v>ASET</v>
      </c>
      <c r="E5378" s="178"/>
      <c r="F5378" s="179"/>
      <c r="G5378" s="177"/>
      <c r="H5378" s="177"/>
      <c r="I5378" s="169">
        <f t="shared" si="747"/>
        <v>0</v>
      </c>
      <c r="J5378" s="149" t="str" cm="1">
        <f t="array" ref="J5378">IF(ISERROR(INDEX('Non Compliance input'!$H$5:$H$156,MATCH(1,(A5378='Non Compliance input'!$A$5:$A$156)*(F5378&gt;='Non Compliance input'!$D$5:$D$156)*(E5378&lt;'Non Compliance input'!$E$5:$E$156)*('Non Compliance input'!$H$5:$H$156="Yes"),0))
),"","Yes")</f>
        <v/>
      </c>
      <c r="K5378" s="149">
        <f t="shared" si="748"/>
        <v>0</v>
      </c>
      <c r="L5378" s="162">
        <f t="shared" si="749"/>
        <v>0</v>
      </c>
      <c r="M5378" s="162" t="str" cm="1">
        <f t="array" ref="M5378">IF(ISERROR(INDEX('Non Compliance input'!$I$5:$I$156,MATCH(1,(A5378='Non Compliance input'!$A$5:$A$156)*(E5378&gt;='Non Compliance input'!$D$5:$D$156)*(F5378&lt;='Non Compliance input'!$E$5:$E$156)*('Non Compliance input'!$I$5:$I$156="Yes"),0))
),"","Yes")</f>
        <v/>
      </c>
      <c r="N5378" s="149" t="str">
        <f>IF(VLOOKUP($A5378,HourEndingOutage!$B$3:$F$746,5,0)="Outage","Outage","")</f>
        <v/>
      </c>
      <c r="O5378" s="18">
        <f t="shared" si="750"/>
        <v>0</v>
      </c>
      <c r="P5378" s="18" t="str">
        <f t="shared" si="751"/>
        <v/>
      </c>
      <c r="Q5378" s="18">
        <f t="shared" si="752"/>
        <v>0</v>
      </c>
      <c r="R5378" s="118"/>
    </row>
    <row r="5379" spans="1:18" x14ac:dyDescent="0.25">
      <c r="A5379" s="25">
        <f t="shared" si="753"/>
        <v>598</v>
      </c>
      <c r="B5379" s="23">
        <f t="shared" si="754"/>
        <v>44586</v>
      </c>
      <c r="C5379" s="24">
        <v>22</v>
      </c>
      <c r="D5379" s="54" t="str">
        <f t="shared" si="755"/>
        <v>ASET</v>
      </c>
      <c r="E5379" s="178"/>
      <c r="F5379" s="179"/>
      <c r="G5379" s="177"/>
      <c r="H5379" s="177"/>
      <c r="I5379" s="169">
        <f t="shared" ref="I5379:I5442" si="756">IF(AND(LEN(E5379)&gt;2,LEN(F5379)&gt;2)=TRUE,(ROUND((F5379-E5379)*1440,0)),0)</f>
        <v>0</v>
      </c>
      <c r="J5379" s="149" t="str" cm="1">
        <f t="array" ref="J5379">IF(ISERROR(INDEX('Non Compliance input'!$H$5:$H$156,MATCH(1,(A5379='Non Compliance input'!$A$5:$A$156)*(F5379&gt;='Non Compliance input'!$D$5:$D$156)*(E5379&lt;'Non Compliance input'!$E$5:$E$156)*('Non Compliance input'!$H$5:$H$156="Yes"),0))
),"","Yes")</f>
        <v/>
      </c>
      <c r="K5379" s="149">
        <f t="shared" ref="K5379:K5442" si="757">IF(J5379="Yes",0,MIN(H5379,G5379,IF(H5379="",0,Contract_Volume)))</f>
        <v>0</v>
      </c>
      <c r="L5379" s="162">
        <f t="shared" ref="L5379:L5442" si="758">IF(J5379="Yes",0,(MIN(H5379,G5379)*(I5379/60)))</f>
        <v>0</v>
      </c>
      <c r="M5379" s="162" t="str" cm="1">
        <f t="array" ref="M5379">IF(ISERROR(INDEX('Non Compliance input'!$I$5:$I$156,MATCH(1,(A5379='Non Compliance input'!$A$5:$A$156)*(E5379&gt;='Non Compliance input'!$D$5:$D$156)*(F5379&lt;='Non Compliance input'!$E$5:$E$156)*('Non Compliance input'!$I$5:$I$156="Yes"),0))
),"","Yes")</f>
        <v/>
      </c>
      <c r="N5379" s="149" t="str">
        <f>IF(VLOOKUP($A5379,HourEndingOutage!$B$3:$F$746,5,0)="Outage","Outage","")</f>
        <v/>
      </c>
      <c r="O5379" s="18">
        <f t="shared" ref="O5379:O5442" si="759">IF(OR(M5379="Yes",N5379="Outage"),0,(K5379*(I5379/60))*Arming)</f>
        <v>0</v>
      </c>
      <c r="P5379" s="18" t="str">
        <f t="shared" ref="P5379:P5442" si="760">IF(ISERROR(VLOOKUP($A5379,FTShour,1,0)),"","Yes")</f>
        <v/>
      </c>
      <c r="Q5379" s="18">
        <f t="shared" si="752"/>
        <v>0</v>
      </c>
      <c r="R5379" s="118"/>
    </row>
    <row r="5380" spans="1:18" x14ac:dyDescent="0.25">
      <c r="A5380" s="25">
        <f t="shared" si="753"/>
        <v>598</v>
      </c>
      <c r="B5380" s="23">
        <f t="shared" si="754"/>
        <v>44586</v>
      </c>
      <c r="C5380" s="24">
        <v>22</v>
      </c>
      <c r="D5380" s="54" t="str">
        <f t="shared" si="755"/>
        <v>ASET</v>
      </c>
      <c r="E5380" s="178"/>
      <c r="F5380" s="179"/>
      <c r="G5380" s="177"/>
      <c r="H5380" s="177"/>
      <c r="I5380" s="169">
        <f t="shared" si="756"/>
        <v>0</v>
      </c>
      <c r="J5380" s="149" t="str" cm="1">
        <f t="array" ref="J5380">IF(ISERROR(INDEX('Non Compliance input'!$H$5:$H$156,MATCH(1,(A5380='Non Compliance input'!$A$5:$A$156)*(F5380&gt;='Non Compliance input'!$D$5:$D$156)*(E5380&lt;'Non Compliance input'!$E$5:$E$156)*('Non Compliance input'!$H$5:$H$156="Yes"),0))
),"","Yes")</f>
        <v/>
      </c>
      <c r="K5380" s="149">
        <f t="shared" si="757"/>
        <v>0</v>
      </c>
      <c r="L5380" s="162">
        <f t="shared" si="758"/>
        <v>0</v>
      </c>
      <c r="M5380" s="162" t="str" cm="1">
        <f t="array" ref="M5380">IF(ISERROR(INDEX('Non Compliance input'!$I$5:$I$156,MATCH(1,(A5380='Non Compliance input'!$A$5:$A$156)*(E5380&gt;='Non Compliance input'!$D$5:$D$156)*(F5380&lt;='Non Compliance input'!$E$5:$E$156)*('Non Compliance input'!$I$5:$I$156="Yes"),0))
),"","Yes")</f>
        <v/>
      </c>
      <c r="N5380" s="149" t="str">
        <f>IF(VLOOKUP($A5380,HourEndingOutage!$B$3:$F$746,5,0)="Outage","Outage","")</f>
        <v/>
      </c>
      <c r="O5380" s="18">
        <f t="shared" si="759"/>
        <v>0</v>
      </c>
      <c r="P5380" s="18" t="str">
        <f t="shared" si="760"/>
        <v/>
      </c>
      <c r="Q5380" s="18">
        <f t="shared" ref="Q5380:Q5443" si="761">IF(P5380="Yes",-O5380,0)</f>
        <v>0</v>
      </c>
      <c r="R5380" s="118"/>
    </row>
    <row r="5381" spans="1:18" x14ac:dyDescent="0.25">
      <c r="A5381" s="25">
        <f t="shared" si="753"/>
        <v>598</v>
      </c>
      <c r="B5381" s="23">
        <f t="shared" si="754"/>
        <v>44586</v>
      </c>
      <c r="C5381" s="24">
        <v>22</v>
      </c>
      <c r="D5381" s="54" t="str">
        <f t="shared" si="755"/>
        <v>ASET</v>
      </c>
      <c r="E5381" s="178"/>
      <c r="F5381" s="179"/>
      <c r="G5381" s="177"/>
      <c r="H5381" s="177"/>
      <c r="I5381" s="169">
        <f t="shared" si="756"/>
        <v>0</v>
      </c>
      <c r="J5381" s="149" t="str" cm="1">
        <f t="array" ref="J5381">IF(ISERROR(INDEX('Non Compliance input'!$H$5:$H$156,MATCH(1,(A5381='Non Compliance input'!$A$5:$A$156)*(F5381&gt;='Non Compliance input'!$D$5:$D$156)*(E5381&lt;'Non Compliance input'!$E$5:$E$156)*('Non Compliance input'!$H$5:$H$156="Yes"),0))
),"","Yes")</f>
        <v/>
      </c>
      <c r="K5381" s="149">
        <f t="shared" si="757"/>
        <v>0</v>
      </c>
      <c r="L5381" s="162">
        <f t="shared" si="758"/>
        <v>0</v>
      </c>
      <c r="M5381" s="162" t="str" cm="1">
        <f t="array" ref="M5381">IF(ISERROR(INDEX('Non Compliance input'!$I$5:$I$156,MATCH(1,(A5381='Non Compliance input'!$A$5:$A$156)*(E5381&gt;='Non Compliance input'!$D$5:$D$156)*(F5381&lt;='Non Compliance input'!$E$5:$E$156)*('Non Compliance input'!$I$5:$I$156="Yes"),0))
),"","Yes")</f>
        <v/>
      </c>
      <c r="N5381" s="149" t="str">
        <f>IF(VLOOKUP($A5381,HourEndingOutage!$B$3:$F$746,5,0)="Outage","Outage","")</f>
        <v/>
      </c>
      <c r="O5381" s="18">
        <f t="shared" si="759"/>
        <v>0</v>
      </c>
      <c r="P5381" s="18" t="str">
        <f t="shared" si="760"/>
        <v/>
      </c>
      <c r="Q5381" s="18">
        <f t="shared" si="761"/>
        <v>0</v>
      </c>
      <c r="R5381" s="118"/>
    </row>
    <row r="5382" spans="1:18" x14ac:dyDescent="0.25">
      <c r="A5382" s="25">
        <f t="shared" si="753"/>
        <v>598</v>
      </c>
      <c r="B5382" s="23">
        <f t="shared" si="754"/>
        <v>44586</v>
      </c>
      <c r="C5382" s="24">
        <v>22</v>
      </c>
      <c r="D5382" s="54" t="str">
        <f t="shared" si="755"/>
        <v>ASET</v>
      </c>
      <c r="E5382" s="178"/>
      <c r="F5382" s="179"/>
      <c r="G5382" s="177"/>
      <c r="H5382" s="177"/>
      <c r="I5382" s="169">
        <f t="shared" si="756"/>
        <v>0</v>
      </c>
      <c r="J5382" s="149" t="str" cm="1">
        <f t="array" ref="J5382">IF(ISERROR(INDEX('Non Compliance input'!$H$5:$H$156,MATCH(1,(A5382='Non Compliance input'!$A$5:$A$156)*(F5382&gt;='Non Compliance input'!$D$5:$D$156)*(E5382&lt;'Non Compliance input'!$E$5:$E$156)*('Non Compliance input'!$H$5:$H$156="Yes"),0))
),"","Yes")</f>
        <v/>
      </c>
      <c r="K5382" s="149">
        <f t="shared" si="757"/>
        <v>0</v>
      </c>
      <c r="L5382" s="162">
        <f t="shared" si="758"/>
        <v>0</v>
      </c>
      <c r="M5382" s="162" t="str" cm="1">
        <f t="array" ref="M5382">IF(ISERROR(INDEX('Non Compliance input'!$I$5:$I$156,MATCH(1,(A5382='Non Compliance input'!$A$5:$A$156)*(E5382&gt;='Non Compliance input'!$D$5:$D$156)*(F5382&lt;='Non Compliance input'!$E$5:$E$156)*('Non Compliance input'!$I$5:$I$156="Yes"),0))
),"","Yes")</f>
        <v/>
      </c>
      <c r="N5382" s="149" t="str">
        <f>IF(VLOOKUP($A5382,HourEndingOutage!$B$3:$F$746,5,0)="Outage","Outage","")</f>
        <v/>
      </c>
      <c r="O5382" s="18">
        <f t="shared" si="759"/>
        <v>0</v>
      </c>
      <c r="P5382" s="18" t="str">
        <f t="shared" si="760"/>
        <v/>
      </c>
      <c r="Q5382" s="18">
        <f t="shared" si="761"/>
        <v>0</v>
      </c>
      <c r="R5382" s="118"/>
    </row>
    <row r="5383" spans="1:18" x14ac:dyDescent="0.25">
      <c r="A5383" s="25">
        <f t="shared" si="753"/>
        <v>598</v>
      </c>
      <c r="B5383" s="23">
        <f t="shared" si="754"/>
        <v>44586</v>
      </c>
      <c r="C5383" s="24">
        <v>22</v>
      </c>
      <c r="D5383" s="54" t="str">
        <f t="shared" si="755"/>
        <v>ASET</v>
      </c>
      <c r="E5383" s="178"/>
      <c r="F5383" s="179"/>
      <c r="G5383" s="177"/>
      <c r="H5383" s="177"/>
      <c r="I5383" s="169">
        <f t="shared" si="756"/>
        <v>0</v>
      </c>
      <c r="J5383" s="149" t="str" cm="1">
        <f t="array" ref="J5383">IF(ISERROR(INDEX('Non Compliance input'!$H$5:$H$156,MATCH(1,(A5383='Non Compliance input'!$A$5:$A$156)*(F5383&gt;='Non Compliance input'!$D$5:$D$156)*(E5383&lt;'Non Compliance input'!$E$5:$E$156)*('Non Compliance input'!$H$5:$H$156="Yes"),0))
),"","Yes")</f>
        <v/>
      </c>
      <c r="K5383" s="149">
        <f t="shared" si="757"/>
        <v>0</v>
      </c>
      <c r="L5383" s="162">
        <f t="shared" si="758"/>
        <v>0</v>
      </c>
      <c r="M5383" s="162" t="str" cm="1">
        <f t="array" ref="M5383">IF(ISERROR(INDEX('Non Compliance input'!$I$5:$I$156,MATCH(1,(A5383='Non Compliance input'!$A$5:$A$156)*(E5383&gt;='Non Compliance input'!$D$5:$D$156)*(F5383&lt;='Non Compliance input'!$E$5:$E$156)*('Non Compliance input'!$I$5:$I$156="Yes"),0))
),"","Yes")</f>
        <v/>
      </c>
      <c r="N5383" s="149" t="str">
        <f>IF(VLOOKUP($A5383,HourEndingOutage!$B$3:$F$746,5,0)="Outage","Outage","")</f>
        <v/>
      </c>
      <c r="O5383" s="18">
        <f t="shared" si="759"/>
        <v>0</v>
      </c>
      <c r="P5383" s="18" t="str">
        <f t="shared" si="760"/>
        <v/>
      </c>
      <c r="Q5383" s="18">
        <f t="shared" si="761"/>
        <v>0</v>
      </c>
      <c r="R5383" s="118"/>
    </row>
    <row r="5384" spans="1:18" x14ac:dyDescent="0.25">
      <c r="A5384" s="25">
        <f t="shared" si="753"/>
        <v>598</v>
      </c>
      <c r="B5384" s="23">
        <f t="shared" si="754"/>
        <v>44586</v>
      </c>
      <c r="C5384" s="24">
        <v>22</v>
      </c>
      <c r="D5384" s="54" t="str">
        <f t="shared" si="755"/>
        <v>ASET</v>
      </c>
      <c r="E5384" s="178"/>
      <c r="F5384" s="179"/>
      <c r="G5384" s="177"/>
      <c r="H5384" s="177"/>
      <c r="I5384" s="169">
        <f t="shared" si="756"/>
        <v>0</v>
      </c>
      <c r="J5384" s="149" t="str" cm="1">
        <f t="array" ref="J5384">IF(ISERROR(INDEX('Non Compliance input'!$H$5:$H$156,MATCH(1,(A5384='Non Compliance input'!$A$5:$A$156)*(F5384&gt;='Non Compliance input'!$D$5:$D$156)*(E5384&lt;'Non Compliance input'!$E$5:$E$156)*('Non Compliance input'!$H$5:$H$156="Yes"),0))
),"","Yes")</f>
        <v/>
      </c>
      <c r="K5384" s="149">
        <f t="shared" si="757"/>
        <v>0</v>
      </c>
      <c r="L5384" s="162">
        <f t="shared" si="758"/>
        <v>0</v>
      </c>
      <c r="M5384" s="162" t="str" cm="1">
        <f t="array" ref="M5384">IF(ISERROR(INDEX('Non Compliance input'!$I$5:$I$156,MATCH(1,(A5384='Non Compliance input'!$A$5:$A$156)*(E5384&gt;='Non Compliance input'!$D$5:$D$156)*(F5384&lt;='Non Compliance input'!$E$5:$E$156)*('Non Compliance input'!$I$5:$I$156="Yes"),0))
),"","Yes")</f>
        <v/>
      </c>
      <c r="N5384" s="149" t="str">
        <f>IF(VLOOKUP($A5384,HourEndingOutage!$B$3:$F$746,5,0)="Outage","Outage","")</f>
        <v/>
      </c>
      <c r="O5384" s="18">
        <f t="shared" si="759"/>
        <v>0</v>
      </c>
      <c r="P5384" s="18" t="str">
        <f t="shared" si="760"/>
        <v/>
      </c>
      <c r="Q5384" s="18">
        <f t="shared" si="761"/>
        <v>0</v>
      </c>
      <c r="R5384" s="118"/>
    </row>
    <row r="5385" spans="1:18" x14ac:dyDescent="0.25">
      <c r="A5385" s="25">
        <f t="shared" si="753"/>
        <v>599</v>
      </c>
      <c r="B5385" s="23">
        <f t="shared" si="754"/>
        <v>44586</v>
      </c>
      <c r="C5385" s="24">
        <v>23</v>
      </c>
      <c r="D5385" s="54" t="str">
        <f t="shared" si="755"/>
        <v>ASET</v>
      </c>
      <c r="E5385" s="178"/>
      <c r="F5385" s="179"/>
      <c r="G5385" s="177"/>
      <c r="H5385" s="177"/>
      <c r="I5385" s="169">
        <f t="shared" si="756"/>
        <v>0</v>
      </c>
      <c r="J5385" s="149" t="str" cm="1">
        <f t="array" ref="J5385">IF(ISERROR(INDEX('Non Compliance input'!$H$5:$H$156,MATCH(1,(A5385='Non Compliance input'!$A$5:$A$156)*(F5385&gt;='Non Compliance input'!$D$5:$D$156)*(E5385&lt;'Non Compliance input'!$E$5:$E$156)*('Non Compliance input'!$H$5:$H$156="Yes"),0))
),"","Yes")</f>
        <v/>
      </c>
      <c r="K5385" s="149">
        <f t="shared" si="757"/>
        <v>0</v>
      </c>
      <c r="L5385" s="162">
        <f t="shared" si="758"/>
        <v>0</v>
      </c>
      <c r="M5385" s="162" t="str" cm="1">
        <f t="array" ref="M5385">IF(ISERROR(INDEX('Non Compliance input'!$I$5:$I$156,MATCH(1,(A5385='Non Compliance input'!$A$5:$A$156)*(E5385&gt;='Non Compliance input'!$D$5:$D$156)*(F5385&lt;='Non Compliance input'!$E$5:$E$156)*('Non Compliance input'!$I$5:$I$156="Yes"),0))
),"","Yes")</f>
        <v/>
      </c>
      <c r="N5385" s="149" t="str">
        <f>IF(VLOOKUP($A5385,HourEndingOutage!$B$3:$F$746,5,0)="Outage","Outage","")</f>
        <v/>
      </c>
      <c r="O5385" s="18">
        <f t="shared" si="759"/>
        <v>0</v>
      </c>
      <c r="P5385" s="18" t="str">
        <f t="shared" si="760"/>
        <v/>
      </c>
      <c r="Q5385" s="18">
        <f t="shared" si="761"/>
        <v>0</v>
      </c>
      <c r="R5385" s="118"/>
    </row>
    <row r="5386" spans="1:18" x14ac:dyDescent="0.25">
      <c r="A5386" s="25">
        <f t="shared" si="753"/>
        <v>599</v>
      </c>
      <c r="B5386" s="23">
        <f t="shared" si="754"/>
        <v>44586</v>
      </c>
      <c r="C5386" s="24">
        <v>23</v>
      </c>
      <c r="D5386" s="54" t="str">
        <f t="shared" si="755"/>
        <v>ASET</v>
      </c>
      <c r="E5386" s="178"/>
      <c r="F5386" s="179"/>
      <c r="G5386" s="177"/>
      <c r="H5386" s="177"/>
      <c r="I5386" s="169">
        <f t="shared" si="756"/>
        <v>0</v>
      </c>
      <c r="J5386" s="149" t="str" cm="1">
        <f t="array" ref="J5386">IF(ISERROR(INDEX('Non Compliance input'!$H$5:$H$156,MATCH(1,(A5386='Non Compliance input'!$A$5:$A$156)*(F5386&gt;='Non Compliance input'!$D$5:$D$156)*(E5386&lt;'Non Compliance input'!$E$5:$E$156)*('Non Compliance input'!$H$5:$H$156="Yes"),0))
),"","Yes")</f>
        <v/>
      </c>
      <c r="K5386" s="149">
        <f t="shared" si="757"/>
        <v>0</v>
      </c>
      <c r="L5386" s="162">
        <f t="shared" si="758"/>
        <v>0</v>
      </c>
      <c r="M5386" s="162" t="str" cm="1">
        <f t="array" ref="M5386">IF(ISERROR(INDEX('Non Compliance input'!$I$5:$I$156,MATCH(1,(A5386='Non Compliance input'!$A$5:$A$156)*(E5386&gt;='Non Compliance input'!$D$5:$D$156)*(F5386&lt;='Non Compliance input'!$E$5:$E$156)*('Non Compliance input'!$I$5:$I$156="Yes"),0))
),"","Yes")</f>
        <v/>
      </c>
      <c r="N5386" s="149" t="str">
        <f>IF(VLOOKUP($A5386,HourEndingOutage!$B$3:$F$746,5,0)="Outage","Outage","")</f>
        <v/>
      </c>
      <c r="O5386" s="18">
        <f t="shared" si="759"/>
        <v>0</v>
      </c>
      <c r="P5386" s="18" t="str">
        <f t="shared" si="760"/>
        <v/>
      </c>
      <c r="Q5386" s="18">
        <f t="shared" si="761"/>
        <v>0</v>
      </c>
      <c r="R5386" s="118"/>
    </row>
    <row r="5387" spans="1:18" x14ac:dyDescent="0.25">
      <c r="A5387" s="25">
        <f t="shared" si="753"/>
        <v>599</v>
      </c>
      <c r="B5387" s="23">
        <f t="shared" si="754"/>
        <v>44586</v>
      </c>
      <c r="C5387" s="24">
        <v>23</v>
      </c>
      <c r="D5387" s="54" t="str">
        <f t="shared" si="755"/>
        <v>ASET</v>
      </c>
      <c r="E5387" s="178"/>
      <c r="F5387" s="179"/>
      <c r="G5387" s="177"/>
      <c r="H5387" s="177"/>
      <c r="I5387" s="169">
        <f t="shared" si="756"/>
        <v>0</v>
      </c>
      <c r="J5387" s="149" t="str" cm="1">
        <f t="array" ref="J5387">IF(ISERROR(INDEX('Non Compliance input'!$H$5:$H$156,MATCH(1,(A5387='Non Compliance input'!$A$5:$A$156)*(F5387&gt;='Non Compliance input'!$D$5:$D$156)*(E5387&lt;'Non Compliance input'!$E$5:$E$156)*('Non Compliance input'!$H$5:$H$156="Yes"),0))
),"","Yes")</f>
        <v/>
      </c>
      <c r="K5387" s="149">
        <f t="shared" si="757"/>
        <v>0</v>
      </c>
      <c r="L5387" s="162">
        <f t="shared" si="758"/>
        <v>0</v>
      </c>
      <c r="M5387" s="162" t="str" cm="1">
        <f t="array" ref="M5387">IF(ISERROR(INDEX('Non Compliance input'!$I$5:$I$156,MATCH(1,(A5387='Non Compliance input'!$A$5:$A$156)*(E5387&gt;='Non Compliance input'!$D$5:$D$156)*(F5387&lt;='Non Compliance input'!$E$5:$E$156)*('Non Compliance input'!$I$5:$I$156="Yes"),0))
),"","Yes")</f>
        <v/>
      </c>
      <c r="N5387" s="149" t="str">
        <f>IF(VLOOKUP($A5387,HourEndingOutage!$B$3:$F$746,5,0)="Outage","Outage","")</f>
        <v/>
      </c>
      <c r="O5387" s="18">
        <f t="shared" si="759"/>
        <v>0</v>
      </c>
      <c r="P5387" s="18" t="str">
        <f t="shared" si="760"/>
        <v/>
      </c>
      <c r="Q5387" s="18">
        <f t="shared" si="761"/>
        <v>0</v>
      </c>
      <c r="R5387" s="118"/>
    </row>
    <row r="5388" spans="1:18" x14ac:dyDescent="0.25">
      <c r="A5388" s="25">
        <f t="shared" si="753"/>
        <v>599</v>
      </c>
      <c r="B5388" s="23">
        <f t="shared" si="754"/>
        <v>44586</v>
      </c>
      <c r="C5388" s="24">
        <v>23</v>
      </c>
      <c r="D5388" s="54" t="str">
        <f t="shared" si="755"/>
        <v>ASET</v>
      </c>
      <c r="E5388" s="178"/>
      <c r="F5388" s="179"/>
      <c r="G5388" s="177"/>
      <c r="H5388" s="177"/>
      <c r="I5388" s="169">
        <f t="shared" si="756"/>
        <v>0</v>
      </c>
      <c r="J5388" s="149" t="str" cm="1">
        <f t="array" ref="J5388">IF(ISERROR(INDEX('Non Compliance input'!$H$5:$H$156,MATCH(1,(A5388='Non Compliance input'!$A$5:$A$156)*(F5388&gt;='Non Compliance input'!$D$5:$D$156)*(E5388&lt;'Non Compliance input'!$E$5:$E$156)*('Non Compliance input'!$H$5:$H$156="Yes"),0))
),"","Yes")</f>
        <v/>
      </c>
      <c r="K5388" s="149">
        <f t="shared" si="757"/>
        <v>0</v>
      </c>
      <c r="L5388" s="162">
        <f t="shared" si="758"/>
        <v>0</v>
      </c>
      <c r="M5388" s="162" t="str" cm="1">
        <f t="array" ref="M5388">IF(ISERROR(INDEX('Non Compliance input'!$I$5:$I$156,MATCH(1,(A5388='Non Compliance input'!$A$5:$A$156)*(E5388&gt;='Non Compliance input'!$D$5:$D$156)*(F5388&lt;='Non Compliance input'!$E$5:$E$156)*('Non Compliance input'!$I$5:$I$156="Yes"),0))
),"","Yes")</f>
        <v/>
      </c>
      <c r="N5388" s="149" t="str">
        <f>IF(VLOOKUP($A5388,HourEndingOutage!$B$3:$F$746,5,0)="Outage","Outage","")</f>
        <v/>
      </c>
      <c r="O5388" s="18">
        <f t="shared" si="759"/>
        <v>0</v>
      </c>
      <c r="P5388" s="18" t="str">
        <f t="shared" si="760"/>
        <v/>
      </c>
      <c r="Q5388" s="18">
        <f t="shared" si="761"/>
        <v>0</v>
      </c>
      <c r="R5388" s="118"/>
    </row>
    <row r="5389" spans="1:18" x14ac:dyDescent="0.25">
      <c r="A5389" s="25">
        <f t="shared" si="753"/>
        <v>599</v>
      </c>
      <c r="B5389" s="23">
        <f t="shared" si="754"/>
        <v>44586</v>
      </c>
      <c r="C5389" s="24">
        <v>23</v>
      </c>
      <c r="D5389" s="54" t="str">
        <f t="shared" si="755"/>
        <v>ASET</v>
      </c>
      <c r="E5389" s="178"/>
      <c r="F5389" s="179"/>
      <c r="G5389" s="177"/>
      <c r="H5389" s="177"/>
      <c r="I5389" s="169">
        <f t="shared" si="756"/>
        <v>0</v>
      </c>
      <c r="J5389" s="149" t="str" cm="1">
        <f t="array" ref="J5389">IF(ISERROR(INDEX('Non Compliance input'!$H$5:$H$156,MATCH(1,(A5389='Non Compliance input'!$A$5:$A$156)*(F5389&gt;='Non Compliance input'!$D$5:$D$156)*(E5389&lt;'Non Compliance input'!$E$5:$E$156)*('Non Compliance input'!$H$5:$H$156="Yes"),0))
),"","Yes")</f>
        <v/>
      </c>
      <c r="K5389" s="149">
        <f t="shared" si="757"/>
        <v>0</v>
      </c>
      <c r="L5389" s="162">
        <f t="shared" si="758"/>
        <v>0</v>
      </c>
      <c r="M5389" s="162" t="str" cm="1">
        <f t="array" ref="M5389">IF(ISERROR(INDEX('Non Compliance input'!$I$5:$I$156,MATCH(1,(A5389='Non Compliance input'!$A$5:$A$156)*(E5389&gt;='Non Compliance input'!$D$5:$D$156)*(F5389&lt;='Non Compliance input'!$E$5:$E$156)*('Non Compliance input'!$I$5:$I$156="Yes"),0))
),"","Yes")</f>
        <v/>
      </c>
      <c r="N5389" s="149" t="str">
        <f>IF(VLOOKUP($A5389,HourEndingOutage!$B$3:$F$746,5,0)="Outage","Outage","")</f>
        <v/>
      </c>
      <c r="O5389" s="18">
        <f t="shared" si="759"/>
        <v>0</v>
      </c>
      <c r="P5389" s="18" t="str">
        <f t="shared" si="760"/>
        <v/>
      </c>
      <c r="Q5389" s="18">
        <f t="shared" si="761"/>
        <v>0</v>
      </c>
      <c r="R5389" s="118"/>
    </row>
    <row r="5390" spans="1:18" x14ac:dyDescent="0.25">
      <c r="A5390" s="25">
        <f t="shared" si="753"/>
        <v>599</v>
      </c>
      <c r="B5390" s="23">
        <f t="shared" si="754"/>
        <v>44586</v>
      </c>
      <c r="C5390" s="24">
        <v>23</v>
      </c>
      <c r="D5390" s="54" t="str">
        <f t="shared" si="755"/>
        <v>ASET</v>
      </c>
      <c r="E5390" s="178"/>
      <c r="F5390" s="179"/>
      <c r="G5390" s="177"/>
      <c r="H5390" s="177"/>
      <c r="I5390" s="169">
        <f t="shared" si="756"/>
        <v>0</v>
      </c>
      <c r="J5390" s="149" t="str" cm="1">
        <f t="array" ref="J5390">IF(ISERROR(INDEX('Non Compliance input'!$H$5:$H$156,MATCH(1,(A5390='Non Compliance input'!$A$5:$A$156)*(F5390&gt;='Non Compliance input'!$D$5:$D$156)*(E5390&lt;'Non Compliance input'!$E$5:$E$156)*('Non Compliance input'!$H$5:$H$156="Yes"),0))
),"","Yes")</f>
        <v/>
      </c>
      <c r="K5390" s="149">
        <f t="shared" si="757"/>
        <v>0</v>
      </c>
      <c r="L5390" s="162">
        <f t="shared" si="758"/>
        <v>0</v>
      </c>
      <c r="M5390" s="162" t="str" cm="1">
        <f t="array" ref="M5390">IF(ISERROR(INDEX('Non Compliance input'!$I$5:$I$156,MATCH(1,(A5390='Non Compliance input'!$A$5:$A$156)*(E5390&gt;='Non Compliance input'!$D$5:$D$156)*(F5390&lt;='Non Compliance input'!$E$5:$E$156)*('Non Compliance input'!$I$5:$I$156="Yes"),0))
),"","Yes")</f>
        <v/>
      </c>
      <c r="N5390" s="149" t="str">
        <f>IF(VLOOKUP($A5390,HourEndingOutage!$B$3:$F$746,5,0)="Outage","Outage","")</f>
        <v/>
      </c>
      <c r="O5390" s="18">
        <f t="shared" si="759"/>
        <v>0</v>
      </c>
      <c r="P5390" s="18" t="str">
        <f t="shared" si="760"/>
        <v/>
      </c>
      <c r="Q5390" s="18">
        <f t="shared" si="761"/>
        <v>0</v>
      </c>
      <c r="R5390" s="118"/>
    </row>
    <row r="5391" spans="1:18" x14ac:dyDescent="0.25">
      <c r="A5391" s="25">
        <f t="shared" si="753"/>
        <v>599</v>
      </c>
      <c r="B5391" s="23">
        <f t="shared" si="754"/>
        <v>44586</v>
      </c>
      <c r="C5391" s="24">
        <v>23</v>
      </c>
      <c r="D5391" s="54" t="str">
        <f t="shared" si="755"/>
        <v>ASET</v>
      </c>
      <c r="E5391" s="178"/>
      <c r="F5391" s="179"/>
      <c r="G5391" s="177"/>
      <c r="H5391" s="177"/>
      <c r="I5391" s="169">
        <f t="shared" si="756"/>
        <v>0</v>
      </c>
      <c r="J5391" s="149" t="str" cm="1">
        <f t="array" ref="J5391">IF(ISERROR(INDEX('Non Compliance input'!$H$5:$H$156,MATCH(1,(A5391='Non Compliance input'!$A$5:$A$156)*(F5391&gt;='Non Compliance input'!$D$5:$D$156)*(E5391&lt;'Non Compliance input'!$E$5:$E$156)*('Non Compliance input'!$H$5:$H$156="Yes"),0))
),"","Yes")</f>
        <v/>
      </c>
      <c r="K5391" s="149">
        <f t="shared" si="757"/>
        <v>0</v>
      </c>
      <c r="L5391" s="162">
        <f t="shared" si="758"/>
        <v>0</v>
      </c>
      <c r="M5391" s="162" t="str" cm="1">
        <f t="array" ref="M5391">IF(ISERROR(INDEX('Non Compliance input'!$I$5:$I$156,MATCH(1,(A5391='Non Compliance input'!$A$5:$A$156)*(E5391&gt;='Non Compliance input'!$D$5:$D$156)*(F5391&lt;='Non Compliance input'!$E$5:$E$156)*('Non Compliance input'!$I$5:$I$156="Yes"),0))
),"","Yes")</f>
        <v/>
      </c>
      <c r="N5391" s="149" t="str">
        <f>IF(VLOOKUP($A5391,HourEndingOutage!$B$3:$F$746,5,0)="Outage","Outage","")</f>
        <v/>
      </c>
      <c r="O5391" s="18">
        <f t="shared" si="759"/>
        <v>0</v>
      </c>
      <c r="P5391" s="18" t="str">
        <f t="shared" si="760"/>
        <v/>
      </c>
      <c r="Q5391" s="18">
        <f t="shared" si="761"/>
        <v>0</v>
      </c>
      <c r="R5391" s="118"/>
    </row>
    <row r="5392" spans="1:18" x14ac:dyDescent="0.25">
      <c r="A5392" s="25">
        <f t="shared" si="753"/>
        <v>599</v>
      </c>
      <c r="B5392" s="23">
        <f t="shared" si="754"/>
        <v>44586</v>
      </c>
      <c r="C5392" s="24">
        <v>23</v>
      </c>
      <c r="D5392" s="54" t="str">
        <f t="shared" si="755"/>
        <v>ASET</v>
      </c>
      <c r="E5392" s="178"/>
      <c r="F5392" s="179"/>
      <c r="G5392" s="177"/>
      <c r="H5392" s="177"/>
      <c r="I5392" s="169">
        <f t="shared" si="756"/>
        <v>0</v>
      </c>
      <c r="J5392" s="149" t="str" cm="1">
        <f t="array" ref="J5392">IF(ISERROR(INDEX('Non Compliance input'!$H$5:$H$156,MATCH(1,(A5392='Non Compliance input'!$A$5:$A$156)*(F5392&gt;='Non Compliance input'!$D$5:$D$156)*(E5392&lt;'Non Compliance input'!$E$5:$E$156)*('Non Compliance input'!$H$5:$H$156="Yes"),0))
),"","Yes")</f>
        <v/>
      </c>
      <c r="K5392" s="149">
        <f t="shared" si="757"/>
        <v>0</v>
      </c>
      <c r="L5392" s="162">
        <f t="shared" si="758"/>
        <v>0</v>
      </c>
      <c r="M5392" s="162" t="str" cm="1">
        <f t="array" ref="M5392">IF(ISERROR(INDEX('Non Compliance input'!$I$5:$I$156,MATCH(1,(A5392='Non Compliance input'!$A$5:$A$156)*(E5392&gt;='Non Compliance input'!$D$5:$D$156)*(F5392&lt;='Non Compliance input'!$E$5:$E$156)*('Non Compliance input'!$I$5:$I$156="Yes"),0))
),"","Yes")</f>
        <v/>
      </c>
      <c r="N5392" s="149" t="str">
        <f>IF(VLOOKUP($A5392,HourEndingOutage!$B$3:$F$746,5,0)="Outage","Outage","")</f>
        <v/>
      </c>
      <c r="O5392" s="18">
        <f t="shared" si="759"/>
        <v>0</v>
      </c>
      <c r="P5392" s="18" t="str">
        <f t="shared" si="760"/>
        <v/>
      </c>
      <c r="Q5392" s="18">
        <f t="shared" si="761"/>
        <v>0</v>
      </c>
      <c r="R5392" s="118"/>
    </row>
    <row r="5393" spans="1:18" x14ac:dyDescent="0.25">
      <c r="A5393" s="25">
        <f t="shared" si="753"/>
        <v>599</v>
      </c>
      <c r="B5393" s="23">
        <f t="shared" si="754"/>
        <v>44586</v>
      </c>
      <c r="C5393" s="24">
        <v>23</v>
      </c>
      <c r="D5393" s="54" t="str">
        <f t="shared" si="755"/>
        <v>ASET</v>
      </c>
      <c r="E5393" s="178"/>
      <c r="F5393" s="179"/>
      <c r="G5393" s="177"/>
      <c r="H5393" s="177"/>
      <c r="I5393" s="169">
        <f t="shared" si="756"/>
        <v>0</v>
      </c>
      <c r="J5393" s="149" t="str" cm="1">
        <f t="array" ref="J5393">IF(ISERROR(INDEX('Non Compliance input'!$H$5:$H$156,MATCH(1,(A5393='Non Compliance input'!$A$5:$A$156)*(F5393&gt;='Non Compliance input'!$D$5:$D$156)*(E5393&lt;'Non Compliance input'!$E$5:$E$156)*('Non Compliance input'!$H$5:$H$156="Yes"),0))
),"","Yes")</f>
        <v/>
      </c>
      <c r="K5393" s="149">
        <f t="shared" si="757"/>
        <v>0</v>
      </c>
      <c r="L5393" s="162">
        <f t="shared" si="758"/>
        <v>0</v>
      </c>
      <c r="M5393" s="162" t="str" cm="1">
        <f t="array" ref="M5393">IF(ISERROR(INDEX('Non Compliance input'!$I$5:$I$156,MATCH(1,(A5393='Non Compliance input'!$A$5:$A$156)*(E5393&gt;='Non Compliance input'!$D$5:$D$156)*(F5393&lt;='Non Compliance input'!$E$5:$E$156)*('Non Compliance input'!$I$5:$I$156="Yes"),0))
),"","Yes")</f>
        <v/>
      </c>
      <c r="N5393" s="149" t="str">
        <f>IF(VLOOKUP($A5393,HourEndingOutage!$B$3:$F$746,5,0)="Outage","Outage","")</f>
        <v/>
      </c>
      <c r="O5393" s="18">
        <f t="shared" si="759"/>
        <v>0</v>
      </c>
      <c r="P5393" s="18" t="str">
        <f t="shared" si="760"/>
        <v/>
      </c>
      <c r="Q5393" s="18">
        <f t="shared" si="761"/>
        <v>0</v>
      </c>
      <c r="R5393" s="118"/>
    </row>
    <row r="5394" spans="1:18" x14ac:dyDescent="0.25">
      <c r="A5394" s="25">
        <f t="shared" si="753"/>
        <v>600</v>
      </c>
      <c r="B5394" s="23">
        <f t="shared" si="754"/>
        <v>44586</v>
      </c>
      <c r="C5394" s="24">
        <v>24</v>
      </c>
      <c r="D5394" s="54" t="str">
        <f t="shared" si="755"/>
        <v>ASET</v>
      </c>
      <c r="E5394" s="178"/>
      <c r="F5394" s="179"/>
      <c r="G5394" s="177"/>
      <c r="H5394" s="177"/>
      <c r="I5394" s="169">
        <f t="shared" si="756"/>
        <v>0</v>
      </c>
      <c r="J5394" s="149" t="str" cm="1">
        <f t="array" ref="J5394">IF(ISERROR(INDEX('Non Compliance input'!$H$5:$H$156,MATCH(1,(A5394='Non Compliance input'!$A$5:$A$156)*(F5394&gt;='Non Compliance input'!$D$5:$D$156)*(E5394&lt;'Non Compliance input'!$E$5:$E$156)*('Non Compliance input'!$H$5:$H$156="Yes"),0))
),"","Yes")</f>
        <v/>
      </c>
      <c r="K5394" s="149">
        <f t="shared" si="757"/>
        <v>0</v>
      </c>
      <c r="L5394" s="162">
        <f t="shared" si="758"/>
        <v>0</v>
      </c>
      <c r="M5394" s="162" t="str" cm="1">
        <f t="array" ref="M5394">IF(ISERROR(INDEX('Non Compliance input'!$I$5:$I$156,MATCH(1,(A5394='Non Compliance input'!$A$5:$A$156)*(E5394&gt;='Non Compliance input'!$D$5:$D$156)*(F5394&lt;='Non Compliance input'!$E$5:$E$156)*('Non Compliance input'!$I$5:$I$156="Yes"),0))
),"","Yes")</f>
        <v/>
      </c>
      <c r="N5394" s="149" t="str">
        <f>IF(VLOOKUP($A5394,HourEndingOutage!$B$3:$F$746,5,0)="Outage","Outage","")</f>
        <v/>
      </c>
      <c r="O5394" s="18">
        <f t="shared" si="759"/>
        <v>0</v>
      </c>
      <c r="P5394" s="18" t="str">
        <f t="shared" si="760"/>
        <v/>
      </c>
      <c r="Q5394" s="18">
        <f t="shared" si="761"/>
        <v>0</v>
      </c>
      <c r="R5394" s="118"/>
    </row>
    <row r="5395" spans="1:18" x14ac:dyDescent="0.25">
      <c r="A5395" s="25">
        <f t="shared" si="753"/>
        <v>600</v>
      </c>
      <c r="B5395" s="23">
        <f t="shared" si="754"/>
        <v>44586</v>
      </c>
      <c r="C5395" s="24">
        <v>24</v>
      </c>
      <c r="D5395" s="54" t="str">
        <f t="shared" si="755"/>
        <v>ASET</v>
      </c>
      <c r="E5395" s="178"/>
      <c r="F5395" s="179"/>
      <c r="G5395" s="177"/>
      <c r="H5395" s="177"/>
      <c r="I5395" s="169">
        <f t="shared" si="756"/>
        <v>0</v>
      </c>
      <c r="J5395" s="149" t="str" cm="1">
        <f t="array" ref="J5395">IF(ISERROR(INDEX('Non Compliance input'!$H$5:$H$156,MATCH(1,(A5395='Non Compliance input'!$A$5:$A$156)*(F5395&gt;='Non Compliance input'!$D$5:$D$156)*(E5395&lt;'Non Compliance input'!$E$5:$E$156)*('Non Compliance input'!$H$5:$H$156="Yes"),0))
),"","Yes")</f>
        <v/>
      </c>
      <c r="K5395" s="149">
        <f t="shared" si="757"/>
        <v>0</v>
      </c>
      <c r="L5395" s="162">
        <f t="shared" si="758"/>
        <v>0</v>
      </c>
      <c r="M5395" s="162" t="str" cm="1">
        <f t="array" ref="M5395">IF(ISERROR(INDEX('Non Compliance input'!$I$5:$I$156,MATCH(1,(A5395='Non Compliance input'!$A$5:$A$156)*(E5395&gt;='Non Compliance input'!$D$5:$D$156)*(F5395&lt;='Non Compliance input'!$E$5:$E$156)*('Non Compliance input'!$I$5:$I$156="Yes"),0))
),"","Yes")</f>
        <v/>
      </c>
      <c r="N5395" s="149" t="str">
        <f>IF(VLOOKUP($A5395,HourEndingOutage!$B$3:$F$746,5,0)="Outage","Outage","")</f>
        <v/>
      </c>
      <c r="O5395" s="18">
        <f t="shared" si="759"/>
        <v>0</v>
      </c>
      <c r="P5395" s="18" t="str">
        <f t="shared" si="760"/>
        <v/>
      </c>
      <c r="Q5395" s="18">
        <f t="shared" si="761"/>
        <v>0</v>
      </c>
      <c r="R5395" s="118"/>
    </row>
    <row r="5396" spans="1:18" x14ac:dyDescent="0.25">
      <c r="A5396" s="25">
        <f t="shared" si="753"/>
        <v>600</v>
      </c>
      <c r="B5396" s="23">
        <f t="shared" si="754"/>
        <v>44586</v>
      </c>
      <c r="C5396" s="24">
        <v>24</v>
      </c>
      <c r="D5396" s="54" t="str">
        <f t="shared" si="755"/>
        <v>ASET</v>
      </c>
      <c r="E5396" s="178"/>
      <c r="F5396" s="179"/>
      <c r="G5396" s="177"/>
      <c r="H5396" s="177"/>
      <c r="I5396" s="169">
        <f t="shared" si="756"/>
        <v>0</v>
      </c>
      <c r="J5396" s="149" t="str" cm="1">
        <f t="array" ref="J5396">IF(ISERROR(INDEX('Non Compliance input'!$H$5:$H$156,MATCH(1,(A5396='Non Compliance input'!$A$5:$A$156)*(F5396&gt;='Non Compliance input'!$D$5:$D$156)*(E5396&lt;'Non Compliance input'!$E$5:$E$156)*('Non Compliance input'!$H$5:$H$156="Yes"),0))
),"","Yes")</f>
        <v/>
      </c>
      <c r="K5396" s="149">
        <f t="shared" si="757"/>
        <v>0</v>
      </c>
      <c r="L5396" s="162">
        <f t="shared" si="758"/>
        <v>0</v>
      </c>
      <c r="M5396" s="162" t="str" cm="1">
        <f t="array" ref="M5396">IF(ISERROR(INDEX('Non Compliance input'!$I$5:$I$156,MATCH(1,(A5396='Non Compliance input'!$A$5:$A$156)*(E5396&gt;='Non Compliance input'!$D$5:$D$156)*(F5396&lt;='Non Compliance input'!$E$5:$E$156)*('Non Compliance input'!$I$5:$I$156="Yes"),0))
),"","Yes")</f>
        <v/>
      </c>
      <c r="N5396" s="149" t="str">
        <f>IF(VLOOKUP($A5396,HourEndingOutage!$B$3:$F$746,5,0)="Outage","Outage","")</f>
        <v/>
      </c>
      <c r="O5396" s="18">
        <f t="shared" si="759"/>
        <v>0</v>
      </c>
      <c r="P5396" s="18" t="str">
        <f t="shared" si="760"/>
        <v/>
      </c>
      <c r="Q5396" s="18">
        <f t="shared" si="761"/>
        <v>0</v>
      </c>
      <c r="R5396" s="118"/>
    </row>
    <row r="5397" spans="1:18" x14ac:dyDescent="0.25">
      <c r="A5397" s="25">
        <f t="shared" si="753"/>
        <v>600</v>
      </c>
      <c r="B5397" s="23">
        <f t="shared" si="754"/>
        <v>44586</v>
      </c>
      <c r="C5397" s="24">
        <v>24</v>
      </c>
      <c r="D5397" s="54" t="str">
        <f t="shared" si="755"/>
        <v>ASET</v>
      </c>
      <c r="E5397" s="178"/>
      <c r="F5397" s="179"/>
      <c r="G5397" s="177"/>
      <c r="H5397" s="177"/>
      <c r="I5397" s="169">
        <f t="shared" si="756"/>
        <v>0</v>
      </c>
      <c r="J5397" s="149" t="str" cm="1">
        <f t="array" ref="J5397">IF(ISERROR(INDEX('Non Compliance input'!$H$5:$H$156,MATCH(1,(A5397='Non Compliance input'!$A$5:$A$156)*(F5397&gt;='Non Compliance input'!$D$5:$D$156)*(E5397&lt;'Non Compliance input'!$E$5:$E$156)*('Non Compliance input'!$H$5:$H$156="Yes"),0))
),"","Yes")</f>
        <v/>
      </c>
      <c r="K5397" s="149">
        <f t="shared" si="757"/>
        <v>0</v>
      </c>
      <c r="L5397" s="162">
        <f t="shared" si="758"/>
        <v>0</v>
      </c>
      <c r="M5397" s="162" t="str" cm="1">
        <f t="array" ref="M5397">IF(ISERROR(INDEX('Non Compliance input'!$I$5:$I$156,MATCH(1,(A5397='Non Compliance input'!$A$5:$A$156)*(E5397&gt;='Non Compliance input'!$D$5:$D$156)*(F5397&lt;='Non Compliance input'!$E$5:$E$156)*('Non Compliance input'!$I$5:$I$156="Yes"),0))
),"","Yes")</f>
        <v/>
      </c>
      <c r="N5397" s="149" t="str">
        <f>IF(VLOOKUP($A5397,HourEndingOutage!$B$3:$F$746,5,0)="Outage","Outage","")</f>
        <v/>
      </c>
      <c r="O5397" s="18">
        <f t="shared" si="759"/>
        <v>0</v>
      </c>
      <c r="P5397" s="18" t="str">
        <f t="shared" si="760"/>
        <v/>
      </c>
      <c r="Q5397" s="18">
        <f t="shared" si="761"/>
        <v>0</v>
      </c>
      <c r="R5397" s="118"/>
    </row>
    <row r="5398" spans="1:18" x14ac:dyDescent="0.25">
      <c r="A5398" s="25">
        <f t="shared" si="753"/>
        <v>600</v>
      </c>
      <c r="B5398" s="23">
        <f t="shared" si="754"/>
        <v>44586</v>
      </c>
      <c r="C5398" s="24">
        <v>24</v>
      </c>
      <c r="D5398" s="54" t="str">
        <f t="shared" si="755"/>
        <v>ASET</v>
      </c>
      <c r="E5398" s="178"/>
      <c r="F5398" s="179"/>
      <c r="G5398" s="177"/>
      <c r="H5398" s="177"/>
      <c r="I5398" s="169">
        <f t="shared" si="756"/>
        <v>0</v>
      </c>
      <c r="J5398" s="149" t="str" cm="1">
        <f t="array" ref="J5398">IF(ISERROR(INDEX('Non Compliance input'!$H$5:$H$156,MATCH(1,(A5398='Non Compliance input'!$A$5:$A$156)*(F5398&gt;='Non Compliance input'!$D$5:$D$156)*(E5398&lt;'Non Compliance input'!$E$5:$E$156)*('Non Compliance input'!$H$5:$H$156="Yes"),0))
),"","Yes")</f>
        <v/>
      </c>
      <c r="K5398" s="149">
        <f t="shared" si="757"/>
        <v>0</v>
      </c>
      <c r="L5398" s="162">
        <f t="shared" si="758"/>
        <v>0</v>
      </c>
      <c r="M5398" s="162" t="str" cm="1">
        <f t="array" ref="M5398">IF(ISERROR(INDEX('Non Compliance input'!$I$5:$I$156,MATCH(1,(A5398='Non Compliance input'!$A$5:$A$156)*(E5398&gt;='Non Compliance input'!$D$5:$D$156)*(F5398&lt;='Non Compliance input'!$E$5:$E$156)*('Non Compliance input'!$I$5:$I$156="Yes"),0))
),"","Yes")</f>
        <v/>
      </c>
      <c r="N5398" s="149" t="str">
        <f>IF(VLOOKUP($A5398,HourEndingOutage!$B$3:$F$746,5,0)="Outage","Outage","")</f>
        <v/>
      </c>
      <c r="O5398" s="18">
        <f t="shared" si="759"/>
        <v>0</v>
      </c>
      <c r="P5398" s="18" t="str">
        <f t="shared" si="760"/>
        <v/>
      </c>
      <c r="Q5398" s="18">
        <f t="shared" si="761"/>
        <v>0</v>
      </c>
      <c r="R5398" s="118"/>
    </row>
    <row r="5399" spans="1:18" x14ac:dyDescent="0.25">
      <c r="A5399" s="25">
        <f t="shared" si="753"/>
        <v>600</v>
      </c>
      <c r="B5399" s="23">
        <f t="shared" si="754"/>
        <v>44586</v>
      </c>
      <c r="C5399" s="24">
        <v>24</v>
      </c>
      <c r="D5399" s="54" t="str">
        <f t="shared" si="755"/>
        <v>ASET</v>
      </c>
      <c r="E5399" s="178"/>
      <c r="F5399" s="179"/>
      <c r="G5399" s="177"/>
      <c r="H5399" s="177"/>
      <c r="I5399" s="169">
        <f t="shared" si="756"/>
        <v>0</v>
      </c>
      <c r="J5399" s="149" t="str" cm="1">
        <f t="array" ref="J5399">IF(ISERROR(INDEX('Non Compliance input'!$H$5:$H$156,MATCH(1,(A5399='Non Compliance input'!$A$5:$A$156)*(F5399&gt;='Non Compliance input'!$D$5:$D$156)*(E5399&lt;'Non Compliance input'!$E$5:$E$156)*('Non Compliance input'!$H$5:$H$156="Yes"),0))
),"","Yes")</f>
        <v/>
      </c>
      <c r="K5399" s="149">
        <f t="shared" si="757"/>
        <v>0</v>
      </c>
      <c r="L5399" s="162">
        <f t="shared" si="758"/>
        <v>0</v>
      </c>
      <c r="M5399" s="162" t="str" cm="1">
        <f t="array" ref="M5399">IF(ISERROR(INDEX('Non Compliance input'!$I$5:$I$156,MATCH(1,(A5399='Non Compliance input'!$A$5:$A$156)*(E5399&gt;='Non Compliance input'!$D$5:$D$156)*(F5399&lt;='Non Compliance input'!$E$5:$E$156)*('Non Compliance input'!$I$5:$I$156="Yes"),0))
),"","Yes")</f>
        <v/>
      </c>
      <c r="N5399" s="149" t="str">
        <f>IF(VLOOKUP($A5399,HourEndingOutage!$B$3:$F$746,5,0)="Outage","Outage","")</f>
        <v/>
      </c>
      <c r="O5399" s="18">
        <f t="shared" si="759"/>
        <v>0</v>
      </c>
      <c r="P5399" s="18" t="str">
        <f t="shared" si="760"/>
        <v/>
      </c>
      <c r="Q5399" s="18">
        <f t="shared" si="761"/>
        <v>0</v>
      </c>
      <c r="R5399" s="118"/>
    </row>
    <row r="5400" spans="1:18" x14ac:dyDescent="0.25">
      <c r="A5400" s="25">
        <f t="shared" si="753"/>
        <v>600</v>
      </c>
      <c r="B5400" s="23">
        <f t="shared" si="754"/>
        <v>44586</v>
      </c>
      <c r="C5400" s="24">
        <v>24</v>
      </c>
      <c r="D5400" s="54" t="str">
        <f t="shared" si="755"/>
        <v>ASET</v>
      </c>
      <c r="E5400" s="178"/>
      <c r="F5400" s="179"/>
      <c r="G5400" s="177"/>
      <c r="H5400" s="177"/>
      <c r="I5400" s="169">
        <f t="shared" si="756"/>
        <v>0</v>
      </c>
      <c r="J5400" s="149" t="str" cm="1">
        <f t="array" ref="J5400">IF(ISERROR(INDEX('Non Compliance input'!$H$5:$H$156,MATCH(1,(A5400='Non Compliance input'!$A$5:$A$156)*(F5400&gt;='Non Compliance input'!$D$5:$D$156)*(E5400&lt;'Non Compliance input'!$E$5:$E$156)*('Non Compliance input'!$H$5:$H$156="Yes"),0))
),"","Yes")</f>
        <v/>
      </c>
      <c r="K5400" s="149">
        <f t="shared" si="757"/>
        <v>0</v>
      </c>
      <c r="L5400" s="162">
        <f t="shared" si="758"/>
        <v>0</v>
      </c>
      <c r="M5400" s="162" t="str" cm="1">
        <f t="array" ref="M5400">IF(ISERROR(INDEX('Non Compliance input'!$I$5:$I$156,MATCH(1,(A5400='Non Compliance input'!$A$5:$A$156)*(E5400&gt;='Non Compliance input'!$D$5:$D$156)*(F5400&lt;='Non Compliance input'!$E$5:$E$156)*('Non Compliance input'!$I$5:$I$156="Yes"),0))
),"","Yes")</f>
        <v/>
      </c>
      <c r="N5400" s="149" t="str">
        <f>IF(VLOOKUP($A5400,HourEndingOutage!$B$3:$F$746,5,0)="Outage","Outage","")</f>
        <v/>
      </c>
      <c r="O5400" s="18">
        <f t="shared" si="759"/>
        <v>0</v>
      </c>
      <c r="P5400" s="18" t="str">
        <f t="shared" si="760"/>
        <v/>
      </c>
      <c r="Q5400" s="18">
        <f t="shared" si="761"/>
        <v>0</v>
      </c>
      <c r="R5400" s="118"/>
    </row>
    <row r="5401" spans="1:18" x14ac:dyDescent="0.25">
      <c r="A5401" s="25">
        <f t="shared" si="753"/>
        <v>600</v>
      </c>
      <c r="B5401" s="23">
        <f t="shared" si="754"/>
        <v>44586</v>
      </c>
      <c r="C5401" s="24">
        <v>24</v>
      </c>
      <c r="D5401" s="54" t="str">
        <f t="shared" si="755"/>
        <v>ASET</v>
      </c>
      <c r="E5401" s="178"/>
      <c r="F5401" s="179"/>
      <c r="G5401" s="177"/>
      <c r="H5401" s="177"/>
      <c r="I5401" s="169">
        <f t="shared" si="756"/>
        <v>0</v>
      </c>
      <c r="J5401" s="149" t="str" cm="1">
        <f t="array" ref="J5401">IF(ISERROR(INDEX('Non Compliance input'!$H$5:$H$156,MATCH(1,(A5401='Non Compliance input'!$A$5:$A$156)*(F5401&gt;='Non Compliance input'!$D$5:$D$156)*(E5401&lt;'Non Compliance input'!$E$5:$E$156)*('Non Compliance input'!$H$5:$H$156="Yes"),0))
),"","Yes")</f>
        <v/>
      </c>
      <c r="K5401" s="149">
        <f t="shared" si="757"/>
        <v>0</v>
      </c>
      <c r="L5401" s="162">
        <f t="shared" si="758"/>
        <v>0</v>
      </c>
      <c r="M5401" s="162" t="str" cm="1">
        <f t="array" ref="M5401">IF(ISERROR(INDEX('Non Compliance input'!$I$5:$I$156,MATCH(1,(A5401='Non Compliance input'!$A$5:$A$156)*(E5401&gt;='Non Compliance input'!$D$5:$D$156)*(F5401&lt;='Non Compliance input'!$E$5:$E$156)*('Non Compliance input'!$I$5:$I$156="Yes"),0))
),"","Yes")</f>
        <v/>
      </c>
      <c r="N5401" s="149" t="str">
        <f>IF(VLOOKUP($A5401,HourEndingOutage!$B$3:$F$746,5,0)="Outage","Outage","")</f>
        <v/>
      </c>
      <c r="O5401" s="18">
        <f t="shared" si="759"/>
        <v>0</v>
      </c>
      <c r="P5401" s="18" t="str">
        <f t="shared" si="760"/>
        <v/>
      </c>
      <c r="Q5401" s="18">
        <f t="shared" si="761"/>
        <v>0</v>
      </c>
      <c r="R5401" s="118"/>
    </row>
    <row r="5402" spans="1:18" x14ac:dyDescent="0.25">
      <c r="A5402" s="25">
        <f t="shared" si="753"/>
        <v>600</v>
      </c>
      <c r="B5402" s="23">
        <f t="shared" si="754"/>
        <v>44586</v>
      </c>
      <c r="C5402" s="24">
        <v>24</v>
      </c>
      <c r="D5402" s="54" t="str">
        <f t="shared" si="755"/>
        <v>ASET</v>
      </c>
      <c r="E5402" s="178"/>
      <c r="F5402" s="179"/>
      <c r="G5402" s="177"/>
      <c r="H5402" s="177"/>
      <c r="I5402" s="169">
        <f t="shared" si="756"/>
        <v>0</v>
      </c>
      <c r="J5402" s="149" t="str" cm="1">
        <f t="array" ref="J5402">IF(ISERROR(INDEX('Non Compliance input'!$H$5:$H$156,MATCH(1,(A5402='Non Compliance input'!$A$5:$A$156)*(F5402&gt;='Non Compliance input'!$D$5:$D$156)*(E5402&lt;'Non Compliance input'!$E$5:$E$156)*('Non Compliance input'!$H$5:$H$156="Yes"),0))
),"","Yes")</f>
        <v/>
      </c>
      <c r="K5402" s="149">
        <f t="shared" si="757"/>
        <v>0</v>
      </c>
      <c r="L5402" s="162">
        <f t="shared" si="758"/>
        <v>0</v>
      </c>
      <c r="M5402" s="162" t="str" cm="1">
        <f t="array" ref="M5402">IF(ISERROR(INDEX('Non Compliance input'!$I$5:$I$156,MATCH(1,(A5402='Non Compliance input'!$A$5:$A$156)*(E5402&gt;='Non Compliance input'!$D$5:$D$156)*(F5402&lt;='Non Compliance input'!$E$5:$E$156)*('Non Compliance input'!$I$5:$I$156="Yes"),0))
),"","Yes")</f>
        <v/>
      </c>
      <c r="N5402" s="149" t="str">
        <f>IF(VLOOKUP($A5402,HourEndingOutage!$B$3:$F$746,5,0)="Outage","Outage","")</f>
        <v/>
      </c>
      <c r="O5402" s="18">
        <f t="shared" si="759"/>
        <v>0</v>
      </c>
      <c r="P5402" s="18" t="str">
        <f t="shared" si="760"/>
        <v/>
      </c>
      <c r="Q5402" s="18">
        <f t="shared" si="761"/>
        <v>0</v>
      </c>
      <c r="R5402" s="118"/>
    </row>
    <row r="5403" spans="1:18" x14ac:dyDescent="0.25">
      <c r="A5403" s="25">
        <f t="shared" si="753"/>
        <v>601</v>
      </c>
      <c r="B5403" s="23">
        <f t="shared" si="754"/>
        <v>44587</v>
      </c>
      <c r="C5403" s="24">
        <v>1</v>
      </c>
      <c r="D5403" s="54" t="str">
        <f t="shared" si="755"/>
        <v>ASET</v>
      </c>
      <c r="E5403" s="178"/>
      <c r="F5403" s="179"/>
      <c r="G5403" s="177"/>
      <c r="H5403" s="177"/>
      <c r="I5403" s="169">
        <f t="shared" si="756"/>
        <v>0</v>
      </c>
      <c r="J5403" s="149" t="str" cm="1">
        <f t="array" ref="J5403">IF(ISERROR(INDEX('Non Compliance input'!$H$5:$H$156,MATCH(1,(A5403='Non Compliance input'!$A$5:$A$156)*(F5403&gt;='Non Compliance input'!$D$5:$D$156)*(E5403&lt;'Non Compliance input'!$E$5:$E$156)*('Non Compliance input'!$H$5:$H$156="Yes"),0))
),"","Yes")</f>
        <v/>
      </c>
      <c r="K5403" s="149">
        <f t="shared" si="757"/>
        <v>0</v>
      </c>
      <c r="L5403" s="162">
        <f t="shared" si="758"/>
        <v>0</v>
      </c>
      <c r="M5403" s="162" t="str" cm="1">
        <f t="array" ref="M5403">IF(ISERROR(INDEX('Non Compliance input'!$I$5:$I$156,MATCH(1,(A5403='Non Compliance input'!$A$5:$A$156)*(E5403&gt;='Non Compliance input'!$D$5:$D$156)*(F5403&lt;='Non Compliance input'!$E$5:$E$156)*('Non Compliance input'!$I$5:$I$156="Yes"),0))
),"","Yes")</f>
        <v/>
      </c>
      <c r="N5403" s="149" t="str">
        <f>IF(VLOOKUP($A5403,HourEndingOutage!$B$3:$F$746,5,0)="Outage","Outage","")</f>
        <v/>
      </c>
      <c r="O5403" s="18">
        <f t="shared" si="759"/>
        <v>0</v>
      </c>
      <c r="P5403" s="18" t="str">
        <f t="shared" si="760"/>
        <v/>
      </c>
      <c r="Q5403" s="18">
        <f t="shared" si="761"/>
        <v>0</v>
      </c>
      <c r="R5403" s="118"/>
    </row>
    <row r="5404" spans="1:18" x14ac:dyDescent="0.25">
      <c r="A5404" s="25">
        <f t="shared" ref="A5404:A5467" si="762">IF(C5404=C5403,A5403,A5403+1)</f>
        <v>601</v>
      </c>
      <c r="B5404" s="23">
        <f t="shared" ref="B5404:B5467" si="763">IF(C5404&lt;C5403,B5403+1,B5403)</f>
        <v>44587</v>
      </c>
      <c r="C5404" s="24">
        <v>1</v>
      </c>
      <c r="D5404" s="54" t="str">
        <f t="shared" si="755"/>
        <v>ASET</v>
      </c>
      <c r="E5404" s="178"/>
      <c r="F5404" s="179"/>
      <c r="G5404" s="177"/>
      <c r="H5404" s="177"/>
      <c r="I5404" s="169">
        <f t="shared" si="756"/>
        <v>0</v>
      </c>
      <c r="J5404" s="149" t="str" cm="1">
        <f t="array" ref="J5404">IF(ISERROR(INDEX('Non Compliance input'!$H$5:$H$156,MATCH(1,(A5404='Non Compliance input'!$A$5:$A$156)*(F5404&gt;='Non Compliance input'!$D$5:$D$156)*(E5404&lt;'Non Compliance input'!$E$5:$E$156)*('Non Compliance input'!$H$5:$H$156="Yes"),0))
),"","Yes")</f>
        <v/>
      </c>
      <c r="K5404" s="149">
        <f t="shared" si="757"/>
        <v>0</v>
      </c>
      <c r="L5404" s="162">
        <f t="shared" si="758"/>
        <v>0</v>
      </c>
      <c r="M5404" s="162" t="str" cm="1">
        <f t="array" ref="M5404">IF(ISERROR(INDEX('Non Compliance input'!$I$5:$I$156,MATCH(1,(A5404='Non Compliance input'!$A$5:$A$156)*(E5404&gt;='Non Compliance input'!$D$5:$D$156)*(F5404&lt;='Non Compliance input'!$E$5:$E$156)*('Non Compliance input'!$I$5:$I$156="Yes"),0))
),"","Yes")</f>
        <v/>
      </c>
      <c r="N5404" s="149" t="str">
        <f>IF(VLOOKUP($A5404,HourEndingOutage!$B$3:$F$746,5,0)="Outage","Outage","")</f>
        <v/>
      </c>
      <c r="O5404" s="18">
        <f t="shared" si="759"/>
        <v>0</v>
      </c>
      <c r="P5404" s="18" t="str">
        <f t="shared" si="760"/>
        <v/>
      </c>
      <c r="Q5404" s="18">
        <f t="shared" si="761"/>
        <v>0</v>
      </c>
      <c r="R5404" s="118"/>
    </row>
    <row r="5405" spans="1:18" x14ac:dyDescent="0.25">
      <c r="A5405" s="25">
        <f t="shared" si="762"/>
        <v>601</v>
      </c>
      <c r="B5405" s="23">
        <f t="shared" si="763"/>
        <v>44587</v>
      </c>
      <c r="C5405" s="24">
        <v>1</v>
      </c>
      <c r="D5405" s="54" t="str">
        <f t="shared" si="755"/>
        <v>ASET</v>
      </c>
      <c r="E5405" s="178"/>
      <c r="F5405" s="179"/>
      <c r="G5405" s="177"/>
      <c r="H5405" s="177"/>
      <c r="I5405" s="169">
        <f t="shared" si="756"/>
        <v>0</v>
      </c>
      <c r="J5405" s="149" t="str" cm="1">
        <f t="array" ref="J5405">IF(ISERROR(INDEX('Non Compliance input'!$H$5:$H$156,MATCH(1,(A5405='Non Compliance input'!$A$5:$A$156)*(F5405&gt;='Non Compliance input'!$D$5:$D$156)*(E5405&lt;'Non Compliance input'!$E$5:$E$156)*('Non Compliance input'!$H$5:$H$156="Yes"),0))
),"","Yes")</f>
        <v/>
      </c>
      <c r="K5405" s="149">
        <f t="shared" si="757"/>
        <v>0</v>
      </c>
      <c r="L5405" s="162">
        <f t="shared" si="758"/>
        <v>0</v>
      </c>
      <c r="M5405" s="162" t="str" cm="1">
        <f t="array" ref="M5405">IF(ISERROR(INDEX('Non Compliance input'!$I$5:$I$156,MATCH(1,(A5405='Non Compliance input'!$A$5:$A$156)*(E5405&gt;='Non Compliance input'!$D$5:$D$156)*(F5405&lt;='Non Compliance input'!$E$5:$E$156)*('Non Compliance input'!$I$5:$I$156="Yes"),0))
),"","Yes")</f>
        <v/>
      </c>
      <c r="N5405" s="149" t="str">
        <f>IF(VLOOKUP($A5405,HourEndingOutage!$B$3:$F$746,5,0)="Outage","Outage","")</f>
        <v/>
      </c>
      <c r="O5405" s="18">
        <f t="shared" si="759"/>
        <v>0</v>
      </c>
      <c r="P5405" s="18" t="str">
        <f t="shared" si="760"/>
        <v/>
      </c>
      <c r="Q5405" s="18">
        <f t="shared" si="761"/>
        <v>0</v>
      </c>
      <c r="R5405" s="118"/>
    </row>
    <row r="5406" spans="1:18" x14ac:dyDescent="0.25">
      <c r="A5406" s="25">
        <f t="shared" si="762"/>
        <v>601</v>
      </c>
      <c r="B5406" s="23">
        <f t="shared" si="763"/>
        <v>44587</v>
      </c>
      <c r="C5406" s="24">
        <v>1</v>
      </c>
      <c r="D5406" s="54" t="str">
        <f t="shared" si="755"/>
        <v>ASET</v>
      </c>
      <c r="E5406" s="178"/>
      <c r="F5406" s="179"/>
      <c r="G5406" s="177"/>
      <c r="H5406" s="177"/>
      <c r="I5406" s="169">
        <f t="shared" si="756"/>
        <v>0</v>
      </c>
      <c r="J5406" s="149" t="str" cm="1">
        <f t="array" ref="J5406">IF(ISERROR(INDEX('Non Compliance input'!$H$5:$H$156,MATCH(1,(A5406='Non Compliance input'!$A$5:$A$156)*(F5406&gt;='Non Compliance input'!$D$5:$D$156)*(E5406&lt;'Non Compliance input'!$E$5:$E$156)*('Non Compliance input'!$H$5:$H$156="Yes"),0))
),"","Yes")</f>
        <v/>
      </c>
      <c r="K5406" s="149">
        <f t="shared" si="757"/>
        <v>0</v>
      </c>
      <c r="L5406" s="162">
        <f t="shared" si="758"/>
        <v>0</v>
      </c>
      <c r="M5406" s="162" t="str" cm="1">
        <f t="array" ref="M5406">IF(ISERROR(INDEX('Non Compliance input'!$I$5:$I$156,MATCH(1,(A5406='Non Compliance input'!$A$5:$A$156)*(E5406&gt;='Non Compliance input'!$D$5:$D$156)*(F5406&lt;='Non Compliance input'!$E$5:$E$156)*('Non Compliance input'!$I$5:$I$156="Yes"),0))
),"","Yes")</f>
        <v/>
      </c>
      <c r="N5406" s="149" t="str">
        <f>IF(VLOOKUP($A5406,HourEndingOutage!$B$3:$F$746,5,0)="Outage","Outage","")</f>
        <v/>
      </c>
      <c r="O5406" s="18">
        <f t="shared" si="759"/>
        <v>0</v>
      </c>
      <c r="P5406" s="18" t="str">
        <f t="shared" si="760"/>
        <v/>
      </c>
      <c r="Q5406" s="18">
        <f t="shared" si="761"/>
        <v>0</v>
      </c>
      <c r="R5406" s="118"/>
    </row>
    <row r="5407" spans="1:18" x14ac:dyDescent="0.25">
      <c r="A5407" s="25">
        <f t="shared" si="762"/>
        <v>601</v>
      </c>
      <c r="B5407" s="23">
        <f t="shared" si="763"/>
        <v>44587</v>
      </c>
      <c r="C5407" s="24">
        <v>1</v>
      </c>
      <c r="D5407" s="54" t="str">
        <f t="shared" si="755"/>
        <v>ASET</v>
      </c>
      <c r="E5407" s="178"/>
      <c r="F5407" s="179"/>
      <c r="G5407" s="177"/>
      <c r="H5407" s="177"/>
      <c r="I5407" s="169">
        <f t="shared" si="756"/>
        <v>0</v>
      </c>
      <c r="J5407" s="149" t="str" cm="1">
        <f t="array" ref="J5407">IF(ISERROR(INDEX('Non Compliance input'!$H$5:$H$156,MATCH(1,(A5407='Non Compliance input'!$A$5:$A$156)*(F5407&gt;='Non Compliance input'!$D$5:$D$156)*(E5407&lt;'Non Compliance input'!$E$5:$E$156)*('Non Compliance input'!$H$5:$H$156="Yes"),0))
),"","Yes")</f>
        <v/>
      </c>
      <c r="K5407" s="149">
        <f t="shared" si="757"/>
        <v>0</v>
      </c>
      <c r="L5407" s="162">
        <f t="shared" si="758"/>
        <v>0</v>
      </c>
      <c r="M5407" s="162" t="str" cm="1">
        <f t="array" ref="M5407">IF(ISERROR(INDEX('Non Compliance input'!$I$5:$I$156,MATCH(1,(A5407='Non Compliance input'!$A$5:$A$156)*(E5407&gt;='Non Compliance input'!$D$5:$D$156)*(F5407&lt;='Non Compliance input'!$E$5:$E$156)*('Non Compliance input'!$I$5:$I$156="Yes"),0))
),"","Yes")</f>
        <v/>
      </c>
      <c r="N5407" s="149" t="str">
        <f>IF(VLOOKUP($A5407,HourEndingOutage!$B$3:$F$746,5,0)="Outage","Outage","")</f>
        <v/>
      </c>
      <c r="O5407" s="18">
        <f t="shared" si="759"/>
        <v>0</v>
      </c>
      <c r="P5407" s="18" t="str">
        <f t="shared" si="760"/>
        <v/>
      </c>
      <c r="Q5407" s="18">
        <f t="shared" si="761"/>
        <v>0</v>
      </c>
      <c r="R5407" s="118"/>
    </row>
    <row r="5408" spans="1:18" x14ac:dyDescent="0.25">
      <c r="A5408" s="25">
        <f t="shared" si="762"/>
        <v>601</v>
      </c>
      <c r="B5408" s="23">
        <f t="shared" si="763"/>
        <v>44587</v>
      </c>
      <c r="C5408" s="24">
        <v>1</v>
      </c>
      <c r="D5408" s="54" t="str">
        <f t="shared" si="755"/>
        <v>ASET</v>
      </c>
      <c r="E5408" s="178"/>
      <c r="F5408" s="179"/>
      <c r="G5408" s="177"/>
      <c r="H5408" s="177"/>
      <c r="I5408" s="169">
        <f t="shared" si="756"/>
        <v>0</v>
      </c>
      <c r="J5408" s="149" t="str" cm="1">
        <f t="array" ref="J5408">IF(ISERROR(INDEX('Non Compliance input'!$H$5:$H$156,MATCH(1,(A5408='Non Compliance input'!$A$5:$A$156)*(F5408&gt;='Non Compliance input'!$D$5:$D$156)*(E5408&lt;'Non Compliance input'!$E$5:$E$156)*('Non Compliance input'!$H$5:$H$156="Yes"),0))
),"","Yes")</f>
        <v/>
      </c>
      <c r="K5408" s="149">
        <f t="shared" si="757"/>
        <v>0</v>
      </c>
      <c r="L5408" s="162">
        <f t="shared" si="758"/>
        <v>0</v>
      </c>
      <c r="M5408" s="162" t="str" cm="1">
        <f t="array" ref="M5408">IF(ISERROR(INDEX('Non Compliance input'!$I$5:$I$156,MATCH(1,(A5408='Non Compliance input'!$A$5:$A$156)*(E5408&gt;='Non Compliance input'!$D$5:$D$156)*(F5408&lt;='Non Compliance input'!$E$5:$E$156)*('Non Compliance input'!$I$5:$I$156="Yes"),0))
),"","Yes")</f>
        <v/>
      </c>
      <c r="N5408" s="149" t="str">
        <f>IF(VLOOKUP($A5408,HourEndingOutage!$B$3:$F$746,5,0)="Outage","Outage","")</f>
        <v/>
      </c>
      <c r="O5408" s="18">
        <f t="shared" si="759"/>
        <v>0</v>
      </c>
      <c r="P5408" s="18" t="str">
        <f t="shared" si="760"/>
        <v/>
      </c>
      <c r="Q5408" s="18">
        <f t="shared" si="761"/>
        <v>0</v>
      </c>
      <c r="R5408" s="118"/>
    </row>
    <row r="5409" spans="1:18" x14ac:dyDescent="0.25">
      <c r="A5409" s="25">
        <f t="shared" si="762"/>
        <v>601</v>
      </c>
      <c r="B5409" s="23">
        <f t="shared" si="763"/>
        <v>44587</v>
      </c>
      <c r="C5409" s="24">
        <v>1</v>
      </c>
      <c r="D5409" s="54" t="str">
        <f t="shared" si="755"/>
        <v>ASET</v>
      </c>
      <c r="E5409" s="178"/>
      <c r="F5409" s="179"/>
      <c r="G5409" s="177"/>
      <c r="H5409" s="177"/>
      <c r="I5409" s="169">
        <f t="shared" si="756"/>
        <v>0</v>
      </c>
      <c r="J5409" s="149" t="str" cm="1">
        <f t="array" ref="J5409">IF(ISERROR(INDEX('Non Compliance input'!$H$5:$H$156,MATCH(1,(A5409='Non Compliance input'!$A$5:$A$156)*(F5409&gt;='Non Compliance input'!$D$5:$D$156)*(E5409&lt;'Non Compliance input'!$E$5:$E$156)*('Non Compliance input'!$H$5:$H$156="Yes"),0))
),"","Yes")</f>
        <v/>
      </c>
      <c r="K5409" s="149">
        <f t="shared" si="757"/>
        <v>0</v>
      </c>
      <c r="L5409" s="162">
        <f t="shared" si="758"/>
        <v>0</v>
      </c>
      <c r="M5409" s="162" t="str" cm="1">
        <f t="array" ref="M5409">IF(ISERROR(INDEX('Non Compliance input'!$I$5:$I$156,MATCH(1,(A5409='Non Compliance input'!$A$5:$A$156)*(E5409&gt;='Non Compliance input'!$D$5:$D$156)*(F5409&lt;='Non Compliance input'!$E$5:$E$156)*('Non Compliance input'!$I$5:$I$156="Yes"),0))
),"","Yes")</f>
        <v/>
      </c>
      <c r="N5409" s="149" t="str">
        <f>IF(VLOOKUP($A5409,HourEndingOutage!$B$3:$F$746,5,0)="Outage","Outage","")</f>
        <v/>
      </c>
      <c r="O5409" s="18">
        <f t="shared" si="759"/>
        <v>0</v>
      </c>
      <c r="P5409" s="18" t="str">
        <f t="shared" si="760"/>
        <v/>
      </c>
      <c r="Q5409" s="18">
        <f t="shared" si="761"/>
        <v>0</v>
      </c>
      <c r="R5409" s="118"/>
    </row>
    <row r="5410" spans="1:18" x14ac:dyDescent="0.25">
      <c r="A5410" s="25">
        <f t="shared" si="762"/>
        <v>601</v>
      </c>
      <c r="B5410" s="23">
        <f t="shared" si="763"/>
        <v>44587</v>
      </c>
      <c r="C5410" s="24">
        <v>1</v>
      </c>
      <c r="D5410" s="54" t="str">
        <f t="shared" si="755"/>
        <v>ASET</v>
      </c>
      <c r="E5410" s="178"/>
      <c r="F5410" s="179"/>
      <c r="G5410" s="177"/>
      <c r="H5410" s="177"/>
      <c r="I5410" s="169">
        <f t="shared" si="756"/>
        <v>0</v>
      </c>
      <c r="J5410" s="149" t="str" cm="1">
        <f t="array" ref="J5410">IF(ISERROR(INDEX('Non Compliance input'!$H$5:$H$156,MATCH(1,(A5410='Non Compliance input'!$A$5:$A$156)*(F5410&gt;='Non Compliance input'!$D$5:$D$156)*(E5410&lt;'Non Compliance input'!$E$5:$E$156)*('Non Compliance input'!$H$5:$H$156="Yes"),0))
),"","Yes")</f>
        <v/>
      </c>
      <c r="K5410" s="149">
        <f t="shared" si="757"/>
        <v>0</v>
      </c>
      <c r="L5410" s="162">
        <f t="shared" si="758"/>
        <v>0</v>
      </c>
      <c r="M5410" s="162" t="str" cm="1">
        <f t="array" ref="M5410">IF(ISERROR(INDEX('Non Compliance input'!$I$5:$I$156,MATCH(1,(A5410='Non Compliance input'!$A$5:$A$156)*(E5410&gt;='Non Compliance input'!$D$5:$D$156)*(F5410&lt;='Non Compliance input'!$E$5:$E$156)*('Non Compliance input'!$I$5:$I$156="Yes"),0))
),"","Yes")</f>
        <v/>
      </c>
      <c r="N5410" s="149" t="str">
        <f>IF(VLOOKUP($A5410,HourEndingOutage!$B$3:$F$746,5,0)="Outage","Outage","")</f>
        <v/>
      </c>
      <c r="O5410" s="18">
        <f t="shared" si="759"/>
        <v>0</v>
      </c>
      <c r="P5410" s="18" t="str">
        <f t="shared" si="760"/>
        <v/>
      </c>
      <c r="Q5410" s="18">
        <f t="shared" si="761"/>
        <v>0</v>
      </c>
      <c r="R5410" s="118"/>
    </row>
    <row r="5411" spans="1:18" x14ac:dyDescent="0.25">
      <c r="A5411" s="25">
        <f t="shared" si="762"/>
        <v>601</v>
      </c>
      <c r="B5411" s="23">
        <f t="shared" si="763"/>
        <v>44587</v>
      </c>
      <c r="C5411" s="24">
        <v>1</v>
      </c>
      <c r="D5411" s="54" t="str">
        <f t="shared" si="755"/>
        <v>ASET</v>
      </c>
      <c r="E5411" s="178"/>
      <c r="F5411" s="179"/>
      <c r="G5411" s="177"/>
      <c r="H5411" s="177"/>
      <c r="I5411" s="169">
        <f t="shared" si="756"/>
        <v>0</v>
      </c>
      <c r="J5411" s="149" t="str" cm="1">
        <f t="array" ref="J5411">IF(ISERROR(INDEX('Non Compliance input'!$H$5:$H$156,MATCH(1,(A5411='Non Compliance input'!$A$5:$A$156)*(F5411&gt;='Non Compliance input'!$D$5:$D$156)*(E5411&lt;'Non Compliance input'!$E$5:$E$156)*('Non Compliance input'!$H$5:$H$156="Yes"),0))
),"","Yes")</f>
        <v/>
      </c>
      <c r="K5411" s="149">
        <f t="shared" si="757"/>
        <v>0</v>
      </c>
      <c r="L5411" s="162">
        <f t="shared" si="758"/>
        <v>0</v>
      </c>
      <c r="M5411" s="162" t="str" cm="1">
        <f t="array" ref="M5411">IF(ISERROR(INDEX('Non Compliance input'!$I$5:$I$156,MATCH(1,(A5411='Non Compliance input'!$A$5:$A$156)*(E5411&gt;='Non Compliance input'!$D$5:$D$156)*(F5411&lt;='Non Compliance input'!$E$5:$E$156)*('Non Compliance input'!$I$5:$I$156="Yes"),0))
),"","Yes")</f>
        <v/>
      </c>
      <c r="N5411" s="149" t="str">
        <f>IF(VLOOKUP($A5411,HourEndingOutage!$B$3:$F$746,5,0)="Outage","Outage","")</f>
        <v/>
      </c>
      <c r="O5411" s="18">
        <f t="shared" si="759"/>
        <v>0</v>
      </c>
      <c r="P5411" s="18" t="str">
        <f t="shared" si="760"/>
        <v/>
      </c>
      <c r="Q5411" s="18">
        <f t="shared" si="761"/>
        <v>0</v>
      </c>
      <c r="R5411" s="118"/>
    </row>
    <row r="5412" spans="1:18" x14ac:dyDescent="0.25">
      <c r="A5412" s="25">
        <f t="shared" si="762"/>
        <v>602</v>
      </c>
      <c r="B5412" s="23">
        <f t="shared" si="763"/>
        <v>44587</v>
      </c>
      <c r="C5412" s="24">
        <v>2</v>
      </c>
      <c r="D5412" s="54" t="str">
        <f t="shared" si="755"/>
        <v>ASET</v>
      </c>
      <c r="E5412" s="178"/>
      <c r="F5412" s="179"/>
      <c r="G5412" s="177"/>
      <c r="H5412" s="177"/>
      <c r="I5412" s="169">
        <f t="shared" si="756"/>
        <v>0</v>
      </c>
      <c r="J5412" s="149" t="str" cm="1">
        <f t="array" ref="J5412">IF(ISERROR(INDEX('Non Compliance input'!$H$5:$H$156,MATCH(1,(A5412='Non Compliance input'!$A$5:$A$156)*(F5412&gt;='Non Compliance input'!$D$5:$D$156)*(E5412&lt;'Non Compliance input'!$E$5:$E$156)*('Non Compliance input'!$H$5:$H$156="Yes"),0))
),"","Yes")</f>
        <v/>
      </c>
      <c r="K5412" s="149">
        <f t="shared" si="757"/>
        <v>0</v>
      </c>
      <c r="L5412" s="162">
        <f t="shared" si="758"/>
        <v>0</v>
      </c>
      <c r="M5412" s="162" t="str" cm="1">
        <f t="array" ref="M5412">IF(ISERROR(INDEX('Non Compliance input'!$I$5:$I$156,MATCH(1,(A5412='Non Compliance input'!$A$5:$A$156)*(E5412&gt;='Non Compliance input'!$D$5:$D$156)*(F5412&lt;='Non Compliance input'!$E$5:$E$156)*('Non Compliance input'!$I$5:$I$156="Yes"),0))
),"","Yes")</f>
        <v/>
      </c>
      <c r="N5412" s="149" t="str">
        <f>IF(VLOOKUP($A5412,HourEndingOutage!$B$3:$F$746,5,0)="Outage","Outage","")</f>
        <v/>
      </c>
      <c r="O5412" s="18">
        <f t="shared" si="759"/>
        <v>0</v>
      </c>
      <c r="P5412" s="18" t="str">
        <f t="shared" si="760"/>
        <v/>
      </c>
      <c r="Q5412" s="18">
        <f t="shared" si="761"/>
        <v>0</v>
      </c>
      <c r="R5412" s="118"/>
    </row>
    <row r="5413" spans="1:18" x14ac:dyDescent="0.25">
      <c r="A5413" s="25">
        <f t="shared" si="762"/>
        <v>602</v>
      </c>
      <c r="B5413" s="23">
        <f t="shared" si="763"/>
        <v>44587</v>
      </c>
      <c r="C5413" s="24">
        <v>2</v>
      </c>
      <c r="D5413" s="54" t="str">
        <f t="shared" si="755"/>
        <v>ASET</v>
      </c>
      <c r="E5413" s="178"/>
      <c r="F5413" s="179"/>
      <c r="G5413" s="177"/>
      <c r="H5413" s="177"/>
      <c r="I5413" s="169">
        <f t="shared" si="756"/>
        <v>0</v>
      </c>
      <c r="J5413" s="149" t="str" cm="1">
        <f t="array" ref="J5413">IF(ISERROR(INDEX('Non Compliance input'!$H$5:$H$156,MATCH(1,(A5413='Non Compliance input'!$A$5:$A$156)*(F5413&gt;='Non Compliance input'!$D$5:$D$156)*(E5413&lt;'Non Compliance input'!$E$5:$E$156)*('Non Compliance input'!$H$5:$H$156="Yes"),0))
),"","Yes")</f>
        <v/>
      </c>
      <c r="K5413" s="149">
        <f t="shared" si="757"/>
        <v>0</v>
      </c>
      <c r="L5413" s="162">
        <f t="shared" si="758"/>
        <v>0</v>
      </c>
      <c r="M5413" s="162" t="str" cm="1">
        <f t="array" ref="M5413">IF(ISERROR(INDEX('Non Compliance input'!$I$5:$I$156,MATCH(1,(A5413='Non Compliance input'!$A$5:$A$156)*(E5413&gt;='Non Compliance input'!$D$5:$D$156)*(F5413&lt;='Non Compliance input'!$E$5:$E$156)*('Non Compliance input'!$I$5:$I$156="Yes"),0))
),"","Yes")</f>
        <v/>
      </c>
      <c r="N5413" s="149" t="str">
        <f>IF(VLOOKUP($A5413,HourEndingOutage!$B$3:$F$746,5,0)="Outage","Outage","")</f>
        <v/>
      </c>
      <c r="O5413" s="18">
        <f t="shared" si="759"/>
        <v>0</v>
      </c>
      <c r="P5413" s="18" t="str">
        <f t="shared" si="760"/>
        <v/>
      </c>
      <c r="Q5413" s="18">
        <f t="shared" si="761"/>
        <v>0</v>
      </c>
      <c r="R5413" s="118"/>
    </row>
    <row r="5414" spans="1:18" x14ac:dyDescent="0.25">
      <c r="A5414" s="25">
        <f t="shared" si="762"/>
        <v>602</v>
      </c>
      <c r="B5414" s="23">
        <f t="shared" si="763"/>
        <v>44587</v>
      </c>
      <c r="C5414" s="24">
        <v>2</v>
      </c>
      <c r="D5414" s="54" t="str">
        <f t="shared" si="755"/>
        <v>ASET</v>
      </c>
      <c r="E5414" s="178"/>
      <c r="F5414" s="179"/>
      <c r="G5414" s="177"/>
      <c r="H5414" s="177"/>
      <c r="I5414" s="169">
        <f t="shared" si="756"/>
        <v>0</v>
      </c>
      <c r="J5414" s="149" t="str" cm="1">
        <f t="array" ref="J5414">IF(ISERROR(INDEX('Non Compliance input'!$H$5:$H$156,MATCH(1,(A5414='Non Compliance input'!$A$5:$A$156)*(F5414&gt;='Non Compliance input'!$D$5:$D$156)*(E5414&lt;'Non Compliance input'!$E$5:$E$156)*('Non Compliance input'!$H$5:$H$156="Yes"),0))
),"","Yes")</f>
        <v/>
      </c>
      <c r="K5414" s="149">
        <f t="shared" si="757"/>
        <v>0</v>
      </c>
      <c r="L5414" s="162">
        <f t="shared" si="758"/>
        <v>0</v>
      </c>
      <c r="M5414" s="162" t="str" cm="1">
        <f t="array" ref="M5414">IF(ISERROR(INDEX('Non Compliance input'!$I$5:$I$156,MATCH(1,(A5414='Non Compliance input'!$A$5:$A$156)*(E5414&gt;='Non Compliance input'!$D$5:$D$156)*(F5414&lt;='Non Compliance input'!$E$5:$E$156)*('Non Compliance input'!$I$5:$I$156="Yes"),0))
),"","Yes")</f>
        <v/>
      </c>
      <c r="N5414" s="149" t="str">
        <f>IF(VLOOKUP($A5414,HourEndingOutage!$B$3:$F$746,5,0)="Outage","Outage","")</f>
        <v/>
      </c>
      <c r="O5414" s="18">
        <f t="shared" si="759"/>
        <v>0</v>
      </c>
      <c r="P5414" s="18" t="str">
        <f t="shared" si="760"/>
        <v/>
      </c>
      <c r="Q5414" s="18">
        <f t="shared" si="761"/>
        <v>0</v>
      </c>
      <c r="R5414" s="118"/>
    </row>
    <row r="5415" spans="1:18" x14ac:dyDescent="0.25">
      <c r="A5415" s="25">
        <f t="shared" si="762"/>
        <v>602</v>
      </c>
      <c r="B5415" s="23">
        <f t="shared" si="763"/>
        <v>44587</v>
      </c>
      <c r="C5415" s="24">
        <v>2</v>
      </c>
      <c r="D5415" s="54" t="str">
        <f t="shared" si="755"/>
        <v>ASET</v>
      </c>
      <c r="E5415" s="178"/>
      <c r="F5415" s="179"/>
      <c r="G5415" s="177"/>
      <c r="H5415" s="177"/>
      <c r="I5415" s="169">
        <f t="shared" si="756"/>
        <v>0</v>
      </c>
      <c r="J5415" s="149" t="str" cm="1">
        <f t="array" ref="J5415">IF(ISERROR(INDEX('Non Compliance input'!$H$5:$H$156,MATCH(1,(A5415='Non Compliance input'!$A$5:$A$156)*(F5415&gt;='Non Compliance input'!$D$5:$D$156)*(E5415&lt;'Non Compliance input'!$E$5:$E$156)*('Non Compliance input'!$H$5:$H$156="Yes"),0))
),"","Yes")</f>
        <v/>
      </c>
      <c r="K5415" s="149">
        <f t="shared" si="757"/>
        <v>0</v>
      </c>
      <c r="L5415" s="162">
        <f t="shared" si="758"/>
        <v>0</v>
      </c>
      <c r="M5415" s="162" t="str" cm="1">
        <f t="array" ref="M5415">IF(ISERROR(INDEX('Non Compliance input'!$I$5:$I$156,MATCH(1,(A5415='Non Compliance input'!$A$5:$A$156)*(E5415&gt;='Non Compliance input'!$D$5:$D$156)*(F5415&lt;='Non Compliance input'!$E$5:$E$156)*('Non Compliance input'!$I$5:$I$156="Yes"),0))
),"","Yes")</f>
        <v/>
      </c>
      <c r="N5415" s="149" t="str">
        <f>IF(VLOOKUP($A5415,HourEndingOutage!$B$3:$F$746,5,0)="Outage","Outage","")</f>
        <v/>
      </c>
      <c r="O5415" s="18">
        <f t="shared" si="759"/>
        <v>0</v>
      </c>
      <c r="P5415" s="18" t="str">
        <f t="shared" si="760"/>
        <v/>
      </c>
      <c r="Q5415" s="18">
        <f t="shared" si="761"/>
        <v>0</v>
      </c>
      <c r="R5415" s="118"/>
    </row>
    <row r="5416" spans="1:18" x14ac:dyDescent="0.25">
      <c r="A5416" s="25">
        <f t="shared" si="762"/>
        <v>602</v>
      </c>
      <c r="B5416" s="23">
        <f t="shared" si="763"/>
        <v>44587</v>
      </c>
      <c r="C5416" s="24">
        <v>2</v>
      </c>
      <c r="D5416" s="54" t="str">
        <f t="shared" si="755"/>
        <v>ASET</v>
      </c>
      <c r="E5416" s="178"/>
      <c r="F5416" s="179"/>
      <c r="G5416" s="177"/>
      <c r="H5416" s="177"/>
      <c r="I5416" s="169">
        <f t="shared" si="756"/>
        <v>0</v>
      </c>
      <c r="J5416" s="149" t="str" cm="1">
        <f t="array" ref="J5416">IF(ISERROR(INDEX('Non Compliance input'!$H$5:$H$156,MATCH(1,(A5416='Non Compliance input'!$A$5:$A$156)*(F5416&gt;='Non Compliance input'!$D$5:$D$156)*(E5416&lt;'Non Compliance input'!$E$5:$E$156)*('Non Compliance input'!$H$5:$H$156="Yes"),0))
),"","Yes")</f>
        <v/>
      </c>
      <c r="K5416" s="149">
        <f t="shared" si="757"/>
        <v>0</v>
      </c>
      <c r="L5416" s="162">
        <f t="shared" si="758"/>
        <v>0</v>
      </c>
      <c r="M5416" s="162" t="str" cm="1">
        <f t="array" ref="M5416">IF(ISERROR(INDEX('Non Compliance input'!$I$5:$I$156,MATCH(1,(A5416='Non Compliance input'!$A$5:$A$156)*(E5416&gt;='Non Compliance input'!$D$5:$D$156)*(F5416&lt;='Non Compliance input'!$E$5:$E$156)*('Non Compliance input'!$I$5:$I$156="Yes"),0))
),"","Yes")</f>
        <v/>
      </c>
      <c r="N5416" s="149" t="str">
        <f>IF(VLOOKUP($A5416,HourEndingOutage!$B$3:$F$746,5,0)="Outage","Outage","")</f>
        <v/>
      </c>
      <c r="O5416" s="18">
        <f t="shared" si="759"/>
        <v>0</v>
      </c>
      <c r="P5416" s="18" t="str">
        <f t="shared" si="760"/>
        <v/>
      </c>
      <c r="Q5416" s="18">
        <f t="shared" si="761"/>
        <v>0</v>
      </c>
      <c r="R5416" s="118"/>
    </row>
    <row r="5417" spans="1:18" x14ac:dyDescent="0.25">
      <c r="A5417" s="25">
        <f t="shared" si="762"/>
        <v>602</v>
      </c>
      <c r="B5417" s="23">
        <f t="shared" si="763"/>
        <v>44587</v>
      </c>
      <c r="C5417" s="24">
        <v>2</v>
      </c>
      <c r="D5417" s="54" t="str">
        <f t="shared" si="755"/>
        <v>ASET</v>
      </c>
      <c r="E5417" s="178"/>
      <c r="F5417" s="179"/>
      <c r="G5417" s="177"/>
      <c r="H5417" s="177"/>
      <c r="I5417" s="169">
        <f t="shared" si="756"/>
        <v>0</v>
      </c>
      <c r="J5417" s="149" t="str" cm="1">
        <f t="array" ref="J5417">IF(ISERROR(INDEX('Non Compliance input'!$H$5:$H$156,MATCH(1,(A5417='Non Compliance input'!$A$5:$A$156)*(F5417&gt;='Non Compliance input'!$D$5:$D$156)*(E5417&lt;'Non Compliance input'!$E$5:$E$156)*('Non Compliance input'!$H$5:$H$156="Yes"),0))
),"","Yes")</f>
        <v/>
      </c>
      <c r="K5417" s="149">
        <f t="shared" si="757"/>
        <v>0</v>
      </c>
      <c r="L5417" s="162">
        <f t="shared" si="758"/>
        <v>0</v>
      </c>
      <c r="M5417" s="162" t="str" cm="1">
        <f t="array" ref="M5417">IF(ISERROR(INDEX('Non Compliance input'!$I$5:$I$156,MATCH(1,(A5417='Non Compliance input'!$A$5:$A$156)*(E5417&gt;='Non Compliance input'!$D$5:$D$156)*(F5417&lt;='Non Compliance input'!$E$5:$E$156)*('Non Compliance input'!$I$5:$I$156="Yes"),0))
),"","Yes")</f>
        <v/>
      </c>
      <c r="N5417" s="149" t="str">
        <f>IF(VLOOKUP($A5417,HourEndingOutage!$B$3:$F$746,5,0)="Outage","Outage","")</f>
        <v/>
      </c>
      <c r="O5417" s="18">
        <f t="shared" si="759"/>
        <v>0</v>
      </c>
      <c r="P5417" s="18" t="str">
        <f t="shared" si="760"/>
        <v/>
      </c>
      <c r="Q5417" s="18">
        <f t="shared" si="761"/>
        <v>0</v>
      </c>
      <c r="R5417" s="118"/>
    </row>
    <row r="5418" spans="1:18" x14ac:dyDescent="0.25">
      <c r="A5418" s="25">
        <f t="shared" si="762"/>
        <v>602</v>
      </c>
      <c r="B5418" s="23">
        <f t="shared" si="763"/>
        <v>44587</v>
      </c>
      <c r="C5418" s="24">
        <v>2</v>
      </c>
      <c r="D5418" s="54" t="str">
        <f t="shared" si="755"/>
        <v>ASET</v>
      </c>
      <c r="E5418" s="178"/>
      <c r="F5418" s="179"/>
      <c r="G5418" s="177"/>
      <c r="H5418" s="177"/>
      <c r="I5418" s="169">
        <f t="shared" si="756"/>
        <v>0</v>
      </c>
      <c r="J5418" s="149" t="str" cm="1">
        <f t="array" ref="J5418">IF(ISERROR(INDEX('Non Compliance input'!$H$5:$H$156,MATCH(1,(A5418='Non Compliance input'!$A$5:$A$156)*(F5418&gt;='Non Compliance input'!$D$5:$D$156)*(E5418&lt;'Non Compliance input'!$E$5:$E$156)*('Non Compliance input'!$H$5:$H$156="Yes"),0))
),"","Yes")</f>
        <v/>
      </c>
      <c r="K5418" s="149">
        <f t="shared" si="757"/>
        <v>0</v>
      </c>
      <c r="L5418" s="162">
        <f t="shared" si="758"/>
        <v>0</v>
      </c>
      <c r="M5418" s="162" t="str" cm="1">
        <f t="array" ref="M5418">IF(ISERROR(INDEX('Non Compliance input'!$I$5:$I$156,MATCH(1,(A5418='Non Compliance input'!$A$5:$A$156)*(E5418&gt;='Non Compliance input'!$D$5:$D$156)*(F5418&lt;='Non Compliance input'!$E$5:$E$156)*('Non Compliance input'!$I$5:$I$156="Yes"),0))
),"","Yes")</f>
        <v/>
      </c>
      <c r="N5418" s="149" t="str">
        <f>IF(VLOOKUP($A5418,HourEndingOutage!$B$3:$F$746,5,0)="Outage","Outage","")</f>
        <v/>
      </c>
      <c r="O5418" s="18">
        <f t="shared" si="759"/>
        <v>0</v>
      </c>
      <c r="P5418" s="18" t="str">
        <f t="shared" si="760"/>
        <v/>
      </c>
      <c r="Q5418" s="18">
        <f t="shared" si="761"/>
        <v>0</v>
      </c>
      <c r="R5418" s="118"/>
    </row>
    <row r="5419" spans="1:18" x14ac:dyDescent="0.25">
      <c r="A5419" s="25">
        <f t="shared" si="762"/>
        <v>602</v>
      </c>
      <c r="B5419" s="23">
        <f t="shared" si="763"/>
        <v>44587</v>
      </c>
      <c r="C5419" s="24">
        <v>2</v>
      </c>
      <c r="D5419" s="54" t="str">
        <f t="shared" si="755"/>
        <v>ASET</v>
      </c>
      <c r="E5419" s="178"/>
      <c r="F5419" s="179"/>
      <c r="G5419" s="177"/>
      <c r="H5419" s="177"/>
      <c r="I5419" s="169">
        <f t="shared" si="756"/>
        <v>0</v>
      </c>
      <c r="J5419" s="149" t="str" cm="1">
        <f t="array" ref="J5419">IF(ISERROR(INDEX('Non Compliance input'!$H$5:$H$156,MATCH(1,(A5419='Non Compliance input'!$A$5:$A$156)*(F5419&gt;='Non Compliance input'!$D$5:$D$156)*(E5419&lt;'Non Compliance input'!$E$5:$E$156)*('Non Compliance input'!$H$5:$H$156="Yes"),0))
),"","Yes")</f>
        <v/>
      </c>
      <c r="K5419" s="149">
        <f t="shared" si="757"/>
        <v>0</v>
      </c>
      <c r="L5419" s="162">
        <f t="shared" si="758"/>
        <v>0</v>
      </c>
      <c r="M5419" s="162" t="str" cm="1">
        <f t="array" ref="M5419">IF(ISERROR(INDEX('Non Compliance input'!$I$5:$I$156,MATCH(1,(A5419='Non Compliance input'!$A$5:$A$156)*(E5419&gt;='Non Compliance input'!$D$5:$D$156)*(F5419&lt;='Non Compliance input'!$E$5:$E$156)*('Non Compliance input'!$I$5:$I$156="Yes"),0))
),"","Yes")</f>
        <v/>
      </c>
      <c r="N5419" s="149" t="str">
        <f>IF(VLOOKUP($A5419,HourEndingOutage!$B$3:$F$746,5,0)="Outage","Outage","")</f>
        <v/>
      </c>
      <c r="O5419" s="18">
        <f t="shared" si="759"/>
        <v>0</v>
      </c>
      <c r="P5419" s="18" t="str">
        <f t="shared" si="760"/>
        <v/>
      </c>
      <c r="Q5419" s="18">
        <f t="shared" si="761"/>
        <v>0</v>
      </c>
      <c r="R5419" s="118"/>
    </row>
    <row r="5420" spans="1:18" x14ac:dyDescent="0.25">
      <c r="A5420" s="25">
        <f t="shared" si="762"/>
        <v>602</v>
      </c>
      <c r="B5420" s="23">
        <f t="shared" si="763"/>
        <v>44587</v>
      </c>
      <c r="C5420" s="24">
        <v>2</v>
      </c>
      <c r="D5420" s="54" t="str">
        <f t="shared" si="755"/>
        <v>ASET</v>
      </c>
      <c r="E5420" s="178"/>
      <c r="F5420" s="179"/>
      <c r="G5420" s="177"/>
      <c r="H5420" s="177"/>
      <c r="I5420" s="169">
        <f t="shared" si="756"/>
        <v>0</v>
      </c>
      <c r="J5420" s="149" t="str" cm="1">
        <f t="array" ref="J5420">IF(ISERROR(INDEX('Non Compliance input'!$H$5:$H$156,MATCH(1,(A5420='Non Compliance input'!$A$5:$A$156)*(F5420&gt;='Non Compliance input'!$D$5:$D$156)*(E5420&lt;'Non Compliance input'!$E$5:$E$156)*('Non Compliance input'!$H$5:$H$156="Yes"),0))
),"","Yes")</f>
        <v/>
      </c>
      <c r="K5420" s="149">
        <f t="shared" si="757"/>
        <v>0</v>
      </c>
      <c r="L5420" s="162">
        <f t="shared" si="758"/>
        <v>0</v>
      </c>
      <c r="M5420" s="162" t="str" cm="1">
        <f t="array" ref="M5420">IF(ISERROR(INDEX('Non Compliance input'!$I$5:$I$156,MATCH(1,(A5420='Non Compliance input'!$A$5:$A$156)*(E5420&gt;='Non Compliance input'!$D$5:$D$156)*(F5420&lt;='Non Compliance input'!$E$5:$E$156)*('Non Compliance input'!$I$5:$I$156="Yes"),0))
),"","Yes")</f>
        <v/>
      </c>
      <c r="N5420" s="149" t="str">
        <f>IF(VLOOKUP($A5420,HourEndingOutage!$B$3:$F$746,5,0)="Outage","Outage","")</f>
        <v/>
      </c>
      <c r="O5420" s="18">
        <f t="shared" si="759"/>
        <v>0</v>
      </c>
      <c r="P5420" s="18" t="str">
        <f t="shared" si="760"/>
        <v/>
      </c>
      <c r="Q5420" s="18">
        <f t="shared" si="761"/>
        <v>0</v>
      </c>
      <c r="R5420" s="118"/>
    </row>
    <row r="5421" spans="1:18" x14ac:dyDescent="0.25">
      <c r="A5421" s="25">
        <f t="shared" si="762"/>
        <v>603</v>
      </c>
      <c r="B5421" s="23">
        <f t="shared" si="763"/>
        <v>44587</v>
      </c>
      <c r="C5421" s="24">
        <v>3</v>
      </c>
      <c r="D5421" s="54" t="str">
        <f t="shared" si="755"/>
        <v>ASET</v>
      </c>
      <c r="E5421" s="178"/>
      <c r="F5421" s="179"/>
      <c r="G5421" s="177"/>
      <c r="H5421" s="177"/>
      <c r="I5421" s="169">
        <f t="shared" si="756"/>
        <v>0</v>
      </c>
      <c r="J5421" s="149" t="str" cm="1">
        <f t="array" ref="J5421">IF(ISERROR(INDEX('Non Compliance input'!$H$5:$H$156,MATCH(1,(A5421='Non Compliance input'!$A$5:$A$156)*(F5421&gt;='Non Compliance input'!$D$5:$D$156)*(E5421&lt;'Non Compliance input'!$E$5:$E$156)*('Non Compliance input'!$H$5:$H$156="Yes"),0))
),"","Yes")</f>
        <v/>
      </c>
      <c r="K5421" s="149">
        <f t="shared" si="757"/>
        <v>0</v>
      </c>
      <c r="L5421" s="162">
        <f t="shared" si="758"/>
        <v>0</v>
      </c>
      <c r="M5421" s="162" t="str" cm="1">
        <f t="array" ref="M5421">IF(ISERROR(INDEX('Non Compliance input'!$I$5:$I$156,MATCH(1,(A5421='Non Compliance input'!$A$5:$A$156)*(E5421&gt;='Non Compliance input'!$D$5:$D$156)*(F5421&lt;='Non Compliance input'!$E$5:$E$156)*('Non Compliance input'!$I$5:$I$156="Yes"),0))
),"","Yes")</f>
        <v/>
      </c>
      <c r="N5421" s="149" t="str">
        <f>IF(VLOOKUP($A5421,HourEndingOutage!$B$3:$F$746,5,0)="Outage","Outage","")</f>
        <v/>
      </c>
      <c r="O5421" s="18">
        <f t="shared" si="759"/>
        <v>0</v>
      </c>
      <c r="P5421" s="18" t="str">
        <f t="shared" si="760"/>
        <v/>
      </c>
      <c r="Q5421" s="18">
        <f t="shared" si="761"/>
        <v>0</v>
      </c>
      <c r="R5421" s="118"/>
    </row>
    <row r="5422" spans="1:18" x14ac:dyDescent="0.25">
      <c r="A5422" s="25">
        <f t="shared" si="762"/>
        <v>603</v>
      </c>
      <c r="B5422" s="23">
        <f t="shared" si="763"/>
        <v>44587</v>
      </c>
      <c r="C5422" s="24">
        <v>3</v>
      </c>
      <c r="D5422" s="54" t="str">
        <f t="shared" si="755"/>
        <v>ASET</v>
      </c>
      <c r="E5422" s="178"/>
      <c r="F5422" s="179"/>
      <c r="G5422" s="177"/>
      <c r="H5422" s="177"/>
      <c r="I5422" s="169">
        <f t="shared" si="756"/>
        <v>0</v>
      </c>
      <c r="J5422" s="149" t="str" cm="1">
        <f t="array" ref="J5422">IF(ISERROR(INDEX('Non Compliance input'!$H$5:$H$156,MATCH(1,(A5422='Non Compliance input'!$A$5:$A$156)*(F5422&gt;='Non Compliance input'!$D$5:$D$156)*(E5422&lt;'Non Compliance input'!$E$5:$E$156)*('Non Compliance input'!$H$5:$H$156="Yes"),0))
),"","Yes")</f>
        <v/>
      </c>
      <c r="K5422" s="149">
        <f t="shared" si="757"/>
        <v>0</v>
      </c>
      <c r="L5422" s="162">
        <f t="shared" si="758"/>
        <v>0</v>
      </c>
      <c r="M5422" s="162" t="str" cm="1">
        <f t="array" ref="M5422">IF(ISERROR(INDEX('Non Compliance input'!$I$5:$I$156,MATCH(1,(A5422='Non Compliance input'!$A$5:$A$156)*(E5422&gt;='Non Compliance input'!$D$5:$D$156)*(F5422&lt;='Non Compliance input'!$E$5:$E$156)*('Non Compliance input'!$I$5:$I$156="Yes"),0))
),"","Yes")</f>
        <v/>
      </c>
      <c r="N5422" s="149" t="str">
        <f>IF(VLOOKUP($A5422,HourEndingOutage!$B$3:$F$746,5,0)="Outage","Outage","")</f>
        <v/>
      </c>
      <c r="O5422" s="18">
        <f t="shared" si="759"/>
        <v>0</v>
      </c>
      <c r="P5422" s="18" t="str">
        <f t="shared" si="760"/>
        <v/>
      </c>
      <c r="Q5422" s="18">
        <f t="shared" si="761"/>
        <v>0</v>
      </c>
      <c r="R5422" s="118"/>
    </row>
    <row r="5423" spans="1:18" x14ac:dyDescent="0.25">
      <c r="A5423" s="25">
        <f t="shared" si="762"/>
        <v>603</v>
      </c>
      <c r="B5423" s="23">
        <f t="shared" si="763"/>
        <v>44587</v>
      </c>
      <c r="C5423" s="24">
        <v>3</v>
      </c>
      <c r="D5423" s="54" t="str">
        <f t="shared" si="755"/>
        <v>ASET</v>
      </c>
      <c r="E5423" s="178"/>
      <c r="F5423" s="179"/>
      <c r="G5423" s="177"/>
      <c r="H5423" s="177"/>
      <c r="I5423" s="169">
        <f t="shared" si="756"/>
        <v>0</v>
      </c>
      <c r="J5423" s="149" t="str" cm="1">
        <f t="array" ref="J5423">IF(ISERROR(INDEX('Non Compliance input'!$H$5:$H$156,MATCH(1,(A5423='Non Compliance input'!$A$5:$A$156)*(F5423&gt;='Non Compliance input'!$D$5:$D$156)*(E5423&lt;'Non Compliance input'!$E$5:$E$156)*('Non Compliance input'!$H$5:$H$156="Yes"),0))
),"","Yes")</f>
        <v/>
      </c>
      <c r="K5423" s="149">
        <f t="shared" si="757"/>
        <v>0</v>
      </c>
      <c r="L5423" s="162">
        <f t="shared" si="758"/>
        <v>0</v>
      </c>
      <c r="M5423" s="162" t="str" cm="1">
        <f t="array" ref="M5423">IF(ISERROR(INDEX('Non Compliance input'!$I$5:$I$156,MATCH(1,(A5423='Non Compliance input'!$A$5:$A$156)*(E5423&gt;='Non Compliance input'!$D$5:$D$156)*(F5423&lt;='Non Compliance input'!$E$5:$E$156)*('Non Compliance input'!$I$5:$I$156="Yes"),0))
),"","Yes")</f>
        <v/>
      </c>
      <c r="N5423" s="149" t="str">
        <f>IF(VLOOKUP($A5423,HourEndingOutage!$B$3:$F$746,5,0)="Outage","Outage","")</f>
        <v/>
      </c>
      <c r="O5423" s="18">
        <f t="shared" si="759"/>
        <v>0</v>
      </c>
      <c r="P5423" s="18" t="str">
        <f t="shared" si="760"/>
        <v/>
      </c>
      <c r="Q5423" s="18">
        <f t="shared" si="761"/>
        <v>0</v>
      </c>
      <c r="R5423" s="118"/>
    </row>
    <row r="5424" spans="1:18" x14ac:dyDescent="0.25">
      <c r="A5424" s="25">
        <f t="shared" si="762"/>
        <v>603</v>
      </c>
      <c r="B5424" s="23">
        <f t="shared" si="763"/>
        <v>44587</v>
      </c>
      <c r="C5424" s="24">
        <v>3</v>
      </c>
      <c r="D5424" s="54" t="str">
        <f t="shared" si="755"/>
        <v>ASET</v>
      </c>
      <c r="E5424" s="178"/>
      <c r="F5424" s="179"/>
      <c r="G5424" s="177"/>
      <c r="H5424" s="177"/>
      <c r="I5424" s="169">
        <f t="shared" si="756"/>
        <v>0</v>
      </c>
      <c r="J5424" s="149" t="str" cm="1">
        <f t="array" ref="J5424">IF(ISERROR(INDEX('Non Compliance input'!$H$5:$H$156,MATCH(1,(A5424='Non Compliance input'!$A$5:$A$156)*(F5424&gt;='Non Compliance input'!$D$5:$D$156)*(E5424&lt;'Non Compliance input'!$E$5:$E$156)*('Non Compliance input'!$H$5:$H$156="Yes"),0))
),"","Yes")</f>
        <v/>
      </c>
      <c r="K5424" s="149">
        <f t="shared" si="757"/>
        <v>0</v>
      </c>
      <c r="L5424" s="162">
        <f t="shared" si="758"/>
        <v>0</v>
      </c>
      <c r="M5424" s="162" t="str" cm="1">
        <f t="array" ref="M5424">IF(ISERROR(INDEX('Non Compliance input'!$I$5:$I$156,MATCH(1,(A5424='Non Compliance input'!$A$5:$A$156)*(E5424&gt;='Non Compliance input'!$D$5:$D$156)*(F5424&lt;='Non Compliance input'!$E$5:$E$156)*('Non Compliance input'!$I$5:$I$156="Yes"),0))
),"","Yes")</f>
        <v/>
      </c>
      <c r="N5424" s="149" t="str">
        <f>IF(VLOOKUP($A5424,HourEndingOutage!$B$3:$F$746,5,0)="Outage","Outage","")</f>
        <v/>
      </c>
      <c r="O5424" s="18">
        <f t="shared" si="759"/>
        <v>0</v>
      </c>
      <c r="P5424" s="18" t="str">
        <f t="shared" si="760"/>
        <v/>
      </c>
      <c r="Q5424" s="18">
        <f t="shared" si="761"/>
        <v>0</v>
      </c>
      <c r="R5424" s="118"/>
    </row>
    <row r="5425" spans="1:18" x14ac:dyDescent="0.25">
      <c r="A5425" s="25">
        <f t="shared" si="762"/>
        <v>603</v>
      </c>
      <c r="B5425" s="23">
        <f t="shared" si="763"/>
        <v>44587</v>
      </c>
      <c r="C5425" s="24">
        <v>3</v>
      </c>
      <c r="D5425" s="54" t="str">
        <f t="shared" si="755"/>
        <v>ASET</v>
      </c>
      <c r="E5425" s="178"/>
      <c r="F5425" s="179"/>
      <c r="G5425" s="177"/>
      <c r="H5425" s="177"/>
      <c r="I5425" s="169">
        <f t="shared" si="756"/>
        <v>0</v>
      </c>
      <c r="J5425" s="149" t="str" cm="1">
        <f t="array" ref="J5425">IF(ISERROR(INDEX('Non Compliance input'!$H$5:$H$156,MATCH(1,(A5425='Non Compliance input'!$A$5:$A$156)*(F5425&gt;='Non Compliance input'!$D$5:$D$156)*(E5425&lt;'Non Compliance input'!$E$5:$E$156)*('Non Compliance input'!$H$5:$H$156="Yes"),0))
),"","Yes")</f>
        <v/>
      </c>
      <c r="K5425" s="149">
        <f t="shared" si="757"/>
        <v>0</v>
      </c>
      <c r="L5425" s="162">
        <f t="shared" si="758"/>
        <v>0</v>
      </c>
      <c r="M5425" s="162" t="str" cm="1">
        <f t="array" ref="M5425">IF(ISERROR(INDEX('Non Compliance input'!$I$5:$I$156,MATCH(1,(A5425='Non Compliance input'!$A$5:$A$156)*(E5425&gt;='Non Compliance input'!$D$5:$D$156)*(F5425&lt;='Non Compliance input'!$E$5:$E$156)*('Non Compliance input'!$I$5:$I$156="Yes"),0))
),"","Yes")</f>
        <v/>
      </c>
      <c r="N5425" s="149" t="str">
        <f>IF(VLOOKUP($A5425,HourEndingOutage!$B$3:$F$746,5,0)="Outage","Outage","")</f>
        <v/>
      </c>
      <c r="O5425" s="18">
        <f t="shared" si="759"/>
        <v>0</v>
      </c>
      <c r="P5425" s="18" t="str">
        <f t="shared" si="760"/>
        <v/>
      </c>
      <c r="Q5425" s="18">
        <f t="shared" si="761"/>
        <v>0</v>
      </c>
      <c r="R5425" s="118"/>
    </row>
    <row r="5426" spans="1:18" x14ac:dyDescent="0.25">
      <c r="A5426" s="25">
        <f t="shared" si="762"/>
        <v>603</v>
      </c>
      <c r="B5426" s="23">
        <f t="shared" si="763"/>
        <v>44587</v>
      </c>
      <c r="C5426" s="24">
        <v>3</v>
      </c>
      <c r="D5426" s="54" t="str">
        <f t="shared" si="755"/>
        <v>ASET</v>
      </c>
      <c r="E5426" s="178"/>
      <c r="F5426" s="179"/>
      <c r="G5426" s="177"/>
      <c r="H5426" s="177"/>
      <c r="I5426" s="169">
        <f t="shared" si="756"/>
        <v>0</v>
      </c>
      <c r="J5426" s="149" t="str" cm="1">
        <f t="array" ref="J5426">IF(ISERROR(INDEX('Non Compliance input'!$H$5:$H$156,MATCH(1,(A5426='Non Compliance input'!$A$5:$A$156)*(F5426&gt;='Non Compliance input'!$D$5:$D$156)*(E5426&lt;'Non Compliance input'!$E$5:$E$156)*('Non Compliance input'!$H$5:$H$156="Yes"),0))
),"","Yes")</f>
        <v/>
      </c>
      <c r="K5426" s="149">
        <f t="shared" si="757"/>
        <v>0</v>
      </c>
      <c r="L5426" s="162">
        <f t="shared" si="758"/>
        <v>0</v>
      </c>
      <c r="M5426" s="162" t="str" cm="1">
        <f t="array" ref="M5426">IF(ISERROR(INDEX('Non Compliance input'!$I$5:$I$156,MATCH(1,(A5426='Non Compliance input'!$A$5:$A$156)*(E5426&gt;='Non Compliance input'!$D$5:$D$156)*(F5426&lt;='Non Compliance input'!$E$5:$E$156)*('Non Compliance input'!$I$5:$I$156="Yes"),0))
),"","Yes")</f>
        <v/>
      </c>
      <c r="N5426" s="149" t="str">
        <f>IF(VLOOKUP($A5426,HourEndingOutage!$B$3:$F$746,5,0)="Outage","Outage","")</f>
        <v/>
      </c>
      <c r="O5426" s="18">
        <f t="shared" si="759"/>
        <v>0</v>
      </c>
      <c r="P5426" s="18" t="str">
        <f t="shared" si="760"/>
        <v/>
      </c>
      <c r="Q5426" s="18">
        <f t="shared" si="761"/>
        <v>0</v>
      </c>
      <c r="R5426" s="118"/>
    </row>
    <row r="5427" spans="1:18" x14ac:dyDescent="0.25">
      <c r="A5427" s="25">
        <f t="shared" si="762"/>
        <v>603</v>
      </c>
      <c r="B5427" s="23">
        <f t="shared" si="763"/>
        <v>44587</v>
      </c>
      <c r="C5427" s="24">
        <v>3</v>
      </c>
      <c r="D5427" s="54" t="str">
        <f t="shared" si="755"/>
        <v>ASET</v>
      </c>
      <c r="E5427" s="178"/>
      <c r="F5427" s="179"/>
      <c r="G5427" s="177"/>
      <c r="H5427" s="177"/>
      <c r="I5427" s="169">
        <f t="shared" si="756"/>
        <v>0</v>
      </c>
      <c r="J5427" s="149" t="str" cm="1">
        <f t="array" ref="J5427">IF(ISERROR(INDEX('Non Compliance input'!$H$5:$H$156,MATCH(1,(A5427='Non Compliance input'!$A$5:$A$156)*(F5427&gt;='Non Compliance input'!$D$5:$D$156)*(E5427&lt;'Non Compliance input'!$E$5:$E$156)*('Non Compliance input'!$H$5:$H$156="Yes"),0))
),"","Yes")</f>
        <v/>
      </c>
      <c r="K5427" s="149">
        <f t="shared" si="757"/>
        <v>0</v>
      </c>
      <c r="L5427" s="162">
        <f t="shared" si="758"/>
        <v>0</v>
      </c>
      <c r="M5427" s="162" t="str" cm="1">
        <f t="array" ref="M5427">IF(ISERROR(INDEX('Non Compliance input'!$I$5:$I$156,MATCH(1,(A5427='Non Compliance input'!$A$5:$A$156)*(E5427&gt;='Non Compliance input'!$D$5:$D$156)*(F5427&lt;='Non Compliance input'!$E$5:$E$156)*('Non Compliance input'!$I$5:$I$156="Yes"),0))
),"","Yes")</f>
        <v/>
      </c>
      <c r="N5427" s="149" t="str">
        <f>IF(VLOOKUP($A5427,HourEndingOutage!$B$3:$F$746,5,0)="Outage","Outage","")</f>
        <v/>
      </c>
      <c r="O5427" s="18">
        <f t="shared" si="759"/>
        <v>0</v>
      </c>
      <c r="P5427" s="18" t="str">
        <f t="shared" si="760"/>
        <v/>
      </c>
      <c r="Q5427" s="18">
        <f t="shared" si="761"/>
        <v>0</v>
      </c>
      <c r="R5427" s="118"/>
    </row>
    <row r="5428" spans="1:18" x14ac:dyDescent="0.25">
      <c r="A5428" s="25">
        <f t="shared" si="762"/>
        <v>603</v>
      </c>
      <c r="B5428" s="23">
        <f t="shared" si="763"/>
        <v>44587</v>
      </c>
      <c r="C5428" s="24">
        <v>3</v>
      </c>
      <c r="D5428" s="54" t="str">
        <f t="shared" si="755"/>
        <v>ASET</v>
      </c>
      <c r="E5428" s="178"/>
      <c r="F5428" s="179"/>
      <c r="G5428" s="177"/>
      <c r="H5428" s="177"/>
      <c r="I5428" s="169">
        <f t="shared" si="756"/>
        <v>0</v>
      </c>
      <c r="J5428" s="149" t="str" cm="1">
        <f t="array" ref="J5428">IF(ISERROR(INDEX('Non Compliance input'!$H$5:$H$156,MATCH(1,(A5428='Non Compliance input'!$A$5:$A$156)*(F5428&gt;='Non Compliance input'!$D$5:$D$156)*(E5428&lt;'Non Compliance input'!$E$5:$E$156)*('Non Compliance input'!$H$5:$H$156="Yes"),0))
),"","Yes")</f>
        <v/>
      </c>
      <c r="K5428" s="149">
        <f t="shared" si="757"/>
        <v>0</v>
      </c>
      <c r="L5428" s="162">
        <f t="shared" si="758"/>
        <v>0</v>
      </c>
      <c r="M5428" s="162" t="str" cm="1">
        <f t="array" ref="M5428">IF(ISERROR(INDEX('Non Compliance input'!$I$5:$I$156,MATCH(1,(A5428='Non Compliance input'!$A$5:$A$156)*(E5428&gt;='Non Compliance input'!$D$5:$D$156)*(F5428&lt;='Non Compliance input'!$E$5:$E$156)*('Non Compliance input'!$I$5:$I$156="Yes"),0))
),"","Yes")</f>
        <v/>
      </c>
      <c r="N5428" s="149" t="str">
        <f>IF(VLOOKUP($A5428,HourEndingOutage!$B$3:$F$746,5,0)="Outage","Outage","")</f>
        <v/>
      </c>
      <c r="O5428" s="18">
        <f t="shared" si="759"/>
        <v>0</v>
      </c>
      <c r="P5428" s="18" t="str">
        <f t="shared" si="760"/>
        <v/>
      </c>
      <c r="Q5428" s="18">
        <f t="shared" si="761"/>
        <v>0</v>
      </c>
      <c r="R5428" s="118"/>
    </row>
    <row r="5429" spans="1:18" x14ac:dyDescent="0.25">
      <c r="A5429" s="25">
        <f t="shared" si="762"/>
        <v>603</v>
      </c>
      <c r="B5429" s="23">
        <f t="shared" si="763"/>
        <v>44587</v>
      </c>
      <c r="C5429" s="24">
        <v>3</v>
      </c>
      <c r="D5429" s="54" t="str">
        <f t="shared" si="755"/>
        <v>ASET</v>
      </c>
      <c r="E5429" s="178"/>
      <c r="F5429" s="179"/>
      <c r="G5429" s="177"/>
      <c r="H5429" s="177"/>
      <c r="I5429" s="169">
        <f t="shared" si="756"/>
        <v>0</v>
      </c>
      <c r="J5429" s="149" t="str" cm="1">
        <f t="array" ref="J5429">IF(ISERROR(INDEX('Non Compliance input'!$H$5:$H$156,MATCH(1,(A5429='Non Compliance input'!$A$5:$A$156)*(F5429&gt;='Non Compliance input'!$D$5:$D$156)*(E5429&lt;'Non Compliance input'!$E$5:$E$156)*('Non Compliance input'!$H$5:$H$156="Yes"),0))
),"","Yes")</f>
        <v/>
      </c>
      <c r="K5429" s="149">
        <f t="shared" si="757"/>
        <v>0</v>
      </c>
      <c r="L5429" s="162">
        <f t="shared" si="758"/>
        <v>0</v>
      </c>
      <c r="M5429" s="162" t="str" cm="1">
        <f t="array" ref="M5429">IF(ISERROR(INDEX('Non Compliance input'!$I$5:$I$156,MATCH(1,(A5429='Non Compliance input'!$A$5:$A$156)*(E5429&gt;='Non Compliance input'!$D$5:$D$156)*(F5429&lt;='Non Compliance input'!$E$5:$E$156)*('Non Compliance input'!$I$5:$I$156="Yes"),0))
),"","Yes")</f>
        <v/>
      </c>
      <c r="N5429" s="149" t="str">
        <f>IF(VLOOKUP($A5429,HourEndingOutage!$B$3:$F$746,5,0)="Outage","Outage","")</f>
        <v/>
      </c>
      <c r="O5429" s="18">
        <f t="shared" si="759"/>
        <v>0</v>
      </c>
      <c r="P5429" s="18" t="str">
        <f t="shared" si="760"/>
        <v/>
      </c>
      <c r="Q5429" s="18">
        <f t="shared" si="761"/>
        <v>0</v>
      </c>
      <c r="R5429" s="118"/>
    </row>
    <row r="5430" spans="1:18" x14ac:dyDescent="0.25">
      <c r="A5430" s="25">
        <f t="shared" si="762"/>
        <v>604</v>
      </c>
      <c r="B5430" s="23">
        <f t="shared" si="763"/>
        <v>44587</v>
      </c>
      <c r="C5430" s="24">
        <v>4</v>
      </c>
      <c r="D5430" s="54" t="str">
        <f t="shared" si="755"/>
        <v>ASET</v>
      </c>
      <c r="E5430" s="178"/>
      <c r="F5430" s="179"/>
      <c r="G5430" s="177"/>
      <c r="H5430" s="177"/>
      <c r="I5430" s="169">
        <f t="shared" si="756"/>
        <v>0</v>
      </c>
      <c r="J5430" s="149" t="str" cm="1">
        <f t="array" ref="J5430">IF(ISERROR(INDEX('Non Compliance input'!$H$5:$H$156,MATCH(1,(A5430='Non Compliance input'!$A$5:$A$156)*(F5430&gt;='Non Compliance input'!$D$5:$D$156)*(E5430&lt;'Non Compliance input'!$E$5:$E$156)*('Non Compliance input'!$H$5:$H$156="Yes"),0))
),"","Yes")</f>
        <v/>
      </c>
      <c r="K5430" s="149">
        <f t="shared" si="757"/>
        <v>0</v>
      </c>
      <c r="L5430" s="162">
        <f t="shared" si="758"/>
        <v>0</v>
      </c>
      <c r="M5430" s="162" t="str" cm="1">
        <f t="array" ref="M5430">IF(ISERROR(INDEX('Non Compliance input'!$I$5:$I$156,MATCH(1,(A5430='Non Compliance input'!$A$5:$A$156)*(E5430&gt;='Non Compliance input'!$D$5:$D$156)*(F5430&lt;='Non Compliance input'!$E$5:$E$156)*('Non Compliance input'!$I$5:$I$156="Yes"),0))
),"","Yes")</f>
        <v/>
      </c>
      <c r="N5430" s="149" t="str">
        <f>IF(VLOOKUP($A5430,HourEndingOutage!$B$3:$F$746,5,0)="Outage","Outage","")</f>
        <v/>
      </c>
      <c r="O5430" s="18">
        <f t="shared" si="759"/>
        <v>0</v>
      </c>
      <c r="P5430" s="18" t="str">
        <f t="shared" si="760"/>
        <v/>
      </c>
      <c r="Q5430" s="18">
        <f t="shared" si="761"/>
        <v>0</v>
      </c>
      <c r="R5430" s="118"/>
    </row>
    <row r="5431" spans="1:18" x14ac:dyDescent="0.25">
      <c r="A5431" s="25">
        <f t="shared" si="762"/>
        <v>604</v>
      </c>
      <c r="B5431" s="23">
        <f t="shared" si="763"/>
        <v>44587</v>
      </c>
      <c r="C5431" s="24">
        <v>4</v>
      </c>
      <c r="D5431" s="54" t="str">
        <f t="shared" si="755"/>
        <v>ASET</v>
      </c>
      <c r="E5431" s="178"/>
      <c r="F5431" s="179"/>
      <c r="G5431" s="177"/>
      <c r="H5431" s="177"/>
      <c r="I5431" s="169">
        <f t="shared" si="756"/>
        <v>0</v>
      </c>
      <c r="J5431" s="149" t="str" cm="1">
        <f t="array" ref="J5431">IF(ISERROR(INDEX('Non Compliance input'!$H$5:$H$156,MATCH(1,(A5431='Non Compliance input'!$A$5:$A$156)*(F5431&gt;='Non Compliance input'!$D$5:$D$156)*(E5431&lt;'Non Compliance input'!$E$5:$E$156)*('Non Compliance input'!$H$5:$H$156="Yes"),0))
),"","Yes")</f>
        <v/>
      </c>
      <c r="K5431" s="149">
        <f t="shared" si="757"/>
        <v>0</v>
      </c>
      <c r="L5431" s="162">
        <f t="shared" si="758"/>
        <v>0</v>
      </c>
      <c r="M5431" s="162" t="str" cm="1">
        <f t="array" ref="M5431">IF(ISERROR(INDEX('Non Compliance input'!$I$5:$I$156,MATCH(1,(A5431='Non Compliance input'!$A$5:$A$156)*(E5431&gt;='Non Compliance input'!$D$5:$D$156)*(F5431&lt;='Non Compliance input'!$E$5:$E$156)*('Non Compliance input'!$I$5:$I$156="Yes"),0))
),"","Yes")</f>
        <v/>
      </c>
      <c r="N5431" s="149" t="str">
        <f>IF(VLOOKUP($A5431,HourEndingOutage!$B$3:$F$746,5,0)="Outage","Outage","")</f>
        <v/>
      </c>
      <c r="O5431" s="18">
        <f t="shared" si="759"/>
        <v>0</v>
      </c>
      <c r="P5431" s="18" t="str">
        <f t="shared" si="760"/>
        <v/>
      </c>
      <c r="Q5431" s="18">
        <f t="shared" si="761"/>
        <v>0</v>
      </c>
      <c r="R5431" s="118"/>
    </row>
    <row r="5432" spans="1:18" x14ac:dyDescent="0.25">
      <c r="A5432" s="25">
        <f t="shared" si="762"/>
        <v>604</v>
      </c>
      <c r="B5432" s="23">
        <f t="shared" si="763"/>
        <v>44587</v>
      </c>
      <c r="C5432" s="24">
        <v>4</v>
      </c>
      <c r="D5432" s="54" t="str">
        <f t="shared" si="755"/>
        <v>ASET</v>
      </c>
      <c r="E5432" s="178"/>
      <c r="F5432" s="179"/>
      <c r="G5432" s="177"/>
      <c r="H5432" s="177"/>
      <c r="I5432" s="169">
        <f t="shared" si="756"/>
        <v>0</v>
      </c>
      <c r="J5432" s="149" t="str" cm="1">
        <f t="array" ref="J5432">IF(ISERROR(INDEX('Non Compliance input'!$H$5:$H$156,MATCH(1,(A5432='Non Compliance input'!$A$5:$A$156)*(F5432&gt;='Non Compliance input'!$D$5:$D$156)*(E5432&lt;'Non Compliance input'!$E$5:$E$156)*('Non Compliance input'!$H$5:$H$156="Yes"),0))
),"","Yes")</f>
        <v/>
      </c>
      <c r="K5432" s="149">
        <f t="shared" si="757"/>
        <v>0</v>
      </c>
      <c r="L5432" s="162">
        <f t="shared" si="758"/>
        <v>0</v>
      </c>
      <c r="M5432" s="162" t="str" cm="1">
        <f t="array" ref="M5432">IF(ISERROR(INDEX('Non Compliance input'!$I$5:$I$156,MATCH(1,(A5432='Non Compliance input'!$A$5:$A$156)*(E5432&gt;='Non Compliance input'!$D$5:$D$156)*(F5432&lt;='Non Compliance input'!$E$5:$E$156)*('Non Compliance input'!$I$5:$I$156="Yes"),0))
),"","Yes")</f>
        <v/>
      </c>
      <c r="N5432" s="149" t="str">
        <f>IF(VLOOKUP($A5432,HourEndingOutage!$B$3:$F$746,5,0)="Outage","Outage","")</f>
        <v/>
      </c>
      <c r="O5432" s="18">
        <f t="shared" si="759"/>
        <v>0</v>
      </c>
      <c r="P5432" s="18" t="str">
        <f t="shared" si="760"/>
        <v/>
      </c>
      <c r="Q5432" s="18">
        <f t="shared" si="761"/>
        <v>0</v>
      </c>
      <c r="R5432" s="118"/>
    </row>
    <row r="5433" spans="1:18" x14ac:dyDescent="0.25">
      <c r="A5433" s="25">
        <f t="shared" si="762"/>
        <v>604</v>
      </c>
      <c r="B5433" s="23">
        <f t="shared" si="763"/>
        <v>44587</v>
      </c>
      <c r="C5433" s="24">
        <v>4</v>
      </c>
      <c r="D5433" s="54" t="str">
        <f t="shared" si="755"/>
        <v>ASET</v>
      </c>
      <c r="E5433" s="178"/>
      <c r="F5433" s="179"/>
      <c r="G5433" s="177"/>
      <c r="H5433" s="177"/>
      <c r="I5433" s="169">
        <f t="shared" si="756"/>
        <v>0</v>
      </c>
      <c r="J5433" s="149" t="str" cm="1">
        <f t="array" ref="J5433">IF(ISERROR(INDEX('Non Compliance input'!$H$5:$H$156,MATCH(1,(A5433='Non Compliance input'!$A$5:$A$156)*(F5433&gt;='Non Compliance input'!$D$5:$D$156)*(E5433&lt;'Non Compliance input'!$E$5:$E$156)*('Non Compliance input'!$H$5:$H$156="Yes"),0))
),"","Yes")</f>
        <v/>
      </c>
      <c r="K5433" s="149">
        <f t="shared" si="757"/>
        <v>0</v>
      </c>
      <c r="L5433" s="162">
        <f t="shared" si="758"/>
        <v>0</v>
      </c>
      <c r="M5433" s="162" t="str" cm="1">
        <f t="array" ref="M5433">IF(ISERROR(INDEX('Non Compliance input'!$I$5:$I$156,MATCH(1,(A5433='Non Compliance input'!$A$5:$A$156)*(E5433&gt;='Non Compliance input'!$D$5:$D$156)*(F5433&lt;='Non Compliance input'!$E$5:$E$156)*('Non Compliance input'!$I$5:$I$156="Yes"),0))
),"","Yes")</f>
        <v/>
      </c>
      <c r="N5433" s="149" t="str">
        <f>IF(VLOOKUP($A5433,HourEndingOutage!$B$3:$F$746,5,0)="Outage","Outage","")</f>
        <v/>
      </c>
      <c r="O5433" s="18">
        <f t="shared" si="759"/>
        <v>0</v>
      </c>
      <c r="P5433" s="18" t="str">
        <f t="shared" si="760"/>
        <v/>
      </c>
      <c r="Q5433" s="18">
        <f t="shared" si="761"/>
        <v>0</v>
      </c>
      <c r="R5433" s="118"/>
    </row>
    <row r="5434" spans="1:18" x14ac:dyDescent="0.25">
      <c r="A5434" s="25">
        <f t="shared" si="762"/>
        <v>604</v>
      </c>
      <c r="B5434" s="23">
        <f t="shared" si="763"/>
        <v>44587</v>
      </c>
      <c r="C5434" s="24">
        <v>4</v>
      </c>
      <c r="D5434" s="54" t="str">
        <f t="shared" si="755"/>
        <v>ASET</v>
      </c>
      <c r="E5434" s="178"/>
      <c r="F5434" s="179"/>
      <c r="G5434" s="177"/>
      <c r="H5434" s="177"/>
      <c r="I5434" s="169">
        <f t="shared" si="756"/>
        <v>0</v>
      </c>
      <c r="J5434" s="149" t="str" cm="1">
        <f t="array" ref="J5434">IF(ISERROR(INDEX('Non Compliance input'!$H$5:$H$156,MATCH(1,(A5434='Non Compliance input'!$A$5:$A$156)*(F5434&gt;='Non Compliance input'!$D$5:$D$156)*(E5434&lt;'Non Compliance input'!$E$5:$E$156)*('Non Compliance input'!$H$5:$H$156="Yes"),0))
),"","Yes")</f>
        <v/>
      </c>
      <c r="K5434" s="149">
        <f t="shared" si="757"/>
        <v>0</v>
      </c>
      <c r="L5434" s="162">
        <f t="shared" si="758"/>
        <v>0</v>
      </c>
      <c r="M5434" s="162" t="str" cm="1">
        <f t="array" ref="M5434">IF(ISERROR(INDEX('Non Compliance input'!$I$5:$I$156,MATCH(1,(A5434='Non Compliance input'!$A$5:$A$156)*(E5434&gt;='Non Compliance input'!$D$5:$D$156)*(F5434&lt;='Non Compliance input'!$E$5:$E$156)*('Non Compliance input'!$I$5:$I$156="Yes"),0))
),"","Yes")</f>
        <v/>
      </c>
      <c r="N5434" s="149" t="str">
        <f>IF(VLOOKUP($A5434,HourEndingOutage!$B$3:$F$746,5,0)="Outage","Outage","")</f>
        <v/>
      </c>
      <c r="O5434" s="18">
        <f t="shared" si="759"/>
        <v>0</v>
      </c>
      <c r="P5434" s="18" t="str">
        <f t="shared" si="760"/>
        <v/>
      </c>
      <c r="Q5434" s="18">
        <f t="shared" si="761"/>
        <v>0</v>
      </c>
      <c r="R5434" s="118"/>
    </row>
    <row r="5435" spans="1:18" x14ac:dyDescent="0.25">
      <c r="A5435" s="25">
        <f t="shared" si="762"/>
        <v>604</v>
      </c>
      <c r="B5435" s="23">
        <f t="shared" si="763"/>
        <v>44587</v>
      </c>
      <c r="C5435" s="24">
        <v>4</v>
      </c>
      <c r="D5435" s="54" t="str">
        <f t="shared" si="755"/>
        <v>ASET</v>
      </c>
      <c r="E5435" s="178"/>
      <c r="F5435" s="179"/>
      <c r="G5435" s="177"/>
      <c r="H5435" s="177"/>
      <c r="I5435" s="169">
        <f t="shared" si="756"/>
        <v>0</v>
      </c>
      <c r="J5435" s="149" t="str" cm="1">
        <f t="array" ref="J5435">IF(ISERROR(INDEX('Non Compliance input'!$H$5:$H$156,MATCH(1,(A5435='Non Compliance input'!$A$5:$A$156)*(F5435&gt;='Non Compliance input'!$D$5:$D$156)*(E5435&lt;'Non Compliance input'!$E$5:$E$156)*('Non Compliance input'!$H$5:$H$156="Yes"),0))
),"","Yes")</f>
        <v/>
      </c>
      <c r="K5435" s="149">
        <f t="shared" si="757"/>
        <v>0</v>
      </c>
      <c r="L5435" s="162">
        <f t="shared" si="758"/>
        <v>0</v>
      </c>
      <c r="M5435" s="162" t="str" cm="1">
        <f t="array" ref="M5435">IF(ISERROR(INDEX('Non Compliance input'!$I$5:$I$156,MATCH(1,(A5435='Non Compliance input'!$A$5:$A$156)*(E5435&gt;='Non Compliance input'!$D$5:$D$156)*(F5435&lt;='Non Compliance input'!$E$5:$E$156)*('Non Compliance input'!$I$5:$I$156="Yes"),0))
),"","Yes")</f>
        <v/>
      </c>
      <c r="N5435" s="149" t="str">
        <f>IF(VLOOKUP($A5435,HourEndingOutage!$B$3:$F$746,5,0)="Outage","Outage","")</f>
        <v/>
      </c>
      <c r="O5435" s="18">
        <f t="shared" si="759"/>
        <v>0</v>
      </c>
      <c r="P5435" s="18" t="str">
        <f t="shared" si="760"/>
        <v/>
      </c>
      <c r="Q5435" s="18">
        <f t="shared" si="761"/>
        <v>0</v>
      </c>
      <c r="R5435" s="118"/>
    </row>
    <row r="5436" spans="1:18" x14ac:dyDescent="0.25">
      <c r="A5436" s="25">
        <f t="shared" si="762"/>
        <v>604</v>
      </c>
      <c r="B5436" s="23">
        <f t="shared" si="763"/>
        <v>44587</v>
      </c>
      <c r="C5436" s="24">
        <v>4</v>
      </c>
      <c r="D5436" s="54" t="str">
        <f t="shared" si="755"/>
        <v>ASET</v>
      </c>
      <c r="E5436" s="178"/>
      <c r="F5436" s="179"/>
      <c r="G5436" s="177"/>
      <c r="H5436" s="177"/>
      <c r="I5436" s="169">
        <f t="shared" si="756"/>
        <v>0</v>
      </c>
      <c r="J5436" s="149" t="str" cm="1">
        <f t="array" ref="J5436">IF(ISERROR(INDEX('Non Compliance input'!$H$5:$H$156,MATCH(1,(A5436='Non Compliance input'!$A$5:$A$156)*(F5436&gt;='Non Compliance input'!$D$5:$D$156)*(E5436&lt;'Non Compliance input'!$E$5:$E$156)*('Non Compliance input'!$H$5:$H$156="Yes"),0))
),"","Yes")</f>
        <v/>
      </c>
      <c r="K5436" s="149">
        <f t="shared" si="757"/>
        <v>0</v>
      </c>
      <c r="L5436" s="162">
        <f t="shared" si="758"/>
        <v>0</v>
      </c>
      <c r="M5436" s="162" t="str" cm="1">
        <f t="array" ref="M5436">IF(ISERROR(INDEX('Non Compliance input'!$I$5:$I$156,MATCH(1,(A5436='Non Compliance input'!$A$5:$A$156)*(E5436&gt;='Non Compliance input'!$D$5:$D$156)*(F5436&lt;='Non Compliance input'!$E$5:$E$156)*('Non Compliance input'!$I$5:$I$156="Yes"),0))
),"","Yes")</f>
        <v/>
      </c>
      <c r="N5436" s="149" t="str">
        <f>IF(VLOOKUP($A5436,HourEndingOutage!$B$3:$F$746,5,0)="Outage","Outage","")</f>
        <v/>
      </c>
      <c r="O5436" s="18">
        <f t="shared" si="759"/>
        <v>0</v>
      </c>
      <c r="P5436" s="18" t="str">
        <f t="shared" si="760"/>
        <v/>
      </c>
      <c r="Q5436" s="18">
        <f t="shared" si="761"/>
        <v>0</v>
      </c>
      <c r="R5436" s="118"/>
    </row>
    <row r="5437" spans="1:18" x14ac:dyDescent="0.25">
      <c r="A5437" s="25">
        <f t="shared" si="762"/>
        <v>604</v>
      </c>
      <c r="B5437" s="23">
        <f t="shared" si="763"/>
        <v>44587</v>
      </c>
      <c r="C5437" s="24">
        <v>4</v>
      </c>
      <c r="D5437" s="54" t="str">
        <f t="shared" si="755"/>
        <v>ASET</v>
      </c>
      <c r="E5437" s="178"/>
      <c r="F5437" s="179"/>
      <c r="G5437" s="177"/>
      <c r="H5437" s="177"/>
      <c r="I5437" s="169">
        <f t="shared" si="756"/>
        <v>0</v>
      </c>
      <c r="J5437" s="149" t="str" cm="1">
        <f t="array" ref="J5437">IF(ISERROR(INDEX('Non Compliance input'!$H$5:$H$156,MATCH(1,(A5437='Non Compliance input'!$A$5:$A$156)*(F5437&gt;='Non Compliance input'!$D$5:$D$156)*(E5437&lt;'Non Compliance input'!$E$5:$E$156)*('Non Compliance input'!$H$5:$H$156="Yes"),0))
),"","Yes")</f>
        <v/>
      </c>
      <c r="K5437" s="149">
        <f t="shared" si="757"/>
        <v>0</v>
      </c>
      <c r="L5437" s="162">
        <f t="shared" si="758"/>
        <v>0</v>
      </c>
      <c r="M5437" s="162" t="str" cm="1">
        <f t="array" ref="M5437">IF(ISERROR(INDEX('Non Compliance input'!$I$5:$I$156,MATCH(1,(A5437='Non Compliance input'!$A$5:$A$156)*(E5437&gt;='Non Compliance input'!$D$5:$D$156)*(F5437&lt;='Non Compliance input'!$E$5:$E$156)*('Non Compliance input'!$I$5:$I$156="Yes"),0))
),"","Yes")</f>
        <v/>
      </c>
      <c r="N5437" s="149" t="str">
        <f>IF(VLOOKUP($A5437,HourEndingOutage!$B$3:$F$746,5,0)="Outage","Outage","")</f>
        <v/>
      </c>
      <c r="O5437" s="18">
        <f t="shared" si="759"/>
        <v>0</v>
      </c>
      <c r="P5437" s="18" t="str">
        <f t="shared" si="760"/>
        <v/>
      </c>
      <c r="Q5437" s="18">
        <f t="shared" si="761"/>
        <v>0</v>
      </c>
      <c r="R5437" s="118"/>
    </row>
    <row r="5438" spans="1:18" x14ac:dyDescent="0.25">
      <c r="A5438" s="25">
        <f t="shared" si="762"/>
        <v>604</v>
      </c>
      <c r="B5438" s="23">
        <f t="shared" si="763"/>
        <v>44587</v>
      </c>
      <c r="C5438" s="24">
        <v>4</v>
      </c>
      <c r="D5438" s="54" t="str">
        <f t="shared" si="755"/>
        <v>ASET</v>
      </c>
      <c r="E5438" s="178"/>
      <c r="F5438" s="179"/>
      <c r="G5438" s="177"/>
      <c r="H5438" s="177"/>
      <c r="I5438" s="169">
        <f t="shared" si="756"/>
        <v>0</v>
      </c>
      <c r="J5438" s="149" t="str" cm="1">
        <f t="array" ref="J5438">IF(ISERROR(INDEX('Non Compliance input'!$H$5:$H$156,MATCH(1,(A5438='Non Compliance input'!$A$5:$A$156)*(F5438&gt;='Non Compliance input'!$D$5:$D$156)*(E5438&lt;'Non Compliance input'!$E$5:$E$156)*('Non Compliance input'!$H$5:$H$156="Yes"),0))
),"","Yes")</f>
        <v/>
      </c>
      <c r="K5438" s="149">
        <f t="shared" si="757"/>
        <v>0</v>
      </c>
      <c r="L5438" s="162">
        <f t="shared" si="758"/>
        <v>0</v>
      </c>
      <c r="M5438" s="162" t="str" cm="1">
        <f t="array" ref="M5438">IF(ISERROR(INDEX('Non Compliance input'!$I$5:$I$156,MATCH(1,(A5438='Non Compliance input'!$A$5:$A$156)*(E5438&gt;='Non Compliance input'!$D$5:$D$156)*(F5438&lt;='Non Compliance input'!$E$5:$E$156)*('Non Compliance input'!$I$5:$I$156="Yes"),0))
),"","Yes")</f>
        <v/>
      </c>
      <c r="N5438" s="149" t="str">
        <f>IF(VLOOKUP($A5438,HourEndingOutage!$B$3:$F$746,5,0)="Outage","Outage","")</f>
        <v/>
      </c>
      <c r="O5438" s="18">
        <f t="shared" si="759"/>
        <v>0</v>
      </c>
      <c r="P5438" s="18" t="str">
        <f t="shared" si="760"/>
        <v/>
      </c>
      <c r="Q5438" s="18">
        <f t="shared" si="761"/>
        <v>0</v>
      </c>
      <c r="R5438" s="118"/>
    </row>
    <row r="5439" spans="1:18" x14ac:dyDescent="0.25">
      <c r="A5439" s="25">
        <f t="shared" si="762"/>
        <v>605</v>
      </c>
      <c r="B5439" s="23">
        <f t="shared" si="763"/>
        <v>44587</v>
      </c>
      <c r="C5439" s="24">
        <v>5</v>
      </c>
      <c r="D5439" s="54" t="str">
        <f t="shared" si="755"/>
        <v>ASET</v>
      </c>
      <c r="E5439" s="178"/>
      <c r="F5439" s="179"/>
      <c r="G5439" s="177"/>
      <c r="H5439" s="177"/>
      <c r="I5439" s="169">
        <f t="shared" si="756"/>
        <v>0</v>
      </c>
      <c r="J5439" s="149" t="str" cm="1">
        <f t="array" ref="J5439">IF(ISERROR(INDEX('Non Compliance input'!$H$5:$H$156,MATCH(1,(A5439='Non Compliance input'!$A$5:$A$156)*(F5439&gt;='Non Compliance input'!$D$5:$D$156)*(E5439&lt;'Non Compliance input'!$E$5:$E$156)*('Non Compliance input'!$H$5:$H$156="Yes"),0))
),"","Yes")</f>
        <v/>
      </c>
      <c r="K5439" s="149">
        <f t="shared" si="757"/>
        <v>0</v>
      </c>
      <c r="L5439" s="162">
        <f t="shared" si="758"/>
        <v>0</v>
      </c>
      <c r="M5439" s="162" t="str" cm="1">
        <f t="array" ref="M5439">IF(ISERROR(INDEX('Non Compliance input'!$I$5:$I$156,MATCH(1,(A5439='Non Compliance input'!$A$5:$A$156)*(E5439&gt;='Non Compliance input'!$D$5:$D$156)*(F5439&lt;='Non Compliance input'!$E$5:$E$156)*('Non Compliance input'!$I$5:$I$156="Yes"),0))
),"","Yes")</f>
        <v/>
      </c>
      <c r="N5439" s="149" t="str">
        <f>IF(VLOOKUP($A5439,HourEndingOutage!$B$3:$F$746,5,0)="Outage","Outage","")</f>
        <v/>
      </c>
      <c r="O5439" s="18">
        <f t="shared" si="759"/>
        <v>0</v>
      </c>
      <c r="P5439" s="18" t="str">
        <f t="shared" si="760"/>
        <v/>
      </c>
      <c r="Q5439" s="18">
        <f t="shared" si="761"/>
        <v>0</v>
      </c>
      <c r="R5439" s="118"/>
    </row>
    <row r="5440" spans="1:18" x14ac:dyDescent="0.25">
      <c r="A5440" s="25">
        <f t="shared" si="762"/>
        <v>605</v>
      </c>
      <c r="B5440" s="23">
        <f t="shared" si="763"/>
        <v>44587</v>
      </c>
      <c r="C5440" s="24">
        <v>5</v>
      </c>
      <c r="D5440" s="54" t="str">
        <f t="shared" si="755"/>
        <v>ASET</v>
      </c>
      <c r="E5440" s="178"/>
      <c r="F5440" s="179"/>
      <c r="G5440" s="177"/>
      <c r="H5440" s="177"/>
      <c r="I5440" s="169">
        <f t="shared" si="756"/>
        <v>0</v>
      </c>
      <c r="J5440" s="149" t="str" cm="1">
        <f t="array" ref="J5440">IF(ISERROR(INDEX('Non Compliance input'!$H$5:$H$156,MATCH(1,(A5440='Non Compliance input'!$A$5:$A$156)*(F5440&gt;='Non Compliance input'!$D$5:$D$156)*(E5440&lt;'Non Compliance input'!$E$5:$E$156)*('Non Compliance input'!$H$5:$H$156="Yes"),0))
),"","Yes")</f>
        <v/>
      </c>
      <c r="K5440" s="149">
        <f t="shared" si="757"/>
        <v>0</v>
      </c>
      <c r="L5440" s="162">
        <f t="shared" si="758"/>
        <v>0</v>
      </c>
      <c r="M5440" s="162" t="str" cm="1">
        <f t="array" ref="M5440">IF(ISERROR(INDEX('Non Compliance input'!$I$5:$I$156,MATCH(1,(A5440='Non Compliance input'!$A$5:$A$156)*(E5440&gt;='Non Compliance input'!$D$5:$D$156)*(F5440&lt;='Non Compliance input'!$E$5:$E$156)*('Non Compliance input'!$I$5:$I$156="Yes"),0))
),"","Yes")</f>
        <v/>
      </c>
      <c r="N5440" s="149" t="str">
        <f>IF(VLOOKUP($A5440,HourEndingOutage!$B$3:$F$746,5,0)="Outage","Outage","")</f>
        <v/>
      </c>
      <c r="O5440" s="18">
        <f t="shared" si="759"/>
        <v>0</v>
      </c>
      <c r="P5440" s="18" t="str">
        <f t="shared" si="760"/>
        <v/>
      </c>
      <c r="Q5440" s="18">
        <f t="shared" si="761"/>
        <v>0</v>
      </c>
      <c r="R5440" s="118"/>
    </row>
    <row r="5441" spans="1:18" x14ac:dyDescent="0.25">
      <c r="A5441" s="25">
        <f t="shared" si="762"/>
        <v>605</v>
      </c>
      <c r="B5441" s="23">
        <f t="shared" si="763"/>
        <v>44587</v>
      </c>
      <c r="C5441" s="24">
        <v>5</v>
      </c>
      <c r="D5441" s="54" t="str">
        <f t="shared" si="755"/>
        <v>ASET</v>
      </c>
      <c r="E5441" s="178"/>
      <c r="F5441" s="179"/>
      <c r="G5441" s="177"/>
      <c r="H5441" s="177"/>
      <c r="I5441" s="169">
        <f t="shared" si="756"/>
        <v>0</v>
      </c>
      <c r="J5441" s="149" t="str" cm="1">
        <f t="array" ref="J5441">IF(ISERROR(INDEX('Non Compliance input'!$H$5:$H$156,MATCH(1,(A5441='Non Compliance input'!$A$5:$A$156)*(F5441&gt;='Non Compliance input'!$D$5:$D$156)*(E5441&lt;'Non Compliance input'!$E$5:$E$156)*('Non Compliance input'!$H$5:$H$156="Yes"),0))
),"","Yes")</f>
        <v/>
      </c>
      <c r="K5441" s="149">
        <f t="shared" si="757"/>
        <v>0</v>
      </c>
      <c r="L5441" s="162">
        <f t="shared" si="758"/>
        <v>0</v>
      </c>
      <c r="M5441" s="162" t="str" cm="1">
        <f t="array" ref="M5441">IF(ISERROR(INDEX('Non Compliance input'!$I$5:$I$156,MATCH(1,(A5441='Non Compliance input'!$A$5:$A$156)*(E5441&gt;='Non Compliance input'!$D$5:$D$156)*(F5441&lt;='Non Compliance input'!$E$5:$E$156)*('Non Compliance input'!$I$5:$I$156="Yes"),0))
),"","Yes")</f>
        <v/>
      </c>
      <c r="N5441" s="149" t="str">
        <f>IF(VLOOKUP($A5441,HourEndingOutage!$B$3:$F$746,5,0)="Outage","Outage","")</f>
        <v/>
      </c>
      <c r="O5441" s="18">
        <f t="shared" si="759"/>
        <v>0</v>
      </c>
      <c r="P5441" s="18" t="str">
        <f t="shared" si="760"/>
        <v/>
      </c>
      <c r="Q5441" s="18">
        <f t="shared" si="761"/>
        <v>0</v>
      </c>
      <c r="R5441" s="118"/>
    </row>
    <row r="5442" spans="1:18" x14ac:dyDescent="0.25">
      <c r="A5442" s="25">
        <f t="shared" si="762"/>
        <v>605</v>
      </c>
      <c r="B5442" s="23">
        <f t="shared" si="763"/>
        <v>44587</v>
      </c>
      <c r="C5442" s="24">
        <v>5</v>
      </c>
      <c r="D5442" s="54" t="str">
        <f t="shared" ref="D5442:D5505" si="764">Unit</f>
        <v>ASET</v>
      </c>
      <c r="E5442" s="178"/>
      <c r="F5442" s="179"/>
      <c r="G5442" s="177"/>
      <c r="H5442" s="177"/>
      <c r="I5442" s="169">
        <f t="shared" si="756"/>
        <v>0</v>
      </c>
      <c r="J5442" s="149" t="str" cm="1">
        <f t="array" ref="J5442">IF(ISERROR(INDEX('Non Compliance input'!$H$5:$H$156,MATCH(1,(A5442='Non Compliance input'!$A$5:$A$156)*(F5442&gt;='Non Compliance input'!$D$5:$D$156)*(E5442&lt;'Non Compliance input'!$E$5:$E$156)*('Non Compliance input'!$H$5:$H$156="Yes"),0))
),"","Yes")</f>
        <v/>
      </c>
      <c r="K5442" s="149">
        <f t="shared" si="757"/>
        <v>0</v>
      </c>
      <c r="L5442" s="162">
        <f t="shared" si="758"/>
        <v>0</v>
      </c>
      <c r="M5442" s="162" t="str" cm="1">
        <f t="array" ref="M5442">IF(ISERROR(INDEX('Non Compliance input'!$I$5:$I$156,MATCH(1,(A5442='Non Compliance input'!$A$5:$A$156)*(E5442&gt;='Non Compliance input'!$D$5:$D$156)*(F5442&lt;='Non Compliance input'!$E$5:$E$156)*('Non Compliance input'!$I$5:$I$156="Yes"),0))
),"","Yes")</f>
        <v/>
      </c>
      <c r="N5442" s="149" t="str">
        <f>IF(VLOOKUP($A5442,HourEndingOutage!$B$3:$F$746,5,0)="Outage","Outage","")</f>
        <v/>
      </c>
      <c r="O5442" s="18">
        <f t="shared" si="759"/>
        <v>0</v>
      </c>
      <c r="P5442" s="18" t="str">
        <f t="shared" si="760"/>
        <v/>
      </c>
      <c r="Q5442" s="18">
        <f t="shared" si="761"/>
        <v>0</v>
      </c>
      <c r="R5442" s="118"/>
    </row>
    <row r="5443" spans="1:18" x14ac:dyDescent="0.25">
      <c r="A5443" s="25">
        <f t="shared" si="762"/>
        <v>605</v>
      </c>
      <c r="B5443" s="23">
        <f t="shared" si="763"/>
        <v>44587</v>
      </c>
      <c r="C5443" s="24">
        <v>5</v>
      </c>
      <c r="D5443" s="54" t="str">
        <f t="shared" si="764"/>
        <v>ASET</v>
      </c>
      <c r="E5443" s="178"/>
      <c r="F5443" s="179"/>
      <c r="G5443" s="177"/>
      <c r="H5443" s="177"/>
      <c r="I5443" s="169">
        <f t="shared" ref="I5443:I5506" si="765">IF(AND(LEN(E5443)&gt;2,LEN(F5443)&gt;2)=TRUE,(ROUND((F5443-E5443)*1440,0)),0)</f>
        <v>0</v>
      </c>
      <c r="J5443" s="149" t="str" cm="1">
        <f t="array" ref="J5443">IF(ISERROR(INDEX('Non Compliance input'!$H$5:$H$156,MATCH(1,(A5443='Non Compliance input'!$A$5:$A$156)*(F5443&gt;='Non Compliance input'!$D$5:$D$156)*(E5443&lt;'Non Compliance input'!$E$5:$E$156)*('Non Compliance input'!$H$5:$H$156="Yes"),0))
),"","Yes")</f>
        <v/>
      </c>
      <c r="K5443" s="149">
        <f t="shared" ref="K5443:K5506" si="766">IF(J5443="Yes",0,MIN(H5443,G5443,IF(H5443="",0,Contract_Volume)))</f>
        <v>0</v>
      </c>
      <c r="L5443" s="162">
        <f t="shared" ref="L5443:L5506" si="767">IF(J5443="Yes",0,(MIN(H5443,G5443)*(I5443/60)))</f>
        <v>0</v>
      </c>
      <c r="M5443" s="162" t="str" cm="1">
        <f t="array" ref="M5443">IF(ISERROR(INDEX('Non Compliance input'!$I$5:$I$156,MATCH(1,(A5443='Non Compliance input'!$A$5:$A$156)*(E5443&gt;='Non Compliance input'!$D$5:$D$156)*(F5443&lt;='Non Compliance input'!$E$5:$E$156)*('Non Compliance input'!$I$5:$I$156="Yes"),0))
),"","Yes")</f>
        <v/>
      </c>
      <c r="N5443" s="149" t="str">
        <f>IF(VLOOKUP($A5443,HourEndingOutage!$B$3:$F$746,5,0)="Outage","Outage","")</f>
        <v/>
      </c>
      <c r="O5443" s="18">
        <f t="shared" ref="O5443:O5506" si="768">IF(OR(M5443="Yes",N5443="Outage"),0,(K5443*(I5443/60))*Arming)</f>
        <v>0</v>
      </c>
      <c r="P5443" s="18" t="str">
        <f t="shared" ref="P5443:P5506" si="769">IF(ISERROR(VLOOKUP($A5443,FTShour,1,0)),"","Yes")</f>
        <v/>
      </c>
      <c r="Q5443" s="18">
        <f t="shared" si="761"/>
        <v>0</v>
      </c>
      <c r="R5443" s="118"/>
    </row>
    <row r="5444" spans="1:18" x14ac:dyDescent="0.25">
      <c r="A5444" s="25">
        <f t="shared" si="762"/>
        <v>605</v>
      </c>
      <c r="B5444" s="23">
        <f t="shared" si="763"/>
        <v>44587</v>
      </c>
      <c r="C5444" s="24">
        <v>5</v>
      </c>
      <c r="D5444" s="54" t="str">
        <f t="shared" si="764"/>
        <v>ASET</v>
      </c>
      <c r="E5444" s="178"/>
      <c r="F5444" s="179"/>
      <c r="G5444" s="177"/>
      <c r="H5444" s="177"/>
      <c r="I5444" s="169">
        <f t="shared" si="765"/>
        <v>0</v>
      </c>
      <c r="J5444" s="149" t="str" cm="1">
        <f t="array" ref="J5444">IF(ISERROR(INDEX('Non Compliance input'!$H$5:$H$156,MATCH(1,(A5444='Non Compliance input'!$A$5:$A$156)*(F5444&gt;='Non Compliance input'!$D$5:$D$156)*(E5444&lt;'Non Compliance input'!$E$5:$E$156)*('Non Compliance input'!$H$5:$H$156="Yes"),0))
),"","Yes")</f>
        <v/>
      </c>
      <c r="K5444" s="149">
        <f t="shared" si="766"/>
        <v>0</v>
      </c>
      <c r="L5444" s="162">
        <f t="shared" si="767"/>
        <v>0</v>
      </c>
      <c r="M5444" s="162" t="str" cm="1">
        <f t="array" ref="M5444">IF(ISERROR(INDEX('Non Compliance input'!$I$5:$I$156,MATCH(1,(A5444='Non Compliance input'!$A$5:$A$156)*(E5444&gt;='Non Compliance input'!$D$5:$D$156)*(F5444&lt;='Non Compliance input'!$E$5:$E$156)*('Non Compliance input'!$I$5:$I$156="Yes"),0))
),"","Yes")</f>
        <v/>
      </c>
      <c r="N5444" s="149" t="str">
        <f>IF(VLOOKUP($A5444,HourEndingOutage!$B$3:$F$746,5,0)="Outage","Outage","")</f>
        <v/>
      </c>
      <c r="O5444" s="18">
        <f t="shared" si="768"/>
        <v>0</v>
      </c>
      <c r="P5444" s="18" t="str">
        <f t="shared" si="769"/>
        <v/>
      </c>
      <c r="Q5444" s="18">
        <f t="shared" ref="Q5444:Q5507" si="770">IF(P5444="Yes",-O5444,0)</f>
        <v>0</v>
      </c>
      <c r="R5444" s="118"/>
    </row>
    <row r="5445" spans="1:18" x14ac:dyDescent="0.25">
      <c r="A5445" s="25">
        <f t="shared" si="762"/>
        <v>605</v>
      </c>
      <c r="B5445" s="23">
        <f t="shared" si="763"/>
        <v>44587</v>
      </c>
      <c r="C5445" s="24">
        <v>5</v>
      </c>
      <c r="D5445" s="54" t="str">
        <f t="shared" si="764"/>
        <v>ASET</v>
      </c>
      <c r="E5445" s="178"/>
      <c r="F5445" s="179"/>
      <c r="G5445" s="177"/>
      <c r="H5445" s="177"/>
      <c r="I5445" s="169">
        <f t="shared" si="765"/>
        <v>0</v>
      </c>
      <c r="J5445" s="149" t="str" cm="1">
        <f t="array" ref="J5445">IF(ISERROR(INDEX('Non Compliance input'!$H$5:$H$156,MATCH(1,(A5445='Non Compliance input'!$A$5:$A$156)*(F5445&gt;='Non Compliance input'!$D$5:$D$156)*(E5445&lt;'Non Compliance input'!$E$5:$E$156)*('Non Compliance input'!$H$5:$H$156="Yes"),0))
),"","Yes")</f>
        <v/>
      </c>
      <c r="K5445" s="149">
        <f t="shared" si="766"/>
        <v>0</v>
      </c>
      <c r="L5445" s="162">
        <f t="shared" si="767"/>
        <v>0</v>
      </c>
      <c r="M5445" s="162" t="str" cm="1">
        <f t="array" ref="M5445">IF(ISERROR(INDEX('Non Compliance input'!$I$5:$I$156,MATCH(1,(A5445='Non Compliance input'!$A$5:$A$156)*(E5445&gt;='Non Compliance input'!$D$5:$D$156)*(F5445&lt;='Non Compliance input'!$E$5:$E$156)*('Non Compliance input'!$I$5:$I$156="Yes"),0))
),"","Yes")</f>
        <v/>
      </c>
      <c r="N5445" s="149" t="str">
        <f>IF(VLOOKUP($A5445,HourEndingOutage!$B$3:$F$746,5,0)="Outage","Outage","")</f>
        <v/>
      </c>
      <c r="O5445" s="18">
        <f t="shared" si="768"/>
        <v>0</v>
      </c>
      <c r="P5445" s="18" t="str">
        <f t="shared" si="769"/>
        <v/>
      </c>
      <c r="Q5445" s="18">
        <f t="shared" si="770"/>
        <v>0</v>
      </c>
      <c r="R5445" s="118"/>
    </row>
    <row r="5446" spans="1:18" x14ac:dyDescent="0.25">
      <c r="A5446" s="25">
        <f t="shared" si="762"/>
        <v>605</v>
      </c>
      <c r="B5446" s="23">
        <f t="shared" si="763"/>
        <v>44587</v>
      </c>
      <c r="C5446" s="24">
        <v>5</v>
      </c>
      <c r="D5446" s="54" t="str">
        <f t="shared" si="764"/>
        <v>ASET</v>
      </c>
      <c r="E5446" s="178"/>
      <c r="F5446" s="179"/>
      <c r="G5446" s="177"/>
      <c r="H5446" s="177"/>
      <c r="I5446" s="169">
        <f t="shared" si="765"/>
        <v>0</v>
      </c>
      <c r="J5446" s="149" t="str" cm="1">
        <f t="array" ref="J5446">IF(ISERROR(INDEX('Non Compliance input'!$H$5:$H$156,MATCH(1,(A5446='Non Compliance input'!$A$5:$A$156)*(F5446&gt;='Non Compliance input'!$D$5:$D$156)*(E5446&lt;'Non Compliance input'!$E$5:$E$156)*('Non Compliance input'!$H$5:$H$156="Yes"),0))
),"","Yes")</f>
        <v/>
      </c>
      <c r="K5446" s="149">
        <f t="shared" si="766"/>
        <v>0</v>
      </c>
      <c r="L5446" s="162">
        <f t="shared" si="767"/>
        <v>0</v>
      </c>
      <c r="M5446" s="162" t="str" cm="1">
        <f t="array" ref="M5446">IF(ISERROR(INDEX('Non Compliance input'!$I$5:$I$156,MATCH(1,(A5446='Non Compliance input'!$A$5:$A$156)*(E5446&gt;='Non Compliance input'!$D$5:$D$156)*(F5446&lt;='Non Compliance input'!$E$5:$E$156)*('Non Compliance input'!$I$5:$I$156="Yes"),0))
),"","Yes")</f>
        <v/>
      </c>
      <c r="N5446" s="149" t="str">
        <f>IF(VLOOKUP($A5446,HourEndingOutage!$B$3:$F$746,5,0)="Outage","Outage","")</f>
        <v/>
      </c>
      <c r="O5446" s="18">
        <f t="shared" si="768"/>
        <v>0</v>
      </c>
      <c r="P5446" s="18" t="str">
        <f t="shared" si="769"/>
        <v/>
      </c>
      <c r="Q5446" s="18">
        <f t="shared" si="770"/>
        <v>0</v>
      </c>
      <c r="R5446" s="118"/>
    </row>
    <row r="5447" spans="1:18" x14ac:dyDescent="0.25">
      <c r="A5447" s="25">
        <f t="shared" si="762"/>
        <v>605</v>
      </c>
      <c r="B5447" s="23">
        <f t="shared" si="763"/>
        <v>44587</v>
      </c>
      <c r="C5447" s="24">
        <v>5</v>
      </c>
      <c r="D5447" s="54" t="str">
        <f t="shared" si="764"/>
        <v>ASET</v>
      </c>
      <c r="E5447" s="178"/>
      <c r="F5447" s="179"/>
      <c r="G5447" s="177"/>
      <c r="H5447" s="177"/>
      <c r="I5447" s="169">
        <f t="shared" si="765"/>
        <v>0</v>
      </c>
      <c r="J5447" s="149" t="str" cm="1">
        <f t="array" ref="J5447">IF(ISERROR(INDEX('Non Compliance input'!$H$5:$H$156,MATCH(1,(A5447='Non Compliance input'!$A$5:$A$156)*(F5447&gt;='Non Compliance input'!$D$5:$D$156)*(E5447&lt;'Non Compliance input'!$E$5:$E$156)*('Non Compliance input'!$H$5:$H$156="Yes"),0))
),"","Yes")</f>
        <v/>
      </c>
      <c r="K5447" s="149">
        <f t="shared" si="766"/>
        <v>0</v>
      </c>
      <c r="L5447" s="162">
        <f t="shared" si="767"/>
        <v>0</v>
      </c>
      <c r="M5447" s="162" t="str" cm="1">
        <f t="array" ref="M5447">IF(ISERROR(INDEX('Non Compliance input'!$I$5:$I$156,MATCH(1,(A5447='Non Compliance input'!$A$5:$A$156)*(E5447&gt;='Non Compliance input'!$D$5:$D$156)*(F5447&lt;='Non Compliance input'!$E$5:$E$156)*('Non Compliance input'!$I$5:$I$156="Yes"),0))
),"","Yes")</f>
        <v/>
      </c>
      <c r="N5447" s="149" t="str">
        <f>IF(VLOOKUP($A5447,HourEndingOutage!$B$3:$F$746,5,0)="Outage","Outage","")</f>
        <v/>
      </c>
      <c r="O5447" s="18">
        <f t="shared" si="768"/>
        <v>0</v>
      </c>
      <c r="P5447" s="18" t="str">
        <f t="shared" si="769"/>
        <v/>
      </c>
      <c r="Q5447" s="18">
        <f t="shared" si="770"/>
        <v>0</v>
      </c>
      <c r="R5447" s="118"/>
    </row>
    <row r="5448" spans="1:18" x14ac:dyDescent="0.25">
      <c r="A5448" s="25">
        <f t="shared" si="762"/>
        <v>606</v>
      </c>
      <c r="B5448" s="23">
        <f t="shared" si="763"/>
        <v>44587</v>
      </c>
      <c r="C5448" s="24">
        <v>6</v>
      </c>
      <c r="D5448" s="54" t="str">
        <f t="shared" si="764"/>
        <v>ASET</v>
      </c>
      <c r="E5448" s="178"/>
      <c r="F5448" s="179"/>
      <c r="G5448" s="177"/>
      <c r="H5448" s="177"/>
      <c r="I5448" s="169">
        <f t="shared" si="765"/>
        <v>0</v>
      </c>
      <c r="J5448" s="149" t="str" cm="1">
        <f t="array" ref="J5448">IF(ISERROR(INDEX('Non Compliance input'!$H$5:$H$156,MATCH(1,(A5448='Non Compliance input'!$A$5:$A$156)*(F5448&gt;='Non Compliance input'!$D$5:$D$156)*(E5448&lt;'Non Compliance input'!$E$5:$E$156)*('Non Compliance input'!$H$5:$H$156="Yes"),0))
),"","Yes")</f>
        <v/>
      </c>
      <c r="K5448" s="149">
        <f t="shared" si="766"/>
        <v>0</v>
      </c>
      <c r="L5448" s="162">
        <f t="shared" si="767"/>
        <v>0</v>
      </c>
      <c r="M5448" s="162" t="str" cm="1">
        <f t="array" ref="M5448">IF(ISERROR(INDEX('Non Compliance input'!$I$5:$I$156,MATCH(1,(A5448='Non Compliance input'!$A$5:$A$156)*(E5448&gt;='Non Compliance input'!$D$5:$D$156)*(F5448&lt;='Non Compliance input'!$E$5:$E$156)*('Non Compliance input'!$I$5:$I$156="Yes"),0))
),"","Yes")</f>
        <v/>
      </c>
      <c r="N5448" s="149" t="str">
        <f>IF(VLOOKUP($A5448,HourEndingOutage!$B$3:$F$746,5,0)="Outage","Outage","")</f>
        <v/>
      </c>
      <c r="O5448" s="18">
        <f t="shared" si="768"/>
        <v>0</v>
      </c>
      <c r="P5448" s="18" t="str">
        <f t="shared" si="769"/>
        <v/>
      </c>
      <c r="Q5448" s="18">
        <f t="shared" si="770"/>
        <v>0</v>
      </c>
      <c r="R5448" s="118"/>
    </row>
    <row r="5449" spans="1:18" x14ac:dyDescent="0.25">
      <c r="A5449" s="25">
        <f t="shared" si="762"/>
        <v>606</v>
      </c>
      <c r="B5449" s="23">
        <f t="shared" si="763"/>
        <v>44587</v>
      </c>
      <c r="C5449" s="24">
        <v>6</v>
      </c>
      <c r="D5449" s="54" t="str">
        <f t="shared" si="764"/>
        <v>ASET</v>
      </c>
      <c r="E5449" s="178"/>
      <c r="F5449" s="179"/>
      <c r="G5449" s="177"/>
      <c r="H5449" s="177"/>
      <c r="I5449" s="169">
        <f t="shared" si="765"/>
        <v>0</v>
      </c>
      <c r="J5449" s="149" t="str" cm="1">
        <f t="array" ref="J5449">IF(ISERROR(INDEX('Non Compliance input'!$H$5:$H$156,MATCH(1,(A5449='Non Compliance input'!$A$5:$A$156)*(F5449&gt;='Non Compliance input'!$D$5:$D$156)*(E5449&lt;'Non Compliance input'!$E$5:$E$156)*('Non Compliance input'!$H$5:$H$156="Yes"),0))
),"","Yes")</f>
        <v/>
      </c>
      <c r="K5449" s="149">
        <f t="shared" si="766"/>
        <v>0</v>
      </c>
      <c r="L5449" s="162">
        <f t="shared" si="767"/>
        <v>0</v>
      </c>
      <c r="M5449" s="162" t="str" cm="1">
        <f t="array" ref="M5449">IF(ISERROR(INDEX('Non Compliance input'!$I$5:$I$156,MATCH(1,(A5449='Non Compliance input'!$A$5:$A$156)*(E5449&gt;='Non Compliance input'!$D$5:$D$156)*(F5449&lt;='Non Compliance input'!$E$5:$E$156)*('Non Compliance input'!$I$5:$I$156="Yes"),0))
),"","Yes")</f>
        <v/>
      </c>
      <c r="N5449" s="149" t="str">
        <f>IF(VLOOKUP($A5449,HourEndingOutage!$B$3:$F$746,5,0)="Outage","Outage","")</f>
        <v/>
      </c>
      <c r="O5449" s="18">
        <f t="shared" si="768"/>
        <v>0</v>
      </c>
      <c r="P5449" s="18" t="str">
        <f t="shared" si="769"/>
        <v/>
      </c>
      <c r="Q5449" s="18">
        <f t="shared" si="770"/>
        <v>0</v>
      </c>
      <c r="R5449" s="118"/>
    </row>
    <row r="5450" spans="1:18" x14ac:dyDescent="0.25">
      <c r="A5450" s="25">
        <f t="shared" si="762"/>
        <v>606</v>
      </c>
      <c r="B5450" s="23">
        <f t="shared" si="763"/>
        <v>44587</v>
      </c>
      <c r="C5450" s="24">
        <v>6</v>
      </c>
      <c r="D5450" s="54" t="str">
        <f t="shared" si="764"/>
        <v>ASET</v>
      </c>
      <c r="E5450" s="178"/>
      <c r="F5450" s="179"/>
      <c r="G5450" s="177"/>
      <c r="H5450" s="177"/>
      <c r="I5450" s="169">
        <f t="shared" si="765"/>
        <v>0</v>
      </c>
      <c r="J5450" s="149" t="str" cm="1">
        <f t="array" ref="J5450">IF(ISERROR(INDEX('Non Compliance input'!$H$5:$H$156,MATCH(1,(A5450='Non Compliance input'!$A$5:$A$156)*(F5450&gt;='Non Compliance input'!$D$5:$D$156)*(E5450&lt;'Non Compliance input'!$E$5:$E$156)*('Non Compliance input'!$H$5:$H$156="Yes"),0))
),"","Yes")</f>
        <v/>
      </c>
      <c r="K5450" s="149">
        <f t="shared" si="766"/>
        <v>0</v>
      </c>
      <c r="L5450" s="162">
        <f t="shared" si="767"/>
        <v>0</v>
      </c>
      <c r="M5450" s="162" t="str" cm="1">
        <f t="array" ref="M5450">IF(ISERROR(INDEX('Non Compliance input'!$I$5:$I$156,MATCH(1,(A5450='Non Compliance input'!$A$5:$A$156)*(E5450&gt;='Non Compliance input'!$D$5:$D$156)*(F5450&lt;='Non Compliance input'!$E$5:$E$156)*('Non Compliance input'!$I$5:$I$156="Yes"),0))
),"","Yes")</f>
        <v/>
      </c>
      <c r="N5450" s="149" t="str">
        <f>IF(VLOOKUP($A5450,HourEndingOutage!$B$3:$F$746,5,0)="Outage","Outage","")</f>
        <v/>
      </c>
      <c r="O5450" s="18">
        <f t="shared" si="768"/>
        <v>0</v>
      </c>
      <c r="P5450" s="18" t="str">
        <f t="shared" si="769"/>
        <v/>
      </c>
      <c r="Q5450" s="18">
        <f t="shared" si="770"/>
        <v>0</v>
      </c>
      <c r="R5450" s="118"/>
    </row>
    <row r="5451" spans="1:18" x14ac:dyDescent="0.25">
      <c r="A5451" s="25">
        <f t="shared" si="762"/>
        <v>606</v>
      </c>
      <c r="B5451" s="23">
        <f t="shared" si="763"/>
        <v>44587</v>
      </c>
      <c r="C5451" s="24">
        <v>6</v>
      </c>
      <c r="D5451" s="54" t="str">
        <f t="shared" si="764"/>
        <v>ASET</v>
      </c>
      <c r="E5451" s="178"/>
      <c r="F5451" s="179"/>
      <c r="G5451" s="177"/>
      <c r="H5451" s="177"/>
      <c r="I5451" s="169">
        <f t="shared" si="765"/>
        <v>0</v>
      </c>
      <c r="J5451" s="149" t="str" cm="1">
        <f t="array" ref="J5451">IF(ISERROR(INDEX('Non Compliance input'!$H$5:$H$156,MATCH(1,(A5451='Non Compliance input'!$A$5:$A$156)*(F5451&gt;='Non Compliance input'!$D$5:$D$156)*(E5451&lt;'Non Compliance input'!$E$5:$E$156)*('Non Compliance input'!$H$5:$H$156="Yes"),0))
),"","Yes")</f>
        <v/>
      </c>
      <c r="K5451" s="149">
        <f t="shared" si="766"/>
        <v>0</v>
      </c>
      <c r="L5451" s="162">
        <f t="shared" si="767"/>
        <v>0</v>
      </c>
      <c r="M5451" s="162" t="str" cm="1">
        <f t="array" ref="M5451">IF(ISERROR(INDEX('Non Compliance input'!$I$5:$I$156,MATCH(1,(A5451='Non Compliance input'!$A$5:$A$156)*(E5451&gt;='Non Compliance input'!$D$5:$D$156)*(F5451&lt;='Non Compliance input'!$E$5:$E$156)*('Non Compliance input'!$I$5:$I$156="Yes"),0))
),"","Yes")</f>
        <v/>
      </c>
      <c r="N5451" s="149" t="str">
        <f>IF(VLOOKUP($A5451,HourEndingOutage!$B$3:$F$746,5,0)="Outage","Outage","")</f>
        <v/>
      </c>
      <c r="O5451" s="18">
        <f t="shared" si="768"/>
        <v>0</v>
      </c>
      <c r="P5451" s="18" t="str">
        <f t="shared" si="769"/>
        <v/>
      </c>
      <c r="Q5451" s="18">
        <f t="shared" si="770"/>
        <v>0</v>
      </c>
      <c r="R5451" s="118"/>
    </row>
    <row r="5452" spans="1:18" x14ac:dyDescent="0.25">
      <c r="A5452" s="25">
        <f t="shared" si="762"/>
        <v>606</v>
      </c>
      <c r="B5452" s="23">
        <f t="shared" si="763"/>
        <v>44587</v>
      </c>
      <c r="C5452" s="24">
        <v>6</v>
      </c>
      <c r="D5452" s="54" t="str">
        <f t="shared" si="764"/>
        <v>ASET</v>
      </c>
      <c r="E5452" s="178"/>
      <c r="F5452" s="179"/>
      <c r="G5452" s="177"/>
      <c r="H5452" s="177"/>
      <c r="I5452" s="169">
        <f t="shared" si="765"/>
        <v>0</v>
      </c>
      <c r="J5452" s="149" t="str" cm="1">
        <f t="array" ref="J5452">IF(ISERROR(INDEX('Non Compliance input'!$H$5:$H$156,MATCH(1,(A5452='Non Compliance input'!$A$5:$A$156)*(F5452&gt;='Non Compliance input'!$D$5:$D$156)*(E5452&lt;'Non Compliance input'!$E$5:$E$156)*('Non Compliance input'!$H$5:$H$156="Yes"),0))
),"","Yes")</f>
        <v/>
      </c>
      <c r="K5452" s="149">
        <f t="shared" si="766"/>
        <v>0</v>
      </c>
      <c r="L5452" s="162">
        <f t="shared" si="767"/>
        <v>0</v>
      </c>
      <c r="M5452" s="162" t="str" cm="1">
        <f t="array" ref="M5452">IF(ISERROR(INDEX('Non Compliance input'!$I$5:$I$156,MATCH(1,(A5452='Non Compliance input'!$A$5:$A$156)*(E5452&gt;='Non Compliance input'!$D$5:$D$156)*(F5452&lt;='Non Compliance input'!$E$5:$E$156)*('Non Compliance input'!$I$5:$I$156="Yes"),0))
),"","Yes")</f>
        <v/>
      </c>
      <c r="N5452" s="149" t="str">
        <f>IF(VLOOKUP($A5452,HourEndingOutage!$B$3:$F$746,5,0)="Outage","Outage","")</f>
        <v/>
      </c>
      <c r="O5452" s="18">
        <f t="shared" si="768"/>
        <v>0</v>
      </c>
      <c r="P5452" s="18" t="str">
        <f t="shared" si="769"/>
        <v/>
      </c>
      <c r="Q5452" s="18">
        <f t="shared" si="770"/>
        <v>0</v>
      </c>
      <c r="R5452" s="118"/>
    </row>
    <row r="5453" spans="1:18" x14ac:dyDescent="0.25">
      <c r="A5453" s="25">
        <f t="shared" si="762"/>
        <v>606</v>
      </c>
      <c r="B5453" s="23">
        <f t="shared" si="763"/>
        <v>44587</v>
      </c>
      <c r="C5453" s="24">
        <v>6</v>
      </c>
      <c r="D5453" s="54" t="str">
        <f t="shared" si="764"/>
        <v>ASET</v>
      </c>
      <c r="E5453" s="178"/>
      <c r="F5453" s="179"/>
      <c r="G5453" s="177"/>
      <c r="H5453" s="177"/>
      <c r="I5453" s="169">
        <f t="shared" si="765"/>
        <v>0</v>
      </c>
      <c r="J5453" s="149" t="str" cm="1">
        <f t="array" ref="J5453">IF(ISERROR(INDEX('Non Compliance input'!$H$5:$H$156,MATCH(1,(A5453='Non Compliance input'!$A$5:$A$156)*(F5453&gt;='Non Compliance input'!$D$5:$D$156)*(E5453&lt;'Non Compliance input'!$E$5:$E$156)*('Non Compliance input'!$H$5:$H$156="Yes"),0))
),"","Yes")</f>
        <v/>
      </c>
      <c r="K5453" s="149">
        <f t="shared" si="766"/>
        <v>0</v>
      </c>
      <c r="L5453" s="162">
        <f t="shared" si="767"/>
        <v>0</v>
      </c>
      <c r="M5453" s="162" t="str" cm="1">
        <f t="array" ref="M5453">IF(ISERROR(INDEX('Non Compliance input'!$I$5:$I$156,MATCH(1,(A5453='Non Compliance input'!$A$5:$A$156)*(E5453&gt;='Non Compliance input'!$D$5:$D$156)*(F5453&lt;='Non Compliance input'!$E$5:$E$156)*('Non Compliance input'!$I$5:$I$156="Yes"),0))
),"","Yes")</f>
        <v/>
      </c>
      <c r="N5453" s="149" t="str">
        <f>IF(VLOOKUP($A5453,HourEndingOutage!$B$3:$F$746,5,0)="Outage","Outage","")</f>
        <v/>
      </c>
      <c r="O5453" s="18">
        <f t="shared" si="768"/>
        <v>0</v>
      </c>
      <c r="P5453" s="18" t="str">
        <f t="shared" si="769"/>
        <v/>
      </c>
      <c r="Q5453" s="18">
        <f t="shared" si="770"/>
        <v>0</v>
      </c>
      <c r="R5453" s="118"/>
    </row>
    <row r="5454" spans="1:18" x14ac:dyDescent="0.25">
      <c r="A5454" s="25">
        <f t="shared" si="762"/>
        <v>606</v>
      </c>
      <c r="B5454" s="23">
        <f t="shared" si="763"/>
        <v>44587</v>
      </c>
      <c r="C5454" s="24">
        <v>6</v>
      </c>
      <c r="D5454" s="54" t="str">
        <f t="shared" si="764"/>
        <v>ASET</v>
      </c>
      <c r="E5454" s="178"/>
      <c r="F5454" s="179"/>
      <c r="G5454" s="177"/>
      <c r="H5454" s="177"/>
      <c r="I5454" s="169">
        <f t="shared" si="765"/>
        <v>0</v>
      </c>
      <c r="J5454" s="149" t="str" cm="1">
        <f t="array" ref="J5454">IF(ISERROR(INDEX('Non Compliance input'!$H$5:$H$156,MATCH(1,(A5454='Non Compliance input'!$A$5:$A$156)*(F5454&gt;='Non Compliance input'!$D$5:$D$156)*(E5454&lt;'Non Compliance input'!$E$5:$E$156)*('Non Compliance input'!$H$5:$H$156="Yes"),0))
),"","Yes")</f>
        <v/>
      </c>
      <c r="K5454" s="149">
        <f t="shared" si="766"/>
        <v>0</v>
      </c>
      <c r="L5454" s="162">
        <f t="shared" si="767"/>
        <v>0</v>
      </c>
      <c r="M5454" s="162" t="str" cm="1">
        <f t="array" ref="M5454">IF(ISERROR(INDEX('Non Compliance input'!$I$5:$I$156,MATCH(1,(A5454='Non Compliance input'!$A$5:$A$156)*(E5454&gt;='Non Compliance input'!$D$5:$D$156)*(F5454&lt;='Non Compliance input'!$E$5:$E$156)*('Non Compliance input'!$I$5:$I$156="Yes"),0))
),"","Yes")</f>
        <v/>
      </c>
      <c r="N5454" s="149" t="str">
        <f>IF(VLOOKUP($A5454,HourEndingOutage!$B$3:$F$746,5,0)="Outage","Outage","")</f>
        <v/>
      </c>
      <c r="O5454" s="18">
        <f t="shared" si="768"/>
        <v>0</v>
      </c>
      <c r="P5454" s="18" t="str">
        <f t="shared" si="769"/>
        <v/>
      </c>
      <c r="Q5454" s="18">
        <f t="shared" si="770"/>
        <v>0</v>
      </c>
      <c r="R5454" s="118"/>
    </row>
    <row r="5455" spans="1:18" x14ac:dyDescent="0.25">
      <c r="A5455" s="25">
        <f t="shared" si="762"/>
        <v>606</v>
      </c>
      <c r="B5455" s="23">
        <f t="shared" si="763"/>
        <v>44587</v>
      </c>
      <c r="C5455" s="24">
        <v>6</v>
      </c>
      <c r="D5455" s="54" t="str">
        <f t="shared" si="764"/>
        <v>ASET</v>
      </c>
      <c r="E5455" s="178"/>
      <c r="F5455" s="179"/>
      <c r="G5455" s="177"/>
      <c r="H5455" s="177"/>
      <c r="I5455" s="169">
        <f t="shared" si="765"/>
        <v>0</v>
      </c>
      <c r="J5455" s="149" t="str" cm="1">
        <f t="array" ref="J5455">IF(ISERROR(INDEX('Non Compliance input'!$H$5:$H$156,MATCH(1,(A5455='Non Compliance input'!$A$5:$A$156)*(F5455&gt;='Non Compliance input'!$D$5:$D$156)*(E5455&lt;'Non Compliance input'!$E$5:$E$156)*('Non Compliance input'!$H$5:$H$156="Yes"),0))
),"","Yes")</f>
        <v/>
      </c>
      <c r="K5455" s="149">
        <f t="shared" si="766"/>
        <v>0</v>
      </c>
      <c r="L5455" s="162">
        <f t="shared" si="767"/>
        <v>0</v>
      </c>
      <c r="M5455" s="162" t="str" cm="1">
        <f t="array" ref="M5455">IF(ISERROR(INDEX('Non Compliance input'!$I$5:$I$156,MATCH(1,(A5455='Non Compliance input'!$A$5:$A$156)*(E5455&gt;='Non Compliance input'!$D$5:$D$156)*(F5455&lt;='Non Compliance input'!$E$5:$E$156)*('Non Compliance input'!$I$5:$I$156="Yes"),0))
),"","Yes")</f>
        <v/>
      </c>
      <c r="N5455" s="149" t="str">
        <f>IF(VLOOKUP($A5455,HourEndingOutage!$B$3:$F$746,5,0)="Outage","Outage","")</f>
        <v/>
      </c>
      <c r="O5455" s="18">
        <f t="shared" si="768"/>
        <v>0</v>
      </c>
      <c r="P5455" s="18" t="str">
        <f t="shared" si="769"/>
        <v/>
      </c>
      <c r="Q5455" s="18">
        <f t="shared" si="770"/>
        <v>0</v>
      </c>
      <c r="R5455" s="118"/>
    </row>
    <row r="5456" spans="1:18" x14ac:dyDescent="0.25">
      <c r="A5456" s="25">
        <f t="shared" si="762"/>
        <v>606</v>
      </c>
      <c r="B5456" s="23">
        <f t="shared" si="763"/>
        <v>44587</v>
      </c>
      <c r="C5456" s="24">
        <v>6</v>
      </c>
      <c r="D5456" s="54" t="str">
        <f t="shared" si="764"/>
        <v>ASET</v>
      </c>
      <c r="E5456" s="178"/>
      <c r="F5456" s="179"/>
      <c r="G5456" s="177"/>
      <c r="H5456" s="177"/>
      <c r="I5456" s="169">
        <f t="shared" si="765"/>
        <v>0</v>
      </c>
      <c r="J5456" s="149" t="str" cm="1">
        <f t="array" ref="J5456">IF(ISERROR(INDEX('Non Compliance input'!$H$5:$H$156,MATCH(1,(A5456='Non Compliance input'!$A$5:$A$156)*(F5456&gt;='Non Compliance input'!$D$5:$D$156)*(E5456&lt;'Non Compliance input'!$E$5:$E$156)*('Non Compliance input'!$H$5:$H$156="Yes"),0))
),"","Yes")</f>
        <v/>
      </c>
      <c r="K5456" s="149">
        <f t="shared" si="766"/>
        <v>0</v>
      </c>
      <c r="L5456" s="162">
        <f t="shared" si="767"/>
        <v>0</v>
      </c>
      <c r="M5456" s="162" t="str" cm="1">
        <f t="array" ref="M5456">IF(ISERROR(INDEX('Non Compliance input'!$I$5:$I$156,MATCH(1,(A5456='Non Compliance input'!$A$5:$A$156)*(E5456&gt;='Non Compliance input'!$D$5:$D$156)*(F5456&lt;='Non Compliance input'!$E$5:$E$156)*('Non Compliance input'!$I$5:$I$156="Yes"),0))
),"","Yes")</f>
        <v/>
      </c>
      <c r="N5456" s="149" t="str">
        <f>IF(VLOOKUP($A5456,HourEndingOutage!$B$3:$F$746,5,0)="Outage","Outage","")</f>
        <v/>
      </c>
      <c r="O5456" s="18">
        <f t="shared" si="768"/>
        <v>0</v>
      </c>
      <c r="P5456" s="18" t="str">
        <f t="shared" si="769"/>
        <v/>
      </c>
      <c r="Q5456" s="18">
        <f t="shared" si="770"/>
        <v>0</v>
      </c>
      <c r="R5456" s="118"/>
    </row>
    <row r="5457" spans="1:18" x14ac:dyDescent="0.25">
      <c r="A5457" s="25">
        <f t="shared" si="762"/>
        <v>607</v>
      </c>
      <c r="B5457" s="23">
        <f t="shared" si="763"/>
        <v>44587</v>
      </c>
      <c r="C5457" s="24">
        <v>7</v>
      </c>
      <c r="D5457" s="54" t="str">
        <f t="shared" si="764"/>
        <v>ASET</v>
      </c>
      <c r="E5457" s="178"/>
      <c r="F5457" s="179"/>
      <c r="G5457" s="177"/>
      <c r="H5457" s="177"/>
      <c r="I5457" s="169">
        <f t="shared" si="765"/>
        <v>0</v>
      </c>
      <c r="J5457" s="149" t="str" cm="1">
        <f t="array" ref="J5457">IF(ISERROR(INDEX('Non Compliance input'!$H$5:$H$156,MATCH(1,(A5457='Non Compliance input'!$A$5:$A$156)*(F5457&gt;='Non Compliance input'!$D$5:$D$156)*(E5457&lt;'Non Compliance input'!$E$5:$E$156)*('Non Compliance input'!$H$5:$H$156="Yes"),0))
),"","Yes")</f>
        <v/>
      </c>
      <c r="K5457" s="149">
        <f t="shared" si="766"/>
        <v>0</v>
      </c>
      <c r="L5457" s="162">
        <f t="shared" si="767"/>
        <v>0</v>
      </c>
      <c r="M5457" s="162" t="str" cm="1">
        <f t="array" ref="M5457">IF(ISERROR(INDEX('Non Compliance input'!$I$5:$I$156,MATCH(1,(A5457='Non Compliance input'!$A$5:$A$156)*(E5457&gt;='Non Compliance input'!$D$5:$D$156)*(F5457&lt;='Non Compliance input'!$E$5:$E$156)*('Non Compliance input'!$I$5:$I$156="Yes"),0))
),"","Yes")</f>
        <v/>
      </c>
      <c r="N5457" s="149" t="str">
        <f>IF(VLOOKUP($A5457,HourEndingOutage!$B$3:$F$746,5,0)="Outage","Outage","")</f>
        <v/>
      </c>
      <c r="O5457" s="18">
        <f t="shared" si="768"/>
        <v>0</v>
      </c>
      <c r="P5457" s="18" t="str">
        <f t="shared" si="769"/>
        <v/>
      </c>
      <c r="Q5457" s="18">
        <f t="shared" si="770"/>
        <v>0</v>
      </c>
      <c r="R5457" s="118"/>
    </row>
    <row r="5458" spans="1:18" x14ac:dyDescent="0.25">
      <c r="A5458" s="25">
        <f t="shared" si="762"/>
        <v>607</v>
      </c>
      <c r="B5458" s="23">
        <f t="shared" si="763"/>
        <v>44587</v>
      </c>
      <c r="C5458" s="24">
        <v>7</v>
      </c>
      <c r="D5458" s="54" t="str">
        <f t="shared" si="764"/>
        <v>ASET</v>
      </c>
      <c r="E5458" s="178"/>
      <c r="F5458" s="179"/>
      <c r="G5458" s="177"/>
      <c r="H5458" s="177"/>
      <c r="I5458" s="169">
        <f t="shared" si="765"/>
        <v>0</v>
      </c>
      <c r="J5458" s="149" t="str" cm="1">
        <f t="array" ref="J5458">IF(ISERROR(INDEX('Non Compliance input'!$H$5:$H$156,MATCH(1,(A5458='Non Compliance input'!$A$5:$A$156)*(F5458&gt;='Non Compliance input'!$D$5:$D$156)*(E5458&lt;'Non Compliance input'!$E$5:$E$156)*('Non Compliance input'!$H$5:$H$156="Yes"),0))
),"","Yes")</f>
        <v/>
      </c>
      <c r="K5458" s="149">
        <f t="shared" si="766"/>
        <v>0</v>
      </c>
      <c r="L5458" s="162">
        <f t="shared" si="767"/>
        <v>0</v>
      </c>
      <c r="M5458" s="162" t="str" cm="1">
        <f t="array" ref="M5458">IF(ISERROR(INDEX('Non Compliance input'!$I$5:$I$156,MATCH(1,(A5458='Non Compliance input'!$A$5:$A$156)*(E5458&gt;='Non Compliance input'!$D$5:$D$156)*(F5458&lt;='Non Compliance input'!$E$5:$E$156)*('Non Compliance input'!$I$5:$I$156="Yes"),0))
),"","Yes")</f>
        <v/>
      </c>
      <c r="N5458" s="149" t="str">
        <f>IF(VLOOKUP($A5458,HourEndingOutage!$B$3:$F$746,5,0)="Outage","Outage","")</f>
        <v/>
      </c>
      <c r="O5458" s="18">
        <f t="shared" si="768"/>
        <v>0</v>
      </c>
      <c r="P5458" s="18" t="str">
        <f t="shared" si="769"/>
        <v/>
      </c>
      <c r="Q5458" s="18">
        <f t="shared" si="770"/>
        <v>0</v>
      </c>
      <c r="R5458" s="118"/>
    </row>
    <row r="5459" spans="1:18" x14ac:dyDescent="0.25">
      <c r="A5459" s="25">
        <f t="shared" si="762"/>
        <v>607</v>
      </c>
      <c r="B5459" s="23">
        <f t="shared" si="763"/>
        <v>44587</v>
      </c>
      <c r="C5459" s="24">
        <v>7</v>
      </c>
      <c r="D5459" s="54" t="str">
        <f t="shared" si="764"/>
        <v>ASET</v>
      </c>
      <c r="E5459" s="178"/>
      <c r="F5459" s="179"/>
      <c r="G5459" s="177"/>
      <c r="H5459" s="177"/>
      <c r="I5459" s="169">
        <f t="shared" si="765"/>
        <v>0</v>
      </c>
      <c r="J5459" s="149" t="str" cm="1">
        <f t="array" ref="J5459">IF(ISERROR(INDEX('Non Compliance input'!$H$5:$H$156,MATCH(1,(A5459='Non Compliance input'!$A$5:$A$156)*(F5459&gt;='Non Compliance input'!$D$5:$D$156)*(E5459&lt;'Non Compliance input'!$E$5:$E$156)*('Non Compliance input'!$H$5:$H$156="Yes"),0))
),"","Yes")</f>
        <v/>
      </c>
      <c r="K5459" s="149">
        <f t="shared" si="766"/>
        <v>0</v>
      </c>
      <c r="L5459" s="162">
        <f t="shared" si="767"/>
        <v>0</v>
      </c>
      <c r="M5459" s="162" t="str" cm="1">
        <f t="array" ref="M5459">IF(ISERROR(INDEX('Non Compliance input'!$I$5:$I$156,MATCH(1,(A5459='Non Compliance input'!$A$5:$A$156)*(E5459&gt;='Non Compliance input'!$D$5:$D$156)*(F5459&lt;='Non Compliance input'!$E$5:$E$156)*('Non Compliance input'!$I$5:$I$156="Yes"),0))
),"","Yes")</f>
        <v/>
      </c>
      <c r="N5459" s="149" t="str">
        <f>IF(VLOOKUP($A5459,HourEndingOutage!$B$3:$F$746,5,0)="Outage","Outage","")</f>
        <v/>
      </c>
      <c r="O5459" s="18">
        <f t="shared" si="768"/>
        <v>0</v>
      </c>
      <c r="P5459" s="18" t="str">
        <f t="shared" si="769"/>
        <v/>
      </c>
      <c r="Q5459" s="18">
        <f t="shared" si="770"/>
        <v>0</v>
      </c>
      <c r="R5459" s="118"/>
    </row>
    <row r="5460" spans="1:18" x14ac:dyDescent="0.25">
      <c r="A5460" s="25">
        <f t="shared" si="762"/>
        <v>607</v>
      </c>
      <c r="B5460" s="23">
        <f t="shared" si="763"/>
        <v>44587</v>
      </c>
      <c r="C5460" s="24">
        <v>7</v>
      </c>
      <c r="D5460" s="54" t="str">
        <f t="shared" si="764"/>
        <v>ASET</v>
      </c>
      <c r="E5460" s="178"/>
      <c r="F5460" s="179"/>
      <c r="G5460" s="177"/>
      <c r="H5460" s="177"/>
      <c r="I5460" s="169">
        <f t="shared" si="765"/>
        <v>0</v>
      </c>
      <c r="J5460" s="149" t="str" cm="1">
        <f t="array" ref="J5460">IF(ISERROR(INDEX('Non Compliance input'!$H$5:$H$156,MATCH(1,(A5460='Non Compliance input'!$A$5:$A$156)*(F5460&gt;='Non Compliance input'!$D$5:$D$156)*(E5460&lt;'Non Compliance input'!$E$5:$E$156)*('Non Compliance input'!$H$5:$H$156="Yes"),0))
),"","Yes")</f>
        <v/>
      </c>
      <c r="K5460" s="149">
        <f t="shared" si="766"/>
        <v>0</v>
      </c>
      <c r="L5460" s="162">
        <f t="shared" si="767"/>
        <v>0</v>
      </c>
      <c r="M5460" s="162" t="str" cm="1">
        <f t="array" ref="M5460">IF(ISERROR(INDEX('Non Compliance input'!$I$5:$I$156,MATCH(1,(A5460='Non Compliance input'!$A$5:$A$156)*(E5460&gt;='Non Compliance input'!$D$5:$D$156)*(F5460&lt;='Non Compliance input'!$E$5:$E$156)*('Non Compliance input'!$I$5:$I$156="Yes"),0))
),"","Yes")</f>
        <v/>
      </c>
      <c r="N5460" s="149" t="str">
        <f>IF(VLOOKUP($A5460,HourEndingOutage!$B$3:$F$746,5,0)="Outage","Outage","")</f>
        <v/>
      </c>
      <c r="O5460" s="18">
        <f t="shared" si="768"/>
        <v>0</v>
      </c>
      <c r="P5460" s="18" t="str">
        <f t="shared" si="769"/>
        <v/>
      </c>
      <c r="Q5460" s="18">
        <f t="shared" si="770"/>
        <v>0</v>
      </c>
      <c r="R5460" s="118"/>
    </row>
    <row r="5461" spans="1:18" x14ac:dyDescent="0.25">
      <c r="A5461" s="25">
        <f t="shared" si="762"/>
        <v>607</v>
      </c>
      <c r="B5461" s="23">
        <f t="shared" si="763"/>
        <v>44587</v>
      </c>
      <c r="C5461" s="24">
        <v>7</v>
      </c>
      <c r="D5461" s="54" t="str">
        <f t="shared" si="764"/>
        <v>ASET</v>
      </c>
      <c r="E5461" s="178"/>
      <c r="F5461" s="179"/>
      <c r="G5461" s="177"/>
      <c r="H5461" s="177"/>
      <c r="I5461" s="169">
        <f t="shared" si="765"/>
        <v>0</v>
      </c>
      <c r="J5461" s="149" t="str" cm="1">
        <f t="array" ref="J5461">IF(ISERROR(INDEX('Non Compliance input'!$H$5:$H$156,MATCH(1,(A5461='Non Compliance input'!$A$5:$A$156)*(F5461&gt;='Non Compliance input'!$D$5:$D$156)*(E5461&lt;'Non Compliance input'!$E$5:$E$156)*('Non Compliance input'!$H$5:$H$156="Yes"),0))
),"","Yes")</f>
        <v/>
      </c>
      <c r="K5461" s="149">
        <f t="shared" si="766"/>
        <v>0</v>
      </c>
      <c r="L5461" s="162">
        <f t="shared" si="767"/>
        <v>0</v>
      </c>
      <c r="M5461" s="162" t="str" cm="1">
        <f t="array" ref="M5461">IF(ISERROR(INDEX('Non Compliance input'!$I$5:$I$156,MATCH(1,(A5461='Non Compliance input'!$A$5:$A$156)*(E5461&gt;='Non Compliance input'!$D$5:$D$156)*(F5461&lt;='Non Compliance input'!$E$5:$E$156)*('Non Compliance input'!$I$5:$I$156="Yes"),0))
),"","Yes")</f>
        <v/>
      </c>
      <c r="N5461" s="149" t="str">
        <f>IF(VLOOKUP($A5461,HourEndingOutage!$B$3:$F$746,5,0)="Outage","Outage","")</f>
        <v/>
      </c>
      <c r="O5461" s="18">
        <f t="shared" si="768"/>
        <v>0</v>
      </c>
      <c r="P5461" s="18" t="str">
        <f t="shared" si="769"/>
        <v/>
      </c>
      <c r="Q5461" s="18">
        <f t="shared" si="770"/>
        <v>0</v>
      </c>
      <c r="R5461" s="118"/>
    </row>
    <row r="5462" spans="1:18" x14ac:dyDescent="0.25">
      <c r="A5462" s="25">
        <f t="shared" si="762"/>
        <v>607</v>
      </c>
      <c r="B5462" s="23">
        <f t="shared" si="763"/>
        <v>44587</v>
      </c>
      <c r="C5462" s="24">
        <v>7</v>
      </c>
      <c r="D5462" s="54" t="str">
        <f t="shared" si="764"/>
        <v>ASET</v>
      </c>
      <c r="E5462" s="178"/>
      <c r="F5462" s="179"/>
      <c r="G5462" s="177"/>
      <c r="H5462" s="177"/>
      <c r="I5462" s="169">
        <f t="shared" si="765"/>
        <v>0</v>
      </c>
      <c r="J5462" s="149" t="str" cm="1">
        <f t="array" ref="J5462">IF(ISERROR(INDEX('Non Compliance input'!$H$5:$H$156,MATCH(1,(A5462='Non Compliance input'!$A$5:$A$156)*(F5462&gt;='Non Compliance input'!$D$5:$D$156)*(E5462&lt;'Non Compliance input'!$E$5:$E$156)*('Non Compliance input'!$H$5:$H$156="Yes"),0))
),"","Yes")</f>
        <v/>
      </c>
      <c r="K5462" s="149">
        <f t="shared" si="766"/>
        <v>0</v>
      </c>
      <c r="L5462" s="162">
        <f t="shared" si="767"/>
        <v>0</v>
      </c>
      <c r="M5462" s="162" t="str" cm="1">
        <f t="array" ref="M5462">IF(ISERROR(INDEX('Non Compliance input'!$I$5:$I$156,MATCH(1,(A5462='Non Compliance input'!$A$5:$A$156)*(E5462&gt;='Non Compliance input'!$D$5:$D$156)*(F5462&lt;='Non Compliance input'!$E$5:$E$156)*('Non Compliance input'!$I$5:$I$156="Yes"),0))
),"","Yes")</f>
        <v/>
      </c>
      <c r="N5462" s="149" t="str">
        <f>IF(VLOOKUP($A5462,HourEndingOutage!$B$3:$F$746,5,0)="Outage","Outage","")</f>
        <v/>
      </c>
      <c r="O5462" s="18">
        <f t="shared" si="768"/>
        <v>0</v>
      </c>
      <c r="P5462" s="18" t="str">
        <f t="shared" si="769"/>
        <v/>
      </c>
      <c r="Q5462" s="18">
        <f t="shared" si="770"/>
        <v>0</v>
      </c>
      <c r="R5462" s="118"/>
    </row>
    <row r="5463" spans="1:18" x14ac:dyDescent="0.25">
      <c r="A5463" s="25">
        <f t="shared" si="762"/>
        <v>607</v>
      </c>
      <c r="B5463" s="23">
        <f t="shared" si="763"/>
        <v>44587</v>
      </c>
      <c r="C5463" s="24">
        <v>7</v>
      </c>
      <c r="D5463" s="54" t="str">
        <f t="shared" si="764"/>
        <v>ASET</v>
      </c>
      <c r="E5463" s="178"/>
      <c r="F5463" s="179"/>
      <c r="G5463" s="177"/>
      <c r="H5463" s="177"/>
      <c r="I5463" s="169">
        <f t="shared" si="765"/>
        <v>0</v>
      </c>
      <c r="J5463" s="149" t="str" cm="1">
        <f t="array" ref="J5463">IF(ISERROR(INDEX('Non Compliance input'!$H$5:$H$156,MATCH(1,(A5463='Non Compliance input'!$A$5:$A$156)*(F5463&gt;='Non Compliance input'!$D$5:$D$156)*(E5463&lt;'Non Compliance input'!$E$5:$E$156)*('Non Compliance input'!$H$5:$H$156="Yes"),0))
),"","Yes")</f>
        <v/>
      </c>
      <c r="K5463" s="149">
        <f t="shared" si="766"/>
        <v>0</v>
      </c>
      <c r="L5463" s="162">
        <f t="shared" si="767"/>
        <v>0</v>
      </c>
      <c r="M5463" s="162" t="str" cm="1">
        <f t="array" ref="M5463">IF(ISERROR(INDEX('Non Compliance input'!$I$5:$I$156,MATCH(1,(A5463='Non Compliance input'!$A$5:$A$156)*(E5463&gt;='Non Compliance input'!$D$5:$D$156)*(F5463&lt;='Non Compliance input'!$E$5:$E$156)*('Non Compliance input'!$I$5:$I$156="Yes"),0))
),"","Yes")</f>
        <v/>
      </c>
      <c r="N5463" s="149" t="str">
        <f>IF(VLOOKUP($A5463,HourEndingOutage!$B$3:$F$746,5,0)="Outage","Outage","")</f>
        <v/>
      </c>
      <c r="O5463" s="18">
        <f t="shared" si="768"/>
        <v>0</v>
      </c>
      <c r="P5463" s="18" t="str">
        <f t="shared" si="769"/>
        <v/>
      </c>
      <c r="Q5463" s="18">
        <f t="shared" si="770"/>
        <v>0</v>
      </c>
      <c r="R5463" s="118"/>
    </row>
    <row r="5464" spans="1:18" x14ac:dyDescent="0.25">
      <c r="A5464" s="25">
        <f t="shared" si="762"/>
        <v>607</v>
      </c>
      <c r="B5464" s="23">
        <f t="shared" si="763"/>
        <v>44587</v>
      </c>
      <c r="C5464" s="24">
        <v>7</v>
      </c>
      <c r="D5464" s="54" t="str">
        <f t="shared" si="764"/>
        <v>ASET</v>
      </c>
      <c r="E5464" s="178"/>
      <c r="F5464" s="179"/>
      <c r="G5464" s="177"/>
      <c r="H5464" s="177"/>
      <c r="I5464" s="169">
        <f t="shared" si="765"/>
        <v>0</v>
      </c>
      <c r="J5464" s="149" t="str" cm="1">
        <f t="array" ref="J5464">IF(ISERROR(INDEX('Non Compliance input'!$H$5:$H$156,MATCH(1,(A5464='Non Compliance input'!$A$5:$A$156)*(F5464&gt;='Non Compliance input'!$D$5:$D$156)*(E5464&lt;'Non Compliance input'!$E$5:$E$156)*('Non Compliance input'!$H$5:$H$156="Yes"),0))
),"","Yes")</f>
        <v/>
      </c>
      <c r="K5464" s="149">
        <f t="shared" si="766"/>
        <v>0</v>
      </c>
      <c r="L5464" s="162">
        <f t="shared" si="767"/>
        <v>0</v>
      </c>
      <c r="M5464" s="162" t="str" cm="1">
        <f t="array" ref="M5464">IF(ISERROR(INDEX('Non Compliance input'!$I$5:$I$156,MATCH(1,(A5464='Non Compliance input'!$A$5:$A$156)*(E5464&gt;='Non Compliance input'!$D$5:$D$156)*(F5464&lt;='Non Compliance input'!$E$5:$E$156)*('Non Compliance input'!$I$5:$I$156="Yes"),0))
),"","Yes")</f>
        <v/>
      </c>
      <c r="N5464" s="149" t="str">
        <f>IF(VLOOKUP($A5464,HourEndingOutage!$B$3:$F$746,5,0)="Outage","Outage","")</f>
        <v/>
      </c>
      <c r="O5464" s="18">
        <f t="shared" si="768"/>
        <v>0</v>
      </c>
      <c r="P5464" s="18" t="str">
        <f t="shared" si="769"/>
        <v/>
      </c>
      <c r="Q5464" s="18">
        <f t="shared" si="770"/>
        <v>0</v>
      </c>
      <c r="R5464" s="118"/>
    </row>
    <row r="5465" spans="1:18" x14ac:dyDescent="0.25">
      <c r="A5465" s="25">
        <f t="shared" si="762"/>
        <v>607</v>
      </c>
      <c r="B5465" s="23">
        <f t="shared" si="763"/>
        <v>44587</v>
      </c>
      <c r="C5465" s="24">
        <v>7</v>
      </c>
      <c r="D5465" s="54" t="str">
        <f t="shared" si="764"/>
        <v>ASET</v>
      </c>
      <c r="E5465" s="178"/>
      <c r="F5465" s="179"/>
      <c r="G5465" s="177"/>
      <c r="H5465" s="177"/>
      <c r="I5465" s="169">
        <f t="shared" si="765"/>
        <v>0</v>
      </c>
      <c r="J5465" s="149" t="str" cm="1">
        <f t="array" ref="J5465">IF(ISERROR(INDEX('Non Compliance input'!$H$5:$H$156,MATCH(1,(A5465='Non Compliance input'!$A$5:$A$156)*(F5465&gt;='Non Compliance input'!$D$5:$D$156)*(E5465&lt;'Non Compliance input'!$E$5:$E$156)*('Non Compliance input'!$H$5:$H$156="Yes"),0))
),"","Yes")</f>
        <v/>
      </c>
      <c r="K5465" s="149">
        <f t="shared" si="766"/>
        <v>0</v>
      </c>
      <c r="L5465" s="162">
        <f t="shared" si="767"/>
        <v>0</v>
      </c>
      <c r="M5465" s="162" t="str" cm="1">
        <f t="array" ref="M5465">IF(ISERROR(INDEX('Non Compliance input'!$I$5:$I$156,MATCH(1,(A5465='Non Compliance input'!$A$5:$A$156)*(E5465&gt;='Non Compliance input'!$D$5:$D$156)*(F5465&lt;='Non Compliance input'!$E$5:$E$156)*('Non Compliance input'!$I$5:$I$156="Yes"),0))
),"","Yes")</f>
        <v/>
      </c>
      <c r="N5465" s="149" t="str">
        <f>IF(VLOOKUP($A5465,HourEndingOutage!$B$3:$F$746,5,0)="Outage","Outage","")</f>
        <v/>
      </c>
      <c r="O5465" s="18">
        <f t="shared" si="768"/>
        <v>0</v>
      </c>
      <c r="P5465" s="18" t="str">
        <f t="shared" si="769"/>
        <v/>
      </c>
      <c r="Q5465" s="18">
        <f t="shared" si="770"/>
        <v>0</v>
      </c>
      <c r="R5465" s="118"/>
    </row>
    <row r="5466" spans="1:18" x14ac:dyDescent="0.25">
      <c r="A5466" s="25">
        <f t="shared" si="762"/>
        <v>608</v>
      </c>
      <c r="B5466" s="23">
        <f t="shared" si="763"/>
        <v>44587</v>
      </c>
      <c r="C5466" s="24">
        <v>8</v>
      </c>
      <c r="D5466" s="54" t="str">
        <f t="shared" si="764"/>
        <v>ASET</v>
      </c>
      <c r="E5466" s="178"/>
      <c r="F5466" s="179"/>
      <c r="G5466" s="177"/>
      <c r="H5466" s="177"/>
      <c r="I5466" s="169">
        <f t="shared" si="765"/>
        <v>0</v>
      </c>
      <c r="J5466" s="149" t="str" cm="1">
        <f t="array" ref="J5466">IF(ISERROR(INDEX('Non Compliance input'!$H$5:$H$156,MATCH(1,(A5466='Non Compliance input'!$A$5:$A$156)*(F5466&gt;='Non Compliance input'!$D$5:$D$156)*(E5466&lt;'Non Compliance input'!$E$5:$E$156)*('Non Compliance input'!$H$5:$H$156="Yes"),0))
),"","Yes")</f>
        <v/>
      </c>
      <c r="K5466" s="149">
        <f t="shared" si="766"/>
        <v>0</v>
      </c>
      <c r="L5466" s="162">
        <f t="shared" si="767"/>
        <v>0</v>
      </c>
      <c r="M5466" s="162" t="str" cm="1">
        <f t="array" ref="M5466">IF(ISERROR(INDEX('Non Compliance input'!$I$5:$I$156,MATCH(1,(A5466='Non Compliance input'!$A$5:$A$156)*(E5466&gt;='Non Compliance input'!$D$5:$D$156)*(F5466&lt;='Non Compliance input'!$E$5:$E$156)*('Non Compliance input'!$I$5:$I$156="Yes"),0))
),"","Yes")</f>
        <v/>
      </c>
      <c r="N5466" s="149" t="str">
        <f>IF(VLOOKUP($A5466,HourEndingOutage!$B$3:$F$746,5,0)="Outage","Outage","")</f>
        <v/>
      </c>
      <c r="O5466" s="18">
        <f t="shared" si="768"/>
        <v>0</v>
      </c>
      <c r="P5466" s="18" t="str">
        <f t="shared" si="769"/>
        <v/>
      </c>
      <c r="Q5466" s="18">
        <f t="shared" si="770"/>
        <v>0</v>
      </c>
      <c r="R5466" s="118"/>
    </row>
    <row r="5467" spans="1:18" x14ac:dyDescent="0.25">
      <c r="A5467" s="25">
        <f t="shared" si="762"/>
        <v>608</v>
      </c>
      <c r="B5467" s="23">
        <f t="shared" si="763"/>
        <v>44587</v>
      </c>
      <c r="C5467" s="24">
        <v>8</v>
      </c>
      <c r="D5467" s="54" t="str">
        <f t="shared" si="764"/>
        <v>ASET</v>
      </c>
      <c r="E5467" s="178"/>
      <c r="F5467" s="179"/>
      <c r="G5467" s="177"/>
      <c r="H5467" s="177"/>
      <c r="I5467" s="169">
        <f t="shared" si="765"/>
        <v>0</v>
      </c>
      <c r="J5467" s="149" t="str" cm="1">
        <f t="array" ref="J5467">IF(ISERROR(INDEX('Non Compliance input'!$H$5:$H$156,MATCH(1,(A5467='Non Compliance input'!$A$5:$A$156)*(F5467&gt;='Non Compliance input'!$D$5:$D$156)*(E5467&lt;'Non Compliance input'!$E$5:$E$156)*('Non Compliance input'!$H$5:$H$156="Yes"),0))
),"","Yes")</f>
        <v/>
      </c>
      <c r="K5467" s="149">
        <f t="shared" si="766"/>
        <v>0</v>
      </c>
      <c r="L5467" s="162">
        <f t="shared" si="767"/>
        <v>0</v>
      </c>
      <c r="M5467" s="162" t="str" cm="1">
        <f t="array" ref="M5467">IF(ISERROR(INDEX('Non Compliance input'!$I$5:$I$156,MATCH(1,(A5467='Non Compliance input'!$A$5:$A$156)*(E5467&gt;='Non Compliance input'!$D$5:$D$156)*(F5467&lt;='Non Compliance input'!$E$5:$E$156)*('Non Compliance input'!$I$5:$I$156="Yes"),0))
),"","Yes")</f>
        <v/>
      </c>
      <c r="N5467" s="149" t="str">
        <f>IF(VLOOKUP($A5467,HourEndingOutage!$B$3:$F$746,5,0)="Outage","Outage","")</f>
        <v/>
      </c>
      <c r="O5467" s="18">
        <f t="shared" si="768"/>
        <v>0</v>
      </c>
      <c r="P5467" s="18" t="str">
        <f t="shared" si="769"/>
        <v/>
      </c>
      <c r="Q5467" s="18">
        <f t="shared" si="770"/>
        <v>0</v>
      </c>
      <c r="R5467" s="118"/>
    </row>
    <row r="5468" spans="1:18" x14ac:dyDescent="0.25">
      <c r="A5468" s="25">
        <f t="shared" ref="A5468:A5531" si="771">IF(C5468=C5467,A5467,A5467+1)</f>
        <v>608</v>
      </c>
      <c r="B5468" s="23">
        <f t="shared" ref="B5468:B5531" si="772">IF(C5468&lt;C5467,B5467+1,B5467)</f>
        <v>44587</v>
      </c>
      <c r="C5468" s="24">
        <v>8</v>
      </c>
      <c r="D5468" s="54" t="str">
        <f t="shared" si="764"/>
        <v>ASET</v>
      </c>
      <c r="E5468" s="178"/>
      <c r="F5468" s="179"/>
      <c r="G5468" s="177"/>
      <c r="H5468" s="177"/>
      <c r="I5468" s="169">
        <f t="shared" si="765"/>
        <v>0</v>
      </c>
      <c r="J5468" s="149" t="str" cm="1">
        <f t="array" ref="J5468">IF(ISERROR(INDEX('Non Compliance input'!$H$5:$H$156,MATCH(1,(A5468='Non Compliance input'!$A$5:$A$156)*(F5468&gt;='Non Compliance input'!$D$5:$D$156)*(E5468&lt;'Non Compliance input'!$E$5:$E$156)*('Non Compliance input'!$H$5:$H$156="Yes"),0))
),"","Yes")</f>
        <v/>
      </c>
      <c r="K5468" s="149">
        <f t="shared" si="766"/>
        <v>0</v>
      </c>
      <c r="L5468" s="162">
        <f t="shared" si="767"/>
        <v>0</v>
      </c>
      <c r="M5468" s="162" t="str" cm="1">
        <f t="array" ref="M5468">IF(ISERROR(INDEX('Non Compliance input'!$I$5:$I$156,MATCH(1,(A5468='Non Compliance input'!$A$5:$A$156)*(E5468&gt;='Non Compliance input'!$D$5:$D$156)*(F5468&lt;='Non Compliance input'!$E$5:$E$156)*('Non Compliance input'!$I$5:$I$156="Yes"),0))
),"","Yes")</f>
        <v/>
      </c>
      <c r="N5468" s="149" t="str">
        <f>IF(VLOOKUP($A5468,HourEndingOutage!$B$3:$F$746,5,0)="Outage","Outage","")</f>
        <v/>
      </c>
      <c r="O5468" s="18">
        <f t="shared" si="768"/>
        <v>0</v>
      </c>
      <c r="P5468" s="18" t="str">
        <f t="shared" si="769"/>
        <v/>
      </c>
      <c r="Q5468" s="18">
        <f t="shared" si="770"/>
        <v>0</v>
      </c>
      <c r="R5468" s="118"/>
    </row>
    <row r="5469" spans="1:18" x14ac:dyDescent="0.25">
      <c r="A5469" s="25">
        <f t="shared" si="771"/>
        <v>608</v>
      </c>
      <c r="B5469" s="23">
        <f t="shared" si="772"/>
        <v>44587</v>
      </c>
      <c r="C5469" s="24">
        <v>8</v>
      </c>
      <c r="D5469" s="54" t="str">
        <f t="shared" si="764"/>
        <v>ASET</v>
      </c>
      <c r="E5469" s="178"/>
      <c r="F5469" s="179"/>
      <c r="G5469" s="177"/>
      <c r="H5469" s="177"/>
      <c r="I5469" s="169">
        <f t="shared" si="765"/>
        <v>0</v>
      </c>
      <c r="J5469" s="149" t="str" cm="1">
        <f t="array" ref="J5469">IF(ISERROR(INDEX('Non Compliance input'!$H$5:$H$156,MATCH(1,(A5469='Non Compliance input'!$A$5:$A$156)*(F5469&gt;='Non Compliance input'!$D$5:$D$156)*(E5469&lt;'Non Compliance input'!$E$5:$E$156)*('Non Compliance input'!$H$5:$H$156="Yes"),0))
),"","Yes")</f>
        <v/>
      </c>
      <c r="K5469" s="149">
        <f t="shared" si="766"/>
        <v>0</v>
      </c>
      <c r="L5469" s="162">
        <f t="shared" si="767"/>
        <v>0</v>
      </c>
      <c r="M5469" s="162" t="str" cm="1">
        <f t="array" ref="M5469">IF(ISERROR(INDEX('Non Compliance input'!$I$5:$I$156,MATCH(1,(A5469='Non Compliance input'!$A$5:$A$156)*(E5469&gt;='Non Compliance input'!$D$5:$D$156)*(F5469&lt;='Non Compliance input'!$E$5:$E$156)*('Non Compliance input'!$I$5:$I$156="Yes"),0))
),"","Yes")</f>
        <v/>
      </c>
      <c r="N5469" s="149" t="str">
        <f>IF(VLOOKUP($A5469,HourEndingOutage!$B$3:$F$746,5,0)="Outage","Outage","")</f>
        <v/>
      </c>
      <c r="O5469" s="18">
        <f t="shared" si="768"/>
        <v>0</v>
      </c>
      <c r="P5469" s="18" t="str">
        <f t="shared" si="769"/>
        <v/>
      </c>
      <c r="Q5469" s="18">
        <f t="shared" si="770"/>
        <v>0</v>
      </c>
      <c r="R5469" s="118"/>
    </row>
    <row r="5470" spans="1:18" x14ac:dyDescent="0.25">
      <c r="A5470" s="25">
        <f t="shared" si="771"/>
        <v>608</v>
      </c>
      <c r="B5470" s="23">
        <f t="shared" si="772"/>
        <v>44587</v>
      </c>
      <c r="C5470" s="24">
        <v>8</v>
      </c>
      <c r="D5470" s="54" t="str">
        <f t="shared" si="764"/>
        <v>ASET</v>
      </c>
      <c r="E5470" s="178"/>
      <c r="F5470" s="179"/>
      <c r="G5470" s="177"/>
      <c r="H5470" s="177"/>
      <c r="I5470" s="169">
        <f t="shared" si="765"/>
        <v>0</v>
      </c>
      <c r="J5470" s="149" t="str" cm="1">
        <f t="array" ref="J5470">IF(ISERROR(INDEX('Non Compliance input'!$H$5:$H$156,MATCH(1,(A5470='Non Compliance input'!$A$5:$A$156)*(F5470&gt;='Non Compliance input'!$D$5:$D$156)*(E5470&lt;'Non Compliance input'!$E$5:$E$156)*('Non Compliance input'!$H$5:$H$156="Yes"),0))
),"","Yes")</f>
        <v/>
      </c>
      <c r="K5470" s="149">
        <f t="shared" si="766"/>
        <v>0</v>
      </c>
      <c r="L5470" s="162">
        <f t="shared" si="767"/>
        <v>0</v>
      </c>
      <c r="M5470" s="162" t="str" cm="1">
        <f t="array" ref="M5470">IF(ISERROR(INDEX('Non Compliance input'!$I$5:$I$156,MATCH(1,(A5470='Non Compliance input'!$A$5:$A$156)*(E5470&gt;='Non Compliance input'!$D$5:$D$156)*(F5470&lt;='Non Compliance input'!$E$5:$E$156)*('Non Compliance input'!$I$5:$I$156="Yes"),0))
),"","Yes")</f>
        <v/>
      </c>
      <c r="N5470" s="149" t="str">
        <f>IF(VLOOKUP($A5470,HourEndingOutage!$B$3:$F$746,5,0)="Outage","Outage","")</f>
        <v/>
      </c>
      <c r="O5470" s="18">
        <f t="shared" si="768"/>
        <v>0</v>
      </c>
      <c r="P5470" s="18" t="str">
        <f t="shared" si="769"/>
        <v/>
      </c>
      <c r="Q5470" s="18">
        <f t="shared" si="770"/>
        <v>0</v>
      </c>
      <c r="R5470" s="118"/>
    </row>
    <row r="5471" spans="1:18" x14ac:dyDescent="0.25">
      <c r="A5471" s="25">
        <f t="shared" si="771"/>
        <v>608</v>
      </c>
      <c r="B5471" s="23">
        <f t="shared" si="772"/>
        <v>44587</v>
      </c>
      <c r="C5471" s="24">
        <v>8</v>
      </c>
      <c r="D5471" s="54" t="str">
        <f t="shared" si="764"/>
        <v>ASET</v>
      </c>
      <c r="E5471" s="178"/>
      <c r="F5471" s="179"/>
      <c r="G5471" s="177"/>
      <c r="H5471" s="177"/>
      <c r="I5471" s="169">
        <f t="shared" si="765"/>
        <v>0</v>
      </c>
      <c r="J5471" s="149" t="str" cm="1">
        <f t="array" ref="J5471">IF(ISERROR(INDEX('Non Compliance input'!$H$5:$H$156,MATCH(1,(A5471='Non Compliance input'!$A$5:$A$156)*(F5471&gt;='Non Compliance input'!$D$5:$D$156)*(E5471&lt;'Non Compliance input'!$E$5:$E$156)*('Non Compliance input'!$H$5:$H$156="Yes"),0))
),"","Yes")</f>
        <v/>
      </c>
      <c r="K5471" s="149">
        <f t="shared" si="766"/>
        <v>0</v>
      </c>
      <c r="L5471" s="162">
        <f t="shared" si="767"/>
        <v>0</v>
      </c>
      <c r="M5471" s="162" t="str" cm="1">
        <f t="array" ref="M5471">IF(ISERROR(INDEX('Non Compliance input'!$I$5:$I$156,MATCH(1,(A5471='Non Compliance input'!$A$5:$A$156)*(E5471&gt;='Non Compliance input'!$D$5:$D$156)*(F5471&lt;='Non Compliance input'!$E$5:$E$156)*('Non Compliance input'!$I$5:$I$156="Yes"),0))
),"","Yes")</f>
        <v/>
      </c>
      <c r="N5471" s="149" t="str">
        <f>IF(VLOOKUP($A5471,HourEndingOutage!$B$3:$F$746,5,0)="Outage","Outage","")</f>
        <v/>
      </c>
      <c r="O5471" s="18">
        <f t="shared" si="768"/>
        <v>0</v>
      </c>
      <c r="P5471" s="18" t="str">
        <f t="shared" si="769"/>
        <v/>
      </c>
      <c r="Q5471" s="18">
        <f t="shared" si="770"/>
        <v>0</v>
      </c>
      <c r="R5471" s="118"/>
    </row>
    <row r="5472" spans="1:18" x14ac:dyDescent="0.25">
      <c r="A5472" s="25">
        <f t="shared" si="771"/>
        <v>608</v>
      </c>
      <c r="B5472" s="23">
        <f t="shared" si="772"/>
        <v>44587</v>
      </c>
      <c r="C5472" s="24">
        <v>8</v>
      </c>
      <c r="D5472" s="54" t="str">
        <f t="shared" si="764"/>
        <v>ASET</v>
      </c>
      <c r="E5472" s="178"/>
      <c r="F5472" s="179"/>
      <c r="G5472" s="177"/>
      <c r="H5472" s="177"/>
      <c r="I5472" s="169">
        <f t="shared" si="765"/>
        <v>0</v>
      </c>
      <c r="J5472" s="149" t="str" cm="1">
        <f t="array" ref="J5472">IF(ISERROR(INDEX('Non Compliance input'!$H$5:$H$156,MATCH(1,(A5472='Non Compliance input'!$A$5:$A$156)*(F5472&gt;='Non Compliance input'!$D$5:$D$156)*(E5472&lt;'Non Compliance input'!$E$5:$E$156)*('Non Compliance input'!$H$5:$H$156="Yes"),0))
),"","Yes")</f>
        <v/>
      </c>
      <c r="K5472" s="149">
        <f t="shared" si="766"/>
        <v>0</v>
      </c>
      <c r="L5472" s="162">
        <f t="shared" si="767"/>
        <v>0</v>
      </c>
      <c r="M5472" s="162" t="str" cm="1">
        <f t="array" ref="M5472">IF(ISERROR(INDEX('Non Compliance input'!$I$5:$I$156,MATCH(1,(A5472='Non Compliance input'!$A$5:$A$156)*(E5472&gt;='Non Compliance input'!$D$5:$D$156)*(F5472&lt;='Non Compliance input'!$E$5:$E$156)*('Non Compliance input'!$I$5:$I$156="Yes"),0))
),"","Yes")</f>
        <v/>
      </c>
      <c r="N5472" s="149" t="str">
        <f>IF(VLOOKUP($A5472,HourEndingOutage!$B$3:$F$746,5,0)="Outage","Outage","")</f>
        <v/>
      </c>
      <c r="O5472" s="18">
        <f t="shared" si="768"/>
        <v>0</v>
      </c>
      <c r="P5472" s="18" t="str">
        <f t="shared" si="769"/>
        <v/>
      </c>
      <c r="Q5472" s="18">
        <f t="shared" si="770"/>
        <v>0</v>
      </c>
      <c r="R5472" s="118"/>
    </row>
    <row r="5473" spans="1:18" x14ac:dyDescent="0.25">
      <c r="A5473" s="25">
        <f t="shared" si="771"/>
        <v>608</v>
      </c>
      <c r="B5473" s="23">
        <f t="shared" si="772"/>
        <v>44587</v>
      </c>
      <c r="C5473" s="24">
        <v>8</v>
      </c>
      <c r="D5473" s="54" t="str">
        <f t="shared" si="764"/>
        <v>ASET</v>
      </c>
      <c r="E5473" s="178"/>
      <c r="F5473" s="179"/>
      <c r="G5473" s="177"/>
      <c r="H5473" s="177"/>
      <c r="I5473" s="169">
        <f t="shared" si="765"/>
        <v>0</v>
      </c>
      <c r="J5473" s="149" t="str" cm="1">
        <f t="array" ref="J5473">IF(ISERROR(INDEX('Non Compliance input'!$H$5:$H$156,MATCH(1,(A5473='Non Compliance input'!$A$5:$A$156)*(F5473&gt;='Non Compliance input'!$D$5:$D$156)*(E5473&lt;'Non Compliance input'!$E$5:$E$156)*('Non Compliance input'!$H$5:$H$156="Yes"),0))
),"","Yes")</f>
        <v/>
      </c>
      <c r="K5473" s="149">
        <f t="shared" si="766"/>
        <v>0</v>
      </c>
      <c r="L5473" s="162">
        <f t="shared" si="767"/>
        <v>0</v>
      </c>
      <c r="M5473" s="162" t="str" cm="1">
        <f t="array" ref="M5473">IF(ISERROR(INDEX('Non Compliance input'!$I$5:$I$156,MATCH(1,(A5473='Non Compliance input'!$A$5:$A$156)*(E5473&gt;='Non Compliance input'!$D$5:$D$156)*(F5473&lt;='Non Compliance input'!$E$5:$E$156)*('Non Compliance input'!$I$5:$I$156="Yes"),0))
),"","Yes")</f>
        <v/>
      </c>
      <c r="N5473" s="149" t="str">
        <f>IF(VLOOKUP($A5473,HourEndingOutage!$B$3:$F$746,5,0)="Outage","Outage","")</f>
        <v/>
      </c>
      <c r="O5473" s="18">
        <f t="shared" si="768"/>
        <v>0</v>
      </c>
      <c r="P5473" s="18" t="str">
        <f t="shared" si="769"/>
        <v/>
      </c>
      <c r="Q5473" s="18">
        <f t="shared" si="770"/>
        <v>0</v>
      </c>
      <c r="R5473" s="118"/>
    </row>
    <row r="5474" spans="1:18" x14ac:dyDescent="0.25">
      <c r="A5474" s="25">
        <f t="shared" si="771"/>
        <v>608</v>
      </c>
      <c r="B5474" s="23">
        <f t="shared" si="772"/>
        <v>44587</v>
      </c>
      <c r="C5474" s="24">
        <v>8</v>
      </c>
      <c r="D5474" s="54" t="str">
        <f t="shared" si="764"/>
        <v>ASET</v>
      </c>
      <c r="E5474" s="178"/>
      <c r="F5474" s="179"/>
      <c r="G5474" s="177"/>
      <c r="H5474" s="177"/>
      <c r="I5474" s="169">
        <f t="shared" si="765"/>
        <v>0</v>
      </c>
      <c r="J5474" s="149" t="str" cm="1">
        <f t="array" ref="J5474">IF(ISERROR(INDEX('Non Compliance input'!$H$5:$H$156,MATCH(1,(A5474='Non Compliance input'!$A$5:$A$156)*(F5474&gt;='Non Compliance input'!$D$5:$D$156)*(E5474&lt;'Non Compliance input'!$E$5:$E$156)*('Non Compliance input'!$H$5:$H$156="Yes"),0))
),"","Yes")</f>
        <v/>
      </c>
      <c r="K5474" s="149">
        <f t="shared" si="766"/>
        <v>0</v>
      </c>
      <c r="L5474" s="162">
        <f t="shared" si="767"/>
        <v>0</v>
      </c>
      <c r="M5474" s="162" t="str" cm="1">
        <f t="array" ref="M5474">IF(ISERROR(INDEX('Non Compliance input'!$I$5:$I$156,MATCH(1,(A5474='Non Compliance input'!$A$5:$A$156)*(E5474&gt;='Non Compliance input'!$D$5:$D$156)*(F5474&lt;='Non Compliance input'!$E$5:$E$156)*('Non Compliance input'!$I$5:$I$156="Yes"),0))
),"","Yes")</f>
        <v/>
      </c>
      <c r="N5474" s="149" t="str">
        <f>IF(VLOOKUP($A5474,HourEndingOutage!$B$3:$F$746,5,0)="Outage","Outage","")</f>
        <v/>
      </c>
      <c r="O5474" s="18">
        <f t="shared" si="768"/>
        <v>0</v>
      </c>
      <c r="P5474" s="18" t="str">
        <f t="shared" si="769"/>
        <v/>
      </c>
      <c r="Q5474" s="18">
        <f t="shared" si="770"/>
        <v>0</v>
      </c>
      <c r="R5474" s="118"/>
    </row>
    <row r="5475" spans="1:18" x14ac:dyDescent="0.25">
      <c r="A5475" s="25">
        <f t="shared" si="771"/>
        <v>609</v>
      </c>
      <c r="B5475" s="23">
        <f t="shared" si="772"/>
        <v>44587</v>
      </c>
      <c r="C5475" s="24">
        <v>9</v>
      </c>
      <c r="D5475" s="54" t="str">
        <f t="shared" si="764"/>
        <v>ASET</v>
      </c>
      <c r="E5475" s="178"/>
      <c r="F5475" s="179"/>
      <c r="G5475" s="177"/>
      <c r="H5475" s="177"/>
      <c r="I5475" s="169">
        <f t="shared" si="765"/>
        <v>0</v>
      </c>
      <c r="J5475" s="149" t="str" cm="1">
        <f t="array" ref="J5475">IF(ISERROR(INDEX('Non Compliance input'!$H$5:$H$156,MATCH(1,(A5475='Non Compliance input'!$A$5:$A$156)*(F5475&gt;='Non Compliance input'!$D$5:$D$156)*(E5475&lt;'Non Compliance input'!$E$5:$E$156)*('Non Compliance input'!$H$5:$H$156="Yes"),0))
),"","Yes")</f>
        <v/>
      </c>
      <c r="K5475" s="149">
        <f t="shared" si="766"/>
        <v>0</v>
      </c>
      <c r="L5475" s="162">
        <f t="shared" si="767"/>
        <v>0</v>
      </c>
      <c r="M5475" s="162" t="str" cm="1">
        <f t="array" ref="M5475">IF(ISERROR(INDEX('Non Compliance input'!$I$5:$I$156,MATCH(1,(A5475='Non Compliance input'!$A$5:$A$156)*(E5475&gt;='Non Compliance input'!$D$5:$D$156)*(F5475&lt;='Non Compliance input'!$E$5:$E$156)*('Non Compliance input'!$I$5:$I$156="Yes"),0))
),"","Yes")</f>
        <v/>
      </c>
      <c r="N5475" s="149" t="str">
        <f>IF(VLOOKUP($A5475,HourEndingOutage!$B$3:$F$746,5,0)="Outage","Outage","")</f>
        <v/>
      </c>
      <c r="O5475" s="18">
        <f t="shared" si="768"/>
        <v>0</v>
      </c>
      <c r="P5475" s="18" t="str">
        <f t="shared" si="769"/>
        <v/>
      </c>
      <c r="Q5475" s="18">
        <f t="shared" si="770"/>
        <v>0</v>
      </c>
      <c r="R5475" s="118"/>
    </row>
    <row r="5476" spans="1:18" x14ac:dyDescent="0.25">
      <c r="A5476" s="25">
        <f t="shared" si="771"/>
        <v>609</v>
      </c>
      <c r="B5476" s="23">
        <f t="shared" si="772"/>
        <v>44587</v>
      </c>
      <c r="C5476" s="24">
        <v>9</v>
      </c>
      <c r="D5476" s="54" t="str">
        <f t="shared" si="764"/>
        <v>ASET</v>
      </c>
      <c r="E5476" s="178"/>
      <c r="F5476" s="179"/>
      <c r="G5476" s="177"/>
      <c r="H5476" s="177"/>
      <c r="I5476" s="169">
        <f t="shared" si="765"/>
        <v>0</v>
      </c>
      <c r="J5476" s="149" t="str" cm="1">
        <f t="array" ref="J5476">IF(ISERROR(INDEX('Non Compliance input'!$H$5:$H$156,MATCH(1,(A5476='Non Compliance input'!$A$5:$A$156)*(F5476&gt;='Non Compliance input'!$D$5:$D$156)*(E5476&lt;'Non Compliance input'!$E$5:$E$156)*('Non Compliance input'!$H$5:$H$156="Yes"),0))
),"","Yes")</f>
        <v/>
      </c>
      <c r="K5476" s="149">
        <f t="shared" si="766"/>
        <v>0</v>
      </c>
      <c r="L5476" s="162">
        <f t="shared" si="767"/>
        <v>0</v>
      </c>
      <c r="M5476" s="162" t="str" cm="1">
        <f t="array" ref="M5476">IF(ISERROR(INDEX('Non Compliance input'!$I$5:$I$156,MATCH(1,(A5476='Non Compliance input'!$A$5:$A$156)*(E5476&gt;='Non Compliance input'!$D$5:$D$156)*(F5476&lt;='Non Compliance input'!$E$5:$E$156)*('Non Compliance input'!$I$5:$I$156="Yes"),0))
),"","Yes")</f>
        <v/>
      </c>
      <c r="N5476" s="149" t="str">
        <f>IF(VLOOKUP($A5476,HourEndingOutage!$B$3:$F$746,5,0)="Outage","Outage","")</f>
        <v/>
      </c>
      <c r="O5476" s="18">
        <f t="shared" si="768"/>
        <v>0</v>
      </c>
      <c r="P5476" s="18" t="str">
        <f t="shared" si="769"/>
        <v/>
      </c>
      <c r="Q5476" s="18">
        <f t="shared" si="770"/>
        <v>0</v>
      </c>
      <c r="R5476" s="118"/>
    </row>
    <row r="5477" spans="1:18" x14ac:dyDescent="0.25">
      <c r="A5477" s="25">
        <f t="shared" si="771"/>
        <v>609</v>
      </c>
      <c r="B5477" s="23">
        <f t="shared" si="772"/>
        <v>44587</v>
      </c>
      <c r="C5477" s="24">
        <v>9</v>
      </c>
      <c r="D5477" s="54" t="str">
        <f t="shared" si="764"/>
        <v>ASET</v>
      </c>
      <c r="E5477" s="178"/>
      <c r="F5477" s="179"/>
      <c r="G5477" s="177"/>
      <c r="H5477" s="177"/>
      <c r="I5477" s="169">
        <f t="shared" si="765"/>
        <v>0</v>
      </c>
      <c r="J5477" s="149" t="str" cm="1">
        <f t="array" ref="J5477">IF(ISERROR(INDEX('Non Compliance input'!$H$5:$H$156,MATCH(1,(A5477='Non Compliance input'!$A$5:$A$156)*(F5477&gt;='Non Compliance input'!$D$5:$D$156)*(E5477&lt;'Non Compliance input'!$E$5:$E$156)*('Non Compliance input'!$H$5:$H$156="Yes"),0))
),"","Yes")</f>
        <v/>
      </c>
      <c r="K5477" s="149">
        <f t="shared" si="766"/>
        <v>0</v>
      </c>
      <c r="L5477" s="162">
        <f t="shared" si="767"/>
        <v>0</v>
      </c>
      <c r="M5477" s="162" t="str" cm="1">
        <f t="array" ref="M5477">IF(ISERROR(INDEX('Non Compliance input'!$I$5:$I$156,MATCH(1,(A5477='Non Compliance input'!$A$5:$A$156)*(E5477&gt;='Non Compliance input'!$D$5:$D$156)*(F5477&lt;='Non Compliance input'!$E$5:$E$156)*('Non Compliance input'!$I$5:$I$156="Yes"),0))
),"","Yes")</f>
        <v/>
      </c>
      <c r="N5477" s="149" t="str">
        <f>IF(VLOOKUP($A5477,HourEndingOutage!$B$3:$F$746,5,0)="Outage","Outage","")</f>
        <v/>
      </c>
      <c r="O5477" s="18">
        <f t="shared" si="768"/>
        <v>0</v>
      </c>
      <c r="P5477" s="18" t="str">
        <f t="shared" si="769"/>
        <v/>
      </c>
      <c r="Q5477" s="18">
        <f t="shared" si="770"/>
        <v>0</v>
      </c>
      <c r="R5477" s="118"/>
    </row>
    <row r="5478" spans="1:18" x14ac:dyDescent="0.25">
      <c r="A5478" s="25">
        <f t="shared" si="771"/>
        <v>609</v>
      </c>
      <c r="B5478" s="23">
        <f t="shared" si="772"/>
        <v>44587</v>
      </c>
      <c r="C5478" s="24">
        <v>9</v>
      </c>
      <c r="D5478" s="54" t="str">
        <f t="shared" si="764"/>
        <v>ASET</v>
      </c>
      <c r="E5478" s="178"/>
      <c r="F5478" s="179"/>
      <c r="G5478" s="177"/>
      <c r="H5478" s="177"/>
      <c r="I5478" s="169">
        <f t="shared" si="765"/>
        <v>0</v>
      </c>
      <c r="J5478" s="149" t="str" cm="1">
        <f t="array" ref="J5478">IF(ISERROR(INDEX('Non Compliance input'!$H$5:$H$156,MATCH(1,(A5478='Non Compliance input'!$A$5:$A$156)*(F5478&gt;='Non Compliance input'!$D$5:$D$156)*(E5478&lt;'Non Compliance input'!$E$5:$E$156)*('Non Compliance input'!$H$5:$H$156="Yes"),0))
),"","Yes")</f>
        <v/>
      </c>
      <c r="K5478" s="149">
        <f t="shared" si="766"/>
        <v>0</v>
      </c>
      <c r="L5478" s="162">
        <f t="shared" si="767"/>
        <v>0</v>
      </c>
      <c r="M5478" s="162" t="str" cm="1">
        <f t="array" ref="M5478">IF(ISERROR(INDEX('Non Compliance input'!$I$5:$I$156,MATCH(1,(A5478='Non Compliance input'!$A$5:$A$156)*(E5478&gt;='Non Compliance input'!$D$5:$D$156)*(F5478&lt;='Non Compliance input'!$E$5:$E$156)*('Non Compliance input'!$I$5:$I$156="Yes"),0))
),"","Yes")</f>
        <v/>
      </c>
      <c r="N5478" s="149" t="str">
        <f>IF(VLOOKUP($A5478,HourEndingOutage!$B$3:$F$746,5,0)="Outage","Outage","")</f>
        <v/>
      </c>
      <c r="O5478" s="18">
        <f t="shared" si="768"/>
        <v>0</v>
      </c>
      <c r="P5478" s="18" t="str">
        <f t="shared" si="769"/>
        <v/>
      </c>
      <c r="Q5478" s="18">
        <f t="shared" si="770"/>
        <v>0</v>
      </c>
      <c r="R5478" s="118"/>
    </row>
    <row r="5479" spans="1:18" x14ac:dyDescent="0.25">
      <c r="A5479" s="25">
        <f t="shared" si="771"/>
        <v>609</v>
      </c>
      <c r="B5479" s="23">
        <f t="shared" si="772"/>
        <v>44587</v>
      </c>
      <c r="C5479" s="24">
        <v>9</v>
      </c>
      <c r="D5479" s="54" t="str">
        <f t="shared" si="764"/>
        <v>ASET</v>
      </c>
      <c r="E5479" s="178"/>
      <c r="F5479" s="179"/>
      <c r="G5479" s="177"/>
      <c r="H5479" s="177"/>
      <c r="I5479" s="169">
        <f t="shared" si="765"/>
        <v>0</v>
      </c>
      <c r="J5479" s="149" t="str" cm="1">
        <f t="array" ref="J5479">IF(ISERROR(INDEX('Non Compliance input'!$H$5:$H$156,MATCH(1,(A5479='Non Compliance input'!$A$5:$A$156)*(F5479&gt;='Non Compliance input'!$D$5:$D$156)*(E5479&lt;'Non Compliance input'!$E$5:$E$156)*('Non Compliance input'!$H$5:$H$156="Yes"),0))
),"","Yes")</f>
        <v/>
      </c>
      <c r="K5479" s="149">
        <f t="shared" si="766"/>
        <v>0</v>
      </c>
      <c r="L5479" s="162">
        <f t="shared" si="767"/>
        <v>0</v>
      </c>
      <c r="M5479" s="162" t="str" cm="1">
        <f t="array" ref="M5479">IF(ISERROR(INDEX('Non Compliance input'!$I$5:$I$156,MATCH(1,(A5479='Non Compliance input'!$A$5:$A$156)*(E5479&gt;='Non Compliance input'!$D$5:$D$156)*(F5479&lt;='Non Compliance input'!$E$5:$E$156)*('Non Compliance input'!$I$5:$I$156="Yes"),0))
),"","Yes")</f>
        <v/>
      </c>
      <c r="N5479" s="149" t="str">
        <f>IF(VLOOKUP($A5479,HourEndingOutage!$B$3:$F$746,5,0)="Outage","Outage","")</f>
        <v/>
      </c>
      <c r="O5479" s="18">
        <f t="shared" si="768"/>
        <v>0</v>
      </c>
      <c r="P5479" s="18" t="str">
        <f t="shared" si="769"/>
        <v/>
      </c>
      <c r="Q5479" s="18">
        <f t="shared" si="770"/>
        <v>0</v>
      </c>
      <c r="R5479" s="118"/>
    </row>
    <row r="5480" spans="1:18" x14ac:dyDescent="0.25">
      <c r="A5480" s="25">
        <f t="shared" si="771"/>
        <v>609</v>
      </c>
      <c r="B5480" s="23">
        <f t="shared" si="772"/>
        <v>44587</v>
      </c>
      <c r="C5480" s="24">
        <v>9</v>
      </c>
      <c r="D5480" s="54" t="str">
        <f t="shared" si="764"/>
        <v>ASET</v>
      </c>
      <c r="E5480" s="178"/>
      <c r="F5480" s="179"/>
      <c r="G5480" s="177"/>
      <c r="H5480" s="177"/>
      <c r="I5480" s="169">
        <f t="shared" si="765"/>
        <v>0</v>
      </c>
      <c r="J5480" s="149" t="str" cm="1">
        <f t="array" ref="J5480">IF(ISERROR(INDEX('Non Compliance input'!$H$5:$H$156,MATCH(1,(A5480='Non Compliance input'!$A$5:$A$156)*(F5480&gt;='Non Compliance input'!$D$5:$D$156)*(E5480&lt;'Non Compliance input'!$E$5:$E$156)*('Non Compliance input'!$H$5:$H$156="Yes"),0))
),"","Yes")</f>
        <v/>
      </c>
      <c r="K5480" s="149">
        <f t="shared" si="766"/>
        <v>0</v>
      </c>
      <c r="L5480" s="162">
        <f t="shared" si="767"/>
        <v>0</v>
      </c>
      <c r="M5480" s="162" t="str" cm="1">
        <f t="array" ref="M5480">IF(ISERROR(INDEX('Non Compliance input'!$I$5:$I$156,MATCH(1,(A5480='Non Compliance input'!$A$5:$A$156)*(E5480&gt;='Non Compliance input'!$D$5:$D$156)*(F5480&lt;='Non Compliance input'!$E$5:$E$156)*('Non Compliance input'!$I$5:$I$156="Yes"),0))
),"","Yes")</f>
        <v/>
      </c>
      <c r="N5480" s="149" t="str">
        <f>IF(VLOOKUP($A5480,HourEndingOutage!$B$3:$F$746,5,0)="Outage","Outage","")</f>
        <v/>
      </c>
      <c r="O5480" s="18">
        <f t="shared" si="768"/>
        <v>0</v>
      </c>
      <c r="P5480" s="18" t="str">
        <f t="shared" si="769"/>
        <v/>
      </c>
      <c r="Q5480" s="18">
        <f t="shared" si="770"/>
        <v>0</v>
      </c>
      <c r="R5480" s="118"/>
    </row>
    <row r="5481" spans="1:18" x14ac:dyDescent="0.25">
      <c r="A5481" s="25">
        <f t="shared" si="771"/>
        <v>609</v>
      </c>
      <c r="B5481" s="23">
        <f t="shared" si="772"/>
        <v>44587</v>
      </c>
      <c r="C5481" s="24">
        <v>9</v>
      </c>
      <c r="D5481" s="54" t="str">
        <f t="shared" si="764"/>
        <v>ASET</v>
      </c>
      <c r="E5481" s="178"/>
      <c r="F5481" s="179"/>
      <c r="G5481" s="177"/>
      <c r="H5481" s="177"/>
      <c r="I5481" s="169">
        <f t="shared" si="765"/>
        <v>0</v>
      </c>
      <c r="J5481" s="149" t="str" cm="1">
        <f t="array" ref="J5481">IF(ISERROR(INDEX('Non Compliance input'!$H$5:$H$156,MATCH(1,(A5481='Non Compliance input'!$A$5:$A$156)*(F5481&gt;='Non Compliance input'!$D$5:$D$156)*(E5481&lt;'Non Compliance input'!$E$5:$E$156)*('Non Compliance input'!$H$5:$H$156="Yes"),0))
),"","Yes")</f>
        <v/>
      </c>
      <c r="K5481" s="149">
        <f t="shared" si="766"/>
        <v>0</v>
      </c>
      <c r="L5481" s="162">
        <f t="shared" si="767"/>
        <v>0</v>
      </c>
      <c r="M5481" s="162" t="str" cm="1">
        <f t="array" ref="M5481">IF(ISERROR(INDEX('Non Compliance input'!$I$5:$I$156,MATCH(1,(A5481='Non Compliance input'!$A$5:$A$156)*(E5481&gt;='Non Compliance input'!$D$5:$D$156)*(F5481&lt;='Non Compliance input'!$E$5:$E$156)*('Non Compliance input'!$I$5:$I$156="Yes"),0))
),"","Yes")</f>
        <v/>
      </c>
      <c r="N5481" s="149" t="str">
        <f>IF(VLOOKUP($A5481,HourEndingOutage!$B$3:$F$746,5,0)="Outage","Outage","")</f>
        <v/>
      </c>
      <c r="O5481" s="18">
        <f t="shared" si="768"/>
        <v>0</v>
      </c>
      <c r="P5481" s="18" t="str">
        <f t="shared" si="769"/>
        <v/>
      </c>
      <c r="Q5481" s="18">
        <f t="shared" si="770"/>
        <v>0</v>
      </c>
      <c r="R5481" s="118"/>
    </row>
    <row r="5482" spans="1:18" x14ac:dyDescent="0.25">
      <c r="A5482" s="25">
        <f t="shared" si="771"/>
        <v>609</v>
      </c>
      <c r="B5482" s="23">
        <f t="shared" si="772"/>
        <v>44587</v>
      </c>
      <c r="C5482" s="24">
        <v>9</v>
      </c>
      <c r="D5482" s="54" t="str">
        <f t="shared" si="764"/>
        <v>ASET</v>
      </c>
      <c r="E5482" s="178"/>
      <c r="F5482" s="179"/>
      <c r="G5482" s="177"/>
      <c r="H5482" s="177"/>
      <c r="I5482" s="169">
        <f t="shared" si="765"/>
        <v>0</v>
      </c>
      <c r="J5482" s="149" t="str" cm="1">
        <f t="array" ref="J5482">IF(ISERROR(INDEX('Non Compliance input'!$H$5:$H$156,MATCH(1,(A5482='Non Compliance input'!$A$5:$A$156)*(F5482&gt;='Non Compliance input'!$D$5:$D$156)*(E5482&lt;'Non Compliance input'!$E$5:$E$156)*('Non Compliance input'!$H$5:$H$156="Yes"),0))
),"","Yes")</f>
        <v/>
      </c>
      <c r="K5482" s="149">
        <f t="shared" si="766"/>
        <v>0</v>
      </c>
      <c r="L5482" s="162">
        <f t="shared" si="767"/>
        <v>0</v>
      </c>
      <c r="M5482" s="162" t="str" cm="1">
        <f t="array" ref="M5482">IF(ISERROR(INDEX('Non Compliance input'!$I$5:$I$156,MATCH(1,(A5482='Non Compliance input'!$A$5:$A$156)*(E5482&gt;='Non Compliance input'!$D$5:$D$156)*(F5482&lt;='Non Compliance input'!$E$5:$E$156)*('Non Compliance input'!$I$5:$I$156="Yes"),0))
),"","Yes")</f>
        <v/>
      </c>
      <c r="N5482" s="149" t="str">
        <f>IF(VLOOKUP($A5482,HourEndingOutage!$B$3:$F$746,5,0)="Outage","Outage","")</f>
        <v/>
      </c>
      <c r="O5482" s="18">
        <f t="shared" si="768"/>
        <v>0</v>
      </c>
      <c r="P5482" s="18" t="str">
        <f t="shared" si="769"/>
        <v/>
      </c>
      <c r="Q5482" s="18">
        <f t="shared" si="770"/>
        <v>0</v>
      </c>
      <c r="R5482" s="118"/>
    </row>
    <row r="5483" spans="1:18" x14ac:dyDescent="0.25">
      <c r="A5483" s="25">
        <f t="shared" si="771"/>
        <v>609</v>
      </c>
      <c r="B5483" s="23">
        <f t="shared" si="772"/>
        <v>44587</v>
      </c>
      <c r="C5483" s="24">
        <v>9</v>
      </c>
      <c r="D5483" s="54" t="str">
        <f t="shared" si="764"/>
        <v>ASET</v>
      </c>
      <c r="E5483" s="178"/>
      <c r="F5483" s="179"/>
      <c r="G5483" s="177"/>
      <c r="H5483" s="177"/>
      <c r="I5483" s="169">
        <f t="shared" si="765"/>
        <v>0</v>
      </c>
      <c r="J5483" s="149" t="str" cm="1">
        <f t="array" ref="J5483">IF(ISERROR(INDEX('Non Compliance input'!$H$5:$H$156,MATCH(1,(A5483='Non Compliance input'!$A$5:$A$156)*(F5483&gt;='Non Compliance input'!$D$5:$D$156)*(E5483&lt;'Non Compliance input'!$E$5:$E$156)*('Non Compliance input'!$H$5:$H$156="Yes"),0))
),"","Yes")</f>
        <v/>
      </c>
      <c r="K5483" s="149">
        <f t="shared" si="766"/>
        <v>0</v>
      </c>
      <c r="L5483" s="162">
        <f t="shared" si="767"/>
        <v>0</v>
      </c>
      <c r="M5483" s="162" t="str" cm="1">
        <f t="array" ref="M5483">IF(ISERROR(INDEX('Non Compliance input'!$I$5:$I$156,MATCH(1,(A5483='Non Compliance input'!$A$5:$A$156)*(E5483&gt;='Non Compliance input'!$D$5:$D$156)*(F5483&lt;='Non Compliance input'!$E$5:$E$156)*('Non Compliance input'!$I$5:$I$156="Yes"),0))
),"","Yes")</f>
        <v/>
      </c>
      <c r="N5483" s="149" t="str">
        <f>IF(VLOOKUP($A5483,HourEndingOutage!$B$3:$F$746,5,0)="Outage","Outage","")</f>
        <v/>
      </c>
      <c r="O5483" s="18">
        <f t="shared" si="768"/>
        <v>0</v>
      </c>
      <c r="P5483" s="18" t="str">
        <f t="shared" si="769"/>
        <v/>
      </c>
      <c r="Q5483" s="18">
        <f t="shared" si="770"/>
        <v>0</v>
      </c>
      <c r="R5483" s="118"/>
    </row>
    <row r="5484" spans="1:18" x14ac:dyDescent="0.25">
      <c r="A5484" s="25">
        <f t="shared" si="771"/>
        <v>610</v>
      </c>
      <c r="B5484" s="23">
        <f t="shared" si="772"/>
        <v>44587</v>
      </c>
      <c r="C5484" s="24">
        <v>10</v>
      </c>
      <c r="D5484" s="54" t="str">
        <f t="shared" si="764"/>
        <v>ASET</v>
      </c>
      <c r="E5484" s="178"/>
      <c r="F5484" s="179"/>
      <c r="G5484" s="177"/>
      <c r="H5484" s="177"/>
      <c r="I5484" s="169">
        <f t="shared" si="765"/>
        <v>0</v>
      </c>
      <c r="J5484" s="149" t="str" cm="1">
        <f t="array" ref="J5484">IF(ISERROR(INDEX('Non Compliance input'!$H$5:$H$156,MATCH(1,(A5484='Non Compliance input'!$A$5:$A$156)*(F5484&gt;='Non Compliance input'!$D$5:$D$156)*(E5484&lt;'Non Compliance input'!$E$5:$E$156)*('Non Compliance input'!$H$5:$H$156="Yes"),0))
),"","Yes")</f>
        <v/>
      </c>
      <c r="K5484" s="149">
        <f t="shared" si="766"/>
        <v>0</v>
      </c>
      <c r="L5484" s="162">
        <f t="shared" si="767"/>
        <v>0</v>
      </c>
      <c r="M5484" s="162" t="str" cm="1">
        <f t="array" ref="M5484">IF(ISERROR(INDEX('Non Compliance input'!$I$5:$I$156,MATCH(1,(A5484='Non Compliance input'!$A$5:$A$156)*(E5484&gt;='Non Compliance input'!$D$5:$D$156)*(F5484&lt;='Non Compliance input'!$E$5:$E$156)*('Non Compliance input'!$I$5:$I$156="Yes"),0))
),"","Yes")</f>
        <v/>
      </c>
      <c r="N5484" s="149" t="str">
        <f>IF(VLOOKUP($A5484,HourEndingOutage!$B$3:$F$746,5,0)="Outage","Outage","")</f>
        <v/>
      </c>
      <c r="O5484" s="18">
        <f t="shared" si="768"/>
        <v>0</v>
      </c>
      <c r="P5484" s="18" t="str">
        <f t="shared" si="769"/>
        <v/>
      </c>
      <c r="Q5484" s="18">
        <f t="shared" si="770"/>
        <v>0</v>
      </c>
      <c r="R5484" s="118"/>
    </row>
    <row r="5485" spans="1:18" x14ac:dyDescent="0.25">
      <c r="A5485" s="25">
        <f t="shared" si="771"/>
        <v>610</v>
      </c>
      <c r="B5485" s="23">
        <f t="shared" si="772"/>
        <v>44587</v>
      </c>
      <c r="C5485" s="24">
        <v>10</v>
      </c>
      <c r="D5485" s="54" t="str">
        <f t="shared" si="764"/>
        <v>ASET</v>
      </c>
      <c r="E5485" s="178"/>
      <c r="F5485" s="179"/>
      <c r="G5485" s="177"/>
      <c r="H5485" s="177"/>
      <c r="I5485" s="169">
        <f t="shared" si="765"/>
        <v>0</v>
      </c>
      <c r="J5485" s="149" t="str" cm="1">
        <f t="array" ref="J5485">IF(ISERROR(INDEX('Non Compliance input'!$H$5:$H$156,MATCH(1,(A5485='Non Compliance input'!$A$5:$A$156)*(F5485&gt;='Non Compliance input'!$D$5:$D$156)*(E5485&lt;'Non Compliance input'!$E$5:$E$156)*('Non Compliance input'!$H$5:$H$156="Yes"),0))
),"","Yes")</f>
        <v/>
      </c>
      <c r="K5485" s="149">
        <f t="shared" si="766"/>
        <v>0</v>
      </c>
      <c r="L5485" s="162">
        <f t="shared" si="767"/>
        <v>0</v>
      </c>
      <c r="M5485" s="162" t="str" cm="1">
        <f t="array" ref="M5485">IF(ISERROR(INDEX('Non Compliance input'!$I$5:$I$156,MATCH(1,(A5485='Non Compliance input'!$A$5:$A$156)*(E5485&gt;='Non Compliance input'!$D$5:$D$156)*(F5485&lt;='Non Compliance input'!$E$5:$E$156)*('Non Compliance input'!$I$5:$I$156="Yes"),0))
),"","Yes")</f>
        <v/>
      </c>
      <c r="N5485" s="149" t="str">
        <f>IF(VLOOKUP($A5485,HourEndingOutage!$B$3:$F$746,5,0)="Outage","Outage","")</f>
        <v/>
      </c>
      <c r="O5485" s="18">
        <f t="shared" si="768"/>
        <v>0</v>
      </c>
      <c r="P5485" s="18" t="str">
        <f t="shared" si="769"/>
        <v/>
      </c>
      <c r="Q5485" s="18">
        <f t="shared" si="770"/>
        <v>0</v>
      </c>
      <c r="R5485" s="118"/>
    </row>
    <row r="5486" spans="1:18" x14ac:dyDescent="0.25">
      <c r="A5486" s="25">
        <f t="shared" si="771"/>
        <v>610</v>
      </c>
      <c r="B5486" s="23">
        <f t="shared" si="772"/>
        <v>44587</v>
      </c>
      <c r="C5486" s="24">
        <v>10</v>
      </c>
      <c r="D5486" s="54" t="str">
        <f t="shared" si="764"/>
        <v>ASET</v>
      </c>
      <c r="E5486" s="178"/>
      <c r="F5486" s="179"/>
      <c r="G5486" s="177"/>
      <c r="H5486" s="177"/>
      <c r="I5486" s="169">
        <f t="shared" si="765"/>
        <v>0</v>
      </c>
      <c r="J5486" s="149" t="str" cm="1">
        <f t="array" ref="J5486">IF(ISERROR(INDEX('Non Compliance input'!$H$5:$H$156,MATCH(1,(A5486='Non Compliance input'!$A$5:$A$156)*(F5486&gt;='Non Compliance input'!$D$5:$D$156)*(E5486&lt;'Non Compliance input'!$E$5:$E$156)*('Non Compliance input'!$H$5:$H$156="Yes"),0))
),"","Yes")</f>
        <v/>
      </c>
      <c r="K5486" s="149">
        <f t="shared" si="766"/>
        <v>0</v>
      </c>
      <c r="L5486" s="162">
        <f t="shared" si="767"/>
        <v>0</v>
      </c>
      <c r="M5486" s="162" t="str" cm="1">
        <f t="array" ref="M5486">IF(ISERROR(INDEX('Non Compliance input'!$I$5:$I$156,MATCH(1,(A5486='Non Compliance input'!$A$5:$A$156)*(E5486&gt;='Non Compliance input'!$D$5:$D$156)*(F5486&lt;='Non Compliance input'!$E$5:$E$156)*('Non Compliance input'!$I$5:$I$156="Yes"),0))
),"","Yes")</f>
        <v/>
      </c>
      <c r="N5486" s="149" t="str">
        <f>IF(VLOOKUP($A5486,HourEndingOutage!$B$3:$F$746,5,0)="Outage","Outage","")</f>
        <v/>
      </c>
      <c r="O5486" s="18">
        <f t="shared" si="768"/>
        <v>0</v>
      </c>
      <c r="P5486" s="18" t="str">
        <f t="shared" si="769"/>
        <v/>
      </c>
      <c r="Q5486" s="18">
        <f t="shared" si="770"/>
        <v>0</v>
      </c>
      <c r="R5486" s="118"/>
    </row>
    <row r="5487" spans="1:18" x14ac:dyDescent="0.25">
      <c r="A5487" s="25">
        <f t="shared" si="771"/>
        <v>610</v>
      </c>
      <c r="B5487" s="23">
        <f t="shared" si="772"/>
        <v>44587</v>
      </c>
      <c r="C5487" s="24">
        <v>10</v>
      </c>
      <c r="D5487" s="54" t="str">
        <f t="shared" si="764"/>
        <v>ASET</v>
      </c>
      <c r="E5487" s="178"/>
      <c r="F5487" s="179"/>
      <c r="G5487" s="177"/>
      <c r="H5487" s="177"/>
      <c r="I5487" s="169">
        <f t="shared" si="765"/>
        <v>0</v>
      </c>
      <c r="J5487" s="149" t="str" cm="1">
        <f t="array" ref="J5487">IF(ISERROR(INDEX('Non Compliance input'!$H$5:$H$156,MATCH(1,(A5487='Non Compliance input'!$A$5:$A$156)*(F5487&gt;='Non Compliance input'!$D$5:$D$156)*(E5487&lt;'Non Compliance input'!$E$5:$E$156)*('Non Compliance input'!$H$5:$H$156="Yes"),0))
),"","Yes")</f>
        <v/>
      </c>
      <c r="K5487" s="149">
        <f t="shared" si="766"/>
        <v>0</v>
      </c>
      <c r="L5487" s="162">
        <f t="shared" si="767"/>
        <v>0</v>
      </c>
      <c r="M5487" s="162" t="str" cm="1">
        <f t="array" ref="M5487">IF(ISERROR(INDEX('Non Compliance input'!$I$5:$I$156,MATCH(1,(A5487='Non Compliance input'!$A$5:$A$156)*(E5487&gt;='Non Compliance input'!$D$5:$D$156)*(F5487&lt;='Non Compliance input'!$E$5:$E$156)*('Non Compliance input'!$I$5:$I$156="Yes"),0))
),"","Yes")</f>
        <v/>
      </c>
      <c r="N5487" s="149" t="str">
        <f>IF(VLOOKUP($A5487,HourEndingOutage!$B$3:$F$746,5,0)="Outage","Outage","")</f>
        <v/>
      </c>
      <c r="O5487" s="18">
        <f t="shared" si="768"/>
        <v>0</v>
      </c>
      <c r="P5487" s="18" t="str">
        <f t="shared" si="769"/>
        <v/>
      </c>
      <c r="Q5487" s="18">
        <f t="shared" si="770"/>
        <v>0</v>
      </c>
      <c r="R5487" s="118"/>
    </row>
    <row r="5488" spans="1:18" x14ac:dyDescent="0.25">
      <c r="A5488" s="25">
        <f t="shared" si="771"/>
        <v>610</v>
      </c>
      <c r="B5488" s="23">
        <f t="shared" si="772"/>
        <v>44587</v>
      </c>
      <c r="C5488" s="24">
        <v>10</v>
      </c>
      <c r="D5488" s="54" t="str">
        <f t="shared" si="764"/>
        <v>ASET</v>
      </c>
      <c r="E5488" s="178"/>
      <c r="F5488" s="179"/>
      <c r="G5488" s="177"/>
      <c r="H5488" s="177"/>
      <c r="I5488" s="169">
        <f t="shared" si="765"/>
        <v>0</v>
      </c>
      <c r="J5488" s="149" t="str" cm="1">
        <f t="array" ref="J5488">IF(ISERROR(INDEX('Non Compliance input'!$H$5:$H$156,MATCH(1,(A5488='Non Compliance input'!$A$5:$A$156)*(F5488&gt;='Non Compliance input'!$D$5:$D$156)*(E5488&lt;'Non Compliance input'!$E$5:$E$156)*('Non Compliance input'!$H$5:$H$156="Yes"),0))
),"","Yes")</f>
        <v/>
      </c>
      <c r="K5488" s="149">
        <f t="shared" si="766"/>
        <v>0</v>
      </c>
      <c r="L5488" s="162">
        <f t="shared" si="767"/>
        <v>0</v>
      </c>
      <c r="M5488" s="162" t="str" cm="1">
        <f t="array" ref="M5488">IF(ISERROR(INDEX('Non Compliance input'!$I$5:$I$156,MATCH(1,(A5488='Non Compliance input'!$A$5:$A$156)*(E5488&gt;='Non Compliance input'!$D$5:$D$156)*(F5488&lt;='Non Compliance input'!$E$5:$E$156)*('Non Compliance input'!$I$5:$I$156="Yes"),0))
),"","Yes")</f>
        <v/>
      </c>
      <c r="N5488" s="149" t="str">
        <f>IF(VLOOKUP($A5488,HourEndingOutage!$B$3:$F$746,5,0)="Outage","Outage","")</f>
        <v/>
      </c>
      <c r="O5488" s="18">
        <f t="shared" si="768"/>
        <v>0</v>
      </c>
      <c r="P5488" s="18" t="str">
        <f t="shared" si="769"/>
        <v/>
      </c>
      <c r="Q5488" s="18">
        <f t="shared" si="770"/>
        <v>0</v>
      </c>
      <c r="R5488" s="118"/>
    </row>
    <row r="5489" spans="1:18" x14ac:dyDescent="0.25">
      <c r="A5489" s="25">
        <f t="shared" si="771"/>
        <v>610</v>
      </c>
      <c r="B5489" s="23">
        <f t="shared" si="772"/>
        <v>44587</v>
      </c>
      <c r="C5489" s="24">
        <v>10</v>
      </c>
      <c r="D5489" s="54" t="str">
        <f t="shared" si="764"/>
        <v>ASET</v>
      </c>
      <c r="E5489" s="178"/>
      <c r="F5489" s="179"/>
      <c r="G5489" s="177"/>
      <c r="H5489" s="177"/>
      <c r="I5489" s="169">
        <f t="shared" si="765"/>
        <v>0</v>
      </c>
      <c r="J5489" s="149" t="str" cm="1">
        <f t="array" ref="J5489">IF(ISERROR(INDEX('Non Compliance input'!$H$5:$H$156,MATCH(1,(A5489='Non Compliance input'!$A$5:$A$156)*(F5489&gt;='Non Compliance input'!$D$5:$D$156)*(E5489&lt;'Non Compliance input'!$E$5:$E$156)*('Non Compliance input'!$H$5:$H$156="Yes"),0))
),"","Yes")</f>
        <v/>
      </c>
      <c r="K5489" s="149">
        <f t="shared" si="766"/>
        <v>0</v>
      </c>
      <c r="L5489" s="162">
        <f t="shared" si="767"/>
        <v>0</v>
      </c>
      <c r="M5489" s="162" t="str" cm="1">
        <f t="array" ref="M5489">IF(ISERROR(INDEX('Non Compliance input'!$I$5:$I$156,MATCH(1,(A5489='Non Compliance input'!$A$5:$A$156)*(E5489&gt;='Non Compliance input'!$D$5:$D$156)*(F5489&lt;='Non Compliance input'!$E$5:$E$156)*('Non Compliance input'!$I$5:$I$156="Yes"),0))
),"","Yes")</f>
        <v/>
      </c>
      <c r="N5489" s="149" t="str">
        <f>IF(VLOOKUP($A5489,HourEndingOutage!$B$3:$F$746,5,0)="Outage","Outage","")</f>
        <v/>
      </c>
      <c r="O5489" s="18">
        <f t="shared" si="768"/>
        <v>0</v>
      </c>
      <c r="P5489" s="18" t="str">
        <f t="shared" si="769"/>
        <v/>
      </c>
      <c r="Q5489" s="18">
        <f t="shared" si="770"/>
        <v>0</v>
      </c>
      <c r="R5489" s="118"/>
    </row>
    <row r="5490" spans="1:18" x14ac:dyDescent="0.25">
      <c r="A5490" s="25">
        <f t="shared" si="771"/>
        <v>610</v>
      </c>
      <c r="B5490" s="23">
        <f t="shared" si="772"/>
        <v>44587</v>
      </c>
      <c r="C5490" s="24">
        <v>10</v>
      </c>
      <c r="D5490" s="54" t="str">
        <f t="shared" si="764"/>
        <v>ASET</v>
      </c>
      <c r="E5490" s="178"/>
      <c r="F5490" s="179"/>
      <c r="G5490" s="177"/>
      <c r="H5490" s="177"/>
      <c r="I5490" s="169">
        <f t="shared" si="765"/>
        <v>0</v>
      </c>
      <c r="J5490" s="149" t="str" cm="1">
        <f t="array" ref="J5490">IF(ISERROR(INDEX('Non Compliance input'!$H$5:$H$156,MATCH(1,(A5490='Non Compliance input'!$A$5:$A$156)*(F5490&gt;='Non Compliance input'!$D$5:$D$156)*(E5490&lt;'Non Compliance input'!$E$5:$E$156)*('Non Compliance input'!$H$5:$H$156="Yes"),0))
),"","Yes")</f>
        <v/>
      </c>
      <c r="K5490" s="149">
        <f t="shared" si="766"/>
        <v>0</v>
      </c>
      <c r="L5490" s="162">
        <f t="shared" si="767"/>
        <v>0</v>
      </c>
      <c r="M5490" s="162" t="str" cm="1">
        <f t="array" ref="M5490">IF(ISERROR(INDEX('Non Compliance input'!$I$5:$I$156,MATCH(1,(A5490='Non Compliance input'!$A$5:$A$156)*(E5490&gt;='Non Compliance input'!$D$5:$D$156)*(F5490&lt;='Non Compliance input'!$E$5:$E$156)*('Non Compliance input'!$I$5:$I$156="Yes"),0))
),"","Yes")</f>
        <v/>
      </c>
      <c r="N5490" s="149" t="str">
        <f>IF(VLOOKUP($A5490,HourEndingOutage!$B$3:$F$746,5,0)="Outage","Outage","")</f>
        <v/>
      </c>
      <c r="O5490" s="18">
        <f t="shared" si="768"/>
        <v>0</v>
      </c>
      <c r="P5490" s="18" t="str">
        <f t="shared" si="769"/>
        <v/>
      </c>
      <c r="Q5490" s="18">
        <f t="shared" si="770"/>
        <v>0</v>
      </c>
      <c r="R5490" s="118"/>
    </row>
    <row r="5491" spans="1:18" x14ac:dyDescent="0.25">
      <c r="A5491" s="25">
        <f t="shared" si="771"/>
        <v>610</v>
      </c>
      <c r="B5491" s="23">
        <f t="shared" si="772"/>
        <v>44587</v>
      </c>
      <c r="C5491" s="24">
        <v>10</v>
      </c>
      <c r="D5491" s="54" t="str">
        <f t="shared" si="764"/>
        <v>ASET</v>
      </c>
      <c r="E5491" s="178"/>
      <c r="F5491" s="179"/>
      <c r="G5491" s="177"/>
      <c r="H5491" s="177"/>
      <c r="I5491" s="169">
        <f t="shared" si="765"/>
        <v>0</v>
      </c>
      <c r="J5491" s="149" t="str" cm="1">
        <f t="array" ref="J5491">IF(ISERROR(INDEX('Non Compliance input'!$H$5:$H$156,MATCH(1,(A5491='Non Compliance input'!$A$5:$A$156)*(F5491&gt;='Non Compliance input'!$D$5:$D$156)*(E5491&lt;'Non Compliance input'!$E$5:$E$156)*('Non Compliance input'!$H$5:$H$156="Yes"),0))
),"","Yes")</f>
        <v/>
      </c>
      <c r="K5491" s="149">
        <f t="shared" si="766"/>
        <v>0</v>
      </c>
      <c r="L5491" s="162">
        <f t="shared" si="767"/>
        <v>0</v>
      </c>
      <c r="M5491" s="162" t="str" cm="1">
        <f t="array" ref="M5491">IF(ISERROR(INDEX('Non Compliance input'!$I$5:$I$156,MATCH(1,(A5491='Non Compliance input'!$A$5:$A$156)*(E5491&gt;='Non Compliance input'!$D$5:$D$156)*(F5491&lt;='Non Compliance input'!$E$5:$E$156)*('Non Compliance input'!$I$5:$I$156="Yes"),0))
),"","Yes")</f>
        <v/>
      </c>
      <c r="N5491" s="149" t="str">
        <f>IF(VLOOKUP($A5491,HourEndingOutage!$B$3:$F$746,5,0)="Outage","Outage","")</f>
        <v/>
      </c>
      <c r="O5491" s="18">
        <f t="shared" si="768"/>
        <v>0</v>
      </c>
      <c r="P5491" s="18" t="str">
        <f t="shared" si="769"/>
        <v/>
      </c>
      <c r="Q5491" s="18">
        <f t="shared" si="770"/>
        <v>0</v>
      </c>
      <c r="R5491" s="118"/>
    </row>
    <row r="5492" spans="1:18" x14ac:dyDescent="0.25">
      <c r="A5492" s="25">
        <f t="shared" si="771"/>
        <v>610</v>
      </c>
      <c r="B5492" s="23">
        <f t="shared" si="772"/>
        <v>44587</v>
      </c>
      <c r="C5492" s="24">
        <v>10</v>
      </c>
      <c r="D5492" s="54" t="str">
        <f t="shared" si="764"/>
        <v>ASET</v>
      </c>
      <c r="E5492" s="178"/>
      <c r="F5492" s="179"/>
      <c r="G5492" s="177"/>
      <c r="H5492" s="177"/>
      <c r="I5492" s="169">
        <f t="shared" si="765"/>
        <v>0</v>
      </c>
      <c r="J5492" s="149" t="str" cm="1">
        <f t="array" ref="J5492">IF(ISERROR(INDEX('Non Compliance input'!$H$5:$H$156,MATCH(1,(A5492='Non Compliance input'!$A$5:$A$156)*(F5492&gt;='Non Compliance input'!$D$5:$D$156)*(E5492&lt;'Non Compliance input'!$E$5:$E$156)*('Non Compliance input'!$H$5:$H$156="Yes"),0))
),"","Yes")</f>
        <v/>
      </c>
      <c r="K5492" s="149">
        <f t="shared" si="766"/>
        <v>0</v>
      </c>
      <c r="L5492" s="162">
        <f t="shared" si="767"/>
        <v>0</v>
      </c>
      <c r="M5492" s="162" t="str" cm="1">
        <f t="array" ref="M5492">IF(ISERROR(INDEX('Non Compliance input'!$I$5:$I$156,MATCH(1,(A5492='Non Compliance input'!$A$5:$A$156)*(E5492&gt;='Non Compliance input'!$D$5:$D$156)*(F5492&lt;='Non Compliance input'!$E$5:$E$156)*('Non Compliance input'!$I$5:$I$156="Yes"),0))
),"","Yes")</f>
        <v/>
      </c>
      <c r="N5492" s="149" t="str">
        <f>IF(VLOOKUP($A5492,HourEndingOutage!$B$3:$F$746,5,0)="Outage","Outage","")</f>
        <v/>
      </c>
      <c r="O5492" s="18">
        <f t="shared" si="768"/>
        <v>0</v>
      </c>
      <c r="P5492" s="18" t="str">
        <f t="shared" si="769"/>
        <v/>
      </c>
      <c r="Q5492" s="18">
        <f t="shared" si="770"/>
        <v>0</v>
      </c>
      <c r="R5492" s="118"/>
    </row>
    <row r="5493" spans="1:18" x14ac:dyDescent="0.25">
      <c r="A5493" s="25">
        <f t="shared" si="771"/>
        <v>611</v>
      </c>
      <c r="B5493" s="23">
        <f t="shared" si="772"/>
        <v>44587</v>
      </c>
      <c r="C5493" s="24">
        <v>11</v>
      </c>
      <c r="D5493" s="54" t="str">
        <f t="shared" si="764"/>
        <v>ASET</v>
      </c>
      <c r="E5493" s="178"/>
      <c r="F5493" s="179"/>
      <c r="G5493" s="177"/>
      <c r="H5493" s="177"/>
      <c r="I5493" s="169">
        <f t="shared" si="765"/>
        <v>0</v>
      </c>
      <c r="J5493" s="149" t="str" cm="1">
        <f t="array" ref="J5493">IF(ISERROR(INDEX('Non Compliance input'!$H$5:$H$156,MATCH(1,(A5493='Non Compliance input'!$A$5:$A$156)*(F5493&gt;='Non Compliance input'!$D$5:$D$156)*(E5493&lt;'Non Compliance input'!$E$5:$E$156)*('Non Compliance input'!$H$5:$H$156="Yes"),0))
),"","Yes")</f>
        <v/>
      </c>
      <c r="K5493" s="149">
        <f t="shared" si="766"/>
        <v>0</v>
      </c>
      <c r="L5493" s="162">
        <f t="shared" si="767"/>
        <v>0</v>
      </c>
      <c r="M5493" s="162" t="str" cm="1">
        <f t="array" ref="M5493">IF(ISERROR(INDEX('Non Compliance input'!$I$5:$I$156,MATCH(1,(A5493='Non Compliance input'!$A$5:$A$156)*(E5493&gt;='Non Compliance input'!$D$5:$D$156)*(F5493&lt;='Non Compliance input'!$E$5:$E$156)*('Non Compliance input'!$I$5:$I$156="Yes"),0))
),"","Yes")</f>
        <v/>
      </c>
      <c r="N5493" s="149" t="str">
        <f>IF(VLOOKUP($A5493,HourEndingOutage!$B$3:$F$746,5,0)="Outage","Outage","")</f>
        <v/>
      </c>
      <c r="O5493" s="18">
        <f t="shared" si="768"/>
        <v>0</v>
      </c>
      <c r="P5493" s="18" t="str">
        <f t="shared" si="769"/>
        <v/>
      </c>
      <c r="Q5493" s="18">
        <f t="shared" si="770"/>
        <v>0</v>
      </c>
      <c r="R5493" s="118"/>
    </row>
    <row r="5494" spans="1:18" x14ac:dyDescent="0.25">
      <c r="A5494" s="25">
        <f t="shared" si="771"/>
        <v>611</v>
      </c>
      <c r="B5494" s="23">
        <f t="shared" si="772"/>
        <v>44587</v>
      </c>
      <c r="C5494" s="24">
        <v>11</v>
      </c>
      <c r="D5494" s="54" t="str">
        <f t="shared" si="764"/>
        <v>ASET</v>
      </c>
      <c r="E5494" s="178"/>
      <c r="F5494" s="179"/>
      <c r="G5494" s="177"/>
      <c r="H5494" s="177"/>
      <c r="I5494" s="169">
        <f t="shared" si="765"/>
        <v>0</v>
      </c>
      <c r="J5494" s="149" t="str" cm="1">
        <f t="array" ref="J5494">IF(ISERROR(INDEX('Non Compliance input'!$H$5:$H$156,MATCH(1,(A5494='Non Compliance input'!$A$5:$A$156)*(F5494&gt;='Non Compliance input'!$D$5:$D$156)*(E5494&lt;'Non Compliance input'!$E$5:$E$156)*('Non Compliance input'!$H$5:$H$156="Yes"),0))
),"","Yes")</f>
        <v/>
      </c>
      <c r="K5494" s="149">
        <f t="shared" si="766"/>
        <v>0</v>
      </c>
      <c r="L5494" s="162">
        <f t="shared" si="767"/>
        <v>0</v>
      </c>
      <c r="M5494" s="162" t="str" cm="1">
        <f t="array" ref="M5494">IF(ISERROR(INDEX('Non Compliance input'!$I$5:$I$156,MATCH(1,(A5494='Non Compliance input'!$A$5:$A$156)*(E5494&gt;='Non Compliance input'!$D$5:$D$156)*(F5494&lt;='Non Compliance input'!$E$5:$E$156)*('Non Compliance input'!$I$5:$I$156="Yes"),0))
),"","Yes")</f>
        <v/>
      </c>
      <c r="N5494" s="149" t="str">
        <f>IF(VLOOKUP($A5494,HourEndingOutage!$B$3:$F$746,5,0)="Outage","Outage","")</f>
        <v/>
      </c>
      <c r="O5494" s="18">
        <f t="shared" si="768"/>
        <v>0</v>
      </c>
      <c r="P5494" s="18" t="str">
        <f t="shared" si="769"/>
        <v/>
      </c>
      <c r="Q5494" s="18">
        <f t="shared" si="770"/>
        <v>0</v>
      </c>
      <c r="R5494" s="118"/>
    </row>
    <row r="5495" spans="1:18" x14ac:dyDescent="0.25">
      <c r="A5495" s="25">
        <f t="shared" si="771"/>
        <v>611</v>
      </c>
      <c r="B5495" s="23">
        <f t="shared" si="772"/>
        <v>44587</v>
      </c>
      <c r="C5495" s="24">
        <v>11</v>
      </c>
      <c r="D5495" s="54" t="str">
        <f t="shared" si="764"/>
        <v>ASET</v>
      </c>
      <c r="E5495" s="178"/>
      <c r="F5495" s="179"/>
      <c r="G5495" s="177"/>
      <c r="H5495" s="177"/>
      <c r="I5495" s="169">
        <f t="shared" si="765"/>
        <v>0</v>
      </c>
      <c r="J5495" s="149" t="str" cm="1">
        <f t="array" ref="J5495">IF(ISERROR(INDEX('Non Compliance input'!$H$5:$H$156,MATCH(1,(A5495='Non Compliance input'!$A$5:$A$156)*(F5495&gt;='Non Compliance input'!$D$5:$D$156)*(E5495&lt;'Non Compliance input'!$E$5:$E$156)*('Non Compliance input'!$H$5:$H$156="Yes"),0))
),"","Yes")</f>
        <v/>
      </c>
      <c r="K5495" s="149">
        <f t="shared" si="766"/>
        <v>0</v>
      </c>
      <c r="L5495" s="162">
        <f t="shared" si="767"/>
        <v>0</v>
      </c>
      <c r="M5495" s="162" t="str" cm="1">
        <f t="array" ref="M5495">IF(ISERROR(INDEX('Non Compliance input'!$I$5:$I$156,MATCH(1,(A5495='Non Compliance input'!$A$5:$A$156)*(E5495&gt;='Non Compliance input'!$D$5:$D$156)*(F5495&lt;='Non Compliance input'!$E$5:$E$156)*('Non Compliance input'!$I$5:$I$156="Yes"),0))
),"","Yes")</f>
        <v/>
      </c>
      <c r="N5495" s="149" t="str">
        <f>IF(VLOOKUP($A5495,HourEndingOutage!$B$3:$F$746,5,0)="Outage","Outage","")</f>
        <v/>
      </c>
      <c r="O5495" s="18">
        <f t="shared" si="768"/>
        <v>0</v>
      </c>
      <c r="P5495" s="18" t="str">
        <f t="shared" si="769"/>
        <v/>
      </c>
      <c r="Q5495" s="18">
        <f t="shared" si="770"/>
        <v>0</v>
      </c>
      <c r="R5495" s="118"/>
    </row>
    <row r="5496" spans="1:18" x14ac:dyDescent="0.25">
      <c r="A5496" s="25">
        <f t="shared" si="771"/>
        <v>611</v>
      </c>
      <c r="B5496" s="23">
        <f t="shared" si="772"/>
        <v>44587</v>
      </c>
      <c r="C5496" s="24">
        <v>11</v>
      </c>
      <c r="D5496" s="54" t="str">
        <f t="shared" si="764"/>
        <v>ASET</v>
      </c>
      <c r="E5496" s="178"/>
      <c r="F5496" s="179"/>
      <c r="G5496" s="177"/>
      <c r="H5496" s="177"/>
      <c r="I5496" s="169">
        <f t="shared" si="765"/>
        <v>0</v>
      </c>
      <c r="J5496" s="149" t="str" cm="1">
        <f t="array" ref="J5496">IF(ISERROR(INDEX('Non Compliance input'!$H$5:$H$156,MATCH(1,(A5496='Non Compliance input'!$A$5:$A$156)*(F5496&gt;='Non Compliance input'!$D$5:$D$156)*(E5496&lt;'Non Compliance input'!$E$5:$E$156)*('Non Compliance input'!$H$5:$H$156="Yes"),0))
),"","Yes")</f>
        <v/>
      </c>
      <c r="K5496" s="149">
        <f t="shared" si="766"/>
        <v>0</v>
      </c>
      <c r="L5496" s="162">
        <f t="shared" si="767"/>
        <v>0</v>
      </c>
      <c r="M5496" s="162" t="str" cm="1">
        <f t="array" ref="M5496">IF(ISERROR(INDEX('Non Compliance input'!$I$5:$I$156,MATCH(1,(A5496='Non Compliance input'!$A$5:$A$156)*(E5496&gt;='Non Compliance input'!$D$5:$D$156)*(F5496&lt;='Non Compliance input'!$E$5:$E$156)*('Non Compliance input'!$I$5:$I$156="Yes"),0))
),"","Yes")</f>
        <v/>
      </c>
      <c r="N5496" s="149" t="str">
        <f>IF(VLOOKUP($A5496,HourEndingOutage!$B$3:$F$746,5,0)="Outage","Outage","")</f>
        <v/>
      </c>
      <c r="O5496" s="18">
        <f t="shared" si="768"/>
        <v>0</v>
      </c>
      <c r="P5496" s="18" t="str">
        <f t="shared" si="769"/>
        <v/>
      </c>
      <c r="Q5496" s="18">
        <f t="shared" si="770"/>
        <v>0</v>
      </c>
      <c r="R5496" s="118"/>
    </row>
    <row r="5497" spans="1:18" x14ac:dyDescent="0.25">
      <c r="A5497" s="25">
        <f t="shared" si="771"/>
        <v>611</v>
      </c>
      <c r="B5497" s="23">
        <f t="shared" si="772"/>
        <v>44587</v>
      </c>
      <c r="C5497" s="24">
        <v>11</v>
      </c>
      <c r="D5497" s="54" t="str">
        <f t="shared" si="764"/>
        <v>ASET</v>
      </c>
      <c r="E5497" s="178"/>
      <c r="F5497" s="179"/>
      <c r="G5497" s="177"/>
      <c r="H5497" s="177"/>
      <c r="I5497" s="169">
        <f t="shared" si="765"/>
        <v>0</v>
      </c>
      <c r="J5497" s="149" t="str" cm="1">
        <f t="array" ref="J5497">IF(ISERROR(INDEX('Non Compliance input'!$H$5:$H$156,MATCH(1,(A5497='Non Compliance input'!$A$5:$A$156)*(F5497&gt;='Non Compliance input'!$D$5:$D$156)*(E5497&lt;'Non Compliance input'!$E$5:$E$156)*('Non Compliance input'!$H$5:$H$156="Yes"),0))
),"","Yes")</f>
        <v/>
      </c>
      <c r="K5497" s="149">
        <f t="shared" si="766"/>
        <v>0</v>
      </c>
      <c r="L5497" s="162">
        <f t="shared" si="767"/>
        <v>0</v>
      </c>
      <c r="M5497" s="162" t="str" cm="1">
        <f t="array" ref="M5497">IF(ISERROR(INDEX('Non Compliance input'!$I$5:$I$156,MATCH(1,(A5497='Non Compliance input'!$A$5:$A$156)*(E5497&gt;='Non Compliance input'!$D$5:$D$156)*(F5497&lt;='Non Compliance input'!$E$5:$E$156)*('Non Compliance input'!$I$5:$I$156="Yes"),0))
),"","Yes")</f>
        <v/>
      </c>
      <c r="N5497" s="149" t="str">
        <f>IF(VLOOKUP($A5497,HourEndingOutage!$B$3:$F$746,5,0)="Outage","Outage","")</f>
        <v/>
      </c>
      <c r="O5497" s="18">
        <f t="shared" si="768"/>
        <v>0</v>
      </c>
      <c r="P5497" s="18" t="str">
        <f t="shared" si="769"/>
        <v/>
      </c>
      <c r="Q5497" s="18">
        <f t="shared" si="770"/>
        <v>0</v>
      </c>
      <c r="R5497" s="118"/>
    </row>
    <row r="5498" spans="1:18" x14ac:dyDescent="0.25">
      <c r="A5498" s="25">
        <f t="shared" si="771"/>
        <v>611</v>
      </c>
      <c r="B5498" s="23">
        <f t="shared" si="772"/>
        <v>44587</v>
      </c>
      <c r="C5498" s="24">
        <v>11</v>
      </c>
      <c r="D5498" s="54" t="str">
        <f t="shared" si="764"/>
        <v>ASET</v>
      </c>
      <c r="E5498" s="178"/>
      <c r="F5498" s="179"/>
      <c r="G5498" s="177"/>
      <c r="H5498" s="177"/>
      <c r="I5498" s="169">
        <f t="shared" si="765"/>
        <v>0</v>
      </c>
      <c r="J5498" s="149" t="str" cm="1">
        <f t="array" ref="J5498">IF(ISERROR(INDEX('Non Compliance input'!$H$5:$H$156,MATCH(1,(A5498='Non Compliance input'!$A$5:$A$156)*(F5498&gt;='Non Compliance input'!$D$5:$D$156)*(E5498&lt;'Non Compliance input'!$E$5:$E$156)*('Non Compliance input'!$H$5:$H$156="Yes"),0))
),"","Yes")</f>
        <v/>
      </c>
      <c r="K5498" s="149">
        <f t="shared" si="766"/>
        <v>0</v>
      </c>
      <c r="L5498" s="162">
        <f t="shared" si="767"/>
        <v>0</v>
      </c>
      <c r="M5498" s="162" t="str" cm="1">
        <f t="array" ref="M5498">IF(ISERROR(INDEX('Non Compliance input'!$I$5:$I$156,MATCH(1,(A5498='Non Compliance input'!$A$5:$A$156)*(E5498&gt;='Non Compliance input'!$D$5:$D$156)*(F5498&lt;='Non Compliance input'!$E$5:$E$156)*('Non Compliance input'!$I$5:$I$156="Yes"),0))
),"","Yes")</f>
        <v/>
      </c>
      <c r="N5498" s="149" t="str">
        <f>IF(VLOOKUP($A5498,HourEndingOutage!$B$3:$F$746,5,0)="Outage","Outage","")</f>
        <v/>
      </c>
      <c r="O5498" s="18">
        <f t="shared" si="768"/>
        <v>0</v>
      </c>
      <c r="P5498" s="18" t="str">
        <f t="shared" si="769"/>
        <v/>
      </c>
      <c r="Q5498" s="18">
        <f t="shared" si="770"/>
        <v>0</v>
      </c>
      <c r="R5498" s="118"/>
    </row>
    <row r="5499" spans="1:18" x14ac:dyDescent="0.25">
      <c r="A5499" s="25">
        <f t="shared" si="771"/>
        <v>611</v>
      </c>
      <c r="B5499" s="23">
        <f t="shared" si="772"/>
        <v>44587</v>
      </c>
      <c r="C5499" s="24">
        <v>11</v>
      </c>
      <c r="D5499" s="54" t="str">
        <f t="shared" si="764"/>
        <v>ASET</v>
      </c>
      <c r="E5499" s="178"/>
      <c r="F5499" s="179"/>
      <c r="G5499" s="177"/>
      <c r="H5499" s="177"/>
      <c r="I5499" s="169">
        <f t="shared" si="765"/>
        <v>0</v>
      </c>
      <c r="J5499" s="149" t="str" cm="1">
        <f t="array" ref="J5499">IF(ISERROR(INDEX('Non Compliance input'!$H$5:$H$156,MATCH(1,(A5499='Non Compliance input'!$A$5:$A$156)*(F5499&gt;='Non Compliance input'!$D$5:$D$156)*(E5499&lt;'Non Compliance input'!$E$5:$E$156)*('Non Compliance input'!$H$5:$H$156="Yes"),0))
),"","Yes")</f>
        <v/>
      </c>
      <c r="K5499" s="149">
        <f t="shared" si="766"/>
        <v>0</v>
      </c>
      <c r="L5499" s="162">
        <f t="shared" si="767"/>
        <v>0</v>
      </c>
      <c r="M5499" s="162" t="str" cm="1">
        <f t="array" ref="M5499">IF(ISERROR(INDEX('Non Compliance input'!$I$5:$I$156,MATCH(1,(A5499='Non Compliance input'!$A$5:$A$156)*(E5499&gt;='Non Compliance input'!$D$5:$D$156)*(F5499&lt;='Non Compliance input'!$E$5:$E$156)*('Non Compliance input'!$I$5:$I$156="Yes"),0))
),"","Yes")</f>
        <v/>
      </c>
      <c r="N5499" s="149" t="str">
        <f>IF(VLOOKUP($A5499,HourEndingOutage!$B$3:$F$746,5,0)="Outage","Outage","")</f>
        <v/>
      </c>
      <c r="O5499" s="18">
        <f t="shared" si="768"/>
        <v>0</v>
      </c>
      <c r="P5499" s="18" t="str">
        <f t="shared" si="769"/>
        <v/>
      </c>
      <c r="Q5499" s="18">
        <f t="shared" si="770"/>
        <v>0</v>
      </c>
      <c r="R5499" s="118"/>
    </row>
    <row r="5500" spans="1:18" x14ac:dyDescent="0.25">
      <c r="A5500" s="25">
        <f t="shared" si="771"/>
        <v>611</v>
      </c>
      <c r="B5500" s="23">
        <f t="shared" si="772"/>
        <v>44587</v>
      </c>
      <c r="C5500" s="24">
        <v>11</v>
      </c>
      <c r="D5500" s="54" t="str">
        <f t="shared" si="764"/>
        <v>ASET</v>
      </c>
      <c r="E5500" s="178"/>
      <c r="F5500" s="179"/>
      <c r="G5500" s="177"/>
      <c r="H5500" s="177"/>
      <c r="I5500" s="169">
        <f t="shared" si="765"/>
        <v>0</v>
      </c>
      <c r="J5500" s="149" t="str" cm="1">
        <f t="array" ref="J5500">IF(ISERROR(INDEX('Non Compliance input'!$H$5:$H$156,MATCH(1,(A5500='Non Compliance input'!$A$5:$A$156)*(F5500&gt;='Non Compliance input'!$D$5:$D$156)*(E5500&lt;'Non Compliance input'!$E$5:$E$156)*('Non Compliance input'!$H$5:$H$156="Yes"),0))
),"","Yes")</f>
        <v/>
      </c>
      <c r="K5500" s="149">
        <f t="shared" si="766"/>
        <v>0</v>
      </c>
      <c r="L5500" s="162">
        <f t="shared" si="767"/>
        <v>0</v>
      </c>
      <c r="M5500" s="162" t="str" cm="1">
        <f t="array" ref="M5500">IF(ISERROR(INDEX('Non Compliance input'!$I$5:$I$156,MATCH(1,(A5500='Non Compliance input'!$A$5:$A$156)*(E5500&gt;='Non Compliance input'!$D$5:$D$156)*(F5500&lt;='Non Compliance input'!$E$5:$E$156)*('Non Compliance input'!$I$5:$I$156="Yes"),0))
),"","Yes")</f>
        <v/>
      </c>
      <c r="N5500" s="149" t="str">
        <f>IF(VLOOKUP($A5500,HourEndingOutage!$B$3:$F$746,5,0)="Outage","Outage","")</f>
        <v/>
      </c>
      <c r="O5500" s="18">
        <f t="shared" si="768"/>
        <v>0</v>
      </c>
      <c r="P5500" s="18" t="str">
        <f t="shared" si="769"/>
        <v/>
      </c>
      <c r="Q5500" s="18">
        <f t="shared" si="770"/>
        <v>0</v>
      </c>
      <c r="R5500" s="118"/>
    </row>
    <row r="5501" spans="1:18" x14ac:dyDescent="0.25">
      <c r="A5501" s="25">
        <f t="shared" si="771"/>
        <v>611</v>
      </c>
      <c r="B5501" s="23">
        <f t="shared" si="772"/>
        <v>44587</v>
      </c>
      <c r="C5501" s="24">
        <v>11</v>
      </c>
      <c r="D5501" s="54" t="str">
        <f t="shared" si="764"/>
        <v>ASET</v>
      </c>
      <c r="E5501" s="178"/>
      <c r="F5501" s="179"/>
      <c r="G5501" s="177"/>
      <c r="H5501" s="177"/>
      <c r="I5501" s="169">
        <f t="shared" si="765"/>
        <v>0</v>
      </c>
      <c r="J5501" s="149" t="str" cm="1">
        <f t="array" ref="J5501">IF(ISERROR(INDEX('Non Compliance input'!$H$5:$H$156,MATCH(1,(A5501='Non Compliance input'!$A$5:$A$156)*(F5501&gt;='Non Compliance input'!$D$5:$D$156)*(E5501&lt;'Non Compliance input'!$E$5:$E$156)*('Non Compliance input'!$H$5:$H$156="Yes"),0))
),"","Yes")</f>
        <v/>
      </c>
      <c r="K5501" s="149">
        <f t="shared" si="766"/>
        <v>0</v>
      </c>
      <c r="L5501" s="162">
        <f t="shared" si="767"/>
        <v>0</v>
      </c>
      <c r="M5501" s="162" t="str" cm="1">
        <f t="array" ref="M5501">IF(ISERROR(INDEX('Non Compliance input'!$I$5:$I$156,MATCH(1,(A5501='Non Compliance input'!$A$5:$A$156)*(E5501&gt;='Non Compliance input'!$D$5:$D$156)*(F5501&lt;='Non Compliance input'!$E$5:$E$156)*('Non Compliance input'!$I$5:$I$156="Yes"),0))
),"","Yes")</f>
        <v/>
      </c>
      <c r="N5501" s="149" t="str">
        <f>IF(VLOOKUP($A5501,HourEndingOutage!$B$3:$F$746,5,0)="Outage","Outage","")</f>
        <v/>
      </c>
      <c r="O5501" s="18">
        <f t="shared" si="768"/>
        <v>0</v>
      </c>
      <c r="P5501" s="18" t="str">
        <f t="shared" si="769"/>
        <v/>
      </c>
      <c r="Q5501" s="18">
        <f t="shared" si="770"/>
        <v>0</v>
      </c>
      <c r="R5501" s="118"/>
    </row>
    <row r="5502" spans="1:18" x14ac:dyDescent="0.25">
      <c r="A5502" s="25">
        <f t="shared" si="771"/>
        <v>612</v>
      </c>
      <c r="B5502" s="23">
        <f t="shared" si="772"/>
        <v>44587</v>
      </c>
      <c r="C5502" s="24">
        <v>12</v>
      </c>
      <c r="D5502" s="54" t="str">
        <f t="shared" si="764"/>
        <v>ASET</v>
      </c>
      <c r="E5502" s="178"/>
      <c r="F5502" s="179"/>
      <c r="G5502" s="177"/>
      <c r="H5502" s="177"/>
      <c r="I5502" s="169">
        <f t="shared" si="765"/>
        <v>0</v>
      </c>
      <c r="J5502" s="149" t="str" cm="1">
        <f t="array" ref="J5502">IF(ISERROR(INDEX('Non Compliance input'!$H$5:$H$156,MATCH(1,(A5502='Non Compliance input'!$A$5:$A$156)*(F5502&gt;='Non Compliance input'!$D$5:$D$156)*(E5502&lt;'Non Compliance input'!$E$5:$E$156)*('Non Compliance input'!$H$5:$H$156="Yes"),0))
),"","Yes")</f>
        <v/>
      </c>
      <c r="K5502" s="149">
        <f t="shared" si="766"/>
        <v>0</v>
      </c>
      <c r="L5502" s="162">
        <f t="shared" si="767"/>
        <v>0</v>
      </c>
      <c r="M5502" s="162" t="str" cm="1">
        <f t="array" ref="M5502">IF(ISERROR(INDEX('Non Compliance input'!$I$5:$I$156,MATCH(1,(A5502='Non Compliance input'!$A$5:$A$156)*(E5502&gt;='Non Compliance input'!$D$5:$D$156)*(F5502&lt;='Non Compliance input'!$E$5:$E$156)*('Non Compliance input'!$I$5:$I$156="Yes"),0))
),"","Yes")</f>
        <v/>
      </c>
      <c r="N5502" s="149" t="str">
        <f>IF(VLOOKUP($A5502,HourEndingOutage!$B$3:$F$746,5,0)="Outage","Outage","")</f>
        <v/>
      </c>
      <c r="O5502" s="18">
        <f t="shared" si="768"/>
        <v>0</v>
      </c>
      <c r="P5502" s="18" t="str">
        <f t="shared" si="769"/>
        <v/>
      </c>
      <c r="Q5502" s="18">
        <f t="shared" si="770"/>
        <v>0</v>
      </c>
      <c r="R5502" s="118"/>
    </row>
    <row r="5503" spans="1:18" x14ac:dyDescent="0.25">
      <c r="A5503" s="25">
        <f t="shared" si="771"/>
        <v>612</v>
      </c>
      <c r="B5503" s="23">
        <f t="shared" si="772"/>
        <v>44587</v>
      </c>
      <c r="C5503" s="24">
        <v>12</v>
      </c>
      <c r="D5503" s="54" t="str">
        <f t="shared" si="764"/>
        <v>ASET</v>
      </c>
      <c r="E5503" s="178"/>
      <c r="F5503" s="179"/>
      <c r="G5503" s="177"/>
      <c r="H5503" s="177"/>
      <c r="I5503" s="169">
        <f t="shared" si="765"/>
        <v>0</v>
      </c>
      <c r="J5503" s="149" t="str" cm="1">
        <f t="array" ref="J5503">IF(ISERROR(INDEX('Non Compliance input'!$H$5:$H$156,MATCH(1,(A5503='Non Compliance input'!$A$5:$A$156)*(F5503&gt;='Non Compliance input'!$D$5:$D$156)*(E5503&lt;'Non Compliance input'!$E$5:$E$156)*('Non Compliance input'!$H$5:$H$156="Yes"),0))
),"","Yes")</f>
        <v/>
      </c>
      <c r="K5503" s="149">
        <f t="shared" si="766"/>
        <v>0</v>
      </c>
      <c r="L5503" s="162">
        <f t="shared" si="767"/>
        <v>0</v>
      </c>
      <c r="M5503" s="162" t="str" cm="1">
        <f t="array" ref="M5503">IF(ISERROR(INDEX('Non Compliance input'!$I$5:$I$156,MATCH(1,(A5503='Non Compliance input'!$A$5:$A$156)*(E5503&gt;='Non Compliance input'!$D$5:$D$156)*(F5503&lt;='Non Compliance input'!$E$5:$E$156)*('Non Compliance input'!$I$5:$I$156="Yes"),0))
),"","Yes")</f>
        <v/>
      </c>
      <c r="N5503" s="149" t="str">
        <f>IF(VLOOKUP($A5503,HourEndingOutage!$B$3:$F$746,5,0)="Outage","Outage","")</f>
        <v/>
      </c>
      <c r="O5503" s="18">
        <f t="shared" si="768"/>
        <v>0</v>
      </c>
      <c r="P5503" s="18" t="str">
        <f t="shared" si="769"/>
        <v/>
      </c>
      <c r="Q5503" s="18">
        <f t="shared" si="770"/>
        <v>0</v>
      </c>
      <c r="R5503" s="118"/>
    </row>
    <row r="5504" spans="1:18" x14ac:dyDescent="0.25">
      <c r="A5504" s="25">
        <f t="shared" si="771"/>
        <v>612</v>
      </c>
      <c r="B5504" s="23">
        <f t="shared" si="772"/>
        <v>44587</v>
      </c>
      <c r="C5504" s="24">
        <v>12</v>
      </c>
      <c r="D5504" s="54" t="str">
        <f t="shared" si="764"/>
        <v>ASET</v>
      </c>
      <c r="E5504" s="178"/>
      <c r="F5504" s="179"/>
      <c r="G5504" s="177"/>
      <c r="H5504" s="177"/>
      <c r="I5504" s="169">
        <f t="shared" si="765"/>
        <v>0</v>
      </c>
      <c r="J5504" s="149" t="str" cm="1">
        <f t="array" ref="J5504">IF(ISERROR(INDEX('Non Compliance input'!$H$5:$H$156,MATCH(1,(A5504='Non Compliance input'!$A$5:$A$156)*(F5504&gt;='Non Compliance input'!$D$5:$D$156)*(E5504&lt;'Non Compliance input'!$E$5:$E$156)*('Non Compliance input'!$H$5:$H$156="Yes"),0))
),"","Yes")</f>
        <v/>
      </c>
      <c r="K5504" s="149">
        <f t="shared" si="766"/>
        <v>0</v>
      </c>
      <c r="L5504" s="162">
        <f t="shared" si="767"/>
        <v>0</v>
      </c>
      <c r="M5504" s="162" t="str" cm="1">
        <f t="array" ref="M5504">IF(ISERROR(INDEX('Non Compliance input'!$I$5:$I$156,MATCH(1,(A5504='Non Compliance input'!$A$5:$A$156)*(E5504&gt;='Non Compliance input'!$D$5:$D$156)*(F5504&lt;='Non Compliance input'!$E$5:$E$156)*('Non Compliance input'!$I$5:$I$156="Yes"),0))
),"","Yes")</f>
        <v/>
      </c>
      <c r="N5504" s="149" t="str">
        <f>IF(VLOOKUP($A5504,HourEndingOutage!$B$3:$F$746,5,0)="Outage","Outage","")</f>
        <v/>
      </c>
      <c r="O5504" s="18">
        <f t="shared" si="768"/>
        <v>0</v>
      </c>
      <c r="P5504" s="18" t="str">
        <f t="shared" si="769"/>
        <v/>
      </c>
      <c r="Q5504" s="18">
        <f t="shared" si="770"/>
        <v>0</v>
      </c>
      <c r="R5504" s="118"/>
    </row>
    <row r="5505" spans="1:18" x14ac:dyDescent="0.25">
      <c r="A5505" s="25">
        <f t="shared" si="771"/>
        <v>612</v>
      </c>
      <c r="B5505" s="23">
        <f t="shared" si="772"/>
        <v>44587</v>
      </c>
      <c r="C5505" s="24">
        <v>12</v>
      </c>
      <c r="D5505" s="54" t="str">
        <f t="shared" si="764"/>
        <v>ASET</v>
      </c>
      <c r="E5505" s="178"/>
      <c r="F5505" s="179"/>
      <c r="G5505" s="177"/>
      <c r="H5505" s="177"/>
      <c r="I5505" s="169">
        <f t="shared" si="765"/>
        <v>0</v>
      </c>
      <c r="J5505" s="149" t="str" cm="1">
        <f t="array" ref="J5505">IF(ISERROR(INDEX('Non Compliance input'!$H$5:$H$156,MATCH(1,(A5505='Non Compliance input'!$A$5:$A$156)*(F5505&gt;='Non Compliance input'!$D$5:$D$156)*(E5505&lt;'Non Compliance input'!$E$5:$E$156)*('Non Compliance input'!$H$5:$H$156="Yes"),0))
),"","Yes")</f>
        <v/>
      </c>
      <c r="K5505" s="149">
        <f t="shared" si="766"/>
        <v>0</v>
      </c>
      <c r="L5505" s="162">
        <f t="shared" si="767"/>
        <v>0</v>
      </c>
      <c r="M5505" s="162" t="str" cm="1">
        <f t="array" ref="M5505">IF(ISERROR(INDEX('Non Compliance input'!$I$5:$I$156,MATCH(1,(A5505='Non Compliance input'!$A$5:$A$156)*(E5505&gt;='Non Compliance input'!$D$5:$D$156)*(F5505&lt;='Non Compliance input'!$E$5:$E$156)*('Non Compliance input'!$I$5:$I$156="Yes"),0))
),"","Yes")</f>
        <v/>
      </c>
      <c r="N5505" s="149" t="str">
        <f>IF(VLOOKUP($A5505,HourEndingOutage!$B$3:$F$746,5,0)="Outage","Outage","")</f>
        <v/>
      </c>
      <c r="O5505" s="18">
        <f t="shared" si="768"/>
        <v>0</v>
      </c>
      <c r="P5505" s="18" t="str">
        <f t="shared" si="769"/>
        <v/>
      </c>
      <c r="Q5505" s="18">
        <f t="shared" si="770"/>
        <v>0</v>
      </c>
      <c r="R5505" s="118"/>
    </row>
    <row r="5506" spans="1:18" x14ac:dyDescent="0.25">
      <c r="A5506" s="25">
        <f t="shared" si="771"/>
        <v>612</v>
      </c>
      <c r="B5506" s="23">
        <f t="shared" si="772"/>
        <v>44587</v>
      </c>
      <c r="C5506" s="24">
        <v>12</v>
      </c>
      <c r="D5506" s="54" t="str">
        <f t="shared" ref="D5506:D5569" si="773">Unit</f>
        <v>ASET</v>
      </c>
      <c r="E5506" s="178"/>
      <c r="F5506" s="179"/>
      <c r="G5506" s="177"/>
      <c r="H5506" s="177"/>
      <c r="I5506" s="169">
        <f t="shared" si="765"/>
        <v>0</v>
      </c>
      <c r="J5506" s="149" t="str" cm="1">
        <f t="array" ref="J5506">IF(ISERROR(INDEX('Non Compliance input'!$H$5:$H$156,MATCH(1,(A5506='Non Compliance input'!$A$5:$A$156)*(F5506&gt;='Non Compliance input'!$D$5:$D$156)*(E5506&lt;'Non Compliance input'!$E$5:$E$156)*('Non Compliance input'!$H$5:$H$156="Yes"),0))
),"","Yes")</f>
        <v/>
      </c>
      <c r="K5506" s="149">
        <f t="shared" si="766"/>
        <v>0</v>
      </c>
      <c r="L5506" s="162">
        <f t="shared" si="767"/>
        <v>0</v>
      </c>
      <c r="M5506" s="162" t="str" cm="1">
        <f t="array" ref="M5506">IF(ISERROR(INDEX('Non Compliance input'!$I$5:$I$156,MATCH(1,(A5506='Non Compliance input'!$A$5:$A$156)*(E5506&gt;='Non Compliance input'!$D$5:$D$156)*(F5506&lt;='Non Compliance input'!$E$5:$E$156)*('Non Compliance input'!$I$5:$I$156="Yes"),0))
),"","Yes")</f>
        <v/>
      </c>
      <c r="N5506" s="149" t="str">
        <f>IF(VLOOKUP($A5506,HourEndingOutage!$B$3:$F$746,5,0)="Outage","Outage","")</f>
        <v/>
      </c>
      <c r="O5506" s="18">
        <f t="shared" si="768"/>
        <v>0</v>
      </c>
      <c r="P5506" s="18" t="str">
        <f t="shared" si="769"/>
        <v/>
      </c>
      <c r="Q5506" s="18">
        <f t="shared" si="770"/>
        <v>0</v>
      </c>
      <c r="R5506" s="118"/>
    </row>
    <row r="5507" spans="1:18" x14ac:dyDescent="0.25">
      <c r="A5507" s="25">
        <f t="shared" si="771"/>
        <v>612</v>
      </c>
      <c r="B5507" s="23">
        <f t="shared" si="772"/>
        <v>44587</v>
      </c>
      <c r="C5507" s="24">
        <v>12</v>
      </c>
      <c r="D5507" s="54" t="str">
        <f t="shared" si="773"/>
        <v>ASET</v>
      </c>
      <c r="E5507" s="178"/>
      <c r="F5507" s="179"/>
      <c r="G5507" s="177"/>
      <c r="H5507" s="177"/>
      <c r="I5507" s="169">
        <f t="shared" ref="I5507:I5570" si="774">IF(AND(LEN(E5507)&gt;2,LEN(F5507)&gt;2)=TRUE,(ROUND((F5507-E5507)*1440,0)),0)</f>
        <v>0</v>
      </c>
      <c r="J5507" s="149" t="str" cm="1">
        <f t="array" ref="J5507">IF(ISERROR(INDEX('Non Compliance input'!$H$5:$H$156,MATCH(1,(A5507='Non Compliance input'!$A$5:$A$156)*(F5507&gt;='Non Compliance input'!$D$5:$D$156)*(E5507&lt;'Non Compliance input'!$E$5:$E$156)*('Non Compliance input'!$H$5:$H$156="Yes"),0))
),"","Yes")</f>
        <v/>
      </c>
      <c r="K5507" s="149">
        <f t="shared" ref="K5507:K5570" si="775">IF(J5507="Yes",0,MIN(H5507,G5507,IF(H5507="",0,Contract_Volume)))</f>
        <v>0</v>
      </c>
      <c r="L5507" s="162">
        <f t="shared" ref="L5507:L5570" si="776">IF(J5507="Yes",0,(MIN(H5507,G5507)*(I5507/60)))</f>
        <v>0</v>
      </c>
      <c r="M5507" s="162" t="str" cm="1">
        <f t="array" ref="M5507">IF(ISERROR(INDEX('Non Compliance input'!$I$5:$I$156,MATCH(1,(A5507='Non Compliance input'!$A$5:$A$156)*(E5507&gt;='Non Compliance input'!$D$5:$D$156)*(F5507&lt;='Non Compliance input'!$E$5:$E$156)*('Non Compliance input'!$I$5:$I$156="Yes"),0))
),"","Yes")</f>
        <v/>
      </c>
      <c r="N5507" s="149" t="str">
        <f>IF(VLOOKUP($A5507,HourEndingOutage!$B$3:$F$746,5,0)="Outage","Outage","")</f>
        <v/>
      </c>
      <c r="O5507" s="18">
        <f t="shared" ref="O5507:O5570" si="777">IF(OR(M5507="Yes",N5507="Outage"),0,(K5507*(I5507/60))*Arming)</f>
        <v>0</v>
      </c>
      <c r="P5507" s="18" t="str">
        <f t="shared" ref="P5507:P5570" si="778">IF(ISERROR(VLOOKUP($A5507,FTShour,1,0)),"","Yes")</f>
        <v/>
      </c>
      <c r="Q5507" s="18">
        <f t="shared" si="770"/>
        <v>0</v>
      </c>
      <c r="R5507" s="118"/>
    </row>
    <row r="5508" spans="1:18" x14ac:dyDescent="0.25">
      <c r="A5508" s="25">
        <f t="shared" si="771"/>
        <v>612</v>
      </c>
      <c r="B5508" s="23">
        <f t="shared" si="772"/>
        <v>44587</v>
      </c>
      <c r="C5508" s="24">
        <v>12</v>
      </c>
      <c r="D5508" s="54" t="str">
        <f t="shared" si="773"/>
        <v>ASET</v>
      </c>
      <c r="E5508" s="178"/>
      <c r="F5508" s="179"/>
      <c r="G5508" s="177"/>
      <c r="H5508" s="177"/>
      <c r="I5508" s="169">
        <f t="shared" si="774"/>
        <v>0</v>
      </c>
      <c r="J5508" s="149" t="str" cm="1">
        <f t="array" ref="J5508">IF(ISERROR(INDEX('Non Compliance input'!$H$5:$H$156,MATCH(1,(A5508='Non Compliance input'!$A$5:$A$156)*(F5508&gt;='Non Compliance input'!$D$5:$D$156)*(E5508&lt;'Non Compliance input'!$E$5:$E$156)*('Non Compliance input'!$H$5:$H$156="Yes"),0))
),"","Yes")</f>
        <v/>
      </c>
      <c r="K5508" s="149">
        <f t="shared" si="775"/>
        <v>0</v>
      </c>
      <c r="L5508" s="162">
        <f t="shared" si="776"/>
        <v>0</v>
      </c>
      <c r="M5508" s="162" t="str" cm="1">
        <f t="array" ref="M5508">IF(ISERROR(INDEX('Non Compliance input'!$I$5:$I$156,MATCH(1,(A5508='Non Compliance input'!$A$5:$A$156)*(E5508&gt;='Non Compliance input'!$D$5:$D$156)*(F5508&lt;='Non Compliance input'!$E$5:$E$156)*('Non Compliance input'!$I$5:$I$156="Yes"),0))
),"","Yes")</f>
        <v/>
      </c>
      <c r="N5508" s="149" t="str">
        <f>IF(VLOOKUP($A5508,HourEndingOutage!$B$3:$F$746,5,0)="Outage","Outage","")</f>
        <v/>
      </c>
      <c r="O5508" s="18">
        <f t="shared" si="777"/>
        <v>0</v>
      </c>
      <c r="P5508" s="18" t="str">
        <f t="shared" si="778"/>
        <v/>
      </c>
      <c r="Q5508" s="18">
        <f t="shared" ref="Q5508:Q5571" si="779">IF(P5508="Yes",-O5508,0)</f>
        <v>0</v>
      </c>
      <c r="R5508" s="118"/>
    </row>
    <row r="5509" spans="1:18" x14ac:dyDescent="0.25">
      <c r="A5509" s="25">
        <f t="shared" si="771"/>
        <v>612</v>
      </c>
      <c r="B5509" s="23">
        <f t="shared" si="772"/>
        <v>44587</v>
      </c>
      <c r="C5509" s="24">
        <v>12</v>
      </c>
      <c r="D5509" s="54" t="str">
        <f t="shared" si="773"/>
        <v>ASET</v>
      </c>
      <c r="E5509" s="178"/>
      <c r="F5509" s="179"/>
      <c r="G5509" s="177"/>
      <c r="H5509" s="177"/>
      <c r="I5509" s="169">
        <f t="shared" si="774"/>
        <v>0</v>
      </c>
      <c r="J5509" s="149" t="str" cm="1">
        <f t="array" ref="J5509">IF(ISERROR(INDEX('Non Compliance input'!$H$5:$H$156,MATCH(1,(A5509='Non Compliance input'!$A$5:$A$156)*(F5509&gt;='Non Compliance input'!$D$5:$D$156)*(E5509&lt;'Non Compliance input'!$E$5:$E$156)*('Non Compliance input'!$H$5:$H$156="Yes"),0))
),"","Yes")</f>
        <v/>
      </c>
      <c r="K5509" s="149">
        <f t="shared" si="775"/>
        <v>0</v>
      </c>
      <c r="L5509" s="162">
        <f t="shared" si="776"/>
        <v>0</v>
      </c>
      <c r="M5509" s="162" t="str" cm="1">
        <f t="array" ref="M5509">IF(ISERROR(INDEX('Non Compliance input'!$I$5:$I$156,MATCH(1,(A5509='Non Compliance input'!$A$5:$A$156)*(E5509&gt;='Non Compliance input'!$D$5:$D$156)*(F5509&lt;='Non Compliance input'!$E$5:$E$156)*('Non Compliance input'!$I$5:$I$156="Yes"),0))
),"","Yes")</f>
        <v/>
      </c>
      <c r="N5509" s="149" t="str">
        <f>IF(VLOOKUP($A5509,HourEndingOutage!$B$3:$F$746,5,0)="Outage","Outage","")</f>
        <v/>
      </c>
      <c r="O5509" s="18">
        <f t="shared" si="777"/>
        <v>0</v>
      </c>
      <c r="P5509" s="18" t="str">
        <f t="shared" si="778"/>
        <v/>
      </c>
      <c r="Q5509" s="18">
        <f t="shared" si="779"/>
        <v>0</v>
      </c>
      <c r="R5509" s="118"/>
    </row>
    <row r="5510" spans="1:18" x14ac:dyDescent="0.25">
      <c r="A5510" s="25">
        <f t="shared" si="771"/>
        <v>612</v>
      </c>
      <c r="B5510" s="23">
        <f t="shared" si="772"/>
        <v>44587</v>
      </c>
      <c r="C5510" s="24">
        <v>12</v>
      </c>
      <c r="D5510" s="54" t="str">
        <f t="shared" si="773"/>
        <v>ASET</v>
      </c>
      <c r="E5510" s="178"/>
      <c r="F5510" s="179"/>
      <c r="G5510" s="177"/>
      <c r="H5510" s="177"/>
      <c r="I5510" s="169">
        <f t="shared" si="774"/>
        <v>0</v>
      </c>
      <c r="J5510" s="149" t="str" cm="1">
        <f t="array" ref="J5510">IF(ISERROR(INDEX('Non Compliance input'!$H$5:$H$156,MATCH(1,(A5510='Non Compliance input'!$A$5:$A$156)*(F5510&gt;='Non Compliance input'!$D$5:$D$156)*(E5510&lt;'Non Compliance input'!$E$5:$E$156)*('Non Compliance input'!$H$5:$H$156="Yes"),0))
),"","Yes")</f>
        <v/>
      </c>
      <c r="K5510" s="149">
        <f t="shared" si="775"/>
        <v>0</v>
      </c>
      <c r="L5510" s="162">
        <f t="shared" si="776"/>
        <v>0</v>
      </c>
      <c r="M5510" s="162" t="str" cm="1">
        <f t="array" ref="M5510">IF(ISERROR(INDEX('Non Compliance input'!$I$5:$I$156,MATCH(1,(A5510='Non Compliance input'!$A$5:$A$156)*(E5510&gt;='Non Compliance input'!$D$5:$D$156)*(F5510&lt;='Non Compliance input'!$E$5:$E$156)*('Non Compliance input'!$I$5:$I$156="Yes"),0))
),"","Yes")</f>
        <v/>
      </c>
      <c r="N5510" s="149" t="str">
        <f>IF(VLOOKUP($A5510,HourEndingOutage!$B$3:$F$746,5,0)="Outage","Outage","")</f>
        <v/>
      </c>
      <c r="O5510" s="18">
        <f t="shared" si="777"/>
        <v>0</v>
      </c>
      <c r="P5510" s="18" t="str">
        <f t="shared" si="778"/>
        <v/>
      </c>
      <c r="Q5510" s="18">
        <f t="shared" si="779"/>
        <v>0</v>
      </c>
      <c r="R5510" s="118"/>
    </row>
    <row r="5511" spans="1:18" x14ac:dyDescent="0.25">
      <c r="A5511" s="25">
        <f t="shared" si="771"/>
        <v>613</v>
      </c>
      <c r="B5511" s="23">
        <f t="shared" si="772"/>
        <v>44587</v>
      </c>
      <c r="C5511" s="24">
        <v>13</v>
      </c>
      <c r="D5511" s="54" t="str">
        <f t="shared" si="773"/>
        <v>ASET</v>
      </c>
      <c r="E5511" s="178"/>
      <c r="F5511" s="179"/>
      <c r="G5511" s="177"/>
      <c r="H5511" s="177"/>
      <c r="I5511" s="169">
        <f t="shared" si="774"/>
        <v>0</v>
      </c>
      <c r="J5511" s="149" t="str" cm="1">
        <f t="array" ref="J5511">IF(ISERROR(INDEX('Non Compliance input'!$H$5:$H$156,MATCH(1,(A5511='Non Compliance input'!$A$5:$A$156)*(F5511&gt;='Non Compliance input'!$D$5:$D$156)*(E5511&lt;'Non Compliance input'!$E$5:$E$156)*('Non Compliance input'!$H$5:$H$156="Yes"),0))
),"","Yes")</f>
        <v/>
      </c>
      <c r="K5511" s="149">
        <f t="shared" si="775"/>
        <v>0</v>
      </c>
      <c r="L5511" s="162">
        <f t="shared" si="776"/>
        <v>0</v>
      </c>
      <c r="M5511" s="162" t="str" cm="1">
        <f t="array" ref="M5511">IF(ISERROR(INDEX('Non Compliance input'!$I$5:$I$156,MATCH(1,(A5511='Non Compliance input'!$A$5:$A$156)*(E5511&gt;='Non Compliance input'!$D$5:$D$156)*(F5511&lt;='Non Compliance input'!$E$5:$E$156)*('Non Compliance input'!$I$5:$I$156="Yes"),0))
),"","Yes")</f>
        <v/>
      </c>
      <c r="N5511" s="149" t="str">
        <f>IF(VLOOKUP($A5511,HourEndingOutage!$B$3:$F$746,5,0)="Outage","Outage","")</f>
        <v/>
      </c>
      <c r="O5511" s="18">
        <f t="shared" si="777"/>
        <v>0</v>
      </c>
      <c r="P5511" s="18" t="str">
        <f t="shared" si="778"/>
        <v/>
      </c>
      <c r="Q5511" s="18">
        <f t="shared" si="779"/>
        <v>0</v>
      </c>
      <c r="R5511" s="118"/>
    </row>
    <row r="5512" spans="1:18" x14ac:dyDescent="0.25">
      <c r="A5512" s="25">
        <f t="shared" si="771"/>
        <v>613</v>
      </c>
      <c r="B5512" s="23">
        <f t="shared" si="772"/>
        <v>44587</v>
      </c>
      <c r="C5512" s="24">
        <v>13</v>
      </c>
      <c r="D5512" s="54" t="str">
        <f t="shared" si="773"/>
        <v>ASET</v>
      </c>
      <c r="E5512" s="178"/>
      <c r="F5512" s="179"/>
      <c r="G5512" s="177"/>
      <c r="H5512" s="177"/>
      <c r="I5512" s="169">
        <f t="shared" si="774"/>
        <v>0</v>
      </c>
      <c r="J5512" s="149" t="str" cm="1">
        <f t="array" ref="J5512">IF(ISERROR(INDEX('Non Compliance input'!$H$5:$H$156,MATCH(1,(A5512='Non Compliance input'!$A$5:$A$156)*(F5512&gt;='Non Compliance input'!$D$5:$D$156)*(E5512&lt;'Non Compliance input'!$E$5:$E$156)*('Non Compliance input'!$H$5:$H$156="Yes"),0))
),"","Yes")</f>
        <v/>
      </c>
      <c r="K5512" s="149">
        <f t="shared" si="775"/>
        <v>0</v>
      </c>
      <c r="L5512" s="162">
        <f t="shared" si="776"/>
        <v>0</v>
      </c>
      <c r="M5512" s="162" t="str" cm="1">
        <f t="array" ref="M5512">IF(ISERROR(INDEX('Non Compliance input'!$I$5:$I$156,MATCH(1,(A5512='Non Compliance input'!$A$5:$A$156)*(E5512&gt;='Non Compliance input'!$D$5:$D$156)*(F5512&lt;='Non Compliance input'!$E$5:$E$156)*('Non Compliance input'!$I$5:$I$156="Yes"),0))
),"","Yes")</f>
        <v/>
      </c>
      <c r="N5512" s="149" t="str">
        <f>IF(VLOOKUP($A5512,HourEndingOutage!$B$3:$F$746,5,0)="Outage","Outage","")</f>
        <v/>
      </c>
      <c r="O5512" s="18">
        <f t="shared" si="777"/>
        <v>0</v>
      </c>
      <c r="P5512" s="18" t="str">
        <f t="shared" si="778"/>
        <v/>
      </c>
      <c r="Q5512" s="18">
        <f t="shared" si="779"/>
        <v>0</v>
      </c>
      <c r="R5512" s="118"/>
    </row>
    <row r="5513" spans="1:18" x14ac:dyDescent="0.25">
      <c r="A5513" s="25">
        <f t="shared" si="771"/>
        <v>613</v>
      </c>
      <c r="B5513" s="23">
        <f t="shared" si="772"/>
        <v>44587</v>
      </c>
      <c r="C5513" s="24">
        <v>13</v>
      </c>
      <c r="D5513" s="54" t="str">
        <f t="shared" si="773"/>
        <v>ASET</v>
      </c>
      <c r="E5513" s="178"/>
      <c r="F5513" s="179"/>
      <c r="G5513" s="177"/>
      <c r="H5513" s="177"/>
      <c r="I5513" s="169">
        <f t="shared" si="774"/>
        <v>0</v>
      </c>
      <c r="J5513" s="149" t="str" cm="1">
        <f t="array" ref="J5513">IF(ISERROR(INDEX('Non Compliance input'!$H$5:$H$156,MATCH(1,(A5513='Non Compliance input'!$A$5:$A$156)*(F5513&gt;='Non Compliance input'!$D$5:$D$156)*(E5513&lt;'Non Compliance input'!$E$5:$E$156)*('Non Compliance input'!$H$5:$H$156="Yes"),0))
),"","Yes")</f>
        <v/>
      </c>
      <c r="K5513" s="149">
        <f t="shared" si="775"/>
        <v>0</v>
      </c>
      <c r="L5513" s="162">
        <f t="shared" si="776"/>
        <v>0</v>
      </c>
      <c r="M5513" s="162" t="str" cm="1">
        <f t="array" ref="M5513">IF(ISERROR(INDEX('Non Compliance input'!$I$5:$I$156,MATCH(1,(A5513='Non Compliance input'!$A$5:$A$156)*(E5513&gt;='Non Compliance input'!$D$5:$D$156)*(F5513&lt;='Non Compliance input'!$E$5:$E$156)*('Non Compliance input'!$I$5:$I$156="Yes"),0))
),"","Yes")</f>
        <v/>
      </c>
      <c r="N5513" s="149" t="str">
        <f>IF(VLOOKUP($A5513,HourEndingOutage!$B$3:$F$746,5,0)="Outage","Outage","")</f>
        <v/>
      </c>
      <c r="O5513" s="18">
        <f t="shared" si="777"/>
        <v>0</v>
      </c>
      <c r="P5513" s="18" t="str">
        <f t="shared" si="778"/>
        <v/>
      </c>
      <c r="Q5513" s="18">
        <f t="shared" si="779"/>
        <v>0</v>
      </c>
      <c r="R5513" s="118"/>
    </row>
    <row r="5514" spans="1:18" x14ac:dyDescent="0.25">
      <c r="A5514" s="25">
        <f t="shared" si="771"/>
        <v>613</v>
      </c>
      <c r="B5514" s="23">
        <f t="shared" si="772"/>
        <v>44587</v>
      </c>
      <c r="C5514" s="24">
        <v>13</v>
      </c>
      <c r="D5514" s="54" t="str">
        <f t="shared" si="773"/>
        <v>ASET</v>
      </c>
      <c r="E5514" s="178"/>
      <c r="F5514" s="179"/>
      <c r="G5514" s="177"/>
      <c r="H5514" s="177"/>
      <c r="I5514" s="169">
        <f t="shared" si="774"/>
        <v>0</v>
      </c>
      <c r="J5514" s="149" t="str" cm="1">
        <f t="array" ref="J5514">IF(ISERROR(INDEX('Non Compliance input'!$H$5:$H$156,MATCH(1,(A5514='Non Compliance input'!$A$5:$A$156)*(F5514&gt;='Non Compliance input'!$D$5:$D$156)*(E5514&lt;'Non Compliance input'!$E$5:$E$156)*('Non Compliance input'!$H$5:$H$156="Yes"),0))
),"","Yes")</f>
        <v/>
      </c>
      <c r="K5514" s="149">
        <f t="shared" si="775"/>
        <v>0</v>
      </c>
      <c r="L5514" s="162">
        <f t="shared" si="776"/>
        <v>0</v>
      </c>
      <c r="M5514" s="162" t="str" cm="1">
        <f t="array" ref="M5514">IF(ISERROR(INDEX('Non Compliance input'!$I$5:$I$156,MATCH(1,(A5514='Non Compliance input'!$A$5:$A$156)*(E5514&gt;='Non Compliance input'!$D$5:$D$156)*(F5514&lt;='Non Compliance input'!$E$5:$E$156)*('Non Compliance input'!$I$5:$I$156="Yes"),0))
),"","Yes")</f>
        <v/>
      </c>
      <c r="N5514" s="149" t="str">
        <f>IF(VLOOKUP($A5514,HourEndingOutage!$B$3:$F$746,5,0)="Outage","Outage","")</f>
        <v/>
      </c>
      <c r="O5514" s="18">
        <f t="shared" si="777"/>
        <v>0</v>
      </c>
      <c r="P5514" s="18" t="str">
        <f t="shared" si="778"/>
        <v/>
      </c>
      <c r="Q5514" s="18">
        <f t="shared" si="779"/>
        <v>0</v>
      </c>
      <c r="R5514" s="118"/>
    </row>
    <row r="5515" spans="1:18" x14ac:dyDescent="0.25">
      <c r="A5515" s="25">
        <f t="shared" si="771"/>
        <v>613</v>
      </c>
      <c r="B5515" s="23">
        <f t="shared" si="772"/>
        <v>44587</v>
      </c>
      <c r="C5515" s="24">
        <v>13</v>
      </c>
      <c r="D5515" s="54" t="str">
        <f t="shared" si="773"/>
        <v>ASET</v>
      </c>
      <c r="E5515" s="178"/>
      <c r="F5515" s="179"/>
      <c r="G5515" s="177"/>
      <c r="H5515" s="177"/>
      <c r="I5515" s="169">
        <f t="shared" si="774"/>
        <v>0</v>
      </c>
      <c r="J5515" s="149" t="str" cm="1">
        <f t="array" ref="J5515">IF(ISERROR(INDEX('Non Compliance input'!$H$5:$H$156,MATCH(1,(A5515='Non Compliance input'!$A$5:$A$156)*(F5515&gt;='Non Compliance input'!$D$5:$D$156)*(E5515&lt;'Non Compliance input'!$E$5:$E$156)*('Non Compliance input'!$H$5:$H$156="Yes"),0))
),"","Yes")</f>
        <v/>
      </c>
      <c r="K5515" s="149">
        <f t="shared" si="775"/>
        <v>0</v>
      </c>
      <c r="L5515" s="162">
        <f t="shared" si="776"/>
        <v>0</v>
      </c>
      <c r="M5515" s="162" t="str" cm="1">
        <f t="array" ref="M5515">IF(ISERROR(INDEX('Non Compliance input'!$I$5:$I$156,MATCH(1,(A5515='Non Compliance input'!$A$5:$A$156)*(E5515&gt;='Non Compliance input'!$D$5:$D$156)*(F5515&lt;='Non Compliance input'!$E$5:$E$156)*('Non Compliance input'!$I$5:$I$156="Yes"),0))
),"","Yes")</f>
        <v/>
      </c>
      <c r="N5515" s="149" t="str">
        <f>IF(VLOOKUP($A5515,HourEndingOutage!$B$3:$F$746,5,0)="Outage","Outage","")</f>
        <v/>
      </c>
      <c r="O5515" s="18">
        <f t="shared" si="777"/>
        <v>0</v>
      </c>
      <c r="P5515" s="18" t="str">
        <f t="shared" si="778"/>
        <v/>
      </c>
      <c r="Q5515" s="18">
        <f t="shared" si="779"/>
        <v>0</v>
      </c>
      <c r="R5515" s="118"/>
    </row>
    <row r="5516" spans="1:18" x14ac:dyDescent="0.25">
      <c r="A5516" s="25">
        <f t="shared" si="771"/>
        <v>613</v>
      </c>
      <c r="B5516" s="23">
        <f t="shared" si="772"/>
        <v>44587</v>
      </c>
      <c r="C5516" s="24">
        <v>13</v>
      </c>
      <c r="D5516" s="54" t="str">
        <f t="shared" si="773"/>
        <v>ASET</v>
      </c>
      <c r="E5516" s="178"/>
      <c r="F5516" s="179"/>
      <c r="G5516" s="177"/>
      <c r="H5516" s="177"/>
      <c r="I5516" s="169">
        <f t="shared" si="774"/>
        <v>0</v>
      </c>
      <c r="J5516" s="149" t="str" cm="1">
        <f t="array" ref="J5516">IF(ISERROR(INDEX('Non Compliance input'!$H$5:$H$156,MATCH(1,(A5516='Non Compliance input'!$A$5:$A$156)*(F5516&gt;='Non Compliance input'!$D$5:$D$156)*(E5516&lt;'Non Compliance input'!$E$5:$E$156)*('Non Compliance input'!$H$5:$H$156="Yes"),0))
),"","Yes")</f>
        <v/>
      </c>
      <c r="K5516" s="149">
        <f t="shared" si="775"/>
        <v>0</v>
      </c>
      <c r="L5516" s="162">
        <f t="shared" si="776"/>
        <v>0</v>
      </c>
      <c r="M5516" s="162" t="str" cm="1">
        <f t="array" ref="M5516">IF(ISERROR(INDEX('Non Compliance input'!$I$5:$I$156,MATCH(1,(A5516='Non Compliance input'!$A$5:$A$156)*(E5516&gt;='Non Compliance input'!$D$5:$D$156)*(F5516&lt;='Non Compliance input'!$E$5:$E$156)*('Non Compliance input'!$I$5:$I$156="Yes"),0))
),"","Yes")</f>
        <v/>
      </c>
      <c r="N5516" s="149" t="str">
        <f>IF(VLOOKUP($A5516,HourEndingOutage!$B$3:$F$746,5,0)="Outage","Outage","")</f>
        <v/>
      </c>
      <c r="O5516" s="18">
        <f t="shared" si="777"/>
        <v>0</v>
      </c>
      <c r="P5516" s="18" t="str">
        <f t="shared" si="778"/>
        <v/>
      </c>
      <c r="Q5516" s="18">
        <f t="shared" si="779"/>
        <v>0</v>
      </c>
      <c r="R5516" s="118"/>
    </row>
    <row r="5517" spans="1:18" x14ac:dyDescent="0.25">
      <c r="A5517" s="25">
        <f t="shared" si="771"/>
        <v>613</v>
      </c>
      <c r="B5517" s="23">
        <f t="shared" si="772"/>
        <v>44587</v>
      </c>
      <c r="C5517" s="24">
        <v>13</v>
      </c>
      <c r="D5517" s="54" t="str">
        <f t="shared" si="773"/>
        <v>ASET</v>
      </c>
      <c r="E5517" s="178"/>
      <c r="F5517" s="179"/>
      <c r="G5517" s="177"/>
      <c r="H5517" s="177"/>
      <c r="I5517" s="169">
        <f t="shared" si="774"/>
        <v>0</v>
      </c>
      <c r="J5517" s="149" t="str" cm="1">
        <f t="array" ref="J5517">IF(ISERROR(INDEX('Non Compliance input'!$H$5:$H$156,MATCH(1,(A5517='Non Compliance input'!$A$5:$A$156)*(F5517&gt;='Non Compliance input'!$D$5:$D$156)*(E5517&lt;'Non Compliance input'!$E$5:$E$156)*('Non Compliance input'!$H$5:$H$156="Yes"),0))
),"","Yes")</f>
        <v/>
      </c>
      <c r="K5517" s="149">
        <f t="shared" si="775"/>
        <v>0</v>
      </c>
      <c r="L5517" s="162">
        <f t="shared" si="776"/>
        <v>0</v>
      </c>
      <c r="M5517" s="162" t="str" cm="1">
        <f t="array" ref="M5517">IF(ISERROR(INDEX('Non Compliance input'!$I$5:$I$156,MATCH(1,(A5517='Non Compliance input'!$A$5:$A$156)*(E5517&gt;='Non Compliance input'!$D$5:$D$156)*(F5517&lt;='Non Compliance input'!$E$5:$E$156)*('Non Compliance input'!$I$5:$I$156="Yes"),0))
),"","Yes")</f>
        <v/>
      </c>
      <c r="N5517" s="149" t="str">
        <f>IF(VLOOKUP($A5517,HourEndingOutage!$B$3:$F$746,5,0)="Outage","Outage","")</f>
        <v/>
      </c>
      <c r="O5517" s="18">
        <f t="shared" si="777"/>
        <v>0</v>
      </c>
      <c r="P5517" s="18" t="str">
        <f t="shared" si="778"/>
        <v/>
      </c>
      <c r="Q5517" s="18">
        <f t="shared" si="779"/>
        <v>0</v>
      </c>
      <c r="R5517" s="118"/>
    </row>
    <row r="5518" spans="1:18" x14ac:dyDescent="0.25">
      <c r="A5518" s="25">
        <f t="shared" si="771"/>
        <v>613</v>
      </c>
      <c r="B5518" s="23">
        <f t="shared" si="772"/>
        <v>44587</v>
      </c>
      <c r="C5518" s="24">
        <v>13</v>
      </c>
      <c r="D5518" s="54" t="str">
        <f t="shared" si="773"/>
        <v>ASET</v>
      </c>
      <c r="E5518" s="178"/>
      <c r="F5518" s="179"/>
      <c r="G5518" s="177"/>
      <c r="H5518" s="177"/>
      <c r="I5518" s="169">
        <f t="shared" si="774"/>
        <v>0</v>
      </c>
      <c r="J5518" s="149" t="str" cm="1">
        <f t="array" ref="J5518">IF(ISERROR(INDEX('Non Compliance input'!$H$5:$H$156,MATCH(1,(A5518='Non Compliance input'!$A$5:$A$156)*(F5518&gt;='Non Compliance input'!$D$5:$D$156)*(E5518&lt;'Non Compliance input'!$E$5:$E$156)*('Non Compliance input'!$H$5:$H$156="Yes"),0))
),"","Yes")</f>
        <v/>
      </c>
      <c r="K5518" s="149">
        <f t="shared" si="775"/>
        <v>0</v>
      </c>
      <c r="L5518" s="162">
        <f t="shared" si="776"/>
        <v>0</v>
      </c>
      <c r="M5518" s="162" t="str" cm="1">
        <f t="array" ref="M5518">IF(ISERROR(INDEX('Non Compliance input'!$I$5:$I$156,MATCH(1,(A5518='Non Compliance input'!$A$5:$A$156)*(E5518&gt;='Non Compliance input'!$D$5:$D$156)*(F5518&lt;='Non Compliance input'!$E$5:$E$156)*('Non Compliance input'!$I$5:$I$156="Yes"),0))
),"","Yes")</f>
        <v/>
      </c>
      <c r="N5518" s="149" t="str">
        <f>IF(VLOOKUP($A5518,HourEndingOutage!$B$3:$F$746,5,0)="Outage","Outage","")</f>
        <v/>
      </c>
      <c r="O5518" s="18">
        <f t="shared" si="777"/>
        <v>0</v>
      </c>
      <c r="P5518" s="18" t="str">
        <f t="shared" si="778"/>
        <v/>
      </c>
      <c r="Q5518" s="18">
        <f t="shared" si="779"/>
        <v>0</v>
      </c>
      <c r="R5518" s="118"/>
    </row>
    <row r="5519" spans="1:18" x14ac:dyDescent="0.25">
      <c r="A5519" s="25">
        <f t="shared" si="771"/>
        <v>613</v>
      </c>
      <c r="B5519" s="23">
        <f t="shared" si="772"/>
        <v>44587</v>
      </c>
      <c r="C5519" s="24">
        <v>13</v>
      </c>
      <c r="D5519" s="54" t="str">
        <f t="shared" si="773"/>
        <v>ASET</v>
      </c>
      <c r="E5519" s="178"/>
      <c r="F5519" s="179"/>
      <c r="G5519" s="177"/>
      <c r="H5519" s="177"/>
      <c r="I5519" s="169">
        <f t="shared" si="774"/>
        <v>0</v>
      </c>
      <c r="J5519" s="149" t="str" cm="1">
        <f t="array" ref="J5519">IF(ISERROR(INDEX('Non Compliance input'!$H$5:$H$156,MATCH(1,(A5519='Non Compliance input'!$A$5:$A$156)*(F5519&gt;='Non Compliance input'!$D$5:$D$156)*(E5519&lt;'Non Compliance input'!$E$5:$E$156)*('Non Compliance input'!$H$5:$H$156="Yes"),0))
),"","Yes")</f>
        <v/>
      </c>
      <c r="K5519" s="149">
        <f t="shared" si="775"/>
        <v>0</v>
      </c>
      <c r="L5519" s="162">
        <f t="shared" si="776"/>
        <v>0</v>
      </c>
      <c r="M5519" s="162" t="str" cm="1">
        <f t="array" ref="M5519">IF(ISERROR(INDEX('Non Compliance input'!$I$5:$I$156,MATCH(1,(A5519='Non Compliance input'!$A$5:$A$156)*(E5519&gt;='Non Compliance input'!$D$5:$D$156)*(F5519&lt;='Non Compliance input'!$E$5:$E$156)*('Non Compliance input'!$I$5:$I$156="Yes"),0))
),"","Yes")</f>
        <v/>
      </c>
      <c r="N5519" s="149" t="str">
        <f>IF(VLOOKUP($A5519,HourEndingOutage!$B$3:$F$746,5,0)="Outage","Outage","")</f>
        <v/>
      </c>
      <c r="O5519" s="18">
        <f t="shared" si="777"/>
        <v>0</v>
      </c>
      <c r="P5519" s="18" t="str">
        <f t="shared" si="778"/>
        <v/>
      </c>
      <c r="Q5519" s="18">
        <f t="shared" si="779"/>
        <v>0</v>
      </c>
      <c r="R5519" s="118"/>
    </row>
    <row r="5520" spans="1:18" x14ac:dyDescent="0.25">
      <c r="A5520" s="25">
        <f t="shared" si="771"/>
        <v>614</v>
      </c>
      <c r="B5520" s="23">
        <f t="shared" si="772"/>
        <v>44587</v>
      </c>
      <c r="C5520" s="24">
        <v>14</v>
      </c>
      <c r="D5520" s="54" t="str">
        <f t="shared" si="773"/>
        <v>ASET</v>
      </c>
      <c r="E5520" s="178"/>
      <c r="F5520" s="179"/>
      <c r="G5520" s="177"/>
      <c r="H5520" s="177"/>
      <c r="I5520" s="169">
        <f t="shared" si="774"/>
        <v>0</v>
      </c>
      <c r="J5520" s="149" t="str" cm="1">
        <f t="array" ref="J5520">IF(ISERROR(INDEX('Non Compliance input'!$H$5:$H$156,MATCH(1,(A5520='Non Compliance input'!$A$5:$A$156)*(F5520&gt;='Non Compliance input'!$D$5:$D$156)*(E5520&lt;'Non Compliance input'!$E$5:$E$156)*('Non Compliance input'!$H$5:$H$156="Yes"),0))
),"","Yes")</f>
        <v/>
      </c>
      <c r="K5520" s="149">
        <f t="shared" si="775"/>
        <v>0</v>
      </c>
      <c r="L5520" s="162">
        <f t="shared" si="776"/>
        <v>0</v>
      </c>
      <c r="M5520" s="162" t="str" cm="1">
        <f t="array" ref="M5520">IF(ISERROR(INDEX('Non Compliance input'!$I$5:$I$156,MATCH(1,(A5520='Non Compliance input'!$A$5:$A$156)*(E5520&gt;='Non Compliance input'!$D$5:$D$156)*(F5520&lt;='Non Compliance input'!$E$5:$E$156)*('Non Compliance input'!$I$5:$I$156="Yes"),0))
),"","Yes")</f>
        <v/>
      </c>
      <c r="N5520" s="149" t="str">
        <f>IF(VLOOKUP($A5520,HourEndingOutage!$B$3:$F$746,5,0)="Outage","Outage","")</f>
        <v/>
      </c>
      <c r="O5520" s="18">
        <f t="shared" si="777"/>
        <v>0</v>
      </c>
      <c r="P5520" s="18" t="str">
        <f t="shared" si="778"/>
        <v/>
      </c>
      <c r="Q5520" s="18">
        <f t="shared" si="779"/>
        <v>0</v>
      </c>
      <c r="R5520" s="118"/>
    </row>
    <row r="5521" spans="1:18" x14ac:dyDescent="0.25">
      <c r="A5521" s="25">
        <f t="shared" si="771"/>
        <v>614</v>
      </c>
      <c r="B5521" s="23">
        <f t="shared" si="772"/>
        <v>44587</v>
      </c>
      <c r="C5521" s="24">
        <v>14</v>
      </c>
      <c r="D5521" s="54" t="str">
        <f t="shared" si="773"/>
        <v>ASET</v>
      </c>
      <c r="E5521" s="178"/>
      <c r="F5521" s="179"/>
      <c r="G5521" s="177"/>
      <c r="H5521" s="177"/>
      <c r="I5521" s="169">
        <f t="shared" si="774"/>
        <v>0</v>
      </c>
      <c r="J5521" s="149" t="str" cm="1">
        <f t="array" ref="J5521">IF(ISERROR(INDEX('Non Compliance input'!$H$5:$H$156,MATCH(1,(A5521='Non Compliance input'!$A$5:$A$156)*(F5521&gt;='Non Compliance input'!$D$5:$D$156)*(E5521&lt;'Non Compliance input'!$E$5:$E$156)*('Non Compliance input'!$H$5:$H$156="Yes"),0))
),"","Yes")</f>
        <v/>
      </c>
      <c r="K5521" s="149">
        <f t="shared" si="775"/>
        <v>0</v>
      </c>
      <c r="L5521" s="162">
        <f t="shared" si="776"/>
        <v>0</v>
      </c>
      <c r="M5521" s="162" t="str" cm="1">
        <f t="array" ref="M5521">IF(ISERROR(INDEX('Non Compliance input'!$I$5:$I$156,MATCH(1,(A5521='Non Compliance input'!$A$5:$A$156)*(E5521&gt;='Non Compliance input'!$D$5:$D$156)*(F5521&lt;='Non Compliance input'!$E$5:$E$156)*('Non Compliance input'!$I$5:$I$156="Yes"),0))
),"","Yes")</f>
        <v/>
      </c>
      <c r="N5521" s="149" t="str">
        <f>IF(VLOOKUP($A5521,HourEndingOutage!$B$3:$F$746,5,0)="Outage","Outage","")</f>
        <v/>
      </c>
      <c r="O5521" s="18">
        <f t="shared" si="777"/>
        <v>0</v>
      </c>
      <c r="P5521" s="18" t="str">
        <f t="shared" si="778"/>
        <v/>
      </c>
      <c r="Q5521" s="18">
        <f t="shared" si="779"/>
        <v>0</v>
      </c>
      <c r="R5521" s="118"/>
    </row>
    <row r="5522" spans="1:18" x14ac:dyDescent="0.25">
      <c r="A5522" s="25">
        <f t="shared" si="771"/>
        <v>614</v>
      </c>
      <c r="B5522" s="23">
        <f t="shared" si="772"/>
        <v>44587</v>
      </c>
      <c r="C5522" s="24">
        <v>14</v>
      </c>
      <c r="D5522" s="54" t="str">
        <f t="shared" si="773"/>
        <v>ASET</v>
      </c>
      <c r="E5522" s="178"/>
      <c r="F5522" s="179"/>
      <c r="G5522" s="177"/>
      <c r="H5522" s="177"/>
      <c r="I5522" s="169">
        <f t="shared" si="774"/>
        <v>0</v>
      </c>
      <c r="J5522" s="149" t="str" cm="1">
        <f t="array" ref="J5522">IF(ISERROR(INDEX('Non Compliance input'!$H$5:$H$156,MATCH(1,(A5522='Non Compliance input'!$A$5:$A$156)*(F5522&gt;='Non Compliance input'!$D$5:$D$156)*(E5522&lt;'Non Compliance input'!$E$5:$E$156)*('Non Compliance input'!$H$5:$H$156="Yes"),0))
),"","Yes")</f>
        <v/>
      </c>
      <c r="K5522" s="149">
        <f t="shared" si="775"/>
        <v>0</v>
      </c>
      <c r="L5522" s="162">
        <f t="shared" si="776"/>
        <v>0</v>
      </c>
      <c r="M5522" s="162" t="str" cm="1">
        <f t="array" ref="M5522">IF(ISERROR(INDEX('Non Compliance input'!$I$5:$I$156,MATCH(1,(A5522='Non Compliance input'!$A$5:$A$156)*(E5522&gt;='Non Compliance input'!$D$5:$D$156)*(F5522&lt;='Non Compliance input'!$E$5:$E$156)*('Non Compliance input'!$I$5:$I$156="Yes"),0))
),"","Yes")</f>
        <v/>
      </c>
      <c r="N5522" s="149" t="str">
        <f>IF(VLOOKUP($A5522,HourEndingOutage!$B$3:$F$746,5,0)="Outage","Outage","")</f>
        <v/>
      </c>
      <c r="O5522" s="18">
        <f t="shared" si="777"/>
        <v>0</v>
      </c>
      <c r="P5522" s="18" t="str">
        <f t="shared" si="778"/>
        <v/>
      </c>
      <c r="Q5522" s="18">
        <f t="shared" si="779"/>
        <v>0</v>
      </c>
      <c r="R5522" s="118"/>
    </row>
    <row r="5523" spans="1:18" x14ac:dyDescent="0.25">
      <c r="A5523" s="25">
        <f t="shared" si="771"/>
        <v>614</v>
      </c>
      <c r="B5523" s="23">
        <f t="shared" si="772"/>
        <v>44587</v>
      </c>
      <c r="C5523" s="24">
        <v>14</v>
      </c>
      <c r="D5523" s="54" t="str">
        <f t="shared" si="773"/>
        <v>ASET</v>
      </c>
      <c r="E5523" s="178"/>
      <c r="F5523" s="179"/>
      <c r="G5523" s="177"/>
      <c r="H5523" s="177"/>
      <c r="I5523" s="169">
        <f t="shared" si="774"/>
        <v>0</v>
      </c>
      <c r="J5523" s="149" t="str" cm="1">
        <f t="array" ref="J5523">IF(ISERROR(INDEX('Non Compliance input'!$H$5:$H$156,MATCH(1,(A5523='Non Compliance input'!$A$5:$A$156)*(F5523&gt;='Non Compliance input'!$D$5:$D$156)*(E5523&lt;'Non Compliance input'!$E$5:$E$156)*('Non Compliance input'!$H$5:$H$156="Yes"),0))
),"","Yes")</f>
        <v/>
      </c>
      <c r="K5523" s="149">
        <f t="shared" si="775"/>
        <v>0</v>
      </c>
      <c r="L5523" s="162">
        <f t="shared" si="776"/>
        <v>0</v>
      </c>
      <c r="M5523" s="162" t="str" cm="1">
        <f t="array" ref="M5523">IF(ISERROR(INDEX('Non Compliance input'!$I$5:$I$156,MATCH(1,(A5523='Non Compliance input'!$A$5:$A$156)*(E5523&gt;='Non Compliance input'!$D$5:$D$156)*(F5523&lt;='Non Compliance input'!$E$5:$E$156)*('Non Compliance input'!$I$5:$I$156="Yes"),0))
),"","Yes")</f>
        <v/>
      </c>
      <c r="N5523" s="149" t="str">
        <f>IF(VLOOKUP($A5523,HourEndingOutage!$B$3:$F$746,5,0)="Outage","Outage","")</f>
        <v/>
      </c>
      <c r="O5523" s="18">
        <f t="shared" si="777"/>
        <v>0</v>
      </c>
      <c r="P5523" s="18" t="str">
        <f t="shared" si="778"/>
        <v/>
      </c>
      <c r="Q5523" s="18">
        <f t="shared" si="779"/>
        <v>0</v>
      </c>
      <c r="R5523" s="118"/>
    </row>
    <row r="5524" spans="1:18" x14ac:dyDescent="0.25">
      <c r="A5524" s="25">
        <f t="shared" si="771"/>
        <v>614</v>
      </c>
      <c r="B5524" s="23">
        <f t="shared" si="772"/>
        <v>44587</v>
      </c>
      <c r="C5524" s="24">
        <v>14</v>
      </c>
      <c r="D5524" s="54" t="str">
        <f t="shared" si="773"/>
        <v>ASET</v>
      </c>
      <c r="E5524" s="178"/>
      <c r="F5524" s="179"/>
      <c r="G5524" s="177"/>
      <c r="H5524" s="177"/>
      <c r="I5524" s="169">
        <f t="shared" si="774"/>
        <v>0</v>
      </c>
      <c r="J5524" s="149" t="str" cm="1">
        <f t="array" ref="J5524">IF(ISERROR(INDEX('Non Compliance input'!$H$5:$H$156,MATCH(1,(A5524='Non Compliance input'!$A$5:$A$156)*(F5524&gt;='Non Compliance input'!$D$5:$D$156)*(E5524&lt;'Non Compliance input'!$E$5:$E$156)*('Non Compliance input'!$H$5:$H$156="Yes"),0))
),"","Yes")</f>
        <v/>
      </c>
      <c r="K5524" s="149">
        <f t="shared" si="775"/>
        <v>0</v>
      </c>
      <c r="L5524" s="162">
        <f t="shared" si="776"/>
        <v>0</v>
      </c>
      <c r="M5524" s="162" t="str" cm="1">
        <f t="array" ref="M5524">IF(ISERROR(INDEX('Non Compliance input'!$I$5:$I$156,MATCH(1,(A5524='Non Compliance input'!$A$5:$A$156)*(E5524&gt;='Non Compliance input'!$D$5:$D$156)*(F5524&lt;='Non Compliance input'!$E$5:$E$156)*('Non Compliance input'!$I$5:$I$156="Yes"),0))
),"","Yes")</f>
        <v/>
      </c>
      <c r="N5524" s="149" t="str">
        <f>IF(VLOOKUP($A5524,HourEndingOutage!$B$3:$F$746,5,0)="Outage","Outage","")</f>
        <v/>
      </c>
      <c r="O5524" s="18">
        <f t="shared" si="777"/>
        <v>0</v>
      </c>
      <c r="P5524" s="18" t="str">
        <f t="shared" si="778"/>
        <v/>
      </c>
      <c r="Q5524" s="18">
        <f t="shared" si="779"/>
        <v>0</v>
      </c>
      <c r="R5524" s="118"/>
    </row>
    <row r="5525" spans="1:18" x14ac:dyDescent="0.25">
      <c r="A5525" s="25">
        <f t="shared" si="771"/>
        <v>614</v>
      </c>
      <c r="B5525" s="23">
        <f t="shared" si="772"/>
        <v>44587</v>
      </c>
      <c r="C5525" s="24">
        <v>14</v>
      </c>
      <c r="D5525" s="54" t="str">
        <f t="shared" si="773"/>
        <v>ASET</v>
      </c>
      <c r="E5525" s="178"/>
      <c r="F5525" s="179"/>
      <c r="G5525" s="177"/>
      <c r="H5525" s="177"/>
      <c r="I5525" s="169">
        <f t="shared" si="774"/>
        <v>0</v>
      </c>
      <c r="J5525" s="149" t="str" cm="1">
        <f t="array" ref="J5525">IF(ISERROR(INDEX('Non Compliance input'!$H$5:$H$156,MATCH(1,(A5525='Non Compliance input'!$A$5:$A$156)*(F5525&gt;='Non Compliance input'!$D$5:$D$156)*(E5525&lt;'Non Compliance input'!$E$5:$E$156)*('Non Compliance input'!$H$5:$H$156="Yes"),0))
),"","Yes")</f>
        <v/>
      </c>
      <c r="K5525" s="149">
        <f t="shared" si="775"/>
        <v>0</v>
      </c>
      <c r="L5525" s="162">
        <f t="shared" si="776"/>
        <v>0</v>
      </c>
      <c r="M5525" s="162" t="str" cm="1">
        <f t="array" ref="M5525">IF(ISERROR(INDEX('Non Compliance input'!$I$5:$I$156,MATCH(1,(A5525='Non Compliance input'!$A$5:$A$156)*(E5525&gt;='Non Compliance input'!$D$5:$D$156)*(F5525&lt;='Non Compliance input'!$E$5:$E$156)*('Non Compliance input'!$I$5:$I$156="Yes"),0))
),"","Yes")</f>
        <v/>
      </c>
      <c r="N5525" s="149" t="str">
        <f>IF(VLOOKUP($A5525,HourEndingOutage!$B$3:$F$746,5,0)="Outage","Outage","")</f>
        <v/>
      </c>
      <c r="O5525" s="18">
        <f t="shared" si="777"/>
        <v>0</v>
      </c>
      <c r="P5525" s="18" t="str">
        <f t="shared" si="778"/>
        <v/>
      </c>
      <c r="Q5525" s="18">
        <f t="shared" si="779"/>
        <v>0</v>
      </c>
      <c r="R5525" s="118"/>
    </row>
    <row r="5526" spans="1:18" x14ac:dyDescent="0.25">
      <c r="A5526" s="25">
        <f t="shared" si="771"/>
        <v>614</v>
      </c>
      <c r="B5526" s="23">
        <f t="shared" si="772"/>
        <v>44587</v>
      </c>
      <c r="C5526" s="24">
        <v>14</v>
      </c>
      <c r="D5526" s="54" t="str">
        <f t="shared" si="773"/>
        <v>ASET</v>
      </c>
      <c r="E5526" s="178"/>
      <c r="F5526" s="179"/>
      <c r="G5526" s="177"/>
      <c r="H5526" s="177"/>
      <c r="I5526" s="169">
        <f t="shared" si="774"/>
        <v>0</v>
      </c>
      <c r="J5526" s="149" t="str" cm="1">
        <f t="array" ref="J5526">IF(ISERROR(INDEX('Non Compliance input'!$H$5:$H$156,MATCH(1,(A5526='Non Compliance input'!$A$5:$A$156)*(F5526&gt;='Non Compliance input'!$D$5:$D$156)*(E5526&lt;'Non Compliance input'!$E$5:$E$156)*('Non Compliance input'!$H$5:$H$156="Yes"),0))
),"","Yes")</f>
        <v/>
      </c>
      <c r="K5526" s="149">
        <f t="shared" si="775"/>
        <v>0</v>
      </c>
      <c r="L5526" s="162">
        <f t="shared" si="776"/>
        <v>0</v>
      </c>
      <c r="M5526" s="162" t="str" cm="1">
        <f t="array" ref="M5526">IF(ISERROR(INDEX('Non Compliance input'!$I$5:$I$156,MATCH(1,(A5526='Non Compliance input'!$A$5:$A$156)*(E5526&gt;='Non Compliance input'!$D$5:$D$156)*(F5526&lt;='Non Compliance input'!$E$5:$E$156)*('Non Compliance input'!$I$5:$I$156="Yes"),0))
),"","Yes")</f>
        <v/>
      </c>
      <c r="N5526" s="149" t="str">
        <f>IF(VLOOKUP($A5526,HourEndingOutage!$B$3:$F$746,5,0)="Outage","Outage","")</f>
        <v/>
      </c>
      <c r="O5526" s="18">
        <f t="shared" si="777"/>
        <v>0</v>
      </c>
      <c r="P5526" s="18" t="str">
        <f t="shared" si="778"/>
        <v/>
      </c>
      <c r="Q5526" s="18">
        <f t="shared" si="779"/>
        <v>0</v>
      </c>
      <c r="R5526" s="118"/>
    </row>
    <row r="5527" spans="1:18" x14ac:dyDescent="0.25">
      <c r="A5527" s="25">
        <f t="shared" si="771"/>
        <v>614</v>
      </c>
      <c r="B5527" s="23">
        <f t="shared" si="772"/>
        <v>44587</v>
      </c>
      <c r="C5527" s="24">
        <v>14</v>
      </c>
      <c r="D5527" s="54" t="str">
        <f t="shared" si="773"/>
        <v>ASET</v>
      </c>
      <c r="E5527" s="178"/>
      <c r="F5527" s="179"/>
      <c r="G5527" s="177"/>
      <c r="H5527" s="177"/>
      <c r="I5527" s="169">
        <f t="shared" si="774"/>
        <v>0</v>
      </c>
      <c r="J5527" s="149" t="str" cm="1">
        <f t="array" ref="J5527">IF(ISERROR(INDEX('Non Compliance input'!$H$5:$H$156,MATCH(1,(A5527='Non Compliance input'!$A$5:$A$156)*(F5527&gt;='Non Compliance input'!$D$5:$D$156)*(E5527&lt;'Non Compliance input'!$E$5:$E$156)*('Non Compliance input'!$H$5:$H$156="Yes"),0))
),"","Yes")</f>
        <v/>
      </c>
      <c r="K5527" s="149">
        <f t="shared" si="775"/>
        <v>0</v>
      </c>
      <c r="L5527" s="162">
        <f t="shared" si="776"/>
        <v>0</v>
      </c>
      <c r="M5527" s="162" t="str" cm="1">
        <f t="array" ref="M5527">IF(ISERROR(INDEX('Non Compliance input'!$I$5:$I$156,MATCH(1,(A5527='Non Compliance input'!$A$5:$A$156)*(E5527&gt;='Non Compliance input'!$D$5:$D$156)*(F5527&lt;='Non Compliance input'!$E$5:$E$156)*('Non Compliance input'!$I$5:$I$156="Yes"),0))
),"","Yes")</f>
        <v/>
      </c>
      <c r="N5527" s="149" t="str">
        <f>IF(VLOOKUP($A5527,HourEndingOutage!$B$3:$F$746,5,0)="Outage","Outage","")</f>
        <v/>
      </c>
      <c r="O5527" s="18">
        <f t="shared" si="777"/>
        <v>0</v>
      </c>
      <c r="P5527" s="18" t="str">
        <f t="shared" si="778"/>
        <v/>
      </c>
      <c r="Q5527" s="18">
        <f t="shared" si="779"/>
        <v>0</v>
      </c>
      <c r="R5527" s="118"/>
    </row>
    <row r="5528" spans="1:18" x14ac:dyDescent="0.25">
      <c r="A5528" s="25">
        <f t="shared" si="771"/>
        <v>614</v>
      </c>
      <c r="B5528" s="23">
        <f t="shared" si="772"/>
        <v>44587</v>
      </c>
      <c r="C5528" s="24">
        <v>14</v>
      </c>
      <c r="D5528" s="54" t="str">
        <f t="shared" si="773"/>
        <v>ASET</v>
      </c>
      <c r="E5528" s="178"/>
      <c r="F5528" s="179"/>
      <c r="G5528" s="177"/>
      <c r="H5528" s="177"/>
      <c r="I5528" s="169">
        <f t="shared" si="774"/>
        <v>0</v>
      </c>
      <c r="J5528" s="149" t="str" cm="1">
        <f t="array" ref="J5528">IF(ISERROR(INDEX('Non Compliance input'!$H$5:$H$156,MATCH(1,(A5528='Non Compliance input'!$A$5:$A$156)*(F5528&gt;='Non Compliance input'!$D$5:$D$156)*(E5528&lt;'Non Compliance input'!$E$5:$E$156)*('Non Compliance input'!$H$5:$H$156="Yes"),0))
),"","Yes")</f>
        <v/>
      </c>
      <c r="K5528" s="149">
        <f t="shared" si="775"/>
        <v>0</v>
      </c>
      <c r="L5528" s="162">
        <f t="shared" si="776"/>
        <v>0</v>
      </c>
      <c r="M5528" s="162" t="str" cm="1">
        <f t="array" ref="M5528">IF(ISERROR(INDEX('Non Compliance input'!$I$5:$I$156,MATCH(1,(A5528='Non Compliance input'!$A$5:$A$156)*(E5528&gt;='Non Compliance input'!$D$5:$D$156)*(F5528&lt;='Non Compliance input'!$E$5:$E$156)*('Non Compliance input'!$I$5:$I$156="Yes"),0))
),"","Yes")</f>
        <v/>
      </c>
      <c r="N5528" s="149" t="str">
        <f>IF(VLOOKUP($A5528,HourEndingOutage!$B$3:$F$746,5,0)="Outage","Outage","")</f>
        <v/>
      </c>
      <c r="O5528" s="18">
        <f t="shared" si="777"/>
        <v>0</v>
      </c>
      <c r="P5528" s="18" t="str">
        <f t="shared" si="778"/>
        <v/>
      </c>
      <c r="Q5528" s="18">
        <f t="shared" si="779"/>
        <v>0</v>
      </c>
      <c r="R5528" s="118"/>
    </row>
    <row r="5529" spans="1:18" x14ac:dyDescent="0.25">
      <c r="A5529" s="25">
        <f t="shared" si="771"/>
        <v>615</v>
      </c>
      <c r="B5529" s="23">
        <f t="shared" si="772"/>
        <v>44587</v>
      </c>
      <c r="C5529" s="24">
        <v>15</v>
      </c>
      <c r="D5529" s="54" t="str">
        <f t="shared" si="773"/>
        <v>ASET</v>
      </c>
      <c r="E5529" s="178"/>
      <c r="F5529" s="179"/>
      <c r="G5529" s="177"/>
      <c r="H5529" s="177"/>
      <c r="I5529" s="169">
        <f t="shared" si="774"/>
        <v>0</v>
      </c>
      <c r="J5529" s="149" t="str" cm="1">
        <f t="array" ref="J5529">IF(ISERROR(INDEX('Non Compliance input'!$H$5:$H$156,MATCH(1,(A5529='Non Compliance input'!$A$5:$A$156)*(F5529&gt;='Non Compliance input'!$D$5:$D$156)*(E5529&lt;'Non Compliance input'!$E$5:$E$156)*('Non Compliance input'!$H$5:$H$156="Yes"),0))
),"","Yes")</f>
        <v/>
      </c>
      <c r="K5529" s="149">
        <f t="shared" si="775"/>
        <v>0</v>
      </c>
      <c r="L5529" s="162">
        <f t="shared" si="776"/>
        <v>0</v>
      </c>
      <c r="M5529" s="162" t="str" cm="1">
        <f t="array" ref="M5529">IF(ISERROR(INDEX('Non Compliance input'!$I$5:$I$156,MATCH(1,(A5529='Non Compliance input'!$A$5:$A$156)*(E5529&gt;='Non Compliance input'!$D$5:$D$156)*(F5529&lt;='Non Compliance input'!$E$5:$E$156)*('Non Compliance input'!$I$5:$I$156="Yes"),0))
),"","Yes")</f>
        <v/>
      </c>
      <c r="N5529" s="149" t="str">
        <f>IF(VLOOKUP($A5529,HourEndingOutage!$B$3:$F$746,5,0)="Outage","Outage","")</f>
        <v/>
      </c>
      <c r="O5529" s="18">
        <f t="shared" si="777"/>
        <v>0</v>
      </c>
      <c r="P5529" s="18" t="str">
        <f t="shared" si="778"/>
        <v/>
      </c>
      <c r="Q5529" s="18">
        <f t="shared" si="779"/>
        <v>0</v>
      </c>
      <c r="R5529" s="118"/>
    </row>
    <row r="5530" spans="1:18" x14ac:dyDescent="0.25">
      <c r="A5530" s="25">
        <f t="shared" si="771"/>
        <v>615</v>
      </c>
      <c r="B5530" s="23">
        <f t="shared" si="772"/>
        <v>44587</v>
      </c>
      <c r="C5530" s="24">
        <v>15</v>
      </c>
      <c r="D5530" s="54" t="str">
        <f t="shared" si="773"/>
        <v>ASET</v>
      </c>
      <c r="E5530" s="178"/>
      <c r="F5530" s="179"/>
      <c r="G5530" s="177"/>
      <c r="H5530" s="177"/>
      <c r="I5530" s="169">
        <f t="shared" si="774"/>
        <v>0</v>
      </c>
      <c r="J5530" s="149" t="str" cm="1">
        <f t="array" ref="J5530">IF(ISERROR(INDEX('Non Compliance input'!$H$5:$H$156,MATCH(1,(A5530='Non Compliance input'!$A$5:$A$156)*(F5530&gt;='Non Compliance input'!$D$5:$D$156)*(E5530&lt;'Non Compliance input'!$E$5:$E$156)*('Non Compliance input'!$H$5:$H$156="Yes"),0))
),"","Yes")</f>
        <v/>
      </c>
      <c r="K5530" s="149">
        <f t="shared" si="775"/>
        <v>0</v>
      </c>
      <c r="L5530" s="162">
        <f t="shared" si="776"/>
        <v>0</v>
      </c>
      <c r="M5530" s="162" t="str" cm="1">
        <f t="array" ref="M5530">IF(ISERROR(INDEX('Non Compliance input'!$I$5:$I$156,MATCH(1,(A5530='Non Compliance input'!$A$5:$A$156)*(E5530&gt;='Non Compliance input'!$D$5:$D$156)*(F5530&lt;='Non Compliance input'!$E$5:$E$156)*('Non Compliance input'!$I$5:$I$156="Yes"),0))
),"","Yes")</f>
        <v/>
      </c>
      <c r="N5530" s="149" t="str">
        <f>IF(VLOOKUP($A5530,HourEndingOutage!$B$3:$F$746,5,0)="Outage","Outage","")</f>
        <v/>
      </c>
      <c r="O5530" s="18">
        <f t="shared" si="777"/>
        <v>0</v>
      </c>
      <c r="P5530" s="18" t="str">
        <f t="shared" si="778"/>
        <v/>
      </c>
      <c r="Q5530" s="18">
        <f t="shared" si="779"/>
        <v>0</v>
      </c>
      <c r="R5530" s="118"/>
    </row>
    <row r="5531" spans="1:18" x14ac:dyDescent="0.25">
      <c r="A5531" s="25">
        <f t="shared" si="771"/>
        <v>615</v>
      </c>
      <c r="B5531" s="23">
        <f t="shared" si="772"/>
        <v>44587</v>
      </c>
      <c r="C5531" s="24">
        <v>15</v>
      </c>
      <c r="D5531" s="54" t="str">
        <f t="shared" si="773"/>
        <v>ASET</v>
      </c>
      <c r="E5531" s="178"/>
      <c r="F5531" s="179"/>
      <c r="G5531" s="177"/>
      <c r="H5531" s="177"/>
      <c r="I5531" s="169">
        <f t="shared" si="774"/>
        <v>0</v>
      </c>
      <c r="J5531" s="149" t="str" cm="1">
        <f t="array" ref="J5531">IF(ISERROR(INDEX('Non Compliance input'!$H$5:$H$156,MATCH(1,(A5531='Non Compliance input'!$A$5:$A$156)*(F5531&gt;='Non Compliance input'!$D$5:$D$156)*(E5531&lt;'Non Compliance input'!$E$5:$E$156)*('Non Compliance input'!$H$5:$H$156="Yes"),0))
),"","Yes")</f>
        <v/>
      </c>
      <c r="K5531" s="149">
        <f t="shared" si="775"/>
        <v>0</v>
      </c>
      <c r="L5531" s="162">
        <f t="shared" si="776"/>
        <v>0</v>
      </c>
      <c r="M5531" s="162" t="str" cm="1">
        <f t="array" ref="M5531">IF(ISERROR(INDEX('Non Compliance input'!$I$5:$I$156,MATCH(1,(A5531='Non Compliance input'!$A$5:$A$156)*(E5531&gt;='Non Compliance input'!$D$5:$D$156)*(F5531&lt;='Non Compliance input'!$E$5:$E$156)*('Non Compliance input'!$I$5:$I$156="Yes"),0))
),"","Yes")</f>
        <v/>
      </c>
      <c r="N5531" s="149" t="str">
        <f>IF(VLOOKUP($A5531,HourEndingOutage!$B$3:$F$746,5,0)="Outage","Outage","")</f>
        <v/>
      </c>
      <c r="O5531" s="18">
        <f t="shared" si="777"/>
        <v>0</v>
      </c>
      <c r="P5531" s="18" t="str">
        <f t="shared" si="778"/>
        <v/>
      </c>
      <c r="Q5531" s="18">
        <f t="shared" si="779"/>
        <v>0</v>
      </c>
      <c r="R5531" s="118"/>
    </row>
    <row r="5532" spans="1:18" x14ac:dyDescent="0.25">
      <c r="A5532" s="25">
        <f t="shared" ref="A5532:A5595" si="780">IF(C5532=C5531,A5531,A5531+1)</f>
        <v>615</v>
      </c>
      <c r="B5532" s="23">
        <f t="shared" ref="B5532:B5595" si="781">IF(C5532&lt;C5531,B5531+1,B5531)</f>
        <v>44587</v>
      </c>
      <c r="C5532" s="24">
        <v>15</v>
      </c>
      <c r="D5532" s="54" t="str">
        <f t="shared" si="773"/>
        <v>ASET</v>
      </c>
      <c r="E5532" s="178"/>
      <c r="F5532" s="179"/>
      <c r="G5532" s="177"/>
      <c r="H5532" s="177"/>
      <c r="I5532" s="169">
        <f t="shared" si="774"/>
        <v>0</v>
      </c>
      <c r="J5532" s="149" t="str" cm="1">
        <f t="array" ref="J5532">IF(ISERROR(INDEX('Non Compliance input'!$H$5:$H$156,MATCH(1,(A5532='Non Compliance input'!$A$5:$A$156)*(F5532&gt;='Non Compliance input'!$D$5:$D$156)*(E5532&lt;'Non Compliance input'!$E$5:$E$156)*('Non Compliance input'!$H$5:$H$156="Yes"),0))
),"","Yes")</f>
        <v/>
      </c>
      <c r="K5532" s="149">
        <f t="shared" si="775"/>
        <v>0</v>
      </c>
      <c r="L5532" s="162">
        <f t="shared" si="776"/>
        <v>0</v>
      </c>
      <c r="M5532" s="162" t="str" cm="1">
        <f t="array" ref="M5532">IF(ISERROR(INDEX('Non Compliance input'!$I$5:$I$156,MATCH(1,(A5532='Non Compliance input'!$A$5:$A$156)*(E5532&gt;='Non Compliance input'!$D$5:$D$156)*(F5532&lt;='Non Compliance input'!$E$5:$E$156)*('Non Compliance input'!$I$5:$I$156="Yes"),0))
),"","Yes")</f>
        <v/>
      </c>
      <c r="N5532" s="149" t="str">
        <f>IF(VLOOKUP($A5532,HourEndingOutage!$B$3:$F$746,5,0)="Outage","Outage","")</f>
        <v/>
      </c>
      <c r="O5532" s="18">
        <f t="shared" si="777"/>
        <v>0</v>
      </c>
      <c r="P5532" s="18" t="str">
        <f t="shared" si="778"/>
        <v/>
      </c>
      <c r="Q5532" s="18">
        <f t="shared" si="779"/>
        <v>0</v>
      </c>
      <c r="R5532" s="118"/>
    </row>
    <row r="5533" spans="1:18" x14ac:dyDescent="0.25">
      <c r="A5533" s="25">
        <f t="shared" si="780"/>
        <v>615</v>
      </c>
      <c r="B5533" s="23">
        <f t="shared" si="781"/>
        <v>44587</v>
      </c>
      <c r="C5533" s="24">
        <v>15</v>
      </c>
      <c r="D5533" s="54" t="str">
        <f t="shared" si="773"/>
        <v>ASET</v>
      </c>
      <c r="E5533" s="178"/>
      <c r="F5533" s="179"/>
      <c r="G5533" s="177"/>
      <c r="H5533" s="177"/>
      <c r="I5533" s="169">
        <f t="shared" si="774"/>
        <v>0</v>
      </c>
      <c r="J5533" s="149" t="str" cm="1">
        <f t="array" ref="J5533">IF(ISERROR(INDEX('Non Compliance input'!$H$5:$H$156,MATCH(1,(A5533='Non Compliance input'!$A$5:$A$156)*(F5533&gt;='Non Compliance input'!$D$5:$D$156)*(E5533&lt;'Non Compliance input'!$E$5:$E$156)*('Non Compliance input'!$H$5:$H$156="Yes"),0))
),"","Yes")</f>
        <v/>
      </c>
      <c r="K5533" s="149">
        <f t="shared" si="775"/>
        <v>0</v>
      </c>
      <c r="L5533" s="162">
        <f t="shared" si="776"/>
        <v>0</v>
      </c>
      <c r="M5533" s="162" t="str" cm="1">
        <f t="array" ref="M5533">IF(ISERROR(INDEX('Non Compliance input'!$I$5:$I$156,MATCH(1,(A5533='Non Compliance input'!$A$5:$A$156)*(E5533&gt;='Non Compliance input'!$D$5:$D$156)*(F5533&lt;='Non Compliance input'!$E$5:$E$156)*('Non Compliance input'!$I$5:$I$156="Yes"),0))
),"","Yes")</f>
        <v/>
      </c>
      <c r="N5533" s="149" t="str">
        <f>IF(VLOOKUP($A5533,HourEndingOutage!$B$3:$F$746,5,0)="Outage","Outage","")</f>
        <v/>
      </c>
      <c r="O5533" s="18">
        <f t="shared" si="777"/>
        <v>0</v>
      </c>
      <c r="P5533" s="18" t="str">
        <f t="shared" si="778"/>
        <v/>
      </c>
      <c r="Q5533" s="18">
        <f t="shared" si="779"/>
        <v>0</v>
      </c>
      <c r="R5533" s="118"/>
    </row>
    <row r="5534" spans="1:18" x14ac:dyDescent="0.25">
      <c r="A5534" s="25">
        <f t="shared" si="780"/>
        <v>615</v>
      </c>
      <c r="B5534" s="23">
        <f t="shared" si="781"/>
        <v>44587</v>
      </c>
      <c r="C5534" s="24">
        <v>15</v>
      </c>
      <c r="D5534" s="54" t="str">
        <f t="shared" si="773"/>
        <v>ASET</v>
      </c>
      <c r="E5534" s="178"/>
      <c r="F5534" s="179"/>
      <c r="G5534" s="177"/>
      <c r="H5534" s="177"/>
      <c r="I5534" s="169">
        <f t="shared" si="774"/>
        <v>0</v>
      </c>
      <c r="J5534" s="149" t="str" cm="1">
        <f t="array" ref="J5534">IF(ISERROR(INDEX('Non Compliance input'!$H$5:$H$156,MATCH(1,(A5534='Non Compliance input'!$A$5:$A$156)*(F5534&gt;='Non Compliance input'!$D$5:$D$156)*(E5534&lt;'Non Compliance input'!$E$5:$E$156)*('Non Compliance input'!$H$5:$H$156="Yes"),0))
),"","Yes")</f>
        <v/>
      </c>
      <c r="K5534" s="149">
        <f t="shared" si="775"/>
        <v>0</v>
      </c>
      <c r="L5534" s="162">
        <f t="shared" si="776"/>
        <v>0</v>
      </c>
      <c r="M5534" s="162" t="str" cm="1">
        <f t="array" ref="M5534">IF(ISERROR(INDEX('Non Compliance input'!$I$5:$I$156,MATCH(1,(A5534='Non Compliance input'!$A$5:$A$156)*(E5534&gt;='Non Compliance input'!$D$5:$D$156)*(F5534&lt;='Non Compliance input'!$E$5:$E$156)*('Non Compliance input'!$I$5:$I$156="Yes"),0))
),"","Yes")</f>
        <v/>
      </c>
      <c r="N5534" s="149" t="str">
        <f>IF(VLOOKUP($A5534,HourEndingOutage!$B$3:$F$746,5,0)="Outage","Outage","")</f>
        <v/>
      </c>
      <c r="O5534" s="18">
        <f t="shared" si="777"/>
        <v>0</v>
      </c>
      <c r="P5534" s="18" t="str">
        <f t="shared" si="778"/>
        <v/>
      </c>
      <c r="Q5534" s="18">
        <f t="shared" si="779"/>
        <v>0</v>
      </c>
      <c r="R5534" s="118"/>
    </row>
    <row r="5535" spans="1:18" x14ac:dyDescent="0.25">
      <c r="A5535" s="25">
        <f t="shared" si="780"/>
        <v>615</v>
      </c>
      <c r="B5535" s="23">
        <f t="shared" si="781"/>
        <v>44587</v>
      </c>
      <c r="C5535" s="24">
        <v>15</v>
      </c>
      <c r="D5535" s="54" t="str">
        <f t="shared" si="773"/>
        <v>ASET</v>
      </c>
      <c r="E5535" s="178"/>
      <c r="F5535" s="179"/>
      <c r="G5535" s="177"/>
      <c r="H5535" s="177"/>
      <c r="I5535" s="169">
        <f t="shared" si="774"/>
        <v>0</v>
      </c>
      <c r="J5535" s="149" t="str" cm="1">
        <f t="array" ref="J5535">IF(ISERROR(INDEX('Non Compliance input'!$H$5:$H$156,MATCH(1,(A5535='Non Compliance input'!$A$5:$A$156)*(F5535&gt;='Non Compliance input'!$D$5:$D$156)*(E5535&lt;'Non Compliance input'!$E$5:$E$156)*('Non Compliance input'!$H$5:$H$156="Yes"),0))
),"","Yes")</f>
        <v/>
      </c>
      <c r="K5535" s="149">
        <f t="shared" si="775"/>
        <v>0</v>
      </c>
      <c r="L5535" s="162">
        <f t="shared" si="776"/>
        <v>0</v>
      </c>
      <c r="M5535" s="162" t="str" cm="1">
        <f t="array" ref="M5535">IF(ISERROR(INDEX('Non Compliance input'!$I$5:$I$156,MATCH(1,(A5535='Non Compliance input'!$A$5:$A$156)*(E5535&gt;='Non Compliance input'!$D$5:$D$156)*(F5535&lt;='Non Compliance input'!$E$5:$E$156)*('Non Compliance input'!$I$5:$I$156="Yes"),0))
),"","Yes")</f>
        <v/>
      </c>
      <c r="N5535" s="149" t="str">
        <f>IF(VLOOKUP($A5535,HourEndingOutage!$B$3:$F$746,5,0)="Outage","Outage","")</f>
        <v/>
      </c>
      <c r="O5535" s="18">
        <f t="shared" si="777"/>
        <v>0</v>
      </c>
      <c r="P5535" s="18" t="str">
        <f t="shared" si="778"/>
        <v/>
      </c>
      <c r="Q5535" s="18">
        <f t="shared" si="779"/>
        <v>0</v>
      </c>
      <c r="R5535" s="118"/>
    </row>
    <row r="5536" spans="1:18" x14ac:dyDescent="0.25">
      <c r="A5536" s="25">
        <f t="shared" si="780"/>
        <v>615</v>
      </c>
      <c r="B5536" s="23">
        <f t="shared" si="781"/>
        <v>44587</v>
      </c>
      <c r="C5536" s="24">
        <v>15</v>
      </c>
      <c r="D5536" s="54" t="str">
        <f t="shared" si="773"/>
        <v>ASET</v>
      </c>
      <c r="E5536" s="178"/>
      <c r="F5536" s="179"/>
      <c r="G5536" s="177"/>
      <c r="H5536" s="177"/>
      <c r="I5536" s="169">
        <f t="shared" si="774"/>
        <v>0</v>
      </c>
      <c r="J5536" s="149" t="str" cm="1">
        <f t="array" ref="J5536">IF(ISERROR(INDEX('Non Compliance input'!$H$5:$H$156,MATCH(1,(A5536='Non Compliance input'!$A$5:$A$156)*(F5536&gt;='Non Compliance input'!$D$5:$D$156)*(E5536&lt;'Non Compliance input'!$E$5:$E$156)*('Non Compliance input'!$H$5:$H$156="Yes"),0))
),"","Yes")</f>
        <v/>
      </c>
      <c r="K5536" s="149">
        <f t="shared" si="775"/>
        <v>0</v>
      </c>
      <c r="L5536" s="162">
        <f t="shared" si="776"/>
        <v>0</v>
      </c>
      <c r="M5536" s="162" t="str" cm="1">
        <f t="array" ref="M5536">IF(ISERROR(INDEX('Non Compliance input'!$I$5:$I$156,MATCH(1,(A5536='Non Compliance input'!$A$5:$A$156)*(E5536&gt;='Non Compliance input'!$D$5:$D$156)*(F5536&lt;='Non Compliance input'!$E$5:$E$156)*('Non Compliance input'!$I$5:$I$156="Yes"),0))
),"","Yes")</f>
        <v/>
      </c>
      <c r="N5536" s="149" t="str">
        <f>IF(VLOOKUP($A5536,HourEndingOutage!$B$3:$F$746,5,0)="Outage","Outage","")</f>
        <v/>
      </c>
      <c r="O5536" s="18">
        <f t="shared" si="777"/>
        <v>0</v>
      </c>
      <c r="P5536" s="18" t="str">
        <f t="shared" si="778"/>
        <v/>
      </c>
      <c r="Q5536" s="18">
        <f t="shared" si="779"/>
        <v>0</v>
      </c>
      <c r="R5536" s="118"/>
    </row>
    <row r="5537" spans="1:18" x14ac:dyDescent="0.25">
      <c r="A5537" s="25">
        <f t="shared" si="780"/>
        <v>615</v>
      </c>
      <c r="B5537" s="23">
        <f t="shared" si="781"/>
        <v>44587</v>
      </c>
      <c r="C5537" s="24">
        <v>15</v>
      </c>
      <c r="D5537" s="54" t="str">
        <f t="shared" si="773"/>
        <v>ASET</v>
      </c>
      <c r="E5537" s="178"/>
      <c r="F5537" s="179"/>
      <c r="G5537" s="177"/>
      <c r="H5537" s="177"/>
      <c r="I5537" s="169">
        <f t="shared" si="774"/>
        <v>0</v>
      </c>
      <c r="J5537" s="149" t="str" cm="1">
        <f t="array" ref="J5537">IF(ISERROR(INDEX('Non Compliance input'!$H$5:$H$156,MATCH(1,(A5537='Non Compliance input'!$A$5:$A$156)*(F5537&gt;='Non Compliance input'!$D$5:$D$156)*(E5537&lt;'Non Compliance input'!$E$5:$E$156)*('Non Compliance input'!$H$5:$H$156="Yes"),0))
),"","Yes")</f>
        <v/>
      </c>
      <c r="K5537" s="149">
        <f t="shared" si="775"/>
        <v>0</v>
      </c>
      <c r="L5537" s="162">
        <f t="shared" si="776"/>
        <v>0</v>
      </c>
      <c r="M5537" s="162" t="str" cm="1">
        <f t="array" ref="M5537">IF(ISERROR(INDEX('Non Compliance input'!$I$5:$I$156,MATCH(1,(A5537='Non Compliance input'!$A$5:$A$156)*(E5537&gt;='Non Compliance input'!$D$5:$D$156)*(F5537&lt;='Non Compliance input'!$E$5:$E$156)*('Non Compliance input'!$I$5:$I$156="Yes"),0))
),"","Yes")</f>
        <v/>
      </c>
      <c r="N5537" s="149" t="str">
        <f>IF(VLOOKUP($A5537,HourEndingOutage!$B$3:$F$746,5,0)="Outage","Outage","")</f>
        <v/>
      </c>
      <c r="O5537" s="18">
        <f t="shared" si="777"/>
        <v>0</v>
      </c>
      <c r="P5537" s="18" t="str">
        <f t="shared" si="778"/>
        <v/>
      </c>
      <c r="Q5537" s="18">
        <f t="shared" si="779"/>
        <v>0</v>
      </c>
      <c r="R5537" s="118"/>
    </row>
    <row r="5538" spans="1:18" x14ac:dyDescent="0.25">
      <c r="A5538" s="25">
        <f t="shared" si="780"/>
        <v>616</v>
      </c>
      <c r="B5538" s="23">
        <f t="shared" si="781"/>
        <v>44587</v>
      </c>
      <c r="C5538" s="24">
        <v>16</v>
      </c>
      <c r="D5538" s="54" t="str">
        <f t="shared" si="773"/>
        <v>ASET</v>
      </c>
      <c r="E5538" s="178"/>
      <c r="F5538" s="179"/>
      <c r="G5538" s="177"/>
      <c r="H5538" s="177"/>
      <c r="I5538" s="169">
        <f t="shared" si="774"/>
        <v>0</v>
      </c>
      <c r="J5538" s="149" t="str" cm="1">
        <f t="array" ref="J5538">IF(ISERROR(INDEX('Non Compliance input'!$H$5:$H$156,MATCH(1,(A5538='Non Compliance input'!$A$5:$A$156)*(F5538&gt;='Non Compliance input'!$D$5:$D$156)*(E5538&lt;'Non Compliance input'!$E$5:$E$156)*('Non Compliance input'!$H$5:$H$156="Yes"),0))
),"","Yes")</f>
        <v/>
      </c>
      <c r="K5538" s="149">
        <f t="shared" si="775"/>
        <v>0</v>
      </c>
      <c r="L5538" s="162">
        <f t="shared" si="776"/>
        <v>0</v>
      </c>
      <c r="M5538" s="162" t="str" cm="1">
        <f t="array" ref="M5538">IF(ISERROR(INDEX('Non Compliance input'!$I$5:$I$156,MATCH(1,(A5538='Non Compliance input'!$A$5:$A$156)*(E5538&gt;='Non Compliance input'!$D$5:$D$156)*(F5538&lt;='Non Compliance input'!$E$5:$E$156)*('Non Compliance input'!$I$5:$I$156="Yes"),0))
),"","Yes")</f>
        <v/>
      </c>
      <c r="N5538" s="149" t="str">
        <f>IF(VLOOKUP($A5538,HourEndingOutage!$B$3:$F$746,5,0)="Outage","Outage","")</f>
        <v/>
      </c>
      <c r="O5538" s="18">
        <f t="shared" si="777"/>
        <v>0</v>
      </c>
      <c r="P5538" s="18" t="str">
        <f t="shared" si="778"/>
        <v/>
      </c>
      <c r="Q5538" s="18">
        <f t="shared" si="779"/>
        <v>0</v>
      </c>
      <c r="R5538" s="118"/>
    </row>
    <row r="5539" spans="1:18" x14ac:dyDescent="0.25">
      <c r="A5539" s="25">
        <f t="shared" si="780"/>
        <v>616</v>
      </c>
      <c r="B5539" s="23">
        <f t="shared" si="781"/>
        <v>44587</v>
      </c>
      <c r="C5539" s="24">
        <v>16</v>
      </c>
      <c r="D5539" s="54" t="str">
        <f t="shared" si="773"/>
        <v>ASET</v>
      </c>
      <c r="E5539" s="178"/>
      <c r="F5539" s="179"/>
      <c r="G5539" s="177"/>
      <c r="H5539" s="177"/>
      <c r="I5539" s="169">
        <f t="shared" si="774"/>
        <v>0</v>
      </c>
      <c r="J5539" s="149" t="str" cm="1">
        <f t="array" ref="J5539">IF(ISERROR(INDEX('Non Compliance input'!$H$5:$H$156,MATCH(1,(A5539='Non Compliance input'!$A$5:$A$156)*(F5539&gt;='Non Compliance input'!$D$5:$D$156)*(E5539&lt;'Non Compliance input'!$E$5:$E$156)*('Non Compliance input'!$H$5:$H$156="Yes"),0))
),"","Yes")</f>
        <v/>
      </c>
      <c r="K5539" s="149">
        <f t="shared" si="775"/>
        <v>0</v>
      </c>
      <c r="L5539" s="162">
        <f t="shared" si="776"/>
        <v>0</v>
      </c>
      <c r="M5539" s="162" t="str" cm="1">
        <f t="array" ref="M5539">IF(ISERROR(INDEX('Non Compliance input'!$I$5:$I$156,MATCH(1,(A5539='Non Compliance input'!$A$5:$A$156)*(E5539&gt;='Non Compliance input'!$D$5:$D$156)*(F5539&lt;='Non Compliance input'!$E$5:$E$156)*('Non Compliance input'!$I$5:$I$156="Yes"),0))
),"","Yes")</f>
        <v/>
      </c>
      <c r="N5539" s="149" t="str">
        <f>IF(VLOOKUP($A5539,HourEndingOutage!$B$3:$F$746,5,0)="Outage","Outage","")</f>
        <v/>
      </c>
      <c r="O5539" s="18">
        <f t="shared" si="777"/>
        <v>0</v>
      </c>
      <c r="P5539" s="18" t="str">
        <f t="shared" si="778"/>
        <v/>
      </c>
      <c r="Q5539" s="18">
        <f t="shared" si="779"/>
        <v>0</v>
      </c>
      <c r="R5539" s="118"/>
    </row>
    <row r="5540" spans="1:18" x14ac:dyDescent="0.25">
      <c r="A5540" s="25">
        <f t="shared" si="780"/>
        <v>616</v>
      </c>
      <c r="B5540" s="23">
        <f t="shared" si="781"/>
        <v>44587</v>
      </c>
      <c r="C5540" s="24">
        <v>16</v>
      </c>
      <c r="D5540" s="54" t="str">
        <f t="shared" si="773"/>
        <v>ASET</v>
      </c>
      <c r="E5540" s="178"/>
      <c r="F5540" s="179"/>
      <c r="G5540" s="177"/>
      <c r="H5540" s="177"/>
      <c r="I5540" s="169">
        <f t="shared" si="774"/>
        <v>0</v>
      </c>
      <c r="J5540" s="149" t="str" cm="1">
        <f t="array" ref="J5540">IF(ISERROR(INDEX('Non Compliance input'!$H$5:$H$156,MATCH(1,(A5540='Non Compliance input'!$A$5:$A$156)*(F5540&gt;='Non Compliance input'!$D$5:$D$156)*(E5540&lt;'Non Compliance input'!$E$5:$E$156)*('Non Compliance input'!$H$5:$H$156="Yes"),0))
),"","Yes")</f>
        <v/>
      </c>
      <c r="K5540" s="149">
        <f t="shared" si="775"/>
        <v>0</v>
      </c>
      <c r="L5540" s="162">
        <f t="shared" si="776"/>
        <v>0</v>
      </c>
      <c r="M5540" s="162" t="str" cm="1">
        <f t="array" ref="M5540">IF(ISERROR(INDEX('Non Compliance input'!$I$5:$I$156,MATCH(1,(A5540='Non Compliance input'!$A$5:$A$156)*(E5540&gt;='Non Compliance input'!$D$5:$D$156)*(F5540&lt;='Non Compliance input'!$E$5:$E$156)*('Non Compliance input'!$I$5:$I$156="Yes"),0))
),"","Yes")</f>
        <v/>
      </c>
      <c r="N5540" s="149" t="str">
        <f>IF(VLOOKUP($A5540,HourEndingOutage!$B$3:$F$746,5,0)="Outage","Outage","")</f>
        <v/>
      </c>
      <c r="O5540" s="18">
        <f t="shared" si="777"/>
        <v>0</v>
      </c>
      <c r="P5540" s="18" t="str">
        <f t="shared" si="778"/>
        <v/>
      </c>
      <c r="Q5540" s="18">
        <f t="shared" si="779"/>
        <v>0</v>
      </c>
      <c r="R5540" s="118"/>
    </row>
    <row r="5541" spans="1:18" x14ac:dyDescent="0.25">
      <c r="A5541" s="25">
        <f t="shared" si="780"/>
        <v>616</v>
      </c>
      <c r="B5541" s="23">
        <f t="shared" si="781"/>
        <v>44587</v>
      </c>
      <c r="C5541" s="24">
        <v>16</v>
      </c>
      <c r="D5541" s="54" t="str">
        <f t="shared" si="773"/>
        <v>ASET</v>
      </c>
      <c r="E5541" s="178"/>
      <c r="F5541" s="179"/>
      <c r="G5541" s="177"/>
      <c r="H5541" s="177"/>
      <c r="I5541" s="169">
        <f t="shared" si="774"/>
        <v>0</v>
      </c>
      <c r="J5541" s="149" t="str" cm="1">
        <f t="array" ref="J5541">IF(ISERROR(INDEX('Non Compliance input'!$H$5:$H$156,MATCH(1,(A5541='Non Compliance input'!$A$5:$A$156)*(F5541&gt;='Non Compliance input'!$D$5:$D$156)*(E5541&lt;'Non Compliance input'!$E$5:$E$156)*('Non Compliance input'!$H$5:$H$156="Yes"),0))
),"","Yes")</f>
        <v/>
      </c>
      <c r="K5541" s="149">
        <f t="shared" si="775"/>
        <v>0</v>
      </c>
      <c r="L5541" s="162">
        <f t="shared" si="776"/>
        <v>0</v>
      </c>
      <c r="M5541" s="162" t="str" cm="1">
        <f t="array" ref="M5541">IF(ISERROR(INDEX('Non Compliance input'!$I$5:$I$156,MATCH(1,(A5541='Non Compliance input'!$A$5:$A$156)*(E5541&gt;='Non Compliance input'!$D$5:$D$156)*(F5541&lt;='Non Compliance input'!$E$5:$E$156)*('Non Compliance input'!$I$5:$I$156="Yes"),0))
),"","Yes")</f>
        <v/>
      </c>
      <c r="N5541" s="149" t="str">
        <f>IF(VLOOKUP($A5541,HourEndingOutage!$B$3:$F$746,5,0)="Outage","Outage","")</f>
        <v/>
      </c>
      <c r="O5541" s="18">
        <f t="shared" si="777"/>
        <v>0</v>
      </c>
      <c r="P5541" s="18" t="str">
        <f t="shared" si="778"/>
        <v/>
      </c>
      <c r="Q5541" s="18">
        <f t="shared" si="779"/>
        <v>0</v>
      </c>
      <c r="R5541" s="118"/>
    </row>
    <row r="5542" spans="1:18" x14ac:dyDescent="0.25">
      <c r="A5542" s="25">
        <f t="shared" si="780"/>
        <v>616</v>
      </c>
      <c r="B5542" s="23">
        <f t="shared" si="781"/>
        <v>44587</v>
      </c>
      <c r="C5542" s="24">
        <v>16</v>
      </c>
      <c r="D5542" s="54" t="str">
        <f t="shared" si="773"/>
        <v>ASET</v>
      </c>
      <c r="E5542" s="178"/>
      <c r="F5542" s="179"/>
      <c r="G5542" s="177"/>
      <c r="H5542" s="177"/>
      <c r="I5542" s="169">
        <f t="shared" si="774"/>
        <v>0</v>
      </c>
      <c r="J5542" s="149" t="str" cm="1">
        <f t="array" ref="J5542">IF(ISERROR(INDEX('Non Compliance input'!$H$5:$H$156,MATCH(1,(A5542='Non Compliance input'!$A$5:$A$156)*(F5542&gt;='Non Compliance input'!$D$5:$D$156)*(E5542&lt;'Non Compliance input'!$E$5:$E$156)*('Non Compliance input'!$H$5:$H$156="Yes"),0))
),"","Yes")</f>
        <v/>
      </c>
      <c r="K5542" s="149">
        <f t="shared" si="775"/>
        <v>0</v>
      </c>
      <c r="L5542" s="162">
        <f t="shared" si="776"/>
        <v>0</v>
      </c>
      <c r="M5542" s="162" t="str" cm="1">
        <f t="array" ref="M5542">IF(ISERROR(INDEX('Non Compliance input'!$I$5:$I$156,MATCH(1,(A5542='Non Compliance input'!$A$5:$A$156)*(E5542&gt;='Non Compliance input'!$D$5:$D$156)*(F5542&lt;='Non Compliance input'!$E$5:$E$156)*('Non Compliance input'!$I$5:$I$156="Yes"),0))
),"","Yes")</f>
        <v/>
      </c>
      <c r="N5542" s="149" t="str">
        <f>IF(VLOOKUP($A5542,HourEndingOutage!$B$3:$F$746,5,0)="Outage","Outage","")</f>
        <v/>
      </c>
      <c r="O5542" s="18">
        <f t="shared" si="777"/>
        <v>0</v>
      </c>
      <c r="P5542" s="18" t="str">
        <f t="shared" si="778"/>
        <v/>
      </c>
      <c r="Q5542" s="18">
        <f t="shared" si="779"/>
        <v>0</v>
      </c>
      <c r="R5542" s="118"/>
    </row>
    <row r="5543" spans="1:18" x14ac:dyDescent="0.25">
      <c r="A5543" s="25">
        <f t="shared" si="780"/>
        <v>616</v>
      </c>
      <c r="B5543" s="23">
        <f t="shared" si="781"/>
        <v>44587</v>
      </c>
      <c r="C5543" s="24">
        <v>16</v>
      </c>
      <c r="D5543" s="54" t="str">
        <f t="shared" si="773"/>
        <v>ASET</v>
      </c>
      <c r="E5543" s="178"/>
      <c r="F5543" s="179"/>
      <c r="G5543" s="177"/>
      <c r="H5543" s="177"/>
      <c r="I5543" s="169">
        <f t="shared" si="774"/>
        <v>0</v>
      </c>
      <c r="J5543" s="149" t="str" cm="1">
        <f t="array" ref="J5543">IF(ISERROR(INDEX('Non Compliance input'!$H$5:$H$156,MATCH(1,(A5543='Non Compliance input'!$A$5:$A$156)*(F5543&gt;='Non Compliance input'!$D$5:$D$156)*(E5543&lt;'Non Compliance input'!$E$5:$E$156)*('Non Compliance input'!$H$5:$H$156="Yes"),0))
),"","Yes")</f>
        <v/>
      </c>
      <c r="K5543" s="149">
        <f t="shared" si="775"/>
        <v>0</v>
      </c>
      <c r="L5543" s="162">
        <f t="shared" si="776"/>
        <v>0</v>
      </c>
      <c r="M5543" s="162" t="str" cm="1">
        <f t="array" ref="M5543">IF(ISERROR(INDEX('Non Compliance input'!$I$5:$I$156,MATCH(1,(A5543='Non Compliance input'!$A$5:$A$156)*(E5543&gt;='Non Compliance input'!$D$5:$D$156)*(F5543&lt;='Non Compliance input'!$E$5:$E$156)*('Non Compliance input'!$I$5:$I$156="Yes"),0))
),"","Yes")</f>
        <v/>
      </c>
      <c r="N5543" s="149" t="str">
        <f>IF(VLOOKUP($A5543,HourEndingOutage!$B$3:$F$746,5,0)="Outage","Outage","")</f>
        <v/>
      </c>
      <c r="O5543" s="18">
        <f t="shared" si="777"/>
        <v>0</v>
      </c>
      <c r="P5543" s="18" t="str">
        <f t="shared" si="778"/>
        <v/>
      </c>
      <c r="Q5543" s="18">
        <f t="shared" si="779"/>
        <v>0</v>
      </c>
      <c r="R5543" s="118"/>
    </row>
    <row r="5544" spans="1:18" x14ac:dyDescent="0.25">
      <c r="A5544" s="25">
        <f t="shared" si="780"/>
        <v>616</v>
      </c>
      <c r="B5544" s="23">
        <f t="shared" si="781"/>
        <v>44587</v>
      </c>
      <c r="C5544" s="24">
        <v>16</v>
      </c>
      <c r="D5544" s="54" t="str">
        <f t="shared" si="773"/>
        <v>ASET</v>
      </c>
      <c r="E5544" s="178"/>
      <c r="F5544" s="179"/>
      <c r="G5544" s="177"/>
      <c r="H5544" s="177"/>
      <c r="I5544" s="169">
        <f t="shared" si="774"/>
        <v>0</v>
      </c>
      <c r="J5544" s="149" t="str" cm="1">
        <f t="array" ref="J5544">IF(ISERROR(INDEX('Non Compliance input'!$H$5:$H$156,MATCH(1,(A5544='Non Compliance input'!$A$5:$A$156)*(F5544&gt;='Non Compliance input'!$D$5:$D$156)*(E5544&lt;'Non Compliance input'!$E$5:$E$156)*('Non Compliance input'!$H$5:$H$156="Yes"),0))
),"","Yes")</f>
        <v/>
      </c>
      <c r="K5544" s="149">
        <f t="shared" si="775"/>
        <v>0</v>
      </c>
      <c r="L5544" s="162">
        <f t="shared" si="776"/>
        <v>0</v>
      </c>
      <c r="M5544" s="162" t="str" cm="1">
        <f t="array" ref="M5544">IF(ISERROR(INDEX('Non Compliance input'!$I$5:$I$156,MATCH(1,(A5544='Non Compliance input'!$A$5:$A$156)*(E5544&gt;='Non Compliance input'!$D$5:$D$156)*(F5544&lt;='Non Compliance input'!$E$5:$E$156)*('Non Compliance input'!$I$5:$I$156="Yes"),0))
),"","Yes")</f>
        <v/>
      </c>
      <c r="N5544" s="149" t="str">
        <f>IF(VLOOKUP($A5544,HourEndingOutage!$B$3:$F$746,5,0)="Outage","Outage","")</f>
        <v/>
      </c>
      <c r="O5544" s="18">
        <f t="shared" si="777"/>
        <v>0</v>
      </c>
      <c r="P5544" s="18" t="str">
        <f t="shared" si="778"/>
        <v/>
      </c>
      <c r="Q5544" s="18">
        <f t="shared" si="779"/>
        <v>0</v>
      </c>
      <c r="R5544" s="118"/>
    </row>
    <row r="5545" spans="1:18" x14ac:dyDescent="0.25">
      <c r="A5545" s="25">
        <f t="shared" si="780"/>
        <v>616</v>
      </c>
      <c r="B5545" s="23">
        <f t="shared" si="781"/>
        <v>44587</v>
      </c>
      <c r="C5545" s="24">
        <v>16</v>
      </c>
      <c r="D5545" s="54" t="str">
        <f t="shared" si="773"/>
        <v>ASET</v>
      </c>
      <c r="E5545" s="178"/>
      <c r="F5545" s="179"/>
      <c r="G5545" s="177"/>
      <c r="H5545" s="177"/>
      <c r="I5545" s="169">
        <f t="shared" si="774"/>
        <v>0</v>
      </c>
      <c r="J5545" s="149" t="str" cm="1">
        <f t="array" ref="J5545">IF(ISERROR(INDEX('Non Compliance input'!$H$5:$H$156,MATCH(1,(A5545='Non Compliance input'!$A$5:$A$156)*(F5545&gt;='Non Compliance input'!$D$5:$D$156)*(E5545&lt;'Non Compliance input'!$E$5:$E$156)*('Non Compliance input'!$H$5:$H$156="Yes"),0))
),"","Yes")</f>
        <v/>
      </c>
      <c r="K5545" s="149">
        <f t="shared" si="775"/>
        <v>0</v>
      </c>
      <c r="L5545" s="162">
        <f t="shared" si="776"/>
        <v>0</v>
      </c>
      <c r="M5545" s="162" t="str" cm="1">
        <f t="array" ref="M5545">IF(ISERROR(INDEX('Non Compliance input'!$I$5:$I$156,MATCH(1,(A5545='Non Compliance input'!$A$5:$A$156)*(E5545&gt;='Non Compliance input'!$D$5:$D$156)*(F5545&lt;='Non Compliance input'!$E$5:$E$156)*('Non Compliance input'!$I$5:$I$156="Yes"),0))
),"","Yes")</f>
        <v/>
      </c>
      <c r="N5545" s="149" t="str">
        <f>IF(VLOOKUP($A5545,HourEndingOutage!$B$3:$F$746,5,0)="Outage","Outage","")</f>
        <v/>
      </c>
      <c r="O5545" s="18">
        <f t="shared" si="777"/>
        <v>0</v>
      </c>
      <c r="P5545" s="18" t="str">
        <f t="shared" si="778"/>
        <v/>
      </c>
      <c r="Q5545" s="18">
        <f t="shared" si="779"/>
        <v>0</v>
      </c>
      <c r="R5545" s="118"/>
    </row>
    <row r="5546" spans="1:18" x14ac:dyDescent="0.25">
      <c r="A5546" s="25">
        <f t="shared" si="780"/>
        <v>616</v>
      </c>
      <c r="B5546" s="23">
        <f t="shared" si="781"/>
        <v>44587</v>
      </c>
      <c r="C5546" s="24">
        <v>16</v>
      </c>
      <c r="D5546" s="54" t="str">
        <f t="shared" si="773"/>
        <v>ASET</v>
      </c>
      <c r="E5546" s="178"/>
      <c r="F5546" s="179"/>
      <c r="G5546" s="177"/>
      <c r="H5546" s="177"/>
      <c r="I5546" s="169">
        <f t="shared" si="774"/>
        <v>0</v>
      </c>
      <c r="J5546" s="149" t="str" cm="1">
        <f t="array" ref="J5546">IF(ISERROR(INDEX('Non Compliance input'!$H$5:$H$156,MATCH(1,(A5546='Non Compliance input'!$A$5:$A$156)*(F5546&gt;='Non Compliance input'!$D$5:$D$156)*(E5546&lt;'Non Compliance input'!$E$5:$E$156)*('Non Compliance input'!$H$5:$H$156="Yes"),0))
),"","Yes")</f>
        <v/>
      </c>
      <c r="K5546" s="149">
        <f t="shared" si="775"/>
        <v>0</v>
      </c>
      <c r="L5546" s="162">
        <f t="shared" si="776"/>
        <v>0</v>
      </c>
      <c r="M5546" s="162" t="str" cm="1">
        <f t="array" ref="M5546">IF(ISERROR(INDEX('Non Compliance input'!$I$5:$I$156,MATCH(1,(A5546='Non Compliance input'!$A$5:$A$156)*(E5546&gt;='Non Compliance input'!$D$5:$D$156)*(F5546&lt;='Non Compliance input'!$E$5:$E$156)*('Non Compliance input'!$I$5:$I$156="Yes"),0))
),"","Yes")</f>
        <v/>
      </c>
      <c r="N5546" s="149" t="str">
        <f>IF(VLOOKUP($A5546,HourEndingOutage!$B$3:$F$746,5,0)="Outage","Outage","")</f>
        <v/>
      </c>
      <c r="O5546" s="18">
        <f t="shared" si="777"/>
        <v>0</v>
      </c>
      <c r="P5546" s="18" t="str">
        <f t="shared" si="778"/>
        <v/>
      </c>
      <c r="Q5546" s="18">
        <f t="shared" si="779"/>
        <v>0</v>
      </c>
      <c r="R5546" s="118"/>
    </row>
    <row r="5547" spans="1:18" x14ac:dyDescent="0.25">
      <c r="A5547" s="25">
        <f t="shared" si="780"/>
        <v>617</v>
      </c>
      <c r="B5547" s="23">
        <f t="shared" si="781"/>
        <v>44587</v>
      </c>
      <c r="C5547" s="24">
        <v>17</v>
      </c>
      <c r="D5547" s="54" t="str">
        <f t="shared" si="773"/>
        <v>ASET</v>
      </c>
      <c r="E5547" s="178"/>
      <c r="F5547" s="179"/>
      <c r="G5547" s="177"/>
      <c r="H5547" s="177"/>
      <c r="I5547" s="169">
        <f t="shared" si="774"/>
        <v>0</v>
      </c>
      <c r="J5547" s="149" t="str" cm="1">
        <f t="array" ref="J5547">IF(ISERROR(INDEX('Non Compliance input'!$H$5:$H$156,MATCH(1,(A5547='Non Compliance input'!$A$5:$A$156)*(F5547&gt;='Non Compliance input'!$D$5:$D$156)*(E5547&lt;'Non Compliance input'!$E$5:$E$156)*('Non Compliance input'!$H$5:$H$156="Yes"),0))
),"","Yes")</f>
        <v/>
      </c>
      <c r="K5547" s="149">
        <f t="shared" si="775"/>
        <v>0</v>
      </c>
      <c r="L5547" s="162">
        <f t="shared" si="776"/>
        <v>0</v>
      </c>
      <c r="M5547" s="162" t="str" cm="1">
        <f t="array" ref="M5547">IF(ISERROR(INDEX('Non Compliance input'!$I$5:$I$156,MATCH(1,(A5547='Non Compliance input'!$A$5:$A$156)*(E5547&gt;='Non Compliance input'!$D$5:$D$156)*(F5547&lt;='Non Compliance input'!$E$5:$E$156)*('Non Compliance input'!$I$5:$I$156="Yes"),0))
),"","Yes")</f>
        <v/>
      </c>
      <c r="N5547" s="149" t="str">
        <f>IF(VLOOKUP($A5547,HourEndingOutage!$B$3:$F$746,5,0)="Outage","Outage","")</f>
        <v/>
      </c>
      <c r="O5547" s="18">
        <f t="shared" si="777"/>
        <v>0</v>
      </c>
      <c r="P5547" s="18" t="str">
        <f t="shared" si="778"/>
        <v/>
      </c>
      <c r="Q5547" s="18">
        <f t="shared" si="779"/>
        <v>0</v>
      </c>
      <c r="R5547" s="118"/>
    </row>
    <row r="5548" spans="1:18" x14ac:dyDescent="0.25">
      <c r="A5548" s="25">
        <f t="shared" si="780"/>
        <v>617</v>
      </c>
      <c r="B5548" s="23">
        <f t="shared" si="781"/>
        <v>44587</v>
      </c>
      <c r="C5548" s="24">
        <v>17</v>
      </c>
      <c r="D5548" s="54" t="str">
        <f t="shared" si="773"/>
        <v>ASET</v>
      </c>
      <c r="E5548" s="178"/>
      <c r="F5548" s="179"/>
      <c r="G5548" s="177"/>
      <c r="H5548" s="177"/>
      <c r="I5548" s="169">
        <f t="shared" si="774"/>
        <v>0</v>
      </c>
      <c r="J5548" s="149" t="str" cm="1">
        <f t="array" ref="J5548">IF(ISERROR(INDEX('Non Compliance input'!$H$5:$H$156,MATCH(1,(A5548='Non Compliance input'!$A$5:$A$156)*(F5548&gt;='Non Compliance input'!$D$5:$D$156)*(E5548&lt;'Non Compliance input'!$E$5:$E$156)*('Non Compliance input'!$H$5:$H$156="Yes"),0))
),"","Yes")</f>
        <v/>
      </c>
      <c r="K5548" s="149">
        <f t="shared" si="775"/>
        <v>0</v>
      </c>
      <c r="L5548" s="162">
        <f t="shared" si="776"/>
        <v>0</v>
      </c>
      <c r="M5548" s="162" t="str" cm="1">
        <f t="array" ref="M5548">IF(ISERROR(INDEX('Non Compliance input'!$I$5:$I$156,MATCH(1,(A5548='Non Compliance input'!$A$5:$A$156)*(E5548&gt;='Non Compliance input'!$D$5:$D$156)*(F5548&lt;='Non Compliance input'!$E$5:$E$156)*('Non Compliance input'!$I$5:$I$156="Yes"),0))
),"","Yes")</f>
        <v/>
      </c>
      <c r="N5548" s="149" t="str">
        <f>IF(VLOOKUP($A5548,HourEndingOutage!$B$3:$F$746,5,0)="Outage","Outage","")</f>
        <v/>
      </c>
      <c r="O5548" s="18">
        <f t="shared" si="777"/>
        <v>0</v>
      </c>
      <c r="P5548" s="18" t="str">
        <f t="shared" si="778"/>
        <v/>
      </c>
      <c r="Q5548" s="18">
        <f t="shared" si="779"/>
        <v>0</v>
      </c>
      <c r="R5548" s="118"/>
    </row>
    <row r="5549" spans="1:18" x14ac:dyDescent="0.25">
      <c r="A5549" s="25">
        <f t="shared" si="780"/>
        <v>617</v>
      </c>
      <c r="B5549" s="23">
        <f t="shared" si="781"/>
        <v>44587</v>
      </c>
      <c r="C5549" s="24">
        <v>17</v>
      </c>
      <c r="D5549" s="54" t="str">
        <f t="shared" si="773"/>
        <v>ASET</v>
      </c>
      <c r="E5549" s="178"/>
      <c r="F5549" s="179"/>
      <c r="G5549" s="177"/>
      <c r="H5549" s="177"/>
      <c r="I5549" s="169">
        <f t="shared" si="774"/>
        <v>0</v>
      </c>
      <c r="J5549" s="149" t="str" cm="1">
        <f t="array" ref="J5549">IF(ISERROR(INDEX('Non Compliance input'!$H$5:$H$156,MATCH(1,(A5549='Non Compliance input'!$A$5:$A$156)*(F5549&gt;='Non Compliance input'!$D$5:$D$156)*(E5549&lt;'Non Compliance input'!$E$5:$E$156)*('Non Compliance input'!$H$5:$H$156="Yes"),0))
),"","Yes")</f>
        <v/>
      </c>
      <c r="K5549" s="149">
        <f t="shared" si="775"/>
        <v>0</v>
      </c>
      <c r="L5549" s="162">
        <f t="shared" si="776"/>
        <v>0</v>
      </c>
      <c r="M5549" s="162" t="str" cm="1">
        <f t="array" ref="M5549">IF(ISERROR(INDEX('Non Compliance input'!$I$5:$I$156,MATCH(1,(A5549='Non Compliance input'!$A$5:$A$156)*(E5549&gt;='Non Compliance input'!$D$5:$D$156)*(F5549&lt;='Non Compliance input'!$E$5:$E$156)*('Non Compliance input'!$I$5:$I$156="Yes"),0))
),"","Yes")</f>
        <v/>
      </c>
      <c r="N5549" s="149" t="str">
        <f>IF(VLOOKUP($A5549,HourEndingOutage!$B$3:$F$746,5,0)="Outage","Outage","")</f>
        <v/>
      </c>
      <c r="O5549" s="18">
        <f t="shared" si="777"/>
        <v>0</v>
      </c>
      <c r="P5549" s="18" t="str">
        <f t="shared" si="778"/>
        <v/>
      </c>
      <c r="Q5549" s="18">
        <f t="shared" si="779"/>
        <v>0</v>
      </c>
      <c r="R5549" s="118"/>
    </row>
    <row r="5550" spans="1:18" x14ac:dyDescent="0.25">
      <c r="A5550" s="25">
        <f t="shared" si="780"/>
        <v>617</v>
      </c>
      <c r="B5550" s="23">
        <f t="shared" si="781"/>
        <v>44587</v>
      </c>
      <c r="C5550" s="24">
        <v>17</v>
      </c>
      <c r="D5550" s="54" t="str">
        <f t="shared" si="773"/>
        <v>ASET</v>
      </c>
      <c r="E5550" s="178"/>
      <c r="F5550" s="179"/>
      <c r="G5550" s="177"/>
      <c r="H5550" s="177"/>
      <c r="I5550" s="169">
        <f t="shared" si="774"/>
        <v>0</v>
      </c>
      <c r="J5550" s="149" t="str" cm="1">
        <f t="array" ref="J5550">IF(ISERROR(INDEX('Non Compliance input'!$H$5:$H$156,MATCH(1,(A5550='Non Compliance input'!$A$5:$A$156)*(F5550&gt;='Non Compliance input'!$D$5:$D$156)*(E5550&lt;'Non Compliance input'!$E$5:$E$156)*('Non Compliance input'!$H$5:$H$156="Yes"),0))
),"","Yes")</f>
        <v/>
      </c>
      <c r="K5550" s="149">
        <f t="shared" si="775"/>
        <v>0</v>
      </c>
      <c r="L5550" s="162">
        <f t="shared" si="776"/>
        <v>0</v>
      </c>
      <c r="M5550" s="162" t="str" cm="1">
        <f t="array" ref="M5550">IF(ISERROR(INDEX('Non Compliance input'!$I$5:$I$156,MATCH(1,(A5550='Non Compliance input'!$A$5:$A$156)*(E5550&gt;='Non Compliance input'!$D$5:$D$156)*(F5550&lt;='Non Compliance input'!$E$5:$E$156)*('Non Compliance input'!$I$5:$I$156="Yes"),0))
),"","Yes")</f>
        <v/>
      </c>
      <c r="N5550" s="149" t="str">
        <f>IF(VLOOKUP($A5550,HourEndingOutage!$B$3:$F$746,5,0)="Outage","Outage","")</f>
        <v/>
      </c>
      <c r="O5550" s="18">
        <f t="shared" si="777"/>
        <v>0</v>
      </c>
      <c r="P5550" s="18" t="str">
        <f t="shared" si="778"/>
        <v/>
      </c>
      <c r="Q5550" s="18">
        <f t="shared" si="779"/>
        <v>0</v>
      </c>
      <c r="R5550" s="118"/>
    </row>
    <row r="5551" spans="1:18" x14ac:dyDescent="0.25">
      <c r="A5551" s="25">
        <f t="shared" si="780"/>
        <v>617</v>
      </c>
      <c r="B5551" s="23">
        <f t="shared" si="781"/>
        <v>44587</v>
      </c>
      <c r="C5551" s="24">
        <v>17</v>
      </c>
      <c r="D5551" s="54" t="str">
        <f t="shared" si="773"/>
        <v>ASET</v>
      </c>
      <c r="E5551" s="178"/>
      <c r="F5551" s="179"/>
      <c r="G5551" s="177"/>
      <c r="H5551" s="177"/>
      <c r="I5551" s="169">
        <f t="shared" si="774"/>
        <v>0</v>
      </c>
      <c r="J5551" s="149" t="str" cm="1">
        <f t="array" ref="J5551">IF(ISERROR(INDEX('Non Compliance input'!$H$5:$H$156,MATCH(1,(A5551='Non Compliance input'!$A$5:$A$156)*(F5551&gt;='Non Compliance input'!$D$5:$D$156)*(E5551&lt;'Non Compliance input'!$E$5:$E$156)*('Non Compliance input'!$H$5:$H$156="Yes"),0))
),"","Yes")</f>
        <v/>
      </c>
      <c r="K5551" s="149">
        <f t="shared" si="775"/>
        <v>0</v>
      </c>
      <c r="L5551" s="162">
        <f t="shared" si="776"/>
        <v>0</v>
      </c>
      <c r="M5551" s="162" t="str" cm="1">
        <f t="array" ref="M5551">IF(ISERROR(INDEX('Non Compliance input'!$I$5:$I$156,MATCH(1,(A5551='Non Compliance input'!$A$5:$A$156)*(E5551&gt;='Non Compliance input'!$D$5:$D$156)*(F5551&lt;='Non Compliance input'!$E$5:$E$156)*('Non Compliance input'!$I$5:$I$156="Yes"),0))
),"","Yes")</f>
        <v/>
      </c>
      <c r="N5551" s="149" t="str">
        <f>IF(VLOOKUP($A5551,HourEndingOutage!$B$3:$F$746,5,0)="Outage","Outage","")</f>
        <v/>
      </c>
      <c r="O5551" s="18">
        <f t="shared" si="777"/>
        <v>0</v>
      </c>
      <c r="P5551" s="18" t="str">
        <f t="shared" si="778"/>
        <v/>
      </c>
      <c r="Q5551" s="18">
        <f t="shared" si="779"/>
        <v>0</v>
      </c>
      <c r="R5551" s="118"/>
    </row>
    <row r="5552" spans="1:18" x14ac:dyDescent="0.25">
      <c r="A5552" s="25">
        <f t="shared" si="780"/>
        <v>617</v>
      </c>
      <c r="B5552" s="23">
        <f t="shared" si="781"/>
        <v>44587</v>
      </c>
      <c r="C5552" s="24">
        <v>17</v>
      </c>
      <c r="D5552" s="54" t="str">
        <f t="shared" si="773"/>
        <v>ASET</v>
      </c>
      <c r="E5552" s="178"/>
      <c r="F5552" s="179"/>
      <c r="G5552" s="177"/>
      <c r="H5552" s="177"/>
      <c r="I5552" s="169">
        <f t="shared" si="774"/>
        <v>0</v>
      </c>
      <c r="J5552" s="149" t="str" cm="1">
        <f t="array" ref="J5552">IF(ISERROR(INDEX('Non Compliance input'!$H$5:$H$156,MATCH(1,(A5552='Non Compliance input'!$A$5:$A$156)*(F5552&gt;='Non Compliance input'!$D$5:$D$156)*(E5552&lt;'Non Compliance input'!$E$5:$E$156)*('Non Compliance input'!$H$5:$H$156="Yes"),0))
),"","Yes")</f>
        <v/>
      </c>
      <c r="K5552" s="149">
        <f t="shared" si="775"/>
        <v>0</v>
      </c>
      <c r="L5552" s="162">
        <f t="shared" si="776"/>
        <v>0</v>
      </c>
      <c r="M5552" s="162" t="str" cm="1">
        <f t="array" ref="M5552">IF(ISERROR(INDEX('Non Compliance input'!$I$5:$I$156,MATCH(1,(A5552='Non Compliance input'!$A$5:$A$156)*(E5552&gt;='Non Compliance input'!$D$5:$D$156)*(F5552&lt;='Non Compliance input'!$E$5:$E$156)*('Non Compliance input'!$I$5:$I$156="Yes"),0))
),"","Yes")</f>
        <v/>
      </c>
      <c r="N5552" s="149" t="str">
        <f>IF(VLOOKUP($A5552,HourEndingOutage!$B$3:$F$746,5,0)="Outage","Outage","")</f>
        <v/>
      </c>
      <c r="O5552" s="18">
        <f t="shared" si="777"/>
        <v>0</v>
      </c>
      <c r="P5552" s="18" t="str">
        <f t="shared" si="778"/>
        <v/>
      </c>
      <c r="Q5552" s="18">
        <f t="shared" si="779"/>
        <v>0</v>
      </c>
      <c r="R5552" s="118"/>
    </row>
    <row r="5553" spans="1:18" x14ac:dyDescent="0.25">
      <c r="A5553" s="25">
        <f t="shared" si="780"/>
        <v>617</v>
      </c>
      <c r="B5553" s="23">
        <f t="shared" si="781"/>
        <v>44587</v>
      </c>
      <c r="C5553" s="24">
        <v>17</v>
      </c>
      <c r="D5553" s="54" t="str">
        <f t="shared" si="773"/>
        <v>ASET</v>
      </c>
      <c r="E5553" s="178"/>
      <c r="F5553" s="179"/>
      <c r="G5553" s="177"/>
      <c r="H5553" s="177"/>
      <c r="I5553" s="169">
        <f t="shared" si="774"/>
        <v>0</v>
      </c>
      <c r="J5553" s="149" t="str" cm="1">
        <f t="array" ref="J5553">IF(ISERROR(INDEX('Non Compliance input'!$H$5:$H$156,MATCH(1,(A5553='Non Compliance input'!$A$5:$A$156)*(F5553&gt;='Non Compliance input'!$D$5:$D$156)*(E5553&lt;'Non Compliance input'!$E$5:$E$156)*('Non Compliance input'!$H$5:$H$156="Yes"),0))
),"","Yes")</f>
        <v/>
      </c>
      <c r="K5553" s="149">
        <f t="shared" si="775"/>
        <v>0</v>
      </c>
      <c r="L5553" s="162">
        <f t="shared" si="776"/>
        <v>0</v>
      </c>
      <c r="M5553" s="162" t="str" cm="1">
        <f t="array" ref="M5553">IF(ISERROR(INDEX('Non Compliance input'!$I$5:$I$156,MATCH(1,(A5553='Non Compliance input'!$A$5:$A$156)*(E5553&gt;='Non Compliance input'!$D$5:$D$156)*(F5553&lt;='Non Compliance input'!$E$5:$E$156)*('Non Compliance input'!$I$5:$I$156="Yes"),0))
),"","Yes")</f>
        <v/>
      </c>
      <c r="N5553" s="149" t="str">
        <f>IF(VLOOKUP($A5553,HourEndingOutage!$B$3:$F$746,5,0)="Outage","Outage","")</f>
        <v/>
      </c>
      <c r="O5553" s="18">
        <f t="shared" si="777"/>
        <v>0</v>
      </c>
      <c r="P5553" s="18" t="str">
        <f t="shared" si="778"/>
        <v/>
      </c>
      <c r="Q5553" s="18">
        <f t="shared" si="779"/>
        <v>0</v>
      </c>
      <c r="R5553" s="118"/>
    </row>
    <row r="5554" spans="1:18" x14ac:dyDescent="0.25">
      <c r="A5554" s="25">
        <f t="shared" si="780"/>
        <v>617</v>
      </c>
      <c r="B5554" s="23">
        <f t="shared" si="781"/>
        <v>44587</v>
      </c>
      <c r="C5554" s="24">
        <v>17</v>
      </c>
      <c r="D5554" s="54" t="str">
        <f t="shared" si="773"/>
        <v>ASET</v>
      </c>
      <c r="E5554" s="178"/>
      <c r="F5554" s="179"/>
      <c r="G5554" s="177"/>
      <c r="H5554" s="177"/>
      <c r="I5554" s="169">
        <f t="shared" si="774"/>
        <v>0</v>
      </c>
      <c r="J5554" s="149" t="str" cm="1">
        <f t="array" ref="J5554">IF(ISERROR(INDEX('Non Compliance input'!$H$5:$H$156,MATCH(1,(A5554='Non Compliance input'!$A$5:$A$156)*(F5554&gt;='Non Compliance input'!$D$5:$D$156)*(E5554&lt;'Non Compliance input'!$E$5:$E$156)*('Non Compliance input'!$H$5:$H$156="Yes"),0))
),"","Yes")</f>
        <v/>
      </c>
      <c r="K5554" s="149">
        <f t="shared" si="775"/>
        <v>0</v>
      </c>
      <c r="L5554" s="162">
        <f t="shared" si="776"/>
        <v>0</v>
      </c>
      <c r="M5554" s="162" t="str" cm="1">
        <f t="array" ref="M5554">IF(ISERROR(INDEX('Non Compliance input'!$I$5:$I$156,MATCH(1,(A5554='Non Compliance input'!$A$5:$A$156)*(E5554&gt;='Non Compliance input'!$D$5:$D$156)*(F5554&lt;='Non Compliance input'!$E$5:$E$156)*('Non Compliance input'!$I$5:$I$156="Yes"),0))
),"","Yes")</f>
        <v/>
      </c>
      <c r="N5554" s="149" t="str">
        <f>IF(VLOOKUP($A5554,HourEndingOutage!$B$3:$F$746,5,0)="Outage","Outage","")</f>
        <v/>
      </c>
      <c r="O5554" s="18">
        <f t="shared" si="777"/>
        <v>0</v>
      </c>
      <c r="P5554" s="18" t="str">
        <f t="shared" si="778"/>
        <v/>
      </c>
      <c r="Q5554" s="18">
        <f t="shared" si="779"/>
        <v>0</v>
      </c>
      <c r="R5554" s="118"/>
    </row>
    <row r="5555" spans="1:18" x14ac:dyDescent="0.25">
      <c r="A5555" s="25">
        <f t="shared" si="780"/>
        <v>617</v>
      </c>
      <c r="B5555" s="23">
        <f t="shared" si="781"/>
        <v>44587</v>
      </c>
      <c r="C5555" s="24">
        <v>17</v>
      </c>
      <c r="D5555" s="54" t="str">
        <f t="shared" si="773"/>
        <v>ASET</v>
      </c>
      <c r="E5555" s="178"/>
      <c r="F5555" s="179"/>
      <c r="G5555" s="177"/>
      <c r="H5555" s="177"/>
      <c r="I5555" s="169">
        <f t="shared" si="774"/>
        <v>0</v>
      </c>
      <c r="J5555" s="149" t="str" cm="1">
        <f t="array" ref="J5555">IF(ISERROR(INDEX('Non Compliance input'!$H$5:$H$156,MATCH(1,(A5555='Non Compliance input'!$A$5:$A$156)*(F5555&gt;='Non Compliance input'!$D$5:$D$156)*(E5555&lt;'Non Compliance input'!$E$5:$E$156)*('Non Compliance input'!$H$5:$H$156="Yes"),0))
),"","Yes")</f>
        <v/>
      </c>
      <c r="K5555" s="149">
        <f t="shared" si="775"/>
        <v>0</v>
      </c>
      <c r="L5555" s="162">
        <f t="shared" si="776"/>
        <v>0</v>
      </c>
      <c r="M5555" s="162" t="str" cm="1">
        <f t="array" ref="M5555">IF(ISERROR(INDEX('Non Compliance input'!$I$5:$I$156,MATCH(1,(A5555='Non Compliance input'!$A$5:$A$156)*(E5555&gt;='Non Compliance input'!$D$5:$D$156)*(F5555&lt;='Non Compliance input'!$E$5:$E$156)*('Non Compliance input'!$I$5:$I$156="Yes"),0))
),"","Yes")</f>
        <v/>
      </c>
      <c r="N5555" s="149" t="str">
        <f>IF(VLOOKUP($A5555,HourEndingOutage!$B$3:$F$746,5,0)="Outage","Outage","")</f>
        <v/>
      </c>
      <c r="O5555" s="18">
        <f t="shared" si="777"/>
        <v>0</v>
      </c>
      <c r="P5555" s="18" t="str">
        <f t="shared" si="778"/>
        <v/>
      </c>
      <c r="Q5555" s="18">
        <f t="shared" si="779"/>
        <v>0</v>
      </c>
      <c r="R5555" s="118"/>
    </row>
    <row r="5556" spans="1:18" x14ac:dyDescent="0.25">
      <c r="A5556" s="25">
        <f t="shared" si="780"/>
        <v>618</v>
      </c>
      <c r="B5556" s="23">
        <f t="shared" si="781"/>
        <v>44587</v>
      </c>
      <c r="C5556" s="24">
        <v>18</v>
      </c>
      <c r="D5556" s="54" t="str">
        <f t="shared" si="773"/>
        <v>ASET</v>
      </c>
      <c r="E5556" s="178"/>
      <c r="F5556" s="179"/>
      <c r="G5556" s="177"/>
      <c r="H5556" s="177"/>
      <c r="I5556" s="169">
        <f t="shared" si="774"/>
        <v>0</v>
      </c>
      <c r="J5556" s="149" t="str" cm="1">
        <f t="array" ref="J5556">IF(ISERROR(INDEX('Non Compliance input'!$H$5:$H$156,MATCH(1,(A5556='Non Compliance input'!$A$5:$A$156)*(F5556&gt;='Non Compliance input'!$D$5:$D$156)*(E5556&lt;'Non Compliance input'!$E$5:$E$156)*('Non Compliance input'!$H$5:$H$156="Yes"),0))
),"","Yes")</f>
        <v/>
      </c>
      <c r="K5556" s="149">
        <f t="shared" si="775"/>
        <v>0</v>
      </c>
      <c r="L5556" s="162">
        <f t="shared" si="776"/>
        <v>0</v>
      </c>
      <c r="M5556" s="162" t="str" cm="1">
        <f t="array" ref="M5556">IF(ISERROR(INDEX('Non Compliance input'!$I$5:$I$156,MATCH(1,(A5556='Non Compliance input'!$A$5:$A$156)*(E5556&gt;='Non Compliance input'!$D$5:$D$156)*(F5556&lt;='Non Compliance input'!$E$5:$E$156)*('Non Compliance input'!$I$5:$I$156="Yes"),0))
),"","Yes")</f>
        <v/>
      </c>
      <c r="N5556" s="149" t="str">
        <f>IF(VLOOKUP($A5556,HourEndingOutage!$B$3:$F$746,5,0)="Outage","Outage","")</f>
        <v/>
      </c>
      <c r="O5556" s="18">
        <f t="shared" si="777"/>
        <v>0</v>
      </c>
      <c r="P5556" s="18" t="str">
        <f t="shared" si="778"/>
        <v/>
      </c>
      <c r="Q5556" s="18">
        <f t="shared" si="779"/>
        <v>0</v>
      </c>
      <c r="R5556" s="118"/>
    </row>
    <row r="5557" spans="1:18" x14ac:dyDescent="0.25">
      <c r="A5557" s="25">
        <f t="shared" si="780"/>
        <v>618</v>
      </c>
      <c r="B5557" s="23">
        <f t="shared" si="781"/>
        <v>44587</v>
      </c>
      <c r="C5557" s="24">
        <v>18</v>
      </c>
      <c r="D5557" s="54" t="str">
        <f t="shared" si="773"/>
        <v>ASET</v>
      </c>
      <c r="E5557" s="178"/>
      <c r="F5557" s="179"/>
      <c r="G5557" s="177"/>
      <c r="H5557" s="177"/>
      <c r="I5557" s="169">
        <f t="shared" si="774"/>
        <v>0</v>
      </c>
      <c r="J5557" s="149" t="str" cm="1">
        <f t="array" ref="J5557">IF(ISERROR(INDEX('Non Compliance input'!$H$5:$H$156,MATCH(1,(A5557='Non Compliance input'!$A$5:$A$156)*(F5557&gt;='Non Compliance input'!$D$5:$D$156)*(E5557&lt;'Non Compliance input'!$E$5:$E$156)*('Non Compliance input'!$H$5:$H$156="Yes"),0))
),"","Yes")</f>
        <v/>
      </c>
      <c r="K5557" s="149">
        <f t="shared" si="775"/>
        <v>0</v>
      </c>
      <c r="L5557" s="162">
        <f t="shared" si="776"/>
        <v>0</v>
      </c>
      <c r="M5557" s="162" t="str" cm="1">
        <f t="array" ref="M5557">IF(ISERROR(INDEX('Non Compliance input'!$I$5:$I$156,MATCH(1,(A5557='Non Compliance input'!$A$5:$A$156)*(E5557&gt;='Non Compliance input'!$D$5:$D$156)*(F5557&lt;='Non Compliance input'!$E$5:$E$156)*('Non Compliance input'!$I$5:$I$156="Yes"),0))
),"","Yes")</f>
        <v/>
      </c>
      <c r="N5557" s="149" t="str">
        <f>IF(VLOOKUP($A5557,HourEndingOutage!$B$3:$F$746,5,0)="Outage","Outage","")</f>
        <v/>
      </c>
      <c r="O5557" s="18">
        <f t="shared" si="777"/>
        <v>0</v>
      </c>
      <c r="P5557" s="18" t="str">
        <f t="shared" si="778"/>
        <v/>
      </c>
      <c r="Q5557" s="18">
        <f t="shared" si="779"/>
        <v>0</v>
      </c>
      <c r="R5557" s="118"/>
    </row>
    <row r="5558" spans="1:18" x14ac:dyDescent="0.25">
      <c r="A5558" s="25">
        <f t="shared" si="780"/>
        <v>618</v>
      </c>
      <c r="B5558" s="23">
        <f t="shared" si="781"/>
        <v>44587</v>
      </c>
      <c r="C5558" s="24">
        <v>18</v>
      </c>
      <c r="D5558" s="54" t="str">
        <f t="shared" si="773"/>
        <v>ASET</v>
      </c>
      <c r="E5558" s="178"/>
      <c r="F5558" s="179"/>
      <c r="G5558" s="177"/>
      <c r="H5558" s="177"/>
      <c r="I5558" s="169">
        <f t="shared" si="774"/>
        <v>0</v>
      </c>
      <c r="J5558" s="149" t="str" cm="1">
        <f t="array" ref="J5558">IF(ISERROR(INDEX('Non Compliance input'!$H$5:$H$156,MATCH(1,(A5558='Non Compliance input'!$A$5:$A$156)*(F5558&gt;='Non Compliance input'!$D$5:$D$156)*(E5558&lt;'Non Compliance input'!$E$5:$E$156)*('Non Compliance input'!$H$5:$H$156="Yes"),0))
),"","Yes")</f>
        <v/>
      </c>
      <c r="K5558" s="149">
        <f t="shared" si="775"/>
        <v>0</v>
      </c>
      <c r="L5558" s="162">
        <f t="shared" si="776"/>
        <v>0</v>
      </c>
      <c r="M5558" s="162" t="str" cm="1">
        <f t="array" ref="M5558">IF(ISERROR(INDEX('Non Compliance input'!$I$5:$I$156,MATCH(1,(A5558='Non Compliance input'!$A$5:$A$156)*(E5558&gt;='Non Compliance input'!$D$5:$D$156)*(F5558&lt;='Non Compliance input'!$E$5:$E$156)*('Non Compliance input'!$I$5:$I$156="Yes"),0))
),"","Yes")</f>
        <v/>
      </c>
      <c r="N5558" s="149" t="str">
        <f>IF(VLOOKUP($A5558,HourEndingOutage!$B$3:$F$746,5,0)="Outage","Outage","")</f>
        <v/>
      </c>
      <c r="O5558" s="18">
        <f t="shared" si="777"/>
        <v>0</v>
      </c>
      <c r="P5558" s="18" t="str">
        <f t="shared" si="778"/>
        <v/>
      </c>
      <c r="Q5558" s="18">
        <f t="shared" si="779"/>
        <v>0</v>
      </c>
      <c r="R5558" s="118"/>
    </row>
    <row r="5559" spans="1:18" x14ac:dyDescent="0.25">
      <c r="A5559" s="25">
        <f t="shared" si="780"/>
        <v>618</v>
      </c>
      <c r="B5559" s="23">
        <f t="shared" si="781"/>
        <v>44587</v>
      </c>
      <c r="C5559" s="24">
        <v>18</v>
      </c>
      <c r="D5559" s="54" t="str">
        <f t="shared" si="773"/>
        <v>ASET</v>
      </c>
      <c r="E5559" s="178"/>
      <c r="F5559" s="179"/>
      <c r="G5559" s="177"/>
      <c r="H5559" s="177"/>
      <c r="I5559" s="169">
        <f t="shared" si="774"/>
        <v>0</v>
      </c>
      <c r="J5559" s="149" t="str" cm="1">
        <f t="array" ref="J5559">IF(ISERROR(INDEX('Non Compliance input'!$H$5:$H$156,MATCH(1,(A5559='Non Compliance input'!$A$5:$A$156)*(F5559&gt;='Non Compliance input'!$D$5:$D$156)*(E5559&lt;'Non Compliance input'!$E$5:$E$156)*('Non Compliance input'!$H$5:$H$156="Yes"),0))
),"","Yes")</f>
        <v/>
      </c>
      <c r="K5559" s="149">
        <f t="shared" si="775"/>
        <v>0</v>
      </c>
      <c r="L5559" s="162">
        <f t="shared" si="776"/>
        <v>0</v>
      </c>
      <c r="M5559" s="162" t="str" cm="1">
        <f t="array" ref="M5559">IF(ISERROR(INDEX('Non Compliance input'!$I$5:$I$156,MATCH(1,(A5559='Non Compliance input'!$A$5:$A$156)*(E5559&gt;='Non Compliance input'!$D$5:$D$156)*(F5559&lt;='Non Compliance input'!$E$5:$E$156)*('Non Compliance input'!$I$5:$I$156="Yes"),0))
),"","Yes")</f>
        <v/>
      </c>
      <c r="N5559" s="149" t="str">
        <f>IF(VLOOKUP($A5559,HourEndingOutage!$B$3:$F$746,5,0)="Outage","Outage","")</f>
        <v/>
      </c>
      <c r="O5559" s="18">
        <f t="shared" si="777"/>
        <v>0</v>
      </c>
      <c r="P5559" s="18" t="str">
        <f t="shared" si="778"/>
        <v/>
      </c>
      <c r="Q5559" s="18">
        <f t="shared" si="779"/>
        <v>0</v>
      </c>
      <c r="R5559" s="118"/>
    </row>
    <row r="5560" spans="1:18" x14ac:dyDescent="0.25">
      <c r="A5560" s="25">
        <f t="shared" si="780"/>
        <v>618</v>
      </c>
      <c r="B5560" s="23">
        <f t="shared" si="781"/>
        <v>44587</v>
      </c>
      <c r="C5560" s="24">
        <v>18</v>
      </c>
      <c r="D5560" s="54" t="str">
        <f t="shared" si="773"/>
        <v>ASET</v>
      </c>
      <c r="E5560" s="178"/>
      <c r="F5560" s="179"/>
      <c r="G5560" s="177"/>
      <c r="H5560" s="177"/>
      <c r="I5560" s="169">
        <f t="shared" si="774"/>
        <v>0</v>
      </c>
      <c r="J5560" s="149" t="str" cm="1">
        <f t="array" ref="J5560">IF(ISERROR(INDEX('Non Compliance input'!$H$5:$H$156,MATCH(1,(A5560='Non Compliance input'!$A$5:$A$156)*(F5560&gt;='Non Compliance input'!$D$5:$D$156)*(E5560&lt;'Non Compliance input'!$E$5:$E$156)*('Non Compliance input'!$H$5:$H$156="Yes"),0))
),"","Yes")</f>
        <v/>
      </c>
      <c r="K5560" s="149">
        <f t="shared" si="775"/>
        <v>0</v>
      </c>
      <c r="L5560" s="162">
        <f t="shared" si="776"/>
        <v>0</v>
      </c>
      <c r="M5560" s="162" t="str" cm="1">
        <f t="array" ref="M5560">IF(ISERROR(INDEX('Non Compliance input'!$I$5:$I$156,MATCH(1,(A5560='Non Compliance input'!$A$5:$A$156)*(E5560&gt;='Non Compliance input'!$D$5:$D$156)*(F5560&lt;='Non Compliance input'!$E$5:$E$156)*('Non Compliance input'!$I$5:$I$156="Yes"),0))
),"","Yes")</f>
        <v/>
      </c>
      <c r="N5560" s="149" t="str">
        <f>IF(VLOOKUP($A5560,HourEndingOutage!$B$3:$F$746,5,0)="Outage","Outage","")</f>
        <v/>
      </c>
      <c r="O5560" s="18">
        <f t="shared" si="777"/>
        <v>0</v>
      </c>
      <c r="P5560" s="18" t="str">
        <f t="shared" si="778"/>
        <v/>
      </c>
      <c r="Q5560" s="18">
        <f t="shared" si="779"/>
        <v>0</v>
      </c>
      <c r="R5560" s="118"/>
    </row>
    <row r="5561" spans="1:18" x14ac:dyDescent="0.25">
      <c r="A5561" s="25">
        <f t="shared" si="780"/>
        <v>618</v>
      </c>
      <c r="B5561" s="23">
        <f t="shared" si="781"/>
        <v>44587</v>
      </c>
      <c r="C5561" s="24">
        <v>18</v>
      </c>
      <c r="D5561" s="54" t="str">
        <f t="shared" si="773"/>
        <v>ASET</v>
      </c>
      <c r="E5561" s="178"/>
      <c r="F5561" s="179"/>
      <c r="G5561" s="177"/>
      <c r="H5561" s="177"/>
      <c r="I5561" s="169">
        <f t="shared" si="774"/>
        <v>0</v>
      </c>
      <c r="J5561" s="149" t="str" cm="1">
        <f t="array" ref="J5561">IF(ISERROR(INDEX('Non Compliance input'!$H$5:$H$156,MATCH(1,(A5561='Non Compliance input'!$A$5:$A$156)*(F5561&gt;='Non Compliance input'!$D$5:$D$156)*(E5561&lt;'Non Compliance input'!$E$5:$E$156)*('Non Compliance input'!$H$5:$H$156="Yes"),0))
),"","Yes")</f>
        <v/>
      </c>
      <c r="K5561" s="149">
        <f t="shared" si="775"/>
        <v>0</v>
      </c>
      <c r="L5561" s="162">
        <f t="shared" si="776"/>
        <v>0</v>
      </c>
      <c r="M5561" s="162" t="str" cm="1">
        <f t="array" ref="M5561">IF(ISERROR(INDEX('Non Compliance input'!$I$5:$I$156,MATCH(1,(A5561='Non Compliance input'!$A$5:$A$156)*(E5561&gt;='Non Compliance input'!$D$5:$D$156)*(F5561&lt;='Non Compliance input'!$E$5:$E$156)*('Non Compliance input'!$I$5:$I$156="Yes"),0))
),"","Yes")</f>
        <v/>
      </c>
      <c r="N5561" s="149" t="str">
        <f>IF(VLOOKUP($A5561,HourEndingOutage!$B$3:$F$746,5,0)="Outage","Outage","")</f>
        <v/>
      </c>
      <c r="O5561" s="18">
        <f t="shared" si="777"/>
        <v>0</v>
      </c>
      <c r="P5561" s="18" t="str">
        <f t="shared" si="778"/>
        <v/>
      </c>
      <c r="Q5561" s="18">
        <f t="shared" si="779"/>
        <v>0</v>
      </c>
      <c r="R5561" s="118"/>
    </row>
    <row r="5562" spans="1:18" x14ac:dyDescent="0.25">
      <c r="A5562" s="25">
        <f t="shared" si="780"/>
        <v>618</v>
      </c>
      <c r="B5562" s="23">
        <f t="shared" si="781"/>
        <v>44587</v>
      </c>
      <c r="C5562" s="24">
        <v>18</v>
      </c>
      <c r="D5562" s="54" t="str">
        <f t="shared" si="773"/>
        <v>ASET</v>
      </c>
      <c r="E5562" s="178"/>
      <c r="F5562" s="179"/>
      <c r="G5562" s="177"/>
      <c r="H5562" s="177"/>
      <c r="I5562" s="169">
        <f t="shared" si="774"/>
        <v>0</v>
      </c>
      <c r="J5562" s="149" t="str" cm="1">
        <f t="array" ref="J5562">IF(ISERROR(INDEX('Non Compliance input'!$H$5:$H$156,MATCH(1,(A5562='Non Compliance input'!$A$5:$A$156)*(F5562&gt;='Non Compliance input'!$D$5:$D$156)*(E5562&lt;'Non Compliance input'!$E$5:$E$156)*('Non Compliance input'!$H$5:$H$156="Yes"),0))
),"","Yes")</f>
        <v/>
      </c>
      <c r="K5562" s="149">
        <f t="shared" si="775"/>
        <v>0</v>
      </c>
      <c r="L5562" s="162">
        <f t="shared" si="776"/>
        <v>0</v>
      </c>
      <c r="M5562" s="162" t="str" cm="1">
        <f t="array" ref="M5562">IF(ISERROR(INDEX('Non Compliance input'!$I$5:$I$156,MATCH(1,(A5562='Non Compliance input'!$A$5:$A$156)*(E5562&gt;='Non Compliance input'!$D$5:$D$156)*(F5562&lt;='Non Compliance input'!$E$5:$E$156)*('Non Compliance input'!$I$5:$I$156="Yes"),0))
),"","Yes")</f>
        <v/>
      </c>
      <c r="N5562" s="149" t="str">
        <f>IF(VLOOKUP($A5562,HourEndingOutage!$B$3:$F$746,5,0)="Outage","Outage","")</f>
        <v/>
      </c>
      <c r="O5562" s="18">
        <f t="shared" si="777"/>
        <v>0</v>
      </c>
      <c r="P5562" s="18" t="str">
        <f t="shared" si="778"/>
        <v/>
      </c>
      <c r="Q5562" s="18">
        <f t="shared" si="779"/>
        <v>0</v>
      </c>
      <c r="R5562" s="118"/>
    </row>
    <row r="5563" spans="1:18" x14ac:dyDescent="0.25">
      <c r="A5563" s="25">
        <f t="shared" si="780"/>
        <v>618</v>
      </c>
      <c r="B5563" s="23">
        <f t="shared" si="781"/>
        <v>44587</v>
      </c>
      <c r="C5563" s="24">
        <v>18</v>
      </c>
      <c r="D5563" s="54" t="str">
        <f t="shared" si="773"/>
        <v>ASET</v>
      </c>
      <c r="E5563" s="178"/>
      <c r="F5563" s="179"/>
      <c r="G5563" s="177"/>
      <c r="H5563" s="177"/>
      <c r="I5563" s="169">
        <f t="shared" si="774"/>
        <v>0</v>
      </c>
      <c r="J5563" s="149" t="str" cm="1">
        <f t="array" ref="J5563">IF(ISERROR(INDEX('Non Compliance input'!$H$5:$H$156,MATCH(1,(A5563='Non Compliance input'!$A$5:$A$156)*(F5563&gt;='Non Compliance input'!$D$5:$D$156)*(E5563&lt;'Non Compliance input'!$E$5:$E$156)*('Non Compliance input'!$H$5:$H$156="Yes"),0))
),"","Yes")</f>
        <v/>
      </c>
      <c r="K5563" s="149">
        <f t="shared" si="775"/>
        <v>0</v>
      </c>
      <c r="L5563" s="162">
        <f t="shared" si="776"/>
        <v>0</v>
      </c>
      <c r="M5563" s="162" t="str" cm="1">
        <f t="array" ref="M5563">IF(ISERROR(INDEX('Non Compliance input'!$I$5:$I$156,MATCH(1,(A5563='Non Compliance input'!$A$5:$A$156)*(E5563&gt;='Non Compliance input'!$D$5:$D$156)*(F5563&lt;='Non Compliance input'!$E$5:$E$156)*('Non Compliance input'!$I$5:$I$156="Yes"),0))
),"","Yes")</f>
        <v/>
      </c>
      <c r="N5563" s="149" t="str">
        <f>IF(VLOOKUP($A5563,HourEndingOutage!$B$3:$F$746,5,0)="Outage","Outage","")</f>
        <v/>
      </c>
      <c r="O5563" s="18">
        <f t="shared" si="777"/>
        <v>0</v>
      </c>
      <c r="P5563" s="18" t="str">
        <f t="shared" si="778"/>
        <v/>
      </c>
      <c r="Q5563" s="18">
        <f t="shared" si="779"/>
        <v>0</v>
      </c>
      <c r="R5563" s="118"/>
    </row>
    <row r="5564" spans="1:18" x14ac:dyDescent="0.25">
      <c r="A5564" s="25">
        <f t="shared" si="780"/>
        <v>618</v>
      </c>
      <c r="B5564" s="23">
        <f t="shared" si="781"/>
        <v>44587</v>
      </c>
      <c r="C5564" s="24">
        <v>18</v>
      </c>
      <c r="D5564" s="54" t="str">
        <f t="shared" si="773"/>
        <v>ASET</v>
      </c>
      <c r="E5564" s="178"/>
      <c r="F5564" s="179"/>
      <c r="G5564" s="177"/>
      <c r="H5564" s="177"/>
      <c r="I5564" s="169">
        <f t="shared" si="774"/>
        <v>0</v>
      </c>
      <c r="J5564" s="149" t="str" cm="1">
        <f t="array" ref="J5564">IF(ISERROR(INDEX('Non Compliance input'!$H$5:$H$156,MATCH(1,(A5564='Non Compliance input'!$A$5:$A$156)*(F5564&gt;='Non Compliance input'!$D$5:$D$156)*(E5564&lt;'Non Compliance input'!$E$5:$E$156)*('Non Compliance input'!$H$5:$H$156="Yes"),0))
),"","Yes")</f>
        <v/>
      </c>
      <c r="K5564" s="149">
        <f t="shared" si="775"/>
        <v>0</v>
      </c>
      <c r="L5564" s="162">
        <f t="shared" si="776"/>
        <v>0</v>
      </c>
      <c r="M5564" s="162" t="str" cm="1">
        <f t="array" ref="M5564">IF(ISERROR(INDEX('Non Compliance input'!$I$5:$I$156,MATCH(1,(A5564='Non Compliance input'!$A$5:$A$156)*(E5564&gt;='Non Compliance input'!$D$5:$D$156)*(F5564&lt;='Non Compliance input'!$E$5:$E$156)*('Non Compliance input'!$I$5:$I$156="Yes"),0))
),"","Yes")</f>
        <v/>
      </c>
      <c r="N5564" s="149" t="str">
        <f>IF(VLOOKUP($A5564,HourEndingOutage!$B$3:$F$746,5,0)="Outage","Outage","")</f>
        <v/>
      </c>
      <c r="O5564" s="18">
        <f t="shared" si="777"/>
        <v>0</v>
      </c>
      <c r="P5564" s="18" t="str">
        <f t="shared" si="778"/>
        <v/>
      </c>
      <c r="Q5564" s="18">
        <f t="shared" si="779"/>
        <v>0</v>
      </c>
      <c r="R5564" s="118"/>
    </row>
    <row r="5565" spans="1:18" x14ac:dyDescent="0.25">
      <c r="A5565" s="25">
        <f t="shared" si="780"/>
        <v>619</v>
      </c>
      <c r="B5565" s="23">
        <f t="shared" si="781"/>
        <v>44587</v>
      </c>
      <c r="C5565" s="24">
        <v>19</v>
      </c>
      <c r="D5565" s="54" t="str">
        <f t="shared" si="773"/>
        <v>ASET</v>
      </c>
      <c r="E5565" s="178"/>
      <c r="F5565" s="179"/>
      <c r="G5565" s="177"/>
      <c r="H5565" s="177"/>
      <c r="I5565" s="169">
        <f t="shared" si="774"/>
        <v>0</v>
      </c>
      <c r="J5565" s="149" t="str" cm="1">
        <f t="array" ref="J5565">IF(ISERROR(INDEX('Non Compliance input'!$H$5:$H$156,MATCH(1,(A5565='Non Compliance input'!$A$5:$A$156)*(F5565&gt;='Non Compliance input'!$D$5:$D$156)*(E5565&lt;'Non Compliance input'!$E$5:$E$156)*('Non Compliance input'!$H$5:$H$156="Yes"),0))
),"","Yes")</f>
        <v/>
      </c>
      <c r="K5565" s="149">
        <f t="shared" si="775"/>
        <v>0</v>
      </c>
      <c r="L5565" s="162">
        <f t="shared" si="776"/>
        <v>0</v>
      </c>
      <c r="M5565" s="162" t="str" cm="1">
        <f t="array" ref="M5565">IF(ISERROR(INDEX('Non Compliance input'!$I$5:$I$156,MATCH(1,(A5565='Non Compliance input'!$A$5:$A$156)*(E5565&gt;='Non Compliance input'!$D$5:$D$156)*(F5565&lt;='Non Compliance input'!$E$5:$E$156)*('Non Compliance input'!$I$5:$I$156="Yes"),0))
),"","Yes")</f>
        <v/>
      </c>
      <c r="N5565" s="149" t="str">
        <f>IF(VLOOKUP($A5565,HourEndingOutage!$B$3:$F$746,5,0)="Outage","Outage","")</f>
        <v/>
      </c>
      <c r="O5565" s="18">
        <f t="shared" si="777"/>
        <v>0</v>
      </c>
      <c r="P5565" s="18" t="str">
        <f t="shared" si="778"/>
        <v/>
      </c>
      <c r="Q5565" s="18">
        <f t="shared" si="779"/>
        <v>0</v>
      </c>
      <c r="R5565" s="118"/>
    </row>
    <row r="5566" spans="1:18" x14ac:dyDescent="0.25">
      <c r="A5566" s="25">
        <f t="shared" si="780"/>
        <v>619</v>
      </c>
      <c r="B5566" s="23">
        <f t="shared" si="781"/>
        <v>44587</v>
      </c>
      <c r="C5566" s="24">
        <v>19</v>
      </c>
      <c r="D5566" s="54" t="str">
        <f t="shared" si="773"/>
        <v>ASET</v>
      </c>
      <c r="E5566" s="178"/>
      <c r="F5566" s="179"/>
      <c r="G5566" s="177"/>
      <c r="H5566" s="177"/>
      <c r="I5566" s="169">
        <f t="shared" si="774"/>
        <v>0</v>
      </c>
      <c r="J5566" s="149" t="str" cm="1">
        <f t="array" ref="J5566">IF(ISERROR(INDEX('Non Compliance input'!$H$5:$H$156,MATCH(1,(A5566='Non Compliance input'!$A$5:$A$156)*(F5566&gt;='Non Compliance input'!$D$5:$D$156)*(E5566&lt;'Non Compliance input'!$E$5:$E$156)*('Non Compliance input'!$H$5:$H$156="Yes"),0))
),"","Yes")</f>
        <v/>
      </c>
      <c r="K5566" s="149">
        <f t="shared" si="775"/>
        <v>0</v>
      </c>
      <c r="L5566" s="162">
        <f t="shared" si="776"/>
        <v>0</v>
      </c>
      <c r="M5566" s="162" t="str" cm="1">
        <f t="array" ref="M5566">IF(ISERROR(INDEX('Non Compliance input'!$I$5:$I$156,MATCH(1,(A5566='Non Compliance input'!$A$5:$A$156)*(E5566&gt;='Non Compliance input'!$D$5:$D$156)*(F5566&lt;='Non Compliance input'!$E$5:$E$156)*('Non Compliance input'!$I$5:$I$156="Yes"),0))
),"","Yes")</f>
        <v/>
      </c>
      <c r="N5566" s="149" t="str">
        <f>IF(VLOOKUP($A5566,HourEndingOutage!$B$3:$F$746,5,0)="Outage","Outage","")</f>
        <v/>
      </c>
      <c r="O5566" s="18">
        <f t="shared" si="777"/>
        <v>0</v>
      </c>
      <c r="P5566" s="18" t="str">
        <f t="shared" si="778"/>
        <v/>
      </c>
      <c r="Q5566" s="18">
        <f t="shared" si="779"/>
        <v>0</v>
      </c>
      <c r="R5566" s="118"/>
    </row>
    <row r="5567" spans="1:18" x14ac:dyDescent="0.25">
      <c r="A5567" s="25">
        <f t="shared" si="780"/>
        <v>619</v>
      </c>
      <c r="B5567" s="23">
        <f t="shared" si="781"/>
        <v>44587</v>
      </c>
      <c r="C5567" s="24">
        <v>19</v>
      </c>
      <c r="D5567" s="54" t="str">
        <f t="shared" si="773"/>
        <v>ASET</v>
      </c>
      <c r="E5567" s="178"/>
      <c r="F5567" s="179"/>
      <c r="G5567" s="177"/>
      <c r="H5567" s="177"/>
      <c r="I5567" s="169">
        <f t="shared" si="774"/>
        <v>0</v>
      </c>
      <c r="J5567" s="149" t="str" cm="1">
        <f t="array" ref="J5567">IF(ISERROR(INDEX('Non Compliance input'!$H$5:$H$156,MATCH(1,(A5567='Non Compliance input'!$A$5:$A$156)*(F5567&gt;='Non Compliance input'!$D$5:$D$156)*(E5567&lt;'Non Compliance input'!$E$5:$E$156)*('Non Compliance input'!$H$5:$H$156="Yes"),0))
),"","Yes")</f>
        <v/>
      </c>
      <c r="K5567" s="149">
        <f t="shared" si="775"/>
        <v>0</v>
      </c>
      <c r="L5567" s="162">
        <f t="shared" si="776"/>
        <v>0</v>
      </c>
      <c r="M5567" s="162" t="str" cm="1">
        <f t="array" ref="M5567">IF(ISERROR(INDEX('Non Compliance input'!$I$5:$I$156,MATCH(1,(A5567='Non Compliance input'!$A$5:$A$156)*(E5567&gt;='Non Compliance input'!$D$5:$D$156)*(F5567&lt;='Non Compliance input'!$E$5:$E$156)*('Non Compliance input'!$I$5:$I$156="Yes"),0))
),"","Yes")</f>
        <v/>
      </c>
      <c r="N5567" s="149" t="str">
        <f>IF(VLOOKUP($A5567,HourEndingOutage!$B$3:$F$746,5,0)="Outage","Outage","")</f>
        <v/>
      </c>
      <c r="O5567" s="18">
        <f t="shared" si="777"/>
        <v>0</v>
      </c>
      <c r="P5567" s="18" t="str">
        <f t="shared" si="778"/>
        <v/>
      </c>
      <c r="Q5567" s="18">
        <f t="shared" si="779"/>
        <v>0</v>
      </c>
      <c r="R5567" s="118"/>
    </row>
    <row r="5568" spans="1:18" x14ac:dyDescent="0.25">
      <c r="A5568" s="25">
        <f t="shared" si="780"/>
        <v>619</v>
      </c>
      <c r="B5568" s="23">
        <f t="shared" si="781"/>
        <v>44587</v>
      </c>
      <c r="C5568" s="24">
        <v>19</v>
      </c>
      <c r="D5568" s="54" t="str">
        <f t="shared" si="773"/>
        <v>ASET</v>
      </c>
      <c r="E5568" s="178"/>
      <c r="F5568" s="179"/>
      <c r="G5568" s="177"/>
      <c r="H5568" s="177"/>
      <c r="I5568" s="169">
        <f t="shared" si="774"/>
        <v>0</v>
      </c>
      <c r="J5568" s="149" t="str" cm="1">
        <f t="array" ref="J5568">IF(ISERROR(INDEX('Non Compliance input'!$H$5:$H$156,MATCH(1,(A5568='Non Compliance input'!$A$5:$A$156)*(F5568&gt;='Non Compliance input'!$D$5:$D$156)*(E5568&lt;'Non Compliance input'!$E$5:$E$156)*('Non Compliance input'!$H$5:$H$156="Yes"),0))
),"","Yes")</f>
        <v/>
      </c>
      <c r="K5568" s="149">
        <f t="shared" si="775"/>
        <v>0</v>
      </c>
      <c r="L5568" s="162">
        <f t="shared" si="776"/>
        <v>0</v>
      </c>
      <c r="M5568" s="162" t="str" cm="1">
        <f t="array" ref="M5568">IF(ISERROR(INDEX('Non Compliance input'!$I$5:$I$156,MATCH(1,(A5568='Non Compliance input'!$A$5:$A$156)*(E5568&gt;='Non Compliance input'!$D$5:$D$156)*(F5568&lt;='Non Compliance input'!$E$5:$E$156)*('Non Compliance input'!$I$5:$I$156="Yes"),0))
),"","Yes")</f>
        <v/>
      </c>
      <c r="N5568" s="149" t="str">
        <f>IF(VLOOKUP($A5568,HourEndingOutage!$B$3:$F$746,5,0)="Outage","Outage","")</f>
        <v/>
      </c>
      <c r="O5568" s="18">
        <f t="shared" si="777"/>
        <v>0</v>
      </c>
      <c r="P5568" s="18" t="str">
        <f t="shared" si="778"/>
        <v/>
      </c>
      <c r="Q5568" s="18">
        <f t="shared" si="779"/>
        <v>0</v>
      </c>
      <c r="R5568" s="118"/>
    </row>
    <row r="5569" spans="1:18" x14ac:dyDescent="0.25">
      <c r="A5569" s="25">
        <f t="shared" si="780"/>
        <v>619</v>
      </c>
      <c r="B5569" s="23">
        <f t="shared" si="781"/>
        <v>44587</v>
      </c>
      <c r="C5569" s="24">
        <v>19</v>
      </c>
      <c r="D5569" s="54" t="str">
        <f t="shared" si="773"/>
        <v>ASET</v>
      </c>
      <c r="E5569" s="178"/>
      <c r="F5569" s="179"/>
      <c r="G5569" s="177"/>
      <c r="H5569" s="177"/>
      <c r="I5569" s="169">
        <f t="shared" si="774"/>
        <v>0</v>
      </c>
      <c r="J5569" s="149" t="str" cm="1">
        <f t="array" ref="J5569">IF(ISERROR(INDEX('Non Compliance input'!$H$5:$H$156,MATCH(1,(A5569='Non Compliance input'!$A$5:$A$156)*(F5569&gt;='Non Compliance input'!$D$5:$D$156)*(E5569&lt;'Non Compliance input'!$E$5:$E$156)*('Non Compliance input'!$H$5:$H$156="Yes"),0))
),"","Yes")</f>
        <v/>
      </c>
      <c r="K5569" s="149">
        <f t="shared" si="775"/>
        <v>0</v>
      </c>
      <c r="L5569" s="162">
        <f t="shared" si="776"/>
        <v>0</v>
      </c>
      <c r="M5569" s="162" t="str" cm="1">
        <f t="array" ref="M5569">IF(ISERROR(INDEX('Non Compliance input'!$I$5:$I$156,MATCH(1,(A5569='Non Compliance input'!$A$5:$A$156)*(E5569&gt;='Non Compliance input'!$D$5:$D$156)*(F5569&lt;='Non Compliance input'!$E$5:$E$156)*('Non Compliance input'!$I$5:$I$156="Yes"),0))
),"","Yes")</f>
        <v/>
      </c>
      <c r="N5569" s="149" t="str">
        <f>IF(VLOOKUP($A5569,HourEndingOutage!$B$3:$F$746,5,0)="Outage","Outage","")</f>
        <v/>
      </c>
      <c r="O5569" s="18">
        <f t="shared" si="777"/>
        <v>0</v>
      </c>
      <c r="P5569" s="18" t="str">
        <f t="shared" si="778"/>
        <v/>
      </c>
      <c r="Q5569" s="18">
        <f t="shared" si="779"/>
        <v>0</v>
      </c>
      <c r="R5569" s="118"/>
    </row>
    <row r="5570" spans="1:18" x14ac:dyDescent="0.25">
      <c r="A5570" s="25">
        <f t="shared" si="780"/>
        <v>619</v>
      </c>
      <c r="B5570" s="23">
        <f t="shared" si="781"/>
        <v>44587</v>
      </c>
      <c r="C5570" s="24">
        <v>19</v>
      </c>
      <c r="D5570" s="54" t="str">
        <f t="shared" ref="D5570:D5633" si="782">Unit</f>
        <v>ASET</v>
      </c>
      <c r="E5570" s="178"/>
      <c r="F5570" s="179"/>
      <c r="G5570" s="177"/>
      <c r="H5570" s="177"/>
      <c r="I5570" s="169">
        <f t="shared" si="774"/>
        <v>0</v>
      </c>
      <c r="J5570" s="149" t="str" cm="1">
        <f t="array" ref="J5570">IF(ISERROR(INDEX('Non Compliance input'!$H$5:$H$156,MATCH(1,(A5570='Non Compliance input'!$A$5:$A$156)*(F5570&gt;='Non Compliance input'!$D$5:$D$156)*(E5570&lt;'Non Compliance input'!$E$5:$E$156)*('Non Compliance input'!$H$5:$H$156="Yes"),0))
),"","Yes")</f>
        <v/>
      </c>
      <c r="K5570" s="149">
        <f t="shared" si="775"/>
        <v>0</v>
      </c>
      <c r="L5570" s="162">
        <f t="shared" si="776"/>
        <v>0</v>
      </c>
      <c r="M5570" s="162" t="str" cm="1">
        <f t="array" ref="M5570">IF(ISERROR(INDEX('Non Compliance input'!$I$5:$I$156,MATCH(1,(A5570='Non Compliance input'!$A$5:$A$156)*(E5570&gt;='Non Compliance input'!$D$5:$D$156)*(F5570&lt;='Non Compliance input'!$E$5:$E$156)*('Non Compliance input'!$I$5:$I$156="Yes"),0))
),"","Yes")</f>
        <v/>
      </c>
      <c r="N5570" s="149" t="str">
        <f>IF(VLOOKUP($A5570,HourEndingOutage!$B$3:$F$746,5,0)="Outage","Outage","")</f>
        <v/>
      </c>
      <c r="O5570" s="18">
        <f t="shared" si="777"/>
        <v>0</v>
      </c>
      <c r="P5570" s="18" t="str">
        <f t="shared" si="778"/>
        <v/>
      </c>
      <c r="Q5570" s="18">
        <f t="shared" si="779"/>
        <v>0</v>
      </c>
      <c r="R5570" s="118"/>
    </row>
    <row r="5571" spans="1:18" x14ac:dyDescent="0.25">
      <c r="A5571" s="25">
        <f t="shared" si="780"/>
        <v>619</v>
      </c>
      <c r="B5571" s="23">
        <f t="shared" si="781"/>
        <v>44587</v>
      </c>
      <c r="C5571" s="24">
        <v>19</v>
      </c>
      <c r="D5571" s="54" t="str">
        <f t="shared" si="782"/>
        <v>ASET</v>
      </c>
      <c r="E5571" s="178"/>
      <c r="F5571" s="179"/>
      <c r="G5571" s="177"/>
      <c r="H5571" s="177"/>
      <c r="I5571" s="169">
        <f t="shared" ref="I5571:I5634" si="783">IF(AND(LEN(E5571)&gt;2,LEN(F5571)&gt;2)=TRUE,(ROUND((F5571-E5571)*1440,0)),0)</f>
        <v>0</v>
      </c>
      <c r="J5571" s="149" t="str" cm="1">
        <f t="array" ref="J5571">IF(ISERROR(INDEX('Non Compliance input'!$H$5:$H$156,MATCH(1,(A5571='Non Compliance input'!$A$5:$A$156)*(F5571&gt;='Non Compliance input'!$D$5:$D$156)*(E5571&lt;'Non Compliance input'!$E$5:$E$156)*('Non Compliance input'!$H$5:$H$156="Yes"),0))
),"","Yes")</f>
        <v/>
      </c>
      <c r="K5571" s="149">
        <f t="shared" ref="K5571:K5634" si="784">IF(J5571="Yes",0,MIN(H5571,G5571,IF(H5571="",0,Contract_Volume)))</f>
        <v>0</v>
      </c>
      <c r="L5571" s="162">
        <f t="shared" ref="L5571:L5634" si="785">IF(J5571="Yes",0,(MIN(H5571,G5571)*(I5571/60)))</f>
        <v>0</v>
      </c>
      <c r="M5571" s="162" t="str" cm="1">
        <f t="array" ref="M5571">IF(ISERROR(INDEX('Non Compliance input'!$I$5:$I$156,MATCH(1,(A5571='Non Compliance input'!$A$5:$A$156)*(E5571&gt;='Non Compliance input'!$D$5:$D$156)*(F5571&lt;='Non Compliance input'!$E$5:$E$156)*('Non Compliance input'!$I$5:$I$156="Yes"),0))
),"","Yes")</f>
        <v/>
      </c>
      <c r="N5571" s="149" t="str">
        <f>IF(VLOOKUP($A5571,HourEndingOutage!$B$3:$F$746,5,0)="Outage","Outage","")</f>
        <v/>
      </c>
      <c r="O5571" s="18">
        <f t="shared" ref="O5571:O5634" si="786">IF(OR(M5571="Yes",N5571="Outage"),0,(K5571*(I5571/60))*Arming)</f>
        <v>0</v>
      </c>
      <c r="P5571" s="18" t="str">
        <f t="shared" ref="P5571:P5634" si="787">IF(ISERROR(VLOOKUP($A5571,FTShour,1,0)),"","Yes")</f>
        <v/>
      </c>
      <c r="Q5571" s="18">
        <f t="shared" si="779"/>
        <v>0</v>
      </c>
      <c r="R5571" s="118"/>
    </row>
    <row r="5572" spans="1:18" x14ac:dyDescent="0.25">
      <c r="A5572" s="25">
        <f t="shared" si="780"/>
        <v>619</v>
      </c>
      <c r="B5572" s="23">
        <f t="shared" si="781"/>
        <v>44587</v>
      </c>
      <c r="C5572" s="24">
        <v>19</v>
      </c>
      <c r="D5572" s="54" t="str">
        <f t="shared" si="782"/>
        <v>ASET</v>
      </c>
      <c r="E5572" s="178"/>
      <c r="F5572" s="179"/>
      <c r="G5572" s="177"/>
      <c r="H5572" s="177"/>
      <c r="I5572" s="169">
        <f t="shared" si="783"/>
        <v>0</v>
      </c>
      <c r="J5572" s="149" t="str" cm="1">
        <f t="array" ref="J5572">IF(ISERROR(INDEX('Non Compliance input'!$H$5:$H$156,MATCH(1,(A5572='Non Compliance input'!$A$5:$A$156)*(F5572&gt;='Non Compliance input'!$D$5:$D$156)*(E5572&lt;'Non Compliance input'!$E$5:$E$156)*('Non Compliance input'!$H$5:$H$156="Yes"),0))
),"","Yes")</f>
        <v/>
      </c>
      <c r="K5572" s="149">
        <f t="shared" si="784"/>
        <v>0</v>
      </c>
      <c r="L5572" s="162">
        <f t="shared" si="785"/>
        <v>0</v>
      </c>
      <c r="M5572" s="162" t="str" cm="1">
        <f t="array" ref="M5572">IF(ISERROR(INDEX('Non Compliance input'!$I$5:$I$156,MATCH(1,(A5572='Non Compliance input'!$A$5:$A$156)*(E5572&gt;='Non Compliance input'!$D$5:$D$156)*(F5572&lt;='Non Compliance input'!$E$5:$E$156)*('Non Compliance input'!$I$5:$I$156="Yes"),0))
),"","Yes")</f>
        <v/>
      </c>
      <c r="N5572" s="149" t="str">
        <f>IF(VLOOKUP($A5572,HourEndingOutage!$B$3:$F$746,5,0)="Outage","Outage","")</f>
        <v/>
      </c>
      <c r="O5572" s="18">
        <f t="shared" si="786"/>
        <v>0</v>
      </c>
      <c r="P5572" s="18" t="str">
        <f t="shared" si="787"/>
        <v/>
      </c>
      <c r="Q5572" s="18">
        <f t="shared" ref="Q5572:Q5635" si="788">IF(P5572="Yes",-O5572,0)</f>
        <v>0</v>
      </c>
      <c r="R5572" s="118"/>
    </row>
    <row r="5573" spans="1:18" x14ac:dyDescent="0.25">
      <c r="A5573" s="25">
        <f t="shared" si="780"/>
        <v>619</v>
      </c>
      <c r="B5573" s="23">
        <f t="shared" si="781"/>
        <v>44587</v>
      </c>
      <c r="C5573" s="24">
        <v>19</v>
      </c>
      <c r="D5573" s="54" t="str">
        <f t="shared" si="782"/>
        <v>ASET</v>
      </c>
      <c r="E5573" s="178"/>
      <c r="F5573" s="179"/>
      <c r="G5573" s="177"/>
      <c r="H5573" s="177"/>
      <c r="I5573" s="169">
        <f t="shared" si="783"/>
        <v>0</v>
      </c>
      <c r="J5573" s="149" t="str" cm="1">
        <f t="array" ref="J5573">IF(ISERROR(INDEX('Non Compliance input'!$H$5:$H$156,MATCH(1,(A5573='Non Compliance input'!$A$5:$A$156)*(F5573&gt;='Non Compliance input'!$D$5:$D$156)*(E5573&lt;'Non Compliance input'!$E$5:$E$156)*('Non Compliance input'!$H$5:$H$156="Yes"),0))
),"","Yes")</f>
        <v/>
      </c>
      <c r="K5573" s="149">
        <f t="shared" si="784"/>
        <v>0</v>
      </c>
      <c r="L5573" s="162">
        <f t="shared" si="785"/>
        <v>0</v>
      </c>
      <c r="M5573" s="162" t="str" cm="1">
        <f t="array" ref="M5573">IF(ISERROR(INDEX('Non Compliance input'!$I$5:$I$156,MATCH(1,(A5573='Non Compliance input'!$A$5:$A$156)*(E5573&gt;='Non Compliance input'!$D$5:$D$156)*(F5573&lt;='Non Compliance input'!$E$5:$E$156)*('Non Compliance input'!$I$5:$I$156="Yes"),0))
),"","Yes")</f>
        <v/>
      </c>
      <c r="N5573" s="149" t="str">
        <f>IF(VLOOKUP($A5573,HourEndingOutage!$B$3:$F$746,5,0)="Outage","Outage","")</f>
        <v/>
      </c>
      <c r="O5573" s="18">
        <f t="shared" si="786"/>
        <v>0</v>
      </c>
      <c r="P5573" s="18" t="str">
        <f t="shared" si="787"/>
        <v/>
      </c>
      <c r="Q5573" s="18">
        <f t="shared" si="788"/>
        <v>0</v>
      </c>
      <c r="R5573" s="118"/>
    </row>
    <row r="5574" spans="1:18" x14ac:dyDescent="0.25">
      <c r="A5574" s="25">
        <f t="shared" si="780"/>
        <v>620</v>
      </c>
      <c r="B5574" s="23">
        <f t="shared" si="781"/>
        <v>44587</v>
      </c>
      <c r="C5574" s="24">
        <v>20</v>
      </c>
      <c r="D5574" s="54" t="str">
        <f t="shared" si="782"/>
        <v>ASET</v>
      </c>
      <c r="E5574" s="178"/>
      <c r="F5574" s="179"/>
      <c r="G5574" s="177"/>
      <c r="H5574" s="177"/>
      <c r="I5574" s="169">
        <f t="shared" si="783"/>
        <v>0</v>
      </c>
      <c r="J5574" s="149" t="str" cm="1">
        <f t="array" ref="J5574">IF(ISERROR(INDEX('Non Compliance input'!$H$5:$H$156,MATCH(1,(A5574='Non Compliance input'!$A$5:$A$156)*(F5574&gt;='Non Compliance input'!$D$5:$D$156)*(E5574&lt;'Non Compliance input'!$E$5:$E$156)*('Non Compliance input'!$H$5:$H$156="Yes"),0))
),"","Yes")</f>
        <v/>
      </c>
      <c r="K5574" s="149">
        <f t="shared" si="784"/>
        <v>0</v>
      </c>
      <c r="L5574" s="162">
        <f t="shared" si="785"/>
        <v>0</v>
      </c>
      <c r="M5574" s="162" t="str" cm="1">
        <f t="array" ref="M5574">IF(ISERROR(INDEX('Non Compliance input'!$I$5:$I$156,MATCH(1,(A5574='Non Compliance input'!$A$5:$A$156)*(E5574&gt;='Non Compliance input'!$D$5:$D$156)*(F5574&lt;='Non Compliance input'!$E$5:$E$156)*('Non Compliance input'!$I$5:$I$156="Yes"),0))
),"","Yes")</f>
        <v/>
      </c>
      <c r="N5574" s="149" t="str">
        <f>IF(VLOOKUP($A5574,HourEndingOutage!$B$3:$F$746,5,0)="Outage","Outage","")</f>
        <v/>
      </c>
      <c r="O5574" s="18">
        <f t="shared" si="786"/>
        <v>0</v>
      </c>
      <c r="P5574" s="18" t="str">
        <f t="shared" si="787"/>
        <v/>
      </c>
      <c r="Q5574" s="18">
        <f t="shared" si="788"/>
        <v>0</v>
      </c>
      <c r="R5574" s="118"/>
    </row>
    <row r="5575" spans="1:18" x14ac:dyDescent="0.25">
      <c r="A5575" s="25">
        <f t="shared" si="780"/>
        <v>620</v>
      </c>
      <c r="B5575" s="23">
        <f t="shared" si="781"/>
        <v>44587</v>
      </c>
      <c r="C5575" s="24">
        <v>20</v>
      </c>
      <c r="D5575" s="54" t="str">
        <f t="shared" si="782"/>
        <v>ASET</v>
      </c>
      <c r="E5575" s="178"/>
      <c r="F5575" s="179"/>
      <c r="G5575" s="177"/>
      <c r="H5575" s="177"/>
      <c r="I5575" s="169">
        <f t="shared" si="783"/>
        <v>0</v>
      </c>
      <c r="J5575" s="149" t="str" cm="1">
        <f t="array" ref="J5575">IF(ISERROR(INDEX('Non Compliance input'!$H$5:$H$156,MATCH(1,(A5575='Non Compliance input'!$A$5:$A$156)*(F5575&gt;='Non Compliance input'!$D$5:$D$156)*(E5575&lt;'Non Compliance input'!$E$5:$E$156)*('Non Compliance input'!$H$5:$H$156="Yes"),0))
),"","Yes")</f>
        <v/>
      </c>
      <c r="K5575" s="149">
        <f t="shared" si="784"/>
        <v>0</v>
      </c>
      <c r="L5575" s="162">
        <f t="shared" si="785"/>
        <v>0</v>
      </c>
      <c r="M5575" s="162" t="str" cm="1">
        <f t="array" ref="M5575">IF(ISERROR(INDEX('Non Compliance input'!$I$5:$I$156,MATCH(1,(A5575='Non Compliance input'!$A$5:$A$156)*(E5575&gt;='Non Compliance input'!$D$5:$D$156)*(F5575&lt;='Non Compliance input'!$E$5:$E$156)*('Non Compliance input'!$I$5:$I$156="Yes"),0))
),"","Yes")</f>
        <v/>
      </c>
      <c r="N5575" s="149" t="str">
        <f>IF(VLOOKUP($A5575,HourEndingOutage!$B$3:$F$746,5,0)="Outage","Outage","")</f>
        <v/>
      </c>
      <c r="O5575" s="18">
        <f t="shared" si="786"/>
        <v>0</v>
      </c>
      <c r="P5575" s="18" t="str">
        <f t="shared" si="787"/>
        <v/>
      </c>
      <c r="Q5575" s="18">
        <f t="shared" si="788"/>
        <v>0</v>
      </c>
      <c r="R5575" s="118"/>
    </row>
    <row r="5576" spans="1:18" x14ac:dyDescent="0.25">
      <c r="A5576" s="25">
        <f t="shared" si="780"/>
        <v>620</v>
      </c>
      <c r="B5576" s="23">
        <f t="shared" si="781"/>
        <v>44587</v>
      </c>
      <c r="C5576" s="24">
        <v>20</v>
      </c>
      <c r="D5576" s="54" t="str">
        <f t="shared" si="782"/>
        <v>ASET</v>
      </c>
      <c r="E5576" s="178"/>
      <c r="F5576" s="179"/>
      <c r="G5576" s="177"/>
      <c r="H5576" s="177"/>
      <c r="I5576" s="169">
        <f t="shared" si="783"/>
        <v>0</v>
      </c>
      <c r="J5576" s="149" t="str" cm="1">
        <f t="array" ref="J5576">IF(ISERROR(INDEX('Non Compliance input'!$H$5:$H$156,MATCH(1,(A5576='Non Compliance input'!$A$5:$A$156)*(F5576&gt;='Non Compliance input'!$D$5:$D$156)*(E5576&lt;'Non Compliance input'!$E$5:$E$156)*('Non Compliance input'!$H$5:$H$156="Yes"),0))
),"","Yes")</f>
        <v/>
      </c>
      <c r="K5576" s="149">
        <f t="shared" si="784"/>
        <v>0</v>
      </c>
      <c r="L5576" s="162">
        <f t="shared" si="785"/>
        <v>0</v>
      </c>
      <c r="M5576" s="162" t="str" cm="1">
        <f t="array" ref="M5576">IF(ISERROR(INDEX('Non Compliance input'!$I$5:$I$156,MATCH(1,(A5576='Non Compliance input'!$A$5:$A$156)*(E5576&gt;='Non Compliance input'!$D$5:$D$156)*(F5576&lt;='Non Compliance input'!$E$5:$E$156)*('Non Compliance input'!$I$5:$I$156="Yes"),0))
),"","Yes")</f>
        <v/>
      </c>
      <c r="N5576" s="149" t="str">
        <f>IF(VLOOKUP($A5576,HourEndingOutage!$B$3:$F$746,5,0)="Outage","Outage","")</f>
        <v/>
      </c>
      <c r="O5576" s="18">
        <f t="shared" si="786"/>
        <v>0</v>
      </c>
      <c r="P5576" s="18" t="str">
        <f t="shared" si="787"/>
        <v/>
      </c>
      <c r="Q5576" s="18">
        <f t="shared" si="788"/>
        <v>0</v>
      </c>
      <c r="R5576" s="118"/>
    </row>
    <row r="5577" spans="1:18" x14ac:dyDescent="0.25">
      <c r="A5577" s="25">
        <f t="shared" si="780"/>
        <v>620</v>
      </c>
      <c r="B5577" s="23">
        <f t="shared" si="781"/>
        <v>44587</v>
      </c>
      <c r="C5577" s="24">
        <v>20</v>
      </c>
      <c r="D5577" s="54" t="str">
        <f t="shared" si="782"/>
        <v>ASET</v>
      </c>
      <c r="E5577" s="178"/>
      <c r="F5577" s="179"/>
      <c r="G5577" s="177"/>
      <c r="H5577" s="177"/>
      <c r="I5577" s="169">
        <f t="shared" si="783"/>
        <v>0</v>
      </c>
      <c r="J5577" s="149" t="str" cm="1">
        <f t="array" ref="J5577">IF(ISERROR(INDEX('Non Compliance input'!$H$5:$H$156,MATCH(1,(A5577='Non Compliance input'!$A$5:$A$156)*(F5577&gt;='Non Compliance input'!$D$5:$D$156)*(E5577&lt;'Non Compliance input'!$E$5:$E$156)*('Non Compliance input'!$H$5:$H$156="Yes"),0))
),"","Yes")</f>
        <v/>
      </c>
      <c r="K5577" s="149">
        <f t="shared" si="784"/>
        <v>0</v>
      </c>
      <c r="L5577" s="162">
        <f t="shared" si="785"/>
        <v>0</v>
      </c>
      <c r="M5577" s="162" t="str" cm="1">
        <f t="array" ref="M5577">IF(ISERROR(INDEX('Non Compliance input'!$I$5:$I$156,MATCH(1,(A5577='Non Compliance input'!$A$5:$A$156)*(E5577&gt;='Non Compliance input'!$D$5:$D$156)*(F5577&lt;='Non Compliance input'!$E$5:$E$156)*('Non Compliance input'!$I$5:$I$156="Yes"),0))
),"","Yes")</f>
        <v/>
      </c>
      <c r="N5577" s="149" t="str">
        <f>IF(VLOOKUP($A5577,HourEndingOutage!$B$3:$F$746,5,0)="Outage","Outage","")</f>
        <v/>
      </c>
      <c r="O5577" s="18">
        <f t="shared" si="786"/>
        <v>0</v>
      </c>
      <c r="P5577" s="18" t="str">
        <f t="shared" si="787"/>
        <v/>
      </c>
      <c r="Q5577" s="18">
        <f t="shared" si="788"/>
        <v>0</v>
      </c>
      <c r="R5577" s="118"/>
    </row>
    <row r="5578" spans="1:18" x14ac:dyDescent="0.25">
      <c r="A5578" s="25">
        <f t="shared" si="780"/>
        <v>620</v>
      </c>
      <c r="B5578" s="23">
        <f t="shared" si="781"/>
        <v>44587</v>
      </c>
      <c r="C5578" s="24">
        <v>20</v>
      </c>
      <c r="D5578" s="54" t="str">
        <f t="shared" si="782"/>
        <v>ASET</v>
      </c>
      <c r="E5578" s="178"/>
      <c r="F5578" s="179"/>
      <c r="G5578" s="177"/>
      <c r="H5578" s="177"/>
      <c r="I5578" s="169">
        <f t="shared" si="783"/>
        <v>0</v>
      </c>
      <c r="J5578" s="149" t="str" cm="1">
        <f t="array" ref="J5578">IF(ISERROR(INDEX('Non Compliance input'!$H$5:$H$156,MATCH(1,(A5578='Non Compliance input'!$A$5:$A$156)*(F5578&gt;='Non Compliance input'!$D$5:$D$156)*(E5578&lt;'Non Compliance input'!$E$5:$E$156)*('Non Compliance input'!$H$5:$H$156="Yes"),0))
),"","Yes")</f>
        <v/>
      </c>
      <c r="K5578" s="149">
        <f t="shared" si="784"/>
        <v>0</v>
      </c>
      <c r="L5578" s="162">
        <f t="shared" si="785"/>
        <v>0</v>
      </c>
      <c r="M5578" s="162" t="str" cm="1">
        <f t="array" ref="M5578">IF(ISERROR(INDEX('Non Compliance input'!$I$5:$I$156,MATCH(1,(A5578='Non Compliance input'!$A$5:$A$156)*(E5578&gt;='Non Compliance input'!$D$5:$D$156)*(F5578&lt;='Non Compliance input'!$E$5:$E$156)*('Non Compliance input'!$I$5:$I$156="Yes"),0))
),"","Yes")</f>
        <v/>
      </c>
      <c r="N5578" s="149" t="str">
        <f>IF(VLOOKUP($A5578,HourEndingOutage!$B$3:$F$746,5,0)="Outage","Outage","")</f>
        <v/>
      </c>
      <c r="O5578" s="18">
        <f t="shared" si="786"/>
        <v>0</v>
      </c>
      <c r="P5578" s="18" t="str">
        <f t="shared" si="787"/>
        <v/>
      </c>
      <c r="Q5578" s="18">
        <f t="shared" si="788"/>
        <v>0</v>
      </c>
      <c r="R5578" s="118"/>
    </row>
    <row r="5579" spans="1:18" x14ac:dyDescent="0.25">
      <c r="A5579" s="25">
        <f t="shared" si="780"/>
        <v>620</v>
      </c>
      <c r="B5579" s="23">
        <f t="shared" si="781"/>
        <v>44587</v>
      </c>
      <c r="C5579" s="24">
        <v>20</v>
      </c>
      <c r="D5579" s="54" t="str">
        <f t="shared" si="782"/>
        <v>ASET</v>
      </c>
      <c r="E5579" s="178"/>
      <c r="F5579" s="179"/>
      <c r="G5579" s="177"/>
      <c r="H5579" s="177"/>
      <c r="I5579" s="169">
        <f t="shared" si="783"/>
        <v>0</v>
      </c>
      <c r="J5579" s="149" t="str" cm="1">
        <f t="array" ref="J5579">IF(ISERROR(INDEX('Non Compliance input'!$H$5:$H$156,MATCH(1,(A5579='Non Compliance input'!$A$5:$A$156)*(F5579&gt;='Non Compliance input'!$D$5:$D$156)*(E5579&lt;'Non Compliance input'!$E$5:$E$156)*('Non Compliance input'!$H$5:$H$156="Yes"),0))
),"","Yes")</f>
        <v/>
      </c>
      <c r="K5579" s="149">
        <f t="shared" si="784"/>
        <v>0</v>
      </c>
      <c r="L5579" s="162">
        <f t="shared" si="785"/>
        <v>0</v>
      </c>
      <c r="M5579" s="162" t="str" cm="1">
        <f t="array" ref="M5579">IF(ISERROR(INDEX('Non Compliance input'!$I$5:$I$156,MATCH(1,(A5579='Non Compliance input'!$A$5:$A$156)*(E5579&gt;='Non Compliance input'!$D$5:$D$156)*(F5579&lt;='Non Compliance input'!$E$5:$E$156)*('Non Compliance input'!$I$5:$I$156="Yes"),0))
),"","Yes")</f>
        <v/>
      </c>
      <c r="N5579" s="149" t="str">
        <f>IF(VLOOKUP($A5579,HourEndingOutage!$B$3:$F$746,5,0)="Outage","Outage","")</f>
        <v/>
      </c>
      <c r="O5579" s="18">
        <f t="shared" si="786"/>
        <v>0</v>
      </c>
      <c r="P5579" s="18" t="str">
        <f t="shared" si="787"/>
        <v/>
      </c>
      <c r="Q5579" s="18">
        <f t="shared" si="788"/>
        <v>0</v>
      </c>
      <c r="R5579" s="118"/>
    </row>
    <row r="5580" spans="1:18" x14ac:dyDescent="0.25">
      <c r="A5580" s="25">
        <f t="shared" si="780"/>
        <v>620</v>
      </c>
      <c r="B5580" s="23">
        <f t="shared" si="781"/>
        <v>44587</v>
      </c>
      <c r="C5580" s="24">
        <v>20</v>
      </c>
      <c r="D5580" s="54" t="str">
        <f t="shared" si="782"/>
        <v>ASET</v>
      </c>
      <c r="E5580" s="178"/>
      <c r="F5580" s="179"/>
      <c r="G5580" s="177"/>
      <c r="H5580" s="177"/>
      <c r="I5580" s="169">
        <f t="shared" si="783"/>
        <v>0</v>
      </c>
      <c r="J5580" s="149" t="str" cm="1">
        <f t="array" ref="J5580">IF(ISERROR(INDEX('Non Compliance input'!$H$5:$H$156,MATCH(1,(A5580='Non Compliance input'!$A$5:$A$156)*(F5580&gt;='Non Compliance input'!$D$5:$D$156)*(E5580&lt;'Non Compliance input'!$E$5:$E$156)*('Non Compliance input'!$H$5:$H$156="Yes"),0))
),"","Yes")</f>
        <v/>
      </c>
      <c r="K5580" s="149">
        <f t="shared" si="784"/>
        <v>0</v>
      </c>
      <c r="L5580" s="162">
        <f t="shared" si="785"/>
        <v>0</v>
      </c>
      <c r="M5580" s="162" t="str" cm="1">
        <f t="array" ref="M5580">IF(ISERROR(INDEX('Non Compliance input'!$I$5:$I$156,MATCH(1,(A5580='Non Compliance input'!$A$5:$A$156)*(E5580&gt;='Non Compliance input'!$D$5:$D$156)*(F5580&lt;='Non Compliance input'!$E$5:$E$156)*('Non Compliance input'!$I$5:$I$156="Yes"),0))
),"","Yes")</f>
        <v/>
      </c>
      <c r="N5580" s="149" t="str">
        <f>IF(VLOOKUP($A5580,HourEndingOutage!$B$3:$F$746,5,0)="Outage","Outage","")</f>
        <v/>
      </c>
      <c r="O5580" s="18">
        <f t="shared" si="786"/>
        <v>0</v>
      </c>
      <c r="P5580" s="18" t="str">
        <f t="shared" si="787"/>
        <v/>
      </c>
      <c r="Q5580" s="18">
        <f t="shared" si="788"/>
        <v>0</v>
      </c>
      <c r="R5580" s="118"/>
    </row>
    <row r="5581" spans="1:18" x14ac:dyDescent="0.25">
      <c r="A5581" s="25">
        <f t="shared" si="780"/>
        <v>620</v>
      </c>
      <c r="B5581" s="23">
        <f t="shared" si="781"/>
        <v>44587</v>
      </c>
      <c r="C5581" s="24">
        <v>20</v>
      </c>
      <c r="D5581" s="54" t="str">
        <f t="shared" si="782"/>
        <v>ASET</v>
      </c>
      <c r="E5581" s="178"/>
      <c r="F5581" s="179"/>
      <c r="G5581" s="177"/>
      <c r="H5581" s="177"/>
      <c r="I5581" s="169">
        <f t="shared" si="783"/>
        <v>0</v>
      </c>
      <c r="J5581" s="149" t="str" cm="1">
        <f t="array" ref="J5581">IF(ISERROR(INDEX('Non Compliance input'!$H$5:$H$156,MATCH(1,(A5581='Non Compliance input'!$A$5:$A$156)*(F5581&gt;='Non Compliance input'!$D$5:$D$156)*(E5581&lt;'Non Compliance input'!$E$5:$E$156)*('Non Compliance input'!$H$5:$H$156="Yes"),0))
),"","Yes")</f>
        <v/>
      </c>
      <c r="K5581" s="149">
        <f t="shared" si="784"/>
        <v>0</v>
      </c>
      <c r="L5581" s="162">
        <f t="shared" si="785"/>
        <v>0</v>
      </c>
      <c r="M5581" s="162" t="str" cm="1">
        <f t="array" ref="M5581">IF(ISERROR(INDEX('Non Compliance input'!$I$5:$I$156,MATCH(1,(A5581='Non Compliance input'!$A$5:$A$156)*(E5581&gt;='Non Compliance input'!$D$5:$D$156)*(F5581&lt;='Non Compliance input'!$E$5:$E$156)*('Non Compliance input'!$I$5:$I$156="Yes"),0))
),"","Yes")</f>
        <v/>
      </c>
      <c r="N5581" s="149" t="str">
        <f>IF(VLOOKUP($A5581,HourEndingOutage!$B$3:$F$746,5,0)="Outage","Outage","")</f>
        <v/>
      </c>
      <c r="O5581" s="18">
        <f t="shared" si="786"/>
        <v>0</v>
      </c>
      <c r="P5581" s="18" t="str">
        <f t="shared" si="787"/>
        <v/>
      </c>
      <c r="Q5581" s="18">
        <f t="shared" si="788"/>
        <v>0</v>
      </c>
      <c r="R5581" s="118"/>
    </row>
    <row r="5582" spans="1:18" x14ac:dyDescent="0.25">
      <c r="A5582" s="25">
        <f t="shared" si="780"/>
        <v>620</v>
      </c>
      <c r="B5582" s="23">
        <f t="shared" si="781"/>
        <v>44587</v>
      </c>
      <c r="C5582" s="24">
        <v>20</v>
      </c>
      <c r="D5582" s="54" t="str">
        <f t="shared" si="782"/>
        <v>ASET</v>
      </c>
      <c r="E5582" s="178"/>
      <c r="F5582" s="179"/>
      <c r="G5582" s="177"/>
      <c r="H5582" s="177"/>
      <c r="I5582" s="169">
        <f t="shared" si="783"/>
        <v>0</v>
      </c>
      <c r="J5582" s="149" t="str" cm="1">
        <f t="array" ref="J5582">IF(ISERROR(INDEX('Non Compliance input'!$H$5:$H$156,MATCH(1,(A5582='Non Compliance input'!$A$5:$A$156)*(F5582&gt;='Non Compliance input'!$D$5:$D$156)*(E5582&lt;'Non Compliance input'!$E$5:$E$156)*('Non Compliance input'!$H$5:$H$156="Yes"),0))
),"","Yes")</f>
        <v/>
      </c>
      <c r="K5582" s="149">
        <f t="shared" si="784"/>
        <v>0</v>
      </c>
      <c r="L5582" s="162">
        <f t="shared" si="785"/>
        <v>0</v>
      </c>
      <c r="M5582" s="162" t="str" cm="1">
        <f t="array" ref="M5582">IF(ISERROR(INDEX('Non Compliance input'!$I$5:$I$156,MATCH(1,(A5582='Non Compliance input'!$A$5:$A$156)*(E5582&gt;='Non Compliance input'!$D$5:$D$156)*(F5582&lt;='Non Compliance input'!$E$5:$E$156)*('Non Compliance input'!$I$5:$I$156="Yes"),0))
),"","Yes")</f>
        <v/>
      </c>
      <c r="N5582" s="149" t="str">
        <f>IF(VLOOKUP($A5582,HourEndingOutage!$B$3:$F$746,5,0)="Outage","Outage","")</f>
        <v/>
      </c>
      <c r="O5582" s="18">
        <f t="shared" si="786"/>
        <v>0</v>
      </c>
      <c r="P5582" s="18" t="str">
        <f t="shared" si="787"/>
        <v/>
      </c>
      <c r="Q5582" s="18">
        <f t="shared" si="788"/>
        <v>0</v>
      </c>
      <c r="R5582" s="118"/>
    </row>
    <row r="5583" spans="1:18" x14ac:dyDescent="0.25">
      <c r="A5583" s="25">
        <f t="shared" si="780"/>
        <v>621</v>
      </c>
      <c r="B5583" s="23">
        <f t="shared" si="781"/>
        <v>44587</v>
      </c>
      <c r="C5583" s="24">
        <v>21</v>
      </c>
      <c r="D5583" s="54" t="str">
        <f t="shared" si="782"/>
        <v>ASET</v>
      </c>
      <c r="E5583" s="178"/>
      <c r="F5583" s="179"/>
      <c r="G5583" s="177"/>
      <c r="H5583" s="177"/>
      <c r="I5583" s="169">
        <f t="shared" si="783"/>
        <v>0</v>
      </c>
      <c r="J5583" s="149" t="str" cm="1">
        <f t="array" ref="J5583">IF(ISERROR(INDEX('Non Compliance input'!$H$5:$H$156,MATCH(1,(A5583='Non Compliance input'!$A$5:$A$156)*(F5583&gt;='Non Compliance input'!$D$5:$D$156)*(E5583&lt;'Non Compliance input'!$E$5:$E$156)*('Non Compliance input'!$H$5:$H$156="Yes"),0))
),"","Yes")</f>
        <v/>
      </c>
      <c r="K5583" s="149">
        <f t="shared" si="784"/>
        <v>0</v>
      </c>
      <c r="L5583" s="162">
        <f t="shared" si="785"/>
        <v>0</v>
      </c>
      <c r="M5583" s="162" t="str" cm="1">
        <f t="array" ref="M5583">IF(ISERROR(INDEX('Non Compliance input'!$I$5:$I$156,MATCH(1,(A5583='Non Compliance input'!$A$5:$A$156)*(E5583&gt;='Non Compliance input'!$D$5:$D$156)*(F5583&lt;='Non Compliance input'!$E$5:$E$156)*('Non Compliance input'!$I$5:$I$156="Yes"),0))
),"","Yes")</f>
        <v/>
      </c>
      <c r="N5583" s="149" t="str">
        <f>IF(VLOOKUP($A5583,HourEndingOutage!$B$3:$F$746,5,0)="Outage","Outage","")</f>
        <v/>
      </c>
      <c r="O5583" s="18">
        <f t="shared" si="786"/>
        <v>0</v>
      </c>
      <c r="P5583" s="18" t="str">
        <f t="shared" si="787"/>
        <v/>
      </c>
      <c r="Q5583" s="18">
        <f t="shared" si="788"/>
        <v>0</v>
      </c>
      <c r="R5583" s="118"/>
    </row>
    <row r="5584" spans="1:18" x14ac:dyDescent="0.25">
      <c r="A5584" s="25">
        <f t="shared" si="780"/>
        <v>621</v>
      </c>
      <c r="B5584" s="23">
        <f t="shared" si="781"/>
        <v>44587</v>
      </c>
      <c r="C5584" s="24">
        <v>21</v>
      </c>
      <c r="D5584" s="54" t="str">
        <f t="shared" si="782"/>
        <v>ASET</v>
      </c>
      <c r="E5584" s="178"/>
      <c r="F5584" s="179"/>
      <c r="G5584" s="177"/>
      <c r="H5584" s="177"/>
      <c r="I5584" s="169">
        <f t="shared" si="783"/>
        <v>0</v>
      </c>
      <c r="J5584" s="149" t="str" cm="1">
        <f t="array" ref="J5584">IF(ISERROR(INDEX('Non Compliance input'!$H$5:$H$156,MATCH(1,(A5584='Non Compliance input'!$A$5:$A$156)*(F5584&gt;='Non Compliance input'!$D$5:$D$156)*(E5584&lt;'Non Compliance input'!$E$5:$E$156)*('Non Compliance input'!$H$5:$H$156="Yes"),0))
),"","Yes")</f>
        <v/>
      </c>
      <c r="K5584" s="149">
        <f t="shared" si="784"/>
        <v>0</v>
      </c>
      <c r="L5584" s="162">
        <f t="shared" si="785"/>
        <v>0</v>
      </c>
      <c r="M5584" s="162" t="str" cm="1">
        <f t="array" ref="M5584">IF(ISERROR(INDEX('Non Compliance input'!$I$5:$I$156,MATCH(1,(A5584='Non Compliance input'!$A$5:$A$156)*(E5584&gt;='Non Compliance input'!$D$5:$D$156)*(F5584&lt;='Non Compliance input'!$E$5:$E$156)*('Non Compliance input'!$I$5:$I$156="Yes"),0))
),"","Yes")</f>
        <v/>
      </c>
      <c r="N5584" s="149" t="str">
        <f>IF(VLOOKUP($A5584,HourEndingOutage!$B$3:$F$746,5,0)="Outage","Outage","")</f>
        <v/>
      </c>
      <c r="O5584" s="18">
        <f t="shared" si="786"/>
        <v>0</v>
      </c>
      <c r="P5584" s="18" t="str">
        <f t="shared" si="787"/>
        <v/>
      </c>
      <c r="Q5584" s="18">
        <f t="shared" si="788"/>
        <v>0</v>
      </c>
      <c r="R5584" s="118"/>
    </row>
    <row r="5585" spans="1:18" x14ac:dyDescent="0.25">
      <c r="A5585" s="25">
        <f t="shared" si="780"/>
        <v>621</v>
      </c>
      <c r="B5585" s="23">
        <f t="shared" si="781"/>
        <v>44587</v>
      </c>
      <c r="C5585" s="24">
        <v>21</v>
      </c>
      <c r="D5585" s="54" t="str">
        <f t="shared" si="782"/>
        <v>ASET</v>
      </c>
      <c r="E5585" s="178"/>
      <c r="F5585" s="179"/>
      <c r="G5585" s="177"/>
      <c r="H5585" s="177"/>
      <c r="I5585" s="169">
        <f t="shared" si="783"/>
        <v>0</v>
      </c>
      <c r="J5585" s="149" t="str" cm="1">
        <f t="array" ref="J5585">IF(ISERROR(INDEX('Non Compliance input'!$H$5:$H$156,MATCH(1,(A5585='Non Compliance input'!$A$5:$A$156)*(F5585&gt;='Non Compliance input'!$D$5:$D$156)*(E5585&lt;'Non Compliance input'!$E$5:$E$156)*('Non Compliance input'!$H$5:$H$156="Yes"),0))
),"","Yes")</f>
        <v/>
      </c>
      <c r="K5585" s="149">
        <f t="shared" si="784"/>
        <v>0</v>
      </c>
      <c r="L5585" s="162">
        <f t="shared" si="785"/>
        <v>0</v>
      </c>
      <c r="M5585" s="162" t="str" cm="1">
        <f t="array" ref="M5585">IF(ISERROR(INDEX('Non Compliance input'!$I$5:$I$156,MATCH(1,(A5585='Non Compliance input'!$A$5:$A$156)*(E5585&gt;='Non Compliance input'!$D$5:$D$156)*(F5585&lt;='Non Compliance input'!$E$5:$E$156)*('Non Compliance input'!$I$5:$I$156="Yes"),0))
),"","Yes")</f>
        <v/>
      </c>
      <c r="N5585" s="149" t="str">
        <f>IF(VLOOKUP($A5585,HourEndingOutage!$B$3:$F$746,5,0)="Outage","Outage","")</f>
        <v/>
      </c>
      <c r="O5585" s="18">
        <f t="shared" si="786"/>
        <v>0</v>
      </c>
      <c r="P5585" s="18" t="str">
        <f t="shared" si="787"/>
        <v/>
      </c>
      <c r="Q5585" s="18">
        <f t="shared" si="788"/>
        <v>0</v>
      </c>
      <c r="R5585" s="118"/>
    </row>
    <row r="5586" spans="1:18" x14ac:dyDescent="0.25">
      <c r="A5586" s="25">
        <f t="shared" si="780"/>
        <v>621</v>
      </c>
      <c r="B5586" s="23">
        <f t="shared" si="781"/>
        <v>44587</v>
      </c>
      <c r="C5586" s="24">
        <v>21</v>
      </c>
      <c r="D5586" s="54" t="str">
        <f t="shared" si="782"/>
        <v>ASET</v>
      </c>
      <c r="E5586" s="178"/>
      <c r="F5586" s="179"/>
      <c r="G5586" s="177"/>
      <c r="H5586" s="177"/>
      <c r="I5586" s="169">
        <f t="shared" si="783"/>
        <v>0</v>
      </c>
      <c r="J5586" s="149" t="str" cm="1">
        <f t="array" ref="J5586">IF(ISERROR(INDEX('Non Compliance input'!$H$5:$H$156,MATCH(1,(A5586='Non Compliance input'!$A$5:$A$156)*(F5586&gt;='Non Compliance input'!$D$5:$D$156)*(E5586&lt;'Non Compliance input'!$E$5:$E$156)*('Non Compliance input'!$H$5:$H$156="Yes"),0))
),"","Yes")</f>
        <v/>
      </c>
      <c r="K5586" s="149">
        <f t="shared" si="784"/>
        <v>0</v>
      </c>
      <c r="L5586" s="162">
        <f t="shared" si="785"/>
        <v>0</v>
      </c>
      <c r="M5586" s="162" t="str" cm="1">
        <f t="array" ref="M5586">IF(ISERROR(INDEX('Non Compliance input'!$I$5:$I$156,MATCH(1,(A5586='Non Compliance input'!$A$5:$A$156)*(E5586&gt;='Non Compliance input'!$D$5:$D$156)*(F5586&lt;='Non Compliance input'!$E$5:$E$156)*('Non Compliance input'!$I$5:$I$156="Yes"),0))
),"","Yes")</f>
        <v/>
      </c>
      <c r="N5586" s="149" t="str">
        <f>IF(VLOOKUP($A5586,HourEndingOutage!$B$3:$F$746,5,0)="Outage","Outage","")</f>
        <v/>
      </c>
      <c r="O5586" s="18">
        <f t="shared" si="786"/>
        <v>0</v>
      </c>
      <c r="P5586" s="18" t="str">
        <f t="shared" si="787"/>
        <v/>
      </c>
      <c r="Q5586" s="18">
        <f t="shared" si="788"/>
        <v>0</v>
      </c>
      <c r="R5586" s="118"/>
    </row>
    <row r="5587" spans="1:18" x14ac:dyDescent="0.25">
      <c r="A5587" s="25">
        <f t="shared" si="780"/>
        <v>621</v>
      </c>
      <c r="B5587" s="23">
        <f t="shared" si="781"/>
        <v>44587</v>
      </c>
      <c r="C5587" s="24">
        <v>21</v>
      </c>
      <c r="D5587" s="54" t="str">
        <f t="shared" si="782"/>
        <v>ASET</v>
      </c>
      <c r="E5587" s="178"/>
      <c r="F5587" s="179"/>
      <c r="G5587" s="177"/>
      <c r="H5587" s="177"/>
      <c r="I5587" s="169">
        <f t="shared" si="783"/>
        <v>0</v>
      </c>
      <c r="J5587" s="149" t="str" cm="1">
        <f t="array" ref="J5587">IF(ISERROR(INDEX('Non Compliance input'!$H$5:$H$156,MATCH(1,(A5587='Non Compliance input'!$A$5:$A$156)*(F5587&gt;='Non Compliance input'!$D$5:$D$156)*(E5587&lt;'Non Compliance input'!$E$5:$E$156)*('Non Compliance input'!$H$5:$H$156="Yes"),0))
),"","Yes")</f>
        <v/>
      </c>
      <c r="K5587" s="149">
        <f t="shared" si="784"/>
        <v>0</v>
      </c>
      <c r="L5587" s="162">
        <f t="shared" si="785"/>
        <v>0</v>
      </c>
      <c r="M5587" s="162" t="str" cm="1">
        <f t="array" ref="M5587">IF(ISERROR(INDEX('Non Compliance input'!$I$5:$I$156,MATCH(1,(A5587='Non Compliance input'!$A$5:$A$156)*(E5587&gt;='Non Compliance input'!$D$5:$D$156)*(F5587&lt;='Non Compliance input'!$E$5:$E$156)*('Non Compliance input'!$I$5:$I$156="Yes"),0))
),"","Yes")</f>
        <v/>
      </c>
      <c r="N5587" s="149" t="str">
        <f>IF(VLOOKUP($A5587,HourEndingOutage!$B$3:$F$746,5,0)="Outage","Outage","")</f>
        <v/>
      </c>
      <c r="O5587" s="18">
        <f t="shared" si="786"/>
        <v>0</v>
      </c>
      <c r="P5587" s="18" t="str">
        <f t="shared" si="787"/>
        <v/>
      </c>
      <c r="Q5587" s="18">
        <f t="shared" si="788"/>
        <v>0</v>
      </c>
      <c r="R5587" s="118"/>
    </row>
    <row r="5588" spans="1:18" x14ac:dyDescent="0.25">
      <c r="A5588" s="25">
        <f t="shared" si="780"/>
        <v>621</v>
      </c>
      <c r="B5588" s="23">
        <f t="shared" si="781"/>
        <v>44587</v>
      </c>
      <c r="C5588" s="24">
        <v>21</v>
      </c>
      <c r="D5588" s="54" t="str">
        <f t="shared" si="782"/>
        <v>ASET</v>
      </c>
      <c r="E5588" s="178"/>
      <c r="F5588" s="179"/>
      <c r="G5588" s="177"/>
      <c r="H5588" s="177"/>
      <c r="I5588" s="169">
        <f t="shared" si="783"/>
        <v>0</v>
      </c>
      <c r="J5588" s="149" t="str" cm="1">
        <f t="array" ref="J5588">IF(ISERROR(INDEX('Non Compliance input'!$H$5:$H$156,MATCH(1,(A5588='Non Compliance input'!$A$5:$A$156)*(F5588&gt;='Non Compliance input'!$D$5:$D$156)*(E5588&lt;'Non Compliance input'!$E$5:$E$156)*('Non Compliance input'!$H$5:$H$156="Yes"),0))
),"","Yes")</f>
        <v/>
      </c>
      <c r="K5588" s="149">
        <f t="shared" si="784"/>
        <v>0</v>
      </c>
      <c r="L5588" s="162">
        <f t="shared" si="785"/>
        <v>0</v>
      </c>
      <c r="M5588" s="162" t="str" cm="1">
        <f t="array" ref="M5588">IF(ISERROR(INDEX('Non Compliance input'!$I$5:$I$156,MATCH(1,(A5588='Non Compliance input'!$A$5:$A$156)*(E5588&gt;='Non Compliance input'!$D$5:$D$156)*(F5588&lt;='Non Compliance input'!$E$5:$E$156)*('Non Compliance input'!$I$5:$I$156="Yes"),0))
),"","Yes")</f>
        <v/>
      </c>
      <c r="N5588" s="149" t="str">
        <f>IF(VLOOKUP($A5588,HourEndingOutage!$B$3:$F$746,5,0)="Outage","Outage","")</f>
        <v/>
      </c>
      <c r="O5588" s="18">
        <f t="shared" si="786"/>
        <v>0</v>
      </c>
      <c r="P5588" s="18" t="str">
        <f t="shared" si="787"/>
        <v/>
      </c>
      <c r="Q5588" s="18">
        <f t="shared" si="788"/>
        <v>0</v>
      </c>
      <c r="R5588" s="118"/>
    </row>
    <row r="5589" spans="1:18" x14ac:dyDescent="0.25">
      <c r="A5589" s="25">
        <f t="shared" si="780"/>
        <v>621</v>
      </c>
      <c r="B5589" s="23">
        <f t="shared" si="781"/>
        <v>44587</v>
      </c>
      <c r="C5589" s="24">
        <v>21</v>
      </c>
      <c r="D5589" s="54" t="str">
        <f t="shared" si="782"/>
        <v>ASET</v>
      </c>
      <c r="E5589" s="178"/>
      <c r="F5589" s="179"/>
      <c r="G5589" s="177"/>
      <c r="H5589" s="177"/>
      <c r="I5589" s="169">
        <f t="shared" si="783"/>
        <v>0</v>
      </c>
      <c r="J5589" s="149" t="str" cm="1">
        <f t="array" ref="J5589">IF(ISERROR(INDEX('Non Compliance input'!$H$5:$H$156,MATCH(1,(A5589='Non Compliance input'!$A$5:$A$156)*(F5589&gt;='Non Compliance input'!$D$5:$D$156)*(E5589&lt;'Non Compliance input'!$E$5:$E$156)*('Non Compliance input'!$H$5:$H$156="Yes"),0))
),"","Yes")</f>
        <v/>
      </c>
      <c r="K5589" s="149">
        <f t="shared" si="784"/>
        <v>0</v>
      </c>
      <c r="L5589" s="162">
        <f t="shared" si="785"/>
        <v>0</v>
      </c>
      <c r="M5589" s="162" t="str" cm="1">
        <f t="array" ref="M5589">IF(ISERROR(INDEX('Non Compliance input'!$I$5:$I$156,MATCH(1,(A5589='Non Compliance input'!$A$5:$A$156)*(E5589&gt;='Non Compliance input'!$D$5:$D$156)*(F5589&lt;='Non Compliance input'!$E$5:$E$156)*('Non Compliance input'!$I$5:$I$156="Yes"),0))
),"","Yes")</f>
        <v/>
      </c>
      <c r="N5589" s="149" t="str">
        <f>IF(VLOOKUP($A5589,HourEndingOutage!$B$3:$F$746,5,0)="Outage","Outage","")</f>
        <v/>
      </c>
      <c r="O5589" s="18">
        <f t="shared" si="786"/>
        <v>0</v>
      </c>
      <c r="P5589" s="18" t="str">
        <f t="shared" si="787"/>
        <v/>
      </c>
      <c r="Q5589" s="18">
        <f t="shared" si="788"/>
        <v>0</v>
      </c>
      <c r="R5589" s="118"/>
    </row>
    <row r="5590" spans="1:18" x14ac:dyDescent="0.25">
      <c r="A5590" s="25">
        <f t="shared" si="780"/>
        <v>621</v>
      </c>
      <c r="B5590" s="23">
        <f t="shared" si="781"/>
        <v>44587</v>
      </c>
      <c r="C5590" s="24">
        <v>21</v>
      </c>
      <c r="D5590" s="54" t="str">
        <f t="shared" si="782"/>
        <v>ASET</v>
      </c>
      <c r="E5590" s="178"/>
      <c r="F5590" s="179"/>
      <c r="G5590" s="177"/>
      <c r="H5590" s="177"/>
      <c r="I5590" s="169">
        <f t="shared" si="783"/>
        <v>0</v>
      </c>
      <c r="J5590" s="149" t="str" cm="1">
        <f t="array" ref="J5590">IF(ISERROR(INDEX('Non Compliance input'!$H$5:$H$156,MATCH(1,(A5590='Non Compliance input'!$A$5:$A$156)*(F5590&gt;='Non Compliance input'!$D$5:$D$156)*(E5590&lt;'Non Compliance input'!$E$5:$E$156)*('Non Compliance input'!$H$5:$H$156="Yes"),0))
),"","Yes")</f>
        <v/>
      </c>
      <c r="K5590" s="149">
        <f t="shared" si="784"/>
        <v>0</v>
      </c>
      <c r="L5590" s="162">
        <f t="shared" si="785"/>
        <v>0</v>
      </c>
      <c r="M5590" s="162" t="str" cm="1">
        <f t="array" ref="M5590">IF(ISERROR(INDEX('Non Compliance input'!$I$5:$I$156,MATCH(1,(A5590='Non Compliance input'!$A$5:$A$156)*(E5590&gt;='Non Compliance input'!$D$5:$D$156)*(F5590&lt;='Non Compliance input'!$E$5:$E$156)*('Non Compliance input'!$I$5:$I$156="Yes"),0))
),"","Yes")</f>
        <v/>
      </c>
      <c r="N5590" s="149" t="str">
        <f>IF(VLOOKUP($A5590,HourEndingOutage!$B$3:$F$746,5,0)="Outage","Outage","")</f>
        <v/>
      </c>
      <c r="O5590" s="18">
        <f t="shared" si="786"/>
        <v>0</v>
      </c>
      <c r="P5590" s="18" t="str">
        <f t="shared" si="787"/>
        <v/>
      </c>
      <c r="Q5590" s="18">
        <f t="shared" si="788"/>
        <v>0</v>
      </c>
      <c r="R5590" s="118"/>
    </row>
    <row r="5591" spans="1:18" x14ac:dyDescent="0.25">
      <c r="A5591" s="25">
        <f t="shared" si="780"/>
        <v>621</v>
      </c>
      <c r="B5591" s="23">
        <f t="shared" si="781"/>
        <v>44587</v>
      </c>
      <c r="C5591" s="24">
        <v>21</v>
      </c>
      <c r="D5591" s="54" t="str">
        <f t="shared" si="782"/>
        <v>ASET</v>
      </c>
      <c r="E5591" s="178"/>
      <c r="F5591" s="179"/>
      <c r="G5591" s="177"/>
      <c r="H5591" s="177"/>
      <c r="I5591" s="169">
        <f t="shared" si="783"/>
        <v>0</v>
      </c>
      <c r="J5591" s="149" t="str" cm="1">
        <f t="array" ref="J5591">IF(ISERROR(INDEX('Non Compliance input'!$H$5:$H$156,MATCH(1,(A5591='Non Compliance input'!$A$5:$A$156)*(F5591&gt;='Non Compliance input'!$D$5:$D$156)*(E5591&lt;'Non Compliance input'!$E$5:$E$156)*('Non Compliance input'!$H$5:$H$156="Yes"),0))
),"","Yes")</f>
        <v/>
      </c>
      <c r="K5591" s="149">
        <f t="shared" si="784"/>
        <v>0</v>
      </c>
      <c r="L5591" s="162">
        <f t="shared" si="785"/>
        <v>0</v>
      </c>
      <c r="M5591" s="162" t="str" cm="1">
        <f t="array" ref="M5591">IF(ISERROR(INDEX('Non Compliance input'!$I$5:$I$156,MATCH(1,(A5591='Non Compliance input'!$A$5:$A$156)*(E5591&gt;='Non Compliance input'!$D$5:$D$156)*(F5591&lt;='Non Compliance input'!$E$5:$E$156)*('Non Compliance input'!$I$5:$I$156="Yes"),0))
),"","Yes")</f>
        <v/>
      </c>
      <c r="N5591" s="149" t="str">
        <f>IF(VLOOKUP($A5591,HourEndingOutage!$B$3:$F$746,5,0)="Outage","Outage","")</f>
        <v/>
      </c>
      <c r="O5591" s="18">
        <f t="shared" si="786"/>
        <v>0</v>
      </c>
      <c r="P5591" s="18" t="str">
        <f t="shared" si="787"/>
        <v/>
      </c>
      <c r="Q5591" s="18">
        <f t="shared" si="788"/>
        <v>0</v>
      </c>
      <c r="R5591" s="118"/>
    </row>
    <row r="5592" spans="1:18" x14ac:dyDescent="0.25">
      <c r="A5592" s="25">
        <f t="shared" si="780"/>
        <v>622</v>
      </c>
      <c r="B5592" s="23">
        <f t="shared" si="781"/>
        <v>44587</v>
      </c>
      <c r="C5592" s="24">
        <v>22</v>
      </c>
      <c r="D5592" s="54" t="str">
        <f t="shared" si="782"/>
        <v>ASET</v>
      </c>
      <c r="E5592" s="178"/>
      <c r="F5592" s="179"/>
      <c r="G5592" s="177"/>
      <c r="H5592" s="177"/>
      <c r="I5592" s="169">
        <f t="shared" si="783"/>
        <v>0</v>
      </c>
      <c r="J5592" s="149" t="str" cm="1">
        <f t="array" ref="J5592">IF(ISERROR(INDEX('Non Compliance input'!$H$5:$H$156,MATCH(1,(A5592='Non Compliance input'!$A$5:$A$156)*(F5592&gt;='Non Compliance input'!$D$5:$D$156)*(E5592&lt;'Non Compliance input'!$E$5:$E$156)*('Non Compliance input'!$H$5:$H$156="Yes"),0))
),"","Yes")</f>
        <v/>
      </c>
      <c r="K5592" s="149">
        <f t="shared" si="784"/>
        <v>0</v>
      </c>
      <c r="L5592" s="162">
        <f t="shared" si="785"/>
        <v>0</v>
      </c>
      <c r="M5592" s="162" t="str" cm="1">
        <f t="array" ref="M5592">IF(ISERROR(INDEX('Non Compliance input'!$I$5:$I$156,MATCH(1,(A5592='Non Compliance input'!$A$5:$A$156)*(E5592&gt;='Non Compliance input'!$D$5:$D$156)*(F5592&lt;='Non Compliance input'!$E$5:$E$156)*('Non Compliance input'!$I$5:$I$156="Yes"),0))
),"","Yes")</f>
        <v/>
      </c>
      <c r="N5592" s="149" t="str">
        <f>IF(VLOOKUP($A5592,HourEndingOutage!$B$3:$F$746,5,0)="Outage","Outage","")</f>
        <v/>
      </c>
      <c r="O5592" s="18">
        <f t="shared" si="786"/>
        <v>0</v>
      </c>
      <c r="P5592" s="18" t="str">
        <f t="shared" si="787"/>
        <v/>
      </c>
      <c r="Q5592" s="18">
        <f t="shared" si="788"/>
        <v>0</v>
      </c>
      <c r="R5592" s="118"/>
    </row>
    <row r="5593" spans="1:18" x14ac:dyDescent="0.25">
      <c r="A5593" s="25">
        <f t="shared" si="780"/>
        <v>622</v>
      </c>
      <c r="B5593" s="23">
        <f t="shared" si="781"/>
        <v>44587</v>
      </c>
      <c r="C5593" s="24">
        <v>22</v>
      </c>
      <c r="D5593" s="54" t="str">
        <f t="shared" si="782"/>
        <v>ASET</v>
      </c>
      <c r="E5593" s="178"/>
      <c r="F5593" s="179"/>
      <c r="G5593" s="177"/>
      <c r="H5593" s="177"/>
      <c r="I5593" s="169">
        <f t="shared" si="783"/>
        <v>0</v>
      </c>
      <c r="J5593" s="149" t="str" cm="1">
        <f t="array" ref="J5593">IF(ISERROR(INDEX('Non Compliance input'!$H$5:$H$156,MATCH(1,(A5593='Non Compliance input'!$A$5:$A$156)*(F5593&gt;='Non Compliance input'!$D$5:$D$156)*(E5593&lt;'Non Compliance input'!$E$5:$E$156)*('Non Compliance input'!$H$5:$H$156="Yes"),0))
),"","Yes")</f>
        <v/>
      </c>
      <c r="K5593" s="149">
        <f t="shared" si="784"/>
        <v>0</v>
      </c>
      <c r="L5593" s="162">
        <f t="shared" si="785"/>
        <v>0</v>
      </c>
      <c r="M5593" s="162" t="str" cm="1">
        <f t="array" ref="M5593">IF(ISERROR(INDEX('Non Compliance input'!$I$5:$I$156,MATCH(1,(A5593='Non Compliance input'!$A$5:$A$156)*(E5593&gt;='Non Compliance input'!$D$5:$D$156)*(F5593&lt;='Non Compliance input'!$E$5:$E$156)*('Non Compliance input'!$I$5:$I$156="Yes"),0))
),"","Yes")</f>
        <v/>
      </c>
      <c r="N5593" s="149" t="str">
        <f>IF(VLOOKUP($A5593,HourEndingOutage!$B$3:$F$746,5,0)="Outage","Outage","")</f>
        <v/>
      </c>
      <c r="O5593" s="18">
        <f t="shared" si="786"/>
        <v>0</v>
      </c>
      <c r="P5593" s="18" t="str">
        <f t="shared" si="787"/>
        <v/>
      </c>
      <c r="Q5593" s="18">
        <f t="shared" si="788"/>
        <v>0</v>
      </c>
      <c r="R5593" s="118"/>
    </row>
    <row r="5594" spans="1:18" x14ac:dyDescent="0.25">
      <c r="A5594" s="25">
        <f t="shared" si="780"/>
        <v>622</v>
      </c>
      <c r="B5594" s="23">
        <f t="shared" si="781"/>
        <v>44587</v>
      </c>
      <c r="C5594" s="24">
        <v>22</v>
      </c>
      <c r="D5594" s="54" t="str">
        <f t="shared" si="782"/>
        <v>ASET</v>
      </c>
      <c r="E5594" s="178"/>
      <c r="F5594" s="179"/>
      <c r="G5594" s="177"/>
      <c r="H5594" s="177"/>
      <c r="I5594" s="169">
        <f t="shared" si="783"/>
        <v>0</v>
      </c>
      <c r="J5594" s="149" t="str" cm="1">
        <f t="array" ref="J5594">IF(ISERROR(INDEX('Non Compliance input'!$H$5:$H$156,MATCH(1,(A5594='Non Compliance input'!$A$5:$A$156)*(F5594&gt;='Non Compliance input'!$D$5:$D$156)*(E5594&lt;'Non Compliance input'!$E$5:$E$156)*('Non Compliance input'!$H$5:$H$156="Yes"),0))
),"","Yes")</f>
        <v/>
      </c>
      <c r="K5594" s="149">
        <f t="shared" si="784"/>
        <v>0</v>
      </c>
      <c r="L5594" s="162">
        <f t="shared" si="785"/>
        <v>0</v>
      </c>
      <c r="M5594" s="162" t="str" cm="1">
        <f t="array" ref="M5594">IF(ISERROR(INDEX('Non Compliance input'!$I$5:$I$156,MATCH(1,(A5594='Non Compliance input'!$A$5:$A$156)*(E5594&gt;='Non Compliance input'!$D$5:$D$156)*(F5594&lt;='Non Compliance input'!$E$5:$E$156)*('Non Compliance input'!$I$5:$I$156="Yes"),0))
),"","Yes")</f>
        <v/>
      </c>
      <c r="N5594" s="149" t="str">
        <f>IF(VLOOKUP($A5594,HourEndingOutage!$B$3:$F$746,5,0)="Outage","Outage","")</f>
        <v/>
      </c>
      <c r="O5594" s="18">
        <f t="shared" si="786"/>
        <v>0</v>
      </c>
      <c r="P5594" s="18" t="str">
        <f t="shared" si="787"/>
        <v/>
      </c>
      <c r="Q5594" s="18">
        <f t="shared" si="788"/>
        <v>0</v>
      </c>
      <c r="R5594" s="118"/>
    </row>
    <row r="5595" spans="1:18" x14ac:dyDescent="0.25">
      <c r="A5595" s="25">
        <f t="shared" si="780"/>
        <v>622</v>
      </c>
      <c r="B5595" s="23">
        <f t="shared" si="781"/>
        <v>44587</v>
      </c>
      <c r="C5595" s="24">
        <v>22</v>
      </c>
      <c r="D5595" s="54" t="str">
        <f t="shared" si="782"/>
        <v>ASET</v>
      </c>
      <c r="E5595" s="178"/>
      <c r="F5595" s="179"/>
      <c r="G5595" s="177"/>
      <c r="H5595" s="177"/>
      <c r="I5595" s="169">
        <f t="shared" si="783"/>
        <v>0</v>
      </c>
      <c r="J5595" s="149" t="str" cm="1">
        <f t="array" ref="J5595">IF(ISERROR(INDEX('Non Compliance input'!$H$5:$H$156,MATCH(1,(A5595='Non Compliance input'!$A$5:$A$156)*(F5595&gt;='Non Compliance input'!$D$5:$D$156)*(E5595&lt;'Non Compliance input'!$E$5:$E$156)*('Non Compliance input'!$H$5:$H$156="Yes"),0))
),"","Yes")</f>
        <v/>
      </c>
      <c r="K5595" s="149">
        <f t="shared" si="784"/>
        <v>0</v>
      </c>
      <c r="L5595" s="162">
        <f t="shared" si="785"/>
        <v>0</v>
      </c>
      <c r="M5595" s="162" t="str" cm="1">
        <f t="array" ref="M5595">IF(ISERROR(INDEX('Non Compliance input'!$I$5:$I$156,MATCH(1,(A5595='Non Compliance input'!$A$5:$A$156)*(E5595&gt;='Non Compliance input'!$D$5:$D$156)*(F5595&lt;='Non Compliance input'!$E$5:$E$156)*('Non Compliance input'!$I$5:$I$156="Yes"),0))
),"","Yes")</f>
        <v/>
      </c>
      <c r="N5595" s="149" t="str">
        <f>IF(VLOOKUP($A5595,HourEndingOutage!$B$3:$F$746,5,0)="Outage","Outage","")</f>
        <v/>
      </c>
      <c r="O5595" s="18">
        <f t="shared" si="786"/>
        <v>0</v>
      </c>
      <c r="P5595" s="18" t="str">
        <f t="shared" si="787"/>
        <v/>
      </c>
      <c r="Q5595" s="18">
        <f t="shared" si="788"/>
        <v>0</v>
      </c>
      <c r="R5595" s="118"/>
    </row>
    <row r="5596" spans="1:18" x14ac:dyDescent="0.25">
      <c r="A5596" s="25">
        <f t="shared" ref="A5596:A5659" si="789">IF(C5596=C5595,A5595,A5595+1)</f>
        <v>622</v>
      </c>
      <c r="B5596" s="23">
        <f t="shared" ref="B5596:B5659" si="790">IF(C5596&lt;C5595,B5595+1,B5595)</f>
        <v>44587</v>
      </c>
      <c r="C5596" s="24">
        <v>22</v>
      </c>
      <c r="D5596" s="54" t="str">
        <f t="shared" si="782"/>
        <v>ASET</v>
      </c>
      <c r="E5596" s="178"/>
      <c r="F5596" s="179"/>
      <c r="G5596" s="177"/>
      <c r="H5596" s="177"/>
      <c r="I5596" s="169">
        <f t="shared" si="783"/>
        <v>0</v>
      </c>
      <c r="J5596" s="149" t="str" cm="1">
        <f t="array" ref="J5596">IF(ISERROR(INDEX('Non Compliance input'!$H$5:$H$156,MATCH(1,(A5596='Non Compliance input'!$A$5:$A$156)*(F5596&gt;='Non Compliance input'!$D$5:$D$156)*(E5596&lt;'Non Compliance input'!$E$5:$E$156)*('Non Compliance input'!$H$5:$H$156="Yes"),0))
),"","Yes")</f>
        <v/>
      </c>
      <c r="K5596" s="149">
        <f t="shared" si="784"/>
        <v>0</v>
      </c>
      <c r="L5596" s="162">
        <f t="shared" si="785"/>
        <v>0</v>
      </c>
      <c r="M5596" s="162" t="str" cm="1">
        <f t="array" ref="M5596">IF(ISERROR(INDEX('Non Compliance input'!$I$5:$I$156,MATCH(1,(A5596='Non Compliance input'!$A$5:$A$156)*(E5596&gt;='Non Compliance input'!$D$5:$D$156)*(F5596&lt;='Non Compliance input'!$E$5:$E$156)*('Non Compliance input'!$I$5:$I$156="Yes"),0))
),"","Yes")</f>
        <v/>
      </c>
      <c r="N5596" s="149" t="str">
        <f>IF(VLOOKUP($A5596,HourEndingOutage!$B$3:$F$746,5,0)="Outage","Outage","")</f>
        <v/>
      </c>
      <c r="O5596" s="18">
        <f t="shared" si="786"/>
        <v>0</v>
      </c>
      <c r="P5596" s="18" t="str">
        <f t="shared" si="787"/>
        <v/>
      </c>
      <c r="Q5596" s="18">
        <f t="shared" si="788"/>
        <v>0</v>
      </c>
      <c r="R5596" s="118"/>
    </row>
    <row r="5597" spans="1:18" x14ac:dyDescent="0.25">
      <c r="A5597" s="25">
        <f t="shared" si="789"/>
        <v>622</v>
      </c>
      <c r="B5597" s="23">
        <f t="shared" si="790"/>
        <v>44587</v>
      </c>
      <c r="C5597" s="24">
        <v>22</v>
      </c>
      <c r="D5597" s="54" t="str">
        <f t="shared" si="782"/>
        <v>ASET</v>
      </c>
      <c r="E5597" s="178"/>
      <c r="F5597" s="179"/>
      <c r="G5597" s="177"/>
      <c r="H5597" s="177"/>
      <c r="I5597" s="169">
        <f t="shared" si="783"/>
        <v>0</v>
      </c>
      <c r="J5597" s="149" t="str" cm="1">
        <f t="array" ref="J5597">IF(ISERROR(INDEX('Non Compliance input'!$H$5:$H$156,MATCH(1,(A5597='Non Compliance input'!$A$5:$A$156)*(F5597&gt;='Non Compliance input'!$D$5:$D$156)*(E5597&lt;'Non Compliance input'!$E$5:$E$156)*('Non Compliance input'!$H$5:$H$156="Yes"),0))
),"","Yes")</f>
        <v/>
      </c>
      <c r="K5597" s="149">
        <f t="shared" si="784"/>
        <v>0</v>
      </c>
      <c r="L5597" s="162">
        <f t="shared" si="785"/>
        <v>0</v>
      </c>
      <c r="M5597" s="162" t="str" cm="1">
        <f t="array" ref="M5597">IF(ISERROR(INDEX('Non Compliance input'!$I$5:$I$156,MATCH(1,(A5597='Non Compliance input'!$A$5:$A$156)*(E5597&gt;='Non Compliance input'!$D$5:$D$156)*(F5597&lt;='Non Compliance input'!$E$5:$E$156)*('Non Compliance input'!$I$5:$I$156="Yes"),0))
),"","Yes")</f>
        <v/>
      </c>
      <c r="N5597" s="149" t="str">
        <f>IF(VLOOKUP($A5597,HourEndingOutage!$B$3:$F$746,5,0)="Outage","Outage","")</f>
        <v/>
      </c>
      <c r="O5597" s="18">
        <f t="shared" si="786"/>
        <v>0</v>
      </c>
      <c r="P5597" s="18" t="str">
        <f t="shared" si="787"/>
        <v/>
      </c>
      <c r="Q5597" s="18">
        <f t="shared" si="788"/>
        <v>0</v>
      </c>
      <c r="R5597" s="118"/>
    </row>
    <row r="5598" spans="1:18" x14ac:dyDescent="0.25">
      <c r="A5598" s="25">
        <f t="shared" si="789"/>
        <v>622</v>
      </c>
      <c r="B5598" s="23">
        <f t="shared" si="790"/>
        <v>44587</v>
      </c>
      <c r="C5598" s="24">
        <v>22</v>
      </c>
      <c r="D5598" s="54" t="str">
        <f t="shared" si="782"/>
        <v>ASET</v>
      </c>
      <c r="E5598" s="178"/>
      <c r="F5598" s="179"/>
      <c r="G5598" s="177"/>
      <c r="H5598" s="177"/>
      <c r="I5598" s="169">
        <f t="shared" si="783"/>
        <v>0</v>
      </c>
      <c r="J5598" s="149" t="str" cm="1">
        <f t="array" ref="J5598">IF(ISERROR(INDEX('Non Compliance input'!$H$5:$H$156,MATCH(1,(A5598='Non Compliance input'!$A$5:$A$156)*(F5598&gt;='Non Compliance input'!$D$5:$D$156)*(E5598&lt;'Non Compliance input'!$E$5:$E$156)*('Non Compliance input'!$H$5:$H$156="Yes"),0))
),"","Yes")</f>
        <v/>
      </c>
      <c r="K5598" s="149">
        <f t="shared" si="784"/>
        <v>0</v>
      </c>
      <c r="L5598" s="162">
        <f t="shared" si="785"/>
        <v>0</v>
      </c>
      <c r="M5598" s="162" t="str" cm="1">
        <f t="array" ref="M5598">IF(ISERROR(INDEX('Non Compliance input'!$I$5:$I$156,MATCH(1,(A5598='Non Compliance input'!$A$5:$A$156)*(E5598&gt;='Non Compliance input'!$D$5:$D$156)*(F5598&lt;='Non Compliance input'!$E$5:$E$156)*('Non Compliance input'!$I$5:$I$156="Yes"),0))
),"","Yes")</f>
        <v/>
      </c>
      <c r="N5598" s="149" t="str">
        <f>IF(VLOOKUP($A5598,HourEndingOutage!$B$3:$F$746,5,0)="Outage","Outage","")</f>
        <v/>
      </c>
      <c r="O5598" s="18">
        <f t="shared" si="786"/>
        <v>0</v>
      </c>
      <c r="P5598" s="18" t="str">
        <f t="shared" si="787"/>
        <v/>
      </c>
      <c r="Q5598" s="18">
        <f t="shared" si="788"/>
        <v>0</v>
      </c>
      <c r="R5598" s="118"/>
    </row>
    <row r="5599" spans="1:18" x14ac:dyDescent="0.25">
      <c r="A5599" s="25">
        <f t="shared" si="789"/>
        <v>622</v>
      </c>
      <c r="B5599" s="23">
        <f t="shared" si="790"/>
        <v>44587</v>
      </c>
      <c r="C5599" s="24">
        <v>22</v>
      </c>
      <c r="D5599" s="54" t="str">
        <f t="shared" si="782"/>
        <v>ASET</v>
      </c>
      <c r="E5599" s="178"/>
      <c r="F5599" s="179"/>
      <c r="G5599" s="177"/>
      <c r="H5599" s="177"/>
      <c r="I5599" s="169">
        <f t="shared" si="783"/>
        <v>0</v>
      </c>
      <c r="J5599" s="149" t="str" cm="1">
        <f t="array" ref="J5599">IF(ISERROR(INDEX('Non Compliance input'!$H$5:$H$156,MATCH(1,(A5599='Non Compliance input'!$A$5:$A$156)*(F5599&gt;='Non Compliance input'!$D$5:$D$156)*(E5599&lt;'Non Compliance input'!$E$5:$E$156)*('Non Compliance input'!$H$5:$H$156="Yes"),0))
),"","Yes")</f>
        <v/>
      </c>
      <c r="K5599" s="149">
        <f t="shared" si="784"/>
        <v>0</v>
      </c>
      <c r="L5599" s="162">
        <f t="shared" si="785"/>
        <v>0</v>
      </c>
      <c r="M5599" s="162" t="str" cm="1">
        <f t="array" ref="M5599">IF(ISERROR(INDEX('Non Compliance input'!$I$5:$I$156,MATCH(1,(A5599='Non Compliance input'!$A$5:$A$156)*(E5599&gt;='Non Compliance input'!$D$5:$D$156)*(F5599&lt;='Non Compliance input'!$E$5:$E$156)*('Non Compliance input'!$I$5:$I$156="Yes"),0))
),"","Yes")</f>
        <v/>
      </c>
      <c r="N5599" s="149" t="str">
        <f>IF(VLOOKUP($A5599,HourEndingOutage!$B$3:$F$746,5,0)="Outage","Outage","")</f>
        <v/>
      </c>
      <c r="O5599" s="18">
        <f t="shared" si="786"/>
        <v>0</v>
      </c>
      <c r="P5599" s="18" t="str">
        <f t="shared" si="787"/>
        <v/>
      </c>
      <c r="Q5599" s="18">
        <f t="shared" si="788"/>
        <v>0</v>
      </c>
      <c r="R5599" s="118"/>
    </row>
    <row r="5600" spans="1:18" x14ac:dyDescent="0.25">
      <c r="A5600" s="25">
        <f t="shared" si="789"/>
        <v>622</v>
      </c>
      <c r="B5600" s="23">
        <f t="shared" si="790"/>
        <v>44587</v>
      </c>
      <c r="C5600" s="24">
        <v>22</v>
      </c>
      <c r="D5600" s="54" t="str">
        <f t="shared" si="782"/>
        <v>ASET</v>
      </c>
      <c r="E5600" s="178"/>
      <c r="F5600" s="179"/>
      <c r="G5600" s="177"/>
      <c r="H5600" s="177"/>
      <c r="I5600" s="169">
        <f t="shared" si="783"/>
        <v>0</v>
      </c>
      <c r="J5600" s="149" t="str" cm="1">
        <f t="array" ref="J5600">IF(ISERROR(INDEX('Non Compliance input'!$H$5:$H$156,MATCH(1,(A5600='Non Compliance input'!$A$5:$A$156)*(F5600&gt;='Non Compliance input'!$D$5:$D$156)*(E5600&lt;'Non Compliance input'!$E$5:$E$156)*('Non Compliance input'!$H$5:$H$156="Yes"),0))
),"","Yes")</f>
        <v/>
      </c>
      <c r="K5600" s="149">
        <f t="shared" si="784"/>
        <v>0</v>
      </c>
      <c r="L5600" s="162">
        <f t="shared" si="785"/>
        <v>0</v>
      </c>
      <c r="M5600" s="162" t="str" cm="1">
        <f t="array" ref="M5600">IF(ISERROR(INDEX('Non Compliance input'!$I$5:$I$156,MATCH(1,(A5600='Non Compliance input'!$A$5:$A$156)*(E5600&gt;='Non Compliance input'!$D$5:$D$156)*(F5600&lt;='Non Compliance input'!$E$5:$E$156)*('Non Compliance input'!$I$5:$I$156="Yes"),0))
),"","Yes")</f>
        <v/>
      </c>
      <c r="N5600" s="149" t="str">
        <f>IF(VLOOKUP($A5600,HourEndingOutage!$B$3:$F$746,5,0)="Outage","Outage","")</f>
        <v/>
      </c>
      <c r="O5600" s="18">
        <f t="shared" si="786"/>
        <v>0</v>
      </c>
      <c r="P5600" s="18" t="str">
        <f t="shared" si="787"/>
        <v/>
      </c>
      <c r="Q5600" s="18">
        <f t="shared" si="788"/>
        <v>0</v>
      </c>
      <c r="R5600" s="118"/>
    </row>
    <row r="5601" spans="1:18" x14ac:dyDescent="0.25">
      <c r="A5601" s="25">
        <f t="shared" si="789"/>
        <v>623</v>
      </c>
      <c r="B5601" s="23">
        <f t="shared" si="790"/>
        <v>44587</v>
      </c>
      <c r="C5601" s="24">
        <v>23</v>
      </c>
      <c r="D5601" s="54" t="str">
        <f t="shared" si="782"/>
        <v>ASET</v>
      </c>
      <c r="E5601" s="178"/>
      <c r="F5601" s="179"/>
      <c r="G5601" s="177"/>
      <c r="H5601" s="177"/>
      <c r="I5601" s="169">
        <f t="shared" si="783"/>
        <v>0</v>
      </c>
      <c r="J5601" s="149" t="str" cm="1">
        <f t="array" ref="J5601">IF(ISERROR(INDEX('Non Compliance input'!$H$5:$H$156,MATCH(1,(A5601='Non Compliance input'!$A$5:$A$156)*(F5601&gt;='Non Compliance input'!$D$5:$D$156)*(E5601&lt;'Non Compliance input'!$E$5:$E$156)*('Non Compliance input'!$H$5:$H$156="Yes"),0))
),"","Yes")</f>
        <v/>
      </c>
      <c r="K5601" s="149">
        <f t="shared" si="784"/>
        <v>0</v>
      </c>
      <c r="L5601" s="162">
        <f t="shared" si="785"/>
        <v>0</v>
      </c>
      <c r="M5601" s="162" t="str" cm="1">
        <f t="array" ref="M5601">IF(ISERROR(INDEX('Non Compliance input'!$I$5:$I$156,MATCH(1,(A5601='Non Compliance input'!$A$5:$A$156)*(E5601&gt;='Non Compliance input'!$D$5:$D$156)*(F5601&lt;='Non Compliance input'!$E$5:$E$156)*('Non Compliance input'!$I$5:$I$156="Yes"),0))
),"","Yes")</f>
        <v/>
      </c>
      <c r="N5601" s="149" t="str">
        <f>IF(VLOOKUP($A5601,HourEndingOutage!$B$3:$F$746,5,0)="Outage","Outage","")</f>
        <v/>
      </c>
      <c r="O5601" s="18">
        <f t="shared" si="786"/>
        <v>0</v>
      </c>
      <c r="P5601" s="18" t="str">
        <f t="shared" si="787"/>
        <v/>
      </c>
      <c r="Q5601" s="18">
        <f t="shared" si="788"/>
        <v>0</v>
      </c>
      <c r="R5601" s="118"/>
    </row>
    <row r="5602" spans="1:18" x14ac:dyDescent="0.25">
      <c r="A5602" s="25">
        <f t="shared" si="789"/>
        <v>623</v>
      </c>
      <c r="B5602" s="23">
        <f t="shared" si="790"/>
        <v>44587</v>
      </c>
      <c r="C5602" s="24">
        <v>23</v>
      </c>
      <c r="D5602" s="54" t="str">
        <f t="shared" si="782"/>
        <v>ASET</v>
      </c>
      <c r="E5602" s="178"/>
      <c r="F5602" s="179"/>
      <c r="G5602" s="177"/>
      <c r="H5602" s="177"/>
      <c r="I5602" s="169">
        <f t="shared" si="783"/>
        <v>0</v>
      </c>
      <c r="J5602" s="149" t="str" cm="1">
        <f t="array" ref="J5602">IF(ISERROR(INDEX('Non Compliance input'!$H$5:$H$156,MATCH(1,(A5602='Non Compliance input'!$A$5:$A$156)*(F5602&gt;='Non Compliance input'!$D$5:$D$156)*(E5602&lt;'Non Compliance input'!$E$5:$E$156)*('Non Compliance input'!$H$5:$H$156="Yes"),0))
),"","Yes")</f>
        <v/>
      </c>
      <c r="K5602" s="149">
        <f t="shared" si="784"/>
        <v>0</v>
      </c>
      <c r="L5602" s="162">
        <f t="shared" si="785"/>
        <v>0</v>
      </c>
      <c r="M5602" s="162" t="str" cm="1">
        <f t="array" ref="M5602">IF(ISERROR(INDEX('Non Compliance input'!$I$5:$I$156,MATCH(1,(A5602='Non Compliance input'!$A$5:$A$156)*(E5602&gt;='Non Compliance input'!$D$5:$D$156)*(F5602&lt;='Non Compliance input'!$E$5:$E$156)*('Non Compliance input'!$I$5:$I$156="Yes"),0))
),"","Yes")</f>
        <v/>
      </c>
      <c r="N5602" s="149" t="str">
        <f>IF(VLOOKUP($A5602,HourEndingOutage!$B$3:$F$746,5,0)="Outage","Outage","")</f>
        <v/>
      </c>
      <c r="O5602" s="18">
        <f t="shared" si="786"/>
        <v>0</v>
      </c>
      <c r="P5602" s="18" t="str">
        <f t="shared" si="787"/>
        <v/>
      </c>
      <c r="Q5602" s="18">
        <f t="shared" si="788"/>
        <v>0</v>
      </c>
      <c r="R5602" s="118"/>
    </row>
    <row r="5603" spans="1:18" x14ac:dyDescent="0.25">
      <c r="A5603" s="25">
        <f t="shared" si="789"/>
        <v>623</v>
      </c>
      <c r="B5603" s="23">
        <f t="shared" si="790"/>
        <v>44587</v>
      </c>
      <c r="C5603" s="24">
        <v>23</v>
      </c>
      <c r="D5603" s="54" t="str">
        <f t="shared" si="782"/>
        <v>ASET</v>
      </c>
      <c r="E5603" s="178"/>
      <c r="F5603" s="179"/>
      <c r="G5603" s="177"/>
      <c r="H5603" s="177"/>
      <c r="I5603" s="169">
        <f t="shared" si="783"/>
        <v>0</v>
      </c>
      <c r="J5603" s="149" t="str" cm="1">
        <f t="array" ref="J5603">IF(ISERROR(INDEX('Non Compliance input'!$H$5:$H$156,MATCH(1,(A5603='Non Compliance input'!$A$5:$A$156)*(F5603&gt;='Non Compliance input'!$D$5:$D$156)*(E5603&lt;'Non Compliance input'!$E$5:$E$156)*('Non Compliance input'!$H$5:$H$156="Yes"),0))
),"","Yes")</f>
        <v/>
      </c>
      <c r="K5603" s="149">
        <f t="shared" si="784"/>
        <v>0</v>
      </c>
      <c r="L5603" s="162">
        <f t="shared" si="785"/>
        <v>0</v>
      </c>
      <c r="M5603" s="162" t="str" cm="1">
        <f t="array" ref="M5603">IF(ISERROR(INDEX('Non Compliance input'!$I$5:$I$156,MATCH(1,(A5603='Non Compliance input'!$A$5:$A$156)*(E5603&gt;='Non Compliance input'!$D$5:$D$156)*(F5603&lt;='Non Compliance input'!$E$5:$E$156)*('Non Compliance input'!$I$5:$I$156="Yes"),0))
),"","Yes")</f>
        <v/>
      </c>
      <c r="N5603" s="149" t="str">
        <f>IF(VLOOKUP($A5603,HourEndingOutage!$B$3:$F$746,5,0)="Outage","Outage","")</f>
        <v/>
      </c>
      <c r="O5603" s="18">
        <f t="shared" si="786"/>
        <v>0</v>
      </c>
      <c r="P5603" s="18" t="str">
        <f t="shared" si="787"/>
        <v/>
      </c>
      <c r="Q5603" s="18">
        <f t="shared" si="788"/>
        <v>0</v>
      </c>
      <c r="R5603" s="118"/>
    </row>
    <row r="5604" spans="1:18" x14ac:dyDescent="0.25">
      <c r="A5604" s="25">
        <f t="shared" si="789"/>
        <v>623</v>
      </c>
      <c r="B5604" s="23">
        <f t="shared" si="790"/>
        <v>44587</v>
      </c>
      <c r="C5604" s="24">
        <v>23</v>
      </c>
      <c r="D5604" s="54" t="str">
        <f t="shared" si="782"/>
        <v>ASET</v>
      </c>
      <c r="E5604" s="178"/>
      <c r="F5604" s="179"/>
      <c r="G5604" s="177"/>
      <c r="H5604" s="177"/>
      <c r="I5604" s="169">
        <f t="shared" si="783"/>
        <v>0</v>
      </c>
      <c r="J5604" s="149" t="str" cm="1">
        <f t="array" ref="J5604">IF(ISERROR(INDEX('Non Compliance input'!$H$5:$H$156,MATCH(1,(A5604='Non Compliance input'!$A$5:$A$156)*(F5604&gt;='Non Compliance input'!$D$5:$D$156)*(E5604&lt;'Non Compliance input'!$E$5:$E$156)*('Non Compliance input'!$H$5:$H$156="Yes"),0))
),"","Yes")</f>
        <v/>
      </c>
      <c r="K5604" s="149">
        <f t="shared" si="784"/>
        <v>0</v>
      </c>
      <c r="L5604" s="162">
        <f t="shared" si="785"/>
        <v>0</v>
      </c>
      <c r="M5604" s="162" t="str" cm="1">
        <f t="array" ref="M5604">IF(ISERROR(INDEX('Non Compliance input'!$I$5:$I$156,MATCH(1,(A5604='Non Compliance input'!$A$5:$A$156)*(E5604&gt;='Non Compliance input'!$D$5:$D$156)*(F5604&lt;='Non Compliance input'!$E$5:$E$156)*('Non Compliance input'!$I$5:$I$156="Yes"),0))
),"","Yes")</f>
        <v/>
      </c>
      <c r="N5604" s="149" t="str">
        <f>IF(VLOOKUP($A5604,HourEndingOutage!$B$3:$F$746,5,0)="Outage","Outage","")</f>
        <v/>
      </c>
      <c r="O5604" s="18">
        <f t="shared" si="786"/>
        <v>0</v>
      </c>
      <c r="P5604" s="18" t="str">
        <f t="shared" si="787"/>
        <v/>
      </c>
      <c r="Q5604" s="18">
        <f t="shared" si="788"/>
        <v>0</v>
      </c>
      <c r="R5604" s="118"/>
    </row>
    <row r="5605" spans="1:18" x14ac:dyDescent="0.25">
      <c r="A5605" s="25">
        <f t="shared" si="789"/>
        <v>623</v>
      </c>
      <c r="B5605" s="23">
        <f t="shared" si="790"/>
        <v>44587</v>
      </c>
      <c r="C5605" s="24">
        <v>23</v>
      </c>
      <c r="D5605" s="54" t="str">
        <f t="shared" si="782"/>
        <v>ASET</v>
      </c>
      <c r="E5605" s="178"/>
      <c r="F5605" s="179"/>
      <c r="G5605" s="177"/>
      <c r="H5605" s="177"/>
      <c r="I5605" s="169">
        <f t="shared" si="783"/>
        <v>0</v>
      </c>
      <c r="J5605" s="149" t="str" cm="1">
        <f t="array" ref="J5605">IF(ISERROR(INDEX('Non Compliance input'!$H$5:$H$156,MATCH(1,(A5605='Non Compliance input'!$A$5:$A$156)*(F5605&gt;='Non Compliance input'!$D$5:$D$156)*(E5605&lt;'Non Compliance input'!$E$5:$E$156)*('Non Compliance input'!$H$5:$H$156="Yes"),0))
),"","Yes")</f>
        <v/>
      </c>
      <c r="K5605" s="149">
        <f t="shared" si="784"/>
        <v>0</v>
      </c>
      <c r="L5605" s="162">
        <f t="shared" si="785"/>
        <v>0</v>
      </c>
      <c r="M5605" s="162" t="str" cm="1">
        <f t="array" ref="M5605">IF(ISERROR(INDEX('Non Compliance input'!$I$5:$I$156,MATCH(1,(A5605='Non Compliance input'!$A$5:$A$156)*(E5605&gt;='Non Compliance input'!$D$5:$D$156)*(F5605&lt;='Non Compliance input'!$E$5:$E$156)*('Non Compliance input'!$I$5:$I$156="Yes"),0))
),"","Yes")</f>
        <v/>
      </c>
      <c r="N5605" s="149" t="str">
        <f>IF(VLOOKUP($A5605,HourEndingOutage!$B$3:$F$746,5,0)="Outage","Outage","")</f>
        <v/>
      </c>
      <c r="O5605" s="18">
        <f t="shared" si="786"/>
        <v>0</v>
      </c>
      <c r="P5605" s="18" t="str">
        <f t="shared" si="787"/>
        <v/>
      </c>
      <c r="Q5605" s="18">
        <f t="shared" si="788"/>
        <v>0</v>
      </c>
      <c r="R5605" s="118"/>
    </row>
    <row r="5606" spans="1:18" x14ac:dyDescent="0.25">
      <c r="A5606" s="25">
        <f t="shared" si="789"/>
        <v>623</v>
      </c>
      <c r="B5606" s="23">
        <f t="shared" si="790"/>
        <v>44587</v>
      </c>
      <c r="C5606" s="24">
        <v>23</v>
      </c>
      <c r="D5606" s="54" t="str">
        <f t="shared" si="782"/>
        <v>ASET</v>
      </c>
      <c r="E5606" s="178"/>
      <c r="F5606" s="179"/>
      <c r="G5606" s="177"/>
      <c r="H5606" s="177"/>
      <c r="I5606" s="169">
        <f t="shared" si="783"/>
        <v>0</v>
      </c>
      <c r="J5606" s="149" t="str" cm="1">
        <f t="array" ref="J5606">IF(ISERROR(INDEX('Non Compliance input'!$H$5:$H$156,MATCH(1,(A5606='Non Compliance input'!$A$5:$A$156)*(F5606&gt;='Non Compliance input'!$D$5:$D$156)*(E5606&lt;'Non Compliance input'!$E$5:$E$156)*('Non Compliance input'!$H$5:$H$156="Yes"),0))
),"","Yes")</f>
        <v/>
      </c>
      <c r="K5606" s="149">
        <f t="shared" si="784"/>
        <v>0</v>
      </c>
      <c r="L5606" s="162">
        <f t="shared" si="785"/>
        <v>0</v>
      </c>
      <c r="M5606" s="162" t="str" cm="1">
        <f t="array" ref="M5606">IF(ISERROR(INDEX('Non Compliance input'!$I$5:$I$156,MATCH(1,(A5606='Non Compliance input'!$A$5:$A$156)*(E5606&gt;='Non Compliance input'!$D$5:$D$156)*(F5606&lt;='Non Compliance input'!$E$5:$E$156)*('Non Compliance input'!$I$5:$I$156="Yes"),0))
),"","Yes")</f>
        <v/>
      </c>
      <c r="N5606" s="149" t="str">
        <f>IF(VLOOKUP($A5606,HourEndingOutage!$B$3:$F$746,5,0)="Outage","Outage","")</f>
        <v/>
      </c>
      <c r="O5606" s="18">
        <f t="shared" si="786"/>
        <v>0</v>
      </c>
      <c r="P5606" s="18" t="str">
        <f t="shared" si="787"/>
        <v/>
      </c>
      <c r="Q5606" s="18">
        <f t="shared" si="788"/>
        <v>0</v>
      </c>
      <c r="R5606" s="118"/>
    </row>
    <row r="5607" spans="1:18" x14ac:dyDescent="0.25">
      <c r="A5607" s="25">
        <f t="shared" si="789"/>
        <v>623</v>
      </c>
      <c r="B5607" s="23">
        <f t="shared" si="790"/>
        <v>44587</v>
      </c>
      <c r="C5607" s="24">
        <v>23</v>
      </c>
      <c r="D5607" s="54" t="str">
        <f t="shared" si="782"/>
        <v>ASET</v>
      </c>
      <c r="E5607" s="178"/>
      <c r="F5607" s="179"/>
      <c r="G5607" s="177"/>
      <c r="H5607" s="177"/>
      <c r="I5607" s="169">
        <f t="shared" si="783"/>
        <v>0</v>
      </c>
      <c r="J5607" s="149" t="str" cm="1">
        <f t="array" ref="J5607">IF(ISERROR(INDEX('Non Compliance input'!$H$5:$H$156,MATCH(1,(A5607='Non Compliance input'!$A$5:$A$156)*(F5607&gt;='Non Compliance input'!$D$5:$D$156)*(E5607&lt;'Non Compliance input'!$E$5:$E$156)*('Non Compliance input'!$H$5:$H$156="Yes"),0))
),"","Yes")</f>
        <v/>
      </c>
      <c r="K5607" s="149">
        <f t="shared" si="784"/>
        <v>0</v>
      </c>
      <c r="L5607" s="162">
        <f t="shared" si="785"/>
        <v>0</v>
      </c>
      <c r="M5607" s="162" t="str" cm="1">
        <f t="array" ref="M5607">IF(ISERROR(INDEX('Non Compliance input'!$I$5:$I$156,MATCH(1,(A5607='Non Compliance input'!$A$5:$A$156)*(E5607&gt;='Non Compliance input'!$D$5:$D$156)*(F5607&lt;='Non Compliance input'!$E$5:$E$156)*('Non Compliance input'!$I$5:$I$156="Yes"),0))
),"","Yes")</f>
        <v/>
      </c>
      <c r="N5607" s="149" t="str">
        <f>IF(VLOOKUP($A5607,HourEndingOutage!$B$3:$F$746,5,0)="Outage","Outage","")</f>
        <v/>
      </c>
      <c r="O5607" s="18">
        <f t="shared" si="786"/>
        <v>0</v>
      </c>
      <c r="P5607" s="18" t="str">
        <f t="shared" si="787"/>
        <v/>
      </c>
      <c r="Q5607" s="18">
        <f t="shared" si="788"/>
        <v>0</v>
      </c>
      <c r="R5607" s="118"/>
    </row>
    <row r="5608" spans="1:18" x14ac:dyDescent="0.25">
      <c r="A5608" s="25">
        <f t="shared" si="789"/>
        <v>623</v>
      </c>
      <c r="B5608" s="23">
        <f t="shared" si="790"/>
        <v>44587</v>
      </c>
      <c r="C5608" s="24">
        <v>23</v>
      </c>
      <c r="D5608" s="54" t="str">
        <f t="shared" si="782"/>
        <v>ASET</v>
      </c>
      <c r="E5608" s="178"/>
      <c r="F5608" s="179"/>
      <c r="G5608" s="177"/>
      <c r="H5608" s="177"/>
      <c r="I5608" s="169">
        <f t="shared" si="783"/>
        <v>0</v>
      </c>
      <c r="J5608" s="149" t="str" cm="1">
        <f t="array" ref="J5608">IF(ISERROR(INDEX('Non Compliance input'!$H$5:$H$156,MATCH(1,(A5608='Non Compliance input'!$A$5:$A$156)*(F5608&gt;='Non Compliance input'!$D$5:$D$156)*(E5608&lt;'Non Compliance input'!$E$5:$E$156)*('Non Compliance input'!$H$5:$H$156="Yes"),0))
),"","Yes")</f>
        <v/>
      </c>
      <c r="K5608" s="149">
        <f t="shared" si="784"/>
        <v>0</v>
      </c>
      <c r="L5608" s="162">
        <f t="shared" si="785"/>
        <v>0</v>
      </c>
      <c r="M5608" s="162" t="str" cm="1">
        <f t="array" ref="M5608">IF(ISERROR(INDEX('Non Compliance input'!$I$5:$I$156,MATCH(1,(A5608='Non Compliance input'!$A$5:$A$156)*(E5608&gt;='Non Compliance input'!$D$5:$D$156)*(F5608&lt;='Non Compliance input'!$E$5:$E$156)*('Non Compliance input'!$I$5:$I$156="Yes"),0))
),"","Yes")</f>
        <v/>
      </c>
      <c r="N5608" s="149" t="str">
        <f>IF(VLOOKUP($A5608,HourEndingOutage!$B$3:$F$746,5,0)="Outage","Outage","")</f>
        <v/>
      </c>
      <c r="O5608" s="18">
        <f t="shared" si="786"/>
        <v>0</v>
      </c>
      <c r="P5608" s="18" t="str">
        <f t="shared" si="787"/>
        <v/>
      </c>
      <c r="Q5608" s="18">
        <f t="shared" si="788"/>
        <v>0</v>
      </c>
      <c r="R5608" s="118"/>
    </row>
    <row r="5609" spans="1:18" x14ac:dyDescent="0.25">
      <c r="A5609" s="25">
        <f t="shared" si="789"/>
        <v>623</v>
      </c>
      <c r="B5609" s="23">
        <f t="shared" si="790"/>
        <v>44587</v>
      </c>
      <c r="C5609" s="24">
        <v>23</v>
      </c>
      <c r="D5609" s="54" t="str">
        <f t="shared" si="782"/>
        <v>ASET</v>
      </c>
      <c r="E5609" s="178"/>
      <c r="F5609" s="179"/>
      <c r="G5609" s="177"/>
      <c r="H5609" s="177"/>
      <c r="I5609" s="169">
        <f t="shared" si="783"/>
        <v>0</v>
      </c>
      <c r="J5609" s="149" t="str" cm="1">
        <f t="array" ref="J5609">IF(ISERROR(INDEX('Non Compliance input'!$H$5:$H$156,MATCH(1,(A5609='Non Compliance input'!$A$5:$A$156)*(F5609&gt;='Non Compliance input'!$D$5:$D$156)*(E5609&lt;'Non Compliance input'!$E$5:$E$156)*('Non Compliance input'!$H$5:$H$156="Yes"),0))
),"","Yes")</f>
        <v/>
      </c>
      <c r="K5609" s="149">
        <f t="shared" si="784"/>
        <v>0</v>
      </c>
      <c r="L5609" s="162">
        <f t="shared" si="785"/>
        <v>0</v>
      </c>
      <c r="M5609" s="162" t="str" cm="1">
        <f t="array" ref="M5609">IF(ISERROR(INDEX('Non Compliance input'!$I$5:$I$156,MATCH(1,(A5609='Non Compliance input'!$A$5:$A$156)*(E5609&gt;='Non Compliance input'!$D$5:$D$156)*(F5609&lt;='Non Compliance input'!$E$5:$E$156)*('Non Compliance input'!$I$5:$I$156="Yes"),0))
),"","Yes")</f>
        <v/>
      </c>
      <c r="N5609" s="149" t="str">
        <f>IF(VLOOKUP($A5609,HourEndingOutage!$B$3:$F$746,5,0)="Outage","Outage","")</f>
        <v/>
      </c>
      <c r="O5609" s="18">
        <f t="shared" si="786"/>
        <v>0</v>
      </c>
      <c r="P5609" s="18" t="str">
        <f t="shared" si="787"/>
        <v/>
      </c>
      <c r="Q5609" s="18">
        <f t="shared" si="788"/>
        <v>0</v>
      </c>
      <c r="R5609" s="118"/>
    </row>
    <row r="5610" spans="1:18" x14ac:dyDescent="0.25">
      <c r="A5610" s="25">
        <f t="shared" si="789"/>
        <v>624</v>
      </c>
      <c r="B5610" s="23">
        <f t="shared" si="790"/>
        <v>44587</v>
      </c>
      <c r="C5610" s="24">
        <v>24</v>
      </c>
      <c r="D5610" s="54" t="str">
        <f t="shared" si="782"/>
        <v>ASET</v>
      </c>
      <c r="E5610" s="178"/>
      <c r="F5610" s="179"/>
      <c r="G5610" s="177"/>
      <c r="H5610" s="177"/>
      <c r="I5610" s="169">
        <f t="shared" si="783"/>
        <v>0</v>
      </c>
      <c r="J5610" s="149" t="str" cm="1">
        <f t="array" ref="J5610">IF(ISERROR(INDEX('Non Compliance input'!$H$5:$H$156,MATCH(1,(A5610='Non Compliance input'!$A$5:$A$156)*(F5610&gt;='Non Compliance input'!$D$5:$D$156)*(E5610&lt;'Non Compliance input'!$E$5:$E$156)*('Non Compliance input'!$H$5:$H$156="Yes"),0))
),"","Yes")</f>
        <v/>
      </c>
      <c r="K5610" s="149">
        <f t="shared" si="784"/>
        <v>0</v>
      </c>
      <c r="L5610" s="162">
        <f t="shared" si="785"/>
        <v>0</v>
      </c>
      <c r="M5610" s="162" t="str" cm="1">
        <f t="array" ref="M5610">IF(ISERROR(INDEX('Non Compliance input'!$I$5:$I$156,MATCH(1,(A5610='Non Compliance input'!$A$5:$A$156)*(E5610&gt;='Non Compliance input'!$D$5:$D$156)*(F5610&lt;='Non Compliance input'!$E$5:$E$156)*('Non Compliance input'!$I$5:$I$156="Yes"),0))
),"","Yes")</f>
        <v/>
      </c>
      <c r="N5610" s="149" t="str">
        <f>IF(VLOOKUP($A5610,HourEndingOutage!$B$3:$F$746,5,0)="Outage","Outage","")</f>
        <v/>
      </c>
      <c r="O5610" s="18">
        <f t="shared" si="786"/>
        <v>0</v>
      </c>
      <c r="P5610" s="18" t="str">
        <f t="shared" si="787"/>
        <v/>
      </c>
      <c r="Q5610" s="18">
        <f t="shared" si="788"/>
        <v>0</v>
      </c>
      <c r="R5610" s="118"/>
    </row>
    <row r="5611" spans="1:18" x14ac:dyDescent="0.25">
      <c r="A5611" s="25">
        <f t="shared" si="789"/>
        <v>624</v>
      </c>
      <c r="B5611" s="23">
        <f t="shared" si="790"/>
        <v>44587</v>
      </c>
      <c r="C5611" s="24">
        <v>24</v>
      </c>
      <c r="D5611" s="54" t="str">
        <f t="shared" si="782"/>
        <v>ASET</v>
      </c>
      <c r="E5611" s="178"/>
      <c r="F5611" s="179"/>
      <c r="G5611" s="177"/>
      <c r="H5611" s="177"/>
      <c r="I5611" s="169">
        <f t="shared" si="783"/>
        <v>0</v>
      </c>
      <c r="J5611" s="149" t="str" cm="1">
        <f t="array" ref="J5611">IF(ISERROR(INDEX('Non Compliance input'!$H$5:$H$156,MATCH(1,(A5611='Non Compliance input'!$A$5:$A$156)*(F5611&gt;='Non Compliance input'!$D$5:$D$156)*(E5611&lt;'Non Compliance input'!$E$5:$E$156)*('Non Compliance input'!$H$5:$H$156="Yes"),0))
),"","Yes")</f>
        <v/>
      </c>
      <c r="K5611" s="149">
        <f t="shared" si="784"/>
        <v>0</v>
      </c>
      <c r="L5611" s="162">
        <f t="shared" si="785"/>
        <v>0</v>
      </c>
      <c r="M5611" s="162" t="str" cm="1">
        <f t="array" ref="M5611">IF(ISERROR(INDEX('Non Compliance input'!$I$5:$I$156,MATCH(1,(A5611='Non Compliance input'!$A$5:$A$156)*(E5611&gt;='Non Compliance input'!$D$5:$D$156)*(F5611&lt;='Non Compliance input'!$E$5:$E$156)*('Non Compliance input'!$I$5:$I$156="Yes"),0))
),"","Yes")</f>
        <v/>
      </c>
      <c r="N5611" s="149" t="str">
        <f>IF(VLOOKUP($A5611,HourEndingOutage!$B$3:$F$746,5,0)="Outage","Outage","")</f>
        <v/>
      </c>
      <c r="O5611" s="18">
        <f t="shared" si="786"/>
        <v>0</v>
      </c>
      <c r="P5611" s="18" t="str">
        <f t="shared" si="787"/>
        <v/>
      </c>
      <c r="Q5611" s="18">
        <f t="shared" si="788"/>
        <v>0</v>
      </c>
      <c r="R5611" s="118"/>
    </row>
    <row r="5612" spans="1:18" x14ac:dyDescent="0.25">
      <c r="A5612" s="25">
        <f t="shared" si="789"/>
        <v>624</v>
      </c>
      <c r="B5612" s="23">
        <f t="shared" si="790"/>
        <v>44587</v>
      </c>
      <c r="C5612" s="24">
        <v>24</v>
      </c>
      <c r="D5612" s="54" t="str">
        <f t="shared" si="782"/>
        <v>ASET</v>
      </c>
      <c r="E5612" s="178"/>
      <c r="F5612" s="179"/>
      <c r="G5612" s="177"/>
      <c r="H5612" s="177"/>
      <c r="I5612" s="169">
        <f t="shared" si="783"/>
        <v>0</v>
      </c>
      <c r="J5612" s="149" t="str" cm="1">
        <f t="array" ref="J5612">IF(ISERROR(INDEX('Non Compliance input'!$H$5:$H$156,MATCH(1,(A5612='Non Compliance input'!$A$5:$A$156)*(F5612&gt;='Non Compliance input'!$D$5:$D$156)*(E5612&lt;'Non Compliance input'!$E$5:$E$156)*('Non Compliance input'!$H$5:$H$156="Yes"),0))
),"","Yes")</f>
        <v/>
      </c>
      <c r="K5612" s="149">
        <f t="shared" si="784"/>
        <v>0</v>
      </c>
      <c r="L5612" s="162">
        <f t="shared" si="785"/>
        <v>0</v>
      </c>
      <c r="M5612" s="162" t="str" cm="1">
        <f t="array" ref="M5612">IF(ISERROR(INDEX('Non Compliance input'!$I$5:$I$156,MATCH(1,(A5612='Non Compliance input'!$A$5:$A$156)*(E5612&gt;='Non Compliance input'!$D$5:$D$156)*(F5612&lt;='Non Compliance input'!$E$5:$E$156)*('Non Compliance input'!$I$5:$I$156="Yes"),0))
),"","Yes")</f>
        <v/>
      </c>
      <c r="N5612" s="149" t="str">
        <f>IF(VLOOKUP($A5612,HourEndingOutage!$B$3:$F$746,5,0)="Outage","Outage","")</f>
        <v/>
      </c>
      <c r="O5612" s="18">
        <f t="shared" si="786"/>
        <v>0</v>
      </c>
      <c r="P5612" s="18" t="str">
        <f t="shared" si="787"/>
        <v/>
      </c>
      <c r="Q5612" s="18">
        <f t="shared" si="788"/>
        <v>0</v>
      </c>
      <c r="R5612" s="118"/>
    </row>
    <row r="5613" spans="1:18" x14ac:dyDescent="0.25">
      <c r="A5613" s="25">
        <f t="shared" si="789"/>
        <v>624</v>
      </c>
      <c r="B5613" s="23">
        <f t="shared" si="790"/>
        <v>44587</v>
      </c>
      <c r="C5613" s="24">
        <v>24</v>
      </c>
      <c r="D5613" s="54" t="str">
        <f t="shared" si="782"/>
        <v>ASET</v>
      </c>
      <c r="E5613" s="178"/>
      <c r="F5613" s="179"/>
      <c r="G5613" s="177"/>
      <c r="H5613" s="177"/>
      <c r="I5613" s="169">
        <f t="shared" si="783"/>
        <v>0</v>
      </c>
      <c r="J5613" s="149" t="str" cm="1">
        <f t="array" ref="J5613">IF(ISERROR(INDEX('Non Compliance input'!$H$5:$H$156,MATCH(1,(A5613='Non Compliance input'!$A$5:$A$156)*(F5613&gt;='Non Compliance input'!$D$5:$D$156)*(E5613&lt;'Non Compliance input'!$E$5:$E$156)*('Non Compliance input'!$H$5:$H$156="Yes"),0))
),"","Yes")</f>
        <v/>
      </c>
      <c r="K5613" s="149">
        <f t="shared" si="784"/>
        <v>0</v>
      </c>
      <c r="L5613" s="162">
        <f t="shared" si="785"/>
        <v>0</v>
      </c>
      <c r="M5613" s="162" t="str" cm="1">
        <f t="array" ref="M5613">IF(ISERROR(INDEX('Non Compliance input'!$I$5:$I$156,MATCH(1,(A5613='Non Compliance input'!$A$5:$A$156)*(E5613&gt;='Non Compliance input'!$D$5:$D$156)*(F5613&lt;='Non Compliance input'!$E$5:$E$156)*('Non Compliance input'!$I$5:$I$156="Yes"),0))
),"","Yes")</f>
        <v/>
      </c>
      <c r="N5613" s="149" t="str">
        <f>IF(VLOOKUP($A5613,HourEndingOutage!$B$3:$F$746,5,0)="Outage","Outage","")</f>
        <v/>
      </c>
      <c r="O5613" s="18">
        <f t="shared" si="786"/>
        <v>0</v>
      </c>
      <c r="P5613" s="18" t="str">
        <f t="shared" si="787"/>
        <v/>
      </c>
      <c r="Q5613" s="18">
        <f t="shared" si="788"/>
        <v>0</v>
      </c>
      <c r="R5613" s="118"/>
    </row>
    <row r="5614" spans="1:18" x14ac:dyDescent="0.25">
      <c r="A5614" s="25">
        <f t="shared" si="789"/>
        <v>624</v>
      </c>
      <c r="B5614" s="23">
        <f t="shared" si="790"/>
        <v>44587</v>
      </c>
      <c r="C5614" s="24">
        <v>24</v>
      </c>
      <c r="D5614" s="54" t="str">
        <f t="shared" si="782"/>
        <v>ASET</v>
      </c>
      <c r="E5614" s="178"/>
      <c r="F5614" s="179"/>
      <c r="G5614" s="177"/>
      <c r="H5614" s="177"/>
      <c r="I5614" s="169">
        <f t="shared" si="783"/>
        <v>0</v>
      </c>
      <c r="J5614" s="149" t="str" cm="1">
        <f t="array" ref="J5614">IF(ISERROR(INDEX('Non Compliance input'!$H$5:$H$156,MATCH(1,(A5614='Non Compliance input'!$A$5:$A$156)*(F5614&gt;='Non Compliance input'!$D$5:$D$156)*(E5614&lt;'Non Compliance input'!$E$5:$E$156)*('Non Compliance input'!$H$5:$H$156="Yes"),0))
),"","Yes")</f>
        <v/>
      </c>
      <c r="K5614" s="149">
        <f t="shared" si="784"/>
        <v>0</v>
      </c>
      <c r="L5614" s="162">
        <f t="shared" si="785"/>
        <v>0</v>
      </c>
      <c r="M5614" s="162" t="str" cm="1">
        <f t="array" ref="M5614">IF(ISERROR(INDEX('Non Compliance input'!$I$5:$I$156,MATCH(1,(A5614='Non Compliance input'!$A$5:$A$156)*(E5614&gt;='Non Compliance input'!$D$5:$D$156)*(F5614&lt;='Non Compliance input'!$E$5:$E$156)*('Non Compliance input'!$I$5:$I$156="Yes"),0))
),"","Yes")</f>
        <v/>
      </c>
      <c r="N5614" s="149" t="str">
        <f>IF(VLOOKUP($A5614,HourEndingOutage!$B$3:$F$746,5,0)="Outage","Outage","")</f>
        <v/>
      </c>
      <c r="O5614" s="18">
        <f t="shared" si="786"/>
        <v>0</v>
      </c>
      <c r="P5614" s="18" t="str">
        <f t="shared" si="787"/>
        <v/>
      </c>
      <c r="Q5614" s="18">
        <f t="shared" si="788"/>
        <v>0</v>
      </c>
      <c r="R5614" s="118"/>
    </row>
    <row r="5615" spans="1:18" x14ac:dyDescent="0.25">
      <c r="A5615" s="25">
        <f t="shared" si="789"/>
        <v>624</v>
      </c>
      <c r="B5615" s="23">
        <f t="shared" si="790"/>
        <v>44587</v>
      </c>
      <c r="C5615" s="24">
        <v>24</v>
      </c>
      <c r="D5615" s="54" t="str">
        <f t="shared" si="782"/>
        <v>ASET</v>
      </c>
      <c r="E5615" s="178"/>
      <c r="F5615" s="179"/>
      <c r="G5615" s="177"/>
      <c r="H5615" s="177"/>
      <c r="I5615" s="169">
        <f t="shared" si="783"/>
        <v>0</v>
      </c>
      <c r="J5615" s="149" t="str" cm="1">
        <f t="array" ref="J5615">IF(ISERROR(INDEX('Non Compliance input'!$H$5:$H$156,MATCH(1,(A5615='Non Compliance input'!$A$5:$A$156)*(F5615&gt;='Non Compliance input'!$D$5:$D$156)*(E5615&lt;'Non Compliance input'!$E$5:$E$156)*('Non Compliance input'!$H$5:$H$156="Yes"),0))
),"","Yes")</f>
        <v/>
      </c>
      <c r="K5615" s="149">
        <f t="shared" si="784"/>
        <v>0</v>
      </c>
      <c r="L5615" s="162">
        <f t="shared" si="785"/>
        <v>0</v>
      </c>
      <c r="M5615" s="162" t="str" cm="1">
        <f t="array" ref="M5615">IF(ISERROR(INDEX('Non Compliance input'!$I$5:$I$156,MATCH(1,(A5615='Non Compliance input'!$A$5:$A$156)*(E5615&gt;='Non Compliance input'!$D$5:$D$156)*(F5615&lt;='Non Compliance input'!$E$5:$E$156)*('Non Compliance input'!$I$5:$I$156="Yes"),0))
),"","Yes")</f>
        <v/>
      </c>
      <c r="N5615" s="149" t="str">
        <f>IF(VLOOKUP($A5615,HourEndingOutage!$B$3:$F$746,5,0)="Outage","Outage","")</f>
        <v/>
      </c>
      <c r="O5615" s="18">
        <f t="shared" si="786"/>
        <v>0</v>
      </c>
      <c r="P5615" s="18" t="str">
        <f t="shared" si="787"/>
        <v/>
      </c>
      <c r="Q5615" s="18">
        <f t="shared" si="788"/>
        <v>0</v>
      </c>
      <c r="R5615" s="118"/>
    </row>
    <row r="5616" spans="1:18" x14ac:dyDescent="0.25">
      <c r="A5616" s="25">
        <f t="shared" si="789"/>
        <v>624</v>
      </c>
      <c r="B5616" s="23">
        <f t="shared" si="790"/>
        <v>44587</v>
      </c>
      <c r="C5616" s="24">
        <v>24</v>
      </c>
      <c r="D5616" s="54" t="str">
        <f t="shared" si="782"/>
        <v>ASET</v>
      </c>
      <c r="E5616" s="178"/>
      <c r="F5616" s="179"/>
      <c r="G5616" s="177"/>
      <c r="H5616" s="177"/>
      <c r="I5616" s="169">
        <f t="shared" si="783"/>
        <v>0</v>
      </c>
      <c r="J5616" s="149" t="str" cm="1">
        <f t="array" ref="J5616">IF(ISERROR(INDEX('Non Compliance input'!$H$5:$H$156,MATCH(1,(A5616='Non Compliance input'!$A$5:$A$156)*(F5616&gt;='Non Compliance input'!$D$5:$D$156)*(E5616&lt;'Non Compliance input'!$E$5:$E$156)*('Non Compliance input'!$H$5:$H$156="Yes"),0))
),"","Yes")</f>
        <v/>
      </c>
      <c r="K5616" s="149">
        <f t="shared" si="784"/>
        <v>0</v>
      </c>
      <c r="L5616" s="162">
        <f t="shared" si="785"/>
        <v>0</v>
      </c>
      <c r="M5616" s="162" t="str" cm="1">
        <f t="array" ref="M5616">IF(ISERROR(INDEX('Non Compliance input'!$I$5:$I$156,MATCH(1,(A5616='Non Compliance input'!$A$5:$A$156)*(E5616&gt;='Non Compliance input'!$D$5:$D$156)*(F5616&lt;='Non Compliance input'!$E$5:$E$156)*('Non Compliance input'!$I$5:$I$156="Yes"),0))
),"","Yes")</f>
        <v/>
      </c>
      <c r="N5616" s="149" t="str">
        <f>IF(VLOOKUP($A5616,HourEndingOutage!$B$3:$F$746,5,0)="Outage","Outage","")</f>
        <v/>
      </c>
      <c r="O5616" s="18">
        <f t="shared" si="786"/>
        <v>0</v>
      </c>
      <c r="P5616" s="18" t="str">
        <f t="shared" si="787"/>
        <v/>
      </c>
      <c r="Q5616" s="18">
        <f t="shared" si="788"/>
        <v>0</v>
      </c>
      <c r="R5616" s="118"/>
    </row>
    <row r="5617" spans="1:18" x14ac:dyDescent="0.25">
      <c r="A5617" s="25">
        <f t="shared" si="789"/>
        <v>624</v>
      </c>
      <c r="B5617" s="23">
        <f t="shared" si="790"/>
        <v>44587</v>
      </c>
      <c r="C5617" s="24">
        <v>24</v>
      </c>
      <c r="D5617" s="54" t="str">
        <f t="shared" si="782"/>
        <v>ASET</v>
      </c>
      <c r="E5617" s="178"/>
      <c r="F5617" s="179"/>
      <c r="G5617" s="177"/>
      <c r="H5617" s="177"/>
      <c r="I5617" s="169">
        <f t="shared" si="783"/>
        <v>0</v>
      </c>
      <c r="J5617" s="149" t="str" cm="1">
        <f t="array" ref="J5617">IF(ISERROR(INDEX('Non Compliance input'!$H$5:$H$156,MATCH(1,(A5617='Non Compliance input'!$A$5:$A$156)*(F5617&gt;='Non Compliance input'!$D$5:$D$156)*(E5617&lt;'Non Compliance input'!$E$5:$E$156)*('Non Compliance input'!$H$5:$H$156="Yes"),0))
),"","Yes")</f>
        <v/>
      </c>
      <c r="K5617" s="149">
        <f t="shared" si="784"/>
        <v>0</v>
      </c>
      <c r="L5617" s="162">
        <f t="shared" si="785"/>
        <v>0</v>
      </c>
      <c r="M5617" s="162" t="str" cm="1">
        <f t="array" ref="M5617">IF(ISERROR(INDEX('Non Compliance input'!$I$5:$I$156,MATCH(1,(A5617='Non Compliance input'!$A$5:$A$156)*(E5617&gt;='Non Compliance input'!$D$5:$D$156)*(F5617&lt;='Non Compliance input'!$E$5:$E$156)*('Non Compliance input'!$I$5:$I$156="Yes"),0))
),"","Yes")</f>
        <v/>
      </c>
      <c r="N5617" s="149" t="str">
        <f>IF(VLOOKUP($A5617,HourEndingOutage!$B$3:$F$746,5,0)="Outage","Outage","")</f>
        <v/>
      </c>
      <c r="O5617" s="18">
        <f t="shared" si="786"/>
        <v>0</v>
      </c>
      <c r="P5617" s="18" t="str">
        <f t="shared" si="787"/>
        <v/>
      </c>
      <c r="Q5617" s="18">
        <f t="shared" si="788"/>
        <v>0</v>
      </c>
      <c r="R5617" s="118"/>
    </row>
    <row r="5618" spans="1:18" x14ac:dyDescent="0.25">
      <c r="A5618" s="25">
        <f t="shared" si="789"/>
        <v>624</v>
      </c>
      <c r="B5618" s="23">
        <f t="shared" si="790"/>
        <v>44587</v>
      </c>
      <c r="C5618" s="24">
        <v>24</v>
      </c>
      <c r="D5618" s="54" t="str">
        <f t="shared" si="782"/>
        <v>ASET</v>
      </c>
      <c r="E5618" s="178"/>
      <c r="F5618" s="179"/>
      <c r="G5618" s="177"/>
      <c r="H5618" s="177"/>
      <c r="I5618" s="169">
        <f t="shared" si="783"/>
        <v>0</v>
      </c>
      <c r="J5618" s="149" t="str" cm="1">
        <f t="array" ref="J5618">IF(ISERROR(INDEX('Non Compliance input'!$H$5:$H$156,MATCH(1,(A5618='Non Compliance input'!$A$5:$A$156)*(F5618&gt;='Non Compliance input'!$D$5:$D$156)*(E5618&lt;'Non Compliance input'!$E$5:$E$156)*('Non Compliance input'!$H$5:$H$156="Yes"),0))
),"","Yes")</f>
        <v/>
      </c>
      <c r="K5618" s="149">
        <f t="shared" si="784"/>
        <v>0</v>
      </c>
      <c r="L5618" s="162">
        <f t="shared" si="785"/>
        <v>0</v>
      </c>
      <c r="M5618" s="162" t="str" cm="1">
        <f t="array" ref="M5618">IF(ISERROR(INDEX('Non Compliance input'!$I$5:$I$156,MATCH(1,(A5618='Non Compliance input'!$A$5:$A$156)*(E5618&gt;='Non Compliance input'!$D$5:$D$156)*(F5618&lt;='Non Compliance input'!$E$5:$E$156)*('Non Compliance input'!$I$5:$I$156="Yes"),0))
),"","Yes")</f>
        <v/>
      </c>
      <c r="N5618" s="149" t="str">
        <f>IF(VLOOKUP($A5618,HourEndingOutage!$B$3:$F$746,5,0)="Outage","Outage","")</f>
        <v/>
      </c>
      <c r="O5618" s="18">
        <f t="shared" si="786"/>
        <v>0</v>
      </c>
      <c r="P5618" s="18" t="str">
        <f t="shared" si="787"/>
        <v/>
      </c>
      <c r="Q5618" s="18">
        <f t="shared" si="788"/>
        <v>0</v>
      </c>
      <c r="R5618" s="118"/>
    </row>
    <row r="5619" spans="1:18" x14ac:dyDescent="0.25">
      <c r="A5619" s="25">
        <f t="shared" si="789"/>
        <v>625</v>
      </c>
      <c r="B5619" s="23">
        <f t="shared" si="790"/>
        <v>44588</v>
      </c>
      <c r="C5619" s="24">
        <v>1</v>
      </c>
      <c r="D5619" s="54" t="str">
        <f t="shared" si="782"/>
        <v>ASET</v>
      </c>
      <c r="E5619" s="178"/>
      <c r="F5619" s="179"/>
      <c r="G5619" s="177"/>
      <c r="H5619" s="177"/>
      <c r="I5619" s="169">
        <f t="shared" si="783"/>
        <v>0</v>
      </c>
      <c r="J5619" s="149" t="str" cm="1">
        <f t="array" ref="J5619">IF(ISERROR(INDEX('Non Compliance input'!$H$5:$H$156,MATCH(1,(A5619='Non Compliance input'!$A$5:$A$156)*(F5619&gt;='Non Compliance input'!$D$5:$D$156)*(E5619&lt;'Non Compliance input'!$E$5:$E$156)*('Non Compliance input'!$H$5:$H$156="Yes"),0))
),"","Yes")</f>
        <v/>
      </c>
      <c r="K5619" s="149">
        <f t="shared" si="784"/>
        <v>0</v>
      </c>
      <c r="L5619" s="162">
        <f t="shared" si="785"/>
        <v>0</v>
      </c>
      <c r="M5619" s="162" t="str" cm="1">
        <f t="array" ref="M5619">IF(ISERROR(INDEX('Non Compliance input'!$I$5:$I$156,MATCH(1,(A5619='Non Compliance input'!$A$5:$A$156)*(E5619&gt;='Non Compliance input'!$D$5:$D$156)*(F5619&lt;='Non Compliance input'!$E$5:$E$156)*('Non Compliance input'!$I$5:$I$156="Yes"),0))
),"","Yes")</f>
        <v/>
      </c>
      <c r="N5619" s="149" t="str">
        <f>IF(VLOOKUP($A5619,HourEndingOutage!$B$3:$F$746,5,0)="Outage","Outage","")</f>
        <v/>
      </c>
      <c r="O5619" s="18">
        <f t="shared" si="786"/>
        <v>0</v>
      </c>
      <c r="P5619" s="18" t="str">
        <f t="shared" si="787"/>
        <v/>
      </c>
      <c r="Q5619" s="18">
        <f t="shared" si="788"/>
        <v>0</v>
      </c>
      <c r="R5619" s="118"/>
    </row>
    <row r="5620" spans="1:18" x14ac:dyDescent="0.25">
      <c r="A5620" s="25">
        <f t="shared" si="789"/>
        <v>625</v>
      </c>
      <c r="B5620" s="23">
        <f t="shared" si="790"/>
        <v>44588</v>
      </c>
      <c r="C5620" s="24">
        <v>1</v>
      </c>
      <c r="D5620" s="54" t="str">
        <f t="shared" si="782"/>
        <v>ASET</v>
      </c>
      <c r="E5620" s="178"/>
      <c r="F5620" s="179"/>
      <c r="G5620" s="177"/>
      <c r="H5620" s="177"/>
      <c r="I5620" s="169">
        <f t="shared" si="783"/>
        <v>0</v>
      </c>
      <c r="J5620" s="149" t="str" cm="1">
        <f t="array" ref="J5620">IF(ISERROR(INDEX('Non Compliance input'!$H$5:$H$156,MATCH(1,(A5620='Non Compliance input'!$A$5:$A$156)*(F5620&gt;='Non Compliance input'!$D$5:$D$156)*(E5620&lt;'Non Compliance input'!$E$5:$E$156)*('Non Compliance input'!$H$5:$H$156="Yes"),0))
),"","Yes")</f>
        <v/>
      </c>
      <c r="K5620" s="149">
        <f t="shared" si="784"/>
        <v>0</v>
      </c>
      <c r="L5620" s="162">
        <f t="shared" si="785"/>
        <v>0</v>
      </c>
      <c r="M5620" s="162" t="str" cm="1">
        <f t="array" ref="M5620">IF(ISERROR(INDEX('Non Compliance input'!$I$5:$I$156,MATCH(1,(A5620='Non Compliance input'!$A$5:$A$156)*(E5620&gt;='Non Compliance input'!$D$5:$D$156)*(F5620&lt;='Non Compliance input'!$E$5:$E$156)*('Non Compliance input'!$I$5:$I$156="Yes"),0))
),"","Yes")</f>
        <v/>
      </c>
      <c r="N5620" s="149" t="str">
        <f>IF(VLOOKUP($A5620,HourEndingOutage!$B$3:$F$746,5,0)="Outage","Outage","")</f>
        <v/>
      </c>
      <c r="O5620" s="18">
        <f t="shared" si="786"/>
        <v>0</v>
      </c>
      <c r="P5620" s="18" t="str">
        <f t="shared" si="787"/>
        <v/>
      </c>
      <c r="Q5620" s="18">
        <f t="shared" si="788"/>
        <v>0</v>
      </c>
      <c r="R5620" s="118"/>
    </row>
    <row r="5621" spans="1:18" x14ac:dyDescent="0.25">
      <c r="A5621" s="25">
        <f t="shared" si="789"/>
        <v>625</v>
      </c>
      <c r="B5621" s="23">
        <f t="shared" si="790"/>
        <v>44588</v>
      </c>
      <c r="C5621" s="24">
        <v>1</v>
      </c>
      <c r="D5621" s="54" t="str">
        <f t="shared" si="782"/>
        <v>ASET</v>
      </c>
      <c r="E5621" s="178"/>
      <c r="F5621" s="179"/>
      <c r="G5621" s="177"/>
      <c r="H5621" s="177"/>
      <c r="I5621" s="169">
        <f t="shared" si="783"/>
        <v>0</v>
      </c>
      <c r="J5621" s="149" t="str" cm="1">
        <f t="array" ref="J5621">IF(ISERROR(INDEX('Non Compliance input'!$H$5:$H$156,MATCH(1,(A5621='Non Compliance input'!$A$5:$A$156)*(F5621&gt;='Non Compliance input'!$D$5:$D$156)*(E5621&lt;'Non Compliance input'!$E$5:$E$156)*('Non Compliance input'!$H$5:$H$156="Yes"),0))
),"","Yes")</f>
        <v/>
      </c>
      <c r="K5621" s="149">
        <f t="shared" si="784"/>
        <v>0</v>
      </c>
      <c r="L5621" s="162">
        <f t="shared" si="785"/>
        <v>0</v>
      </c>
      <c r="M5621" s="162" t="str" cm="1">
        <f t="array" ref="M5621">IF(ISERROR(INDEX('Non Compliance input'!$I$5:$I$156,MATCH(1,(A5621='Non Compliance input'!$A$5:$A$156)*(E5621&gt;='Non Compliance input'!$D$5:$D$156)*(F5621&lt;='Non Compliance input'!$E$5:$E$156)*('Non Compliance input'!$I$5:$I$156="Yes"),0))
),"","Yes")</f>
        <v/>
      </c>
      <c r="N5621" s="149" t="str">
        <f>IF(VLOOKUP($A5621,HourEndingOutage!$B$3:$F$746,5,0)="Outage","Outage","")</f>
        <v/>
      </c>
      <c r="O5621" s="18">
        <f t="shared" si="786"/>
        <v>0</v>
      </c>
      <c r="P5621" s="18" t="str">
        <f t="shared" si="787"/>
        <v/>
      </c>
      <c r="Q5621" s="18">
        <f t="shared" si="788"/>
        <v>0</v>
      </c>
      <c r="R5621" s="118"/>
    </row>
    <row r="5622" spans="1:18" x14ac:dyDescent="0.25">
      <c r="A5622" s="25">
        <f t="shared" si="789"/>
        <v>625</v>
      </c>
      <c r="B5622" s="23">
        <f t="shared" si="790"/>
        <v>44588</v>
      </c>
      <c r="C5622" s="24">
        <v>1</v>
      </c>
      <c r="D5622" s="54" t="str">
        <f t="shared" si="782"/>
        <v>ASET</v>
      </c>
      <c r="E5622" s="178"/>
      <c r="F5622" s="179"/>
      <c r="G5622" s="177"/>
      <c r="H5622" s="177"/>
      <c r="I5622" s="169">
        <f t="shared" si="783"/>
        <v>0</v>
      </c>
      <c r="J5622" s="149" t="str" cm="1">
        <f t="array" ref="J5622">IF(ISERROR(INDEX('Non Compliance input'!$H$5:$H$156,MATCH(1,(A5622='Non Compliance input'!$A$5:$A$156)*(F5622&gt;='Non Compliance input'!$D$5:$D$156)*(E5622&lt;'Non Compliance input'!$E$5:$E$156)*('Non Compliance input'!$H$5:$H$156="Yes"),0))
),"","Yes")</f>
        <v/>
      </c>
      <c r="K5622" s="149">
        <f t="shared" si="784"/>
        <v>0</v>
      </c>
      <c r="L5622" s="162">
        <f t="shared" si="785"/>
        <v>0</v>
      </c>
      <c r="M5622" s="162" t="str" cm="1">
        <f t="array" ref="M5622">IF(ISERROR(INDEX('Non Compliance input'!$I$5:$I$156,MATCH(1,(A5622='Non Compliance input'!$A$5:$A$156)*(E5622&gt;='Non Compliance input'!$D$5:$D$156)*(F5622&lt;='Non Compliance input'!$E$5:$E$156)*('Non Compliance input'!$I$5:$I$156="Yes"),0))
),"","Yes")</f>
        <v/>
      </c>
      <c r="N5622" s="149" t="str">
        <f>IF(VLOOKUP($A5622,HourEndingOutage!$B$3:$F$746,5,0)="Outage","Outage","")</f>
        <v/>
      </c>
      <c r="O5622" s="18">
        <f t="shared" si="786"/>
        <v>0</v>
      </c>
      <c r="P5622" s="18" t="str">
        <f t="shared" si="787"/>
        <v/>
      </c>
      <c r="Q5622" s="18">
        <f t="shared" si="788"/>
        <v>0</v>
      </c>
      <c r="R5622" s="118"/>
    </row>
    <row r="5623" spans="1:18" x14ac:dyDescent="0.25">
      <c r="A5623" s="25">
        <f t="shared" si="789"/>
        <v>625</v>
      </c>
      <c r="B5623" s="23">
        <f t="shared" si="790"/>
        <v>44588</v>
      </c>
      <c r="C5623" s="24">
        <v>1</v>
      </c>
      <c r="D5623" s="54" t="str">
        <f t="shared" si="782"/>
        <v>ASET</v>
      </c>
      <c r="E5623" s="178"/>
      <c r="F5623" s="179"/>
      <c r="G5623" s="177"/>
      <c r="H5623" s="177"/>
      <c r="I5623" s="169">
        <f t="shared" si="783"/>
        <v>0</v>
      </c>
      <c r="J5623" s="149" t="str" cm="1">
        <f t="array" ref="J5623">IF(ISERROR(INDEX('Non Compliance input'!$H$5:$H$156,MATCH(1,(A5623='Non Compliance input'!$A$5:$A$156)*(F5623&gt;='Non Compliance input'!$D$5:$D$156)*(E5623&lt;'Non Compliance input'!$E$5:$E$156)*('Non Compliance input'!$H$5:$H$156="Yes"),0))
),"","Yes")</f>
        <v/>
      </c>
      <c r="K5623" s="149">
        <f t="shared" si="784"/>
        <v>0</v>
      </c>
      <c r="L5623" s="162">
        <f t="shared" si="785"/>
        <v>0</v>
      </c>
      <c r="M5623" s="162" t="str" cm="1">
        <f t="array" ref="M5623">IF(ISERROR(INDEX('Non Compliance input'!$I$5:$I$156,MATCH(1,(A5623='Non Compliance input'!$A$5:$A$156)*(E5623&gt;='Non Compliance input'!$D$5:$D$156)*(F5623&lt;='Non Compliance input'!$E$5:$E$156)*('Non Compliance input'!$I$5:$I$156="Yes"),0))
),"","Yes")</f>
        <v/>
      </c>
      <c r="N5623" s="149" t="str">
        <f>IF(VLOOKUP($A5623,HourEndingOutage!$B$3:$F$746,5,0)="Outage","Outage","")</f>
        <v/>
      </c>
      <c r="O5623" s="18">
        <f t="shared" si="786"/>
        <v>0</v>
      </c>
      <c r="P5623" s="18" t="str">
        <f t="shared" si="787"/>
        <v/>
      </c>
      <c r="Q5623" s="18">
        <f t="shared" si="788"/>
        <v>0</v>
      </c>
      <c r="R5623" s="118"/>
    </row>
    <row r="5624" spans="1:18" x14ac:dyDescent="0.25">
      <c r="A5624" s="25">
        <f t="shared" si="789"/>
        <v>625</v>
      </c>
      <c r="B5624" s="23">
        <f t="shared" si="790"/>
        <v>44588</v>
      </c>
      <c r="C5624" s="24">
        <v>1</v>
      </c>
      <c r="D5624" s="54" t="str">
        <f t="shared" si="782"/>
        <v>ASET</v>
      </c>
      <c r="E5624" s="178"/>
      <c r="F5624" s="179"/>
      <c r="G5624" s="177"/>
      <c r="H5624" s="177"/>
      <c r="I5624" s="169">
        <f t="shared" si="783"/>
        <v>0</v>
      </c>
      <c r="J5624" s="149" t="str" cm="1">
        <f t="array" ref="J5624">IF(ISERROR(INDEX('Non Compliance input'!$H$5:$H$156,MATCH(1,(A5624='Non Compliance input'!$A$5:$A$156)*(F5624&gt;='Non Compliance input'!$D$5:$D$156)*(E5624&lt;'Non Compliance input'!$E$5:$E$156)*('Non Compliance input'!$H$5:$H$156="Yes"),0))
),"","Yes")</f>
        <v/>
      </c>
      <c r="K5624" s="149">
        <f t="shared" si="784"/>
        <v>0</v>
      </c>
      <c r="L5624" s="162">
        <f t="shared" si="785"/>
        <v>0</v>
      </c>
      <c r="M5624" s="162" t="str" cm="1">
        <f t="array" ref="M5624">IF(ISERROR(INDEX('Non Compliance input'!$I$5:$I$156,MATCH(1,(A5624='Non Compliance input'!$A$5:$A$156)*(E5624&gt;='Non Compliance input'!$D$5:$D$156)*(F5624&lt;='Non Compliance input'!$E$5:$E$156)*('Non Compliance input'!$I$5:$I$156="Yes"),0))
),"","Yes")</f>
        <v/>
      </c>
      <c r="N5624" s="149" t="str">
        <f>IF(VLOOKUP($A5624,HourEndingOutage!$B$3:$F$746,5,0)="Outage","Outage","")</f>
        <v/>
      </c>
      <c r="O5624" s="18">
        <f t="shared" si="786"/>
        <v>0</v>
      </c>
      <c r="P5624" s="18" t="str">
        <f t="shared" si="787"/>
        <v/>
      </c>
      <c r="Q5624" s="18">
        <f t="shared" si="788"/>
        <v>0</v>
      </c>
      <c r="R5624" s="118"/>
    </row>
    <row r="5625" spans="1:18" x14ac:dyDescent="0.25">
      <c r="A5625" s="25">
        <f t="shared" si="789"/>
        <v>625</v>
      </c>
      <c r="B5625" s="23">
        <f t="shared" si="790"/>
        <v>44588</v>
      </c>
      <c r="C5625" s="24">
        <v>1</v>
      </c>
      <c r="D5625" s="54" t="str">
        <f t="shared" si="782"/>
        <v>ASET</v>
      </c>
      <c r="E5625" s="178"/>
      <c r="F5625" s="179"/>
      <c r="G5625" s="177"/>
      <c r="H5625" s="177"/>
      <c r="I5625" s="169">
        <f t="shared" si="783"/>
        <v>0</v>
      </c>
      <c r="J5625" s="149" t="str" cm="1">
        <f t="array" ref="J5625">IF(ISERROR(INDEX('Non Compliance input'!$H$5:$H$156,MATCH(1,(A5625='Non Compliance input'!$A$5:$A$156)*(F5625&gt;='Non Compliance input'!$D$5:$D$156)*(E5625&lt;'Non Compliance input'!$E$5:$E$156)*('Non Compliance input'!$H$5:$H$156="Yes"),0))
),"","Yes")</f>
        <v/>
      </c>
      <c r="K5625" s="149">
        <f t="shared" si="784"/>
        <v>0</v>
      </c>
      <c r="L5625" s="162">
        <f t="shared" si="785"/>
        <v>0</v>
      </c>
      <c r="M5625" s="162" t="str" cm="1">
        <f t="array" ref="M5625">IF(ISERROR(INDEX('Non Compliance input'!$I$5:$I$156,MATCH(1,(A5625='Non Compliance input'!$A$5:$A$156)*(E5625&gt;='Non Compliance input'!$D$5:$D$156)*(F5625&lt;='Non Compliance input'!$E$5:$E$156)*('Non Compliance input'!$I$5:$I$156="Yes"),0))
),"","Yes")</f>
        <v/>
      </c>
      <c r="N5625" s="149" t="str">
        <f>IF(VLOOKUP($A5625,HourEndingOutage!$B$3:$F$746,5,0)="Outage","Outage","")</f>
        <v/>
      </c>
      <c r="O5625" s="18">
        <f t="shared" si="786"/>
        <v>0</v>
      </c>
      <c r="P5625" s="18" t="str">
        <f t="shared" si="787"/>
        <v/>
      </c>
      <c r="Q5625" s="18">
        <f t="shared" si="788"/>
        <v>0</v>
      </c>
      <c r="R5625" s="118"/>
    </row>
    <row r="5626" spans="1:18" x14ac:dyDescent="0.25">
      <c r="A5626" s="25">
        <f t="shared" si="789"/>
        <v>625</v>
      </c>
      <c r="B5626" s="23">
        <f t="shared" si="790"/>
        <v>44588</v>
      </c>
      <c r="C5626" s="24">
        <v>1</v>
      </c>
      <c r="D5626" s="54" t="str">
        <f t="shared" si="782"/>
        <v>ASET</v>
      </c>
      <c r="E5626" s="178"/>
      <c r="F5626" s="179"/>
      <c r="G5626" s="177"/>
      <c r="H5626" s="177"/>
      <c r="I5626" s="169">
        <f t="shared" si="783"/>
        <v>0</v>
      </c>
      <c r="J5626" s="149" t="str" cm="1">
        <f t="array" ref="J5626">IF(ISERROR(INDEX('Non Compliance input'!$H$5:$H$156,MATCH(1,(A5626='Non Compliance input'!$A$5:$A$156)*(F5626&gt;='Non Compliance input'!$D$5:$D$156)*(E5626&lt;'Non Compliance input'!$E$5:$E$156)*('Non Compliance input'!$H$5:$H$156="Yes"),0))
),"","Yes")</f>
        <v/>
      </c>
      <c r="K5626" s="149">
        <f t="shared" si="784"/>
        <v>0</v>
      </c>
      <c r="L5626" s="162">
        <f t="shared" si="785"/>
        <v>0</v>
      </c>
      <c r="M5626" s="162" t="str" cm="1">
        <f t="array" ref="M5626">IF(ISERROR(INDEX('Non Compliance input'!$I$5:$I$156,MATCH(1,(A5626='Non Compliance input'!$A$5:$A$156)*(E5626&gt;='Non Compliance input'!$D$5:$D$156)*(F5626&lt;='Non Compliance input'!$E$5:$E$156)*('Non Compliance input'!$I$5:$I$156="Yes"),0))
),"","Yes")</f>
        <v/>
      </c>
      <c r="N5626" s="149" t="str">
        <f>IF(VLOOKUP($A5626,HourEndingOutage!$B$3:$F$746,5,0)="Outage","Outage","")</f>
        <v/>
      </c>
      <c r="O5626" s="18">
        <f t="shared" si="786"/>
        <v>0</v>
      </c>
      <c r="P5626" s="18" t="str">
        <f t="shared" si="787"/>
        <v/>
      </c>
      <c r="Q5626" s="18">
        <f t="shared" si="788"/>
        <v>0</v>
      </c>
      <c r="R5626" s="118"/>
    </row>
    <row r="5627" spans="1:18" x14ac:dyDescent="0.25">
      <c r="A5627" s="25">
        <f t="shared" si="789"/>
        <v>625</v>
      </c>
      <c r="B5627" s="23">
        <f t="shared" si="790"/>
        <v>44588</v>
      </c>
      <c r="C5627" s="24">
        <v>1</v>
      </c>
      <c r="D5627" s="54" t="str">
        <f t="shared" si="782"/>
        <v>ASET</v>
      </c>
      <c r="E5627" s="178"/>
      <c r="F5627" s="179"/>
      <c r="G5627" s="177"/>
      <c r="H5627" s="177"/>
      <c r="I5627" s="169">
        <f t="shared" si="783"/>
        <v>0</v>
      </c>
      <c r="J5627" s="149" t="str" cm="1">
        <f t="array" ref="J5627">IF(ISERROR(INDEX('Non Compliance input'!$H$5:$H$156,MATCH(1,(A5627='Non Compliance input'!$A$5:$A$156)*(F5627&gt;='Non Compliance input'!$D$5:$D$156)*(E5627&lt;'Non Compliance input'!$E$5:$E$156)*('Non Compliance input'!$H$5:$H$156="Yes"),0))
),"","Yes")</f>
        <v/>
      </c>
      <c r="K5627" s="149">
        <f t="shared" si="784"/>
        <v>0</v>
      </c>
      <c r="L5627" s="162">
        <f t="shared" si="785"/>
        <v>0</v>
      </c>
      <c r="M5627" s="162" t="str" cm="1">
        <f t="array" ref="M5627">IF(ISERROR(INDEX('Non Compliance input'!$I$5:$I$156,MATCH(1,(A5627='Non Compliance input'!$A$5:$A$156)*(E5627&gt;='Non Compliance input'!$D$5:$D$156)*(F5627&lt;='Non Compliance input'!$E$5:$E$156)*('Non Compliance input'!$I$5:$I$156="Yes"),0))
),"","Yes")</f>
        <v/>
      </c>
      <c r="N5627" s="149" t="str">
        <f>IF(VLOOKUP($A5627,HourEndingOutage!$B$3:$F$746,5,0)="Outage","Outage","")</f>
        <v/>
      </c>
      <c r="O5627" s="18">
        <f t="shared" si="786"/>
        <v>0</v>
      </c>
      <c r="P5627" s="18" t="str">
        <f t="shared" si="787"/>
        <v/>
      </c>
      <c r="Q5627" s="18">
        <f t="shared" si="788"/>
        <v>0</v>
      </c>
      <c r="R5627" s="118"/>
    </row>
    <row r="5628" spans="1:18" x14ac:dyDescent="0.25">
      <c r="A5628" s="25">
        <f t="shared" si="789"/>
        <v>626</v>
      </c>
      <c r="B5628" s="23">
        <f t="shared" si="790"/>
        <v>44588</v>
      </c>
      <c r="C5628" s="24">
        <v>2</v>
      </c>
      <c r="D5628" s="54" t="str">
        <f t="shared" si="782"/>
        <v>ASET</v>
      </c>
      <c r="E5628" s="178"/>
      <c r="F5628" s="179"/>
      <c r="G5628" s="177"/>
      <c r="H5628" s="177"/>
      <c r="I5628" s="169">
        <f t="shared" si="783"/>
        <v>0</v>
      </c>
      <c r="J5628" s="149" t="str" cm="1">
        <f t="array" ref="J5628">IF(ISERROR(INDEX('Non Compliance input'!$H$5:$H$156,MATCH(1,(A5628='Non Compliance input'!$A$5:$A$156)*(F5628&gt;='Non Compliance input'!$D$5:$D$156)*(E5628&lt;'Non Compliance input'!$E$5:$E$156)*('Non Compliance input'!$H$5:$H$156="Yes"),0))
),"","Yes")</f>
        <v/>
      </c>
      <c r="K5628" s="149">
        <f t="shared" si="784"/>
        <v>0</v>
      </c>
      <c r="L5628" s="162">
        <f t="shared" si="785"/>
        <v>0</v>
      </c>
      <c r="M5628" s="162" t="str" cm="1">
        <f t="array" ref="M5628">IF(ISERROR(INDEX('Non Compliance input'!$I$5:$I$156,MATCH(1,(A5628='Non Compliance input'!$A$5:$A$156)*(E5628&gt;='Non Compliance input'!$D$5:$D$156)*(F5628&lt;='Non Compliance input'!$E$5:$E$156)*('Non Compliance input'!$I$5:$I$156="Yes"),0))
),"","Yes")</f>
        <v/>
      </c>
      <c r="N5628" s="149" t="str">
        <f>IF(VLOOKUP($A5628,HourEndingOutage!$B$3:$F$746,5,0)="Outage","Outage","")</f>
        <v/>
      </c>
      <c r="O5628" s="18">
        <f t="shared" si="786"/>
        <v>0</v>
      </c>
      <c r="P5628" s="18" t="str">
        <f t="shared" si="787"/>
        <v/>
      </c>
      <c r="Q5628" s="18">
        <f t="shared" si="788"/>
        <v>0</v>
      </c>
      <c r="R5628" s="118"/>
    </row>
    <row r="5629" spans="1:18" x14ac:dyDescent="0.25">
      <c r="A5629" s="25">
        <f t="shared" si="789"/>
        <v>626</v>
      </c>
      <c r="B5629" s="23">
        <f t="shared" si="790"/>
        <v>44588</v>
      </c>
      <c r="C5629" s="24">
        <v>2</v>
      </c>
      <c r="D5629" s="54" t="str">
        <f t="shared" si="782"/>
        <v>ASET</v>
      </c>
      <c r="E5629" s="178"/>
      <c r="F5629" s="179"/>
      <c r="G5629" s="177"/>
      <c r="H5629" s="177"/>
      <c r="I5629" s="169">
        <f t="shared" si="783"/>
        <v>0</v>
      </c>
      <c r="J5629" s="149" t="str" cm="1">
        <f t="array" ref="J5629">IF(ISERROR(INDEX('Non Compliance input'!$H$5:$H$156,MATCH(1,(A5629='Non Compliance input'!$A$5:$A$156)*(F5629&gt;='Non Compliance input'!$D$5:$D$156)*(E5629&lt;'Non Compliance input'!$E$5:$E$156)*('Non Compliance input'!$H$5:$H$156="Yes"),0))
),"","Yes")</f>
        <v/>
      </c>
      <c r="K5629" s="149">
        <f t="shared" si="784"/>
        <v>0</v>
      </c>
      <c r="L5629" s="162">
        <f t="shared" si="785"/>
        <v>0</v>
      </c>
      <c r="M5629" s="162" t="str" cm="1">
        <f t="array" ref="M5629">IF(ISERROR(INDEX('Non Compliance input'!$I$5:$I$156,MATCH(1,(A5629='Non Compliance input'!$A$5:$A$156)*(E5629&gt;='Non Compliance input'!$D$5:$D$156)*(F5629&lt;='Non Compliance input'!$E$5:$E$156)*('Non Compliance input'!$I$5:$I$156="Yes"),0))
),"","Yes")</f>
        <v/>
      </c>
      <c r="N5629" s="149" t="str">
        <f>IF(VLOOKUP($A5629,HourEndingOutage!$B$3:$F$746,5,0)="Outage","Outage","")</f>
        <v/>
      </c>
      <c r="O5629" s="18">
        <f t="shared" si="786"/>
        <v>0</v>
      </c>
      <c r="P5629" s="18" t="str">
        <f t="shared" si="787"/>
        <v/>
      </c>
      <c r="Q5629" s="18">
        <f t="shared" si="788"/>
        <v>0</v>
      </c>
      <c r="R5629" s="118"/>
    </row>
    <row r="5630" spans="1:18" x14ac:dyDescent="0.25">
      <c r="A5630" s="25">
        <f t="shared" si="789"/>
        <v>626</v>
      </c>
      <c r="B5630" s="23">
        <f t="shared" si="790"/>
        <v>44588</v>
      </c>
      <c r="C5630" s="24">
        <v>2</v>
      </c>
      <c r="D5630" s="54" t="str">
        <f t="shared" si="782"/>
        <v>ASET</v>
      </c>
      <c r="E5630" s="178"/>
      <c r="F5630" s="179"/>
      <c r="G5630" s="177"/>
      <c r="H5630" s="177"/>
      <c r="I5630" s="169">
        <f t="shared" si="783"/>
        <v>0</v>
      </c>
      <c r="J5630" s="149" t="str" cm="1">
        <f t="array" ref="J5630">IF(ISERROR(INDEX('Non Compliance input'!$H$5:$H$156,MATCH(1,(A5630='Non Compliance input'!$A$5:$A$156)*(F5630&gt;='Non Compliance input'!$D$5:$D$156)*(E5630&lt;'Non Compliance input'!$E$5:$E$156)*('Non Compliance input'!$H$5:$H$156="Yes"),0))
),"","Yes")</f>
        <v/>
      </c>
      <c r="K5630" s="149">
        <f t="shared" si="784"/>
        <v>0</v>
      </c>
      <c r="L5630" s="162">
        <f t="shared" si="785"/>
        <v>0</v>
      </c>
      <c r="M5630" s="162" t="str" cm="1">
        <f t="array" ref="M5630">IF(ISERROR(INDEX('Non Compliance input'!$I$5:$I$156,MATCH(1,(A5630='Non Compliance input'!$A$5:$A$156)*(E5630&gt;='Non Compliance input'!$D$5:$D$156)*(F5630&lt;='Non Compliance input'!$E$5:$E$156)*('Non Compliance input'!$I$5:$I$156="Yes"),0))
),"","Yes")</f>
        <v/>
      </c>
      <c r="N5630" s="149" t="str">
        <f>IF(VLOOKUP($A5630,HourEndingOutage!$B$3:$F$746,5,0)="Outage","Outage","")</f>
        <v/>
      </c>
      <c r="O5630" s="18">
        <f t="shared" si="786"/>
        <v>0</v>
      </c>
      <c r="P5630" s="18" t="str">
        <f t="shared" si="787"/>
        <v/>
      </c>
      <c r="Q5630" s="18">
        <f t="shared" si="788"/>
        <v>0</v>
      </c>
      <c r="R5630" s="118"/>
    </row>
    <row r="5631" spans="1:18" x14ac:dyDescent="0.25">
      <c r="A5631" s="25">
        <f t="shared" si="789"/>
        <v>626</v>
      </c>
      <c r="B5631" s="23">
        <f t="shared" si="790"/>
        <v>44588</v>
      </c>
      <c r="C5631" s="24">
        <v>2</v>
      </c>
      <c r="D5631" s="54" t="str">
        <f t="shared" si="782"/>
        <v>ASET</v>
      </c>
      <c r="E5631" s="178"/>
      <c r="F5631" s="179"/>
      <c r="G5631" s="177"/>
      <c r="H5631" s="177"/>
      <c r="I5631" s="169">
        <f t="shared" si="783"/>
        <v>0</v>
      </c>
      <c r="J5631" s="149" t="str" cm="1">
        <f t="array" ref="J5631">IF(ISERROR(INDEX('Non Compliance input'!$H$5:$H$156,MATCH(1,(A5631='Non Compliance input'!$A$5:$A$156)*(F5631&gt;='Non Compliance input'!$D$5:$D$156)*(E5631&lt;'Non Compliance input'!$E$5:$E$156)*('Non Compliance input'!$H$5:$H$156="Yes"),0))
),"","Yes")</f>
        <v/>
      </c>
      <c r="K5631" s="149">
        <f t="shared" si="784"/>
        <v>0</v>
      </c>
      <c r="L5631" s="162">
        <f t="shared" si="785"/>
        <v>0</v>
      </c>
      <c r="M5631" s="162" t="str" cm="1">
        <f t="array" ref="M5631">IF(ISERROR(INDEX('Non Compliance input'!$I$5:$I$156,MATCH(1,(A5631='Non Compliance input'!$A$5:$A$156)*(E5631&gt;='Non Compliance input'!$D$5:$D$156)*(F5631&lt;='Non Compliance input'!$E$5:$E$156)*('Non Compliance input'!$I$5:$I$156="Yes"),0))
),"","Yes")</f>
        <v/>
      </c>
      <c r="N5631" s="149" t="str">
        <f>IF(VLOOKUP($A5631,HourEndingOutage!$B$3:$F$746,5,0)="Outage","Outage","")</f>
        <v/>
      </c>
      <c r="O5631" s="18">
        <f t="shared" si="786"/>
        <v>0</v>
      </c>
      <c r="P5631" s="18" t="str">
        <f t="shared" si="787"/>
        <v/>
      </c>
      <c r="Q5631" s="18">
        <f t="shared" si="788"/>
        <v>0</v>
      </c>
      <c r="R5631" s="118"/>
    </row>
    <row r="5632" spans="1:18" x14ac:dyDescent="0.25">
      <c r="A5632" s="25">
        <f t="shared" si="789"/>
        <v>626</v>
      </c>
      <c r="B5632" s="23">
        <f t="shared" si="790"/>
        <v>44588</v>
      </c>
      <c r="C5632" s="24">
        <v>2</v>
      </c>
      <c r="D5632" s="54" t="str">
        <f t="shared" si="782"/>
        <v>ASET</v>
      </c>
      <c r="E5632" s="178"/>
      <c r="F5632" s="179"/>
      <c r="G5632" s="177"/>
      <c r="H5632" s="177"/>
      <c r="I5632" s="169">
        <f t="shared" si="783"/>
        <v>0</v>
      </c>
      <c r="J5632" s="149" t="str" cm="1">
        <f t="array" ref="J5632">IF(ISERROR(INDEX('Non Compliance input'!$H$5:$H$156,MATCH(1,(A5632='Non Compliance input'!$A$5:$A$156)*(F5632&gt;='Non Compliance input'!$D$5:$D$156)*(E5632&lt;'Non Compliance input'!$E$5:$E$156)*('Non Compliance input'!$H$5:$H$156="Yes"),0))
),"","Yes")</f>
        <v/>
      </c>
      <c r="K5632" s="149">
        <f t="shared" si="784"/>
        <v>0</v>
      </c>
      <c r="L5632" s="162">
        <f t="shared" si="785"/>
        <v>0</v>
      </c>
      <c r="M5632" s="162" t="str" cm="1">
        <f t="array" ref="M5632">IF(ISERROR(INDEX('Non Compliance input'!$I$5:$I$156,MATCH(1,(A5632='Non Compliance input'!$A$5:$A$156)*(E5632&gt;='Non Compliance input'!$D$5:$D$156)*(F5632&lt;='Non Compliance input'!$E$5:$E$156)*('Non Compliance input'!$I$5:$I$156="Yes"),0))
),"","Yes")</f>
        <v/>
      </c>
      <c r="N5632" s="149" t="str">
        <f>IF(VLOOKUP($A5632,HourEndingOutage!$B$3:$F$746,5,0)="Outage","Outage","")</f>
        <v/>
      </c>
      <c r="O5632" s="18">
        <f t="shared" si="786"/>
        <v>0</v>
      </c>
      <c r="P5632" s="18" t="str">
        <f t="shared" si="787"/>
        <v/>
      </c>
      <c r="Q5632" s="18">
        <f t="shared" si="788"/>
        <v>0</v>
      </c>
      <c r="R5632" s="118"/>
    </row>
    <row r="5633" spans="1:18" x14ac:dyDescent="0.25">
      <c r="A5633" s="25">
        <f t="shared" si="789"/>
        <v>626</v>
      </c>
      <c r="B5633" s="23">
        <f t="shared" si="790"/>
        <v>44588</v>
      </c>
      <c r="C5633" s="24">
        <v>2</v>
      </c>
      <c r="D5633" s="54" t="str">
        <f t="shared" si="782"/>
        <v>ASET</v>
      </c>
      <c r="E5633" s="178"/>
      <c r="F5633" s="179"/>
      <c r="G5633" s="177"/>
      <c r="H5633" s="177"/>
      <c r="I5633" s="169">
        <f t="shared" si="783"/>
        <v>0</v>
      </c>
      <c r="J5633" s="149" t="str" cm="1">
        <f t="array" ref="J5633">IF(ISERROR(INDEX('Non Compliance input'!$H$5:$H$156,MATCH(1,(A5633='Non Compliance input'!$A$5:$A$156)*(F5633&gt;='Non Compliance input'!$D$5:$D$156)*(E5633&lt;'Non Compliance input'!$E$5:$E$156)*('Non Compliance input'!$H$5:$H$156="Yes"),0))
),"","Yes")</f>
        <v/>
      </c>
      <c r="K5633" s="149">
        <f t="shared" si="784"/>
        <v>0</v>
      </c>
      <c r="L5633" s="162">
        <f t="shared" si="785"/>
        <v>0</v>
      </c>
      <c r="M5633" s="162" t="str" cm="1">
        <f t="array" ref="M5633">IF(ISERROR(INDEX('Non Compliance input'!$I$5:$I$156,MATCH(1,(A5633='Non Compliance input'!$A$5:$A$156)*(E5633&gt;='Non Compliance input'!$D$5:$D$156)*(F5633&lt;='Non Compliance input'!$E$5:$E$156)*('Non Compliance input'!$I$5:$I$156="Yes"),0))
),"","Yes")</f>
        <v/>
      </c>
      <c r="N5633" s="149" t="str">
        <f>IF(VLOOKUP($A5633,HourEndingOutage!$B$3:$F$746,5,0)="Outage","Outage","")</f>
        <v/>
      </c>
      <c r="O5633" s="18">
        <f t="shared" si="786"/>
        <v>0</v>
      </c>
      <c r="P5633" s="18" t="str">
        <f t="shared" si="787"/>
        <v/>
      </c>
      <c r="Q5633" s="18">
        <f t="shared" si="788"/>
        <v>0</v>
      </c>
      <c r="R5633" s="118"/>
    </row>
    <row r="5634" spans="1:18" x14ac:dyDescent="0.25">
      <c r="A5634" s="25">
        <f t="shared" si="789"/>
        <v>626</v>
      </c>
      <c r="B5634" s="23">
        <f t="shared" si="790"/>
        <v>44588</v>
      </c>
      <c r="C5634" s="24">
        <v>2</v>
      </c>
      <c r="D5634" s="54" t="str">
        <f t="shared" ref="D5634:D5697" si="791">Unit</f>
        <v>ASET</v>
      </c>
      <c r="E5634" s="178"/>
      <c r="F5634" s="179"/>
      <c r="G5634" s="177"/>
      <c r="H5634" s="177"/>
      <c r="I5634" s="169">
        <f t="shared" si="783"/>
        <v>0</v>
      </c>
      <c r="J5634" s="149" t="str" cm="1">
        <f t="array" ref="J5634">IF(ISERROR(INDEX('Non Compliance input'!$H$5:$H$156,MATCH(1,(A5634='Non Compliance input'!$A$5:$A$156)*(F5634&gt;='Non Compliance input'!$D$5:$D$156)*(E5634&lt;'Non Compliance input'!$E$5:$E$156)*('Non Compliance input'!$H$5:$H$156="Yes"),0))
),"","Yes")</f>
        <v/>
      </c>
      <c r="K5634" s="149">
        <f t="shared" si="784"/>
        <v>0</v>
      </c>
      <c r="L5634" s="162">
        <f t="shared" si="785"/>
        <v>0</v>
      </c>
      <c r="M5634" s="162" t="str" cm="1">
        <f t="array" ref="M5634">IF(ISERROR(INDEX('Non Compliance input'!$I$5:$I$156,MATCH(1,(A5634='Non Compliance input'!$A$5:$A$156)*(E5634&gt;='Non Compliance input'!$D$5:$D$156)*(F5634&lt;='Non Compliance input'!$E$5:$E$156)*('Non Compliance input'!$I$5:$I$156="Yes"),0))
),"","Yes")</f>
        <v/>
      </c>
      <c r="N5634" s="149" t="str">
        <f>IF(VLOOKUP($A5634,HourEndingOutage!$B$3:$F$746,5,0)="Outage","Outage","")</f>
        <v/>
      </c>
      <c r="O5634" s="18">
        <f t="shared" si="786"/>
        <v>0</v>
      </c>
      <c r="P5634" s="18" t="str">
        <f t="shared" si="787"/>
        <v/>
      </c>
      <c r="Q5634" s="18">
        <f t="shared" si="788"/>
        <v>0</v>
      </c>
      <c r="R5634" s="118"/>
    </row>
    <row r="5635" spans="1:18" x14ac:dyDescent="0.25">
      <c r="A5635" s="25">
        <f t="shared" si="789"/>
        <v>626</v>
      </c>
      <c r="B5635" s="23">
        <f t="shared" si="790"/>
        <v>44588</v>
      </c>
      <c r="C5635" s="24">
        <v>2</v>
      </c>
      <c r="D5635" s="54" t="str">
        <f t="shared" si="791"/>
        <v>ASET</v>
      </c>
      <c r="E5635" s="178"/>
      <c r="F5635" s="179"/>
      <c r="G5635" s="177"/>
      <c r="H5635" s="177"/>
      <c r="I5635" s="169">
        <f t="shared" ref="I5635:I5698" si="792">IF(AND(LEN(E5635)&gt;2,LEN(F5635)&gt;2)=TRUE,(ROUND((F5635-E5635)*1440,0)),0)</f>
        <v>0</v>
      </c>
      <c r="J5635" s="149" t="str" cm="1">
        <f t="array" ref="J5635">IF(ISERROR(INDEX('Non Compliance input'!$H$5:$H$156,MATCH(1,(A5635='Non Compliance input'!$A$5:$A$156)*(F5635&gt;='Non Compliance input'!$D$5:$D$156)*(E5635&lt;'Non Compliance input'!$E$5:$E$156)*('Non Compliance input'!$H$5:$H$156="Yes"),0))
),"","Yes")</f>
        <v/>
      </c>
      <c r="K5635" s="149">
        <f t="shared" ref="K5635:K5698" si="793">IF(J5635="Yes",0,MIN(H5635,G5635,IF(H5635="",0,Contract_Volume)))</f>
        <v>0</v>
      </c>
      <c r="L5635" s="162">
        <f t="shared" ref="L5635:L5698" si="794">IF(J5635="Yes",0,(MIN(H5635,G5635)*(I5635/60)))</f>
        <v>0</v>
      </c>
      <c r="M5635" s="162" t="str" cm="1">
        <f t="array" ref="M5635">IF(ISERROR(INDEX('Non Compliance input'!$I$5:$I$156,MATCH(1,(A5635='Non Compliance input'!$A$5:$A$156)*(E5635&gt;='Non Compliance input'!$D$5:$D$156)*(F5635&lt;='Non Compliance input'!$E$5:$E$156)*('Non Compliance input'!$I$5:$I$156="Yes"),0))
),"","Yes")</f>
        <v/>
      </c>
      <c r="N5635" s="149" t="str">
        <f>IF(VLOOKUP($A5635,HourEndingOutage!$B$3:$F$746,5,0)="Outage","Outage","")</f>
        <v/>
      </c>
      <c r="O5635" s="18">
        <f t="shared" ref="O5635:O5698" si="795">IF(OR(M5635="Yes",N5635="Outage"),0,(K5635*(I5635/60))*Arming)</f>
        <v>0</v>
      </c>
      <c r="P5635" s="18" t="str">
        <f t="shared" ref="P5635:P5698" si="796">IF(ISERROR(VLOOKUP($A5635,FTShour,1,0)),"","Yes")</f>
        <v/>
      </c>
      <c r="Q5635" s="18">
        <f t="shared" si="788"/>
        <v>0</v>
      </c>
      <c r="R5635" s="118"/>
    </row>
    <row r="5636" spans="1:18" x14ac:dyDescent="0.25">
      <c r="A5636" s="25">
        <f t="shared" si="789"/>
        <v>626</v>
      </c>
      <c r="B5636" s="23">
        <f t="shared" si="790"/>
        <v>44588</v>
      </c>
      <c r="C5636" s="24">
        <v>2</v>
      </c>
      <c r="D5636" s="54" t="str">
        <f t="shared" si="791"/>
        <v>ASET</v>
      </c>
      <c r="E5636" s="178"/>
      <c r="F5636" s="179"/>
      <c r="G5636" s="177"/>
      <c r="H5636" s="177"/>
      <c r="I5636" s="169">
        <f t="shared" si="792"/>
        <v>0</v>
      </c>
      <c r="J5636" s="149" t="str" cm="1">
        <f t="array" ref="J5636">IF(ISERROR(INDEX('Non Compliance input'!$H$5:$H$156,MATCH(1,(A5636='Non Compliance input'!$A$5:$A$156)*(F5636&gt;='Non Compliance input'!$D$5:$D$156)*(E5636&lt;'Non Compliance input'!$E$5:$E$156)*('Non Compliance input'!$H$5:$H$156="Yes"),0))
),"","Yes")</f>
        <v/>
      </c>
      <c r="K5636" s="149">
        <f t="shared" si="793"/>
        <v>0</v>
      </c>
      <c r="L5636" s="162">
        <f t="shared" si="794"/>
        <v>0</v>
      </c>
      <c r="M5636" s="162" t="str" cm="1">
        <f t="array" ref="M5636">IF(ISERROR(INDEX('Non Compliance input'!$I$5:$I$156,MATCH(1,(A5636='Non Compliance input'!$A$5:$A$156)*(E5636&gt;='Non Compliance input'!$D$5:$D$156)*(F5636&lt;='Non Compliance input'!$E$5:$E$156)*('Non Compliance input'!$I$5:$I$156="Yes"),0))
),"","Yes")</f>
        <v/>
      </c>
      <c r="N5636" s="149" t="str">
        <f>IF(VLOOKUP($A5636,HourEndingOutage!$B$3:$F$746,5,0)="Outage","Outage","")</f>
        <v/>
      </c>
      <c r="O5636" s="18">
        <f t="shared" si="795"/>
        <v>0</v>
      </c>
      <c r="P5636" s="18" t="str">
        <f t="shared" si="796"/>
        <v/>
      </c>
      <c r="Q5636" s="18">
        <f t="shared" ref="Q5636:Q5699" si="797">IF(P5636="Yes",-O5636,0)</f>
        <v>0</v>
      </c>
      <c r="R5636" s="118"/>
    </row>
    <row r="5637" spans="1:18" x14ac:dyDescent="0.25">
      <c r="A5637" s="25">
        <f t="shared" si="789"/>
        <v>627</v>
      </c>
      <c r="B5637" s="23">
        <f t="shared" si="790"/>
        <v>44588</v>
      </c>
      <c r="C5637" s="24">
        <v>3</v>
      </c>
      <c r="D5637" s="54" t="str">
        <f t="shared" si="791"/>
        <v>ASET</v>
      </c>
      <c r="E5637" s="178"/>
      <c r="F5637" s="179"/>
      <c r="G5637" s="177"/>
      <c r="H5637" s="177"/>
      <c r="I5637" s="169">
        <f t="shared" si="792"/>
        <v>0</v>
      </c>
      <c r="J5637" s="149" t="str" cm="1">
        <f t="array" ref="J5637">IF(ISERROR(INDEX('Non Compliance input'!$H$5:$H$156,MATCH(1,(A5637='Non Compliance input'!$A$5:$A$156)*(F5637&gt;='Non Compliance input'!$D$5:$D$156)*(E5637&lt;'Non Compliance input'!$E$5:$E$156)*('Non Compliance input'!$H$5:$H$156="Yes"),0))
),"","Yes")</f>
        <v/>
      </c>
      <c r="K5637" s="149">
        <f t="shared" si="793"/>
        <v>0</v>
      </c>
      <c r="L5637" s="162">
        <f t="shared" si="794"/>
        <v>0</v>
      </c>
      <c r="M5637" s="162" t="str" cm="1">
        <f t="array" ref="M5637">IF(ISERROR(INDEX('Non Compliance input'!$I$5:$I$156,MATCH(1,(A5637='Non Compliance input'!$A$5:$A$156)*(E5637&gt;='Non Compliance input'!$D$5:$D$156)*(F5637&lt;='Non Compliance input'!$E$5:$E$156)*('Non Compliance input'!$I$5:$I$156="Yes"),0))
),"","Yes")</f>
        <v/>
      </c>
      <c r="N5637" s="149" t="str">
        <f>IF(VLOOKUP($A5637,HourEndingOutage!$B$3:$F$746,5,0)="Outage","Outage","")</f>
        <v/>
      </c>
      <c r="O5637" s="18">
        <f t="shared" si="795"/>
        <v>0</v>
      </c>
      <c r="P5637" s="18" t="str">
        <f t="shared" si="796"/>
        <v/>
      </c>
      <c r="Q5637" s="18">
        <f t="shared" si="797"/>
        <v>0</v>
      </c>
      <c r="R5637" s="118"/>
    </row>
    <row r="5638" spans="1:18" x14ac:dyDescent="0.25">
      <c r="A5638" s="25">
        <f t="shared" si="789"/>
        <v>627</v>
      </c>
      <c r="B5638" s="23">
        <f t="shared" si="790"/>
        <v>44588</v>
      </c>
      <c r="C5638" s="24">
        <v>3</v>
      </c>
      <c r="D5638" s="54" t="str">
        <f t="shared" si="791"/>
        <v>ASET</v>
      </c>
      <c r="E5638" s="178"/>
      <c r="F5638" s="179"/>
      <c r="G5638" s="177"/>
      <c r="H5638" s="177"/>
      <c r="I5638" s="169">
        <f t="shared" si="792"/>
        <v>0</v>
      </c>
      <c r="J5638" s="149" t="str" cm="1">
        <f t="array" ref="J5638">IF(ISERROR(INDEX('Non Compliance input'!$H$5:$H$156,MATCH(1,(A5638='Non Compliance input'!$A$5:$A$156)*(F5638&gt;='Non Compliance input'!$D$5:$D$156)*(E5638&lt;'Non Compliance input'!$E$5:$E$156)*('Non Compliance input'!$H$5:$H$156="Yes"),0))
),"","Yes")</f>
        <v/>
      </c>
      <c r="K5638" s="149">
        <f t="shared" si="793"/>
        <v>0</v>
      </c>
      <c r="L5638" s="162">
        <f t="shared" si="794"/>
        <v>0</v>
      </c>
      <c r="M5638" s="162" t="str" cm="1">
        <f t="array" ref="M5638">IF(ISERROR(INDEX('Non Compliance input'!$I$5:$I$156,MATCH(1,(A5638='Non Compliance input'!$A$5:$A$156)*(E5638&gt;='Non Compliance input'!$D$5:$D$156)*(F5638&lt;='Non Compliance input'!$E$5:$E$156)*('Non Compliance input'!$I$5:$I$156="Yes"),0))
),"","Yes")</f>
        <v/>
      </c>
      <c r="N5638" s="149" t="str">
        <f>IF(VLOOKUP($A5638,HourEndingOutage!$B$3:$F$746,5,0)="Outage","Outage","")</f>
        <v/>
      </c>
      <c r="O5638" s="18">
        <f t="shared" si="795"/>
        <v>0</v>
      </c>
      <c r="P5638" s="18" t="str">
        <f t="shared" si="796"/>
        <v/>
      </c>
      <c r="Q5638" s="18">
        <f t="shared" si="797"/>
        <v>0</v>
      </c>
      <c r="R5638" s="118"/>
    </row>
    <row r="5639" spans="1:18" x14ac:dyDescent="0.25">
      <c r="A5639" s="25">
        <f t="shared" si="789"/>
        <v>627</v>
      </c>
      <c r="B5639" s="23">
        <f t="shared" si="790"/>
        <v>44588</v>
      </c>
      <c r="C5639" s="24">
        <v>3</v>
      </c>
      <c r="D5639" s="54" t="str">
        <f t="shared" si="791"/>
        <v>ASET</v>
      </c>
      <c r="E5639" s="178"/>
      <c r="F5639" s="179"/>
      <c r="G5639" s="177"/>
      <c r="H5639" s="177"/>
      <c r="I5639" s="169">
        <f t="shared" si="792"/>
        <v>0</v>
      </c>
      <c r="J5639" s="149" t="str" cm="1">
        <f t="array" ref="J5639">IF(ISERROR(INDEX('Non Compliance input'!$H$5:$H$156,MATCH(1,(A5639='Non Compliance input'!$A$5:$A$156)*(F5639&gt;='Non Compliance input'!$D$5:$D$156)*(E5639&lt;'Non Compliance input'!$E$5:$E$156)*('Non Compliance input'!$H$5:$H$156="Yes"),0))
),"","Yes")</f>
        <v/>
      </c>
      <c r="K5639" s="149">
        <f t="shared" si="793"/>
        <v>0</v>
      </c>
      <c r="L5639" s="162">
        <f t="shared" si="794"/>
        <v>0</v>
      </c>
      <c r="M5639" s="162" t="str" cm="1">
        <f t="array" ref="M5639">IF(ISERROR(INDEX('Non Compliance input'!$I$5:$I$156,MATCH(1,(A5639='Non Compliance input'!$A$5:$A$156)*(E5639&gt;='Non Compliance input'!$D$5:$D$156)*(F5639&lt;='Non Compliance input'!$E$5:$E$156)*('Non Compliance input'!$I$5:$I$156="Yes"),0))
),"","Yes")</f>
        <v/>
      </c>
      <c r="N5639" s="149" t="str">
        <f>IF(VLOOKUP($A5639,HourEndingOutage!$B$3:$F$746,5,0)="Outage","Outage","")</f>
        <v/>
      </c>
      <c r="O5639" s="18">
        <f t="shared" si="795"/>
        <v>0</v>
      </c>
      <c r="P5639" s="18" t="str">
        <f t="shared" si="796"/>
        <v/>
      </c>
      <c r="Q5639" s="18">
        <f t="shared" si="797"/>
        <v>0</v>
      </c>
      <c r="R5639" s="118"/>
    </row>
    <row r="5640" spans="1:18" x14ac:dyDescent="0.25">
      <c r="A5640" s="25">
        <f t="shared" si="789"/>
        <v>627</v>
      </c>
      <c r="B5640" s="23">
        <f t="shared" si="790"/>
        <v>44588</v>
      </c>
      <c r="C5640" s="24">
        <v>3</v>
      </c>
      <c r="D5640" s="54" t="str">
        <f t="shared" si="791"/>
        <v>ASET</v>
      </c>
      <c r="E5640" s="178"/>
      <c r="F5640" s="179"/>
      <c r="G5640" s="177"/>
      <c r="H5640" s="177"/>
      <c r="I5640" s="169">
        <f t="shared" si="792"/>
        <v>0</v>
      </c>
      <c r="J5640" s="149" t="str" cm="1">
        <f t="array" ref="J5640">IF(ISERROR(INDEX('Non Compliance input'!$H$5:$H$156,MATCH(1,(A5640='Non Compliance input'!$A$5:$A$156)*(F5640&gt;='Non Compliance input'!$D$5:$D$156)*(E5640&lt;'Non Compliance input'!$E$5:$E$156)*('Non Compliance input'!$H$5:$H$156="Yes"),0))
),"","Yes")</f>
        <v/>
      </c>
      <c r="K5640" s="149">
        <f t="shared" si="793"/>
        <v>0</v>
      </c>
      <c r="L5640" s="162">
        <f t="shared" si="794"/>
        <v>0</v>
      </c>
      <c r="M5640" s="162" t="str" cm="1">
        <f t="array" ref="M5640">IF(ISERROR(INDEX('Non Compliance input'!$I$5:$I$156,MATCH(1,(A5640='Non Compliance input'!$A$5:$A$156)*(E5640&gt;='Non Compliance input'!$D$5:$D$156)*(F5640&lt;='Non Compliance input'!$E$5:$E$156)*('Non Compliance input'!$I$5:$I$156="Yes"),0))
),"","Yes")</f>
        <v/>
      </c>
      <c r="N5640" s="149" t="str">
        <f>IF(VLOOKUP($A5640,HourEndingOutage!$B$3:$F$746,5,0)="Outage","Outage","")</f>
        <v/>
      </c>
      <c r="O5640" s="18">
        <f t="shared" si="795"/>
        <v>0</v>
      </c>
      <c r="P5640" s="18" t="str">
        <f t="shared" si="796"/>
        <v/>
      </c>
      <c r="Q5640" s="18">
        <f t="shared" si="797"/>
        <v>0</v>
      </c>
      <c r="R5640" s="118"/>
    </row>
    <row r="5641" spans="1:18" x14ac:dyDescent="0.25">
      <c r="A5641" s="25">
        <f t="shared" si="789"/>
        <v>627</v>
      </c>
      <c r="B5641" s="23">
        <f t="shared" si="790"/>
        <v>44588</v>
      </c>
      <c r="C5641" s="24">
        <v>3</v>
      </c>
      <c r="D5641" s="54" t="str">
        <f t="shared" si="791"/>
        <v>ASET</v>
      </c>
      <c r="E5641" s="178"/>
      <c r="F5641" s="179"/>
      <c r="G5641" s="177"/>
      <c r="H5641" s="177"/>
      <c r="I5641" s="169">
        <f t="shared" si="792"/>
        <v>0</v>
      </c>
      <c r="J5641" s="149" t="str" cm="1">
        <f t="array" ref="J5641">IF(ISERROR(INDEX('Non Compliance input'!$H$5:$H$156,MATCH(1,(A5641='Non Compliance input'!$A$5:$A$156)*(F5641&gt;='Non Compliance input'!$D$5:$D$156)*(E5641&lt;'Non Compliance input'!$E$5:$E$156)*('Non Compliance input'!$H$5:$H$156="Yes"),0))
),"","Yes")</f>
        <v/>
      </c>
      <c r="K5641" s="149">
        <f t="shared" si="793"/>
        <v>0</v>
      </c>
      <c r="L5641" s="162">
        <f t="shared" si="794"/>
        <v>0</v>
      </c>
      <c r="M5641" s="162" t="str" cm="1">
        <f t="array" ref="M5641">IF(ISERROR(INDEX('Non Compliance input'!$I$5:$I$156,MATCH(1,(A5641='Non Compliance input'!$A$5:$A$156)*(E5641&gt;='Non Compliance input'!$D$5:$D$156)*(F5641&lt;='Non Compliance input'!$E$5:$E$156)*('Non Compliance input'!$I$5:$I$156="Yes"),0))
),"","Yes")</f>
        <v/>
      </c>
      <c r="N5641" s="149" t="str">
        <f>IF(VLOOKUP($A5641,HourEndingOutage!$B$3:$F$746,5,0)="Outage","Outage","")</f>
        <v/>
      </c>
      <c r="O5641" s="18">
        <f t="shared" si="795"/>
        <v>0</v>
      </c>
      <c r="P5641" s="18" t="str">
        <f t="shared" si="796"/>
        <v/>
      </c>
      <c r="Q5641" s="18">
        <f t="shared" si="797"/>
        <v>0</v>
      </c>
      <c r="R5641" s="118"/>
    </row>
    <row r="5642" spans="1:18" x14ac:dyDescent="0.25">
      <c r="A5642" s="25">
        <f t="shared" si="789"/>
        <v>627</v>
      </c>
      <c r="B5642" s="23">
        <f t="shared" si="790"/>
        <v>44588</v>
      </c>
      <c r="C5642" s="24">
        <v>3</v>
      </c>
      <c r="D5642" s="54" t="str">
        <f t="shared" si="791"/>
        <v>ASET</v>
      </c>
      <c r="E5642" s="178"/>
      <c r="F5642" s="179"/>
      <c r="G5642" s="177"/>
      <c r="H5642" s="177"/>
      <c r="I5642" s="169">
        <f t="shared" si="792"/>
        <v>0</v>
      </c>
      <c r="J5642" s="149" t="str" cm="1">
        <f t="array" ref="J5642">IF(ISERROR(INDEX('Non Compliance input'!$H$5:$H$156,MATCH(1,(A5642='Non Compliance input'!$A$5:$A$156)*(F5642&gt;='Non Compliance input'!$D$5:$D$156)*(E5642&lt;'Non Compliance input'!$E$5:$E$156)*('Non Compliance input'!$H$5:$H$156="Yes"),0))
),"","Yes")</f>
        <v/>
      </c>
      <c r="K5642" s="149">
        <f t="shared" si="793"/>
        <v>0</v>
      </c>
      <c r="L5642" s="162">
        <f t="shared" si="794"/>
        <v>0</v>
      </c>
      <c r="M5642" s="162" t="str" cm="1">
        <f t="array" ref="M5642">IF(ISERROR(INDEX('Non Compliance input'!$I$5:$I$156,MATCH(1,(A5642='Non Compliance input'!$A$5:$A$156)*(E5642&gt;='Non Compliance input'!$D$5:$D$156)*(F5642&lt;='Non Compliance input'!$E$5:$E$156)*('Non Compliance input'!$I$5:$I$156="Yes"),0))
),"","Yes")</f>
        <v/>
      </c>
      <c r="N5642" s="149" t="str">
        <f>IF(VLOOKUP($A5642,HourEndingOutage!$B$3:$F$746,5,0)="Outage","Outage","")</f>
        <v/>
      </c>
      <c r="O5642" s="18">
        <f t="shared" si="795"/>
        <v>0</v>
      </c>
      <c r="P5642" s="18" t="str">
        <f t="shared" si="796"/>
        <v/>
      </c>
      <c r="Q5642" s="18">
        <f t="shared" si="797"/>
        <v>0</v>
      </c>
      <c r="R5642" s="118"/>
    </row>
    <row r="5643" spans="1:18" x14ac:dyDescent="0.25">
      <c r="A5643" s="25">
        <f t="shared" si="789"/>
        <v>627</v>
      </c>
      <c r="B5643" s="23">
        <f t="shared" si="790"/>
        <v>44588</v>
      </c>
      <c r="C5643" s="24">
        <v>3</v>
      </c>
      <c r="D5643" s="54" t="str">
        <f t="shared" si="791"/>
        <v>ASET</v>
      </c>
      <c r="E5643" s="178"/>
      <c r="F5643" s="179"/>
      <c r="G5643" s="177"/>
      <c r="H5643" s="177"/>
      <c r="I5643" s="169">
        <f t="shared" si="792"/>
        <v>0</v>
      </c>
      <c r="J5643" s="149" t="str" cm="1">
        <f t="array" ref="J5643">IF(ISERROR(INDEX('Non Compliance input'!$H$5:$H$156,MATCH(1,(A5643='Non Compliance input'!$A$5:$A$156)*(F5643&gt;='Non Compliance input'!$D$5:$D$156)*(E5643&lt;'Non Compliance input'!$E$5:$E$156)*('Non Compliance input'!$H$5:$H$156="Yes"),0))
),"","Yes")</f>
        <v/>
      </c>
      <c r="K5643" s="149">
        <f t="shared" si="793"/>
        <v>0</v>
      </c>
      <c r="L5643" s="162">
        <f t="shared" si="794"/>
        <v>0</v>
      </c>
      <c r="M5643" s="162" t="str" cm="1">
        <f t="array" ref="M5643">IF(ISERROR(INDEX('Non Compliance input'!$I$5:$I$156,MATCH(1,(A5643='Non Compliance input'!$A$5:$A$156)*(E5643&gt;='Non Compliance input'!$D$5:$D$156)*(F5643&lt;='Non Compliance input'!$E$5:$E$156)*('Non Compliance input'!$I$5:$I$156="Yes"),0))
),"","Yes")</f>
        <v/>
      </c>
      <c r="N5643" s="149" t="str">
        <f>IF(VLOOKUP($A5643,HourEndingOutage!$B$3:$F$746,5,0)="Outage","Outage","")</f>
        <v/>
      </c>
      <c r="O5643" s="18">
        <f t="shared" si="795"/>
        <v>0</v>
      </c>
      <c r="P5643" s="18" t="str">
        <f t="shared" si="796"/>
        <v/>
      </c>
      <c r="Q5643" s="18">
        <f t="shared" si="797"/>
        <v>0</v>
      </c>
      <c r="R5643" s="118"/>
    </row>
    <row r="5644" spans="1:18" x14ac:dyDescent="0.25">
      <c r="A5644" s="25">
        <f t="shared" si="789"/>
        <v>627</v>
      </c>
      <c r="B5644" s="23">
        <f t="shared" si="790"/>
        <v>44588</v>
      </c>
      <c r="C5644" s="24">
        <v>3</v>
      </c>
      <c r="D5644" s="54" t="str">
        <f t="shared" si="791"/>
        <v>ASET</v>
      </c>
      <c r="E5644" s="178"/>
      <c r="F5644" s="179"/>
      <c r="G5644" s="177"/>
      <c r="H5644" s="177"/>
      <c r="I5644" s="169">
        <f t="shared" si="792"/>
        <v>0</v>
      </c>
      <c r="J5644" s="149" t="str" cm="1">
        <f t="array" ref="J5644">IF(ISERROR(INDEX('Non Compliance input'!$H$5:$H$156,MATCH(1,(A5644='Non Compliance input'!$A$5:$A$156)*(F5644&gt;='Non Compliance input'!$D$5:$D$156)*(E5644&lt;'Non Compliance input'!$E$5:$E$156)*('Non Compliance input'!$H$5:$H$156="Yes"),0))
),"","Yes")</f>
        <v/>
      </c>
      <c r="K5644" s="149">
        <f t="shared" si="793"/>
        <v>0</v>
      </c>
      <c r="L5644" s="162">
        <f t="shared" si="794"/>
        <v>0</v>
      </c>
      <c r="M5644" s="162" t="str" cm="1">
        <f t="array" ref="M5644">IF(ISERROR(INDEX('Non Compliance input'!$I$5:$I$156,MATCH(1,(A5644='Non Compliance input'!$A$5:$A$156)*(E5644&gt;='Non Compliance input'!$D$5:$D$156)*(F5644&lt;='Non Compliance input'!$E$5:$E$156)*('Non Compliance input'!$I$5:$I$156="Yes"),0))
),"","Yes")</f>
        <v/>
      </c>
      <c r="N5644" s="149" t="str">
        <f>IF(VLOOKUP($A5644,HourEndingOutage!$B$3:$F$746,5,0)="Outage","Outage","")</f>
        <v/>
      </c>
      <c r="O5644" s="18">
        <f t="shared" si="795"/>
        <v>0</v>
      </c>
      <c r="P5644" s="18" t="str">
        <f t="shared" si="796"/>
        <v/>
      </c>
      <c r="Q5644" s="18">
        <f t="shared" si="797"/>
        <v>0</v>
      </c>
      <c r="R5644" s="118"/>
    </row>
    <row r="5645" spans="1:18" x14ac:dyDescent="0.25">
      <c r="A5645" s="25">
        <f t="shared" si="789"/>
        <v>627</v>
      </c>
      <c r="B5645" s="23">
        <f t="shared" si="790"/>
        <v>44588</v>
      </c>
      <c r="C5645" s="24">
        <v>3</v>
      </c>
      <c r="D5645" s="54" t="str">
        <f t="shared" si="791"/>
        <v>ASET</v>
      </c>
      <c r="E5645" s="178"/>
      <c r="F5645" s="179"/>
      <c r="G5645" s="177"/>
      <c r="H5645" s="177"/>
      <c r="I5645" s="169">
        <f t="shared" si="792"/>
        <v>0</v>
      </c>
      <c r="J5645" s="149" t="str" cm="1">
        <f t="array" ref="J5645">IF(ISERROR(INDEX('Non Compliance input'!$H$5:$H$156,MATCH(1,(A5645='Non Compliance input'!$A$5:$A$156)*(F5645&gt;='Non Compliance input'!$D$5:$D$156)*(E5645&lt;'Non Compliance input'!$E$5:$E$156)*('Non Compliance input'!$H$5:$H$156="Yes"),0))
),"","Yes")</f>
        <v/>
      </c>
      <c r="K5645" s="149">
        <f t="shared" si="793"/>
        <v>0</v>
      </c>
      <c r="L5645" s="162">
        <f t="shared" si="794"/>
        <v>0</v>
      </c>
      <c r="M5645" s="162" t="str" cm="1">
        <f t="array" ref="M5645">IF(ISERROR(INDEX('Non Compliance input'!$I$5:$I$156,MATCH(1,(A5645='Non Compliance input'!$A$5:$A$156)*(E5645&gt;='Non Compliance input'!$D$5:$D$156)*(F5645&lt;='Non Compliance input'!$E$5:$E$156)*('Non Compliance input'!$I$5:$I$156="Yes"),0))
),"","Yes")</f>
        <v/>
      </c>
      <c r="N5645" s="149" t="str">
        <f>IF(VLOOKUP($A5645,HourEndingOutage!$B$3:$F$746,5,0)="Outage","Outage","")</f>
        <v/>
      </c>
      <c r="O5645" s="18">
        <f t="shared" si="795"/>
        <v>0</v>
      </c>
      <c r="P5645" s="18" t="str">
        <f t="shared" si="796"/>
        <v/>
      </c>
      <c r="Q5645" s="18">
        <f t="shared" si="797"/>
        <v>0</v>
      </c>
      <c r="R5645" s="118"/>
    </row>
    <row r="5646" spans="1:18" x14ac:dyDescent="0.25">
      <c r="A5646" s="25">
        <f t="shared" si="789"/>
        <v>628</v>
      </c>
      <c r="B5646" s="23">
        <f t="shared" si="790"/>
        <v>44588</v>
      </c>
      <c r="C5646" s="24">
        <v>4</v>
      </c>
      <c r="D5646" s="54" t="str">
        <f t="shared" si="791"/>
        <v>ASET</v>
      </c>
      <c r="E5646" s="178"/>
      <c r="F5646" s="179"/>
      <c r="G5646" s="177"/>
      <c r="H5646" s="177"/>
      <c r="I5646" s="169">
        <f t="shared" si="792"/>
        <v>0</v>
      </c>
      <c r="J5646" s="149" t="str" cm="1">
        <f t="array" ref="J5646">IF(ISERROR(INDEX('Non Compliance input'!$H$5:$H$156,MATCH(1,(A5646='Non Compliance input'!$A$5:$A$156)*(F5646&gt;='Non Compliance input'!$D$5:$D$156)*(E5646&lt;'Non Compliance input'!$E$5:$E$156)*('Non Compliance input'!$H$5:$H$156="Yes"),0))
),"","Yes")</f>
        <v/>
      </c>
      <c r="K5646" s="149">
        <f t="shared" si="793"/>
        <v>0</v>
      </c>
      <c r="L5646" s="162">
        <f t="shared" si="794"/>
        <v>0</v>
      </c>
      <c r="M5646" s="162" t="str" cm="1">
        <f t="array" ref="M5646">IF(ISERROR(INDEX('Non Compliance input'!$I$5:$I$156,MATCH(1,(A5646='Non Compliance input'!$A$5:$A$156)*(E5646&gt;='Non Compliance input'!$D$5:$D$156)*(F5646&lt;='Non Compliance input'!$E$5:$E$156)*('Non Compliance input'!$I$5:$I$156="Yes"),0))
),"","Yes")</f>
        <v/>
      </c>
      <c r="N5646" s="149" t="str">
        <f>IF(VLOOKUP($A5646,HourEndingOutage!$B$3:$F$746,5,0)="Outage","Outage","")</f>
        <v/>
      </c>
      <c r="O5646" s="18">
        <f t="shared" si="795"/>
        <v>0</v>
      </c>
      <c r="P5646" s="18" t="str">
        <f t="shared" si="796"/>
        <v/>
      </c>
      <c r="Q5646" s="18">
        <f t="shared" si="797"/>
        <v>0</v>
      </c>
      <c r="R5646" s="118"/>
    </row>
    <row r="5647" spans="1:18" x14ac:dyDescent="0.25">
      <c r="A5647" s="25">
        <f t="shared" si="789"/>
        <v>628</v>
      </c>
      <c r="B5647" s="23">
        <f t="shared" si="790"/>
        <v>44588</v>
      </c>
      <c r="C5647" s="24">
        <v>4</v>
      </c>
      <c r="D5647" s="54" t="str">
        <f t="shared" si="791"/>
        <v>ASET</v>
      </c>
      <c r="E5647" s="178"/>
      <c r="F5647" s="179"/>
      <c r="G5647" s="177"/>
      <c r="H5647" s="177"/>
      <c r="I5647" s="169">
        <f t="shared" si="792"/>
        <v>0</v>
      </c>
      <c r="J5647" s="149" t="str" cm="1">
        <f t="array" ref="J5647">IF(ISERROR(INDEX('Non Compliance input'!$H$5:$H$156,MATCH(1,(A5647='Non Compliance input'!$A$5:$A$156)*(F5647&gt;='Non Compliance input'!$D$5:$D$156)*(E5647&lt;'Non Compliance input'!$E$5:$E$156)*('Non Compliance input'!$H$5:$H$156="Yes"),0))
),"","Yes")</f>
        <v/>
      </c>
      <c r="K5647" s="149">
        <f t="shared" si="793"/>
        <v>0</v>
      </c>
      <c r="L5647" s="162">
        <f t="shared" si="794"/>
        <v>0</v>
      </c>
      <c r="M5647" s="162" t="str" cm="1">
        <f t="array" ref="M5647">IF(ISERROR(INDEX('Non Compliance input'!$I$5:$I$156,MATCH(1,(A5647='Non Compliance input'!$A$5:$A$156)*(E5647&gt;='Non Compliance input'!$D$5:$D$156)*(F5647&lt;='Non Compliance input'!$E$5:$E$156)*('Non Compliance input'!$I$5:$I$156="Yes"),0))
),"","Yes")</f>
        <v/>
      </c>
      <c r="N5647" s="149" t="str">
        <f>IF(VLOOKUP($A5647,HourEndingOutage!$B$3:$F$746,5,0)="Outage","Outage","")</f>
        <v/>
      </c>
      <c r="O5647" s="18">
        <f t="shared" si="795"/>
        <v>0</v>
      </c>
      <c r="P5647" s="18" t="str">
        <f t="shared" si="796"/>
        <v/>
      </c>
      <c r="Q5647" s="18">
        <f t="shared" si="797"/>
        <v>0</v>
      </c>
      <c r="R5647" s="118"/>
    </row>
    <row r="5648" spans="1:18" x14ac:dyDescent="0.25">
      <c r="A5648" s="25">
        <f t="shared" si="789"/>
        <v>628</v>
      </c>
      <c r="B5648" s="23">
        <f t="shared" si="790"/>
        <v>44588</v>
      </c>
      <c r="C5648" s="24">
        <v>4</v>
      </c>
      <c r="D5648" s="54" t="str">
        <f t="shared" si="791"/>
        <v>ASET</v>
      </c>
      <c r="E5648" s="178"/>
      <c r="F5648" s="179"/>
      <c r="G5648" s="177"/>
      <c r="H5648" s="177"/>
      <c r="I5648" s="169">
        <f t="shared" si="792"/>
        <v>0</v>
      </c>
      <c r="J5648" s="149" t="str" cm="1">
        <f t="array" ref="J5648">IF(ISERROR(INDEX('Non Compliance input'!$H$5:$H$156,MATCH(1,(A5648='Non Compliance input'!$A$5:$A$156)*(F5648&gt;='Non Compliance input'!$D$5:$D$156)*(E5648&lt;'Non Compliance input'!$E$5:$E$156)*('Non Compliance input'!$H$5:$H$156="Yes"),0))
),"","Yes")</f>
        <v/>
      </c>
      <c r="K5648" s="149">
        <f t="shared" si="793"/>
        <v>0</v>
      </c>
      <c r="L5648" s="162">
        <f t="shared" si="794"/>
        <v>0</v>
      </c>
      <c r="M5648" s="162" t="str" cm="1">
        <f t="array" ref="M5648">IF(ISERROR(INDEX('Non Compliance input'!$I$5:$I$156,MATCH(1,(A5648='Non Compliance input'!$A$5:$A$156)*(E5648&gt;='Non Compliance input'!$D$5:$D$156)*(F5648&lt;='Non Compliance input'!$E$5:$E$156)*('Non Compliance input'!$I$5:$I$156="Yes"),0))
),"","Yes")</f>
        <v/>
      </c>
      <c r="N5648" s="149" t="str">
        <f>IF(VLOOKUP($A5648,HourEndingOutage!$B$3:$F$746,5,0)="Outage","Outage","")</f>
        <v/>
      </c>
      <c r="O5648" s="18">
        <f t="shared" si="795"/>
        <v>0</v>
      </c>
      <c r="P5648" s="18" t="str">
        <f t="shared" si="796"/>
        <v/>
      </c>
      <c r="Q5648" s="18">
        <f t="shared" si="797"/>
        <v>0</v>
      </c>
      <c r="R5648" s="118"/>
    </row>
    <row r="5649" spans="1:18" x14ac:dyDescent="0.25">
      <c r="A5649" s="25">
        <f t="shared" si="789"/>
        <v>628</v>
      </c>
      <c r="B5649" s="23">
        <f t="shared" si="790"/>
        <v>44588</v>
      </c>
      <c r="C5649" s="24">
        <v>4</v>
      </c>
      <c r="D5649" s="54" t="str">
        <f t="shared" si="791"/>
        <v>ASET</v>
      </c>
      <c r="E5649" s="178"/>
      <c r="F5649" s="179"/>
      <c r="G5649" s="177"/>
      <c r="H5649" s="177"/>
      <c r="I5649" s="169">
        <f t="shared" si="792"/>
        <v>0</v>
      </c>
      <c r="J5649" s="149" t="str" cm="1">
        <f t="array" ref="J5649">IF(ISERROR(INDEX('Non Compliance input'!$H$5:$H$156,MATCH(1,(A5649='Non Compliance input'!$A$5:$A$156)*(F5649&gt;='Non Compliance input'!$D$5:$D$156)*(E5649&lt;'Non Compliance input'!$E$5:$E$156)*('Non Compliance input'!$H$5:$H$156="Yes"),0))
),"","Yes")</f>
        <v/>
      </c>
      <c r="K5649" s="149">
        <f t="shared" si="793"/>
        <v>0</v>
      </c>
      <c r="L5649" s="162">
        <f t="shared" si="794"/>
        <v>0</v>
      </c>
      <c r="M5649" s="162" t="str" cm="1">
        <f t="array" ref="M5649">IF(ISERROR(INDEX('Non Compliance input'!$I$5:$I$156,MATCH(1,(A5649='Non Compliance input'!$A$5:$A$156)*(E5649&gt;='Non Compliance input'!$D$5:$D$156)*(F5649&lt;='Non Compliance input'!$E$5:$E$156)*('Non Compliance input'!$I$5:$I$156="Yes"),0))
),"","Yes")</f>
        <v/>
      </c>
      <c r="N5649" s="149" t="str">
        <f>IF(VLOOKUP($A5649,HourEndingOutage!$B$3:$F$746,5,0)="Outage","Outage","")</f>
        <v/>
      </c>
      <c r="O5649" s="18">
        <f t="shared" si="795"/>
        <v>0</v>
      </c>
      <c r="P5649" s="18" t="str">
        <f t="shared" si="796"/>
        <v/>
      </c>
      <c r="Q5649" s="18">
        <f t="shared" si="797"/>
        <v>0</v>
      </c>
      <c r="R5649" s="118"/>
    </row>
    <row r="5650" spans="1:18" x14ac:dyDescent="0.25">
      <c r="A5650" s="25">
        <f t="shared" si="789"/>
        <v>628</v>
      </c>
      <c r="B5650" s="23">
        <f t="shared" si="790"/>
        <v>44588</v>
      </c>
      <c r="C5650" s="24">
        <v>4</v>
      </c>
      <c r="D5650" s="54" t="str">
        <f t="shared" si="791"/>
        <v>ASET</v>
      </c>
      <c r="E5650" s="178"/>
      <c r="F5650" s="179"/>
      <c r="G5650" s="177"/>
      <c r="H5650" s="177"/>
      <c r="I5650" s="169">
        <f t="shared" si="792"/>
        <v>0</v>
      </c>
      <c r="J5650" s="149" t="str" cm="1">
        <f t="array" ref="J5650">IF(ISERROR(INDEX('Non Compliance input'!$H$5:$H$156,MATCH(1,(A5650='Non Compliance input'!$A$5:$A$156)*(F5650&gt;='Non Compliance input'!$D$5:$D$156)*(E5650&lt;'Non Compliance input'!$E$5:$E$156)*('Non Compliance input'!$H$5:$H$156="Yes"),0))
),"","Yes")</f>
        <v/>
      </c>
      <c r="K5650" s="149">
        <f t="shared" si="793"/>
        <v>0</v>
      </c>
      <c r="L5650" s="162">
        <f t="shared" si="794"/>
        <v>0</v>
      </c>
      <c r="M5650" s="162" t="str" cm="1">
        <f t="array" ref="M5650">IF(ISERROR(INDEX('Non Compliance input'!$I$5:$I$156,MATCH(1,(A5650='Non Compliance input'!$A$5:$A$156)*(E5650&gt;='Non Compliance input'!$D$5:$D$156)*(F5650&lt;='Non Compliance input'!$E$5:$E$156)*('Non Compliance input'!$I$5:$I$156="Yes"),0))
),"","Yes")</f>
        <v/>
      </c>
      <c r="N5650" s="149" t="str">
        <f>IF(VLOOKUP($A5650,HourEndingOutage!$B$3:$F$746,5,0)="Outage","Outage","")</f>
        <v/>
      </c>
      <c r="O5650" s="18">
        <f t="shared" si="795"/>
        <v>0</v>
      </c>
      <c r="P5650" s="18" t="str">
        <f t="shared" si="796"/>
        <v/>
      </c>
      <c r="Q5650" s="18">
        <f t="shared" si="797"/>
        <v>0</v>
      </c>
      <c r="R5650" s="118"/>
    </row>
    <row r="5651" spans="1:18" x14ac:dyDescent="0.25">
      <c r="A5651" s="25">
        <f t="shared" si="789"/>
        <v>628</v>
      </c>
      <c r="B5651" s="23">
        <f t="shared" si="790"/>
        <v>44588</v>
      </c>
      <c r="C5651" s="24">
        <v>4</v>
      </c>
      <c r="D5651" s="54" t="str">
        <f t="shared" si="791"/>
        <v>ASET</v>
      </c>
      <c r="E5651" s="178"/>
      <c r="F5651" s="179"/>
      <c r="G5651" s="177"/>
      <c r="H5651" s="177"/>
      <c r="I5651" s="169">
        <f t="shared" si="792"/>
        <v>0</v>
      </c>
      <c r="J5651" s="149" t="str" cm="1">
        <f t="array" ref="J5651">IF(ISERROR(INDEX('Non Compliance input'!$H$5:$H$156,MATCH(1,(A5651='Non Compliance input'!$A$5:$A$156)*(F5651&gt;='Non Compliance input'!$D$5:$D$156)*(E5651&lt;'Non Compliance input'!$E$5:$E$156)*('Non Compliance input'!$H$5:$H$156="Yes"),0))
),"","Yes")</f>
        <v/>
      </c>
      <c r="K5651" s="149">
        <f t="shared" si="793"/>
        <v>0</v>
      </c>
      <c r="L5651" s="162">
        <f t="shared" si="794"/>
        <v>0</v>
      </c>
      <c r="M5651" s="162" t="str" cm="1">
        <f t="array" ref="M5651">IF(ISERROR(INDEX('Non Compliance input'!$I$5:$I$156,MATCH(1,(A5651='Non Compliance input'!$A$5:$A$156)*(E5651&gt;='Non Compliance input'!$D$5:$D$156)*(F5651&lt;='Non Compliance input'!$E$5:$E$156)*('Non Compliance input'!$I$5:$I$156="Yes"),0))
),"","Yes")</f>
        <v/>
      </c>
      <c r="N5651" s="149" t="str">
        <f>IF(VLOOKUP($A5651,HourEndingOutage!$B$3:$F$746,5,0)="Outage","Outage","")</f>
        <v/>
      </c>
      <c r="O5651" s="18">
        <f t="shared" si="795"/>
        <v>0</v>
      </c>
      <c r="P5651" s="18" t="str">
        <f t="shared" si="796"/>
        <v/>
      </c>
      <c r="Q5651" s="18">
        <f t="shared" si="797"/>
        <v>0</v>
      </c>
      <c r="R5651" s="118"/>
    </row>
    <row r="5652" spans="1:18" x14ac:dyDescent="0.25">
      <c r="A5652" s="25">
        <f t="shared" si="789"/>
        <v>628</v>
      </c>
      <c r="B5652" s="23">
        <f t="shared" si="790"/>
        <v>44588</v>
      </c>
      <c r="C5652" s="24">
        <v>4</v>
      </c>
      <c r="D5652" s="54" t="str">
        <f t="shared" si="791"/>
        <v>ASET</v>
      </c>
      <c r="E5652" s="178"/>
      <c r="F5652" s="179"/>
      <c r="G5652" s="177"/>
      <c r="H5652" s="177"/>
      <c r="I5652" s="169">
        <f t="shared" si="792"/>
        <v>0</v>
      </c>
      <c r="J5652" s="149" t="str" cm="1">
        <f t="array" ref="J5652">IF(ISERROR(INDEX('Non Compliance input'!$H$5:$H$156,MATCH(1,(A5652='Non Compliance input'!$A$5:$A$156)*(F5652&gt;='Non Compliance input'!$D$5:$D$156)*(E5652&lt;'Non Compliance input'!$E$5:$E$156)*('Non Compliance input'!$H$5:$H$156="Yes"),0))
),"","Yes")</f>
        <v/>
      </c>
      <c r="K5652" s="149">
        <f t="shared" si="793"/>
        <v>0</v>
      </c>
      <c r="L5652" s="162">
        <f t="shared" si="794"/>
        <v>0</v>
      </c>
      <c r="M5652" s="162" t="str" cm="1">
        <f t="array" ref="M5652">IF(ISERROR(INDEX('Non Compliance input'!$I$5:$I$156,MATCH(1,(A5652='Non Compliance input'!$A$5:$A$156)*(E5652&gt;='Non Compliance input'!$D$5:$D$156)*(F5652&lt;='Non Compliance input'!$E$5:$E$156)*('Non Compliance input'!$I$5:$I$156="Yes"),0))
),"","Yes")</f>
        <v/>
      </c>
      <c r="N5652" s="149" t="str">
        <f>IF(VLOOKUP($A5652,HourEndingOutage!$B$3:$F$746,5,0)="Outage","Outage","")</f>
        <v/>
      </c>
      <c r="O5652" s="18">
        <f t="shared" si="795"/>
        <v>0</v>
      </c>
      <c r="P5652" s="18" t="str">
        <f t="shared" si="796"/>
        <v/>
      </c>
      <c r="Q5652" s="18">
        <f t="shared" si="797"/>
        <v>0</v>
      </c>
      <c r="R5652" s="118"/>
    </row>
    <row r="5653" spans="1:18" x14ac:dyDescent="0.25">
      <c r="A5653" s="25">
        <f t="shared" si="789"/>
        <v>628</v>
      </c>
      <c r="B5653" s="23">
        <f t="shared" si="790"/>
        <v>44588</v>
      </c>
      <c r="C5653" s="24">
        <v>4</v>
      </c>
      <c r="D5653" s="54" t="str">
        <f t="shared" si="791"/>
        <v>ASET</v>
      </c>
      <c r="E5653" s="178"/>
      <c r="F5653" s="179"/>
      <c r="G5653" s="177"/>
      <c r="H5653" s="177"/>
      <c r="I5653" s="169">
        <f t="shared" si="792"/>
        <v>0</v>
      </c>
      <c r="J5653" s="149" t="str" cm="1">
        <f t="array" ref="J5653">IF(ISERROR(INDEX('Non Compliance input'!$H$5:$H$156,MATCH(1,(A5653='Non Compliance input'!$A$5:$A$156)*(F5653&gt;='Non Compliance input'!$D$5:$D$156)*(E5653&lt;'Non Compliance input'!$E$5:$E$156)*('Non Compliance input'!$H$5:$H$156="Yes"),0))
),"","Yes")</f>
        <v/>
      </c>
      <c r="K5653" s="149">
        <f t="shared" si="793"/>
        <v>0</v>
      </c>
      <c r="L5653" s="162">
        <f t="shared" si="794"/>
        <v>0</v>
      </c>
      <c r="M5653" s="162" t="str" cm="1">
        <f t="array" ref="M5653">IF(ISERROR(INDEX('Non Compliance input'!$I$5:$I$156,MATCH(1,(A5653='Non Compliance input'!$A$5:$A$156)*(E5653&gt;='Non Compliance input'!$D$5:$D$156)*(F5653&lt;='Non Compliance input'!$E$5:$E$156)*('Non Compliance input'!$I$5:$I$156="Yes"),0))
),"","Yes")</f>
        <v/>
      </c>
      <c r="N5653" s="149" t="str">
        <f>IF(VLOOKUP($A5653,HourEndingOutage!$B$3:$F$746,5,0)="Outage","Outage","")</f>
        <v/>
      </c>
      <c r="O5653" s="18">
        <f t="shared" si="795"/>
        <v>0</v>
      </c>
      <c r="P5653" s="18" t="str">
        <f t="shared" si="796"/>
        <v/>
      </c>
      <c r="Q5653" s="18">
        <f t="shared" si="797"/>
        <v>0</v>
      </c>
      <c r="R5653" s="118"/>
    </row>
    <row r="5654" spans="1:18" x14ac:dyDescent="0.25">
      <c r="A5654" s="25">
        <f t="shared" si="789"/>
        <v>628</v>
      </c>
      <c r="B5654" s="23">
        <f t="shared" si="790"/>
        <v>44588</v>
      </c>
      <c r="C5654" s="24">
        <v>4</v>
      </c>
      <c r="D5654" s="54" t="str">
        <f t="shared" si="791"/>
        <v>ASET</v>
      </c>
      <c r="E5654" s="178"/>
      <c r="F5654" s="179"/>
      <c r="G5654" s="177"/>
      <c r="H5654" s="177"/>
      <c r="I5654" s="169">
        <f t="shared" si="792"/>
        <v>0</v>
      </c>
      <c r="J5654" s="149" t="str" cm="1">
        <f t="array" ref="J5654">IF(ISERROR(INDEX('Non Compliance input'!$H$5:$H$156,MATCH(1,(A5654='Non Compliance input'!$A$5:$A$156)*(F5654&gt;='Non Compliance input'!$D$5:$D$156)*(E5654&lt;'Non Compliance input'!$E$5:$E$156)*('Non Compliance input'!$H$5:$H$156="Yes"),0))
),"","Yes")</f>
        <v/>
      </c>
      <c r="K5654" s="149">
        <f t="shared" si="793"/>
        <v>0</v>
      </c>
      <c r="L5654" s="162">
        <f t="shared" si="794"/>
        <v>0</v>
      </c>
      <c r="M5654" s="162" t="str" cm="1">
        <f t="array" ref="M5654">IF(ISERROR(INDEX('Non Compliance input'!$I$5:$I$156,MATCH(1,(A5654='Non Compliance input'!$A$5:$A$156)*(E5654&gt;='Non Compliance input'!$D$5:$D$156)*(F5654&lt;='Non Compliance input'!$E$5:$E$156)*('Non Compliance input'!$I$5:$I$156="Yes"),0))
),"","Yes")</f>
        <v/>
      </c>
      <c r="N5654" s="149" t="str">
        <f>IF(VLOOKUP($A5654,HourEndingOutage!$B$3:$F$746,5,0)="Outage","Outage","")</f>
        <v/>
      </c>
      <c r="O5654" s="18">
        <f t="shared" si="795"/>
        <v>0</v>
      </c>
      <c r="P5654" s="18" t="str">
        <f t="shared" si="796"/>
        <v/>
      </c>
      <c r="Q5654" s="18">
        <f t="shared" si="797"/>
        <v>0</v>
      </c>
      <c r="R5654" s="118"/>
    </row>
    <row r="5655" spans="1:18" x14ac:dyDescent="0.25">
      <c r="A5655" s="25">
        <f t="shared" si="789"/>
        <v>629</v>
      </c>
      <c r="B5655" s="23">
        <f t="shared" si="790"/>
        <v>44588</v>
      </c>
      <c r="C5655" s="24">
        <v>5</v>
      </c>
      <c r="D5655" s="54" t="str">
        <f t="shared" si="791"/>
        <v>ASET</v>
      </c>
      <c r="E5655" s="178"/>
      <c r="F5655" s="179"/>
      <c r="G5655" s="177"/>
      <c r="H5655" s="177"/>
      <c r="I5655" s="169">
        <f t="shared" si="792"/>
        <v>0</v>
      </c>
      <c r="J5655" s="149" t="str" cm="1">
        <f t="array" ref="J5655">IF(ISERROR(INDEX('Non Compliance input'!$H$5:$H$156,MATCH(1,(A5655='Non Compliance input'!$A$5:$A$156)*(F5655&gt;='Non Compliance input'!$D$5:$D$156)*(E5655&lt;'Non Compliance input'!$E$5:$E$156)*('Non Compliance input'!$H$5:$H$156="Yes"),0))
),"","Yes")</f>
        <v/>
      </c>
      <c r="K5655" s="149">
        <f t="shared" si="793"/>
        <v>0</v>
      </c>
      <c r="L5655" s="162">
        <f t="shared" si="794"/>
        <v>0</v>
      </c>
      <c r="M5655" s="162" t="str" cm="1">
        <f t="array" ref="M5655">IF(ISERROR(INDEX('Non Compliance input'!$I$5:$I$156,MATCH(1,(A5655='Non Compliance input'!$A$5:$A$156)*(E5655&gt;='Non Compliance input'!$D$5:$D$156)*(F5655&lt;='Non Compliance input'!$E$5:$E$156)*('Non Compliance input'!$I$5:$I$156="Yes"),0))
),"","Yes")</f>
        <v/>
      </c>
      <c r="N5655" s="149" t="str">
        <f>IF(VLOOKUP($A5655,HourEndingOutage!$B$3:$F$746,5,0)="Outage","Outage","")</f>
        <v/>
      </c>
      <c r="O5655" s="18">
        <f t="shared" si="795"/>
        <v>0</v>
      </c>
      <c r="P5655" s="18" t="str">
        <f t="shared" si="796"/>
        <v/>
      </c>
      <c r="Q5655" s="18">
        <f t="shared" si="797"/>
        <v>0</v>
      </c>
      <c r="R5655" s="118"/>
    </row>
    <row r="5656" spans="1:18" x14ac:dyDescent="0.25">
      <c r="A5656" s="25">
        <f t="shared" si="789"/>
        <v>629</v>
      </c>
      <c r="B5656" s="23">
        <f t="shared" si="790"/>
        <v>44588</v>
      </c>
      <c r="C5656" s="24">
        <v>5</v>
      </c>
      <c r="D5656" s="54" t="str">
        <f t="shared" si="791"/>
        <v>ASET</v>
      </c>
      <c r="E5656" s="178"/>
      <c r="F5656" s="179"/>
      <c r="G5656" s="177"/>
      <c r="H5656" s="177"/>
      <c r="I5656" s="169">
        <f t="shared" si="792"/>
        <v>0</v>
      </c>
      <c r="J5656" s="149" t="str" cm="1">
        <f t="array" ref="J5656">IF(ISERROR(INDEX('Non Compliance input'!$H$5:$H$156,MATCH(1,(A5656='Non Compliance input'!$A$5:$A$156)*(F5656&gt;='Non Compliance input'!$D$5:$D$156)*(E5656&lt;'Non Compliance input'!$E$5:$E$156)*('Non Compliance input'!$H$5:$H$156="Yes"),0))
),"","Yes")</f>
        <v/>
      </c>
      <c r="K5656" s="149">
        <f t="shared" si="793"/>
        <v>0</v>
      </c>
      <c r="L5656" s="162">
        <f t="shared" si="794"/>
        <v>0</v>
      </c>
      <c r="M5656" s="162" t="str" cm="1">
        <f t="array" ref="M5656">IF(ISERROR(INDEX('Non Compliance input'!$I$5:$I$156,MATCH(1,(A5656='Non Compliance input'!$A$5:$A$156)*(E5656&gt;='Non Compliance input'!$D$5:$D$156)*(F5656&lt;='Non Compliance input'!$E$5:$E$156)*('Non Compliance input'!$I$5:$I$156="Yes"),0))
),"","Yes")</f>
        <v/>
      </c>
      <c r="N5656" s="149" t="str">
        <f>IF(VLOOKUP($A5656,HourEndingOutage!$B$3:$F$746,5,0)="Outage","Outage","")</f>
        <v/>
      </c>
      <c r="O5656" s="18">
        <f t="shared" si="795"/>
        <v>0</v>
      </c>
      <c r="P5656" s="18" t="str">
        <f t="shared" si="796"/>
        <v/>
      </c>
      <c r="Q5656" s="18">
        <f t="shared" si="797"/>
        <v>0</v>
      </c>
      <c r="R5656" s="118"/>
    </row>
    <row r="5657" spans="1:18" x14ac:dyDescent="0.25">
      <c r="A5657" s="25">
        <f t="shared" si="789"/>
        <v>629</v>
      </c>
      <c r="B5657" s="23">
        <f t="shared" si="790"/>
        <v>44588</v>
      </c>
      <c r="C5657" s="24">
        <v>5</v>
      </c>
      <c r="D5657" s="54" t="str">
        <f t="shared" si="791"/>
        <v>ASET</v>
      </c>
      <c r="E5657" s="178"/>
      <c r="F5657" s="179"/>
      <c r="G5657" s="177"/>
      <c r="H5657" s="177"/>
      <c r="I5657" s="169">
        <f t="shared" si="792"/>
        <v>0</v>
      </c>
      <c r="J5657" s="149" t="str" cm="1">
        <f t="array" ref="J5657">IF(ISERROR(INDEX('Non Compliance input'!$H$5:$H$156,MATCH(1,(A5657='Non Compliance input'!$A$5:$A$156)*(F5657&gt;='Non Compliance input'!$D$5:$D$156)*(E5657&lt;'Non Compliance input'!$E$5:$E$156)*('Non Compliance input'!$H$5:$H$156="Yes"),0))
),"","Yes")</f>
        <v/>
      </c>
      <c r="K5657" s="149">
        <f t="shared" si="793"/>
        <v>0</v>
      </c>
      <c r="L5657" s="162">
        <f t="shared" si="794"/>
        <v>0</v>
      </c>
      <c r="M5657" s="162" t="str" cm="1">
        <f t="array" ref="M5657">IF(ISERROR(INDEX('Non Compliance input'!$I$5:$I$156,MATCH(1,(A5657='Non Compliance input'!$A$5:$A$156)*(E5657&gt;='Non Compliance input'!$D$5:$D$156)*(F5657&lt;='Non Compliance input'!$E$5:$E$156)*('Non Compliance input'!$I$5:$I$156="Yes"),0))
),"","Yes")</f>
        <v/>
      </c>
      <c r="N5657" s="149" t="str">
        <f>IF(VLOOKUP($A5657,HourEndingOutage!$B$3:$F$746,5,0)="Outage","Outage","")</f>
        <v/>
      </c>
      <c r="O5657" s="18">
        <f t="shared" si="795"/>
        <v>0</v>
      </c>
      <c r="P5657" s="18" t="str">
        <f t="shared" si="796"/>
        <v/>
      </c>
      <c r="Q5657" s="18">
        <f t="shared" si="797"/>
        <v>0</v>
      </c>
      <c r="R5657" s="118"/>
    </row>
    <row r="5658" spans="1:18" x14ac:dyDescent="0.25">
      <c r="A5658" s="25">
        <f t="shared" si="789"/>
        <v>629</v>
      </c>
      <c r="B5658" s="23">
        <f t="shared" si="790"/>
        <v>44588</v>
      </c>
      <c r="C5658" s="24">
        <v>5</v>
      </c>
      <c r="D5658" s="54" t="str">
        <f t="shared" si="791"/>
        <v>ASET</v>
      </c>
      <c r="E5658" s="178"/>
      <c r="F5658" s="179"/>
      <c r="G5658" s="177"/>
      <c r="H5658" s="177"/>
      <c r="I5658" s="169">
        <f t="shared" si="792"/>
        <v>0</v>
      </c>
      <c r="J5658" s="149" t="str" cm="1">
        <f t="array" ref="J5658">IF(ISERROR(INDEX('Non Compliance input'!$H$5:$H$156,MATCH(1,(A5658='Non Compliance input'!$A$5:$A$156)*(F5658&gt;='Non Compliance input'!$D$5:$D$156)*(E5658&lt;'Non Compliance input'!$E$5:$E$156)*('Non Compliance input'!$H$5:$H$156="Yes"),0))
),"","Yes")</f>
        <v/>
      </c>
      <c r="K5658" s="149">
        <f t="shared" si="793"/>
        <v>0</v>
      </c>
      <c r="L5658" s="162">
        <f t="shared" si="794"/>
        <v>0</v>
      </c>
      <c r="M5658" s="162" t="str" cm="1">
        <f t="array" ref="M5658">IF(ISERROR(INDEX('Non Compliance input'!$I$5:$I$156,MATCH(1,(A5658='Non Compliance input'!$A$5:$A$156)*(E5658&gt;='Non Compliance input'!$D$5:$D$156)*(F5658&lt;='Non Compliance input'!$E$5:$E$156)*('Non Compliance input'!$I$5:$I$156="Yes"),0))
),"","Yes")</f>
        <v/>
      </c>
      <c r="N5658" s="149" t="str">
        <f>IF(VLOOKUP($A5658,HourEndingOutage!$B$3:$F$746,5,0)="Outage","Outage","")</f>
        <v/>
      </c>
      <c r="O5658" s="18">
        <f t="shared" si="795"/>
        <v>0</v>
      </c>
      <c r="P5658" s="18" t="str">
        <f t="shared" si="796"/>
        <v/>
      </c>
      <c r="Q5658" s="18">
        <f t="shared" si="797"/>
        <v>0</v>
      </c>
      <c r="R5658" s="118"/>
    </row>
    <row r="5659" spans="1:18" x14ac:dyDescent="0.25">
      <c r="A5659" s="25">
        <f t="shared" si="789"/>
        <v>629</v>
      </c>
      <c r="B5659" s="23">
        <f t="shared" si="790"/>
        <v>44588</v>
      </c>
      <c r="C5659" s="24">
        <v>5</v>
      </c>
      <c r="D5659" s="54" t="str">
        <f t="shared" si="791"/>
        <v>ASET</v>
      </c>
      <c r="E5659" s="178"/>
      <c r="F5659" s="179"/>
      <c r="G5659" s="177"/>
      <c r="H5659" s="177"/>
      <c r="I5659" s="169">
        <f t="shared" si="792"/>
        <v>0</v>
      </c>
      <c r="J5659" s="149" t="str" cm="1">
        <f t="array" ref="J5659">IF(ISERROR(INDEX('Non Compliance input'!$H$5:$H$156,MATCH(1,(A5659='Non Compliance input'!$A$5:$A$156)*(F5659&gt;='Non Compliance input'!$D$5:$D$156)*(E5659&lt;'Non Compliance input'!$E$5:$E$156)*('Non Compliance input'!$H$5:$H$156="Yes"),0))
),"","Yes")</f>
        <v/>
      </c>
      <c r="K5659" s="149">
        <f t="shared" si="793"/>
        <v>0</v>
      </c>
      <c r="L5659" s="162">
        <f t="shared" si="794"/>
        <v>0</v>
      </c>
      <c r="M5659" s="162" t="str" cm="1">
        <f t="array" ref="M5659">IF(ISERROR(INDEX('Non Compliance input'!$I$5:$I$156,MATCH(1,(A5659='Non Compliance input'!$A$5:$A$156)*(E5659&gt;='Non Compliance input'!$D$5:$D$156)*(F5659&lt;='Non Compliance input'!$E$5:$E$156)*('Non Compliance input'!$I$5:$I$156="Yes"),0))
),"","Yes")</f>
        <v/>
      </c>
      <c r="N5659" s="149" t="str">
        <f>IF(VLOOKUP($A5659,HourEndingOutage!$B$3:$F$746,5,0)="Outage","Outage","")</f>
        <v/>
      </c>
      <c r="O5659" s="18">
        <f t="shared" si="795"/>
        <v>0</v>
      </c>
      <c r="P5659" s="18" t="str">
        <f t="shared" si="796"/>
        <v/>
      </c>
      <c r="Q5659" s="18">
        <f t="shared" si="797"/>
        <v>0</v>
      </c>
      <c r="R5659" s="118"/>
    </row>
    <row r="5660" spans="1:18" x14ac:dyDescent="0.25">
      <c r="A5660" s="25">
        <f t="shared" ref="A5660:A5723" si="798">IF(C5660=C5659,A5659,A5659+1)</f>
        <v>629</v>
      </c>
      <c r="B5660" s="23">
        <f t="shared" ref="B5660:B5723" si="799">IF(C5660&lt;C5659,B5659+1,B5659)</f>
        <v>44588</v>
      </c>
      <c r="C5660" s="24">
        <v>5</v>
      </c>
      <c r="D5660" s="54" t="str">
        <f t="shared" si="791"/>
        <v>ASET</v>
      </c>
      <c r="E5660" s="178"/>
      <c r="F5660" s="179"/>
      <c r="G5660" s="177"/>
      <c r="H5660" s="177"/>
      <c r="I5660" s="169">
        <f t="shared" si="792"/>
        <v>0</v>
      </c>
      <c r="J5660" s="149" t="str" cm="1">
        <f t="array" ref="J5660">IF(ISERROR(INDEX('Non Compliance input'!$H$5:$H$156,MATCH(1,(A5660='Non Compliance input'!$A$5:$A$156)*(F5660&gt;='Non Compliance input'!$D$5:$D$156)*(E5660&lt;'Non Compliance input'!$E$5:$E$156)*('Non Compliance input'!$H$5:$H$156="Yes"),0))
),"","Yes")</f>
        <v/>
      </c>
      <c r="K5660" s="149">
        <f t="shared" si="793"/>
        <v>0</v>
      </c>
      <c r="L5660" s="162">
        <f t="shared" si="794"/>
        <v>0</v>
      </c>
      <c r="M5660" s="162" t="str" cm="1">
        <f t="array" ref="M5660">IF(ISERROR(INDEX('Non Compliance input'!$I$5:$I$156,MATCH(1,(A5660='Non Compliance input'!$A$5:$A$156)*(E5660&gt;='Non Compliance input'!$D$5:$D$156)*(F5660&lt;='Non Compliance input'!$E$5:$E$156)*('Non Compliance input'!$I$5:$I$156="Yes"),0))
),"","Yes")</f>
        <v/>
      </c>
      <c r="N5660" s="149" t="str">
        <f>IF(VLOOKUP($A5660,HourEndingOutage!$B$3:$F$746,5,0)="Outage","Outage","")</f>
        <v/>
      </c>
      <c r="O5660" s="18">
        <f t="shared" si="795"/>
        <v>0</v>
      </c>
      <c r="P5660" s="18" t="str">
        <f t="shared" si="796"/>
        <v/>
      </c>
      <c r="Q5660" s="18">
        <f t="shared" si="797"/>
        <v>0</v>
      </c>
      <c r="R5660" s="118"/>
    </row>
    <row r="5661" spans="1:18" x14ac:dyDescent="0.25">
      <c r="A5661" s="25">
        <f t="shared" si="798"/>
        <v>629</v>
      </c>
      <c r="B5661" s="23">
        <f t="shared" si="799"/>
        <v>44588</v>
      </c>
      <c r="C5661" s="24">
        <v>5</v>
      </c>
      <c r="D5661" s="54" t="str">
        <f t="shared" si="791"/>
        <v>ASET</v>
      </c>
      <c r="E5661" s="178"/>
      <c r="F5661" s="179"/>
      <c r="G5661" s="177"/>
      <c r="H5661" s="177"/>
      <c r="I5661" s="169">
        <f t="shared" si="792"/>
        <v>0</v>
      </c>
      <c r="J5661" s="149" t="str" cm="1">
        <f t="array" ref="J5661">IF(ISERROR(INDEX('Non Compliance input'!$H$5:$H$156,MATCH(1,(A5661='Non Compliance input'!$A$5:$A$156)*(F5661&gt;='Non Compliance input'!$D$5:$D$156)*(E5661&lt;'Non Compliance input'!$E$5:$E$156)*('Non Compliance input'!$H$5:$H$156="Yes"),0))
),"","Yes")</f>
        <v/>
      </c>
      <c r="K5661" s="149">
        <f t="shared" si="793"/>
        <v>0</v>
      </c>
      <c r="L5661" s="162">
        <f t="shared" si="794"/>
        <v>0</v>
      </c>
      <c r="M5661" s="162" t="str" cm="1">
        <f t="array" ref="M5661">IF(ISERROR(INDEX('Non Compliance input'!$I$5:$I$156,MATCH(1,(A5661='Non Compliance input'!$A$5:$A$156)*(E5661&gt;='Non Compliance input'!$D$5:$D$156)*(F5661&lt;='Non Compliance input'!$E$5:$E$156)*('Non Compliance input'!$I$5:$I$156="Yes"),0))
),"","Yes")</f>
        <v/>
      </c>
      <c r="N5661" s="149" t="str">
        <f>IF(VLOOKUP($A5661,HourEndingOutage!$B$3:$F$746,5,0)="Outage","Outage","")</f>
        <v/>
      </c>
      <c r="O5661" s="18">
        <f t="shared" si="795"/>
        <v>0</v>
      </c>
      <c r="P5661" s="18" t="str">
        <f t="shared" si="796"/>
        <v/>
      </c>
      <c r="Q5661" s="18">
        <f t="shared" si="797"/>
        <v>0</v>
      </c>
      <c r="R5661" s="118"/>
    </row>
    <row r="5662" spans="1:18" x14ac:dyDescent="0.25">
      <c r="A5662" s="25">
        <f t="shared" si="798"/>
        <v>629</v>
      </c>
      <c r="B5662" s="23">
        <f t="shared" si="799"/>
        <v>44588</v>
      </c>
      <c r="C5662" s="24">
        <v>5</v>
      </c>
      <c r="D5662" s="54" t="str">
        <f t="shared" si="791"/>
        <v>ASET</v>
      </c>
      <c r="E5662" s="178"/>
      <c r="F5662" s="179"/>
      <c r="G5662" s="177"/>
      <c r="H5662" s="177"/>
      <c r="I5662" s="169">
        <f t="shared" si="792"/>
        <v>0</v>
      </c>
      <c r="J5662" s="149" t="str" cm="1">
        <f t="array" ref="J5662">IF(ISERROR(INDEX('Non Compliance input'!$H$5:$H$156,MATCH(1,(A5662='Non Compliance input'!$A$5:$A$156)*(F5662&gt;='Non Compliance input'!$D$5:$D$156)*(E5662&lt;'Non Compliance input'!$E$5:$E$156)*('Non Compliance input'!$H$5:$H$156="Yes"),0))
),"","Yes")</f>
        <v/>
      </c>
      <c r="K5662" s="149">
        <f t="shared" si="793"/>
        <v>0</v>
      </c>
      <c r="L5662" s="162">
        <f t="shared" si="794"/>
        <v>0</v>
      </c>
      <c r="M5662" s="162" t="str" cm="1">
        <f t="array" ref="M5662">IF(ISERROR(INDEX('Non Compliance input'!$I$5:$I$156,MATCH(1,(A5662='Non Compliance input'!$A$5:$A$156)*(E5662&gt;='Non Compliance input'!$D$5:$D$156)*(F5662&lt;='Non Compliance input'!$E$5:$E$156)*('Non Compliance input'!$I$5:$I$156="Yes"),0))
),"","Yes")</f>
        <v/>
      </c>
      <c r="N5662" s="149" t="str">
        <f>IF(VLOOKUP($A5662,HourEndingOutage!$B$3:$F$746,5,0)="Outage","Outage","")</f>
        <v/>
      </c>
      <c r="O5662" s="18">
        <f t="shared" si="795"/>
        <v>0</v>
      </c>
      <c r="P5662" s="18" t="str">
        <f t="shared" si="796"/>
        <v/>
      </c>
      <c r="Q5662" s="18">
        <f t="shared" si="797"/>
        <v>0</v>
      </c>
      <c r="R5662" s="118"/>
    </row>
    <row r="5663" spans="1:18" x14ac:dyDescent="0.25">
      <c r="A5663" s="25">
        <f t="shared" si="798"/>
        <v>629</v>
      </c>
      <c r="B5663" s="23">
        <f t="shared" si="799"/>
        <v>44588</v>
      </c>
      <c r="C5663" s="24">
        <v>5</v>
      </c>
      <c r="D5663" s="54" t="str">
        <f t="shared" si="791"/>
        <v>ASET</v>
      </c>
      <c r="E5663" s="178"/>
      <c r="F5663" s="179"/>
      <c r="G5663" s="177"/>
      <c r="H5663" s="177"/>
      <c r="I5663" s="169">
        <f t="shared" si="792"/>
        <v>0</v>
      </c>
      <c r="J5663" s="149" t="str" cm="1">
        <f t="array" ref="J5663">IF(ISERROR(INDEX('Non Compliance input'!$H$5:$H$156,MATCH(1,(A5663='Non Compliance input'!$A$5:$A$156)*(F5663&gt;='Non Compliance input'!$D$5:$D$156)*(E5663&lt;'Non Compliance input'!$E$5:$E$156)*('Non Compliance input'!$H$5:$H$156="Yes"),0))
),"","Yes")</f>
        <v/>
      </c>
      <c r="K5663" s="149">
        <f t="shared" si="793"/>
        <v>0</v>
      </c>
      <c r="L5663" s="162">
        <f t="shared" si="794"/>
        <v>0</v>
      </c>
      <c r="M5663" s="162" t="str" cm="1">
        <f t="array" ref="M5663">IF(ISERROR(INDEX('Non Compliance input'!$I$5:$I$156,MATCH(1,(A5663='Non Compliance input'!$A$5:$A$156)*(E5663&gt;='Non Compliance input'!$D$5:$D$156)*(F5663&lt;='Non Compliance input'!$E$5:$E$156)*('Non Compliance input'!$I$5:$I$156="Yes"),0))
),"","Yes")</f>
        <v/>
      </c>
      <c r="N5663" s="149" t="str">
        <f>IF(VLOOKUP($A5663,HourEndingOutage!$B$3:$F$746,5,0)="Outage","Outage","")</f>
        <v/>
      </c>
      <c r="O5663" s="18">
        <f t="shared" si="795"/>
        <v>0</v>
      </c>
      <c r="P5663" s="18" t="str">
        <f t="shared" si="796"/>
        <v/>
      </c>
      <c r="Q5663" s="18">
        <f t="shared" si="797"/>
        <v>0</v>
      </c>
      <c r="R5663" s="118"/>
    </row>
    <row r="5664" spans="1:18" x14ac:dyDescent="0.25">
      <c r="A5664" s="25">
        <f t="shared" si="798"/>
        <v>630</v>
      </c>
      <c r="B5664" s="23">
        <f t="shared" si="799"/>
        <v>44588</v>
      </c>
      <c r="C5664" s="24">
        <v>6</v>
      </c>
      <c r="D5664" s="54" t="str">
        <f t="shared" si="791"/>
        <v>ASET</v>
      </c>
      <c r="E5664" s="178"/>
      <c r="F5664" s="179"/>
      <c r="G5664" s="177"/>
      <c r="H5664" s="177"/>
      <c r="I5664" s="169">
        <f t="shared" si="792"/>
        <v>0</v>
      </c>
      <c r="J5664" s="149" t="str" cm="1">
        <f t="array" ref="J5664">IF(ISERROR(INDEX('Non Compliance input'!$H$5:$H$156,MATCH(1,(A5664='Non Compliance input'!$A$5:$A$156)*(F5664&gt;='Non Compliance input'!$D$5:$D$156)*(E5664&lt;'Non Compliance input'!$E$5:$E$156)*('Non Compliance input'!$H$5:$H$156="Yes"),0))
),"","Yes")</f>
        <v/>
      </c>
      <c r="K5664" s="149">
        <f t="shared" si="793"/>
        <v>0</v>
      </c>
      <c r="L5664" s="162">
        <f t="shared" si="794"/>
        <v>0</v>
      </c>
      <c r="M5664" s="162" t="str" cm="1">
        <f t="array" ref="M5664">IF(ISERROR(INDEX('Non Compliance input'!$I$5:$I$156,MATCH(1,(A5664='Non Compliance input'!$A$5:$A$156)*(E5664&gt;='Non Compliance input'!$D$5:$D$156)*(F5664&lt;='Non Compliance input'!$E$5:$E$156)*('Non Compliance input'!$I$5:$I$156="Yes"),0))
),"","Yes")</f>
        <v/>
      </c>
      <c r="N5664" s="149" t="str">
        <f>IF(VLOOKUP($A5664,HourEndingOutage!$B$3:$F$746,5,0)="Outage","Outage","")</f>
        <v/>
      </c>
      <c r="O5664" s="18">
        <f t="shared" si="795"/>
        <v>0</v>
      </c>
      <c r="P5664" s="18" t="str">
        <f t="shared" si="796"/>
        <v/>
      </c>
      <c r="Q5664" s="18">
        <f t="shared" si="797"/>
        <v>0</v>
      </c>
      <c r="R5664" s="118"/>
    </row>
    <row r="5665" spans="1:18" x14ac:dyDescent="0.25">
      <c r="A5665" s="25">
        <f t="shared" si="798"/>
        <v>630</v>
      </c>
      <c r="B5665" s="23">
        <f t="shared" si="799"/>
        <v>44588</v>
      </c>
      <c r="C5665" s="24">
        <v>6</v>
      </c>
      <c r="D5665" s="54" t="str">
        <f t="shared" si="791"/>
        <v>ASET</v>
      </c>
      <c r="E5665" s="178"/>
      <c r="F5665" s="179"/>
      <c r="G5665" s="177"/>
      <c r="H5665" s="177"/>
      <c r="I5665" s="169">
        <f t="shared" si="792"/>
        <v>0</v>
      </c>
      <c r="J5665" s="149" t="str" cm="1">
        <f t="array" ref="J5665">IF(ISERROR(INDEX('Non Compliance input'!$H$5:$H$156,MATCH(1,(A5665='Non Compliance input'!$A$5:$A$156)*(F5665&gt;='Non Compliance input'!$D$5:$D$156)*(E5665&lt;'Non Compliance input'!$E$5:$E$156)*('Non Compliance input'!$H$5:$H$156="Yes"),0))
),"","Yes")</f>
        <v/>
      </c>
      <c r="K5665" s="149">
        <f t="shared" si="793"/>
        <v>0</v>
      </c>
      <c r="L5665" s="162">
        <f t="shared" si="794"/>
        <v>0</v>
      </c>
      <c r="M5665" s="162" t="str" cm="1">
        <f t="array" ref="M5665">IF(ISERROR(INDEX('Non Compliance input'!$I$5:$I$156,MATCH(1,(A5665='Non Compliance input'!$A$5:$A$156)*(E5665&gt;='Non Compliance input'!$D$5:$D$156)*(F5665&lt;='Non Compliance input'!$E$5:$E$156)*('Non Compliance input'!$I$5:$I$156="Yes"),0))
),"","Yes")</f>
        <v/>
      </c>
      <c r="N5665" s="149" t="str">
        <f>IF(VLOOKUP($A5665,HourEndingOutage!$B$3:$F$746,5,0)="Outage","Outage","")</f>
        <v/>
      </c>
      <c r="O5665" s="18">
        <f t="shared" si="795"/>
        <v>0</v>
      </c>
      <c r="P5665" s="18" t="str">
        <f t="shared" si="796"/>
        <v/>
      </c>
      <c r="Q5665" s="18">
        <f t="shared" si="797"/>
        <v>0</v>
      </c>
      <c r="R5665" s="118"/>
    </row>
    <row r="5666" spans="1:18" x14ac:dyDescent="0.25">
      <c r="A5666" s="25">
        <f t="shared" si="798"/>
        <v>630</v>
      </c>
      <c r="B5666" s="23">
        <f t="shared" si="799"/>
        <v>44588</v>
      </c>
      <c r="C5666" s="24">
        <v>6</v>
      </c>
      <c r="D5666" s="54" t="str">
        <f t="shared" si="791"/>
        <v>ASET</v>
      </c>
      <c r="E5666" s="178"/>
      <c r="F5666" s="179"/>
      <c r="G5666" s="177"/>
      <c r="H5666" s="177"/>
      <c r="I5666" s="169">
        <f t="shared" si="792"/>
        <v>0</v>
      </c>
      <c r="J5666" s="149" t="str" cm="1">
        <f t="array" ref="J5666">IF(ISERROR(INDEX('Non Compliance input'!$H$5:$H$156,MATCH(1,(A5666='Non Compliance input'!$A$5:$A$156)*(F5666&gt;='Non Compliance input'!$D$5:$D$156)*(E5666&lt;'Non Compliance input'!$E$5:$E$156)*('Non Compliance input'!$H$5:$H$156="Yes"),0))
),"","Yes")</f>
        <v/>
      </c>
      <c r="K5666" s="149">
        <f t="shared" si="793"/>
        <v>0</v>
      </c>
      <c r="L5666" s="162">
        <f t="shared" si="794"/>
        <v>0</v>
      </c>
      <c r="M5666" s="162" t="str" cm="1">
        <f t="array" ref="M5666">IF(ISERROR(INDEX('Non Compliance input'!$I$5:$I$156,MATCH(1,(A5666='Non Compliance input'!$A$5:$A$156)*(E5666&gt;='Non Compliance input'!$D$5:$D$156)*(F5666&lt;='Non Compliance input'!$E$5:$E$156)*('Non Compliance input'!$I$5:$I$156="Yes"),0))
),"","Yes")</f>
        <v/>
      </c>
      <c r="N5666" s="149" t="str">
        <f>IF(VLOOKUP($A5666,HourEndingOutage!$B$3:$F$746,5,0)="Outage","Outage","")</f>
        <v/>
      </c>
      <c r="O5666" s="18">
        <f t="shared" si="795"/>
        <v>0</v>
      </c>
      <c r="P5666" s="18" t="str">
        <f t="shared" si="796"/>
        <v/>
      </c>
      <c r="Q5666" s="18">
        <f t="shared" si="797"/>
        <v>0</v>
      </c>
      <c r="R5666" s="118"/>
    </row>
    <row r="5667" spans="1:18" x14ac:dyDescent="0.25">
      <c r="A5667" s="25">
        <f t="shared" si="798"/>
        <v>630</v>
      </c>
      <c r="B5667" s="23">
        <f t="shared" si="799"/>
        <v>44588</v>
      </c>
      <c r="C5667" s="24">
        <v>6</v>
      </c>
      <c r="D5667" s="54" t="str">
        <f t="shared" si="791"/>
        <v>ASET</v>
      </c>
      <c r="E5667" s="178"/>
      <c r="F5667" s="179"/>
      <c r="G5667" s="177"/>
      <c r="H5667" s="177"/>
      <c r="I5667" s="169">
        <f t="shared" si="792"/>
        <v>0</v>
      </c>
      <c r="J5667" s="149" t="str" cm="1">
        <f t="array" ref="J5667">IF(ISERROR(INDEX('Non Compliance input'!$H$5:$H$156,MATCH(1,(A5667='Non Compliance input'!$A$5:$A$156)*(F5667&gt;='Non Compliance input'!$D$5:$D$156)*(E5667&lt;'Non Compliance input'!$E$5:$E$156)*('Non Compliance input'!$H$5:$H$156="Yes"),0))
),"","Yes")</f>
        <v/>
      </c>
      <c r="K5667" s="149">
        <f t="shared" si="793"/>
        <v>0</v>
      </c>
      <c r="L5667" s="162">
        <f t="shared" si="794"/>
        <v>0</v>
      </c>
      <c r="M5667" s="162" t="str" cm="1">
        <f t="array" ref="M5667">IF(ISERROR(INDEX('Non Compliance input'!$I$5:$I$156,MATCH(1,(A5667='Non Compliance input'!$A$5:$A$156)*(E5667&gt;='Non Compliance input'!$D$5:$D$156)*(F5667&lt;='Non Compliance input'!$E$5:$E$156)*('Non Compliance input'!$I$5:$I$156="Yes"),0))
),"","Yes")</f>
        <v/>
      </c>
      <c r="N5667" s="149" t="str">
        <f>IF(VLOOKUP($A5667,HourEndingOutage!$B$3:$F$746,5,0)="Outage","Outage","")</f>
        <v/>
      </c>
      <c r="O5667" s="18">
        <f t="shared" si="795"/>
        <v>0</v>
      </c>
      <c r="P5667" s="18" t="str">
        <f t="shared" si="796"/>
        <v/>
      </c>
      <c r="Q5667" s="18">
        <f t="shared" si="797"/>
        <v>0</v>
      </c>
      <c r="R5667" s="118"/>
    </row>
    <row r="5668" spans="1:18" x14ac:dyDescent="0.25">
      <c r="A5668" s="25">
        <f t="shared" si="798"/>
        <v>630</v>
      </c>
      <c r="B5668" s="23">
        <f t="shared" si="799"/>
        <v>44588</v>
      </c>
      <c r="C5668" s="24">
        <v>6</v>
      </c>
      <c r="D5668" s="54" t="str">
        <f t="shared" si="791"/>
        <v>ASET</v>
      </c>
      <c r="E5668" s="178"/>
      <c r="F5668" s="179"/>
      <c r="G5668" s="177"/>
      <c r="H5668" s="177"/>
      <c r="I5668" s="169">
        <f t="shared" si="792"/>
        <v>0</v>
      </c>
      <c r="J5668" s="149" t="str" cm="1">
        <f t="array" ref="J5668">IF(ISERROR(INDEX('Non Compliance input'!$H$5:$H$156,MATCH(1,(A5668='Non Compliance input'!$A$5:$A$156)*(F5668&gt;='Non Compliance input'!$D$5:$D$156)*(E5668&lt;'Non Compliance input'!$E$5:$E$156)*('Non Compliance input'!$H$5:$H$156="Yes"),0))
),"","Yes")</f>
        <v/>
      </c>
      <c r="K5668" s="149">
        <f t="shared" si="793"/>
        <v>0</v>
      </c>
      <c r="L5668" s="162">
        <f t="shared" si="794"/>
        <v>0</v>
      </c>
      <c r="M5668" s="162" t="str" cm="1">
        <f t="array" ref="M5668">IF(ISERROR(INDEX('Non Compliance input'!$I$5:$I$156,MATCH(1,(A5668='Non Compliance input'!$A$5:$A$156)*(E5668&gt;='Non Compliance input'!$D$5:$D$156)*(F5668&lt;='Non Compliance input'!$E$5:$E$156)*('Non Compliance input'!$I$5:$I$156="Yes"),0))
),"","Yes")</f>
        <v/>
      </c>
      <c r="N5668" s="149" t="str">
        <f>IF(VLOOKUP($A5668,HourEndingOutage!$B$3:$F$746,5,0)="Outage","Outage","")</f>
        <v/>
      </c>
      <c r="O5668" s="18">
        <f t="shared" si="795"/>
        <v>0</v>
      </c>
      <c r="P5668" s="18" t="str">
        <f t="shared" si="796"/>
        <v/>
      </c>
      <c r="Q5668" s="18">
        <f t="shared" si="797"/>
        <v>0</v>
      </c>
      <c r="R5668" s="118"/>
    </row>
    <row r="5669" spans="1:18" x14ac:dyDescent="0.25">
      <c r="A5669" s="25">
        <f t="shared" si="798"/>
        <v>630</v>
      </c>
      <c r="B5669" s="23">
        <f t="shared" si="799"/>
        <v>44588</v>
      </c>
      <c r="C5669" s="24">
        <v>6</v>
      </c>
      <c r="D5669" s="54" t="str">
        <f t="shared" si="791"/>
        <v>ASET</v>
      </c>
      <c r="E5669" s="178"/>
      <c r="F5669" s="179"/>
      <c r="G5669" s="177"/>
      <c r="H5669" s="177"/>
      <c r="I5669" s="169">
        <f t="shared" si="792"/>
        <v>0</v>
      </c>
      <c r="J5669" s="149" t="str" cm="1">
        <f t="array" ref="J5669">IF(ISERROR(INDEX('Non Compliance input'!$H$5:$H$156,MATCH(1,(A5669='Non Compliance input'!$A$5:$A$156)*(F5669&gt;='Non Compliance input'!$D$5:$D$156)*(E5669&lt;'Non Compliance input'!$E$5:$E$156)*('Non Compliance input'!$H$5:$H$156="Yes"),0))
),"","Yes")</f>
        <v/>
      </c>
      <c r="K5669" s="149">
        <f t="shared" si="793"/>
        <v>0</v>
      </c>
      <c r="L5669" s="162">
        <f t="shared" si="794"/>
        <v>0</v>
      </c>
      <c r="M5669" s="162" t="str" cm="1">
        <f t="array" ref="M5669">IF(ISERROR(INDEX('Non Compliance input'!$I$5:$I$156,MATCH(1,(A5669='Non Compliance input'!$A$5:$A$156)*(E5669&gt;='Non Compliance input'!$D$5:$D$156)*(F5669&lt;='Non Compliance input'!$E$5:$E$156)*('Non Compliance input'!$I$5:$I$156="Yes"),0))
),"","Yes")</f>
        <v/>
      </c>
      <c r="N5669" s="149" t="str">
        <f>IF(VLOOKUP($A5669,HourEndingOutage!$B$3:$F$746,5,0)="Outage","Outage","")</f>
        <v/>
      </c>
      <c r="O5669" s="18">
        <f t="shared" si="795"/>
        <v>0</v>
      </c>
      <c r="P5669" s="18" t="str">
        <f t="shared" si="796"/>
        <v/>
      </c>
      <c r="Q5669" s="18">
        <f t="shared" si="797"/>
        <v>0</v>
      </c>
      <c r="R5669" s="118"/>
    </row>
    <row r="5670" spans="1:18" x14ac:dyDescent="0.25">
      <c r="A5670" s="25">
        <f t="shared" si="798"/>
        <v>630</v>
      </c>
      <c r="B5670" s="23">
        <f t="shared" si="799"/>
        <v>44588</v>
      </c>
      <c r="C5670" s="24">
        <v>6</v>
      </c>
      <c r="D5670" s="54" t="str">
        <f t="shared" si="791"/>
        <v>ASET</v>
      </c>
      <c r="E5670" s="178"/>
      <c r="F5670" s="179"/>
      <c r="G5670" s="177"/>
      <c r="H5670" s="177"/>
      <c r="I5670" s="169">
        <f t="shared" si="792"/>
        <v>0</v>
      </c>
      <c r="J5670" s="149" t="str" cm="1">
        <f t="array" ref="J5670">IF(ISERROR(INDEX('Non Compliance input'!$H$5:$H$156,MATCH(1,(A5670='Non Compliance input'!$A$5:$A$156)*(F5670&gt;='Non Compliance input'!$D$5:$D$156)*(E5670&lt;'Non Compliance input'!$E$5:$E$156)*('Non Compliance input'!$H$5:$H$156="Yes"),0))
),"","Yes")</f>
        <v/>
      </c>
      <c r="K5670" s="149">
        <f t="shared" si="793"/>
        <v>0</v>
      </c>
      <c r="L5670" s="162">
        <f t="shared" si="794"/>
        <v>0</v>
      </c>
      <c r="M5670" s="162" t="str" cm="1">
        <f t="array" ref="M5670">IF(ISERROR(INDEX('Non Compliance input'!$I$5:$I$156,MATCH(1,(A5670='Non Compliance input'!$A$5:$A$156)*(E5670&gt;='Non Compliance input'!$D$5:$D$156)*(F5670&lt;='Non Compliance input'!$E$5:$E$156)*('Non Compliance input'!$I$5:$I$156="Yes"),0))
),"","Yes")</f>
        <v/>
      </c>
      <c r="N5670" s="149" t="str">
        <f>IF(VLOOKUP($A5670,HourEndingOutage!$B$3:$F$746,5,0)="Outage","Outage","")</f>
        <v/>
      </c>
      <c r="O5670" s="18">
        <f t="shared" si="795"/>
        <v>0</v>
      </c>
      <c r="P5670" s="18" t="str">
        <f t="shared" si="796"/>
        <v/>
      </c>
      <c r="Q5670" s="18">
        <f t="shared" si="797"/>
        <v>0</v>
      </c>
      <c r="R5670" s="118"/>
    </row>
    <row r="5671" spans="1:18" x14ac:dyDescent="0.25">
      <c r="A5671" s="25">
        <f t="shared" si="798"/>
        <v>630</v>
      </c>
      <c r="B5671" s="23">
        <f t="shared" si="799"/>
        <v>44588</v>
      </c>
      <c r="C5671" s="24">
        <v>6</v>
      </c>
      <c r="D5671" s="54" t="str">
        <f t="shared" si="791"/>
        <v>ASET</v>
      </c>
      <c r="E5671" s="178"/>
      <c r="F5671" s="179"/>
      <c r="G5671" s="177"/>
      <c r="H5671" s="177"/>
      <c r="I5671" s="169">
        <f t="shared" si="792"/>
        <v>0</v>
      </c>
      <c r="J5671" s="149" t="str" cm="1">
        <f t="array" ref="J5671">IF(ISERROR(INDEX('Non Compliance input'!$H$5:$H$156,MATCH(1,(A5671='Non Compliance input'!$A$5:$A$156)*(F5671&gt;='Non Compliance input'!$D$5:$D$156)*(E5671&lt;'Non Compliance input'!$E$5:$E$156)*('Non Compliance input'!$H$5:$H$156="Yes"),0))
),"","Yes")</f>
        <v/>
      </c>
      <c r="K5671" s="149">
        <f t="shared" si="793"/>
        <v>0</v>
      </c>
      <c r="L5671" s="162">
        <f t="shared" si="794"/>
        <v>0</v>
      </c>
      <c r="M5671" s="162" t="str" cm="1">
        <f t="array" ref="M5671">IF(ISERROR(INDEX('Non Compliance input'!$I$5:$I$156,MATCH(1,(A5671='Non Compliance input'!$A$5:$A$156)*(E5671&gt;='Non Compliance input'!$D$5:$D$156)*(F5671&lt;='Non Compliance input'!$E$5:$E$156)*('Non Compliance input'!$I$5:$I$156="Yes"),0))
),"","Yes")</f>
        <v/>
      </c>
      <c r="N5671" s="149" t="str">
        <f>IF(VLOOKUP($A5671,HourEndingOutage!$B$3:$F$746,5,0)="Outage","Outage","")</f>
        <v/>
      </c>
      <c r="O5671" s="18">
        <f t="shared" si="795"/>
        <v>0</v>
      </c>
      <c r="P5671" s="18" t="str">
        <f t="shared" si="796"/>
        <v/>
      </c>
      <c r="Q5671" s="18">
        <f t="shared" si="797"/>
        <v>0</v>
      </c>
      <c r="R5671" s="118"/>
    </row>
    <row r="5672" spans="1:18" x14ac:dyDescent="0.25">
      <c r="A5672" s="25">
        <f t="shared" si="798"/>
        <v>630</v>
      </c>
      <c r="B5672" s="23">
        <f t="shared" si="799"/>
        <v>44588</v>
      </c>
      <c r="C5672" s="24">
        <v>6</v>
      </c>
      <c r="D5672" s="54" t="str">
        <f t="shared" si="791"/>
        <v>ASET</v>
      </c>
      <c r="E5672" s="178"/>
      <c r="F5672" s="179"/>
      <c r="G5672" s="177"/>
      <c r="H5672" s="177"/>
      <c r="I5672" s="169">
        <f t="shared" si="792"/>
        <v>0</v>
      </c>
      <c r="J5672" s="149" t="str" cm="1">
        <f t="array" ref="J5672">IF(ISERROR(INDEX('Non Compliance input'!$H$5:$H$156,MATCH(1,(A5672='Non Compliance input'!$A$5:$A$156)*(F5672&gt;='Non Compliance input'!$D$5:$D$156)*(E5672&lt;'Non Compliance input'!$E$5:$E$156)*('Non Compliance input'!$H$5:$H$156="Yes"),0))
),"","Yes")</f>
        <v/>
      </c>
      <c r="K5672" s="149">
        <f t="shared" si="793"/>
        <v>0</v>
      </c>
      <c r="L5672" s="162">
        <f t="shared" si="794"/>
        <v>0</v>
      </c>
      <c r="M5672" s="162" t="str" cm="1">
        <f t="array" ref="M5672">IF(ISERROR(INDEX('Non Compliance input'!$I$5:$I$156,MATCH(1,(A5672='Non Compliance input'!$A$5:$A$156)*(E5672&gt;='Non Compliance input'!$D$5:$D$156)*(F5672&lt;='Non Compliance input'!$E$5:$E$156)*('Non Compliance input'!$I$5:$I$156="Yes"),0))
),"","Yes")</f>
        <v/>
      </c>
      <c r="N5672" s="149" t="str">
        <f>IF(VLOOKUP($A5672,HourEndingOutage!$B$3:$F$746,5,0)="Outage","Outage","")</f>
        <v/>
      </c>
      <c r="O5672" s="18">
        <f t="shared" si="795"/>
        <v>0</v>
      </c>
      <c r="P5672" s="18" t="str">
        <f t="shared" si="796"/>
        <v/>
      </c>
      <c r="Q5672" s="18">
        <f t="shared" si="797"/>
        <v>0</v>
      </c>
      <c r="R5672" s="118"/>
    </row>
    <row r="5673" spans="1:18" x14ac:dyDescent="0.25">
      <c r="A5673" s="25">
        <f t="shared" si="798"/>
        <v>631</v>
      </c>
      <c r="B5673" s="23">
        <f t="shared" si="799"/>
        <v>44588</v>
      </c>
      <c r="C5673" s="24">
        <v>7</v>
      </c>
      <c r="D5673" s="54" t="str">
        <f t="shared" si="791"/>
        <v>ASET</v>
      </c>
      <c r="E5673" s="178"/>
      <c r="F5673" s="179"/>
      <c r="G5673" s="177"/>
      <c r="H5673" s="177"/>
      <c r="I5673" s="169">
        <f t="shared" si="792"/>
        <v>0</v>
      </c>
      <c r="J5673" s="149" t="str" cm="1">
        <f t="array" ref="J5673">IF(ISERROR(INDEX('Non Compliance input'!$H$5:$H$156,MATCH(1,(A5673='Non Compliance input'!$A$5:$A$156)*(F5673&gt;='Non Compliance input'!$D$5:$D$156)*(E5673&lt;'Non Compliance input'!$E$5:$E$156)*('Non Compliance input'!$H$5:$H$156="Yes"),0))
),"","Yes")</f>
        <v/>
      </c>
      <c r="K5673" s="149">
        <f t="shared" si="793"/>
        <v>0</v>
      </c>
      <c r="L5673" s="162">
        <f t="shared" si="794"/>
        <v>0</v>
      </c>
      <c r="M5673" s="162" t="str" cm="1">
        <f t="array" ref="M5673">IF(ISERROR(INDEX('Non Compliance input'!$I$5:$I$156,MATCH(1,(A5673='Non Compliance input'!$A$5:$A$156)*(E5673&gt;='Non Compliance input'!$D$5:$D$156)*(F5673&lt;='Non Compliance input'!$E$5:$E$156)*('Non Compliance input'!$I$5:$I$156="Yes"),0))
),"","Yes")</f>
        <v/>
      </c>
      <c r="N5673" s="149" t="str">
        <f>IF(VLOOKUP($A5673,HourEndingOutage!$B$3:$F$746,5,0)="Outage","Outage","")</f>
        <v/>
      </c>
      <c r="O5673" s="18">
        <f t="shared" si="795"/>
        <v>0</v>
      </c>
      <c r="P5673" s="18" t="str">
        <f t="shared" si="796"/>
        <v/>
      </c>
      <c r="Q5673" s="18">
        <f t="shared" si="797"/>
        <v>0</v>
      </c>
      <c r="R5673" s="118"/>
    </row>
    <row r="5674" spans="1:18" x14ac:dyDescent="0.25">
      <c r="A5674" s="25">
        <f t="shared" si="798"/>
        <v>631</v>
      </c>
      <c r="B5674" s="23">
        <f t="shared" si="799"/>
        <v>44588</v>
      </c>
      <c r="C5674" s="24">
        <v>7</v>
      </c>
      <c r="D5674" s="54" t="str">
        <f t="shared" si="791"/>
        <v>ASET</v>
      </c>
      <c r="E5674" s="178"/>
      <c r="F5674" s="179"/>
      <c r="G5674" s="177"/>
      <c r="H5674" s="177"/>
      <c r="I5674" s="169">
        <f t="shared" si="792"/>
        <v>0</v>
      </c>
      <c r="J5674" s="149" t="str" cm="1">
        <f t="array" ref="J5674">IF(ISERROR(INDEX('Non Compliance input'!$H$5:$H$156,MATCH(1,(A5674='Non Compliance input'!$A$5:$A$156)*(F5674&gt;='Non Compliance input'!$D$5:$D$156)*(E5674&lt;'Non Compliance input'!$E$5:$E$156)*('Non Compliance input'!$H$5:$H$156="Yes"),0))
),"","Yes")</f>
        <v/>
      </c>
      <c r="K5674" s="149">
        <f t="shared" si="793"/>
        <v>0</v>
      </c>
      <c r="L5674" s="162">
        <f t="shared" si="794"/>
        <v>0</v>
      </c>
      <c r="M5674" s="162" t="str" cm="1">
        <f t="array" ref="M5674">IF(ISERROR(INDEX('Non Compliance input'!$I$5:$I$156,MATCH(1,(A5674='Non Compliance input'!$A$5:$A$156)*(E5674&gt;='Non Compliance input'!$D$5:$D$156)*(F5674&lt;='Non Compliance input'!$E$5:$E$156)*('Non Compliance input'!$I$5:$I$156="Yes"),0))
),"","Yes")</f>
        <v/>
      </c>
      <c r="N5674" s="149" t="str">
        <f>IF(VLOOKUP($A5674,HourEndingOutage!$B$3:$F$746,5,0)="Outage","Outage","")</f>
        <v/>
      </c>
      <c r="O5674" s="18">
        <f t="shared" si="795"/>
        <v>0</v>
      </c>
      <c r="P5674" s="18" t="str">
        <f t="shared" si="796"/>
        <v/>
      </c>
      <c r="Q5674" s="18">
        <f t="shared" si="797"/>
        <v>0</v>
      </c>
      <c r="R5674" s="118"/>
    </row>
    <row r="5675" spans="1:18" x14ac:dyDescent="0.25">
      <c r="A5675" s="25">
        <f t="shared" si="798"/>
        <v>631</v>
      </c>
      <c r="B5675" s="23">
        <f t="shared" si="799"/>
        <v>44588</v>
      </c>
      <c r="C5675" s="24">
        <v>7</v>
      </c>
      <c r="D5675" s="54" t="str">
        <f t="shared" si="791"/>
        <v>ASET</v>
      </c>
      <c r="E5675" s="178"/>
      <c r="F5675" s="179"/>
      <c r="G5675" s="177"/>
      <c r="H5675" s="177"/>
      <c r="I5675" s="169">
        <f t="shared" si="792"/>
        <v>0</v>
      </c>
      <c r="J5675" s="149" t="str" cm="1">
        <f t="array" ref="J5675">IF(ISERROR(INDEX('Non Compliance input'!$H$5:$H$156,MATCH(1,(A5675='Non Compliance input'!$A$5:$A$156)*(F5675&gt;='Non Compliance input'!$D$5:$D$156)*(E5675&lt;'Non Compliance input'!$E$5:$E$156)*('Non Compliance input'!$H$5:$H$156="Yes"),0))
),"","Yes")</f>
        <v/>
      </c>
      <c r="K5675" s="149">
        <f t="shared" si="793"/>
        <v>0</v>
      </c>
      <c r="L5675" s="162">
        <f t="shared" si="794"/>
        <v>0</v>
      </c>
      <c r="M5675" s="162" t="str" cm="1">
        <f t="array" ref="M5675">IF(ISERROR(INDEX('Non Compliance input'!$I$5:$I$156,MATCH(1,(A5675='Non Compliance input'!$A$5:$A$156)*(E5675&gt;='Non Compliance input'!$D$5:$D$156)*(F5675&lt;='Non Compliance input'!$E$5:$E$156)*('Non Compliance input'!$I$5:$I$156="Yes"),0))
),"","Yes")</f>
        <v/>
      </c>
      <c r="N5675" s="149" t="str">
        <f>IF(VLOOKUP($A5675,HourEndingOutage!$B$3:$F$746,5,0)="Outage","Outage","")</f>
        <v/>
      </c>
      <c r="O5675" s="18">
        <f t="shared" si="795"/>
        <v>0</v>
      </c>
      <c r="P5675" s="18" t="str">
        <f t="shared" si="796"/>
        <v/>
      </c>
      <c r="Q5675" s="18">
        <f t="shared" si="797"/>
        <v>0</v>
      </c>
      <c r="R5675" s="118"/>
    </row>
    <row r="5676" spans="1:18" x14ac:dyDescent="0.25">
      <c r="A5676" s="25">
        <f t="shared" si="798"/>
        <v>631</v>
      </c>
      <c r="B5676" s="23">
        <f t="shared" si="799"/>
        <v>44588</v>
      </c>
      <c r="C5676" s="24">
        <v>7</v>
      </c>
      <c r="D5676" s="54" t="str">
        <f t="shared" si="791"/>
        <v>ASET</v>
      </c>
      <c r="E5676" s="178"/>
      <c r="F5676" s="179"/>
      <c r="G5676" s="177"/>
      <c r="H5676" s="177"/>
      <c r="I5676" s="169">
        <f t="shared" si="792"/>
        <v>0</v>
      </c>
      <c r="J5676" s="149" t="str" cm="1">
        <f t="array" ref="J5676">IF(ISERROR(INDEX('Non Compliance input'!$H$5:$H$156,MATCH(1,(A5676='Non Compliance input'!$A$5:$A$156)*(F5676&gt;='Non Compliance input'!$D$5:$D$156)*(E5676&lt;'Non Compliance input'!$E$5:$E$156)*('Non Compliance input'!$H$5:$H$156="Yes"),0))
),"","Yes")</f>
        <v/>
      </c>
      <c r="K5676" s="149">
        <f t="shared" si="793"/>
        <v>0</v>
      </c>
      <c r="L5676" s="162">
        <f t="shared" si="794"/>
        <v>0</v>
      </c>
      <c r="M5676" s="162" t="str" cm="1">
        <f t="array" ref="M5676">IF(ISERROR(INDEX('Non Compliance input'!$I$5:$I$156,MATCH(1,(A5676='Non Compliance input'!$A$5:$A$156)*(E5676&gt;='Non Compliance input'!$D$5:$D$156)*(F5676&lt;='Non Compliance input'!$E$5:$E$156)*('Non Compliance input'!$I$5:$I$156="Yes"),0))
),"","Yes")</f>
        <v/>
      </c>
      <c r="N5676" s="149" t="str">
        <f>IF(VLOOKUP($A5676,HourEndingOutage!$B$3:$F$746,5,0)="Outage","Outage","")</f>
        <v/>
      </c>
      <c r="O5676" s="18">
        <f t="shared" si="795"/>
        <v>0</v>
      </c>
      <c r="P5676" s="18" t="str">
        <f t="shared" si="796"/>
        <v/>
      </c>
      <c r="Q5676" s="18">
        <f t="shared" si="797"/>
        <v>0</v>
      </c>
      <c r="R5676" s="118"/>
    </row>
    <row r="5677" spans="1:18" x14ac:dyDescent="0.25">
      <c r="A5677" s="25">
        <f t="shared" si="798"/>
        <v>631</v>
      </c>
      <c r="B5677" s="23">
        <f t="shared" si="799"/>
        <v>44588</v>
      </c>
      <c r="C5677" s="24">
        <v>7</v>
      </c>
      <c r="D5677" s="54" t="str">
        <f t="shared" si="791"/>
        <v>ASET</v>
      </c>
      <c r="E5677" s="178"/>
      <c r="F5677" s="179"/>
      <c r="G5677" s="177"/>
      <c r="H5677" s="177"/>
      <c r="I5677" s="169">
        <f t="shared" si="792"/>
        <v>0</v>
      </c>
      <c r="J5677" s="149" t="str" cm="1">
        <f t="array" ref="J5677">IF(ISERROR(INDEX('Non Compliance input'!$H$5:$H$156,MATCH(1,(A5677='Non Compliance input'!$A$5:$A$156)*(F5677&gt;='Non Compliance input'!$D$5:$D$156)*(E5677&lt;'Non Compliance input'!$E$5:$E$156)*('Non Compliance input'!$H$5:$H$156="Yes"),0))
),"","Yes")</f>
        <v/>
      </c>
      <c r="K5677" s="149">
        <f t="shared" si="793"/>
        <v>0</v>
      </c>
      <c r="L5677" s="162">
        <f t="shared" si="794"/>
        <v>0</v>
      </c>
      <c r="M5677" s="162" t="str" cm="1">
        <f t="array" ref="M5677">IF(ISERROR(INDEX('Non Compliance input'!$I$5:$I$156,MATCH(1,(A5677='Non Compliance input'!$A$5:$A$156)*(E5677&gt;='Non Compliance input'!$D$5:$D$156)*(F5677&lt;='Non Compliance input'!$E$5:$E$156)*('Non Compliance input'!$I$5:$I$156="Yes"),0))
),"","Yes")</f>
        <v/>
      </c>
      <c r="N5677" s="149" t="str">
        <f>IF(VLOOKUP($A5677,HourEndingOutage!$B$3:$F$746,5,0)="Outage","Outage","")</f>
        <v/>
      </c>
      <c r="O5677" s="18">
        <f t="shared" si="795"/>
        <v>0</v>
      </c>
      <c r="P5677" s="18" t="str">
        <f t="shared" si="796"/>
        <v/>
      </c>
      <c r="Q5677" s="18">
        <f t="shared" si="797"/>
        <v>0</v>
      </c>
      <c r="R5677" s="118"/>
    </row>
    <row r="5678" spans="1:18" x14ac:dyDescent="0.25">
      <c r="A5678" s="25">
        <f t="shared" si="798"/>
        <v>631</v>
      </c>
      <c r="B5678" s="23">
        <f t="shared" si="799"/>
        <v>44588</v>
      </c>
      <c r="C5678" s="24">
        <v>7</v>
      </c>
      <c r="D5678" s="54" t="str">
        <f t="shared" si="791"/>
        <v>ASET</v>
      </c>
      <c r="E5678" s="178"/>
      <c r="F5678" s="179"/>
      <c r="G5678" s="177"/>
      <c r="H5678" s="177"/>
      <c r="I5678" s="169">
        <f t="shared" si="792"/>
        <v>0</v>
      </c>
      <c r="J5678" s="149" t="str" cm="1">
        <f t="array" ref="J5678">IF(ISERROR(INDEX('Non Compliance input'!$H$5:$H$156,MATCH(1,(A5678='Non Compliance input'!$A$5:$A$156)*(F5678&gt;='Non Compliance input'!$D$5:$D$156)*(E5678&lt;'Non Compliance input'!$E$5:$E$156)*('Non Compliance input'!$H$5:$H$156="Yes"),0))
),"","Yes")</f>
        <v/>
      </c>
      <c r="K5678" s="149">
        <f t="shared" si="793"/>
        <v>0</v>
      </c>
      <c r="L5678" s="162">
        <f t="shared" si="794"/>
        <v>0</v>
      </c>
      <c r="M5678" s="162" t="str" cm="1">
        <f t="array" ref="M5678">IF(ISERROR(INDEX('Non Compliance input'!$I$5:$I$156,MATCH(1,(A5678='Non Compliance input'!$A$5:$A$156)*(E5678&gt;='Non Compliance input'!$D$5:$D$156)*(F5678&lt;='Non Compliance input'!$E$5:$E$156)*('Non Compliance input'!$I$5:$I$156="Yes"),0))
),"","Yes")</f>
        <v/>
      </c>
      <c r="N5678" s="149" t="str">
        <f>IF(VLOOKUP($A5678,HourEndingOutage!$B$3:$F$746,5,0)="Outage","Outage","")</f>
        <v/>
      </c>
      <c r="O5678" s="18">
        <f t="shared" si="795"/>
        <v>0</v>
      </c>
      <c r="P5678" s="18" t="str">
        <f t="shared" si="796"/>
        <v/>
      </c>
      <c r="Q5678" s="18">
        <f t="shared" si="797"/>
        <v>0</v>
      </c>
      <c r="R5678" s="118"/>
    </row>
    <row r="5679" spans="1:18" x14ac:dyDescent="0.25">
      <c r="A5679" s="25">
        <f t="shared" si="798"/>
        <v>631</v>
      </c>
      <c r="B5679" s="23">
        <f t="shared" si="799"/>
        <v>44588</v>
      </c>
      <c r="C5679" s="24">
        <v>7</v>
      </c>
      <c r="D5679" s="54" t="str">
        <f t="shared" si="791"/>
        <v>ASET</v>
      </c>
      <c r="E5679" s="178"/>
      <c r="F5679" s="179"/>
      <c r="G5679" s="177"/>
      <c r="H5679" s="177"/>
      <c r="I5679" s="169">
        <f t="shared" si="792"/>
        <v>0</v>
      </c>
      <c r="J5679" s="149" t="str" cm="1">
        <f t="array" ref="J5679">IF(ISERROR(INDEX('Non Compliance input'!$H$5:$H$156,MATCH(1,(A5679='Non Compliance input'!$A$5:$A$156)*(F5679&gt;='Non Compliance input'!$D$5:$D$156)*(E5679&lt;'Non Compliance input'!$E$5:$E$156)*('Non Compliance input'!$H$5:$H$156="Yes"),0))
),"","Yes")</f>
        <v/>
      </c>
      <c r="K5679" s="149">
        <f t="shared" si="793"/>
        <v>0</v>
      </c>
      <c r="L5679" s="162">
        <f t="shared" si="794"/>
        <v>0</v>
      </c>
      <c r="M5679" s="162" t="str" cm="1">
        <f t="array" ref="M5679">IF(ISERROR(INDEX('Non Compliance input'!$I$5:$I$156,MATCH(1,(A5679='Non Compliance input'!$A$5:$A$156)*(E5679&gt;='Non Compliance input'!$D$5:$D$156)*(F5679&lt;='Non Compliance input'!$E$5:$E$156)*('Non Compliance input'!$I$5:$I$156="Yes"),0))
),"","Yes")</f>
        <v/>
      </c>
      <c r="N5679" s="149" t="str">
        <f>IF(VLOOKUP($A5679,HourEndingOutage!$B$3:$F$746,5,0)="Outage","Outage","")</f>
        <v/>
      </c>
      <c r="O5679" s="18">
        <f t="shared" si="795"/>
        <v>0</v>
      </c>
      <c r="P5679" s="18" t="str">
        <f t="shared" si="796"/>
        <v/>
      </c>
      <c r="Q5679" s="18">
        <f t="shared" si="797"/>
        <v>0</v>
      </c>
      <c r="R5679" s="118"/>
    </row>
    <row r="5680" spans="1:18" x14ac:dyDescent="0.25">
      <c r="A5680" s="25">
        <f t="shared" si="798"/>
        <v>631</v>
      </c>
      <c r="B5680" s="23">
        <f t="shared" si="799"/>
        <v>44588</v>
      </c>
      <c r="C5680" s="24">
        <v>7</v>
      </c>
      <c r="D5680" s="54" t="str">
        <f t="shared" si="791"/>
        <v>ASET</v>
      </c>
      <c r="E5680" s="178"/>
      <c r="F5680" s="179"/>
      <c r="G5680" s="177"/>
      <c r="H5680" s="177"/>
      <c r="I5680" s="169">
        <f t="shared" si="792"/>
        <v>0</v>
      </c>
      <c r="J5680" s="149" t="str" cm="1">
        <f t="array" ref="J5680">IF(ISERROR(INDEX('Non Compliance input'!$H$5:$H$156,MATCH(1,(A5680='Non Compliance input'!$A$5:$A$156)*(F5680&gt;='Non Compliance input'!$D$5:$D$156)*(E5680&lt;'Non Compliance input'!$E$5:$E$156)*('Non Compliance input'!$H$5:$H$156="Yes"),0))
),"","Yes")</f>
        <v/>
      </c>
      <c r="K5680" s="149">
        <f t="shared" si="793"/>
        <v>0</v>
      </c>
      <c r="L5680" s="162">
        <f t="shared" si="794"/>
        <v>0</v>
      </c>
      <c r="M5680" s="162" t="str" cm="1">
        <f t="array" ref="M5680">IF(ISERROR(INDEX('Non Compliance input'!$I$5:$I$156,MATCH(1,(A5680='Non Compliance input'!$A$5:$A$156)*(E5680&gt;='Non Compliance input'!$D$5:$D$156)*(F5680&lt;='Non Compliance input'!$E$5:$E$156)*('Non Compliance input'!$I$5:$I$156="Yes"),0))
),"","Yes")</f>
        <v/>
      </c>
      <c r="N5680" s="149" t="str">
        <f>IF(VLOOKUP($A5680,HourEndingOutage!$B$3:$F$746,5,0)="Outage","Outage","")</f>
        <v/>
      </c>
      <c r="O5680" s="18">
        <f t="shared" si="795"/>
        <v>0</v>
      </c>
      <c r="P5680" s="18" t="str">
        <f t="shared" si="796"/>
        <v/>
      </c>
      <c r="Q5680" s="18">
        <f t="shared" si="797"/>
        <v>0</v>
      </c>
      <c r="R5680" s="118"/>
    </row>
    <row r="5681" spans="1:18" x14ac:dyDescent="0.25">
      <c r="A5681" s="25">
        <f t="shared" si="798"/>
        <v>631</v>
      </c>
      <c r="B5681" s="23">
        <f t="shared" si="799"/>
        <v>44588</v>
      </c>
      <c r="C5681" s="24">
        <v>7</v>
      </c>
      <c r="D5681" s="54" t="str">
        <f t="shared" si="791"/>
        <v>ASET</v>
      </c>
      <c r="E5681" s="178"/>
      <c r="F5681" s="179"/>
      <c r="G5681" s="177"/>
      <c r="H5681" s="177"/>
      <c r="I5681" s="169">
        <f t="shared" si="792"/>
        <v>0</v>
      </c>
      <c r="J5681" s="149" t="str" cm="1">
        <f t="array" ref="J5681">IF(ISERROR(INDEX('Non Compliance input'!$H$5:$H$156,MATCH(1,(A5681='Non Compliance input'!$A$5:$A$156)*(F5681&gt;='Non Compliance input'!$D$5:$D$156)*(E5681&lt;'Non Compliance input'!$E$5:$E$156)*('Non Compliance input'!$H$5:$H$156="Yes"),0))
),"","Yes")</f>
        <v/>
      </c>
      <c r="K5681" s="149">
        <f t="shared" si="793"/>
        <v>0</v>
      </c>
      <c r="L5681" s="162">
        <f t="shared" si="794"/>
        <v>0</v>
      </c>
      <c r="M5681" s="162" t="str" cm="1">
        <f t="array" ref="M5681">IF(ISERROR(INDEX('Non Compliance input'!$I$5:$I$156,MATCH(1,(A5681='Non Compliance input'!$A$5:$A$156)*(E5681&gt;='Non Compliance input'!$D$5:$D$156)*(F5681&lt;='Non Compliance input'!$E$5:$E$156)*('Non Compliance input'!$I$5:$I$156="Yes"),0))
),"","Yes")</f>
        <v/>
      </c>
      <c r="N5681" s="149" t="str">
        <f>IF(VLOOKUP($A5681,HourEndingOutage!$B$3:$F$746,5,0)="Outage","Outage","")</f>
        <v/>
      </c>
      <c r="O5681" s="18">
        <f t="shared" si="795"/>
        <v>0</v>
      </c>
      <c r="P5681" s="18" t="str">
        <f t="shared" si="796"/>
        <v/>
      </c>
      <c r="Q5681" s="18">
        <f t="shared" si="797"/>
        <v>0</v>
      </c>
      <c r="R5681" s="118"/>
    </row>
    <row r="5682" spans="1:18" x14ac:dyDescent="0.25">
      <c r="A5682" s="25">
        <f t="shared" si="798"/>
        <v>632</v>
      </c>
      <c r="B5682" s="23">
        <f t="shared" si="799"/>
        <v>44588</v>
      </c>
      <c r="C5682" s="24">
        <v>8</v>
      </c>
      <c r="D5682" s="54" t="str">
        <f t="shared" si="791"/>
        <v>ASET</v>
      </c>
      <c r="E5682" s="178"/>
      <c r="F5682" s="179"/>
      <c r="G5682" s="177"/>
      <c r="H5682" s="177"/>
      <c r="I5682" s="169">
        <f t="shared" si="792"/>
        <v>0</v>
      </c>
      <c r="J5682" s="149" t="str" cm="1">
        <f t="array" ref="J5682">IF(ISERROR(INDEX('Non Compliance input'!$H$5:$H$156,MATCH(1,(A5682='Non Compliance input'!$A$5:$A$156)*(F5682&gt;='Non Compliance input'!$D$5:$D$156)*(E5682&lt;'Non Compliance input'!$E$5:$E$156)*('Non Compliance input'!$H$5:$H$156="Yes"),0))
),"","Yes")</f>
        <v/>
      </c>
      <c r="K5682" s="149">
        <f t="shared" si="793"/>
        <v>0</v>
      </c>
      <c r="L5682" s="162">
        <f t="shared" si="794"/>
        <v>0</v>
      </c>
      <c r="M5682" s="162" t="str" cm="1">
        <f t="array" ref="M5682">IF(ISERROR(INDEX('Non Compliance input'!$I$5:$I$156,MATCH(1,(A5682='Non Compliance input'!$A$5:$A$156)*(E5682&gt;='Non Compliance input'!$D$5:$D$156)*(F5682&lt;='Non Compliance input'!$E$5:$E$156)*('Non Compliance input'!$I$5:$I$156="Yes"),0))
),"","Yes")</f>
        <v/>
      </c>
      <c r="N5682" s="149" t="str">
        <f>IF(VLOOKUP($A5682,HourEndingOutage!$B$3:$F$746,5,0)="Outage","Outage","")</f>
        <v/>
      </c>
      <c r="O5682" s="18">
        <f t="shared" si="795"/>
        <v>0</v>
      </c>
      <c r="P5682" s="18" t="str">
        <f t="shared" si="796"/>
        <v/>
      </c>
      <c r="Q5682" s="18">
        <f t="shared" si="797"/>
        <v>0</v>
      </c>
      <c r="R5682" s="118"/>
    </row>
    <row r="5683" spans="1:18" x14ac:dyDescent="0.25">
      <c r="A5683" s="25">
        <f t="shared" si="798"/>
        <v>632</v>
      </c>
      <c r="B5683" s="23">
        <f t="shared" si="799"/>
        <v>44588</v>
      </c>
      <c r="C5683" s="24">
        <v>8</v>
      </c>
      <c r="D5683" s="54" t="str">
        <f t="shared" si="791"/>
        <v>ASET</v>
      </c>
      <c r="E5683" s="178"/>
      <c r="F5683" s="179"/>
      <c r="G5683" s="177"/>
      <c r="H5683" s="177"/>
      <c r="I5683" s="169">
        <f t="shared" si="792"/>
        <v>0</v>
      </c>
      <c r="J5683" s="149" t="str" cm="1">
        <f t="array" ref="J5683">IF(ISERROR(INDEX('Non Compliance input'!$H$5:$H$156,MATCH(1,(A5683='Non Compliance input'!$A$5:$A$156)*(F5683&gt;='Non Compliance input'!$D$5:$D$156)*(E5683&lt;'Non Compliance input'!$E$5:$E$156)*('Non Compliance input'!$H$5:$H$156="Yes"),0))
),"","Yes")</f>
        <v/>
      </c>
      <c r="K5683" s="149">
        <f t="shared" si="793"/>
        <v>0</v>
      </c>
      <c r="L5683" s="162">
        <f t="shared" si="794"/>
        <v>0</v>
      </c>
      <c r="M5683" s="162" t="str" cm="1">
        <f t="array" ref="M5683">IF(ISERROR(INDEX('Non Compliance input'!$I$5:$I$156,MATCH(1,(A5683='Non Compliance input'!$A$5:$A$156)*(E5683&gt;='Non Compliance input'!$D$5:$D$156)*(F5683&lt;='Non Compliance input'!$E$5:$E$156)*('Non Compliance input'!$I$5:$I$156="Yes"),0))
),"","Yes")</f>
        <v/>
      </c>
      <c r="N5683" s="149" t="str">
        <f>IF(VLOOKUP($A5683,HourEndingOutage!$B$3:$F$746,5,0)="Outage","Outage","")</f>
        <v/>
      </c>
      <c r="O5683" s="18">
        <f t="shared" si="795"/>
        <v>0</v>
      </c>
      <c r="P5683" s="18" t="str">
        <f t="shared" si="796"/>
        <v/>
      </c>
      <c r="Q5683" s="18">
        <f t="shared" si="797"/>
        <v>0</v>
      </c>
      <c r="R5683" s="118"/>
    </row>
    <row r="5684" spans="1:18" x14ac:dyDescent="0.25">
      <c r="A5684" s="25">
        <f t="shared" si="798"/>
        <v>632</v>
      </c>
      <c r="B5684" s="23">
        <f t="shared" si="799"/>
        <v>44588</v>
      </c>
      <c r="C5684" s="24">
        <v>8</v>
      </c>
      <c r="D5684" s="54" t="str">
        <f t="shared" si="791"/>
        <v>ASET</v>
      </c>
      <c r="E5684" s="178"/>
      <c r="F5684" s="179"/>
      <c r="G5684" s="177"/>
      <c r="H5684" s="177"/>
      <c r="I5684" s="169">
        <f t="shared" si="792"/>
        <v>0</v>
      </c>
      <c r="J5684" s="149" t="str" cm="1">
        <f t="array" ref="J5684">IF(ISERROR(INDEX('Non Compliance input'!$H$5:$H$156,MATCH(1,(A5684='Non Compliance input'!$A$5:$A$156)*(F5684&gt;='Non Compliance input'!$D$5:$D$156)*(E5684&lt;'Non Compliance input'!$E$5:$E$156)*('Non Compliance input'!$H$5:$H$156="Yes"),0))
),"","Yes")</f>
        <v/>
      </c>
      <c r="K5684" s="149">
        <f t="shared" si="793"/>
        <v>0</v>
      </c>
      <c r="L5684" s="162">
        <f t="shared" si="794"/>
        <v>0</v>
      </c>
      <c r="M5684" s="162" t="str" cm="1">
        <f t="array" ref="M5684">IF(ISERROR(INDEX('Non Compliance input'!$I$5:$I$156,MATCH(1,(A5684='Non Compliance input'!$A$5:$A$156)*(E5684&gt;='Non Compliance input'!$D$5:$D$156)*(F5684&lt;='Non Compliance input'!$E$5:$E$156)*('Non Compliance input'!$I$5:$I$156="Yes"),0))
),"","Yes")</f>
        <v/>
      </c>
      <c r="N5684" s="149" t="str">
        <f>IF(VLOOKUP($A5684,HourEndingOutage!$B$3:$F$746,5,0)="Outage","Outage","")</f>
        <v/>
      </c>
      <c r="O5684" s="18">
        <f t="shared" si="795"/>
        <v>0</v>
      </c>
      <c r="P5684" s="18" t="str">
        <f t="shared" si="796"/>
        <v/>
      </c>
      <c r="Q5684" s="18">
        <f t="shared" si="797"/>
        <v>0</v>
      </c>
      <c r="R5684" s="118"/>
    </row>
    <row r="5685" spans="1:18" x14ac:dyDescent="0.25">
      <c r="A5685" s="25">
        <f t="shared" si="798"/>
        <v>632</v>
      </c>
      <c r="B5685" s="23">
        <f t="shared" si="799"/>
        <v>44588</v>
      </c>
      <c r="C5685" s="24">
        <v>8</v>
      </c>
      <c r="D5685" s="54" t="str">
        <f t="shared" si="791"/>
        <v>ASET</v>
      </c>
      <c r="E5685" s="178"/>
      <c r="F5685" s="179"/>
      <c r="G5685" s="177"/>
      <c r="H5685" s="177"/>
      <c r="I5685" s="169">
        <f t="shared" si="792"/>
        <v>0</v>
      </c>
      <c r="J5685" s="149" t="str" cm="1">
        <f t="array" ref="J5685">IF(ISERROR(INDEX('Non Compliance input'!$H$5:$H$156,MATCH(1,(A5685='Non Compliance input'!$A$5:$A$156)*(F5685&gt;='Non Compliance input'!$D$5:$D$156)*(E5685&lt;'Non Compliance input'!$E$5:$E$156)*('Non Compliance input'!$H$5:$H$156="Yes"),0))
),"","Yes")</f>
        <v/>
      </c>
      <c r="K5685" s="149">
        <f t="shared" si="793"/>
        <v>0</v>
      </c>
      <c r="L5685" s="162">
        <f t="shared" si="794"/>
        <v>0</v>
      </c>
      <c r="M5685" s="162" t="str" cm="1">
        <f t="array" ref="M5685">IF(ISERROR(INDEX('Non Compliance input'!$I$5:$I$156,MATCH(1,(A5685='Non Compliance input'!$A$5:$A$156)*(E5685&gt;='Non Compliance input'!$D$5:$D$156)*(F5685&lt;='Non Compliance input'!$E$5:$E$156)*('Non Compliance input'!$I$5:$I$156="Yes"),0))
),"","Yes")</f>
        <v/>
      </c>
      <c r="N5685" s="149" t="str">
        <f>IF(VLOOKUP($A5685,HourEndingOutage!$B$3:$F$746,5,0)="Outage","Outage","")</f>
        <v/>
      </c>
      <c r="O5685" s="18">
        <f t="shared" si="795"/>
        <v>0</v>
      </c>
      <c r="P5685" s="18" t="str">
        <f t="shared" si="796"/>
        <v/>
      </c>
      <c r="Q5685" s="18">
        <f t="shared" si="797"/>
        <v>0</v>
      </c>
      <c r="R5685" s="118"/>
    </row>
    <row r="5686" spans="1:18" x14ac:dyDescent="0.25">
      <c r="A5686" s="25">
        <f t="shared" si="798"/>
        <v>632</v>
      </c>
      <c r="B5686" s="23">
        <f t="shared" si="799"/>
        <v>44588</v>
      </c>
      <c r="C5686" s="24">
        <v>8</v>
      </c>
      <c r="D5686" s="54" t="str">
        <f t="shared" si="791"/>
        <v>ASET</v>
      </c>
      <c r="E5686" s="178"/>
      <c r="F5686" s="179"/>
      <c r="G5686" s="177"/>
      <c r="H5686" s="177"/>
      <c r="I5686" s="169">
        <f t="shared" si="792"/>
        <v>0</v>
      </c>
      <c r="J5686" s="149" t="str" cm="1">
        <f t="array" ref="J5686">IF(ISERROR(INDEX('Non Compliance input'!$H$5:$H$156,MATCH(1,(A5686='Non Compliance input'!$A$5:$A$156)*(F5686&gt;='Non Compliance input'!$D$5:$D$156)*(E5686&lt;'Non Compliance input'!$E$5:$E$156)*('Non Compliance input'!$H$5:$H$156="Yes"),0))
),"","Yes")</f>
        <v/>
      </c>
      <c r="K5686" s="149">
        <f t="shared" si="793"/>
        <v>0</v>
      </c>
      <c r="L5686" s="162">
        <f t="shared" si="794"/>
        <v>0</v>
      </c>
      <c r="M5686" s="162" t="str" cm="1">
        <f t="array" ref="M5686">IF(ISERROR(INDEX('Non Compliance input'!$I$5:$I$156,MATCH(1,(A5686='Non Compliance input'!$A$5:$A$156)*(E5686&gt;='Non Compliance input'!$D$5:$D$156)*(F5686&lt;='Non Compliance input'!$E$5:$E$156)*('Non Compliance input'!$I$5:$I$156="Yes"),0))
),"","Yes")</f>
        <v/>
      </c>
      <c r="N5686" s="149" t="str">
        <f>IF(VLOOKUP($A5686,HourEndingOutage!$B$3:$F$746,5,0)="Outage","Outage","")</f>
        <v/>
      </c>
      <c r="O5686" s="18">
        <f t="shared" si="795"/>
        <v>0</v>
      </c>
      <c r="P5686" s="18" t="str">
        <f t="shared" si="796"/>
        <v/>
      </c>
      <c r="Q5686" s="18">
        <f t="shared" si="797"/>
        <v>0</v>
      </c>
      <c r="R5686" s="118"/>
    </row>
    <row r="5687" spans="1:18" x14ac:dyDescent="0.25">
      <c r="A5687" s="25">
        <f t="shared" si="798"/>
        <v>632</v>
      </c>
      <c r="B5687" s="23">
        <f t="shared" si="799"/>
        <v>44588</v>
      </c>
      <c r="C5687" s="24">
        <v>8</v>
      </c>
      <c r="D5687" s="54" t="str">
        <f t="shared" si="791"/>
        <v>ASET</v>
      </c>
      <c r="E5687" s="178"/>
      <c r="F5687" s="179"/>
      <c r="G5687" s="177"/>
      <c r="H5687" s="177"/>
      <c r="I5687" s="169">
        <f t="shared" si="792"/>
        <v>0</v>
      </c>
      <c r="J5687" s="149" t="str" cm="1">
        <f t="array" ref="J5687">IF(ISERROR(INDEX('Non Compliance input'!$H$5:$H$156,MATCH(1,(A5687='Non Compliance input'!$A$5:$A$156)*(F5687&gt;='Non Compliance input'!$D$5:$D$156)*(E5687&lt;'Non Compliance input'!$E$5:$E$156)*('Non Compliance input'!$H$5:$H$156="Yes"),0))
),"","Yes")</f>
        <v/>
      </c>
      <c r="K5687" s="149">
        <f t="shared" si="793"/>
        <v>0</v>
      </c>
      <c r="L5687" s="162">
        <f t="shared" si="794"/>
        <v>0</v>
      </c>
      <c r="M5687" s="162" t="str" cm="1">
        <f t="array" ref="M5687">IF(ISERROR(INDEX('Non Compliance input'!$I$5:$I$156,MATCH(1,(A5687='Non Compliance input'!$A$5:$A$156)*(E5687&gt;='Non Compliance input'!$D$5:$D$156)*(F5687&lt;='Non Compliance input'!$E$5:$E$156)*('Non Compliance input'!$I$5:$I$156="Yes"),0))
),"","Yes")</f>
        <v/>
      </c>
      <c r="N5687" s="149" t="str">
        <f>IF(VLOOKUP($A5687,HourEndingOutage!$B$3:$F$746,5,0)="Outage","Outage","")</f>
        <v/>
      </c>
      <c r="O5687" s="18">
        <f t="shared" si="795"/>
        <v>0</v>
      </c>
      <c r="P5687" s="18" t="str">
        <f t="shared" si="796"/>
        <v/>
      </c>
      <c r="Q5687" s="18">
        <f t="shared" si="797"/>
        <v>0</v>
      </c>
      <c r="R5687" s="118"/>
    </row>
    <row r="5688" spans="1:18" x14ac:dyDescent="0.25">
      <c r="A5688" s="25">
        <f t="shared" si="798"/>
        <v>632</v>
      </c>
      <c r="B5688" s="23">
        <f t="shared" si="799"/>
        <v>44588</v>
      </c>
      <c r="C5688" s="24">
        <v>8</v>
      </c>
      <c r="D5688" s="54" t="str">
        <f t="shared" si="791"/>
        <v>ASET</v>
      </c>
      <c r="E5688" s="178"/>
      <c r="F5688" s="179"/>
      <c r="G5688" s="177"/>
      <c r="H5688" s="177"/>
      <c r="I5688" s="169">
        <f t="shared" si="792"/>
        <v>0</v>
      </c>
      <c r="J5688" s="149" t="str" cm="1">
        <f t="array" ref="J5688">IF(ISERROR(INDEX('Non Compliance input'!$H$5:$H$156,MATCH(1,(A5688='Non Compliance input'!$A$5:$A$156)*(F5688&gt;='Non Compliance input'!$D$5:$D$156)*(E5688&lt;'Non Compliance input'!$E$5:$E$156)*('Non Compliance input'!$H$5:$H$156="Yes"),0))
),"","Yes")</f>
        <v/>
      </c>
      <c r="K5688" s="149">
        <f t="shared" si="793"/>
        <v>0</v>
      </c>
      <c r="L5688" s="162">
        <f t="shared" si="794"/>
        <v>0</v>
      </c>
      <c r="M5688" s="162" t="str" cm="1">
        <f t="array" ref="M5688">IF(ISERROR(INDEX('Non Compliance input'!$I$5:$I$156,MATCH(1,(A5688='Non Compliance input'!$A$5:$A$156)*(E5688&gt;='Non Compliance input'!$D$5:$D$156)*(F5688&lt;='Non Compliance input'!$E$5:$E$156)*('Non Compliance input'!$I$5:$I$156="Yes"),0))
),"","Yes")</f>
        <v/>
      </c>
      <c r="N5688" s="149" t="str">
        <f>IF(VLOOKUP($A5688,HourEndingOutage!$B$3:$F$746,5,0)="Outage","Outage","")</f>
        <v/>
      </c>
      <c r="O5688" s="18">
        <f t="shared" si="795"/>
        <v>0</v>
      </c>
      <c r="P5688" s="18" t="str">
        <f t="shared" si="796"/>
        <v/>
      </c>
      <c r="Q5688" s="18">
        <f t="shared" si="797"/>
        <v>0</v>
      </c>
      <c r="R5688" s="118"/>
    </row>
    <row r="5689" spans="1:18" x14ac:dyDescent="0.25">
      <c r="A5689" s="25">
        <f t="shared" si="798"/>
        <v>632</v>
      </c>
      <c r="B5689" s="23">
        <f t="shared" si="799"/>
        <v>44588</v>
      </c>
      <c r="C5689" s="24">
        <v>8</v>
      </c>
      <c r="D5689" s="54" t="str">
        <f t="shared" si="791"/>
        <v>ASET</v>
      </c>
      <c r="E5689" s="178"/>
      <c r="F5689" s="179"/>
      <c r="G5689" s="177"/>
      <c r="H5689" s="177"/>
      <c r="I5689" s="169">
        <f t="shared" si="792"/>
        <v>0</v>
      </c>
      <c r="J5689" s="149" t="str" cm="1">
        <f t="array" ref="J5689">IF(ISERROR(INDEX('Non Compliance input'!$H$5:$H$156,MATCH(1,(A5689='Non Compliance input'!$A$5:$A$156)*(F5689&gt;='Non Compliance input'!$D$5:$D$156)*(E5689&lt;'Non Compliance input'!$E$5:$E$156)*('Non Compliance input'!$H$5:$H$156="Yes"),0))
),"","Yes")</f>
        <v/>
      </c>
      <c r="K5689" s="149">
        <f t="shared" si="793"/>
        <v>0</v>
      </c>
      <c r="L5689" s="162">
        <f t="shared" si="794"/>
        <v>0</v>
      </c>
      <c r="M5689" s="162" t="str" cm="1">
        <f t="array" ref="M5689">IF(ISERROR(INDEX('Non Compliance input'!$I$5:$I$156,MATCH(1,(A5689='Non Compliance input'!$A$5:$A$156)*(E5689&gt;='Non Compliance input'!$D$5:$D$156)*(F5689&lt;='Non Compliance input'!$E$5:$E$156)*('Non Compliance input'!$I$5:$I$156="Yes"),0))
),"","Yes")</f>
        <v/>
      </c>
      <c r="N5689" s="149" t="str">
        <f>IF(VLOOKUP($A5689,HourEndingOutage!$B$3:$F$746,5,0)="Outage","Outage","")</f>
        <v/>
      </c>
      <c r="O5689" s="18">
        <f t="shared" si="795"/>
        <v>0</v>
      </c>
      <c r="P5689" s="18" t="str">
        <f t="shared" si="796"/>
        <v/>
      </c>
      <c r="Q5689" s="18">
        <f t="shared" si="797"/>
        <v>0</v>
      </c>
      <c r="R5689" s="118"/>
    </row>
    <row r="5690" spans="1:18" x14ac:dyDescent="0.25">
      <c r="A5690" s="25">
        <f t="shared" si="798"/>
        <v>632</v>
      </c>
      <c r="B5690" s="23">
        <f t="shared" si="799"/>
        <v>44588</v>
      </c>
      <c r="C5690" s="24">
        <v>8</v>
      </c>
      <c r="D5690" s="54" t="str">
        <f t="shared" si="791"/>
        <v>ASET</v>
      </c>
      <c r="E5690" s="178"/>
      <c r="F5690" s="179"/>
      <c r="G5690" s="177"/>
      <c r="H5690" s="177"/>
      <c r="I5690" s="169">
        <f t="shared" si="792"/>
        <v>0</v>
      </c>
      <c r="J5690" s="149" t="str" cm="1">
        <f t="array" ref="J5690">IF(ISERROR(INDEX('Non Compliance input'!$H$5:$H$156,MATCH(1,(A5690='Non Compliance input'!$A$5:$A$156)*(F5690&gt;='Non Compliance input'!$D$5:$D$156)*(E5690&lt;'Non Compliance input'!$E$5:$E$156)*('Non Compliance input'!$H$5:$H$156="Yes"),0))
),"","Yes")</f>
        <v/>
      </c>
      <c r="K5690" s="149">
        <f t="shared" si="793"/>
        <v>0</v>
      </c>
      <c r="L5690" s="162">
        <f t="shared" si="794"/>
        <v>0</v>
      </c>
      <c r="M5690" s="162" t="str" cm="1">
        <f t="array" ref="M5690">IF(ISERROR(INDEX('Non Compliance input'!$I$5:$I$156,MATCH(1,(A5690='Non Compliance input'!$A$5:$A$156)*(E5690&gt;='Non Compliance input'!$D$5:$D$156)*(F5690&lt;='Non Compliance input'!$E$5:$E$156)*('Non Compliance input'!$I$5:$I$156="Yes"),0))
),"","Yes")</f>
        <v/>
      </c>
      <c r="N5690" s="149" t="str">
        <f>IF(VLOOKUP($A5690,HourEndingOutage!$B$3:$F$746,5,0)="Outage","Outage","")</f>
        <v/>
      </c>
      <c r="O5690" s="18">
        <f t="shared" si="795"/>
        <v>0</v>
      </c>
      <c r="P5690" s="18" t="str">
        <f t="shared" si="796"/>
        <v/>
      </c>
      <c r="Q5690" s="18">
        <f t="shared" si="797"/>
        <v>0</v>
      </c>
      <c r="R5690" s="118"/>
    </row>
    <row r="5691" spans="1:18" x14ac:dyDescent="0.25">
      <c r="A5691" s="25">
        <f t="shared" si="798"/>
        <v>633</v>
      </c>
      <c r="B5691" s="23">
        <f t="shared" si="799"/>
        <v>44588</v>
      </c>
      <c r="C5691" s="24">
        <v>9</v>
      </c>
      <c r="D5691" s="54" t="str">
        <f t="shared" si="791"/>
        <v>ASET</v>
      </c>
      <c r="E5691" s="178"/>
      <c r="F5691" s="179"/>
      <c r="G5691" s="177"/>
      <c r="H5691" s="177"/>
      <c r="I5691" s="169">
        <f t="shared" si="792"/>
        <v>0</v>
      </c>
      <c r="J5691" s="149" t="str" cm="1">
        <f t="array" ref="J5691">IF(ISERROR(INDEX('Non Compliance input'!$H$5:$H$156,MATCH(1,(A5691='Non Compliance input'!$A$5:$A$156)*(F5691&gt;='Non Compliance input'!$D$5:$D$156)*(E5691&lt;'Non Compliance input'!$E$5:$E$156)*('Non Compliance input'!$H$5:$H$156="Yes"),0))
),"","Yes")</f>
        <v/>
      </c>
      <c r="K5691" s="149">
        <f t="shared" si="793"/>
        <v>0</v>
      </c>
      <c r="L5691" s="162">
        <f t="shared" si="794"/>
        <v>0</v>
      </c>
      <c r="M5691" s="162" t="str" cm="1">
        <f t="array" ref="M5691">IF(ISERROR(INDEX('Non Compliance input'!$I$5:$I$156,MATCH(1,(A5691='Non Compliance input'!$A$5:$A$156)*(E5691&gt;='Non Compliance input'!$D$5:$D$156)*(F5691&lt;='Non Compliance input'!$E$5:$E$156)*('Non Compliance input'!$I$5:$I$156="Yes"),0))
),"","Yes")</f>
        <v/>
      </c>
      <c r="N5691" s="149" t="str">
        <f>IF(VLOOKUP($A5691,HourEndingOutage!$B$3:$F$746,5,0)="Outage","Outage","")</f>
        <v/>
      </c>
      <c r="O5691" s="18">
        <f t="shared" si="795"/>
        <v>0</v>
      </c>
      <c r="P5691" s="18" t="str">
        <f t="shared" si="796"/>
        <v/>
      </c>
      <c r="Q5691" s="18">
        <f t="shared" si="797"/>
        <v>0</v>
      </c>
      <c r="R5691" s="118"/>
    </row>
    <row r="5692" spans="1:18" x14ac:dyDescent="0.25">
      <c r="A5692" s="25">
        <f t="shared" si="798"/>
        <v>633</v>
      </c>
      <c r="B5692" s="23">
        <f t="shared" si="799"/>
        <v>44588</v>
      </c>
      <c r="C5692" s="24">
        <v>9</v>
      </c>
      <c r="D5692" s="54" t="str">
        <f t="shared" si="791"/>
        <v>ASET</v>
      </c>
      <c r="E5692" s="178"/>
      <c r="F5692" s="179"/>
      <c r="G5692" s="177"/>
      <c r="H5692" s="177"/>
      <c r="I5692" s="169">
        <f t="shared" si="792"/>
        <v>0</v>
      </c>
      <c r="J5692" s="149" t="str" cm="1">
        <f t="array" ref="J5692">IF(ISERROR(INDEX('Non Compliance input'!$H$5:$H$156,MATCH(1,(A5692='Non Compliance input'!$A$5:$A$156)*(F5692&gt;='Non Compliance input'!$D$5:$D$156)*(E5692&lt;'Non Compliance input'!$E$5:$E$156)*('Non Compliance input'!$H$5:$H$156="Yes"),0))
),"","Yes")</f>
        <v/>
      </c>
      <c r="K5692" s="149">
        <f t="shared" si="793"/>
        <v>0</v>
      </c>
      <c r="L5692" s="162">
        <f t="shared" si="794"/>
        <v>0</v>
      </c>
      <c r="M5692" s="162" t="str" cm="1">
        <f t="array" ref="M5692">IF(ISERROR(INDEX('Non Compliance input'!$I$5:$I$156,MATCH(1,(A5692='Non Compliance input'!$A$5:$A$156)*(E5692&gt;='Non Compliance input'!$D$5:$D$156)*(F5692&lt;='Non Compliance input'!$E$5:$E$156)*('Non Compliance input'!$I$5:$I$156="Yes"),0))
),"","Yes")</f>
        <v/>
      </c>
      <c r="N5692" s="149" t="str">
        <f>IF(VLOOKUP($A5692,HourEndingOutage!$B$3:$F$746,5,0)="Outage","Outage","")</f>
        <v/>
      </c>
      <c r="O5692" s="18">
        <f t="shared" si="795"/>
        <v>0</v>
      </c>
      <c r="P5692" s="18" t="str">
        <f t="shared" si="796"/>
        <v/>
      </c>
      <c r="Q5692" s="18">
        <f t="shared" si="797"/>
        <v>0</v>
      </c>
      <c r="R5692" s="118"/>
    </row>
    <row r="5693" spans="1:18" x14ac:dyDescent="0.25">
      <c r="A5693" s="25">
        <f t="shared" si="798"/>
        <v>633</v>
      </c>
      <c r="B5693" s="23">
        <f t="shared" si="799"/>
        <v>44588</v>
      </c>
      <c r="C5693" s="24">
        <v>9</v>
      </c>
      <c r="D5693" s="54" t="str">
        <f t="shared" si="791"/>
        <v>ASET</v>
      </c>
      <c r="E5693" s="178"/>
      <c r="F5693" s="179"/>
      <c r="G5693" s="177"/>
      <c r="H5693" s="177"/>
      <c r="I5693" s="169">
        <f t="shared" si="792"/>
        <v>0</v>
      </c>
      <c r="J5693" s="149" t="str" cm="1">
        <f t="array" ref="J5693">IF(ISERROR(INDEX('Non Compliance input'!$H$5:$H$156,MATCH(1,(A5693='Non Compliance input'!$A$5:$A$156)*(F5693&gt;='Non Compliance input'!$D$5:$D$156)*(E5693&lt;'Non Compliance input'!$E$5:$E$156)*('Non Compliance input'!$H$5:$H$156="Yes"),0))
),"","Yes")</f>
        <v/>
      </c>
      <c r="K5693" s="149">
        <f t="shared" si="793"/>
        <v>0</v>
      </c>
      <c r="L5693" s="162">
        <f t="shared" si="794"/>
        <v>0</v>
      </c>
      <c r="M5693" s="162" t="str" cm="1">
        <f t="array" ref="M5693">IF(ISERROR(INDEX('Non Compliance input'!$I$5:$I$156,MATCH(1,(A5693='Non Compliance input'!$A$5:$A$156)*(E5693&gt;='Non Compliance input'!$D$5:$D$156)*(F5693&lt;='Non Compliance input'!$E$5:$E$156)*('Non Compliance input'!$I$5:$I$156="Yes"),0))
),"","Yes")</f>
        <v/>
      </c>
      <c r="N5693" s="149" t="str">
        <f>IF(VLOOKUP($A5693,HourEndingOutage!$B$3:$F$746,5,0)="Outage","Outage","")</f>
        <v/>
      </c>
      <c r="O5693" s="18">
        <f t="shared" si="795"/>
        <v>0</v>
      </c>
      <c r="P5693" s="18" t="str">
        <f t="shared" si="796"/>
        <v/>
      </c>
      <c r="Q5693" s="18">
        <f t="shared" si="797"/>
        <v>0</v>
      </c>
      <c r="R5693" s="118"/>
    </row>
    <row r="5694" spans="1:18" x14ac:dyDescent="0.25">
      <c r="A5694" s="25">
        <f t="shared" si="798"/>
        <v>633</v>
      </c>
      <c r="B5694" s="23">
        <f t="shared" si="799"/>
        <v>44588</v>
      </c>
      <c r="C5694" s="24">
        <v>9</v>
      </c>
      <c r="D5694" s="54" t="str">
        <f t="shared" si="791"/>
        <v>ASET</v>
      </c>
      <c r="E5694" s="178"/>
      <c r="F5694" s="179"/>
      <c r="G5694" s="177"/>
      <c r="H5694" s="177"/>
      <c r="I5694" s="169">
        <f t="shared" si="792"/>
        <v>0</v>
      </c>
      <c r="J5694" s="149" t="str" cm="1">
        <f t="array" ref="J5694">IF(ISERROR(INDEX('Non Compliance input'!$H$5:$H$156,MATCH(1,(A5694='Non Compliance input'!$A$5:$A$156)*(F5694&gt;='Non Compliance input'!$D$5:$D$156)*(E5694&lt;'Non Compliance input'!$E$5:$E$156)*('Non Compliance input'!$H$5:$H$156="Yes"),0))
),"","Yes")</f>
        <v/>
      </c>
      <c r="K5694" s="149">
        <f t="shared" si="793"/>
        <v>0</v>
      </c>
      <c r="L5694" s="162">
        <f t="shared" si="794"/>
        <v>0</v>
      </c>
      <c r="M5694" s="162" t="str" cm="1">
        <f t="array" ref="M5694">IF(ISERROR(INDEX('Non Compliance input'!$I$5:$I$156,MATCH(1,(A5694='Non Compliance input'!$A$5:$A$156)*(E5694&gt;='Non Compliance input'!$D$5:$D$156)*(F5694&lt;='Non Compliance input'!$E$5:$E$156)*('Non Compliance input'!$I$5:$I$156="Yes"),0))
),"","Yes")</f>
        <v/>
      </c>
      <c r="N5694" s="149" t="str">
        <f>IF(VLOOKUP($A5694,HourEndingOutage!$B$3:$F$746,5,0)="Outage","Outage","")</f>
        <v/>
      </c>
      <c r="O5694" s="18">
        <f t="shared" si="795"/>
        <v>0</v>
      </c>
      <c r="P5694" s="18" t="str">
        <f t="shared" si="796"/>
        <v/>
      </c>
      <c r="Q5694" s="18">
        <f t="shared" si="797"/>
        <v>0</v>
      </c>
      <c r="R5694" s="118"/>
    </row>
    <row r="5695" spans="1:18" x14ac:dyDescent="0.25">
      <c r="A5695" s="25">
        <f t="shared" si="798"/>
        <v>633</v>
      </c>
      <c r="B5695" s="23">
        <f t="shared" si="799"/>
        <v>44588</v>
      </c>
      <c r="C5695" s="24">
        <v>9</v>
      </c>
      <c r="D5695" s="54" t="str">
        <f t="shared" si="791"/>
        <v>ASET</v>
      </c>
      <c r="E5695" s="178"/>
      <c r="F5695" s="179"/>
      <c r="G5695" s="177"/>
      <c r="H5695" s="177"/>
      <c r="I5695" s="169">
        <f t="shared" si="792"/>
        <v>0</v>
      </c>
      <c r="J5695" s="149" t="str" cm="1">
        <f t="array" ref="J5695">IF(ISERROR(INDEX('Non Compliance input'!$H$5:$H$156,MATCH(1,(A5695='Non Compliance input'!$A$5:$A$156)*(F5695&gt;='Non Compliance input'!$D$5:$D$156)*(E5695&lt;'Non Compliance input'!$E$5:$E$156)*('Non Compliance input'!$H$5:$H$156="Yes"),0))
),"","Yes")</f>
        <v/>
      </c>
      <c r="K5695" s="149">
        <f t="shared" si="793"/>
        <v>0</v>
      </c>
      <c r="L5695" s="162">
        <f t="shared" si="794"/>
        <v>0</v>
      </c>
      <c r="M5695" s="162" t="str" cm="1">
        <f t="array" ref="M5695">IF(ISERROR(INDEX('Non Compliance input'!$I$5:$I$156,MATCH(1,(A5695='Non Compliance input'!$A$5:$A$156)*(E5695&gt;='Non Compliance input'!$D$5:$D$156)*(F5695&lt;='Non Compliance input'!$E$5:$E$156)*('Non Compliance input'!$I$5:$I$156="Yes"),0))
),"","Yes")</f>
        <v/>
      </c>
      <c r="N5695" s="149" t="str">
        <f>IF(VLOOKUP($A5695,HourEndingOutage!$B$3:$F$746,5,0)="Outage","Outage","")</f>
        <v/>
      </c>
      <c r="O5695" s="18">
        <f t="shared" si="795"/>
        <v>0</v>
      </c>
      <c r="P5695" s="18" t="str">
        <f t="shared" si="796"/>
        <v/>
      </c>
      <c r="Q5695" s="18">
        <f t="shared" si="797"/>
        <v>0</v>
      </c>
      <c r="R5695" s="118"/>
    </row>
    <row r="5696" spans="1:18" x14ac:dyDescent="0.25">
      <c r="A5696" s="25">
        <f t="shared" si="798"/>
        <v>633</v>
      </c>
      <c r="B5696" s="23">
        <f t="shared" si="799"/>
        <v>44588</v>
      </c>
      <c r="C5696" s="24">
        <v>9</v>
      </c>
      <c r="D5696" s="54" t="str">
        <f t="shared" si="791"/>
        <v>ASET</v>
      </c>
      <c r="E5696" s="178"/>
      <c r="F5696" s="179"/>
      <c r="G5696" s="177"/>
      <c r="H5696" s="177"/>
      <c r="I5696" s="169">
        <f t="shared" si="792"/>
        <v>0</v>
      </c>
      <c r="J5696" s="149" t="str" cm="1">
        <f t="array" ref="J5696">IF(ISERROR(INDEX('Non Compliance input'!$H$5:$H$156,MATCH(1,(A5696='Non Compliance input'!$A$5:$A$156)*(F5696&gt;='Non Compliance input'!$D$5:$D$156)*(E5696&lt;'Non Compliance input'!$E$5:$E$156)*('Non Compliance input'!$H$5:$H$156="Yes"),0))
),"","Yes")</f>
        <v/>
      </c>
      <c r="K5696" s="149">
        <f t="shared" si="793"/>
        <v>0</v>
      </c>
      <c r="L5696" s="162">
        <f t="shared" si="794"/>
        <v>0</v>
      </c>
      <c r="M5696" s="162" t="str" cm="1">
        <f t="array" ref="M5696">IF(ISERROR(INDEX('Non Compliance input'!$I$5:$I$156,MATCH(1,(A5696='Non Compliance input'!$A$5:$A$156)*(E5696&gt;='Non Compliance input'!$D$5:$D$156)*(F5696&lt;='Non Compliance input'!$E$5:$E$156)*('Non Compliance input'!$I$5:$I$156="Yes"),0))
),"","Yes")</f>
        <v/>
      </c>
      <c r="N5696" s="149" t="str">
        <f>IF(VLOOKUP($A5696,HourEndingOutage!$B$3:$F$746,5,0)="Outage","Outage","")</f>
        <v/>
      </c>
      <c r="O5696" s="18">
        <f t="shared" si="795"/>
        <v>0</v>
      </c>
      <c r="P5696" s="18" t="str">
        <f t="shared" si="796"/>
        <v/>
      </c>
      <c r="Q5696" s="18">
        <f t="shared" si="797"/>
        <v>0</v>
      </c>
      <c r="R5696" s="118"/>
    </row>
    <row r="5697" spans="1:18" x14ac:dyDescent="0.25">
      <c r="A5697" s="25">
        <f t="shared" si="798"/>
        <v>633</v>
      </c>
      <c r="B5697" s="23">
        <f t="shared" si="799"/>
        <v>44588</v>
      </c>
      <c r="C5697" s="24">
        <v>9</v>
      </c>
      <c r="D5697" s="54" t="str">
        <f t="shared" si="791"/>
        <v>ASET</v>
      </c>
      <c r="E5697" s="178"/>
      <c r="F5697" s="179"/>
      <c r="G5697" s="177"/>
      <c r="H5697" s="177"/>
      <c r="I5697" s="169">
        <f t="shared" si="792"/>
        <v>0</v>
      </c>
      <c r="J5697" s="149" t="str" cm="1">
        <f t="array" ref="J5697">IF(ISERROR(INDEX('Non Compliance input'!$H$5:$H$156,MATCH(1,(A5697='Non Compliance input'!$A$5:$A$156)*(F5697&gt;='Non Compliance input'!$D$5:$D$156)*(E5697&lt;'Non Compliance input'!$E$5:$E$156)*('Non Compliance input'!$H$5:$H$156="Yes"),0))
),"","Yes")</f>
        <v/>
      </c>
      <c r="K5697" s="149">
        <f t="shared" si="793"/>
        <v>0</v>
      </c>
      <c r="L5697" s="162">
        <f t="shared" si="794"/>
        <v>0</v>
      </c>
      <c r="M5697" s="162" t="str" cm="1">
        <f t="array" ref="M5697">IF(ISERROR(INDEX('Non Compliance input'!$I$5:$I$156,MATCH(1,(A5697='Non Compliance input'!$A$5:$A$156)*(E5697&gt;='Non Compliance input'!$D$5:$D$156)*(F5697&lt;='Non Compliance input'!$E$5:$E$156)*('Non Compliance input'!$I$5:$I$156="Yes"),0))
),"","Yes")</f>
        <v/>
      </c>
      <c r="N5697" s="149" t="str">
        <f>IF(VLOOKUP($A5697,HourEndingOutage!$B$3:$F$746,5,0)="Outage","Outage","")</f>
        <v/>
      </c>
      <c r="O5697" s="18">
        <f t="shared" si="795"/>
        <v>0</v>
      </c>
      <c r="P5697" s="18" t="str">
        <f t="shared" si="796"/>
        <v/>
      </c>
      <c r="Q5697" s="18">
        <f t="shared" si="797"/>
        <v>0</v>
      </c>
      <c r="R5697" s="118"/>
    </row>
    <row r="5698" spans="1:18" x14ac:dyDescent="0.25">
      <c r="A5698" s="25">
        <f t="shared" si="798"/>
        <v>633</v>
      </c>
      <c r="B5698" s="23">
        <f t="shared" si="799"/>
        <v>44588</v>
      </c>
      <c r="C5698" s="24">
        <v>9</v>
      </c>
      <c r="D5698" s="54" t="str">
        <f t="shared" ref="D5698:D5761" si="800">Unit</f>
        <v>ASET</v>
      </c>
      <c r="E5698" s="178"/>
      <c r="F5698" s="179"/>
      <c r="G5698" s="177"/>
      <c r="H5698" s="177"/>
      <c r="I5698" s="169">
        <f t="shared" si="792"/>
        <v>0</v>
      </c>
      <c r="J5698" s="149" t="str" cm="1">
        <f t="array" ref="J5698">IF(ISERROR(INDEX('Non Compliance input'!$H$5:$H$156,MATCH(1,(A5698='Non Compliance input'!$A$5:$A$156)*(F5698&gt;='Non Compliance input'!$D$5:$D$156)*(E5698&lt;'Non Compliance input'!$E$5:$E$156)*('Non Compliance input'!$H$5:$H$156="Yes"),0))
),"","Yes")</f>
        <v/>
      </c>
      <c r="K5698" s="149">
        <f t="shared" si="793"/>
        <v>0</v>
      </c>
      <c r="L5698" s="162">
        <f t="shared" si="794"/>
        <v>0</v>
      </c>
      <c r="M5698" s="162" t="str" cm="1">
        <f t="array" ref="M5698">IF(ISERROR(INDEX('Non Compliance input'!$I$5:$I$156,MATCH(1,(A5698='Non Compliance input'!$A$5:$A$156)*(E5698&gt;='Non Compliance input'!$D$5:$D$156)*(F5698&lt;='Non Compliance input'!$E$5:$E$156)*('Non Compliance input'!$I$5:$I$156="Yes"),0))
),"","Yes")</f>
        <v/>
      </c>
      <c r="N5698" s="149" t="str">
        <f>IF(VLOOKUP($A5698,HourEndingOutage!$B$3:$F$746,5,0)="Outage","Outage","")</f>
        <v/>
      </c>
      <c r="O5698" s="18">
        <f t="shared" si="795"/>
        <v>0</v>
      </c>
      <c r="P5698" s="18" t="str">
        <f t="shared" si="796"/>
        <v/>
      </c>
      <c r="Q5698" s="18">
        <f t="shared" si="797"/>
        <v>0</v>
      </c>
      <c r="R5698" s="118"/>
    </row>
    <row r="5699" spans="1:18" x14ac:dyDescent="0.25">
      <c r="A5699" s="25">
        <f t="shared" si="798"/>
        <v>633</v>
      </c>
      <c r="B5699" s="23">
        <f t="shared" si="799"/>
        <v>44588</v>
      </c>
      <c r="C5699" s="24">
        <v>9</v>
      </c>
      <c r="D5699" s="54" t="str">
        <f t="shared" si="800"/>
        <v>ASET</v>
      </c>
      <c r="E5699" s="178"/>
      <c r="F5699" s="179"/>
      <c r="G5699" s="177"/>
      <c r="H5699" s="177"/>
      <c r="I5699" s="169">
        <f t="shared" ref="I5699:I5762" si="801">IF(AND(LEN(E5699)&gt;2,LEN(F5699)&gt;2)=TRUE,(ROUND((F5699-E5699)*1440,0)),0)</f>
        <v>0</v>
      </c>
      <c r="J5699" s="149" t="str" cm="1">
        <f t="array" ref="J5699">IF(ISERROR(INDEX('Non Compliance input'!$H$5:$H$156,MATCH(1,(A5699='Non Compliance input'!$A$5:$A$156)*(F5699&gt;='Non Compliance input'!$D$5:$D$156)*(E5699&lt;'Non Compliance input'!$E$5:$E$156)*('Non Compliance input'!$H$5:$H$156="Yes"),0))
),"","Yes")</f>
        <v/>
      </c>
      <c r="K5699" s="149">
        <f t="shared" ref="K5699:K5762" si="802">IF(J5699="Yes",0,MIN(H5699,G5699,IF(H5699="",0,Contract_Volume)))</f>
        <v>0</v>
      </c>
      <c r="L5699" s="162">
        <f t="shared" ref="L5699:L5762" si="803">IF(J5699="Yes",0,(MIN(H5699,G5699)*(I5699/60)))</f>
        <v>0</v>
      </c>
      <c r="M5699" s="162" t="str" cm="1">
        <f t="array" ref="M5699">IF(ISERROR(INDEX('Non Compliance input'!$I$5:$I$156,MATCH(1,(A5699='Non Compliance input'!$A$5:$A$156)*(E5699&gt;='Non Compliance input'!$D$5:$D$156)*(F5699&lt;='Non Compliance input'!$E$5:$E$156)*('Non Compliance input'!$I$5:$I$156="Yes"),0))
),"","Yes")</f>
        <v/>
      </c>
      <c r="N5699" s="149" t="str">
        <f>IF(VLOOKUP($A5699,HourEndingOutage!$B$3:$F$746,5,0)="Outage","Outage","")</f>
        <v/>
      </c>
      <c r="O5699" s="18">
        <f t="shared" ref="O5699:O5762" si="804">IF(OR(M5699="Yes",N5699="Outage"),0,(K5699*(I5699/60))*Arming)</f>
        <v>0</v>
      </c>
      <c r="P5699" s="18" t="str">
        <f t="shared" ref="P5699:P5762" si="805">IF(ISERROR(VLOOKUP($A5699,FTShour,1,0)),"","Yes")</f>
        <v/>
      </c>
      <c r="Q5699" s="18">
        <f t="shared" si="797"/>
        <v>0</v>
      </c>
      <c r="R5699" s="118"/>
    </row>
    <row r="5700" spans="1:18" x14ac:dyDescent="0.25">
      <c r="A5700" s="25">
        <f t="shared" si="798"/>
        <v>634</v>
      </c>
      <c r="B5700" s="23">
        <f t="shared" si="799"/>
        <v>44588</v>
      </c>
      <c r="C5700" s="24">
        <v>10</v>
      </c>
      <c r="D5700" s="54" t="str">
        <f t="shared" si="800"/>
        <v>ASET</v>
      </c>
      <c r="E5700" s="178"/>
      <c r="F5700" s="179"/>
      <c r="G5700" s="177"/>
      <c r="H5700" s="177"/>
      <c r="I5700" s="169">
        <f t="shared" si="801"/>
        <v>0</v>
      </c>
      <c r="J5700" s="149" t="str" cm="1">
        <f t="array" ref="J5700">IF(ISERROR(INDEX('Non Compliance input'!$H$5:$H$156,MATCH(1,(A5700='Non Compliance input'!$A$5:$A$156)*(F5700&gt;='Non Compliance input'!$D$5:$D$156)*(E5700&lt;'Non Compliance input'!$E$5:$E$156)*('Non Compliance input'!$H$5:$H$156="Yes"),0))
),"","Yes")</f>
        <v/>
      </c>
      <c r="K5700" s="149">
        <f t="shared" si="802"/>
        <v>0</v>
      </c>
      <c r="L5700" s="162">
        <f t="shared" si="803"/>
        <v>0</v>
      </c>
      <c r="M5700" s="162" t="str" cm="1">
        <f t="array" ref="M5700">IF(ISERROR(INDEX('Non Compliance input'!$I$5:$I$156,MATCH(1,(A5700='Non Compliance input'!$A$5:$A$156)*(E5700&gt;='Non Compliance input'!$D$5:$D$156)*(F5700&lt;='Non Compliance input'!$E$5:$E$156)*('Non Compliance input'!$I$5:$I$156="Yes"),0))
),"","Yes")</f>
        <v/>
      </c>
      <c r="N5700" s="149" t="str">
        <f>IF(VLOOKUP($A5700,HourEndingOutage!$B$3:$F$746,5,0)="Outage","Outage","")</f>
        <v/>
      </c>
      <c r="O5700" s="18">
        <f t="shared" si="804"/>
        <v>0</v>
      </c>
      <c r="P5700" s="18" t="str">
        <f t="shared" si="805"/>
        <v/>
      </c>
      <c r="Q5700" s="18">
        <f t="shared" ref="Q5700:Q5763" si="806">IF(P5700="Yes",-O5700,0)</f>
        <v>0</v>
      </c>
      <c r="R5700" s="118"/>
    </row>
    <row r="5701" spans="1:18" x14ac:dyDescent="0.25">
      <c r="A5701" s="25">
        <f t="shared" si="798"/>
        <v>634</v>
      </c>
      <c r="B5701" s="23">
        <f t="shared" si="799"/>
        <v>44588</v>
      </c>
      <c r="C5701" s="24">
        <v>10</v>
      </c>
      <c r="D5701" s="54" t="str">
        <f t="shared" si="800"/>
        <v>ASET</v>
      </c>
      <c r="E5701" s="178"/>
      <c r="F5701" s="179"/>
      <c r="G5701" s="177"/>
      <c r="H5701" s="177"/>
      <c r="I5701" s="169">
        <f t="shared" si="801"/>
        <v>0</v>
      </c>
      <c r="J5701" s="149" t="str" cm="1">
        <f t="array" ref="J5701">IF(ISERROR(INDEX('Non Compliance input'!$H$5:$H$156,MATCH(1,(A5701='Non Compliance input'!$A$5:$A$156)*(F5701&gt;='Non Compliance input'!$D$5:$D$156)*(E5701&lt;'Non Compliance input'!$E$5:$E$156)*('Non Compliance input'!$H$5:$H$156="Yes"),0))
),"","Yes")</f>
        <v/>
      </c>
      <c r="K5701" s="149">
        <f t="shared" si="802"/>
        <v>0</v>
      </c>
      <c r="L5701" s="162">
        <f t="shared" si="803"/>
        <v>0</v>
      </c>
      <c r="M5701" s="162" t="str" cm="1">
        <f t="array" ref="M5701">IF(ISERROR(INDEX('Non Compliance input'!$I$5:$I$156,MATCH(1,(A5701='Non Compliance input'!$A$5:$A$156)*(E5701&gt;='Non Compliance input'!$D$5:$D$156)*(F5701&lt;='Non Compliance input'!$E$5:$E$156)*('Non Compliance input'!$I$5:$I$156="Yes"),0))
),"","Yes")</f>
        <v/>
      </c>
      <c r="N5701" s="149" t="str">
        <f>IF(VLOOKUP($A5701,HourEndingOutage!$B$3:$F$746,5,0)="Outage","Outage","")</f>
        <v/>
      </c>
      <c r="O5701" s="18">
        <f t="shared" si="804"/>
        <v>0</v>
      </c>
      <c r="P5701" s="18" t="str">
        <f t="shared" si="805"/>
        <v/>
      </c>
      <c r="Q5701" s="18">
        <f t="shared" si="806"/>
        <v>0</v>
      </c>
      <c r="R5701" s="118"/>
    </row>
    <row r="5702" spans="1:18" x14ac:dyDescent="0.25">
      <c r="A5702" s="25">
        <f t="shared" si="798"/>
        <v>634</v>
      </c>
      <c r="B5702" s="23">
        <f t="shared" si="799"/>
        <v>44588</v>
      </c>
      <c r="C5702" s="24">
        <v>10</v>
      </c>
      <c r="D5702" s="54" t="str">
        <f t="shared" si="800"/>
        <v>ASET</v>
      </c>
      <c r="E5702" s="178"/>
      <c r="F5702" s="179"/>
      <c r="G5702" s="177"/>
      <c r="H5702" s="177"/>
      <c r="I5702" s="169">
        <f t="shared" si="801"/>
        <v>0</v>
      </c>
      <c r="J5702" s="149" t="str" cm="1">
        <f t="array" ref="J5702">IF(ISERROR(INDEX('Non Compliance input'!$H$5:$H$156,MATCH(1,(A5702='Non Compliance input'!$A$5:$A$156)*(F5702&gt;='Non Compliance input'!$D$5:$D$156)*(E5702&lt;'Non Compliance input'!$E$5:$E$156)*('Non Compliance input'!$H$5:$H$156="Yes"),0))
),"","Yes")</f>
        <v/>
      </c>
      <c r="K5702" s="149">
        <f t="shared" si="802"/>
        <v>0</v>
      </c>
      <c r="L5702" s="162">
        <f t="shared" si="803"/>
        <v>0</v>
      </c>
      <c r="M5702" s="162" t="str" cm="1">
        <f t="array" ref="M5702">IF(ISERROR(INDEX('Non Compliance input'!$I$5:$I$156,MATCH(1,(A5702='Non Compliance input'!$A$5:$A$156)*(E5702&gt;='Non Compliance input'!$D$5:$D$156)*(F5702&lt;='Non Compliance input'!$E$5:$E$156)*('Non Compliance input'!$I$5:$I$156="Yes"),0))
),"","Yes")</f>
        <v/>
      </c>
      <c r="N5702" s="149" t="str">
        <f>IF(VLOOKUP($A5702,HourEndingOutage!$B$3:$F$746,5,0)="Outage","Outage","")</f>
        <v/>
      </c>
      <c r="O5702" s="18">
        <f t="shared" si="804"/>
        <v>0</v>
      </c>
      <c r="P5702" s="18" t="str">
        <f t="shared" si="805"/>
        <v/>
      </c>
      <c r="Q5702" s="18">
        <f t="shared" si="806"/>
        <v>0</v>
      </c>
      <c r="R5702" s="118"/>
    </row>
    <row r="5703" spans="1:18" x14ac:dyDescent="0.25">
      <c r="A5703" s="25">
        <f t="shared" si="798"/>
        <v>634</v>
      </c>
      <c r="B5703" s="23">
        <f t="shared" si="799"/>
        <v>44588</v>
      </c>
      <c r="C5703" s="24">
        <v>10</v>
      </c>
      <c r="D5703" s="54" t="str">
        <f t="shared" si="800"/>
        <v>ASET</v>
      </c>
      <c r="E5703" s="178"/>
      <c r="F5703" s="179"/>
      <c r="G5703" s="177"/>
      <c r="H5703" s="177"/>
      <c r="I5703" s="169">
        <f t="shared" si="801"/>
        <v>0</v>
      </c>
      <c r="J5703" s="149" t="str" cm="1">
        <f t="array" ref="J5703">IF(ISERROR(INDEX('Non Compliance input'!$H$5:$H$156,MATCH(1,(A5703='Non Compliance input'!$A$5:$A$156)*(F5703&gt;='Non Compliance input'!$D$5:$D$156)*(E5703&lt;'Non Compliance input'!$E$5:$E$156)*('Non Compliance input'!$H$5:$H$156="Yes"),0))
),"","Yes")</f>
        <v/>
      </c>
      <c r="K5703" s="149">
        <f t="shared" si="802"/>
        <v>0</v>
      </c>
      <c r="L5703" s="162">
        <f t="shared" si="803"/>
        <v>0</v>
      </c>
      <c r="M5703" s="162" t="str" cm="1">
        <f t="array" ref="M5703">IF(ISERROR(INDEX('Non Compliance input'!$I$5:$I$156,MATCH(1,(A5703='Non Compliance input'!$A$5:$A$156)*(E5703&gt;='Non Compliance input'!$D$5:$D$156)*(F5703&lt;='Non Compliance input'!$E$5:$E$156)*('Non Compliance input'!$I$5:$I$156="Yes"),0))
),"","Yes")</f>
        <v/>
      </c>
      <c r="N5703" s="149" t="str">
        <f>IF(VLOOKUP($A5703,HourEndingOutage!$B$3:$F$746,5,0)="Outage","Outage","")</f>
        <v/>
      </c>
      <c r="O5703" s="18">
        <f t="shared" si="804"/>
        <v>0</v>
      </c>
      <c r="P5703" s="18" t="str">
        <f t="shared" si="805"/>
        <v/>
      </c>
      <c r="Q5703" s="18">
        <f t="shared" si="806"/>
        <v>0</v>
      </c>
      <c r="R5703" s="118"/>
    </row>
    <row r="5704" spans="1:18" x14ac:dyDescent="0.25">
      <c r="A5704" s="25">
        <f t="shared" si="798"/>
        <v>634</v>
      </c>
      <c r="B5704" s="23">
        <f t="shared" si="799"/>
        <v>44588</v>
      </c>
      <c r="C5704" s="24">
        <v>10</v>
      </c>
      <c r="D5704" s="54" t="str">
        <f t="shared" si="800"/>
        <v>ASET</v>
      </c>
      <c r="E5704" s="178"/>
      <c r="F5704" s="179"/>
      <c r="G5704" s="177"/>
      <c r="H5704" s="177"/>
      <c r="I5704" s="169">
        <f t="shared" si="801"/>
        <v>0</v>
      </c>
      <c r="J5704" s="149" t="str" cm="1">
        <f t="array" ref="J5704">IF(ISERROR(INDEX('Non Compliance input'!$H$5:$H$156,MATCH(1,(A5704='Non Compliance input'!$A$5:$A$156)*(F5704&gt;='Non Compliance input'!$D$5:$D$156)*(E5704&lt;'Non Compliance input'!$E$5:$E$156)*('Non Compliance input'!$H$5:$H$156="Yes"),0))
),"","Yes")</f>
        <v/>
      </c>
      <c r="K5704" s="149">
        <f t="shared" si="802"/>
        <v>0</v>
      </c>
      <c r="L5704" s="162">
        <f t="shared" si="803"/>
        <v>0</v>
      </c>
      <c r="M5704" s="162" t="str" cm="1">
        <f t="array" ref="M5704">IF(ISERROR(INDEX('Non Compliance input'!$I$5:$I$156,MATCH(1,(A5704='Non Compliance input'!$A$5:$A$156)*(E5704&gt;='Non Compliance input'!$D$5:$D$156)*(F5704&lt;='Non Compliance input'!$E$5:$E$156)*('Non Compliance input'!$I$5:$I$156="Yes"),0))
),"","Yes")</f>
        <v/>
      </c>
      <c r="N5704" s="149" t="str">
        <f>IF(VLOOKUP($A5704,HourEndingOutage!$B$3:$F$746,5,0)="Outage","Outage","")</f>
        <v/>
      </c>
      <c r="O5704" s="18">
        <f t="shared" si="804"/>
        <v>0</v>
      </c>
      <c r="P5704" s="18" t="str">
        <f t="shared" si="805"/>
        <v/>
      </c>
      <c r="Q5704" s="18">
        <f t="shared" si="806"/>
        <v>0</v>
      </c>
      <c r="R5704" s="118"/>
    </row>
    <row r="5705" spans="1:18" x14ac:dyDescent="0.25">
      <c r="A5705" s="25">
        <f t="shared" si="798"/>
        <v>634</v>
      </c>
      <c r="B5705" s="23">
        <f t="shared" si="799"/>
        <v>44588</v>
      </c>
      <c r="C5705" s="24">
        <v>10</v>
      </c>
      <c r="D5705" s="54" t="str">
        <f t="shared" si="800"/>
        <v>ASET</v>
      </c>
      <c r="E5705" s="178"/>
      <c r="F5705" s="179"/>
      <c r="G5705" s="177"/>
      <c r="H5705" s="177"/>
      <c r="I5705" s="169">
        <f t="shared" si="801"/>
        <v>0</v>
      </c>
      <c r="J5705" s="149" t="str" cm="1">
        <f t="array" ref="J5705">IF(ISERROR(INDEX('Non Compliance input'!$H$5:$H$156,MATCH(1,(A5705='Non Compliance input'!$A$5:$A$156)*(F5705&gt;='Non Compliance input'!$D$5:$D$156)*(E5705&lt;'Non Compliance input'!$E$5:$E$156)*('Non Compliance input'!$H$5:$H$156="Yes"),0))
),"","Yes")</f>
        <v/>
      </c>
      <c r="K5705" s="149">
        <f t="shared" si="802"/>
        <v>0</v>
      </c>
      <c r="L5705" s="162">
        <f t="shared" si="803"/>
        <v>0</v>
      </c>
      <c r="M5705" s="162" t="str" cm="1">
        <f t="array" ref="M5705">IF(ISERROR(INDEX('Non Compliance input'!$I$5:$I$156,MATCH(1,(A5705='Non Compliance input'!$A$5:$A$156)*(E5705&gt;='Non Compliance input'!$D$5:$D$156)*(F5705&lt;='Non Compliance input'!$E$5:$E$156)*('Non Compliance input'!$I$5:$I$156="Yes"),0))
),"","Yes")</f>
        <v/>
      </c>
      <c r="N5705" s="149" t="str">
        <f>IF(VLOOKUP($A5705,HourEndingOutage!$B$3:$F$746,5,0)="Outage","Outage","")</f>
        <v/>
      </c>
      <c r="O5705" s="18">
        <f t="shared" si="804"/>
        <v>0</v>
      </c>
      <c r="P5705" s="18" t="str">
        <f t="shared" si="805"/>
        <v/>
      </c>
      <c r="Q5705" s="18">
        <f t="shared" si="806"/>
        <v>0</v>
      </c>
      <c r="R5705" s="118"/>
    </row>
    <row r="5706" spans="1:18" x14ac:dyDescent="0.25">
      <c r="A5706" s="25">
        <f t="shared" si="798"/>
        <v>634</v>
      </c>
      <c r="B5706" s="23">
        <f t="shared" si="799"/>
        <v>44588</v>
      </c>
      <c r="C5706" s="24">
        <v>10</v>
      </c>
      <c r="D5706" s="54" t="str">
        <f t="shared" si="800"/>
        <v>ASET</v>
      </c>
      <c r="E5706" s="178"/>
      <c r="F5706" s="179"/>
      <c r="G5706" s="177"/>
      <c r="H5706" s="177"/>
      <c r="I5706" s="169">
        <f t="shared" si="801"/>
        <v>0</v>
      </c>
      <c r="J5706" s="149" t="str" cm="1">
        <f t="array" ref="J5706">IF(ISERROR(INDEX('Non Compliance input'!$H$5:$H$156,MATCH(1,(A5706='Non Compliance input'!$A$5:$A$156)*(F5706&gt;='Non Compliance input'!$D$5:$D$156)*(E5706&lt;'Non Compliance input'!$E$5:$E$156)*('Non Compliance input'!$H$5:$H$156="Yes"),0))
),"","Yes")</f>
        <v/>
      </c>
      <c r="K5706" s="149">
        <f t="shared" si="802"/>
        <v>0</v>
      </c>
      <c r="L5706" s="162">
        <f t="shared" si="803"/>
        <v>0</v>
      </c>
      <c r="M5706" s="162" t="str" cm="1">
        <f t="array" ref="M5706">IF(ISERROR(INDEX('Non Compliance input'!$I$5:$I$156,MATCH(1,(A5706='Non Compliance input'!$A$5:$A$156)*(E5706&gt;='Non Compliance input'!$D$5:$D$156)*(F5706&lt;='Non Compliance input'!$E$5:$E$156)*('Non Compliance input'!$I$5:$I$156="Yes"),0))
),"","Yes")</f>
        <v/>
      </c>
      <c r="N5706" s="149" t="str">
        <f>IF(VLOOKUP($A5706,HourEndingOutage!$B$3:$F$746,5,0)="Outage","Outage","")</f>
        <v/>
      </c>
      <c r="O5706" s="18">
        <f t="shared" si="804"/>
        <v>0</v>
      </c>
      <c r="P5706" s="18" t="str">
        <f t="shared" si="805"/>
        <v/>
      </c>
      <c r="Q5706" s="18">
        <f t="shared" si="806"/>
        <v>0</v>
      </c>
      <c r="R5706" s="118"/>
    </row>
    <row r="5707" spans="1:18" x14ac:dyDescent="0.25">
      <c r="A5707" s="25">
        <f t="shared" si="798"/>
        <v>634</v>
      </c>
      <c r="B5707" s="23">
        <f t="shared" si="799"/>
        <v>44588</v>
      </c>
      <c r="C5707" s="24">
        <v>10</v>
      </c>
      <c r="D5707" s="54" t="str">
        <f t="shared" si="800"/>
        <v>ASET</v>
      </c>
      <c r="E5707" s="178"/>
      <c r="F5707" s="179"/>
      <c r="G5707" s="177"/>
      <c r="H5707" s="177"/>
      <c r="I5707" s="169">
        <f t="shared" si="801"/>
        <v>0</v>
      </c>
      <c r="J5707" s="149" t="str" cm="1">
        <f t="array" ref="J5707">IF(ISERROR(INDEX('Non Compliance input'!$H$5:$H$156,MATCH(1,(A5707='Non Compliance input'!$A$5:$A$156)*(F5707&gt;='Non Compliance input'!$D$5:$D$156)*(E5707&lt;'Non Compliance input'!$E$5:$E$156)*('Non Compliance input'!$H$5:$H$156="Yes"),0))
),"","Yes")</f>
        <v/>
      </c>
      <c r="K5707" s="149">
        <f t="shared" si="802"/>
        <v>0</v>
      </c>
      <c r="L5707" s="162">
        <f t="shared" si="803"/>
        <v>0</v>
      </c>
      <c r="M5707" s="162" t="str" cm="1">
        <f t="array" ref="M5707">IF(ISERROR(INDEX('Non Compliance input'!$I$5:$I$156,MATCH(1,(A5707='Non Compliance input'!$A$5:$A$156)*(E5707&gt;='Non Compliance input'!$D$5:$D$156)*(F5707&lt;='Non Compliance input'!$E$5:$E$156)*('Non Compliance input'!$I$5:$I$156="Yes"),0))
),"","Yes")</f>
        <v/>
      </c>
      <c r="N5707" s="149" t="str">
        <f>IF(VLOOKUP($A5707,HourEndingOutage!$B$3:$F$746,5,0)="Outage","Outage","")</f>
        <v/>
      </c>
      <c r="O5707" s="18">
        <f t="shared" si="804"/>
        <v>0</v>
      </c>
      <c r="P5707" s="18" t="str">
        <f t="shared" si="805"/>
        <v/>
      </c>
      <c r="Q5707" s="18">
        <f t="shared" si="806"/>
        <v>0</v>
      </c>
      <c r="R5707" s="118"/>
    </row>
    <row r="5708" spans="1:18" x14ac:dyDescent="0.25">
      <c r="A5708" s="25">
        <f t="shared" si="798"/>
        <v>634</v>
      </c>
      <c r="B5708" s="23">
        <f t="shared" si="799"/>
        <v>44588</v>
      </c>
      <c r="C5708" s="24">
        <v>10</v>
      </c>
      <c r="D5708" s="54" t="str">
        <f t="shared" si="800"/>
        <v>ASET</v>
      </c>
      <c r="E5708" s="178"/>
      <c r="F5708" s="179"/>
      <c r="G5708" s="177"/>
      <c r="H5708" s="177"/>
      <c r="I5708" s="169">
        <f t="shared" si="801"/>
        <v>0</v>
      </c>
      <c r="J5708" s="149" t="str" cm="1">
        <f t="array" ref="J5708">IF(ISERROR(INDEX('Non Compliance input'!$H$5:$H$156,MATCH(1,(A5708='Non Compliance input'!$A$5:$A$156)*(F5708&gt;='Non Compliance input'!$D$5:$D$156)*(E5708&lt;'Non Compliance input'!$E$5:$E$156)*('Non Compliance input'!$H$5:$H$156="Yes"),0))
),"","Yes")</f>
        <v/>
      </c>
      <c r="K5708" s="149">
        <f t="shared" si="802"/>
        <v>0</v>
      </c>
      <c r="L5708" s="162">
        <f t="shared" si="803"/>
        <v>0</v>
      </c>
      <c r="M5708" s="162" t="str" cm="1">
        <f t="array" ref="M5708">IF(ISERROR(INDEX('Non Compliance input'!$I$5:$I$156,MATCH(1,(A5708='Non Compliance input'!$A$5:$A$156)*(E5708&gt;='Non Compliance input'!$D$5:$D$156)*(F5708&lt;='Non Compliance input'!$E$5:$E$156)*('Non Compliance input'!$I$5:$I$156="Yes"),0))
),"","Yes")</f>
        <v/>
      </c>
      <c r="N5708" s="149" t="str">
        <f>IF(VLOOKUP($A5708,HourEndingOutage!$B$3:$F$746,5,0)="Outage","Outage","")</f>
        <v/>
      </c>
      <c r="O5708" s="18">
        <f t="shared" si="804"/>
        <v>0</v>
      </c>
      <c r="P5708" s="18" t="str">
        <f t="shared" si="805"/>
        <v/>
      </c>
      <c r="Q5708" s="18">
        <f t="shared" si="806"/>
        <v>0</v>
      </c>
      <c r="R5708" s="118"/>
    </row>
    <row r="5709" spans="1:18" x14ac:dyDescent="0.25">
      <c r="A5709" s="25">
        <f t="shared" si="798"/>
        <v>635</v>
      </c>
      <c r="B5709" s="23">
        <f t="shared" si="799"/>
        <v>44588</v>
      </c>
      <c r="C5709" s="24">
        <v>11</v>
      </c>
      <c r="D5709" s="54" t="str">
        <f t="shared" si="800"/>
        <v>ASET</v>
      </c>
      <c r="E5709" s="178"/>
      <c r="F5709" s="179"/>
      <c r="G5709" s="177"/>
      <c r="H5709" s="177"/>
      <c r="I5709" s="169">
        <f t="shared" si="801"/>
        <v>0</v>
      </c>
      <c r="J5709" s="149" t="str" cm="1">
        <f t="array" ref="J5709">IF(ISERROR(INDEX('Non Compliance input'!$H$5:$H$156,MATCH(1,(A5709='Non Compliance input'!$A$5:$A$156)*(F5709&gt;='Non Compliance input'!$D$5:$D$156)*(E5709&lt;'Non Compliance input'!$E$5:$E$156)*('Non Compliance input'!$H$5:$H$156="Yes"),0))
),"","Yes")</f>
        <v/>
      </c>
      <c r="K5709" s="149">
        <f t="shared" si="802"/>
        <v>0</v>
      </c>
      <c r="L5709" s="162">
        <f t="shared" si="803"/>
        <v>0</v>
      </c>
      <c r="M5709" s="162" t="str" cm="1">
        <f t="array" ref="M5709">IF(ISERROR(INDEX('Non Compliance input'!$I$5:$I$156,MATCH(1,(A5709='Non Compliance input'!$A$5:$A$156)*(E5709&gt;='Non Compliance input'!$D$5:$D$156)*(F5709&lt;='Non Compliance input'!$E$5:$E$156)*('Non Compliance input'!$I$5:$I$156="Yes"),0))
),"","Yes")</f>
        <v/>
      </c>
      <c r="N5709" s="149" t="str">
        <f>IF(VLOOKUP($A5709,HourEndingOutage!$B$3:$F$746,5,0)="Outage","Outage","")</f>
        <v/>
      </c>
      <c r="O5709" s="18">
        <f t="shared" si="804"/>
        <v>0</v>
      </c>
      <c r="P5709" s="18" t="str">
        <f t="shared" si="805"/>
        <v/>
      </c>
      <c r="Q5709" s="18">
        <f t="shared" si="806"/>
        <v>0</v>
      </c>
      <c r="R5709" s="118"/>
    </row>
    <row r="5710" spans="1:18" x14ac:dyDescent="0.25">
      <c r="A5710" s="25">
        <f t="shared" si="798"/>
        <v>635</v>
      </c>
      <c r="B5710" s="23">
        <f t="shared" si="799"/>
        <v>44588</v>
      </c>
      <c r="C5710" s="24">
        <v>11</v>
      </c>
      <c r="D5710" s="54" t="str">
        <f t="shared" si="800"/>
        <v>ASET</v>
      </c>
      <c r="E5710" s="178"/>
      <c r="F5710" s="179"/>
      <c r="G5710" s="177"/>
      <c r="H5710" s="177"/>
      <c r="I5710" s="169">
        <f t="shared" si="801"/>
        <v>0</v>
      </c>
      <c r="J5710" s="149" t="str" cm="1">
        <f t="array" ref="J5710">IF(ISERROR(INDEX('Non Compliance input'!$H$5:$H$156,MATCH(1,(A5710='Non Compliance input'!$A$5:$A$156)*(F5710&gt;='Non Compliance input'!$D$5:$D$156)*(E5710&lt;'Non Compliance input'!$E$5:$E$156)*('Non Compliance input'!$H$5:$H$156="Yes"),0))
),"","Yes")</f>
        <v/>
      </c>
      <c r="K5710" s="149">
        <f t="shared" si="802"/>
        <v>0</v>
      </c>
      <c r="L5710" s="162">
        <f t="shared" si="803"/>
        <v>0</v>
      </c>
      <c r="M5710" s="162" t="str" cm="1">
        <f t="array" ref="M5710">IF(ISERROR(INDEX('Non Compliance input'!$I$5:$I$156,MATCH(1,(A5710='Non Compliance input'!$A$5:$A$156)*(E5710&gt;='Non Compliance input'!$D$5:$D$156)*(F5710&lt;='Non Compliance input'!$E$5:$E$156)*('Non Compliance input'!$I$5:$I$156="Yes"),0))
),"","Yes")</f>
        <v/>
      </c>
      <c r="N5710" s="149" t="str">
        <f>IF(VLOOKUP($A5710,HourEndingOutage!$B$3:$F$746,5,0)="Outage","Outage","")</f>
        <v/>
      </c>
      <c r="O5710" s="18">
        <f t="shared" si="804"/>
        <v>0</v>
      </c>
      <c r="P5710" s="18" t="str">
        <f t="shared" si="805"/>
        <v/>
      </c>
      <c r="Q5710" s="18">
        <f t="shared" si="806"/>
        <v>0</v>
      </c>
      <c r="R5710" s="118"/>
    </row>
    <row r="5711" spans="1:18" x14ac:dyDescent="0.25">
      <c r="A5711" s="25">
        <f t="shared" si="798"/>
        <v>635</v>
      </c>
      <c r="B5711" s="23">
        <f t="shared" si="799"/>
        <v>44588</v>
      </c>
      <c r="C5711" s="24">
        <v>11</v>
      </c>
      <c r="D5711" s="54" t="str">
        <f t="shared" si="800"/>
        <v>ASET</v>
      </c>
      <c r="E5711" s="178"/>
      <c r="F5711" s="179"/>
      <c r="G5711" s="177"/>
      <c r="H5711" s="177"/>
      <c r="I5711" s="169">
        <f t="shared" si="801"/>
        <v>0</v>
      </c>
      <c r="J5711" s="149" t="str" cm="1">
        <f t="array" ref="J5711">IF(ISERROR(INDEX('Non Compliance input'!$H$5:$H$156,MATCH(1,(A5711='Non Compliance input'!$A$5:$A$156)*(F5711&gt;='Non Compliance input'!$D$5:$D$156)*(E5711&lt;'Non Compliance input'!$E$5:$E$156)*('Non Compliance input'!$H$5:$H$156="Yes"),0))
),"","Yes")</f>
        <v/>
      </c>
      <c r="K5711" s="149">
        <f t="shared" si="802"/>
        <v>0</v>
      </c>
      <c r="L5711" s="162">
        <f t="shared" si="803"/>
        <v>0</v>
      </c>
      <c r="M5711" s="162" t="str" cm="1">
        <f t="array" ref="M5711">IF(ISERROR(INDEX('Non Compliance input'!$I$5:$I$156,MATCH(1,(A5711='Non Compliance input'!$A$5:$A$156)*(E5711&gt;='Non Compliance input'!$D$5:$D$156)*(F5711&lt;='Non Compliance input'!$E$5:$E$156)*('Non Compliance input'!$I$5:$I$156="Yes"),0))
),"","Yes")</f>
        <v/>
      </c>
      <c r="N5711" s="149" t="str">
        <f>IF(VLOOKUP($A5711,HourEndingOutage!$B$3:$F$746,5,0)="Outage","Outage","")</f>
        <v/>
      </c>
      <c r="O5711" s="18">
        <f t="shared" si="804"/>
        <v>0</v>
      </c>
      <c r="P5711" s="18" t="str">
        <f t="shared" si="805"/>
        <v/>
      </c>
      <c r="Q5711" s="18">
        <f t="shared" si="806"/>
        <v>0</v>
      </c>
      <c r="R5711" s="118"/>
    </row>
    <row r="5712" spans="1:18" x14ac:dyDescent="0.25">
      <c r="A5712" s="25">
        <f t="shared" si="798"/>
        <v>635</v>
      </c>
      <c r="B5712" s="23">
        <f t="shared" si="799"/>
        <v>44588</v>
      </c>
      <c r="C5712" s="24">
        <v>11</v>
      </c>
      <c r="D5712" s="54" t="str">
        <f t="shared" si="800"/>
        <v>ASET</v>
      </c>
      <c r="E5712" s="178"/>
      <c r="F5712" s="179"/>
      <c r="G5712" s="177"/>
      <c r="H5712" s="177"/>
      <c r="I5712" s="169">
        <f t="shared" si="801"/>
        <v>0</v>
      </c>
      <c r="J5712" s="149" t="str" cm="1">
        <f t="array" ref="J5712">IF(ISERROR(INDEX('Non Compliance input'!$H$5:$H$156,MATCH(1,(A5712='Non Compliance input'!$A$5:$A$156)*(F5712&gt;='Non Compliance input'!$D$5:$D$156)*(E5712&lt;'Non Compliance input'!$E$5:$E$156)*('Non Compliance input'!$H$5:$H$156="Yes"),0))
),"","Yes")</f>
        <v/>
      </c>
      <c r="K5712" s="149">
        <f t="shared" si="802"/>
        <v>0</v>
      </c>
      <c r="L5712" s="162">
        <f t="shared" si="803"/>
        <v>0</v>
      </c>
      <c r="M5712" s="162" t="str" cm="1">
        <f t="array" ref="M5712">IF(ISERROR(INDEX('Non Compliance input'!$I$5:$I$156,MATCH(1,(A5712='Non Compliance input'!$A$5:$A$156)*(E5712&gt;='Non Compliance input'!$D$5:$D$156)*(F5712&lt;='Non Compliance input'!$E$5:$E$156)*('Non Compliance input'!$I$5:$I$156="Yes"),0))
),"","Yes")</f>
        <v/>
      </c>
      <c r="N5712" s="149" t="str">
        <f>IF(VLOOKUP($A5712,HourEndingOutage!$B$3:$F$746,5,0)="Outage","Outage","")</f>
        <v/>
      </c>
      <c r="O5712" s="18">
        <f t="shared" si="804"/>
        <v>0</v>
      </c>
      <c r="P5712" s="18" t="str">
        <f t="shared" si="805"/>
        <v/>
      </c>
      <c r="Q5712" s="18">
        <f t="shared" si="806"/>
        <v>0</v>
      </c>
      <c r="R5712" s="118"/>
    </row>
    <row r="5713" spans="1:18" x14ac:dyDescent="0.25">
      <c r="A5713" s="25">
        <f t="shared" si="798"/>
        <v>635</v>
      </c>
      <c r="B5713" s="23">
        <f t="shared" si="799"/>
        <v>44588</v>
      </c>
      <c r="C5713" s="24">
        <v>11</v>
      </c>
      <c r="D5713" s="54" t="str">
        <f t="shared" si="800"/>
        <v>ASET</v>
      </c>
      <c r="E5713" s="178"/>
      <c r="F5713" s="179"/>
      <c r="G5713" s="177"/>
      <c r="H5713" s="177"/>
      <c r="I5713" s="169">
        <f t="shared" si="801"/>
        <v>0</v>
      </c>
      <c r="J5713" s="149" t="str" cm="1">
        <f t="array" ref="J5713">IF(ISERROR(INDEX('Non Compliance input'!$H$5:$H$156,MATCH(1,(A5713='Non Compliance input'!$A$5:$A$156)*(F5713&gt;='Non Compliance input'!$D$5:$D$156)*(E5713&lt;'Non Compliance input'!$E$5:$E$156)*('Non Compliance input'!$H$5:$H$156="Yes"),0))
),"","Yes")</f>
        <v/>
      </c>
      <c r="K5713" s="149">
        <f t="shared" si="802"/>
        <v>0</v>
      </c>
      <c r="L5713" s="162">
        <f t="shared" si="803"/>
        <v>0</v>
      </c>
      <c r="M5713" s="162" t="str" cm="1">
        <f t="array" ref="M5713">IF(ISERROR(INDEX('Non Compliance input'!$I$5:$I$156,MATCH(1,(A5713='Non Compliance input'!$A$5:$A$156)*(E5713&gt;='Non Compliance input'!$D$5:$D$156)*(F5713&lt;='Non Compliance input'!$E$5:$E$156)*('Non Compliance input'!$I$5:$I$156="Yes"),0))
),"","Yes")</f>
        <v/>
      </c>
      <c r="N5713" s="149" t="str">
        <f>IF(VLOOKUP($A5713,HourEndingOutage!$B$3:$F$746,5,0)="Outage","Outage","")</f>
        <v/>
      </c>
      <c r="O5713" s="18">
        <f t="shared" si="804"/>
        <v>0</v>
      </c>
      <c r="P5713" s="18" t="str">
        <f t="shared" si="805"/>
        <v/>
      </c>
      <c r="Q5713" s="18">
        <f t="shared" si="806"/>
        <v>0</v>
      </c>
      <c r="R5713" s="118"/>
    </row>
    <row r="5714" spans="1:18" x14ac:dyDescent="0.25">
      <c r="A5714" s="25">
        <f t="shared" si="798"/>
        <v>635</v>
      </c>
      <c r="B5714" s="23">
        <f t="shared" si="799"/>
        <v>44588</v>
      </c>
      <c r="C5714" s="24">
        <v>11</v>
      </c>
      <c r="D5714" s="54" t="str">
        <f t="shared" si="800"/>
        <v>ASET</v>
      </c>
      <c r="E5714" s="178"/>
      <c r="F5714" s="179"/>
      <c r="G5714" s="177"/>
      <c r="H5714" s="177"/>
      <c r="I5714" s="169">
        <f t="shared" si="801"/>
        <v>0</v>
      </c>
      <c r="J5714" s="149" t="str" cm="1">
        <f t="array" ref="J5714">IF(ISERROR(INDEX('Non Compliance input'!$H$5:$H$156,MATCH(1,(A5714='Non Compliance input'!$A$5:$A$156)*(F5714&gt;='Non Compliance input'!$D$5:$D$156)*(E5714&lt;'Non Compliance input'!$E$5:$E$156)*('Non Compliance input'!$H$5:$H$156="Yes"),0))
),"","Yes")</f>
        <v/>
      </c>
      <c r="K5714" s="149">
        <f t="shared" si="802"/>
        <v>0</v>
      </c>
      <c r="L5714" s="162">
        <f t="shared" si="803"/>
        <v>0</v>
      </c>
      <c r="M5714" s="162" t="str" cm="1">
        <f t="array" ref="M5714">IF(ISERROR(INDEX('Non Compliance input'!$I$5:$I$156,MATCH(1,(A5714='Non Compliance input'!$A$5:$A$156)*(E5714&gt;='Non Compliance input'!$D$5:$D$156)*(F5714&lt;='Non Compliance input'!$E$5:$E$156)*('Non Compliance input'!$I$5:$I$156="Yes"),0))
),"","Yes")</f>
        <v/>
      </c>
      <c r="N5714" s="149" t="str">
        <f>IF(VLOOKUP($A5714,HourEndingOutage!$B$3:$F$746,5,0)="Outage","Outage","")</f>
        <v/>
      </c>
      <c r="O5714" s="18">
        <f t="shared" si="804"/>
        <v>0</v>
      </c>
      <c r="P5714" s="18" t="str">
        <f t="shared" si="805"/>
        <v/>
      </c>
      <c r="Q5714" s="18">
        <f t="shared" si="806"/>
        <v>0</v>
      </c>
      <c r="R5714" s="118"/>
    </row>
    <row r="5715" spans="1:18" x14ac:dyDescent="0.25">
      <c r="A5715" s="25">
        <f t="shared" si="798"/>
        <v>635</v>
      </c>
      <c r="B5715" s="23">
        <f t="shared" si="799"/>
        <v>44588</v>
      </c>
      <c r="C5715" s="24">
        <v>11</v>
      </c>
      <c r="D5715" s="54" t="str">
        <f t="shared" si="800"/>
        <v>ASET</v>
      </c>
      <c r="E5715" s="178"/>
      <c r="F5715" s="179"/>
      <c r="G5715" s="177"/>
      <c r="H5715" s="177"/>
      <c r="I5715" s="169">
        <f t="shared" si="801"/>
        <v>0</v>
      </c>
      <c r="J5715" s="149" t="str" cm="1">
        <f t="array" ref="J5715">IF(ISERROR(INDEX('Non Compliance input'!$H$5:$H$156,MATCH(1,(A5715='Non Compliance input'!$A$5:$A$156)*(F5715&gt;='Non Compliance input'!$D$5:$D$156)*(E5715&lt;'Non Compliance input'!$E$5:$E$156)*('Non Compliance input'!$H$5:$H$156="Yes"),0))
),"","Yes")</f>
        <v/>
      </c>
      <c r="K5715" s="149">
        <f t="shared" si="802"/>
        <v>0</v>
      </c>
      <c r="L5715" s="162">
        <f t="shared" si="803"/>
        <v>0</v>
      </c>
      <c r="M5715" s="162" t="str" cm="1">
        <f t="array" ref="M5715">IF(ISERROR(INDEX('Non Compliance input'!$I$5:$I$156,MATCH(1,(A5715='Non Compliance input'!$A$5:$A$156)*(E5715&gt;='Non Compliance input'!$D$5:$D$156)*(F5715&lt;='Non Compliance input'!$E$5:$E$156)*('Non Compliance input'!$I$5:$I$156="Yes"),0))
),"","Yes")</f>
        <v/>
      </c>
      <c r="N5715" s="149" t="str">
        <f>IF(VLOOKUP($A5715,HourEndingOutage!$B$3:$F$746,5,0)="Outage","Outage","")</f>
        <v/>
      </c>
      <c r="O5715" s="18">
        <f t="shared" si="804"/>
        <v>0</v>
      </c>
      <c r="P5715" s="18" t="str">
        <f t="shared" si="805"/>
        <v/>
      </c>
      <c r="Q5715" s="18">
        <f t="shared" si="806"/>
        <v>0</v>
      </c>
      <c r="R5715" s="118"/>
    </row>
    <row r="5716" spans="1:18" x14ac:dyDescent="0.25">
      <c r="A5716" s="25">
        <f t="shared" si="798"/>
        <v>635</v>
      </c>
      <c r="B5716" s="23">
        <f t="shared" si="799"/>
        <v>44588</v>
      </c>
      <c r="C5716" s="24">
        <v>11</v>
      </c>
      <c r="D5716" s="54" t="str">
        <f t="shared" si="800"/>
        <v>ASET</v>
      </c>
      <c r="E5716" s="178"/>
      <c r="F5716" s="179"/>
      <c r="G5716" s="177"/>
      <c r="H5716" s="177"/>
      <c r="I5716" s="169">
        <f t="shared" si="801"/>
        <v>0</v>
      </c>
      <c r="J5716" s="149" t="str" cm="1">
        <f t="array" ref="J5716">IF(ISERROR(INDEX('Non Compliance input'!$H$5:$H$156,MATCH(1,(A5716='Non Compliance input'!$A$5:$A$156)*(F5716&gt;='Non Compliance input'!$D$5:$D$156)*(E5716&lt;'Non Compliance input'!$E$5:$E$156)*('Non Compliance input'!$H$5:$H$156="Yes"),0))
),"","Yes")</f>
        <v/>
      </c>
      <c r="K5716" s="149">
        <f t="shared" si="802"/>
        <v>0</v>
      </c>
      <c r="L5716" s="162">
        <f t="shared" si="803"/>
        <v>0</v>
      </c>
      <c r="M5716" s="162" t="str" cm="1">
        <f t="array" ref="M5716">IF(ISERROR(INDEX('Non Compliance input'!$I$5:$I$156,MATCH(1,(A5716='Non Compliance input'!$A$5:$A$156)*(E5716&gt;='Non Compliance input'!$D$5:$D$156)*(F5716&lt;='Non Compliance input'!$E$5:$E$156)*('Non Compliance input'!$I$5:$I$156="Yes"),0))
),"","Yes")</f>
        <v/>
      </c>
      <c r="N5716" s="149" t="str">
        <f>IF(VLOOKUP($A5716,HourEndingOutage!$B$3:$F$746,5,0)="Outage","Outage","")</f>
        <v/>
      </c>
      <c r="O5716" s="18">
        <f t="shared" si="804"/>
        <v>0</v>
      </c>
      <c r="P5716" s="18" t="str">
        <f t="shared" si="805"/>
        <v/>
      </c>
      <c r="Q5716" s="18">
        <f t="shared" si="806"/>
        <v>0</v>
      </c>
      <c r="R5716" s="118"/>
    </row>
    <row r="5717" spans="1:18" x14ac:dyDescent="0.25">
      <c r="A5717" s="25">
        <f t="shared" si="798"/>
        <v>635</v>
      </c>
      <c r="B5717" s="23">
        <f t="shared" si="799"/>
        <v>44588</v>
      </c>
      <c r="C5717" s="24">
        <v>11</v>
      </c>
      <c r="D5717" s="54" t="str">
        <f t="shared" si="800"/>
        <v>ASET</v>
      </c>
      <c r="E5717" s="178"/>
      <c r="F5717" s="179"/>
      <c r="G5717" s="177"/>
      <c r="H5717" s="177"/>
      <c r="I5717" s="169">
        <f t="shared" si="801"/>
        <v>0</v>
      </c>
      <c r="J5717" s="149" t="str" cm="1">
        <f t="array" ref="J5717">IF(ISERROR(INDEX('Non Compliance input'!$H$5:$H$156,MATCH(1,(A5717='Non Compliance input'!$A$5:$A$156)*(F5717&gt;='Non Compliance input'!$D$5:$D$156)*(E5717&lt;'Non Compliance input'!$E$5:$E$156)*('Non Compliance input'!$H$5:$H$156="Yes"),0))
),"","Yes")</f>
        <v/>
      </c>
      <c r="K5717" s="149">
        <f t="shared" si="802"/>
        <v>0</v>
      </c>
      <c r="L5717" s="162">
        <f t="shared" si="803"/>
        <v>0</v>
      </c>
      <c r="M5717" s="162" t="str" cm="1">
        <f t="array" ref="M5717">IF(ISERROR(INDEX('Non Compliance input'!$I$5:$I$156,MATCH(1,(A5717='Non Compliance input'!$A$5:$A$156)*(E5717&gt;='Non Compliance input'!$D$5:$D$156)*(F5717&lt;='Non Compliance input'!$E$5:$E$156)*('Non Compliance input'!$I$5:$I$156="Yes"),0))
),"","Yes")</f>
        <v/>
      </c>
      <c r="N5717" s="149" t="str">
        <f>IF(VLOOKUP($A5717,HourEndingOutage!$B$3:$F$746,5,0)="Outage","Outage","")</f>
        <v/>
      </c>
      <c r="O5717" s="18">
        <f t="shared" si="804"/>
        <v>0</v>
      </c>
      <c r="P5717" s="18" t="str">
        <f t="shared" si="805"/>
        <v/>
      </c>
      <c r="Q5717" s="18">
        <f t="shared" si="806"/>
        <v>0</v>
      </c>
      <c r="R5717" s="118"/>
    </row>
    <row r="5718" spans="1:18" x14ac:dyDescent="0.25">
      <c r="A5718" s="25">
        <f t="shared" si="798"/>
        <v>636</v>
      </c>
      <c r="B5718" s="23">
        <f t="shared" si="799"/>
        <v>44588</v>
      </c>
      <c r="C5718" s="24">
        <v>12</v>
      </c>
      <c r="D5718" s="54" t="str">
        <f t="shared" si="800"/>
        <v>ASET</v>
      </c>
      <c r="E5718" s="178"/>
      <c r="F5718" s="179"/>
      <c r="G5718" s="177"/>
      <c r="H5718" s="177"/>
      <c r="I5718" s="169">
        <f t="shared" si="801"/>
        <v>0</v>
      </c>
      <c r="J5718" s="149" t="str" cm="1">
        <f t="array" ref="J5718">IF(ISERROR(INDEX('Non Compliance input'!$H$5:$H$156,MATCH(1,(A5718='Non Compliance input'!$A$5:$A$156)*(F5718&gt;='Non Compliance input'!$D$5:$D$156)*(E5718&lt;'Non Compliance input'!$E$5:$E$156)*('Non Compliance input'!$H$5:$H$156="Yes"),0))
),"","Yes")</f>
        <v/>
      </c>
      <c r="K5718" s="149">
        <f t="shared" si="802"/>
        <v>0</v>
      </c>
      <c r="L5718" s="162">
        <f t="shared" si="803"/>
        <v>0</v>
      </c>
      <c r="M5718" s="162" t="str" cm="1">
        <f t="array" ref="M5718">IF(ISERROR(INDEX('Non Compliance input'!$I$5:$I$156,MATCH(1,(A5718='Non Compliance input'!$A$5:$A$156)*(E5718&gt;='Non Compliance input'!$D$5:$D$156)*(F5718&lt;='Non Compliance input'!$E$5:$E$156)*('Non Compliance input'!$I$5:$I$156="Yes"),0))
),"","Yes")</f>
        <v/>
      </c>
      <c r="N5718" s="149" t="str">
        <f>IF(VLOOKUP($A5718,HourEndingOutage!$B$3:$F$746,5,0)="Outage","Outage","")</f>
        <v/>
      </c>
      <c r="O5718" s="18">
        <f t="shared" si="804"/>
        <v>0</v>
      </c>
      <c r="P5718" s="18" t="str">
        <f t="shared" si="805"/>
        <v/>
      </c>
      <c r="Q5718" s="18">
        <f t="shared" si="806"/>
        <v>0</v>
      </c>
      <c r="R5718" s="118"/>
    </row>
    <row r="5719" spans="1:18" x14ac:dyDescent="0.25">
      <c r="A5719" s="25">
        <f t="shared" si="798"/>
        <v>636</v>
      </c>
      <c r="B5719" s="23">
        <f t="shared" si="799"/>
        <v>44588</v>
      </c>
      <c r="C5719" s="24">
        <v>12</v>
      </c>
      <c r="D5719" s="54" t="str">
        <f t="shared" si="800"/>
        <v>ASET</v>
      </c>
      <c r="E5719" s="178"/>
      <c r="F5719" s="179"/>
      <c r="G5719" s="177"/>
      <c r="H5719" s="177"/>
      <c r="I5719" s="169">
        <f t="shared" si="801"/>
        <v>0</v>
      </c>
      <c r="J5719" s="149" t="str" cm="1">
        <f t="array" ref="J5719">IF(ISERROR(INDEX('Non Compliance input'!$H$5:$H$156,MATCH(1,(A5719='Non Compliance input'!$A$5:$A$156)*(F5719&gt;='Non Compliance input'!$D$5:$D$156)*(E5719&lt;'Non Compliance input'!$E$5:$E$156)*('Non Compliance input'!$H$5:$H$156="Yes"),0))
),"","Yes")</f>
        <v/>
      </c>
      <c r="K5719" s="149">
        <f t="shared" si="802"/>
        <v>0</v>
      </c>
      <c r="L5719" s="162">
        <f t="shared" si="803"/>
        <v>0</v>
      </c>
      <c r="M5719" s="162" t="str" cm="1">
        <f t="array" ref="M5719">IF(ISERROR(INDEX('Non Compliance input'!$I$5:$I$156,MATCH(1,(A5719='Non Compliance input'!$A$5:$A$156)*(E5719&gt;='Non Compliance input'!$D$5:$D$156)*(F5719&lt;='Non Compliance input'!$E$5:$E$156)*('Non Compliance input'!$I$5:$I$156="Yes"),0))
),"","Yes")</f>
        <v/>
      </c>
      <c r="N5719" s="149" t="str">
        <f>IF(VLOOKUP($A5719,HourEndingOutage!$B$3:$F$746,5,0)="Outage","Outage","")</f>
        <v/>
      </c>
      <c r="O5719" s="18">
        <f t="shared" si="804"/>
        <v>0</v>
      </c>
      <c r="P5719" s="18" t="str">
        <f t="shared" si="805"/>
        <v/>
      </c>
      <c r="Q5719" s="18">
        <f t="shared" si="806"/>
        <v>0</v>
      </c>
      <c r="R5719" s="118"/>
    </row>
    <row r="5720" spans="1:18" x14ac:dyDescent="0.25">
      <c r="A5720" s="25">
        <f t="shared" si="798"/>
        <v>636</v>
      </c>
      <c r="B5720" s="23">
        <f t="shared" si="799"/>
        <v>44588</v>
      </c>
      <c r="C5720" s="24">
        <v>12</v>
      </c>
      <c r="D5720" s="54" t="str">
        <f t="shared" si="800"/>
        <v>ASET</v>
      </c>
      <c r="E5720" s="178"/>
      <c r="F5720" s="179"/>
      <c r="G5720" s="177"/>
      <c r="H5720" s="177"/>
      <c r="I5720" s="169">
        <f t="shared" si="801"/>
        <v>0</v>
      </c>
      <c r="J5720" s="149" t="str" cm="1">
        <f t="array" ref="J5720">IF(ISERROR(INDEX('Non Compliance input'!$H$5:$H$156,MATCH(1,(A5720='Non Compliance input'!$A$5:$A$156)*(F5720&gt;='Non Compliance input'!$D$5:$D$156)*(E5720&lt;'Non Compliance input'!$E$5:$E$156)*('Non Compliance input'!$H$5:$H$156="Yes"),0))
),"","Yes")</f>
        <v/>
      </c>
      <c r="K5720" s="149">
        <f t="shared" si="802"/>
        <v>0</v>
      </c>
      <c r="L5720" s="162">
        <f t="shared" si="803"/>
        <v>0</v>
      </c>
      <c r="M5720" s="162" t="str" cm="1">
        <f t="array" ref="M5720">IF(ISERROR(INDEX('Non Compliance input'!$I$5:$I$156,MATCH(1,(A5720='Non Compliance input'!$A$5:$A$156)*(E5720&gt;='Non Compliance input'!$D$5:$D$156)*(F5720&lt;='Non Compliance input'!$E$5:$E$156)*('Non Compliance input'!$I$5:$I$156="Yes"),0))
),"","Yes")</f>
        <v/>
      </c>
      <c r="N5720" s="149" t="str">
        <f>IF(VLOOKUP($A5720,HourEndingOutage!$B$3:$F$746,5,0)="Outage","Outage","")</f>
        <v/>
      </c>
      <c r="O5720" s="18">
        <f t="shared" si="804"/>
        <v>0</v>
      </c>
      <c r="P5720" s="18" t="str">
        <f t="shared" si="805"/>
        <v/>
      </c>
      <c r="Q5720" s="18">
        <f t="shared" si="806"/>
        <v>0</v>
      </c>
      <c r="R5720" s="118"/>
    </row>
    <row r="5721" spans="1:18" x14ac:dyDescent="0.25">
      <c r="A5721" s="25">
        <f t="shared" si="798"/>
        <v>636</v>
      </c>
      <c r="B5721" s="23">
        <f t="shared" si="799"/>
        <v>44588</v>
      </c>
      <c r="C5721" s="24">
        <v>12</v>
      </c>
      <c r="D5721" s="54" t="str">
        <f t="shared" si="800"/>
        <v>ASET</v>
      </c>
      <c r="E5721" s="178"/>
      <c r="F5721" s="179"/>
      <c r="G5721" s="177"/>
      <c r="H5721" s="177"/>
      <c r="I5721" s="169">
        <f t="shared" si="801"/>
        <v>0</v>
      </c>
      <c r="J5721" s="149" t="str" cm="1">
        <f t="array" ref="J5721">IF(ISERROR(INDEX('Non Compliance input'!$H$5:$H$156,MATCH(1,(A5721='Non Compliance input'!$A$5:$A$156)*(F5721&gt;='Non Compliance input'!$D$5:$D$156)*(E5721&lt;'Non Compliance input'!$E$5:$E$156)*('Non Compliance input'!$H$5:$H$156="Yes"),0))
),"","Yes")</f>
        <v/>
      </c>
      <c r="K5721" s="149">
        <f t="shared" si="802"/>
        <v>0</v>
      </c>
      <c r="L5721" s="162">
        <f t="shared" si="803"/>
        <v>0</v>
      </c>
      <c r="M5721" s="162" t="str" cm="1">
        <f t="array" ref="M5721">IF(ISERROR(INDEX('Non Compliance input'!$I$5:$I$156,MATCH(1,(A5721='Non Compliance input'!$A$5:$A$156)*(E5721&gt;='Non Compliance input'!$D$5:$D$156)*(F5721&lt;='Non Compliance input'!$E$5:$E$156)*('Non Compliance input'!$I$5:$I$156="Yes"),0))
),"","Yes")</f>
        <v/>
      </c>
      <c r="N5721" s="149" t="str">
        <f>IF(VLOOKUP($A5721,HourEndingOutage!$B$3:$F$746,5,0)="Outage","Outage","")</f>
        <v/>
      </c>
      <c r="O5721" s="18">
        <f t="shared" si="804"/>
        <v>0</v>
      </c>
      <c r="P5721" s="18" t="str">
        <f t="shared" si="805"/>
        <v/>
      </c>
      <c r="Q5721" s="18">
        <f t="shared" si="806"/>
        <v>0</v>
      </c>
      <c r="R5721" s="118"/>
    </row>
    <row r="5722" spans="1:18" x14ac:dyDescent="0.25">
      <c r="A5722" s="25">
        <f t="shared" si="798"/>
        <v>636</v>
      </c>
      <c r="B5722" s="23">
        <f t="shared" si="799"/>
        <v>44588</v>
      </c>
      <c r="C5722" s="24">
        <v>12</v>
      </c>
      <c r="D5722" s="54" t="str">
        <f t="shared" si="800"/>
        <v>ASET</v>
      </c>
      <c r="E5722" s="178"/>
      <c r="F5722" s="179"/>
      <c r="G5722" s="177"/>
      <c r="H5722" s="177"/>
      <c r="I5722" s="169">
        <f t="shared" si="801"/>
        <v>0</v>
      </c>
      <c r="J5722" s="149" t="str" cm="1">
        <f t="array" ref="J5722">IF(ISERROR(INDEX('Non Compliance input'!$H$5:$H$156,MATCH(1,(A5722='Non Compliance input'!$A$5:$A$156)*(F5722&gt;='Non Compliance input'!$D$5:$D$156)*(E5722&lt;'Non Compliance input'!$E$5:$E$156)*('Non Compliance input'!$H$5:$H$156="Yes"),0))
),"","Yes")</f>
        <v/>
      </c>
      <c r="K5722" s="149">
        <f t="shared" si="802"/>
        <v>0</v>
      </c>
      <c r="L5722" s="162">
        <f t="shared" si="803"/>
        <v>0</v>
      </c>
      <c r="M5722" s="162" t="str" cm="1">
        <f t="array" ref="M5722">IF(ISERROR(INDEX('Non Compliance input'!$I$5:$I$156,MATCH(1,(A5722='Non Compliance input'!$A$5:$A$156)*(E5722&gt;='Non Compliance input'!$D$5:$D$156)*(F5722&lt;='Non Compliance input'!$E$5:$E$156)*('Non Compliance input'!$I$5:$I$156="Yes"),0))
),"","Yes")</f>
        <v/>
      </c>
      <c r="N5722" s="149" t="str">
        <f>IF(VLOOKUP($A5722,HourEndingOutage!$B$3:$F$746,5,0)="Outage","Outage","")</f>
        <v/>
      </c>
      <c r="O5722" s="18">
        <f t="shared" si="804"/>
        <v>0</v>
      </c>
      <c r="P5722" s="18" t="str">
        <f t="shared" si="805"/>
        <v/>
      </c>
      <c r="Q5722" s="18">
        <f t="shared" si="806"/>
        <v>0</v>
      </c>
      <c r="R5722" s="118"/>
    </row>
    <row r="5723" spans="1:18" x14ac:dyDescent="0.25">
      <c r="A5723" s="25">
        <f t="shared" si="798"/>
        <v>636</v>
      </c>
      <c r="B5723" s="23">
        <f t="shared" si="799"/>
        <v>44588</v>
      </c>
      <c r="C5723" s="24">
        <v>12</v>
      </c>
      <c r="D5723" s="54" t="str">
        <f t="shared" si="800"/>
        <v>ASET</v>
      </c>
      <c r="E5723" s="178"/>
      <c r="F5723" s="179"/>
      <c r="G5723" s="177"/>
      <c r="H5723" s="177"/>
      <c r="I5723" s="169">
        <f t="shared" si="801"/>
        <v>0</v>
      </c>
      <c r="J5723" s="149" t="str" cm="1">
        <f t="array" ref="J5723">IF(ISERROR(INDEX('Non Compliance input'!$H$5:$H$156,MATCH(1,(A5723='Non Compliance input'!$A$5:$A$156)*(F5723&gt;='Non Compliance input'!$D$5:$D$156)*(E5723&lt;'Non Compliance input'!$E$5:$E$156)*('Non Compliance input'!$H$5:$H$156="Yes"),0))
),"","Yes")</f>
        <v/>
      </c>
      <c r="K5723" s="149">
        <f t="shared" si="802"/>
        <v>0</v>
      </c>
      <c r="L5723" s="162">
        <f t="shared" si="803"/>
        <v>0</v>
      </c>
      <c r="M5723" s="162" t="str" cm="1">
        <f t="array" ref="M5723">IF(ISERROR(INDEX('Non Compliance input'!$I$5:$I$156,MATCH(1,(A5723='Non Compliance input'!$A$5:$A$156)*(E5723&gt;='Non Compliance input'!$D$5:$D$156)*(F5723&lt;='Non Compliance input'!$E$5:$E$156)*('Non Compliance input'!$I$5:$I$156="Yes"),0))
),"","Yes")</f>
        <v/>
      </c>
      <c r="N5723" s="149" t="str">
        <f>IF(VLOOKUP($A5723,HourEndingOutage!$B$3:$F$746,5,0)="Outage","Outage","")</f>
        <v/>
      </c>
      <c r="O5723" s="18">
        <f t="shared" si="804"/>
        <v>0</v>
      </c>
      <c r="P5723" s="18" t="str">
        <f t="shared" si="805"/>
        <v/>
      </c>
      <c r="Q5723" s="18">
        <f t="shared" si="806"/>
        <v>0</v>
      </c>
      <c r="R5723" s="118"/>
    </row>
    <row r="5724" spans="1:18" x14ac:dyDescent="0.25">
      <c r="A5724" s="25">
        <f t="shared" ref="A5724:A5787" si="807">IF(C5724=C5723,A5723,A5723+1)</f>
        <v>636</v>
      </c>
      <c r="B5724" s="23">
        <f t="shared" ref="B5724:B5787" si="808">IF(C5724&lt;C5723,B5723+1,B5723)</f>
        <v>44588</v>
      </c>
      <c r="C5724" s="24">
        <v>12</v>
      </c>
      <c r="D5724" s="54" t="str">
        <f t="shared" si="800"/>
        <v>ASET</v>
      </c>
      <c r="E5724" s="178"/>
      <c r="F5724" s="179"/>
      <c r="G5724" s="177"/>
      <c r="H5724" s="177"/>
      <c r="I5724" s="169">
        <f t="shared" si="801"/>
        <v>0</v>
      </c>
      <c r="J5724" s="149" t="str" cm="1">
        <f t="array" ref="J5724">IF(ISERROR(INDEX('Non Compliance input'!$H$5:$H$156,MATCH(1,(A5724='Non Compliance input'!$A$5:$A$156)*(F5724&gt;='Non Compliance input'!$D$5:$D$156)*(E5724&lt;'Non Compliance input'!$E$5:$E$156)*('Non Compliance input'!$H$5:$H$156="Yes"),0))
),"","Yes")</f>
        <v/>
      </c>
      <c r="K5724" s="149">
        <f t="shared" si="802"/>
        <v>0</v>
      </c>
      <c r="L5724" s="162">
        <f t="shared" si="803"/>
        <v>0</v>
      </c>
      <c r="M5724" s="162" t="str" cm="1">
        <f t="array" ref="M5724">IF(ISERROR(INDEX('Non Compliance input'!$I$5:$I$156,MATCH(1,(A5724='Non Compliance input'!$A$5:$A$156)*(E5724&gt;='Non Compliance input'!$D$5:$D$156)*(F5724&lt;='Non Compliance input'!$E$5:$E$156)*('Non Compliance input'!$I$5:$I$156="Yes"),0))
),"","Yes")</f>
        <v/>
      </c>
      <c r="N5724" s="149" t="str">
        <f>IF(VLOOKUP($A5724,HourEndingOutage!$B$3:$F$746,5,0)="Outage","Outage","")</f>
        <v/>
      </c>
      <c r="O5724" s="18">
        <f t="shared" si="804"/>
        <v>0</v>
      </c>
      <c r="P5724" s="18" t="str">
        <f t="shared" si="805"/>
        <v/>
      </c>
      <c r="Q5724" s="18">
        <f t="shared" si="806"/>
        <v>0</v>
      </c>
      <c r="R5724" s="118"/>
    </row>
    <row r="5725" spans="1:18" x14ac:dyDescent="0.25">
      <c r="A5725" s="25">
        <f t="shared" si="807"/>
        <v>636</v>
      </c>
      <c r="B5725" s="23">
        <f t="shared" si="808"/>
        <v>44588</v>
      </c>
      <c r="C5725" s="24">
        <v>12</v>
      </c>
      <c r="D5725" s="54" t="str">
        <f t="shared" si="800"/>
        <v>ASET</v>
      </c>
      <c r="E5725" s="178"/>
      <c r="F5725" s="179"/>
      <c r="G5725" s="177"/>
      <c r="H5725" s="177"/>
      <c r="I5725" s="169">
        <f t="shared" si="801"/>
        <v>0</v>
      </c>
      <c r="J5725" s="149" t="str" cm="1">
        <f t="array" ref="J5725">IF(ISERROR(INDEX('Non Compliance input'!$H$5:$H$156,MATCH(1,(A5725='Non Compliance input'!$A$5:$A$156)*(F5725&gt;='Non Compliance input'!$D$5:$D$156)*(E5725&lt;'Non Compliance input'!$E$5:$E$156)*('Non Compliance input'!$H$5:$H$156="Yes"),0))
),"","Yes")</f>
        <v/>
      </c>
      <c r="K5725" s="149">
        <f t="shared" si="802"/>
        <v>0</v>
      </c>
      <c r="L5725" s="162">
        <f t="shared" si="803"/>
        <v>0</v>
      </c>
      <c r="M5725" s="162" t="str" cm="1">
        <f t="array" ref="M5725">IF(ISERROR(INDEX('Non Compliance input'!$I$5:$I$156,MATCH(1,(A5725='Non Compliance input'!$A$5:$A$156)*(E5725&gt;='Non Compliance input'!$D$5:$D$156)*(F5725&lt;='Non Compliance input'!$E$5:$E$156)*('Non Compliance input'!$I$5:$I$156="Yes"),0))
),"","Yes")</f>
        <v/>
      </c>
      <c r="N5725" s="149" t="str">
        <f>IF(VLOOKUP($A5725,HourEndingOutage!$B$3:$F$746,5,0)="Outage","Outage","")</f>
        <v/>
      </c>
      <c r="O5725" s="18">
        <f t="shared" si="804"/>
        <v>0</v>
      </c>
      <c r="P5725" s="18" t="str">
        <f t="shared" si="805"/>
        <v/>
      </c>
      <c r="Q5725" s="18">
        <f t="shared" si="806"/>
        <v>0</v>
      </c>
      <c r="R5725" s="118"/>
    </row>
    <row r="5726" spans="1:18" x14ac:dyDescent="0.25">
      <c r="A5726" s="25">
        <f t="shared" si="807"/>
        <v>636</v>
      </c>
      <c r="B5726" s="23">
        <f t="shared" si="808"/>
        <v>44588</v>
      </c>
      <c r="C5726" s="24">
        <v>12</v>
      </c>
      <c r="D5726" s="54" t="str">
        <f t="shared" si="800"/>
        <v>ASET</v>
      </c>
      <c r="E5726" s="178"/>
      <c r="F5726" s="179"/>
      <c r="G5726" s="177"/>
      <c r="H5726" s="177"/>
      <c r="I5726" s="169">
        <f t="shared" si="801"/>
        <v>0</v>
      </c>
      <c r="J5726" s="149" t="str" cm="1">
        <f t="array" ref="J5726">IF(ISERROR(INDEX('Non Compliance input'!$H$5:$H$156,MATCH(1,(A5726='Non Compliance input'!$A$5:$A$156)*(F5726&gt;='Non Compliance input'!$D$5:$D$156)*(E5726&lt;'Non Compliance input'!$E$5:$E$156)*('Non Compliance input'!$H$5:$H$156="Yes"),0))
),"","Yes")</f>
        <v/>
      </c>
      <c r="K5726" s="149">
        <f t="shared" si="802"/>
        <v>0</v>
      </c>
      <c r="L5726" s="162">
        <f t="shared" si="803"/>
        <v>0</v>
      </c>
      <c r="M5726" s="162" t="str" cm="1">
        <f t="array" ref="M5726">IF(ISERROR(INDEX('Non Compliance input'!$I$5:$I$156,MATCH(1,(A5726='Non Compliance input'!$A$5:$A$156)*(E5726&gt;='Non Compliance input'!$D$5:$D$156)*(F5726&lt;='Non Compliance input'!$E$5:$E$156)*('Non Compliance input'!$I$5:$I$156="Yes"),0))
),"","Yes")</f>
        <v/>
      </c>
      <c r="N5726" s="149" t="str">
        <f>IF(VLOOKUP($A5726,HourEndingOutage!$B$3:$F$746,5,0)="Outage","Outage","")</f>
        <v/>
      </c>
      <c r="O5726" s="18">
        <f t="shared" si="804"/>
        <v>0</v>
      </c>
      <c r="P5726" s="18" t="str">
        <f t="shared" si="805"/>
        <v/>
      </c>
      <c r="Q5726" s="18">
        <f t="shared" si="806"/>
        <v>0</v>
      </c>
      <c r="R5726" s="118"/>
    </row>
    <row r="5727" spans="1:18" x14ac:dyDescent="0.25">
      <c r="A5727" s="25">
        <f t="shared" si="807"/>
        <v>637</v>
      </c>
      <c r="B5727" s="23">
        <f t="shared" si="808"/>
        <v>44588</v>
      </c>
      <c r="C5727" s="24">
        <v>13</v>
      </c>
      <c r="D5727" s="54" t="str">
        <f t="shared" si="800"/>
        <v>ASET</v>
      </c>
      <c r="E5727" s="178"/>
      <c r="F5727" s="179"/>
      <c r="G5727" s="177"/>
      <c r="H5727" s="177"/>
      <c r="I5727" s="169">
        <f t="shared" si="801"/>
        <v>0</v>
      </c>
      <c r="J5727" s="149" t="str" cm="1">
        <f t="array" ref="J5727">IF(ISERROR(INDEX('Non Compliance input'!$H$5:$H$156,MATCH(1,(A5727='Non Compliance input'!$A$5:$A$156)*(F5727&gt;='Non Compliance input'!$D$5:$D$156)*(E5727&lt;'Non Compliance input'!$E$5:$E$156)*('Non Compliance input'!$H$5:$H$156="Yes"),0))
),"","Yes")</f>
        <v/>
      </c>
      <c r="K5727" s="149">
        <f t="shared" si="802"/>
        <v>0</v>
      </c>
      <c r="L5727" s="162">
        <f t="shared" si="803"/>
        <v>0</v>
      </c>
      <c r="M5727" s="162" t="str" cm="1">
        <f t="array" ref="M5727">IF(ISERROR(INDEX('Non Compliance input'!$I$5:$I$156,MATCH(1,(A5727='Non Compliance input'!$A$5:$A$156)*(E5727&gt;='Non Compliance input'!$D$5:$D$156)*(F5727&lt;='Non Compliance input'!$E$5:$E$156)*('Non Compliance input'!$I$5:$I$156="Yes"),0))
),"","Yes")</f>
        <v/>
      </c>
      <c r="N5727" s="149" t="str">
        <f>IF(VLOOKUP($A5727,HourEndingOutage!$B$3:$F$746,5,0)="Outage","Outage","")</f>
        <v/>
      </c>
      <c r="O5727" s="18">
        <f t="shared" si="804"/>
        <v>0</v>
      </c>
      <c r="P5727" s="18" t="str">
        <f t="shared" si="805"/>
        <v/>
      </c>
      <c r="Q5727" s="18">
        <f t="shared" si="806"/>
        <v>0</v>
      </c>
      <c r="R5727" s="118"/>
    </row>
    <row r="5728" spans="1:18" x14ac:dyDescent="0.25">
      <c r="A5728" s="25">
        <f t="shared" si="807"/>
        <v>637</v>
      </c>
      <c r="B5728" s="23">
        <f t="shared" si="808"/>
        <v>44588</v>
      </c>
      <c r="C5728" s="24">
        <v>13</v>
      </c>
      <c r="D5728" s="54" t="str">
        <f t="shared" si="800"/>
        <v>ASET</v>
      </c>
      <c r="E5728" s="178"/>
      <c r="F5728" s="179"/>
      <c r="G5728" s="177"/>
      <c r="H5728" s="177"/>
      <c r="I5728" s="169">
        <f t="shared" si="801"/>
        <v>0</v>
      </c>
      <c r="J5728" s="149" t="str" cm="1">
        <f t="array" ref="J5728">IF(ISERROR(INDEX('Non Compliance input'!$H$5:$H$156,MATCH(1,(A5728='Non Compliance input'!$A$5:$A$156)*(F5728&gt;='Non Compliance input'!$D$5:$D$156)*(E5728&lt;'Non Compliance input'!$E$5:$E$156)*('Non Compliance input'!$H$5:$H$156="Yes"),0))
),"","Yes")</f>
        <v/>
      </c>
      <c r="K5728" s="149">
        <f t="shared" si="802"/>
        <v>0</v>
      </c>
      <c r="L5728" s="162">
        <f t="shared" si="803"/>
        <v>0</v>
      </c>
      <c r="M5728" s="162" t="str" cm="1">
        <f t="array" ref="M5728">IF(ISERROR(INDEX('Non Compliance input'!$I$5:$I$156,MATCH(1,(A5728='Non Compliance input'!$A$5:$A$156)*(E5728&gt;='Non Compliance input'!$D$5:$D$156)*(F5728&lt;='Non Compliance input'!$E$5:$E$156)*('Non Compliance input'!$I$5:$I$156="Yes"),0))
),"","Yes")</f>
        <v/>
      </c>
      <c r="N5728" s="149" t="str">
        <f>IF(VLOOKUP($A5728,HourEndingOutage!$B$3:$F$746,5,0)="Outage","Outage","")</f>
        <v/>
      </c>
      <c r="O5728" s="18">
        <f t="shared" si="804"/>
        <v>0</v>
      </c>
      <c r="P5728" s="18" t="str">
        <f t="shared" si="805"/>
        <v/>
      </c>
      <c r="Q5728" s="18">
        <f t="shared" si="806"/>
        <v>0</v>
      </c>
      <c r="R5728" s="118"/>
    </row>
    <row r="5729" spans="1:18" x14ac:dyDescent="0.25">
      <c r="A5729" s="25">
        <f t="shared" si="807"/>
        <v>637</v>
      </c>
      <c r="B5729" s="23">
        <f t="shared" si="808"/>
        <v>44588</v>
      </c>
      <c r="C5729" s="24">
        <v>13</v>
      </c>
      <c r="D5729" s="54" t="str">
        <f t="shared" si="800"/>
        <v>ASET</v>
      </c>
      <c r="E5729" s="178"/>
      <c r="F5729" s="179"/>
      <c r="G5729" s="177"/>
      <c r="H5729" s="177"/>
      <c r="I5729" s="169">
        <f t="shared" si="801"/>
        <v>0</v>
      </c>
      <c r="J5729" s="149" t="str" cm="1">
        <f t="array" ref="J5729">IF(ISERROR(INDEX('Non Compliance input'!$H$5:$H$156,MATCH(1,(A5729='Non Compliance input'!$A$5:$A$156)*(F5729&gt;='Non Compliance input'!$D$5:$D$156)*(E5729&lt;'Non Compliance input'!$E$5:$E$156)*('Non Compliance input'!$H$5:$H$156="Yes"),0))
),"","Yes")</f>
        <v/>
      </c>
      <c r="K5729" s="149">
        <f t="shared" si="802"/>
        <v>0</v>
      </c>
      <c r="L5729" s="162">
        <f t="shared" si="803"/>
        <v>0</v>
      </c>
      <c r="M5729" s="162" t="str" cm="1">
        <f t="array" ref="M5729">IF(ISERROR(INDEX('Non Compliance input'!$I$5:$I$156,MATCH(1,(A5729='Non Compliance input'!$A$5:$A$156)*(E5729&gt;='Non Compliance input'!$D$5:$D$156)*(F5729&lt;='Non Compliance input'!$E$5:$E$156)*('Non Compliance input'!$I$5:$I$156="Yes"),0))
),"","Yes")</f>
        <v/>
      </c>
      <c r="N5729" s="149" t="str">
        <f>IF(VLOOKUP($A5729,HourEndingOutage!$B$3:$F$746,5,0)="Outage","Outage","")</f>
        <v/>
      </c>
      <c r="O5729" s="18">
        <f t="shared" si="804"/>
        <v>0</v>
      </c>
      <c r="P5729" s="18" t="str">
        <f t="shared" si="805"/>
        <v/>
      </c>
      <c r="Q5729" s="18">
        <f t="shared" si="806"/>
        <v>0</v>
      </c>
      <c r="R5729" s="118"/>
    </row>
    <row r="5730" spans="1:18" x14ac:dyDescent="0.25">
      <c r="A5730" s="25">
        <f t="shared" si="807"/>
        <v>637</v>
      </c>
      <c r="B5730" s="23">
        <f t="shared" si="808"/>
        <v>44588</v>
      </c>
      <c r="C5730" s="24">
        <v>13</v>
      </c>
      <c r="D5730" s="54" t="str">
        <f t="shared" si="800"/>
        <v>ASET</v>
      </c>
      <c r="E5730" s="178"/>
      <c r="F5730" s="179"/>
      <c r="G5730" s="177"/>
      <c r="H5730" s="177"/>
      <c r="I5730" s="169">
        <f t="shared" si="801"/>
        <v>0</v>
      </c>
      <c r="J5730" s="149" t="str" cm="1">
        <f t="array" ref="J5730">IF(ISERROR(INDEX('Non Compliance input'!$H$5:$H$156,MATCH(1,(A5730='Non Compliance input'!$A$5:$A$156)*(F5730&gt;='Non Compliance input'!$D$5:$D$156)*(E5730&lt;'Non Compliance input'!$E$5:$E$156)*('Non Compliance input'!$H$5:$H$156="Yes"),0))
),"","Yes")</f>
        <v/>
      </c>
      <c r="K5730" s="149">
        <f t="shared" si="802"/>
        <v>0</v>
      </c>
      <c r="L5730" s="162">
        <f t="shared" si="803"/>
        <v>0</v>
      </c>
      <c r="M5730" s="162" t="str" cm="1">
        <f t="array" ref="M5730">IF(ISERROR(INDEX('Non Compliance input'!$I$5:$I$156,MATCH(1,(A5730='Non Compliance input'!$A$5:$A$156)*(E5730&gt;='Non Compliance input'!$D$5:$D$156)*(F5730&lt;='Non Compliance input'!$E$5:$E$156)*('Non Compliance input'!$I$5:$I$156="Yes"),0))
),"","Yes")</f>
        <v/>
      </c>
      <c r="N5730" s="149" t="str">
        <f>IF(VLOOKUP($A5730,HourEndingOutage!$B$3:$F$746,5,0)="Outage","Outage","")</f>
        <v/>
      </c>
      <c r="O5730" s="18">
        <f t="shared" si="804"/>
        <v>0</v>
      </c>
      <c r="P5730" s="18" t="str">
        <f t="shared" si="805"/>
        <v/>
      </c>
      <c r="Q5730" s="18">
        <f t="shared" si="806"/>
        <v>0</v>
      </c>
      <c r="R5730" s="118"/>
    </row>
    <row r="5731" spans="1:18" x14ac:dyDescent="0.25">
      <c r="A5731" s="25">
        <f t="shared" si="807"/>
        <v>637</v>
      </c>
      <c r="B5731" s="23">
        <f t="shared" si="808"/>
        <v>44588</v>
      </c>
      <c r="C5731" s="24">
        <v>13</v>
      </c>
      <c r="D5731" s="54" t="str">
        <f t="shared" si="800"/>
        <v>ASET</v>
      </c>
      <c r="E5731" s="178"/>
      <c r="F5731" s="179"/>
      <c r="G5731" s="177"/>
      <c r="H5731" s="177"/>
      <c r="I5731" s="169">
        <f t="shared" si="801"/>
        <v>0</v>
      </c>
      <c r="J5731" s="149" t="str" cm="1">
        <f t="array" ref="J5731">IF(ISERROR(INDEX('Non Compliance input'!$H$5:$H$156,MATCH(1,(A5731='Non Compliance input'!$A$5:$A$156)*(F5731&gt;='Non Compliance input'!$D$5:$D$156)*(E5731&lt;'Non Compliance input'!$E$5:$E$156)*('Non Compliance input'!$H$5:$H$156="Yes"),0))
),"","Yes")</f>
        <v/>
      </c>
      <c r="K5731" s="149">
        <f t="shared" si="802"/>
        <v>0</v>
      </c>
      <c r="L5731" s="162">
        <f t="shared" si="803"/>
        <v>0</v>
      </c>
      <c r="M5731" s="162" t="str" cm="1">
        <f t="array" ref="M5731">IF(ISERROR(INDEX('Non Compliance input'!$I$5:$I$156,MATCH(1,(A5731='Non Compliance input'!$A$5:$A$156)*(E5731&gt;='Non Compliance input'!$D$5:$D$156)*(F5731&lt;='Non Compliance input'!$E$5:$E$156)*('Non Compliance input'!$I$5:$I$156="Yes"),0))
),"","Yes")</f>
        <v/>
      </c>
      <c r="N5731" s="149" t="str">
        <f>IF(VLOOKUP($A5731,HourEndingOutage!$B$3:$F$746,5,0)="Outage","Outage","")</f>
        <v/>
      </c>
      <c r="O5731" s="18">
        <f t="shared" si="804"/>
        <v>0</v>
      </c>
      <c r="P5731" s="18" t="str">
        <f t="shared" si="805"/>
        <v/>
      </c>
      <c r="Q5731" s="18">
        <f t="shared" si="806"/>
        <v>0</v>
      </c>
      <c r="R5731" s="118"/>
    </row>
    <row r="5732" spans="1:18" x14ac:dyDescent="0.25">
      <c r="A5732" s="25">
        <f t="shared" si="807"/>
        <v>637</v>
      </c>
      <c r="B5732" s="23">
        <f t="shared" si="808"/>
        <v>44588</v>
      </c>
      <c r="C5732" s="24">
        <v>13</v>
      </c>
      <c r="D5732" s="54" t="str">
        <f t="shared" si="800"/>
        <v>ASET</v>
      </c>
      <c r="E5732" s="178"/>
      <c r="F5732" s="179"/>
      <c r="G5732" s="177"/>
      <c r="H5732" s="177"/>
      <c r="I5732" s="169">
        <f t="shared" si="801"/>
        <v>0</v>
      </c>
      <c r="J5732" s="149" t="str" cm="1">
        <f t="array" ref="J5732">IF(ISERROR(INDEX('Non Compliance input'!$H$5:$H$156,MATCH(1,(A5732='Non Compliance input'!$A$5:$A$156)*(F5732&gt;='Non Compliance input'!$D$5:$D$156)*(E5732&lt;'Non Compliance input'!$E$5:$E$156)*('Non Compliance input'!$H$5:$H$156="Yes"),0))
),"","Yes")</f>
        <v/>
      </c>
      <c r="K5732" s="149">
        <f t="shared" si="802"/>
        <v>0</v>
      </c>
      <c r="L5732" s="162">
        <f t="shared" si="803"/>
        <v>0</v>
      </c>
      <c r="M5732" s="162" t="str" cm="1">
        <f t="array" ref="M5732">IF(ISERROR(INDEX('Non Compliance input'!$I$5:$I$156,MATCH(1,(A5732='Non Compliance input'!$A$5:$A$156)*(E5732&gt;='Non Compliance input'!$D$5:$D$156)*(F5732&lt;='Non Compliance input'!$E$5:$E$156)*('Non Compliance input'!$I$5:$I$156="Yes"),0))
),"","Yes")</f>
        <v/>
      </c>
      <c r="N5732" s="149" t="str">
        <f>IF(VLOOKUP($A5732,HourEndingOutage!$B$3:$F$746,5,0)="Outage","Outage","")</f>
        <v/>
      </c>
      <c r="O5732" s="18">
        <f t="shared" si="804"/>
        <v>0</v>
      </c>
      <c r="P5732" s="18" t="str">
        <f t="shared" si="805"/>
        <v/>
      </c>
      <c r="Q5732" s="18">
        <f t="shared" si="806"/>
        <v>0</v>
      </c>
      <c r="R5732" s="118"/>
    </row>
    <row r="5733" spans="1:18" x14ac:dyDescent="0.25">
      <c r="A5733" s="25">
        <f t="shared" si="807"/>
        <v>637</v>
      </c>
      <c r="B5733" s="23">
        <f t="shared" si="808"/>
        <v>44588</v>
      </c>
      <c r="C5733" s="24">
        <v>13</v>
      </c>
      <c r="D5733" s="54" t="str">
        <f t="shared" si="800"/>
        <v>ASET</v>
      </c>
      <c r="E5733" s="178"/>
      <c r="F5733" s="179"/>
      <c r="G5733" s="177"/>
      <c r="H5733" s="177"/>
      <c r="I5733" s="169">
        <f t="shared" si="801"/>
        <v>0</v>
      </c>
      <c r="J5733" s="149" t="str" cm="1">
        <f t="array" ref="J5733">IF(ISERROR(INDEX('Non Compliance input'!$H$5:$H$156,MATCH(1,(A5733='Non Compliance input'!$A$5:$A$156)*(F5733&gt;='Non Compliance input'!$D$5:$D$156)*(E5733&lt;'Non Compliance input'!$E$5:$E$156)*('Non Compliance input'!$H$5:$H$156="Yes"),0))
),"","Yes")</f>
        <v/>
      </c>
      <c r="K5733" s="149">
        <f t="shared" si="802"/>
        <v>0</v>
      </c>
      <c r="L5733" s="162">
        <f t="shared" si="803"/>
        <v>0</v>
      </c>
      <c r="M5733" s="162" t="str" cm="1">
        <f t="array" ref="M5733">IF(ISERROR(INDEX('Non Compliance input'!$I$5:$I$156,MATCH(1,(A5733='Non Compliance input'!$A$5:$A$156)*(E5733&gt;='Non Compliance input'!$D$5:$D$156)*(F5733&lt;='Non Compliance input'!$E$5:$E$156)*('Non Compliance input'!$I$5:$I$156="Yes"),0))
),"","Yes")</f>
        <v/>
      </c>
      <c r="N5733" s="149" t="str">
        <f>IF(VLOOKUP($A5733,HourEndingOutage!$B$3:$F$746,5,0)="Outage","Outage","")</f>
        <v/>
      </c>
      <c r="O5733" s="18">
        <f t="shared" si="804"/>
        <v>0</v>
      </c>
      <c r="P5733" s="18" t="str">
        <f t="shared" si="805"/>
        <v/>
      </c>
      <c r="Q5733" s="18">
        <f t="shared" si="806"/>
        <v>0</v>
      </c>
      <c r="R5733" s="118"/>
    </row>
    <row r="5734" spans="1:18" x14ac:dyDescent="0.25">
      <c r="A5734" s="25">
        <f t="shared" si="807"/>
        <v>637</v>
      </c>
      <c r="B5734" s="23">
        <f t="shared" si="808"/>
        <v>44588</v>
      </c>
      <c r="C5734" s="24">
        <v>13</v>
      </c>
      <c r="D5734" s="54" t="str">
        <f t="shared" si="800"/>
        <v>ASET</v>
      </c>
      <c r="E5734" s="178"/>
      <c r="F5734" s="179"/>
      <c r="G5734" s="177"/>
      <c r="H5734" s="177"/>
      <c r="I5734" s="169">
        <f t="shared" si="801"/>
        <v>0</v>
      </c>
      <c r="J5734" s="149" t="str" cm="1">
        <f t="array" ref="J5734">IF(ISERROR(INDEX('Non Compliance input'!$H$5:$H$156,MATCH(1,(A5734='Non Compliance input'!$A$5:$A$156)*(F5734&gt;='Non Compliance input'!$D$5:$D$156)*(E5734&lt;'Non Compliance input'!$E$5:$E$156)*('Non Compliance input'!$H$5:$H$156="Yes"),0))
),"","Yes")</f>
        <v/>
      </c>
      <c r="K5734" s="149">
        <f t="shared" si="802"/>
        <v>0</v>
      </c>
      <c r="L5734" s="162">
        <f t="shared" si="803"/>
        <v>0</v>
      </c>
      <c r="M5734" s="162" t="str" cm="1">
        <f t="array" ref="M5734">IF(ISERROR(INDEX('Non Compliance input'!$I$5:$I$156,MATCH(1,(A5734='Non Compliance input'!$A$5:$A$156)*(E5734&gt;='Non Compliance input'!$D$5:$D$156)*(F5734&lt;='Non Compliance input'!$E$5:$E$156)*('Non Compliance input'!$I$5:$I$156="Yes"),0))
),"","Yes")</f>
        <v/>
      </c>
      <c r="N5734" s="149" t="str">
        <f>IF(VLOOKUP($A5734,HourEndingOutage!$B$3:$F$746,5,0)="Outage","Outage","")</f>
        <v/>
      </c>
      <c r="O5734" s="18">
        <f t="shared" si="804"/>
        <v>0</v>
      </c>
      <c r="P5734" s="18" t="str">
        <f t="shared" si="805"/>
        <v/>
      </c>
      <c r="Q5734" s="18">
        <f t="shared" si="806"/>
        <v>0</v>
      </c>
      <c r="R5734" s="118"/>
    </row>
    <row r="5735" spans="1:18" x14ac:dyDescent="0.25">
      <c r="A5735" s="25">
        <f t="shared" si="807"/>
        <v>637</v>
      </c>
      <c r="B5735" s="23">
        <f t="shared" si="808"/>
        <v>44588</v>
      </c>
      <c r="C5735" s="24">
        <v>13</v>
      </c>
      <c r="D5735" s="54" t="str">
        <f t="shared" si="800"/>
        <v>ASET</v>
      </c>
      <c r="E5735" s="178"/>
      <c r="F5735" s="179"/>
      <c r="G5735" s="177"/>
      <c r="H5735" s="177"/>
      <c r="I5735" s="169">
        <f t="shared" si="801"/>
        <v>0</v>
      </c>
      <c r="J5735" s="149" t="str" cm="1">
        <f t="array" ref="J5735">IF(ISERROR(INDEX('Non Compliance input'!$H$5:$H$156,MATCH(1,(A5735='Non Compliance input'!$A$5:$A$156)*(F5735&gt;='Non Compliance input'!$D$5:$D$156)*(E5735&lt;'Non Compliance input'!$E$5:$E$156)*('Non Compliance input'!$H$5:$H$156="Yes"),0))
),"","Yes")</f>
        <v/>
      </c>
      <c r="K5735" s="149">
        <f t="shared" si="802"/>
        <v>0</v>
      </c>
      <c r="L5735" s="162">
        <f t="shared" si="803"/>
        <v>0</v>
      </c>
      <c r="M5735" s="162" t="str" cm="1">
        <f t="array" ref="M5735">IF(ISERROR(INDEX('Non Compliance input'!$I$5:$I$156,MATCH(1,(A5735='Non Compliance input'!$A$5:$A$156)*(E5735&gt;='Non Compliance input'!$D$5:$D$156)*(F5735&lt;='Non Compliance input'!$E$5:$E$156)*('Non Compliance input'!$I$5:$I$156="Yes"),0))
),"","Yes")</f>
        <v/>
      </c>
      <c r="N5735" s="149" t="str">
        <f>IF(VLOOKUP($A5735,HourEndingOutage!$B$3:$F$746,5,0)="Outage","Outage","")</f>
        <v/>
      </c>
      <c r="O5735" s="18">
        <f t="shared" si="804"/>
        <v>0</v>
      </c>
      <c r="P5735" s="18" t="str">
        <f t="shared" si="805"/>
        <v/>
      </c>
      <c r="Q5735" s="18">
        <f t="shared" si="806"/>
        <v>0</v>
      </c>
      <c r="R5735" s="118"/>
    </row>
    <row r="5736" spans="1:18" x14ac:dyDescent="0.25">
      <c r="A5736" s="25">
        <f t="shared" si="807"/>
        <v>638</v>
      </c>
      <c r="B5736" s="23">
        <f t="shared" si="808"/>
        <v>44588</v>
      </c>
      <c r="C5736" s="24">
        <v>14</v>
      </c>
      <c r="D5736" s="54" t="str">
        <f t="shared" si="800"/>
        <v>ASET</v>
      </c>
      <c r="E5736" s="178"/>
      <c r="F5736" s="179"/>
      <c r="G5736" s="177"/>
      <c r="H5736" s="177"/>
      <c r="I5736" s="169">
        <f t="shared" si="801"/>
        <v>0</v>
      </c>
      <c r="J5736" s="149" t="str" cm="1">
        <f t="array" ref="J5736">IF(ISERROR(INDEX('Non Compliance input'!$H$5:$H$156,MATCH(1,(A5736='Non Compliance input'!$A$5:$A$156)*(F5736&gt;='Non Compliance input'!$D$5:$D$156)*(E5736&lt;'Non Compliance input'!$E$5:$E$156)*('Non Compliance input'!$H$5:$H$156="Yes"),0))
),"","Yes")</f>
        <v/>
      </c>
      <c r="K5736" s="149">
        <f t="shared" si="802"/>
        <v>0</v>
      </c>
      <c r="L5736" s="162">
        <f t="shared" si="803"/>
        <v>0</v>
      </c>
      <c r="M5736" s="162" t="str" cm="1">
        <f t="array" ref="M5736">IF(ISERROR(INDEX('Non Compliance input'!$I$5:$I$156,MATCH(1,(A5736='Non Compliance input'!$A$5:$A$156)*(E5736&gt;='Non Compliance input'!$D$5:$D$156)*(F5736&lt;='Non Compliance input'!$E$5:$E$156)*('Non Compliance input'!$I$5:$I$156="Yes"),0))
),"","Yes")</f>
        <v/>
      </c>
      <c r="N5736" s="149" t="str">
        <f>IF(VLOOKUP($A5736,HourEndingOutage!$B$3:$F$746,5,0)="Outage","Outage","")</f>
        <v/>
      </c>
      <c r="O5736" s="18">
        <f t="shared" si="804"/>
        <v>0</v>
      </c>
      <c r="P5736" s="18" t="str">
        <f t="shared" si="805"/>
        <v/>
      </c>
      <c r="Q5736" s="18">
        <f t="shared" si="806"/>
        <v>0</v>
      </c>
      <c r="R5736" s="118"/>
    </row>
    <row r="5737" spans="1:18" x14ac:dyDescent="0.25">
      <c r="A5737" s="25">
        <f t="shared" si="807"/>
        <v>638</v>
      </c>
      <c r="B5737" s="23">
        <f t="shared" si="808"/>
        <v>44588</v>
      </c>
      <c r="C5737" s="24">
        <v>14</v>
      </c>
      <c r="D5737" s="54" t="str">
        <f t="shared" si="800"/>
        <v>ASET</v>
      </c>
      <c r="E5737" s="178"/>
      <c r="F5737" s="179"/>
      <c r="G5737" s="177"/>
      <c r="H5737" s="177"/>
      <c r="I5737" s="169">
        <f t="shared" si="801"/>
        <v>0</v>
      </c>
      <c r="J5737" s="149" t="str" cm="1">
        <f t="array" ref="J5737">IF(ISERROR(INDEX('Non Compliance input'!$H$5:$H$156,MATCH(1,(A5737='Non Compliance input'!$A$5:$A$156)*(F5737&gt;='Non Compliance input'!$D$5:$D$156)*(E5737&lt;'Non Compliance input'!$E$5:$E$156)*('Non Compliance input'!$H$5:$H$156="Yes"),0))
),"","Yes")</f>
        <v/>
      </c>
      <c r="K5737" s="149">
        <f t="shared" si="802"/>
        <v>0</v>
      </c>
      <c r="L5737" s="162">
        <f t="shared" si="803"/>
        <v>0</v>
      </c>
      <c r="M5737" s="162" t="str" cm="1">
        <f t="array" ref="M5737">IF(ISERROR(INDEX('Non Compliance input'!$I$5:$I$156,MATCH(1,(A5737='Non Compliance input'!$A$5:$A$156)*(E5737&gt;='Non Compliance input'!$D$5:$D$156)*(F5737&lt;='Non Compliance input'!$E$5:$E$156)*('Non Compliance input'!$I$5:$I$156="Yes"),0))
),"","Yes")</f>
        <v/>
      </c>
      <c r="N5737" s="149" t="str">
        <f>IF(VLOOKUP($A5737,HourEndingOutage!$B$3:$F$746,5,0)="Outage","Outage","")</f>
        <v/>
      </c>
      <c r="O5737" s="18">
        <f t="shared" si="804"/>
        <v>0</v>
      </c>
      <c r="P5737" s="18" t="str">
        <f t="shared" si="805"/>
        <v/>
      </c>
      <c r="Q5737" s="18">
        <f t="shared" si="806"/>
        <v>0</v>
      </c>
      <c r="R5737" s="118"/>
    </row>
    <row r="5738" spans="1:18" x14ac:dyDescent="0.25">
      <c r="A5738" s="25">
        <f t="shared" si="807"/>
        <v>638</v>
      </c>
      <c r="B5738" s="23">
        <f t="shared" si="808"/>
        <v>44588</v>
      </c>
      <c r="C5738" s="24">
        <v>14</v>
      </c>
      <c r="D5738" s="54" t="str">
        <f t="shared" si="800"/>
        <v>ASET</v>
      </c>
      <c r="E5738" s="178"/>
      <c r="F5738" s="179"/>
      <c r="G5738" s="177"/>
      <c r="H5738" s="177"/>
      <c r="I5738" s="169">
        <f t="shared" si="801"/>
        <v>0</v>
      </c>
      <c r="J5738" s="149" t="str" cm="1">
        <f t="array" ref="J5738">IF(ISERROR(INDEX('Non Compliance input'!$H$5:$H$156,MATCH(1,(A5738='Non Compliance input'!$A$5:$A$156)*(F5738&gt;='Non Compliance input'!$D$5:$D$156)*(E5738&lt;'Non Compliance input'!$E$5:$E$156)*('Non Compliance input'!$H$5:$H$156="Yes"),0))
),"","Yes")</f>
        <v/>
      </c>
      <c r="K5738" s="149">
        <f t="shared" si="802"/>
        <v>0</v>
      </c>
      <c r="L5738" s="162">
        <f t="shared" si="803"/>
        <v>0</v>
      </c>
      <c r="M5738" s="162" t="str" cm="1">
        <f t="array" ref="M5738">IF(ISERROR(INDEX('Non Compliance input'!$I$5:$I$156,MATCH(1,(A5738='Non Compliance input'!$A$5:$A$156)*(E5738&gt;='Non Compliance input'!$D$5:$D$156)*(F5738&lt;='Non Compliance input'!$E$5:$E$156)*('Non Compliance input'!$I$5:$I$156="Yes"),0))
),"","Yes")</f>
        <v/>
      </c>
      <c r="N5738" s="149" t="str">
        <f>IF(VLOOKUP($A5738,HourEndingOutage!$B$3:$F$746,5,0)="Outage","Outage","")</f>
        <v/>
      </c>
      <c r="O5738" s="18">
        <f t="shared" si="804"/>
        <v>0</v>
      </c>
      <c r="P5738" s="18" t="str">
        <f t="shared" si="805"/>
        <v/>
      </c>
      <c r="Q5738" s="18">
        <f t="shared" si="806"/>
        <v>0</v>
      </c>
      <c r="R5738" s="118"/>
    </row>
    <row r="5739" spans="1:18" x14ac:dyDescent="0.25">
      <c r="A5739" s="25">
        <f t="shared" si="807"/>
        <v>638</v>
      </c>
      <c r="B5739" s="23">
        <f t="shared" si="808"/>
        <v>44588</v>
      </c>
      <c r="C5739" s="24">
        <v>14</v>
      </c>
      <c r="D5739" s="54" t="str">
        <f t="shared" si="800"/>
        <v>ASET</v>
      </c>
      <c r="E5739" s="178"/>
      <c r="F5739" s="179"/>
      <c r="G5739" s="177"/>
      <c r="H5739" s="177"/>
      <c r="I5739" s="169">
        <f t="shared" si="801"/>
        <v>0</v>
      </c>
      <c r="J5739" s="149" t="str" cm="1">
        <f t="array" ref="J5739">IF(ISERROR(INDEX('Non Compliance input'!$H$5:$H$156,MATCH(1,(A5739='Non Compliance input'!$A$5:$A$156)*(F5739&gt;='Non Compliance input'!$D$5:$D$156)*(E5739&lt;'Non Compliance input'!$E$5:$E$156)*('Non Compliance input'!$H$5:$H$156="Yes"),0))
),"","Yes")</f>
        <v/>
      </c>
      <c r="K5739" s="149">
        <f t="shared" si="802"/>
        <v>0</v>
      </c>
      <c r="L5739" s="162">
        <f t="shared" si="803"/>
        <v>0</v>
      </c>
      <c r="M5739" s="162" t="str" cm="1">
        <f t="array" ref="M5739">IF(ISERROR(INDEX('Non Compliance input'!$I$5:$I$156,MATCH(1,(A5739='Non Compliance input'!$A$5:$A$156)*(E5739&gt;='Non Compliance input'!$D$5:$D$156)*(F5739&lt;='Non Compliance input'!$E$5:$E$156)*('Non Compliance input'!$I$5:$I$156="Yes"),0))
),"","Yes")</f>
        <v/>
      </c>
      <c r="N5739" s="149" t="str">
        <f>IF(VLOOKUP($A5739,HourEndingOutage!$B$3:$F$746,5,0)="Outage","Outage","")</f>
        <v/>
      </c>
      <c r="O5739" s="18">
        <f t="shared" si="804"/>
        <v>0</v>
      </c>
      <c r="P5739" s="18" t="str">
        <f t="shared" si="805"/>
        <v/>
      </c>
      <c r="Q5739" s="18">
        <f t="shared" si="806"/>
        <v>0</v>
      </c>
      <c r="R5739" s="118"/>
    </row>
    <row r="5740" spans="1:18" x14ac:dyDescent="0.25">
      <c r="A5740" s="25">
        <f t="shared" si="807"/>
        <v>638</v>
      </c>
      <c r="B5740" s="23">
        <f t="shared" si="808"/>
        <v>44588</v>
      </c>
      <c r="C5740" s="24">
        <v>14</v>
      </c>
      <c r="D5740" s="54" t="str">
        <f t="shared" si="800"/>
        <v>ASET</v>
      </c>
      <c r="E5740" s="178"/>
      <c r="F5740" s="179"/>
      <c r="G5740" s="177"/>
      <c r="H5740" s="177"/>
      <c r="I5740" s="169">
        <f t="shared" si="801"/>
        <v>0</v>
      </c>
      <c r="J5740" s="149" t="str" cm="1">
        <f t="array" ref="J5740">IF(ISERROR(INDEX('Non Compliance input'!$H$5:$H$156,MATCH(1,(A5740='Non Compliance input'!$A$5:$A$156)*(F5740&gt;='Non Compliance input'!$D$5:$D$156)*(E5740&lt;'Non Compliance input'!$E$5:$E$156)*('Non Compliance input'!$H$5:$H$156="Yes"),0))
),"","Yes")</f>
        <v/>
      </c>
      <c r="K5740" s="149">
        <f t="shared" si="802"/>
        <v>0</v>
      </c>
      <c r="L5740" s="162">
        <f t="shared" si="803"/>
        <v>0</v>
      </c>
      <c r="M5740" s="162" t="str" cm="1">
        <f t="array" ref="M5740">IF(ISERROR(INDEX('Non Compliance input'!$I$5:$I$156,MATCH(1,(A5740='Non Compliance input'!$A$5:$A$156)*(E5740&gt;='Non Compliance input'!$D$5:$D$156)*(F5740&lt;='Non Compliance input'!$E$5:$E$156)*('Non Compliance input'!$I$5:$I$156="Yes"),0))
),"","Yes")</f>
        <v/>
      </c>
      <c r="N5740" s="149" t="str">
        <f>IF(VLOOKUP($A5740,HourEndingOutage!$B$3:$F$746,5,0)="Outage","Outage","")</f>
        <v/>
      </c>
      <c r="O5740" s="18">
        <f t="shared" si="804"/>
        <v>0</v>
      </c>
      <c r="P5740" s="18" t="str">
        <f t="shared" si="805"/>
        <v/>
      </c>
      <c r="Q5740" s="18">
        <f t="shared" si="806"/>
        <v>0</v>
      </c>
      <c r="R5740" s="118"/>
    </row>
    <row r="5741" spans="1:18" x14ac:dyDescent="0.25">
      <c r="A5741" s="25">
        <f t="shared" si="807"/>
        <v>638</v>
      </c>
      <c r="B5741" s="23">
        <f t="shared" si="808"/>
        <v>44588</v>
      </c>
      <c r="C5741" s="24">
        <v>14</v>
      </c>
      <c r="D5741" s="54" t="str">
        <f t="shared" si="800"/>
        <v>ASET</v>
      </c>
      <c r="E5741" s="178"/>
      <c r="F5741" s="179"/>
      <c r="G5741" s="177"/>
      <c r="H5741" s="177"/>
      <c r="I5741" s="169">
        <f t="shared" si="801"/>
        <v>0</v>
      </c>
      <c r="J5741" s="149" t="str" cm="1">
        <f t="array" ref="J5741">IF(ISERROR(INDEX('Non Compliance input'!$H$5:$H$156,MATCH(1,(A5741='Non Compliance input'!$A$5:$A$156)*(F5741&gt;='Non Compliance input'!$D$5:$D$156)*(E5741&lt;'Non Compliance input'!$E$5:$E$156)*('Non Compliance input'!$H$5:$H$156="Yes"),0))
),"","Yes")</f>
        <v/>
      </c>
      <c r="K5741" s="149">
        <f t="shared" si="802"/>
        <v>0</v>
      </c>
      <c r="L5741" s="162">
        <f t="shared" si="803"/>
        <v>0</v>
      </c>
      <c r="M5741" s="162" t="str" cm="1">
        <f t="array" ref="M5741">IF(ISERROR(INDEX('Non Compliance input'!$I$5:$I$156,MATCH(1,(A5741='Non Compliance input'!$A$5:$A$156)*(E5741&gt;='Non Compliance input'!$D$5:$D$156)*(F5741&lt;='Non Compliance input'!$E$5:$E$156)*('Non Compliance input'!$I$5:$I$156="Yes"),0))
),"","Yes")</f>
        <v/>
      </c>
      <c r="N5741" s="149" t="str">
        <f>IF(VLOOKUP($A5741,HourEndingOutage!$B$3:$F$746,5,0)="Outage","Outage","")</f>
        <v/>
      </c>
      <c r="O5741" s="18">
        <f t="shared" si="804"/>
        <v>0</v>
      </c>
      <c r="P5741" s="18" t="str">
        <f t="shared" si="805"/>
        <v/>
      </c>
      <c r="Q5741" s="18">
        <f t="shared" si="806"/>
        <v>0</v>
      </c>
      <c r="R5741" s="118"/>
    </row>
    <row r="5742" spans="1:18" x14ac:dyDescent="0.25">
      <c r="A5742" s="25">
        <f t="shared" si="807"/>
        <v>638</v>
      </c>
      <c r="B5742" s="23">
        <f t="shared" si="808"/>
        <v>44588</v>
      </c>
      <c r="C5742" s="24">
        <v>14</v>
      </c>
      <c r="D5742" s="54" t="str">
        <f t="shared" si="800"/>
        <v>ASET</v>
      </c>
      <c r="E5742" s="178"/>
      <c r="F5742" s="179"/>
      <c r="G5742" s="177"/>
      <c r="H5742" s="177"/>
      <c r="I5742" s="169">
        <f t="shared" si="801"/>
        <v>0</v>
      </c>
      <c r="J5742" s="149" t="str" cm="1">
        <f t="array" ref="J5742">IF(ISERROR(INDEX('Non Compliance input'!$H$5:$H$156,MATCH(1,(A5742='Non Compliance input'!$A$5:$A$156)*(F5742&gt;='Non Compliance input'!$D$5:$D$156)*(E5742&lt;'Non Compliance input'!$E$5:$E$156)*('Non Compliance input'!$H$5:$H$156="Yes"),0))
),"","Yes")</f>
        <v/>
      </c>
      <c r="K5742" s="149">
        <f t="shared" si="802"/>
        <v>0</v>
      </c>
      <c r="L5742" s="162">
        <f t="shared" si="803"/>
        <v>0</v>
      </c>
      <c r="M5742" s="162" t="str" cm="1">
        <f t="array" ref="M5742">IF(ISERROR(INDEX('Non Compliance input'!$I$5:$I$156,MATCH(1,(A5742='Non Compliance input'!$A$5:$A$156)*(E5742&gt;='Non Compliance input'!$D$5:$D$156)*(F5742&lt;='Non Compliance input'!$E$5:$E$156)*('Non Compliance input'!$I$5:$I$156="Yes"),0))
),"","Yes")</f>
        <v/>
      </c>
      <c r="N5742" s="149" t="str">
        <f>IF(VLOOKUP($A5742,HourEndingOutage!$B$3:$F$746,5,0)="Outage","Outage","")</f>
        <v/>
      </c>
      <c r="O5742" s="18">
        <f t="shared" si="804"/>
        <v>0</v>
      </c>
      <c r="P5742" s="18" t="str">
        <f t="shared" si="805"/>
        <v/>
      </c>
      <c r="Q5742" s="18">
        <f t="shared" si="806"/>
        <v>0</v>
      </c>
      <c r="R5742" s="118"/>
    </row>
    <row r="5743" spans="1:18" x14ac:dyDescent="0.25">
      <c r="A5743" s="25">
        <f t="shared" si="807"/>
        <v>638</v>
      </c>
      <c r="B5743" s="23">
        <f t="shared" si="808"/>
        <v>44588</v>
      </c>
      <c r="C5743" s="24">
        <v>14</v>
      </c>
      <c r="D5743" s="54" t="str">
        <f t="shared" si="800"/>
        <v>ASET</v>
      </c>
      <c r="E5743" s="178"/>
      <c r="F5743" s="179"/>
      <c r="G5743" s="177"/>
      <c r="H5743" s="177"/>
      <c r="I5743" s="169">
        <f t="shared" si="801"/>
        <v>0</v>
      </c>
      <c r="J5743" s="149" t="str" cm="1">
        <f t="array" ref="J5743">IF(ISERROR(INDEX('Non Compliance input'!$H$5:$H$156,MATCH(1,(A5743='Non Compliance input'!$A$5:$A$156)*(F5743&gt;='Non Compliance input'!$D$5:$D$156)*(E5743&lt;'Non Compliance input'!$E$5:$E$156)*('Non Compliance input'!$H$5:$H$156="Yes"),0))
),"","Yes")</f>
        <v/>
      </c>
      <c r="K5743" s="149">
        <f t="shared" si="802"/>
        <v>0</v>
      </c>
      <c r="L5743" s="162">
        <f t="shared" si="803"/>
        <v>0</v>
      </c>
      <c r="M5743" s="162" t="str" cm="1">
        <f t="array" ref="M5743">IF(ISERROR(INDEX('Non Compliance input'!$I$5:$I$156,MATCH(1,(A5743='Non Compliance input'!$A$5:$A$156)*(E5743&gt;='Non Compliance input'!$D$5:$D$156)*(F5743&lt;='Non Compliance input'!$E$5:$E$156)*('Non Compliance input'!$I$5:$I$156="Yes"),0))
),"","Yes")</f>
        <v/>
      </c>
      <c r="N5743" s="149" t="str">
        <f>IF(VLOOKUP($A5743,HourEndingOutage!$B$3:$F$746,5,0)="Outage","Outage","")</f>
        <v/>
      </c>
      <c r="O5743" s="18">
        <f t="shared" si="804"/>
        <v>0</v>
      </c>
      <c r="P5743" s="18" t="str">
        <f t="shared" si="805"/>
        <v/>
      </c>
      <c r="Q5743" s="18">
        <f t="shared" si="806"/>
        <v>0</v>
      </c>
      <c r="R5743" s="118"/>
    </row>
    <row r="5744" spans="1:18" x14ac:dyDescent="0.25">
      <c r="A5744" s="25">
        <f t="shared" si="807"/>
        <v>638</v>
      </c>
      <c r="B5744" s="23">
        <f t="shared" si="808"/>
        <v>44588</v>
      </c>
      <c r="C5744" s="24">
        <v>14</v>
      </c>
      <c r="D5744" s="54" t="str">
        <f t="shared" si="800"/>
        <v>ASET</v>
      </c>
      <c r="E5744" s="178"/>
      <c r="F5744" s="179"/>
      <c r="G5744" s="177"/>
      <c r="H5744" s="177"/>
      <c r="I5744" s="169">
        <f t="shared" si="801"/>
        <v>0</v>
      </c>
      <c r="J5744" s="149" t="str" cm="1">
        <f t="array" ref="J5744">IF(ISERROR(INDEX('Non Compliance input'!$H$5:$H$156,MATCH(1,(A5744='Non Compliance input'!$A$5:$A$156)*(F5744&gt;='Non Compliance input'!$D$5:$D$156)*(E5744&lt;'Non Compliance input'!$E$5:$E$156)*('Non Compliance input'!$H$5:$H$156="Yes"),0))
),"","Yes")</f>
        <v/>
      </c>
      <c r="K5744" s="149">
        <f t="shared" si="802"/>
        <v>0</v>
      </c>
      <c r="L5744" s="162">
        <f t="shared" si="803"/>
        <v>0</v>
      </c>
      <c r="M5744" s="162" t="str" cm="1">
        <f t="array" ref="M5744">IF(ISERROR(INDEX('Non Compliance input'!$I$5:$I$156,MATCH(1,(A5744='Non Compliance input'!$A$5:$A$156)*(E5744&gt;='Non Compliance input'!$D$5:$D$156)*(F5744&lt;='Non Compliance input'!$E$5:$E$156)*('Non Compliance input'!$I$5:$I$156="Yes"),0))
),"","Yes")</f>
        <v/>
      </c>
      <c r="N5744" s="149" t="str">
        <f>IF(VLOOKUP($A5744,HourEndingOutage!$B$3:$F$746,5,0)="Outage","Outage","")</f>
        <v/>
      </c>
      <c r="O5744" s="18">
        <f t="shared" si="804"/>
        <v>0</v>
      </c>
      <c r="P5744" s="18" t="str">
        <f t="shared" si="805"/>
        <v/>
      </c>
      <c r="Q5744" s="18">
        <f t="shared" si="806"/>
        <v>0</v>
      </c>
      <c r="R5744" s="118"/>
    </row>
    <row r="5745" spans="1:18" x14ac:dyDescent="0.25">
      <c r="A5745" s="25">
        <f t="shared" si="807"/>
        <v>639</v>
      </c>
      <c r="B5745" s="23">
        <f t="shared" si="808"/>
        <v>44588</v>
      </c>
      <c r="C5745" s="24">
        <v>15</v>
      </c>
      <c r="D5745" s="54" t="str">
        <f t="shared" si="800"/>
        <v>ASET</v>
      </c>
      <c r="E5745" s="178"/>
      <c r="F5745" s="179"/>
      <c r="G5745" s="177"/>
      <c r="H5745" s="177"/>
      <c r="I5745" s="169">
        <f t="shared" si="801"/>
        <v>0</v>
      </c>
      <c r="J5745" s="149" t="str" cm="1">
        <f t="array" ref="J5745">IF(ISERROR(INDEX('Non Compliance input'!$H$5:$H$156,MATCH(1,(A5745='Non Compliance input'!$A$5:$A$156)*(F5745&gt;='Non Compliance input'!$D$5:$D$156)*(E5745&lt;'Non Compliance input'!$E$5:$E$156)*('Non Compliance input'!$H$5:$H$156="Yes"),0))
),"","Yes")</f>
        <v/>
      </c>
      <c r="K5745" s="149">
        <f t="shared" si="802"/>
        <v>0</v>
      </c>
      <c r="L5745" s="162">
        <f t="shared" si="803"/>
        <v>0</v>
      </c>
      <c r="M5745" s="162" t="str" cm="1">
        <f t="array" ref="M5745">IF(ISERROR(INDEX('Non Compliance input'!$I$5:$I$156,MATCH(1,(A5745='Non Compliance input'!$A$5:$A$156)*(E5745&gt;='Non Compliance input'!$D$5:$D$156)*(F5745&lt;='Non Compliance input'!$E$5:$E$156)*('Non Compliance input'!$I$5:$I$156="Yes"),0))
),"","Yes")</f>
        <v/>
      </c>
      <c r="N5745" s="149" t="str">
        <f>IF(VLOOKUP($A5745,HourEndingOutage!$B$3:$F$746,5,0)="Outage","Outage","")</f>
        <v/>
      </c>
      <c r="O5745" s="18">
        <f t="shared" si="804"/>
        <v>0</v>
      </c>
      <c r="P5745" s="18" t="str">
        <f t="shared" si="805"/>
        <v/>
      </c>
      <c r="Q5745" s="18">
        <f t="shared" si="806"/>
        <v>0</v>
      </c>
      <c r="R5745" s="118"/>
    </row>
    <row r="5746" spans="1:18" x14ac:dyDescent="0.25">
      <c r="A5746" s="25">
        <f t="shared" si="807"/>
        <v>639</v>
      </c>
      <c r="B5746" s="23">
        <f t="shared" si="808"/>
        <v>44588</v>
      </c>
      <c r="C5746" s="24">
        <v>15</v>
      </c>
      <c r="D5746" s="54" t="str">
        <f t="shared" si="800"/>
        <v>ASET</v>
      </c>
      <c r="E5746" s="178"/>
      <c r="F5746" s="179"/>
      <c r="G5746" s="177"/>
      <c r="H5746" s="177"/>
      <c r="I5746" s="169">
        <f t="shared" si="801"/>
        <v>0</v>
      </c>
      <c r="J5746" s="149" t="str" cm="1">
        <f t="array" ref="J5746">IF(ISERROR(INDEX('Non Compliance input'!$H$5:$H$156,MATCH(1,(A5746='Non Compliance input'!$A$5:$A$156)*(F5746&gt;='Non Compliance input'!$D$5:$D$156)*(E5746&lt;'Non Compliance input'!$E$5:$E$156)*('Non Compliance input'!$H$5:$H$156="Yes"),0))
),"","Yes")</f>
        <v/>
      </c>
      <c r="K5746" s="149">
        <f t="shared" si="802"/>
        <v>0</v>
      </c>
      <c r="L5746" s="162">
        <f t="shared" si="803"/>
        <v>0</v>
      </c>
      <c r="M5746" s="162" t="str" cm="1">
        <f t="array" ref="M5746">IF(ISERROR(INDEX('Non Compliance input'!$I$5:$I$156,MATCH(1,(A5746='Non Compliance input'!$A$5:$A$156)*(E5746&gt;='Non Compliance input'!$D$5:$D$156)*(F5746&lt;='Non Compliance input'!$E$5:$E$156)*('Non Compliance input'!$I$5:$I$156="Yes"),0))
),"","Yes")</f>
        <v/>
      </c>
      <c r="N5746" s="149" t="str">
        <f>IF(VLOOKUP($A5746,HourEndingOutage!$B$3:$F$746,5,0)="Outage","Outage","")</f>
        <v/>
      </c>
      <c r="O5746" s="18">
        <f t="shared" si="804"/>
        <v>0</v>
      </c>
      <c r="P5746" s="18" t="str">
        <f t="shared" si="805"/>
        <v/>
      </c>
      <c r="Q5746" s="18">
        <f t="shared" si="806"/>
        <v>0</v>
      </c>
      <c r="R5746" s="118"/>
    </row>
    <row r="5747" spans="1:18" x14ac:dyDescent="0.25">
      <c r="A5747" s="25">
        <f t="shared" si="807"/>
        <v>639</v>
      </c>
      <c r="B5747" s="23">
        <f t="shared" si="808"/>
        <v>44588</v>
      </c>
      <c r="C5747" s="24">
        <v>15</v>
      </c>
      <c r="D5747" s="54" t="str">
        <f t="shared" si="800"/>
        <v>ASET</v>
      </c>
      <c r="E5747" s="178"/>
      <c r="F5747" s="179"/>
      <c r="G5747" s="177"/>
      <c r="H5747" s="177"/>
      <c r="I5747" s="169">
        <f t="shared" si="801"/>
        <v>0</v>
      </c>
      <c r="J5747" s="149" t="str" cm="1">
        <f t="array" ref="J5747">IF(ISERROR(INDEX('Non Compliance input'!$H$5:$H$156,MATCH(1,(A5747='Non Compliance input'!$A$5:$A$156)*(F5747&gt;='Non Compliance input'!$D$5:$D$156)*(E5747&lt;'Non Compliance input'!$E$5:$E$156)*('Non Compliance input'!$H$5:$H$156="Yes"),0))
),"","Yes")</f>
        <v/>
      </c>
      <c r="K5747" s="149">
        <f t="shared" si="802"/>
        <v>0</v>
      </c>
      <c r="L5747" s="162">
        <f t="shared" si="803"/>
        <v>0</v>
      </c>
      <c r="M5747" s="162" t="str" cm="1">
        <f t="array" ref="M5747">IF(ISERROR(INDEX('Non Compliance input'!$I$5:$I$156,MATCH(1,(A5747='Non Compliance input'!$A$5:$A$156)*(E5747&gt;='Non Compliance input'!$D$5:$D$156)*(F5747&lt;='Non Compliance input'!$E$5:$E$156)*('Non Compliance input'!$I$5:$I$156="Yes"),0))
),"","Yes")</f>
        <v/>
      </c>
      <c r="N5747" s="149" t="str">
        <f>IF(VLOOKUP($A5747,HourEndingOutage!$B$3:$F$746,5,0)="Outage","Outage","")</f>
        <v/>
      </c>
      <c r="O5747" s="18">
        <f t="shared" si="804"/>
        <v>0</v>
      </c>
      <c r="P5747" s="18" t="str">
        <f t="shared" si="805"/>
        <v/>
      </c>
      <c r="Q5747" s="18">
        <f t="shared" si="806"/>
        <v>0</v>
      </c>
      <c r="R5747" s="118"/>
    </row>
    <row r="5748" spans="1:18" x14ac:dyDescent="0.25">
      <c r="A5748" s="25">
        <f t="shared" si="807"/>
        <v>639</v>
      </c>
      <c r="B5748" s="23">
        <f t="shared" si="808"/>
        <v>44588</v>
      </c>
      <c r="C5748" s="24">
        <v>15</v>
      </c>
      <c r="D5748" s="54" t="str">
        <f t="shared" si="800"/>
        <v>ASET</v>
      </c>
      <c r="E5748" s="178"/>
      <c r="F5748" s="179"/>
      <c r="G5748" s="177"/>
      <c r="H5748" s="177"/>
      <c r="I5748" s="169">
        <f t="shared" si="801"/>
        <v>0</v>
      </c>
      <c r="J5748" s="149" t="str" cm="1">
        <f t="array" ref="J5748">IF(ISERROR(INDEX('Non Compliance input'!$H$5:$H$156,MATCH(1,(A5748='Non Compliance input'!$A$5:$A$156)*(F5748&gt;='Non Compliance input'!$D$5:$D$156)*(E5748&lt;'Non Compliance input'!$E$5:$E$156)*('Non Compliance input'!$H$5:$H$156="Yes"),0))
),"","Yes")</f>
        <v/>
      </c>
      <c r="K5748" s="149">
        <f t="shared" si="802"/>
        <v>0</v>
      </c>
      <c r="L5748" s="162">
        <f t="shared" si="803"/>
        <v>0</v>
      </c>
      <c r="M5748" s="162" t="str" cm="1">
        <f t="array" ref="M5748">IF(ISERROR(INDEX('Non Compliance input'!$I$5:$I$156,MATCH(1,(A5748='Non Compliance input'!$A$5:$A$156)*(E5748&gt;='Non Compliance input'!$D$5:$D$156)*(F5748&lt;='Non Compliance input'!$E$5:$E$156)*('Non Compliance input'!$I$5:$I$156="Yes"),0))
),"","Yes")</f>
        <v/>
      </c>
      <c r="N5748" s="149" t="str">
        <f>IF(VLOOKUP($A5748,HourEndingOutage!$B$3:$F$746,5,0)="Outage","Outage","")</f>
        <v/>
      </c>
      <c r="O5748" s="18">
        <f t="shared" si="804"/>
        <v>0</v>
      </c>
      <c r="P5748" s="18" t="str">
        <f t="shared" si="805"/>
        <v/>
      </c>
      <c r="Q5748" s="18">
        <f t="shared" si="806"/>
        <v>0</v>
      </c>
      <c r="R5748" s="118"/>
    </row>
    <row r="5749" spans="1:18" x14ac:dyDescent="0.25">
      <c r="A5749" s="25">
        <f t="shared" si="807"/>
        <v>639</v>
      </c>
      <c r="B5749" s="23">
        <f t="shared" si="808"/>
        <v>44588</v>
      </c>
      <c r="C5749" s="24">
        <v>15</v>
      </c>
      <c r="D5749" s="54" t="str">
        <f t="shared" si="800"/>
        <v>ASET</v>
      </c>
      <c r="E5749" s="178"/>
      <c r="F5749" s="179"/>
      <c r="G5749" s="177"/>
      <c r="H5749" s="177"/>
      <c r="I5749" s="169">
        <f t="shared" si="801"/>
        <v>0</v>
      </c>
      <c r="J5749" s="149" t="str" cm="1">
        <f t="array" ref="J5749">IF(ISERROR(INDEX('Non Compliance input'!$H$5:$H$156,MATCH(1,(A5749='Non Compliance input'!$A$5:$A$156)*(F5749&gt;='Non Compliance input'!$D$5:$D$156)*(E5749&lt;'Non Compliance input'!$E$5:$E$156)*('Non Compliance input'!$H$5:$H$156="Yes"),0))
),"","Yes")</f>
        <v/>
      </c>
      <c r="K5749" s="149">
        <f t="shared" si="802"/>
        <v>0</v>
      </c>
      <c r="L5749" s="162">
        <f t="shared" si="803"/>
        <v>0</v>
      </c>
      <c r="M5749" s="162" t="str" cm="1">
        <f t="array" ref="M5749">IF(ISERROR(INDEX('Non Compliance input'!$I$5:$I$156,MATCH(1,(A5749='Non Compliance input'!$A$5:$A$156)*(E5749&gt;='Non Compliance input'!$D$5:$D$156)*(F5749&lt;='Non Compliance input'!$E$5:$E$156)*('Non Compliance input'!$I$5:$I$156="Yes"),0))
),"","Yes")</f>
        <v/>
      </c>
      <c r="N5749" s="149" t="str">
        <f>IF(VLOOKUP($A5749,HourEndingOutage!$B$3:$F$746,5,0)="Outage","Outage","")</f>
        <v/>
      </c>
      <c r="O5749" s="18">
        <f t="shared" si="804"/>
        <v>0</v>
      </c>
      <c r="P5749" s="18" t="str">
        <f t="shared" si="805"/>
        <v/>
      </c>
      <c r="Q5749" s="18">
        <f t="shared" si="806"/>
        <v>0</v>
      </c>
      <c r="R5749" s="118"/>
    </row>
    <row r="5750" spans="1:18" x14ac:dyDescent="0.25">
      <c r="A5750" s="25">
        <f t="shared" si="807"/>
        <v>639</v>
      </c>
      <c r="B5750" s="23">
        <f t="shared" si="808"/>
        <v>44588</v>
      </c>
      <c r="C5750" s="24">
        <v>15</v>
      </c>
      <c r="D5750" s="54" t="str">
        <f t="shared" si="800"/>
        <v>ASET</v>
      </c>
      <c r="E5750" s="178"/>
      <c r="F5750" s="179"/>
      <c r="G5750" s="177"/>
      <c r="H5750" s="177"/>
      <c r="I5750" s="169">
        <f t="shared" si="801"/>
        <v>0</v>
      </c>
      <c r="J5750" s="149" t="str" cm="1">
        <f t="array" ref="J5750">IF(ISERROR(INDEX('Non Compliance input'!$H$5:$H$156,MATCH(1,(A5750='Non Compliance input'!$A$5:$A$156)*(F5750&gt;='Non Compliance input'!$D$5:$D$156)*(E5750&lt;'Non Compliance input'!$E$5:$E$156)*('Non Compliance input'!$H$5:$H$156="Yes"),0))
),"","Yes")</f>
        <v/>
      </c>
      <c r="K5750" s="149">
        <f t="shared" si="802"/>
        <v>0</v>
      </c>
      <c r="L5750" s="162">
        <f t="shared" si="803"/>
        <v>0</v>
      </c>
      <c r="M5750" s="162" t="str" cm="1">
        <f t="array" ref="M5750">IF(ISERROR(INDEX('Non Compliance input'!$I$5:$I$156,MATCH(1,(A5750='Non Compliance input'!$A$5:$A$156)*(E5750&gt;='Non Compliance input'!$D$5:$D$156)*(F5750&lt;='Non Compliance input'!$E$5:$E$156)*('Non Compliance input'!$I$5:$I$156="Yes"),0))
),"","Yes")</f>
        <v/>
      </c>
      <c r="N5750" s="149" t="str">
        <f>IF(VLOOKUP($A5750,HourEndingOutage!$B$3:$F$746,5,0)="Outage","Outage","")</f>
        <v/>
      </c>
      <c r="O5750" s="18">
        <f t="shared" si="804"/>
        <v>0</v>
      </c>
      <c r="P5750" s="18" t="str">
        <f t="shared" si="805"/>
        <v/>
      </c>
      <c r="Q5750" s="18">
        <f t="shared" si="806"/>
        <v>0</v>
      </c>
      <c r="R5750" s="118"/>
    </row>
    <row r="5751" spans="1:18" x14ac:dyDescent="0.25">
      <c r="A5751" s="25">
        <f t="shared" si="807"/>
        <v>639</v>
      </c>
      <c r="B5751" s="23">
        <f t="shared" si="808"/>
        <v>44588</v>
      </c>
      <c r="C5751" s="24">
        <v>15</v>
      </c>
      <c r="D5751" s="54" t="str">
        <f t="shared" si="800"/>
        <v>ASET</v>
      </c>
      <c r="E5751" s="178"/>
      <c r="F5751" s="179"/>
      <c r="G5751" s="177"/>
      <c r="H5751" s="177"/>
      <c r="I5751" s="169">
        <f t="shared" si="801"/>
        <v>0</v>
      </c>
      <c r="J5751" s="149" t="str" cm="1">
        <f t="array" ref="J5751">IF(ISERROR(INDEX('Non Compliance input'!$H$5:$H$156,MATCH(1,(A5751='Non Compliance input'!$A$5:$A$156)*(F5751&gt;='Non Compliance input'!$D$5:$D$156)*(E5751&lt;'Non Compliance input'!$E$5:$E$156)*('Non Compliance input'!$H$5:$H$156="Yes"),0))
),"","Yes")</f>
        <v/>
      </c>
      <c r="K5751" s="149">
        <f t="shared" si="802"/>
        <v>0</v>
      </c>
      <c r="L5751" s="162">
        <f t="shared" si="803"/>
        <v>0</v>
      </c>
      <c r="M5751" s="162" t="str" cm="1">
        <f t="array" ref="M5751">IF(ISERROR(INDEX('Non Compliance input'!$I$5:$I$156,MATCH(1,(A5751='Non Compliance input'!$A$5:$A$156)*(E5751&gt;='Non Compliance input'!$D$5:$D$156)*(F5751&lt;='Non Compliance input'!$E$5:$E$156)*('Non Compliance input'!$I$5:$I$156="Yes"),0))
),"","Yes")</f>
        <v/>
      </c>
      <c r="N5751" s="149" t="str">
        <f>IF(VLOOKUP($A5751,HourEndingOutage!$B$3:$F$746,5,0)="Outage","Outage","")</f>
        <v/>
      </c>
      <c r="O5751" s="18">
        <f t="shared" si="804"/>
        <v>0</v>
      </c>
      <c r="P5751" s="18" t="str">
        <f t="shared" si="805"/>
        <v/>
      </c>
      <c r="Q5751" s="18">
        <f t="shared" si="806"/>
        <v>0</v>
      </c>
      <c r="R5751" s="118"/>
    </row>
    <row r="5752" spans="1:18" x14ac:dyDescent="0.25">
      <c r="A5752" s="25">
        <f t="shared" si="807"/>
        <v>639</v>
      </c>
      <c r="B5752" s="23">
        <f t="shared" si="808"/>
        <v>44588</v>
      </c>
      <c r="C5752" s="24">
        <v>15</v>
      </c>
      <c r="D5752" s="54" t="str">
        <f t="shared" si="800"/>
        <v>ASET</v>
      </c>
      <c r="E5752" s="178"/>
      <c r="F5752" s="179"/>
      <c r="G5752" s="177"/>
      <c r="H5752" s="177"/>
      <c r="I5752" s="169">
        <f t="shared" si="801"/>
        <v>0</v>
      </c>
      <c r="J5752" s="149" t="str" cm="1">
        <f t="array" ref="J5752">IF(ISERROR(INDEX('Non Compliance input'!$H$5:$H$156,MATCH(1,(A5752='Non Compliance input'!$A$5:$A$156)*(F5752&gt;='Non Compliance input'!$D$5:$D$156)*(E5752&lt;'Non Compliance input'!$E$5:$E$156)*('Non Compliance input'!$H$5:$H$156="Yes"),0))
),"","Yes")</f>
        <v/>
      </c>
      <c r="K5752" s="149">
        <f t="shared" si="802"/>
        <v>0</v>
      </c>
      <c r="L5752" s="162">
        <f t="shared" si="803"/>
        <v>0</v>
      </c>
      <c r="M5752" s="162" t="str" cm="1">
        <f t="array" ref="M5752">IF(ISERROR(INDEX('Non Compliance input'!$I$5:$I$156,MATCH(1,(A5752='Non Compliance input'!$A$5:$A$156)*(E5752&gt;='Non Compliance input'!$D$5:$D$156)*(F5752&lt;='Non Compliance input'!$E$5:$E$156)*('Non Compliance input'!$I$5:$I$156="Yes"),0))
),"","Yes")</f>
        <v/>
      </c>
      <c r="N5752" s="149" t="str">
        <f>IF(VLOOKUP($A5752,HourEndingOutage!$B$3:$F$746,5,0)="Outage","Outage","")</f>
        <v/>
      </c>
      <c r="O5752" s="18">
        <f t="shared" si="804"/>
        <v>0</v>
      </c>
      <c r="P5752" s="18" t="str">
        <f t="shared" si="805"/>
        <v/>
      </c>
      <c r="Q5752" s="18">
        <f t="shared" si="806"/>
        <v>0</v>
      </c>
      <c r="R5752" s="118"/>
    </row>
    <row r="5753" spans="1:18" x14ac:dyDescent="0.25">
      <c r="A5753" s="25">
        <f t="shared" si="807"/>
        <v>639</v>
      </c>
      <c r="B5753" s="23">
        <f t="shared" si="808"/>
        <v>44588</v>
      </c>
      <c r="C5753" s="24">
        <v>15</v>
      </c>
      <c r="D5753" s="54" t="str">
        <f t="shared" si="800"/>
        <v>ASET</v>
      </c>
      <c r="E5753" s="178"/>
      <c r="F5753" s="179"/>
      <c r="G5753" s="177"/>
      <c r="H5753" s="177"/>
      <c r="I5753" s="169">
        <f t="shared" si="801"/>
        <v>0</v>
      </c>
      <c r="J5753" s="149" t="str" cm="1">
        <f t="array" ref="J5753">IF(ISERROR(INDEX('Non Compliance input'!$H$5:$H$156,MATCH(1,(A5753='Non Compliance input'!$A$5:$A$156)*(F5753&gt;='Non Compliance input'!$D$5:$D$156)*(E5753&lt;'Non Compliance input'!$E$5:$E$156)*('Non Compliance input'!$H$5:$H$156="Yes"),0))
),"","Yes")</f>
        <v/>
      </c>
      <c r="K5753" s="149">
        <f t="shared" si="802"/>
        <v>0</v>
      </c>
      <c r="L5753" s="162">
        <f t="shared" si="803"/>
        <v>0</v>
      </c>
      <c r="M5753" s="162" t="str" cm="1">
        <f t="array" ref="M5753">IF(ISERROR(INDEX('Non Compliance input'!$I$5:$I$156,MATCH(1,(A5753='Non Compliance input'!$A$5:$A$156)*(E5753&gt;='Non Compliance input'!$D$5:$D$156)*(F5753&lt;='Non Compliance input'!$E$5:$E$156)*('Non Compliance input'!$I$5:$I$156="Yes"),0))
),"","Yes")</f>
        <v/>
      </c>
      <c r="N5753" s="149" t="str">
        <f>IF(VLOOKUP($A5753,HourEndingOutage!$B$3:$F$746,5,0)="Outage","Outage","")</f>
        <v/>
      </c>
      <c r="O5753" s="18">
        <f t="shared" si="804"/>
        <v>0</v>
      </c>
      <c r="P5753" s="18" t="str">
        <f t="shared" si="805"/>
        <v/>
      </c>
      <c r="Q5753" s="18">
        <f t="shared" si="806"/>
        <v>0</v>
      </c>
      <c r="R5753" s="118"/>
    </row>
    <row r="5754" spans="1:18" x14ac:dyDescent="0.25">
      <c r="A5754" s="25">
        <f t="shared" si="807"/>
        <v>640</v>
      </c>
      <c r="B5754" s="23">
        <f t="shared" si="808"/>
        <v>44588</v>
      </c>
      <c r="C5754" s="24">
        <v>16</v>
      </c>
      <c r="D5754" s="54" t="str">
        <f t="shared" si="800"/>
        <v>ASET</v>
      </c>
      <c r="E5754" s="178"/>
      <c r="F5754" s="179"/>
      <c r="G5754" s="177"/>
      <c r="H5754" s="177"/>
      <c r="I5754" s="169">
        <f t="shared" si="801"/>
        <v>0</v>
      </c>
      <c r="J5754" s="149" t="str" cm="1">
        <f t="array" ref="J5754">IF(ISERROR(INDEX('Non Compliance input'!$H$5:$H$156,MATCH(1,(A5754='Non Compliance input'!$A$5:$A$156)*(F5754&gt;='Non Compliance input'!$D$5:$D$156)*(E5754&lt;'Non Compliance input'!$E$5:$E$156)*('Non Compliance input'!$H$5:$H$156="Yes"),0))
),"","Yes")</f>
        <v/>
      </c>
      <c r="K5754" s="149">
        <f t="shared" si="802"/>
        <v>0</v>
      </c>
      <c r="L5754" s="162">
        <f t="shared" si="803"/>
        <v>0</v>
      </c>
      <c r="M5754" s="162" t="str" cm="1">
        <f t="array" ref="M5754">IF(ISERROR(INDEX('Non Compliance input'!$I$5:$I$156,MATCH(1,(A5754='Non Compliance input'!$A$5:$A$156)*(E5754&gt;='Non Compliance input'!$D$5:$D$156)*(F5754&lt;='Non Compliance input'!$E$5:$E$156)*('Non Compliance input'!$I$5:$I$156="Yes"),0))
),"","Yes")</f>
        <v/>
      </c>
      <c r="N5754" s="149" t="str">
        <f>IF(VLOOKUP($A5754,HourEndingOutage!$B$3:$F$746,5,0)="Outage","Outage","")</f>
        <v/>
      </c>
      <c r="O5754" s="18">
        <f t="shared" si="804"/>
        <v>0</v>
      </c>
      <c r="P5754" s="18" t="str">
        <f t="shared" si="805"/>
        <v/>
      </c>
      <c r="Q5754" s="18">
        <f t="shared" si="806"/>
        <v>0</v>
      </c>
      <c r="R5754" s="118"/>
    </row>
    <row r="5755" spans="1:18" x14ac:dyDescent="0.25">
      <c r="A5755" s="25">
        <f t="shared" si="807"/>
        <v>640</v>
      </c>
      <c r="B5755" s="23">
        <f t="shared" si="808"/>
        <v>44588</v>
      </c>
      <c r="C5755" s="24">
        <v>16</v>
      </c>
      <c r="D5755" s="54" t="str">
        <f t="shared" si="800"/>
        <v>ASET</v>
      </c>
      <c r="E5755" s="178"/>
      <c r="F5755" s="179"/>
      <c r="G5755" s="177"/>
      <c r="H5755" s="177"/>
      <c r="I5755" s="169">
        <f t="shared" si="801"/>
        <v>0</v>
      </c>
      <c r="J5755" s="149" t="str" cm="1">
        <f t="array" ref="J5755">IF(ISERROR(INDEX('Non Compliance input'!$H$5:$H$156,MATCH(1,(A5755='Non Compliance input'!$A$5:$A$156)*(F5755&gt;='Non Compliance input'!$D$5:$D$156)*(E5755&lt;'Non Compliance input'!$E$5:$E$156)*('Non Compliance input'!$H$5:$H$156="Yes"),0))
),"","Yes")</f>
        <v/>
      </c>
      <c r="K5755" s="149">
        <f t="shared" si="802"/>
        <v>0</v>
      </c>
      <c r="L5755" s="162">
        <f t="shared" si="803"/>
        <v>0</v>
      </c>
      <c r="M5755" s="162" t="str" cm="1">
        <f t="array" ref="M5755">IF(ISERROR(INDEX('Non Compliance input'!$I$5:$I$156,MATCH(1,(A5755='Non Compliance input'!$A$5:$A$156)*(E5755&gt;='Non Compliance input'!$D$5:$D$156)*(F5755&lt;='Non Compliance input'!$E$5:$E$156)*('Non Compliance input'!$I$5:$I$156="Yes"),0))
),"","Yes")</f>
        <v/>
      </c>
      <c r="N5755" s="149" t="str">
        <f>IF(VLOOKUP($A5755,HourEndingOutage!$B$3:$F$746,5,0)="Outage","Outage","")</f>
        <v/>
      </c>
      <c r="O5755" s="18">
        <f t="shared" si="804"/>
        <v>0</v>
      </c>
      <c r="P5755" s="18" t="str">
        <f t="shared" si="805"/>
        <v/>
      </c>
      <c r="Q5755" s="18">
        <f t="shared" si="806"/>
        <v>0</v>
      </c>
      <c r="R5755" s="118"/>
    </row>
    <row r="5756" spans="1:18" x14ac:dyDescent="0.25">
      <c r="A5756" s="25">
        <f t="shared" si="807"/>
        <v>640</v>
      </c>
      <c r="B5756" s="23">
        <f t="shared" si="808"/>
        <v>44588</v>
      </c>
      <c r="C5756" s="24">
        <v>16</v>
      </c>
      <c r="D5756" s="54" t="str">
        <f t="shared" si="800"/>
        <v>ASET</v>
      </c>
      <c r="E5756" s="178"/>
      <c r="F5756" s="179"/>
      <c r="G5756" s="177"/>
      <c r="H5756" s="177"/>
      <c r="I5756" s="169">
        <f t="shared" si="801"/>
        <v>0</v>
      </c>
      <c r="J5756" s="149" t="str" cm="1">
        <f t="array" ref="J5756">IF(ISERROR(INDEX('Non Compliance input'!$H$5:$H$156,MATCH(1,(A5756='Non Compliance input'!$A$5:$A$156)*(F5756&gt;='Non Compliance input'!$D$5:$D$156)*(E5756&lt;'Non Compliance input'!$E$5:$E$156)*('Non Compliance input'!$H$5:$H$156="Yes"),0))
),"","Yes")</f>
        <v/>
      </c>
      <c r="K5756" s="149">
        <f t="shared" si="802"/>
        <v>0</v>
      </c>
      <c r="L5756" s="162">
        <f t="shared" si="803"/>
        <v>0</v>
      </c>
      <c r="M5756" s="162" t="str" cm="1">
        <f t="array" ref="M5756">IF(ISERROR(INDEX('Non Compliance input'!$I$5:$I$156,MATCH(1,(A5756='Non Compliance input'!$A$5:$A$156)*(E5756&gt;='Non Compliance input'!$D$5:$D$156)*(F5756&lt;='Non Compliance input'!$E$5:$E$156)*('Non Compliance input'!$I$5:$I$156="Yes"),0))
),"","Yes")</f>
        <v/>
      </c>
      <c r="N5756" s="149" t="str">
        <f>IF(VLOOKUP($A5756,HourEndingOutage!$B$3:$F$746,5,0)="Outage","Outage","")</f>
        <v/>
      </c>
      <c r="O5756" s="18">
        <f t="shared" si="804"/>
        <v>0</v>
      </c>
      <c r="P5756" s="18" t="str">
        <f t="shared" si="805"/>
        <v/>
      </c>
      <c r="Q5756" s="18">
        <f t="shared" si="806"/>
        <v>0</v>
      </c>
      <c r="R5756" s="118"/>
    </row>
    <row r="5757" spans="1:18" x14ac:dyDescent="0.25">
      <c r="A5757" s="25">
        <f t="shared" si="807"/>
        <v>640</v>
      </c>
      <c r="B5757" s="23">
        <f t="shared" si="808"/>
        <v>44588</v>
      </c>
      <c r="C5757" s="24">
        <v>16</v>
      </c>
      <c r="D5757" s="54" t="str">
        <f t="shared" si="800"/>
        <v>ASET</v>
      </c>
      <c r="E5757" s="178"/>
      <c r="F5757" s="179"/>
      <c r="G5757" s="177"/>
      <c r="H5757" s="177"/>
      <c r="I5757" s="169">
        <f t="shared" si="801"/>
        <v>0</v>
      </c>
      <c r="J5757" s="149" t="str" cm="1">
        <f t="array" ref="J5757">IF(ISERROR(INDEX('Non Compliance input'!$H$5:$H$156,MATCH(1,(A5757='Non Compliance input'!$A$5:$A$156)*(F5757&gt;='Non Compliance input'!$D$5:$D$156)*(E5757&lt;'Non Compliance input'!$E$5:$E$156)*('Non Compliance input'!$H$5:$H$156="Yes"),0))
),"","Yes")</f>
        <v/>
      </c>
      <c r="K5757" s="149">
        <f t="shared" si="802"/>
        <v>0</v>
      </c>
      <c r="L5757" s="162">
        <f t="shared" si="803"/>
        <v>0</v>
      </c>
      <c r="M5757" s="162" t="str" cm="1">
        <f t="array" ref="M5757">IF(ISERROR(INDEX('Non Compliance input'!$I$5:$I$156,MATCH(1,(A5757='Non Compliance input'!$A$5:$A$156)*(E5757&gt;='Non Compliance input'!$D$5:$D$156)*(F5757&lt;='Non Compliance input'!$E$5:$E$156)*('Non Compliance input'!$I$5:$I$156="Yes"),0))
),"","Yes")</f>
        <v/>
      </c>
      <c r="N5757" s="149" t="str">
        <f>IF(VLOOKUP($A5757,HourEndingOutage!$B$3:$F$746,5,0)="Outage","Outage","")</f>
        <v/>
      </c>
      <c r="O5757" s="18">
        <f t="shared" si="804"/>
        <v>0</v>
      </c>
      <c r="P5757" s="18" t="str">
        <f t="shared" si="805"/>
        <v/>
      </c>
      <c r="Q5757" s="18">
        <f t="shared" si="806"/>
        <v>0</v>
      </c>
      <c r="R5757" s="118"/>
    </row>
    <row r="5758" spans="1:18" x14ac:dyDescent="0.25">
      <c r="A5758" s="25">
        <f t="shared" si="807"/>
        <v>640</v>
      </c>
      <c r="B5758" s="23">
        <f t="shared" si="808"/>
        <v>44588</v>
      </c>
      <c r="C5758" s="24">
        <v>16</v>
      </c>
      <c r="D5758" s="54" t="str">
        <f t="shared" si="800"/>
        <v>ASET</v>
      </c>
      <c r="E5758" s="178"/>
      <c r="F5758" s="179"/>
      <c r="G5758" s="177"/>
      <c r="H5758" s="177"/>
      <c r="I5758" s="169">
        <f t="shared" si="801"/>
        <v>0</v>
      </c>
      <c r="J5758" s="149" t="str" cm="1">
        <f t="array" ref="J5758">IF(ISERROR(INDEX('Non Compliance input'!$H$5:$H$156,MATCH(1,(A5758='Non Compliance input'!$A$5:$A$156)*(F5758&gt;='Non Compliance input'!$D$5:$D$156)*(E5758&lt;'Non Compliance input'!$E$5:$E$156)*('Non Compliance input'!$H$5:$H$156="Yes"),0))
),"","Yes")</f>
        <v/>
      </c>
      <c r="K5758" s="149">
        <f t="shared" si="802"/>
        <v>0</v>
      </c>
      <c r="L5758" s="162">
        <f t="shared" si="803"/>
        <v>0</v>
      </c>
      <c r="M5758" s="162" t="str" cm="1">
        <f t="array" ref="M5758">IF(ISERROR(INDEX('Non Compliance input'!$I$5:$I$156,MATCH(1,(A5758='Non Compliance input'!$A$5:$A$156)*(E5758&gt;='Non Compliance input'!$D$5:$D$156)*(F5758&lt;='Non Compliance input'!$E$5:$E$156)*('Non Compliance input'!$I$5:$I$156="Yes"),0))
),"","Yes")</f>
        <v/>
      </c>
      <c r="N5758" s="149" t="str">
        <f>IF(VLOOKUP($A5758,HourEndingOutage!$B$3:$F$746,5,0)="Outage","Outage","")</f>
        <v/>
      </c>
      <c r="O5758" s="18">
        <f t="shared" si="804"/>
        <v>0</v>
      </c>
      <c r="P5758" s="18" t="str">
        <f t="shared" si="805"/>
        <v/>
      </c>
      <c r="Q5758" s="18">
        <f t="shared" si="806"/>
        <v>0</v>
      </c>
      <c r="R5758" s="118"/>
    </row>
    <row r="5759" spans="1:18" x14ac:dyDescent="0.25">
      <c r="A5759" s="25">
        <f t="shared" si="807"/>
        <v>640</v>
      </c>
      <c r="B5759" s="23">
        <f t="shared" si="808"/>
        <v>44588</v>
      </c>
      <c r="C5759" s="24">
        <v>16</v>
      </c>
      <c r="D5759" s="54" t="str">
        <f t="shared" si="800"/>
        <v>ASET</v>
      </c>
      <c r="E5759" s="178"/>
      <c r="F5759" s="179"/>
      <c r="G5759" s="177"/>
      <c r="H5759" s="177"/>
      <c r="I5759" s="169">
        <f t="shared" si="801"/>
        <v>0</v>
      </c>
      <c r="J5759" s="149" t="str" cm="1">
        <f t="array" ref="J5759">IF(ISERROR(INDEX('Non Compliance input'!$H$5:$H$156,MATCH(1,(A5759='Non Compliance input'!$A$5:$A$156)*(F5759&gt;='Non Compliance input'!$D$5:$D$156)*(E5759&lt;'Non Compliance input'!$E$5:$E$156)*('Non Compliance input'!$H$5:$H$156="Yes"),0))
),"","Yes")</f>
        <v/>
      </c>
      <c r="K5759" s="149">
        <f t="shared" si="802"/>
        <v>0</v>
      </c>
      <c r="L5759" s="162">
        <f t="shared" si="803"/>
        <v>0</v>
      </c>
      <c r="M5759" s="162" t="str" cm="1">
        <f t="array" ref="M5759">IF(ISERROR(INDEX('Non Compliance input'!$I$5:$I$156,MATCH(1,(A5759='Non Compliance input'!$A$5:$A$156)*(E5759&gt;='Non Compliance input'!$D$5:$D$156)*(F5759&lt;='Non Compliance input'!$E$5:$E$156)*('Non Compliance input'!$I$5:$I$156="Yes"),0))
),"","Yes")</f>
        <v/>
      </c>
      <c r="N5759" s="149" t="str">
        <f>IF(VLOOKUP($A5759,HourEndingOutage!$B$3:$F$746,5,0)="Outage","Outage","")</f>
        <v/>
      </c>
      <c r="O5759" s="18">
        <f t="shared" si="804"/>
        <v>0</v>
      </c>
      <c r="P5759" s="18" t="str">
        <f t="shared" si="805"/>
        <v/>
      </c>
      <c r="Q5759" s="18">
        <f t="shared" si="806"/>
        <v>0</v>
      </c>
      <c r="R5759" s="118"/>
    </row>
    <row r="5760" spans="1:18" x14ac:dyDescent="0.25">
      <c r="A5760" s="25">
        <f t="shared" si="807"/>
        <v>640</v>
      </c>
      <c r="B5760" s="23">
        <f t="shared" si="808"/>
        <v>44588</v>
      </c>
      <c r="C5760" s="24">
        <v>16</v>
      </c>
      <c r="D5760" s="54" t="str">
        <f t="shared" si="800"/>
        <v>ASET</v>
      </c>
      <c r="E5760" s="178"/>
      <c r="F5760" s="179"/>
      <c r="G5760" s="177"/>
      <c r="H5760" s="177"/>
      <c r="I5760" s="169">
        <f t="shared" si="801"/>
        <v>0</v>
      </c>
      <c r="J5760" s="149" t="str" cm="1">
        <f t="array" ref="J5760">IF(ISERROR(INDEX('Non Compliance input'!$H$5:$H$156,MATCH(1,(A5760='Non Compliance input'!$A$5:$A$156)*(F5760&gt;='Non Compliance input'!$D$5:$D$156)*(E5760&lt;'Non Compliance input'!$E$5:$E$156)*('Non Compliance input'!$H$5:$H$156="Yes"),0))
),"","Yes")</f>
        <v/>
      </c>
      <c r="K5760" s="149">
        <f t="shared" si="802"/>
        <v>0</v>
      </c>
      <c r="L5760" s="162">
        <f t="shared" si="803"/>
        <v>0</v>
      </c>
      <c r="M5760" s="162" t="str" cm="1">
        <f t="array" ref="M5760">IF(ISERROR(INDEX('Non Compliance input'!$I$5:$I$156,MATCH(1,(A5760='Non Compliance input'!$A$5:$A$156)*(E5760&gt;='Non Compliance input'!$D$5:$D$156)*(F5760&lt;='Non Compliance input'!$E$5:$E$156)*('Non Compliance input'!$I$5:$I$156="Yes"),0))
),"","Yes")</f>
        <v/>
      </c>
      <c r="N5760" s="149" t="str">
        <f>IF(VLOOKUP($A5760,HourEndingOutage!$B$3:$F$746,5,0)="Outage","Outage","")</f>
        <v/>
      </c>
      <c r="O5760" s="18">
        <f t="shared" si="804"/>
        <v>0</v>
      </c>
      <c r="P5760" s="18" t="str">
        <f t="shared" si="805"/>
        <v/>
      </c>
      <c r="Q5760" s="18">
        <f t="shared" si="806"/>
        <v>0</v>
      </c>
      <c r="R5760" s="118"/>
    </row>
    <row r="5761" spans="1:18" x14ac:dyDescent="0.25">
      <c r="A5761" s="25">
        <f t="shared" si="807"/>
        <v>640</v>
      </c>
      <c r="B5761" s="23">
        <f t="shared" si="808"/>
        <v>44588</v>
      </c>
      <c r="C5761" s="24">
        <v>16</v>
      </c>
      <c r="D5761" s="54" t="str">
        <f t="shared" si="800"/>
        <v>ASET</v>
      </c>
      <c r="E5761" s="178"/>
      <c r="F5761" s="179"/>
      <c r="G5761" s="177"/>
      <c r="H5761" s="177"/>
      <c r="I5761" s="169">
        <f t="shared" si="801"/>
        <v>0</v>
      </c>
      <c r="J5761" s="149" t="str" cm="1">
        <f t="array" ref="J5761">IF(ISERROR(INDEX('Non Compliance input'!$H$5:$H$156,MATCH(1,(A5761='Non Compliance input'!$A$5:$A$156)*(F5761&gt;='Non Compliance input'!$D$5:$D$156)*(E5761&lt;'Non Compliance input'!$E$5:$E$156)*('Non Compliance input'!$H$5:$H$156="Yes"),0))
),"","Yes")</f>
        <v/>
      </c>
      <c r="K5761" s="149">
        <f t="shared" si="802"/>
        <v>0</v>
      </c>
      <c r="L5761" s="162">
        <f t="shared" si="803"/>
        <v>0</v>
      </c>
      <c r="M5761" s="162" t="str" cm="1">
        <f t="array" ref="M5761">IF(ISERROR(INDEX('Non Compliance input'!$I$5:$I$156,MATCH(1,(A5761='Non Compliance input'!$A$5:$A$156)*(E5761&gt;='Non Compliance input'!$D$5:$D$156)*(F5761&lt;='Non Compliance input'!$E$5:$E$156)*('Non Compliance input'!$I$5:$I$156="Yes"),0))
),"","Yes")</f>
        <v/>
      </c>
      <c r="N5761" s="149" t="str">
        <f>IF(VLOOKUP($A5761,HourEndingOutage!$B$3:$F$746,5,0)="Outage","Outage","")</f>
        <v/>
      </c>
      <c r="O5761" s="18">
        <f t="shared" si="804"/>
        <v>0</v>
      </c>
      <c r="P5761" s="18" t="str">
        <f t="shared" si="805"/>
        <v/>
      </c>
      <c r="Q5761" s="18">
        <f t="shared" si="806"/>
        <v>0</v>
      </c>
      <c r="R5761" s="118"/>
    </row>
    <row r="5762" spans="1:18" x14ac:dyDescent="0.25">
      <c r="A5762" s="25">
        <f t="shared" si="807"/>
        <v>640</v>
      </c>
      <c r="B5762" s="23">
        <f t="shared" si="808"/>
        <v>44588</v>
      </c>
      <c r="C5762" s="24">
        <v>16</v>
      </c>
      <c r="D5762" s="54" t="str">
        <f t="shared" ref="D5762:D5825" si="809">Unit</f>
        <v>ASET</v>
      </c>
      <c r="E5762" s="178"/>
      <c r="F5762" s="179"/>
      <c r="G5762" s="177"/>
      <c r="H5762" s="177"/>
      <c r="I5762" s="169">
        <f t="shared" si="801"/>
        <v>0</v>
      </c>
      <c r="J5762" s="149" t="str" cm="1">
        <f t="array" ref="J5762">IF(ISERROR(INDEX('Non Compliance input'!$H$5:$H$156,MATCH(1,(A5762='Non Compliance input'!$A$5:$A$156)*(F5762&gt;='Non Compliance input'!$D$5:$D$156)*(E5762&lt;'Non Compliance input'!$E$5:$E$156)*('Non Compliance input'!$H$5:$H$156="Yes"),0))
),"","Yes")</f>
        <v/>
      </c>
      <c r="K5762" s="149">
        <f t="shared" si="802"/>
        <v>0</v>
      </c>
      <c r="L5762" s="162">
        <f t="shared" si="803"/>
        <v>0</v>
      </c>
      <c r="M5762" s="162" t="str" cm="1">
        <f t="array" ref="M5762">IF(ISERROR(INDEX('Non Compliance input'!$I$5:$I$156,MATCH(1,(A5762='Non Compliance input'!$A$5:$A$156)*(E5762&gt;='Non Compliance input'!$D$5:$D$156)*(F5762&lt;='Non Compliance input'!$E$5:$E$156)*('Non Compliance input'!$I$5:$I$156="Yes"),0))
),"","Yes")</f>
        <v/>
      </c>
      <c r="N5762" s="149" t="str">
        <f>IF(VLOOKUP($A5762,HourEndingOutage!$B$3:$F$746,5,0)="Outage","Outage","")</f>
        <v/>
      </c>
      <c r="O5762" s="18">
        <f t="shared" si="804"/>
        <v>0</v>
      </c>
      <c r="P5762" s="18" t="str">
        <f t="shared" si="805"/>
        <v/>
      </c>
      <c r="Q5762" s="18">
        <f t="shared" si="806"/>
        <v>0</v>
      </c>
      <c r="R5762" s="118"/>
    </row>
    <row r="5763" spans="1:18" x14ac:dyDescent="0.25">
      <c r="A5763" s="25">
        <f t="shared" si="807"/>
        <v>641</v>
      </c>
      <c r="B5763" s="23">
        <f t="shared" si="808"/>
        <v>44588</v>
      </c>
      <c r="C5763" s="24">
        <v>17</v>
      </c>
      <c r="D5763" s="54" t="str">
        <f t="shared" si="809"/>
        <v>ASET</v>
      </c>
      <c r="E5763" s="178"/>
      <c r="F5763" s="179"/>
      <c r="G5763" s="177"/>
      <c r="H5763" s="177"/>
      <c r="I5763" s="169">
        <f t="shared" ref="I5763:I5826" si="810">IF(AND(LEN(E5763)&gt;2,LEN(F5763)&gt;2)=TRUE,(ROUND((F5763-E5763)*1440,0)),0)</f>
        <v>0</v>
      </c>
      <c r="J5763" s="149" t="str" cm="1">
        <f t="array" ref="J5763">IF(ISERROR(INDEX('Non Compliance input'!$H$5:$H$156,MATCH(1,(A5763='Non Compliance input'!$A$5:$A$156)*(F5763&gt;='Non Compliance input'!$D$5:$D$156)*(E5763&lt;'Non Compliance input'!$E$5:$E$156)*('Non Compliance input'!$H$5:$H$156="Yes"),0))
),"","Yes")</f>
        <v/>
      </c>
      <c r="K5763" s="149">
        <f t="shared" ref="K5763:K5826" si="811">IF(J5763="Yes",0,MIN(H5763,G5763,IF(H5763="",0,Contract_Volume)))</f>
        <v>0</v>
      </c>
      <c r="L5763" s="162">
        <f t="shared" ref="L5763:L5826" si="812">IF(J5763="Yes",0,(MIN(H5763,G5763)*(I5763/60)))</f>
        <v>0</v>
      </c>
      <c r="M5763" s="162" t="str" cm="1">
        <f t="array" ref="M5763">IF(ISERROR(INDEX('Non Compliance input'!$I$5:$I$156,MATCH(1,(A5763='Non Compliance input'!$A$5:$A$156)*(E5763&gt;='Non Compliance input'!$D$5:$D$156)*(F5763&lt;='Non Compliance input'!$E$5:$E$156)*('Non Compliance input'!$I$5:$I$156="Yes"),0))
),"","Yes")</f>
        <v/>
      </c>
      <c r="N5763" s="149" t="str">
        <f>IF(VLOOKUP($A5763,HourEndingOutage!$B$3:$F$746,5,0)="Outage","Outage","")</f>
        <v/>
      </c>
      <c r="O5763" s="18">
        <f t="shared" ref="O5763:O5826" si="813">IF(OR(M5763="Yes",N5763="Outage"),0,(K5763*(I5763/60))*Arming)</f>
        <v>0</v>
      </c>
      <c r="P5763" s="18" t="str">
        <f t="shared" ref="P5763:P5826" si="814">IF(ISERROR(VLOOKUP($A5763,FTShour,1,0)),"","Yes")</f>
        <v/>
      </c>
      <c r="Q5763" s="18">
        <f t="shared" si="806"/>
        <v>0</v>
      </c>
      <c r="R5763" s="118"/>
    </row>
    <row r="5764" spans="1:18" x14ac:dyDescent="0.25">
      <c r="A5764" s="25">
        <f t="shared" si="807"/>
        <v>641</v>
      </c>
      <c r="B5764" s="23">
        <f t="shared" si="808"/>
        <v>44588</v>
      </c>
      <c r="C5764" s="24">
        <v>17</v>
      </c>
      <c r="D5764" s="54" t="str">
        <f t="shared" si="809"/>
        <v>ASET</v>
      </c>
      <c r="E5764" s="178"/>
      <c r="F5764" s="179"/>
      <c r="G5764" s="177"/>
      <c r="H5764" s="177"/>
      <c r="I5764" s="169">
        <f t="shared" si="810"/>
        <v>0</v>
      </c>
      <c r="J5764" s="149" t="str" cm="1">
        <f t="array" ref="J5764">IF(ISERROR(INDEX('Non Compliance input'!$H$5:$H$156,MATCH(1,(A5764='Non Compliance input'!$A$5:$A$156)*(F5764&gt;='Non Compliance input'!$D$5:$D$156)*(E5764&lt;'Non Compliance input'!$E$5:$E$156)*('Non Compliance input'!$H$5:$H$156="Yes"),0))
),"","Yes")</f>
        <v/>
      </c>
      <c r="K5764" s="149">
        <f t="shared" si="811"/>
        <v>0</v>
      </c>
      <c r="L5764" s="162">
        <f t="shared" si="812"/>
        <v>0</v>
      </c>
      <c r="M5764" s="162" t="str" cm="1">
        <f t="array" ref="M5764">IF(ISERROR(INDEX('Non Compliance input'!$I$5:$I$156,MATCH(1,(A5764='Non Compliance input'!$A$5:$A$156)*(E5764&gt;='Non Compliance input'!$D$5:$D$156)*(F5764&lt;='Non Compliance input'!$E$5:$E$156)*('Non Compliance input'!$I$5:$I$156="Yes"),0))
),"","Yes")</f>
        <v/>
      </c>
      <c r="N5764" s="149" t="str">
        <f>IF(VLOOKUP($A5764,HourEndingOutage!$B$3:$F$746,5,0)="Outage","Outage","")</f>
        <v/>
      </c>
      <c r="O5764" s="18">
        <f t="shared" si="813"/>
        <v>0</v>
      </c>
      <c r="P5764" s="18" t="str">
        <f t="shared" si="814"/>
        <v/>
      </c>
      <c r="Q5764" s="18">
        <f t="shared" ref="Q5764:Q5827" si="815">IF(P5764="Yes",-O5764,0)</f>
        <v>0</v>
      </c>
      <c r="R5764" s="118"/>
    </row>
    <row r="5765" spans="1:18" x14ac:dyDescent="0.25">
      <c r="A5765" s="25">
        <f t="shared" si="807"/>
        <v>641</v>
      </c>
      <c r="B5765" s="23">
        <f t="shared" si="808"/>
        <v>44588</v>
      </c>
      <c r="C5765" s="24">
        <v>17</v>
      </c>
      <c r="D5765" s="54" t="str">
        <f t="shared" si="809"/>
        <v>ASET</v>
      </c>
      <c r="E5765" s="178"/>
      <c r="F5765" s="179"/>
      <c r="G5765" s="177"/>
      <c r="H5765" s="177"/>
      <c r="I5765" s="169">
        <f t="shared" si="810"/>
        <v>0</v>
      </c>
      <c r="J5765" s="149" t="str" cm="1">
        <f t="array" ref="J5765">IF(ISERROR(INDEX('Non Compliance input'!$H$5:$H$156,MATCH(1,(A5765='Non Compliance input'!$A$5:$A$156)*(F5765&gt;='Non Compliance input'!$D$5:$D$156)*(E5765&lt;'Non Compliance input'!$E$5:$E$156)*('Non Compliance input'!$H$5:$H$156="Yes"),0))
),"","Yes")</f>
        <v/>
      </c>
      <c r="K5765" s="149">
        <f t="shared" si="811"/>
        <v>0</v>
      </c>
      <c r="L5765" s="162">
        <f t="shared" si="812"/>
        <v>0</v>
      </c>
      <c r="M5765" s="162" t="str" cm="1">
        <f t="array" ref="M5765">IF(ISERROR(INDEX('Non Compliance input'!$I$5:$I$156,MATCH(1,(A5765='Non Compliance input'!$A$5:$A$156)*(E5765&gt;='Non Compliance input'!$D$5:$D$156)*(F5765&lt;='Non Compliance input'!$E$5:$E$156)*('Non Compliance input'!$I$5:$I$156="Yes"),0))
),"","Yes")</f>
        <v/>
      </c>
      <c r="N5765" s="149" t="str">
        <f>IF(VLOOKUP($A5765,HourEndingOutage!$B$3:$F$746,5,0)="Outage","Outage","")</f>
        <v/>
      </c>
      <c r="O5765" s="18">
        <f t="shared" si="813"/>
        <v>0</v>
      </c>
      <c r="P5765" s="18" t="str">
        <f t="shared" si="814"/>
        <v/>
      </c>
      <c r="Q5765" s="18">
        <f t="shared" si="815"/>
        <v>0</v>
      </c>
      <c r="R5765" s="118"/>
    </row>
    <row r="5766" spans="1:18" x14ac:dyDescent="0.25">
      <c r="A5766" s="25">
        <f t="shared" si="807"/>
        <v>641</v>
      </c>
      <c r="B5766" s="23">
        <f t="shared" si="808"/>
        <v>44588</v>
      </c>
      <c r="C5766" s="24">
        <v>17</v>
      </c>
      <c r="D5766" s="54" t="str">
        <f t="shared" si="809"/>
        <v>ASET</v>
      </c>
      <c r="E5766" s="178"/>
      <c r="F5766" s="179"/>
      <c r="G5766" s="177"/>
      <c r="H5766" s="177"/>
      <c r="I5766" s="169">
        <f t="shared" si="810"/>
        <v>0</v>
      </c>
      <c r="J5766" s="149" t="str" cm="1">
        <f t="array" ref="J5766">IF(ISERROR(INDEX('Non Compliance input'!$H$5:$H$156,MATCH(1,(A5766='Non Compliance input'!$A$5:$A$156)*(F5766&gt;='Non Compliance input'!$D$5:$D$156)*(E5766&lt;'Non Compliance input'!$E$5:$E$156)*('Non Compliance input'!$H$5:$H$156="Yes"),0))
),"","Yes")</f>
        <v/>
      </c>
      <c r="K5766" s="149">
        <f t="shared" si="811"/>
        <v>0</v>
      </c>
      <c r="L5766" s="162">
        <f t="shared" si="812"/>
        <v>0</v>
      </c>
      <c r="M5766" s="162" t="str" cm="1">
        <f t="array" ref="M5766">IF(ISERROR(INDEX('Non Compliance input'!$I$5:$I$156,MATCH(1,(A5766='Non Compliance input'!$A$5:$A$156)*(E5766&gt;='Non Compliance input'!$D$5:$D$156)*(F5766&lt;='Non Compliance input'!$E$5:$E$156)*('Non Compliance input'!$I$5:$I$156="Yes"),0))
),"","Yes")</f>
        <v/>
      </c>
      <c r="N5766" s="149" t="str">
        <f>IF(VLOOKUP($A5766,HourEndingOutage!$B$3:$F$746,5,0)="Outage","Outage","")</f>
        <v/>
      </c>
      <c r="O5766" s="18">
        <f t="shared" si="813"/>
        <v>0</v>
      </c>
      <c r="P5766" s="18" t="str">
        <f t="shared" si="814"/>
        <v/>
      </c>
      <c r="Q5766" s="18">
        <f t="shared" si="815"/>
        <v>0</v>
      </c>
      <c r="R5766" s="118"/>
    </row>
    <row r="5767" spans="1:18" x14ac:dyDescent="0.25">
      <c r="A5767" s="25">
        <f t="shared" si="807"/>
        <v>641</v>
      </c>
      <c r="B5767" s="23">
        <f t="shared" si="808"/>
        <v>44588</v>
      </c>
      <c r="C5767" s="24">
        <v>17</v>
      </c>
      <c r="D5767" s="54" t="str">
        <f t="shared" si="809"/>
        <v>ASET</v>
      </c>
      <c r="E5767" s="178"/>
      <c r="F5767" s="179"/>
      <c r="G5767" s="177"/>
      <c r="H5767" s="177"/>
      <c r="I5767" s="169">
        <f t="shared" si="810"/>
        <v>0</v>
      </c>
      <c r="J5767" s="149" t="str" cm="1">
        <f t="array" ref="J5767">IF(ISERROR(INDEX('Non Compliance input'!$H$5:$H$156,MATCH(1,(A5767='Non Compliance input'!$A$5:$A$156)*(F5767&gt;='Non Compliance input'!$D$5:$D$156)*(E5767&lt;'Non Compliance input'!$E$5:$E$156)*('Non Compliance input'!$H$5:$H$156="Yes"),0))
),"","Yes")</f>
        <v/>
      </c>
      <c r="K5767" s="149">
        <f t="shared" si="811"/>
        <v>0</v>
      </c>
      <c r="L5767" s="162">
        <f t="shared" si="812"/>
        <v>0</v>
      </c>
      <c r="M5767" s="162" t="str" cm="1">
        <f t="array" ref="M5767">IF(ISERROR(INDEX('Non Compliance input'!$I$5:$I$156,MATCH(1,(A5767='Non Compliance input'!$A$5:$A$156)*(E5767&gt;='Non Compliance input'!$D$5:$D$156)*(F5767&lt;='Non Compliance input'!$E$5:$E$156)*('Non Compliance input'!$I$5:$I$156="Yes"),0))
),"","Yes")</f>
        <v/>
      </c>
      <c r="N5767" s="149" t="str">
        <f>IF(VLOOKUP($A5767,HourEndingOutage!$B$3:$F$746,5,0)="Outage","Outage","")</f>
        <v/>
      </c>
      <c r="O5767" s="18">
        <f t="shared" si="813"/>
        <v>0</v>
      </c>
      <c r="P5767" s="18" t="str">
        <f t="shared" si="814"/>
        <v/>
      </c>
      <c r="Q5767" s="18">
        <f t="shared" si="815"/>
        <v>0</v>
      </c>
      <c r="R5767" s="118"/>
    </row>
    <row r="5768" spans="1:18" x14ac:dyDescent="0.25">
      <c r="A5768" s="25">
        <f t="shared" si="807"/>
        <v>641</v>
      </c>
      <c r="B5768" s="23">
        <f t="shared" si="808"/>
        <v>44588</v>
      </c>
      <c r="C5768" s="24">
        <v>17</v>
      </c>
      <c r="D5768" s="54" t="str">
        <f t="shared" si="809"/>
        <v>ASET</v>
      </c>
      <c r="E5768" s="178"/>
      <c r="F5768" s="179"/>
      <c r="G5768" s="177"/>
      <c r="H5768" s="177"/>
      <c r="I5768" s="169">
        <f t="shared" si="810"/>
        <v>0</v>
      </c>
      <c r="J5768" s="149" t="str" cm="1">
        <f t="array" ref="J5768">IF(ISERROR(INDEX('Non Compliance input'!$H$5:$H$156,MATCH(1,(A5768='Non Compliance input'!$A$5:$A$156)*(F5768&gt;='Non Compliance input'!$D$5:$D$156)*(E5768&lt;'Non Compliance input'!$E$5:$E$156)*('Non Compliance input'!$H$5:$H$156="Yes"),0))
),"","Yes")</f>
        <v/>
      </c>
      <c r="K5768" s="149">
        <f t="shared" si="811"/>
        <v>0</v>
      </c>
      <c r="L5768" s="162">
        <f t="shared" si="812"/>
        <v>0</v>
      </c>
      <c r="M5768" s="162" t="str" cm="1">
        <f t="array" ref="M5768">IF(ISERROR(INDEX('Non Compliance input'!$I$5:$I$156,MATCH(1,(A5768='Non Compliance input'!$A$5:$A$156)*(E5768&gt;='Non Compliance input'!$D$5:$D$156)*(F5768&lt;='Non Compliance input'!$E$5:$E$156)*('Non Compliance input'!$I$5:$I$156="Yes"),0))
),"","Yes")</f>
        <v/>
      </c>
      <c r="N5768" s="149" t="str">
        <f>IF(VLOOKUP($A5768,HourEndingOutage!$B$3:$F$746,5,0)="Outage","Outage","")</f>
        <v/>
      </c>
      <c r="O5768" s="18">
        <f t="shared" si="813"/>
        <v>0</v>
      </c>
      <c r="P5768" s="18" t="str">
        <f t="shared" si="814"/>
        <v/>
      </c>
      <c r="Q5768" s="18">
        <f t="shared" si="815"/>
        <v>0</v>
      </c>
      <c r="R5768" s="118"/>
    </row>
    <row r="5769" spans="1:18" x14ac:dyDescent="0.25">
      <c r="A5769" s="25">
        <f t="shared" si="807"/>
        <v>641</v>
      </c>
      <c r="B5769" s="23">
        <f t="shared" si="808"/>
        <v>44588</v>
      </c>
      <c r="C5769" s="24">
        <v>17</v>
      </c>
      <c r="D5769" s="54" t="str">
        <f t="shared" si="809"/>
        <v>ASET</v>
      </c>
      <c r="E5769" s="178"/>
      <c r="F5769" s="179"/>
      <c r="G5769" s="177"/>
      <c r="H5769" s="177"/>
      <c r="I5769" s="169">
        <f t="shared" si="810"/>
        <v>0</v>
      </c>
      <c r="J5769" s="149" t="str" cm="1">
        <f t="array" ref="J5769">IF(ISERROR(INDEX('Non Compliance input'!$H$5:$H$156,MATCH(1,(A5769='Non Compliance input'!$A$5:$A$156)*(F5769&gt;='Non Compliance input'!$D$5:$D$156)*(E5769&lt;'Non Compliance input'!$E$5:$E$156)*('Non Compliance input'!$H$5:$H$156="Yes"),0))
),"","Yes")</f>
        <v/>
      </c>
      <c r="K5769" s="149">
        <f t="shared" si="811"/>
        <v>0</v>
      </c>
      <c r="L5769" s="162">
        <f t="shared" si="812"/>
        <v>0</v>
      </c>
      <c r="M5769" s="162" t="str" cm="1">
        <f t="array" ref="M5769">IF(ISERROR(INDEX('Non Compliance input'!$I$5:$I$156,MATCH(1,(A5769='Non Compliance input'!$A$5:$A$156)*(E5769&gt;='Non Compliance input'!$D$5:$D$156)*(F5769&lt;='Non Compliance input'!$E$5:$E$156)*('Non Compliance input'!$I$5:$I$156="Yes"),0))
),"","Yes")</f>
        <v/>
      </c>
      <c r="N5769" s="149" t="str">
        <f>IF(VLOOKUP($A5769,HourEndingOutage!$B$3:$F$746,5,0)="Outage","Outage","")</f>
        <v/>
      </c>
      <c r="O5769" s="18">
        <f t="shared" si="813"/>
        <v>0</v>
      </c>
      <c r="P5769" s="18" t="str">
        <f t="shared" si="814"/>
        <v/>
      </c>
      <c r="Q5769" s="18">
        <f t="shared" si="815"/>
        <v>0</v>
      </c>
      <c r="R5769" s="118"/>
    </row>
    <row r="5770" spans="1:18" x14ac:dyDescent="0.25">
      <c r="A5770" s="25">
        <f t="shared" si="807"/>
        <v>641</v>
      </c>
      <c r="B5770" s="23">
        <f t="shared" si="808"/>
        <v>44588</v>
      </c>
      <c r="C5770" s="24">
        <v>17</v>
      </c>
      <c r="D5770" s="54" t="str">
        <f t="shared" si="809"/>
        <v>ASET</v>
      </c>
      <c r="E5770" s="178"/>
      <c r="F5770" s="179"/>
      <c r="G5770" s="177"/>
      <c r="H5770" s="177"/>
      <c r="I5770" s="169">
        <f t="shared" si="810"/>
        <v>0</v>
      </c>
      <c r="J5770" s="149" t="str" cm="1">
        <f t="array" ref="J5770">IF(ISERROR(INDEX('Non Compliance input'!$H$5:$H$156,MATCH(1,(A5770='Non Compliance input'!$A$5:$A$156)*(F5770&gt;='Non Compliance input'!$D$5:$D$156)*(E5770&lt;'Non Compliance input'!$E$5:$E$156)*('Non Compliance input'!$H$5:$H$156="Yes"),0))
),"","Yes")</f>
        <v/>
      </c>
      <c r="K5770" s="149">
        <f t="shared" si="811"/>
        <v>0</v>
      </c>
      <c r="L5770" s="162">
        <f t="shared" si="812"/>
        <v>0</v>
      </c>
      <c r="M5770" s="162" t="str" cm="1">
        <f t="array" ref="M5770">IF(ISERROR(INDEX('Non Compliance input'!$I$5:$I$156,MATCH(1,(A5770='Non Compliance input'!$A$5:$A$156)*(E5770&gt;='Non Compliance input'!$D$5:$D$156)*(F5770&lt;='Non Compliance input'!$E$5:$E$156)*('Non Compliance input'!$I$5:$I$156="Yes"),0))
),"","Yes")</f>
        <v/>
      </c>
      <c r="N5770" s="149" t="str">
        <f>IF(VLOOKUP($A5770,HourEndingOutage!$B$3:$F$746,5,0)="Outage","Outage","")</f>
        <v/>
      </c>
      <c r="O5770" s="18">
        <f t="shared" si="813"/>
        <v>0</v>
      </c>
      <c r="P5770" s="18" t="str">
        <f t="shared" si="814"/>
        <v/>
      </c>
      <c r="Q5770" s="18">
        <f t="shared" si="815"/>
        <v>0</v>
      </c>
      <c r="R5770" s="118"/>
    </row>
    <row r="5771" spans="1:18" x14ac:dyDescent="0.25">
      <c r="A5771" s="25">
        <f t="shared" si="807"/>
        <v>641</v>
      </c>
      <c r="B5771" s="23">
        <f t="shared" si="808"/>
        <v>44588</v>
      </c>
      <c r="C5771" s="24">
        <v>17</v>
      </c>
      <c r="D5771" s="54" t="str">
        <f t="shared" si="809"/>
        <v>ASET</v>
      </c>
      <c r="E5771" s="178"/>
      <c r="F5771" s="179"/>
      <c r="G5771" s="177"/>
      <c r="H5771" s="177"/>
      <c r="I5771" s="169">
        <f t="shared" si="810"/>
        <v>0</v>
      </c>
      <c r="J5771" s="149" t="str" cm="1">
        <f t="array" ref="J5771">IF(ISERROR(INDEX('Non Compliance input'!$H$5:$H$156,MATCH(1,(A5771='Non Compliance input'!$A$5:$A$156)*(F5771&gt;='Non Compliance input'!$D$5:$D$156)*(E5771&lt;'Non Compliance input'!$E$5:$E$156)*('Non Compliance input'!$H$5:$H$156="Yes"),0))
),"","Yes")</f>
        <v/>
      </c>
      <c r="K5771" s="149">
        <f t="shared" si="811"/>
        <v>0</v>
      </c>
      <c r="L5771" s="162">
        <f t="shared" si="812"/>
        <v>0</v>
      </c>
      <c r="M5771" s="162" t="str" cm="1">
        <f t="array" ref="M5771">IF(ISERROR(INDEX('Non Compliance input'!$I$5:$I$156,MATCH(1,(A5771='Non Compliance input'!$A$5:$A$156)*(E5771&gt;='Non Compliance input'!$D$5:$D$156)*(F5771&lt;='Non Compliance input'!$E$5:$E$156)*('Non Compliance input'!$I$5:$I$156="Yes"),0))
),"","Yes")</f>
        <v/>
      </c>
      <c r="N5771" s="149" t="str">
        <f>IF(VLOOKUP($A5771,HourEndingOutage!$B$3:$F$746,5,0)="Outage","Outage","")</f>
        <v/>
      </c>
      <c r="O5771" s="18">
        <f t="shared" si="813"/>
        <v>0</v>
      </c>
      <c r="P5771" s="18" t="str">
        <f t="shared" si="814"/>
        <v/>
      </c>
      <c r="Q5771" s="18">
        <f t="shared" si="815"/>
        <v>0</v>
      </c>
      <c r="R5771" s="118"/>
    </row>
    <row r="5772" spans="1:18" x14ac:dyDescent="0.25">
      <c r="A5772" s="25">
        <f t="shared" si="807"/>
        <v>642</v>
      </c>
      <c r="B5772" s="23">
        <f t="shared" si="808"/>
        <v>44588</v>
      </c>
      <c r="C5772" s="24">
        <v>18</v>
      </c>
      <c r="D5772" s="54" t="str">
        <f t="shared" si="809"/>
        <v>ASET</v>
      </c>
      <c r="E5772" s="178"/>
      <c r="F5772" s="179"/>
      <c r="G5772" s="177"/>
      <c r="H5772" s="177"/>
      <c r="I5772" s="169">
        <f t="shared" si="810"/>
        <v>0</v>
      </c>
      <c r="J5772" s="149" t="str" cm="1">
        <f t="array" ref="J5772">IF(ISERROR(INDEX('Non Compliance input'!$H$5:$H$156,MATCH(1,(A5772='Non Compliance input'!$A$5:$A$156)*(F5772&gt;='Non Compliance input'!$D$5:$D$156)*(E5772&lt;'Non Compliance input'!$E$5:$E$156)*('Non Compliance input'!$H$5:$H$156="Yes"),0))
),"","Yes")</f>
        <v/>
      </c>
      <c r="K5772" s="149">
        <f t="shared" si="811"/>
        <v>0</v>
      </c>
      <c r="L5772" s="162">
        <f t="shared" si="812"/>
        <v>0</v>
      </c>
      <c r="M5772" s="162" t="str" cm="1">
        <f t="array" ref="M5772">IF(ISERROR(INDEX('Non Compliance input'!$I$5:$I$156,MATCH(1,(A5772='Non Compliance input'!$A$5:$A$156)*(E5772&gt;='Non Compliance input'!$D$5:$D$156)*(F5772&lt;='Non Compliance input'!$E$5:$E$156)*('Non Compliance input'!$I$5:$I$156="Yes"),0))
),"","Yes")</f>
        <v/>
      </c>
      <c r="N5772" s="149" t="str">
        <f>IF(VLOOKUP($A5772,HourEndingOutage!$B$3:$F$746,5,0)="Outage","Outage","")</f>
        <v/>
      </c>
      <c r="O5772" s="18">
        <f t="shared" si="813"/>
        <v>0</v>
      </c>
      <c r="P5772" s="18" t="str">
        <f t="shared" si="814"/>
        <v/>
      </c>
      <c r="Q5772" s="18">
        <f t="shared" si="815"/>
        <v>0</v>
      </c>
      <c r="R5772" s="118"/>
    </row>
    <row r="5773" spans="1:18" x14ac:dyDescent="0.25">
      <c r="A5773" s="25">
        <f t="shared" si="807"/>
        <v>642</v>
      </c>
      <c r="B5773" s="23">
        <f t="shared" si="808"/>
        <v>44588</v>
      </c>
      <c r="C5773" s="24">
        <v>18</v>
      </c>
      <c r="D5773" s="54" t="str">
        <f t="shared" si="809"/>
        <v>ASET</v>
      </c>
      <c r="E5773" s="178"/>
      <c r="F5773" s="179"/>
      <c r="G5773" s="177"/>
      <c r="H5773" s="177"/>
      <c r="I5773" s="169">
        <f t="shared" si="810"/>
        <v>0</v>
      </c>
      <c r="J5773" s="149" t="str" cm="1">
        <f t="array" ref="J5773">IF(ISERROR(INDEX('Non Compliance input'!$H$5:$H$156,MATCH(1,(A5773='Non Compliance input'!$A$5:$A$156)*(F5773&gt;='Non Compliance input'!$D$5:$D$156)*(E5773&lt;'Non Compliance input'!$E$5:$E$156)*('Non Compliance input'!$H$5:$H$156="Yes"),0))
),"","Yes")</f>
        <v/>
      </c>
      <c r="K5773" s="149">
        <f t="shared" si="811"/>
        <v>0</v>
      </c>
      <c r="L5773" s="162">
        <f t="shared" si="812"/>
        <v>0</v>
      </c>
      <c r="M5773" s="162" t="str" cm="1">
        <f t="array" ref="M5773">IF(ISERROR(INDEX('Non Compliance input'!$I$5:$I$156,MATCH(1,(A5773='Non Compliance input'!$A$5:$A$156)*(E5773&gt;='Non Compliance input'!$D$5:$D$156)*(F5773&lt;='Non Compliance input'!$E$5:$E$156)*('Non Compliance input'!$I$5:$I$156="Yes"),0))
),"","Yes")</f>
        <v/>
      </c>
      <c r="N5773" s="149" t="str">
        <f>IF(VLOOKUP($A5773,HourEndingOutage!$B$3:$F$746,5,0)="Outage","Outage","")</f>
        <v/>
      </c>
      <c r="O5773" s="18">
        <f t="shared" si="813"/>
        <v>0</v>
      </c>
      <c r="P5773" s="18" t="str">
        <f t="shared" si="814"/>
        <v/>
      </c>
      <c r="Q5773" s="18">
        <f t="shared" si="815"/>
        <v>0</v>
      </c>
      <c r="R5773" s="118"/>
    </row>
    <row r="5774" spans="1:18" x14ac:dyDescent="0.25">
      <c r="A5774" s="25">
        <f t="shared" si="807"/>
        <v>642</v>
      </c>
      <c r="B5774" s="23">
        <f t="shared" si="808"/>
        <v>44588</v>
      </c>
      <c r="C5774" s="24">
        <v>18</v>
      </c>
      <c r="D5774" s="54" t="str">
        <f t="shared" si="809"/>
        <v>ASET</v>
      </c>
      <c r="E5774" s="178"/>
      <c r="F5774" s="179"/>
      <c r="G5774" s="177"/>
      <c r="H5774" s="177"/>
      <c r="I5774" s="169">
        <f t="shared" si="810"/>
        <v>0</v>
      </c>
      <c r="J5774" s="149" t="str" cm="1">
        <f t="array" ref="J5774">IF(ISERROR(INDEX('Non Compliance input'!$H$5:$H$156,MATCH(1,(A5774='Non Compliance input'!$A$5:$A$156)*(F5774&gt;='Non Compliance input'!$D$5:$D$156)*(E5774&lt;'Non Compliance input'!$E$5:$E$156)*('Non Compliance input'!$H$5:$H$156="Yes"),0))
),"","Yes")</f>
        <v/>
      </c>
      <c r="K5774" s="149">
        <f t="shared" si="811"/>
        <v>0</v>
      </c>
      <c r="L5774" s="162">
        <f t="shared" si="812"/>
        <v>0</v>
      </c>
      <c r="M5774" s="162" t="str" cm="1">
        <f t="array" ref="M5774">IF(ISERROR(INDEX('Non Compliance input'!$I$5:$I$156,MATCH(1,(A5774='Non Compliance input'!$A$5:$A$156)*(E5774&gt;='Non Compliance input'!$D$5:$D$156)*(F5774&lt;='Non Compliance input'!$E$5:$E$156)*('Non Compliance input'!$I$5:$I$156="Yes"),0))
),"","Yes")</f>
        <v/>
      </c>
      <c r="N5774" s="149" t="str">
        <f>IF(VLOOKUP($A5774,HourEndingOutage!$B$3:$F$746,5,0)="Outage","Outage","")</f>
        <v/>
      </c>
      <c r="O5774" s="18">
        <f t="shared" si="813"/>
        <v>0</v>
      </c>
      <c r="P5774" s="18" t="str">
        <f t="shared" si="814"/>
        <v/>
      </c>
      <c r="Q5774" s="18">
        <f t="shared" si="815"/>
        <v>0</v>
      </c>
      <c r="R5774" s="118"/>
    </row>
    <row r="5775" spans="1:18" x14ac:dyDescent="0.25">
      <c r="A5775" s="25">
        <f t="shared" si="807"/>
        <v>642</v>
      </c>
      <c r="B5775" s="23">
        <f t="shared" si="808"/>
        <v>44588</v>
      </c>
      <c r="C5775" s="24">
        <v>18</v>
      </c>
      <c r="D5775" s="54" t="str">
        <f t="shared" si="809"/>
        <v>ASET</v>
      </c>
      <c r="E5775" s="178"/>
      <c r="F5775" s="179"/>
      <c r="G5775" s="177"/>
      <c r="H5775" s="177"/>
      <c r="I5775" s="169">
        <f t="shared" si="810"/>
        <v>0</v>
      </c>
      <c r="J5775" s="149" t="str" cm="1">
        <f t="array" ref="J5775">IF(ISERROR(INDEX('Non Compliance input'!$H$5:$H$156,MATCH(1,(A5775='Non Compliance input'!$A$5:$A$156)*(F5775&gt;='Non Compliance input'!$D$5:$D$156)*(E5775&lt;'Non Compliance input'!$E$5:$E$156)*('Non Compliance input'!$H$5:$H$156="Yes"),0))
),"","Yes")</f>
        <v/>
      </c>
      <c r="K5775" s="149">
        <f t="shared" si="811"/>
        <v>0</v>
      </c>
      <c r="L5775" s="162">
        <f t="shared" si="812"/>
        <v>0</v>
      </c>
      <c r="M5775" s="162" t="str" cm="1">
        <f t="array" ref="M5775">IF(ISERROR(INDEX('Non Compliance input'!$I$5:$I$156,MATCH(1,(A5775='Non Compliance input'!$A$5:$A$156)*(E5775&gt;='Non Compliance input'!$D$5:$D$156)*(F5775&lt;='Non Compliance input'!$E$5:$E$156)*('Non Compliance input'!$I$5:$I$156="Yes"),0))
),"","Yes")</f>
        <v/>
      </c>
      <c r="N5775" s="149" t="str">
        <f>IF(VLOOKUP($A5775,HourEndingOutage!$B$3:$F$746,5,0)="Outage","Outage","")</f>
        <v/>
      </c>
      <c r="O5775" s="18">
        <f t="shared" si="813"/>
        <v>0</v>
      </c>
      <c r="P5775" s="18" t="str">
        <f t="shared" si="814"/>
        <v/>
      </c>
      <c r="Q5775" s="18">
        <f t="shared" si="815"/>
        <v>0</v>
      </c>
      <c r="R5775" s="118"/>
    </row>
    <row r="5776" spans="1:18" x14ac:dyDescent="0.25">
      <c r="A5776" s="25">
        <f t="shared" si="807"/>
        <v>642</v>
      </c>
      <c r="B5776" s="23">
        <f t="shared" si="808"/>
        <v>44588</v>
      </c>
      <c r="C5776" s="24">
        <v>18</v>
      </c>
      <c r="D5776" s="54" t="str">
        <f t="shared" si="809"/>
        <v>ASET</v>
      </c>
      <c r="E5776" s="178"/>
      <c r="F5776" s="179"/>
      <c r="G5776" s="177"/>
      <c r="H5776" s="177"/>
      <c r="I5776" s="169">
        <f t="shared" si="810"/>
        <v>0</v>
      </c>
      <c r="J5776" s="149" t="str" cm="1">
        <f t="array" ref="J5776">IF(ISERROR(INDEX('Non Compliance input'!$H$5:$H$156,MATCH(1,(A5776='Non Compliance input'!$A$5:$A$156)*(F5776&gt;='Non Compliance input'!$D$5:$D$156)*(E5776&lt;'Non Compliance input'!$E$5:$E$156)*('Non Compliance input'!$H$5:$H$156="Yes"),0))
),"","Yes")</f>
        <v/>
      </c>
      <c r="K5776" s="149">
        <f t="shared" si="811"/>
        <v>0</v>
      </c>
      <c r="L5776" s="162">
        <f t="shared" si="812"/>
        <v>0</v>
      </c>
      <c r="M5776" s="162" t="str" cm="1">
        <f t="array" ref="M5776">IF(ISERROR(INDEX('Non Compliance input'!$I$5:$I$156,MATCH(1,(A5776='Non Compliance input'!$A$5:$A$156)*(E5776&gt;='Non Compliance input'!$D$5:$D$156)*(F5776&lt;='Non Compliance input'!$E$5:$E$156)*('Non Compliance input'!$I$5:$I$156="Yes"),0))
),"","Yes")</f>
        <v/>
      </c>
      <c r="N5776" s="149" t="str">
        <f>IF(VLOOKUP($A5776,HourEndingOutage!$B$3:$F$746,5,0)="Outage","Outage","")</f>
        <v/>
      </c>
      <c r="O5776" s="18">
        <f t="shared" si="813"/>
        <v>0</v>
      </c>
      <c r="P5776" s="18" t="str">
        <f t="shared" si="814"/>
        <v/>
      </c>
      <c r="Q5776" s="18">
        <f t="shared" si="815"/>
        <v>0</v>
      </c>
      <c r="R5776" s="118"/>
    </row>
    <row r="5777" spans="1:18" x14ac:dyDescent="0.25">
      <c r="A5777" s="25">
        <f t="shared" si="807"/>
        <v>642</v>
      </c>
      <c r="B5777" s="23">
        <f t="shared" si="808"/>
        <v>44588</v>
      </c>
      <c r="C5777" s="24">
        <v>18</v>
      </c>
      <c r="D5777" s="54" t="str">
        <f t="shared" si="809"/>
        <v>ASET</v>
      </c>
      <c r="E5777" s="178"/>
      <c r="F5777" s="179"/>
      <c r="G5777" s="177"/>
      <c r="H5777" s="177"/>
      <c r="I5777" s="169">
        <f t="shared" si="810"/>
        <v>0</v>
      </c>
      <c r="J5777" s="149" t="str" cm="1">
        <f t="array" ref="J5777">IF(ISERROR(INDEX('Non Compliance input'!$H$5:$H$156,MATCH(1,(A5777='Non Compliance input'!$A$5:$A$156)*(F5777&gt;='Non Compliance input'!$D$5:$D$156)*(E5777&lt;'Non Compliance input'!$E$5:$E$156)*('Non Compliance input'!$H$5:$H$156="Yes"),0))
),"","Yes")</f>
        <v/>
      </c>
      <c r="K5777" s="149">
        <f t="shared" si="811"/>
        <v>0</v>
      </c>
      <c r="L5777" s="162">
        <f t="shared" si="812"/>
        <v>0</v>
      </c>
      <c r="M5777" s="162" t="str" cm="1">
        <f t="array" ref="M5777">IF(ISERROR(INDEX('Non Compliance input'!$I$5:$I$156,MATCH(1,(A5777='Non Compliance input'!$A$5:$A$156)*(E5777&gt;='Non Compliance input'!$D$5:$D$156)*(F5777&lt;='Non Compliance input'!$E$5:$E$156)*('Non Compliance input'!$I$5:$I$156="Yes"),0))
),"","Yes")</f>
        <v/>
      </c>
      <c r="N5777" s="149" t="str">
        <f>IF(VLOOKUP($A5777,HourEndingOutage!$B$3:$F$746,5,0)="Outage","Outage","")</f>
        <v/>
      </c>
      <c r="O5777" s="18">
        <f t="shared" si="813"/>
        <v>0</v>
      </c>
      <c r="P5777" s="18" t="str">
        <f t="shared" si="814"/>
        <v/>
      </c>
      <c r="Q5777" s="18">
        <f t="shared" si="815"/>
        <v>0</v>
      </c>
      <c r="R5777" s="118"/>
    </row>
    <row r="5778" spans="1:18" x14ac:dyDescent="0.25">
      <c r="A5778" s="25">
        <f t="shared" si="807"/>
        <v>642</v>
      </c>
      <c r="B5778" s="23">
        <f t="shared" si="808"/>
        <v>44588</v>
      </c>
      <c r="C5778" s="24">
        <v>18</v>
      </c>
      <c r="D5778" s="54" t="str">
        <f t="shared" si="809"/>
        <v>ASET</v>
      </c>
      <c r="E5778" s="178"/>
      <c r="F5778" s="179"/>
      <c r="G5778" s="177"/>
      <c r="H5778" s="177"/>
      <c r="I5778" s="169">
        <f t="shared" si="810"/>
        <v>0</v>
      </c>
      <c r="J5778" s="149" t="str" cm="1">
        <f t="array" ref="J5778">IF(ISERROR(INDEX('Non Compliance input'!$H$5:$H$156,MATCH(1,(A5778='Non Compliance input'!$A$5:$A$156)*(F5778&gt;='Non Compliance input'!$D$5:$D$156)*(E5778&lt;'Non Compliance input'!$E$5:$E$156)*('Non Compliance input'!$H$5:$H$156="Yes"),0))
),"","Yes")</f>
        <v/>
      </c>
      <c r="K5778" s="149">
        <f t="shared" si="811"/>
        <v>0</v>
      </c>
      <c r="L5778" s="162">
        <f t="shared" si="812"/>
        <v>0</v>
      </c>
      <c r="M5778" s="162" t="str" cm="1">
        <f t="array" ref="M5778">IF(ISERROR(INDEX('Non Compliance input'!$I$5:$I$156,MATCH(1,(A5778='Non Compliance input'!$A$5:$A$156)*(E5778&gt;='Non Compliance input'!$D$5:$D$156)*(F5778&lt;='Non Compliance input'!$E$5:$E$156)*('Non Compliance input'!$I$5:$I$156="Yes"),0))
),"","Yes")</f>
        <v/>
      </c>
      <c r="N5778" s="149" t="str">
        <f>IF(VLOOKUP($A5778,HourEndingOutage!$B$3:$F$746,5,0)="Outage","Outage","")</f>
        <v/>
      </c>
      <c r="O5778" s="18">
        <f t="shared" si="813"/>
        <v>0</v>
      </c>
      <c r="P5778" s="18" t="str">
        <f t="shared" si="814"/>
        <v/>
      </c>
      <c r="Q5778" s="18">
        <f t="shared" si="815"/>
        <v>0</v>
      </c>
      <c r="R5778" s="118"/>
    </row>
    <row r="5779" spans="1:18" x14ac:dyDescent="0.25">
      <c r="A5779" s="25">
        <f t="shared" si="807"/>
        <v>642</v>
      </c>
      <c r="B5779" s="23">
        <f t="shared" si="808"/>
        <v>44588</v>
      </c>
      <c r="C5779" s="24">
        <v>18</v>
      </c>
      <c r="D5779" s="54" t="str">
        <f t="shared" si="809"/>
        <v>ASET</v>
      </c>
      <c r="E5779" s="178"/>
      <c r="F5779" s="179"/>
      <c r="G5779" s="177"/>
      <c r="H5779" s="177"/>
      <c r="I5779" s="169">
        <f t="shared" si="810"/>
        <v>0</v>
      </c>
      <c r="J5779" s="149" t="str" cm="1">
        <f t="array" ref="J5779">IF(ISERROR(INDEX('Non Compliance input'!$H$5:$H$156,MATCH(1,(A5779='Non Compliance input'!$A$5:$A$156)*(F5779&gt;='Non Compliance input'!$D$5:$D$156)*(E5779&lt;'Non Compliance input'!$E$5:$E$156)*('Non Compliance input'!$H$5:$H$156="Yes"),0))
),"","Yes")</f>
        <v/>
      </c>
      <c r="K5779" s="149">
        <f t="shared" si="811"/>
        <v>0</v>
      </c>
      <c r="L5779" s="162">
        <f t="shared" si="812"/>
        <v>0</v>
      </c>
      <c r="M5779" s="162" t="str" cm="1">
        <f t="array" ref="M5779">IF(ISERROR(INDEX('Non Compliance input'!$I$5:$I$156,MATCH(1,(A5779='Non Compliance input'!$A$5:$A$156)*(E5779&gt;='Non Compliance input'!$D$5:$D$156)*(F5779&lt;='Non Compliance input'!$E$5:$E$156)*('Non Compliance input'!$I$5:$I$156="Yes"),0))
),"","Yes")</f>
        <v/>
      </c>
      <c r="N5779" s="149" t="str">
        <f>IF(VLOOKUP($A5779,HourEndingOutage!$B$3:$F$746,5,0)="Outage","Outage","")</f>
        <v/>
      </c>
      <c r="O5779" s="18">
        <f t="shared" si="813"/>
        <v>0</v>
      </c>
      <c r="P5779" s="18" t="str">
        <f t="shared" si="814"/>
        <v/>
      </c>
      <c r="Q5779" s="18">
        <f t="shared" si="815"/>
        <v>0</v>
      </c>
      <c r="R5779" s="118"/>
    </row>
    <row r="5780" spans="1:18" x14ac:dyDescent="0.25">
      <c r="A5780" s="25">
        <f t="shared" si="807"/>
        <v>642</v>
      </c>
      <c r="B5780" s="23">
        <f t="shared" si="808"/>
        <v>44588</v>
      </c>
      <c r="C5780" s="24">
        <v>18</v>
      </c>
      <c r="D5780" s="54" t="str">
        <f t="shared" si="809"/>
        <v>ASET</v>
      </c>
      <c r="E5780" s="178"/>
      <c r="F5780" s="179"/>
      <c r="G5780" s="177"/>
      <c r="H5780" s="177"/>
      <c r="I5780" s="169">
        <f t="shared" si="810"/>
        <v>0</v>
      </c>
      <c r="J5780" s="149" t="str" cm="1">
        <f t="array" ref="J5780">IF(ISERROR(INDEX('Non Compliance input'!$H$5:$H$156,MATCH(1,(A5780='Non Compliance input'!$A$5:$A$156)*(F5780&gt;='Non Compliance input'!$D$5:$D$156)*(E5780&lt;'Non Compliance input'!$E$5:$E$156)*('Non Compliance input'!$H$5:$H$156="Yes"),0))
),"","Yes")</f>
        <v/>
      </c>
      <c r="K5780" s="149">
        <f t="shared" si="811"/>
        <v>0</v>
      </c>
      <c r="L5780" s="162">
        <f t="shared" si="812"/>
        <v>0</v>
      </c>
      <c r="M5780" s="162" t="str" cm="1">
        <f t="array" ref="M5780">IF(ISERROR(INDEX('Non Compliance input'!$I$5:$I$156,MATCH(1,(A5780='Non Compliance input'!$A$5:$A$156)*(E5780&gt;='Non Compliance input'!$D$5:$D$156)*(F5780&lt;='Non Compliance input'!$E$5:$E$156)*('Non Compliance input'!$I$5:$I$156="Yes"),0))
),"","Yes")</f>
        <v/>
      </c>
      <c r="N5780" s="149" t="str">
        <f>IF(VLOOKUP($A5780,HourEndingOutage!$B$3:$F$746,5,0)="Outage","Outage","")</f>
        <v/>
      </c>
      <c r="O5780" s="18">
        <f t="shared" si="813"/>
        <v>0</v>
      </c>
      <c r="P5780" s="18" t="str">
        <f t="shared" si="814"/>
        <v/>
      </c>
      <c r="Q5780" s="18">
        <f t="shared" si="815"/>
        <v>0</v>
      </c>
      <c r="R5780" s="118"/>
    </row>
    <row r="5781" spans="1:18" x14ac:dyDescent="0.25">
      <c r="A5781" s="25">
        <f t="shared" si="807"/>
        <v>643</v>
      </c>
      <c r="B5781" s="23">
        <f t="shared" si="808"/>
        <v>44588</v>
      </c>
      <c r="C5781" s="24">
        <v>19</v>
      </c>
      <c r="D5781" s="54" t="str">
        <f t="shared" si="809"/>
        <v>ASET</v>
      </c>
      <c r="E5781" s="178"/>
      <c r="F5781" s="179"/>
      <c r="G5781" s="177"/>
      <c r="H5781" s="177"/>
      <c r="I5781" s="169">
        <f t="shared" si="810"/>
        <v>0</v>
      </c>
      <c r="J5781" s="149" t="str" cm="1">
        <f t="array" ref="J5781">IF(ISERROR(INDEX('Non Compliance input'!$H$5:$H$156,MATCH(1,(A5781='Non Compliance input'!$A$5:$A$156)*(F5781&gt;='Non Compliance input'!$D$5:$D$156)*(E5781&lt;'Non Compliance input'!$E$5:$E$156)*('Non Compliance input'!$H$5:$H$156="Yes"),0))
),"","Yes")</f>
        <v/>
      </c>
      <c r="K5781" s="149">
        <f t="shared" si="811"/>
        <v>0</v>
      </c>
      <c r="L5781" s="162">
        <f t="shared" si="812"/>
        <v>0</v>
      </c>
      <c r="M5781" s="162" t="str" cm="1">
        <f t="array" ref="M5781">IF(ISERROR(INDEX('Non Compliance input'!$I$5:$I$156,MATCH(1,(A5781='Non Compliance input'!$A$5:$A$156)*(E5781&gt;='Non Compliance input'!$D$5:$D$156)*(F5781&lt;='Non Compliance input'!$E$5:$E$156)*('Non Compliance input'!$I$5:$I$156="Yes"),0))
),"","Yes")</f>
        <v/>
      </c>
      <c r="N5781" s="149" t="str">
        <f>IF(VLOOKUP($A5781,HourEndingOutage!$B$3:$F$746,5,0)="Outage","Outage","")</f>
        <v/>
      </c>
      <c r="O5781" s="18">
        <f t="shared" si="813"/>
        <v>0</v>
      </c>
      <c r="P5781" s="18" t="str">
        <f t="shared" si="814"/>
        <v/>
      </c>
      <c r="Q5781" s="18">
        <f t="shared" si="815"/>
        <v>0</v>
      </c>
      <c r="R5781" s="118"/>
    </row>
    <row r="5782" spans="1:18" x14ac:dyDescent="0.25">
      <c r="A5782" s="25">
        <f t="shared" si="807"/>
        <v>643</v>
      </c>
      <c r="B5782" s="23">
        <f t="shared" si="808"/>
        <v>44588</v>
      </c>
      <c r="C5782" s="24">
        <v>19</v>
      </c>
      <c r="D5782" s="54" t="str">
        <f t="shared" si="809"/>
        <v>ASET</v>
      </c>
      <c r="E5782" s="178"/>
      <c r="F5782" s="179"/>
      <c r="G5782" s="177"/>
      <c r="H5782" s="177"/>
      <c r="I5782" s="169">
        <f t="shared" si="810"/>
        <v>0</v>
      </c>
      <c r="J5782" s="149" t="str" cm="1">
        <f t="array" ref="J5782">IF(ISERROR(INDEX('Non Compliance input'!$H$5:$H$156,MATCH(1,(A5782='Non Compliance input'!$A$5:$A$156)*(F5782&gt;='Non Compliance input'!$D$5:$D$156)*(E5782&lt;'Non Compliance input'!$E$5:$E$156)*('Non Compliance input'!$H$5:$H$156="Yes"),0))
),"","Yes")</f>
        <v/>
      </c>
      <c r="K5782" s="149">
        <f t="shared" si="811"/>
        <v>0</v>
      </c>
      <c r="L5782" s="162">
        <f t="shared" si="812"/>
        <v>0</v>
      </c>
      <c r="M5782" s="162" t="str" cm="1">
        <f t="array" ref="M5782">IF(ISERROR(INDEX('Non Compliance input'!$I$5:$I$156,MATCH(1,(A5782='Non Compliance input'!$A$5:$A$156)*(E5782&gt;='Non Compliance input'!$D$5:$D$156)*(F5782&lt;='Non Compliance input'!$E$5:$E$156)*('Non Compliance input'!$I$5:$I$156="Yes"),0))
),"","Yes")</f>
        <v/>
      </c>
      <c r="N5782" s="149" t="str">
        <f>IF(VLOOKUP($A5782,HourEndingOutage!$B$3:$F$746,5,0)="Outage","Outage","")</f>
        <v/>
      </c>
      <c r="O5782" s="18">
        <f t="shared" si="813"/>
        <v>0</v>
      </c>
      <c r="P5782" s="18" t="str">
        <f t="shared" si="814"/>
        <v/>
      </c>
      <c r="Q5782" s="18">
        <f t="shared" si="815"/>
        <v>0</v>
      </c>
      <c r="R5782" s="118"/>
    </row>
    <row r="5783" spans="1:18" x14ac:dyDescent="0.25">
      <c r="A5783" s="25">
        <f t="shared" si="807"/>
        <v>643</v>
      </c>
      <c r="B5783" s="23">
        <f t="shared" si="808"/>
        <v>44588</v>
      </c>
      <c r="C5783" s="24">
        <v>19</v>
      </c>
      <c r="D5783" s="54" t="str">
        <f t="shared" si="809"/>
        <v>ASET</v>
      </c>
      <c r="E5783" s="178"/>
      <c r="F5783" s="179"/>
      <c r="G5783" s="177"/>
      <c r="H5783" s="177"/>
      <c r="I5783" s="169">
        <f t="shared" si="810"/>
        <v>0</v>
      </c>
      <c r="J5783" s="149" t="str" cm="1">
        <f t="array" ref="J5783">IF(ISERROR(INDEX('Non Compliance input'!$H$5:$H$156,MATCH(1,(A5783='Non Compliance input'!$A$5:$A$156)*(F5783&gt;='Non Compliance input'!$D$5:$D$156)*(E5783&lt;'Non Compliance input'!$E$5:$E$156)*('Non Compliance input'!$H$5:$H$156="Yes"),0))
),"","Yes")</f>
        <v/>
      </c>
      <c r="K5783" s="149">
        <f t="shared" si="811"/>
        <v>0</v>
      </c>
      <c r="L5783" s="162">
        <f t="shared" si="812"/>
        <v>0</v>
      </c>
      <c r="M5783" s="162" t="str" cm="1">
        <f t="array" ref="M5783">IF(ISERROR(INDEX('Non Compliance input'!$I$5:$I$156,MATCH(1,(A5783='Non Compliance input'!$A$5:$A$156)*(E5783&gt;='Non Compliance input'!$D$5:$D$156)*(F5783&lt;='Non Compliance input'!$E$5:$E$156)*('Non Compliance input'!$I$5:$I$156="Yes"),0))
),"","Yes")</f>
        <v/>
      </c>
      <c r="N5783" s="149" t="str">
        <f>IF(VLOOKUP($A5783,HourEndingOutage!$B$3:$F$746,5,0)="Outage","Outage","")</f>
        <v/>
      </c>
      <c r="O5783" s="18">
        <f t="shared" si="813"/>
        <v>0</v>
      </c>
      <c r="P5783" s="18" t="str">
        <f t="shared" si="814"/>
        <v/>
      </c>
      <c r="Q5783" s="18">
        <f t="shared" si="815"/>
        <v>0</v>
      </c>
      <c r="R5783" s="118"/>
    </row>
    <row r="5784" spans="1:18" x14ac:dyDescent="0.25">
      <c r="A5784" s="25">
        <f t="shared" si="807"/>
        <v>643</v>
      </c>
      <c r="B5784" s="23">
        <f t="shared" si="808"/>
        <v>44588</v>
      </c>
      <c r="C5784" s="24">
        <v>19</v>
      </c>
      <c r="D5784" s="54" t="str">
        <f t="shared" si="809"/>
        <v>ASET</v>
      </c>
      <c r="E5784" s="178"/>
      <c r="F5784" s="179"/>
      <c r="G5784" s="177"/>
      <c r="H5784" s="177"/>
      <c r="I5784" s="169">
        <f t="shared" si="810"/>
        <v>0</v>
      </c>
      <c r="J5784" s="149" t="str" cm="1">
        <f t="array" ref="J5784">IF(ISERROR(INDEX('Non Compliance input'!$H$5:$H$156,MATCH(1,(A5784='Non Compliance input'!$A$5:$A$156)*(F5784&gt;='Non Compliance input'!$D$5:$D$156)*(E5784&lt;'Non Compliance input'!$E$5:$E$156)*('Non Compliance input'!$H$5:$H$156="Yes"),0))
),"","Yes")</f>
        <v/>
      </c>
      <c r="K5784" s="149">
        <f t="shared" si="811"/>
        <v>0</v>
      </c>
      <c r="L5784" s="162">
        <f t="shared" si="812"/>
        <v>0</v>
      </c>
      <c r="M5784" s="162" t="str" cm="1">
        <f t="array" ref="M5784">IF(ISERROR(INDEX('Non Compliance input'!$I$5:$I$156,MATCH(1,(A5784='Non Compliance input'!$A$5:$A$156)*(E5784&gt;='Non Compliance input'!$D$5:$D$156)*(F5784&lt;='Non Compliance input'!$E$5:$E$156)*('Non Compliance input'!$I$5:$I$156="Yes"),0))
),"","Yes")</f>
        <v/>
      </c>
      <c r="N5784" s="149" t="str">
        <f>IF(VLOOKUP($A5784,HourEndingOutage!$B$3:$F$746,5,0)="Outage","Outage","")</f>
        <v/>
      </c>
      <c r="O5784" s="18">
        <f t="shared" si="813"/>
        <v>0</v>
      </c>
      <c r="P5784" s="18" t="str">
        <f t="shared" si="814"/>
        <v/>
      </c>
      <c r="Q5784" s="18">
        <f t="shared" si="815"/>
        <v>0</v>
      </c>
      <c r="R5784" s="118"/>
    </row>
    <row r="5785" spans="1:18" x14ac:dyDescent="0.25">
      <c r="A5785" s="25">
        <f t="shared" si="807"/>
        <v>643</v>
      </c>
      <c r="B5785" s="23">
        <f t="shared" si="808"/>
        <v>44588</v>
      </c>
      <c r="C5785" s="24">
        <v>19</v>
      </c>
      <c r="D5785" s="54" t="str">
        <f t="shared" si="809"/>
        <v>ASET</v>
      </c>
      <c r="E5785" s="178"/>
      <c r="F5785" s="179"/>
      <c r="G5785" s="177"/>
      <c r="H5785" s="177"/>
      <c r="I5785" s="169">
        <f t="shared" si="810"/>
        <v>0</v>
      </c>
      <c r="J5785" s="149" t="str" cm="1">
        <f t="array" ref="J5785">IF(ISERROR(INDEX('Non Compliance input'!$H$5:$H$156,MATCH(1,(A5785='Non Compliance input'!$A$5:$A$156)*(F5785&gt;='Non Compliance input'!$D$5:$D$156)*(E5785&lt;'Non Compliance input'!$E$5:$E$156)*('Non Compliance input'!$H$5:$H$156="Yes"),0))
),"","Yes")</f>
        <v/>
      </c>
      <c r="K5785" s="149">
        <f t="shared" si="811"/>
        <v>0</v>
      </c>
      <c r="L5785" s="162">
        <f t="shared" si="812"/>
        <v>0</v>
      </c>
      <c r="M5785" s="162" t="str" cm="1">
        <f t="array" ref="M5785">IF(ISERROR(INDEX('Non Compliance input'!$I$5:$I$156,MATCH(1,(A5785='Non Compliance input'!$A$5:$A$156)*(E5785&gt;='Non Compliance input'!$D$5:$D$156)*(F5785&lt;='Non Compliance input'!$E$5:$E$156)*('Non Compliance input'!$I$5:$I$156="Yes"),0))
),"","Yes")</f>
        <v/>
      </c>
      <c r="N5785" s="149" t="str">
        <f>IF(VLOOKUP($A5785,HourEndingOutage!$B$3:$F$746,5,0)="Outage","Outage","")</f>
        <v/>
      </c>
      <c r="O5785" s="18">
        <f t="shared" si="813"/>
        <v>0</v>
      </c>
      <c r="P5785" s="18" t="str">
        <f t="shared" si="814"/>
        <v/>
      </c>
      <c r="Q5785" s="18">
        <f t="shared" si="815"/>
        <v>0</v>
      </c>
      <c r="R5785" s="118"/>
    </row>
    <row r="5786" spans="1:18" x14ac:dyDescent="0.25">
      <c r="A5786" s="25">
        <f t="shared" si="807"/>
        <v>643</v>
      </c>
      <c r="B5786" s="23">
        <f t="shared" si="808"/>
        <v>44588</v>
      </c>
      <c r="C5786" s="24">
        <v>19</v>
      </c>
      <c r="D5786" s="54" t="str">
        <f t="shared" si="809"/>
        <v>ASET</v>
      </c>
      <c r="E5786" s="178"/>
      <c r="F5786" s="179"/>
      <c r="G5786" s="177"/>
      <c r="H5786" s="177"/>
      <c r="I5786" s="169">
        <f t="shared" si="810"/>
        <v>0</v>
      </c>
      <c r="J5786" s="149" t="str" cm="1">
        <f t="array" ref="J5786">IF(ISERROR(INDEX('Non Compliance input'!$H$5:$H$156,MATCH(1,(A5786='Non Compliance input'!$A$5:$A$156)*(F5786&gt;='Non Compliance input'!$D$5:$D$156)*(E5786&lt;'Non Compliance input'!$E$5:$E$156)*('Non Compliance input'!$H$5:$H$156="Yes"),0))
),"","Yes")</f>
        <v/>
      </c>
      <c r="K5786" s="149">
        <f t="shared" si="811"/>
        <v>0</v>
      </c>
      <c r="L5786" s="162">
        <f t="shared" si="812"/>
        <v>0</v>
      </c>
      <c r="M5786" s="162" t="str" cm="1">
        <f t="array" ref="M5786">IF(ISERROR(INDEX('Non Compliance input'!$I$5:$I$156,MATCH(1,(A5786='Non Compliance input'!$A$5:$A$156)*(E5786&gt;='Non Compliance input'!$D$5:$D$156)*(F5786&lt;='Non Compliance input'!$E$5:$E$156)*('Non Compliance input'!$I$5:$I$156="Yes"),0))
),"","Yes")</f>
        <v/>
      </c>
      <c r="N5786" s="149" t="str">
        <f>IF(VLOOKUP($A5786,HourEndingOutage!$B$3:$F$746,5,0)="Outage","Outage","")</f>
        <v/>
      </c>
      <c r="O5786" s="18">
        <f t="shared" si="813"/>
        <v>0</v>
      </c>
      <c r="P5786" s="18" t="str">
        <f t="shared" si="814"/>
        <v/>
      </c>
      <c r="Q5786" s="18">
        <f t="shared" si="815"/>
        <v>0</v>
      </c>
      <c r="R5786" s="118"/>
    </row>
    <row r="5787" spans="1:18" x14ac:dyDescent="0.25">
      <c r="A5787" s="25">
        <f t="shared" si="807"/>
        <v>643</v>
      </c>
      <c r="B5787" s="23">
        <f t="shared" si="808"/>
        <v>44588</v>
      </c>
      <c r="C5787" s="24">
        <v>19</v>
      </c>
      <c r="D5787" s="54" t="str">
        <f t="shared" si="809"/>
        <v>ASET</v>
      </c>
      <c r="E5787" s="178"/>
      <c r="F5787" s="179"/>
      <c r="G5787" s="177"/>
      <c r="H5787" s="177"/>
      <c r="I5787" s="169">
        <f t="shared" si="810"/>
        <v>0</v>
      </c>
      <c r="J5787" s="149" t="str" cm="1">
        <f t="array" ref="J5787">IF(ISERROR(INDEX('Non Compliance input'!$H$5:$H$156,MATCH(1,(A5787='Non Compliance input'!$A$5:$A$156)*(F5787&gt;='Non Compliance input'!$D$5:$D$156)*(E5787&lt;'Non Compliance input'!$E$5:$E$156)*('Non Compliance input'!$H$5:$H$156="Yes"),0))
),"","Yes")</f>
        <v/>
      </c>
      <c r="K5787" s="149">
        <f t="shared" si="811"/>
        <v>0</v>
      </c>
      <c r="L5787" s="162">
        <f t="shared" si="812"/>
        <v>0</v>
      </c>
      <c r="M5787" s="162" t="str" cm="1">
        <f t="array" ref="M5787">IF(ISERROR(INDEX('Non Compliance input'!$I$5:$I$156,MATCH(1,(A5787='Non Compliance input'!$A$5:$A$156)*(E5787&gt;='Non Compliance input'!$D$5:$D$156)*(F5787&lt;='Non Compliance input'!$E$5:$E$156)*('Non Compliance input'!$I$5:$I$156="Yes"),0))
),"","Yes")</f>
        <v/>
      </c>
      <c r="N5787" s="149" t="str">
        <f>IF(VLOOKUP($A5787,HourEndingOutage!$B$3:$F$746,5,0)="Outage","Outage","")</f>
        <v/>
      </c>
      <c r="O5787" s="18">
        <f t="shared" si="813"/>
        <v>0</v>
      </c>
      <c r="P5787" s="18" t="str">
        <f t="shared" si="814"/>
        <v/>
      </c>
      <c r="Q5787" s="18">
        <f t="shared" si="815"/>
        <v>0</v>
      </c>
      <c r="R5787" s="118"/>
    </row>
    <row r="5788" spans="1:18" x14ac:dyDescent="0.25">
      <c r="A5788" s="25">
        <f t="shared" ref="A5788:A5851" si="816">IF(C5788=C5787,A5787,A5787+1)</f>
        <v>643</v>
      </c>
      <c r="B5788" s="23">
        <f t="shared" ref="B5788:B5851" si="817">IF(C5788&lt;C5787,B5787+1,B5787)</f>
        <v>44588</v>
      </c>
      <c r="C5788" s="24">
        <v>19</v>
      </c>
      <c r="D5788" s="54" t="str">
        <f t="shared" si="809"/>
        <v>ASET</v>
      </c>
      <c r="E5788" s="178"/>
      <c r="F5788" s="179"/>
      <c r="G5788" s="177"/>
      <c r="H5788" s="177"/>
      <c r="I5788" s="169">
        <f t="shared" si="810"/>
        <v>0</v>
      </c>
      <c r="J5788" s="149" t="str" cm="1">
        <f t="array" ref="J5788">IF(ISERROR(INDEX('Non Compliance input'!$H$5:$H$156,MATCH(1,(A5788='Non Compliance input'!$A$5:$A$156)*(F5788&gt;='Non Compliance input'!$D$5:$D$156)*(E5788&lt;'Non Compliance input'!$E$5:$E$156)*('Non Compliance input'!$H$5:$H$156="Yes"),0))
),"","Yes")</f>
        <v/>
      </c>
      <c r="K5788" s="149">
        <f t="shared" si="811"/>
        <v>0</v>
      </c>
      <c r="L5788" s="162">
        <f t="shared" si="812"/>
        <v>0</v>
      </c>
      <c r="M5788" s="162" t="str" cm="1">
        <f t="array" ref="M5788">IF(ISERROR(INDEX('Non Compliance input'!$I$5:$I$156,MATCH(1,(A5788='Non Compliance input'!$A$5:$A$156)*(E5788&gt;='Non Compliance input'!$D$5:$D$156)*(F5788&lt;='Non Compliance input'!$E$5:$E$156)*('Non Compliance input'!$I$5:$I$156="Yes"),0))
),"","Yes")</f>
        <v/>
      </c>
      <c r="N5788" s="149" t="str">
        <f>IF(VLOOKUP($A5788,HourEndingOutage!$B$3:$F$746,5,0)="Outage","Outage","")</f>
        <v/>
      </c>
      <c r="O5788" s="18">
        <f t="shared" si="813"/>
        <v>0</v>
      </c>
      <c r="P5788" s="18" t="str">
        <f t="shared" si="814"/>
        <v/>
      </c>
      <c r="Q5788" s="18">
        <f t="shared" si="815"/>
        <v>0</v>
      </c>
      <c r="R5788" s="118"/>
    </row>
    <row r="5789" spans="1:18" x14ac:dyDescent="0.25">
      <c r="A5789" s="25">
        <f t="shared" si="816"/>
        <v>643</v>
      </c>
      <c r="B5789" s="23">
        <f t="shared" si="817"/>
        <v>44588</v>
      </c>
      <c r="C5789" s="24">
        <v>19</v>
      </c>
      <c r="D5789" s="54" t="str">
        <f t="shared" si="809"/>
        <v>ASET</v>
      </c>
      <c r="E5789" s="178"/>
      <c r="F5789" s="179"/>
      <c r="G5789" s="177"/>
      <c r="H5789" s="177"/>
      <c r="I5789" s="169">
        <f t="shared" si="810"/>
        <v>0</v>
      </c>
      <c r="J5789" s="149" t="str" cm="1">
        <f t="array" ref="J5789">IF(ISERROR(INDEX('Non Compliance input'!$H$5:$H$156,MATCH(1,(A5789='Non Compliance input'!$A$5:$A$156)*(F5789&gt;='Non Compliance input'!$D$5:$D$156)*(E5789&lt;'Non Compliance input'!$E$5:$E$156)*('Non Compliance input'!$H$5:$H$156="Yes"),0))
),"","Yes")</f>
        <v/>
      </c>
      <c r="K5789" s="149">
        <f t="shared" si="811"/>
        <v>0</v>
      </c>
      <c r="L5789" s="162">
        <f t="shared" si="812"/>
        <v>0</v>
      </c>
      <c r="M5789" s="162" t="str" cm="1">
        <f t="array" ref="M5789">IF(ISERROR(INDEX('Non Compliance input'!$I$5:$I$156,MATCH(1,(A5789='Non Compliance input'!$A$5:$A$156)*(E5789&gt;='Non Compliance input'!$D$5:$D$156)*(F5789&lt;='Non Compliance input'!$E$5:$E$156)*('Non Compliance input'!$I$5:$I$156="Yes"),0))
),"","Yes")</f>
        <v/>
      </c>
      <c r="N5789" s="149" t="str">
        <f>IF(VLOOKUP($A5789,HourEndingOutage!$B$3:$F$746,5,0)="Outage","Outage","")</f>
        <v/>
      </c>
      <c r="O5789" s="18">
        <f t="shared" si="813"/>
        <v>0</v>
      </c>
      <c r="P5789" s="18" t="str">
        <f t="shared" si="814"/>
        <v/>
      </c>
      <c r="Q5789" s="18">
        <f t="shared" si="815"/>
        <v>0</v>
      </c>
      <c r="R5789" s="118"/>
    </row>
    <row r="5790" spans="1:18" x14ac:dyDescent="0.25">
      <c r="A5790" s="25">
        <f t="shared" si="816"/>
        <v>644</v>
      </c>
      <c r="B5790" s="23">
        <f t="shared" si="817"/>
        <v>44588</v>
      </c>
      <c r="C5790" s="24">
        <v>20</v>
      </c>
      <c r="D5790" s="54" t="str">
        <f t="shared" si="809"/>
        <v>ASET</v>
      </c>
      <c r="E5790" s="178"/>
      <c r="F5790" s="179"/>
      <c r="G5790" s="177"/>
      <c r="H5790" s="177"/>
      <c r="I5790" s="169">
        <f t="shared" si="810"/>
        <v>0</v>
      </c>
      <c r="J5790" s="149" t="str" cm="1">
        <f t="array" ref="J5790">IF(ISERROR(INDEX('Non Compliance input'!$H$5:$H$156,MATCH(1,(A5790='Non Compliance input'!$A$5:$A$156)*(F5790&gt;='Non Compliance input'!$D$5:$D$156)*(E5790&lt;'Non Compliance input'!$E$5:$E$156)*('Non Compliance input'!$H$5:$H$156="Yes"),0))
),"","Yes")</f>
        <v/>
      </c>
      <c r="K5790" s="149">
        <f t="shared" si="811"/>
        <v>0</v>
      </c>
      <c r="L5790" s="162">
        <f t="shared" si="812"/>
        <v>0</v>
      </c>
      <c r="M5790" s="162" t="str" cm="1">
        <f t="array" ref="M5790">IF(ISERROR(INDEX('Non Compliance input'!$I$5:$I$156,MATCH(1,(A5790='Non Compliance input'!$A$5:$A$156)*(E5790&gt;='Non Compliance input'!$D$5:$D$156)*(F5790&lt;='Non Compliance input'!$E$5:$E$156)*('Non Compliance input'!$I$5:$I$156="Yes"),0))
),"","Yes")</f>
        <v/>
      </c>
      <c r="N5790" s="149" t="str">
        <f>IF(VLOOKUP($A5790,HourEndingOutage!$B$3:$F$746,5,0)="Outage","Outage","")</f>
        <v/>
      </c>
      <c r="O5790" s="18">
        <f t="shared" si="813"/>
        <v>0</v>
      </c>
      <c r="P5790" s="18" t="str">
        <f t="shared" si="814"/>
        <v/>
      </c>
      <c r="Q5790" s="18">
        <f t="shared" si="815"/>
        <v>0</v>
      </c>
      <c r="R5790" s="118"/>
    </row>
    <row r="5791" spans="1:18" x14ac:dyDescent="0.25">
      <c r="A5791" s="25">
        <f t="shared" si="816"/>
        <v>644</v>
      </c>
      <c r="B5791" s="23">
        <f t="shared" si="817"/>
        <v>44588</v>
      </c>
      <c r="C5791" s="24">
        <v>20</v>
      </c>
      <c r="D5791" s="54" t="str">
        <f t="shared" si="809"/>
        <v>ASET</v>
      </c>
      <c r="E5791" s="178"/>
      <c r="F5791" s="179"/>
      <c r="G5791" s="177"/>
      <c r="H5791" s="177"/>
      <c r="I5791" s="169">
        <f t="shared" si="810"/>
        <v>0</v>
      </c>
      <c r="J5791" s="149" t="str" cm="1">
        <f t="array" ref="J5791">IF(ISERROR(INDEX('Non Compliance input'!$H$5:$H$156,MATCH(1,(A5791='Non Compliance input'!$A$5:$A$156)*(F5791&gt;='Non Compliance input'!$D$5:$D$156)*(E5791&lt;'Non Compliance input'!$E$5:$E$156)*('Non Compliance input'!$H$5:$H$156="Yes"),0))
),"","Yes")</f>
        <v/>
      </c>
      <c r="K5791" s="149">
        <f t="shared" si="811"/>
        <v>0</v>
      </c>
      <c r="L5791" s="162">
        <f t="shared" si="812"/>
        <v>0</v>
      </c>
      <c r="M5791" s="162" t="str" cm="1">
        <f t="array" ref="M5791">IF(ISERROR(INDEX('Non Compliance input'!$I$5:$I$156,MATCH(1,(A5791='Non Compliance input'!$A$5:$A$156)*(E5791&gt;='Non Compliance input'!$D$5:$D$156)*(F5791&lt;='Non Compliance input'!$E$5:$E$156)*('Non Compliance input'!$I$5:$I$156="Yes"),0))
),"","Yes")</f>
        <v/>
      </c>
      <c r="N5791" s="149" t="str">
        <f>IF(VLOOKUP($A5791,HourEndingOutage!$B$3:$F$746,5,0)="Outage","Outage","")</f>
        <v/>
      </c>
      <c r="O5791" s="18">
        <f t="shared" si="813"/>
        <v>0</v>
      </c>
      <c r="P5791" s="18" t="str">
        <f t="shared" si="814"/>
        <v/>
      </c>
      <c r="Q5791" s="18">
        <f t="shared" si="815"/>
        <v>0</v>
      </c>
      <c r="R5791" s="118"/>
    </row>
    <row r="5792" spans="1:18" x14ac:dyDescent="0.25">
      <c r="A5792" s="25">
        <f t="shared" si="816"/>
        <v>644</v>
      </c>
      <c r="B5792" s="23">
        <f t="shared" si="817"/>
        <v>44588</v>
      </c>
      <c r="C5792" s="24">
        <v>20</v>
      </c>
      <c r="D5792" s="54" t="str">
        <f t="shared" si="809"/>
        <v>ASET</v>
      </c>
      <c r="E5792" s="178"/>
      <c r="F5792" s="179"/>
      <c r="G5792" s="177"/>
      <c r="H5792" s="177"/>
      <c r="I5792" s="169">
        <f t="shared" si="810"/>
        <v>0</v>
      </c>
      <c r="J5792" s="149" t="str" cm="1">
        <f t="array" ref="J5792">IF(ISERROR(INDEX('Non Compliance input'!$H$5:$H$156,MATCH(1,(A5792='Non Compliance input'!$A$5:$A$156)*(F5792&gt;='Non Compliance input'!$D$5:$D$156)*(E5792&lt;'Non Compliance input'!$E$5:$E$156)*('Non Compliance input'!$H$5:$H$156="Yes"),0))
),"","Yes")</f>
        <v/>
      </c>
      <c r="K5792" s="149">
        <f t="shared" si="811"/>
        <v>0</v>
      </c>
      <c r="L5792" s="162">
        <f t="shared" si="812"/>
        <v>0</v>
      </c>
      <c r="M5792" s="162" t="str" cm="1">
        <f t="array" ref="M5792">IF(ISERROR(INDEX('Non Compliance input'!$I$5:$I$156,MATCH(1,(A5792='Non Compliance input'!$A$5:$A$156)*(E5792&gt;='Non Compliance input'!$D$5:$D$156)*(F5792&lt;='Non Compliance input'!$E$5:$E$156)*('Non Compliance input'!$I$5:$I$156="Yes"),0))
),"","Yes")</f>
        <v/>
      </c>
      <c r="N5792" s="149" t="str">
        <f>IF(VLOOKUP($A5792,HourEndingOutage!$B$3:$F$746,5,0)="Outage","Outage","")</f>
        <v/>
      </c>
      <c r="O5792" s="18">
        <f t="shared" si="813"/>
        <v>0</v>
      </c>
      <c r="P5792" s="18" t="str">
        <f t="shared" si="814"/>
        <v/>
      </c>
      <c r="Q5792" s="18">
        <f t="shared" si="815"/>
        <v>0</v>
      </c>
      <c r="R5792" s="118"/>
    </row>
    <row r="5793" spans="1:18" x14ac:dyDescent="0.25">
      <c r="A5793" s="25">
        <f t="shared" si="816"/>
        <v>644</v>
      </c>
      <c r="B5793" s="23">
        <f t="shared" si="817"/>
        <v>44588</v>
      </c>
      <c r="C5793" s="24">
        <v>20</v>
      </c>
      <c r="D5793" s="54" t="str">
        <f t="shared" si="809"/>
        <v>ASET</v>
      </c>
      <c r="E5793" s="178"/>
      <c r="F5793" s="179"/>
      <c r="G5793" s="177"/>
      <c r="H5793" s="177"/>
      <c r="I5793" s="169">
        <f t="shared" si="810"/>
        <v>0</v>
      </c>
      <c r="J5793" s="149" t="str" cm="1">
        <f t="array" ref="J5793">IF(ISERROR(INDEX('Non Compliance input'!$H$5:$H$156,MATCH(1,(A5793='Non Compliance input'!$A$5:$A$156)*(F5793&gt;='Non Compliance input'!$D$5:$D$156)*(E5793&lt;'Non Compliance input'!$E$5:$E$156)*('Non Compliance input'!$H$5:$H$156="Yes"),0))
),"","Yes")</f>
        <v/>
      </c>
      <c r="K5793" s="149">
        <f t="shared" si="811"/>
        <v>0</v>
      </c>
      <c r="L5793" s="162">
        <f t="shared" si="812"/>
        <v>0</v>
      </c>
      <c r="M5793" s="162" t="str" cm="1">
        <f t="array" ref="M5793">IF(ISERROR(INDEX('Non Compliance input'!$I$5:$I$156,MATCH(1,(A5793='Non Compliance input'!$A$5:$A$156)*(E5793&gt;='Non Compliance input'!$D$5:$D$156)*(F5793&lt;='Non Compliance input'!$E$5:$E$156)*('Non Compliance input'!$I$5:$I$156="Yes"),0))
),"","Yes")</f>
        <v/>
      </c>
      <c r="N5793" s="149" t="str">
        <f>IF(VLOOKUP($A5793,HourEndingOutage!$B$3:$F$746,5,0)="Outage","Outage","")</f>
        <v/>
      </c>
      <c r="O5793" s="18">
        <f t="shared" si="813"/>
        <v>0</v>
      </c>
      <c r="P5793" s="18" t="str">
        <f t="shared" si="814"/>
        <v/>
      </c>
      <c r="Q5793" s="18">
        <f t="shared" si="815"/>
        <v>0</v>
      </c>
      <c r="R5793" s="118"/>
    </row>
    <row r="5794" spans="1:18" x14ac:dyDescent="0.25">
      <c r="A5794" s="25">
        <f t="shared" si="816"/>
        <v>644</v>
      </c>
      <c r="B5794" s="23">
        <f t="shared" si="817"/>
        <v>44588</v>
      </c>
      <c r="C5794" s="24">
        <v>20</v>
      </c>
      <c r="D5794" s="54" t="str">
        <f t="shared" si="809"/>
        <v>ASET</v>
      </c>
      <c r="E5794" s="178"/>
      <c r="F5794" s="179"/>
      <c r="G5794" s="177"/>
      <c r="H5794" s="177"/>
      <c r="I5794" s="169">
        <f t="shared" si="810"/>
        <v>0</v>
      </c>
      <c r="J5794" s="149" t="str" cm="1">
        <f t="array" ref="J5794">IF(ISERROR(INDEX('Non Compliance input'!$H$5:$H$156,MATCH(1,(A5794='Non Compliance input'!$A$5:$A$156)*(F5794&gt;='Non Compliance input'!$D$5:$D$156)*(E5794&lt;'Non Compliance input'!$E$5:$E$156)*('Non Compliance input'!$H$5:$H$156="Yes"),0))
),"","Yes")</f>
        <v/>
      </c>
      <c r="K5794" s="149">
        <f t="shared" si="811"/>
        <v>0</v>
      </c>
      <c r="L5794" s="162">
        <f t="shared" si="812"/>
        <v>0</v>
      </c>
      <c r="M5794" s="162" t="str" cm="1">
        <f t="array" ref="M5794">IF(ISERROR(INDEX('Non Compliance input'!$I$5:$I$156,MATCH(1,(A5794='Non Compliance input'!$A$5:$A$156)*(E5794&gt;='Non Compliance input'!$D$5:$D$156)*(F5794&lt;='Non Compliance input'!$E$5:$E$156)*('Non Compliance input'!$I$5:$I$156="Yes"),0))
),"","Yes")</f>
        <v/>
      </c>
      <c r="N5794" s="149" t="str">
        <f>IF(VLOOKUP($A5794,HourEndingOutage!$B$3:$F$746,5,0)="Outage","Outage","")</f>
        <v/>
      </c>
      <c r="O5794" s="18">
        <f t="shared" si="813"/>
        <v>0</v>
      </c>
      <c r="P5794" s="18" t="str">
        <f t="shared" si="814"/>
        <v/>
      </c>
      <c r="Q5794" s="18">
        <f t="shared" si="815"/>
        <v>0</v>
      </c>
      <c r="R5794" s="118"/>
    </row>
    <row r="5795" spans="1:18" x14ac:dyDescent="0.25">
      <c r="A5795" s="25">
        <f t="shared" si="816"/>
        <v>644</v>
      </c>
      <c r="B5795" s="23">
        <f t="shared" si="817"/>
        <v>44588</v>
      </c>
      <c r="C5795" s="24">
        <v>20</v>
      </c>
      <c r="D5795" s="54" t="str">
        <f t="shared" si="809"/>
        <v>ASET</v>
      </c>
      <c r="E5795" s="178"/>
      <c r="F5795" s="179"/>
      <c r="G5795" s="177"/>
      <c r="H5795" s="177"/>
      <c r="I5795" s="169">
        <f t="shared" si="810"/>
        <v>0</v>
      </c>
      <c r="J5795" s="149" t="str" cm="1">
        <f t="array" ref="J5795">IF(ISERROR(INDEX('Non Compliance input'!$H$5:$H$156,MATCH(1,(A5795='Non Compliance input'!$A$5:$A$156)*(F5795&gt;='Non Compliance input'!$D$5:$D$156)*(E5795&lt;'Non Compliance input'!$E$5:$E$156)*('Non Compliance input'!$H$5:$H$156="Yes"),0))
),"","Yes")</f>
        <v/>
      </c>
      <c r="K5795" s="149">
        <f t="shared" si="811"/>
        <v>0</v>
      </c>
      <c r="L5795" s="162">
        <f t="shared" si="812"/>
        <v>0</v>
      </c>
      <c r="M5795" s="162" t="str" cm="1">
        <f t="array" ref="M5795">IF(ISERROR(INDEX('Non Compliance input'!$I$5:$I$156,MATCH(1,(A5795='Non Compliance input'!$A$5:$A$156)*(E5795&gt;='Non Compliance input'!$D$5:$D$156)*(F5795&lt;='Non Compliance input'!$E$5:$E$156)*('Non Compliance input'!$I$5:$I$156="Yes"),0))
),"","Yes")</f>
        <v/>
      </c>
      <c r="N5795" s="149" t="str">
        <f>IF(VLOOKUP($A5795,HourEndingOutage!$B$3:$F$746,5,0)="Outage","Outage","")</f>
        <v/>
      </c>
      <c r="O5795" s="18">
        <f t="shared" si="813"/>
        <v>0</v>
      </c>
      <c r="P5795" s="18" t="str">
        <f t="shared" si="814"/>
        <v/>
      </c>
      <c r="Q5795" s="18">
        <f t="shared" si="815"/>
        <v>0</v>
      </c>
      <c r="R5795" s="118"/>
    </row>
    <row r="5796" spans="1:18" x14ac:dyDescent="0.25">
      <c r="A5796" s="25">
        <f t="shared" si="816"/>
        <v>644</v>
      </c>
      <c r="B5796" s="23">
        <f t="shared" si="817"/>
        <v>44588</v>
      </c>
      <c r="C5796" s="24">
        <v>20</v>
      </c>
      <c r="D5796" s="54" t="str">
        <f t="shared" si="809"/>
        <v>ASET</v>
      </c>
      <c r="E5796" s="178"/>
      <c r="F5796" s="179"/>
      <c r="G5796" s="177"/>
      <c r="H5796" s="177"/>
      <c r="I5796" s="169">
        <f t="shared" si="810"/>
        <v>0</v>
      </c>
      <c r="J5796" s="149" t="str" cm="1">
        <f t="array" ref="J5796">IF(ISERROR(INDEX('Non Compliance input'!$H$5:$H$156,MATCH(1,(A5796='Non Compliance input'!$A$5:$A$156)*(F5796&gt;='Non Compliance input'!$D$5:$D$156)*(E5796&lt;'Non Compliance input'!$E$5:$E$156)*('Non Compliance input'!$H$5:$H$156="Yes"),0))
),"","Yes")</f>
        <v/>
      </c>
      <c r="K5796" s="149">
        <f t="shared" si="811"/>
        <v>0</v>
      </c>
      <c r="L5796" s="162">
        <f t="shared" si="812"/>
        <v>0</v>
      </c>
      <c r="M5796" s="162" t="str" cm="1">
        <f t="array" ref="M5796">IF(ISERROR(INDEX('Non Compliance input'!$I$5:$I$156,MATCH(1,(A5796='Non Compliance input'!$A$5:$A$156)*(E5796&gt;='Non Compliance input'!$D$5:$D$156)*(F5796&lt;='Non Compliance input'!$E$5:$E$156)*('Non Compliance input'!$I$5:$I$156="Yes"),0))
),"","Yes")</f>
        <v/>
      </c>
      <c r="N5796" s="149" t="str">
        <f>IF(VLOOKUP($A5796,HourEndingOutage!$B$3:$F$746,5,0)="Outage","Outage","")</f>
        <v/>
      </c>
      <c r="O5796" s="18">
        <f t="shared" si="813"/>
        <v>0</v>
      </c>
      <c r="P5796" s="18" t="str">
        <f t="shared" si="814"/>
        <v/>
      </c>
      <c r="Q5796" s="18">
        <f t="shared" si="815"/>
        <v>0</v>
      </c>
      <c r="R5796" s="118"/>
    </row>
    <row r="5797" spans="1:18" x14ac:dyDescent="0.25">
      <c r="A5797" s="25">
        <f t="shared" si="816"/>
        <v>644</v>
      </c>
      <c r="B5797" s="23">
        <f t="shared" si="817"/>
        <v>44588</v>
      </c>
      <c r="C5797" s="24">
        <v>20</v>
      </c>
      <c r="D5797" s="54" t="str">
        <f t="shared" si="809"/>
        <v>ASET</v>
      </c>
      <c r="E5797" s="178"/>
      <c r="F5797" s="179"/>
      <c r="G5797" s="177"/>
      <c r="H5797" s="177"/>
      <c r="I5797" s="169">
        <f t="shared" si="810"/>
        <v>0</v>
      </c>
      <c r="J5797" s="149" t="str" cm="1">
        <f t="array" ref="J5797">IF(ISERROR(INDEX('Non Compliance input'!$H$5:$H$156,MATCH(1,(A5797='Non Compliance input'!$A$5:$A$156)*(F5797&gt;='Non Compliance input'!$D$5:$D$156)*(E5797&lt;'Non Compliance input'!$E$5:$E$156)*('Non Compliance input'!$H$5:$H$156="Yes"),0))
),"","Yes")</f>
        <v/>
      </c>
      <c r="K5797" s="149">
        <f t="shared" si="811"/>
        <v>0</v>
      </c>
      <c r="L5797" s="162">
        <f t="shared" si="812"/>
        <v>0</v>
      </c>
      <c r="M5797" s="162" t="str" cm="1">
        <f t="array" ref="M5797">IF(ISERROR(INDEX('Non Compliance input'!$I$5:$I$156,MATCH(1,(A5797='Non Compliance input'!$A$5:$A$156)*(E5797&gt;='Non Compliance input'!$D$5:$D$156)*(F5797&lt;='Non Compliance input'!$E$5:$E$156)*('Non Compliance input'!$I$5:$I$156="Yes"),0))
),"","Yes")</f>
        <v/>
      </c>
      <c r="N5797" s="149" t="str">
        <f>IF(VLOOKUP($A5797,HourEndingOutage!$B$3:$F$746,5,0)="Outage","Outage","")</f>
        <v/>
      </c>
      <c r="O5797" s="18">
        <f t="shared" si="813"/>
        <v>0</v>
      </c>
      <c r="P5797" s="18" t="str">
        <f t="shared" si="814"/>
        <v/>
      </c>
      <c r="Q5797" s="18">
        <f t="shared" si="815"/>
        <v>0</v>
      </c>
      <c r="R5797" s="118"/>
    </row>
    <row r="5798" spans="1:18" x14ac:dyDescent="0.25">
      <c r="A5798" s="25">
        <f t="shared" si="816"/>
        <v>644</v>
      </c>
      <c r="B5798" s="23">
        <f t="shared" si="817"/>
        <v>44588</v>
      </c>
      <c r="C5798" s="24">
        <v>20</v>
      </c>
      <c r="D5798" s="54" t="str">
        <f t="shared" si="809"/>
        <v>ASET</v>
      </c>
      <c r="E5798" s="178"/>
      <c r="F5798" s="179"/>
      <c r="G5798" s="177"/>
      <c r="H5798" s="177"/>
      <c r="I5798" s="169">
        <f t="shared" si="810"/>
        <v>0</v>
      </c>
      <c r="J5798" s="149" t="str" cm="1">
        <f t="array" ref="J5798">IF(ISERROR(INDEX('Non Compliance input'!$H$5:$H$156,MATCH(1,(A5798='Non Compliance input'!$A$5:$A$156)*(F5798&gt;='Non Compliance input'!$D$5:$D$156)*(E5798&lt;'Non Compliance input'!$E$5:$E$156)*('Non Compliance input'!$H$5:$H$156="Yes"),0))
),"","Yes")</f>
        <v/>
      </c>
      <c r="K5798" s="149">
        <f t="shared" si="811"/>
        <v>0</v>
      </c>
      <c r="L5798" s="162">
        <f t="shared" si="812"/>
        <v>0</v>
      </c>
      <c r="M5798" s="162" t="str" cm="1">
        <f t="array" ref="M5798">IF(ISERROR(INDEX('Non Compliance input'!$I$5:$I$156,MATCH(1,(A5798='Non Compliance input'!$A$5:$A$156)*(E5798&gt;='Non Compliance input'!$D$5:$D$156)*(F5798&lt;='Non Compliance input'!$E$5:$E$156)*('Non Compliance input'!$I$5:$I$156="Yes"),0))
),"","Yes")</f>
        <v/>
      </c>
      <c r="N5798" s="149" t="str">
        <f>IF(VLOOKUP($A5798,HourEndingOutage!$B$3:$F$746,5,0)="Outage","Outage","")</f>
        <v/>
      </c>
      <c r="O5798" s="18">
        <f t="shared" si="813"/>
        <v>0</v>
      </c>
      <c r="P5798" s="18" t="str">
        <f t="shared" si="814"/>
        <v/>
      </c>
      <c r="Q5798" s="18">
        <f t="shared" si="815"/>
        <v>0</v>
      </c>
      <c r="R5798" s="118"/>
    </row>
    <row r="5799" spans="1:18" x14ac:dyDescent="0.25">
      <c r="A5799" s="25">
        <f t="shared" si="816"/>
        <v>645</v>
      </c>
      <c r="B5799" s="23">
        <f t="shared" si="817"/>
        <v>44588</v>
      </c>
      <c r="C5799" s="24">
        <v>21</v>
      </c>
      <c r="D5799" s="54" t="str">
        <f t="shared" si="809"/>
        <v>ASET</v>
      </c>
      <c r="E5799" s="178"/>
      <c r="F5799" s="179"/>
      <c r="G5799" s="177"/>
      <c r="H5799" s="177"/>
      <c r="I5799" s="169">
        <f t="shared" si="810"/>
        <v>0</v>
      </c>
      <c r="J5799" s="149" t="str" cm="1">
        <f t="array" ref="J5799">IF(ISERROR(INDEX('Non Compliance input'!$H$5:$H$156,MATCH(1,(A5799='Non Compliance input'!$A$5:$A$156)*(F5799&gt;='Non Compliance input'!$D$5:$D$156)*(E5799&lt;'Non Compliance input'!$E$5:$E$156)*('Non Compliance input'!$H$5:$H$156="Yes"),0))
),"","Yes")</f>
        <v/>
      </c>
      <c r="K5799" s="149">
        <f t="shared" si="811"/>
        <v>0</v>
      </c>
      <c r="L5799" s="162">
        <f t="shared" si="812"/>
        <v>0</v>
      </c>
      <c r="M5799" s="162" t="str" cm="1">
        <f t="array" ref="M5799">IF(ISERROR(INDEX('Non Compliance input'!$I$5:$I$156,MATCH(1,(A5799='Non Compliance input'!$A$5:$A$156)*(E5799&gt;='Non Compliance input'!$D$5:$D$156)*(F5799&lt;='Non Compliance input'!$E$5:$E$156)*('Non Compliance input'!$I$5:$I$156="Yes"),0))
),"","Yes")</f>
        <v/>
      </c>
      <c r="N5799" s="149" t="str">
        <f>IF(VLOOKUP($A5799,HourEndingOutage!$B$3:$F$746,5,0)="Outage","Outage","")</f>
        <v/>
      </c>
      <c r="O5799" s="18">
        <f t="shared" si="813"/>
        <v>0</v>
      </c>
      <c r="P5799" s="18" t="str">
        <f t="shared" si="814"/>
        <v/>
      </c>
      <c r="Q5799" s="18">
        <f t="shared" si="815"/>
        <v>0</v>
      </c>
      <c r="R5799" s="118"/>
    </row>
    <row r="5800" spans="1:18" x14ac:dyDescent="0.25">
      <c r="A5800" s="25">
        <f t="shared" si="816"/>
        <v>645</v>
      </c>
      <c r="B5800" s="23">
        <f t="shared" si="817"/>
        <v>44588</v>
      </c>
      <c r="C5800" s="24">
        <v>21</v>
      </c>
      <c r="D5800" s="54" t="str">
        <f t="shared" si="809"/>
        <v>ASET</v>
      </c>
      <c r="E5800" s="178"/>
      <c r="F5800" s="179"/>
      <c r="G5800" s="177"/>
      <c r="H5800" s="177"/>
      <c r="I5800" s="169">
        <f t="shared" si="810"/>
        <v>0</v>
      </c>
      <c r="J5800" s="149" t="str" cm="1">
        <f t="array" ref="J5800">IF(ISERROR(INDEX('Non Compliance input'!$H$5:$H$156,MATCH(1,(A5800='Non Compliance input'!$A$5:$A$156)*(F5800&gt;='Non Compliance input'!$D$5:$D$156)*(E5800&lt;'Non Compliance input'!$E$5:$E$156)*('Non Compliance input'!$H$5:$H$156="Yes"),0))
),"","Yes")</f>
        <v/>
      </c>
      <c r="K5800" s="149">
        <f t="shared" si="811"/>
        <v>0</v>
      </c>
      <c r="L5800" s="162">
        <f t="shared" si="812"/>
        <v>0</v>
      </c>
      <c r="M5800" s="162" t="str" cm="1">
        <f t="array" ref="M5800">IF(ISERROR(INDEX('Non Compliance input'!$I$5:$I$156,MATCH(1,(A5800='Non Compliance input'!$A$5:$A$156)*(E5800&gt;='Non Compliance input'!$D$5:$D$156)*(F5800&lt;='Non Compliance input'!$E$5:$E$156)*('Non Compliance input'!$I$5:$I$156="Yes"),0))
),"","Yes")</f>
        <v/>
      </c>
      <c r="N5800" s="149" t="str">
        <f>IF(VLOOKUP($A5800,HourEndingOutage!$B$3:$F$746,5,0)="Outage","Outage","")</f>
        <v/>
      </c>
      <c r="O5800" s="18">
        <f t="shared" si="813"/>
        <v>0</v>
      </c>
      <c r="P5800" s="18" t="str">
        <f t="shared" si="814"/>
        <v/>
      </c>
      <c r="Q5800" s="18">
        <f t="shared" si="815"/>
        <v>0</v>
      </c>
      <c r="R5800" s="118"/>
    </row>
    <row r="5801" spans="1:18" x14ac:dyDescent="0.25">
      <c r="A5801" s="25">
        <f t="shared" si="816"/>
        <v>645</v>
      </c>
      <c r="B5801" s="23">
        <f t="shared" si="817"/>
        <v>44588</v>
      </c>
      <c r="C5801" s="24">
        <v>21</v>
      </c>
      <c r="D5801" s="54" t="str">
        <f t="shared" si="809"/>
        <v>ASET</v>
      </c>
      <c r="E5801" s="178"/>
      <c r="F5801" s="179"/>
      <c r="G5801" s="177"/>
      <c r="H5801" s="177"/>
      <c r="I5801" s="169">
        <f t="shared" si="810"/>
        <v>0</v>
      </c>
      <c r="J5801" s="149" t="str" cm="1">
        <f t="array" ref="J5801">IF(ISERROR(INDEX('Non Compliance input'!$H$5:$H$156,MATCH(1,(A5801='Non Compliance input'!$A$5:$A$156)*(F5801&gt;='Non Compliance input'!$D$5:$D$156)*(E5801&lt;'Non Compliance input'!$E$5:$E$156)*('Non Compliance input'!$H$5:$H$156="Yes"),0))
),"","Yes")</f>
        <v/>
      </c>
      <c r="K5801" s="149">
        <f t="shared" si="811"/>
        <v>0</v>
      </c>
      <c r="L5801" s="162">
        <f t="shared" si="812"/>
        <v>0</v>
      </c>
      <c r="M5801" s="162" t="str" cm="1">
        <f t="array" ref="M5801">IF(ISERROR(INDEX('Non Compliance input'!$I$5:$I$156,MATCH(1,(A5801='Non Compliance input'!$A$5:$A$156)*(E5801&gt;='Non Compliance input'!$D$5:$D$156)*(F5801&lt;='Non Compliance input'!$E$5:$E$156)*('Non Compliance input'!$I$5:$I$156="Yes"),0))
),"","Yes")</f>
        <v/>
      </c>
      <c r="N5801" s="149" t="str">
        <f>IF(VLOOKUP($A5801,HourEndingOutage!$B$3:$F$746,5,0)="Outage","Outage","")</f>
        <v/>
      </c>
      <c r="O5801" s="18">
        <f t="shared" si="813"/>
        <v>0</v>
      </c>
      <c r="P5801" s="18" t="str">
        <f t="shared" si="814"/>
        <v/>
      </c>
      <c r="Q5801" s="18">
        <f t="shared" si="815"/>
        <v>0</v>
      </c>
      <c r="R5801" s="118"/>
    </row>
    <row r="5802" spans="1:18" x14ac:dyDescent="0.25">
      <c r="A5802" s="25">
        <f t="shared" si="816"/>
        <v>645</v>
      </c>
      <c r="B5802" s="23">
        <f t="shared" si="817"/>
        <v>44588</v>
      </c>
      <c r="C5802" s="24">
        <v>21</v>
      </c>
      <c r="D5802" s="54" t="str">
        <f t="shared" si="809"/>
        <v>ASET</v>
      </c>
      <c r="E5802" s="178"/>
      <c r="F5802" s="179"/>
      <c r="G5802" s="177"/>
      <c r="H5802" s="177"/>
      <c r="I5802" s="169">
        <f t="shared" si="810"/>
        <v>0</v>
      </c>
      <c r="J5802" s="149" t="str" cm="1">
        <f t="array" ref="J5802">IF(ISERROR(INDEX('Non Compliance input'!$H$5:$H$156,MATCH(1,(A5802='Non Compliance input'!$A$5:$A$156)*(F5802&gt;='Non Compliance input'!$D$5:$D$156)*(E5802&lt;'Non Compliance input'!$E$5:$E$156)*('Non Compliance input'!$H$5:$H$156="Yes"),0))
),"","Yes")</f>
        <v/>
      </c>
      <c r="K5802" s="149">
        <f t="shared" si="811"/>
        <v>0</v>
      </c>
      <c r="L5802" s="162">
        <f t="shared" si="812"/>
        <v>0</v>
      </c>
      <c r="M5802" s="162" t="str" cm="1">
        <f t="array" ref="M5802">IF(ISERROR(INDEX('Non Compliance input'!$I$5:$I$156,MATCH(1,(A5802='Non Compliance input'!$A$5:$A$156)*(E5802&gt;='Non Compliance input'!$D$5:$D$156)*(F5802&lt;='Non Compliance input'!$E$5:$E$156)*('Non Compliance input'!$I$5:$I$156="Yes"),0))
),"","Yes")</f>
        <v/>
      </c>
      <c r="N5802" s="149" t="str">
        <f>IF(VLOOKUP($A5802,HourEndingOutage!$B$3:$F$746,5,0)="Outage","Outage","")</f>
        <v/>
      </c>
      <c r="O5802" s="18">
        <f t="shared" si="813"/>
        <v>0</v>
      </c>
      <c r="P5802" s="18" t="str">
        <f t="shared" si="814"/>
        <v/>
      </c>
      <c r="Q5802" s="18">
        <f t="shared" si="815"/>
        <v>0</v>
      </c>
      <c r="R5802" s="118"/>
    </row>
    <row r="5803" spans="1:18" x14ac:dyDescent="0.25">
      <c r="A5803" s="25">
        <f t="shared" si="816"/>
        <v>645</v>
      </c>
      <c r="B5803" s="23">
        <f t="shared" si="817"/>
        <v>44588</v>
      </c>
      <c r="C5803" s="24">
        <v>21</v>
      </c>
      <c r="D5803" s="54" t="str">
        <f t="shared" si="809"/>
        <v>ASET</v>
      </c>
      <c r="E5803" s="178"/>
      <c r="F5803" s="179"/>
      <c r="G5803" s="177"/>
      <c r="H5803" s="177"/>
      <c r="I5803" s="169">
        <f t="shared" si="810"/>
        <v>0</v>
      </c>
      <c r="J5803" s="149" t="str" cm="1">
        <f t="array" ref="J5803">IF(ISERROR(INDEX('Non Compliance input'!$H$5:$H$156,MATCH(1,(A5803='Non Compliance input'!$A$5:$A$156)*(F5803&gt;='Non Compliance input'!$D$5:$D$156)*(E5803&lt;'Non Compliance input'!$E$5:$E$156)*('Non Compliance input'!$H$5:$H$156="Yes"),0))
),"","Yes")</f>
        <v/>
      </c>
      <c r="K5803" s="149">
        <f t="shared" si="811"/>
        <v>0</v>
      </c>
      <c r="L5803" s="162">
        <f t="shared" si="812"/>
        <v>0</v>
      </c>
      <c r="M5803" s="162" t="str" cm="1">
        <f t="array" ref="M5803">IF(ISERROR(INDEX('Non Compliance input'!$I$5:$I$156,MATCH(1,(A5803='Non Compliance input'!$A$5:$A$156)*(E5803&gt;='Non Compliance input'!$D$5:$D$156)*(F5803&lt;='Non Compliance input'!$E$5:$E$156)*('Non Compliance input'!$I$5:$I$156="Yes"),0))
),"","Yes")</f>
        <v/>
      </c>
      <c r="N5803" s="149" t="str">
        <f>IF(VLOOKUP($A5803,HourEndingOutage!$B$3:$F$746,5,0)="Outage","Outage","")</f>
        <v/>
      </c>
      <c r="O5803" s="18">
        <f t="shared" si="813"/>
        <v>0</v>
      </c>
      <c r="P5803" s="18" t="str">
        <f t="shared" si="814"/>
        <v/>
      </c>
      <c r="Q5803" s="18">
        <f t="shared" si="815"/>
        <v>0</v>
      </c>
      <c r="R5803" s="118"/>
    </row>
    <row r="5804" spans="1:18" x14ac:dyDescent="0.25">
      <c r="A5804" s="25">
        <f t="shared" si="816"/>
        <v>645</v>
      </c>
      <c r="B5804" s="23">
        <f t="shared" si="817"/>
        <v>44588</v>
      </c>
      <c r="C5804" s="24">
        <v>21</v>
      </c>
      <c r="D5804" s="54" t="str">
        <f t="shared" si="809"/>
        <v>ASET</v>
      </c>
      <c r="E5804" s="178"/>
      <c r="F5804" s="179"/>
      <c r="G5804" s="177"/>
      <c r="H5804" s="177"/>
      <c r="I5804" s="169">
        <f t="shared" si="810"/>
        <v>0</v>
      </c>
      <c r="J5804" s="149" t="str" cm="1">
        <f t="array" ref="J5804">IF(ISERROR(INDEX('Non Compliance input'!$H$5:$H$156,MATCH(1,(A5804='Non Compliance input'!$A$5:$A$156)*(F5804&gt;='Non Compliance input'!$D$5:$D$156)*(E5804&lt;'Non Compliance input'!$E$5:$E$156)*('Non Compliance input'!$H$5:$H$156="Yes"),0))
),"","Yes")</f>
        <v/>
      </c>
      <c r="K5804" s="149">
        <f t="shared" si="811"/>
        <v>0</v>
      </c>
      <c r="L5804" s="162">
        <f t="shared" si="812"/>
        <v>0</v>
      </c>
      <c r="M5804" s="162" t="str" cm="1">
        <f t="array" ref="M5804">IF(ISERROR(INDEX('Non Compliance input'!$I$5:$I$156,MATCH(1,(A5804='Non Compliance input'!$A$5:$A$156)*(E5804&gt;='Non Compliance input'!$D$5:$D$156)*(F5804&lt;='Non Compliance input'!$E$5:$E$156)*('Non Compliance input'!$I$5:$I$156="Yes"),0))
),"","Yes")</f>
        <v/>
      </c>
      <c r="N5804" s="149" t="str">
        <f>IF(VLOOKUP($A5804,HourEndingOutage!$B$3:$F$746,5,0)="Outage","Outage","")</f>
        <v/>
      </c>
      <c r="O5804" s="18">
        <f t="shared" si="813"/>
        <v>0</v>
      </c>
      <c r="P5804" s="18" t="str">
        <f t="shared" si="814"/>
        <v/>
      </c>
      <c r="Q5804" s="18">
        <f t="shared" si="815"/>
        <v>0</v>
      </c>
      <c r="R5804" s="118"/>
    </row>
    <row r="5805" spans="1:18" x14ac:dyDescent="0.25">
      <c r="A5805" s="25">
        <f t="shared" si="816"/>
        <v>645</v>
      </c>
      <c r="B5805" s="23">
        <f t="shared" si="817"/>
        <v>44588</v>
      </c>
      <c r="C5805" s="24">
        <v>21</v>
      </c>
      <c r="D5805" s="54" t="str">
        <f t="shared" si="809"/>
        <v>ASET</v>
      </c>
      <c r="E5805" s="178"/>
      <c r="F5805" s="179"/>
      <c r="G5805" s="177"/>
      <c r="H5805" s="177"/>
      <c r="I5805" s="169">
        <f t="shared" si="810"/>
        <v>0</v>
      </c>
      <c r="J5805" s="149" t="str" cm="1">
        <f t="array" ref="J5805">IF(ISERROR(INDEX('Non Compliance input'!$H$5:$H$156,MATCH(1,(A5805='Non Compliance input'!$A$5:$A$156)*(F5805&gt;='Non Compliance input'!$D$5:$D$156)*(E5805&lt;'Non Compliance input'!$E$5:$E$156)*('Non Compliance input'!$H$5:$H$156="Yes"),0))
),"","Yes")</f>
        <v/>
      </c>
      <c r="K5805" s="149">
        <f t="shared" si="811"/>
        <v>0</v>
      </c>
      <c r="L5805" s="162">
        <f t="shared" si="812"/>
        <v>0</v>
      </c>
      <c r="M5805" s="162" t="str" cm="1">
        <f t="array" ref="M5805">IF(ISERROR(INDEX('Non Compliance input'!$I$5:$I$156,MATCH(1,(A5805='Non Compliance input'!$A$5:$A$156)*(E5805&gt;='Non Compliance input'!$D$5:$D$156)*(F5805&lt;='Non Compliance input'!$E$5:$E$156)*('Non Compliance input'!$I$5:$I$156="Yes"),0))
),"","Yes")</f>
        <v/>
      </c>
      <c r="N5805" s="149" t="str">
        <f>IF(VLOOKUP($A5805,HourEndingOutage!$B$3:$F$746,5,0)="Outage","Outage","")</f>
        <v/>
      </c>
      <c r="O5805" s="18">
        <f t="shared" si="813"/>
        <v>0</v>
      </c>
      <c r="P5805" s="18" t="str">
        <f t="shared" si="814"/>
        <v/>
      </c>
      <c r="Q5805" s="18">
        <f t="shared" si="815"/>
        <v>0</v>
      </c>
      <c r="R5805" s="118"/>
    </row>
    <row r="5806" spans="1:18" x14ac:dyDescent="0.25">
      <c r="A5806" s="25">
        <f t="shared" si="816"/>
        <v>645</v>
      </c>
      <c r="B5806" s="23">
        <f t="shared" si="817"/>
        <v>44588</v>
      </c>
      <c r="C5806" s="24">
        <v>21</v>
      </c>
      <c r="D5806" s="54" t="str">
        <f t="shared" si="809"/>
        <v>ASET</v>
      </c>
      <c r="E5806" s="178"/>
      <c r="F5806" s="179"/>
      <c r="G5806" s="177"/>
      <c r="H5806" s="177"/>
      <c r="I5806" s="169">
        <f t="shared" si="810"/>
        <v>0</v>
      </c>
      <c r="J5806" s="149" t="str" cm="1">
        <f t="array" ref="J5806">IF(ISERROR(INDEX('Non Compliance input'!$H$5:$H$156,MATCH(1,(A5806='Non Compliance input'!$A$5:$A$156)*(F5806&gt;='Non Compliance input'!$D$5:$D$156)*(E5806&lt;'Non Compliance input'!$E$5:$E$156)*('Non Compliance input'!$H$5:$H$156="Yes"),0))
),"","Yes")</f>
        <v/>
      </c>
      <c r="K5806" s="149">
        <f t="shared" si="811"/>
        <v>0</v>
      </c>
      <c r="L5806" s="162">
        <f t="shared" si="812"/>
        <v>0</v>
      </c>
      <c r="M5806" s="162" t="str" cm="1">
        <f t="array" ref="M5806">IF(ISERROR(INDEX('Non Compliance input'!$I$5:$I$156,MATCH(1,(A5806='Non Compliance input'!$A$5:$A$156)*(E5806&gt;='Non Compliance input'!$D$5:$D$156)*(F5806&lt;='Non Compliance input'!$E$5:$E$156)*('Non Compliance input'!$I$5:$I$156="Yes"),0))
),"","Yes")</f>
        <v/>
      </c>
      <c r="N5806" s="149" t="str">
        <f>IF(VLOOKUP($A5806,HourEndingOutage!$B$3:$F$746,5,0)="Outage","Outage","")</f>
        <v/>
      </c>
      <c r="O5806" s="18">
        <f t="shared" si="813"/>
        <v>0</v>
      </c>
      <c r="P5806" s="18" t="str">
        <f t="shared" si="814"/>
        <v/>
      </c>
      <c r="Q5806" s="18">
        <f t="shared" si="815"/>
        <v>0</v>
      </c>
      <c r="R5806" s="118"/>
    </row>
    <row r="5807" spans="1:18" x14ac:dyDescent="0.25">
      <c r="A5807" s="25">
        <f t="shared" si="816"/>
        <v>645</v>
      </c>
      <c r="B5807" s="23">
        <f t="shared" si="817"/>
        <v>44588</v>
      </c>
      <c r="C5807" s="24">
        <v>21</v>
      </c>
      <c r="D5807" s="54" t="str">
        <f t="shared" si="809"/>
        <v>ASET</v>
      </c>
      <c r="E5807" s="178"/>
      <c r="F5807" s="179"/>
      <c r="G5807" s="177"/>
      <c r="H5807" s="177"/>
      <c r="I5807" s="169">
        <f t="shared" si="810"/>
        <v>0</v>
      </c>
      <c r="J5807" s="149" t="str" cm="1">
        <f t="array" ref="J5807">IF(ISERROR(INDEX('Non Compliance input'!$H$5:$H$156,MATCH(1,(A5807='Non Compliance input'!$A$5:$A$156)*(F5807&gt;='Non Compliance input'!$D$5:$D$156)*(E5807&lt;'Non Compliance input'!$E$5:$E$156)*('Non Compliance input'!$H$5:$H$156="Yes"),0))
),"","Yes")</f>
        <v/>
      </c>
      <c r="K5807" s="149">
        <f t="shared" si="811"/>
        <v>0</v>
      </c>
      <c r="L5807" s="162">
        <f t="shared" si="812"/>
        <v>0</v>
      </c>
      <c r="M5807" s="162" t="str" cm="1">
        <f t="array" ref="M5807">IF(ISERROR(INDEX('Non Compliance input'!$I$5:$I$156,MATCH(1,(A5807='Non Compliance input'!$A$5:$A$156)*(E5807&gt;='Non Compliance input'!$D$5:$D$156)*(F5807&lt;='Non Compliance input'!$E$5:$E$156)*('Non Compliance input'!$I$5:$I$156="Yes"),0))
),"","Yes")</f>
        <v/>
      </c>
      <c r="N5807" s="149" t="str">
        <f>IF(VLOOKUP($A5807,HourEndingOutage!$B$3:$F$746,5,0)="Outage","Outage","")</f>
        <v/>
      </c>
      <c r="O5807" s="18">
        <f t="shared" si="813"/>
        <v>0</v>
      </c>
      <c r="P5807" s="18" t="str">
        <f t="shared" si="814"/>
        <v/>
      </c>
      <c r="Q5807" s="18">
        <f t="shared" si="815"/>
        <v>0</v>
      </c>
      <c r="R5807" s="118"/>
    </row>
    <row r="5808" spans="1:18" x14ac:dyDescent="0.25">
      <c r="A5808" s="25">
        <f t="shared" si="816"/>
        <v>646</v>
      </c>
      <c r="B5808" s="23">
        <f t="shared" si="817"/>
        <v>44588</v>
      </c>
      <c r="C5808" s="24">
        <v>22</v>
      </c>
      <c r="D5808" s="54" t="str">
        <f t="shared" si="809"/>
        <v>ASET</v>
      </c>
      <c r="E5808" s="178"/>
      <c r="F5808" s="179"/>
      <c r="G5808" s="177"/>
      <c r="H5808" s="177"/>
      <c r="I5808" s="169">
        <f t="shared" si="810"/>
        <v>0</v>
      </c>
      <c r="J5808" s="149" t="str" cm="1">
        <f t="array" ref="J5808">IF(ISERROR(INDEX('Non Compliance input'!$H$5:$H$156,MATCH(1,(A5808='Non Compliance input'!$A$5:$A$156)*(F5808&gt;='Non Compliance input'!$D$5:$D$156)*(E5808&lt;'Non Compliance input'!$E$5:$E$156)*('Non Compliance input'!$H$5:$H$156="Yes"),0))
),"","Yes")</f>
        <v/>
      </c>
      <c r="K5808" s="149">
        <f t="shared" si="811"/>
        <v>0</v>
      </c>
      <c r="L5808" s="162">
        <f t="shared" si="812"/>
        <v>0</v>
      </c>
      <c r="M5808" s="162" t="str" cm="1">
        <f t="array" ref="M5808">IF(ISERROR(INDEX('Non Compliance input'!$I$5:$I$156,MATCH(1,(A5808='Non Compliance input'!$A$5:$A$156)*(E5808&gt;='Non Compliance input'!$D$5:$D$156)*(F5808&lt;='Non Compliance input'!$E$5:$E$156)*('Non Compliance input'!$I$5:$I$156="Yes"),0))
),"","Yes")</f>
        <v/>
      </c>
      <c r="N5808" s="149" t="str">
        <f>IF(VLOOKUP($A5808,HourEndingOutage!$B$3:$F$746,5,0)="Outage","Outage","")</f>
        <v/>
      </c>
      <c r="O5808" s="18">
        <f t="shared" si="813"/>
        <v>0</v>
      </c>
      <c r="P5808" s="18" t="str">
        <f t="shared" si="814"/>
        <v/>
      </c>
      <c r="Q5808" s="18">
        <f t="shared" si="815"/>
        <v>0</v>
      </c>
      <c r="R5808" s="118"/>
    </row>
    <row r="5809" spans="1:18" x14ac:dyDescent="0.25">
      <c r="A5809" s="25">
        <f t="shared" si="816"/>
        <v>646</v>
      </c>
      <c r="B5809" s="23">
        <f t="shared" si="817"/>
        <v>44588</v>
      </c>
      <c r="C5809" s="24">
        <v>22</v>
      </c>
      <c r="D5809" s="54" t="str">
        <f t="shared" si="809"/>
        <v>ASET</v>
      </c>
      <c r="E5809" s="178"/>
      <c r="F5809" s="179"/>
      <c r="G5809" s="177"/>
      <c r="H5809" s="177"/>
      <c r="I5809" s="169">
        <f t="shared" si="810"/>
        <v>0</v>
      </c>
      <c r="J5809" s="149" t="str" cm="1">
        <f t="array" ref="J5809">IF(ISERROR(INDEX('Non Compliance input'!$H$5:$H$156,MATCH(1,(A5809='Non Compliance input'!$A$5:$A$156)*(F5809&gt;='Non Compliance input'!$D$5:$D$156)*(E5809&lt;'Non Compliance input'!$E$5:$E$156)*('Non Compliance input'!$H$5:$H$156="Yes"),0))
),"","Yes")</f>
        <v/>
      </c>
      <c r="K5809" s="149">
        <f t="shared" si="811"/>
        <v>0</v>
      </c>
      <c r="L5809" s="162">
        <f t="shared" si="812"/>
        <v>0</v>
      </c>
      <c r="M5809" s="162" t="str" cm="1">
        <f t="array" ref="M5809">IF(ISERROR(INDEX('Non Compliance input'!$I$5:$I$156,MATCH(1,(A5809='Non Compliance input'!$A$5:$A$156)*(E5809&gt;='Non Compliance input'!$D$5:$D$156)*(F5809&lt;='Non Compliance input'!$E$5:$E$156)*('Non Compliance input'!$I$5:$I$156="Yes"),0))
),"","Yes")</f>
        <v/>
      </c>
      <c r="N5809" s="149" t="str">
        <f>IF(VLOOKUP($A5809,HourEndingOutage!$B$3:$F$746,5,0)="Outage","Outage","")</f>
        <v/>
      </c>
      <c r="O5809" s="18">
        <f t="shared" si="813"/>
        <v>0</v>
      </c>
      <c r="P5809" s="18" t="str">
        <f t="shared" si="814"/>
        <v/>
      </c>
      <c r="Q5809" s="18">
        <f t="shared" si="815"/>
        <v>0</v>
      </c>
      <c r="R5809" s="118"/>
    </row>
    <row r="5810" spans="1:18" x14ac:dyDescent="0.25">
      <c r="A5810" s="25">
        <f t="shared" si="816"/>
        <v>646</v>
      </c>
      <c r="B5810" s="23">
        <f t="shared" si="817"/>
        <v>44588</v>
      </c>
      <c r="C5810" s="24">
        <v>22</v>
      </c>
      <c r="D5810" s="54" t="str">
        <f t="shared" si="809"/>
        <v>ASET</v>
      </c>
      <c r="E5810" s="178"/>
      <c r="F5810" s="179"/>
      <c r="G5810" s="177"/>
      <c r="H5810" s="177"/>
      <c r="I5810" s="169">
        <f t="shared" si="810"/>
        <v>0</v>
      </c>
      <c r="J5810" s="149" t="str" cm="1">
        <f t="array" ref="J5810">IF(ISERROR(INDEX('Non Compliance input'!$H$5:$H$156,MATCH(1,(A5810='Non Compliance input'!$A$5:$A$156)*(F5810&gt;='Non Compliance input'!$D$5:$D$156)*(E5810&lt;'Non Compliance input'!$E$5:$E$156)*('Non Compliance input'!$H$5:$H$156="Yes"),0))
),"","Yes")</f>
        <v/>
      </c>
      <c r="K5810" s="149">
        <f t="shared" si="811"/>
        <v>0</v>
      </c>
      <c r="L5810" s="162">
        <f t="shared" si="812"/>
        <v>0</v>
      </c>
      <c r="M5810" s="162" t="str" cm="1">
        <f t="array" ref="M5810">IF(ISERROR(INDEX('Non Compliance input'!$I$5:$I$156,MATCH(1,(A5810='Non Compliance input'!$A$5:$A$156)*(E5810&gt;='Non Compliance input'!$D$5:$D$156)*(F5810&lt;='Non Compliance input'!$E$5:$E$156)*('Non Compliance input'!$I$5:$I$156="Yes"),0))
),"","Yes")</f>
        <v/>
      </c>
      <c r="N5810" s="149" t="str">
        <f>IF(VLOOKUP($A5810,HourEndingOutage!$B$3:$F$746,5,0)="Outage","Outage","")</f>
        <v/>
      </c>
      <c r="O5810" s="18">
        <f t="shared" si="813"/>
        <v>0</v>
      </c>
      <c r="P5810" s="18" t="str">
        <f t="shared" si="814"/>
        <v/>
      </c>
      <c r="Q5810" s="18">
        <f t="shared" si="815"/>
        <v>0</v>
      </c>
      <c r="R5810" s="118"/>
    </row>
    <row r="5811" spans="1:18" x14ac:dyDescent="0.25">
      <c r="A5811" s="25">
        <f t="shared" si="816"/>
        <v>646</v>
      </c>
      <c r="B5811" s="23">
        <f t="shared" si="817"/>
        <v>44588</v>
      </c>
      <c r="C5811" s="24">
        <v>22</v>
      </c>
      <c r="D5811" s="54" t="str">
        <f t="shared" si="809"/>
        <v>ASET</v>
      </c>
      <c r="E5811" s="178"/>
      <c r="F5811" s="179"/>
      <c r="G5811" s="177"/>
      <c r="H5811" s="177"/>
      <c r="I5811" s="169">
        <f t="shared" si="810"/>
        <v>0</v>
      </c>
      <c r="J5811" s="149" t="str" cm="1">
        <f t="array" ref="J5811">IF(ISERROR(INDEX('Non Compliance input'!$H$5:$H$156,MATCH(1,(A5811='Non Compliance input'!$A$5:$A$156)*(F5811&gt;='Non Compliance input'!$D$5:$D$156)*(E5811&lt;'Non Compliance input'!$E$5:$E$156)*('Non Compliance input'!$H$5:$H$156="Yes"),0))
),"","Yes")</f>
        <v/>
      </c>
      <c r="K5811" s="149">
        <f t="shared" si="811"/>
        <v>0</v>
      </c>
      <c r="L5811" s="162">
        <f t="shared" si="812"/>
        <v>0</v>
      </c>
      <c r="M5811" s="162" t="str" cm="1">
        <f t="array" ref="M5811">IF(ISERROR(INDEX('Non Compliance input'!$I$5:$I$156,MATCH(1,(A5811='Non Compliance input'!$A$5:$A$156)*(E5811&gt;='Non Compliance input'!$D$5:$D$156)*(F5811&lt;='Non Compliance input'!$E$5:$E$156)*('Non Compliance input'!$I$5:$I$156="Yes"),0))
),"","Yes")</f>
        <v/>
      </c>
      <c r="N5811" s="149" t="str">
        <f>IF(VLOOKUP($A5811,HourEndingOutage!$B$3:$F$746,5,0)="Outage","Outage","")</f>
        <v/>
      </c>
      <c r="O5811" s="18">
        <f t="shared" si="813"/>
        <v>0</v>
      </c>
      <c r="P5811" s="18" t="str">
        <f t="shared" si="814"/>
        <v/>
      </c>
      <c r="Q5811" s="18">
        <f t="shared" si="815"/>
        <v>0</v>
      </c>
      <c r="R5811" s="118"/>
    </row>
    <row r="5812" spans="1:18" x14ac:dyDescent="0.25">
      <c r="A5812" s="25">
        <f t="shared" si="816"/>
        <v>646</v>
      </c>
      <c r="B5812" s="23">
        <f t="shared" si="817"/>
        <v>44588</v>
      </c>
      <c r="C5812" s="24">
        <v>22</v>
      </c>
      <c r="D5812" s="54" t="str">
        <f t="shared" si="809"/>
        <v>ASET</v>
      </c>
      <c r="E5812" s="178"/>
      <c r="F5812" s="179"/>
      <c r="G5812" s="177"/>
      <c r="H5812" s="177"/>
      <c r="I5812" s="169">
        <f t="shared" si="810"/>
        <v>0</v>
      </c>
      <c r="J5812" s="149" t="str" cm="1">
        <f t="array" ref="J5812">IF(ISERROR(INDEX('Non Compliance input'!$H$5:$H$156,MATCH(1,(A5812='Non Compliance input'!$A$5:$A$156)*(F5812&gt;='Non Compliance input'!$D$5:$D$156)*(E5812&lt;'Non Compliance input'!$E$5:$E$156)*('Non Compliance input'!$H$5:$H$156="Yes"),0))
),"","Yes")</f>
        <v/>
      </c>
      <c r="K5812" s="149">
        <f t="shared" si="811"/>
        <v>0</v>
      </c>
      <c r="L5812" s="162">
        <f t="shared" si="812"/>
        <v>0</v>
      </c>
      <c r="M5812" s="162" t="str" cm="1">
        <f t="array" ref="M5812">IF(ISERROR(INDEX('Non Compliance input'!$I$5:$I$156,MATCH(1,(A5812='Non Compliance input'!$A$5:$A$156)*(E5812&gt;='Non Compliance input'!$D$5:$D$156)*(F5812&lt;='Non Compliance input'!$E$5:$E$156)*('Non Compliance input'!$I$5:$I$156="Yes"),0))
),"","Yes")</f>
        <v/>
      </c>
      <c r="N5812" s="149" t="str">
        <f>IF(VLOOKUP($A5812,HourEndingOutage!$B$3:$F$746,5,0)="Outage","Outage","")</f>
        <v/>
      </c>
      <c r="O5812" s="18">
        <f t="shared" si="813"/>
        <v>0</v>
      </c>
      <c r="P5812" s="18" t="str">
        <f t="shared" si="814"/>
        <v/>
      </c>
      <c r="Q5812" s="18">
        <f t="shared" si="815"/>
        <v>0</v>
      </c>
      <c r="R5812" s="118"/>
    </row>
    <row r="5813" spans="1:18" x14ac:dyDescent="0.25">
      <c r="A5813" s="25">
        <f t="shared" si="816"/>
        <v>646</v>
      </c>
      <c r="B5813" s="23">
        <f t="shared" si="817"/>
        <v>44588</v>
      </c>
      <c r="C5813" s="24">
        <v>22</v>
      </c>
      <c r="D5813" s="54" t="str">
        <f t="shared" si="809"/>
        <v>ASET</v>
      </c>
      <c r="E5813" s="178"/>
      <c r="F5813" s="179"/>
      <c r="G5813" s="177"/>
      <c r="H5813" s="177"/>
      <c r="I5813" s="169">
        <f t="shared" si="810"/>
        <v>0</v>
      </c>
      <c r="J5813" s="149" t="str" cm="1">
        <f t="array" ref="J5813">IF(ISERROR(INDEX('Non Compliance input'!$H$5:$H$156,MATCH(1,(A5813='Non Compliance input'!$A$5:$A$156)*(F5813&gt;='Non Compliance input'!$D$5:$D$156)*(E5813&lt;'Non Compliance input'!$E$5:$E$156)*('Non Compliance input'!$H$5:$H$156="Yes"),0))
),"","Yes")</f>
        <v/>
      </c>
      <c r="K5813" s="149">
        <f t="shared" si="811"/>
        <v>0</v>
      </c>
      <c r="L5813" s="162">
        <f t="shared" si="812"/>
        <v>0</v>
      </c>
      <c r="M5813" s="162" t="str" cm="1">
        <f t="array" ref="M5813">IF(ISERROR(INDEX('Non Compliance input'!$I$5:$I$156,MATCH(1,(A5813='Non Compliance input'!$A$5:$A$156)*(E5813&gt;='Non Compliance input'!$D$5:$D$156)*(F5813&lt;='Non Compliance input'!$E$5:$E$156)*('Non Compliance input'!$I$5:$I$156="Yes"),0))
),"","Yes")</f>
        <v/>
      </c>
      <c r="N5813" s="149" t="str">
        <f>IF(VLOOKUP($A5813,HourEndingOutage!$B$3:$F$746,5,0)="Outage","Outage","")</f>
        <v/>
      </c>
      <c r="O5813" s="18">
        <f t="shared" si="813"/>
        <v>0</v>
      </c>
      <c r="P5813" s="18" t="str">
        <f t="shared" si="814"/>
        <v/>
      </c>
      <c r="Q5813" s="18">
        <f t="shared" si="815"/>
        <v>0</v>
      </c>
      <c r="R5813" s="118"/>
    </row>
    <row r="5814" spans="1:18" x14ac:dyDescent="0.25">
      <c r="A5814" s="25">
        <f t="shared" si="816"/>
        <v>646</v>
      </c>
      <c r="B5814" s="23">
        <f t="shared" si="817"/>
        <v>44588</v>
      </c>
      <c r="C5814" s="24">
        <v>22</v>
      </c>
      <c r="D5814" s="54" t="str">
        <f t="shared" si="809"/>
        <v>ASET</v>
      </c>
      <c r="E5814" s="178"/>
      <c r="F5814" s="179"/>
      <c r="G5814" s="177"/>
      <c r="H5814" s="177"/>
      <c r="I5814" s="169">
        <f t="shared" si="810"/>
        <v>0</v>
      </c>
      <c r="J5814" s="149" t="str" cm="1">
        <f t="array" ref="J5814">IF(ISERROR(INDEX('Non Compliance input'!$H$5:$H$156,MATCH(1,(A5814='Non Compliance input'!$A$5:$A$156)*(F5814&gt;='Non Compliance input'!$D$5:$D$156)*(E5814&lt;'Non Compliance input'!$E$5:$E$156)*('Non Compliance input'!$H$5:$H$156="Yes"),0))
),"","Yes")</f>
        <v/>
      </c>
      <c r="K5814" s="149">
        <f t="shared" si="811"/>
        <v>0</v>
      </c>
      <c r="L5814" s="162">
        <f t="shared" si="812"/>
        <v>0</v>
      </c>
      <c r="M5814" s="162" t="str" cm="1">
        <f t="array" ref="M5814">IF(ISERROR(INDEX('Non Compliance input'!$I$5:$I$156,MATCH(1,(A5814='Non Compliance input'!$A$5:$A$156)*(E5814&gt;='Non Compliance input'!$D$5:$D$156)*(F5814&lt;='Non Compliance input'!$E$5:$E$156)*('Non Compliance input'!$I$5:$I$156="Yes"),0))
),"","Yes")</f>
        <v/>
      </c>
      <c r="N5814" s="149" t="str">
        <f>IF(VLOOKUP($A5814,HourEndingOutage!$B$3:$F$746,5,0)="Outage","Outage","")</f>
        <v/>
      </c>
      <c r="O5814" s="18">
        <f t="shared" si="813"/>
        <v>0</v>
      </c>
      <c r="P5814" s="18" t="str">
        <f t="shared" si="814"/>
        <v/>
      </c>
      <c r="Q5814" s="18">
        <f t="shared" si="815"/>
        <v>0</v>
      </c>
      <c r="R5814" s="118"/>
    </row>
    <row r="5815" spans="1:18" x14ac:dyDescent="0.25">
      <c r="A5815" s="25">
        <f t="shared" si="816"/>
        <v>646</v>
      </c>
      <c r="B5815" s="23">
        <f t="shared" si="817"/>
        <v>44588</v>
      </c>
      <c r="C5815" s="24">
        <v>22</v>
      </c>
      <c r="D5815" s="54" t="str">
        <f t="shared" si="809"/>
        <v>ASET</v>
      </c>
      <c r="E5815" s="178"/>
      <c r="F5815" s="179"/>
      <c r="G5815" s="177"/>
      <c r="H5815" s="177"/>
      <c r="I5815" s="169">
        <f t="shared" si="810"/>
        <v>0</v>
      </c>
      <c r="J5815" s="149" t="str" cm="1">
        <f t="array" ref="J5815">IF(ISERROR(INDEX('Non Compliance input'!$H$5:$H$156,MATCH(1,(A5815='Non Compliance input'!$A$5:$A$156)*(F5815&gt;='Non Compliance input'!$D$5:$D$156)*(E5815&lt;'Non Compliance input'!$E$5:$E$156)*('Non Compliance input'!$H$5:$H$156="Yes"),0))
),"","Yes")</f>
        <v/>
      </c>
      <c r="K5815" s="149">
        <f t="shared" si="811"/>
        <v>0</v>
      </c>
      <c r="L5815" s="162">
        <f t="shared" si="812"/>
        <v>0</v>
      </c>
      <c r="M5815" s="162" t="str" cm="1">
        <f t="array" ref="M5815">IF(ISERROR(INDEX('Non Compliance input'!$I$5:$I$156,MATCH(1,(A5815='Non Compliance input'!$A$5:$A$156)*(E5815&gt;='Non Compliance input'!$D$5:$D$156)*(F5815&lt;='Non Compliance input'!$E$5:$E$156)*('Non Compliance input'!$I$5:$I$156="Yes"),0))
),"","Yes")</f>
        <v/>
      </c>
      <c r="N5815" s="149" t="str">
        <f>IF(VLOOKUP($A5815,HourEndingOutage!$B$3:$F$746,5,0)="Outage","Outage","")</f>
        <v/>
      </c>
      <c r="O5815" s="18">
        <f t="shared" si="813"/>
        <v>0</v>
      </c>
      <c r="P5815" s="18" t="str">
        <f t="shared" si="814"/>
        <v/>
      </c>
      <c r="Q5815" s="18">
        <f t="shared" si="815"/>
        <v>0</v>
      </c>
      <c r="R5815" s="118"/>
    </row>
    <row r="5816" spans="1:18" x14ac:dyDescent="0.25">
      <c r="A5816" s="25">
        <f t="shared" si="816"/>
        <v>646</v>
      </c>
      <c r="B5816" s="23">
        <f t="shared" si="817"/>
        <v>44588</v>
      </c>
      <c r="C5816" s="24">
        <v>22</v>
      </c>
      <c r="D5816" s="54" t="str">
        <f t="shared" si="809"/>
        <v>ASET</v>
      </c>
      <c r="E5816" s="178"/>
      <c r="F5816" s="179"/>
      <c r="G5816" s="177"/>
      <c r="H5816" s="177"/>
      <c r="I5816" s="169">
        <f t="shared" si="810"/>
        <v>0</v>
      </c>
      <c r="J5816" s="149" t="str" cm="1">
        <f t="array" ref="J5816">IF(ISERROR(INDEX('Non Compliance input'!$H$5:$H$156,MATCH(1,(A5816='Non Compliance input'!$A$5:$A$156)*(F5816&gt;='Non Compliance input'!$D$5:$D$156)*(E5816&lt;'Non Compliance input'!$E$5:$E$156)*('Non Compliance input'!$H$5:$H$156="Yes"),0))
),"","Yes")</f>
        <v/>
      </c>
      <c r="K5816" s="149">
        <f t="shared" si="811"/>
        <v>0</v>
      </c>
      <c r="L5816" s="162">
        <f t="shared" si="812"/>
        <v>0</v>
      </c>
      <c r="M5816" s="162" t="str" cm="1">
        <f t="array" ref="M5816">IF(ISERROR(INDEX('Non Compliance input'!$I$5:$I$156,MATCH(1,(A5816='Non Compliance input'!$A$5:$A$156)*(E5816&gt;='Non Compliance input'!$D$5:$D$156)*(F5816&lt;='Non Compliance input'!$E$5:$E$156)*('Non Compliance input'!$I$5:$I$156="Yes"),0))
),"","Yes")</f>
        <v/>
      </c>
      <c r="N5816" s="149" t="str">
        <f>IF(VLOOKUP($A5816,HourEndingOutage!$B$3:$F$746,5,0)="Outage","Outage","")</f>
        <v/>
      </c>
      <c r="O5816" s="18">
        <f t="shared" si="813"/>
        <v>0</v>
      </c>
      <c r="P5816" s="18" t="str">
        <f t="shared" si="814"/>
        <v/>
      </c>
      <c r="Q5816" s="18">
        <f t="shared" si="815"/>
        <v>0</v>
      </c>
      <c r="R5816" s="118"/>
    </row>
    <row r="5817" spans="1:18" x14ac:dyDescent="0.25">
      <c r="A5817" s="25">
        <f t="shared" si="816"/>
        <v>647</v>
      </c>
      <c r="B5817" s="23">
        <f t="shared" si="817"/>
        <v>44588</v>
      </c>
      <c r="C5817" s="24">
        <v>23</v>
      </c>
      <c r="D5817" s="54" t="str">
        <f t="shared" si="809"/>
        <v>ASET</v>
      </c>
      <c r="E5817" s="178"/>
      <c r="F5817" s="179"/>
      <c r="G5817" s="177"/>
      <c r="H5817" s="177"/>
      <c r="I5817" s="169">
        <f t="shared" si="810"/>
        <v>0</v>
      </c>
      <c r="J5817" s="149" t="str" cm="1">
        <f t="array" ref="J5817">IF(ISERROR(INDEX('Non Compliance input'!$H$5:$H$156,MATCH(1,(A5817='Non Compliance input'!$A$5:$A$156)*(F5817&gt;='Non Compliance input'!$D$5:$D$156)*(E5817&lt;'Non Compliance input'!$E$5:$E$156)*('Non Compliance input'!$H$5:$H$156="Yes"),0))
),"","Yes")</f>
        <v/>
      </c>
      <c r="K5817" s="149">
        <f t="shared" si="811"/>
        <v>0</v>
      </c>
      <c r="L5817" s="162">
        <f t="shared" si="812"/>
        <v>0</v>
      </c>
      <c r="M5817" s="162" t="str" cm="1">
        <f t="array" ref="M5817">IF(ISERROR(INDEX('Non Compliance input'!$I$5:$I$156,MATCH(1,(A5817='Non Compliance input'!$A$5:$A$156)*(E5817&gt;='Non Compliance input'!$D$5:$D$156)*(F5817&lt;='Non Compliance input'!$E$5:$E$156)*('Non Compliance input'!$I$5:$I$156="Yes"),0))
),"","Yes")</f>
        <v/>
      </c>
      <c r="N5817" s="149" t="str">
        <f>IF(VLOOKUP($A5817,HourEndingOutage!$B$3:$F$746,5,0)="Outage","Outage","")</f>
        <v/>
      </c>
      <c r="O5817" s="18">
        <f t="shared" si="813"/>
        <v>0</v>
      </c>
      <c r="P5817" s="18" t="str">
        <f t="shared" si="814"/>
        <v/>
      </c>
      <c r="Q5817" s="18">
        <f t="shared" si="815"/>
        <v>0</v>
      </c>
      <c r="R5817" s="118"/>
    </row>
    <row r="5818" spans="1:18" x14ac:dyDescent="0.25">
      <c r="A5818" s="25">
        <f t="shared" si="816"/>
        <v>647</v>
      </c>
      <c r="B5818" s="23">
        <f t="shared" si="817"/>
        <v>44588</v>
      </c>
      <c r="C5818" s="24">
        <v>23</v>
      </c>
      <c r="D5818" s="54" t="str">
        <f t="shared" si="809"/>
        <v>ASET</v>
      </c>
      <c r="E5818" s="178"/>
      <c r="F5818" s="179"/>
      <c r="G5818" s="177"/>
      <c r="H5818" s="177"/>
      <c r="I5818" s="169">
        <f t="shared" si="810"/>
        <v>0</v>
      </c>
      <c r="J5818" s="149" t="str" cm="1">
        <f t="array" ref="J5818">IF(ISERROR(INDEX('Non Compliance input'!$H$5:$H$156,MATCH(1,(A5818='Non Compliance input'!$A$5:$A$156)*(F5818&gt;='Non Compliance input'!$D$5:$D$156)*(E5818&lt;'Non Compliance input'!$E$5:$E$156)*('Non Compliance input'!$H$5:$H$156="Yes"),0))
),"","Yes")</f>
        <v/>
      </c>
      <c r="K5818" s="149">
        <f t="shared" si="811"/>
        <v>0</v>
      </c>
      <c r="L5818" s="162">
        <f t="shared" si="812"/>
        <v>0</v>
      </c>
      <c r="M5818" s="162" t="str" cm="1">
        <f t="array" ref="M5818">IF(ISERROR(INDEX('Non Compliance input'!$I$5:$I$156,MATCH(1,(A5818='Non Compliance input'!$A$5:$A$156)*(E5818&gt;='Non Compliance input'!$D$5:$D$156)*(F5818&lt;='Non Compliance input'!$E$5:$E$156)*('Non Compliance input'!$I$5:$I$156="Yes"),0))
),"","Yes")</f>
        <v/>
      </c>
      <c r="N5818" s="149" t="str">
        <f>IF(VLOOKUP($A5818,HourEndingOutage!$B$3:$F$746,5,0)="Outage","Outage","")</f>
        <v/>
      </c>
      <c r="O5818" s="18">
        <f t="shared" si="813"/>
        <v>0</v>
      </c>
      <c r="P5818" s="18" t="str">
        <f t="shared" si="814"/>
        <v/>
      </c>
      <c r="Q5818" s="18">
        <f t="shared" si="815"/>
        <v>0</v>
      </c>
      <c r="R5818" s="118"/>
    </row>
    <row r="5819" spans="1:18" x14ac:dyDescent="0.25">
      <c r="A5819" s="25">
        <f t="shared" si="816"/>
        <v>647</v>
      </c>
      <c r="B5819" s="23">
        <f t="shared" si="817"/>
        <v>44588</v>
      </c>
      <c r="C5819" s="24">
        <v>23</v>
      </c>
      <c r="D5819" s="54" t="str">
        <f t="shared" si="809"/>
        <v>ASET</v>
      </c>
      <c r="E5819" s="178"/>
      <c r="F5819" s="179"/>
      <c r="G5819" s="177"/>
      <c r="H5819" s="177"/>
      <c r="I5819" s="169">
        <f t="shared" si="810"/>
        <v>0</v>
      </c>
      <c r="J5819" s="149" t="str" cm="1">
        <f t="array" ref="J5819">IF(ISERROR(INDEX('Non Compliance input'!$H$5:$H$156,MATCH(1,(A5819='Non Compliance input'!$A$5:$A$156)*(F5819&gt;='Non Compliance input'!$D$5:$D$156)*(E5819&lt;'Non Compliance input'!$E$5:$E$156)*('Non Compliance input'!$H$5:$H$156="Yes"),0))
),"","Yes")</f>
        <v/>
      </c>
      <c r="K5819" s="149">
        <f t="shared" si="811"/>
        <v>0</v>
      </c>
      <c r="L5819" s="162">
        <f t="shared" si="812"/>
        <v>0</v>
      </c>
      <c r="M5819" s="162" t="str" cm="1">
        <f t="array" ref="M5819">IF(ISERROR(INDEX('Non Compliance input'!$I$5:$I$156,MATCH(1,(A5819='Non Compliance input'!$A$5:$A$156)*(E5819&gt;='Non Compliance input'!$D$5:$D$156)*(F5819&lt;='Non Compliance input'!$E$5:$E$156)*('Non Compliance input'!$I$5:$I$156="Yes"),0))
),"","Yes")</f>
        <v/>
      </c>
      <c r="N5819" s="149" t="str">
        <f>IF(VLOOKUP($A5819,HourEndingOutage!$B$3:$F$746,5,0)="Outage","Outage","")</f>
        <v/>
      </c>
      <c r="O5819" s="18">
        <f t="shared" si="813"/>
        <v>0</v>
      </c>
      <c r="P5819" s="18" t="str">
        <f t="shared" si="814"/>
        <v/>
      </c>
      <c r="Q5819" s="18">
        <f t="shared" si="815"/>
        <v>0</v>
      </c>
      <c r="R5819" s="118"/>
    </row>
    <row r="5820" spans="1:18" x14ac:dyDescent="0.25">
      <c r="A5820" s="25">
        <f t="shared" si="816"/>
        <v>647</v>
      </c>
      <c r="B5820" s="23">
        <f t="shared" si="817"/>
        <v>44588</v>
      </c>
      <c r="C5820" s="24">
        <v>23</v>
      </c>
      <c r="D5820" s="54" t="str">
        <f t="shared" si="809"/>
        <v>ASET</v>
      </c>
      <c r="E5820" s="178"/>
      <c r="F5820" s="179"/>
      <c r="G5820" s="177"/>
      <c r="H5820" s="177"/>
      <c r="I5820" s="169">
        <f t="shared" si="810"/>
        <v>0</v>
      </c>
      <c r="J5820" s="149" t="str" cm="1">
        <f t="array" ref="J5820">IF(ISERROR(INDEX('Non Compliance input'!$H$5:$H$156,MATCH(1,(A5820='Non Compliance input'!$A$5:$A$156)*(F5820&gt;='Non Compliance input'!$D$5:$D$156)*(E5820&lt;'Non Compliance input'!$E$5:$E$156)*('Non Compliance input'!$H$5:$H$156="Yes"),0))
),"","Yes")</f>
        <v/>
      </c>
      <c r="K5820" s="149">
        <f t="shared" si="811"/>
        <v>0</v>
      </c>
      <c r="L5820" s="162">
        <f t="shared" si="812"/>
        <v>0</v>
      </c>
      <c r="M5820" s="162" t="str" cm="1">
        <f t="array" ref="M5820">IF(ISERROR(INDEX('Non Compliance input'!$I$5:$I$156,MATCH(1,(A5820='Non Compliance input'!$A$5:$A$156)*(E5820&gt;='Non Compliance input'!$D$5:$D$156)*(F5820&lt;='Non Compliance input'!$E$5:$E$156)*('Non Compliance input'!$I$5:$I$156="Yes"),0))
),"","Yes")</f>
        <v/>
      </c>
      <c r="N5820" s="149" t="str">
        <f>IF(VLOOKUP($A5820,HourEndingOutage!$B$3:$F$746,5,0)="Outage","Outage","")</f>
        <v/>
      </c>
      <c r="O5820" s="18">
        <f t="shared" si="813"/>
        <v>0</v>
      </c>
      <c r="P5820" s="18" t="str">
        <f t="shared" si="814"/>
        <v/>
      </c>
      <c r="Q5820" s="18">
        <f t="shared" si="815"/>
        <v>0</v>
      </c>
      <c r="R5820" s="118"/>
    </row>
    <row r="5821" spans="1:18" x14ac:dyDescent="0.25">
      <c r="A5821" s="25">
        <f t="shared" si="816"/>
        <v>647</v>
      </c>
      <c r="B5821" s="23">
        <f t="shared" si="817"/>
        <v>44588</v>
      </c>
      <c r="C5821" s="24">
        <v>23</v>
      </c>
      <c r="D5821" s="54" t="str">
        <f t="shared" si="809"/>
        <v>ASET</v>
      </c>
      <c r="E5821" s="178"/>
      <c r="F5821" s="179"/>
      <c r="G5821" s="177"/>
      <c r="H5821" s="177"/>
      <c r="I5821" s="169">
        <f t="shared" si="810"/>
        <v>0</v>
      </c>
      <c r="J5821" s="149" t="str" cm="1">
        <f t="array" ref="J5821">IF(ISERROR(INDEX('Non Compliance input'!$H$5:$H$156,MATCH(1,(A5821='Non Compliance input'!$A$5:$A$156)*(F5821&gt;='Non Compliance input'!$D$5:$D$156)*(E5821&lt;'Non Compliance input'!$E$5:$E$156)*('Non Compliance input'!$H$5:$H$156="Yes"),0))
),"","Yes")</f>
        <v/>
      </c>
      <c r="K5821" s="149">
        <f t="shared" si="811"/>
        <v>0</v>
      </c>
      <c r="L5821" s="162">
        <f t="shared" si="812"/>
        <v>0</v>
      </c>
      <c r="M5821" s="162" t="str" cm="1">
        <f t="array" ref="M5821">IF(ISERROR(INDEX('Non Compliance input'!$I$5:$I$156,MATCH(1,(A5821='Non Compliance input'!$A$5:$A$156)*(E5821&gt;='Non Compliance input'!$D$5:$D$156)*(F5821&lt;='Non Compliance input'!$E$5:$E$156)*('Non Compliance input'!$I$5:$I$156="Yes"),0))
),"","Yes")</f>
        <v/>
      </c>
      <c r="N5821" s="149" t="str">
        <f>IF(VLOOKUP($A5821,HourEndingOutage!$B$3:$F$746,5,0)="Outage","Outage","")</f>
        <v/>
      </c>
      <c r="O5821" s="18">
        <f t="shared" si="813"/>
        <v>0</v>
      </c>
      <c r="P5821" s="18" t="str">
        <f t="shared" si="814"/>
        <v/>
      </c>
      <c r="Q5821" s="18">
        <f t="shared" si="815"/>
        <v>0</v>
      </c>
      <c r="R5821" s="118"/>
    </row>
    <row r="5822" spans="1:18" x14ac:dyDescent="0.25">
      <c r="A5822" s="25">
        <f t="shared" si="816"/>
        <v>647</v>
      </c>
      <c r="B5822" s="23">
        <f t="shared" si="817"/>
        <v>44588</v>
      </c>
      <c r="C5822" s="24">
        <v>23</v>
      </c>
      <c r="D5822" s="54" t="str">
        <f t="shared" si="809"/>
        <v>ASET</v>
      </c>
      <c r="E5822" s="178"/>
      <c r="F5822" s="179"/>
      <c r="G5822" s="177"/>
      <c r="H5822" s="177"/>
      <c r="I5822" s="169">
        <f t="shared" si="810"/>
        <v>0</v>
      </c>
      <c r="J5822" s="149" t="str" cm="1">
        <f t="array" ref="J5822">IF(ISERROR(INDEX('Non Compliance input'!$H$5:$H$156,MATCH(1,(A5822='Non Compliance input'!$A$5:$A$156)*(F5822&gt;='Non Compliance input'!$D$5:$D$156)*(E5822&lt;'Non Compliance input'!$E$5:$E$156)*('Non Compliance input'!$H$5:$H$156="Yes"),0))
),"","Yes")</f>
        <v/>
      </c>
      <c r="K5822" s="149">
        <f t="shared" si="811"/>
        <v>0</v>
      </c>
      <c r="L5822" s="162">
        <f t="shared" si="812"/>
        <v>0</v>
      </c>
      <c r="M5822" s="162" t="str" cm="1">
        <f t="array" ref="M5822">IF(ISERROR(INDEX('Non Compliance input'!$I$5:$I$156,MATCH(1,(A5822='Non Compliance input'!$A$5:$A$156)*(E5822&gt;='Non Compliance input'!$D$5:$D$156)*(F5822&lt;='Non Compliance input'!$E$5:$E$156)*('Non Compliance input'!$I$5:$I$156="Yes"),0))
),"","Yes")</f>
        <v/>
      </c>
      <c r="N5822" s="149" t="str">
        <f>IF(VLOOKUP($A5822,HourEndingOutage!$B$3:$F$746,5,0)="Outage","Outage","")</f>
        <v/>
      </c>
      <c r="O5822" s="18">
        <f t="shared" si="813"/>
        <v>0</v>
      </c>
      <c r="P5822" s="18" t="str">
        <f t="shared" si="814"/>
        <v/>
      </c>
      <c r="Q5822" s="18">
        <f t="shared" si="815"/>
        <v>0</v>
      </c>
      <c r="R5822" s="118"/>
    </row>
    <row r="5823" spans="1:18" x14ac:dyDescent="0.25">
      <c r="A5823" s="25">
        <f t="shared" si="816"/>
        <v>647</v>
      </c>
      <c r="B5823" s="23">
        <f t="shared" si="817"/>
        <v>44588</v>
      </c>
      <c r="C5823" s="24">
        <v>23</v>
      </c>
      <c r="D5823" s="54" t="str">
        <f t="shared" si="809"/>
        <v>ASET</v>
      </c>
      <c r="E5823" s="178"/>
      <c r="F5823" s="179"/>
      <c r="G5823" s="177"/>
      <c r="H5823" s="177"/>
      <c r="I5823" s="169">
        <f t="shared" si="810"/>
        <v>0</v>
      </c>
      <c r="J5823" s="149" t="str" cm="1">
        <f t="array" ref="J5823">IF(ISERROR(INDEX('Non Compliance input'!$H$5:$H$156,MATCH(1,(A5823='Non Compliance input'!$A$5:$A$156)*(F5823&gt;='Non Compliance input'!$D$5:$D$156)*(E5823&lt;'Non Compliance input'!$E$5:$E$156)*('Non Compliance input'!$H$5:$H$156="Yes"),0))
),"","Yes")</f>
        <v/>
      </c>
      <c r="K5823" s="149">
        <f t="shared" si="811"/>
        <v>0</v>
      </c>
      <c r="L5823" s="162">
        <f t="shared" si="812"/>
        <v>0</v>
      </c>
      <c r="M5823" s="162" t="str" cm="1">
        <f t="array" ref="M5823">IF(ISERROR(INDEX('Non Compliance input'!$I$5:$I$156,MATCH(1,(A5823='Non Compliance input'!$A$5:$A$156)*(E5823&gt;='Non Compliance input'!$D$5:$D$156)*(F5823&lt;='Non Compliance input'!$E$5:$E$156)*('Non Compliance input'!$I$5:$I$156="Yes"),0))
),"","Yes")</f>
        <v/>
      </c>
      <c r="N5823" s="149" t="str">
        <f>IF(VLOOKUP($A5823,HourEndingOutage!$B$3:$F$746,5,0)="Outage","Outage","")</f>
        <v/>
      </c>
      <c r="O5823" s="18">
        <f t="shared" si="813"/>
        <v>0</v>
      </c>
      <c r="P5823" s="18" t="str">
        <f t="shared" si="814"/>
        <v/>
      </c>
      <c r="Q5823" s="18">
        <f t="shared" si="815"/>
        <v>0</v>
      </c>
      <c r="R5823" s="118"/>
    </row>
    <row r="5824" spans="1:18" x14ac:dyDescent="0.25">
      <c r="A5824" s="25">
        <f t="shared" si="816"/>
        <v>647</v>
      </c>
      <c r="B5824" s="23">
        <f t="shared" si="817"/>
        <v>44588</v>
      </c>
      <c r="C5824" s="24">
        <v>23</v>
      </c>
      <c r="D5824" s="54" t="str">
        <f t="shared" si="809"/>
        <v>ASET</v>
      </c>
      <c r="E5824" s="178"/>
      <c r="F5824" s="179"/>
      <c r="G5824" s="177"/>
      <c r="H5824" s="177"/>
      <c r="I5824" s="169">
        <f t="shared" si="810"/>
        <v>0</v>
      </c>
      <c r="J5824" s="149" t="str" cm="1">
        <f t="array" ref="J5824">IF(ISERROR(INDEX('Non Compliance input'!$H$5:$H$156,MATCH(1,(A5824='Non Compliance input'!$A$5:$A$156)*(F5824&gt;='Non Compliance input'!$D$5:$D$156)*(E5824&lt;'Non Compliance input'!$E$5:$E$156)*('Non Compliance input'!$H$5:$H$156="Yes"),0))
),"","Yes")</f>
        <v/>
      </c>
      <c r="K5824" s="149">
        <f t="shared" si="811"/>
        <v>0</v>
      </c>
      <c r="L5824" s="162">
        <f t="shared" si="812"/>
        <v>0</v>
      </c>
      <c r="M5824" s="162" t="str" cm="1">
        <f t="array" ref="M5824">IF(ISERROR(INDEX('Non Compliance input'!$I$5:$I$156,MATCH(1,(A5824='Non Compliance input'!$A$5:$A$156)*(E5824&gt;='Non Compliance input'!$D$5:$D$156)*(F5824&lt;='Non Compliance input'!$E$5:$E$156)*('Non Compliance input'!$I$5:$I$156="Yes"),0))
),"","Yes")</f>
        <v/>
      </c>
      <c r="N5824" s="149" t="str">
        <f>IF(VLOOKUP($A5824,HourEndingOutage!$B$3:$F$746,5,0)="Outage","Outage","")</f>
        <v/>
      </c>
      <c r="O5824" s="18">
        <f t="shared" si="813"/>
        <v>0</v>
      </c>
      <c r="P5824" s="18" t="str">
        <f t="shared" si="814"/>
        <v/>
      </c>
      <c r="Q5824" s="18">
        <f t="shared" si="815"/>
        <v>0</v>
      </c>
      <c r="R5824" s="118"/>
    </row>
    <row r="5825" spans="1:18" x14ac:dyDescent="0.25">
      <c r="A5825" s="25">
        <f t="shared" si="816"/>
        <v>647</v>
      </c>
      <c r="B5825" s="23">
        <f t="shared" si="817"/>
        <v>44588</v>
      </c>
      <c r="C5825" s="24">
        <v>23</v>
      </c>
      <c r="D5825" s="54" t="str">
        <f t="shared" si="809"/>
        <v>ASET</v>
      </c>
      <c r="E5825" s="178"/>
      <c r="F5825" s="179"/>
      <c r="G5825" s="177"/>
      <c r="H5825" s="177"/>
      <c r="I5825" s="169">
        <f t="shared" si="810"/>
        <v>0</v>
      </c>
      <c r="J5825" s="149" t="str" cm="1">
        <f t="array" ref="J5825">IF(ISERROR(INDEX('Non Compliance input'!$H$5:$H$156,MATCH(1,(A5825='Non Compliance input'!$A$5:$A$156)*(F5825&gt;='Non Compliance input'!$D$5:$D$156)*(E5825&lt;'Non Compliance input'!$E$5:$E$156)*('Non Compliance input'!$H$5:$H$156="Yes"),0))
),"","Yes")</f>
        <v/>
      </c>
      <c r="K5825" s="149">
        <f t="shared" si="811"/>
        <v>0</v>
      </c>
      <c r="L5825" s="162">
        <f t="shared" si="812"/>
        <v>0</v>
      </c>
      <c r="M5825" s="162" t="str" cm="1">
        <f t="array" ref="M5825">IF(ISERROR(INDEX('Non Compliance input'!$I$5:$I$156,MATCH(1,(A5825='Non Compliance input'!$A$5:$A$156)*(E5825&gt;='Non Compliance input'!$D$5:$D$156)*(F5825&lt;='Non Compliance input'!$E$5:$E$156)*('Non Compliance input'!$I$5:$I$156="Yes"),0))
),"","Yes")</f>
        <v/>
      </c>
      <c r="N5825" s="149" t="str">
        <f>IF(VLOOKUP($A5825,HourEndingOutage!$B$3:$F$746,5,0)="Outage","Outage","")</f>
        <v/>
      </c>
      <c r="O5825" s="18">
        <f t="shared" si="813"/>
        <v>0</v>
      </c>
      <c r="P5825" s="18" t="str">
        <f t="shared" si="814"/>
        <v/>
      </c>
      <c r="Q5825" s="18">
        <f t="shared" si="815"/>
        <v>0</v>
      </c>
      <c r="R5825" s="118"/>
    </row>
    <row r="5826" spans="1:18" x14ac:dyDescent="0.25">
      <c r="A5826" s="25">
        <f t="shared" si="816"/>
        <v>648</v>
      </c>
      <c r="B5826" s="23">
        <f t="shared" si="817"/>
        <v>44588</v>
      </c>
      <c r="C5826" s="24">
        <v>24</v>
      </c>
      <c r="D5826" s="54" t="str">
        <f t="shared" ref="D5826:D5889" si="818">Unit</f>
        <v>ASET</v>
      </c>
      <c r="E5826" s="178"/>
      <c r="F5826" s="179"/>
      <c r="G5826" s="177"/>
      <c r="H5826" s="177"/>
      <c r="I5826" s="169">
        <f t="shared" si="810"/>
        <v>0</v>
      </c>
      <c r="J5826" s="149" t="str" cm="1">
        <f t="array" ref="J5826">IF(ISERROR(INDEX('Non Compliance input'!$H$5:$H$156,MATCH(1,(A5826='Non Compliance input'!$A$5:$A$156)*(F5826&gt;='Non Compliance input'!$D$5:$D$156)*(E5826&lt;'Non Compliance input'!$E$5:$E$156)*('Non Compliance input'!$H$5:$H$156="Yes"),0))
),"","Yes")</f>
        <v/>
      </c>
      <c r="K5826" s="149">
        <f t="shared" si="811"/>
        <v>0</v>
      </c>
      <c r="L5826" s="162">
        <f t="shared" si="812"/>
        <v>0</v>
      </c>
      <c r="M5826" s="162" t="str" cm="1">
        <f t="array" ref="M5826">IF(ISERROR(INDEX('Non Compliance input'!$I$5:$I$156,MATCH(1,(A5826='Non Compliance input'!$A$5:$A$156)*(E5826&gt;='Non Compliance input'!$D$5:$D$156)*(F5826&lt;='Non Compliance input'!$E$5:$E$156)*('Non Compliance input'!$I$5:$I$156="Yes"),0))
),"","Yes")</f>
        <v/>
      </c>
      <c r="N5826" s="149" t="str">
        <f>IF(VLOOKUP($A5826,HourEndingOutage!$B$3:$F$746,5,0)="Outage","Outage","")</f>
        <v/>
      </c>
      <c r="O5826" s="18">
        <f t="shared" si="813"/>
        <v>0</v>
      </c>
      <c r="P5826" s="18" t="str">
        <f t="shared" si="814"/>
        <v/>
      </c>
      <c r="Q5826" s="18">
        <f t="shared" si="815"/>
        <v>0</v>
      </c>
      <c r="R5826" s="118"/>
    </row>
    <row r="5827" spans="1:18" x14ac:dyDescent="0.25">
      <c r="A5827" s="25">
        <f t="shared" si="816"/>
        <v>648</v>
      </c>
      <c r="B5827" s="23">
        <f t="shared" si="817"/>
        <v>44588</v>
      </c>
      <c r="C5827" s="24">
        <v>24</v>
      </c>
      <c r="D5827" s="54" t="str">
        <f t="shared" si="818"/>
        <v>ASET</v>
      </c>
      <c r="E5827" s="178"/>
      <c r="F5827" s="179"/>
      <c r="G5827" s="177"/>
      <c r="H5827" s="177"/>
      <c r="I5827" s="169">
        <f t="shared" ref="I5827:I5890" si="819">IF(AND(LEN(E5827)&gt;2,LEN(F5827)&gt;2)=TRUE,(ROUND((F5827-E5827)*1440,0)),0)</f>
        <v>0</v>
      </c>
      <c r="J5827" s="149" t="str" cm="1">
        <f t="array" ref="J5827">IF(ISERROR(INDEX('Non Compliance input'!$H$5:$H$156,MATCH(1,(A5827='Non Compliance input'!$A$5:$A$156)*(F5827&gt;='Non Compliance input'!$D$5:$D$156)*(E5827&lt;'Non Compliance input'!$E$5:$E$156)*('Non Compliance input'!$H$5:$H$156="Yes"),0))
),"","Yes")</f>
        <v/>
      </c>
      <c r="K5827" s="149">
        <f t="shared" ref="K5827:K5890" si="820">IF(J5827="Yes",0,MIN(H5827,G5827,IF(H5827="",0,Contract_Volume)))</f>
        <v>0</v>
      </c>
      <c r="L5827" s="162">
        <f t="shared" ref="L5827:L5890" si="821">IF(J5827="Yes",0,(MIN(H5827,G5827)*(I5827/60)))</f>
        <v>0</v>
      </c>
      <c r="M5827" s="162" t="str" cm="1">
        <f t="array" ref="M5827">IF(ISERROR(INDEX('Non Compliance input'!$I$5:$I$156,MATCH(1,(A5827='Non Compliance input'!$A$5:$A$156)*(E5827&gt;='Non Compliance input'!$D$5:$D$156)*(F5827&lt;='Non Compliance input'!$E$5:$E$156)*('Non Compliance input'!$I$5:$I$156="Yes"),0))
),"","Yes")</f>
        <v/>
      </c>
      <c r="N5827" s="149" t="str">
        <f>IF(VLOOKUP($A5827,HourEndingOutage!$B$3:$F$746,5,0)="Outage","Outage","")</f>
        <v/>
      </c>
      <c r="O5827" s="18">
        <f t="shared" ref="O5827:O5890" si="822">IF(OR(M5827="Yes",N5827="Outage"),0,(K5827*(I5827/60))*Arming)</f>
        <v>0</v>
      </c>
      <c r="P5827" s="18" t="str">
        <f t="shared" ref="P5827:P5890" si="823">IF(ISERROR(VLOOKUP($A5827,FTShour,1,0)),"","Yes")</f>
        <v/>
      </c>
      <c r="Q5827" s="18">
        <f t="shared" si="815"/>
        <v>0</v>
      </c>
      <c r="R5827" s="118"/>
    </row>
    <row r="5828" spans="1:18" x14ac:dyDescent="0.25">
      <c r="A5828" s="25">
        <f t="shared" si="816"/>
        <v>648</v>
      </c>
      <c r="B5828" s="23">
        <f t="shared" si="817"/>
        <v>44588</v>
      </c>
      <c r="C5828" s="24">
        <v>24</v>
      </c>
      <c r="D5828" s="54" t="str">
        <f t="shared" si="818"/>
        <v>ASET</v>
      </c>
      <c r="E5828" s="178"/>
      <c r="F5828" s="179"/>
      <c r="G5828" s="177"/>
      <c r="H5828" s="177"/>
      <c r="I5828" s="169">
        <f t="shared" si="819"/>
        <v>0</v>
      </c>
      <c r="J5828" s="149" t="str" cm="1">
        <f t="array" ref="J5828">IF(ISERROR(INDEX('Non Compliance input'!$H$5:$H$156,MATCH(1,(A5828='Non Compliance input'!$A$5:$A$156)*(F5828&gt;='Non Compliance input'!$D$5:$D$156)*(E5828&lt;'Non Compliance input'!$E$5:$E$156)*('Non Compliance input'!$H$5:$H$156="Yes"),0))
),"","Yes")</f>
        <v/>
      </c>
      <c r="K5828" s="149">
        <f t="shared" si="820"/>
        <v>0</v>
      </c>
      <c r="L5828" s="162">
        <f t="shared" si="821"/>
        <v>0</v>
      </c>
      <c r="M5828" s="162" t="str" cm="1">
        <f t="array" ref="M5828">IF(ISERROR(INDEX('Non Compliance input'!$I$5:$I$156,MATCH(1,(A5828='Non Compliance input'!$A$5:$A$156)*(E5828&gt;='Non Compliance input'!$D$5:$D$156)*(F5828&lt;='Non Compliance input'!$E$5:$E$156)*('Non Compliance input'!$I$5:$I$156="Yes"),0))
),"","Yes")</f>
        <v/>
      </c>
      <c r="N5828" s="149" t="str">
        <f>IF(VLOOKUP($A5828,HourEndingOutage!$B$3:$F$746,5,0)="Outage","Outage","")</f>
        <v/>
      </c>
      <c r="O5828" s="18">
        <f t="shared" si="822"/>
        <v>0</v>
      </c>
      <c r="P5828" s="18" t="str">
        <f t="shared" si="823"/>
        <v/>
      </c>
      <c r="Q5828" s="18">
        <f t="shared" ref="Q5828:Q5891" si="824">IF(P5828="Yes",-O5828,0)</f>
        <v>0</v>
      </c>
      <c r="R5828" s="118"/>
    </row>
    <row r="5829" spans="1:18" x14ac:dyDescent="0.25">
      <c r="A5829" s="25">
        <f t="shared" si="816"/>
        <v>648</v>
      </c>
      <c r="B5829" s="23">
        <f t="shared" si="817"/>
        <v>44588</v>
      </c>
      <c r="C5829" s="24">
        <v>24</v>
      </c>
      <c r="D5829" s="54" t="str">
        <f t="shared" si="818"/>
        <v>ASET</v>
      </c>
      <c r="E5829" s="178"/>
      <c r="F5829" s="179"/>
      <c r="G5829" s="177"/>
      <c r="H5829" s="177"/>
      <c r="I5829" s="169">
        <f t="shared" si="819"/>
        <v>0</v>
      </c>
      <c r="J5829" s="149" t="str" cm="1">
        <f t="array" ref="J5829">IF(ISERROR(INDEX('Non Compliance input'!$H$5:$H$156,MATCH(1,(A5829='Non Compliance input'!$A$5:$A$156)*(F5829&gt;='Non Compliance input'!$D$5:$D$156)*(E5829&lt;'Non Compliance input'!$E$5:$E$156)*('Non Compliance input'!$H$5:$H$156="Yes"),0))
),"","Yes")</f>
        <v/>
      </c>
      <c r="K5829" s="149">
        <f t="shared" si="820"/>
        <v>0</v>
      </c>
      <c r="L5829" s="162">
        <f t="shared" si="821"/>
        <v>0</v>
      </c>
      <c r="M5829" s="162" t="str" cm="1">
        <f t="array" ref="M5829">IF(ISERROR(INDEX('Non Compliance input'!$I$5:$I$156,MATCH(1,(A5829='Non Compliance input'!$A$5:$A$156)*(E5829&gt;='Non Compliance input'!$D$5:$D$156)*(F5829&lt;='Non Compliance input'!$E$5:$E$156)*('Non Compliance input'!$I$5:$I$156="Yes"),0))
),"","Yes")</f>
        <v/>
      </c>
      <c r="N5829" s="149" t="str">
        <f>IF(VLOOKUP($A5829,HourEndingOutage!$B$3:$F$746,5,0)="Outage","Outage","")</f>
        <v/>
      </c>
      <c r="O5829" s="18">
        <f t="shared" si="822"/>
        <v>0</v>
      </c>
      <c r="P5829" s="18" t="str">
        <f t="shared" si="823"/>
        <v/>
      </c>
      <c r="Q5829" s="18">
        <f t="shared" si="824"/>
        <v>0</v>
      </c>
      <c r="R5829" s="118"/>
    </row>
    <row r="5830" spans="1:18" x14ac:dyDescent="0.25">
      <c r="A5830" s="25">
        <f t="shared" si="816"/>
        <v>648</v>
      </c>
      <c r="B5830" s="23">
        <f t="shared" si="817"/>
        <v>44588</v>
      </c>
      <c r="C5830" s="24">
        <v>24</v>
      </c>
      <c r="D5830" s="54" t="str">
        <f t="shared" si="818"/>
        <v>ASET</v>
      </c>
      <c r="E5830" s="178"/>
      <c r="F5830" s="179"/>
      <c r="G5830" s="177"/>
      <c r="H5830" s="177"/>
      <c r="I5830" s="169">
        <f t="shared" si="819"/>
        <v>0</v>
      </c>
      <c r="J5830" s="149" t="str" cm="1">
        <f t="array" ref="J5830">IF(ISERROR(INDEX('Non Compliance input'!$H$5:$H$156,MATCH(1,(A5830='Non Compliance input'!$A$5:$A$156)*(F5830&gt;='Non Compliance input'!$D$5:$D$156)*(E5830&lt;'Non Compliance input'!$E$5:$E$156)*('Non Compliance input'!$H$5:$H$156="Yes"),0))
),"","Yes")</f>
        <v/>
      </c>
      <c r="K5830" s="149">
        <f t="shared" si="820"/>
        <v>0</v>
      </c>
      <c r="L5830" s="162">
        <f t="shared" si="821"/>
        <v>0</v>
      </c>
      <c r="M5830" s="162" t="str" cm="1">
        <f t="array" ref="M5830">IF(ISERROR(INDEX('Non Compliance input'!$I$5:$I$156,MATCH(1,(A5830='Non Compliance input'!$A$5:$A$156)*(E5830&gt;='Non Compliance input'!$D$5:$D$156)*(F5830&lt;='Non Compliance input'!$E$5:$E$156)*('Non Compliance input'!$I$5:$I$156="Yes"),0))
),"","Yes")</f>
        <v/>
      </c>
      <c r="N5830" s="149" t="str">
        <f>IF(VLOOKUP($A5830,HourEndingOutage!$B$3:$F$746,5,0)="Outage","Outage","")</f>
        <v/>
      </c>
      <c r="O5830" s="18">
        <f t="shared" si="822"/>
        <v>0</v>
      </c>
      <c r="P5830" s="18" t="str">
        <f t="shared" si="823"/>
        <v/>
      </c>
      <c r="Q5830" s="18">
        <f t="shared" si="824"/>
        <v>0</v>
      </c>
      <c r="R5830" s="118"/>
    </row>
    <row r="5831" spans="1:18" x14ac:dyDescent="0.25">
      <c r="A5831" s="25">
        <f t="shared" si="816"/>
        <v>648</v>
      </c>
      <c r="B5831" s="23">
        <f t="shared" si="817"/>
        <v>44588</v>
      </c>
      <c r="C5831" s="24">
        <v>24</v>
      </c>
      <c r="D5831" s="54" t="str">
        <f t="shared" si="818"/>
        <v>ASET</v>
      </c>
      <c r="E5831" s="178"/>
      <c r="F5831" s="179"/>
      <c r="G5831" s="177"/>
      <c r="H5831" s="177"/>
      <c r="I5831" s="169">
        <f t="shared" si="819"/>
        <v>0</v>
      </c>
      <c r="J5831" s="149" t="str" cm="1">
        <f t="array" ref="J5831">IF(ISERROR(INDEX('Non Compliance input'!$H$5:$H$156,MATCH(1,(A5831='Non Compliance input'!$A$5:$A$156)*(F5831&gt;='Non Compliance input'!$D$5:$D$156)*(E5831&lt;'Non Compliance input'!$E$5:$E$156)*('Non Compliance input'!$H$5:$H$156="Yes"),0))
),"","Yes")</f>
        <v/>
      </c>
      <c r="K5831" s="149">
        <f t="shared" si="820"/>
        <v>0</v>
      </c>
      <c r="L5831" s="162">
        <f t="shared" si="821"/>
        <v>0</v>
      </c>
      <c r="M5831" s="162" t="str" cm="1">
        <f t="array" ref="M5831">IF(ISERROR(INDEX('Non Compliance input'!$I$5:$I$156,MATCH(1,(A5831='Non Compliance input'!$A$5:$A$156)*(E5831&gt;='Non Compliance input'!$D$5:$D$156)*(F5831&lt;='Non Compliance input'!$E$5:$E$156)*('Non Compliance input'!$I$5:$I$156="Yes"),0))
),"","Yes")</f>
        <v/>
      </c>
      <c r="N5831" s="149" t="str">
        <f>IF(VLOOKUP($A5831,HourEndingOutage!$B$3:$F$746,5,0)="Outage","Outage","")</f>
        <v/>
      </c>
      <c r="O5831" s="18">
        <f t="shared" si="822"/>
        <v>0</v>
      </c>
      <c r="P5831" s="18" t="str">
        <f t="shared" si="823"/>
        <v/>
      </c>
      <c r="Q5831" s="18">
        <f t="shared" si="824"/>
        <v>0</v>
      </c>
      <c r="R5831" s="118"/>
    </row>
    <row r="5832" spans="1:18" x14ac:dyDescent="0.25">
      <c r="A5832" s="25">
        <f t="shared" si="816"/>
        <v>648</v>
      </c>
      <c r="B5832" s="23">
        <f t="shared" si="817"/>
        <v>44588</v>
      </c>
      <c r="C5832" s="24">
        <v>24</v>
      </c>
      <c r="D5832" s="54" t="str">
        <f t="shared" si="818"/>
        <v>ASET</v>
      </c>
      <c r="E5832" s="178"/>
      <c r="F5832" s="179"/>
      <c r="G5832" s="177"/>
      <c r="H5832" s="177"/>
      <c r="I5832" s="169">
        <f t="shared" si="819"/>
        <v>0</v>
      </c>
      <c r="J5832" s="149" t="str" cm="1">
        <f t="array" ref="J5832">IF(ISERROR(INDEX('Non Compliance input'!$H$5:$H$156,MATCH(1,(A5832='Non Compliance input'!$A$5:$A$156)*(F5832&gt;='Non Compliance input'!$D$5:$D$156)*(E5832&lt;'Non Compliance input'!$E$5:$E$156)*('Non Compliance input'!$H$5:$H$156="Yes"),0))
),"","Yes")</f>
        <v/>
      </c>
      <c r="K5832" s="149">
        <f t="shared" si="820"/>
        <v>0</v>
      </c>
      <c r="L5832" s="162">
        <f t="shared" si="821"/>
        <v>0</v>
      </c>
      <c r="M5832" s="162" t="str" cm="1">
        <f t="array" ref="M5832">IF(ISERROR(INDEX('Non Compliance input'!$I$5:$I$156,MATCH(1,(A5832='Non Compliance input'!$A$5:$A$156)*(E5832&gt;='Non Compliance input'!$D$5:$D$156)*(F5832&lt;='Non Compliance input'!$E$5:$E$156)*('Non Compliance input'!$I$5:$I$156="Yes"),0))
),"","Yes")</f>
        <v/>
      </c>
      <c r="N5832" s="149" t="str">
        <f>IF(VLOOKUP($A5832,HourEndingOutage!$B$3:$F$746,5,0)="Outage","Outage","")</f>
        <v/>
      </c>
      <c r="O5832" s="18">
        <f t="shared" si="822"/>
        <v>0</v>
      </c>
      <c r="P5832" s="18" t="str">
        <f t="shared" si="823"/>
        <v/>
      </c>
      <c r="Q5832" s="18">
        <f t="shared" si="824"/>
        <v>0</v>
      </c>
      <c r="R5832" s="118"/>
    </row>
    <row r="5833" spans="1:18" x14ac:dyDescent="0.25">
      <c r="A5833" s="25">
        <f t="shared" si="816"/>
        <v>648</v>
      </c>
      <c r="B5833" s="23">
        <f t="shared" si="817"/>
        <v>44588</v>
      </c>
      <c r="C5833" s="24">
        <v>24</v>
      </c>
      <c r="D5833" s="54" t="str">
        <f t="shared" si="818"/>
        <v>ASET</v>
      </c>
      <c r="E5833" s="178"/>
      <c r="F5833" s="179"/>
      <c r="G5833" s="177"/>
      <c r="H5833" s="177"/>
      <c r="I5833" s="169">
        <f t="shared" si="819"/>
        <v>0</v>
      </c>
      <c r="J5833" s="149" t="str" cm="1">
        <f t="array" ref="J5833">IF(ISERROR(INDEX('Non Compliance input'!$H$5:$H$156,MATCH(1,(A5833='Non Compliance input'!$A$5:$A$156)*(F5833&gt;='Non Compliance input'!$D$5:$D$156)*(E5833&lt;'Non Compliance input'!$E$5:$E$156)*('Non Compliance input'!$H$5:$H$156="Yes"),0))
),"","Yes")</f>
        <v/>
      </c>
      <c r="K5833" s="149">
        <f t="shared" si="820"/>
        <v>0</v>
      </c>
      <c r="L5833" s="162">
        <f t="shared" si="821"/>
        <v>0</v>
      </c>
      <c r="M5833" s="162" t="str" cm="1">
        <f t="array" ref="M5833">IF(ISERROR(INDEX('Non Compliance input'!$I$5:$I$156,MATCH(1,(A5833='Non Compliance input'!$A$5:$A$156)*(E5833&gt;='Non Compliance input'!$D$5:$D$156)*(F5833&lt;='Non Compliance input'!$E$5:$E$156)*('Non Compliance input'!$I$5:$I$156="Yes"),0))
),"","Yes")</f>
        <v/>
      </c>
      <c r="N5833" s="149" t="str">
        <f>IF(VLOOKUP($A5833,HourEndingOutage!$B$3:$F$746,5,0)="Outage","Outage","")</f>
        <v/>
      </c>
      <c r="O5833" s="18">
        <f t="shared" si="822"/>
        <v>0</v>
      </c>
      <c r="P5833" s="18" t="str">
        <f t="shared" si="823"/>
        <v/>
      </c>
      <c r="Q5833" s="18">
        <f t="shared" si="824"/>
        <v>0</v>
      </c>
      <c r="R5833" s="118"/>
    </row>
    <row r="5834" spans="1:18" x14ac:dyDescent="0.25">
      <c r="A5834" s="25">
        <f t="shared" si="816"/>
        <v>648</v>
      </c>
      <c r="B5834" s="23">
        <f t="shared" si="817"/>
        <v>44588</v>
      </c>
      <c r="C5834" s="24">
        <v>24</v>
      </c>
      <c r="D5834" s="54" t="str">
        <f t="shared" si="818"/>
        <v>ASET</v>
      </c>
      <c r="E5834" s="178"/>
      <c r="F5834" s="179"/>
      <c r="G5834" s="177"/>
      <c r="H5834" s="177"/>
      <c r="I5834" s="169">
        <f t="shared" si="819"/>
        <v>0</v>
      </c>
      <c r="J5834" s="149" t="str" cm="1">
        <f t="array" ref="J5834">IF(ISERROR(INDEX('Non Compliance input'!$H$5:$H$156,MATCH(1,(A5834='Non Compliance input'!$A$5:$A$156)*(F5834&gt;='Non Compliance input'!$D$5:$D$156)*(E5834&lt;'Non Compliance input'!$E$5:$E$156)*('Non Compliance input'!$H$5:$H$156="Yes"),0))
),"","Yes")</f>
        <v/>
      </c>
      <c r="K5834" s="149">
        <f t="shared" si="820"/>
        <v>0</v>
      </c>
      <c r="L5834" s="162">
        <f t="shared" si="821"/>
        <v>0</v>
      </c>
      <c r="M5834" s="162" t="str" cm="1">
        <f t="array" ref="M5834">IF(ISERROR(INDEX('Non Compliance input'!$I$5:$I$156,MATCH(1,(A5834='Non Compliance input'!$A$5:$A$156)*(E5834&gt;='Non Compliance input'!$D$5:$D$156)*(F5834&lt;='Non Compliance input'!$E$5:$E$156)*('Non Compliance input'!$I$5:$I$156="Yes"),0))
),"","Yes")</f>
        <v/>
      </c>
      <c r="N5834" s="149" t="str">
        <f>IF(VLOOKUP($A5834,HourEndingOutage!$B$3:$F$746,5,0)="Outage","Outage","")</f>
        <v/>
      </c>
      <c r="O5834" s="18">
        <f t="shared" si="822"/>
        <v>0</v>
      </c>
      <c r="P5834" s="18" t="str">
        <f t="shared" si="823"/>
        <v/>
      </c>
      <c r="Q5834" s="18">
        <f t="shared" si="824"/>
        <v>0</v>
      </c>
      <c r="R5834" s="118"/>
    </row>
    <row r="5835" spans="1:18" x14ac:dyDescent="0.25">
      <c r="A5835" s="25">
        <f t="shared" si="816"/>
        <v>649</v>
      </c>
      <c r="B5835" s="23">
        <f t="shared" si="817"/>
        <v>44589</v>
      </c>
      <c r="C5835" s="24">
        <v>1</v>
      </c>
      <c r="D5835" s="54" t="str">
        <f t="shared" si="818"/>
        <v>ASET</v>
      </c>
      <c r="E5835" s="178"/>
      <c r="F5835" s="179"/>
      <c r="G5835" s="177"/>
      <c r="H5835" s="177"/>
      <c r="I5835" s="169">
        <f t="shared" si="819"/>
        <v>0</v>
      </c>
      <c r="J5835" s="149" t="str" cm="1">
        <f t="array" ref="J5835">IF(ISERROR(INDEX('Non Compliance input'!$H$5:$H$156,MATCH(1,(A5835='Non Compliance input'!$A$5:$A$156)*(F5835&gt;='Non Compliance input'!$D$5:$D$156)*(E5835&lt;'Non Compliance input'!$E$5:$E$156)*('Non Compliance input'!$H$5:$H$156="Yes"),0))
),"","Yes")</f>
        <v/>
      </c>
      <c r="K5835" s="149">
        <f t="shared" si="820"/>
        <v>0</v>
      </c>
      <c r="L5835" s="162">
        <f t="shared" si="821"/>
        <v>0</v>
      </c>
      <c r="M5835" s="162" t="str" cm="1">
        <f t="array" ref="M5835">IF(ISERROR(INDEX('Non Compliance input'!$I$5:$I$156,MATCH(1,(A5835='Non Compliance input'!$A$5:$A$156)*(E5835&gt;='Non Compliance input'!$D$5:$D$156)*(F5835&lt;='Non Compliance input'!$E$5:$E$156)*('Non Compliance input'!$I$5:$I$156="Yes"),0))
),"","Yes")</f>
        <v/>
      </c>
      <c r="N5835" s="149" t="str">
        <f>IF(VLOOKUP($A5835,HourEndingOutage!$B$3:$F$746,5,0)="Outage","Outage","")</f>
        <v/>
      </c>
      <c r="O5835" s="18">
        <f t="shared" si="822"/>
        <v>0</v>
      </c>
      <c r="P5835" s="18" t="str">
        <f t="shared" si="823"/>
        <v/>
      </c>
      <c r="Q5835" s="18">
        <f t="shared" si="824"/>
        <v>0</v>
      </c>
      <c r="R5835" s="118"/>
    </row>
    <row r="5836" spans="1:18" x14ac:dyDescent="0.25">
      <c r="A5836" s="25">
        <f t="shared" si="816"/>
        <v>649</v>
      </c>
      <c r="B5836" s="23">
        <f t="shared" si="817"/>
        <v>44589</v>
      </c>
      <c r="C5836" s="24">
        <v>1</v>
      </c>
      <c r="D5836" s="54" t="str">
        <f t="shared" si="818"/>
        <v>ASET</v>
      </c>
      <c r="E5836" s="178"/>
      <c r="F5836" s="179"/>
      <c r="G5836" s="177"/>
      <c r="H5836" s="177"/>
      <c r="I5836" s="169">
        <f t="shared" si="819"/>
        <v>0</v>
      </c>
      <c r="J5836" s="149" t="str" cm="1">
        <f t="array" ref="J5836">IF(ISERROR(INDEX('Non Compliance input'!$H$5:$H$156,MATCH(1,(A5836='Non Compliance input'!$A$5:$A$156)*(F5836&gt;='Non Compliance input'!$D$5:$D$156)*(E5836&lt;'Non Compliance input'!$E$5:$E$156)*('Non Compliance input'!$H$5:$H$156="Yes"),0))
),"","Yes")</f>
        <v/>
      </c>
      <c r="K5836" s="149">
        <f t="shared" si="820"/>
        <v>0</v>
      </c>
      <c r="L5836" s="162">
        <f t="shared" si="821"/>
        <v>0</v>
      </c>
      <c r="M5836" s="162" t="str" cm="1">
        <f t="array" ref="M5836">IF(ISERROR(INDEX('Non Compliance input'!$I$5:$I$156,MATCH(1,(A5836='Non Compliance input'!$A$5:$A$156)*(E5836&gt;='Non Compliance input'!$D$5:$D$156)*(F5836&lt;='Non Compliance input'!$E$5:$E$156)*('Non Compliance input'!$I$5:$I$156="Yes"),0))
),"","Yes")</f>
        <v/>
      </c>
      <c r="N5836" s="149" t="str">
        <f>IF(VLOOKUP($A5836,HourEndingOutage!$B$3:$F$746,5,0)="Outage","Outage","")</f>
        <v/>
      </c>
      <c r="O5836" s="18">
        <f t="shared" si="822"/>
        <v>0</v>
      </c>
      <c r="P5836" s="18" t="str">
        <f t="shared" si="823"/>
        <v/>
      </c>
      <c r="Q5836" s="18">
        <f t="shared" si="824"/>
        <v>0</v>
      </c>
      <c r="R5836" s="118"/>
    </row>
    <row r="5837" spans="1:18" x14ac:dyDescent="0.25">
      <c r="A5837" s="25">
        <f t="shared" si="816"/>
        <v>649</v>
      </c>
      <c r="B5837" s="23">
        <f t="shared" si="817"/>
        <v>44589</v>
      </c>
      <c r="C5837" s="24">
        <v>1</v>
      </c>
      <c r="D5837" s="54" t="str">
        <f t="shared" si="818"/>
        <v>ASET</v>
      </c>
      <c r="E5837" s="178"/>
      <c r="F5837" s="179"/>
      <c r="G5837" s="177"/>
      <c r="H5837" s="177"/>
      <c r="I5837" s="169">
        <f t="shared" si="819"/>
        <v>0</v>
      </c>
      <c r="J5837" s="149" t="str" cm="1">
        <f t="array" ref="J5837">IF(ISERROR(INDEX('Non Compliance input'!$H$5:$H$156,MATCH(1,(A5837='Non Compliance input'!$A$5:$A$156)*(F5837&gt;='Non Compliance input'!$D$5:$D$156)*(E5837&lt;'Non Compliance input'!$E$5:$E$156)*('Non Compliance input'!$H$5:$H$156="Yes"),0))
),"","Yes")</f>
        <v/>
      </c>
      <c r="K5837" s="149">
        <f t="shared" si="820"/>
        <v>0</v>
      </c>
      <c r="L5837" s="162">
        <f t="shared" si="821"/>
        <v>0</v>
      </c>
      <c r="M5837" s="162" t="str" cm="1">
        <f t="array" ref="M5837">IF(ISERROR(INDEX('Non Compliance input'!$I$5:$I$156,MATCH(1,(A5837='Non Compliance input'!$A$5:$A$156)*(E5837&gt;='Non Compliance input'!$D$5:$D$156)*(F5837&lt;='Non Compliance input'!$E$5:$E$156)*('Non Compliance input'!$I$5:$I$156="Yes"),0))
),"","Yes")</f>
        <v/>
      </c>
      <c r="N5837" s="149" t="str">
        <f>IF(VLOOKUP($A5837,HourEndingOutage!$B$3:$F$746,5,0)="Outage","Outage","")</f>
        <v/>
      </c>
      <c r="O5837" s="18">
        <f t="shared" si="822"/>
        <v>0</v>
      </c>
      <c r="P5837" s="18" t="str">
        <f t="shared" si="823"/>
        <v/>
      </c>
      <c r="Q5837" s="18">
        <f t="shared" si="824"/>
        <v>0</v>
      </c>
      <c r="R5837" s="118"/>
    </row>
    <row r="5838" spans="1:18" x14ac:dyDescent="0.25">
      <c r="A5838" s="25">
        <f t="shared" si="816"/>
        <v>649</v>
      </c>
      <c r="B5838" s="23">
        <f t="shared" si="817"/>
        <v>44589</v>
      </c>
      <c r="C5838" s="24">
        <v>1</v>
      </c>
      <c r="D5838" s="54" t="str">
        <f t="shared" si="818"/>
        <v>ASET</v>
      </c>
      <c r="E5838" s="178"/>
      <c r="F5838" s="179"/>
      <c r="G5838" s="177"/>
      <c r="H5838" s="177"/>
      <c r="I5838" s="169">
        <f t="shared" si="819"/>
        <v>0</v>
      </c>
      <c r="J5838" s="149" t="str" cm="1">
        <f t="array" ref="J5838">IF(ISERROR(INDEX('Non Compliance input'!$H$5:$H$156,MATCH(1,(A5838='Non Compliance input'!$A$5:$A$156)*(F5838&gt;='Non Compliance input'!$D$5:$D$156)*(E5838&lt;'Non Compliance input'!$E$5:$E$156)*('Non Compliance input'!$H$5:$H$156="Yes"),0))
),"","Yes")</f>
        <v/>
      </c>
      <c r="K5838" s="149">
        <f t="shared" si="820"/>
        <v>0</v>
      </c>
      <c r="L5838" s="162">
        <f t="shared" si="821"/>
        <v>0</v>
      </c>
      <c r="M5838" s="162" t="str" cm="1">
        <f t="array" ref="M5838">IF(ISERROR(INDEX('Non Compliance input'!$I$5:$I$156,MATCH(1,(A5838='Non Compliance input'!$A$5:$A$156)*(E5838&gt;='Non Compliance input'!$D$5:$D$156)*(F5838&lt;='Non Compliance input'!$E$5:$E$156)*('Non Compliance input'!$I$5:$I$156="Yes"),0))
),"","Yes")</f>
        <v/>
      </c>
      <c r="N5838" s="149" t="str">
        <f>IF(VLOOKUP($A5838,HourEndingOutage!$B$3:$F$746,5,0)="Outage","Outage","")</f>
        <v/>
      </c>
      <c r="O5838" s="18">
        <f t="shared" si="822"/>
        <v>0</v>
      </c>
      <c r="P5838" s="18" t="str">
        <f t="shared" si="823"/>
        <v/>
      </c>
      <c r="Q5838" s="18">
        <f t="shared" si="824"/>
        <v>0</v>
      </c>
      <c r="R5838" s="118"/>
    </row>
    <row r="5839" spans="1:18" x14ac:dyDescent="0.25">
      <c r="A5839" s="25">
        <f t="shared" si="816"/>
        <v>649</v>
      </c>
      <c r="B5839" s="23">
        <f t="shared" si="817"/>
        <v>44589</v>
      </c>
      <c r="C5839" s="24">
        <v>1</v>
      </c>
      <c r="D5839" s="54" t="str">
        <f t="shared" si="818"/>
        <v>ASET</v>
      </c>
      <c r="E5839" s="178"/>
      <c r="F5839" s="179"/>
      <c r="G5839" s="177"/>
      <c r="H5839" s="177"/>
      <c r="I5839" s="169">
        <f t="shared" si="819"/>
        <v>0</v>
      </c>
      <c r="J5839" s="149" t="str" cm="1">
        <f t="array" ref="J5839">IF(ISERROR(INDEX('Non Compliance input'!$H$5:$H$156,MATCH(1,(A5839='Non Compliance input'!$A$5:$A$156)*(F5839&gt;='Non Compliance input'!$D$5:$D$156)*(E5839&lt;'Non Compliance input'!$E$5:$E$156)*('Non Compliance input'!$H$5:$H$156="Yes"),0))
),"","Yes")</f>
        <v/>
      </c>
      <c r="K5839" s="149">
        <f t="shared" si="820"/>
        <v>0</v>
      </c>
      <c r="L5839" s="162">
        <f t="shared" si="821"/>
        <v>0</v>
      </c>
      <c r="M5839" s="162" t="str" cm="1">
        <f t="array" ref="M5839">IF(ISERROR(INDEX('Non Compliance input'!$I$5:$I$156,MATCH(1,(A5839='Non Compliance input'!$A$5:$A$156)*(E5839&gt;='Non Compliance input'!$D$5:$D$156)*(F5839&lt;='Non Compliance input'!$E$5:$E$156)*('Non Compliance input'!$I$5:$I$156="Yes"),0))
),"","Yes")</f>
        <v/>
      </c>
      <c r="N5839" s="149" t="str">
        <f>IF(VLOOKUP($A5839,HourEndingOutage!$B$3:$F$746,5,0)="Outage","Outage","")</f>
        <v/>
      </c>
      <c r="O5839" s="18">
        <f t="shared" si="822"/>
        <v>0</v>
      </c>
      <c r="P5839" s="18" t="str">
        <f t="shared" si="823"/>
        <v/>
      </c>
      <c r="Q5839" s="18">
        <f t="shared" si="824"/>
        <v>0</v>
      </c>
      <c r="R5839" s="118"/>
    </row>
    <row r="5840" spans="1:18" x14ac:dyDescent="0.25">
      <c r="A5840" s="25">
        <f t="shared" si="816"/>
        <v>649</v>
      </c>
      <c r="B5840" s="23">
        <f t="shared" si="817"/>
        <v>44589</v>
      </c>
      <c r="C5840" s="24">
        <v>1</v>
      </c>
      <c r="D5840" s="54" t="str">
        <f t="shared" si="818"/>
        <v>ASET</v>
      </c>
      <c r="E5840" s="178"/>
      <c r="F5840" s="179"/>
      <c r="G5840" s="177"/>
      <c r="H5840" s="177"/>
      <c r="I5840" s="169">
        <f t="shared" si="819"/>
        <v>0</v>
      </c>
      <c r="J5840" s="149" t="str" cm="1">
        <f t="array" ref="J5840">IF(ISERROR(INDEX('Non Compliance input'!$H$5:$H$156,MATCH(1,(A5840='Non Compliance input'!$A$5:$A$156)*(F5840&gt;='Non Compliance input'!$D$5:$D$156)*(E5840&lt;'Non Compliance input'!$E$5:$E$156)*('Non Compliance input'!$H$5:$H$156="Yes"),0))
),"","Yes")</f>
        <v/>
      </c>
      <c r="K5840" s="149">
        <f t="shared" si="820"/>
        <v>0</v>
      </c>
      <c r="L5840" s="162">
        <f t="shared" si="821"/>
        <v>0</v>
      </c>
      <c r="M5840" s="162" t="str" cm="1">
        <f t="array" ref="M5840">IF(ISERROR(INDEX('Non Compliance input'!$I$5:$I$156,MATCH(1,(A5840='Non Compliance input'!$A$5:$A$156)*(E5840&gt;='Non Compliance input'!$D$5:$D$156)*(F5840&lt;='Non Compliance input'!$E$5:$E$156)*('Non Compliance input'!$I$5:$I$156="Yes"),0))
),"","Yes")</f>
        <v/>
      </c>
      <c r="N5840" s="149" t="str">
        <f>IF(VLOOKUP($A5840,HourEndingOutage!$B$3:$F$746,5,0)="Outage","Outage","")</f>
        <v/>
      </c>
      <c r="O5840" s="18">
        <f t="shared" si="822"/>
        <v>0</v>
      </c>
      <c r="P5840" s="18" t="str">
        <f t="shared" si="823"/>
        <v/>
      </c>
      <c r="Q5840" s="18">
        <f t="shared" si="824"/>
        <v>0</v>
      </c>
      <c r="R5840" s="118"/>
    </row>
    <row r="5841" spans="1:18" x14ac:dyDescent="0.25">
      <c r="A5841" s="25">
        <f t="shared" si="816"/>
        <v>649</v>
      </c>
      <c r="B5841" s="23">
        <f t="shared" si="817"/>
        <v>44589</v>
      </c>
      <c r="C5841" s="24">
        <v>1</v>
      </c>
      <c r="D5841" s="54" t="str">
        <f t="shared" si="818"/>
        <v>ASET</v>
      </c>
      <c r="E5841" s="178"/>
      <c r="F5841" s="179"/>
      <c r="G5841" s="177"/>
      <c r="H5841" s="177"/>
      <c r="I5841" s="169">
        <f t="shared" si="819"/>
        <v>0</v>
      </c>
      <c r="J5841" s="149" t="str" cm="1">
        <f t="array" ref="J5841">IF(ISERROR(INDEX('Non Compliance input'!$H$5:$H$156,MATCH(1,(A5841='Non Compliance input'!$A$5:$A$156)*(F5841&gt;='Non Compliance input'!$D$5:$D$156)*(E5841&lt;'Non Compliance input'!$E$5:$E$156)*('Non Compliance input'!$H$5:$H$156="Yes"),0))
),"","Yes")</f>
        <v/>
      </c>
      <c r="K5841" s="149">
        <f t="shared" si="820"/>
        <v>0</v>
      </c>
      <c r="L5841" s="162">
        <f t="shared" si="821"/>
        <v>0</v>
      </c>
      <c r="M5841" s="162" t="str" cm="1">
        <f t="array" ref="M5841">IF(ISERROR(INDEX('Non Compliance input'!$I$5:$I$156,MATCH(1,(A5841='Non Compliance input'!$A$5:$A$156)*(E5841&gt;='Non Compliance input'!$D$5:$D$156)*(F5841&lt;='Non Compliance input'!$E$5:$E$156)*('Non Compliance input'!$I$5:$I$156="Yes"),0))
),"","Yes")</f>
        <v/>
      </c>
      <c r="N5841" s="149" t="str">
        <f>IF(VLOOKUP($A5841,HourEndingOutage!$B$3:$F$746,5,0)="Outage","Outage","")</f>
        <v/>
      </c>
      <c r="O5841" s="18">
        <f t="shared" si="822"/>
        <v>0</v>
      </c>
      <c r="P5841" s="18" t="str">
        <f t="shared" si="823"/>
        <v/>
      </c>
      <c r="Q5841" s="18">
        <f t="shared" si="824"/>
        <v>0</v>
      </c>
      <c r="R5841" s="118"/>
    </row>
    <row r="5842" spans="1:18" x14ac:dyDescent="0.25">
      <c r="A5842" s="25">
        <f t="shared" si="816"/>
        <v>649</v>
      </c>
      <c r="B5842" s="23">
        <f t="shared" si="817"/>
        <v>44589</v>
      </c>
      <c r="C5842" s="24">
        <v>1</v>
      </c>
      <c r="D5842" s="54" t="str">
        <f t="shared" si="818"/>
        <v>ASET</v>
      </c>
      <c r="E5842" s="178"/>
      <c r="F5842" s="179"/>
      <c r="G5842" s="177"/>
      <c r="H5842" s="177"/>
      <c r="I5842" s="169">
        <f t="shared" si="819"/>
        <v>0</v>
      </c>
      <c r="J5842" s="149" t="str" cm="1">
        <f t="array" ref="J5842">IF(ISERROR(INDEX('Non Compliance input'!$H$5:$H$156,MATCH(1,(A5842='Non Compliance input'!$A$5:$A$156)*(F5842&gt;='Non Compliance input'!$D$5:$D$156)*(E5842&lt;'Non Compliance input'!$E$5:$E$156)*('Non Compliance input'!$H$5:$H$156="Yes"),0))
),"","Yes")</f>
        <v/>
      </c>
      <c r="K5842" s="149">
        <f t="shared" si="820"/>
        <v>0</v>
      </c>
      <c r="L5842" s="162">
        <f t="shared" si="821"/>
        <v>0</v>
      </c>
      <c r="M5842" s="162" t="str" cm="1">
        <f t="array" ref="M5842">IF(ISERROR(INDEX('Non Compliance input'!$I$5:$I$156,MATCH(1,(A5842='Non Compliance input'!$A$5:$A$156)*(E5842&gt;='Non Compliance input'!$D$5:$D$156)*(F5842&lt;='Non Compliance input'!$E$5:$E$156)*('Non Compliance input'!$I$5:$I$156="Yes"),0))
),"","Yes")</f>
        <v/>
      </c>
      <c r="N5842" s="149" t="str">
        <f>IF(VLOOKUP($A5842,HourEndingOutage!$B$3:$F$746,5,0)="Outage","Outage","")</f>
        <v/>
      </c>
      <c r="O5842" s="18">
        <f t="shared" si="822"/>
        <v>0</v>
      </c>
      <c r="P5842" s="18" t="str">
        <f t="shared" si="823"/>
        <v/>
      </c>
      <c r="Q5842" s="18">
        <f t="shared" si="824"/>
        <v>0</v>
      </c>
      <c r="R5842" s="118"/>
    </row>
    <row r="5843" spans="1:18" x14ac:dyDescent="0.25">
      <c r="A5843" s="25">
        <f t="shared" si="816"/>
        <v>649</v>
      </c>
      <c r="B5843" s="23">
        <f t="shared" si="817"/>
        <v>44589</v>
      </c>
      <c r="C5843" s="24">
        <v>1</v>
      </c>
      <c r="D5843" s="54" t="str">
        <f t="shared" si="818"/>
        <v>ASET</v>
      </c>
      <c r="E5843" s="178"/>
      <c r="F5843" s="179"/>
      <c r="G5843" s="177"/>
      <c r="H5843" s="177"/>
      <c r="I5843" s="169">
        <f t="shared" si="819"/>
        <v>0</v>
      </c>
      <c r="J5843" s="149" t="str" cm="1">
        <f t="array" ref="J5843">IF(ISERROR(INDEX('Non Compliance input'!$H$5:$H$156,MATCH(1,(A5843='Non Compliance input'!$A$5:$A$156)*(F5843&gt;='Non Compliance input'!$D$5:$D$156)*(E5843&lt;'Non Compliance input'!$E$5:$E$156)*('Non Compliance input'!$H$5:$H$156="Yes"),0))
),"","Yes")</f>
        <v/>
      </c>
      <c r="K5843" s="149">
        <f t="shared" si="820"/>
        <v>0</v>
      </c>
      <c r="L5843" s="162">
        <f t="shared" si="821"/>
        <v>0</v>
      </c>
      <c r="M5843" s="162" t="str" cm="1">
        <f t="array" ref="M5843">IF(ISERROR(INDEX('Non Compliance input'!$I$5:$I$156,MATCH(1,(A5843='Non Compliance input'!$A$5:$A$156)*(E5843&gt;='Non Compliance input'!$D$5:$D$156)*(F5843&lt;='Non Compliance input'!$E$5:$E$156)*('Non Compliance input'!$I$5:$I$156="Yes"),0))
),"","Yes")</f>
        <v/>
      </c>
      <c r="N5843" s="149" t="str">
        <f>IF(VLOOKUP($A5843,HourEndingOutage!$B$3:$F$746,5,0)="Outage","Outage","")</f>
        <v/>
      </c>
      <c r="O5843" s="18">
        <f t="shared" si="822"/>
        <v>0</v>
      </c>
      <c r="P5843" s="18" t="str">
        <f t="shared" si="823"/>
        <v/>
      </c>
      <c r="Q5843" s="18">
        <f t="shared" si="824"/>
        <v>0</v>
      </c>
      <c r="R5843" s="118"/>
    </row>
    <row r="5844" spans="1:18" x14ac:dyDescent="0.25">
      <c r="A5844" s="25">
        <f t="shared" si="816"/>
        <v>650</v>
      </c>
      <c r="B5844" s="23">
        <f t="shared" si="817"/>
        <v>44589</v>
      </c>
      <c r="C5844" s="24">
        <v>2</v>
      </c>
      <c r="D5844" s="54" t="str">
        <f t="shared" si="818"/>
        <v>ASET</v>
      </c>
      <c r="E5844" s="178"/>
      <c r="F5844" s="179"/>
      <c r="G5844" s="177"/>
      <c r="H5844" s="177"/>
      <c r="I5844" s="169">
        <f t="shared" si="819"/>
        <v>0</v>
      </c>
      <c r="J5844" s="149" t="str" cm="1">
        <f t="array" ref="J5844">IF(ISERROR(INDEX('Non Compliance input'!$H$5:$H$156,MATCH(1,(A5844='Non Compliance input'!$A$5:$A$156)*(F5844&gt;='Non Compliance input'!$D$5:$D$156)*(E5844&lt;'Non Compliance input'!$E$5:$E$156)*('Non Compliance input'!$H$5:$H$156="Yes"),0))
),"","Yes")</f>
        <v/>
      </c>
      <c r="K5844" s="149">
        <f t="shared" si="820"/>
        <v>0</v>
      </c>
      <c r="L5844" s="162">
        <f t="shared" si="821"/>
        <v>0</v>
      </c>
      <c r="M5844" s="162" t="str" cm="1">
        <f t="array" ref="M5844">IF(ISERROR(INDEX('Non Compliance input'!$I$5:$I$156,MATCH(1,(A5844='Non Compliance input'!$A$5:$A$156)*(E5844&gt;='Non Compliance input'!$D$5:$D$156)*(F5844&lt;='Non Compliance input'!$E$5:$E$156)*('Non Compliance input'!$I$5:$I$156="Yes"),0))
),"","Yes")</f>
        <v/>
      </c>
      <c r="N5844" s="149" t="str">
        <f>IF(VLOOKUP($A5844,HourEndingOutage!$B$3:$F$746,5,0)="Outage","Outage","")</f>
        <v/>
      </c>
      <c r="O5844" s="18">
        <f t="shared" si="822"/>
        <v>0</v>
      </c>
      <c r="P5844" s="18" t="str">
        <f t="shared" si="823"/>
        <v/>
      </c>
      <c r="Q5844" s="18">
        <f t="shared" si="824"/>
        <v>0</v>
      </c>
      <c r="R5844" s="118"/>
    </row>
    <row r="5845" spans="1:18" x14ac:dyDescent="0.25">
      <c r="A5845" s="25">
        <f t="shared" si="816"/>
        <v>650</v>
      </c>
      <c r="B5845" s="23">
        <f t="shared" si="817"/>
        <v>44589</v>
      </c>
      <c r="C5845" s="24">
        <v>2</v>
      </c>
      <c r="D5845" s="54" t="str">
        <f t="shared" si="818"/>
        <v>ASET</v>
      </c>
      <c r="E5845" s="178"/>
      <c r="F5845" s="179"/>
      <c r="G5845" s="177"/>
      <c r="H5845" s="177"/>
      <c r="I5845" s="169">
        <f t="shared" si="819"/>
        <v>0</v>
      </c>
      <c r="J5845" s="149" t="str" cm="1">
        <f t="array" ref="J5845">IF(ISERROR(INDEX('Non Compliance input'!$H$5:$H$156,MATCH(1,(A5845='Non Compliance input'!$A$5:$A$156)*(F5845&gt;='Non Compliance input'!$D$5:$D$156)*(E5845&lt;'Non Compliance input'!$E$5:$E$156)*('Non Compliance input'!$H$5:$H$156="Yes"),0))
),"","Yes")</f>
        <v/>
      </c>
      <c r="K5845" s="149">
        <f t="shared" si="820"/>
        <v>0</v>
      </c>
      <c r="L5845" s="162">
        <f t="shared" si="821"/>
        <v>0</v>
      </c>
      <c r="M5845" s="162" t="str" cm="1">
        <f t="array" ref="M5845">IF(ISERROR(INDEX('Non Compliance input'!$I$5:$I$156,MATCH(1,(A5845='Non Compliance input'!$A$5:$A$156)*(E5845&gt;='Non Compliance input'!$D$5:$D$156)*(F5845&lt;='Non Compliance input'!$E$5:$E$156)*('Non Compliance input'!$I$5:$I$156="Yes"),0))
),"","Yes")</f>
        <v/>
      </c>
      <c r="N5845" s="149" t="str">
        <f>IF(VLOOKUP($A5845,HourEndingOutage!$B$3:$F$746,5,0)="Outage","Outage","")</f>
        <v/>
      </c>
      <c r="O5845" s="18">
        <f t="shared" si="822"/>
        <v>0</v>
      </c>
      <c r="P5845" s="18" t="str">
        <f t="shared" si="823"/>
        <v/>
      </c>
      <c r="Q5845" s="18">
        <f t="shared" si="824"/>
        <v>0</v>
      </c>
      <c r="R5845" s="118"/>
    </row>
    <row r="5846" spans="1:18" x14ac:dyDescent="0.25">
      <c r="A5846" s="25">
        <f t="shared" si="816"/>
        <v>650</v>
      </c>
      <c r="B5846" s="23">
        <f t="shared" si="817"/>
        <v>44589</v>
      </c>
      <c r="C5846" s="24">
        <v>2</v>
      </c>
      <c r="D5846" s="54" t="str">
        <f t="shared" si="818"/>
        <v>ASET</v>
      </c>
      <c r="E5846" s="178"/>
      <c r="F5846" s="179"/>
      <c r="G5846" s="177"/>
      <c r="H5846" s="177"/>
      <c r="I5846" s="169">
        <f t="shared" si="819"/>
        <v>0</v>
      </c>
      <c r="J5846" s="149" t="str" cm="1">
        <f t="array" ref="J5846">IF(ISERROR(INDEX('Non Compliance input'!$H$5:$H$156,MATCH(1,(A5846='Non Compliance input'!$A$5:$A$156)*(F5846&gt;='Non Compliance input'!$D$5:$D$156)*(E5846&lt;'Non Compliance input'!$E$5:$E$156)*('Non Compliance input'!$H$5:$H$156="Yes"),0))
),"","Yes")</f>
        <v/>
      </c>
      <c r="K5846" s="149">
        <f t="shared" si="820"/>
        <v>0</v>
      </c>
      <c r="L5846" s="162">
        <f t="shared" si="821"/>
        <v>0</v>
      </c>
      <c r="M5846" s="162" t="str" cm="1">
        <f t="array" ref="M5846">IF(ISERROR(INDEX('Non Compliance input'!$I$5:$I$156,MATCH(1,(A5846='Non Compliance input'!$A$5:$A$156)*(E5846&gt;='Non Compliance input'!$D$5:$D$156)*(F5846&lt;='Non Compliance input'!$E$5:$E$156)*('Non Compliance input'!$I$5:$I$156="Yes"),0))
),"","Yes")</f>
        <v/>
      </c>
      <c r="N5846" s="149" t="str">
        <f>IF(VLOOKUP($A5846,HourEndingOutage!$B$3:$F$746,5,0)="Outage","Outage","")</f>
        <v/>
      </c>
      <c r="O5846" s="18">
        <f t="shared" si="822"/>
        <v>0</v>
      </c>
      <c r="P5846" s="18" t="str">
        <f t="shared" si="823"/>
        <v/>
      </c>
      <c r="Q5846" s="18">
        <f t="shared" si="824"/>
        <v>0</v>
      </c>
      <c r="R5846" s="118"/>
    </row>
    <row r="5847" spans="1:18" x14ac:dyDescent="0.25">
      <c r="A5847" s="25">
        <f t="shared" si="816"/>
        <v>650</v>
      </c>
      <c r="B5847" s="23">
        <f t="shared" si="817"/>
        <v>44589</v>
      </c>
      <c r="C5847" s="24">
        <v>2</v>
      </c>
      <c r="D5847" s="54" t="str">
        <f t="shared" si="818"/>
        <v>ASET</v>
      </c>
      <c r="E5847" s="178"/>
      <c r="F5847" s="179"/>
      <c r="G5847" s="177"/>
      <c r="H5847" s="177"/>
      <c r="I5847" s="169">
        <f t="shared" si="819"/>
        <v>0</v>
      </c>
      <c r="J5847" s="149" t="str" cm="1">
        <f t="array" ref="J5847">IF(ISERROR(INDEX('Non Compliance input'!$H$5:$H$156,MATCH(1,(A5847='Non Compliance input'!$A$5:$A$156)*(F5847&gt;='Non Compliance input'!$D$5:$D$156)*(E5847&lt;'Non Compliance input'!$E$5:$E$156)*('Non Compliance input'!$H$5:$H$156="Yes"),0))
),"","Yes")</f>
        <v/>
      </c>
      <c r="K5847" s="149">
        <f t="shared" si="820"/>
        <v>0</v>
      </c>
      <c r="L5847" s="162">
        <f t="shared" si="821"/>
        <v>0</v>
      </c>
      <c r="M5847" s="162" t="str" cm="1">
        <f t="array" ref="M5847">IF(ISERROR(INDEX('Non Compliance input'!$I$5:$I$156,MATCH(1,(A5847='Non Compliance input'!$A$5:$A$156)*(E5847&gt;='Non Compliance input'!$D$5:$D$156)*(F5847&lt;='Non Compliance input'!$E$5:$E$156)*('Non Compliance input'!$I$5:$I$156="Yes"),0))
),"","Yes")</f>
        <v/>
      </c>
      <c r="N5847" s="149" t="str">
        <f>IF(VLOOKUP($A5847,HourEndingOutage!$B$3:$F$746,5,0)="Outage","Outage","")</f>
        <v/>
      </c>
      <c r="O5847" s="18">
        <f t="shared" si="822"/>
        <v>0</v>
      </c>
      <c r="P5847" s="18" t="str">
        <f t="shared" si="823"/>
        <v/>
      </c>
      <c r="Q5847" s="18">
        <f t="shared" si="824"/>
        <v>0</v>
      </c>
      <c r="R5847" s="118"/>
    </row>
    <row r="5848" spans="1:18" x14ac:dyDescent="0.25">
      <c r="A5848" s="25">
        <f t="shared" si="816"/>
        <v>650</v>
      </c>
      <c r="B5848" s="23">
        <f t="shared" si="817"/>
        <v>44589</v>
      </c>
      <c r="C5848" s="24">
        <v>2</v>
      </c>
      <c r="D5848" s="54" t="str">
        <f t="shared" si="818"/>
        <v>ASET</v>
      </c>
      <c r="E5848" s="178"/>
      <c r="F5848" s="179"/>
      <c r="G5848" s="177"/>
      <c r="H5848" s="177"/>
      <c r="I5848" s="169">
        <f t="shared" si="819"/>
        <v>0</v>
      </c>
      <c r="J5848" s="149" t="str" cm="1">
        <f t="array" ref="J5848">IF(ISERROR(INDEX('Non Compliance input'!$H$5:$H$156,MATCH(1,(A5848='Non Compliance input'!$A$5:$A$156)*(F5848&gt;='Non Compliance input'!$D$5:$D$156)*(E5848&lt;'Non Compliance input'!$E$5:$E$156)*('Non Compliance input'!$H$5:$H$156="Yes"),0))
),"","Yes")</f>
        <v/>
      </c>
      <c r="K5848" s="149">
        <f t="shared" si="820"/>
        <v>0</v>
      </c>
      <c r="L5848" s="162">
        <f t="shared" si="821"/>
        <v>0</v>
      </c>
      <c r="M5848" s="162" t="str" cm="1">
        <f t="array" ref="M5848">IF(ISERROR(INDEX('Non Compliance input'!$I$5:$I$156,MATCH(1,(A5848='Non Compliance input'!$A$5:$A$156)*(E5848&gt;='Non Compliance input'!$D$5:$D$156)*(F5848&lt;='Non Compliance input'!$E$5:$E$156)*('Non Compliance input'!$I$5:$I$156="Yes"),0))
),"","Yes")</f>
        <v/>
      </c>
      <c r="N5848" s="149" t="str">
        <f>IF(VLOOKUP($A5848,HourEndingOutage!$B$3:$F$746,5,0)="Outage","Outage","")</f>
        <v/>
      </c>
      <c r="O5848" s="18">
        <f t="shared" si="822"/>
        <v>0</v>
      </c>
      <c r="P5848" s="18" t="str">
        <f t="shared" si="823"/>
        <v/>
      </c>
      <c r="Q5848" s="18">
        <f t="shared" si="824"/>
        <v>0</v>
      </c>
      <c r="R5848" s="118"/>
    </row>
    <row r="5849" spans="1:18" x14ac:dyDescent="0.25">
      <c r="A5849" s="25">
        <f t="shared" si="816"/>
        <v>650</v>
      </c>
      <c r="B5849" s="23">
        <f t="shared" si="817"/>
        <v>44589</v>
      </c>
      <c r="C5849" s="24">
        <v>2</v>
      </c>
      <c r="D5849" s="54" t="str">
        <f t="shared" si="818"/>
        <v>ASET</v>
      </c>
      <c r="E5849" s="178"/>
      <c r="F5849" s="179"/>
      <c r="G5849" s="177"/>
      <c r="H5849" s="177"/>
      <c r="I5849" s="169">
        <f t="shared" si="819"/>
        <v>0</v>
      </c>
      <c r="J5849" s="149" t="str" cm="1">
        <f t="array" ref="J5849">IF(ISERROR(INDEX('Non Compliance input'!$H$5:$H$156,MATCH(1,(A5849='Non Compliance input'!$A$5:$A$156)*(F5849&gt;='Non Compliance input'!$D$5:$D$156)*(E5849&lt;'Non Compliance input'!$E$5:$E$156)*('Non Compliance input'!$H$5:$H$156="Yes"),0))
),"","Yes")</f>
        <v/>
      </c>
      <c r="K5849" s="149">
        <f t="shared" si="820"/>
        <v>0</v>
      </c>
      <c r="L5849" s="162">
        <f t="shared" si="821"/>
        <v>0</v>
      </c>
      <c r="M5849" s="162" t="str" cm="1">
        <f t="array" ref="M5849">IF(ISERROR(INDEX('Non Compliance input'!$I$5:$I$156,MATCH(1,(A5849='Non Compliance input'!$A$5:$A$156)*(E5849&gt;='Non Compliance input'!$D$5:$D$156)*(F5849&lt;='Non Compliance input'!$E$5:$E$156)*('Non Compliance input'!$I$5:$I$156="Yes"),0))
),"","Yes")</f>
        <v/>
      </c>
      <c r="N5849" s="149" t="str">
        <f>IF(VLOOKUP($A5849,HourEndingOutage!$B$3:$F$746,5,0)="Outage","Outage","")</f>
        <v/>
      </c>
      <c r="O5849" s="18">
        <f t="shared" si="822"/>
        <v>0</v>
      </c>
      <c r="P5849" s="18" t="str">
        <f t="shared" si="823"/>
        <v/>
      </c>
      <c r="Q5849" s="18">
        <f t="shared" si="824"/>
        <v>0</v>
      </c>
      <c r="R5849" s="118"/>
    </row>
    <row r="5850" spans="1:18" x14ac:dyDescent="0.25">
      <c r="A5850" s="25">
        <f t="shared" si="816"/>
        <v>650</v>
      </c>
      <c r="B5850" s="23">
        <f t="shared" si="817"/>
        <v>44589</v>
      </c>
      <c r="C5850" s="24">
        <v>2</v>
      </c>
      <c r="D5850" s="54" t="str">
        <f t="shared" si="818"/>
        <v>ASET</v>
      </c>
      <c r="E5850" s="178"/>
      <c r="F5850" s="179"/>
      <c r="G5850" s="177"/>
      <c r="H5850" s="177"/>
      <c r="I5850" s="169">
        <f t="shared" si="819"/>
        <v>0</v>
      </c>
      <c r="J5850" s="149" t="str" cm="1">
        <f t="array" ref="J5850">IF(ISERROR(INDEX('Non Compliance input'!$H$5:$H$156,MATCH(1,(A5850='Non Compliance input'!$A$5:$A$156)*(F5850&gt;='Non Compliance input'!$D$5:$D$156)*(E5850&lt;'Non Compliance input'!$E$5:$E$156)*('Non Compliance input'!$H$5:$H$156="Yes"),0))
),"","Yes")</f>
        <v/>
      </c>
      <c r="K5850" s="149">
        <f t="shared" si="820"/>
        <v>0</v>
      </c>
      <c r="L5850" s="162">
        <f t="shared" si="821"/>
        <v>0</v>
      </c>
      <c r="M5850" s="162" t="str" cm="1">
        <f t="array" ref="M5850">IF(ISERROR(INDEX('Non Compliance input'!$I$5:$I$156,MATCH(1,(A5850='Non Compliance input'!$A$5:$A$156)*(E5850&gt;='Non Compliance input'!$D$5:$D$156)*(F5850&lt;='Non Compliance input'!$E$5:$E$156)*('Non Compliance input'!$I$5:$I$156="Yes"),0))
),"","Yes")</f>
        <v/>
      </c>
      <c r="N5850" s="149" t="str">
        <f>IF(VLOOKUP($A5850,HourEndingOutage!$B$3:$F$746,5,0)="Outage","Outage","")</f>
        <v/>
      </c>
      <c r="O5850" s="18">
        <f t="shared" si="822"/>
        <v>0</v>
      </c>
      <c r="P5850" s="18" t="str">
        <f t="shared" si="823"/>
        <v/>
      </c>
      <c r="Q5850" s="18">
        <f t="shared" si="824"/>
        <v>0</v>
      </c>
      <c r="R5850" s="118"/>
    </row>
    <row r="5851" spans="1:18" x14ac:dyDescent="0.25">
      <c r="A5851" s="25">
        <f t="shared" si="816"/>
        <v>650</v>
      </c>
      <c r="B5851" s="23">
        <f t="shared" si="817"/>
        <v>44589</v>
      </c>
      <c r="C5851" s="24">
        <v>2</v>
      </c>
      <c r="D5851" s="54" t="str">
        <f t="shared" si="818"/>
        <v>ASET</v>
      </c>
      <c r="E5851" s="178"/>
      <c r="F5851" s="179"/>
      <c r="G5851" s="177"/>
      <c r="H5851" s="177"/>
      <c r="I5851" s="169">
        <f t="shared" si="819"/>
        <v>0</v>
      </c>
      <c r="J5851" s="149" t="str" cm="1">
        <f t="array" ref="J5851">IF(ISERROR(INDEX('Non Compliance input'!$H$5:$H$156,MATCH(1,(A5851='Non Compliance input'!$A$5:$A$156)*(F5851&gt;='Non Compliance input'!$D$5:$D$156)*(E5851&lt;'Non Compliance input'!$E$5:$E$156)*('Non Compliance input'!$H$5:$H$156="Yes"),0))
),"","Yes")</f>
        <v/>
      </c>
      <c r="K5851" s="149">
        <f t="shared" si="820"/>
        <v>0</v>
      </c>
      <c r="L5851" s="162">
        <f t="shared" si="821"/>
        <v>0</v>
      </c>
      <c r="M5851" s="162" t="str" cm="1">
        <f t="array" ref="M5851">IF(ISERROR(INDEX('Non Compliance input'!$I$5:$I$156,MATCH(1,(A5851='Non Compliance input'!$A$5:$A$156)*(E5851&gt;='Non Compliance input'!$D$5:$D$156)*(F5851&lt;='Non Compliance input'!$E$5:$E$156)*('Non Compliance input'!$I$5:$I$156="Yes"),0))
),"","Yes")</f>
        <v/>
      </c>
      <c r="N5851" s="149" t="str">
        <f>IF(VLOOKUP($A5851,HourEndingOutage!$B$3:$F$746,5,0)="Outage","Outage","")</f>
        <v/>
      </c>
      <c r="O5851" s="18">
        <f t="shared" si="822"/>
        <v>0</v>
      </c>
      <c r="P5851" s="18" t="str">
        <f t="shared" si="823"/>
        <v/>
      </c>
      <c r="Q5851" s="18">
        <f t="shared" si="824"/>
        <v>0</v>
      </c>
      <c r="R5851" s="118"/>
    </row>
    <row r="5852" spans="1:18" x14ac:dyDescent="0.25">
      <c r="A5852" s="25">
        <f t="shared" ref="A5852:A5915" si="825">IF(C5852=C5851,A5851,A5851+1)</f>
        <v>650</v>
      </c>
      <c r="B5852" s="23">
        <f t="shared" ref="B5852:B5915" si="826">IF(C5852&lt;C5851,B5851+1,B5851)</f>
        <v>44589</v>
      </c>
      <c r="C5852" s="24">
        <v>2</v>
      </c>
      <c r="D5852" s="54" t="str">
        <f t="shared" si="818"/>
        <v>ASET</v>
      </c>
      <c r="E5852" s="178"/>
      <c r="F5852" s="179"/>
      <c r="G5852" s="177"/>
      <c r="H5852" s="177"/>
      <c r="I5852" s="169">
        <f t="shared" si="819"/>
        <v>0</v>
      </c>
      <c r="J5852" s="149" t="str" cm="1">
        <f t="array" ref="J5852">IF(ISERROR(INDEX('Non Compliance input'!$H$5:$H$156,MATCH(1,(A5852='Non Compliance input'!$A$5:$A$156)*(F5852&gt;='Non Compliance input'!$D$5:$D$156)*(E5852&lt;'Non Compliance input'!$E$5:$E$156)*('Non Compliance input'!$H$5:$H$156="Yes"),0))
),"","Yes")</f>
        <v/>
      </c>
      <c r="K5852" s="149">
        <f t="shared" si="820"/>
        <v>0</v>
      </c>
      <c r="L5852" s="162">
        <f t="shared" si="821"/>
        <v>0</v>
      </c>
      <c r="M5852" s="162" t="str" cm="1">
        <f t="array" ref="M5852">IF(ISERROR(INDEX('Non Compliance input'!$I$5:$I$156,MATCH(1,(A5852='Non Compliance input'!$A$5:$A$156)*(E5852&gt;='Non Compliance input'!$D$5:$D$156)*(F5852&lt;='Non Compliance input'!$E$5:$E$156)*('Non Compliance input'!$I$5:$I$156="Yes"),0))
),"","Yes")</f>
        <v/>
      </c>
      <c r="N5852" s="149" t="str">
        <f>IF(VLOOKUP($A5852,HourEndingOutage!$B$3:$F$746,5,0)="Outage","Outage","")</f>
        <v/>
      </c>
      <c r="O5852" s="18">
        <f t="shared" si="822"/>
        <v>0</v>
      </c>
      <c r="P5852" s="18" t="str">
        <f t="shared" si="823"/>
        <v/>
      </c>
      <c r="Q5852" s="18">
        <f t="shared" si="824"/>
        <v>0</v>
      </c>
      <c r="R5852" s="118"/>
    </row>
    <row r="5853" spans="1:18" x14ac:dyDescent="0.25">
      <c r="A5853" s="25">
        <f t="shared" si="825"/>
        <v>651</v>
      </c>
      <c r="B5853" s="23">
        <f t="shared" si="826"/>
        <v>44589</v>
      </c>
      <c r="C5853" s="24">
        <v>3</v>
      </c>
      <c r="D5853" s="54" t="str">
        <f t="shared" si="818"/>
        <v>ASET</v>
      </c>
      <c r="E5853" s="178"/>
      <c r="F5853" s="179"/>
      <c r="G5853" s="177"/>
      <c r="H5853" s="177"/>
      <c r="I5853" s="169">
        <f t="shared" si="819"/>
        <v>0</v>
      </c>
      <c r="J5853" s="149" t="str" cm="1">
        <f t="array" ref="J5853">IF(ISERROR(INDEX('Non Compliance input'!$H$5:$H$156,MATCH(1,(A5853='Non Compliance input'!$A$5:$A$156)*(F5853&gt;='Non Compliance input'!$D$5:$D$156)*(E5853&lt;'Non Compliance input'!$E$5:$E$156)*('Non Compliance input'!$H$5:$H$156="Yes"),0))
),"","Yes")</f>
        <v/>
      </c>
      <c r="K5853" s="149">
        <f t="shared" si="820"/>
        <v>0</v>
      </c>
      <c r="L5853" s="162">
        <f t="shared" si="821"/>
        <v>0</v>
      </c>
      <c r="M5853" s="162" t="str" cm="1">
        <f t="array" ref="M5853">IF(ISERROR(INDEX('Non Compliance input'!$I$5:$I$156,MATCH(1,(A5853='Non Compliance input'!$A$5:$A$156)*(E5853&gt;='Non Compliance input'!$D$5:$D$156)*(F5853&lt;='Non Compliance input'!$E$5:$E$156)*('Non Compliance input'!$I$5:$I$156="Yes"),0))
),"","Yes")</f>
        <v/>
      </c>
      <c r="N5853" s="149" t="str">
        <f>IF(VLOOKUP($A5853,HourEndingOutage!$B$3:$F$746,5,0)="Outage","Outage","")</f>
        <v/>
      </c>
      <c r="O5853" s="18">
        <f t="shared" si="822"/>
        <v>0</v>
      </c>
      <c r="P5853" s="18" t="str">
        <f t="shared" si="823"/>
        <v/>
      </c>
      <c r="Q5853" s="18">
        <f t="shared" si="824"/>
        <v>0</v>
      </c>
      <c r="R5853" s="118"/>
    </row>
    <row r="5854" spans="1:18" x14ac:dyDescent="0.25">
      <c r="A5854" s="25">
        <f t="shared" si="825"/>
        <v>651</v>
      </c>
      <c r="B5854" s="23">
        <f t="shared" si="826"/>
        <v>44589</v>
      </c>
      <c r="C5854" s="24">
        <v>3</v>
      </c>
      <c r="D5854" s="54" t="str">
        <f t="shared" si="818"/>
        <v>ASET</v>
      </c>
      <c r="E5854" s="178"/>
      <c r="F5854" s="179"/>
      <c r="G5854" s="177"/>
      <c r="H5854" s="177"/>
      <c r="I5854" s="169">
        <f t="shared" si="819"/>
        <v>0</v>
      </c>
      <c r="J5854" s="149" t="str" cm="1">
        <f t="array" ref="J5854">IF(ISERROR(INDEX('Non Compliance input'!$H$5:$H$156,MATCH(1,(A5854='Non Compliance input'!$A$5:$A$156)*(F5854&gt;='Non Compliance input'!$D$5:$D$156)*(E5854&lt;'Non Compliance input'!$E$5:$E$156)*('Non Compliance input'!$H$5:$H$156="Yes"),0))
),"","Yes")</f>
        <v/>
      </c>
      <c r="K5854" s="149">
        <f t="shared" si="820"/>
        <v>0</v>
      </c>
      <c r="L5854" s="162">
        <f t="shared" si="821"/>
        <v>0</v>
      </c>
      <c r="M5854" s="162" t="str" cm="1">
        <f t="array" ref="M5854">IF(ISERROR(INDEX('Non Compliance input'!$I$5:$I$156,MATCH(1,(A5854='Non Compliance input'!$A$5:$A$156)*(E5854&gt;='Non Compliance input'!$D$5:$D$156)*(F5854&lt;='Non Compliance input'!$E$5:$E$156)*('Non Compliance input'!$I$5:$I$156="Yes"),0))
),"","Yes")</f>
        <v/>
      </c>
      <c r="N5854" s="149" t="str">
        <f>IF(VLOOKUP($A5854,HourEndingOutage!$B$3:$F$746,5,0)="Outage","Outage","")</f>
        <v/>
      </c>
      <c r="O5854" s="18">
        <f t="shared" si="822"/>
        <v>0</v>
      </c>
      <c r="P5854" s="18" t="str">
        <f t="shared" si="823"/>
        <v/>
      </c>
      <c r="Q5854" s="18">
        <f t="shared" si="824"/>
        <v>0</v>
      </c>
      <c r="R5854" s="118"/>
    </row>
    <row r="5855" spans="1:18" x14ac:dyDescent="0.25">
      <c r="A5855" s="25">
        <f t="shared" si="825"/>
        <v>651</v>
      </c>
      <c r="B5855" s="23">
        <f t="shared" si="826"/>
        <v>44589</v>
      </c>
      <c r="C5855" s="24">
        <v>3</v>
      </c>
      <c r="D5855" s="54" t="str">
        <f t="shared" si="818"/>
        <v>ASET</v>
      </c>
      <c r="E5855" s="178"/>
      <c r="F5855" s="179"/>
      <c r="G5855" s="177"/>
      <c r="H5855" s="177"/>
      <c r="I5855" s="169">
        <f t="shared" si="819"/>
        <v>0</v>
      </c>
      <c r="J5855" s="149" t="str" cm="1">
        <f t="array" ref="J5855">IF(ISERROR(INDEX('Non Compliance input'!$H$5:$H$156,MATCH(1,(A5855='Non Compliance input'!$A$5:$A$156)*(F5855&gt;='Non Compliance input'!$D$5:$D$156)*(E5855&lt;'Non Compliance input'!$E$5:$E$156)*('Non Compliance input'!$H$5:$H$156="Yes"),0))
),"","Yes")</f>
        <v/>
      </c>
      <c r="K5855" s="149">
        <f t="shared" si="820"/>
        <v>0</v>
      </c>
      <c r="L5855" s="162">
        <f t="shared" si="821"/>
        <v>0</v>
      </c>
      <c r="M5855" s="162" t="str" cm="1">
        <f t="array" ref="M5855">IF(ISERROR(INDEX('Non Compliance input'!$I$5:$I$156,MATCH(1,(A5855='Non Compliance input'!$A$5:$A$156)*(E5855&gt;='Non Compliance input'!$D$5:$D$156)*(F5855&lt;='Non Compliance input'!$E$5:$E$156)*('Non Compliance input'!$I$5:$I$156="Yes"),0))
),"","Yes")</f>
        <v/>
      </c>
      <c r="N5855" s="149" t="str">
        <f>IF(VLOOKUP($A5855,HourEndingOutage!$B$3:$F$746,5,0)="Outage","Outage","")</f>
        <v/>
      </c>
      <c r="O5855" s="18">
        <f t="shared" si="822"/>
        <v>0</v>
      </c>
      <c r="P5855" s="18" t="str">
        <f t="shared" si="823"/>
        <v/>
      </c>
      <c r="Q5855" s="18">
        <f t="shared" si="824"/>
        <v>0</v>
      </c>
      <c r="R5855" s="118"/>
    </row>
    <row r="5856" spans="1:18" x14ac:dyDescent="0.25">
      <c r="A5856" s="25">
        <f t="shared" si="825"/>
        <v>651</v>
      </c>
      <c r="B5856" s="23">
        <f t="shared" si="826"/>
        <v>44589</v>
      </c>
      <c r="C5856" s="24">
        <v>3</v>
      </c>
      <c r="D5856" s="54" t="str">
        <f t="shared" si="818"/>
        <v>ASET</v>
      </c>
      <c r="E5856" s="178"/>
      <c r="F5856" s="179"/>
      <c r="G5856" s="177"/>
      <c r="H5856" s="177"/>
      <c r="I5856" s="169">
        <f t="shared" si="819"/>
        <v>0</v>
      </c>
      <c r="J5856" s="149" t="str" cm="1">
        <f t="array" ref="J5856">IF(ISERROR(INDEX('Non Compliance input'!$H$5:$H$156,MATCH(1,(A5856='Non Compliance input'!$A$5:$A$156)*(F5856&gt;='Non Compliance input'!$D$5:$D$156)*(E5856&lt;'Non Compliance input'!$E$5:$E$156)*('Non Compliance input'!$H$5:$H$156="Yes"),0))
),"","Yes")</f>
        <v/>
      </c>
      <c r="K5856" s="149">
        <f t="shared" si="820"/>
        <v>0</v>
      </c>
      <c r="L5856" s="162">
        <f t="shared" si="821"/>
        <v>0</v>
      </c>
      <c r="M5856" s="162" t="str" cm="1">
        <f t="array" ref="M5856">IF(ISERROR(INDEX('Non Compliance input'!$I$5:$I$156,MATCH(1,(A5856='Non Compliance input'!$A$5:$A$156)*(E5856&gt;='Non Compliance input'!$D$5:$D$156)*(F5856&lt;='Non Compliance input'!$E$5:$E$156)*('Non Compliance input'!$I$5:$I$156="Yes"),0))
),"","Yes")</f>
        <v/>
      </c>
      <c r="N5856" s="149" t="str">
        <f>IF(VLOOKUP($A5856,HourEndingOutage!$B$3:$F$746,5,0)="Outage","Outage","")</f>
        <v/>
      </c>
      <c r="O5856" s="18">
        <f t="shared" si="822"/>
        <v>0</v>
      </c>
      <c r="P5856" s="18" t="str">
        <f t="shared" si="823"/>
        <v/>
      </c>
      <c r="Q5856" s="18">
        <f t="shared" si="824"/>
        <v>0</v>
      </c>
      <c r="R5856" s="118"/>
    </row>
    <row r="5857" spans="1:18" x14ac:dyDescent="0.25">
      <c r="A5857" s="25">
        <f t="shared" si="825"/>
        <v>651</v>
      </c>
      <c r="B5857" s="23">
        <f t="shared" si="826"/>
        <v>44589</v>
      </c>
      <c r="C5857" s="24">
        <v>3</v>
      </c>
      <c r="D5857" s="54" t="str">
        <f t="shared" si="818"/>
        <v>ASET</v>
      </c>
      <c r="E5857" s="178"/>
      <c r="F5857" s="179"/>
      <c r="G5857" s="177"/>
      <c r="H5857" s="177"/>
      <c r="I5857" s="169">
        <f t="shared" si="819"/>
        <v>0</v>
      </c>
      <c r="J5857" s="149" t="str" cm="1">
        <f t="array" ref="J5857">IF(ISERROR(INDEX('Non Compliance input'!$H$5:$H$156,MATCH(1,(A5857='Non Compliance input'!$A$5:$A$156)*(F5857&gt;='Non Compliance input'!$D$5:$D$156)*(E5857&lt;'Non Compliance input'!$E$5:$E$156)*('Non Compliance input'!$H$5:$H$156="Yes"),0))
),"","Yes")</f>
        <v/>
      </c>
      <c r="K5857" s="149">
        <f t="shared" si="820"/>
        <v>0</v>
      </c>
      <c r="L5857" s="162">
        <f t="shared" si="821"/>
        <v>0</v>
      </c>
      <c r="M5857" s="162" t="str" cm="1">
        <f t="array" ref="M5857">IF(ISERROR(INDEX('Non Compliance input'!$I$5:$I$156,MATCH(1,(A5857='Non Compliance input'!$A$5:$A$156)*(E5857&gt;='Non Compliance input'!$D$5:$D$156)*(F5857&lt;='Non Compliance input'!$E$5:$E$156)*('Non Compliance input'!$I$5:$I$156="Yes"),0))
),"","Yes")</f>
        <v/>
      </c>
      <c r="N5857" s="149" t="str">
        <f>IF(VLOOKUP($A5857,HourEndingOutage!$B$3:$F$746,5,0)="Outage","Outage","")</f>
        <v/>
      </c>
      <c r="O5857" s="18">
        <f t="shared" si="822"/>
        <v>0</v>
      </c>
      <c r="P5857" s="18" t="str">
        <f t="shared" si="823"/>
        <v/>
      </c>
      <c r="Q5857" s="18">
        <f t="shared" si="824"/>
        <v>0</v>
      </c>
      <c r="R5857" s="118"/>
    </row>
    <row r="5858" spans="1:18" x14ac:dyDescent="0.25">
      <c r="A5858" s="25">
        <f t="shared" si="825"/>
        <v>651</v>
      </c>
      <c r="B5858" s="23">
        <f t="shared" si="826"/>
        <v>44589</v>
      </c>
      <c r="C5858" s="24">
        <v>3</v>
      </c>
      <c r="D5858" s="54" t="str">
        <f t="shared" si="818"/>
        <v>ASET</v>
      </c>
      <c r="E5858" s="178"/>
      <c r="F5858" s="179"/>
      <c r="G5858" s="177"/>
      <c r="H5858" s="177"/>
      <c r="I5858" s="169">
        <f t="shared" si="819"/>
        <v>0</v>
      </c>
      <c r="J5858" s="149" t="str" cm="1">
        <f t="array" ref="J5858">IF(ISERROR(INDEX('Non Compliance input'!$H$5:$H$156,MATCH(1,(A5858='Non Compliance input'!$A$5:$A$156)*(F5858&gt;='Non Compliance input'!$D$5:$D$156)*(E5858&lt;'Non Compliance input'!$E$5:$E$156)*('Non Compliance input'!$H$5:$H$156="Yes"),0))
),"","Yes")</f>
        <v/>
      </c>
      <c r="K5858" s="149">
        <f t="shared" si="820"/>
        <v>0</v>
      </c>
      <c r="L5858" s="162">
        <f t="shared" si="821"/>
        <v>0</v>
      </c>
      <c r="M5858" s="162" t="str" cm="1">
        <f t="array" ref="M5858">IF(ISERROR(INDEX('Non Compliance input'!$I$5:$I$156,MATCH(1,(A5858='Non Compliance input'!$A$5:$A$156)*(E5858&gt;='Non Compliance input'!$D$5:$D$156)*(F5858&lt;='Non Compliance input'!$E$5:$E$156)*('Non Compliance input'!$I$5:$I$156="Yes"),0))
),"","Yes")</f>
        <v/>
      </c>
      <c r="N5858" s="149" t="str">
        <f>IF(VLOOKUP($A5858,HourEndingOutage!$B$3:$F$746,5,0)="Outage","Outage","")</f>
        <v/>
      </c>
      <c r="O5858" s="18">
        <f t="shared" si="822"/>
        <v>0</v>
      </c>
      <c r="P5858" s="18" t="str">
        <f t="shared" si="823"/>
        <v/>
      </c>
      <c r="Q5858" s="18">
        <f t="shared" si="824"/>
        <v>0</v>
      </c>
      <c r="R5858" s="118"/>
    </row>
    <row r="5859" spans="1:18" x14ac:dyDescent="0.25">
      <c r="A5859" s="25">
        <f t="shared" si="825"/>
        <v>651</v>
      </c>
      <c r="B5859" s="23">
        <f t="shared" si="826"/>
        <v>44589</v>
      </c>
      <c r="C5859" s="24">
        <v>3</v>
      </c>
      <c r="D5859" s="54" t="str">
        <f t="shared" si="818"/>
        <v>ASET</v>
      </c>
      <c r="E5859" s="178"/>
      <c r="F5859" s="179"/>
      <c r="G5859" s="177"/>
      <c r="H5859" s="177"/>
      <c r="I5859" s="169">
        <f t="shared" si="819"/>
        <v>0</v>
      </c>
      <c r="J5859" s="149" t="str" cm="1">
        <f t="array" ref="J5859">IF(ISERROR(INDEX('Non Compliance input'!$H$5:$H$156,MATCH(1,(A5859='Non Compliance input'!$A$5:$A$156)*(F5859&gt;='Non Compliance input'!$D$5:$D$156)*(E5859&lt;'Non Compliance input'!$E$5:$E$156)*('Non Compliance input'!$H$5:$H$156="Yes"),0))
),"","Yes")</f>
        <v/>
      </c>
      <c r="K5859" s="149">
        <f t="shared" si="820"/>
        <v>0</v>
      </c>
      <c r="L5859" s="162">
        <f t="shared" si="821"/>
        <v>0</v>
      </c>
      <c r="M5859" s="162" t="str" cm="1">
        <f t="array" ref="M5859">IF(ISERROR(INDEX('Non Compliance input'!$I$5:$I$156,MATCH(1,(A5859='Non Compliance input'!$A$5:$A$156)*(E5859&gt;='Non Compliance input'!$D$5:$D$156)*(F5859&lt;='Non Compliance input'!$E$5:$E$156)*('Non Compliance input'!$I$5:$I$156="Yes"),0))
),"","Yes")</f>
        <v/>
      </c>
      <c r="N5859" s="149" t="str">
        <f>IF(VLOOKUP($A5859,HourEndingOutage!$B$3:$F$746,5,0)="Outage","Outage","")</f>
        <v/>
      </c>
      <c r="O5859" s="18">
        <f t="shared" si="822"/>
        <v>0</v>
      </c>
      <c r="P5859" s="18" t="str">
        <f t="shared" si="823"/>
        <v/>
      </c>
      <c r="Q5859" s="18">
        <f t="shared" si="824"/>
        <v>0</v>
      </c>
      <c r="R5859" s="118"/>
    </row>
    <row r="5860" spans="1:18" x14ac:dyDescent="0.25">
      <c r="A5860" s="25">
        <f t="shared" si="825"/>
        <v>651</v>
      </c>
      <c r="B5860" s="23">
        <f t="shared" si="826"/>
        <v>44589</v>
      </c>
      <c r="C5860" s="24">
        <v>3</v>
      </c>
      <c r="D5860" s="54" t="str">
        <f t="shared" si="818"/>
        <v>ASET</v>
      </c>
      <c r="E5860" s="178"/>
      <c r="F5860" s="179"/>
      <c r="G5860" s="177"/>
      <c r="H5860" s="177"/>
      <c r="I5860" s="169">
        <f t="shared" si="819"/>
        <v>0</v>
      </c>
      <c r="J5860" s="149" t="str" cm="1">
        <f t="array" ref="J5860">IF(ISERROR(INDEX('Non Compliance input'!$H$5:$H$156,MATCH(1,(A5860='Non Compliance input'!$A$5:$A$156)*(F5860&gt;='Non Compliance input'!$D$5:$D$156)*(E5860&lt;'Non Compliance input'!$E$5:$E$156)*('Non Compliance input'!$H$5:$H$156="Yes"),0))
),"","Yes")</f>
        <v/>
      </c>
      <c r="K5860" s="149">
        <f t="shared" si="820"/>
        <v>0</v>
      </c>
      <c r="L5860" s="162">
        <f t="shared" si="821"/>
        <v>0</v>
      </c>
      <c r="M5860" s="162" t="str" cm="1">
        <f t="array" ref="M5860">IF(ISERROR(INDEX('Non Compliance input'!$I$5:$I$156,MATCH(1,(A5860='Non Compliance input'!$A$5:$A$156)*(E5860&gt;='Non Compliance input'!$D$5:$D$156)*(F5860&lt;='Non Compliance input'!$E$5:$E$156)*('Non Compliance input'!$I$5:$I$156="Yes"),0))
),"","Yes")</f>
        <v/>
      </c>
      <c r="N5860" s="149" t="str">
        <f>IF(VLOOKUP($A5860,HourEndingOutage!$B$3:$F$746,5,0)="Outage","Outage","")</f>
        <v/>
      </c>
      <c r="O5860" s="18">
        <f t="shared" si="822"/>
        <v>0</v>
      </c>
      <c r="P5860" s="18" t="str">
        <f t="shared" si="823"/>
        <v/>
      </c>
      <c r="Q5860" s="18">
        <f t="shared" si="824"/>
        <v>0</v>
      </c>
      <c r="R5860" s="118"/>
    </row>
    <row r="5861" spans="1:18" x14ac:dyDescent="0.25">
      <c r="A5861" s="25">
        <f t="shared" si="825"/>
        <v>651</v>
      </c>
      <c r="B5861" s="23">
        <f t="shared" si="826"/>
        <v>44589</v>
      </c>
      <c r="C5861" s="24">
        <v>3</v>
      </c>
      <c r="D5861" s="54" t="str">
        <f t="shared" si="818"/>
        <v>ASET</v>
      </c>
      <c r="E5861" s="178"/>
      <c r="F5861" s="179"/>
      <c r="G5861" s="177"/>
      <c r="H5861" s="177"/>
      <c r="I5861" s="169">
        <f t="shared" si="819"/>
        <v>0</v>
      </c>
      <c r="J5861" s="149" t="str" cm="1">
        <f t="array" ref="J5861">IF(ISERROR(INDEX('Non Compliance input'!$H$5:$H$156,MATCH(1,(A5861='Non Compliance input'!$A$5:$A$156)*(F5861&gt;='Non Compliance input'!$D$5:$D$156)*(E5861&lt;'Non Compliance input'!$E$5:$E$156)*('Non Compliance input'!$H$5:$H$156="Yes"),0))
),"","Yes")</f>
        <v/>
      </c>
      <c r="K5861" s="149">
        <f t="shared" si="820"/>
        <v>0</v>
      </c>
      <c r="L5861" s="162">
        <f t="shared" si="821"/>
        <v>0</v>
      </c>
      <c r="M5861" s="162" t="str" cm="1">
        <f t="array" ref="M5861">IF(ISERROR(INDEX('Non Compliance input'!$I$5:$I$156,MATCH(1,(A5861='Non Compliance input'!$A$5:$A$156)*(E5861&gt;='Non Compliance input'!$D$5:$D$156)*(F5861&lt;='Non Compliance input'!$E$5:$E$156)*('Non Compliance input'!$I$5:$I$156="Yes"),0))
),"","Yes")</f>
        <v/>
      </c>
      <c r="N5861" s="149" t="str">
        <f>IF(VLOOKUP($A5861,HourEndingOutage!$B$3:$F$746,5,0)="Outage","Outage","")</f>
        <v/>
      </c>
      <c r="O5861" s="18">
        <f t="shared" si="822"/>
        <v>0</v>
      </c>
      <c r="P5861" s="18" t="str">
        <f t="shared" si="823"/>
        <v/>
      </c>
      <c r="Q5861" s="18">
        <f t="shared" si="824"/>
        <v>0</v>
      </c>
      <c r="R5861" s="118"/>
    </row>
    <row r="5862" spans="1:18" x14ac:dyDescent="0.25">
      <c r="A5862" s="25">
        <f t="shared" si="825"/>
        <v>652</v>
      </c>
      <c r="B5862" s="23">
        <f t="shared" si="826"/>
        <v>44589</v>
      </c>
      <c r="C5862" s="24">
        <v>4</v>
      </c>
      <c r="D5862" s="54" t="str">
        <f t="shared" si="818"/>
        <v>ASET</v>
      </c>
      <c r="E5862" s="178"/>
      <c r="F5862" s="179"/>
      <c r="G5862" s="177"/>
      <c r="H5862" s="177"/>
      <c r="I5862" s="169">
        <f t="shared" si="819"/>
        <v>0</v>
      </c>
      <c r="J5862" s="149" t="str" cm="1">
        <f t="array" ref="J5862">IF(ISERROR(INDEX('Non Compliance input'!$H$5:$H$156,MATCH(1,(A5862='Non Compliance input'!$A$5:$A$156)*(F5862&gt;='Non Compliance input'!$D$5:$D$156)*(E5862&lt;'Non Compliance input'!$E$5:$E$156)*('Non Compliance input'!$H$5:$H$156="Yes"),0))
),"","Yes")</f>
        <v/>
      </c>
      <c r="K5862" s="149">
        <f t="shared" si="820"/>
        <v>0</v>
      </c>
      <c r="L5862" s="162">
        <f t="shared" si="821"/>
        <v>0</v>
      </c>
      <c r="M5862" s="162" t="str" cm="1">
        <f t="array" ref="M5862">IF(ISERROR(INDEX('Non Compliance input'!$I$5:$I$156,MATCH(1,(A5862='Non Compliance input'!$A$5:$A$156)*(E5862&gt;='Non Compliance input'!$D$5:$D$156)*(F5862&lt;='Non Compliance input'!$E$5:$E$156)*('Non Compliance input'!$I$5:$I$156="Yes"),0))
),"","Yes")</f>
        <v/>
      </c>
      <c r="N5862" s="149" t="str">
        <f>IF(VLOOKUP($A5862,HourEndingOutage!$B$3:$F$746,5,0)="Outage","Outage","")</f>
        <v/>
      </c>
      <c r="O5862" s="18">
        <f t="shared" si="822"/>
        <v>0</v>
      </c>
      <c r="P5862" s="18" t="str">
        <f t="shared" si="823"/>
        <v/>
      </c>
      <c r="Q5862" s="18">
        <f t="shared" si="824"/>
        <v>0</v>
      </c>
      <c r="R5862" s="118"/>
    </row>
    <row r="5863" spans="1:18" x14ac:dyDescent="0.25">
      <c r="A5863" s="25">
        <f t="shared" si="825"/>
        <v>652</v>
      </c>
      <c r="B5863" s="23">
        <f t="shared" si="826"/>
        <v>44589</v>
      </c>
      <c r="C5863" s="24">
        <v>4</v>
      </c>
      <c r="D5863" s="54" t="str">
        <f t="shared" si="818"/>
        <v>ASET</v>
      </c>
      <c r="E5863" s="178"/>
      <c r="F5863" s="179"/>
      <c r="G5863" s="177"/>
      <c r="H5863" s="177"/>
      <c r="I5863" s="169">
        <f t="shared" si="819"/>
        <v>0</v>
      </c>
      <c r="J5863" s="149" t="str" cm="1">
        <f t="array" ref="J5863">IF(ISERROR(INDEX('Non Compliance input'!$H$5:$H$156,MATCH(1,(A5863='Non Compliance input'!$A$5:$A$156)*(F5863&gt;='Non Compliance input'!$D$5:$D$156)*(E5863&lt;'Non Compliance input'!$E$5:$E$156)*('Non Compliance input'!$H$5:$H$156="Yes"),0))
),"","Yes")</f>
        <v/>
      </c>
      <c r="K5863" s="149">
        <f t="shared" si="820"/>
        <v>0</v>
      </c>
      <c r="L5863" s="162">
        <f t="shared" si="821"/>
        <v>0</v>
      </c>
      <c r="M5863" s="162" t="str" cm="1">
        <f t="array" ref="M5863">IF(ISERROR(INDEX('Non Compliance input'!$I$5:$I$156,MATCH(1,(A5863='Non Compliance input'!$A$5:$A$156)*(E5863&gt;='Non Compliance input'!$D$5:$D$156)*(F5863&lt;='Non Compliance input'!$E$5:$E$156)*('Non Compliance input'!$I$5:$I$156="Yes"),0))
),"","Yes")</f>
        <v/>
      </c>
      <c r="N5863" s="149" t="str">
        <f>IF(VLOOKUP($A5863,HourEndingOutage!$B$3:$F$746,5,0)="Outage","Outage","")</f>
        <v/>
      </c>
      <c r="O5863" s="18">
        <f t="shared" si="822"/>
        <v>0</v>
      </c>
      <c r="P5863" s="18" t="str">
        <f t="shared" si="823"/>
        <v/>
      </c>
      <c r="Q5863" s="18">
        <f t="shared" si="824"/>
        <v>0</v>
      </c>
      <c r="R5863" s="118"/>
    </row>
    <row r="5864" spans="1:18" x14ac:dyDescent="0.25">
      <c r="A5864" s="25">
        <f t="shared" si="825"/>
        <v>652</v>
      </c>
      <c r="B5864" s="23">
        <f t="shared" si="826"/>
        <v>44589</v>
      </c>
      <c r="C5864" s="24">
        <v>4</v>
      </c>
      <c r="D5864" s="54" t="str">
        <f t="shared" si="818"/>
        <v>ASET</v>
      </c>
      <c r="E5864" s="178"/>
      <c r="F5864" s="179"/>
      <c r="G5864" s="177"/>
      <c r="H5864" s="177"/>
      <c r="I5864" s="169">
        <f t="shared" si="819"/>
        <v>0</v>
      </c>
      <c r="J5864" s="149" t="str" cm="1">
        <f t="array" ref="J5864">IF(ISERROR(INDEX('Non Compliance input'!$H$5:$H$156,MATCH(1,(A5864='Non Compliance input'!$A$5:$A$156)*(F5864&gt;='Non Compliance input'!$D$5:$D$156)*(E5864&lt;'Non Compliance input'!$E$5:$E$156)*('Non Compliance input'!$H$5:$H$156="Yes"),0))
),"","Yes")</f>
        <v/>
      </c>
      <c r="K5864" s="149">
        <f t="shared" si="820"/>
        <v>0</v>
      </c>
      <c r="L5864" s="162">
        <f t="shared" si="821"/>
        <v>0</v>
      </c>
      <c r="M5864" s="162" t="str" cm="1">
        <f t="array" ref="M5864">IF(ISERROR(INDEX('Non Compliance input'!$I$5:$I$156,MATCH(1,(A5864='Non Compliance input'!$A$5:$A$156)*(E5864&gt;='Non Compliance input'!$D$5:$D$156)*(F5864&lt;='Non Compliance input'!$E$5:$E$156)*('Non Compliance input'!$I$5:$I$156="Yes"),0))
),"","Yes")</f>
        <v/>
      </c>
      <c r="N5864" s="149" t="str">
        <f>IF(VLOOKUP($A5864,HourEndingOutage!$B$3:$F$746,5,0)="Outage","Outage","")</f>
        <v/>
      </c>
      <c r="O5864" s="18">
        <f t="shared" si="822"/>
        <v>0</v>
      </c>
      <c r="P5864" s="18" t="str">
        <f t="shared" si="823"/>
        <v/>
      </c>
      <c r="Q5864" s="18">
        <f t="shared" si="824"/>
        <v>0</v>
      </c>
      <c r="R5864" s="118"/>
    </row>
    <row r="5865" spans="1:18" x14ac:dyDescent="0.25">
      <c r="A5865" s="25">
        <f t="shared" si="825"/>
        <v>652</v>
      </c>
      <c r="B5865" s="23">
        <f t="shared" si="826"/>
        <v>44589</v>
      </c>
      <c r="C5865" s="24">
        <v>4</v>
      </c>
      <c r="D5865" s="54" t="str">
        <f t="shared" si="818"/>
        <v>ASET</v>
      </c>
      <c r="E5865" s="178"/>
      <c r="F5865" s="179"/>
      <c r="G5865" s="177"/>
      <c r="H5865" s="177"/>
      <c r="I5865" s="169">
        <f t="shared" si="819"/>
        <v>0</v>
      </c>
      <c r="J5865" s="149" t="str" cm="1">
        <f t="array" ref="J5865">IF(ISERROR(INDEX('Non Compliance input'!$H$5:$H$156,MATCH(1,(A5865='Non Compliance input'!$A$5:$A$156)*(F5865&gt;='Non Compliance input'!$D$5:$D$156)*(E5865&lt;'Non Compliance input'!$E$5:$E$156)*('Non Compliance input'!$H$5:$H$156="Yes"),0))
),"","Yes")</f>
        <v/>
      </c>
      <c r="K5865" s="149">
        <f t="shared" si="820"/>
        <v>0</v>
      </c>
      <c r="L5865" s="162">
        <f t="shared" si="821"/>
        <v>0</v>
      </c>
      <c r="M5865" s="162" t="str" cm="1">
        <f t="array" ref="M5865">IF(ISERROR(INDEX('Non Compliance input'!$I$5:$I$156,MATCH(1,(A5865='Non Compliance input'!$A$5:$A$156)*(E5865&gt;='Non Compliance input'!$D$5:$D$156)*(F5865&lt;='Non Compliance input'!$E$5:$E$156)*('Non Compliance input'!$I$5:$I$156="Yes"),0))
),"","Yes")</f>
        <v/>
      </c>
      <c r="N5865" s="149" t="str">
        <f>IF(VLOOKUP($A5865,HourEndingOutage!$B$3:$F$746,5,0)="Outage","Outage","")</f>
        <v/>
      </c>
      <c r="O5865" s="18">
        <f t="shared" si="822"/>
        <v>0</v>
      </c>
      <c r="P5865" s="18" t="str">
        <f t="shared" si="823"/>
        <v/>
      </c>
      <c r="Q5865" s="18">
        <f t="shared" si="824"/>
        <v>0</v>
      </c>
      <c r="R5865" s="118"/>
    </row>
    <row r="5866" spans="1:18" x14ac:dyDescent="0.25">
      <c r="A5866" s="25">
        <f t="shared" si="825"/>
        <v>652</v>
      </c>
      <c r="B5866" s="23">
        <f t="shared" si="826"/>
        <v>44589</v>
      </c>
      <c r="C5866" s="24">
        <v>4</v>
      </c>
      <c r="D5866" s="54" t="str">
        <f t="shared" si="818"/>
        <v>ASET</v>
      </c>
      <c r="E5866" s="178"/>
      <c r="F5866" s="179"/>
      <c r="G5866" s="177"/>
      <c r="H5866" s="177"/>
      <c r="I5866" s="169">
        <f t="shared" si="819"/>
        <v>0</v>
      </c>
      <c r="J5866" s="149" t="str" cm="1">
        <f t="array" ref="J5866">IF(ISERROR(INDEX('Non Compliance input'!$H$5:$H$156,MATCH(1,(A5866='Non Compliance input'!$A$5:$A$156)*(F5866&gt;='Non Compliance input'!$D$5:$D$156)*(E5866&lt;'Non Compliance input'!$E$5:$E$156)*('Non Compliance input'!$H$5:$H$156="Yes"),0))
),"","Yes")</f>
        <v/>
      </c>
      <c r="K5866" s="149">
        <f t="shared" si="820"/>
        <v>0</v>
      </c>
      <c r="L5866" s="162">
        <f t="shared" si="821"/>
        <v>0</v>
      </c>
      <c r="M5866" s="162" t="str" cm="1">
        <f t="array" ref="M5866">IF(ISERROR(INDEX('Non Compliance input'!$I$5:$I$156,MATCH(1,(A5866='Non Compliance input'!$A$5:$A$156)*(E5866&gt;='Non Compliance input'!$D$5:$D$156)*(F5866&lt;='Non Compliance input'!$E$5:$E$156)*('Non Compliance input'!$I$5:$I$156="Yes"),0))
),"","Yes")</f>
        <v/>
      </c>
      <c r="N5866" s="149" t="str">
        <f>IF(VLOOKUP($A5866,HourEndingOutage!$B$3:$F$746,5,0)="Outage","Outage","")</f>
        <v/>
      </c>
      <c r="O5866" s="18">
        <f t="shared" si="822"/>
        <v>0</v>
      </c>
      <c r="P5866" s="18" t="str">
        <f t="shared" si="823"/>
        <v/>
      </c>
      <c r="Q5866" s="18">
        <f t="shared" si="824"/>
        <v>0</v>
      </c>
      <c r="R5866" s="118"/>
    </row>
    <row r="5867" spans="1:18" x14ac:dyDescent="0.25">
      <c r="A5867" s="25">
        <f t="shared" si="825"/>
        <v>652</v>
      </c>
      <c r="B5867" s="23">
        <f t="shared" si="826"/>
        <v>44589</v>
      </c>
      <c r="C5867" s="24">
        <v>4</v>
      </c>
      <c r="D5867" s="54" t="str">
        <f t="shared" si="818"/>
        <v>ASET</v>
      </c>
      <c r="E5867" s="178"/>
      <c r="F5867" s="179"/>
      <c r="G5867" s="177"/>
      <c r="H5867" s="177"/>
      <c r="I5867" s="169">
        <f t="shared" si="819"/>
        <v>0</v>
      </c>
      <c r="J5867" s="149" t="str" cm="1">
        <f t="array" ref="J5867">IF(ISERROR(INDEX('Non Compliance input'!$H$5:$H$156,MATCH(1,(A5867='Non Compliance input'!$A$5:$A$156)*(F5867&gt;='Non Compliance input'!$D$5:$D$156)*(E5867&lt;'Non Compliance input'!$E$5:$E$156)*('Non Compliance input'!$H$5:$H$156="Yes"),0))
),"","Yes")</f>
        <v/>
      </c>
      <c r="K5867" s="149">
        <f t="shared" si="820"/>
        <v>0</v>
      </c>
      <c r="L5867" s="162">
        <f t="shared" si="821"/>
        <v>0</v>
      </c>
      <c r="M5867" s="162" t="str" cm="1">
        <f t="array" ref="M5867">IF(ISERROR(INDEX('Non Compliance input'!$I$5:$I$156,MATCH(1,(A5867='Non Compliance input'!$A$5:$A$156)*(E5867&gt;='Non Compliance input'!$D$5:$D$156)*(F5867&lt;='Non Compliance input'!$E$5:$E$156)*('Non Compliance input'!$I$5:$I$156="Yes"),0))
),"","Yes")</f>
        <v/>
      </c>
      <c r="N5867" s="149" t="str">
        <f>IF(VLOOKUP($A5867,HourEndingOutage!$B$3:$F$746,5,0)="Outage","Outage","")</f>
        <v/>
      </c>
      <c r="O5867" s="18">
        <f t="shared" si="822"/>
        <v>0</v>
      </c>
      <c r="P5867" s="18" t="str">
        <f t="shared" si="823"/>
        <v/>
      </c>
      <c r="Q5867" s="18">
        <f t="shared" si="824"/>
        <v>0</v>
      </c>
      <c r="R5867" s="118"/>
    </row>
    <row r="5868" spans="1:18" x14ac:dyDescent="0.25">
      <c r="A5868" s="25">
        <f t="shared" si="825"/>
        <v>652</v>
      </c>
      <c r="B5868" s="23">
        <f t="shared" si="826"/>
        <v>44589</v>
      </c>
      <c r="C5868" s="24">
        <v>4</v>
      </c>
      <c r="D5868" s="54" t="str">
        <f t="shared" si="818"/>
        <v>ASET</v>
      </c>
      <c r="E5868" s="178"/>
      <c r="F5868" s="179"/>
      <c r="G5868" s="177"/>
      <c r="H5868" s="177"/>
      <c r="I5868" s="169">
        <f t="shared" si="819"/>
        <v>0</v>
      </c>
      <c r="J5868" s="149" t="str" cm="1">
        <f t="array" ref="J5868">IF(ISERROR(INDEX('Non Compliance input'!$H$5:$H$156,MATCH(1,(A5868='Non Compliance input'!$A$5:$A$156)*(F5868&gt;='Non Compliance input'!$D$5:$D$156)*(E5868&lt;'Non Compliance input'!$E$5:$E$156)*('Non Compliance input'!$H$5:$H$156="Yes"),0))
),"","Yes")</f>
        <v/>
      </c>
      <c r="K5868" s="149">
        <f t="shared" si="820"/>
        <v>0</v>
      </c>
      <c r="L5868" s="162">
        <f t="shared" si="821"/>
        <v>0</v>
      </c>
      <c r="M5868" s="162" t="str" cm="1">
        <f t="array" ref="M5868">IF(ISERROR(INDEX('Non Compliance input'!$I$5:$I$156,MATCH(1,(A5868='Non Compliance input'!$A$5:$A$156)*(E5868&gt;='Non Compliance input'!$D$5:$D$156)*(F5868&lt;='Non Compliance input'!$E$5:$E$156)*('Non Compliance input'!$I$5:$I$156="Yes"),0))
),"","Yes")</f>
        <v/>
      </c>
      <c r="N5868" s="149" t="str">
        <f>IF(VLOOKUP($A5868,HourEndingOutage!$B$3:$F$746,5,0)="Outage","Outage","")</f>
        <v/>
      </c>
      <c r="O5868" s="18">
        <f t="shared" si="822"/>
        <v>0</v>
      </c>
      <c r="P5868" s="18" t="str">
        <f t="shared" si="823"/>
        <v/>
      </c>
      <c r="Q5868" s="18">
        <f t="shared" si="824"/>
        <v>0</v>
      </c>
      <c r="R5868" s="118"/>
    </row>
    <row r="5869" spans="1:18" x14ac:dyDescent="0.25">
      <c r="A5869" s="25">
        <f t="shared" si="825"/>
        <v>652</v>
      </c>
      <c r="B5869" s="23">
        <f t="shared" si="826"/>
        <v>44589</v>
      </c>
      <c r="C5869" s="24">
        <v>4</v>
      </c>
      <c r="D5869" s="54" t="str">
        <f t="shared" si="818"/>
        <v>ASET</v>
      </c>
      <c r="E5869" s="178"/>
      <c r="F5869" s="179"/>
      <c r="G5869" s="177"/>
      <c r="H5869" s="177"/>
      <c r="I5869" s="169">
        <f t="shared" si="819"/>
        <v>0</v>
      </c>
      <c r="J5869" s="149" t="str" cm="1">
        <f t="array" ref="J5869">IF(ISERROR(INDEX('Non Compliance input'!$H$5:$H$156,MATCH(1,(A5869='Non Compliance input'!$A$5:$A$156)*(F5869&gt;='Non Compliance input'!$D$5:$D$156)*(E5869&lt;'Non Compliance input'!$E$5:$E$156)*('Non Compliance input'!$H$5:$H$156="Yes"),0))
),"","Yes")</f>
        <v/>
      </c>
      <c r="K5869" s="149">
        <f t="shared" si="820"/>
        <v>0</v>
      </c>
      <c r="L5869" s="162">
        <f t="shared" si="821"/>
        <v>0</v>
      </c>
      <c r="M5869" s="162" t="str" cm="1">
        <f t="array" ref="M5869">IF(ISERROR(INDEX('Non Compliance input'!$I$5:$I$156,MATCH(1,(A5869='Non Compliance input'!$A$5:$A$156)*(E5869&gt;='Non Compliance input'!$D$5:$D$156)*(F5869&lt;='Non Compliance input'!$E$5:$E$156)*('Non Compliance input'!$I$5:$I$156="Yes"),0))
),"","Yes")</f>
        <v/>
      </c>
      <c r="N5869" s="149" t="str">
        <f>IF(VLOOKUP($A5869,HourEndingOutage!$B$3:$F$746,5,0)="Outage","Outage","")</f>
        <v/>
      </c>
      <c r="O5869" s="18">
        <f t="shared" si="822"/>
        <v>0</v>
      </c>
      <c r="P5869" s="18" t="str">
        <f t="shared" si="823"/>
        <v/>
      </c>
      <c r="Q5869" s="18">
        <f t="shared" si="824"/>
        <v>0</v>
      </c>
      <c r="R5869" s="118"/>
    </row>
    <row r="5870" spans="1:18" x14ac:dyDescent="0.25">
      <c r="A5870" s="25">
        <f t="shared" si="825"/>
        <v>652</v>
      </c>
      <c r="B5870" s="23">
        <f t="shared" si="826"/>
        <v>44589</v>
      </c>
      <c r="C5870" s="24">
        <v>4</v>
      </c>
      <c r="D5870" s="54" t="str">
        <f t="shared" si="818"/>
        <v>ASET</v>
      </c>
      <c r="E5870" s="178"/>
      <c r="F5870" s="179"/>
      <c r="G5870" s="177"/>
      <c r="H5870" s="177"/>
      <c r="I5870" s="169">
        <f t="shared" si="819"/>
        <v>0</v>
      </c>
      <c r="J5870" s="149" t="str" cm="1">
        <f t="array" ref="J5870">IF(ISERROR(INDEX('Non Compliance input'!$H$5:$H$156,MATCH(1,(A5870='Non Compliance input'!$A$5:$A$156)*(F5870&gt;='Non Compliance input'!$D$5:$D$156)*(E5870&lt;'Non Compliance input'!$E$5:$E$156)*('Non Compliance input'!$H$5:$H$156="Yes"),0))
),"","Yes")</f>
        <v/>
      </c>
      <c r="K5870" s="149">
        <f t="shared" si="820"/>
        <v>0</v>
      </c>
      <c r="L5870" s="162">
        <f t="shared" si="821"/>
        <v>0</v>
      </c>
      <c r="M5870" s="162" t="str" cm="1">
        <f t="array" ref="M5870">IF(ISERROR(INDEX('Non Compliance input'!$I$5:$I$156,MATCH(1,(A5870='Non Compliance input'!$A$5:$A$156)*(E5870&gt;='Non Compliance input'!$D$5:$D$156)*(F5870&lt;='Non Compliance input'!$E$5:$E$156)*('Non Compliance input'!$I$5:$I$156="Yes"),0))
),"","Yes")</f>
        <v/>
      </c>
      <c r="N5870" s="149" t="str">
        <f>IF(VLOOKUP($A5870,HourEndingOutage!$B$3:$F$746,5,0)="Outage","Outage","")</f>
        <v/>
      </c>
      <c r="O5870" s="18">
        <f t="shared" si="822"/>
        <v>0</v>
      </c>
      <c r="P5870" s="18" t="str">
        <f t="shared" si="823"/>
        <v/>
      </c>
      <c r="Q5870" s="18">
        <f t="shared" si="824"/>
        <v>0</v>
      </c>
      <c r="R5870" s="118"/>
    </row>
    <row r="5871" spans="1:18" x14ac:dyDescent="0.25">
      <c r="A5871" s="25">
        <f t="shared" si="825"/>
        <v>653</v>
      </c>
      <c r="B5871" s="23">
        <f t="shared" si="826"/>
        <v>44589</v>
      </c>
      <c r="C5871" s="24">
        <v>5</v>
      </c>
      <c r="D5871" s="54" t="str">
        <f t="shared" si="818"/>
        <v>ASET</v>
      </c>
      <c r="E5871" s="178"/>
      <c r="F5871" s="179"/>
      <c r="G5871" s="177"/>
      <c r="H5871" s="177"/>
      <c r="I5871" s="169">
        <f t="shared" si="819"/>
        <v>0</v>
      </c>
      <c r="J5871" s="149" t="str" cm="1">
        <f t="array" ref="J5871">IF(ISERROR(INDEX('Non Compliance input'!$H$5:$H$156,MATCH(1,(A5871='Non Compliance input'!$A$5:$A$156)*(F5871&gt;='Non Compliance input'!$D$5:$D$156)*(E5871&lt;'Non Compliance input'!$E$5:$E$156)*('Non Compliance input'!$H$5:$H$156="Yes"),0))
),"","Yes")</f>
        <v/>
      </c>
      <c r="K5871" s="149">
        <f t="shared" si="820"/>
        <v>0</v>
      </c>
      <c r="L5871" s="162">
        <f t="shared" si="821"/>
        <v>0</v>
      </c>
      <c r="M5871" s="162" t="str" cm="1">
        <f t="array" ref="M5871">IF(ISERROR(INDEX('Non Compliance input'!$I$5:$I$156,MATCH(1,(A5871='Non Compliance input'!$A$5:$A$156)*(E5871&gt;='Non Compliance input'!$D$5:$D$156)*(F5871&lt;='Non Compliance input'!$E$5:$E$156)*('Non Compliance input'!$I$5:$I$156="Yes"),0))
),"","Yes")</f>
        <v/>
      </c>
      <c r="N5871" s="149" t="str">
        <f>IF(VLOOKUP($A5871,HourEndingOutage!$B$3:$F$746,5,0)="Outage","Outage","")</f>
        <v/>
      </c>
      <c r="O5871" s="18">
        <f t="shared" si="822"/>
        <v>0</v>
      </c>
      <c r="P5871" s="18" t="str">
        <f t="shared" si="823"/>
        <v/>
      </c>
      <c r="Q5871" s="18">
        <f t="shared" si="824"/>
        <v>0</v>
      </c>
      <c r="R5871" s="118"/>
    </row>
    <row r="5872" spans="1:18" x14ac:dyDescent="0.25">
      <c r="A5872" s="25">
        <f t="shared" si="825"/>
        <v>653</v>
      </c>
      <c r="B5872" s="23">
        <f t="shared" si="826"/>
        <v>44589</v>
      </c>
      <c r="C5872" s="24">
        <v>5</v>
      </c>
      <c r="D5872" s="54" t="str">
        <f t="shared" si="818"/>
        <v>ASET</v>
      </c>
      <c r="E5872" s="178"/>
      <c r="F5872" s="179"/>
      <c r="G5872" s="177"/>
      <c r="H5872" s="177"/>
      <c r="I5872" s="169">
        <f t="shared" si="819"/>
        <v>0</v>
      </c>
      <c r="J5872" s="149" t="str" cm="1">
        <f t="array" ref="J5872">IF(ISERROR(INDEX('Non Compliance input'!$H$5:$H$156,MATCH(1,(A5872='Non Compliance input'!$A$5:$A$156)*(F5872&gt;='Non Compliance input'!$D$5:$D$156)*(E5872&lt;'Non Compliance input'!$E$5:$E$156)*('Non Compliance input'!$H$5:$H$156="Yes"),0))
),"","Yes")</f>
        <v/>
      </c>
      <c r="K5872" s="149">
        <f t="shared" si="820"/>
        <v>0</v>
      </c>
      <c r="L5872" s="162">
        <f t="shared" si="821"/>
        <v>0</v>
      </c>
      <c r="M5872" s="162" t="str" cm="1">
        <f t="array" ref="M5872">IF(ISERROR(INDEX('Non Compliance input'!$I$5:$I$156,MATCH(1,(A5872='Non Compliance input'!$A$5:$A$156)*(E5872&gt;='Non Compliance input'!$D$5:$D$156)*(F5872&lt;='Non Compliance input'!$E$5:$E$156)*('Non Compliance input'!$I$5:$I$156="Yes"),0))
),"","Yes")</f>
        <v/>
      </c>
      <c r="N5872" s="149" t="str">
        <f>IF(VLOOKUP($A5872,HourEndingOutage!$B$3:$F$746,5,0)="Outage","Outage","")</f>
        <v/>
      </c>
      <c r="O5872" s="18">
        <f t="shared" si="822"/>
        <v>0</v>
      </c>
      <c r="P5872" s="18" t="str">
        <f t="shared" si="823"/>
        <v/>
      </c>
      <c r="Q5872" s="18">
        <f t="shared" si="824"/>
        <v>0</v>
      </c>
      <c r="R5872" s="118"/>
    </row>
    <row r="5873" spans="1:18" x14ac:dyDescent="0.25">
      <c r="A5873" s="25">
        <f t="shared" si="825"/>
        <v>653</v>
      </c>
      <c r="B5873" s="23">
        <f t="shared" si="826"/>
        <v>44589</v>
      </c>
      <c r="C5873" s="24">
        <v>5</v>
      </c>
      <c r="D5873" s="54" t="str">
        <f t="shared" si="818"/>
        <v>ASET</v>
      </c>
      <c r="E5873" s="178"/>
      <c r="F5873" s="179"/>
      <c r="G5873" s="177"/>
      <c r="H5873" s="177"/>
      <c r="I5873" s="169">
        <f t="shared" si="819"/>
        <v>0</v>
      </c>
      <c r="J5873" s="149" t="str" cm="1">
        <f t="array" ref="J5873">IF(ISERROR(INDEX('Non Compliance input'!$H$5:$H$156,MATCH(1,(A5873='Non Compliance input'!$A$5:$A$156)*(F5873&gt;='Non Compliance input'!$D$5:$D$156)*(E5873&lt;'Non Compliance input'!$E$5:$E$156)*('Non Compliance input'!$H$5:$H$156="Yes"),0))
),"","Yes")</f>
        <v/>
      </c>
      <c r="K5873" s="149">
        <f t="shared" si="820"/>
        <v>0</v>
      </c>
      <c r="L5873" s="162">
        <f t="shared" si="821"/>
        <v>0</v>
      </c>
      <c r="M5873" s="162" t="str" cm="1">
        <f t="array" ref="M5873">IF(ISERROR(INDEX('Non Compliance input'!$I$5:$I$156,MATCH(1,(A5873='Non Compliance input'!$A$5:$A$156)*(E5873&gt;='Non Compliance input'!$D$5:$D$156)*(F5873&lt;='Non Compliance input'!$E$5:$E$156)*('Non Compliance input'!$I$5:$I$156="Yes"),0))
),"","Yes")</f>
        <v/>
      </c>
      <c r="N5873" s="149" t="str">
        <f>IF(VLOOKUP($A5873,HourEndingOutage!$B$3:$F$746,5,0)="Outage","Outage","")</f>
        <v/>
      </c>
      <c r="O5873" s="18">
        <f t="shared" si="822"/>
        <v>0</v>
      </c>
      <c r="P5873" s="18" t="str">
        <f t="shared" si="823"/>
        <v/>
      </c>
      <c r="Q5873" s="18">
        <f t="shared" si="824"/>
        <v>0</v>
      </c>
      <c r="R5873" s="118"/>
    </row>
    <row r="5874" spans="1:18" x14ac:dyDescent="0.25">
      <c r="A5874" s="25">
        <f t="shared" si="825"/>
        <v>653</v>
      </c>
      <c r="B5874" s="23">
        <f t="shared" si="826"/>
        <v>44589</v>
      </c>
      <c r="C5874" s="24">
        <v>5</v>
      </c>
      <c r="D5874" s="54" t="str">
        <f t="shared" si="818"/>
        <v>ASET</v>
      </c>
      <c r="E5874" s="178"/>
      <c r="F5874" s="179"/>
      <c r="G5874" s="177"/>
      <c r="H5874" s="177"/>
      <c r="I5874" s="169">
        <f t="shared" si="819"/>
        <v>0</v>
      </c>
      <c r="J5874" s="149" t="str" cm="1">
        <f t="array" ref="J5874">IF(ISERROR(INDEX('Non Compliance input'!$H$5:$H$156,MATCH(1,(A5874='Non Compliance input'!$A$5:$A$156)*(F5874&gt;='Non Compliance input'!$D$5:$D$156)*(E5874&lt;'Non Compliance input'!$E$5:$E$156)*('Non Compliance input'!$H$5:$H$156="Yes"),0))
),"","Yes")</f>
        <v/>
      </c>
      <c r="K5874" s="149">
        <f t="shared" si="820"/>
        <v>0</v>
      </c>
      <c r="L5874" s="162">
        <f t="shared" si="821"/>
        <v>0</v>
      </c>
      <c r="M5874" s="162" t="str" cm="1">
        <f t="array" ref="M5874">IF(ISERROR(INDEX('Non Compliance input'!$I$5:$I$156,MATCH(1,(A5874='Non Compliance input'!$A$5:$A$156)*(E5874&gt;='Non Compliance input'!$D$5:$D$156)*(F5874&lt;='Non Compliance input'!$E$5:$E$156)*('Non Compliance input'!$I$5:$I$156="Yes"),0))
),"","Yes")</f>
        <v/>
      </c>
      <c r="N5874" s="149" t="str">
        <f>IF(VLOOKUP($A5874,HourEndingOutage!$B$3:$F$746,5,0)="Outage","Outage","")</f>
        <v/>
      </c>
      <c r="O5874" s="18">
        <f t="shared" si="822"/>
        <v>0</v>
      </c>
      <c r="P5874" s="18" t="str">
        <f t="shared" si="823"/>
        <v/>
      </c>
      <c r="Q5874" s="18">
        <f t="shared" si="824"/>
        <v>0</v>
      </c>
      <c r="R5874" s="118"/>
    </row>
    <row r="5875" spans="1:18" x14ac:dyDescent="0.25">
      <c r="A5875" s="25">
        <f t="shared" si="825"/>
        <v>653</v>
      </c>
      <c r="B5875" s="23">
        <f t="shared" si="826"/>
        <v>44589</v>
      </c>
      <c r="C5875" s="24">
        <v>5</v>
      </c>
      <c r="D5875" s="54" t="str">
        <f t="shared" si="818"/>
        <v>ASET</v>
      </c>
      <c r="E5875" s="178"/>
      <c r="F5875" s="179"/>
      <c r="G5875" s="177"/>
      <c r="H5875" s="177"/>
      <c r="I5875" s="169">
        <f t="shared" si="819"/>
        <v>0</v>
      </c>
      <c r="J5875" s="149" t="str" cm="1">
        <f t="array" ref="J5875">IF(ISERROR(INDEX('Non Compliance input'!$H$5:$H$156,MATCH(1,(A5875='Non Compliance input'!$A$5:$A$156)*(F5875&gt;='Non Compliance input'!$D$5:$D$156)*(E5875&lt;'Non Compliance input'!$E$5:$E$156)*('Non Compliance input'!$H$5:$H$156="Yes"),0))
),"","Yes")</f>
        <v/>
      </c>
      <c r="K5875" s="149">
        <f t="shared" si="820"/>
        <v>0</v>
      </c>
      <c r="L5875" s="162">
        <f t="shared" si="821"/>
        <v>0</v>
      </c>
      <c r="M5875" s="162" t="str" cm="1">
        <f t="array" ref="M5875">IF(ISERROR(INDEX('Non Compliance input'!$I$5:$I$156,MATCH(1,(A5875='Non Compliance input'!$A$5:$A$156)*(E5875&gt;='Non Compliance input'!$D$5:$D$156)*(F5875&lt;='Non Compliance input'!$E$5:$E$156)*('Non Compliance input'!$I$5:$I$156="Yes"),0))
),"","Yes")</f>
        <v/>
      </c>
      <c r="N5875" s="149" t="str">
        <f>IF(VLOOKUP($A5875,HourEndingOutage!$B$3:$F$746,5,0)="Outage","Outage","")</f>
        <v/>
      </c>
      <c r="O5875" s="18">
        <f t="shared" si="822"/>
        <v>0</v>
      </c>
      <c r="P5875" s="18" t="str">
        <f t="shared" si="823"/>
        <v/>
      </c>
      <c r="Q5875" s="18">
        <f t="shared" si="824"/>
        <v>0</v>
      </c>
      <c r="R5875" s="118"/>
    </row>
    <row r="5876" spans="1:18" x14ac:dyDescent="0.25">
      <c r="A5876" s="25">
        <f t="shared" si="825"/>
        <v>653</v>
      </c>
      <c r="B5876" s="23">
        <f t="shared" si="826"/>
        <v>44589</v>
      </c>
      <c r="C5876" s="24">
        <v>5</v>
      </c>
      <c r="D5876" s="54" t="str">
        <f t="shared" si="818"/>
        <v>ASET</v>
      </c>
      <c r="E5876" s="178"/>
      <c r="F5876" s="179"/>
      <c r="G5876" s="177"/>
      <c r="H5876" s="177"/>
      <c r="I5876" s="169">
        <f t="shared" si="819"/>
        <v>0</v>
      </c>
      <c r="J5876" s="149" t="str" cm="1">
        <f t="array" ref="J5876">IF(ISERROR(INDEX('Non Compliance input'!$H$5:$H$156,MATCH(1,(A5876='Non Compliance input'!$A$5:$A$156)*(F5876&gt;='Non Compliance input'!$D$5:$D$156)*(E5876&lt;'Non Compliance input'!$E$5:$E$156)*('Non Compliance input'!$H$5:$H$156="Yes"),0))
),"","Yes")</f>
        <v/>
      </c>
      <c r="K5876" s="149">
        <f t="shared" si="820"/>
        <v>0</v>
      </c>
      <c r="L5876" s="162">
        <f t="shared" si="821"/>
        <v>0</v>
      </c>
      <c r="M5876" s="162" t="str" cm="1">
        <f t="array" ref="M5876">IF(ISERROR(INDEX('Non Compliance input'!$I$5:$I$156,MATCH(1,(A5876='Non Compliance input'!$A$5:$A$156)*(E5876&gt;='Non Compliance input'!$D$5:$D$156)*(F5876&lt;='Non Compliance input'!$E$5:$E$156)*('Non Compliance input'!$I$5:$I$156="Yes"),0))
),"","Yes")</f>
        <v/>
      </c>
      <c r="N5876" s="149" t="str">
        <f>IF(VLOOKUP($A5876,HourEndingOutage!$B$3:$F$746,5,0)="Outage","Outage","")</f>
        <v/>
      </c>
      <c r="O5876" s="18">
        <f t="shared" si="822"/>
        <v>0</v>
      </c>
      <c r="P5876" s="18" t="str">
        <f t="shared" si="823"/>
        <v/>
      </c>
      <c r="Q5876" s="18">
        <f t="shared" si="824"/>
        <v>0</v>
      </c>
      <c r="R5876" s="118"/>
    </row>
    <row r="5877" spans="1:18" x14ac:dyDescent="0.25">
      <c r="A5877" s="25">
        <f t="shared" si="825"/>
        <v>653</v>
      </c>
      <c r="B5877" s="23">
        <f t="shared" si="826"/>
        <v>44589</v>
      </c>
      <c r="C5877" s="24">
        <v>5</v>
      </c>
      <c r="D5877" s="54" t="str">
        <f t="shared" si="818"/>
        <v>ASET</v>
      </c>
      <c r="E5877" s="178"/>
      <c r="F5877" s="179"/>
      <c r="G5877" s="177"/>
      <c r="H5877" s="177"/>
      <c r="I5877" s="169">
        <f t="shared" si="819"/>
        <v>0</v>
      </c>
      <c r="J5877" s="149" t="str" cm="1">
        <f t="array" ref="J5877">IF(ISERROR(INDEX('Non Compliance input'!$H$5:$H$156,MATCH(1,(A5877='Non Compliance input'!$A$5:$A$156)*(F5877&gt;='Non Compliance input'!$D$5:$D$156)*(E5877&lt;'Non Compliance input'!$E$5:$E$156)*('Non Compliance input'!$H$5:$H$156="Yes"),0))
),"","Yes")</f>
        <v/>
      </c>
      <c r="K5877" s="149">
        <f t="shared" si="820"/>
        <v>0</v>
      </c>
      <c r="L5877" s="162">
        <f t="shared" si="821"/>
        <v>0</v>
      </c>
      <c r="M5877" s="162" t="str" cm="1">
        <f t="array" ref="M5877">IF(ISERROR(INDEX('Non Compliance input'!$I$5:$I$156,MATCH(1,(A5877='Non Compliance input'!$A$5:$A$156)*(E5877&gt;='Non Compliance input'!$D$5:$D$156)*(F5877&lt;='Non Compliance input'!$E$5:$E$156)*('Non Compliance input'!$I$5:$I$156="Yes"),0))
),"","Yes")</f>
        <v/>
      </c>
      <c r="N5877" s="149" t="str">
        <f>IF(VLOOKUP($A5877,HourEndingOutage!$B$3:$F$746,5,0)="Outage","Outage","")</f>
        <v/>
      </c>
      <c r="O5877" s="18">
        <f t="shared" si="822"/>
        <v>0</v>
      </c>
      <c r="P5877" s="18" t="str">
        <f t="shared" si="823"/>
        <v/>
      </c>
      <c r="Q5877" s="18">
        <f t="shared" si="824"/>
        <v>0</v>
      </c>
      <c r="R5877" s="118"/>
    </row>
    <row r="5878" spans="1:18" x14ac:dyDescent="0.25">
      <c r="A5878" s="25">
        <f t="shared" si="825"/>
        <v>653</v>
      </c>
      <c r="B5878" s="23">
        <f t="shared" si="826"/>
        <v>44589</v>
      </c>
      <c r="C5878" s="24">
        <v>5</v>
      </c>
      <c r="D5878" s="54" t="str">
        <f t="shared" si="818"/>
        <v>ASET</v>
      </c>
      <c r="E5878" s="178"/>
      <c r="F5878" s="179"/>
      <c r="G5878" s="177"/>
      <c r="H5878" s="177"/>
      <c r="I5878" s="169">
        <f t="shared" si="819"/>
        <v>0</v>
      </c>
      <c r="J5878" s="149" t="str" cm="1">
        <f t="array" ref="J5878">IF(ISERROR(INDEX('Non Compliance input'!$H$5:$H$156,MATCH(1,(A5878='Non Compliance input'!$A$5:$A$156)*(F5878&gt;='Non Compliance input'!$D$5:$D$156)*(E5878&lt;'Non Compliance input'!$E$5:$E$156)*('Non Compliance input'!$H$5:$H$156="Yes"),0))
),"","Yes")</f>
        <v/>
      </c>
      <c r="K5878" s="149">
        <f t="shared" si="820"/>
        <v>0</v>
      </c>
      <c r="L5878" s="162">
        <f t="shared" si="821"/>
        <v>0</v>
      </c>
      <c r="M5878" s="162" t="str" cm="1">
        <f t="array" ref="M5878">IF(ISERROR(INDEX('Non Compliance input'!$I$5:$I$156,MATCH(1,(A5878='Non Compliance input'!$A$5:$A$156)*(E5878&gt;='Non Compliance input'!$D$5:$D$156)*(F5878&lt;='Non Compliance input'!$E$5:$E$156)*('Non Compliance input'!$I$5:$I$156="Yes"),0))
),"","Yes")</f>
        <v/>
      </c>
      <c r="N5878" s="149" t="str">
        <f>IF(VLOOKUP($A5878,HourEndingOutage!$B$3:$F$746,5,0)="Outage","Outage","")</f>
        <v/>
      </c>
      <c r="O5878" s="18">
        <f t="shared" si="822"/>
        <v>0</v>
      </c>
      <c r="P5878" s="18" t="str">
        <f t="shared" si="823"/>
        <v/>
      </c>
      <c r="Q5878" s="18">
        <f t="shared" si="824"/>
        <v>0</v>
      </c>
      <c r="R5878" s="118"/>
    </row>
    <row r="5879" spans="1:18" x14ac:dyDescent="0.25">
      <c r="A5879" s="25">
        <f t="shared" si="825"/>
        <v>653</v>
      </c>
      <c r="B5879" s="23">
        <f t="shared" si="826"/>
        <v>44589</v>
      </c>
      <c r="C5879" s="24">
        <v>5</v>
      </c>
      <c r="D5879" s="54" t="str">
        <f t="shared" si="818"/>
        <v>ASET</v>
      </c>
      <c r="E5879" s="178"/>
      <c r="F5879" s="179"/>
      <c r="G5879" s="177"/>
      <c r="H5879" s="177"/>
      <c r="I5879" s="169">
        <f t="shared" si="819"/>
        <v>0</v>
      </c>
      <c r="J5879" s="149" t="str" cm="1">
        <f t="array" ref="J5879">IF(ISERROR(INDEX('Non Compliance input'!$H$5:$H$156,MATCH(1,(A5879='Non Compliance input'!$A$5:$A$156)*(F5879&gt;='Non Compliance input'!$D$5:$D$156)*(E5879&lt;'Non Compliance input'!$E$5:$E$156)*('Non Compliance input'!$H$5:$H$156="Yes"),0))
),"","Yes")</f>
        <v/>
      </c>
      <c r="K5879" s="149">
        <f t="shared" si="820"/>
        <v>0</v>
      </c>
      <c r="L5879" s="162">
        <f t="shared" si="821"/>
        <v>0</v>
      </c>
      <c r="M5879" s="162" t="str" cm="1">
        <f t="array" ref="M5879">IF(ISERROR(INDEX('Non Compliance input'!$I$5:$I$156,MATCH(1,(A5879='Non Compliance input'!$A$5:$A$156)*(E5879&gt;='Non Compliance input'!$D$5:$D$156)*(F5879&lt;='Non Compliance input'!$E$5:$E$156)*('Non Compliance input'!$I$5:$I$156="Yes"),0))
),"","Yes")</f>
        <v/>
      </c>
      <c r="N5879" s="149" t="str">
        <f>IF(VLOOKUP($A5879,HourEndingOutage!$B$3:$F$746,5,0)="Outage","Outage","")</f>
        <v/>
      </c>
      <c r="O5879" s="18">
        <f t="shared" si="822"/>
        <v>0</v>
      </c>
      <c r="P5879" s="18" t="str">
        <f t="shared" si="823"/>
        <v/>
      </c>
      <c r="Q5879" s="18">
        <f t="shared" si="824"/>
        <v>0</v>
      </c>
      <c r="R5879" s="118"/>
    </row>
    <row r="5880" spans="1:18" x14ac:dyDescent="0.25">
      <c r="A5880" s="25">
        <f t="shared" si="825"/>
        <v>654</v>
      </c>
      <c r="B5880" s="23">
        <f t="shared" si="826"/>
        <v>44589</v>
      </c>
      <c r="C5880" s="24">
        <v>6</v>
      </c>
      <c r="D5880" s="54" t="str">
        <f t="shared" si="818"/>
        <v>ASET</v>
      </c>
      <c r="E5880" s="178"/>
      <c r="F5880" s="179"/>
      <c r="G5880" s="177"/>
      <c r="H5880" s="177"/>
      <c r="I5880" s="169">
        <f t="shared" si="819"/>
        <v>0</v>
      </c>
      <c r="J5880" s="149" t="str" cm="1">
        <f t="array" ref="J5880">IF(ISERROR(INDEX('Non Compliance input'!$H$5:$H$156,MATCH(1,(A5880='Non Compliance input'!$A$5:$A$156)*(F5880&gt;='Non Compliance input'!$D$5:$D$156)*(E5880&lt;'Non Compliance input'!$E$5:$E$156)*('Non Compliance input'!$H$5:$H$156="Yes"),0))
),"","Yes")</f>
        <v/>
      </c>
      <c r="K5880" s="149">
        <f t="shared" si="820"/>
        <v>0</v>
      </c>
      <c r="L5880" s="162">
        <f t="shared" si="821"/>
        <v>0</v>
      </c>
      <c r="M5880" s="162" t="str" cm="1">
        <f t="array" ref="M5880">IF(ISERROR(INDEX('Non Compliance input'!$I$5:$I$156,MATCH(1,(A5880='Non Compliance input'!$A$5:$A$156)*(E5880&gt;='Non Compliance input'!$D$5:$D$156)*(F5880&lt;='Non Compliance input'!$E$5:$E$156)*('Non Compliance input'!$I$5:$I$156="Yes"),0))
),"","Yes")</f>
        <v/>
      </c>
      <c r="N5880" s="149" t="str">
        <f>IF(VLOOKUP($A5880,HourEndingOutage!$B$3:$F$746,5,0)="Outage","Outage","")</f>
        <v/>
      </c>
      <c r="O5880" s="18">
        <f t="shared" si="822"/>
        <v>0</v>
      </c>
      <c r="P5880" s="18" t="str">
        <f t="shared" si="823"/>
        <v/>
      </c>
      <c r="Q5880" s="18">
        <f t="shared" si="824"/>
        <v>0</v>
      </c>
      <c r="R5880" s="118"/>
    </row>
    <row r="5881" spans="1:18" x14ac:dyDescent="0.25">
      <c r="A5881" s="25">
        <f t="shared" si="825"/>
        <v>654</v>
      </c>
      <c r="B5881" s="23">
        <f t="shared" si="826"/>
        <v>44589</v>
      </c>
      <c r="C5881" s="24">
        <v>6</v>
      </c>
      <c r="D5881" s="54" t="str">
        <f t="shared" si="818"/>
        <v>ASET</v>
      </c>
      <c r="E5881" s="178"/>
      <c r="F5881" s="179"/>
      <c r="G5881" s="177"/>
      <c r="H5881" s="177"/>
      <c r="I5881" s="169">
        <f t="shared" si="819"/>
        <v>0</v>
      </c>
      <c r="J5881" s="149" t="str" cm="1">
        <f t="array" ref="J5881">IF(ISERROR(INDEX('Non Compliance input'!$H$5:$H$156,MATCH(1,(A5881='Non Compliance input'!$A$5:$A$156)*(F5881&gt;='Non Compliance input'!$D$5:$D$156)*(E5881&lt;'Non Compliance input'!$E$5:$E$156)*('Non Compliance input'!$H$5:$H$156="Yes"),0))
),"","Yes")</f>
        <v/>
      </c>
      <c r="K5881" s="149">
        <f t="shared" si="820"/>
        <v>0</v>
      </c>
      <c r="L5881" s="162">
        <f t="shared" si="821"/>
        <v>0</v>
      </c>
      <c r="M5881" s="162" t="str" cm="1">
        <f t="array" ref="M5881">IF(ISERROR(INDEX('Non Compliance input'!$I$5:$I$156,MATCH(1,(A5881='Non Compliance input'!$A$5:$A$156)*(E5881&gt;='Non Compliance input'!$D$5:$D$156)*(F5881&lt;='Non Compliance input'!$E$5:$E$156)*('Non Compliance input'!$I$5:$I$156="Yes"),0))
),"","Yes")</f>
        <v/>
      </c>
      <c r="N5881" s="149" t="str">
        <f>IF(VLOOKUP($A5881,HourEndingOutage!$B$3:$F$746,5,0)="Outage","Outage","")</f>
        <v/>
      </c>
      <c r="O5881" s="18">
        <f t="shared" si="822"/>
        <v>0</v>
      </c>
      <c r="P5881" s="18" t="str">
        <f t="shared" si="823"/>
        <v/>
      </c>
      <c r="Q5881" s="18">
        <f t="shared" si="824"/>
        <v>0</v>
      </c>
      <c r="R5881" s="118"/>
    </row>
    <row r="5882" spans="1:18" x14ac:dyDescent="0.25">
      <c r="A5882" s="25">
        <f t="shared" si="825"/>
        <v>654</v>
      </c>
      <c r="B5882" s="23">
        <f t="shared" si="826"/>
        <v>44589</v>
      </c>
      <c r="C5882" s="24">
        <v>6</v>
      </c>
      <c r="D5882" s="54" t="str">
        <f t="shared" si="818"/>
        <v>ASET</v>
      </c>
      <c r="E5882" s="178"/>
      <c r="F5882" s="179"/>
      <c r="G5882" s="177"/>
      <c r="H5882" s="177"/>
      <c r="I5882" s="169">
        <f t="shared" si="819"/>
        <v>0</v>
      </c>
      <c r="J5882" s="149" t="str" cm="1">
        <f t="array" ref="J5882">IF(ISERROR(INDEX('Non Compliance input'!$H$5:$H$156,MATCH(1,(A5882='Non Compliance input'!$A$5:$A$156)*(F5882&gt;='Non Compliance input'!$D$5:$D$156)*(E5882&lt;'Non Compliance input'!$E$5:$E$156)*('Non Compliance input'!$H$5:$H$156="Yes"),0))
),"","Yes")</f>
        <v/>
      </c>
      <c r="K5882" s="149">
        <f t="shared" si="820"/>
        <v>0</v>
      </c>
      <c r="L5882" s="162">
        <f t="shared" si="821"/>
        <v>0</v>
      </c>
      <c r="M5882" s="162" t="str" cm="1">
        <f t="array" ref="M5882">IF(ISERROR(INDEX('Non Compliance input'!$I$5:$I$156,MATCH(1,(A5882='Non Compliance input'!$A$5:$A$156)*(E5882&gt;='Non Compliance input'!$D$5:$D$156)*(F5882&lt;='Non Compliance input'!$E$5:$E$156)*('Non Compliance input'!$I$5:$I$156="Yes"),0))
),"","Yes")</f>
        <v/>
      </c>
      <c r="N5882" s="149" t="str">
        <f>IF(VLOOKUP($A5882,HourEndingOutage!$B$3:$F$746,5,0)="Outage","Outage","")</f>
        <v/>
      </c>
      <c r="O5882" s="18">
        <f t="shared" si="822"/>
        <v>0</v>
      </c>
      <c r="P5882" s="18" t="str">
        <f t="shared" si="823"/>
        <v/>
      </c>
      <c r="Q5882" s="18">
        <f t="shared" si="824"/>
        <v>0</v>
      </c>
      <c r="R5882" s="118"/>
    </row>
    <row r="5883" spans="1:18" x14ac:dyDescent="0.25">
      <c r="A5883" s="25">
        <f t="shared" si="825"/>
        <v>654</v>
      </c>
      <c r="B5883" s="23">
        <f t="shared" si="826"/>
        <v>44589</v>
      </c>
      <c r="C5883" s="24">
        <v>6</v>
      </c>
      <c r="D5883" s="54" t="str">
        <f t="shared" si="818"/>
        <v>ASET</v>
      </c>
      <c r="E5883" s="178"/>
      <c r="F5883" s="179"/>
      <c r="G5883" s="177"/>
      <c r="H5883" s="177"/>
      <c r="I5883" s="169">
        <f t="shared" si="819"/>
        <v>0</v>
      </c>
      <c r="J5883" s="149" t="str" cm="1">
        <f t="array" ref="J5883">IF(ISERROR(INDEX('Non Compliance input'!$H$5:$H$156,MATCH(1,(A5883='Non Compliance input'!$A$5:$A$156)*(F5883&gt;='Non Compliance input'!$D$5:$D$156)*(E5883&lt;'Non Compliance input'!$E$5:$E$156)*('Non Compliance input'!$H$5:$H$156="Yes"),0))
),"","Yes")</f>
        <v/>
      </c>
      <c r="K5883" s="149">
        <f t="shared" si="820"/>
        <v>0</v>
      </c>
      <c r="L5883" s="162">
        <f t="shared" si="821"/>
        <v>0</v>
      </c>
      <c r="M5883" s="162" t="str" cm="1">
        <f t="array" ref="M5883">IF(ISERROR(INDEX('Non Compliance input'!$I$5:$I$156,MATCH(1,(A5883='Non Compliance input'!$A$5:$A$156)*(E5883&gt;='Non Compliance input'!$D$5:$D$156)*(F5883&lt;='Non Compliance input'!$E$5:$E$156)*('Non Compliance input'!$I$5:$I$156="Yes"),0))
),"","Yes")</f>
        <v/>
      </c>
      <c r="N5883" s="149" t="str">
        <f>IF(VLOOKUP($A5883,HourEndingOutage!$B$3:$F$746,5,0)="Outage","Outage","")</f>
        <v/>
      </c>
      <c r="O5883" s="18">
        <f t="shared" si="822"/>
        <v>0</v>
      </c>
      <c r="P5883" s="18" t="str">
        <f t="shared" si="823"/>
        <v/>
      </c>
      <c r="Q5883" s="18">
        <f t="shared" si="824"/>
        <v>0</v>
      </c>
      <c r="R5883" s="118"/>
    </row>
    <row r="5884" spans="1:18" x14ac:dyDescent="0.25">
      <c r="A5884" s="25">
        <f t="shared" si="825"/>
        <v>654</v>
      </c>
      <c r="B5884" s="23">
        <f t="shared" si="826"/>
        <v>44589</v>
      </c>
      <c r="C5884" s="24">
        <v>6</v>
      </c>
      <c r="D5884" s="54" t="str">
        <f t="shared" si="818"/>
        <v>ASET</v>
      </c>
      <c r="E5884" s="178"/>
      <c r="F5884" s="179"/>
      <c r="G5884" s="177"/>
      <c r="H5884" s="177"/>
      <c r="I5884" s="169">
        <f t="shared" si="819"/>
        <v>0</v>
      </c>
      <c r="J5884" s="149" t="str" cm="1">
        <f t="array" ref="J5884">IF(ISERROR(INDEX('Non Compliance input'!$H$5:$H$156,MATCH(1,(A5884='Non Compliance input'!$A$5:$A$156)*(F5884&gt;='Non Compliance input'!$D$5:$D$156)*(E5884&lt;'Non Compliance input'!$E$5:$E$156)*('Non Compliance input'!$H$5:$H$156="Yes"),0))
),"","Yes")</f>
        <v/>
      </c>
      <c r="K5884" s="149">
        <f t="shared" si="820"/>
        <v>0</v>
      </c>
      <c r="L5884" s="162">
        <f t="shared" si="821"/>
        <v>0</v>
      </c>
      <c r="M5884" s="162" t="str" cm="1">
        <f t="array" ref="M5884">IF(ISERROR(INDEX('Non Compliance input'!$I$5:$I$156,MATCH(1,(A5884='Non Compliance input'!$A$5:$A$156)*(E5884&gt;='Non Compliance input'!$D$5:$D$156)*(F5884&lt;='Non Compliance input'!$E$5:$E$156)*('Non Compliance input'!$I$5:$I$156="Yes"),0))
),"","Yes")</f>
        <v/>
      </c>
      <c r="N5884" s="149" t="str">
        <f>IF(VLOOKUP($A5884,HourEndingOutage!$B$3:$F$746,5,0)="Outage","Outage","")</f>
        <v/>
      </c>
      <c r="O5884" s="18">
        <f t="shared" si="822"/>
        <v>0</v>
      </c>
      <c r="P5884" s="18" t="str">
        <f t="shared" si="823"/>
        <v/>
      </c>
      <c r="Q5884" s="18">
        <f t="shared" si="824"/>
        <v>0</v>
      </c>
      <c r="R5884" s="118"/>
    </row>
    <row r="5885" spans="1:18" x14ac:dyDescent="0.25">
      <c r="A5885" s="25">
        <f t="shared" si="825"/>
        <v>654</v>
      </c>
      <c r="B5885" s="23">
        <f t="shared" si="826"/>
        <v>44589</v>
      </c>
      <c r="C5885" s="24">
        <v>6</v>
      </c>
      <c r="D5885" s="54" t="str">
        <f t="shared" si="818"/>
        <v>ASET</v>
      </c>
      <c r="E5885" s="178"/>
      <c r="F5885" s="179"/>
      <c r="G5885" s="177"/>
      <c r="H5885" s="177"/>
      <c r="I5885" s="169">
        <f t="shared" si="819"/>
        <v>0</v>
      </c>
      <c r="J5885" s="149" t="str" cm="1">
        <f t="array" ref="J5885">IF(ISERROR(INDEX('Non Compliance input'!$H$5:$H$156,MATCH(1,(A5885='Non Compliance input'!$A$5:$A$156)*(F5885&gt;='Non Compliance input'!$D$5:$D$156)*(E5885&lt;'Non Compliance input'!$E$5:$E$156)*('Non Compliance input'!$H$5:$H$156="Yes"),0))
),"","Yes")</f>
        <v/>
      </c>
      <c r="K5885" s="149">
        <f t="shared" si="820"/>
        <v>0</v>
      </c>
      <c r="L5885" s="162">
        <f t="shared" si="821"/>
        <v>0</v>
      </c>
      <c r="M5885" s="162" t="str" cm="1">
        <f t="array" ref="M5885">IF(ISERROR(INDEX('Non Compliance input'!$I$5:$I$156,MATCH(1,(A5885='Non Compliance input'!$A$5:$A$156)*(E5885&gt;='Non Compliance input'!$D$5:$D$156)*(F5885&lt;='Non Compliance input'!$E$5:$E$156)*('Non Compliance input'!$I$5:$I$156="Yes"),0))
),"","Yes")</f>
        <v/>
      </c>
      <c r="N5885" s="149" t="str">
        <f>IF(VLOOKUP($A5885,HourEndingOutage!$B$3:$F$746,5,0)="Outage","Outage","")</f>
        <v/>
      </c>
      <c r="O5885" s="18">
        <f t="shared" si="822"/>
        <v>0</v>
      </c>
      <c r="P5885" s="18" t="str">
        <f t="shared" si="823"/>
        <v/>
      </c>
      <c r="Q5885" s="18">
        <f t="shared" si="824"/>
        <v>0</v>
      </c>
      <c r="R5885" s="118"/>
    </row>
    <row r="5886" spans="1:18" x14ac:dyDescent="0.25">
      <c r="A5886" s="25">
        <f t="shared" si="825"/>
        <v>654</v>
      </c>
      <c r="B5886" s="23">
        <f t="shared" si="826"/>
        <v>44589</v>
      </c>
      <c r="C5886" s="24">
        <v>6</v>
      </c>
      <c r="D5886" s="54" t="str">
        <f t="shared" si="818"/>
        <v>ASET</v>
      </c>
      <c r="E5886" s="178"/>
      <c r="F5886" s="179"/>
      <c r="G5886" s="177"/>
      <c r="H5886" s="177"/>
      <c r="I5886" s="169">
        <f t="shared" si="819"/>
        <v>0</v>
      </c>
      <c r="J5886" s="149" t="str" cm="1">
        <f t="array" ref="J5886">IF(ISERROR(INDEX('Non Compliance input'!$H$5:$H$156,MATCH(1,(A5886='Non Compliance input'!$A$5:$A$156)*(F5886&gt;='Non Compliance input'!$D$5:$D$156)*(E5886&lt;'Non Compliance input'!$E$5:$E$156)*('Non Compliance input'!$H$5:$H$156="Yes"),0))
),"","Yes")</f>
        <v/>
      </c>
      <c r="K5886" s="149">
        <f t="shared" si="820"/>
        <v>0</v>
      </c>
      <c r="L5886" s="162">
        <f t="shared" si="821"/>
        <v>0</v>
      </c>
      <c r="M5886" s="162" t="str" cm="1">
        <f t="array" ref="M5886">IF(ISERROR(INDEX('Non Compliance input'!$I$5:$I$156,MATCH(1,(A5886='Non Compliance input'!$A$5:$A$156)*(E5886&gt;='Non Compliance input'!$D$5:$D$156)*(F5886&lt;='Non Compliance input'!$E$5:$E$156)*('Non Compliance input'!$I$5:$I$156="Yes"),0))
),"","Yes")</f>
        <v/>
      </c>
      <c r="N5886" s="149" t="str">
        <f>IF(VLOOKUP($A5886,HourEndingOutage!$B$3:$F$746,5,0)="Outage","Outage","")</f>
        <v/>
      </c>
      <c r="O5886" s="18">
        <f t="shared" si="822"/>
        <v>0</v>
      </c>
      <c r="P5886" s="18" t="str">
        <f t="shared" si="823"/>
        <v/>
      </c>
      <c r="Q5886" s="18">
        <f t="shared" si="824"/>
        <v>0</v>
      </c>
      <c r="R5886" s="118"/>
    </row>
    <row r="5887" spans="1:18" x14ac:dyDescent="0.25">
      <c r="A5887" s="25">
        <f t="shared" si="825"/>
        <v>654</v>
      </c>
      <c r="B5887" s="23">
        <f t="shared" si="826"/>
        <v>44589</v>
      </c>
      <c r="C5887" s="24">
        <v>6</v>
      </c>
      <c r="D5887" s="54" t="str">
        <f t="shared" si="818"/>
        <v>ASET</v>
      </c>
      <c r="E5887" s="178"/>
      <c r="F5887" s="179"/>
      <c r="G5887" s="177"/>
      <c r="H5887" s="177"/>
      <c r="I5887" s="169">
        <f t="shared" si="819"/>
        <v>0</v>
      </c>
      <c r="J5887" s="149" t="str" cm="1">
        <f t="array" ref="J5887">IF(ISERROR(INDEX('Non Compliance input'!$H$5:$H$156,MATCH(1,(A5887='Non Compliance input'!$A$5:$A$156)*(F5887&gt;='Non Compliance input'!$D$5:$D$156)*(E5887&lt;'Non Compliance input'!$E$5:$E$156)*('Non Compliance input'!$H$5:$H$156="Yes"),0))
),"","Yes")</f>
        <v/>
      </c>
      <c r="K5887" s="149">
        <f t="shared" si="820"/>
        <v>0</v>
      </c>
      <c r="L5887" s="162">
        <f t="shared" si="821"/>
        <v>0</v>
      </c>
      <c r="M5887" s="162" t="str" cm="1">
        <f t="array" ref="M5887">IF(ISERROR(INDEX('Non Compliance input'!$I$5:$I$156,MATCH(1,(A5887='Non Compliance input'!$A$5:$A$156)*(E5887&gt;='Non Compliance input'!$D$5:$D$156)*(F5887&lt;='Non Compliance input'!$E$5:$E$156)*('Non Compliance input'!$I$5:$I$156="Yes"),0))
),"","Yes")</f>
        <v/>
      </c>
      <c r="N5887" s="149" t="str">
        <f>IF(VLOOKUP($A5887,HourEndingOutage!$B$3:$F$746,5,0)="Outage","Outage","")</f>
        <v/>
      </c>
      <c r="O5887" s="18">
        <f t="shared" si="822"/>
        <v>0</v>
      </c>
      <c r="P5887" s="18" t="str">
        <f t="shared" si="823"/>
        <v/>
      </c>
      <c r="Q5887" s="18">
        <f t="shared" si="824"/>
        <v>0</v>
      </c>
      <c r="R5887" s="118"/>
    </row>
    <row r="5888" spans="1:18" x14ac:dyDescent="0.25">
      <c r="A5888" s="25">
        <f t="shared" si="825"/>
        <v>654</v>
      </c>
      <c r="B5888" s="23">
        <f t="shared" si="826"/>
        <v>44589</v>
      </c>
      <c r="C5888" s="24">
        <v>6</v>
      </c>
      <c r="D5888" s="54" t="str">
        <f t="shared" si="818"/>
        <v>ASET</v>
      </c>
      <c r="E5888" s="178"/>
      <c r="F5888" s="179"/>
      <c r="G5888" s="177"/>
      <c r="H5888" s="177"/>
      <c r="I5888" s="169">
        <f t="shared" si="819"/>
        <v>0</v>
      </c>
      <c r="J5888" s="149" t="str" cm="1">
        <f t="array" ref="J5888">IF(ISERROR(INDEX('Non Compliance input'!$H$5:$H$156,MATCH(1,(A5888='Non Compliance input'!$A$5:$A$156)*(F5888&gt;='Non Compliance input'!$D$5:$D$156)*(E5888&lt;'Non Compliance input'!$E$5:$E$156)*('Non Compliance input'!$H$5:$H$156="Yes"),0))
),"","Yes")</f>
        <v/>
      </c>
      <c r="K5888" s="149">
        <f t="shared" si="820"/>
        <v>0</v>
      </c>
      <c r="L5888" s="162">
        <f t="shared" si="821"/>
        <v>0</v>
      </c>
      <c r="M5888" s="162" t="str" cm="1">
        <f t="array" ref="M5888">IF(ISERROR(INDEX('Non Compliance input'!$I$5:$I$156,MATCH(1,(A5888='Non Compliance input'!$A$5:$A$156)*(E5888&gt;='Non Compliance input'!$D$5:$D$156)*(F5888&lt;='Non Compliance input'!$E$5:$E$156)*('Non Compliance input'!$I$5:$I$156="Yes"),0))
),"","Yes")</f>
        <v/>
      </c>
      <c r="N5888" s="149" t="str">
        <f>IF(VLOOKUP($A5888,HourEndingOutage!$B$3:$F$746,5,0)="Outage","Outage","")</f>
        <v/>
      </c>
      <c r="O5888" s="18">
        <f t="shared" si="822"/>
        <v>0</v>
      </c>
      <c r="P5888" s="18" t="str">
        <f t="shared" si="823"/>
        <v/>
      </c>
      <c r="Q5888" s="18">
        <f t="shared" si="824"/>
        <v>0</v>
      </c>
      <c r="R5888" s="118"/>
    </row>
    <row r="5889" spans="1:18" x14ac:dyDescent="0.25">
      <c r="A5889" s="25">
        <f t="shared" si="825"/>
        <v>655</v>
      </c>
      <c r="B5889" s="23">
        <f t="shared" si="826"/>
        <v>44589</v>
      </c>
      <c r="C5889" s="24">
        <v>7</v>
      </c>
      <c r="D5889" s="54" t="str">
        <f t="shared" si="818"/>
        <v>ASET</v>
      </c>
      <c r="E5889" s="178"/>
      <c r="F5889" s="179"/>
      <c r="G5889" s="177"/>
      <c r="H5889" s="177"/>
      <c r="I5889" s="169">
        <f t="shared" si="819"/>
        <v>0</v>
      </c>
      <c r="J5889" s="149" t="str" cm="1">
        <f t="array" ref="J5889">IF(ISERROR(INDEX('Non Compliance input'!$H$5:$H$156,MATCH(1,(A5889='Non Compliance input'!$A$5:$A$156)*(F5889&gt;='Non Compliance input'!$D$5:$D$156)*(E5889&lt;'Non Compliance input'!$E$5:$E$156)*('Non Compliance input'!$H$5:$H$156="Yes"),0))
),"","Yes")</f>
        <v/>
      </c>
      <c r="K5889" s="149">
        <f t="shared" si="820"/>
        <v>0</v>
      </c>
      <c r="L5889" s="162">
        <f t="shared" si="821"/>
        <v>0</v>
      </c>
      <c r="M5889" s="162" t="str" cm="1">
        <f t="array" ref="M5889">IF(ISERROR(INDEX('Non Compliance input'!$I$5:$I$156,MATCH(1,(A5889='Non Compliance input'!$A$5:$A$156)*(E5889&gt;='Non Compliance input'!$D$5:$D$156)*(F5889&lt;='Non Compliance input'!$E$5:$E$156)*('Non Compliance input'!$I$5:$I$156="Yes"),0))
),"","Yes")</f>
        <v/>
      </c>
      <c r="N5889" s="149" t="str">
        <f>IF(VLOOKUP($A5889,HourEndingOutage!$B$3:$F$746,5,0)="Outage","Outage","")</f>
        <v/>
      </c>
      <c r="O5889" s="18">
        <f t="shared" si="822"/>
        <v>0</v>
      </c>
      <c r="P5889" s="18" t="str">
        <f t="shared" si="823"/>
        <v/>
      </c>
      <c r="Q5889" s="18">
        <f t="shared" si="824"/>
        <v>0</v>
      </c>
      <c r="R5889" s="118"/>
    </row>
    <row r="5890" spans="1:18" x14ac:dyDescent="0.25">
      <c r="A5890" s="25">
        <f t="shared" si="825"/>
        <v>655</v>
      </c>
      <c r="B5890" s="23">
        <f t="shared" si="826"/>
        <v>44589</v>
      </c>
      <c r="C5890" s="24">
        <v>7</v>
      </c>
      <c r="D5890" s="54" t="str">
        <f t="shared" ref="D5890:D5953" si="827">Unit</f>
        <v>ASET</v>
      </c>
      <c r="E5890" s="178"/>
      <c r="F5890" s="179"/>
      <c r="G5890" s="177"/>
      <c r="H5890" s="177"/>
      <c r="I5890" s="169">
        <f t="shared" si="819"/>
        <v>0</v>
      </c>
      <c r="J5890" s="149" t="str" cm="1">
        <f t="array" ref="J5890">IF(ISERROR(INDEX('Non Compliance input'!$H$5:$H$156,MATCH(1,(A5890='Non Compliance input'!$A$5:$A$156)*(F5890&gt;='Non Compliance input'!$D$5:$D$156)*(E5890&lt;'Non Compliance input'!$E$5:$E$156)*('Non Compliance input'!$H$5:$H$156="Yes"),0))
),"","Yes")</f>
        <v/>
      </c>
      <c r="K5890" s="149">
        <f t="shared" si="820"/>
        <v>0</v>
      </c>
      <c r="L5890" s="162">
        <f t="shared" si="821"/>
        <v>0</v>
      </c>
      <c r="M5890" s="162" t="str" cm="1">
        <f t="array" ref="M5890">IF(ISERROR(INDEX('Non Compliance input'!$I$5:$I$156,MATCH(1,(A5890='Non Compliance input'!$A$5:$A$156)*(E5890&gt;='Non Compliance input'!$D$5:$D$156)*(F5890&lt;='Non Compliance input'!$E$5:$E$156)*('Non Compliance input'!$I$5:$I$156="Yes"),0))
),"","Yes")</f>
        <v/>
      </c>
      <c r="N5890" s="149" t="str">
        <f>IF(VLOOKUP($A5890,HourEndingOutage!$B$3:$F$746,5,0)="Outage","Outage","")</f>
        <v/>
      </c>
      <c r="O5890" s="18">
        <f t="shared" si="822"/>
        <v>0</v>
      </c>
      <c r="P5890" s="18" t="str">
        <f t="shared" si="823"/>
        <v/>
      </c>
      <c r="Q5890" s="18">
        <f t="shared" si="824"/>
        <v>0</v>
      </c>
      <c r="R5890" s="118"/>
    </row>
    <row r="5891" spans="1:18" x14ac:dyDescent="0.25">
      <c r="A5891" s="25">
        <f t="shared" si="825"/>
        <v>655</v>
      </c>
      <c r="B5891" s="23">
        <f t="shared" si="826"/>
        <v>44589</v>
      </c>
      <c r="C5891" s="24">
        <v>7</v>
      </c>
      <c r="D5891" s="54" t="str">
        <f t="shared" si="827"/>
        <v>ASET</v>
      </c>
      <c r="E5891" s="178"/>
      <c r="F5891" s="179"/>
      <c r="G5891" s="177"/>
      <c r="H5891" s="177"/>
      <c r="I5891" s="169">
        <f t="shared" ref="I5891:I5954" si="828">IF(AND(LEN(E5891)&gt;2,LEN(F5891)&gt;2)=TRUE,(ROUND((F5891-E5891)*1440,0)),0)</f>
        <v>0</v>
      </c>
      <c r="J5891" s="149" t="str" cm="1">
        <f t="array" ref="J5891">IF(ISERROR(INDEX('Non Compliance input'!$H$5:$H$156,MATCH(1,(A5891='Non Compliance input'!$A$5:$A$156)*(F5891&gt;='Non Compliance input'!$D$5:$D$156)*(E5891&lt;'Non Compliance input'!$E$5:$E$156)*('Non Compliance input'!$H$5:$H$156="Yes"),0))
),"","Yes")</f>
        <v/>
      </c>
      <c r="K5891" s="149">
        <f t="shared" ref="K5891:K5954" si="829">IF(J5891="Yes",0,MIN(H5891,G5891,IF(H5891="",0,Contract_Volume)))</f>
        <v>0</v>
      </c>
      <c r="L5891" s="162">
        <f t="shared" ref="L5891:L5954" si="830">IF(J5891="Yes",0,(MIN(H5891,G5891)*(I5891/60)))</f>
        <v>0</v>
      </c>
      <c r="M5891" s="162" t="str" cm="1">
        <f t="array" ref="M5891">IF(ISERROR(INDEX('Non Compliance input'!$I$5:$I$156,MATCH(1,(A5891='Non Compliance input'!$A$5:$A$156)*(E5891&gt;='Non Compliance input'!$D$5:$D$156)*(F5891&lt;='Non Compliance input'!$E$5:$E$156)*('Non Compliance input'!$I$5:$I$156="Yes"),0))
),"","Yes")</f>
        <v/>
      </c>
      <c r="N5891" s="149" t="str">
        <f>IF(VLOOKUP($A5891,HourEndingOutage!$B$3:$F$746,5,0)="Outage","Outage","")</f>
        <v/>
      </c>
      <c r="O5891" s="18">
        <f t="shared" ref="O5891:O5954" si="831">IF(OR(M5891="Yes",N5891="Outage"),0,(K5891*(I5891/60))*Arming)</f>
        <v>0</v>
      </c>
      <c r="P5891" s="18" t="str">
        <f t="shared" ref="P5891:P5954" si="832">IF(ISERROR(VLOOKUP($A5891,FTShour,1,0)),"","Yes")</f>
        <v/>
      </c>
      <c r="Q5891" s="18">
        <f t="shared" si="824"/>
        <v>0</v>
      </c>
      <c r="R5891" s="118"/>
    </row>
    <row r="5892" spans="1:18" x14ac:dyDescent="0.25">
      <c r="A5892" s="25">
        <f t="shared" si="825"/>
        <v>655</v>
      </c>
      <c r="B5892" s="23">
        <f t="shared" si="826"/>
        <v>44589</v>
      </c>
      <c r="C5892" s="24">
        <v>7</v>
      </c>
      <c r="D5892" s="54" t="str">
        <f t="shared" si="827"/>
        <v>ASET</v>
      </c>
      <c r="E5892" s="178"/>
      <c r="F5892" s="179"/>
      <c r="G5892" s="177"/>
      <c r="H5892" s="177"/>
      <c r="I5892" s="169">
        <f t="shared" si="828"/>
        <v>0</v>
      </c>
      <c r="J5892" s="149" t="str" cm="1">
        <f t="array" ref="J5892">IF(ISERROR(INDEX('Non Compliance input'!$H$5:$H$156,MATCH(1,(A5892='Non Compliance input'!$A$5:$A$156)*(F5892&gt;='Non Compliance input'!$D$5:$D$156)*(E5892&lt;'Non Compliance input'!$E$5:$E$156)*('Non Compliance input'!$H$5:$H$156="Yes"),0))
),"","Yes")</f>
        <v/>
      </c>
      <c r="K5892" s="149">
        <f t="shared" si="829"/>
        <v>0</v>
      </c>
      <c r="L5892" s="162">
        <f t="shared" si="830"/>
        <v>0</v>
      </c>
      <c r="M5892" s="162" t="str" cm="1">
        <f t="array" ref="M5892">IF(ISERROR(INDEX('Non Compliance input'!$I$5:$I$156,MATCH(1,(A5892='Non Compliance input'!$A$5:$A$156)*(E5892&gt;='Non Compliance input'!$D$5:$D$156)*(F5892&lt;='Non Compliance input'!$E$5:$E$156)*('Non Compliance input'!$I$5:$I$156="Yes"),0))
),"","Yes")</f>
        <v/>
      </c>
      <c r="N5892" s="149" t="str">
        <f>IF(VLOOKUP($A5892,HourEndingOutage!$B$3:$F$746,5,0)="Outage","Outage","")</f>
        <v/>
      </c>
      <c r="O5892" s="18">
        <f t="shared" si="831"/>
        <v>0</v>
      </c>
      <c r="P5892" s="18" t="str">
        <f t="shared" si="832"/>
        <v/>
      </c>
      <c r="Q5892" s="18">
        <f t="shared" ref="Q5892:Q5955" si="833">IF(P5892="Yes",-O5892,0)</f>
        <v>0</v>
      </c>
      <c r="R5892" s="118"/>
    </row>
    <row r="5893" spans="1:18" x14ac:dyDescent="0.25">
      <c r="A5893" s="25">
        <f t="shared" si="825"/>
        <v>655</v>
      </c>
      <c r="B5893" s="23">
        <f t="shared" si="826"/>
        <v>44589</v>
      </c>
      <c r="C5893" s="24">
        <v>7</v>
      </c>
      <c r="D5893" s="54" t="str">
        <f t="shared" si="827"/>
        <v>ASET</v>
      </c>
      <c r="E5893" s="178"/>
      <c r="F5893" s="179"/>
      <c r="G5893" s="177"/>
      <c r="H5893" s="177"/>
      <c r="I5893" s="169">
        <f t="shared" si="828"/>
        <v>0</v>
      </c>
      <c r="J5893" s="149" t="str" cm="1">
        <f t="array" ref="J5893">IF(ISERROR(INDEX('Non Compliance input'!$H$5:$H$156,MATCH(1,(A5893='Non Compliance input'!$A$5:$A$156)*(F5893&gt;='Non Compliance input'!$D$5:$D$156)*(E5893&lt;'Non Compliance input'!$E$5:$E$156)*('Non Compliance input'!$H$5:$H$156="Yes"),0))
),"","Yes")</f>
        <v/>
      </c>
      <c r="K5893" s="149">
        <f t="shared" si="829"/>
        <v>0</v>
      </c>
      <c r="L5893" s="162">
        <f t="shared" si="830"/>
        <v>0</v>
      </c>
      <c r="M5893" s="162" t="str" cm="1">
        <f t="array" ref="M5893">IF(ISERROR(INDEX('Non Compliance input'!$I$5:$I$156,MATCH(1,(A5893='Non Compliance input'!$A$5:$A$156)*(E5893&gt;='Non Compliance input'!$D$5:$D$156)*(F5893&lt;='Non Compliance input'!$E$5:$E$156)*('Non Compliance input'!$I$5:$I$156="Yes"),0))
),"","Yes")</f>
        <v/>
      </c>
      <c r="N5893" s="149" t="str">
        <f>IF(VLOOKUP($A5893,HourEndingOutage!$B$3:$F$746,5,0)="Outage","Outage","")</f>
        <v/>
      </c>
      <c r="O5893" s="18">
        <f t="shared" si="831"/>
        <v>0</v>
      </c>
      <c r="P5893" s="18" t="str">
        <f t="shared" si="832"/>
        <v/>
      </c>
      <c r="Q5893" s="18">
        <f t="shared" si="833"/>
        <v>0</v>
      </c>
      <c r="R5893" s="118"/>
    </row>
    <row r="5894" spans="1:18" x14ac:dyDescent="0.25">
      <c r="A5894" s="25">
        <f t="shared" si="825"/>
        <v>655</v>
      </c>
      <c r="B5894" s="23">
        <f t="shared" si="826"/>
        <v>44589</v>
      </c>
      <c r="C5894" s="24">
        <v>7</v>
      </c>
      <c r="D5894" s="54" t="str">
        <f t="shared" si="827"/>
        <v>ASET</v>
      </c>
      <c r="E5894" s="178"/>
      <c r="F5894" s="179"/>
      <c r="G5894" s="177"/>
      <c r="H5894" s="177"/>
      <c r="I5894" s="169">
        <f t="shared" si="828"/>
        <v>0</v>
      </c>
      <c r="J5894" s="149" t="str" cm="1">
        <f t="array" ref="J5894">IF(ISERROR(INDEX('Non Compliance input'!$H$5:$H$156,MATCH(1,(A5894='Non Compliance input'!$A$5:$A$156)*(F5894&gt;='Non Compliance input'!$D$5:$D$156)*(E5894&lt;'Non Compliance input'!$E$5:$E$156)*('Non Compliance input'!$H$5:$H$156="Yes"),0))
),"","Yes")</f>
        <v/>
      </c>
      <c r="K5894" s="149">
        <f t="shared" si="829"/>
        <v>0</v>
      </c>
      <c r="L5894" s="162">
        <f t="shared" si="830"/>
        <v>0</v>
      </c>
      <c r="M5894" s="162" t="str" cm="1">
        <f t="array" ref="M5894">IF(ISERROR(INDEX('Non Compliance input'!$I$5:$I$156,MATCH(1,(A5894='Non Compliance input'!$A$5:$A$156)*(E5894&gt;='Non Compliance input'!$D$5:$D$156)*(F5894&lt;='Non Compliance input'!$E$5:$E$156)*('Non Compliance input'!$I$5:$I$156="Yes"),0))
),"","Yes")</f>
        <v/>
      </c>
      <c r="N5894" s="149" t="str">
        <f>IF(VLOOKUP($A5894,HourEndingOutage!$B$3:$F$746,5,0)="Outage","Outage","")</f>
        <v/>
      </c>
      <c r="O5894" s="18">
        <f t="shared" si="831"/>
        <v>0</v>
      </c>
      <c r="P5894" s="18" t="str">
        <f t="shared" si="832"/>
        <v/>
      </c>
      <c r="Q5894" s="18">
        <f t="shared" si="833"/>
        <v>0</v>
      </c>
      <c r="R5894" s="118"/>
    </row>
    <row r="5895" spans="1:18" x14ac:dyDescent="0.25">
      <c r="A5895" s="25">
        <f t="shared" si="825"/>
        <v>655</v>
      </c>
      <c r="B5895" s="23">
        <f t="shared" si="826"/>
        <v>44589</v>
      </c>
      <c r="C5895" s="24">
        <v>7</v>
      </c>
      <c r="D5895" s="54" t="str">
        <f t="shared" si="827"/>
        <v>ASET</v>
      </c>
      <c r="E5895" s="178"/>
      <c r="F5895" s="179"/>
      <c r="G5895" s="177"/>
      <c r="H5895" s="177"/>
      <c r="I5895" s="169">
        <f t="shared" si="828"/>
        <v>0</v>
      </c>
      <c r="J5895" s="149" t="str" cm="1">
        <f t="array" ref="J5895">IF(ISERROR(INDEX('Non Compliance input'!$H$5:$H$156,MATCH(1,(A5895='Non Compliance input'!$A$5:$A$156)*(F5895&gt;='Non Compliance input'!$D$5:$D$156)*(E5895&lt;'Non Compliance input'!$E$5:$E$156)*('Non Compliance input'!$H$5:$H$156="Yes"),0))
),"","Yes")</f>
        <v/>
      </c>
      <c r="K5895" s="149">
        <f t="shared" si="829"/>
        <v>0</v>
      </c>
      <c r="L5895" s="162">
        <f t="shared" si="830"/>
        <v>0</v>
      </c>
      <c r="M5895" s="162" t="str" cm="1">
        <f t="array" ref="M5895">IF(ISERROR(INDEX('Non Compliance input'!$I$5:$I$156,MATCH(1,(A5895='Non Compliance input'!$A$5:$A$156)*(E5895&gt;='Non Compliance input'!$D$5:$D$156)*(F5895&lt;='Non Compliance input'!$E$5:$E$156)*('Non Compliance input'!$I$5:$I$156="Yes"),0))
),"","Yes")</f>
        <v/>
      </c>
      <c r="N5895" s="149" t="str">
        <f>IF(VLOOKUP($A5895,HourEndingOutage!$B$3:$F$746,5,0)="Outage","Outage","")</f>
        <v/>
      </c>
      <c r="O5895" s="18">
        <f t="shared" si="831"/>
        <v>0</v>
      </c>
      <c r="P5895" s="18" t="str">
        <f t="shared" si="832"/>
        <v/>
      </c>
      <c r="Q5895" s="18">
        <f t="shared" si="833"/>
        <v>0</v>
      </c>
      <c r="R5895" s="118"/>
    </row>
    <row r="5896" spans="1:18" x14ac:dyDescent="0.25">
      <c r="A5896" s="25">
        <f t="shared" si="825"/>
        <v>655</v>
      </c>
      <c r="B5896" s="23">
        <f t="shared" si="826"/>
        <v>44589</v>
      </c>
      <c r="C5896" s="24">
        <v>7</v>
      </c>
      <c r="D5896" s="54" t="str">
        <f t="shared" si="827"/>
        <v>ASET</v>
      </c>
      <c r="E5896" s="178"/>
      <c r="F5896" s="179"/>
      <c r="G5896" s="177"/>
      <c r="H5896" s="177"/>
      <c r="I5896" s="169">
        <f t="shared" si="828"/>
        <v>0</v>
      </c>
      <c r="J5896" s="149" t="str" cm="1">
        <f t="array" ref="J5896">IF(ISERROR(INDEX('Non Compliance input'!$H$5:$H$156,MATCH(1,(A5896='Non Compliance input'!$A$5:$A$156)*(F5896&gt;='Non Compliance input'!$D$5:$D$156)*(E5896&lt;'Non Compliance input'!$E$5:$E$156)*('Non Compliance input'!$H$5:$H$156="Yes"),0))
),"","Yes")</f>
        <v/>
      </c>
      <c r="K5896" s="149">
        <f t="shared" si="829"/>
        <v>0</v>
      </c>
      <c r="L5896" s="162">
        <f t="shared" si="830"/>
        <v>0</v>
      </c>
      <c r="M5896" s="162" t="str" cm="1">
        <f t="array" ref="M5896">IF(ISERROR(INDEX('Non Compliance input'!$I$5:$I$156,MATCH(1,(A5896='Non Compliance input'!$A$5:$A$156)*(E5896&gt;='Non Compliance input'!$D$5:$D$156)*(F5896&lt;='Non Compliance input'!$E$5:$E$156)*('Non Compliance input'!$I$5:$I$156="Yes"),0))
),"","Yes")</f>
        <v/>
      </c>
      <c r="N5896" s="149" t="str">
        <f>IF(VLOOKUP($A5896,HourEndingOutage!$B$3:$F$746,5,0)="Outage","Outage","")</f>
        <v/>
      </c>
      <c r="O5896" s="18">
        <f t="shared" si="831"/>
        <v>0</v>
      </c>
      <c r="P5896" s="18" t="str">
        <f t="shared" si="832"/>
        <v/>
      </c>
      <c r="Q5896" s="18">
        <f t="shared" si="833"/>
        <v>0</v>
      </c>
      <c r="R5896" s="118"/>
    </row>
    <row r="5897" spans="1:18" x14ac:dyDescent="0.25">
      <c r="A5897" s="25">
        <f t="shared" si="825"/>
        <v>655</v>
      </c>
      <c r="B5897" s="23">
        <f t="shared" si="826"/>
        <v>44589</v>
      </c>
      <c r="C5897" s="24">
        <v>7</v>
      </c>
      <c r="D5897" s="54" t="str">
        <f t="shared" si="827"/>
        <v>ASET</v>
      </c>
      <c r="E5897" s="178"/>
      <c r="F5897" s="179"/>
      <c r="G5897" s="177"/>
      <c r="H5897" s="177"/>
      <c r="I5897" s="169">
        <f t="shared" si="828"/>
        <v>0</v>
      </c>
      <c r="J5897" s="149" t="str" cm="1">
        <f t="array" ref="J5897">IF(ISERROR(INDEX('Non Compliance input'!$H$5:$H$156,MATCH(1,(A5897='Non Compliance input'!$A$5:$A$156)*(F5897&gt;='Non Compliance input'!$D$5:$D$156)*(E5897&lt;'Non Compliance input'!$E$5:$E$156)*('Non Compliance input'!$H$5:$H$156="Yes"),0))
),"","Yes")</f>
        <v/>
      </c>
      <c r="K5897" s="149">
        <f t="shared" si="829"/>
        <v>0</v>
      </c>
      <c r="L5897" s="162">
        <f t="shared" si="830"/>
        <v>0</v>
      </c>
      <c r="M5897" s="162" t="str" cm="1">
        <f t="array" ref="M5897">IF(ISERROR(INDEX('Non Compliance input'!$I$5:$I$156,MATCH(1,(A5897='Non Compliance input'!$A$5:$A$156)*(E5897&gt;='Non Compliance input'!$D$5:$D$156)*(F5897&lt;='Non Compliance input'!$E$5:$E$156)*('Non Compliance input'!$I$5:$I$156="Yes"),0))
),"","Yes")</f>
        <v/>
      </c>
      <c r="N5897" s="149" t="str">
        <f>IF(VLOOKUP($A5897,HourEndingOutage!$B$3:$F$746,5,0)="Outage","Outage","")</f>
        <v/>
      </c>
      <c r="O5897" s="18">
        <f t="shared" si="831"/>
        <v>0</v>
      </c>
      <c r="P5897" s="18" t="str">
        <f t="shared" si="832"/>
        <v/>
      </c>
      <c r="Q5897" s="18">
        <f t="shared" si="833"/>
        <v>0</v>
      </c>
      <c r="R5897" s="118"/>
    </row>
    <row r="5898" spans="1:18" x14ac:dyDescent="0.25">
      <c r="A5898" s="25">
        <f t="shared" si="825"/>
        <v>656</v>
      </c>
      <c r="B5898" s="23">
        <f t="shared" si="826"/>
        <v>44589</v>
      </c>
      <c r="C5898" s="24">
        <v>8</v>
      </c>
      <c r="D5898" s="54" t="str">
        <f t="shared" si="827"/>
        <v>ASET</v>
      </c>
      <c r="E5898" s="178"/>
      <c r="F5898" s="179"/>
      <c r="G5898" s="177"/>
      <c r="H5898" s="177"/>
      <c r="I5898" s="169">
        <f t="shared" si="828"/>
        <v>0</v>
      </c>
      <c r="J5898" s="149" t="str" cm="1">
        <f t="array" ref="J5898">IF(ISERROR(INDEX('Non Compliance input'!$H$5:$H$156,MATCH(1,(A5898='Non Compliance input'!$A$5:$A$156)*(F5898&gt;='Non Compliance input'!$D$5:$D$156)*(E5898&lt;'Non Compliance input'!$E$5:$E$156)*('Non Compliance input'!$H$5:$H$156="Yes"),0))
),"","Yes")</f>
        <v/>
      </c>
      <c r="K5898" s="149">
        <f t="shared" si="829"/>
        <v>0</v>
      </c>
      <c r="L5898" s="162">
        <f t="shared" si="830"/>
        <v>0</v>
      </c>
      <c r="M5898" s="162" t="str" cm="1">
        <f t="array" ref="M5898">IF(ISERROR(INDEX('Non Compliance input'!$I$5:$I$156,MATCH(1,(A5898='Non Compliance input'!$A$5:$A$156)*(E5898&gt;='Non Compliance input'!$D$5:$D$156)*(F5898&lt;='Non Compliance input'!$E$5:$E$156)*('Non Compliance input'!$I$5:$I$156="Yes"),0))
),"","Yes")</f>
        <v/>
      </c>
      <c r="N5898" s="149" t="str">
        <f>IF(VLOOKUP($A5898,HourEndingOutage!$B$3:$F$746,5,0)="Outage","Outage","")</f>
        <v/>
      </c>
      <c r="O5898" s="18">
        <f t="shared" si="831"/>
        <v>0</v>
      </c>
      <c r="P5898" s="18" t="str">
        <f t="shared" si="832"/>
        <v/>
      </c>
      <c r="Q5898" s="18">
        <f t="shared" si="833"/>
        <v>0</v>
      </c>
      <c r="R5898" s="118"/>
    </row>
    <row r="5899" spans="1:18" x14ac:dyDescent="0.25">
      <c r="A5899" s="25">
        <f t="shared" si="825"/>
        <v>656</v>
      </c>
      <c r="B5899" s="23">
        <f t="shared" si="826"/>
        <v>44589</v>
      </c>
      <c r="C5899" s="24">
        <v>8</v>
      </c>
      <c r="D5899" s="54" t="str">
        <f t="shared" si="827"/>
        <v>ASET</v>
      </c>
      <c r="E5899" s="178"/>
      <c r="F5899" s="179"/>
      <c r="G5899" s="177"/>
      <c r="H5899" s="177"/>
      <c r="I5899" s="169">
        <f t="shared" si="828"/>
        <v>0</v>
      </c>
      <c r="J5899" s="149" t="str" cm="1">
        <f t="array" ref="J5899">IF(ISERROR(INDEX('Non Compliance input'!$H$5:$H$156,MATCH(1,(A5899='Non Compliance input'!$A$5:$A$156)*(F5899&gt;='Non Compliance input'!$D$5:$D$156)*(E5899&lt;'Non Compliance input'!$E$5:$E$156)*('Non Compliance input'!$H$5:$H$156="Yes"),0))
),"","Yes")</f>
        <v/>
      </c>
      <c r="K5899" s="149">
        <f t="shared" si="829"/>
        <v>0</v>
      </c>
      <c r="L5899" s="162">
        <f t="shared" si="830"/>
        <v>0</v>
      </c>
      <c r="M5899" s="162" t="str" cm="1">
        <f t="array" ref="M5899">IF(ISERROR(INDEX('Non Compliance input'!$I$5:$I$156,MATCH(1,(A5899='Non Compliance input'!$A$5:$A$156)*(E5899&gt;='Non Compliance input'!$D$5:$D$156)*(F5899&lt;='Non Compliance input'!$E$5:$E$156)*('Non Compliance input'!$I$5:$I$156="Yes"),0))
),"","Yes")</f>
        <v/>
      </c>
      <c r="N5899" s="149" t="str">
        <f>IF(VLOOKUP($A5899,HourEndingOutage!$B$3:$F$746,5,0)="Outage","Outage","")</f>
        <v/>
      </c>
      <c r="O5899" s="18">
        <f t="shared" si="831"/>
        <v>0</v>
      </c>
      <c r="P5899" s="18" t="str">
        <f t="shared" si="832"/>
        <v/>
      </c>
      <c r="Q5899" s="18">
        <f t="shared" si="833"/>
        <v>0</v>
      </c>
      <c r="R5899" s="118"/>
    </row>
    <row r="5900" spans="1:18" x14ac:dyDescent="0.25">
      <c r="A5900" s="25">
        <f t="shared" si="825"/>
        <v>656</v>
      </c>
      <c r="B5900" s="23">
        <f t="shared" si="826"/>
        <v>44589</v>
      </c>
      <c r="C5900" s="24">
        <v>8</v>
      </c>
      <c r="D5900" s="54" t="str">
        <f t="shared" si="827"/>
        <v>ASET</v>
      </c>
      <c r="E5900" s="178"/>
      <c r="F5900" s="179"/>
      <c r="G5900" s="177"/>
      <c r="H5900" s="177"/>
      <c r="I5900" s="169">
        <f t="shared" si="828"/>
        <v>0</v>
      </c>
      <c r="J5900" s="149" t="str" cm="1">
        <f t="array" ref="J5900">IF(ISERROR(INDEX('Non Compliance input'!$H$5:$H$156,MATCH(1,(A5900='Non Compliance input'!$A$5:$A$156)*(F5900&gt;='Non Compliance input'!$D$5:$D$156)*(E5900&lt;'Non Compliance input'!$E$5:$E$156)*('Non Compliance input'!$H$5:$H$156="Yes"),0))
),"","Yes")</f>
        <v/>
      </c>
      <c r="K5900" s="149">
        <f t="shared" si="829"/>
        <v>0</v>
      </c>
      <c r="L5900" s="162">
        <f t="shared" si="830"/>
        <v>0</v>
      </c>
      <c r="M5900" s="162" t="str" cm="1">
        <f t="array" ref="M5900">IF(ISERROR(INDEX('Non Compliance input'!$I$5:$I$156,MATCH(1,(A5900='Non Compliance input'!$A$5:$A$156)*(E5900&gt;='Non Compliance input'!$D$5:$D$156)*(F5900&lt;='Non Compliance input'!$E$5:$E$156)*('Non Compliance input'!$I$5:$I$156="Yes"),0))
),"","Yes")</f>
        <v/>
      </c>
      <c r="N5900" s="149" t="str">
        <f>IF(VLOOKUP($A5900,HourEndingOutage!$B$3:$F$746,5,0)="Outage","Outage","")</f>
        <v/>
      </c>
      <c r="O5900" s="18">
        <f t="shared" si="831"/>
        <v>0</v>
      </c>
      <c r="P5900" s="18" t="str">
        <f t="shared" si="832"/>
        <v/>
      </c>
      <c r="Q5900" s="18">
        <f t="shared" si="833"/>
        <v>0</v>
      </c>
      <c r="R5900" s="118"/>
    </row>
    <row r="5901" spans="1:18" x14ac:dyDescent="0.25">
      <c r="A5901" s="25">
        <f t="shared" si="825"/>
        <v>656</v>
      </c>
      <c r="B5901" s="23">
        <f t="shared" si="826"/>
        <v>44589</v>
      </c>
      <c r="C5901" s="24">
        <v>8</v>
      </c>
      <c r="D5901" s="54" t="str">
        <f t="shared" si="827"/>
        <v>ASET</v>
      </c>
      <c r="E5901" s="178"/>
      <c r="F5901" s="179"/>
      <c r="G5901" s="177"/>
      <c r="H5901" s="177"/>
      <c r="I5901" s="169">
        <f t="shared" si="828"/>
        <v>0</v>
      </c>
      <c r="J5901" s="149" t="str" cm="1">
        <f t="array" ref="J5901">IF(ISERROR(INDEX('Non Compliance input'!$H$5:$H$156,MATCH(1,(A5901='Non Compliance input'!$A$5:$A$156)*(F5901&gt;='Non Compliance input'!$D$5:$D$156)*(E5901&lt;'Non Compliance input'!$E$5:$E$156)*('Non Compliance input'!$H$5:$H$156="Yes"),0))
),"","Yes")</f>
        <v/>
      </c>
      <c r="K5901" s="149">
        <f t="shared" si="829"/>
        <v>0</v>
      </c>
      <c r="L5901" s="162">
        <f t="shared" si="830"/>
        <v>0</v>
      </c>
      <c r="M5901" s="162" t="str" cm="1">
        <f t="array" ref="M5901">IF(ISERROR(INDEX('Non Compliance input'!$I$5:$I$156,MATCH(1,(A5901='Non Compliance input'!$A$5:$A$156)*(E5901&gt;='Non Compliance input'!$D$5:$D$156)*(F5901&lt;='Non Compliance input'!$E$5:$E$156)*('Non Compliance input'!$I$5:$I$156="Yes"),0))
),"","Yes")</f>
        <v/>
      </c>
      <c r="N5901" s="149" t="str">
        <f>IF(VLOOKUP($A5901,HourEndingOutage!$B$3:$F$746,5,0)="Outage","Outage","")</f>
        <v/>
      </c>
      <c r="O5901" s="18">
        <f t="shared" si="831"/>
        <v>0</v>
      </c>
      <c r="P5901" s="18" t="str">
        <f t="shared" si="832"/>
        <v/>
      </c>
      <c r="Q5901" s="18">
        <f t="shared" si="833"/>
        <v>0</v>
      </c>
      <c r="R5901" s="118"/>
    </row>
    <row r="5902" spans="1:18" x14ac:dyDescent="0.25">
      <c r="A5902" s="25">
        <f t="shared" si="825"/>
        <v>656</v>
      </c>
      <c r="B5902" s="23">
        <f t="shared" si="826"/>
        <v>44589</v>
      </c>
      <c r="C5902" s="24">
        <v>8</v>
      </c>
      <c r="D5902" s="54" t="str">
        <f t="shared" si="827"/>
        <v>ASET</v>
      </c>
      <c r="E5902" s="178"/>
      <c r="F5902" s="179"/>
      <c r="G5902" s="177"/>
      <c r="H5902" s="177"/>
      <c r="I5902" s="169">
        <f t="shared" si="828"/>
        <v>0</v>
      </c>
      <c r="J5902" s="149" t="str" cm="1">
        <f t="array" ref="J5902">IF(ISERROR(INDEX('Non Compliance input'!$H$5:$H$156,MATCH(1,(A5902='Non Compliance input'!$A$5:$A$156)*(F5902&gt;='Non Compliance input'!$D$5:$D$156)*(E5902&lt;'Non Compliance input'!$E$5:$E$156)*('Non Compliance input'!$H$5:$H$156="Yes"),0))
),"","Yes")</f>
        <v/>
      </c>
      <c r="K5902" s="149">
        <f t="shared" si="829"/>
        <v>0</v>
      </c>
      <c r="L5902" s="162">
        <f t="shared" si="830"/>
        <v>0</v>
      </c>
      <c r="M5902" s="162" t="str" cm="1">
        <f t="array" ref="M5902">IF(ISERROR(INDEX('Non Compliance input'!$I$5:$I$156,MATCH(1,(A5902='Non Compliance input'!$A$5:$A$156)*(E5902&gt;='Non Compliance input'!$D$5:$D$156)*(F5902&lt;='Non Compliance input'!$E$5:$E$156)*('Non Compliance input'!$I$5:$I$156="Yes"),0))
),"","Yes")</f>
        <v/>
      </c>
      <c r="N5902" s="149" t="str">
        <f>IF(VLOOKUP($A5902,HourEndingOutage!$B$3:$F$746,5,0)="Outage","Outage","")</f>
        <v/>
      </c>
      <c r="O5902" s="18">
        <f t="shared" si="831"/>
        <v>0</v>
      </c>
      <c r="P5902" s="18" t="str">
        <f t="shared" si="832"/>
        <v/>
      </c>
      <c r="Q5902" s="18">
        <f t="shared" si="833"/>
        <v>0</v>
      </c>
      <c r="R5902" s="118"/>
    </row>
    <row r="5903" spans="1:18" x14ac:dyDescent="0.25">
      <c r="A5903" s="25">
        <f t="shared" si="825"/>
        <v>656</v>
      </c>
      <c r="B5903" s="23">
        <f t="shared" si="826"/>
        <v>44589</v>
      </c>
      <c r="C5903" s="24">
        <v>8</v>
      </c>
      <c r="D5903" s="54" t="str">
        <f t="shared" si="827"/>
        <v>ASET</v>
      </c>
      <c r="E5903" s="178"/>
      <c r="F5903" s="179"/>
      <c r="G5903" s="177"/>
      <c r="H5903" s="177"/>
      <c r="I5903" s="169">
        <f t="shared" si="828"/>
        <v>0</v>
      </c>
      <c r="J5903" s="149" t="str" cm="1">
        <f t="array" ref="J5903">IF(ISERROR(INDEX('Non Compliance input'!$H$5:$H$156,MATCH(1,(A5903='Non Compliance input'!$A$5:$A$156)*(F5903&gt;='Non Compliance input'!$D$5:$D$156)*(E5903&lt;'Non Compliance input'!$E$5:$E$156)*('Non Compliance input'!$H$5:$H$156="Yes"),0))
),"","Yes")</f>
        <v/>
      </c>
      <c r="K5903" s="149">
        <f t="shared" si="829"/>
        <v>0</v>
      </c>
      <c r="L5903" s="162">
        <f t="shared" si="830"/>
        <v>0</v>
      </c>
      <c r="M5903" s="162" t="str" cm="1">
        <f t="array" ref="M5903">IF(ISERROR(INDEX('Non Compliance input'!$I$5:$I$156,MATCH(1,(A5903='Non Compliance input'!$A$5:$A$156)*(E5903&gt;='Non Compliance input'!$D$5:$D$156)*(F5903&lt;='Non Compliance input'!$E$5:$E$156)*('Non Compliance input'!$I$5:$I$156="Yes"),0))
),"","Yes")</f>
        <v/>
      </c>
      <c r="N5903" s="149" t="str">
        <f>IF(VLOOKUP($A5903,HourEndingOutage!$B$3:$F$746,5,0)="Outage","Outage","")</f>
        <v/>
      </c>
      <c r="O5903" s="18">
        <f t="shared" si="831"/>
        <v>0</v>
      </c>
      <c r="P5903" s="18" t="str">
        <f t="shared" si="832"/>
        <v/>
      </c>
      <c r="Q5903" s="18">
        <f t="shared" si="833"/>
        <v>0</v>
      </c>
      <c r="R5903" s="118"/>
    </row>
    <row r="5904" spans="1:18" x14ac:dyDescent="0.25">
      <c r="A5904" s="25">
        <f t="shared" si="825"/>
        <v>656</v>
      </c>
      <c r="B5904" s="23">
        <f t="shared" si="826"/>
        <v>44589</v>
      </c>
      <c r="C5904" s="24">
        <v>8</v>
      </c>
      <c r="D5904" s="54" t="str">
        <f t="shared" si="827"/>
        <v>ASET</v>
      </c>
      <c r="E5904" s="178"/>
      <c r="F5904" s="179"/>
      <c r="G5904" s="177"/>
      <c r="H5904" s="177"/>
      <c r="I5904" s="169">
        <f t="shared" si="828"/>
        <v>0</v>
      </c>
      <c r="J5904" s="149" t="str" cm="1">
        <f t="array" ref="J5904">IF(ISERROR(INDEX('Non Compliance input'!$H$5:$H$156,MATCH(1,(A5904='Non Compliance input'!$A$5:$A$156)*(F5904&gt;='Non Compliance input'!$D$5:$D$156)*(E5904&lt;'Non Compliance input'!$E$5:$E$156)*('Non Compliance input'!$H$5:$H$156="Yes"),0))
),"","Yes")</f>
        <v/>
      </c>
      <c r="K5904" s="149">
        <f t="shared" si="829"/>
        <v>0</v>
      </c>
      <c r="L5904" s="162">
        <f t="shared" si="830"/>
        <v>0</v>
      </c>
      <c r="M5904" s="162" t="str" cm="1">
        <f t="array" ref="M5904">IF(ISERROR(INDEX('Non Compliance input'!$I$5:$I$156,MATCH(1,(A5904='Non Compliance input'!$A$5:$A$156)*(E5904&gt;='Non Compliance input'!$D$5:$D$156)*(F5904&lt;='Non Compliance input'!$E$5:$E$156)*('Non Compliance input'!$I$5:$I$156="Yes"),0))
),"","Yes")</f>
        <v/>
      </c>
      <c r="N5904" s="149" t="str">
        <f>IF(VLOOKUP($A5904,HourEndingOutage!$B$3:$F$746,5,0)="Outage","Outage","")</f>
        <v/>
      </c>
      <c r="O5904" s="18">
        <f t="shared" si="831"/>
        <v>0</v>
      </c>
      <c r="P5904" s="18" t="str">
        <f t="shared" si="832"/>
        <v/>
      </c>
      <c r="Q5904" s="18">
        <f t="shared" si="833"/>
        <v>0</v>
      </c>
      <c r="R5904" s="118"/>
    </row>
    <row r="5905" spans="1:18" x14ac:dyDescent="0.25">
      <c r="A5905" s="25">
        <f t="shared" si="825"/>
        <v>656</v>
      </c>
      <c r="B5905" s="23">
        <f t="shared" si="826"/>
        <v>44589</v>
      </c>
      <c r="C5905" s="24">
        <v>8</v>
      </c>
      <c r="D5905" s="54" t="str">
        <f t="shared" si="827"/>
        <v>ASET</v>
      </c>
      <c r="E5905" s="178"/>
      <c r="F5905" s="179"/>
      <c r="G5905" s="177"/>
      <c r="H5905" s="177"/>
      <c r="I5905" s="169">
        <f t="shared" si="828"/>
        <v>0</v>
      </c>
      <c r="J5905" s="149" t="str" cm="1">
        <f t="array" ref="J5905">IF(ISERROR(INDEX('Non Compliance input'!$H$5:$H$156,MATCH(1,(A5905='Non Compliance input'!$A$5:$A$156)*(F5905&gt;='Non Compliance input'!$D$5:$D$156)*(E5905&lt;'Non Compliance input'!$E$5:$E$156)*('Non Compliance input'!$H$5:$H$156="Yes"),0))
),"","Yes")</f>
        <v/>
      </c>
      <c r="K5905" s="149">
        <f t="shared" si="829"/>
        <v>0</v>
      </c>
      <c r="L5905" s="162">
        <f t="shared" si="830"/>
        <v>0</v>
      </c>
      <c r="M5905" s="162" t="str" cm="1">
        <f t="array" ref="M5905">IF(ISERROR(INDEX('Non Compliance input'!$I$5:$I$156,MATCH(1,(A5905='Non Compliance input'!$A$5:$A$156)*(E5905&gt;='Non Compliance input'!$D$5:$D$156)*(F5905&lt;='Non Compliance input'!$E$5:$E$156)*('Non Compliance input'!$I$5:$I$156="Yes"),0))
),"","Yes")</f>
        <v/>
      </c>
      <c r="N5905" s="149" t="str">
        <f>IF(VLOOKUP($A5905,HourEndingOutage!$B$3:$F$746,5,0)="Outage","Outage","")</f>
        <v/>
      </c>
      <c r="O5905" s="18">
        <f t="shared" si="831"/>
        <v>0</v>
      </c>
      <c r="P5905" s="18" t="str">
        <f t="shared" si="832"/>
        <v/>
      </c>
      <c r="Q5905" s="18">
        <f t="shared" si="833"/>
        <v>0</v>
      </c>
      <c r="R5905" s="118"/>
    </row>
    <row r="5906" spans="1:18" x14ac:dyDescent="0.25">
      <c r="A5906" s="25">
        <f t="shared" si="825"/>
        <v>656</v>
      </c>
      <c r="B5906" s="23">
        <f t="shared" si="826"/>
        <v>44589</v>
      </c>
      <c r="C5906" s="24">
        <v>8</v>
      </c>
      <c r="D5906" s="54" t="str">
        <f t="shared" si="827"/>
        <v>ASET</v>
      </c>
      <c r="E5906" s="178"/>
      <c r="F5906" s="179"/>
      <c r="G5906" s="177"/>
      <c r="H5906" s="177"/>
      <c r="I5906" s="169">
        <f t="shared" si="828"/>
        <v>0</v>
      </c>
      <c r="J5906" s="149" t="str" cm="1">
        <f t="array" ref="J5906">IF(ISERROR(INDEX('Non Compliance input'!$H$5:$H$156,MATCH(1,(A5906='Non Compliance input'!$A$5:$A$156)*(F5906&gt;='Non Compliance input'!$D$5:$D$156)*(E5906&lt;'Non Compliance input'!$E$5:$E$156)*('Non Compliance input'!$H$5:$H$156="Yes"),0))
),"","Yes")</f>
        <v/>
      </c>
      <c r="K5906" s="149">
        <f t="shared" si="829"/>
        <v>0</v>
      </c>
      <c r="L5906" s="162">
        <f t="shared" si="830"/>
        <v>0</v>
      </c>
      <c r="M5906" s="162" t="str" cm="1">
        <f t="array" ref="M5906">IF(ISERROR(INDEX('Non Compliance input'!$I$5:$I$156,MATCH(1,(A5906='Non Compliance input'!$A$5:$A$156)*(E5906&gt;='Non Compliance input'!$D$5:$D$156)*(F5906&lt;='Non Compliance input'!$E$5:$E$156)*('Non Compliance input'!$I$5:$I$156="Yes"),0))
),"","Yes")</f>
        <v/>
      </c>
      <c r="N5906" s="149" t="str">
        <f>IF(VLOOKUP($A5906,HourEndingOutage!$B$3:$F$746,5,0)="Outage","Outage","")</f>
        <v/>
      </c>
      <c r="O5906" s="18">
        <f t="shared" si="831"/>
        <v>0</v>
      </c>
      <c r="P5906" s="18" t="str">
        <f t="shared" si="832"/>
        <v/>
      </c>
      <c r="Q5906" s="18">
        <f t="shared" si="833"/>
        <v>0</v>
      </c>
      <c r="R5906" s="118"/>
    </row>
    <row r="5907" spans="1:18" x14ac:dyDescent="0.25">
      <c r="A5907" s="25">
        <f t="shared" si="825"/>
        <v>657</v>
      </c>
      <c r="B5907" s="23">
        <f t="shared" si="826"/>
        <v>44589</v>
      </c>
      <c r="C5907" s="24">
        <v>9</v>
      </c>
      <c r="D5907" s="54" t="str">
        <f t="shared" si="827"/>
        <v>ASET</v>
      </c>
      <c r="E5907" s="178"/>
      <c r="F5907" s="179"/>
      <c r="G5907" s="177"/>
      <c r="H5907" s="177"/>
      <c r="I5907" s="169">
        <f t="shared" si="828"/>
        <v>0</v>
      </c>
      <c r="J5907" s="149" t="str" cm="1">
        <f t="array" ref="J5907">IF(ISERROR(INDEX('Non Compliance input'!$H$5:$H$156,MATCH(1,(A5907='Non Compliance input'!$A$5:$A$156)*(F5907&gt;='Non Compliance input'!$D$5:$D$156)*(E5907&lt;'Non Compliance input'!$E$5:$E$156)*('Non Compliance input'!$H$5:$H$156="Yes"),0))
),"","Yes")</f>
        <v/>
      </c>
      <c r="K5907" s="149">
        <f t="shared" si="829"/>
        <v>0</v>
      </c>
      <c r="L5907" s="162">
        <f t="shared" si="830"/>
        <v>0</v>
      </c>
      <c r="M5907" s="162" t="str" cm="1">
        <f t="array" ref="M5907">IF(ISERROR(INDEX('Non Compliance input'!$I$5:$I$156,MATCH(1,(A5907='Non Compliance input'!$A$5:$A$156)*(E5907&gt;='Non Compliance input'!$D$5:$D$156)*(F5907&lt;='Non Compliance input'!$E$5:$E$156)*('Non Compliance input'!$I$5:$I$156="Yes"),0))
),"","Yes")</f>
        <v/>
      </c>
      <c r="N5907" s="149" t="str">
        <f>IF(VLOOKUP($A5907,HourEndingOutage!$B$3:$F$746,5,0)="Outage","Outage","")</f>
        <v/>
      </c>
      <c r="O5907" s="18">
        <f t="shared" si="831"/>
        <v>0</v>
      </c>
      <c r="P5907" s="18" t="str">
        <f t="shared" si="832"/>
        <v/>
      </c>
      <c r="Q5907" s="18">
        <f t="shared" si="833"/>
        <v>0</v>
      </c>
      <c r="R5907" s="118"/>
    </row>
    <row r="5908" spans="1:18" x14ac:dyDescent="0.25">
      <c r="A5908" s="25">
        <f t="shared" si="825"/>
        <v>657</v>
      </c>
      <c r="B5908" s="23">
        <f t="shared" si="826"/>
        <v>44589</v>
      </c>
      <c r="C5908" s="24">
        <v>9</v>
      </c>
      <c r="D5908" s="54" t="str">
        <f t="shared" si="827"/>
        <v>ASET</v>
      </c>
      <c r="E5908" s="178"/>
      <c r="F5908" s="179"/>
      <c r="G5908" s="177"/>
      <c r="H5908" s="177"/>
      <c r="I5908" s="169">
        <f t="shared" si="828"/>
        <v>0</v>
      </c>
      <c r="J5908" s="149" t="str" cm="1">
        <f t="array" ref="J5908">IF(ISERROR(INDEX('Non Compliance input'!$H$5:$H$156,MATCH(1,(A5908='Non Compliance input'!$A$5:$A$156)*(F5908&gt;='Non Compliance input'!$D$5:$D$156)*(E5908&lt;'Non Compliance input'!$E$5:$E$156)*('Non Compliance input'!$H$5:$H$156="Yes"),0))
),"","Yes")</f>
        <v/>
      </c>
      <c r="K5908" s="149">
        <f t="shared" si="829"/>
        <v>0</v>
      </c>
      <c r="L5908" s="162">
        <f t="shared" si="830"/>
        <v>0</v>
      </c>
      <c r="M5908" s="162" t="str" cm="1">
        <f t="array" ref="M5908">IF(ISERROR(INDEX('Non Compliance input'!$I$5:$I$156,MATCH(1,(A5908='Non Compliance input'!$A$5:$A$156)*(E5908&gt;='Non Compliance input'!$D$5:$D$156)*(F5908&lt;='Non Compliance input'!$E$5:$E$156)*('Non Compliance input'!$I$5:$I$156="Yes"),0))
),"","Yes")</f>
        <v/>
      </c>
      <c r="N5908" s="149" t="str">
        <f>IF(VLOOKUP($A5908,HourEndingOutage!$B$3:$F$746,5,0)="Outage","Outage","")</f>
        <v/>
      </c>
      <c r="O5908" s="18">
        <f t="shared" si="831"/>
        <v>0</v>
      </c>
      <c r="P5908" s="18" t="str">
        <f t="shared" si="832"/>
        <v/>
      </c>
      <c r="Q5908" s="18">
        <f t="shared" si="833"/>
        <v>0</v>
      </c>
      <c r="R5908" s="118"/>
    </row>
    <row r="5909" spans="1:18" x14ac:dyDescent="0.25">
      <c r="A5909" s="25">
        <f t="shared" si="825"/>
        <v>657</v>
      </c>
      <c r="B5909" s="23">
        <f t="shared" si="826"/>
        <v>44589</v>
      </c>
      <c r="C5909" s="24">
        <v>9</v>
      </c>
      <c r="D5909" s="54" t="str">
        <f t="shared" si="827"/>
        <v>ASET</v>
      </c>
      <c r="E5909" s="178"/>
      <c r="F5909" s="179"/>
      <c r="G5909" s="177"/>
      <c r="H5909" s="177"/>
      <c r="I5909" s="169">
        <f t="shared" si="828"/>
        <v>0</v>
      </c>
      <c r="J5909" s="149" t="str" cm="1">
        <f t="array" ref="J5909">IF(ISERROR(INDEX('Non Compliance input'!$H$5:$H$156,MATCH(1,(A5909='Non Compliance input'!$A$5:$A$156)*(F5909&gt;='Non Compliance input'!$D$5:$D$156)*(E5909&lt;'Non Compliance input'!$E$5:$E$156)*('Non Compliance input'!$H$5:$H$156="Yes"),0))
),"","Yes")</f>
        <v/>
      </c>
      <c r="K5909" s="149">
        <f t="shared" si="829"/>
        <v>0</v>
      </c>
      <c r="L5909" s="162">
        <f t="shared" si="830"/>
        <v>0</v>
      </c>
      <c r="M5909" s="162" t="str" cm="1">
        <f t="array" ref="M5909">IF(ISERROR(INDEX('Non Compliance input'!$I$5:$I$156,MATCH(1,(A5909='Non Compliance input'!$A$5:$A$156)*(E5909&gt;='Non Compliance input'!$D$5:$D$156)*(F5909&lt;='Non Compliance input'!$E$5:$E$156)*('Non Compliance input'!$I$5:$I$156="Yes"),0))
),"","Yes")</f>
        <v/>
      </c>
      <c r="N5909" s="149" t="str">
        <f>IF(VLOOKUP($A5909,HourEndingOutage!$B$3:$F$746,5,0)="Outage","Outage","")</f>
        <v/>
      </c>
      <c r="O5909" s="18">
        <f t="shared" si="831"/>
        <v>0</v>
      </c>
      <c r="P5909" s="18" t="str">
        <f t="shared" si="832"/>
        <v/>
      </c>
      <c r="Q5909" s="18">
        <f t="shared" si="833"/>
        <v>0</v>
      </c>
      <c r="R5909" s="118"/>
    </row>
    <row r="5910" spans="1:18" x14ac:dyDescent="0.25">
      <c r="A5910" s="25">
        <f t="shared" si="825"/>
        <v>657</v>
      </c>
      <c r="B5910" s="23">
        <f t="shared" si="826"/>
        <v>44589</v>
      </c>
      <c r="C5910" s="24">
        <v>9</v>
      </c>
      <c r="D5910" s="54" t="str">
        <f t="shared" si="827"/>
        <v>ASET</v>
      </c>
      <c r="E5910" s="178"/>
      <c r="F5910" s="179"/>
      <c r="G5910" s="177"/>
      <c r="H5910" s="177"/>
      <c r="I5910" s="169">
        <f t="shared" si="828"/>
        <v>0</v>
      </c>
      <c r="J5910" s="149" t="str" cm="1">
        <f t="array" ref="J5910">IF(ISERROR(INDEX('Non Compliance input'!$H$5:$H$156,MATCH(1,(A5910='Non Compliance input'!$A$5:$A$156)*(F5910&gt;='Non Compliance input'!$D$5:$D$156)*(E5910&lt;'Non Compliance input'!$E$5:$E$156)*('Non Compliance input'!$H$5:$H$156="Yes"),0))
),"","Yes")</f>
        <v/>
      </c>
      <c r="K5910" s="149">
        <f t="shared" si="829"/>
        <v>0</v>
      </c>
      <c r="L5910" s="162">
        <f t="shared" si="830"/>
        <v>0</v>
      </c>
      <c r="M5910" s="162" t="str" cm="1">
        <f t="array" ref="M5910">IF(ISERROR(INDEX('Non Compliance input'!$I$5:$I$156,MATCH(1,(A5910='Non Compliance input'!$A$5:$A$156)*(E5910&gt;='Non Compliance input'!$D$5:$D$156)*(F5910&lt;='Non Compliance input'!$E$5:$E$156)*('Non Compliance input'!$I$5:$I$156="Yes"),0))
),"","Yes")</f>
        <v/>
      </c>
      <c r="N5910" s="149" t="str">
        <f>IF(VLOOKUP($A5910,HourEndingOutage!$B$3:$F$746,5,0)="Outage","Outage","")</f>
        <v/>
      </c>
      <c r="O5910" s="18">
        <f t="shared" si="831"/>
        <v>0</v>
      </c>
      <c r="P5910" s="18" t="str">
        <f t="shared" si="832"/>
        <v/>
      </c>
      <c r="Q5910" s="18">
        <f t="shared" si="833"/>
        <v>0</v>
      </c>
      <c r="R5910" s="118"/>
    </row>
    <row r="5911" spans="1:18" x14ac:dyDescent="0.25">
      <c r="A5911" s="25">
        <f t="shared" si="825"/>
        <v>657</v>
      </c>
      <c r="B5911" s="23">
        <f t="shared" si="826"/>
        <v>44589</v>
      </c>
      <c r="C5911" s="24">
        <v>9</v>
      </c>
      <c r="D5911" s="54" t="str">
        <f t="shared" si="827"/>
        <v>ASET</v>
      </c>
      <c r="E5911" s="178"/>
      <c r="F5911" s="179"/>
      <c r="G5911" s="177"/>
      <c r="H5911" s="177"/>
      <c r="I5911" s="169">
        <f t="shared" si="828"/>
        <v>0</v>
      </c>
      <c r="J5911" s="149" t="str" cm="1">
        <f t="array" ref="J5911">IF(ISERROR(INDEX('Non Compliance input'!$H$5:$H$156,MATCH(1,(A5911='Non Compliance input'!$A$5:$A$156)*(F5911&gt;='Non Compliance input'!$D$5:$D$156)*(E5911&lt;'Non Compliance input'!$E$5:$E$156)*('Non Compliance input'!$H$5:$H$156="Yes"),0))
),"","Yes")</f>
        <v/>
      </c>
      <c r="K5911" s="149">
        <f t="shared" si="829"/>
        <v>0</v>
      </c>
      <c r="L5911" s="162">
        <f t="shared" si="830"/>
        <v>0</v>
      </c>
      <c r="M5911" s="162" t="str" cm="1">
        <f t="array" ref="M5911">IF(ISERROR(INDEX('Non Compliance input'!$I$5:$I$156,MATCH(1,(A5911='Non Compliance input'!$A$5:$A$156)*(E5911&gt;='Non Compliance input'!$D$5:$D$156)*(F5911&lt;='Non Compliance input'!$E$5:$E$156)*('Non Compliance input'!$I$5:$I$156="Yes"),0))
),"","Yes")</f>
        <v/>
      </c>
      <c r="N5911" s="149" t="str">
        <f>IF(VLOOKUP($A5911,HourEndingOutage!$B$3:$F$746,5,0)="Outage","Outage","")</f>
        <v/>
      </c>
      <c r="O5911" s="18">
        <f t="shared" si="831"/>
        <v>0</v>
      </c>
      <c r="P5911" s="18" t="str">
        <f t="shared" si="832"/>
        <v/>
      </c>
      <c r="Q5911" s="18">
        <f t="shared" si="833"/>
        <v>0</v>
      </c>
      <c r="R5911" s="118"/>
    </row>
    <row r="5912" spans="1:18" x14ac:dyDescent="0.25">
      <c r="A5912" s="25">
        <f t="shared" si="825"/>
        <v>657</v>
      </c>
      <c r="B5912" s="23">
        <f t="shared" si="826"/>
        <v>44589</v>
      </c>
      <c r="C5912" s="24">
        <v>9</v>
      </c>
      <c r="D5912" s="54" t="str">
        <f t="shared" si="827"/>
        <v>ASET</v>
      </c>
      <c r="E5912" s="178"/>
      <c r="F5912" s="179"/>
      <c r="G5912" s="177"/>
      <c r="H5912" s="177"/>
      <c r="I5912" s="169">
        <f t="shared" si="828"/>
        <v>0</v>
      </c>
      <c r="J5912" s="149" t="str" cm="1">
        <f t="array" ref="J5912">IF(ISERROR(INDEX('Non Compliance input'!$H$5:$H$156,MATCH(1,(A5912='Non Compliance input'!$A$5:$A$156)*(F5912&gt;='Non Compliance input'!$D$5:$D$156)*(E5912&lt;'Non Compliance input'!$E$5:$E$156)*('Non Compliance input'!$H$5:$H$156="Yes"),0))
),"","Yes")</f>
        <v/>
      </c>
      <c r="K5912" s="149">
        <f t="shared" si="829"/>
        <v>0</v>
      </c>
      <c r="L5912" s="162">
        <f t="shared" si="830"/>
        <v>0</v>
      </c>
      <c r="M5912" s="162" t="str" cm="1">
        <f t="array" ref="M5912">IF(ISERROR(INDEX('Non Compliance input'!$I$5:$I$156,MATCH(1,(A5912='Non Compliance input'!$A$5:$A$156)*(E5912&gt;='Non Compliance input'!$D$5:$D$156)*(F5912&lt;='Non Compliance input'!$E$5:$E$156)*('Non Compliance input'!$I$5:$I$156="Yes"),0))
),"","Yes")</f>
        <v/>
      </c>
      <c r="N5912" s="149" t="str">
        <f>IF(VLOOKUP($A5912,HourEndingOutage!$B$3:$F$746,5,0)="Outage","Outage","")</f>
        <v/>
      </c>
      <c r="O5912" s="18">
        <f t="shared" si="831"/>
        <v>0</v>
      </c>
      <c r="P5912" s="18" t="str">
        <f t="shared" si="832"/>
        <v/>
      </c>
      <c r="Q5912" s="18">
        <f t="shared" si="833"/>
        <v>0</v>
      </c>
      <c r="R5912" s="118"/>
    </row>
    <row r="5913" spans="1:18" x14ac:dyDescent="0.25">
      <c r="A5913" s="25">
        <f t="shared" si="825"/>
        <v>657</v>
      </c>
      <c r="B5913" s="23">
        <f t="shared" si="826"/>
        <v>44589</v>
      </c>
      <c r="C5913" s="24">
        <v>9</v>
      </c>
      <c r="D5913" s="54" t="str">
        <f t="shared" si="827"/>
        <v>ASET</v>
      </c>
      <c r="E5913" s="178"/>
      <c r="F5913" s="179"/>
      <c r="G5913" s="177"/>
      <c r="H5913" s="177"/>
      <c r="I5913" s="169">
        <f t="shared" si="828"/>
        <v>0</v>
      </c>
      <c r="J5913" s="149" t="str" cm="1">
        <f t="array" ref="J5913">IF(ISERROR(INDEX('Non Compliance input'!$H$5:$H$156,MATCH(1,(A5913='Non Compliance input'!$A$5:$A$156)*(F5913&gt;='Non Compliance input'!$D$5:$D$156)*(E5913&lt;'Non Compliance input'!$E$5:$E$156)*('Non Compliance input'!$H$5:$H$156="Yes"),0))
),"","Yes")</f>
        <v/>
      </c>
      <c r="K5913" s="149">
        <f t="shared" si="829"/>
        <v>0</v>
      </c>
      <c r="L5913" s="162">
        <f t="shared" si="830"/>
        <v>0</v>
      </c>
      <c r="M5913" s="162" t="str" cm="1">
        <f t="array" ref="M5913">IF(ISERROR(INDEX('Non Compliance input'!$I$5:$I$156,MATCH(1,(A5913='Non Compliance input'!$A$5:$A$156)*(E5913&gt;='Non Compliance input'!$D$5:$D$156)*(F5913&lt;='Non Compliance input'!$E$5:$E$156)*('Non Compliance input'!$I$5:$I$156="Yes"),0))
),"","Yes")</f>
        <v/>
      </c>
      <c r="N5913" s="149" t="str">
        <f>IF(VLOOKUP($A5913,HourEndingOutage!$B$3:$F$746,5,0)="Outage","Outage","")</f>
        <v/>
      </c>
      <c r="O5913" s="18">
        <f t="shared" si="831"/>
        <v>0</v>
      </c>
      <c r="P5913" s="18" t="str">
        <f t="shared" si="832"/>
        <v/>
      </c>
      <c r="Q5913" s="18">
        <f t="shared" si="833"/>
        <v>0</v>
      </c>
      <c r="R5913" s="118"/>
    </row>
    <row r="5914" spans="1:18" x14ac:dyDescent="0.25">
      <c r="A5914" s="25">
        <f t="shared" si="825"/>
        <v>657</v>
      </c>
      <c r="B5914" s="23">
        <f t="shared" si="826"/>
        <v>44589</v>
      </c>
      <c r="C5914" s="24">
        <v>9</v>
      </c>
      <c r="D5914" s="54" t="str">
        <f t="shared" si="827"/>
        <v>ASET</v>
      </c>
      <c r="E5914" s="178"/>
      <c r="F5914" s="179"/>
      <c r="G5914" s="177"/>
      <c r="H5914" s="177"/>
      <c r="I5914" s="169">
        <f t="shared" si="828"/>
        <v>0</v>
      </c>
      <c r="J5914" s="149" t="str" cm="1">
        <f t="array" ref="J5914">IF(ISERROR(INDEX('Non Compliance input'!$H$5:$H$156,MATCH(1,(A5914='Non Compliance input'!$A$5:$A$156)*(F5914&gt;='Non Compliance input'!$D$5:$D$156)*(E5914&lt;'Non Compliance input'!$E$5:$E$156)*('Non Compliance input'!$H$5:$H$156="Yes"),0))
),"","Yes")</f>
        <v/>
      </c>
      <c r="K5914" s="149">
        <f t="shared" si="829"/>
        <v>0</v>
      </c>
      <c r="L5914" s="162">
        <f t="shared" si="830"/>
        <v>0</v>
      </c>
      <c r="M5914" s="162" t="str" cm="1">
        <f t="array" ref="M5914">IF(ISERROR(INDEX('Non Compliance input'!$I$5:$I$156,MATCH(1,(A5914='Non Compliance input'!$A$5:$A$156)*(E5914&gt;='Non Compliance input'!$D$5:$D$156)*(F5914&lt;='Non Compliance input'!$E$5:$E$156)*('Non Compliance input'!$I$5:$I$156="Yes"),0))
),"","Yes")</f>
        <v/>
      </c>
      <c r="N5914" s="149" t="str">
        <f>IF(VLOOKUP($A5914,HourEndingOutage!$B$3:$F$746,5,0)="Outage","Outage","")</f>
        <v/>
      </c>
      <c r="O5914" s="18">
        <f t="shared" si="831"/>
        <v>0</v>
      </c>
      <c r="P5914" s="18" t="str">
        <f t="shared" si="832"/>
        <v/>
      </c>
      <c r="Q5914" s="18">
        <f t="shared" si="833"/>
        <v>0</v>
      </c>
      <c r="R5914" s="118"/>
    </row>
    <row r="5915" spans="1:18" x14ac:dyDescent="0.25">
      <c r="A5915" s="25">
        <f t="shared" si="825"/>
        <v>657</v>
      </c>
      <c r="B5915" s="23">
        <f t="shared" si="826"/>
        <v>44589</v>
      </c>
      <c r="C5915" s="24">
        <v>9</v>
      </c>
      <c r="D5915" s="54" t="str">
        <f t="shared" si="827"/>
        <v>ASET</v>
      </c>
      <c r="E5915" s="178"/>
      <c r="F5915" s="179"/>
      <c r="G5915" s="177"/>
      <c r="H5915" s="177"/>
      <c r="I5915" s="169">
        <f t="shared" si="828"/>
        <v>0</v>
      </c>
      <c r="J5915" s="149" t="str" cm="1">
        <f t="array" ref="J5915">IF(ISERROR(INDEX('Non Compliance input'!$H$5:$H$156,MATCH(1,(A5915='Non Compliance input'!$A$5:$A$156)*(F5915&gt;='Non Compliance input'!$D$5:$D$156)*(E5915&lt;'Non Compliance input'!$E$5:$E$156)*('Non Compliance input'!$H$5:$H$156="Yes"),0))
),"","Yes")</f>
        <v/>
      </c>
      <c r="K5915" s="149">
        <f t="shared" si="829"/>
        <v>0</v>
      </c>
      <c r="L5915" s="162">
        <f t="shared" si="830"/>
        <v>0</v>
      </c>
      <c r="M5915" s="162" t="str" cm="1">
        <f t="array" ref="M5915">IF(ISERROR(INDEX('Non Compliance input'!$I$5:$I$156,MATCH(1,(A5915='Non Compliance input'!$A$5:$A$156)*(E5915&gt;='Non Compliance input'!$D$5:$D$156)*(F5915&lt;='Non Compliance input'!$E$5:$E$156)*('Non Compliance input'!$I$5:$I$156="Yes"),0))
),"","Yes")</f>
        <v/>
      </c>
      <c r="N5915" s="149" t="str">
        <f>IF(VLOOKUP($A5915,HourEndingOutage!$B$3:$F$746,5,0)="Outage","Outage","")</f>
        <v/>
      </c>
      <c r="O5915" s="18">
        <f t="shared" si="831"/>
        <v>0</v>
      </c>
      <c r="P5915" s="18" t="str">
        <f t="shared" si="832"/>
        <v/>
      </c>
      <c r="Q5915" s="18">
        <f t="shared" si="833"/>
        <v>0</v>
      </c>
      <c r="R5915" s="118"/>
    </row>
    <row r="5916" spans="1:18" x14ac:dyDescent="0.25">
      <c r="A5916" s="25">
        <f t="shared" ref="A5916:A5979" si="834">IF(C5916=C5915,A5915,A5915+1)</f>
        <v>658</v>
      </c>
      <c r="B5916" s="23">
        <f t="shared" ref="B5916:B5979" si="835">IF(C5916&lt;C5915,B5915+1,B5915)</f>
        <v>44589</v>
      </c>
      <c r="C5916" s="24">
        <v>10</v>
      </c>
      <c r="D5916" s="54" t="str">
        <f t="shared" si="827"/>
        <v>ASET</v>
      </c>
      <c r="E5916" s="178"/>
      <c r="F5916" s="179"/>
      <c r="G5916" s="177"/>
      <c r="H5916" s="177"/>
      <c r="I5916" s="169">
        <f t="shared" si="828"/>
        <v>0</v>
      </c>
      <c r="J5916" s="149" t="str" cm="1">
        <f t="array" ref="J5916">IF(ISERROR(INDEX('Non Compliance input'!$H$5:$H$156,MATCH(1,(A5916='Non Compliance input'!$A$5:$A$156)*(F5916&gt;='Non Compliance input'!$D$5:$D$156)*(E5916&lt;'Non Compliance input'!$E$5:$E$156)*('Non Compliance input'!$H$5:$H$156="Yes"),0))
),"","Yes")</f>
        <v/>
      </c>
      <c r="K5916" s="149">
        <f t="shared" si="829"/>
        <v>0</v>
      </c>
      <c r="L5916" s="162">
        <f t="shared" si="830"/>
        <v>0</v>
      </c>
      <c r="M5916" s="162" t="str" cm="1">
        <f t="array" ref="M5916">IF(ISERROR(INDEX('Non Compliance input'!$I$5:$I$156,MATCH(1,(A5916='Non Compliance input'!$A$5:$A$156)*(E5916&gt;='Non Compliance input'!$D$5:$D$156)*(F5916&lt;='Non Compliance input'!$E$5:$E$156)*('Non Compliance input'!$I$5:$I$156="Yes"),0))
),"","Yes")</f>
        <v/>
      </c>
      <c r="N5916" s="149" t="str">
        <f>IF(VLOOKUP($A5916,HourEndingOutage!$B$3:$F$746,5,0)="Outage","Outage","")</f>
        <v/>
      </c>
      <c r="O5916" s="18">
        <f t="shared" si="831"/>
        <v>0</v>
      </c>
      <c r="P5916" s="18" t="str">
        <f t="shared" si="832"/>
        <v/>
      </c>
      <c r="Q5916" s="18">
        <f t="shared" si="833"/>
        <v>0</v>
      </c>
      <c r="R5916" s="118"/>
    </row>
    <row r="5917" spans="1:18" x14ac:dyDescent="0.25">
      <c r="A5917" s="25">
        <f t="shared" si="834"/>
        <v>658</v>
      </c>
      <c r="B5917" s="23">
        <f t="shared" si="835"/>
        <v>44589</v>
      </c>
      <c r="C5917" s="24">
        <v>10</v>
      </c>
      <c r="D5917" s="54" t="str">
        <f t="shared" si="827"/>
        <v>ASET</v>
      </c>
      <c r="E5917" s="178"/>
      <c r="F5917" s="179"/>
      <c r="G5917" s="177"/>
      <c r="H5917" s="177"/>
      <c r="I5917" s="169">
        <f t="shared" si="828"/>
        <v>0</v>
      </c>
      <c r="J5917" s="149" t="str" cm="1">
        <f t="array" ref="J5917">IF(ISERROR(INDEX('Non Compliance input'!$H$5:$H$156,MATCH(1,(A5917='Non Compliance input'!$A$5:$A$156)*(F5917&gt;='Non Compliance input'!$D$5:$D$156)*(E5917&lt;'Non Compliance input'!$E$5:$E$156)*('Non Compliance input'!$H$5:$H$156="Yes"),0))
),"","Yes")</f>
        <v/>
      </c>
      <c r="K5917" s="149">
        <f t="shared" si="829"/>
        <v>0</v>
      </c>
      <c r="L5917" s="162">
        <f t="shared" si="830"/>
        <v>0</v>
      </c>
      <c r="M5917" s="162" t="str" cm="1">
        <f t="array" ref="M5917">IF(ISERROR(INDEX('Non Compliance input'!$I$5:$I$156,MATCH(1,(A5917='Non Compliance input'!$A$5:$A$156)*(E5917&gt;='Non Compliance input'!$D$5:$D$156)*(F5917&lt;='Non Compliance input'!$E$5:$E$156)*('Non Compliance input'!$I$5:$I$156="Yes"),0))
),"","Yes")</f>
        <v/>
      </c>
      <c r="N5917" s="149" t="str">
        <f>IF(VLOOKUP($A5917,HourEndingOutage!$B$3:$F$746,5,0)="Outage","Outage","")</f>
        <v/>
      </c>
      <c r="O5917" s="18">
        <f t="shared" si="831"/>
        <v>0</v>
      </c>
      <c r="P5917" s="18" t="str">
        <f t="shared" si="832"/>
        <v/>
      </c>
      <c r="Q5917" s="18">
        <f t="shared" si="833"/>
        <v>0</v>
      </c>
      <c r="R5917" s="118"/>
    </row>
    <row r="5918" spans="1:18" x14ac:dyDescent="0.25">
      <c r="A5918" s="25">
        <f t="shared" si="834"/>
        <v>658</v>
      </c>
      <c r="B5918" s="23">
        <f t="shared" si="835"/>
        <v>44589</v>
      </c>
      <c r="C5918" s="24">
        <v>10</v>
      </c>
      <c r="D5918" s="54" t="str">
        <f t="shared" si="827"/>
        <v>ASET</v>
      </c>
      <c r="E5918" s="178"/>
      <c r="F5918" s="179"/>
      <c r="G5918" s="177"/>
      <c r="H5918" s="177"/>
      <c r="I5918" s="169">
        <f t="shared" si="828"/>
        <v>0</v>
      </c>
      <c r="J5918" s="149" t="str" cm="1">
        <f t="array" ref="J5918">IF(ISERROR(INDEX('Non Compliance input'!$H$5:$H$156,MATCH(1,(A5918='Non Compliance input'!$A$5:$A$156)*(F5918&gt;='Non Compliance input'!$D$5:$D$156)*(E5918&lt;'Non Compliance input'!$E$5:$E$156)*('Non Compliance input'!$H$5:$H$156="Yes"),0))
),"","Yes")</f>
        <v/>
      </c>
      <c r="K5918" s="149">
        <f t="shared" si="829"/>
        <v>0</v>
      </c>
      <c r="L5918" s="162">
        <f t="shared" si="830"/>
        <v>0</v>
      </c>
      <c r="M5918" s="162" t="str" cm="1">
        <f t="array" ref="M5918">IF(ISERROR(INDEX('Non Compliance input'!$I$5:$I$156,MATCH(1,(A5918='Non Compliance input'!$A$5:$A$156)*(E5918&gt;='Non Compliance input'!$D$5:$D$156)*(F5918&lt;='Non Compliance input'!$E$5:$E$156)*('Non Compliance input'!$I$5:$I$156="Yes"),0))
),"","Yes")</f>
        <v/>
      </c>
      <c r="N5918" s="149" t="str">
        <f>IF(VLOOKUP($A5918,HourEndingOutage!$B$3:$F$746,5,0)="Outage","Outage","")</f>
        <v/>
      </c>
      <c r="O5918" s="18">
        <f t="shared" si="831"/>
        <v>0</v>
      </c>
      <c r="P5918" s="18" t="str">
        <f t="shared" si="832"/>
        <v/>
      </c>
      <c r="Q5918" s="18">
        <f t="shared" si="833"/>
        <v>0</v>
      </c>
      <c r="R5918" s="118"/>
    </row>
    <row r="5919" spans="1:18" x14ac:dyDescent="0.25">
      <c r="A5919" s="25">
        <f t="shared" si="834"/>
        <v>658</v>
      </c>
      <c r="B5919" s="23">
        <f t="shared" si="835"/>
        <v>44589</v>
      </c>
      <c r="C5919" s="24">
        <v>10</v>
      </c>
      <c r="D5919" s="54" t="str">
        <f t="shared" si="827"/>
        <v>ASET</v>
      </c>
      <c r="E5919" s="178"/>
      <c r="F5919" s="179"/>
      <c r="G5919" s="177"/>
      <c r="H5919" s="177"/>
      <c r="I5919" s="169">
        <f t="shared" si="828"/>
        <v>0</v>
      </c>
      <c r="J5919" s="149" t="str" cm="1">
        <f t="array" ref="J5919">IF(ISERROR(INDEX('Non Compliance input'!$H$5:$H$156,MATCH(1,(A5919='Non Compliance input'!$A$5:$A$156)*(F5919&gt;='Non Compliance input'!$D$5:$D$156)*(E5919&lt;'Non Compliance input'!$E$5:$E$156)*('Non Compliance input'!$H$5:$H$156="Yes"),0))
),"","Yes")</f>
        <v/>
      </c>
      <c r="K5919" s="149">
        <f t="shared" si="829"/>
        <v>0</v>
      </c>
      <c r="L5919" s="162">
        <f t="shared" si="830"/>
        <v>0</v>
      </c>
      <c r="M5919" s="162" t="str" cm="1">
        <f t="array" ref="M5919">IF(ISERROR(INDEX('Non Compliance input'!$I$5:$I$156,MATCH(1,(A5919='Non Compliance input'!$A$5:$A$156)*(E5919&gt;='Non Compliance input'!$D$5:$D$156)*(F5919&lt;='Non Compliance input'!$E$5:$E$156)*('Non Compliance input'!$I$5:$I$156="Yes"),0))
),"","Yes")</f>
        <v/>
      </c>
      <c r="N5919" s="149" t="str">
        <f>IF(VLOOKUP($A5919,HourEndingOutage!$B$3:$F$746,5,0)="Outage","Outage","")</f>
        <v/>
      </c>
      <c r="O5919" s="18">
        <f t="shared" si="831"/>
        <v>0</v>
      </c>
      <c r="P5919" s="18" t="str">
        <f t="shared" si="832"/>
        <v/>
      </c>
      <c r="Q5919" s="18">
        <f t="shared" si="833"/>
        <v>0</v>
      </c>
      <c r="R5919" s="118"/>
    </row>
    <row r="5920" spans="1:18" x14ac:dyDescent="0.25">
      <c r="A5920" s="25">
        <f t="shared" si="834"/>
        <v>658</v>
      </c>
      <c r="B5920" s="23">
        <f t="shared" si="835"/>
        <v>44589</v>
      </c>
      <c r="C5920" s="24">
        <v>10</v>
      </c>
      <c r="D5920" s="54" t="str">
        <f t="shared" si="827"/>
        <v>ASET</v>
      </c>
      <c r="E5920" s="178"/>
      <c r="F5920" s="179"/>
      <c r="G5920" s="177"/>
      <c r="H5920" s="177"/>
      <c r="I5920" s="169">
        <f t="shared" si="828"/>
        <v>0</v>
      </c>
      <c r="J5920" s="149" t="str" cm="1">
        <f t="array" ref="J5920">IF(ISERROR(INDEX('Non Compliance input'!$H$5:$H$156,MATCH(1,(A5920='Non Compliance input'!$A$5:$A$156)*(F5920&gt;='Non Compliance input'!$D$5:$D$156)*(E5920&lt;'Non Compliance input'!$E$5:$E$156)*('Non Compliance input'!$H$5:$H$156="Yes"),0))
),"","Yes")</f>
        <v/>
      </c>
      <c r="K5920" s="149">
        <f t="shared" si="829"/>
        <v>0</v>
      </c>
      <c r="L5920" s="162">
        <f t="shared" si="830"/>
        <v>0</v>
      </c>
      <c r="M5920" s="162" t="str" cm="1">
        <f t="array" ref="M5920">IF(ISERROR(INDEX('Non Compliance input'!$I$5:$I$156,MATCH(1,(A5920='Non Compliance input'!$A$5:$A$156)*(E5920&gt;='Non Compliance input'!$D$5:$D$156)*(F5920&lt;='Non Compliance input'!$E$5:$E$156)*('Non Compliance input'!$I$5:$I$156="Yes"),0))
),"","Yes")</f>
        <v/>
      </c>
      <c r="N5920" s="149" t="str">
        <f>IF(VLOOKUP($A5920,HourEndingOutage!$B$3:$F$746,5,0)="Outage","Outage","")</f>
        <v/>
      </c>
      <c r="O5920" s="18">
        <f t="shared" si="831"/>
        <v>0</v>
      </c>
      <c r="P5920" s="18" t="str">
        <f t="shared" si="832"/>
        <v/>
      </c>
      <c r="Q5920" s="18">
        <f t="shared" si="833"/>
        <v>0</v>
      </c>
      <c r="R5920" s="118"/>
    </row>
    <row r="5921" spans="1:18" x14ac:dyDescent="0.25">
      <c r="A5921" s="25">
        <f t="shared" si="834"/>
        <v>658</v>
      </c>
      <c r="B5921" s="23">
        <f t="shared" si="835"/>
        <v>44589</v>
      </c>
      <c r="C5921" s="24">
        <v>10</v>
      </c>
      <c r="D5921" s="54" t="str">
        <f t="shared" si="827"/>
        <v>ASET</v>
      </c>
      <c r="E5921" s="178"/>
      <c r="F5921" s="179"/>
      <c r="G5921" s="177"/>
      <c r="H5921" s="177"/>
      <c r="I5921" s="169">
        <f t="shared" si="828"/>
        <v>0</v>
      </c>
      <c r="J5921" s="149" t="str" cm="1">
        <f t="array" ref="J5921">IF(ISERROR(INDEX('Non Compliance input'!$H$5:$H$156,MATCH(1,(A5921='Non Compliance input'!$A$5:$A$156)*(F5921&gt;='Non Compliance input'!$D$5:$D$156)*(E5921&lt;'Non Compliance input'!$E$5:$E$156)*('Non Compliance input'!$H$5:$H$156="Yes"),0))
),"","Yes")</f>
        <v/>
      </c>
      <c r="K5921" s="149">
        <f t="shared" si="829"/>
        <v>0</v>
      </c>
      <c r="L5921" s="162">
        <f t="shared" si="830"/>
        <v>0</v>
      </c>
      <c r="M5921" s="162" t="str" cm="1">
        <f t="array" ref="M5921">IF(ISERROR(INDEX('Non Compliance input'!$I$5:$I$156,MATCH(1,(A5921='Non Compliance input'!$A$5:$A$156)*(E5921&gt;='Non Compliance input'!$D$5:$D$156)*(F5921&lt;='Non Compliance input'!$E$5:$E$156)*('Non Compliance input'!$I$5:$I$156="Yes"),0))
),"","Yes")</f>
        <v/>
      </c>
      <c r="N5921" s="149" t="str">
        <f>IF(VLOOKUP($A5921,HourEndingOutage!$B$3:$F$746,5,0)="Outage","Outage","")</f>
        <v/>
      </c>
      <c r="O5921" s="18">
        <f t="shared" si="831"/>
        <v>0</v>
      </c>
      <c r="P5921" s="18" t="str">
        <f t="shared" si="832"/>
        <v/>
      </c>
      <c r="Q5921" s="18">
        <f t="shared" si="833"/>
        <v>0</v>
      </c>
      <c r="R5921" s="118"/>
    </row>
    <row r="5922" spans="1:18" x14ac:dyDescent="0.25">
      <c r="A5922" s="25">
        <f t="shared" si="834"/>
        <v>658</v>
      </c>
      <c r="B5922" s="23">
        <f t="shared" si="835"/>
        <v>44589</v>
      </c>
      <c r="C5922" s="24">
        <v>10</v>
      </c>
      <c r="D5922" s="54" t="str">
        <f t="shared" si="827"/>
        <v>ASET</v>
      </c>
      <c r="E5922" s="178"/>
      <c r="F5922" s="179"/>
      <c r="G5922" s="177"/>
      <c r="H5922" s="177"/>
      <c r="I5922" s="169">
        <f t="shared" si="828"/>
        <v>0</v>
      </c>
      <c r="J5922" s="149" t="str" cm="1">
        <f t="array" ref="J5922">IF(ISERROR(INDEX('Non Compliance input'!$H$5:$H$156,MATCH(1,(A5922='Non Compliance input'!$A$5:$A$156)*(F5922&gt;='Non Compliance input'!$D$5:$D$156)*(E5922&lt;'Non Compliance input'!$E$5:$E$156)*('Non Compliance input'!$H$5:$H$156="Yes"),0))
),"","Yes")</f>
        <v/>
      </c>
      <c r="K5922" s="149">
        <f t="shared" si="829"/>
        <v>0</v>
      </c>
      <c r="L5922" s="162">
        <f t="shared" si="830"/>
        <v>0</v>
      </c>
      <c r="M5922" s="162" t="str" cm="1">
        <f t="array" ref="M5922">IF(ISERROR(INDEX('Non Compliance input'!$I$5:$I$156,MATCH(1,(A5922='Non Compliance input'!$A$5:$A$156)*(E5922&gt;='Non Compliance input'!$D$5:$D$156)*(F5922&lt;='Non Compliance input'!$E$5:$E$156)*('Non Compliance input'!$I$5:$I$156="Yes"),0))
),"","Yes")</f>
        <v/>
      </c>
      <c r="N5922" s="149" t="str">
        <f>IF(VLOOKUP($A5922,HourEndingOutage!$B$3:$F$746,5,0)="Outage","Outage","")</f>
        <v/>
      </c>
      <c r="O5922" s="18">
        <f t="shared" si="831"/>
        <v>0</v>
      </c>
      <c r="P5922" s="18" t="str">
        <f t="shared" si="832"/>
        <v/>
      </c>
      <c r="Q5922" s="18">
        <f t="shared" si="833"/>
        <v>0</v>
      </c>
      <c r="R5922" s="118"/>
    </row>
    <row r="5923" spans="1:18" x14ac:dyDescent="0.25">
      <c r="A5923" s="25">
        <f t="shared" si="834"/>
        <v>658</v>
      </c>
      <c r="B5923" s="23">
        <f t="shared" si="835"/>
        <v>44589</v>
      </c>
      <c r="C5923" s="24">
        <v>10</v>
      </c>
      <c r="D5923" s="54" t="str">
        <f t="shared" si="827"/>
        <v>ASET</v>
      </c>
      <c r="E5923" s="178"/>
      <c r="F5923" s="179"/>
      <c r="G5923" s="177"/>
      <c r="H5923" s="177"/>
      <c r="I5923" s="169">
        <f t="shared" si="828"/>
        <v>0</v>
      </c>
      <c r="J5923" s="149" t="str" cm="1">
        <f t="array" ref="J5923">IF(ISERROR(INDEX('Non Compliance input'!$H$5:$H$156,MATCH(1,(A5923='Non Compliance input'!$A$5:$A$156)*(F5923&gt;='Non Compliance input'!$D$5:$D$156)*(E5923&lt;'Non Compliance input'!$E$5:$E$156)*('Non Compliance input'!$H$5:$H$156="Yes"),0))
),"","Yes")</f>
        <v/>
      </c>
      <c r="K5923" s="149">
        <f t="shared" si="829"/>
        <v>0</v>
      </c>
      <c r="L5923" s="162">
        <f t="shared" si="830"/>
        <v>0</v>
      </c>
      <c r="M5923" s="162" t="str" cm="1">
        <f t="array" ref="M5923">IF(ISERROR(INDEX('Non Compliance input'!$I$5:$I$156,MATCH(1,(A5923='Non Compliance input'!$A$5:$A$156)*(E5923&gt;='Non Compliance input'!$D$5:$D$156)*(F5923&lt;='Non Compliance input'!$E$5:$E$156)*('Non Compliance input'!$I$5:$I$156="Yes"),0))
),"","Yes")</f>
        <v/>
      </c>
      <c r="N5923" s="149" t="str">
        <f>IF(VLOOKUP($A5923,HourEndingOutage!$B$3:$F$746,5,0)="Outage","Outage","")</f>
        <v/>
      </c>
      <c r="O5923" s="18">
        <f t="shared" si="831"/>
        <v>0</v>
      </c>
      <c r="P5923" s="18" t="str">
        <f t="shared" si="832"/>
        <v/>
      </c>
      <c r="Q5923" s="18">
        <f t="shared" si="833"/>
        <v>0</v>
      </c>
      <c r="R5923" s="118"/>
    </row>
    <row r="5924" spans="1:18" x14ac:dyDescent="0.25">
      <c r="A5924" s="25">
        <f t="shared" si="834"/>
        <v>658</v>
      </c>
      <c r="B5924" s="23">
        <f t="shared" si="835"/>
        <v>44589</v>
      </c>
      <c r="C5924" s="24">
        <v>10</v>
      </c>
      <c r="D5924" s="54" t="str">
        <f t="shared" si="827"/>
        <v>ASET</v>
      </c>
      <c r="E5924" s="178"/>
      <c r="F5924" s="179"/>
      <c r="G5924" s="177"/>
      <c r="H5924" s="177"/>
      <c r="I5924" s="169">
        <f t="shared" si="828"/>
        <v>0</v>
      </c>
      <c r="J5924" s="149" t="str" cm="1">
        <f t="array" ref="J5924">IF(ISERROR(INDEX('Non Compliance input'!$H$5:$H$156,MATCH(1,(A5924='Non Compliance input'!$A$5:$A$156)*(F5924&gt;='Non Compliance input'!$D$5:$D$156)*(E5924&lt;'Non Compliance input'!$E$5:$E$156)*('Non Compliance input'!$H$5:$H$156="Yes"),0))
),"","Yes")</f>
        <v/>
      </c>
      <c r="K5924" s="149">
        <f t="shared" si="829"/>
        <v>0</v>
      </c>
      <c r="L5924" s="162">
        <f t="shared" si="830"/>
        <v>0</v>
      </c>
      <c r="M5924" s="162" t="str" cm="1">
        <f t="array" ref="M5924">IF(ISERROR(INDEX('Non Compliance input'!$I$5:$I$156,MATCH(1,(A5924='Non Compliance input'!$A$5:$A$156)*(E5924&gt;='Non Compliance input'!$D$5:$D$156)*(F5924&lt;='Non Compliance input'!$E$5:$E$156)*('Non Compliance input'!$I$5:$I$156="Yes"),0))
),"","Yes")</f>
        <v/>
      </c>
      <c r="N5924" s="149" t="str">
        <f>IF(VLOOKUP($A5924,HourEndingOutage!$B$3:$F$746,5,0)="Outage","Outage","")</f>
        <v/>
      </c>
      <c r="O5924" s="18">
        <f t="shared" si="831"/>
        <v>0</v>
      </c>
      <c r="P5924" s="18" t="str">
        <f t="shared" si="832"/>
        <v/>
      </c>
      <c r="Q5924" s="18">
        <f t="shared" si="833"/>
        <v>0</v>
      </c>
      <c r="R5924" s="118"/>
    </row>
    <row r="5925" spans="1:18" x14ac:dyDescent="0.25">
      <c r="A5925" s="25">
        <f t="shared" si="834"/>
        <v>659</v>
      </c>
      <c r="B5925" s="23">
        <f t="shared" si="835"/>
        <v>44589</v>
      </c>
      <c r="C5925" s="24">
        <v>11</v>
      </c>
      <c r="D5925" s="54" t="str">
        <f t="shared" si="827"/>
        <v>ASET</v>
      </c>
      <c r="E5925" s="178"/>
      <c r="F5925" s="179"/>
      <c r="G5925" s="177"/>
      <c r="H5925" s="177"/>
      <c r="I5925" s="169">
        <f t="shared" si="828"/>
        <v>0</v>
      </c>
      <c r="J5925" s="149" t="str" cm="1">
        <f t="array" ref="J5925">IF(ISERROR(INDEX('Non Compliance input'!$H$5:$H$156,MATCH(1,(A5925='Non Compliance input'!$A$5:$A$156)*(F5925&gt;='Non Compliance input'!$D$5:$D$156)*(E5925&lt;'Non Compliance input'!$E$5:$E$156)*('Non Compliance input'!$H$5:$H$156="Yes"),0))
),"","Yes")</f>
        <v/>
      </c>
      <c r="K5925" s="149">
        <f t="shared" si="829"/>
        <v>0</v>
      </c>
      <c r="L5925" s="162">
        <f t="shared" si="830"/>
        <v>0</v>
      </c>
      <c r="M5925" s="162" t="str" cm="1">
        <f t="array" ref="M5925">IF(ISERROR(INDEX('Non Compliance input'!$I$5:$I$156,MATCH(1,(A5925='Non Compliance input'!$A$5:$A$156)*(E5925&gt;='Non Compliance input'!$D$5:$D$156)*(F5925&lt;='Non Compliance input'!$E$5:$E$156)*('Non Compliance input'!$I$5:$I$156="Yes"),0))
),"","Yes")</f>
        <v/>
      </c>
      <c r="N5925" s="149" t="str">
        <f>IF(VLOOKUP($A5925,HourEndingOutage!$B$3:$F$746,5,0)="Outage","Outage","")</f>
        <v/>
      </c>
      <c r="O5925" s="18">
        <f t="shared" si="831"/>
        <v>0</v>
      </c>
      <c r="P5925" s="18" t="str">
        <f t="shared" si="832"/>
        <v/>
      </c>
      <c r="Q5925" s="18">
        <f t="shared" si="833"/>
        <v>0</v>
      </c>
      <c r="R5925" s="118"/>
    </row>
    <row r="5926" spans="1:18" x14ac:dyDescent="0.25">
      <c r="A5926" s="25">
        <f t="shared" si="834"/>
        <v>659</v>
      </c>
      <c r="B5926" s="23">
        <f t="shared" si="835"/>
        <v>44589</v>
      </c>
      <c r="C5926" s="24">
        <v>11</v>
      </c>
      <c r="D5926" s="54" t="str">
        <f t="shared" si="827"/>
        <v>ASET</v>
      </c>
      <c r="E5926" s="178"/>
      <c r="F5926" s="179"/>
      <c r="G5926" s="177"/>
      <c r="H5926" s="177"/>
      <c r="I5926" s="169">
        <f t="shared" si="828"/>
        <v>0</v>
      </c>
      <c r="J5926" s="149" t="str" cm="1">
        <f t="array" ref="J5926">IF(ISERROR(INDEX('Non Compliance input'!$H$5:$H$156,MATCH(1,(A5926='Non Compliance input'!$A$5:$A$156)*(F5926&gt;='Non Compliance input'!$D$5:$D$156)*(E5926&lt;'Non Compliance input'!$E$5:$E$156)*('Non Compliance input'!$H$5:$H$156="Yes"),0))
),"","Yes")</f>
        <v/>
      </c>
      <c r="K5926" s="149">
        <f t="shared" si="829"/>
        <v>0</v>
      </c>
      <c r="L5926" s="162">
        <f t="shared" si="830"/>
        <v>0</v>
      </c>
      <c r="M5926" s="162" t="str" cm="1">
        <f t="array" ref="M5926">IF(ISERROR(INDEX('Non Compliance input'!$I$5:$I$156,MATCH(1,(A5926='Non Compliance input'!$A$5:$A$156)*(E5926&gt;='Non Compliance input'!$D$5:$D$156)*(F5926&lt;='Non Compliance input'!$E$5:$E$156)*('Non Compliance input'!$I$5:$I$156="Yes"),0))
),"","Yes")</f>
        <v/>
      </c>
      <c r="N5926" s="149" t="str">
        <f>IF(VLOOKUP($A5926,HourEndingOutage!$B$3:$F$746,5,0)="Outage","Outage","")</f>
        <v/>
      </c>
      <c r="O5926" s="18">
        <f t="shared" si="831"/>
        <v>0</v>
      </c>
      <c r="P5926" s="18" t="str">
        <f t="shared" si="832"/>
        <v/>
      </c>
      <c r="Q5926" s="18">
        <f t="shared" si="833"/>
        <v>0</v>
      </c>
      <c r="R5926" s="118"/>
    </row>
    <row r="5927" spans="1:18" x14ac:dyDescent="0.25">
      <c r="A5927" s="25">
        <f t="shared" si="834"/>
        <v>659</v>
      </c>
      <c r="B5927" s="23">
        <f t="shared" si="835"/>
        <v>44589</v>
      </c>
      <c r="C5927" s="24">
        <v>11</v>
      </c>
      <c r="D5927" s="54" t="str">
        <f t="shared" si="827"/>
        <v>ASET</v>
      </c>
      <c r="E5927" s="178"/>
      <c r="F5927" s="179"/>
      <c r="G5927" s="177"/>
      <c r="H5927" s="177"/>
      <c r="I5927" s="169">
        <f t="shared" si="828"/>
        <v>0</v>
      </c>
      <c r="J5927" s="149" t="str" cm="1">
        <f t="array" ref="J5927">IF(ISERROR(INDEX('Non Compliance input'!$H$5:$H$156,MATCH(1,(A5927='Non Compliance input'!$A$5:$A$156)*(F5927&gt;='Non Compliance input'!$D$5:$D$156)*(E5927&lt;'Non Compliance input'!$E$5:$E$156)*('Non Compliance input'!$H$5:$H$156="Yes"),0))
),"","Yes")</f>
        <v/>
      </c>
      <c r="K5927" s="149">
        <f t="shared" si="829"/>
        <v>0</v>
      </c>
      <c r="L5927" s="162">
        <f t="shared" si="830"/>
        <v>0</v>
      </c>
      <c r="M5927" s="162" t="str" cm="1">
        <f t="array" ref="M5927">IF(ISERROR(INDEX('Non Compliance input'!$I$5:$I$156,MATCH(1,(A5927='Non Compliance input'!$A$5:$A$156)*(E5927&gt;='Non Compliance input'!$D$5:$D$156)*(F5927&lt;='Non Compliance input'!$E$5:$E$156)*('Non Compliance input'!$I$5:$I$156="Yes"),0))
),"","Yes")</f>
        <v/>
      </c>
      <c r="N5927" s="149" t="str">
        <f>IF(VLOOKUP($A5927,HourEndingOutage!$B$3:$F$746,5,0)="Outage","Outage","")</f>
        <v/>
      </c>
      <c r="O5927" s="18">
        <f t="shared" si="831"/>
        <v>0</v>
      </c>
      <c r="P5927" s="18" t="str">
        <f t="shared" si="832"/>
        <v/>
      </c>
      <c r="Q5927" s="18">
        <f t="shared" si="833"/>
        <v>0</v>
      </c>
      <c r="R5927" s="118"/>
    </row>
    <row r="5928" spans="1:18" x14ac:dyDescent="0.25">
      <c r="A5928" s="25">
        <f t="shared" si="834"/>
        <v>659</v>
      </c>
      <c r="B5928" s="23">
        <f t="shared" si="835"/>
        <v>44589</v>
      </c>
      <c r="C5928" s="24">
        <v>11</v>
      </c>
      <c r="D5928" s="54" t="str">
        <f t="shared" si="827"/>
        <v>ASET</v>
      </c>
      <c r="E5928" s="178"/>
      <c r="F5928" s="179"/>
      <c r="G5928" s="177"/>
      <c r="H5928" s="177"/>
      <c r="I5928" s="169">
        <f t="shared" si="828"/>
        <v>0</v>
      </c>
      <c r="J5928" s="149" t="str" cm="1">
        <f t="array" ref="J5928">IF(ISERROR(INDEX('Non Compliance input'!$H$5:$H$156,MATCH(1,(A5928='Non Compliance input'!$A$5:$A$156)*(F5928&gt;='Non Compliance input'!$D$5:$D$156)*(E5928&lt;'Non Compliance input'!$E$5:$E$156)*('Non Compliance input'!$H$5:$H$156="Yes"),0))
),"","Yes")</f>
        <v/>
      </c>
      <c r="K5928" s="149">
        <f t="shared" si="829"/>
        <v>0</v>
      </c>
      <c r="L5928" s="162">
        <f t="shared" si="830"/>
        <v>0</v>
      </c>
      <c r="M5928" s="162" t="str" cm="1">
        <f t="array" ref="M5928">IF(ISERROR(INDEX('Non Compliance input'!$I$5:$I$156,MATCH(1,(A5928='Non Compliance input'!$A$5:$A$156)*(E5928&gt;='Non Compliance input'!$D$5:$D$156)*(F5928&lt;='Non Compliance input'!$E$5:$E$156)*('Non Compliance input'!$I$5:$I$156="Yes"),0))
),"","Yes")</f>
        <v/>
      </c>
      <c r="N5928" s="149" t="str">
        <f>IF(VLOOKUP($A5928,HourEndingOutage!$B$3:$F$746,5,0)="Outage","Outage","")</f>
        <v/>
      </c>
      <c r="O5928" s="18">
        <f t="shared" si="831"/>
        <v>0</v>
      </c>
      <c r="P5928" s="18" t="str">
        <f t="shared" si="832"/>
        <v/>
      </c>
      <c r="Q5928" s="18">
        <f t="shared" si="833"/>
        <v>0</v>
      </c>
      <c r="R5928" s="118"/>
    </row>
    <row r="5929" spans="1:18" x14ac:dyDescent="0.25">
      <c r="A5929" s="25">
        <f t="shared" si="834"/>
        <v>659</v>
      </c>
      <c r="B5929" s="23">
        <f t="shared" si="835"/>
        <v>44589</v>
      </c>
      <c r="C5929" s="24">
        <v>11</v>
      </c>
      <c r="D5929" s="54" t="str">
        <f t="shared" si="827"/>
        <v>ASET</v>
      </c>
      <c r="E5929" s="178"/>
      <c r="F5929" s="179"/>
      <c r="G5929" s="177"/>
      <c r="H5929" s="177"/>
      <c r="I5929" s="169">
        <f t="shared" si="828"/>
        <v>0</v>
      </c>
      <c r="J5929" s="149" t="str" cm="1">
        <f t="array" ref="J5929">IF(ISERROR(INDEX('Non Compliance input'!$H$5:$H$156,MATCH(1,(A5929='Non Compliance input'!$A$5:$A$156)*(F5929&gt;='Non Compliance input'!$D$5:$D$156)*(E5929&lt;'Non Compliance input'!$E$5:$E$156)*('Non Compliance input'!$H$5:$H$156="Yes"),0))
),"","Yes")</f>
        <v/>
      </c>
      <c r="K5929" s="149">
        <f t="shared" si="829"/>
        <v>0</v>
      </c>
      <c r="L5929" s="162">
        <f t="shared" si="830"/>
        <v>0</v>
      </c>
      <c r="M5929" s="162" t="str" cm="1">
        <f t="array" ref="M5929">IF(ISERROR(INDEX('Non Compliance input'!$I$5:$I$156,MATCH(1,(A5929='Non Compliance input'!$A$5:$A$156)*(E5929&gt;='Non Compliance input'!$D$5:$D$156)*(F5929&lt;='Non Compliance input'!$E$5:$E$156)*('Non Compliance input'!$I$5:$I$156="Yes"),0))
),"","Yes")</f>
        <v/>
      </c>
      <c r="N5929" s="149" t="str">
        <f>IF(VLOOKUP($A5929,HourEndingOutage!$B$3:$F$746,5,0)="Outage","Outage","")</f>
        <v/>
      </c>
      <c r="O5929" s="18">
        <f t="shared" si="831"/>
        <v>0</v>
      </c>
      <c r="P5929" s="18" t="str">
        <f t="shared" si="832"/>
        <v/>
      </c>
      <c r="Q5929" s="18">
        <f t="shared" si="833"/>
        <v>0</v>
      </c>
      <c r="R5929" s="118"/>
    </row>
    <row r="5930" spans="1:18" x14ac:dyDescent="0.25">
      <c r="A5930" s="25">
        <f t="shared" si="834"/>
        <v>659</v>
      </c>
      <c r="B5930" s="23">
        <f t="shared" si="835"/>
        <v>44589</v>
      </c>
      <c r="C5930" s="24">
        <v>11</v>
      </c>
      <c r="D5930" s="54" t="str">
        <f t="shared" si="827"/>
        <v>ASET</v>
      </c>
      <c r="E5930" s="178"/>
      <c r="F5930" s="179"/>
      <c r="G5930" s="177"/>
      <c r="H5930" s="177"/>
      <c r="I5930" s="169">
        <f t="shared" si="828"/>
        <v>0</v>
      </c>
      <c r="J5930" s="149" t="str" cm="1">
        <f t="array" ref="J5930">IF(ISERROR(INDEX('Non Compliance input'!$H$5:$H$156,MATCH(1,(A5930='Non Compliance input'!$A$5:$A$156)*(F5930&gt;='Non Compliance input'!$D$5:$D$156)*(E5930&lt;'Non Compliance input'!$E$5:$E$156)*('Non Compliance input'!$H$5:$H$156="Yes"),0))
),"","Yes")</f>
        <v/>
      </c>
      <c r="K5930" s="149">
        <f t="shared" si="829"/>
        <v>0</v>
      </c>
      <c r="L5930" s="162">
        <f t="shared" si="830"/>
        <v>0</v>
      </c>
      <c r="M5930" s="162" t="str" cm="1">
        <f t="array" ref="M5930">IF(ISERROR(INDEX('Non Compliance input'!$I$5:$I$156,MATCH(1,(A5930='Non Compliance input'!$A$5:$A$156)*(E5930&gt;='Non Compliance input'!$D$5:$D$156)*(F5930&lt;='Non Compliance input'!$E$5:$E$156)*('Non Compliance input'!$I$5:$I$156="Yes"),0))
),"","Yes")</f>
        <v/>
      </c>
      <c r="N5930" s="149" t="str">
        <f>IF(VLOOKUP($A5930,HourEndingOutage!$B$3:$F$746,5,0)="Outage","Outage","")</f>
        <v/>
      </c>
      <c r="O5930" s="18">
        <f t="shared" si="831"/>
        <v>0</v>
      </c>
      <c r="P5930" s="18" t="str">
        <f t="shared" si="832"/>
        <v/>
      </c>
      <c r="Q5930" s="18">
        <f t="shared" si="833"/>
        <v>0</v>
      </c>
      <c r="R5930" s="118"/>
    </row>
    <row r="5931" spans="1:18" x14ac:dyDescent="0.25">
      <c r="A5931" s="25">
        <f t="shared" si="834"/>
        <v>659</v>
      </c>
      <c r="B5931" s="23">
        <f t="shared" si="835"/>
        <v>44589</v>
      </c>
      <c r="C5931" s="24">
        <v>11</v>
      </c>
      <c r="D5931" s="54" t="str">
        <f t="shared" si="827"/>
        <v>ASET</v>
      </c>
      <c r="E5931" s="178"/>
      <c r="F5931" s="179"/>
      <c r="G5931" s="177"/>
      <c r="H5931" s="177"/>
      <c r="I5931" s="169">
        <f t="shared" si="828"/>
        <v>0</v>
      </c>
      <c r="J5931" s="149" t="str" cm="1">
        <f t="array" ref="J5931">IF(ISERROR(INDEX('Non Compliance input'!$H$5:$H$156,MATCH(1,(A5931='Non Compliance input'!$A$5:$A$156)*(F5931&gt;='Non Compliance input'!$D$5:$D$156)*(E5931&lt;'Non Compliance input'!$E$5:$E$156)*('Non Compliance input'!$H$5:$H$156="Yes"),0))
),"","Yes")</f>
        <v/>
      </c>
      <c r="K5931" s="149">
        <f t="shared" si="829"/>
        <v>0</v>
      </c>
      <c r="L5931" s="162">
        <f t="shared" si="830"/>
        <v>0</v>
      </c>
      <c r="M5931" s="162" t="str" cm="1">
        <f t="array" ref="M5931">IF(ISERROR(INDEX('Non Compliance input'!$I$5:$I$156,MATCH(1,(A5931='Non Compliance input'!$A$5:$A$156)*(E5931&gt;='Non Compliance input'!$D$5:$D$156)*(F5931&lt;='Non Compliance input'!$E$5:$E$156)*('Non Compliance input'!$I$5:$I$156="Yes"),0))
),"","Yes")</f>
        <v/>
      </c>
      <c r="N5931" s="149" t="str">
        <f>IF(VLOOKUP($A5931,HourEndingOutage!$B$3:$F$746,5,0)="Outage","Outage","")</f>
        <v/>
      </c>
      <c r="O5931" s="18">
        <f t="shared" si="831"/>
        <v>0</v>
      </c>
      <c r="P5931" s="18" t="str">
        <f t="shared" si="832"/>
        <v/>
      </c>
      <c r="Q5931" s="18">
        <f t="shared" si="833"/>
        <v>0</v>
      </c>
      <c r="R5931" s="118"/>
    </row>
    <row r="5932" spans="1:18" x14ac:dyDescent="0.25">
      <c r="A5932" s="25">
        <f t="shared" si="834"/>
        <v>659</v>
      </c>
      <c r="B5932" s="23">
        <f t="shared" si="835"/>
        <v>44589</v>
      </c>
      <c r="C5932" s="24">
        <v>11</v>
      </c>
      <c r="D5932" s="54" t="str">
        <f t="shared" si="827"/>
        <v>ASET</v>
      </c>
      <c r="E5932" s="178"/>
      <c r="F5932" s="179"/>
      <c r="G5932" s="177"/>
      <c r="H5932" s="177"/>
      <c r="I5932" s="169">
        <f t="shared" si="828"/>
        <v>0</v>
      </c>
      <c r="J5932" s="149" t="str" cm="1">
        <f t="array" ref="J5932">IF(ISERROR(INDEX('Non Compliance input'!$H$5:$H$156,MATCH(1,(A5932='Non Compliance input'!$A$5:$A$156)*(F5932&gt;='Non Compliance input'!$D$5:$D$156)*(E5932&lt;'Non Compliance input'!$E$5:$E$156)*('Non Compliance input'!$H$5:$H$156="Yes"),0))
),"","Yes")</f>
        <v/>
      </c>
      <c r="K5932" s="149">
        <f t="shared" si="829"/>
        <v>0</v>
      </c>
      <c r="L5932" s="162">
        <f t="shared" si="830"/>
        <v>0</v>
      </c>
      <c r="M5932" s="162" t="str" cm="1">
        <f t="array" ref="M5932">IF(ISERROR(INDEX('Non Compliance input'!$I$5:$I$156,MATCH(1,(A5932='Non Compliance input'!$A$5:$A$156)*(E5932&gt;='Non Compliance input'!$D$5:$D$156)*(F5932&lt;='Non Compliance input'!$E$5:$E$156)*('Non Compliance input'!$I$5:$I$156="Yes"),0))
),"","Yes")</f>
        <v/>
      </c>
      <c r="N5932" s="149" t="str">
        <f>IF(VLOOKUP($A5932,HourEndingOutage!$B$3:$F$746,5,0)="Outage","Outage","")</f>
        <v/>
      </c>
      <c r="O5932" s="18">
        <f t="shared" si="831"/>
        <v>0</v>
      </c>
      <c r="P5932" s="18" t="str">
        <f t="shared" si="832"/>
        <v/>
      </c>
      <c r="Q5932" s="18">
        <f t="shared" si="833"/>
        <v>0</v>
      </c>
      <c r="R5932" s="118"/>
    </row>
    <row r="5933" spans="1:18" x14ac:dyDescent="0.25">
      <c r="A5933" s="25">
        <f t="shared" si="834"/>
        <v>659</v>
      </c>
      <c r="B5933" s="23">
        <f t="shared" si="835"/>
        <v>44589</v>
      </c>
      <c r="C5933" s="24">
        <v>11</v>
      </c>
      <c r="D5933" s="54" t="str">
        <f t="shared" si="827"/>
        <v>ASET</v>
      </c>
      <c r="E5933" s="178"/>
      <c r="F5933" s="179"/>
      <c r="G5933" s="177"/>
      <c r="H5933" s="177"/>
      <c r="I5933" s="169">
        <f t="shared" si="828"/>
        <v>0</v>
      </c>
      <c r="J5933" s="149" t="str" cm="1">
        <f t="array" ref="J5933">IF(ISERROR(INDEX('Non Compliance input'!$H$5:$H$156,MATCH(1,(A5933='Non Compliance input'!$A$5:$A$156)*(F5933&gt;='Non Compliance input'!$D$5:$D$156)*(E5933&lt;'Non Compliance input'!$E$5:$E$156)*('Non Compliance input'!$H$5:$H$156="Yes"),0))
),"","Yes")</f>
        <v/>
      </c>
      <c r="K5933" s="149">
        <f t="shared" si="829"/>
        <v>0</v>
      </c>
      <c r="L5933" s="162">
        <f t="shared" si="830"/>
        <v>0</v>
      </c>
      <c r="M5933" s="162" t="str" cm="1">
        <f t="array" ref="M5933">IF(ISERROR(INDEX('Non Compliance input'!$I$5:$I$156,MATCH(1,(A5933='Non Compliance input'!$A$5:$A$156)*(E5933&gt;='Non Compliance input'!$D$5:$D$156)*(F5933&lt;='Non Compliance input'!$E$5:$E$156)*('Non Compliance input'!$I$5:$I$156="Yes"),0))
),"","Yes")</f>
        <v/>
      </c>
      <c r="N5933" s="149" t="str">
        <f>IF(VLOOKUP($A5933,HourEndingOutage!$B$3:$F$746,5,0)="Outage","Outage","")</f>
        <v/>
      </c>
      <c r="O5933" s="18">
        <f t="shared" si="831"/>
        <v>0</v>
      </c>
      <c r="P5933" s="18" t="str">
        <f t="shared" si="832"/>
        <v/>
      </c>
      <c r="Q5933" s="18">
        <f t="shared" si="833"/>
        <v>0</v>
      </c>
      <c r="R5933" s="118"/>
    </row>
    <row r="5934" spans="1:18" x14ac:dyDescent="0.25">
      <c r="A5934" s="25">
        <f t="shared" si="834"/>
        <v>660</v>
      </c>
      <c r="B5934" s="23">
        <f t="shared" si="835"/>
        <v>44589</v>
      </c>
      <c r="C5934" s="24">
        <v>12</v>
      </c>
      <c r="D5934" s="54" t="str">
        <f t="shared" si="827"/>
        <v>ASET</v>
      </c>
      <c r="E5934" s="178"/>
      <c r="F5934" s="179"/>
      <c r="G5934" s="177"/>
      <c r="H5934" s="177"/>
      <c r="I5934" s="169">
        <f t="shared" si="828"/>
        <v>0</v>
      </c>
      <c r="J5934" s="149" t="str" cm="1">
        <f t="array" ref="J5934">IF(ISERROR(INDEX('Non Compliance input'!$H$5:$H$156,MATCH(1,(A5934='Non Compliance input'!$A$5:$A$156)*(F5934&gt;='Non Compliance input'!$D$5:$D$156)*(E5934&lt;'Non Compliance input'!$E$5:$E$156)*('Non Compliance input'!$H$5:$H$156="Yes"),0))
),"","Yes")</f>
        <v/>
      </c>
      <c r="K5934" s="149">
        <f t="shared" si="829"/>
        <v>0</v>
      </c>
      <c r="L5934" s="162">
        <f t="shared" si="830"/>
        <v>0</v>
      </c>
      <c r="M5934" s="162" t="str" cm="1">
        <f t="array" ref="M5934">IF(ISERROR(INDEX('Non Compliance input'!$I$5:$I$156,MATCH(1,(A5934='Non Compliance input'!$A$5:$A$156)*(E5934&gt;='Non Compliance input'!$D$5:$D$156)*(F5934&lt;='Non Compliance input'!$E$5:$E$156)*('Non Compliance input'!$I$5:$I$156="Yes"),0))
),"","Yes")</f>
        <v/>
      </c>
      <c r="N5934" s="149" t="str">
        <f>IF(VLOOKUP($A5934,HourEndingOutage!$B$3:$F$746,5,0)="Outage","Outage","")</f>
        <v/>
      </c>
      <c r="O5934" s="18">
        <f t="shared" si="831"/>
        <v>0</v>
      </c>
      <c r="P5934" s="18" t="str">
        <f t="shared" si="832"/>
        <v/>
      </c>
      <c r="Q5934" s="18">
        <f t="shared" si="833"/>
        <v>0</v>
      </c>
      <c r="R5934" s="118"/>
    </row>
    <row r="5935" spans="1:18" x14ac:dyDescent="0.25">
      <c r="A5935" s="25">
        <f t="shared" si="834"/>
        <v>660</v>
      </c>
      <c r="B5935" s="23">
        <f t="shared" si="835"/>
        <v>44589</v>
      </c>
      <c r="C5935" s="24">
        <v>12</v>
      </c>
      <c r="D5935" s="54" t="str">
        <f t="shared" si="827"/>
        <v>ASET</v>
      </c>
      <c r="E5935" s="178"/>
      <c r="F5935" s="179"/>
      <c r="G5935" s="177"/>
      <c r="H5935" s="177"/>
      <c r="I5935" s="169">
        <f t="shared" si="828"/>
        <v>0</v>
      </c>
      <c r="J5935" s="149" t="str" cm="1">
        <f t="array" ref="J5935">IF(ISERROR(INDEX('Non Compliance input'!$H$5:$H$156,MATCH(1,(A5935='Non Compliance input'!$A$5:$A$156)*(F5935&gt;='Non Compliance input'!$D$5:$D$156)*(E5935&lt;'Non Compliance input'!$E$5:$E$156)*('Non Compliance input'!$H$5:$H$156="Yes"),0))
),"","Yes")</f>
        <v/>
      </c>
      <c r="K5935" s="149">
        <f t="shared" si="829"/>
        <v>0</v>
      </c>
      <c r="L5935" s="162">
        <f t="shared" si="830"/>
        <v>0</v>
      </c>
      <c r="M5935" s="162" t="str" cm="1">
        <f t="array" ref="M5935">IF(ISERROR(INDEX('Non Compliance input'!$I$5:$I$156,MATCH(1,(A5935='Non Compliance input'!$A$5:$A$156)*(E5935&gt;='Non Compliance input'!$D$5:$D$156)*(F5935&lt;='Non Compliance input'!$E$5:$E$156)*('Non Compliance input'!$I$5:$I$156="Yes"),0))
),"","Yes")</f>
        <v/>
      </c>
      <c r="N5935" s="149" t="str">
        <f>IF(VLOOKUP($A5935,HourEndingOutage!$B$3:$F$746,5,0)="Outage","Outage","")</f>
        <v/>
      </c>
      <c r="O5935" s="18">
        <f t="shared" si="831"/>
        <v>0</v>
      </c>
      <c r="P5935" s="18" t="str">
        <f t="shared" si="832"/>
        <v/>
      </c>
      <c r="Q5935" s="18">
        <f t="shared" si="833"/>
        <v>0</v>
      </c>
      <c r="R5935" s="118"/>
    </row>
    <row r="5936" spans="1:18" x14ac:dyDescent="0.25">
      <c r="A5936" s="25">
        <f t="shared" si="834"/>
        <v>660</v>
      </c>
      <c r="B5936" s="23">
        <f t="shared" si="835"/>
        <v>44589</v>
      </c>
      <c r="C5936" s="24">
        <v>12</v>
      </c>
      <c r="D5936" s="54" t="str">
        <f t="shared" si="827"/>
        <v>ASET</v>
      </c>
      <c r="E5936" s="178"/>
      <c r="F5936" s="179"/>
      <c r="G5936" s="177"/>
      <c r="H5936" s="177"/>
      <c r="I5936" s="169">
        <f t="shared" si="828"/>
        <v>0</v>
      </c>
      <c r="J5936" s="149" t="str" cm="1">
        <f t="array" ref="J5936">IF(ISERROR(INDEX('Non Compliance input'!$H$5:$H$156,MATCH(1,(A5936='Non Compliance input'!$A$5:$A$156)*(F5936&gt;='Non Compliance input'!$D$5:$D$156)*(E5936&lt;'Non Compliance input'!$E$5:$E$156)*('Non Compliance input'!$H$5:$H$156="Yes"),0))
),"","Yes")</f>
        <v/>
      </c>
      <c r="K5936" s="149">
        <f t="shared" si="829"/>
        <v>0</v>
      </c>
      <c r="L5936" s="162">
        <f t="shared" si="830"/>
        <v>0</v>
      </c>
      <c r="M5936" s="162" t="str" cm="1">
        <f t="array" ref="M5936">IF(ISERROR(INDEX('Non Compliance input'!$I$5:$I$156,MATCH(1,(A5936='Non Compliance input'!$A$5:$A$156)*(E5936&gt;='Non Compliance input'!$D$5:$D$156)*(F5936&lt;='Non Compliance input'!$E$5:$E$156)*('Non Compliance input'!$I$5:$I$156="Yes"),0))
),"","Yes")</f>
        <v/>
      </c>
      <c r="N5936" s="149" t="str">
        <f>IF(VLOOKUP($A5936,HourEndingOutage!$B$3:$F$746,5,0)="Outage","Outage","")</f>
        <v/>
      </c>
      <c r="O5936" s="18">
        <f t="shared" si="831"/>
        <v>0</v>
      </c>
      <c r="P5936" s="18" t="str">
        <f t="shared" si="832"/>
        <v/>
      </c>
      <c r="Q5936" s="18">
        <f t="shared" si="833"/>
        <v>0</v>
      </c>
      <c r="R5936" s="118"/>
    </row>
    <row r="5937" spans="1:18" x14ac:dyDescent="0.25">
      <c r="A5937" s="25">
        <f t="shared" si="834"/>
        <v>660</v>
      </c>
      <c r="B5937" s="23">
        <f t="shared" si="835"/>
        <v>44589</v>
      </c>
      <c r="C5937" s="24">
        <v>12</v>
      </c>
      <c r="D5937" s="54" t="str">
        <f t="shared" si="827"/>
        <v>ASET</v>
      </c>
      <c r="E5937" s="178"/>
      <c r="F5937" s="179"/>
      <c r="G5937" s="177"/>
      <c r="H5937" s="177"/>
      <c r="I5937" s="169">
        <f t="shared" si="828"/>
        <v>0</v>
      </c>
      <c r="J5937" s="149" t="str" cm="1">
        <f t="array" ref="J5937">IF(ISERROR(INDEX('Non Compliance input'!$H$5:$H$156,MATCH(1,(A5937='Non Compliance input'!$A$5:$A$156)*(F5937&gt;='Non Compliance input'!$D$5:$D$156)*(E5937&lt;'Non Compliance input'!$E$5:$E$156)*('Non Compliance input'!$H$5:$H$156="Yes"),0))
),"","Yes")</f>
        <v/>
      </c>
      <c r="K5937" s="149">
        <f t="shared" si="829"/>
        <v>0</v>
      </c>
      <c r="L5937" s="162">
        <f t="shared" si="830"/>
        <v>0</v>
      </c>
      <c r="M5937" s="162" t="str" cm="1">
        <f t="array" ref="M5937">IF(ISERROR(INDEX('Non Compliance input'!$I$5:$I$156,MATCH(1,(A5937='Non Compliance input'!$A$5:$A$156)*(E5937&gt;='Non Compliance input'!$D$5:$D$156)*(F5937&lt;='Non Compliance input'!$E$5:$E$156)*('Non Compliance input'!$I$5:$I$156="Yes"),0))
),"","Yes")</f>
        <v/>
      </c>
      <c r="N5937" s="149" t="str">
        <f>IF(VLOOKUP($A5937,HourEndingOutage!$B$3:$F$746,5,0)="Outage","Outage","")</f>
        <v/>
      </c>
      <c r="O5937" s="18">
        <f t="shared" si="831"/>
        <v>0</v>
      </c>
      <c r="P5937" s="18" t="str">
        <f t="shared" si="832"/>
        <v/>
      </c>
      <c r="Q5937" s="18">
        <f t="shared" si="833"/>
        <v>0</v>
      </c>
      <c r="R5937" s="118"/>
    </row>
    <row r="5938" spans="1:18" x14ac:dyDescent="0.25">
      <c r="A5938" s="25">
        <f t="shared" si="834"/>
        <v>660</v>
      </c>
      <c r="B5938" s="23">
        <f t="shared" si="835"/>
        <v>44589</v>
      </c>
      <c r="C5938" s="24">
        <v>12</v>
      </c>
      <c r="D5938" s="54" t="str">
        <f t="shared" si="827"/>
        <v>ASET</v>
      </c>
      <c r="E5938" s="178"/>
      <c r="F5938" s="179"/>
      <c r="G5938" s="177"/>
      <c r="H5938" s="177"/>
      <c r="I5938" s="169">
        <f t="shared" si="828"/>
        <v>0</v>
      </c>
      <c r="J5938" s="149" t="str" cm="1">
        <f t="array" ref="J5938">IF(ISERROR(INDEX('Non Compliance input'!$H$5:$H$156,MATCH(1,(A5938='Non Compliance input'!$A$5:$A$156)*(F5938&gt;='Non Compliance input'!$D$5:$D$156)*(E5938&lt;'Non Compliance input'!$E$5:$E$156)*('Non Compliance input'!$H$5:$H$156="Yes"),0))
),"","Yes")</f>
        <v/>
      </c>
      <c r="K5938" s="149">
        <f t="shared" si="829"/>
        <v>0</v>
      </c>
      <c r="L5938" s="162">
        <f t="shared" si="830"/>
        <v>0</v>
      </c>
      <c r="M5938" s="162" t="str" cm="1">
        <f t="array" ref="M5938">IF(ISERROR(INDEX('Non Compliance input'!$I$5:$I$156,MATCH(1,(A5938='Non Compliance input'!$A$5:$A$156)*(E5938&gt;='Non Compliance input'!$D$5:$D$156)*(F5938&lt;='Non Compliance input'!$E$5:$E$156)*('Non Compliance input'!$I$5:$I$156="Yes"),0))
),"","Yes")</f>
        <v/>
      </c>
      <c r="N5938" s="149" t="str">
        <f>IF(VLOOKUP($A5938,HourEndingOutage!$B$3:$F$746,5,0)="Outage","Outage","")</f>
        <v/>
      </c>
      <c r="O5938" s="18">
        <f t="shared" si="831"/>
        <v>0</v>
      </c>
      <c r="P5938" s="18" t="str">
        <f t="shared" si="832"/>
        <v/>
      </c>
      <c r="Q5938" s="18">
        <f t="shared" si="833"/>
        <v>0</v>
      </c>
      <c r="R5938" s="118"/>
    </row>
    <row r="5939" spans="1:18" x14ac:dyDescent="0.25">
      <c r="A5939" s="25">
        <f t="shared" si="834"/>
        <v>660</v>
      </c>
      <c r="B5939" s="23">
        <f t="shared" si="835"/>
        <v>44589</v>
      </c>
      <c r="C5939" s="24">
        <v>12</v>
      </c>
      <c r="D5939" s="54" t="str">
        <f t="shared" si="827"/>
        <v>ASET</v>
      </c>
      <c r="E5939" s="178"/>
      <c r="F5939" s="179"/>
      <c r="G5939" s="177"/>
      <c r="H5939" s="177"/>
      <c r="I5939" s="169">
        <f t="shared" si="828"/>
        <v>0</v>
      </c>
      <c r="J5939" s="149" t="str" cm="1">
        <f t="array" ref="J5939">IF(ISERROR(INDEX('Non Compliance input'!$H$5:$H$156,MATCH(1,(A5939='Non Compliance input'!$A$5:$A$156)*(F5939&gt;='Non Compliance input'!$D$5:$D$156)*(E5939&lt;'Non Compliance input'!$E$5:$E$156)*('Non Compliance input'!$H$5:$H$156="Yes"),0))
),"","Yes")</f>
        <v/>
      </c>
      <c r="K5939" s="149">
        <f t="shared" si="829"/>
        <v>0</v>
      </c>
      <c r="L5939" s="162">
        <f t="shared" si="830"/>
        <v>0</v>
      </c>
      <c r="M5939" s="162" t="str" cm="1">
        <f t="array" ref="M5939">IF(ISERROR(INDEX('Non Compliance input'!$I$5:$I$156,MATCH(1,(A5939='Non Compliance input'!$A$5:$A$156)*(E5939&gt;='Non Compliance input'!$D$5:$D$156)*(F5939&lt;='Non Compliance input'!$E$5:$E$156)*('Non Compliance input'!$I$5:$I$156="Yes"),0))
),"","Yes")</f>
        <v/>
      </c>
      <c r="N5939" s="149" t="str">
        <f>IF(VLOOKUP($A5939,HourEndingOutage!$B$3:$F$746,5,0)="Outage","Outage","")</f>
        <v/>
      </c>
      <c r="O5939" s="18">
        <f t="shared" si="831"/>
        <v>0</v>
      </c>
      <c r="P5939" s="18" t="str">
        <f t="shared" si="832"/>
        <v/>
      </c>
      <c r="Q5939" s="18">
        <f t="shared" si="833"/>
        <v>0</v>
      </c>
      <c r="R5939" s="118"/>
    </row>
    <row r="5940" spans="1:18" x14ac:dyDescent="0.25">
      <c r="A5940" s="25">
        <f t="shared" si="834"/>
        <v>660</v>
      </c>
      <c r="B5940" s="23">
        <f t="shared" si="835"/>
        <v>44589</v>
      </c>
      <c r="C5940" s="24">
        <v>12</v>
      </c>
      <c r="D5940" s="54" t="str">
        <f t="shared" si="827"/>
        <v>ASET</v>
      </c>
      <c r="E5940" s="178"/>
      <c r="F5940" s="179"/>
      <c r="G5940" s="177"/>
      <c r="H5940" s="177"/>
      <c r="I5940" s="169">
        <f t="shared" si="828"/>
        <v>0</v>
      </c>
      <c r="J5940" s="149" t="str" cm="1">
        <f t="array" ref="J5940">IF(ISERROR(INDEX('Non Compliance input'!$H$5:$H$156,MATCH(1,(A5940='Non Compliance input'!$A$5:$A$156)*(F5940&gt;='Non Compliance input'!$D$5:$D$156)*(E5940&lt;'Non Compliance input'!$E$5:$E$156)*('Non Compliance input'!$H$5:$H$156="Yes"),0))
),"","Yes")</f>
        <v/>
      </c>
      <c r="K5940" s="149">
        <f t="shared" si="829"/>
        <v>0</v>
      </c>
      <c r="L5940" s="162">
        <f t="shared" si="830"/>
        <v>0</v>
      </c>
      <c r="M5940" s="162" t="str" cm="1">
        <f t="array" ref="M5940">IF(ISERROR(INDEX('Non Compliance input'!$I$5:$I$156,MATCH(1,(A5940='Non Compliance input'!$A$5:$A$156)*(E5940&gt;='Non Compliance input'!$D$5:$D$156)*(F5940&lt;='Non Compliance input'!$E$5:$E$156)*('Non Compliance input'!$I$5:$I$156="Yes"),0))
),"","Yes")</f>
        <v/>
      </c>
      <c r="N5940" s="149" t="str">
        <f>IF(VLOOKUP($A5940,HourEndingOutage!$B$3:$F$746,5,0)="Outage","Outage","")</f>
        <v/>
      </c>
      <c r="O5940" s="18">
        <f t="shared" si="831"/>
        <v>0</v>
      </c>
      <c r="P5940" s="18" t="str">
        <f t="shared" si="832"/>
        <v/>
      </c>
      <c r="Q5940" s="18">
        <f t="shared" si="833"/>
        <v>0</v>
      </c>
      <c r="R5940" s="118"/>
    </row>
    <row r="5941" spans="1:18" x14ac:dyDescent="0.25">
      <c r="A5941" s="25">
        <f t="shared" si="834"/>
        <v>660</v>
      </c>
      <c r="B5941" s="23">
        <f t="shared" si="835"/>
        <v>44589</v>
      </c>
      <c r="C5941" s="24">
        <v>12</v>
      </c>
      <c r="D5941" s="54" t="str">
        <f t="shared" si="827"/>
        <v>ASET</v>
      </c>
      <c r="E5941" s="178"/>
      <c r="F5941" s="179"/>
      <c r="G5941" s="177"/>
      <c r="H5941" s="177"/>
      <c r="I5941" s="169">
        <f t="shared" si="828"/>
        <v>0</v>
      </c>
      <c r="J5941" s="149" t="str" cm="1">
        <f t="array" ref="J5941">IF(ISERROR(INDEX('Non Compliance input'!$H$5:$H$156,MATCH(1,(A5941='Non Compliance input'!$A$5:$A$156)*(F5941&gt;='Non Compliance input'!$D$5:$D$156)*(E5941&lt;'Non Compliance input'!$E$5:$E$156)*('Non Compliance input'!$H$5:$H$156="Yes"),0))
),"","Yes")</f>
        <v/>
      </c>
      <c r="K5941" s="149">
        <f t="shared" si="829"/>
        <v>0</v>
      </c>
      <c r="L5941" s="162">
        <f t="shared" si="830"/>
        <v>0</v>
      </c>
      <c r="M5941" s="162" t="str" cm="1">
        <f t="array" ref="M5941">IF(ISERROR(INDEX('Non Compliance input'!$I$5:$I$156,MATCH(1,(A5941='Non Compliance input'!$A$5:$A$156)*(E5941&gt;='Non Compliance input'!$D$5:$D$156)*(F5941&lt;='Non Compliance input'!$E$5:$E$156)*('Non Compliance input'!$I$5:$I$156="Yes"),0))
),"","Yes")</f>
        <v/>
      </c>
      <c r="N5941" s="149" t="str">
        <f>IF(VLOOKUP($A5941,HourEndingOutage!$B$3:$F$746,5,0)="Outage","Outage","")</f>
        <v/>
      </c>
      <c r="O5941" s="18">
        <f t="shared" si="831"/>
        <v>0</v>
      </c>
      <c r="P5941" s="18" t="str">
        <f t="shared" si="832"/>
        <v/>
      </c>
      <c r="Q5941" s="18">
        <f t="shared" si="833"/>
        <v>0</v>
      </c>
      <c r="R5941" s="118"/>
    </row>
    <row r="5942" spans="1:18" x14ac:dyDescent="0.25">
      <c r="A5942" s="25">
        <f t="shared" si="834"/>
        <v>660</v>
      </c>
      <c r="B5942" s="23">
        <f t="shared" si="835"/>
        <v>44589</v>
      </c>
      <c r="C5942" s="24">
        <v>12</v>
      </c>
      <c r="D5942" s="54" t="str">
        <f t="shared" si="827"/>
        <v>ASET</v>
      </c>
      <c r="E5942" s="178"/>
      <c r="F5942" s="179"/>
      <c r="G5942" s="177"/>
      <c r="H5942" s="177"/>
      <c r="I5942" s="169">
        <f t="shared" si="828"/>
        <v>0</v>
      </c>
      <c r="J5942" s="149" t="str" cm="1">
        <f t="array" ref="J5942">IF(ISERROR(INDEX('Non Compliance input'!$H$5:$H$156,MATCH(1,(A5942='Non Compliance input'!$A$5:$A$156)*(F5942&gt;='Non Compliance input'!$D$5:$D$156)*(E5942&lt;'Non Compliance input'!$E$5:$E$156)*('Non Compliance input'!$H$5:$H$156="Yes"),0))
),"","Yes")</f>
        <v/>
      </c>
      <c r="K5942" s="149">
        <f t="shared" si="829"/>
        <v>0</v>
      </c>
      <c r="L5942" s="162">
        <f t="shared" si="830"/>
        <v>0</v>
      </c>
      <c r="M5942" s="162" t="str" cm="1">
        <f t="array" ref="M5942">IF(ISERROR(INDEX('Non Compliance input'!$I$5:$I$156,MATCH(1,(A5942='Non Compliance input'!$A$5:$A$156)*(E5942&gt;='Non Compliance input'!$D$5:$D$156)*(F5942&lt;='Non Compliance input'!$E$5:$E$156)*('Non Compliance input'!$I$5:$I$156="Yes"),0))
),"","Yes")</f>
        <v/>
      </c>
      <c r="N5942" s="149" t="str">
        <f>IF(VLOOKUP($A5942,HourEndingOutage!$B$3:$F$746,5,0)="Outage","Outage","")</f>
        <v/>
      </c>
      <c r="O5942" s="18">
        <f t="shared" si="831"/>
        <v>0</v>
      </c>
      <c r="P5942" s="18" t="str">
        <f t="shared" si="832"/>
        <v/>
      </c>
      <c r="Q5942" s="18">
        <f t="shared" si="833"/>
        <v>0</v>
      </c>
      <c r="R5942" s="118"/>
    </row>
    <row r="5943" spans="1:18" x14ac:dyDescent="0.25">
      <c r="A5943" s="25">
        <f t="shared" si="834"/>
        <v>661</v>
      </c>
      <c r="B5943" s="23">
        <f t="shared" si="835"/>
        <v>44589</v>
      </c>
      <c r="C5943" s="24">
        <v>13</v>
      </c>
      <c r="D5943" s="54" t="str">
        <f t="shared" si="827"/>
        <v>ASET</v>
      </c>
      <c r="E5943" s="178"/>
      <c r="F5943" s="179"/>
      <c r="G5943" s="177"/>
      <c r="H5943" s="177"/>
      <c r="I5943" s="169">
        <f t="shared" si="828"/>
        <v>0</v>
      </c>
      <c r="J5943" s="149" t="str" cm="1">
        <f t="array" ref="J5943">IF(ISERROR(INDEX('Non Compliance input'!$H$5:$H$156,MATCH(1,(A5943='Non Compliance input'!$A$5:$A$156)*(F5943&gt;='Non Compliance input'!$D$5:$D$156)*(E5943&lt;'Non Compliance input'!$E$5:$E$156)*('Non Compliance input'!$H$5:$H$156="Yes"),0))
),"","Yes")</f>
        <v/>
      </c>
      <c r="K5943" s="149">
        <f t="shared" si="829"/>
        <v>0</v>
      </c>
      <c r="L5943" s="162">
        <f t="shared" si="830"/>
        <v>0</v>
      </c>
      <c r="M5943" s="162" t="str" cm="1">
        <f t="array" ref="M5943">IF(ISERROR(INDEX('Non Compliance input'!$I$5:$I$156,MATCH(1,(A5943='Non Compliance input'!$A$5:$A$156)*(E5943&gt;='Non Compliance input'!$D$5:$D$156)*(F5943&lt;='Non Compliance input'!$E$5:$E$156)*('Non Compliance input'!$I$5:$I$156="Yes"),0))
),"","Yes")</f>
        <v/>
      </c>
      <c r="N5943" s="149" t="str">
        <f>IF(VLOOKUP($A5943,HourEndingOutage!$B$3:$F$746,5,0)="Outage","Outage","")</f>
        <v/>
      </c>
      <c r="O5943" s="18">
        <f t="shared" si="831"/>
        <v>0</v>
      </c>
      <c r="P5943" s="18" t="str">
        <f t="shared" si="832"/>
        <v/>
      </c>
      <c r="Q5943" s="18">
        <f t="shared" si="833"/>
        <v>0</v>
      </c>
      <c r="R5943" s="118"/>
    </row>
    <row r="5944" spans="1:18" x14ac:dyDescent="0.25">
      <c r="A5944" s="25">
        <f t="shared" si="834"/>
        <v>661</v>
      </c>
      <c r="B5944" s="23">
        <f t="shared" si="835"/>
        <v>44589</v>
      </c>
      <c r="C5944" s="24">
        <v>13</v>
      </c>
      <c r="D5944" s="54" t="str">
        <f t="shared" si="827"/>
        <v>ASET</v>
      </c>
      <c r="E5944" s="178"/>
      <c r="F5944" s="179"/>
      <c r="G5944" s="177"/>
      <c r="H5944" s="177"/>
      <c r="I5944" s="169">
        <f t="shared" si="828"/>
        <v>0</v>
      </c>
      <c r="J5944" s="149" t="str" cm="1">
        <f t="array" ref="J5944">IF(ISERROR(INDEX('Non Compliance input'!$H$5:$H$156,MATCH(1,(A5944='Non Compliance input'!$A$5:$A$156)*(F5944&gt;='Non Compliance input'!$D$5:$D$156)*(E5944&lt;'Non Compliance input'!$E$5:$E$156)*('Non Compliance input'!$H$5:$H$156="Yes"),0))
),"","Yes")</f>
        <v/>
      </c>
      <c r="K5944" s="149">
        <f t="shared" si="829"/>
        <v>0</v>
      </c>
      <c r="L5944" s="162">
        <f t="shared" si="830"/>
        <v>0</v>
      </c>
      <c r="M5944" s="162" t="str" cm="1">
        <f t="array" ref="M5944">IF(ISERROR(INDEX('Non Compliance input'!$I$5:$I$156,MATCH(1,(A5944='Non Compliance input'!$A$5:$A$156)*(E5944&gt;='Non Compliance input'!$D$5:$D$156)*(F5944&lt;='Non Compliance input'!$E$5:$E$156)*('Non Compliance input'!$I$5:$I$156="Yes"),0))
),"","Yes")</f>
        <v/>
      </c>
      <c r="N5944" s="149" t="str">
        <f>IF(VLOOKUP($A5944,HourEndingOutage!$B$3:$F$746,5,0)="Outage","Outage","")</f>
        <v/>
      </c>
      <c r="O5944" s="18">
        <f t="shared" si="831"/>
        <v>0</v>
      </c>
      <c r="P5944" s="18" t="str">
        <f t="shared" si="832"/>
        <v/>
      </c>
      <c r="Q5944" s="18">
        <f t="shared" si="833"/>
        <v>0</v>
      </c>
      <c r="R5944" s="118"/>
    </row>
    <row r="5945" spans="1:18" x14ac:dyDescent="0.25">
      <c r="A5945" s="25">
        <f t="shared" si="834"/>
        <v>661</v>
      </c>
      <c r="B5945" s="23">
        <f t="shared" si="835"/>
        <v>44589</v>
      </c>
      <c r="C5945" s="24">
        <v>13</v>
      </c>
      <c r="D5945" s="54" t="str">
        <f t="shared" si="827"/>
        <v>ASET</v>
      </c>
      <c r="E5945" s="178"/>
      <c r="F5945" s="179"/>
      <c r="G5945" s="177"/>
      <c r="H5945" s="177"/>
      <c r="I5945" s="169">
        <f t="shared" si="828"/>
        <v>0</v>
      </c>
      <c r="J5945" s="149" t="str" cm="1">
        <f t="array" ref="J5945">IF(ISERROR(INDEX('Non Compliance input'!$H$5:$H$156,MATCH(1,(A5945='Non Compliance input'!$A$5:$A$156)*(F5945&gt;='Non Compliance input'!$D$5:$D$156)*(E5945&lt;'Non Compliance input'!$E$5:$E$156)*('Non Compliance input'!$H$5:$H$156="Yes"),0))
),"","Yes")</f>
        <v/>
      </c>
      <c r="K5945" s="149">
        <f t="shared" si="829"/>
        <v>0</v>
      </c>
      <c r="L5945" s="162">
        <f t="shared" si="830"/>
        <v>0</v>
      </c>
      <c r="M5945" s="162" t="str" cm="1">
        <f t="array" ref="M5945">IF(ISERROR(INDEX('Non Compliance input'!$I$5:$I$156,MATCH(1,(A5945='Non Compliance input'!$A$5:$A$156)*(E5945&gt;='Non Compliance input'!$D$5:$D$156)*(F5945&lt;='Non Compliance input'!$E$5:$E$156)*('Non Compliance input'!$I$5:$I$156="Yes"),0))
),"","Yes")</f>
        <v/>
      </c>
      <c r="N5945" s="149" t="str">
        <f>IF(VLOOKUP($A5945,HourEndingOutage!$B$3:$F$746,5,0)="Outage","Outage","")</f>
        <v/>
      </c>
      <c r="O5945" s="18">
        <f t="shared" si="831"/>
        <v>0</v>
      </c>
      <c r="P5945" s="18" t="str">
        <f t="shared" si="832"/>
        <v/>
      </c>
      <c r="Q5945" s="18">
        <f t="shared" si="833"/>
        <v>0</v>
      </c>
      <c r="R5945" s="118"/>
    </row>
    <row r="5946" spans="1:18" x14ac:dyDescent="0.25">
      <c r="A5946" s="25">
        <f t="shared" si="834"/>
        <v>661</v>
      </c>
      <c r="B5946" s="23">
        <f t="shared" si="835"/>
        <v>44589</v>
      </c>
      <c r="C5946" s="24">
        <v>13</v>
      </c>
      <c r="D5946" s="54" t="str">
        <f t="shared" si="827"/>
        <v>ASET</v>
      </c>
      <c r="E5946" s="178"/>
      <c r="F5946" s="179"/>
      <c r="G5946" s="177"/>
      <c r="H5946" s="177"/>
      <c r="I5946" s="169">
        <f t="shared" si="828"/>
        <v>0</v>
      </c>
      <c r="J5946" s="149" t="str" cm="1">
        <f t="array" ref="J5946">IF(ISERROR(INDEX('Non Compliance input'!$H$5:$H$156,MATCH(1,(A5946='Non Compliance input'!$A$5:$A$156)*(F5946&gt;='Non Compliance input'!$D$5:$D$156)*(E5946&lt;'Non Compliance input'!$E$5:$E$156)*('Non Compliance input'!$H$5:$H$156="Yes"),0))
),"","Yes")</f>
        <v/>
      </c>
      <c r="K5946" s="149">
        <f t="shared" si="829"/>
        <v>0</v>
      </c>
      <c r="L5946" s="162">
        <f t="shared" si="830"/>
        <v>0</v>
      </c>
      <c r="M5946" s="162" t="str" cm="1">
        <f t="array" ref="M5946">IF(ISERROR(INDEX('Non Compliance input'!$I$5:$I$156,MATCH(1,(A5946='Non Compliance input'!$A$5:$A$156)*(E5946&gt;='Non Compliance input'!$D$5:$D$156)*(F5946&lt;='Non Compliance input'!$E$5:$E$156)*('Non Compliance input'!$I$5:$I$156="Yes"),0))
),"","Yes")</f>
        <v/>
      </c>
      <c r="N5946" s="149" t="str">
        <f>IF(VLOOKUP($A5946,HourEndingOutage!$B$3:$F$746,5,0)="Outage","Outage","")</f>
        <v/>
      </c>
      <c r="O5946" s="18">
        <f t="shared" si="831"/>
        <v>0</v>
      </c>
      <c r="P5946" s="18" t="str">
        <f t="shared" si="832"/>
        <v/>
      </c>
      <c r="Q5946" s="18">
        <f t="shared" si="833"/>
        <v>0</v>
      </c>
      <c r="R5946" s="118"/>
    </row>
    <row r="5947" spans="1:18" x14ac:dyDescent="0.25">
      <c r="A5947" s="25">
        <f t="shared" si="834"/>
        <v>661</v>
      </c>
      <c r="B5947" s="23">
        <f t="shared" si="835"/>
        <v>44589</v>
      </c>
      <c r="C5947" s="24">
        <v>13</v>
      </c>
      <c r="D5947" s="54" t="str">
        <f t="shared" si="827"/>
        <v>ASET</v>
      </c>
      <c r="E5947" s="178"/>
      <c r="F5947" s="179"/>
      <c r="G5947" s="177"/>
      <c r="H5947" s="177"/>
      <c r="I5947" s="169">
        <f t="shared" si="828"/>
        <v>0</v>
      </c>
      <c r="J5947" s="149" t="str" cm="1">
        <f t="array" ref="J5947">IF(ISERROR(INDEX('Non Compliance input'!$H$5:$H$156,MATCH(1,(A5947='Non Compliance input'!$A$5:$A$156)*(F5947&gt;='Non Compliance input'!$D$5:$D$156)*(E5947&lt;'Non Compliance input'!$E$5:$E$156)*('Non Compliance input'!$H$5:$H$156="Yes"),0))
),"","Yes")</f>
        <v/>
      </c>
      <c r="K5947" s="149">
        <f t="shared" si="829"/>
        <v>0</v>
      </c>
      <c r="L5947" s="162">
        <f t="shared" si="830"/>
        <v>0</v>
      </c>
      <c r="M5947" s="162" t="str" cm="1">
        <f t="array" ref="M5947">IF(ISERROR(INDEX('Non Compliance input'!$I$5:$I$156,MATCH(1,(A5947='Non Compliance input'!$A$5:$A$156)*(E5947&gt;='Non Compliance input'!$D$5:$D$156)*(F5947&lt;='Non Compliance input'!$E$5:$E$156)*('Non Compliance input'!$I$5:$I$156="Yes"),0))
),"","Yes")</f>
        <v/>
      </c>
      <c r="N5947" s="149" t="str">
        <f>IF(VLOOKUP($A5947,HourEndingOutage!$B$3:$F$746,5,0)="Outage","Outage","")</f>
        <v/>
      </c>
      <c r="O5947" s="18">
        <f t="shared" si="831"/>
        <v>0</v>
      </c>
      <c r="P5947" s="18" t="str">
        <f t="shared" si="832"/>
        <v/>
      </c>
      <c r="Q5947" s="18">
        <f t="shared" si="833"/>
        <v>0</v>
      </c>
      <c r="R5947" s="118"/>
    </row>
    <row r="5948" spans="1:18" x14ac:dyDescent="0.25">
      <c r="A5948" s="25">
        <f t="shared" si="834"/>
        <v>661</v>
      </c>
      <c r="B5948" s="23">
        <f t="shared" si="835"/>
        <v>44589</v>
      </c>
      <c r="C5948" s="24">
        <v>13</v>
      </c>
      <c r="D5948" s="54" t="str">
        <f t="shared" si="827"/>
        <v>ASET</v>
      </c>
      <c r="E5948" s="178"/>
      <c r="F5948" s="179"/>
      <c r="G5948" s="177"/>
      <c r="H5948" s="177"/>
      <c r="I5948" s="169">
        <f t="shared" si="828"/>
        <v>0</v>
      </c>
      <c r="J5948" s="149" t="str" cm="1">
        <f t="array" ref="J5948">IF(ISERROR(INDEX('Non Compliance input'!$H$5:$H$156,MATCH(1,(A5948='Non Compliance input'!$A$5:$A$156)*(F5948&gt;='Non Compliance input'!$D$5:$D$156)*(E5948&lt;'Non Compliance input'!$E$5:$E$156)*('Non Compliance input'!$H$5:$H$156="Yes"),0))
),"","Yes")</f>
        <v/>
      </c>
      <c r="K5948" s="149">
        <f t="shared" si="829"/>
        <v>0</v>
      </c>
      <c r="L5948" s="162">
        <f t="shared" si="830"/>
        <v>0</v>
      </c>
      <c r="M5948" s="162" t="str" cm="1">
        <f t="array" ref="M5948">IF(ISERROR(INDEX('Non Compliance input'!$I$5:$I$156,MATCH(1,(A5948='Non Compliance input'!$A$5:$A$156)*(E5948&gt;='Non Compliance input'!$D$5:$D$156)*(F5948&lt;='Non Compliance input'!$E$5:$E$156)*('Non Compliance input'!$I$5:$I$156="Yes"),0))
),"","Yes")</f>
        <v/>
      </c>
      <c r="N5948" s="149" t="str">
        <f>IF(VLOOKUP($A5948,HourEndingOutage!$B$3:$F$746,5,0)="Outage","Outage","")</f>
        <v/>
      </c>
      <c r="O5948" s="18">
        <f t="shared" si="831"/>
        <v>0</v>
      </c>
      <c r="P5948" s="18" t="str">
        <f t="shared" si="832"/>
        <v/>
      </c>
      <c r="Q5948" s="18">
        <f t="shared" si="833"/>
        <v>0</v>
      </c>
      <c r="R5948" s="118"/>
    </row>
    <row r="5949" spans="1:18" x14ac:dyDescent="0.25">
      <c r="A5949" s="25">
        <f t="shared" si="834"/>
        <v>661</v>
      </c>
      <c r="B5949" s="23">
        <f t="shared" si="835"/>
        <v>44589</v>
      </c>
      <c r="C5949" s="24">
        <v>13</v>
      </c>
      <c r="D5949" s="54" t="str">
        <f t="shared" si="827"/>
        <v>ASET</v>
      </c>
      <c r="E5949" s="178"/>
      <c r="F5949" s="179"/>
      <c r="G5949" s="177"/>
      <c r="H5949" s="177"/>
      <c r="I5949" s="169">
        <f t="shared" si="828"/>
        <v>0</v>
      </c>
      <c r="J5949" s="149" t="str" cm="1">
        <f t="array" ref="J5949">IF(ISERROR(INDEX('Non Compliance input'!$H$5:$H$156,MATCH(1,(A5949='Non Compliance input'!$A$5:$A$156)*(F5949&gt;='Non Compliance input'!$D$5:$D$156)*(E5949&lt;'Non Compliance input'!$E$5:$E$156)*('Non Compliance input'!$H$5:$H$156="Yes"),0))
),"","Yes")</f>
        <v/>
      </c>
      <c r="K5949" s="149">
        <f t="shared" si="829"/>
        <v>0</v>
      </c>
      <c r="L5949" s="162">
        <f t="shared" si="830"/>
        <v>0</v>
      </c>
      <c r="M5949" s="162" t="str" cm="1">
        <f t="array" ref="M5949">IF(ISERROR(INDEX('Non Compliance input'!$I$5:$I$156,MATCH(1,(A5949='Non Compliance input'!$A$5:$A$156)*(E5949&gt;='Non Compliance input'!$D$5:$D$156)*(F5949&lt;='Non Compliance input'!$E$5:$E$156)*('Non Compliance input'!$I$5:$I$156="Yes"),0))
),"","Yes")</f>
        <v/>
      </c>
      <c r="N5949" s="149" t="str">
        <f>IF(VLOOKUP($A5949,HourEndingOutage!$B$3:$F$746,5,0)="Outage","Outage","")</f>
        <v/>
      </c>
      <c r="O5949" s="18">
        <f t="shared" si="831"/>
        <v>0</v>
      </c>
      <c r="P5949" s="18" t="str">
        <f t="shared" si="832"/>
        <v/>
      </c>
      <c r="Q5949" s="18">
        <f t="shared" si="833"/>
        <v>0</v>
      </c>
      <c r="R5949" s="118"/>
    </row>
    <row r="5950" spans="1:18" x14ac:dyDescent="0.25">
      <c r="A5950" s="25">
        <f t="shared" si="834"/>
        <v>661</v>
      </c>
      <c r="B5950" s="23">
        <f t="shared" si="835"/>
        <v>44589</v>
      </c>
      <c r="C5950" s="24">
        <v>13</v>
      </c>
      <c r="D5950" s="54" t="str">
        <f t="shared" si="827"/>
        <v>ASET</v>
      </c>
      <c r="E5950" s="178"/>
      <c r="F5950" s="179"/>
      <c r="G5950" s="177"/>
      <c r="H5950" s="177"/>
      <c r="I5950" s="169">
        <f t="shared" si="828"/>
        <v>0</v>
      </c>
      <c r="J5950" s="149" t="str" cm="1">
        <f t="array" ref="J5950">IF(ISERROR(INDEX('Non Compliance input'!$H$5:$H$156,MATCH(1,(A5950='Non Compliance input'!$A$5:$A$156)*(F5950&gt;='Non Compliance input'!$D$5:$D$156)*(E5950&lt;'Non Compliance input'!$E$5:$E$156)*('Non Compliance input'!$H$5:$H$156="Yes"),0))
),"","Yes")</f>
        <v/>
      </c>
      <c r="K5950" s="149">
        <f t="shared" si="829"/>
        <v>0</v>
      </c>
      <c r="L5950" s="162">
        <f t="shared" si="830"/>
        <v>0</v>
      </c>
      <c r="M5950" s="162" t="str" cm="1">
        <f t="array" ref="M5950">IF(ISERROR(INDEX('Non Compliance input'!$I$5:$I$156,MATCH(1,(A5950='Non Compliance input'!$A$5:$A$156)*(E5950&gt;='Non Compliance input'!$D$5:$D$156)*(F5950&lt;='Non Compliance input'!$E$5:$E$156)*('Non Compliance input'!$I$5:$I$156="Yes"),0))
),"","Yes")</f>
        <v/>
      </c>
      <c r="N5950" s="149" t="str">
        <f>IF(VLOOKUP($A5950,HourEndingOutage!$B$3:$F$746,5,0)="Outage","Outage","")</f>
        <v/>
      </c>
      <c r="O5950" s="18">
        <f t="shared" si="831"/>
        <v>0</v>
      </c>
      <c r="P5950" s="18" t="str">
        <f t="shared" si="832"/>
        <v/>
      </c>
      <c r="Q5950" s="18">
        <f t="shared" si="833"/>
        <v>0</v>
      </c>
      <c r="R5950" s="118"/>
    </row>
    <row r="5951" spans="1:18" x14ac:dyDescent="0.25">
      <c r="A5951" s="25">
        <f t="shared" si="834"/>
        <v>661</v>
      </c>
      <c r="B5951" s="23">
        <f t="shared" si="835"/>
        <v>44589</v>
      </c>
      <c r="C5951" s="24">
        <v>13</v>
      </c>
      <c r="D5951" s="54" t="str">
        <f t="shared" si="827"/>
        <v>ASET</v>
      </c>
      <c r="E5951" s="178"/>
      <c r="F5951" s="179"/>
      <c r="G5951" s="177"/>
      <c r="H5951" s="177"/>
      <c r="I5951" s="169">
        <f t="shared" si="828"/>
        <v>0</v>
      </c>
      <c r="J5951" s="149" t="str" cm="1">
        <f t="array" ref="J5951">IF(ISERROR(INDEX('Non Compliance input'!$H$5:$H$156,MATCH(1,(A5951='Non Compliance input'!$A$5:$A$156)*(F5951&gt;='Non Compliance input'!$D$5:$D$156)*(E5951&lt;'Non Compliance input'!$E$5:$E$156)*('Non Compliance input'!$H$5:$H$156="Yes"),0))
),"","Yes")</f>
        <v/>
      </c>
      <c r="K5951" s="149">
        <f t="shared" si="829"/>
        <v>0</v>
      </c>
      <c r="L5951" s="162">
        <f t="shared" si="830"/>
        <v>0</v>
      </c>
      <c r="M5951" s="162" t="str" cm="1">
        <f t="array" ref="M5951">IF(ISERROR(INDEX('Non Compliance input'!$I$5:$I$156,MATCH(1,(A5951='Non Compliance input'!$A$5:$A$156)*(E5951&gt;='Non Compliance input'!$D$5:$D$156)*(F5951&lt;='Non Compliance input'!$E$5:$E$156)*('Non Compliance input'!$I$5:$I$156="Yes"),0))
),"","Yes")</f>
        <v/>
      </c>
      <c r="N5951" s="149" t="str">
        <f>IF(VLOOKUP($A5951,HourEndingOutage!$B$3:$F$746,5,0)="Outage","Outage","")</f>
        <v/>
      </c>
      <c r="O5951" s="18">
        <f t="shared" si="831"/>
        <v>0</v>
      </c>
      <c r="P5951" s="18" t="str">
        <f t="shared" si="832"/>
        <v/>
      </c>
      <c r="Q5951" s="18">
        <f t="shared" si="833"/>
        <v>0</v>
      </c>
      <c r="R5951" s="118"/>
    </row>
    <row r="5952" spans="1:18" x14ac:dyDescent="0.25">
      <c r="A5952" s="25">
        <f t="shared" si="834"/>
        <v>662</v>
      </c>
      <c r="B5952" s="23">
        <f t="shared" si="835"/>
        <v>44589</v>
      </c>
      <c r="C5952" s="24">
        <v>14</v>
      </c>
      <c r="D5952" s="54" t="str">
        <f t="shared" si="827"/>
        <v>ASET</v>
      </c>
      <c r="E5952" s="178"/>
      <c r="F5952" s="179"/>
      <c r="G5952" s="177"/>
      <c r="H5952" s="177"/>
      <c r="I5952" s="169">
        <f t="shared" si="828"/>
        <v>0</v>
      </c>
      <c r="J5952" s="149" t="str" cm="1">
        <f t="array" ref="J5952">IF(ISERROR(INDEX('Non Compliance input'!$H$5:$H$156,MATCH(1,(A5952='Non Compliance input'!$A$5:$A$156)*(F5952&gt;='Non Compliance input'!$D$5:$D$156)*(E5952&lt;'Non Compliance input'!$E$5:$E$156)*('Non Compliance input'!$H$5:$H$156="Yes"),0))
),"","Yes")</f>
        <v/>
      </c>
      <c r="K5952" s="149">
        <f t="shared" si="829"/>
        <v>0</v>
      </c>
      <c r="L5952" s="162">
        <f t="shared" si="830"/>
        <v>0</v>
      </c>
      <c r="M5952" s="162" t="str" cm="1">
        <f t="array" ref="M5952">IF(ISERROR(INDEX('Non Compliance input'!$I$5:$I$156,MATCH(1,(A5952='Non Compliance input'!$A$5:$A$156)*(E5952&gt;='Non Compliance input'!$D$5:$D$156)*(F5952&lt;='Non Compliance input'!$E$5:$E$156)*('Non Compliance input'!$I$5:$I$156="Yes"),0))
),"","Yes")</f>
        <v/>
      </c>
      <c r="N5952" s="149" t="str">
        <f>IF(VLOOKUP($A5952,HourEndingOutage!$B$3:$F$746,5,0)="Outage","Outage","")</f>
        <v/>
      </c>
      <c r="O5952" s="18">
        <f t="shared" si="831"/>
        <v>0</v>
      </c>
      <c r="P5952" s="18" t="str">
        <f t="shared" si="832"/>
        <v/>
      </c>
      <c r="Q5952" s="18">
        <f t="shared" si="833"/>
        <v>0</v>
      </c>
      <c r="R5952" s="118"/>
    </row>
    <row r="5953" spans="1:18" x14ac:dyDescent="0.25">
      <c r="A5953" s="25">
        <f t="shared" si="834"/>
        <v>662</v>
      </c>
      <c r="B5953" s="23">
        <f t="shared" si="835"/>
        <v>44589</v>
      </c>
      <c r="C5953" s="24">
        <v>14</v>
      </c>
      <c r="D5953" s="54" t="str">
        <f t="shared" si="827"/>
        <v>ASET</v>
      </c>
      <c r="E5953" s="178"/>
      <c r="F5953" s="179"/>
      <c r="G5953" s="177"/>
      <c r="H5953" s="177"/>
      <c r="I5953" s="169">
        <f t="shared" si="828"/>
        <v>0</v>
      </c>
      <c r="J5953" s="149" t="str" cm="1">
        <f t="array" ref="J5953">IF(ISERROR(INDEX('Non Compliance input'!$H$5:$H$156,MATCH(1,(A5953='Non Compliance input'!$A$5:$A$156)*(F5953&gt;='Non Compliance input'!$D$5:$D$156)*(E5953&lt;'Non Compliance input'!$E$5:$E$156)*('Non Compliance input'!$H$5:$H$156="Yes"),0))
),"","Yes")</f>
        <v/>
      </c>
      <c r="K5953" s="149">
        <f t="shared" si="829"/>
        <v>0</v>
      </c>
      <c r="L5953" s="162">
        <f t="shared" si="830"/>
        <v>0</v>
      </c>
      <c r="M5953" s="162" t="str" cm="1">
        <f t="array" ref="M5953">IF(ISERROR(INDEX('Non Compliance input'!$I$5:$I$156,MATCH(1,(A5953='Non Compliance input'!$A$5:$A$156)*(E5953&gt;='Non Compliance input'!$D$5:$D$156)*(F5953&lt;='Non Compliance input'!$E$5:$E$156)*('Non Compliance input'!$I$5:$I$156="Yes"),0))
),"","Yes")</f>
        <v/>
      </c>
      <c r="N5953" s="149" t="str">
        <f>IF(VLOOKUP($A5953,HourEndingOutage!$B$3:$F$746,5,0)="Outage","Outage","")</f>
        <v/>
      </c>
      <c r="O5953" s="18">
        <f t="shared" si="831"/>
        <v>0</v>
      </c>
      <c r="P5953" s="18" t="str">
        <f t="shared" si="832"/>
        <v/>
      </c>
      <c r="Q5953" s="18">
        <f t="shared" si="833"/>
        <v>0</v>
      </c>
      <c r="R5953" s="118"/>
    </row>
    <row r="5954" spans="1:18" x14ac:dyDescent="0.25">
      <c r="A5954" s="25">
        <f t="shared" si="834"/>
        <v>662</v>
      </c>
      <c r="B5954" s="23">
        <f t="shared" si="835"/>
        <v>44589</v>
      </c>
      <c r="C5954" s="24">
        <v>14</v>
      </c>
      <c r="D5954" s="54" t="str">
        <f t="shared" ref="D5954:D6017" si="836">Unit</f>
        <v>ASET</v>
      </c>
      <c r="E5954" s="178"/>
      <c r="F5954" s="179"/>
      <c r="G5954" s="177"/>
      <c r="H5954" s="177"/>
      <c r="I5954" s="169">
        <f t="shared" si="828"/>
        <v>0</v>
      </c>
      <c r="J5954" s="149" t="str" cm="1">
        <f t="array" ref="J5954">IF(ISERROR(INDEX('Non Compliance input'!$H$5:$H$156,MATCH(1,(A5954='Non Compliance input'!$A$5:$A$156)*(F5954&gt;='Non Compliance input'!$D$5:$D$156)*(E5954&lt;'Non Compliance input'!$E$5:$E$156)*('Non Compliance input'!$H$5:$H$156="Yes"),0))
),"","Yes")</f>
        <v/>
      </c>
      <c r="K5954" s="149">
        <f t="shared" si="829"/>
        <v>0</v>
      </c>
      <c r="L5954" s="162">
        <f t="shared" si="830"/>
        <v>0</v>
      </c>
      <c r="M5954" s="162" t="str" cm="1">
        <f t="array" ref="M5954">IF(ISERROR(INDEX('Non Compliance input'!$I$5:$I$156,MATCH(1,(A5954='Non Compliance input'!$A$5:$A$156)*(E5954&gt;='Non Compliance input'!$D$5:$D$156)*(F5954&lt;='Non Compliance input'!$E$5:$E$156)*('Non Compliance input'!$I$5:$I$156="Yes"),0))
),"","Yes")</f>
        <v/>
      </c>
      <c r="N5954" s="149" t="str">
        <f>IF(VLOOKUP($A5954,HourEndingOutage!$B$3:$F$746,5,0)="Outage","Outage","")</f>
        <v/>
      </c>
      <c r="O5954" s="18">
        <f t="shared" si="831"/>
        <v>0</v>
      </c>
      <c r="P5954" s="18" t="str">
        <f t="shared" si="832"/>
        <v/>
      </c>
      <c r="Q5954" s="18">
        <f t="shared" si="833"/>
        <v>0</v>
      </c>
      <c r="R5954" s="118"/>
    </row>
    <row r="5955" spans="1:18" x14ac:dyDescent="0.25">
      <c r="A5955" s="25">
        <f t="shared" si="834"/>
        <v>662</v>
      </c>
      <c r="B5955" s="23">
        <f t="shared" si="835"/>
        <v>44589</v>
      </c>
      <c r="C5955" s="24">
        <v>14</v>
      </c>
      <c r="D5955" s="54" t="str">
        <f t="shared" si="836"/>
        <v>ASET</v>
      </c>
      <c r="E5955" s="178"/>
      <c r="F5955" s="179"/>
      <c r="G5955" s="177"/>
      <c r="H5955" s="177"/>
      <c r="I5955" s="169">
        <f t="shared" ref="I5955:I6018" si="837">IF(AND(LEN(E5955)&gt;2,LEN(F5955)&gt;2)=TRUE,(ROUND((F5955-E5955)*1440,0)),0)</f>
        <v>0</v>
      </c>
      <c r="J5955" s="149" t="str" cm="1">
        <f t="array" ref="J5955">IF(ISERROR(INDEX('Non Compliance input'!$H$5:$H$156,MATCH(1,(A5955='Non Compliance input'!$A$5:$A$156)*(F5955&gt;='Non Compliance input'!$D$5:$D$156)*(E5955&lt;'Non Compliance input'!$E$5:$E$156)*('Non Compliance input'!$H$5:$H$156="Yes"),0))
),"","Yes")</f>
        <v/>
      </c>
      <c r="K5955" s="149">
        <f t="shared" ref="K5955:K6018" si="838">IF(J5955="Yes",0,MIN(H5955,G5955,IF(H5955="",0,Contract_Volume)))</f>
        <v>0</v>
      </c>
      <c r="L5955" s="162">
        <f t="shared" ref="L5955:L6018" si="839">IF(J5955="Yes",0,(MIN(H5955,G5955)*(I5955/60)))</f>
        <v>0</v>
      </c>
      <c r="M5955" s="162" t="str" cm="1">
        <f t="array" ref="M5955">IF(ISERROR(INDEX('Non Compliance input'!$I$5:$I$156,MATCH(1,(A5955='Non Compliance input'!$A$5:$A$156)*(E5955&gt;='Non Compliance input'!$D$5:$D$156)*(F5955&lt;='Non Compliance input'!$E$5:$E$156)*('Non Compliance input'!$I$5:$I$156="Yes"),0))
),"","Yes")</f>
        <v/>
      </c>
      <c r="N5955" s="149" t="str">
        <f>IF(VLOOKUP($A5955,HourEndingOutage!$B$3:$F$746,5,0)="Outage","Outage","")</f>
        <v/>
      </c>
      <c r="O5955" s="18">
        <f t="shared" ref="O5955:O6018" si="840">IF(OR(M5955="Yes",N5955="Outage"),0,(K5955*(I5955/60))*Arming)</f>
        <v>0</v>
      </c>
      <c r="P5955" s="18" t="str">
        <f t="shared" ref="P5955:P6018" si="841">IF(ISERROR(VLOOKUP($A5955,FTShour,1,0)),"","Yes")</f>
        <v/>
      </c>
      <c r="Q5955" s="18">
        <f t="shared" si="833"/>
        <v>0</v>
      </c>
      <c r="R5955" s="118"/>
    </row>
    <row r="5956" spans="1:18" x14ac:dyDescent="0.25">
      <c r="A5956" s="25">
        <f t="shared" si="834"/>
        <v>662</v>
      </c>
      <c r="B5956" s="23">
        <f t="shared" si="835"/>
        <v>44589</v>
      </c>
      <c r="C5956" s="24">
        <v>14</v>
      </c>
      <c r="D5956" s="54" t="str">
        <f t="shared" si="836"/>
        <v>ASET</v>
      </c>
      <c r="E5956" s="178"/>
      <c r="F5956" s="179"/>
      <c r="G5956" s="177"/>
      <c r="H5956" s="177"/>
      <c r="I5956" s="169">
        <f t="shared" si="837"/>
        <v>0</v>
      </c>
      <c r="J5956" s="149" t="str" cm="1">
        <f t="array" ref="J5956">IF(ISERROR(INDEX('Non Compliance input'!$H$5:$H$156,MATCH(1,(A5956='Non Compliance input'!$A$5:$A$156)*(F5956&gt;='Non Compliance input'!$D$5:$D$156)*(E5956&lt;'Non Compliance input'!$E$5:$E$156)*('Non Compliance input'!$H$5:$H$156="Yes"),0))
),"","Yes")</f>
        <v/>
      </c>
      <c r="K5956" s="149">
        <f t="shared" si="838"/>
        <v>0</v>
      </c>
      <c r="L5956" s="162">
        <f t="shared" si="839"/>
        <v>0</v>
      </c>
      <c r="M5956" s="162" t="str" cm="1">
        <f t="array" ref="M5956">IF(ISERROR(INDEX('Non Compliance input'!$I$5:$I$156,MATCH(1,(A5956='Non Compliance input'!$A$5:$A$156)*(E5956&gt;='Non Compliance input'!$D$5:$D$156)*(F5956&lt;='Non Compliance input'!$E$5:$E$156)*('Non Compliance input'!$I$5:$I$156="Yes"),0))
),"","Yes")</f>
        <v/>
      </c>
      <c r="N5956" s="149" t="str">
        <f>IF(VLOOKUP($A5956,HourEndingOutage!$B$3:$F$746,5,0)="Outage","Outage","")</f>
        <v/>
      </c>
      <c r="O5956" s="18">
        <f t="shared" si="840"/>
        <v>0</v>
      </c>
      <c r="P5956" s="18" t="str">
        <f t="shared" si="841"/>
        <v/>
      </c>
      <c r="Q5956" s="18">
        <f t="shared" ref="Q5956:Q6019" si="842">IF(P5956="Yes",-O5956,0)</f>
        <v>0</v>
      </c>
      <c r="R5956" s="118"/>
    </row>
    <row r="5957" spans="1:18" x14ac:dyDescent="0.25">
      <c r="A5957" s="25">
        <f t="shared" si="834"/>
        <v>662</v>
      </c>
      <c r="B5957" s="23">
        <f t="shared" si="835"/>
        <v>44589</v>
      </c>
      <c r="C5957" s="24">
        <v>14</v>
      </c>
      <c r="D5957" s="54" t="str">
        <f t="shared" si="836"/>
        <v>ASET</v>
      </c>
      <c r="E5957" s="178"/>
      <c r="F5957" s="179"/>
      <c r="G5957" s="177"/>
      <c r="H5957" s="177"/>
      <c r="I5957" s="169">
        <f t="shared" si="837"/>
        <v>0</v>
      </c>
      <c r="J5957" s="149" t="str" cm="1">
        <f t="array" ref="J5957">IF(ISERROR(INDEX('Non Compliance input'!$H$5:$H$156,MATCH(1,(A5957='Non Compliance input'!$A$5:$A$156)*(F5957&gt;='Non Compliance input'!$D$5:$D$156)*(E5957&lt;'Non Compliance input'!$E$5:$E$156)*('Non Compliance input'!$H$5:$H$156="Yes"),0))
),"","Yes")</f>
        <v/>
      </c>
      <c r="K5957" s="149">
        <f t="shared" si="838"/>
        <v>0</v>
      </c>
      <c r="L5957" s="162">
        <f t="shared" si="839"/>
        <v>0</v>
      </c>
      <c r="M5957" s="162" t="str" cm="1">
        <f t="array" ref="M5957">IF(ISERROR(INDEX('Non Compliance input'!$I$5:$I$156,MATCH(1,(A5957='Non Compliance input'!$A$5:$A$156)*(E5957&gt;='Non Compliance input'!$D$5:$D$156)*(F5957&lt;='Non Compliance input'!$E$5:$E$156)*('Non Compliance input'!$I$5:$I$156="Yes"),0))
),"","Yes")</f>
        <v/>
      </c>
      <c r="N5957" s="149" t="str">
        <f>IF(VLOOKUP($A5957,HourEndingOutage!$B$3:$F$746,5,0)="Outage","Outage","")</f>
        <v/>
      </c>
      <c r="O5957" s="18">
        <f t="shared" si="840"/>
        <v>0</v>
      </c>
      <c r="P5957" s="18" t="str">
        <f t="shared" si="841"/>
        <v/>
      </c>
      <c r="Q5957" s="18">
        <f t="shared" si="842"/>
        <v>0</v>
      </c>
      <c r="R5957" s="118"/>
    </row>
    <row r="5958" spans="1:18" x14ac:dyDescent="0.25">
      <c r="A5958" s="25">
        <f t="shared" si="834"/>
        <v>662</v>
      </c>
      <c r="B5958" s="23">
        <f t="shared" si="835"/>
        <v>44589</v>
      </c>
      <c r="C5958" s="24">
        <v>14</v>
      </c>
      <c r="D5958" s="54" t="str">
        <f t="shared" si="836"/>
        <v>ASET</v>
      </c>
      <c r="E5958" s="178"/>
      <c r="F5958" s="179"/>
      <c r="G5958" s="177"/>
      <c r="H5958" s="177"/>
      <c r="I5958" s="169">
        <f t="shared" si="837"/>
        <v>0</v>
      </c>
      <c r="J5958" s="149" t="str" cm="1">
        <f t="array" ref="J5958">IF(ISERROR(INDEX('Non Compliance input'!$H$5:$H$156,MATCH(1,(A5958='Non Compliance input'!$A$5:$A$156)*(F5958&gt;='Non Compliance input'!$D$5:$D$156)*(E5958&lt;'Non Compliance input'!$E$5:$E$156)*('Non Compliance input'!$H$5:$H$156="Yes"),0))
),"","Yes")</f>
        <v/>
      </c>
      <c r="K5958" s="149">
        <f t="shared" si="838"/>
        <v>0</v>
      </c>
      <c r="L5958" s="162">
        <f t="shared" si="839"/>
        <v>0</v>
      </c>
      <c r="M5958" s="162" t="str" cm="1">
        <f t="array" ref="M5958">IF(ISERROR(INDEX('Non Compliance input'!$I$5:$I$156,MATCH(1,(A5958='Non Compliance input'!$A$5:$A$156)*(E5958&gt;='Non Compliance input'!$D$5:$D$156)*(F5958&lt;='Non Compliance input'!$E$5:$E$156)*('Non Compliance input'!$I$5:$I$156="Yes"),0))
),"","Yes")</f>
        <v/>
      </c>
      <c r="N5958" s="149" t="str">
        <f>IF(VLOOKUP($A5958,HourEndingOutage!$B$3:$F$746,5,0)="Outage","Outage","")</f>
        <v/>
      </c>
      <c r="O5958" s="18">
        <f t="shared" si="840"/>
        <v>0</v>
      </c>
      <c r="P5958" s="18" t="str">
        <f t="shared" si="841"/>
        <v/>
      </c>
      <c r="Q5958" s="18">
        <f t="shared" si="842"/>
        <v>0</v>
      </c>
      <c r="R5958" s="118"/>
    </row>
    <row r="5959" spans="1:18" x14ac:dyDescent="0.25">
      <c r="A5959" s="25">
        <f t="shared" si="834"/>
        <v>662</v>
      </c>
      <c r="B5959" s="23">
        <f t="shared" si="835"/>
        <v>44589</v>
      </c>
      <c r="C5959" s="24">
        <v>14</v>
      </c>
      <c r="D5959" s="54" t="str">
        <f t="shared" si="836"/>
        <v>ASET</v>
      </c>
      <c r="E5959" s="178"/>
      <c r="F5959" s="179"/>
      <c r="G5959" s="177"/>
      <c r="H5959" s="177"/>
      <c r="I5959" s="169">
        <f t="shared" si="837"/>
        <v>0</v>
      </c>
      <c r="J5959" s="149" t="str" cm="1">
        <f t="array" ref="J5959">IF(ISERROR(INDEX('Non Compliance input'!$H$5:$H$156,MATCH(1,(A5959='Non Compliance input'!$A$5:$A$156)*(F5959&gt;='Non Compliance input'!$D$5:$D$156)*(E5959&lt;'Non Compliance input'!$E$5:$E$156)*('Non Compliance input'!$H$5:$H$156="Yes"),0))
),"","Yes")</f>
        <v/>
      </c>
      <c r="K5959" s="149">
        <f t="shared" si="838"/>
        <v>0</v>
      </c>
      <c r="L5959" s="162">
        <f t="shared" si="839"/>
        <v>0</v>
      </c>
      <c r="M5959" s="162" t="str" cm="1">
        <f t="array" ref="M5959">IF(ISERROR(INDEX('Non Compliance input'!$I$5:$I$156,MATCH(1,(A5959='Non Compliance input'!$A$5:$A$156)*(E5959&gt;='Non Compliance input'!$D$5:$D$156)*(F5959&lt;='Non Compliance input'!$E$5:$E$156)*('Non Compliance input'!$I$5:$I$156="Yes"),0))
),"","Yes")</f>
        <v/>
      </c>
      <c r="N5959" s="149" t="str">
        <f>IF(VLOOKUP($A5959,HourEndingOutage!$B$3:$F$746,5,0)="Outage","Outage","")</f>
        <v/>
      </c>
      <c r="O5959" s="18">
        <f t="shared" si="840"/>
        <v>0</v>
      </c>
      <c r="P5959" s="18" t="str">
        <f t="shared" si="841"/>
        <v/>
      </c>
      <c r="Q5959" s="18">
        <f t="shared" si="842"/>
        <v>0</v>
      </c>
      <c r="R5959" s="118"/>
    </row>
    <row r="5960" spans="1:18" x14ac:dyDescent="0.25">
      <c r="A5960" s="25">
        <f t="shared" si="834"/>
        <v>662</v>
      </c>
      <c r="B5960" s="23">
        <f t="shared" si="835"/>
        <v>44589</v>
      </c>
      <c r="C5960" s="24">
        <v>14</v>
      </c>
      <c r="D5960" s="54" t="str">
        <f t="shared" si="836"/>
        <v>ASET</v>
      </c>
      <c r="E5960" s="178"/>
      <c r="F5960" s="179"/>
      <c r="G5960" s="177"/>
      <c r="H5960" s="177"/>
      <c r="I5960" s="169">
        <f t="shared" si="837"/>
        <v>0</v>
      </c>
      <c r="J5960" s="149" t="str" cm="1">
        <f t="array" ref="J5960">IF(ISERROR(INDEX('Non Compliance input'!$H$5:$H$156,MATCH(1,(A5960='Non Compliance input'!$A$5:$A$156)*(F5960&gt;='Non Compliance input'!$D$5:$D$156)*(E5960&lt;'Non Compliance input'!$E$5:$E$156)*('Non Compliance input'!$H$5:$H$156="Yes"),0))
),"","Yes")</f>
        <v/>
      </c>
      <c r="K5960" s="149">
        <f t="shared" si="838"/>
        <v>0</v>
      </c>
      <c r="L5960" s="162">
        <f t="shared" si="839"/>
        <v>0</v>
      </c>
      <c r="M5960" s="162" t="str" cm="1">
        <f t="array" ref="M5960">IF(ISERROR(INDEX('Non Compliance input'!$I$5:$I$156,MATCH(1,(A5960='Non Compliance input'!$A$5:$A$156)*(E5960&gt;='Non Compliance input'!$D$5:$D$156)*(F5960&lt;='Non Compliance input'!$E$5:$E$156)*('Non Compliance input'!$I$5:$I$156="Yes"),0))
),"","Yes")</f>
        <v/>
      </c>
      <c r="N5960" s="149" t="str">
        <f>IF(VLOOKUP($A5960,HourEndingOutage!$B$3:$F$746,5,0)="Outage","Outage","")</f>
        <v/>
      </c>
      <c r="O5960" s="18">
        <f t="shared" si="840"/>
        <v>0</v>
      </c>
      <c r="P5960" s="18" t="str">
        <f t="shared" si="841"/>
        <v/>
      </c>
      <c r="Q5960" s="18">
        <f t="shared" si="842"/>
        <v>0</v>
      </c>
      <c r="R5960" s="118"/>
    </row>
    <row r="5961" spans="1:18" x14ac:dyDescent="0.25">
      <c r="A5961" s="25">
        <f t="shared" si="834"/>
        <v>663</v>
      </c>
      <c r="B5961" s="23">
        <f t="shared" si="835"/>
        <v>44589</v>
      </c>
      <c r="C5961" s="24">
        <v>15</v>
      </c>
      <c r="D5961" s="54" t="str">
        <f t="shared" si="836"/>
        <v>ASET</v>
      </c>
      <c r="E5961" s="178"/>
      <c r="F5961" s="179"/>
      <c r="G5961" s="177"/>
      <c r="H5961" s="177"/>
      <c r="I5961" s="169">
        <f t="shared" si="837"/>
        <v>0</v>
      </c>
      <c r="J5961" s="149" t="str" cm="1">
        <f t="array" ref="J5961">IF(ISERROR(INDEX('Non Compliance input'!$H$5:$H$156,MATCH(1,(A5961='Non Compliance input'!$A$5:$A$156)*(F5961&gt;='Non Compliance input'!$D$5:$D$156)*(E5961&lt;'Non Compliance input'!$E$5:$E$156)*('Non Compliance input'!$H$5:$H$156="Yes"),0))
),"","Yes")</f>
        <v/>
      </c>
      <c r="K5961" s="149">
        <f t="shared" si="838"/>
        <v>0</v>
      </c>
      <c r="L5961" s="162">
        <f t="shared" si="839"/>
        <v>0</v>
      </c>
      <c r="M5961" s="162" t="str" cm="1">
        <f t="array" ref="M5961">IF(ISERROR(INDEX('Non Compliance input'!$I$5:$I$156,MATCH(1,(A5961='Non Compliance input'!$A$5:$A$156)*(E5961&gt;='Non Compliance input'!$D$5:$D$156)*(F5961&lt;='Non Compliance input'!$E$5:$E$156)*('Non Compliance input'!$I$5:$I$156="Yes"),0))
),"","Yes")</f>
        <v/>
      </c>
      <c r="N5961" s="149" t="str">
        <f>IF(VLOOKUP($A5961,HourEndingOutage!$B$3:$F$746,5,0)="Outage","Outage","")</f>
        <v/>
      </c>
      <c r="O5961" s="18">
        <f t="shared" si="840"/>
        <v>0</v>
      </c>
      <c r="P5961" s="18" t="str">
        <f t="shared" si="841"/>
        <v/>
      </c>
      <c r="Q5961" s="18">
        <f t="shared" si="842"/>
        <v>0</v>
      </c>
      <c r="R5961" s="118"/>
    </row>
    <row r="5962" spans="1:18" x14ac:dyDescent="0.25">
      <c r="A5962" s="25">
        <f t="shared" si="834"/>
        <v>663</v>
      </c>
      <c r="B5962" s="23">
        <f t="shared" si="835"/>
        <v>44589</v>
      </c>
      <c r="C5962" s="24">
        <v>15</v>
      </c>
      <c r="D5962" s="54" t="str">
        <f t="shared" si="836"/>
        <v>ASET</v>
      </c>
      <c r="E5962" s="178"/>
      <c r="F5962" s="179"/>
      <c r="G5962" s="177"/>
      <c r="H5962" s="177"/>
      <c r="I5962" s="169">
        <f t="shared" si="837"/>
        <v>0</v>
      </c>
      <c r="J5962" s="149" t="str" cm="1">
        <f t="array" ref="J5962">IF(ISERROR(INDEX('Non Compliance input'!$H$5:$H$156,MATCH(1,(A5962='Non Compliance input'!$A$5:$A$156)*(F5962&gt;='Non Compliance input'!$D$5:$D$156)*(E5962&lt;'Non Compliance input'!$E$5:$E$156)*('Non Compliance input'!$H$5:$H$156="Yes"),0))
),"","Yes")</f>
        <v/>
      </c>
      <c r="K5962" s="149">
        <f t="shared" si="838"/>
        <v>0</v>
      </c>
      <c r="L5962" s="162">
        <f t="shared" si="839"/>
        <v>0</v>
      </c>
      <c r="M5962" s="162" t="str" cm="1">
        <f t="array" ref="M5962">IF(ISERROR(INDEX('Non Compliance input'!$I$5:$I$156,MATCH(1,(A5962='Non Compliance input'!$A$5:$A$156)*(E5962&gt;='Non Compliance input'!$D$5:$D$156)*(F5962&lt;='Non Compliance input'!$E$5:$E$156)*('Non Compliance input'!$I$5:$I$156="Yes"),0))
),"","Yes")</f>
        <v/>
      </c>
      <c r="N5962" s="149" t="str">
        <f>IF(VLOOKUP($A5962,HourEndingOutage!$B$3:$F$746,5,0)="Outage","Outage","")</f>
        <v/>
      </c>
      <c r="O5962" s="18">
        <f t="shared" si="840"/>
        <v>0</v>
      </c>
      <c r="P5962" s="18" t="str">
        <f t="shared" si="841"/>
        <v/>
      </c>
      <c r="Q5962" s="18">
        <f t="shared" si="842"/>
        <v>0</v>
      </c>
      <c r="R5962" s="118"/>
    </row>
    <row r="5963" spans="1:18" x14ac:dyDescent="0.25">
      <c r="A5963" s="25">
        <f t="shared" si="834"/>
        <v>663</v>
      </c>
      <c r="B5963" s="23">
        <f t="shared" si="835"/>
        <v>44589</v>
      </c>
      <c r="C5963" s="24">
        <v>15</v>
      </c>
      <c r="D5963" s="54" t="str">
        <f t="shared" si="836"/>
        <v>ASET</v>
      </c>
      <c r="E5963" s="178"/>
      <c r="F5963" s="179"/>
      <c r="G5963" s="177"/>
      <c r="H5963" s="177"/>
      <c r="I5963" s="169">
        <f t="shared" si="837"/>
        <v>0</v>
      </c>
      <c r="J5963" s="149" t="str" cm="1">
        <f t="array" ref="J5963">IF(ISERROR(INDEX('Non Compliance input'!$H$5:$H$156,MATCH(1,(A5963='Non Compliance input'!$A$5:$A$156)*(F5963&gt;='Non Compliance input'!$D$5:$D$156)*(E5963&lt;'Non Compliance input'!$E$5:$E$156)*('Non Compliance input'!$H$5:$H$156="Yes"),0))
),"","Yes")</f>
        <v/>
      </c>
      <c r="K5963" s="149">
        <f t="shared" si="838"/>
        <v>0</v>
      </c>
      <c r="L5963" s="162">
        <f t="shared" si="839"/>
        <v>0</v>
      </c>
      <c r="M5963" s="162" t="str" cm="1">
        <f t="array" ref="M5963">IF(ISERROR(INDEX('Non Compliance input'!$I$5:$I$156,MATCH(1,(A5963='Non Compliance input'!$A$5:$A$156)*(E5963&gt;='Non Compliance input'!$D$5:$D$156)*(F5963&lt;='Non Compliance input'!$E$5:$E$156)*('Non Compliance input'!$I$5:$I$156="Yes"),0))
),"","Yes")</f>
        <v/>
      </c>
      <c r="N5963" s="149" t="str">
        <f>IF(VLOOKUP($A5963,HourEndingOutage!$B$3:$F$746,5,0)="Outage","Outage","")</f>
        <v/>
      </c>
      <c r="O5963" s="18">
        <f t="shared" si="840"/>
        <v>0</v>
      </c>
      <c r="P5963" s="18" t="str">
        <f t="shared" si="841"/>
        <v/>
      </c>
      <c r="Q5963" s="18">
        <f t="shared" si="842"/>
        <v>0</v>
      </c>
      <c r="R5963" s="118"/>
    </row>
    <row r="5964" spans="1:18" x14ac:dyDescent="0.25">
      <c r="A5964" s="25">
        <f t="shared" si="834"/>
        <v>663</v>
      </c>
      <c r="B5964" s="23">
        <f t="shared" si="835"/>
        <v>44589</v>
      </c>
      <c r="C5964" s="24">
        <v>15</v>
      </c>
      <c r="D5964" s="54" t="str">
        <f t="shared" si="836"/>
        <v>ASET</v>
      </c>
      <c r="E5964" s="178"/>
      <c r="F5964" s="179"/>
      <c r="G5964" s="177"/>
      <c r="H5964" s="177"/>
      <c r="I5964" s="169">
        <f t="shared" si="837"/>
        <v>0</v>
      </c>
      <c r="J5964" s="149" t="str" cm="1">
        <f t="array" ref="J5964">IF(ISERROR(INDEX('Non Compliance input'!$H$5:$H$156,MATCH(1,(A5964='Non Compliance input'!$A$5:$A$156)*(F5964&gt;='Non Compliance input'!$D$5:$D$156)*(E5964&lt;'Non Compliance input'!$E$5:$E$156)*('Non Compliance input'!$H$5:$H$156="Yes"),0))
),"","Yes")</f>
        <v/>
      </c>
      <c r="K5964" s="149">
        <f t="shared" si="838"/>
        <v>0</v>
      </c>
      <c r="L5964" s="162">
        <f t="shared" si="839"/>
        <v>0</v>
      </c>
      <c r="M5964" s="162" t="str" cm="1">
        <f t="array" ref="M5964">IF(ISERROR(INDEX('Non Compliance input'!$I$5:$I$156,MATCH(1,(A5964='Non Compliance input'!$A$5:$A$156)*(E5964&gt;='Non Compliance input'!$D$5:$D$156)*(F5964&lt;='Non Compliance input'!$E$5:$E$156)*('Non Compliance input'!$I$5:$I$156="Yes"),0))
),"","Yes")</f>
        <v/>
      </c>
      <c r="N5964" s="149" t="str">
        <f>IF(VLOOKUP($A5964,HourEndingOutage!$B$3:$F$746,5,0)="Outage","Outage","")</f>
        <v/>
      </c>
      <c r="O5964" s="18">
        <f t="shared" si="840"/>
        <v>0</v>
      </c>
      <c r="P5964" s="18" t="str">
        <f t="shared" si="841"/>
        <v/>
      </c>
      <c r="Q5964" s="18">
        <f t="shared" si="842"/>
        <v>0</v>
      </c>
      <c r="R5964" s="118"/>
    </row>
    <row r="5965" spans="1:18" x14ac:dyDescent="0.25">
      <c r="A5965" s="25">
        <f t="shared" si="834"/>
        <v>663</v>
      </c>
      <c r="B5965" s="23">
        <f t="shared" si="835"/>
        <v>44589</v>
      </c>
      <c r="C5965" s="24">
        <v>15</v>
      </c>
      <c r="D5965" s="54" t="str">
        <f t="shared" si="836"/>
        <v>ASET</v>
      </c>
      <c r="E5965" s="178"/>
      <c r="F5965" s="179"/>
      <c r="G5965" s="177"/>
      <c r="H5965" s="177"/>
      <c r="I5965" s="169">
        <f t="shared" si="837"/>
        <v>0</v>
      </c>
      <c r="J5965" s="149" t="str" cm="1">
        <f t="array" ref="J5965">IF(ISERROR(INDEX('Non Compliance input'!$H$5:$H$156,MATCH(1,(A5965='Non Compliance input'!$A$5:$A$156)*(F5965&gt;='Non Compliance input'!$D$5:$D$156)*(E5965&lt;'Non Compliance input'!$E$5:$E$156)*('Non Compliance input'!$H$5:$H$156="Yes"),0))
),"","Yes")</f>
        <v/>
      </c>
      <c r="K5965" s="149">
        <f t="shared" si="838"/>
        <v>0</v>
      </c>
      <c r="L5965" s="162">
        <f t="shared" si="839"/>
        <v>0</v>
      </c>
      <c r="M5965" s="162" t="str" cm="1">
        <f t="array" ref="M5965">IF(ISERROR(INDEX('Non Compliance input'!$I$5:$I$156,MATCH(1,(A5965='Non Compliance input'!$A$5:$A$156)*(E5965&gt;='Non Compliance input'!$D$5:$D$156)*(F5965&lt;='Non Compliance input'!$E$5:$E$156)*('Non Compliance input'!$I$5:$I$156="Yes"),0))
),"","Yes")</f>
        <v/>
      </c>
      <c r="N5965" s="149" t="str">
        <f>IF(VLOOKUP($A5965,HourEndingOutage!$B$3:$F$746,5,0)="Outage","Outage","")</f>
        <v/>
      </c>
      <c r="O5965" s="18">
        <f t="shared" si="840"/>
        <v>0</v>
      </c>
      <c r="P5965" s="18" t="str">
        <f t="shared" si="841"/>
        <v/>
      </c>
      <c r="Q5965" s="18">
        <f t="shared" si="842"/>
        <v>0</v>
      </c>
      <c r="R5965" s="118"/>
    </row>
    <row r="5966" spans="1:18" x14ac:dyDescent="0.25">
      <c r="A5966" s="25">
        <f t="shared" si="834"/>
        <v>663</v>
      </c>
      <c r="B5966" s="23">
        <f t="shared" si="835"/>
        <v>44589</v>
      </c>
      <c r="C5966" s="24">
        <v>15</v>
      </c>
      <c r="D5966" s="54" t="str">
        <f t="shared" si="836"/>
        <v>ASET</v>
      </c>
      <c r="E5966" s="178"/>
      <c r="F5966" s="179"/>
      <c r="G5966" s="177"/>
      <c r="H5966" s="177"/>
      <c r="I5966" s="169">
        <f t="shared" si="837"/>
        <v>0</v>
      </c>
      <c r="J5966" s="149" t="str" cm="1">
        <f t="array" ref="J5966">IF(ISERROR(INDEX('Non Compliance input'!$H$5:$H$156,MATCH(1,(A5966='Non Compliance input'!$A$5:$A$156)*(F5966&gt;='Non Compliance input'!$D$5:$D$156)*(E5966&lt;'Non Compliance input'!$E$5:$E$156)*('Non Compliance input'!$H$5:$H$156="Yes"),0))
),"","Yes")</f>
        <v/>
      </c>
      <c r="K5966" s="149">
        <f t="shared" si="838"/>
        <v>0</v>
      </c>
      <c r="L5966" s="162">
        <f t="shared" si="839"/>
        <v>0</v>
      </c>
      <c r="M5966" s="162" t="str" cm="1">
        <f t="array" ref="M5966">IF(ISERROR(INDEX('Non Compliance input'!$I$5:$I$156,MATCH(1,(A5966='Non Compliance input'!$A$5:$A$156)*(E5966&gt;='Non Compliance input'!$D$5:$D$156)*(F5966&lt;='Non Compliance input'!$E$5:$E$156)*('Non Compliance input'!$I$5:$I$156="Yes"),0))
),"","Yes")</f>
        <v/>
      </c>
      <c r="N5966" s="149" t="str">
        <f>IF(VLOOKUP($A5966,HourEndingOutage!$B$3:$F$746,5,0)="Outage","Outage","")</f>
        <v/>
      </c>
      <c r="O5966" s="18">
        <f t="shared" si="840"/>
        <v>0</v>
      </c>
      <c r="P5966" s="18" t="str">
        <f t="shared" si="841"/>
        <v/>
      </c>
      <c r="Q5966" s="18">
        <f t="shared" si="842"/>
        <v>0</v>
      </c>
      <c r="R5966" s="118"/>
    </row>
    <row r="5967" spans="1:18" x14ac:dyDescent="0.25">
      <c r="A5967" s="25">
        <f t="shared" si="834"/>
        <v>663</v>
      </c>
      <c r="B5967" s="23">
        <f t="shared" si="835"/>
        <v>44589</v>
      </c>
      <c r="C5967" s="24">
        <v>15</v>
      </c>
      <c r="D5967" s="54" t="str">
        <f t="shared" si="836"/>
        <v>ASET</v>
      </c>
      <c r="E5967" s="178"/>
      <c r="F5967" s="179"/>
      <c r="G5967" s="177"/>
      <c r="H5967" s="177"/>
      <c r="I5967" s="169">
        <f t="shared" si="837"/>
        <v>0</v>
      </c>
      <c r="J5967" s="149" t="str" cm="1">
        <f t="array" ref="J5967">IF(ISERROR(INDEX('Non Compliance input'!$H$5:$H$156,MATCH(1,(A5967='Non Compliance input'!$A$5:$A$156)*(F5967&gt;='Non Compliance input'!$D$5:$D$156)*(E5967&lt;'Non Compliance input'!$E$5:$E$156)*('Non Compliance input'!$H$5:$H$156="Yes"),0))
),"","Yes")</f>
        <v/>
      </c>
      <c r="K5967" s="149">
        <f t="shared" si="838"/>
        <v>0</v>
      </c>
      <c r="L5967" s="162">
        <f t="shared" si="839"/>
        <v>0</v>
      </c>
      <c r="M5967" s="162" t="str" cm="1">
        <f t="array" ref="M5967">IF(ISERROR(INDEX('Non Compliance input'!$I$5:$I$156,MATCH(1,(A5967='Non Compliance input'!$A$5:$A$156)*(E5967&gt;='Non Compliance input'!$D$5:$D$156)*(F5967&lt;='Non Compliance input'!$E$5:$E$156)*('Non Compliance input'!$I$5:$I$156="Yes"),0))
),"","Yes")</f>
        <v/>
      </c>
      <c r="N5967" s="149" t="str">
        <f>IF(VLOOKUP($A5967,HourEndingOutage!$B$3:$F$746,5,0)="Outage","Outage","")</f>
        <v/>
      </c>
      <c r="O5967" s="18">
        <f t="shared" si="840"/>
        <v>0</v>
      </c>
      <c r="P5967" s="18" t="str">
        <f t="shared" si="841"/>
        <v/>
      </c>
      <c r="Q5967" s="18">
        <f t="shared" si="842"/>
        <v>0</v>
      </c>
      <c r="R5967" s="118"/>
    </row>
    <row r="5968" spans="1:18" x14ac:dyDescent="0.25">
      <c r="A5968" s="25">
        <f t="shared" si="834"/>
        <v>663</v>
      </c>
      <c r="B5968" s="23">
        <f t="shared" si="835"/>
        <v>44589</v>
      </c>
      <c r="C5968" s="24">
        <v>15</v>
      </c>
      <c r="D5968" s="54" t="str">
        <f t="shared" si="836"/>
        <v>ASET</v>
      </c>
      <c r="E5968" s="178"/>
      <c r="F5968" s="179"/>
      <c r="G5968" s="177"/>
      <c r="H5968" s="177"/>
      <c r="I5968" s="169">
        <f t="shared" si="837"/>
        <v>0</v>
      </c>
      <c r="J5968" s="149" t="str" cm="1">
        <f t="array" ref="J5968">IF(ISERROR(INDEX('Non Compliance input'!$H$5:$H$156,MATCH(1,(A5968='Non Compliance input'!$A$5:$A$156)*(F5968&gt;='Non Compliance input'!$D$5:$D$156)*(E5968&lt;'Non Compliance input'!$E$5:$E$156)*('Non Compliance input'!$H$5:$H$156="Yes"),0))
),"","Yes")</f>
        <v/>
      </c>
      <c r="K5968" s="149">
        <f t="shared" si="838"/>
        <v>0</v>
      </c>
      <c r="L5968" s="162">
        <f t="shared" si="839"/>
        <v>0</v>
      </c>
      <c r="M5968" s="162" t="str" cm="1">
        <f t="array" ref="M5968">IF(ISERROR(INDEX('Non Compliance input'!$I$5:$I$156,MATCH(1,(A5968='Non Compliance input'!$A$5:$A$156)*(E5968&gt;='Non Compliance input'!$D$5:$D$156)*(F5968&lt;='Non Compliance input'!$E$5:$E$156)*('Non Compliance input'!$I$5:$I$156="Yes"),0))
),"","Yes")</f>
        <v/>
      </c>
      <c r="N5968" s="149" t="str">
        <f>IF(VLOOKUP($A5968,HourEndingOutage!$B$3:$F$746,5,0)="Outage","Outage","")</f>
        <v/>
      </c>
      <c r="O5968" s="18">
        <f t="shared" si="840"/>
        <v>0</v>
      </c>
      <c r="P5968" s="18" t="str">
        <f t="shared" si="841"/>
        <v/>
      </c>
      <c r="Q5968" s="18">
        <f t="shared" si="842"/>
        <v>0</v>
      </c>
      <c r="R5968" s="118"/>
    </row>
    <row r="5969" spans="1:18" x14ac:dyDescent="0.25">
      <c r="A5969" s="25">
        <f t="shared" si="834"/>
        <v>663</v>
      </c>
      <c r="B5969" s="23">
        <f t="shared" si="835"/>
        <v>44589</v>
      </c>
      <c r="C5969" s="24">
        <v>15</v>
      </c>
      <c r="D5969" s="54" t="str">
        <f t="shared" si="836"/>
        <v>ASET</v>
      </c>
      <c r="E5969" s="178"/>
      <c r="F5969" s="179"/>
      <c r="G5969" s="177"/>
      <c r="H5969" s="177"/>
      <c r="I5969" s="169">
        <f t="shared" si="837"/>
        <v>0</v>
      </c>
      <c r="J5969" s="149" t="str" cm="1">
        <f t="array" ref="J5969">IF(ISERROR(INDEX('Non Compliance input'!$H$5:$H$156,MATCH(1,(A5969='Non Compliance input'!$A$5:$A$156)*(F5969&gt;='Non Compliance input'!$D$5:$D$156)*(E5969&lt;'Non Compliance input'!$E$5:$E$156)*('Non Compliance input'!$H$5:$H$156="Yes"),0))
),"","Yes")</f>
        <v/>
      </c>
      <c r="K5969" s="149">
        <f t="shared" si="838"/>
        <v>0</v>
      </c>
      <c r="L5969" s="162">
        <f t="shared" si="839"/>
        <v>0</v>
      </c>
      <c r="M5969" s="162" t="str" cm="1">
        <f t="array" ref="M5969">IF(ISERROR(INDEX('Non Compliance input'!$I$5:$I$156,MATCH(1,(A5969='Non Compliance input'!$A$5:$A$156)*(E5969&gt;='Non Compliance input'!$D$5:$D$156)*(F5969&lt;='Non Compliance input'!$E$5:$E$156)*('Non Compliance input'!$I$5:$I$156="Yes"),0))
),"","Yes")</f>
        <v/>
      </c>
      <c r="N5969" s="149" t="str">
        <f>IF(VLOOKUP($A5969,HourEndingOutage!$B$3:$F$746,5,0)="Outage","Outage","")</f>
        <v/>
      </c>
      <c r="O5969" s="18">
        <f t="shared" si="840"/>
        <v>0</v>
      </c>
      <c r="P5969" s="18" t="str">
        <f t="shared" si="841"/>
        <v/>
      </c>
      <c r="Q5969" s="18">
        <f t="shared" si="842"/>
        <v>0</v>
      </c>
      <c r="R5969" s="118"/>
    </row>
    <row r="5970" spans="1:18" x14ac:dyDescent="0.25">
      <c r="A5970" s="25">
        <f t="shared" si="834"/>
        <v>664</v>
      </c>
      <c r="B5970" s="23">
        <f t="shared" si="835"/>
        <v>44589</v>
      </c>
      <c r="C5970" s="24">
        <v>16</v>
      </c>
      <c r="D5970" s="54" t="str">
        <f t="shared" si="836"/>
        <v>ASET</v>
      </c>
      <c r="E5970" s="178"/>
      <c r="F5970" s="179"/>
      <c r="G5970" s="177"/>
      <c r="H5970" s="177"/>
      <c r="I5970" s="169">
        <f t="shared" si="837"/>
        <v>0</v>
      </c>
      <c r="J5970" s="149" t="str" cm="1">
        <f t="array" ref="J5970">IF(ISERROR(INDEX('Non Compliance input'!$H$5:$H$156,MATCH(1,(A5970='Non Compliance input'!$A$5:$A$156)*(F5970&gt;='Non Compliance input'!$D$5:$D$156)*(E5970&lt;'Non Compliance input'!$E$5:$E$156)*('Non Compliance input'!$H$5:$H$156="Yes"),0))
),"","Yes")</f>
        <v/>
      </c>
      <c r="K5970" s="149">
        <f t="shared" si="838"/>
        <v>0</v>
      </c>
      <c r="L5970" s="162">
        <f t="shared" si="839"/>
        <v>0</v>
      </c>
      <c r="M5970" s="162" t="str" cm="1">
        <f t="array" ref="M5970">IF(ISERROR(INDEX('Non Compliance input'!$I$5:$I$156,MATCH(1,(A5970='Non Compliance input'!$A$5:$A$156)*(E5970&gt;='Non Compliance input'!$D$5:$D$156)*(F5970&lt;='Non Compliance input'!$E$5:$E$156)*('Non Compliance input'!$I$5:$I$156="Yes"),0))
),"","Yes")</f>
        <v/>
      </c>
      <c r="N5970" s="149" t="str">
        <f>IF(VLOOKUP($A5970,HourEndingOutage!$B$3:$F$746,5,0)="Outage","Outage","")</f>
        <v/>
      </c>
      <c r="O5970" s="18">
        <f t="shared" si="840"/>
        <v>0</v>
      </c>
      <c r="P5970" s="18" t="str">
        <f t="shared" si="841"/>
        <v/>
      </c>
      <c r="Q5970" s="18">
        <f t="shared" si="842"/>
        <v>0</v>
      </c>
      <c r="R5970" s="118"/>
    </row>
    <row r="5971" spans="1:18" x14ac:dyDescent="0.25">
      <c r="A5971" s="25">
        <f t="shared" si="834"/>
        <v>664</v>
      </c>
      <c r="B5971" s="23">
        <f t="shared" si="835"/>
        <v>44589</v>
      </c>
      <c r="C5971" s="24">
        <v>16</v>
      </c>
      <c r="D5971" s="54" t="str">
        <f t="shared" si="836"/>
        <v>ASET</v>
      </c>
      <c r="E5971" s="178"/>
      <c r="F5971" s="179"/>
      <c r="G5971" s="177"/>
      <c r="H5971" s="177"/>
      <c r="I5971" s="169">
        <f t="shared" si="837"/>
        <v>0</v>
      </c>
      <c r="J5971" s="149" t="str" cm="1">
        <f t="array" ref="J5971">IF(ISERROR(INDEX('Non Compliance input'!$H$5:$H$156,MATCH(1,(A5971='Non Compliance input'!$A$5:$A$156)*(F5971&gt;='Non Compliance input'!$D$5:$D$156)*(E5971&lt;'Non Compliance input'!$E$5:$E$156)*('Non Compliance input'!$H$5:$H$156="Yes"),0))
),"","Yes")</f>
        <v/>
      </c>
      <c r="K5971" s="149">
        <f t="shared" si="838"/>
        <v>0</v>
      </c>
      <c r="L5971" s="162">
        <f t="shared" si="839"/>
        <v>0</v>
      </c>
      <c r="M5971" s="162" t="str" cm="1">
        <f t="array" ref="M5971">IF(ISERROR(INDEX('Non Compliance input'!$I$5:$I$156,MATCH(1,(A5971='Non Compliance input'!$A$5:$A$156)*(E5971&gt;='Non Compliance input'!$D$5:$D$156)*(F5971&lt;='Non Compliance input'!$E$5:$E$156)*('Non Compliance input'!$I$5:$I$156="Yes"),0))
),"","Yes")</f>
        <v/>
      </c>
      <c r="N5971" s="149" t="str">
        <f>IF(VLOOKUP($A5971,HourEndingOutage!$B$3:$F$746,5,0)="Outage","Outage","")</f>
        <v/>
      </c>
      <c r="O5971" s="18">
        <f t="shared" si="840"/>
        <v>0</v>
      </c>
      <c r="P5971" s="18" t="str">
        <f t="shared" si="841"/>
        <v/>
      </c>
      <c r="Q5971" s="18">
        <f t="shared" si="842"/>
        <v>0</v>
      </c>
      <c r="R5971" s="118"/>
    </row>
    <row r="5972" spans="1:18" x14ac:dyDescent="0.25">
      <c r="A5972" s="25">
        <f t="shared" si="834"/>
        <v>664</v>
      </c>
      <c r="B5972" s="23">
        <f t="shared" si="835"/>
        <v>44589</v>
      </c>
      <c r="C5972" s="24">
        <v>16</v>
      </c>
      <c r="D5972" s="54" t="str">
        <f t="shared" si="836"/>
        <v>ASET</v>
      </c>
      <c r="E5972" s="178"/>
      <c r="F5972" s="179"/>
      <c r="G5972" s="177"/>
      <c r="H5972" s="177"/>
      <c r="I5972" s="169">
        <f t="shared" si="837"/>
        <v>0</v>
      </c>
      <c r="J5972" s="149" t="str" cm="1">
        <f t="array" ref="J5972">IF(ISERROR(INDEX('Non Compliance input'!$H$5:$H$156,MATCH(1,(A5972='Non Compliance input'!$A$5:$A$156)*(F5972&gt;='Non Compliance input'!$D$5:$D$156)*(E5972&lt;'Non Compliance input'!$E$5:$E$156)*('Non Compliance input'!$H$5:$H$156="Yes"),0))
),"","Yes")</f>
        <v/>
      </c>
      <c r="K5972" s="149">
        <f t="shared" si="838"/>
        <v>0</v>
      </c>
      <c r="L5972" s="162">
        <f t="shared" si="839"/>
        <v>0</v>
      </c>
      <c r="M5972" s="162" t="str" cm="1">
        <f t="array" ref="M5972">IF(ISERROR(INDEX('Non Compliance input'!$I$5:$I$156,MATCH(1,(A5972='Non Compliance input'!$A$5:$A$156)*(E5972&gt;='Non Compliance input'!$D$5:$D$156)*(F5972&lt;='Non Compliance input'!$E$5:$E$156)*('Non Compliance input'!$I$5:$I$156="Yes"),0))
),"","Yes")</f>
        <v/>
      </c>
      <c r="N5972" s="149" t="str">
        <f>IF(VLOOKUP($A5972,HourEndingOutage!$B$3:$F$746,5,0)="Outage","Outage","")</f>
        <v/>
      </c>
      <c r="O5972" s="18">
        <f t="shared" si="840"/>
        <v>0</v>
      </c>
      <c r="P5972" s="18" t="str">
        <f t="shared" si="841"/>
        <v/>
      </c>
      <c r="Q5972" s="18">
        <f t="shared" si="842"/>
        <v>0</v>
      </c>
      <c r="R5972" s="118"/>
    </row>
    <row r="5973" spans="1:18" x14ac:dyDescent="0.25">
      <c r="A5973" s="25">
        <f t="shared" si="834"/>
        <v>664</v>
      </c>
      <c r="B5973" s="23">
        <f t="shared" si="835"/>
        <v>44589</v>
      </c>
      <c r="C5973" s="24">
        <v>16</v>
      </c>
      <c r="D5973" s="54" t="str">
        <f t="shared" si="836"/>
        <v>ASET</v>
      </c>
      <c r="E5973" s="178"/>
      <c r="F5973" s="179"/>
      <c r="G5973" s="177"/>
      <c r="H5973" s="177"/>
      <c r="I5973" s="169">
        <f t="shared" si="837"/>
        <v>0</v>
      </c>
      <c r="J5973" s="149" t="str" cm="1">
        <f t="array" ref="J5973">IF(ISERROR(INDEX('Non Compliance input'!$H$5:$H$156,MATCH(1,(A5973='Non Compliance input'!$A$5:$A$156)*(F5973&gt;='Non Compliance input'!$D$5:$D$156)*(E5973&lt;'Non Compliance input'!$E$5:$E$156)*('Non Compliance input'!$H$5:$H$156="Yes"),0))
),"","Yes")</f>
        <v/>
      </c>
      <c r="K5973" s="149">
        <f t="shared" si="838"/>
        <v>0</v>
      </c>
      <c r="L5973" s="162">
        <f t="shared" si="839"/>
        <v>0</v>
      </c>
      <c r="M5973" s="162" t="str" cm="1">
        <f t="array" ref="M5973">IF(ISERROR(INDEX('Non Compliance input'!$I$5:$I$156,MATCH(1,(A5973='Non Compliance input'!$A$5:$A$156)*(E5973&gt;='Non Compliance input'!$D$5:$D$156)*(F5973&lt;='Non Compliance input'!$E$5:$E$156)*('Non Compliance input'!$I$5:$I$156="Yes"),0))
),"","Yes")</f>
        <v/>
      </c>
      <c r="N5973" s="149" t="str">
        <f>IF(VLOOKUP($A5973,HourEndingOutage!$B$3:$F$746,5,0)="Outage","Outage","")</f>
        <v/>
      </c>
      <c r="O5973" s="18">
        <f t="shared" si="840"/>
        <v>0</v>
      </c>
      <c r="P5973" s="18" t="str">
        <f t="shared" si="841"/>
        <v/>
      </c>
      <c r="Q5973" s="18">
        <f t="shared" si="842"/>
        <v>0</v>
      </c>
      <c r="R5973" s="118"/>
    </row>
    <row r="5974" spans="1:18" x14ac:dyDescent="0.25">
      <c r="A5974" s="25">
        <f t="shared" si="834"/>
        <v>664</v>
      </c>
      <c r="B5974" s="23">
        <f t="shared" si="835"/>
        <v>44589</v>
      </c>
      <c r="C5974" s="24">
        <v>16</v>
      </c>
      <c r="D5974" s="54" t="str">
        <f t="shared" si="836"/>
        <v>ASET</v>
      </c>
      <c r="E5974" s="178"/>
      <c r="F5974" s="179"/>
      <c r="G5974" s="177"/>
      <c r="H5974" s="177"/>
      <c r="I5974" s="169">
        <f t="shared" si="837"/>
        <v>0</v>
      </c>
      <c r="J5974" s="149" t="str" cm="1">
        <f t="array" ref="J5974">IF(ISERROR(INDEX('Non Compliance input'!$H$5:$H$156,MATCH(1,(A5974='Non Compliance input'!$A$5:$A$156)*(F5974&gt;='Non Compliance input'!$D$5:$D$156)*(E5974&lt;'Non Compliance input'!$E$5:$E$156)*('Non Compliance input'!$H$5:$H$156="Yes"),0))
),"","Yes")</f>
        <v/>
      </c>
      <c r="K5974" s="149">
        <f t="shared" si="838"/>
        <v>0</v>
      </c>
      <c r="L5974" s="162">
        <f t="shared" si="839"/>
        <v>0</v>
      </c>
      <c r="M5974" s="162" t="str" cm="1">
        <f t="array" ref="M5974">IF(ISERROR(INDEX('Non Compliance input'!$I$5:$I$156,MATCH(1,(A5974='Non Compliance input'!$A$5:$A$156)*(E5974&gt;='Non Compliance input'!$D$5:$D$156)*(F5974&lt;='Non Compliance input'!$E$5:$E$156)*('Non Compliance input'!$I$5:$I$156="Yes"),0))
),"","Yes")</f>
        <v/>
      </c>
      <c r="N5974" s="149" t="str">
        <f>IF(VLOOKUP($A5974,HourEndingOutage!$B$3:$F$746,5,0)="Outage","Outage","")</f>
        <v/>
      </c>
      <c r="O5974" s="18">
        <f t="shared" si="840"/>
        <v>0</v>
      </c>
      <c r="P5974" s="18" t="str">
        <f t="shared" si="841"/>
        <v/>
      </c>
      <c r="Q5974" s="18">
        <f t="shared" si="842"/>
        <v>0</v>
      </c>
      <c r="R5974" s="118"/>
    </row>
    <row r="5975" spans="1:18" x14ac:dyDescent="0.25">
      <c r="A5975" s="25">
        <f t="shared" si="834"/>
        <v>664</v>
      </c>
      <c r="B5975" s="23">
        <f t="shared" si="835"/>
        <v>44589</v>
      </c>
      <c r="C5975" s="24">
        <v>16</v>
      </c>
      <c r="D5975" s="54" t="str">
        <f t="shared" si="836"/>
        <v>ASET</v>
      </c>
      <c r="E5975" s="178"/>
      <c r="F5975" s="179"/>
      <c r="G5975" s="177"/>
      <c r="H5975" s="177"/>
      <c r="I5975" s="169">
        <f t="shared" si="837"/>
        <v>0</v>
      </c>
      <c r="J5975" s="149" t="str" cm="1">
        <f t="array" ref="J5975">IF(ISERROR(INDEX('Non Compliance input'!$H$5:$H$156,MATCH(1,(A5975='Non Compliance input'!$A$5:$A$156)*(F5975&gt;='Non Compliance input'!$D$5:$D$156)*(E5975&lt;'Non Compliance input'!$E$5:$E$156)*('Non Compliance input'!$H$5:$H$156="Yes"),0))
),"","Yes")</f>
        <v/>
      </c>
      <c r="K5975" s="149">
        <f t="shared" si="838"/>
        <v>0</v>
      </c>
      <c r="L5975" s="162">
        <f t="shared" si="839"/>
        <v>0</v>
      </c>
      <c r="M5975" s="162" t="str" cm="1">
        <f t="array" ref="M5975">IF(ISERROR(INDEX('Non Compliance input'!$I$5:$I$156,MATCH(1,(A5975='Non Compliance input'!$A$5:$A$156)*(E5975&gt;='Non Compliance input'!$D$5:$D$156)*(F5975&lt;='Non Compliance input'!$E$5:$E$156)*('Non Compliance input'!$I$5:$I$156="Yes"),0))
),"","Yes")</f>
        <v/>
      </c>
      <c r="N5975" s="149" t="str">
        <f>IF(VLOOKUP($A5975,HourEndingOutage!$B$3:$F$746,5,0)="Outage","Outage","")</f>
        <v/>
      </c>
      <c r="O5975" s="18">
        <f t="shared" si="840"/>
        <v>0</v>
      </c>
      <c r="P5975" s="18" t="str">
        <f t="shared" si="841"/>
        <v/>
      </c>
      <c r="Q5975" s="18">
        <f t="shared" si="842"/>
        <v>0</v>
      </c>
      <c r="R5975" s="118"/>
    </row>
    <row r="5976" spans="1:18" x14ac:dyDescent="0.25">
      <c r="A5976" s="25">
        <f t="shared" si="834"/>
        <v>664</v>
      </c>
      <c r="B5976" s="23">
        <f t="shared" si="835"/>
        <v>44589</v>
      </c>
      <c r="C5976" s="24">
        <v>16</v>
      </c>
      <c r="D5976" s="54" t="str">
        <f t="shared" si="836"/>
        <v>ASET</v>
      </c>
      <c r="E5976" s="178"/>
      <c r="F5976" s="179"/>
      <c r="G5976" s="177"/>
      <c r="H5976" s="177"/>
      <c r="I5976" s="169">
        <f t="shared" si="837"/>
        <v>0</v>
      </c>
      <c r="J5976" s="149" t="str" cm="1">
        <f t="array" ref="J5976">IF(ISERROR(INDEX('Non Compliance input'!$H$5:$H$156,MATCH(1,(A5976='Non Compliance input'!$A$5:$A$156)*(F5976&gt;='Non Compliance input'!$D$5:$D$156)*(E5976&lt;'Non Compliance input'!$E$5:$E$156)*('Non Compliance input'!$H$5:$H$156="Yes"),0))
),"","Yes")</f>
        <v/>
      </c>
      <c r="K5976" s="149">
        <f t="shared" si="838"/>
        <v>0</v>
      </c>
      <c r="L5976" s="162">
        <f t="shared" si="839"/>
        <v>0</v>
      </c>
      <c r="M5976" s="162" t="str" cm="1">
        <f t="array" ref="M5976">IF(ISERROR(INDEX('Non Compliance input'!$I$5:$I$156,MATCH(1,(A5976='Non Compliance input'!$A$5:$A$156)*(E5976&gt;='Non Compliance input'!$D$5:$D$156)*(F5976&lt;='Non Compliance input'!$E$5:$E$156)*('Non Compliance input'!$I$5:$I$156="Yes"),0))
),"","Yes")</f>
        <v/>
      </c>
      <c r="N5976" s="149" t="str">
        <f>IF(VLOOKUP($A5976,HourEndingOutage!$B$3:$F$746,5,0)="Outage","Outage","")</f>
        <v/>
      </c>
      <c r="O5976" s="18">
        <f t="shared" si="840"/>
        <v>0</v>
      </c>
      <c r="P5976" s="18" t="str">
        <f t="shared" si="841"/>
        <v/>
      </c>
      <c r="Q5976" s="18">
        <f t="shared" si="842"/>
        <v>0</v>
      </c>
      <c r="R5976" s="118"/>
    </row>
    <row r="5977" spans="1:18" x14ac:dyDescent="0.25">
      <c r="A5977" s="25">
        <f t="shared" si="834"/>
        <v>664</v>
      </c>
      <c r="B5977" s="23">
        <f t="shared" si="835"/>
        <v>44589</v>
      </c>
      <c r="C5977" s="24">
        <v>16</v>
      </c>
      <c r="D5977" s="54" t="str">
        <f t="shared" si="836"/>
        <v>ASET</v>
      </c>
      <c r="E5977" s="178"/>
      <c r="F5977" s="179"/>
      <c r="G5977" s="177"/>
      <c r="H5977" s="177"/>
      <c r="I5977" s="169">
        <f t="shared" si="837"/>
        <v>0</v>
      </c>
      <c r="J5977" s="149" t="str" cm="1">
        <f t="array" ref="J5977">IF(ISERROR(INDEX('Non Compliance input'!$H$5:$H$156,MATCH(1,(A5977='Non Compliance input'!$A$5:$A$156)*(F5977&gt;='Non Compliance input'!$D$5:$D$156)*(E5977&lt;'Non Compliance input'!$E$5:$E$156)*('Non Compliance input'!$H$5:$H$156="Yes"),0))
),"","Yes")</f>
        <v/>
      </c>
      <c r="K5977" s="149">
        <f t="shared" si="838"/>
        <v>0</v>
      </c>
      <c r="L5977" s="162">
        <f t="shared" si="839"/>
        <v>0</v>
      </c>
      <c r="M5977" s="162" t="str" cm="1">
        <f t="array" ref="M5977">IF(ISERROR(INDEX('Non Compliance input'!$I$5:$I$156,MATCH(1,(A5977='Non Compliance input'!$A$5:$A$156)*(E5977&gt;='Non Compliance input'!$D$5:$D$156)*(F5977&lt;='Non Compliance input'!$E$5:$E$156)*('Non Compliance input'!$I$5:$I$156="Yes"),0))
),"","Yes")</f>
        <v/>
      </c>
      <c r="N5977" s="149" t="str">
        <f>IF(VLOOKUP($A5977,HourEndingOutage!$B$3:$F$746,5,0)="Outage","Outage","")</f>
        <v/>
      </c>
      <c r="O5977" s="18">
        <f t="shared" si="840"/>
        <v>0</v>
      </c>
      <c r="P5977" s="18" t="str">
        <f t="shared" si="841"/>
        <v/>
      </c>
      <c r="Q5977" s="18">
        <f t="shared" si="842"/>
        <v>0</v>
      </c>
      <c r="R5977" s="118"/>
    </row>
    <row r="5978" spans="1:18" x14ac:dyDescent="0.25">
      <c r="A5978" s="25">
        <f t="shared" si="834"/>
        <v>664</v>
      </c>
      <c r="B5978" s="23">
        <f t="shared" si="835"/>
        <v>44589</v>
      </c>
      <c r="C5978" s="24">
        <v>16</v>
      </c>
      <c r="D5978" s="54" t="str">
        <f t="shared" si="836"/>
        <v>ASET</v>
      </c>
      <c r="E5978" s="178"/>
      <c r="F5978" s="179"/>
      <c r="G5978" s="177"/>
      <c r="H5978" s="177"/>
      <c r="I5978" s="169">
        <f t="shared" si="837"/>
        <v>0</v>
      </c>
      <c r="J5978" s="149" t="str" cm="1">
        <f t="array" ref="J5978">IF(ISERROR(INDEX('Non Compliance input'!$H$5:$H$156,MATCH(1,(A5978='Non Compliance input'!$A$5:$A$156)*(F5978&gt;='Non Compliance input'!$D$5:$D$156)*(E5978&lt;'Non Compliance input'!$E$5:$E$156)*('Non Compliance input'!$H$5:$H$156="Yes"),0))
),"","Yes")</f>
        <v/>
      </c>
      <c r="K5978" s="149">
        <f t="shared" si="838"/>
        <v>0</v>
      </c>
      <c r="L5978" s="162">
        <f t="shared" si="839"/>
        <v>0</v>
      </c>
      <c r="M5978" s="162" t="str" cm="1">
        <f t="array" ref="M5978">IF(ISERROR(INDEX('Non Compliance input'!$I$5:$I$156,MATCH(1,(A5978='Non Compliance input'!$A$5:$A$156)*(E5978&gt;='Non Compliance input'!$D$5:$D$156)*(F5978&lt;='Non Compliance input'!$E$5:$E$156)*('Non Compliance input'!$I$5:$I$156="Yes"),0))
),"","Yes")</f>
        <v/>
      </c>
      <c r="N5978" s="149" t="str">
        <f>IF(VLOOKUP($A5978,HourEndingOutage!$B$3:$F$746,5,0)="Outage","Outage","")</f>
        <v/>
      </c>
      <c r="O5978" s="18">
        <f t="shared" si="840"/>
        <v>0</v>
      </c>
      <c r="P5978" s="18" t="str">
        <f t="shared" si="841"/>
        <v/>
      </c>
      <c r="Q5978" s="18">
        <f t="shared" si="842"/>
        <v>0</v>
      </c>
      <c r="R5978" s="118"/>
    </row>
    <row r="5979" spans="1:18" x14ac:dyDescent="0.25">
      <c r="A5979" s="25">
        <f t="shared" si="834"/>
        <v>665</v>
      </c>
      <c r="B5979" s="23">
        <f t="shared" si="835"/>
        <v>44589</v>
      </c>
      <c r="C5979" s="24">
        <v>17</v>
      </c>
      <c r="D5979" s="54" t="str">
        <f t="shared" si="836"/>
        <v>ASET</v>
      </c>
      <c r="E5979" s="178"/>
      <c r="F5979" s="179"/>
      <c r="G5979" s="177"/>
      <c r="H5979" s="177"/>
      <c r="I5979" s="169">
        <f t="shared" si="837"/>
        <v>0</v>
      </c>
      <c r="J5979" s="149" t="str" cm="1">
        <f t="array" ref="J5979">IF(ISERROR(INDEX('Non Compliance input'!$H$5:$H$156,MATCH(1,(A5979='Non Compliance input'!$A$5:$A$156)*(F5979&gt;='Non Compliance input'!$D$5:$D$156)*(E5979&lt;'Non Compliance input'!$E$5:$E$156)*('Non Compliance input'!$H$5:$H$156="Yes"),0))
),"","Yes")</f>
        <v/>
      </c>
      <c r="K5979" s="149">
        <f t="shared" si="838"/>
        <v>0</v>
      </c>
      <c r="L5979" s="162">
        <f t="shared" si="839"/>
        <v>0</v>
      </c>
      <c r="M5979" s="162" t="str" cm="1">
        <f t="array" ref="M5979">IF(ISERROR(INDEX('Non Compliance input'!$I$5:$I$156,MATCH(1,(A5979='Non Compliance input'!$A$5:$A$156)*(E5979&gt;='Non Compliance input'!$D$5:$D$156)*(F5979&lt;='Non Compliance input'!$E$5:$E$156)*('Non Compliance input'!$I$5:$I$156="Yes"),0))
),"","Yes")</f>
        <v/>
      </c>
      <c r="N5979" s="149" t="str">
        <f>IF(VLOOKUP($A5979,HourEndingOutage!$B$3:$F$746,5,0)="Outage","Outage","")</f>
        <v/>
      </c>
      <c r="O5979" s="18">
        <f t="shared" si="840"/>
        <v>0</v>
      </c>
      <c r="P5979" s="18" t="str">
        <f t="shared" si="841"/>
        <v/>
      </c>
      <c r="Q5979" s="18">
        <f t="shared" si="842"/>
        <v>0</v>
      </c>
      <c r="R5979" s="118"/>
    </row>
    <row r="5980" spans="1:18" x14ac:dyDescent="0.25">
      <c r="A5980" s="25">
        <f t="shared" ref="A5980:A6043" si="843">IF(C5980=C5979,A5979,A5979+1)</f>
        <v>665</v>
      </c>
      <c r="B5980" s="23">
        <f t="shared" ref="B5980:B6043" si="844">IF(C5980&lt;C5979,B5979+1,B5979)</f>
        <v>44589</v>
      </c>
      <c r="C5980" s="24">
        <v>17</v>
      </c>
      <c r="D5980" s="54" t="str">
        <f t="shared" si="836"/>
        <v>ASET</v>
      </c>
      <c r="E5980" s="178"/>
      <c r="F5980" s="179"/>
      <c r="G5980" s="177"/>
      <c r="H5980" s="177"/>
      <c r="I5980" s="169">
        <f t="shared" si="837"/>
        <v>0</v>
      </c>
      <c r="J5980" s="149" t="str" cm="1">
        <f t="array" ref="J5980">IF(ISERROR(INDEX('Non Compliance input'!$H$5:$H$156,MATCH(1,(A5980='Non Compliance input'!$A$5:$A$156)*(F5980&gt;='Non Compliance input'!$D$5:$D$156)*(E5980&lt;'Non Compliance input'!$E$5:$E$156)*('Non Compliance input'!$H$5:$H$156="Yes"),0))
),"","Yes")</f>
        <v/>
      </c>
      <c r="K5980" s="149">
        <f t="shared" si="838"/>
        <v>0</v>
      </c>
      <c r="L5980" s="162">
        <f t="shared" si="839"/>
        <v>0</v>
      </c>
      <c r="M5980" s="162" t="str" cm="1">
        <f t="array" ref="M5980">IF(ISERROR(INDEX('Non Compliance input'!$I$5:$I$156,MATCH(1,(A5980='Non Compliance input'!$A$5:$A$156)*(E5980&gt;='Non Compliance input'!$D$5:$D$156)*(F5980&lt;='Non Compliance input'!$E$5:$E$156)*('Non Compliance input'!$I$5:$I$156="Yes"),0))
),"","Yes")</f>
        <v/>
      </c>
      <c r="N5980" s="149" t="str">
        <f>IF(VLOOKUP($A5980,HourEndingOutage!$B$3:$F$746,5,0)="Outage","Outage","")</f>
        <v/>
      </c>
      <c r="O5980" s="18">
        <f t="shared" si="840"/>
        <v>0</v>
      </c>
      <c r="P5980" s="18" t="str">
        <f t="shared" si="841"/>
        <v/>
      </c>
      <c r="Q5980" s="18">
        <f t="shared" si="842"/>
        <v>0</v>
      </c>
      <c r="R5980" s="118"/>
    </row>
    <row r="5981" spans="1:18" x14ac:dyDescent="0.25">
      <c r="A5981" s="25">
        <f t="shared" si="843"/>
        <v>665</v>
      </c>
      <c r="B5981" s="23">
        <f t="shared" si="844"/>
        <v>44589</v>
      </c>
      <c r="C5981" s="24">
        <v>17</v>
      </c>
      <c r="D5981" s="54" t="str">
        <f t="shared" si="836"/>
        <v>ASET</v>
      </c>
      <c r="E5981" s="178"/>
      <c r="F5981" s="179"/>
      <c r="G5981" s="177"/>
      <c r="H5981" s="177"/>
      <c r="I5981" s="169">
        <f t="shared" si="837"/>
        <v>0</v>
      </c>
      <c r="J5981" s="149" t="str" cm="1">
        <f t="array" ref="J5981">IF(ISERROR(INDEX('Non Compliance input'!$H$5:$H$156,MATCH(1,(A5981='Non Compliance input'!$A$5:$A$156)*(F5981&gt;='Non Compliance input'!$D$5:$D$156)*(E5981&lt;'Non Compliance input'!$E$5:$E$156)*('Non Compliance input'!$H$5:$H$156="Yes"),0))
),"","Yes")</f>
        <v/>
      </c>
      <c r="K5981" s="149">
        <f t="shared" si="838"/>
        <v>0</v>
      </c>
      <c r="L5981" s="162">
        <f t="shared" si="839"/>
        <v>0</v>
      </c>
      <c r="M5981" s="162" t="str" cm="1">
        <f t="array" ref="M5981">IF(ISERROR(INDEX('Non Compliance input'!$I$5:$I$156,MATCH(1,(A5981='Non Compliance input'!$A$5:$A$156)*(E5981&gt;='Non Compliance input'!$D$5:$D$156)*(F5981&lt;='Non Compliance input'!$E$5:$E$156)*('Non Compliance input'!$I$5:$I$156="Yes"),0))
),"","Yes")</f>
        <v/>
      </c>
      <c r="N5981" s="149" t="str">
        <f>IF(VLOOKUP($A5981,HourEndingOutage!$B$3:$F$746,5,0)="Outage","Outage","")</f>
        <v/>
      </c>
      <c r="O5981" s="18">
        <f t="shared" si="840"/>
        <v>0</v>
      </c>
      <c r="P5981" s="18" t="str">
        <f t="shared" si="841"/>
        <v/>
      </c>
      <c r="Q5981" s="18">
        <f t="shared" si="842"/>
        <v>0</v>
      </c>
      <c r="R5981" s="118"/>
    </row>
    <row r="5982" spans="1:18" x14ac:dyDescent="0.25">
      <c r="A5982" s="25">
        <f t="shared" si="843"/>
        <v>665</v>
      </c>
      <c r="B5982" s="23">
        <f t="shared" si="844"/>
        <v>44589</v>
      </c>
      <c r="C5982" s="24">
        <v>17</v>
      </c>
      <c r="D5982" s="54" t="str">
        <f t="shared" si="836"/>
        <v>ASET</v>
      </c>
      <c r="E5982" s="178"/>
      <c r="F5982" s="179"/>
      <c r="G5982" s="177"/>
      <c r="H5982" s="177"/>
      <c r="I5982" s="169">
        <f t="shared" si="837"/>
        <v>0</v>
      </c>
      <c r="J5982" s="149" t="str" cm="1">
        <f t="array" ref="J5982">IF(ISERROR(INDEX('Non Compliance input'!$H$5:$H$156,MATCH(1,(A5982='Non Compliance input'!$A$5:$A$156)*(F5982&gt;='Non Compliance input'!$D$5:$D$156)*(E5982&lt;'Non Compliance input'!$E$5:$E$156)*('Non Compliance input'!$H$5:$H$156="Yes"),0))
),"","Yes")</f>
        <v/>
      </c>
      <c r="K5982" s="149">
        <f t="shared" si="838"/>
        <v>0</v>
      </c>
      <c r="L5982" s="162">
        <f t="shared" si="839"/>
        <v>0</v>
      </c>
      <c r="M5982" s="162" t="str" cm="1">
        <f t="array" ref="M5982">IF(ISERROR(INDEX('Non Compliance input'!$I$5:$I$156,MATCH(1,(A5982='Non Compliance input'!$A$5:$A$156)*(E5982&gt;='Non Compliance input'!$D$5:$D$156)*(F5982&lt;='Non Compliance input'!$E$5:$E$156)*('Non Compliance input'!$I$5:$I$156="Yes"),0))
),"","Yes")</f>
        <v/>
      </c>
      <c r="N5982" s="149" t="str">
        <f>IF(VLOOKUP($A5982,HourEndingOutage!$B$3:$F$746,5,0)="Outage","Outage","")</f>
        <v/>
      </c>
      <c r="O5982" s="18">
        <f t="shared" si="840"/>
        <v>0</v>
      </c>
      <c r="P5982" s="18" t="str">
        <f t="shared" si="841"/>
        <v/>
      </c>
      <c r="Q5982" s="18">
        <f t="shared" si="842"/>
        <v>0</v>
      </c>
      <c r="R5982" s="118"/>
    </row>
    <row r="5983" spans="1:18" x14ac:dyDescent="0.25">
      <c r="A5983" s="25">
        <f t="shared" si="843"/>
        <v>665</v>
      </c>
      <c r="B5983" s="23">
        <f t="shared" si="844"/>
        <v>44589</v>
      </c>
      <c r="C5983" s="24">
        <v>17</v>
      </c>
      <c r="D5983" s="54" t="str">
        <f t="shared" si="836"/>
        <v>ASET</v>
      </c>
      <c r="E5983" s="178"/>
      <c r="F5983" s="179"/>
      <c r="G5983" s="177"/>
      <c r="H5983" s="177"/>
      <c r="I5983" s="169">
        <f t="shared" si="837"/>
        <v>0</v>
      </c>
      <c r="J5983" s="149" t="str" cm="1">
        <f t="array" ref="J5983">IF(ISERROR(INDEX('Non Compliance input'!$H$5:$H$156,MATCH(1,(A5983='Non Compliance input'!$A$5:$A$156)*(F5983&gt;='Non Compliance input'!$D$5:$D$156)*(E5983&lt;'Non Compliance input'!$E$5:$E$156)*('Non Compliance input'!$H$5:$H$156="Yes"),0))
),"","Yes")</f>
        <v/>
      </c>
      <c r="K5983" s="149">
        <f t="shared" si="838"/>
        <v>0</v>
      </c>
      <c r="L5983" s="162">
        <f t="shared" si="839"/>
        <v>0</v>
      </c>
      <c r="M5983" s="162" t="str" cm="1">
        <f t="array" ref="M5983">IF(ISERROR(INDEX('Non Compliance input'!$I$5:$I$156,MATCH(1,(A5983='Non Compliance input'!$A$5:$A$156)*(E5983&gt;='Non Compliance input'!$D$5:$D$156)*(F5983&lt;='Non Compliance input'!$E$5:$E$156)*('Non Compliance input'!$I$5:$I$156="Yes"),0))
),"","Yes")</f>
        <v/>
      </c>
      <c r="N5983" s="149" t="str">
        <f>IF(VLOOKUP($A5983,HourEndingOutage!$B$3:$F$746,5,0)="Outage","Outage","")</f>
        <v/>
      </c>
      <c r="O5983" s="18">
        <f t="shared" si="840"/>
        <v>0</v>
      </c>
      <c r="P5983" s="18" t="str">
        <f t="shared" si="841"/>
        <v/>
      </c>
      <c r="Q5983" s="18">
        <f t="shared" si="842"/>
        <v>0</v>
      </c>
      <c r="R5983" s="118"/>
    </row>
    <row r="5984" spans="1:18" x14ac:dyDescent="0.25">
      <c r="A5984" s="25">
        <f t="shared" si="843"/>
        <v>665</v>
      </c>
      <c r="B5984" s="23">
        <f t="shared" si="844"/>
        <v>44589</v>
      </c>
      <c r="C5984" s="24">
        <v>17</v>
      </c>
      <c r="D5984" s="54" t="str">
        <f t="shared" si="836"/>
        <v>ASET</v>
      </c>
      <c r="E5984" s="178"/>
      <c r="F5984" s="179"/>
      <c r="G5984" s="177"/>
      <c r="H5984" s="177"/>
      <c r="I5984" s="169">
        <f t="shared" si="837"/>
        <v>0</v>
      </c>
      <c r="J5984" s="149" t="str" cm="1">
        <f t="array" ref="J5984">IF(ISERROR(INDEX('Non Compliance input'!$H$5:$H$156,MATCH(1,(A5984='Non Compliance input'!$A$5:$A$156)*(F5984&gt;='Non Compliance input'!$D$5:$D$156)*(E5984&lt;'Non Compliance input'!$E$5:$E$156)*('Non Compliance input'!$H$5:$H$156="Yes"),0))
),"","Yes")</f>
        <v/>
      </c>
      <c r="K5984" s="149">
        <f t="shared" si="838"/>
        <v>0</v>
      </c>
      <c r="L5984" s="162">
        <f t="shared" si="839"/>
        <v>0</v>
      </c>
      <c r="M5984" s="162" t="str" cm="1">
        <f t="array" ref="M5984">IF(ISERROR(INDEX('Non Compliance input'!$I$5:$I$156,MATCH(1,(A5984='Non Compliance input'!$A$5:$A$156)*(E5984&gt;='Non Compliance input'!$D$5:$D$156)*(F5984&lt;='Non Compliance input'!$E$5:$E$156)*('Non Compliance input'!$I$5:$I$156="Yes"),0))
),"","Yes")</f>
        <v/>
      </c>
      <c r="N5984" s="149" t="str">
        <f>IF(VLOOKUP($A5984,HourEndingOutage!$B$3:$F$746,5,0)="Outage","Outage","")</f>
        <v/>
      </c>
      <c r="O5984" s="18">
        <f t="shared" si="840"/>
        <v>0</v>
      </c>
      <c r="P5984" s="18" t="str">
        <f t="shared" si="841"/>
        <v/>
      </c>
      <c r="Q5984" s="18">
        <f t="shared" si="842"/>
        <v>0</v>
      </c>
      <c r="R5984" s="118"/>
    </row>
    <row r="5985" spans="1:18" x14ac:dyDescent="0.25">
      <c r="A5985" s="25">
        <f t="shared" si="843"/>
        <v>665</v>
      </c>
      <c r="B5985" s="23">
        <f t="shared" si="844"/>
        <v>44589</v>
      </c>
      <c r="C5985" s="24">
        <v>17</v>
      </c>
      <c r="D5985" s="54" t="str">
        <f t="shared" si="836"/>
        <v>ASET</v>
      </c>
      <c r="E5985" s="178"/>
      <c r="F5985" s="179"/>
      <c r="G5985" s="177"/>
      <c r="H5985" s="177"/>
      <c r="I5985" s="169">
        <f t="shared" si="837"/>
        <v>0</v>
      </c>
      <c r="J5985" s="149" t="str" cm="1">
        <f t="array" ref="J5985">IF(ISERROR(INDEX('Non Compliance input'!$H$5:$H$156,MATCH(1,(A5985='Non Compliance input'!$A$5:$A$156)*(F5985&gt;='Non Compliance input'!$D$5:$D$156)*(E5985&lt;'Non Compliance input'!$E$5:$E$156)*('Non Compliance input'!$H$5:$H$156="Yes"),0))
),"","Yes")</f>
        <v/>
      </c>
      <c r="K5985" s="149">
        <f t="shared" si="838"/>
        <v>0</v>
      </c>
      <c r="L5985" s="162">
        <f t="shared" si="839"/>
        <v>0</v>
      </c>
      <c r="M5985" s="162" t="str" cm="1">
        <f t="array" ref="M5985">IF(ISERROR(INDEX('Non Compliance input'!$I$5:$I$156,MATCH(1,(A5985='Non Compliance input'!$A$5:$A$156)*(E5985&gt;='Non Compliance input'!$D$5:$D$156)*(F5985&lt;='Non Compliance input'!$E$5:$E$156)*('Non Compliance input'!$I$5:$I$156="Yes"),0))
),"","Yes")</f>
        <v/>
      </c>
      <c r="N5985" s="149" t="str">
        <f>IF(VLOOKUP($A5985,HourEndingOutage!$B$3:$F$746,5,0)="Outage","Outage","")</f>
        <v/>
      </c>
      <c r="O5985" s="18">
        <f t="shared" si="840"/>
        <v>0</v>
      </c>
      <c r="P5985" s="18" t="str">
        <f t="shared" si="841"/>
        <v/>
      </c>
      <c r="Q5985" s="18">
        <f t="shared" si="842"/>
        <v>0</v>
      </c>
      <c r="R5985" s="118"/>
    </row>
    <row r="5986" spans="1:18" x14ac:dyDescent="0.25">
      <c r="A5986" s="25">
        <f t="shared" si="843"/>
        <v>665</v>
      </c>
      <c r="B5986" s="23">
        <f t="shared" si="844"/>
        <v>44589</v>
      </c>
      <c r="C5986" s="24">
        <v>17</v>
      </c>
      <c r="D5986" s="54" t="str">
        <f t="shared" si="836"/>
        <v>ASET</v>
      </c>
      <c r="E5986" s="178"/>
      <c r="F5986" s="179"/>
      <c r="G5986" s="177"/>
      <c r="H5986" s="177"/>
      <c r="I5986" s="169">
        <f t="shared" si="837"/>
        <v>0</v>
      </c>
      <c r="J5986" s="149" t="str" cm="1">
        <f t="array" ref="J5986">IF(ISERROR(INDEX('Non Compliance input'!$H$5:$H$156,MATCH(1,(A5986='Non Compliance input'!$A$5:$A$156)*(F5986&gt;='Non Compliance input'!$D$5:$D$156)*(E5986&lt;'Non Compliance input'!$E$5:$E$156)*('Non Compliance input'!$H$5:$H$156="Yes"),0))
),"","Yes")</f>
        <v/>
      </c>
      <c r="K5986" s="149">
        <f t="shared" si="838"/>
        <v>0</v>
      </c>
      <c r="L5986" s="162">
        <f t="shared" si="839"/>
        <v>0</v>
      </c>
      <c r="M5986" s="162" t="str" cm="1">
        <f t="array" ref="M5986">IF(ISERROR(INDEX('Non Compliance input'!$I$5:$I$156,MATCH(1,(A5986='Non Compliance input'!$A$5:$A$156)*(E5986&gt;='Non Compliance input'!$D$5:$D$156)*(F5986&lt;='Non Compliance input'!$E$5:$E$156)*('Non Compliance input'!$I$5:$I$156="Yes"),0))
),"","Yes")</f>
        <v/>
      </c>
      <c r="N5986" s="149" t="str">
        <f>IF(VLOOKUP($A5986,HourEndingOutage!$B$3:$F$746,5,0)="Outage","Outage","")</f>
        <v/>
      </c>
      <c r="O5986" s="18">
        <f t="shared" si="840"/>
        <v>0</v>
      </c>
      <c r="P5986" s="18" t="str">
        <f t="shared" si="841"/>
        <v/>
      </c>
      <c r="Q5986" s="18">
        <f t="shared" si="842"/>
        <v>0</v>
      </c>
      <c r="R5986" s="118"/>
    </row>
    <row r="5987" spans="1:18" x14ac:dyDescent="0.25">
      <c r="A5987" s="25">
        <f t="shared" si="843"/>
        <v>665</v>
      </c>
      <c r="B5987" s="23">
        <f t="shared" si="844"/>
        <v>44589</v>
      </c>
      <c r="C5987" s="24">
        <v>17</v>
      </c>
      <c r="D5987" s="54" t="str">
        <f t="shared" si="836"/>
        <v>ASET</v>
      </c>
      <c r="E5987" s="178"/>
      <c r="F5987" s="179"/>
      <c r="G5987" s="177"/>
      <c r="H5987" s="177"/>
      <c r="I5987" s="169">
        <f t="shared" si="837"/>
        <v>0</v>
      </c>
      <c r="J5987" s="149" t="str" cm="1">
        <f t="array" ref="J5987">IF(ISERROR(INDEX('Non Compliance input'!$H$5:$H$156,MATCH(1,(A5987='Non Compliance input'!$A$5:$A$156)*(F5987&gt;='Non Compliance input'!$D$5:$D$156)*(E5987&lt;'Non Compliance input'!$E$5:$E$156)*('Non Compliance input'!$H$5:$H$156="Yes"),0))
),"","Yes")</f>
        <v/>
      </c>
      <c r="K5987" s="149">
        <f t="shared" si="838"/>
        <v>0</v>
      </c>
      <c r="L5987" s="162">
        <f t="shared" si="839"/>
        <v>0</v>
      </c>
      <c r="M5987" s="162" t="str" cm="1">
        <f t="array" ref="M5987">IF(ISERROR(INDEX('Non Compliance input'!$I$5:$I$156,MATCH(1,(A5987='Non Compliance input'!$A$5:$A$156)*(E5987&gt;='Non Compliance input'!$D$5:$D$156)*(F5987&lt;='Non Compliance input'!$E$5:$E$156)*('Non Compliance input'!$I$5:$I$156="Yes"),0))
),"","Yes")</f>
        <v/>
      </c>
      <c r="N5987" s="149" t="str">
        <f>IF(VLOOKUP($A5987,HourEndingOutage!$B$3:$F$746,5,0)="Outage","Outage","")</f>
        <v/>
      </c>
      <c r="O5987" s="18">
        <f t="shared" si="840"/>
        <v>0</v>
      </c>
      <c r="P5987" s="18" t="str">
        <f t="shared" si="841"/>
        <v/>
      </c>
      <c r="Q5987" s="18">
        <f t="shared" si="842"/>
        <v>0</v>
      </c>
      <c r="R5987" s="118"/>
    </row>
    <row r="5988" spans="1:18" x14ac:dyDescent="0.25">
      <c r="A5988" s="25">
        <f t="shared" si="843"/>
        <v>666</v>
      </c>
      <c r="B5988" s="23">
        <f t="shared" si="844"/>
        <v>44589</v>
      </c>
      <c r="C5988" s="24">
        <v>18</v>
      </c>
      <c r="D5988" s="54" t="str">
        <f t="shared" si="836"/>
        <v>ASET</v>
      </c>
      <c r="E5988" s="178"/>
      <c r="F5988" s="179"/>
      <c r="G5988" s="177"/>
      <c r="H5988" s="177"/>
      <c r="I5988" s="169">
        <f t="shared" si="837"/>
        <v>0</v>
      </c>
      <c r="J5988" s="149" t="str" cm="1">
        <f t="array" ref="J5988">IF(ISERROR(INDEX('Non Compliance input'!$H$5:$H$156,MATCH(1,(A5988='Non Compliance input'!$A$5:$A$156)*(F5988&gt;='Non Compliance input'!$D$5:$D$156)*(E5988&lt;'Non Compliance input'!$E$5:$E$156)*('Non Compliance input'!$H$5:$H$156="Yes"),0))
),"","Yes")</f>
        <v/>
      </c>
      <c r="K5988" s="149">
        <f t="shared" si="838"/>
        <v>0</v>
      </c>
      <c r="L5988" s="162">
        <f t="shared" si="839"/>
        <v>0</v>
      </c>
      <c r="M5988" s="162" t="str" cm="1">
        <f t="array" ref="M5988">IF(ISERROR(INDEX('Non Compliance input'!$I$5:$I$156,MATCH(1,(A5988='Non Compliance input'!$A$5:$A$156)*(E5988&gt;='Non Compliance input'!$D$5:$D$156)*(F5988&lt;='Non Compliance input'!$E$5:$E$156)*('Non Compliance input'!$I$5:$I$156="Yes"),0))
),"","Yes")</f>
        <v/>
      </c>
      <c r="N5988" s="149" t="str">
        <f>IF(VLOOKUP($A5988,HourEndingOutage!$B$3:$F$746,5,0)="Outage","Outage","")</f>
        <v/>
      </c>
      <c r="O5988" s="18">
        <f t="shared" si="840"/>
        <v>0</v>
      </c>
      <c r="P5988" s="18" t="str">
        <f t="shared" si="841"/>
        <v/>
      </c>
      <c r="Q5988" s="18">
        <f t="shared" si="842"/>
        <v>0</v>
      </c>
      <c r="R5988" s="118"/>
    </row>
    <row r="5989" spans="1:18" x14ac:dyDescent="0.25">
      <c r="A5989" s="25">
        <f t="shared" si="843"/>
        <v>666</v>
      </c>
      <c r="B5989" s="23">
        <f t="shared" si="844"/>
        <v>44589</v>
      </c>
      <c r="C5989" s="24">
        <v>18</v>
      </c>
      <c r="D5989" s="54" t="str">
        <f t="shared" si="836"/>
        <v>ASET</v>
      </c>
      <c r="E5989" s="178"/>
      <c r="F5989" s="179"/>
      <c r="G5989" s="177"/>
      <c r="H5989" s="177"/>
      <c r="I5989" s="169">
        <f t="shared" si="837"/>
        <v>0</v>
      </c>
      <c r="J5989" s="149" t="str" cm="1">
        <f t="array" ref="J5989">IF(ISERROR(INDEX('Non Compliance input'!$H$5:$H$156,MATCH(1,(A5989='Non Compliance input'!$A$5:$A$156)*(F5989&gt;='Non Compliance input'!$D$5:$D$156)*(E5989&lt;'Non Compliance input'!$E$5:$E$156)*('Non Compliance input'!$H$5:$H$156="Yes"),0))
),"","Yes")</f>
        <v/>
      </c>
      <c r="K5989" s="149">
        <f t="shared" si="838"/>
        <v>0</v>
      </c>
      <c r="L5989" s="162">
        <f t="shared" si="839"/>
        <v>0</v>
      </c>
      <c r="M5989" s="162" t="str" cm="1">
        <f t="array" ref="M5989">IF(ISERROR(INDEX('Non Compliance input'!$I$5:$I$156,MATCH(1,(A5989='Non Compliance input'!$A$5:$A$156)*(E5989&gt;='Non Compliance input'!$D$5:$D$156)*(F5989&lt;='Non Compliance input'!$E$5:$E$156)*('Non Compliance input'!$I$5:$I$156="Yes"),0))
),"","Yes")</f>
        <v/>
      </c>
      <c r="N5989" s="149" t="str">
        <f>IF(VLOOKUP($A5989,HourEndingOutage!$B$3:$F$746,5,0)="Outage","Outage","")</f>
        <v/>
      </c>
      <c r="O5989" s="18">
        <f t="shared" si="840"/>
        <v>0</v>
      </c>
      <c r="P5989" s="18" t="str">
        <f t="shared" si="841"/>
        <v/>
      </c>
      <c r="Q5989" s="18">
        <f t="shared" si="842"/>
        <v>0</v>
      </c>
      <c r="R5989" s="118"/>
    </row>
    <row r="5990" spans="1:18" x14ac:dyDescent="0.25">
      <c r="A5990" s="25">
        <f t="shared" si="843"/>
        <v>666</v>
      </c>
      <c r="B5990" s="23">
        <f t="shared" si="844"/>
        <v>44589</v>
      </c>
      <c r="C5990" s="24">
        <v>18</v>
      </c>
      <c r="D5990" s="54" t="str">
        <f t="shared" si="836"/>
        <v>ASET</v>
      </c>
      <c r="E5990" s="178"/>
      <c r="F5990" s="179"/>
      <c r="G5990" s="177"/>
      <c r="H5990" s="177"/>
      <c r="I5990" s="169">
        <f t="shared" si="837"/>
        <v>0</v>
      </c>
      <c r="J5990" s="149" t="str" cm="1">
        <f t="array" ref="J5990">IF(ISERROR(INDEX('Non Compliance input'!$H$5:$H$156,MATCH(1,(A5990='Non Compliance input'!$A$5:$A$156)*(F5990&gt;='Non Compliance input'!$D$5:$D$156)*(E5990&lt;'Non Compliance input'!$E$5:$E$156)*('Non Compliance input'!$H$5:$H$156="Yes"),0))
),"","Yes")</f>
        <v/>
      </c>
      <c r="K5990" s="149">
        <f t="shared" si="838"/>
        <v>0</v>
      </c>
      <c r="L5990" s="162">
        <f t="shared" si="839"/>
        <v>0</v>
      </c>
      <c r="M5990" s="162" t="str" cm="1">
        <f t="array" ref="M5990">IF(ISERROR(INDEX('Non Compliance input'!$I$5:$I$156,MATCH(1,(A5990='Non Compliance input'!$A$5:$A$156)*(E5990&gt;='Non Compliance input'!$D$5:$D$156)*(F5990&lt;='Non Compliance input'!$E$5:$E$156)*('Non Compliance input'!$I$5:$I$156="Yes"),0))
),"","Yes")</f>
        <v/>
      </c>
      <c r="N5990" s="149" t="str">
        <f>IF(VLOOKUP($A5990,HourEndingOutage!$B$3:$F$746,5,0)="Outage","Outage","")</f>
        <v/>
      </c>
      <c r="O5990" s="18">
        <f t="shared" si="840"/>
        <v>0</v>
      </c>
      <c r="P5990" s="18" t="str">
        <f t="shared" si="841"/>
        <v/>
      </c>
      <c r="Q5990" s="18">
        <f t="shared" si="842"/>
        <v>0</v>
      </c>
      <c r="R5990" s="118"/>
    </row>
    <row r="5991" spans="1:18" x14ac:dyDescent="0.25">
      <c r="A5991" s="25">
        <f t="shared" si="843"/>
        <v>666</v>
      </c>
      <c r="B5991" s="23">
        <f t="shared" si="844"/>
        <v>44589</v>
      </c>
      <c r="C5991" s="24">
        <v>18</v>
      </c>
      <c r="D5991" s="54" t="str">
        <f t="shared" si="836"/>
        <v>ASET</v>
      </c>
      <c r="E5991" s="178"/>
      <c r="F5991" s="179"/>
      <c r="G5991" s="177"/>
      <c r="H5991" s="177"/>
      <c r="I5991" s="169">
        <f t="shared" si="837"/>
        <v>0</v>
      </c>
      <c r="J5991" s="149" t="str" cm="1">
        <f t="array" ref="J5991">IF(ISERROR(INDEX('Non Compliance input'!$H$5:$H$156,MATCH(1,(A5991='Non Compliance input'!$A$5:$A$156)*(F5991&gt;='Non Compliance input'!$D$5:$D$156)*(E5991&lt;'Non Compliance input'!$E$5:$E$156)*('Non Compliance input'!$H$5:$H$156="Yes"),0))
),"","Yes")</f>
        <v/>
      </c>
      <c r="K5991" s="149">
        <f t="shared" si="838"/>
        <v>0</v>
      </c>
      <c r="L5991" s="162">
        <f t="shared" si="839"/>
        <v>0</v>
      </c>
      <c r="M5991" s="162" t="str" cm="1">
        <f t="array" ref="M5991">IF(ISERROR(INDEX('Non Compliance input'!$I$5:$I$156,MATCH(1,(A5991='Non Compliance input'!$A$5:$A$156)*(E5991&gt;='Non Compliance input'!$D$5:$D$156)*(F5991&lt;='Non Compliance input'!$E$5:$E$156)*('Non Compliance input'!$I$5:$I$156="Yes"),0))
),"","Yes")</f>
        <v/>
      </c>
      <c r="N5991" s="149" t="str">
        <f>IF(VLOOKUP($A5991,HourEndingOutage!$B$3:$F$746,5,0)="Outage","Outage","")</f>
        <v/>
      </c>
      <c r="O5991" s="18">
        <f t="shared" si="840"/>
        <v>0</v>
      </c>
      <c r="P5991" s="18" t="str">
        <f t="shared" si="841"/>
        <v/>
      </c>
      <c r="Q5991" s="18">
        <f t="shared" si="842"/>
        <v>0</v>
      </c>
      <c r="R5991" s="118"/>
    </row>
    <row r="5992" spans="1:18" x14ac:dyDescent="0.25">
      <c r="A5992" s="25">
        <f t="shared" si="843"/>
        <v>666</v>
      </c>
      <c r="B5992" s="23">
        <f t="shared" si="844"/>
        <v>44589</v>
      </c>
      <c r="C5992" s="24">
        <v>18</v>
      </c>
      <c r="D5992" s="54" t="str">
        <f t="shared" si="836"/>
        <v>ASET</v>
      </c>
      <c r="E5992" s="178"/>
      <c r="F5992" s="179"/>
      <c r="G5992" s="177"/>
      <c r="H5992" s="177"/>
      <c r="I5992" s="169">
        <f t="shared" si="837"/>
        <v>0</v>
      </c>
      <c r="J5992" s="149" t="str" cm="1">
        <f t="array" ref="J5992">IF(ISERROR(INDEX('Non Compliance input'!$H$5:$H$156,MATCH(1,(A5992='Non Compliance input'!$A$5:$A$156)*(F5992&gt;='Non Compliance input'!$D$5:$D$156)*(E5992&lt;'Non Compliance input'!$E$5:$E$156)*('Non Compliance input'!$H$5:$H$156="Yes"),0))
),"","Yes")</f>
        <v/>
      </c>
      <c r="K5992" s="149">
        <f t="shared" si="838"/>
        <v>0</v>
      </c>
      <c r="L5992" s="162">
        <f t="shared" si="839"/>
        <v>0</v>
      </c>
      <c r="M5992" s="162" t="str" cm="1">
        <f t="array" ref="M5992">IF(ISERROR(INDEX('Non Compliance input'!$I$5:$I$156,MATCH(1,(A5992='Non Compliance input'!$A$5:$A$156)*(E5992&gt;='Non Compliance input'!$D$5:$D$156)*(F5992&lt;='Non Compliance input'!$E$5:$E$156)*('Non Compliance input'!$I$5:$I$156="Yes"),0))
),"","Yes")</f>
        <v/>
      </c>
      <c r="N5992" s="149" t="str">
        <f>IF(VLOOKUP($A5992,HourEndingOutage!$B$3:$F$746,5,0)="Outage","Outage","")</f>
        <v/>
      </c>
      <c r="O5992" s="18">
        <f t="shared" si="840"/>
        <v>0</v>
      </c>
      <c r="P5992" s="18" t="str">
        <f t="shared" si="841"/>
        <v/>
      </c>
      <c r="Q5992" s="18">
        <f t="shared" si="842"/>
        <v>0</v>
      </c>
      <c r="R5992" s="118"/>
    </row>
    <row r="5993" spans="1:18" x14ac:dyDescent="0.25">
      <c r="A5993" s="25">
        <f t="shared" si="843"/>
        <v>666</v>
      </c>
      <c r="B5993" s="23">
        <f t="shared" si="844"/>
        <v>44589</v>
      </c>
      <c r="C5993" s="24">
        <v>18</v>
      </c>
      <c r="D5993" s="54" t="str">
        <f t="shared" si="836"/>
        <v>ASET</v>
      </c>
      <c r="E5993" s="178"/>
      <c r="F5993" s="179"/>
      <c r="G5993" s="177"/>
      <c r="H5993" s="177"/>
      <c r="I5993" s="169">
        <f t="shared" si="837"/>
        <v>0</v>
      </c>
      <c r="J5993" s="149" t="str" cm="1">
        <f t="array" ref="J5993">IF(ISERROR(INDEX('Non Compliance input'!$H$5:$H$156,MATCH(1,(A5993='Non Compliance input'!$A$5:$A$156)*(F5993&gt;='Non Compliance input'!$D$5:$D$156)*(E5993&lt;'Non Compliance input'!$E$5:$E$156)*('Non Compliance input'!$H$5:$H$156="Yes"),0))
),"","Yes")</f>
        <v/>
      </c>
      <c r="K5993" s="149">
        <f t="shared" si="838"/>
        <v>0</v>
      </c>
      <c r="L5993" s="162">
        <f t="shared" si="839"/>
        <v>0</v>
      </c>
      <c r="M5993" s="162" t="str" cm="1">
        <f t="array" ref="M5993">IF(ISERROR(INDEX('Non Compliance input'!$I$5:$I$156,MATCH(1,(A5993='Non Compliance input'!$A$5:$A$156)*(E5993&gt;='Non Compliance input'!$D$5:$D$156)*(F5993&lt;='Non Compliance input'!$E$5:$E$156)*('Non Compliance input'!$I$5:$I$156="Yes"),0))
),"","Yes")</f>
        <v/>
      </c>
      <c r="N5993" s="149" t="str">
        <f>IF(VLOOKUP($A5993,HourEndingOutage!$B$3:$F$746,5,0)="Outage","Outage","")</f>
        <v/>
      </c>
      <c r="O5993" s="18">
        <f t="shared" si="840"/>
        <v>0</v>
      </c>
      <c r="P5993" s="18" t="str">
        <f t="shared" si="841"/>
        <v/>
      </c>
      <c r="Q5993" s="18">
        <f t="shared" si="842"/>
        <v>0</v>
      </c>
      <c r="R5993" s="118"/>
    </row>
    <row r="5994" spans="1:18" x14ac:dyDescent="0.25">
      <c r="A5994" s="25">
        <f t="shared" si="843"/>
        <v>666</v>
      </c>
      <c r="B5994" s="23">
        <f t="shared" si="844"/>
        <v>44589</v>
      </c>
      <c r="C5994" s="24">
        <v>18</v>
      </c>
      <c r="D5994" s="54" t="str">
        <f t="shared" si="836"/>
        <v>ASET</v>
      </c>
      <c r="E5994" s="178"/>
      <c r="F5994" s="179"/>
      <c r="G5994" s="177"/>
      <c r="H5994" s="177"/>
      <c r="I5994" s="169">
        <f t="shared" si="837"/>
        <v>0</v>
      </c>
      <c r="J5994" s="149" t="str" cm="1">
        <f t="array" ref="J5994">IF(ISERROR(INDEX('Non Compliance input'!$H$5:$H$156,MATCH(1,(A5994='Non Compliance input'!$A$5:$A$156)*(F5994&gt;='Non Compliance input'!$D$5:$D$156)*(E5994&lt;'Non Compliance input'!$E$5:$E$156)*('Non Compliance input'!$H$5:$H$156="Yes"),0))
),"","Yes")</f>
        <v/>
      </c>
      <c r="K5994" s="149">
        <f t="shared" si="838"/>
        <v>0</v>
      </c>
      <c r="L5994" s="162">
        <f t="shared" si="839"/>
        <v>0</v>
      </c>
      <c r="M5994" s="162" t="str" cm="1">
        <f t="array" ref="M5994">IF(ISERROR(INDEX('Non Compliance input'!$I$5:$I$156,MATCH(1,(A5994='Non Compliance input'!$A$5:$A$156)*(E5994&gt;='Non Compliance input'!$D$5:$D$156)*(F5994&lt;='Non Compliance input'!$E$5:$E$156)*('Non Compliance input'!$I$5:$I$156="Yes"),0))
),"","Yes")</f>
        <v/>
      </c>
      <c r="N5994" s="149" t="str">
        <f>IF(VLOOKUP($A5994,HourEndingOutage!$B$3:$F$746,5,0)="Outage","Outage","")</f>
        <v/>
      </c>
      <c r="O5994" s="18">
        <f t="shared" si="840"/>
        <v>0</v>
      </c>
      <c r="P5994" s="18" t="str">
        <f t="shared" si="841"/>
        <v/>
      </c>
      <c r="Q5994" s="18">
        <f t="shared" si="842"/>
        <v>0</v>
      </c>
      <c r="R5994" s="118"/>
    </row>
    <row r="5995" spans="1:18" x14ac:dyDescent="0.25">
      <c r="A5995" s="25">
        <f t="shared" si="843"/>
        <v>666</v>
      </c>
      <c r="B5995" s="23">
        <f t="shared" si="844"/>
        <v>44589</v>
      </c>
      <c r="C5995" s="24">
        <v>18</v>
      </c>
      <c r="D5995" s="54" t="str">
        <f t="shared" si="836"/>
        <v>ASET</v>
      </c>
      <c r="E5995" s="178"/>
      <c r="F5995" s="179"/>
      <c r="G5995" s="177"/>
      <c r="H5995" s="177"/>
      <c r="I5995" s="169">
        <f t="shared" si="837"/>
        <v>0</v>
      </c>
      <c r="J5995" s="149" t="str" cm="1">
        <f t="array" ref="J5995">IF(ISERROR(INDEX('Non Compliance input'!$H$5:$H$156,MATCH(1,(A5995='Non Compliance input'!$A$5:$A$156)*(F5995&gt;='Non Compliance input'!$D$5:$D$156)*(E5995&lt;'Non Compliance input'!$E$5:$E$156)*('Non Compliance input'!$H$5:$H$156="Yes"),0))
),"","Yes")</f>
        <v/>
      </c>
      <c r="K5995" s="149">
        <f t="shared" si="838"/>
        <v>0</v>
      </c>
      <c r="L5995" s="162">
        <f t="shared" si="839"/>
        <v>0</v>
      </c>
      <c r="M5995" s="162" t="str" cm="1">
        <f t="array" ref="M5995">IF(ISERROR(INDEX('Non Compliance input'!$I$5:$I$156,MATCH(1,(A5995='Non Compliance input'!$A$5:$A$156)*(E5995&gt;='Non Compliance input'!$D$5:$D$156)*(F5995&lt;='Non Compliance input'!$E$5:$E$156)*('Non Compliance input'!$I$5:$I$156="Yes"),0))
),"","Yes")</f>
        <v/>
      </c>
      <c r="N5995" s="149" t="str">
        <f>IF(VLOOKUP($A5995,HourEndingOutage!$B$3:$F$746,5,0)="Outage","Outage","")</f>
        <v/>
      </c>
      <c r="O5995" s="18">
        <f t="shared" si="840"/>
        <v>0</v>
      </c>
      <c r="P5995" s="18" t="str">
        <f t="shared" si="841"/>
        <v/>
      </c>
      <c r="Q5995" s="18">
        <f t="shared" si="842"/>
        <v>0</v>
      </c>
      <c r="R5995" s="118"/>
    </row>
    <row r="5996" spans="1:18" x14ac:dyDescent="0.25">
      <c r="A5996" s="25">
        <f t="shared" si="843"/>
        <v>666</v>
      </c>
      <c r="B5996" s="23">
        <f t="shared" si="844"/>
        <v>44589</v>
      </c>
      <c r="C5996" s="24">
        <v>18</v>
      </c>
      <c r="D5996" s="54" t="str">
        <f t="shared" si="836"/>
        <v>ASET</v>
      </c>
      <c r="E5996" s="178"/>
      <c r="F5996" s="179"/>
      <c r="G5996" s="177"/>
      <c r="H5996" s="177"/>
      <c r="I5996" s="169">
        <f t="shared" si="837"/>
        <v>0</v>
      </c>
      <c r="J5996" s="149" t="str" cm="1">
        <f t="array" ref="J5996">IF(ISERROR(INDEX('Non Compliance input'!$H$5:$H$156,MATCH(1,(A5996='Non Compliance input'!$A$5:$A$156)*(F5996&gt;='Non Compliance input'!$D$5:$D$156)*(E5996&lt;'Non Compliance input'!$E$5:$E$156)*('Non Compliance input'!$H$5:$H$156="Yes"),0))
),"","Yes")</f>
        <v/>
      </c>
      <c r="K5996" s="149">
        <f t="shared" si="838"/>
        <v>0</v>
      </c>
      <c r="L5996" s="162">
        <f t="shared" si="839"/>
        <v>0</v>
      </c>
      <c r="M5996" s="162" t="str" cm="1">
        <f t="array" ref="M5996">IF(ISERROR(INDEX('Non Compliance input'!$I$5:$I$156,MATCH(1,(A5996='Non Compliance input'!$A$5:$A$156)*(E5996&gt;='Non Compliance input'!$D$5:$D$156)*(F5996&lt;='Non Compliance input'!$E$5:$E$156)*('Non Compliance input'!$I$5:$I$156="Yes"),0))
),"","Yes")</f>
        <v/>
      </c>
      <c r="N5996" s="149" t="str">
        <f>IF(VLOOKUP($A5996,HourEndingOutage!$B$3:$F$746,5,0)="Outage","Outage","")</f>
        <v/>
      </c>
      <c r="O5996" s="18">
        <f t="shared" si="840"/>
        <v>0</v>
      </c>
      <c r="P5996" s="18" t="str">
        <f t="shared" si="841"/>
        <v/>
      </c>
      <c r="Q5996" s="18">
        <f t="shared" si="842"/>
        <v>0</v>
      </c>
      <c r="R5996" s="118"/>
    </row>
    <row r="5997" spans="1:18" x14ac:dyDescent="0.25">
      <c r="A5997" s="25">
        <f t="shared" si="843"/>
        <v>667</v>
      </c>
      <c r="B5997" s="23">
        <f t="shared" si="844"/>
        <v>44589</v>
      </c>
      <c r="C5997" s="24">
        <v>19</v>
      </c>
      <c r="D5997" s="54" t="str">
        <f t="shared" si="836"/>
        <v>ASET</v>
      </c>
      <c r="E5997" s="178"/>
      <c r="F5997" s="179"/>
      <c r="G5997" s="177"/>
      <c r="H5997" s="177"/>
      <c r="I5997" s="169">
        <f t="shared" si="837"/>
        <v>0</v>
      </c>
      <c r="J5997" s="149" t="str" cm="1">
        <f t="array" ref="J5997">IF(ISERROR(INDEX('Non Compliance input'!$H$5:$H$156,MATCH(1,(A5997='Non Compliance input'!$A$5:$A$156)*(F5997&gt;='Non Compliance input'!$D$5:$D$156)*(E5997&lt;'Non Compliance input'!$E$5:$E$156)*('Non Compliance input'!$H$5:$H$156="Yes"),0))
),"","Yes")</f>
        <v/>
      </c>
      <c r="K5997" s="149">
        <f t="shared" si="838"/>
        <v>0</v>
      </c>
      <c r="L5997" s="162">
        <f t="shared" si="839"/>
        <v>0</v>
      </c>
      <c r="M5997" s="162" t="str" cm="1">
        <f t="array" ref="M5997">IF(ISERROR(INDEX('Non Compliance input'!$I$5:$I$156,MATCH(1,(A5997='Non Compliance input'!$A$5:$A$156)*(E5997&gt;='Non Compliance input'!$D$5:$D$156)*(F5997&lt;='Non Compliance input'!$E$5:$E$156)*('Non Compliance input'!$I$5:$I$156="Yes"),0))
),"","Yes")</f>
        <v/>
      </c>
      <c r="N5997" s="149" t="str">
        <f>IF(VLOOKUP($A5997,HourEndingOutage!$B$3:$F$746,5,0)="Outage","Outage","")</f>
        <v/>
      </c>
      <c r="O5997" s="18">
        <f t="shared" si="840"/>
        <v>0</v>
      </c>
      <c r="P5997" s="18" t="str">
        <f t="shared" si="841"/>
        <v/>
      </c>
      <c r="Q5997" s="18">
        <f t="shared" si="842"/>
        <v>0</v>
      </c>
      <c r="R5997" s="118"/>
    </row>
    <row r="5998" spans="1:18" x14ac:dyDescent="0.25">
      <c r="A5998" s="25">
        <f t="shared" si="843"/>
        <v>667</v>
      </c>
      <c r="B5998" s="23">
        <f t="shared" si="844"/>
        <v>44589</v>
      </c>
      <c r="C5998" s="24">
        <v>19</v>
      </c>
      <c r="D5998" s="54" t="str">
        <f t="shared" si="836"/>
        <v>ASET</v>
      </c>
      <c r="E5998" s="178"/>
      <c r="F5998" s="179"/>
      <c r="G5998" s="177"/>
      <c r="H5998" s="177"/>
      <c r="I5998" s="169">
        <f t="shared" si="837"/>
        <v>0</v>
      </c>
      <c r="J5998" s="149" t="str" cm="1">
        <f t="array" ref="J5998">IF(ISERROR(INDEX('Non Compliance input'!$H$5:$H$156,MATCH(1,(A5998='Non Compliance input'!$A$5:$A$156)*(F5998&gt;='Non Compliance input'!$D$5:$D$156)*(E5998&lt;'Non Compliance input'!$E$5:$E$156)*('Non Compliance input'!$H$5:$H$156="Yes"),0))
),"","Yes")</f>
        <v/>
      </c>
      <c r="K5998" s="149">
        <f t="shared" si="838"/>
        <v>0</v>
      </c>
      <c r="L5998" s="162">
        <f t="shared" si="839"/>
        <v>0</v>
      </c>
      <c r="M5998" s="162" t="str" cm="1">
        <f t="array" ref="M5998">IF(ISERROR(INDEX('Non Compliance input'!$I$5:$I$156,MATCH(1,(A5998='Non Compliance input'!$A$5:$A$156)*(E5998&gt;='Non Compliance input'!$D$5:$D$156)*(F5998&lt;='Non Compliance input'!$E$5:$E$156)*('Non Compliance input'!$I$5:$I$156="Yes"),0))
),"","Yes")</f>
        <v/>
      </c>
      <c r="N5998" s="149" t="str">
        <f>IF(VLOOKUP($A5998,HourEndingOutage!$B$3:$F$746,5,0)="Outage","Outage","")</f>
        <v/>
      </c>
      <c r="O5998" s="18">
        <f t="shared" si="840"/>
        <v>0</v>
      </c>
      <c r="P5998" s="18" t="str">
        <f t="shared" si="841"/>
        <v/>
      </c>
      <c r="Q5998" s="18">
        <f t="shared" si="842"/>
        <v>0</v>
      </c>
      <c r="R5998" s="118"/>
    </row>
    <row r="5999" spans="1:18" x14ac:dyDescent="0.25">
      <c r="A5999" s="25">
        <f t="shared" si="843"/>
        <v>667</v>
      </c>
      <c r="B5999" s="23">
        <f t="shared" si="844"/>
        <v>44589</v>
      </c>
      <c r="C5999" s="24">
        <v>19</v>
      </c>
      <c r="D5999" s="54" t="str">
        <f t="shared" si="836"/>
        <v>ASET</v>
      </c>
      <c r="E5999" s="178"/>
      <c r="F5999" s="179"/>
      <c r="G5999" s="177"/>
      <c r="H5999" s="177"/>
      <c r="I5999" s="169">
        <f t="shared" si="837"/>
        <v>0</v>
      </c>
      <c r="J5999" s="149" t="str" cm="1">
        <f t="array" ref="J5999">IF(ISERROR(INDEX('Non Compliance input'!$H$5:$H$156,MATCH(1,(A5999='Non Compliance input'!$A$5:$A$156)*(F5999&gt;='Non Compliance input'!$D$5:$D$156)*(E5999&lt;'Non Compliance input'!$E$5:$E$156)*('Non Compliance input'!$H$5:$H$156="Yes"),0))
),"","Yes")</f>
        <v/>
      </c>
      <c r="K5999" s="149">
        <f t="shared" si="838"/>
        <v>0</v>
      </c>
      <c r="L5999" s="162">
        <f t="shared" si="839"/>
        <v>0</v>
      </c>
      <c r="M5999" s="162" t="str" cm="1">
        <f t="array" ref="M5999">IF(ISERROR(INDEX('Non Compliance input'!$I$5:$I$156,MATCH(1,(A5999='Non Compliance input'!$A$5:$A$156)*(E5999&gt;='Non Compliance input'!$D$5:$D$156)*(F5999&lt;='Non Compliance input'!$E$5:$E$156)*('Non Compliance input'!$I$5:$I$156="Yes"),0))
),"","Yes")</f>
        <v/>
      </c>
      <c r="N5999" s="149" t="str">
        <f>IF(VLOOKUP($A5999,HourEndingOutage!$B$3:$F$746,5,0)="Outage","Outage","")</f>
        <v/>
      </c>
      <c r="O5999" s="18">
        <f t="shared" si="840"/>
        <v>0</v>
      </c>
      <c r="P5999" s="18" t="str">
        <f t="shared" si="841"/>
        <v/>
      </c>
      <c r="Q5999" s="18">
        <f t="shared" si="842"/>
        <v>0</v>
      </c>
      <c r="R5999" s="118"/>
    </row>
    <row r="6000" spans="1:18" x14ac:dyDescent="0.25">
      <c r="A6000" s="25">
        <f t="shared" si="843"/>
        <v>667</v>
      </c>
      <c r="B6000" s="23">
        <f t="shared" si="844"/>
        <v>44589</v>
      </c>
      <c r="C6000" s="24">
        <v>19</v>
      </c>
      <c r="D6000" s="54" t="str">
        <f t="shared" si="836"/>
        <v>ASET</v>
      </c>
      <c r="E6000" s="178"/>
      <c r="F6000" s="179"/>
      <c r="G6000" s="177"/>
      <c r="H6000" s="177"/>
      <c r="I6000" s="169">
        <f t="shared" si="837"/>
        <v>0</v>
      </c>
      <c r="J6000" s="149" t="str" cm="1">
        <f t="array" ref="J6000">IF(ISERROR(INDEX('Non Compliance input'!$H$5:$H$156,MATCH(1,(A6000='Non Compliance input'!$A$5:$A$156)*(F6000&gt;='Non Compliance input'!$D$5:$D$156)*(E6000&lt;'Non Compliance input'!$E$5:$E$156)*('Non Compliance input'!$H$5:$H$156="Yes"),0))
),"","Yes")</f>
        <v/>
      </c>
      <c r="K6000" s="149">
        <f t="shared" si="838"/>
        <v>0</v>
      </c>
      <c r="L6000" s="162">
        <f t="shared" si="839"/>
        <v>0</v>
      </c>
      <c r="M6000" s="162" t="str" cm="1">
        <f t="array" ref="M6000">IF(ISERROR(INDEX('Non Compliance input'!$I$5:$I$156,MATCH(1,(A6000='Non Compliance input'!$A$5:$A$156)*(E6000&gt;='Non Compliance input'!$D$5:$D$156)*(F6000&lt;='Non Compliance input'!$E$5:$E$156)*('Non Compliance input'!$I$5:$I$156="Yes"),0))
),"","Yes")</f>
        <v/>
      </c>
      <c r="N6000" s="149" t="str">
        <f>IF(VLOOKUP($A6000,HourEndingOutage!$B$3:$F$746,5,0)="Outage","Outage","")</f>
        <v/>
      </c>
      <c r="O6000" s="18">
        <f t="shared" si="840"/>
        <v>0</v>
      </c>
      <c r="P6000" s="18" t="str">
        <f t="shared" si="841"/>
        <v/>
      </c>
      <c r="Q6000" s="18">
        <f t="shared" si="842"/>
        <v>0</v>
      </c>
      <c r="R6000" s="118"/>
    </row>
    <row r="6001" spans="1:18" x14ac:dyDescent="0.25">
      <c r="A6001" s="25">
        <f t="shared" si="843"/>
        <v>667</v>
      </c>
      <c r="B6001" s="23">
        <f t="shared" si="844"/>
        <v>44589</v>
      </c>
      <c r="C6001" s="24">
        <v>19</v>
      </c>
      <c r="D6001" s="54" t="str">
        <f t="shared" si="836"/>
        <v>ASET</v>
      </c>
      <c r="E6001" s="178"/>
      <c r="F6001" s="179"/>
      <c r="G6001" s="177"/>
      <c r="H6001" s="177"/>
      <c r="I6001" s="169">
        <f t="shared" si="837"/>
        <v>0</v>
      </c>
      <c r="J6001" s="149" t="str" cm="1">
        <f t="array" ref="J6001">IF(ISERROR(INDEX('Non Compliance input'!$H$5:$H$156,MATCH(1,(A6001='Non Compliance input'!$A$5:$A$156)*(F6001&gt;='Non Compliance input'!$D$5:$D$156)*(E6001&lt;'Non Compliance input'!$E$5:$E$156)*('Non Compliance input'!$H$5:$H$156="Yes"),0))
),"","Yes")</f>
        <v/>
      </c>
      <c r="K6001" s="149">
        <f t="shared" si="838"/>
        <v>0</v>
      </c>
      <c r="L6001" s="162">
        <f t="shared" si="839"/>
        <v>0</v>
      </c>
      <c r="M6001" s="162" t="str" cm="1">
        <f t="array" ref="M6001">IF(ISERROR(INDEX('Non Compliance input'!$I$5:$I$156,MATCH(1,(A6001='Non Compliance input'!$A$5:$A$156)*(E6001&gt;='Non Compliance input'!$D$5:$D$156)*(F6001&lt;='Non Compliance input'!$E$5:$E$156)*('Non Compliance input'!$I$5:$I$156="Yes"),0))
),"","Yes")</f>
        <v/>
      </c>
      <c r="N6001" s="149" t="str">
        <f>IF(VLOOKUP($A6001,HourEndingOutage!$B$3:$F$746,5,0)="Outage","Outage","")</f>
        <v/>
      </c>
      <c r="O6001" s="18">
        <f t="shared" si="840"/>
        <v>0</v>
      </c>
      <c r="P6001" s="18" t="str">
        <f t="shared" si="841"/>
        <v/>
      </c>
      <c r="Q6001" s="18">
        <f t="shared" si="842"/>
        <v>0</v>
      </c>
      <c r="R6001" s="118"/>
    </row>
    <row r="6002" spans="1:18" x14ac:dyDescent="0.25">
      <c r="A6002" s="25">
        <f t="shared" si="843"/>
        <v>667</v>
      </c>
      <c r="B6002" s="23">
        <f t="shared" si="844"/>
        <v>44589</v>
      </c>
      <c r="C6002" s="24">
        <v>19</v>
      </c>
      <c r="D6002" s="54" t="str">
        <f t="shared" si="836"/>
        <v>ASET</v>
      </c>
      <c r="E6002" s="178"/>
      <c r="F6002" s="179"/>
      <c r="G6002" s="177"/>
      <c r="H6002" s="177"/>
      <c r="I6002" s="169">
        <f t="shared" si="837"/>
        <v>0</v>
      </c>
      <c r="J6002" s="149" t="str" cm="1">
        <f t="array" ref="J6002">IF(ISERROR(INDEX('Non Compliance input'!$H$5:$H$156,MATCH(1,(A6002='Non Compliance input'!$A$5:$A$156)*(F6002&gt;='Non Compliance input'!$D$5:$D$156)*(E6002&lt;'Non Compliance input'!$E$5:$E$156)*('Non Compliance input'!$H$5:$H$156="Yes"),0))
),"","Yes")</f>
        <v/>
      </c>
      <c r="K6002" s="149">
        <f t="shared" si="838"/>
        <v>0</v>
      </c>
      <c r="L6002" s="162">
        <f t="shared" si="839"/>
        <v>0</v>
      </c>
      <c r="M6002" s="162" t="str" cm="1">
        <f t="array" ref="M6002">IF(ISERROR(INDEX('Non Compliance input'!$I$5:$I$156,MATCH(1,(A6002='Non Compliance input'!$A$5:$A$156)*(E6002&gt;='Non Compliance input'!$D$5:$D$156)*(F6002&lt;='Non Compliance input'!$E$5:$E$156)*('Non Compliance input'!$I$5:$I$156="Yes"),0))
),"","Yes")</f>
        <v/>
      </c>
      <c r="N6002" s="149" t="str">
        <f>IF(VLOOKUP($A6002,HourEndingOutage!$B$3:$F$746,5,0)="Outage","Outage","")</f>
        <v/>
      </c>
      <c r="O6002" s="18">
        <f t="shared" si="840"/>
        <v>0</v>
      </c>
      <c r="P6002" s="18" t="str">
        <f t="shared" si="841"/>
        <v/>
      </c>
      <c r="Q6002" s="18">
        <f t="shared" si="842"/>
        <v>0</v>
      </c>
      <c r="R6002" s="118"/>
    </row>
    <row r="6003" spans="1:18" x14ac:dyDescent="0.25">
      <c r="A6003" s="25">
        <f t="shared" si="843"/>
        <v>667</v>
      </c>
      <c r="B6003" s="23">
        <f t="shared" si="844"/>
        <v>44589</v>
      </c>
      <c r="C6003" s="24">
        <v>19</v>
      </c>
      <c r="D6003" s="54" t="str">
        <f t="shared" si="836"/>
        <v>ASET</v>
      </c>
      <c r="E6003" s="178"/>
      <c r="F6003" s="179"/>
      <c r="G6003" s="177"/>
      <c r="H6003" s="177"/>
      <c r="I6003" s="169">
        <f t="shared" si="837"/>
        <v>0</v>
      </c>
      <c r="J6003" s="149" t="str" cm="1">
        <f t="array" ref="J6003">IF(ISERROR(INDEX('Non Compliance input'!$H$5:$H$156,MATCH(1,(A6003='Non Compliance input'!$A$5:$A$156)*(F6003&gt;='Non Compliance input'!$D$5:$D$156)*(E6003&lt;'Non Compliance input'!$E$5:$E$156)*('Non Compliance input'!$H$5:$H$156="Yes"),0))
),"","Yes")</f>
        <v/>
      </c>
      <c r="K6003" s="149">
        <f t="shared" si="838"/>
        <v>0</v>
      </c>
      <c r="L6003" s="162">
        <f t="shared" si="839"/>
        <v>0</v>
      </c>
      <c r="M6003" s="162" t="str" cm="1">
        <f t="array" ref="M6003">IF(ISERROR(INDEX('Non Compliance input'!$I$5:$I$156,MATCH(1,(A6003='Non Compliance input'!$A$5:$A$156)*(E6003&gt;='Non Compliance input'!$D$5:$D$156)*(F6003&lt;='Non Compliance input'!$E$5:$E$156)*('Non Compliance input'!$I$5:$I$156="Yes"),0))
),"","Yes")</f>
        <v/>
      </c>
      <c r="N6003" s="149" t="str">
        <f>IF(VLOOKUP($A6003,HourEndingOutage!$B$3:$F$746,5,0)="Outage","Outage","")</f>
        <v/>
      </c>
      <c r="O6003" s="18">
        <f t="shared" si="840"/>
        <v>0</v>
      </c>
      <c r="P6003" s="18" t="str">
        <f t="shared" si="841"/>
        <v/>
      </c>
      <c r="Q6003" s="18">
        <f t="shared" si="842"/>
        <v>0</v>
      </c>
      <c r="R6003" s="118"/>
    </row>
    <row r="6004" spans="1:18" x14ac:dyDescent="0.25">
      <c r="A6004" s="25">
        <f t="shared" si="843"/>
        <v>667</v>
      </c>
      <c r="B6004" s="23">
        <f t="shared" si="844"/>
        <v>44589</v>
      </c>
      <c r="C6004" s="24">
        <v>19</v>
      </c>
      <c r="D6004" s="54" t="str">
        <f t="shared" si="836"/>
        <v>ASET</v>
      </c>
      <c r="E6004" s="178"/>
      <c r="F6004" s="179"/>
      <c r="G6004" s="177"/>
      <c r="H6004" s="177"/>
      <c r="I6004" s="169">
        <f t="shared" si="837"/>
        <v>0</v>
      </c>
      <c r="J6004" s="149" t="str" cm="1">
        <f t="array" ref="J6004">IF(ISERROR(INDEX('Non Compliance input'!$H$5:$H$156,MATCH(1,(A6004='Non Compliance input'!$A$5:$A$156)*(F6004&gt;='Non Compliance input'!$D$5:$D$156)*(E6004&lt;'Non Compliance input'!$E$5:$E$156)*('Non Compliance input'!$H$5:$H$156="Yes"),0))
),"","Yes")</f>
        <v/>
      </c>
      <c r="K6004" s="149">
        <f t="shared" si="838"/>
        <v>0</v>
      </c>
      <c r="L6004" s="162">
        <f t="shared" si="839"/>
        <v>0</v>
      </c>
      <c r="M6004" s="162" t="str" cm="1">
        <f t="array" ref="M6004">IF(ISERROR(INDEX('Non Compliance input'!$I$5:$I$156,MATCH(1,(A6004='Non Compliance input'!$A$5:$A$156)*(E6004&gt;='Non Compliance input'!$D$5:$D$156)*(F6004&lt;='Non Compliance input'!$E$5:$E$156)*('Non Compliance input'!$I$5:$I$156="Yes"),0))
),"","Yes")</f>
        <v/>
      </c>
      <c r="N6004" s="149" t="str">
        <f>IF(VLOOKUP($A6004,HourEndingOutage!$B$3:$F$746,5,0)="Outage","Outage","")</f>
        <v/>
      </c>
      <c r="O6004" s="18">
        <f t="shared" si="840"/>
        <v>0</v>
      </c>
      <c r="P6004" s="18" t="str">
        <f t="shared" si="841"/>
        <v/>
      </c>
      <c r="Q6004" s="18">
        <f t="shared" si="842"/>
        <v>0</v>
      </c>
      <c r="R6004" s="118"/>
    </row>
    <row r="6005" spans="1:18" x14ac:dyDescent="0.25">
      <c r="A6005" s="25">
        <f t="shared" si="843"/>
        <v>667</v>
      </c>
      <c r="B6005" s="23">
        <f t="shared" si="844"/>
        <v>44589</v>
      </c>
      <c r="C6005" s="24">
        <v>19</v>
      </c>
      <c r="D6005" s="54" t="str">
        <f t="shared" si="836"/>
        <v>ASET</v>
      </c>
      <c r="E6005" s="178"/>
      <c r="F6005" s="179"/>
      <c r="G6005" s="177"/>
      <c r="H6005" s="177"/>
      <c r="I6005" s="169">
        <f t="shared" si="837"/>
        <v>0</v>
      </c>
      <c r="J6005" s="149" t="str" cm="1">
        <f t="array" ref="J6005">IF(ISERROR(INDEX('Non Compliance input'!$H$5:$H$156,MATCH(1,(A6005='Non Compliance input'!$A$5:$A$156)*(F6005&gt;='Non Compliance input'!$D$5:$D$156)*(E6005&lt;'Non Compliance input'!$E$5:$E$156)*('Non Compliance input'!$H$5:$H$156="Yes"),0))
),"","Yes")</f>
        <v/>
      </c>
      <c r="K6005" s="149">
        <f t="shared" si="838"/>
        <v>0</v>
      </c>
      <c r="L6005" s="162">
        <f t="shared" si="839"/>
        <v>0</v>
      </c>
      <c r="M6005" s="162" t="str" cm="1">
        <f t="array" ref="M6005">IF(ISERROR(INDEX('Non Compliance input'!$I$5:$I$156,MATCH(1,(A6005='Non Compliance input'!$A$5:$A$156)*(E6005&gt;='Non Compliance input'!$D$5:$D$156)*(F6005&lt;='Non Compliance input'!$E$5:$E$156)*('Non Compliance input'!$I$5:$I$156="Yes"),0))
),"","Yes")</f>
        <v/>
      </c>
      <c r="N6005" s="149" t="str">
        <f>IF(VLOOKUP($A6005,HourEndingOutage!$B$3:$F$746,5,0)="Outage","Outage","")</f>
        <v/>
      </c>
      <c r="O6005" s="18">
        <f t="shared" si="840"/>
        <v>0</v>
      </c>
      <c r="P6005" s="18" t="str">
        <f t="shared" si="841"/>
        <v/>
      </c>
      <c r="Q6005" s="18">
        <f t="shared" si="842"/>
        <v>0</v>
      </c>
      <c r="R6005" s="118"/>
    </row>
    <row r="6006" spans="1:18" x14ac:dyDescent="0.25">
      <c r="A6006" s="25">
        <f t="shared" si="843"/>
        <v>668</v>
      </c>
      <c r="B6006" s="23">
        <f t="shared" si="844"/>
        <v>44589</v>
      </c>
      <c r="C6006" s="24">
        <v>20</v>
      </c>
      <c r="D6006" s="54" t="str">
        <f t="shared" si="836"/>
        <v>ASET</v>
      </c>
      <c r="E6006" s="178"/>
      <c r="F6006" s="179"/>
      <c r="G6006" s="177"/>
      <c r="H6006" s="177"/>
      <c r="I6006" s="169">
        <f t="shared" si="837"/>
        <v>0</v>
      </c>
      <c r="J6006" s="149" t="str" cm="1">
        <f t="array" ref="J6006">IF(ISERROR(INDEX('Non Compliance input'!$H$5:$H$156,MATCH(1,(A6006='Non Compliance input'!$A$5:$A$156)*(F6006&gt;='Non Compliance input'!$D$5:$D$156)*(E6006&lt;'Non Compliance input'!$E$5:$E$156)*('Non Compliance input'!$H$5:$H$156="Yes"),0))
),"","Yes")</f>
        <v/>
      </c>
      <c r="K6006" s="149">
        <f t="shared" si="838"/>
        <v>0</v>
      </c>
      <c r="L6006" s="162">
        <f t="shared" si="839"/>
        <v>0</v>
      </c>
      <c r="M6006" s="162" t="str" cm="1">
        <f t="array" ref="M6006">IF(ISERROR(INDEX('Non Compliance input'!$I$5:$I$156,MATCH(1,(A6006='Non Compliance input'!$A$5:$A$156)*(E6006&gt;='Non Compliance input'!$D$5:$D$156)*(F6006&lt;='Non Compliance input'!$E$5:$E$156)*('Non Compliance input'!$I$5:$I$156="Yes"),0))
),"","Yes")</f>
        <v/>
      </c>
      <c r="N6006" s="149" t="str">
        <f>IF(VLOOKUP($A6006,HourEndingOutage!$B$3:$F$746,5,0)="Outage","Outage","")</f>
        <v/>
      </c>
      <c r="O6006" s="18">
        <f t="shared" si="840"/>
        <v>0</v>
      </c>
      <c r="P6006" s="18" t="str">
        <f t="shared" si="841"/>
        <v/>
      </c>
      <c r="Q6006" s="18">
        <f t="shared" si="842"/>
        <v>0</v>
      </c>
      <c r="R6006" s="118"/>
    </row>
    <row r="6007" spans="1:18" x14ac:dyDescent="0.25">
      <c r="A6007" s="25">
        <f t="shared" si="843"/>
        <v>668</v>
      </c>
      <c r="B6007" s="23">
        <f t="shared" si="844"/>
        <v>44589</v>
      </c>
      <c r="C6007" s="24">
        <v>20</v>
      </c>
      <c r="D6007" s="54" t="str">
        <f t="shared" si="836"/>
        <v>ASET</v>
      </c>
      <c r="E6007" s="178"/>
      <c r="F6007" s="179"/>
      <c r="G6007" s="177"/>
      <c r="H6007" s="177"/>
      <c r="I6007" s="169">
        <f t="shared" si="837"/>
        <v>0</v>
      </c>
      <c r="J6007" s="149" t="str" cm="1">
        <f t="array" ref="J6007">IF(ISERROR(INDEX('Non Compliance input'!$H$5:$H$156,MATCH(1,(A6007='Non Compliance input'!$A$5:$A$156)*(F6007&gt;='Non Compliance input'!$D$5:$D$156)*(E6007&lt;'Non Compliance input'!$E$5:$E$156)*('Non Compliance input'!$H$5:$H$156="Yes"),0))
),"","Yes")</f>
        <v/>
      </c>
      <c r="K6007" s="149">
        <f t="shared" si="838"/>
        <v>0</v>
      </c>
      <c r="L6007" s="162">
        <f t="shared" si="839"/>
        <v>0</v>
      </c>
      <c r="M6007" s="162" t="str" cm="1">
        <f t="array" ref="M6007">IF(ISERROR(INDEX('Non Compliance input'!$I$5:$I$156,MATCH(1,(A6007='Non Compliance input'!$A$5:$A$156)*(E6007&gt;='Non Compliance input'!$D$5:$D$156)*(F6007&lt;='Non Compliance input'!$E$5:$E$156)*('Non Compliance input'!$I$5:$I$156="Yes"),0))
),"","Yes")</f>
        <v/>
      </c>
      <c r="N6007" s="149" t="str">
        <f>IF(VLOOKUP($A6007,HourEndingOutage!$B$3:$F$746,5,0)="Outage","Outage","")</f>
        <v/>
      </c>
      <c r="O6007" s="18">
        <f t="shared" si="840"/>
        <v>0</v>
      </c>
      <c r="P6007" s="18" t="str">
        <f t="shared" si="841"/>
        <v/>
      </c>
      <c r="Q6007" s="18">
        <f t="shared" si="842"/>
        <v>0</v>
      </c>
      <c r="R6007" s="118"/>
    </row>
    <row r="6008" spans="1:18" x14ac:dyDescent="0.25">
      <c r="A6008" s="25">
        <f t="shared" si="843"/>
        <v>668</v>
      </c>
      <c r="B6008" s="23">
        <f t="shared" si="844"/>
        <v>44589</v>
      </c>
      <c r="C6008" s="24">
        <v>20</v>
      </c>
      <c r="D6008" s="54" t="str">
        <f t="shared" si="836"/>
        <v>ASET</v>
      </c>
      <c r="E6008" s="178"/>
      <c r="F6008" s="179"/>
      <c r="G6008" s="177"/>
      <c r="H6008" s="177"/>
      <c r="I6008" s="169">
        <f t="shared" si="837"/>
        <v>0</v>
      </c>
      <c r="J6008" s="149" t="str" cm="1">
        <f t="array" ref="J6008">IF(ISERROR(INDEX('Non Compliance input'!$H$5:$H$156,MATCH(1,(A6008='Non Compliance input'!$A$5:$A$156)*(F6008&gt;='Non Compliance input'!$D$5:$D$156)*(E6008&lt;'Non Compliance input'!$E$5:$E$156)*('Non Compliance input'!$H$5:$H$156="Yes"),0))
),"","Yes")</f>
        <v/>
      </c>
      <c r="K6008" s="149">
        <f t="shared" si="838"/>
        <v>0</v>
      </c>
      <c r="L6008" s="162">
        <f t="shared" si="839"/>
        <v>0</v>
      </c>
      <c r="M6008" s="162" t="str" cm="1">
        <f t="array" ref="M6008">IF(ISERROR(INDEX('Non Compliance input'!$I$5:$I$156,MATCH(1,(A6008='Non Compliance input'!$A$5:$A$156)*(E6008&gt;='Non Compliance input'!$D$5:$D$156)*(F6008&lt;='Non Compliance input'!$E$5:$E$156)*('Non Compliance input'!$I$5:$I$156="Yes"),0))
),"","Yes")</f>
        <v/>
      </c>
      <c r="N6008" s="149" t="str">
        <f>IF(VLOOKUP($A6008,HourEndingOutage!$B$3:$F$746,5,0)="Outage","Outage","")</f>
        <v/>
      </c>
      <c r="O6008" s="18">
        <f t="shared" si="840"/>
        <v>0</v>
      </c>
      <c r="P6008" s="18" t="str">
        <f t="shared" si="841"/>
        <v/>
      </c>
      <c r="Q6008" s="18">
        <f t="shared" si="842"/>
        <v>0</v>
      </c>
      <c r="R6008" s="118"/>
    </row>
    <row r="6009" spans="1:18" x14ac:dyDescent="0.25">
      <c r="A6009" s="25">
        <f t="shared" si="843"/>
        <v>668</v>
      </c>
      <c r="B6009" s="23">
        <f t="shared" si="844"/>
        <v>44589</v>
      </c>
      <c r="C6009" s="24">
        <v>20</v>
      </c>
      <c r="D6009" s="54" t="str">
        <f t="shared" si="836"/>
        <v>ASET</v>
      </c>
      <c r="E6009" s="178"/>
      <c r="F6009" s="179"/>
      <c r="G6009" s="177"/>
      <c r="H6009" s="177"/>
      <c r="I6009" s="169">
        <f t="shared" si="837"/>
        <v>0</v>
      </c>
      <c r="J6009" s="149" t="str" cm="1">
        <f t="array" ref="J6009">IF(ISERROR(INDEX('Non Compliance input'!$H$5:$H$156,MATCH(1,(A6009='Non Compliance input'!$A$5:$A$156)*(F6009&gt;='Non Compliance input'!$D$5:$D$156)*(E6009&lt;'Non Compliance input'!$E$5:$E$156)*('Non Compliance input'!$H$5:$H$156="Yes"),0))
),"","Yes")</f>
        <v/>
      </c>
      <c r="K6009" s="149">
        <f t="shared" si="838"/>
        <v>0</v>
      </c>
      <c r="L6009" s="162">
        <f t="shared" si="839"/>
        <v>0</v>
      </c>
      <c r="M6009" s="162" t="str" cm="1">
        <f t="array" ref="M6009">IF(ISERROR(INDEX('Non Compliance input'!$I$5:$I$156,MATCH(1,(A6009='Non Compliance input'!$A$5:$A$156)*(E6009&gt;='Non Compliance input'!$D$5:$D$156)*(F6009&lt;='Non Compliance input'!$E$5:$E$156)*('Non Compliance input'!$I$5:$I$156="Yes"),0))
),"","Yes")</f>
        <v/>
      </c>
      <c r="N6009" s="149" t="str">
        <f>IF(VLOOKUP($A6009,HourEndingOutage!$B$3:$F$746,5,0)="Outage","Outage","")</f>
        <v/>
      </c>
      <c r="O6009" s="18">
        <f t="shared" si="840"/>
        <v>0</v>
      </c>
      <c r="P6009" s="18" t="str">
        <f t="shared" si="841"/>
        <v/>
      </c>
      <c r="Q6009" s="18">
        <f t="shared" si="842"/>
        <v>0</v>
      </c>
      <c r="R6009" s="118"/>
    </row>
    <row r="6010" spans="1:18" x14ac:dyDescent="0.25">
      <c r="A6010" s="25">
        <f t="shared" si="843"/>
        <v>668</v>
      </c>
      <c r="B6010" s="23">
        <f t="shared" si="844"/>
        <v>44589</v>
      </c>
      <c r="C6010" s="24">
        <v>20</v>
      </c>
      <c r="D6010" s="54" t="str">
        <f t="shared" si="836"/>
        <v>ASET</v>
      </c>
      <c r="E6010" s="178"/>
      <c r="F6010" s="179"/>
      <c r="G6010" s="177"/>
      <c r="H6010" s="177"/>
      <c r="I6010" s="169">
        <f t="shared" si="837"/>
        <v>0</v>
      </c>
      <c r="J6010" s="149" t="str" cm="1">
        <f t="array" ref="J6010">IF(ISERROR(INDEX('Non Compliance input'!$H$5:$H$156,MATCH(1,(A6010='Non Compliance input'!$A$5:$A$156)*(F6010&gt;='Non Compliance input'!$D$5:$D$156)*(E6010&lt;'Non Compliance input'!$E$5:$E$156)*('Non Compliance input'!$H$5:$H$156="Yes"),0))
),"","Yes")</f>
        <v/>
      </c>
      <c r="K6010" s="149">
        <f t="shared" si="838"/>
        <v>0</v>
      </c>
      <c r="L6010" s="162">
        <f t="shared" si="839"/>
        <v>0</v>
      </c>
      <c r="M6010" s="162" t="str" cm="1">
        <f t="array" ref="M6010">IF(ISERROR(INDEX('Non Compliance input'!$I$5:$I$156,MATCH(1,(A6010='Non Compliance input'!$A$5:$A$156)*(E6010&gt;='Non Compliance input'!$D$5:$D$156)*(F6010&lt;='Non Compliance input'!$E$5:$E$156)*('Non Compliance input'!$I$5:$I$156="Yes"),0))
),"","Yes")</f>
        <v/>
      </c>
      <c r="N6010" s="149" t="str">
        <f>IF(VLOOKUP($A6010,HourEndingOutage!$B$3:$F$746,5,0)="Outage","Outage","")</f>
        <v/>
      </c>
      <c r="O6010" s="18">
        <f t="shared" si="840"/>
        <v>0</v>
      </c>
      <c r="P6010" s="18" t="str">
        <f t="shared" si="841"/>
        <v/>
      </c>
      <c r="Q6010" s="18">
        <f t="shared" si="842"/>
        <v>0</v>
      </c>
      <c r="R6010" s="118"/>
    </row>
    <row r="6011" spans="1:18" x14ac:dyDescent="0.25">
      <c r="A6011" s="25">
        <f t="shared" si="843"/>
        <v>668</v>
      </c>
      <c r="B6011" s="23">
        <f t="shared" si="844"/>
        <v>44589</v>
      </c>
      <c r="C6011" s="24">
        <v>20</v>
      </c>
      <c r="D6011" s="54" t="str">
        <f t="shared" si="836"/>
        <v>ASET</v>
      </c>
      <c r="E6011" s="178"/>
      <c r="F6011" s="179"/>
      <c r="G6011" s="177"/>
      <c r="H6011" s="177"/>
      <c r="I6011" s="169">
        <f t="shared" si="837"/>
        <v>0</v>
      </c>
      <c r="J6011" s="149" t="str" cm="1">
        <f t="array" ref="J6011">IF(ISERROR(INDEX('Non Compliance input'!$H$5:$H$156,MATCH(1,(A6011='Non Compliance input'!$A$5:$A$156)*(F6011&gt;='Non Compliance input'!$D$5:$D$156)*(E6011&lt;'Non Compliance input'!$E$5:$E$156)*('Non Compliance input'!$H$5:$H$156="Yes"),0))
),"","Yes")</f>
        <v/>
      </c>
      <c r="K6011" s="149">
        <f t="shared" si="838"/>
        <v>0</v>
      </c>
      <c r="L6011" s="162">
        <f t="shared" si="839"/>
        <v>0</v>
      </c>
      <c r="M6011" s="162" t="str" cm="1">
        <f t="array" ref="M6011">IF(ISERROR(INDEX('Non Compliance input'!$I$5:$I$156,MATCH(1,(A6011='Non Compliance input'!$A$5:$A$156)*(E6011&gt;='Non Compliance input'!$D$5:$D$156)*(F6011&lt;='Non Compliance input'!$E$5:$E$156)*('Non Compliance input'!$I$5:$I$156="Yes"),0))
),"","Yes")</f>
        <v/>
      </c>
      <c r="N6011" s="149" t="str">
        <f>IF(VLOOKUP($A6011,HourEndingOutage!$B$3:$F$746,5,0)="Outage","Outage","")</f>
        <v/>
      </c>
      <c r="O6011" s="18">
        <f t="shared" si="840"/>
        <v>0</v>
      </c>
      <c r="P6011" s="18" t="str">
        <f t="shared" si="841"/>
        <v/>
      </c>
      <c r="Q6011" s="18">
        <f t="shared" si="842"/>
        <v>0</v>
      </c>
      <c r="R6011" s="118"/>
    </row>
    <row r="6012" spans="1:18" x14ac:dyDescent="0.25">
      <c r="A6012" s="25">
        <f t="shared" si="843"/>
        <v>668</v>
      </c>
      <c r="B6012" s="23">
        <f t="shared" si="844"/>
        <v>44589</v>
      </c>
      <c r="C6012" s="24">
        <v>20</v>
      </c>
      <c r="D6012" s="54" t="str">
        <f t="shared" si="836"/>
        <v>ASET</v>
      </c>
      <c r="E6012" s="178"/>
      <c r="F6012" s="179"/>
      <c r="G6012" s="177"/>
      <c r="H6012" s="177"/>
      <c r="I6012" s="169">
        <f t="shared" si="837"/>
        <v>0</v>
      </c>
      <c r="J6012" s="149" t="str" cm="1">
        <f t="array" ref="J6012">IF(ISERROR(INDEX('Non Compliance input'!$H$5:$H$156,MATCH(1,(A6012='Non Compliance input'!$A$5:$A$156)*(F6012&gt;='Non Compliance input'!$D$5:$D$156)*(E6012&lt;'Non Compliance input'!$E$5:$E$156)*('Non Compliance input'!$H$5:$H$156="Yes"),0))
),"","Yes")</f>
        <v/>
      </c>
      <c r="K6012" s="149">
        <f t="shared" si="838"/>
        <v>0</v>
      </c>
      <c r="L6012" s="162">
        <f t="shared" si="839"/>
        <v>0</v>
      </c>
      <c r="M6012" s="162" t="str" cm="1">
        <f t="array" ref="M6012">IF(ISERROR(INDEX('Non Compliance input'!$I$5:$I$156,MATCH(1,(A6012='Non Compliance input'!$A$5:$A$156)*(E6012&gt;='Non Compliance input'!$D$5:$D$156)*(F6012&lt;='Non Compliance input'!$E$5:$E$156)*('Non Compliance input'!$I$5:$I$156="Yes"),0))
),"","Yes")</f>
        <v/>
      </c>
      <c r="N6012" s="149" t="str">
        <f>IF(VLOOKUP($A6012,HourEndingOutage!$B$3:$F$746,5,0)="Outage","Outage","")</f>
        <v/>
      </c>
      <c r="O6012" s="18">
        <f t="shared" si="840"/>
        <v>0</v>
      </c>
      <c r="P6012" s="18" t="str">
        <f t="shared" si="841"/>
        <v/>
      </c>
      <c r="Q6012" s="18">
        <f t="shared" si="842"/>
        <v>0</v>
      </c>
      <c r="R6012" s="118"/>
    </row>
    <row r="6013" spans="1:18" x14ac:dyDescent="0.25">
      <c r="A6013" s="25">
        <f t="shared" si="843"/>
        <v>668</v>
      </c>
      <c r="B6013" s="23">
        <f t="shared" si="844"/>
        <v>44589</v>
      </c>
      <c r="C6013" s="24">
        <v>20</v>
      </c>
      <c r="D6013" s="54" t="str">
        <f t="shared" si="836"/>
        <v>ASET</v>
      </c>
      <c r="E6013" s="178"/>
      <c r="F6013" s="179"/>
      <c r="G6013" s="177"/>
      <c r="H6013" s="177"/>
      <c r="I6013" s="169">
        <f t="shared" si="837"/>
        <v>0</v>
      </c>
      <c r="J6013" s="149" t="str" cm="1">
        <f t="array" ref="J6013">IF(ISERROR(INDEX('Non Compliance input'!$H$5:$H$156,MATCH(1,(A6013='Non Compliance input'!$A$5:$A$156)*(F6013&gt;='Non Compliance input'!$D$5:$D$156)*(E6013&lt;'Non Compliance input'!$E$5:$E$156)*('Non Compliance input'!$H$5:$H$156="Yes"),0))
),"","Yes")</f>
        <v/>
      </c>
      <c r="K6013" s="149">
        <f t="shared" si="838"/>
        <v>0</v>
      </c>
      <c r="L6013" s="162">
        <f t="shared" si="839"/>
        <v>0</v>
      </c>
      <c r="M6013" s="162" t="str" cm="1">
        <f t="array" ref="M6013">IF(ISERROR(INDEX('Non Compliance input'!$I$5:$I$156,MATCH(1,(A6013='Non Compliance input'!$A$5:$A$156)*(E6013&gt;='Non Compliance input'!$D$5:$D$156)*(F6013&lt;='Non Compliance input'!$E$5:$E$156)*('Non Compliance input'!$I$5:$I$156="Yes"),0))
),"","Yes")</f>
        <v/>
      </c>
      <c r="N6013" s="149" t="str">
        <f>IF(VLOOKUP($A6013,HourEndingOutage!$B$3:$F$746,5,0)="Outage","Outage","")</f>
        <v/>
      </c>
      <c r="O6013" s="18">
        <f t="shared" si="840"/>
        <v>0</v>
      </c>
      <c r="P6013" s="18" t="str">
        <f t="shared" si="841"/>
        <v/>
      </c>
      <c r="Q6013" s="18">
        <f t="shared" si="842"/>
        <v>0</v>
      </c>
      <c r="R6013" s="118"/>
    </row>
    <row r="6014" spans="1:18" x14ac:dyDescent="0.25">
      <c r="A6014" s="25">
        <f t="shared" si="843"/>
        <v>668</v>
      </c>
      <c r="B6014" s="23">
        <f t="shared" si="844"/>
        <v>44589</v>
      </c>
      <c r="C6014" s="24">
        <v>20</v>
      </c>
      <c r="D6014" s="54" t="str">
        <f t="shared" si="836"/>
        <v>ASET</v>
      </c>
      <c r="E6014" s="178"/>
      <c r="F6014" s="179"/>
      <c r="G6014" s="177"/>
      <c r="H6014" s="177"/>
      <c r="I6014" s="169">
        <f t="shared" si="837"/>
        <v>0</v>
      </c>
      <c r="J6014" s="149" t="str" cm="1">
        <f t="array" ref="J6014">IF(ISERROR(INDEX('Non Compliance input'!$H$5:$H$156,MATCH(1,(A6014='Non Compliance input'!$A$5:$A$156)*(F6014&gt;='Non Compliance input'!$D$5:$D$156)*(E6014&lt;'Non Compliance input'!$E$5:$E$156)*('Non Compliance input'!$H$5:$H$156="Yes"),0))
),"","Yes")</f>
        <v/>
      </c>
      <c r="K6014" s="149">
        <f t="shared" si="838"/>
        <v>0</v>
      </c>
      <c r="L6014" s="162">
        <f t="shared" si="839"/>
        <v>0</v>
      </c>
      <c r="M6014" s="162" t="str" cm="1">
        <f t="array" ref="M6014">IF(ISERROR(INDEX('Non Compliance input'!$I$5:$I$156,MATCH(1,(A6014='Non Compliance input'!$A$5:$A$156)*(E6014&gt;='Non Compliance input'!$D$5:$D$156)*(F6014&lt;='Non Compliance input'!$E$5:$E$156)*('Non Compliance input'!$I$5:$I$156="Yes"),0))
),"","Yes")</f>
        <v/>
      </c>
      <c r="N6014" s="149" t="str">
        <f>IF(VLOOKUP($A6014,HourEndingOutage!$B$3:$F$746,5,0)="Outage","Outage","")</f>
        <v/>
      </c>
      <c r="O6014" s="18">
        <f t="shared" si="840"/>
        <v>0</v>
      </c>
      <c r="P6014" s="18" t="str">
        <f t="shared" si="841"/>
        <v/>
      </c>
      <c r="Q6014" s="18">
        <f t="shared" si="842"/>
        <v>0</v>
      </c>
      <c r="R6014" s="118"/>
    </row>
    <row r="6015" spans="1:18" x14ac:dyDescent="0.25">
      <c r="A6015" s="25">
        <f t="shared" si="843"/>
        <v>669</v>
      </c>
      <c r="B6015" s="23">
        <f t="shared" si="844"/>
        <v>44589</v>
      </c>
      <c r="C6015" s="24">
        <v>21</v>
      </c>
      <c r="D6015" s="54" t="str">
        <f t="shared" si="836"/>
        <v>ASET</v>
      </c>
      <c r="E6015" s="178"/>
      <c r="F6015" s="179"/>
      <c r="G6015" s="177"/>
      <c r="H6015" s="177"/>
      <c r="I6015" s="169">
        <f t="shared" si="837"/>
        <v>0</v>
      </c>
      <c r="J6015" s="149" t="str" cm="1">
        <f t="array" ref="J6015">IF(ISERROR(INDEX('Non Compliance input'!$H$5:$H$156,MATCH(1,(A6015='Non Compliance input'!$A$5:$A$156)*(F6015&gt;='Non Compliance input'!$D$5:$D$156)*(E6015&lt;'Non Compliance input'!$E$5:$E$156)*('Non Compliance input'!$H$5:$H$156="Yes"),0))
),"","Yes")</f>
        <v/>
      </c>
      <c r="K6015" s="149">
        <f t="shared" si="838"/>
        <v>0</v>
      </c>
      <c r="L6015" s="162">
        <f t="shared" si="839"/>
        <v>0</v>
      </c>
      <c r="M6015" s="162" t="str" cm="1">
        <f t="array" ref="M6015">IF(ISERROR(INDEX('Non Compliance input'!$I$5:$I$156,MATCH(1,(A6015='Non Compliance input'!$A$5:$A$156)*(E6015&gt;='Non Compliance input'!$D$5:$D$156)*(F6015&lt;='Non Compliance input'!$E$5:$E$156)*('Non Compliance input'!$I$5:$I$156="Yes"),0))
),"","Yes")</f>
        <v/>
      </c>
      <c r="N6015" s="149" t="str">
        <f>IF(VLOOKUP($A6015,HourEndingOutage!$B$3:$F$746,5,0)="Outage","Outage","")</f>
        <v/>
      </c>
      <c r="O6015" s="18">
        <f t="shared" si="840"/>
        <v>0</v>
      </c>
      <c r="P6015" s="18" t="str">
        <f t="shared" si="841"/>
        <v/>
      </c>
      <c r="Q6015" s="18">
        <f t="shared" si="842"/>
        <v>0</v>
      </c>
      <c r="R6015" s="118"/>
    </row>
    <row r="6016" spans="1:18" x14ac:dyDescent="0.25">
      <c r="A6016" s="25">
        <f t="shared" si="843"/>
        <v>669</v>
      </c>
      <c r="B6016" s="23">
        <f t="shared" si="844"/>
        <v>44589</v>
      </c>
      <c r="C6016" s="24">
        <v>21</v>
      </c>
      <c r="D6016" s="54" t="str">
        <f t="shared" si="836"/>
        <v>ASET</v>
      </c>
      <c r="E6016" s="178"/>
      <c r="F6016" s="179"/>
      <c r="G6016" s="177"/>
      <c r="H6016" s="177"/>
      <c r="I6016" s="169">
        <f t="shared" si="837"/>
        <v>0</v>
      </c>
      <c r="J6016" s="149" t="str" cm="1">
        <f t="array" ref="J6016">IF(ISERROR(INDEX('Non Compliance input'!$H$5:$H$156,MATCH(1,(A6016='Non Compliance input'!$A$5:$A$156)*(F6016&gt;='Non Compliance input'!$D$5:$D$156)*(E6016&lt;'Non Compliance input'!$E$5:$E$156)*('Non Compliance input'!$H$5:$H$156="Yes"),0))
),"","Yes")</f>
        <v/>
      </c>
      <c r="K6016" s="149">
        <f t="shared" si="838"/>
        <v>0</v>
      </c>
      <c r="L6016" s="162">
        <f t="shared" si="839"/>
        <v>0</v>
      </c>
      <c r="M6016" s="162" t="str" cm="1">
        <f t="array" ref="M6016">IF(ISERROR(INDEX('Non Compliance input'!$I$5:$I$156,MATCH(1,(A6016='Non Compliance input'!$A$5:$A$156)*(E6016&gt;='Non Compliance input'!$D$5:$D$156)*(F6016&lt;='Non Compliance input'!$E$5:$E$156)*('Non Compliance input'!$I$5:$I$156="Yes"),0))
),"","Yes")</f>
        <v/>
      </c>
      <c r="N6016" s="149" t="str">
        <f>IF(VLOOKUP($A6016,HourEndingOutage!$B$3:$F$746,5,0)="Outage","Outage","")</f>
        <v/>
      </c>
      <c r="O6016" s="18">
        <f t="shared" si="840"/>
        <v>0</v>
      </c>
      <c r="P6016" s="18" t="str">
        <f t="shared" si="841"/>
        <v/>
      </c>
      <c r="Q6016" s="18">
        <f t="shared" si="842"/>
        <v>0</v>
      </c>
      <c r="R6016" s="118"/>
    </row>
    <row r="6017" spans="1:18" x14ac:dyDescent="0.25">
      <c r="A6017" s="25">
        <f t="shared" si="843"/>
        <v>669</v>
      </c>
      <c r="B6017" s="23">
        <f t="shared" si="844"/>
        <v>44589</v>
      </c>
      <c r="C6017" s="24">
        <v>21</v>
      </c>
      <c r="D6017" s="54" t="str">
        <f t="shared" si="836"/>
        <v>ASET</v>
      </c>
      <c r="E6017" s="178"/>
      <c r="F6017" s="179"/>
      <c r="G6017" s="177"/>
      <c r="H6017" s="177"/>
      <c r="I6017" s="169">
        <f t="shared" si="837"/>
        <v>0</v>
      </c>
      <c r="J6017" s="149" t="str" cm="1">
        <f t="array" ref="J6017">IF(ISERROR(INDEX('Non Compliance input'!$H$5:$H$156,MATCH(1,(A6017='Non Compliance input'!$A$5:$A$156)*(F6017&gt;='Non Compliance input'!$D$5:$D$156)*(E6017&lt;'Non Compliance input'!$E$5:$E$156)*('Non Compliance input'!$H$5:$H$156="Yes"),0))
),"","Yes")</f>
        <v/>
      </c>
      <c r="K6017" s="149">
        <f t="shared" si="838"/>
        <v>0</v>
      </c>
      <c r="L6017" s="162">
        <f t="shared" si="839"/>
        <v>0</v>
      </c>
      <c r="M6017" s="162" t="str" cm="1">
        <f t="array" ref="M6017">IF(ISERROR(INDEX('Non Compliance input'!$I$5:$I$156,MATCH(1,(A6017='Non Compliance input'!$A$5:$A$156)*(E6017&gt;='Non Compliance input'!$D$5:$D$156)*(F6017&lt;='Non Compliance input'!$E$5:$E$156)*('Non Compliance input'!$I$5:$I$156="Yes"),0))
),"","Yes")</f>
        <v/>
      </c>
      <c r="N6017" s="149" t="str">
        <f>IF(VLOOKUP($A6017,HourEndingOutage!$B$3:$F$746,5,0)="Outage","Outage","")</f>
        <v/>
      </c>
      <c r="O6017" s="18">
        <f t="shared" si="840"/>
        <v>0</v>
      </c>
      <c r="P6017" s="18" t="str">
        <f t="shared" si="841"/>
        <v/>
      </c>
      <c r="Q6017" s="18">
        <f t="shared" si="842"/>
        <v>0</v>
      </c>
      <c r="R6017" s="118"/>
    </row>
    <row r="6018" spans="1:18" x14ac:dyDescent="0.25">
      <c r="A6018" s="25">
        <f t="shared" si="843"/>
        <v>669</v>
      </c>
      <c r="B6018" s="23">
        <f t="shared" si="844"/>
        <v>44589</v>
      </c>
      <c r="C6018" s="24">
        <v>21</v>
      </c>
      <c r="D6018" s="54" t="str">
        <f t="shared" ref="D6018:D6081" si="845">Unit</f>
        <v>ASET</v>
      </c>
      <c r="E6018" s="178"/>
      <c r="F6018" s="179"/>
      <c r="G6018" s="177"/>
      <c r="H6018" s="177"/>
      <c r="I6018" s="169">
        <f t="shared" si="837"/>
        <v>0</v>
      </c>
      <c r="J6018" s="149" t="str" cm="1">
        <f t="array" ref="J6018">IF(ISERROR(INDEX('Non Compliance input'!$H$5:$H$156,MATCH(1,(A6018='Non Compliance input'!$A$5:$A$156)*(F6018&gt;='Non Compliance input'!$D$5:$D$156)*(E6018&lt;'Non Compliance input'!$E$5:$E$156)*('Non Compliance input'!$H$5:$H$156="Yes"),0))
),"","Yes")</f>
        <v/>
      </c>
      <c r="K6018" s="149">
        <f t="shared" si="838"/>
        <v>0</v>
      </c>
      <c r="L6018" s="162">
        <f t="shared" si="839"/>
        <v>0</v>
      </c>
      <c r="M6018" s="162" t="str" cm="1">
        <f t="array" ref="M6018">IF(ISERROR(INDEX('Non Compliance input'!$I$5:$I$156,MATCH(1,(A6018='Non Compliance input'!$A$5:$A$156)*(E6018&gt;='Non Compliance input'!$D$5:$D$156)*(F6018&lt;='Non Compliance input'!$E$5:$E$156)*('Non Compliance input'!$I$5:$I$156="Yes"),0))
),"","Yes")</f>
        <v/>
      </c>
      <c r="N6018" s="149" t="str">
        <f>IF(VLOOKUP($A6018,HourEndingOutage!$B$3:$F$746,5,0)="Outage","Outage","")</f>
        <v/>
      </c>
      <c r="O6018" s="18">
        <f t="shared" si="840"/>
        <v>0</v>
      </c>
      <c r="P6018" s="18" t="str">
        <f t="shared" si="841"/>
        <v/>
      </c>
      <c r="Q6018" s="18">
        <f t="shared" si="842"/>
        <v>0</v>
      </c>
      <c r="R6018" s="118"/>
    </row>
    <row r="6019" spans="1:18" x14ac:dyDescent="0.25">
      <c r="A6019" s="25">
        <f t="shared" si="843"/>
        <v>669</v>
      </c>
      <c r="B6019" s="23">
        <f t="shared" si="844"/>
        <v>44589</v>
      </c>
      <c r="C6019" s="24">
        <v>21</v>
      </c>
      <c r="D6019" s="54" t="str">
        <f t="shared" si="845"/>
        <v>ASET</v>
      </c>
      <c r="E6019" s="178"/>
      <c r="F6019" s="179"/>
      <c r="G6019" s="177"/>
      <c r="H6019" s="177"/>
      <c r="I6019" s="169">
        <f t="shared" ref="I6019:I6082" si="846">IF(AND(LEN(E6019)&gt;2,LEN(F6019)&gt;2)=TRUE,(ROUND((F6019-E6019)*1440,0)),0)</f>
        <v>0</v>
      </c>
      <c r="J6019" s="149" t="str" cm="1">
        <f t="array" ref="J6019">IF(ISERROR(INDEX('Non Compliance input'!$H$5:$H$156,MATCH(1,(A6019='Non Compliance input'!$A$5:$A$156)*(F6019&gt;='Non Compliance input'!$D$5:$D$156)*(E6019&lt;'Non Compliance input'!$E$5:$E$156)*('Non Compliance input'!$H$5:$H$156="Yes"),0))
),"","Yes")</f>
        <v/>
      </c>
      <c r="K6019" s="149">
        <f t="shared" ref="K6019:K6082" si="847">IF(J6019="Yes",0,MIN(H6019,G6019,IF(H6019="",0,Contract_Volume)))</f>
        <v>0</v>
      </c>
      <c r="L6019" s="162">
        <f t="shared" ref="L6019:L6082" si="848">IF(J6019="Yes",0,(MIN(H6019,G6019)*(I6019/60)))</f>
        <v>0</v>
      </c>
      <c r="M6019" s="162" t="str" cm="1">
        <f t="array" ref="M6019">IF(ISERROR(INDEX('Non Compliance input'!$I$5:$I$156,MATCH(1,(A6019='Non Compliance input'!$A$5:$A$156)*(E6019&gt;='Non Compliance input'!$D$5:$D$156)*(F6019&lt;='Non Compliance input'!$E$5:$E$156)*('Non Compliance input'!$I$5:$I$156="Yes"),0))
),"","Yes")</f>
        <v/>
      </c>
      <c r="N6019" s="149" t="str">
        <f>IF(VLOOKUP($A6019,HourEndingOutage!$B$3:$F$746,5,0)="Outage","Outage","")</f>
        <v/>
      </c>
      <c r="O6019" s="18">
        <f t="shared" ref="O6019:O6082" si="849">IF(OR(M6019="Yes",N6019="Outage"),0,(K6019*(I6019/60))*Arming)</f>
        <v>0</v>
      </c>
      <c r="P6019" s="18" t="str">
        <f t="shared" ref="P6019:P6082" si="850">IF(ISERROR(VLOOKUP($A6019,FTShour,1,0)),"","Yes")</f>
        <v/>
      </c>
      <c r="Q6019" s="18">
        <f t="shared" si="842"/>
        <v>0</v>
      </c>
      <c r="R6019" s="118"/>
    </row>
    <row r="6020" spans="1:18" x14ac:dyDescent="0.25">
      <c r="A6020" s="25">
        <f t="shared" si="843"/>
        <v>669</v>
      </c>
      <c r="B6020" s="23">
        <f t="shared" si="844"/>
        <v>44589</v>
      </c>
      <c r="C6020" s="24">
        <v>21</v>
      </c>
      <c r="D6020" s="54" t="str">
        <f t="shared" si="845"/>
        <v>ASET</v>
      </c>
      <c r="E6020" s="178"/>
      <c r="F6020" s="179"/>
      <c r="G6020" s="177"/>
      <c r="H6020" s="177"/>
      <c r="I6020" s="169">
        <f t="shared" si="846"/>
        <v>0</v>
      </c>
      <c r="J6020" s="149" t="str" cm="1">
        <f t="array" ref="J6020">IF(ISERROR(INDEX('Non Compliance input'!$H$5:$H$156,MATCH(1,(A6020='Non Compliance input'!$A$5:$A$156)*(F6020&gt;='Non Compliance input'!$D$5:$D$156)*(E6020&lt;'Non Compliance input'!$E$5:$E$156)*('Non Compliance input'!$H$5:$H$156="Yes"),0))
),"","Yes")</f>
        <v/>
      </c>
      <c r="K6020" s="149">
        <f t="shared" si="847"/>
        <v>0</v>
      </c>
      <c r="L6020" s="162">
        <f t="shared" si="848"/>
        <v>0</v>
      </c>
      <c r="M6020" s="162" t="str" cm="1">
        <f t="array" ref="M6020">IF(ISERROR(INDEX('Non Compliance input'!$I$5:$I$156,MATCH(1,(A6020='Non Compliance input'!$A$5:$A$156)*(E6020&gt;='Non Compliance input'!$D$5:$D$156)*(F6020&lt;='Non Compliance input'!$E$5:$E$156)*('Non Compliance input'!$I$5:$I$156="Yes"),0))
),"","Yes")</f>
        <v/>
      </c>
      <c r="N6020" s="149" t="str">
        <f>IF(VLOOKUP($A6020,HourEndingOutage!$B$3:$F$746,5,0)="Outage","Outage","")</f>
        <v/>
      </c>
      <c r="O6020" s="18">
        <f t="shared" si="849"/>
        <v>0</v>
      </c>
      <c r="P6020" s="18" t="str">
        <f t="shared" si="850"/>
        <v/>
      </c>
      <c r="Q6020" s="18">
        <f t="shared" ref="Q6020:Q6083" si="851">IF(P6020="Yes",-O6020,0)</f>
        <v>0</v>
      </c>
      <c r="R6020" s="118"/>
    </row>
    <row r="6021" spans="1:18" x14ac:dyDescent="0.25">
      <c r="A6021" s="25">
        <f t="shared" si="843"/>
        <v>669</v>
      </c>
      <c r="B6021" s="23">
        <f t="shared" si="844"/>
        <v>44589</v>
      </c>
      <c r="C6021" s="24">
        <v>21</v>
      </c>
      <c r="D6021" s="54" t="str">
        <f t="shared" si="845"/>
        <v>ASET</v>
      </c>
      <c r="E6021" s="178"/>
      <c r="F6021" s="179"/>
      <c r="G6021" s="177"/>
      <c r="H6021" s="177"/>
      <c r="I6021" s="169">
        <f t="shared" si="846"/>
        <v>0</v>
      </c>
      <c r="J6021" s="149" t="str" cm="1">
        <f t="array" ref="J6021">IF(ISERROR(INDEX('Non Compliance input'!$H$5:$H$156,MATCH(1,(A6021='Non Compliance input'!$A$5:$A$156)*(F6021&gt;='Non Compliance input'!$D$5:$D$156)*(E6021&lt;'Non Compliance input'!$E$5:$E$156)*('Non Compliance input'!$H$5:$H$156="Yes"),0))
),"","Yes")</f>
        <v/>
      </c>
      <c r="K6021" s="149">
        <f t="shared" si="847"/>
        <v>0</v>
      </c>
      <c r="L6021" s="162">
        <f t="shared" si="848"/>
        <v>0</v>
      </c>
      <c r="M6021" s="162" t="str" cm="1">
        <f t="array" ref="M6021">IF(ISERROR(INDEX('Non Compliance input'!$I$5:$I$156,MATCH(1,(A6021='Non Compliance input'!$A$5:$A$156)*(E6021&gt;='Non Compliance input'!$D$5:$D$156)*(F6021&lt;='Non Compliance input'!$E$5:$E$156)*('Non Compliance input'!$I$5:$I$156="Yes"),0))
),"","Yes")</f>
        <v/>
      </c>
      <c r="N6021" s="149" t="str">
        <f>IF(VLOOKUP($A6021,HourEndingOutage!$B$3:$F$746,5,0)="Outage","Outage","")</f>
        <v/>
      </c>
      <c r="O6021" s="18">
        <f t="shared" si="849"/>
        <v>0</v>
      </c>
      <c r="P6021" s="18" t="str">
        <f t="shared" si="850"/>
        <v/>
      </c>
      <c r="Q6021" s="18">
        <f t="shared" si="851"/>
        <v>0</v>
      </c>
      <c r="R6021" s="118"/>
    </row>
    <row r="6022" spans="1:18" x14ac:dyDescent="0.25">
      <c r="A6022" s="25">
        <f t="shared" si="843"/>
        <v>669</v>
      </c>
      <c r="B6022" s="23">
        <f t="shared" si="844"/>
        <v>44589</v>
      </c>
      <c r="C6022" s="24">
        <v>21</v>
      </c>
      <c r="D6022" s="54" t="str">
        <f t="shared" si="845"/>
        <v>ASET</v>
      </c>
      <c r="E6022" s="178"/>
      <c r="F6022" s="179"/>
      <c r="G6022" s="177"/>
      <c r="H6022" s="177"/>
      <c r="I6022" s="169">
        <f t="shared" si="846"/>
        <v>0</v>
      </c>
      <c r="J6022" s="149" t="str" cm="1">
        <f t="array" ref="J6022">IF(ISERROR(INDEX('Non Compliance input'!$H$5:$H$156,MATCH(1,(A6022='Non Compliance input'!$A$5:$A$156)*(F6022&gt;='Non Compliance input'!$D$5:$D$156)*(E6022&lt;'Non Compliance input'!$E$5:$E$156)*('Non Compliance input'!$H$5:$H$156="Yes"),0))
),"","Yes")</f>
        <v/>
      </c>
      <c r="K6022" s="149">
        <f t="shared" si="847"/>
        <v>0</v>
      </c>
      <c r="L6022" s="162">
        <f t="shared" si="848"/>
        <v>0</v>
      </c>
      <c r="M6022" s="162" t="str" cm="1">
        <f t="array" ref="M6022">IF(ISERROR(INDEX('Non Compliance input'!$I$5:$I$156,MATCH(1,(A6022='Non Compliance input'!$A$5:$A$156)*(E6022&gt;='Non Compliance input'!$D$5:$D$156)*(F6022&lt;='Non Compliance input'!$E$5:$E$156)*('Non Compliance input'!$I$5:$I$156="Yes"),0))
),"","Yes")</f>
        <v/>
      </c>
      <c r="N6022" s="149" t="str">
        <f>IF(VLOOKUP($A6022,HourEndingOutage!$B$3:$F$746,5,0)="Outage","Outage","")</f>
        <v/>
      </c>
      <c r="O6022" s="18">
        <f t="shared" si="849"/>
        <v>0</v>
      </c>
      <c r="P6022" s="18" t="str">
        <f t="shared" si="850"/>
        <v/>
      </c>
      <c r="Q6022" s="18">
        <f t="shared" si="851"/>
        <v>0</v>
      </c>
      <c r="R6022" s="118"/>
    </row>
    <row r="6023" spans="1:18" x14ac:dyDescent="0.25">
      <c r="A6023" s="25">
        <f t="shared" si="843"/>
        <v>669</v>
      </c>
      <c r="B6023" s="23">
        <f t="shared" si="844"/>
        <v>44589</v>
      </c>
      <c r="C6023" s="24">
        <v>21</v>
      </c>
      <c r="D6023" s="54" t="str">
        <f t="shared" si="845"/>
        <v>ASET</v>
      </c>
      <c r="E6023" s="178"/>
      <c r="F6023" s="179"/>
      <c r="G6023" s="177"/>
      <c r="H6023" s="177"/>
      <c r="I6023" s="169">
        <f t="shared" si="846"/>
        <v>0</v>
      </c>
      <c r="J6023" s="149" t="str" cm="1">
        <f t="array" ref="J6023">IF(ISERROR(INDEX('Non Compliance input'!$H$5:$H$156,MATCH(1,(A6023='Non Compliance input'!$A$5:$A$156)*(F6023&gt;='Non Compliance input'!$D$5:$D$156)*(E6023&lt;'Non Compliance input'!$E$5:$E$156)*('Non Compliance input'!$H$5:$H$156="Yes"),0))
),"","Yes")</f>
        <v/>
      </c>
      <c r="K6023" s="149">
        <f t="shared" si="847"/>
        <v>0</v>
      </c>
      <c r="L6023" s="162">
        <f t="shared" si="848"/>
        <v>0</v>
      </c>
      <c r="M6023" s="162" t="str" cm="1">
        <f t="array" ref="M6023">IF(ISERROR(INDEX('Non Compliance input'!$I$5:$I$156,MATCH(1,(A6023='Non Compliance input'!$A$5:$A$156)*(E6023&gt;='Non Compliance input'!$D$5:$D$156)*(F6023&lt;='Non Compliance input'!$E$5:$E$156)*('Non Compliance input'!$I$5:$I$156="Yes"),0))
),"","Yes")</f>
        <v/>
      </c>
      <c r="N6023" s="149" t="str">
        <f>IF(VLOOKUP($A6023,HourEndingOutage!$B$3:$F$746,5,0)="Outage","Outage","")</f>
        <v/>
      </c>
      <c r="O6023" s="18">
        <f t="shared" si="849"/>
        <v>0</v>
      </c>
      <c r="P6023" s="18" t="str">
        <f t="shared" si="850"/>
        <v/>
      </c>
      <c r="Q6023" s="18">
        <f t="shared" si="851"/>
        <v>0</v>
      </c>
      <c r="R6023" s="118"/>
    </row>
    <row r="6024" spans="1:18" x14ac:dyDescent="0.25">
      <c r="A6024" s="25">
        <f t="shared" si="843"/>
        <v>670</v>
      </c>
      <c r="B6024" s="23">
        <f t="shared" si="844"/>
        <v>44589</v>
      </c>
      <c r="C6024" s="24">
        <v>22</v>
      </c>
      <c r="D6024" s="54" t="str">
        <f t="shared" si="845"/>
        <v>ASET</v>
      </c>
      <c r="E6024" s="178"/>
      <c r="F6024" s="179"/>
      <c r="G6024" s="177"/>
      <c r="H6024" s="177"/>
      <c r="I6024" s="169">
        <f t="shared" si="846"/>
        <v>0</v>
      </c>
      <c r="J6024" s="149" t="str" cm="1">
        <f t="array" ref="J6024">IF(ISERROR(INDEX('Non Compliance input'!$H$5:$H$156,MATCH(1,(A6024='Non Compliance input'!$A$5:$A$156)*(F6024&gt;='Non Compliance input'!$D$5:$D$156)*(E6024&lt;'Non Compliance input'!$E$5:$E$156)*('Non Compliance input'!$H$5:$H$156="Yes"),0))
),"","Yes")</f>
        <v/>
      </c>
      <c r="K6024" s="149">
        <f t="shared" si="847"/>
        <v>0</v>
      </c>
      <c r="L6024" s="162">
        <f t="shared" si="848"/>
        <v>0</v>
      </c>
      <c r="M6024" s="162" t="str" cm="1">
        <f t="array" ref="M6024">IF(ISERROR(INDEX('Non Compliance input'!$I$5:$I$156,MATCH(1,(A6024='Non Compliance input'!$A$5:$A$156)*(E6024&gt;='Non Compliance input'!$D$5:$D$156)*(F6024&lt;='Non Compliance input'!$E$5:$E$156)*('Non Compliance input'!$I$5:$I$156="Yes"),0))
),"","Yes")</f>
        <v/>
      </c>
      <c r="N6024" s="149" t="str">
        <f>IF(VLOOKUP($A6024,HourEndingOutage!$B$3:$F$746,5,0)="Outage","Outage","")</f>
        <v/>
      </c>
      <c r="O6024" s="18">
        <f t="shared" si="849"/>
        <v>0</v>
      </c>
      <c r="P6024" s="18" t="str">
        <f t="shared" si="850"/>
        <v/>
      </c>
      <c r="Q6024" s="18">
        <f t="shared" si="851"/>
        <v>0</v>
      </c>
      <c r="R6024" s="118"/>
    </row>
    <row r="6025" spans="1:18" x14ac:dyDescent="0.25">
      <c r="A6025" s="25">
        <f t="shared" si="843"/>
        <v>670</v>
      </c>
      <c r="B6025" s="23">
        <f t="shared" si="844"/>
        <v>44589</v>
      </c>
      <c r="C6025" s="24">
        <v>22</v>
      </c>
      <c r="D6025" s="54" t="str">
        <f t="shared" si="845"/>
        <v>ASET</v>
      </c>
      <c r="E6025" s="178"/>
      <c r="F6025" s="179"/>
      <c r="G6025" s="177"/>
      <c r="H6025" s="177"/>
      <c r="I6025" s="169">
        <f t="shared" si="846"/>
        <v>0</v>
      </c>
      <c r="J6025" s="149" t="str" cm="1">
        <f t="array" ref="J6025">IF(ISERROR(INDEX('Non Compliance input'!$H$5:$H$156,MATCH(1,(A6025='Non Compliance input'!$A$5:$A$156)*(F6025&gt;='Non Compliance input'!$D$5:$D$156)*(E6025&lt;'Non Compliance input'!$E$5:$E$156)*('Non Compliance input'!$H$5:$H$156="Yes"),0))
),"","Yes")</f>
        <v/>
      </c>
      <c r="K6025" s="149">
        <f t="shared" si="847"/>
        <v>0</v>
      </c>
      <c r="L6025" s="162">
        <f t="shared" si="848"/>
        <v>0</v>
      </c>
      <c r="M6025" s="162" t="str" cm="1">
        <f t="array" ref="M6025">IF(ISERROR(INDEX('Non Compliance input'!$I$5:$I$156,MATCH(1,(A6025='Non Compliance input'!$A$5:$A$156)*(E6025&gt;='Non Compliance input'!$D$5:$D$156)*(F6025&lt;='Non Compliance input'!$E$5:$E$156)*('Non Compliance input'!$I$5:$I$156="Yes"),0))
),"","Yes")</f>
        <v/>
      </c>
      <c r="N6025" s="149" t="str">
        <f>IF(VLOOKUP($A6025,HourEndingOutage!$B$3:$F$746,5,0)="Outage","Outage","")</f>
        <v/>
      </c>
      <c r="O6025" s="18">
        <f t="shared" si="849"/>
        <v>0</v>
      </c>
      <c r="P6025" s="18" t="str">
        <f t="shared" si="850"/>
        <v/>
      </c>
      <c r="Q6025" s="18">
        <f t="shared" si="851"/>
        <v>0</v>
      </c>
      <c r="R6025" s="118"/>
    </row>
    <row r="6026" spans="1:18" x14ac:dyDescent="0.25">
      <c r="A6026" s="25">
        <f t="shared" si="843"/>
        <v>670</v>
      </c>
      <c r="B6026" s="23">
        <f t="shared" si="844"/>
        <v>44589</v>
      </c>
      <c r="C6026" s="24">
        <v>22</v>
      </c>
      <c r="D6026" s="54" t="str">
        <f t="shared" si="845"/>
        <v>ASET</v>
      </c>
      <c r="E6026" s="178"/>
      <c r="F6026" s="179"/>
      <c r="G6026" s="177"/>
      <c r="H6026" s="177"/>
      <c r="I6026" s="169">
        <f t="shared" si="846"/>
        <v>0</v>
      </c>
      <c r="J6026" s="149" t="str" cm="1">
        <f t="array" ref="J6026">IF(ISERROR(INDEX('Non Compliance input'!$H$5:$H$156,MATCH(1,(A6026='Non Compliance input'!$A$5:$A$156)*(F6026&gt;='Non Compliance input'!$D$5:$D$156)*(E6026&lt;'Non Compliance input'!$E$5:$E$156)*('Non Compliance input'!$H$5:$H$156="Yes"),0))
),"","Yes")</f>
        <v/>
      </c>
      <c r="K6026" s="149">
        <f t="shared" si="847"/>
        <v>0</v>
      </c>
      <c r="L6026" s="162">
        <f t="shared" si="848"/>
        <v>0</v>
      </c>
      <c r="M6026" s="162" t="str" cm="1">
        <f t="array" ref="M6026">IF(ISERROR(INDEX('Non Compliance input'!$I$5:$I$156,MATCH(1,(A6026='Non Compliance input'!$A$5:$A$156)*(E6026&gt;='Non Compliance input'!$D$5:$D$156)*(F6026&lt;='Non Compliance input'!$E$5:$E$156)*('Non Compliance input'!$I$5:$I$156="Yes"),0))
),"","Yes")</f>
        <v/>
      </c>
      <c r="N6026" s="149" t="str">
        <f>IF(VLOOKUP($A6026,HourEndingOutage!$B$3:$F$746,5,0)="Outage","Outage","")</f>
        <v/>
      </c>
      <c r="O6026" s="18">
        <f t="shared" si="849"/>
        <v>0</v>
      </c>
      <c r="P6026" s="18" t="str">
        <f t="shared" si="850"/>
        <v/>
      </c>
      <c r="Q6026" s="18">
        <f t="shared" si="851"/>
        <v>0</v>
      </c>
      <c r="R6026" s="118"/>
    </row>
    <row r="6027" spans="1:18" x14ac:dyDescent="0.25">
      <c r="A6027" s="25">
        <f t="shared" si="843"/>
        <v>670</v>
      </c>
      <c r="B6027" s="23">
        <f t="shared" si="844"/>
        <v>44589</v>
      </c>
      <c r="C6027" s="24">
        <v>22</v>
      </c>
      <c r="D6027" s="54" t="str">
        <f t="shared" si="845"/>
        <v>ASET</v>
      </c>
      <c r="E6027" s="178"/>
      <c r="F6027" s="179"/>
      <c r="G6027" s="177"/>
      <c r="H6027" s="177"/>
      <c r="I6027" s="169">
        <f t="shared" si="846"/>
        <v>0</v>
      </c>
      <c r="J6027" s="149" t="str" cm="1">
        <f t="array" ref="J6027">IF(ISERROR(INDEX('Non Compliance input'!$H$5:$H$156,MATCH(1,(A6027='Non Compliance input'!$A$5:$A$156)*(F6027&gt;='Non Compliance input'!$D$5:$D$156)*(E6027&lt;'Non Compliance input'!$E$5:$E$156)*('Non Compliance input'!$H$5:$H$156="Yes"),0))
),"","Yes")</f>
        <v/>
      </c>
      <c r="K6027" s="149">
        <f t="shared" si="847"/>
        <v>0</v>
      </c>
      <c r="L6027" s="162">
        <f t="shared" si="848"/>
        <v>0</v>
      </c>
      <c r="M6027" s="162" t="str" cm="1">
        <f t="array" ref="M6027">IF(ISERROR(INDEX('Non Compliance input'!$I$5:$I$156,MATCH(1,(A6027='Non Compliance input'!$A$5:$A$156)*(E6027&gt;='Non Compliance input'!$D$5:$D$156)*(F6027&lt;='Non Compliance input'!$E$5:$E$156)*('Non Compliance input'!$I$5:$I$156="Yes"),0))
),"","Yes")</f>
        <v/>
      </c>
      <c r="N6027" s="149" t="str">
        <f>IF(VLOOKUP($A6027,HourEndingOutage!$B$3:$F$746,5,0)="Outage","Outage","")</f>
        <v/>
      </c>
      <c r="O6027" s="18">
        <f t="shared" si="849"/>
        <v>0</v>
      </c>
      <c r="P6027" s="18" t="str">
        <f t="shared" si="850"/>
        <v/>
      </c>
      <c r="Q6027" s="18">
        <f t="shared" si="851"/>
        <v>0</v>
      </c>
      <c r="R6027" s="118"/>
    </row>
    <row r="6028" spans="1:18" x14ac:dyDescent="0.25">
      <c r="A6028" s="25">
        <f t="shared" si="843"/>
        <v>670</v>
      </c>
      <c r="B6028" s="23">
        <f t="shared" si="844"/>
        <v>44589</v>
      </c>
      <c r="C6028" s="24">
        <v>22</v>
      </c>
      <c r="D6028" s="54" t="str">
        <f t="shared" si="845"/>
        <v>ASET</v>
      </c>
      <c r="E6028" s="178"/>
      <c r="F6028" s="179"/>
      <c r="G6028" s="177"/>
      <c r="H6028" s="177"/>
      <c r="I6028" s="169">
        <f t="shared" si="846"/>
        <v>0</v>
      </c>
      <c r="J6028" s="149" t="str" cm="1">
        <f t="array" ref="J6028">IF(ISERROR(INDEX('Non Compliance input'!$H$5:$H$156,MATCH(1,(A6028='Non Compliance input'!$A$5:$A$156)*(F6028&gt;='Non Compliance input'!$D$5:$D$156)*(E6028&lt;'Non Compliance input'!$E$5:$E$156)*('Non Compliance input'!$H$5:$H$156="Yes"),0))
),"","Yes")</f>
        <v/>
      </c>
      <c r="K6028" s="149">
        <f t="shared" si="847"/>
        <v>0</v>
      </c>
      <c r="L6028" s="162">
        <f t="shared" si="848"/>
        <v>0</v>
      </c>
      <c r="M6028" s="162" t="str" cm="1">
        <f t="array" ref="M6028">IF(ISERROR(INDEX('Non Compliance input'!$I$5:$I$156,MATCH(1,(A6028='Non Compliance input'!$A$5:$A$156)*(E6028&gt;='Non Compliance input'!$D$5:$D$156)*(F6028&lt;='Non Compliance input'!$E$5:$E$156)*('Non Compliance input'!$I$5:$I$156="Yes"),0))
),"","Yes")</f>
        <v/>
      </c>
      <c r="N6028" s="149" t="str">
        <f>IF(VLOOKUP($A6028,HourEndingOutage!$B$3:$F$746,5,0)="Outage","Outage","")</f>
        <v/>
      </c>
      <c r="O6028" s="18">
        <f t="shared" si="849"/>
        <v>0</v>
      </c>
      <c r="P6028" s="18" t="str">
        <f t="shared" si="850"/>
        <v/>
      </c>
      <c r="Q6028" s="18">
        <f t="shared" si="851"/>
        <v>0</v>
      </c>
      <c r="R6028" s="118"/>
    </row>
    <row r="6029" spans="1:18" x14ac:dyDescent="0.25">
      <c r="A6029" s="25">
        <f t="shared" si="843"/>
        <v>670</v>
      </c>
      <c r="B6029" s="23">
        <f t="shared" si="844"/>
        <v>44589</v>
      </c>
      <c r="C6029" s="24">
        <v>22</v>
      </c>
      <c r="D6029" s="54" t="str">
        <f t="shared" si="845"/>
        <v>ASET</v>
      </c>
      <c r="E6029" s="178"/>
      <c r="F6029" s="179"/>
      <c r="G6029" s="177"/>
      <c r="H6029" s="177"/>
      <c r="I6029" s="169">
        <f t="shared" si="846"/>
        <v>0</v>
      </c>
      <c r="J6029" s="149" t="str" cm="1">
        <f t="array" ref="J6029">IF(ISERROR(INDEX('Non Compliance input'!$H$5:$H$156,MATCH(1,(A6029='Non Compliance input'!$A$5:$A$156)*(F6029&gt;='Non Compliance input'!$D$5:$D$156)*(E6029&lt;'Non Compliance input'!$E$5:$E$156)*('Non Compliance input'!$H$5:$H$156="Yes"),0))
),"","Yes")</f>
        <v/>
      </c>
      <c r="K6029" s="149">
        <f t="shared" si="847"/>
        <v>0</v>
      </c>
      <c r="L6029" s="162">
        <f t="shared" si="848"/>
        <v>0</v>
      </c>
      <c r="M6029" s="162" t="str" cm="1">
        <f t="array" ref="M6029">IF(ISERROR(INDEX('Non Compliance input'!$I$5:$I$156,MATCH(1,(A6029='Non Compliance input'!$A$5:$A$156)*(E6029&gt;='Non Compliance input'!$D$5:$D$156)*(F6029&lt;='Non Compliance input'!$E$5:$E$156)*('Non Compliance input'!$I$5:$I$156="Yes"),0))
),"","Yes")</f>
        <v/>
      </c>
      <c r="N6029" s="149" t="str">
        <f>IF(VLOOKUP($A6029,HourEndingOutage!$B$3:$F$746,5,0)="Outage","Outage","")</f>
        <v/>
      </c>
      <c r="O6029" s="18">
        <f t="shared" si="849"/>
        <v>0</v>
      </c>
      <c r="P6029" s="18" t="str">
        <f t="shared" si="850"/>
        <v/>
      </c>
      <c r="Q6029" s="18">
        <f t="shared" si="851"/>
        <v>0</v>
      </c>
      <c r="R6029" s="118"/>
    </row>
    <row r="6030" spans="1:18" x14ac:dyDescent="0.25">
      <c r="A6030" s="25">
        <f t="shared" si="843"/>
        <v>670</v>
      </c>
      <c r="B6030" s="23">
        <f t="shared" si="844"/>
        <v>44589</v>
      </c>
      <c r="C6030" s="24">
        <v>22</v>
      </c>
      <c r="D6030" s="54" t="str">
        <f t="shared" si="845"/>
        <v>ASET</v>
      </c>
      <c r="E6030" s="178"/>
      <c r="F6030" s="179"/>
      <c r="G6030" s="177"/>
      <c r="H6030" s="177"/>
      <c r="I6030" s="169">
        <f t="shared" si="846"/>
        <v>0</v>
      </c>
      <c r="J6030" s="149" t="str" cm="1">
        <f t="array" ref="J6030">IF(ISERROR(INDEX('Non Compliance input'!$H$5:$H$156,MATCH(1,(A6030='Non Compliance input'!$A$5:$A$156)*(F6030&gt;='Non Compliance input'!$D$5:$D$156)*(E6030&lt;'Non Compliance input'!$E$5:$E$156)*('Non Compliance input'!$H$5:$H$156="Yes"),0))
),"","Yes")</f>
        <v/>
      </c>
      <c r="K6030" s="149">
        <f t="shared" si="847"/>
        <v>0</v>
      </c>
      <c r="L6030" s="162">
        <f t="shared" si="848"/>
        <v>0</v>
      </c>
      <c r="M6030" s="162" t="str" cm="1">
        <f t="array" ref="M6030">IF(ISERROR(INDEX('Non Compliance input'!$I$5:$I$156,MATCH(1,(A6030='Non Compliance input'!$A$5:$A$156)*(E6030&gt;='Non Compliance input'!$D$5:$D$156)*(F6030&lt;='Non Compliance input'!$E$5:$E$156)*('Non Compliance input'!$I$5:$I$156="Yes"),0))
),"","Yes")</f>
        <v/>
      </c>
      <c r="N6030" s="149" t="str">
        <f>IF(VLOOKUP($A6030,HourEndingOutage!$B$3:$F$746,5,0)="Outage","Outage","")</f>
        <v/>
      </c>
      <c r="O6030" s="18">
        <f t="shared" si="849"/>
        <v>0</v>
      </c>
      <c r="P6030" s="18" t="str">
        <f t="shared" si="850"/>
        <v/>
      </c>
      <c r="Q6030" s="18">
        <f t="shared" si="851"/>
        <v>0</v>
      </c>
      <c r="R6030" s="118"/>
    </row>
    <row r="6031" spans="1:18" x14ac:dyDescent="0.25">
      <c r="A6031" s="25">
        <f t="shared" si="843"/>
        <v>670</v>
      </c>
      <c r="B6031" s="23">
        <f t="shared" si="844"/>
        <v>44589</v>
      </c>
      <c r="C6031" s="24">
        <v>22</v>
      </c>
      <c r="D6031" s="54" t="str">
        <f t="shared" si="845"/>
        <v>ASET</v>
      </c>
      <c r="E6031" s="178"/>
      <c r="F6031" s="179"/>
      <c r="G6031" s="177"/>
      <c r="H6031" s="177"/>
      <c r="I6031" s="169">
        <f t="shared" si="846"/>
        <v>0</v>
      </c>
      <c r="J6031" s="149" t="str" cm="1">
        <f t="array" ref="J6031">IF(ISERROR(INDEX('Non Compliance input'!$H$5:$H$156,MATCH(1,(A6031='Non Compliance input'!$A$5:$A$156)*(F6031&gt;='Non Compliance input'!$D$5:$D$156)*(E6031&lt;'Non Compliance input'!$E$5:$E$156)*('Non Compliance input'!$H$5:$H$156="Yes"),0))
),"","Yes")</f>
        <v/>
      </c>
      <c r="K6031" s="149">
        <f t="shared" si="847"/>
        <v>0</v>
      </c>
      <c r="L6031" s="162">
        <f t="shared" si="848"/>
        <v>0</v>
      </c>
      <c r="M6031" s="162" t="str" cm="1">
        <f t="array" ref="M6031">IF(ISERROR(INDEX('Non Compliance input'!$I$5:$I$156,MATCH(1,(A6031='Non Compliance input'!$A$5:$A$156)*(E6031&gt;='Non Compliance input'!$D$5:$D$156)*(F6031&lt;='Non Compliance input'!$E$5:$E$156)*('Non Compliance input'!$I$5:$I$156="Yes"),0))
),"","Yes")</f>
        <v/>
      </c>
      <c r="N6031" s="149" t="str">
        <f>IF(VLOOKUP($A6031,HourEndingOutage!$B$3:$F$746,5,0)="Outage","Outage","")</f>
        <v/>
      </c>
      <c r="O6031" s="18">
        <f t="shared" si="849"/>
        <v>0</v>
      </c>
      <c r="P6031" s="18" t="str">
        <f t="shared" si="850"/>
        <v/>
      </c>
      <c r="Q6031" s="18">
        <f t="shared" si="851"/>
        <v>0</v>
      </c>
      <c r="R6031" s="118"/>
    </row>
    <row r="6032" spans="1:18" x14ac:dyDescent="0.25">
      <c r="A6032" s="25">
        <f t="shared" si="843"/>
        <v>670</v>
      </c>
      <c r="B6032" s="23">
        <f t="shared" si="844"/>
        <v>44589</v>
      </c>
      <c r="C6032" s="24">
        <v>22</v>
      </c>
      <c r="D6032" s="54" t="str">
        <f t="shared" si="845"/>
        <v>ASET</v>
      </c>
      <c r="E6032" s="178"/>
      <c r="F6032" s="179"/>
      <c r="G6032" s="177"/>
      <c r="H6032" s="177"/>
      <c r="I6032" s="169">
        <f t="shared" si="846"/>
        <v>0</v>
      </c>
      <c r="J6032" s="149" t="str" cm="1">
        <f t="array" ref="J6032">IF(ISERROR(INDEX('Non Compliance input'!$H$5:$H$156,MATCH(1,(A6032='Non Compliance input'!$A$5:$A$156)*(F6032&gt;='Non Compliance input'!$D$5:$D$156)*(E6032&lt;'Non Compliance input'!$E$5:$E$156)*('Non Compliance input'!$H$5:$H$156="Yes"),0))
),"","Yes")</f>
        <v/>
      </c>
      <c r="K6032" s="149">
        <f t="shared" si="847"/>
        <v>0</v>
      </c>
      <c r="L6032" s="162">
        <f t="shared" si="848"/>
        <v>0</v>
      </c>
      <c r="M6032" s="162" t="str" cm="1">
        <f t="array" ref="M6032">IF(ISERROR(INDEX('Non Compliance input'!$I$5:$I$156,MATCH(1,(A6032='Non Compliance input'!$A$5:$A$156)*(E6032&gt;='Non Compliance input'!$D$5:$D$156)*(F6032&lt;='Non Compliance input'!$E$5:$E$156)*('Non Compliance input'!$I$5:$I$156="Yes"),0))
),"","Yes")</f>
        <v/>
      </c>
      <c r="N6032" s="149" t="str">
        <f>IF(VLOOKUP($A6032,HourEndingOutage!$B$3:$F$746,5,0)="Outage","Outage","")</f>
        <v/>
      </c>
      <c r="O6032" s="18">
        <f t="shared" si="849"/>
        <v>0</v>
      </c>
      <c r="P6032" s="18" t="str">
        <f t="shared" si="850"/>
        <v/>
      </c>
      <c r="Q6032" s="18">
        <f t="shared" si="851"/>
        <v>0</v>
      </c>
      <c r="R6032" s="118"/>
    </row>
    <row r="6033" spans="1:18" x14ac:dyDescent="0.25">
      <c r="A6033" s="25">
        <f t="shared" si="843"/>
        <v>671</v>
      </c>
      <c r="B6033" s="23">
        <f t="shared" si="844"/>
        <v>44589</v>
      </c>
      <c r="C6033" s="24">
        <v>23</v>
      </c>
      <c r="D6033" s="54" t="str">
        <f t="shared" si="845"/>
        <v>ASET</v>
      </c>
      <c r="E6033" s="178"/>
      <c r="F6033" s="179"/>
      <c r="G6033" s="177"/>
      <c r="H6033" s="177"/>
      <c r="I6033" s="169">
        <f t="shared" si="846"/>
        <v>0</v>
      </c>
      <c r="J6033" s="149" t="str" cm="1">
        <f t="array" ref="J6033">IF(ISERROR(INDEX('Non Compliance input'!$H$5:$H$156,MATCH(1,(A6033='Non Compliance input'!$A$5:$A$156)*(F6033&gt;='Non Compliance input'!$D$5:$D$156)*(E6033&lt;'Non Compliance input'!$E$5:$E$156)*('Non Compliance input'!$H$5:$H$156="Yes"),0))
),"","Yes")</f>
        <v/>
      </c>
      <c r="K6033" s="149">
        <f t="shared" si="847"/>
        <v>0</v>
      </c>
      <c r="L6033" s="162">
        <f t="shared" si="848"/>
        <v>0</v>
      </c>
      <c r="M6033" s="162" t="str" cm="1">
        <f t="array" ref="M6033">IF(ISERROR(INDEX('Non Compliance input'!$I$5:$I$156,MATCH(1,(A6033='Non Compliance input'!$A$5:$A$156)*(E6033&gt;='Non Compliance input'!$D$5:$D$156)*(F6033&lt;='Non Compliance input'!$E$5:$E$156)*('Non Compliance input'!$I$5:$I$156="Yes"),0))
),"","Yes")</f>
        <v/>
      </c>
      <c r="N6033" s="149" t="str">
        <f>IF(VLOOKUP($A6033,HourEndingOutage!$B$3:$F$746,5,0)="Outage","Outage","")</f>
        <v/>
      </c>
      <c r="O6033" s="18">
        <f t="shared" si="849"/>
        <v>0</v>
      </c>
      <c r="P6033" s="18" t="str">
        <f t="shared" si="850"/>
        <v/>
      </c>
      <c r="Q6033" s="18">
        <f t="shared" si="851"/>
        <v>0</v>
      </c>
      <c r="R6033" s="118"/>
    </row>
    <row r="6034" spans="1:18" x14ac:dyDescent="0.25">
      <c r="A6034" s="25">
        <f t="shared" si="843"/>
        <v>671</v>
      </c>
      <c r="B6034" s="23">
        <f t="shared" si="844"/>
        <v>44589</v>
      </c>
      <c r="C6034" s="24">
        <v>23</v>
      </c>
      <c r="D6034" s="54" t="str">
        <f t="shared" si="845"/>
        <v>ASET</v>
      </c>
      <c r="E6034" s="178"/>
      <c r="F6034" s="179"/>
      <c r="G6034" s="177"/>
      <c r="H6034" s="177"/>
      <c r="I6034" s="169">
        <f t="shared" si="846"/>
        <v>0</v>
      </c>
      <c r="J6034" s="149" t="str" cm="1">
        <f t="array" ref="J6034">IF(ISERROR(INDEX('Non Compliance input'!$H$5:$H$156,MATCH(1,(A6034='Non Compliance input'!$A$5:$A$156)*(F6034&gt;='Non Compliance input'!$D$5:$D$156)*(E6034&lt;'Non Compliance input'!$E$5:$E$156)*('Non Compliance input'!$H$5:$H$156="Yes"),0))
),"","Yes")</f>
        <v/>
      </c>
      <c r="K6034" s="149">
        <f t="shared" si="847"/>
        <v>0</v>
      </c>
      <c r="L6034" s="162">
        <f t="shared" si="848"/>
        <v>0</v>
      </c>
      <c r="M6034" s="162" t="str" cm="1">
        <f t="array" ref="M6034">IF(ISERROR(INDEX('Non Compliance input'!$I$5:$I$156,MATCH(1,(A6034='Non Compliance input'!$A$5:$A$156)*(E6034&gt;='Non Compliance input'!$D$5:$D$156)*(F6034&lt;='Non Compliance input'!$E$5:$E$156)*('Non Compliance input'!$I$5:$I$156="Yes"),0))
),"","Yes")</f>
        <v/>
      </c>
      <c r="N6034" s="149" t="str">
        <f>IF(VLOOKUP($A6034,HourEndingOutage!$B$3:$F$746,5,0)="Outage","Outage","")</f>
        <v/>
      </c>
      <c r="O6034" s="18">
        <f t="shared" si="849"/>
        <v>0</v>
      </c>
      <c r="P6034" s="18" t="str">
        <f t="shared" si="850"/>
        <v/>
      </c>
      <c r="Q6034" s="18">
        <f t="shared" si="851"/>
        <v>0</v>
      </c>
      <c r="R6034" s="118"/>
    </row>
    <row r="6035" spans="1:18" x14ac:dyDescent="0.25">
      <c r="A6035" s="25">
        <f t="shared" si="843"/>
        <v>671</v>
      </c>
      <c r="B6035" s="23">
        <f t="shared" si="844"/>
        <v>44589</v>
      </c>
      <c r="C6035" s="24">
        <v>23</v>
      </c>
      <c r="D6035" s="54" t="str">
        <f t="shared" si="845"/>
        <v>ASET</v>
      </c>
      <c r="E6035" s="178"/>
      <c r="F6035" s="179"/>
      <c r="G6035" s="177"/>
      <c r="H6035" s="177"/>
      <c r="I6035" s="169">
        <f t="shared" si="846"/>
        <v>0</v>
      </c>
      <c r="J6035" s="149" t="str" cm="1">
        <f t="array" ref="J6035">IF(ISERROR(INDEX('Non Compliance input'!$H$5:$H$156,MATCH(1,(A6035='Non Compliance input'!$A$5:$A$156)*(F6035&gt;='Non Compliance input'!$D$5:$D$156)*(E6035&lt;'Non Compliance input'!$E$5:$E$156)*('Non Compliance input'!$H$5:$H$156="Yes"),0))
),"","Yes")</f>
        <v/>
      </c>
      <c r="K6035" s="149">
        <f t="shared" si="847"/>
        <v>0</v>
      </c>
      <c r="L6035" s="162">
        <f t="shared" si="848"/>
        <v>0</v>
      </c>
      <c r="M6035" s="162" t="str" cm="1">
        <f t="array" ref="M6035">IF(ISERROR(INDEX('Non Compliance input'!$I$5:$I$156,MATCH(1,(A6035='Non Compliance input'!$A$5:$A$156)*(E6035&gt;='Non Compliance input'!$D$5:$D$156)*(F6035&lt;='Non Compliance input'!$E$5:$E$156)*('Non Compliance input'!$I$5:$I$156="Yes"),0))
),"","Yes")</f>
        <v/>
      </c>
      <c r="N6035" s="149" t="str">
        <f>IF(VLOOKUP($A6035,HourEndingOutage!$B$3:$F$746,5,0)="Outage","Outage","")</f>
        <v/>
      </c>
      <c r="O6035" s="18">
        <f t="shared" si="849"/>
        <v>0</v>
      </c>
      <c r="P6035" s="18" t="str">
        <f t="shared" si="850"/>
        <v/>
      </c>
      <c r="Q6035" s="18">
        <f t="shared" si="851"/>
        <v>0</v>
      </c>
      <c r="R6035" s="118"/>
    </row>
    <row r="6036" spans="1:18" x14ac:dyDescent="0.25">
      <c r="A6036" s="25">
        <f t="shared" si="843"/>
        <v>671</v>
      </c>
      <c r="B6036" s="23">
        <f t="shared" si="844"/>
        <v>44589</v>
      </c>
      <c r="C6036" s="24">
        <v>23</v>
      </c>
      <c r="D6036" s="54" t="str">
        <f t="shared" si="845"/>
        <v>ASET</v>
      </c>
      <c r="E6036" s="178"/>
      <c r="F6036" s="179"/>
      <c r="G6036" s="177"/>
      <c r="H6036" s="177"/>
      <c r="I6036" s="169">
        <f t="shared" si="846"/>
        <v>0</v>
      </c>
      <c r="J6036" s="149" t="str" cm="1">
        <f t="array" ref="J6036">IF(ISERROR(INDEX('Non Compliance input'!$H$5:$H$156,MATCH(1,(A6036='Non Compliance input'!$A$5:$A$156)*(F6036&gt;='Non Compliance input'!$D$5:$D$156)*(E6036&lt;'Non Compliance input'!$E$5:$E$156)*('Non Compliance input'!$H$5:$H$156="Yes"),0))
),"","Yes")</f>
        <v/>
      </c>
      <c r="K6036" s="149">
        <f t="shared" si="847"/>
        <v>0</v>
      </c>
      <c r="L6036" s="162">
        <f t="shared" si="848"/>
        <v>0</v>
      </c>
      <c r="M6036" s="162" t="str" cm="1">
        <f t="array" ref="M6036">IF(ISERROR(INDEX('Non Compliance input'!$I$5:$I$156,MATCH(1,(A6036='Non Compliance input'!$A$5:$A$156)*(E6036&gt;='Non Compliance input'!$D$5:$D$156)*(F6036&lt;='Non Compliance input'!$E$5:$E$156)*('Non Compliance input'!$I$5:$I$156="Yes"),0))
),"","Yes")</f>
        <v/>
      </c>
      <c r="N6036" s="149" t="str">
        <f>IF(VLOOKUP($A6036,HourEndingOutage!$B$3:$F$746,5,0)="Outage","Outage","")</f>
        <v/>
      </c>
      <c r="O6036" s="18">
        <f t="shared" si="849"/>
        <v>0</v>
      </c>
      <c r="P6036" s="18" t="str">
        <f t="shared" si="850"/>
        <v/>
      </c>
      <c r="Q6036" s="18">
        <f t="shared" si="851"/>
        <v>0</v>
      </c>
      <c r="R6036" s="118"/>
    </row>
    <row r="6037" spans="1:18" x14ac:dyDescent="0.25">
      <c r="A6037" s="25">
        <f t="shared" si="843"/>
        <v>671</v>
      </c>
      <c r="B6037" s="23">
        <f t="shared" si="844"/>
        <v>44589</v>
      </c>
      <c r="C6037" s="24">
        <v>23</v>
      </c>
      <c r="D6037" s="54" t="str">
        <f t="shared" si="845"/>
        <v>ASET</v>
      </c>
      <c r="E6037" s="178"/>
      <c r="F6037" s="179"/>
      <c r="G6037" s="177"/>
      <c r="H6037" s="177"/>
      <c r="I6037" s="169">
        <f t="shared" si="846"/>
        <v>0</v>
      </c>
      <c r="J6037" s="149" t="str" cm="1">
        <f t="array" ref="J6037">IF(ISERROR(INDEX('Non Compliance input'!$H$5:$H$156,MATCH(1,(A6037='Non Compliance input'!$A$5:$A$156)*(F6037&gt;='Non Compliance input'!$D$5:$D$156)*(E6037&lt;'Non Compliance input'!$E$5:$E$156)*('Non Compliance input'!$H$5:$H$156="Yes"),0))
),"","Yes")</f>
        <v/>
      </c>
      <c r="K6037" s="149">
        <f t="shared" si="847"/>
        <v>0</v>
      </c>
      <c r="L6037" s="162">
        <f t="shared" si="848"/>
        <v>0</v>
      </c>
      <c r="M6037" s="162" t="str" cm="1">
        <f t="array" ref="M6037">IF(ISERROR(INDEX('Non Compliance input'!$I$5:$I$156,MATCH(1,(A6037='Non Compliance input'!$A$5:$A$156)*(E6037&gt;='Non Compliance input'!$D$5:$D$156)*(F6037&lt;='Non Compliance input'!$E$5:$E$156)*('Non Compliance input'!$I$5:$I$156="Yes"),0))
),"","Yes")</f>
        <v/>
      </c>
      <c r="N6037" s="149" t="str">
        <f>IF(VLOOKUP($A6037,HourEndingOutage!$B$3:$F$746,5,0)="Outage","Outage","")</f>
        <v/>
      </c>
      <c r="O6037" s="18">
        <f t="shared" si="849"/>
        <v>0</v>
      </c>
      <c r="P6037" s="18" t="str">
        <f t="shared" si="850"/>
        <v/>
      </c>
      <c r="Q6037" s="18">
        <f t="shared" si="851"/>
        <v>0</v>
      </c>
      <c r="R6037" s="118"/>
    </row>
    <row r="6038" spans="1:18" x14ac:dyDescent="0.25">
      <c r="A6038" s="25">
        <f t="shared" si="843"/>
        <v>671</v>
      </c>
      <c r="B6038" s="23">
        <f t="shared" si="844"/>
        <v>44589</v>
      </c>
      <c r="C6038" s="24">
        <v>23</v>
      </c>
      <c r="D6038" s="54" t="str">
        <f t="shared" si="845"/>
        <v>ASET</v>
      </c>
      <c r="E6038" s="178"/>
      <c r="F6038" s="179"/>
      <c r="G6038" s="177"/>
      <c r="H6038" s="177"/>
      <c r="I6038" s="169">
        <f t="shared" si="846"/>
        <v>0</v>
      </c>
      <c r="J6038" s="149" t="str" cm="1">
        <f t="array" ref="J6038">IF(ISERROR(INDEX('Non Compliance input'!$H$5:$H$156,MATCH(1,(A6038='Non Compliance input'!$A$5:$A$156)*(F6038&gt;='Non Compliance input'!$D$5:$D$156)*(E6038&lt;'Non Compliance input'!$E$5:$E$156)*('Non Compliance input'!$H$5:$H$156="Yes"),0))
),"","Yes")</f>
        <v/>
      </c>
      <c r="K6038" s="149">
        <f t="shared" si="847"/>
        <v>0</v>
      </c>
      <c r="L6038" s="162">
        <f t="shared" si="848"/>
        <v>0</v>
      </c>
      <c r="M6038" s="162" t="str" cm="1">
        <f t="array" ref="M6038">IF(ISERROR(INDEX('Non Compliance input'!$I$5:$I$156,MATCH(1,(A6038='Non Compliance input'!$A$5:$A$156)*(E6038&gt;='Non Compliance input'!$D$5:$D$156)*(F6038&lt;='Non Compliance input'!$E$5:$E$156)*('Non Compliance input'!$I$5:$I$156="Yes"),0))
),"","Yes")</f>
        <v/>
      </c>
      <c r="N6038" s="149" t="str">
        <f>IF(VLOOKUP($A6038,HourEndingOutage!$B$3:$F$746,5,0)="Outage","Outage","")</f>
        <v/>
      </c>
      <c r="O6038" s="18">
        <f t="shared" si="849"/>
        <v>0</v>
      </c>
      <c r="P6038" s="18" t="str">
        <f t="shared" si="850"/>
        <v/>
      </c>
      <c r="Q6038" s="18">
        <f t="shared" si="851"/>
        <v>0</v>
      </c>
      <c r="R6038" s="118"/>
    </row>
    <row r="6039" spans="1:18" x14ac:dyDescent="0.25">
      <c r="A6039" s="25">
        <f t="shared" si="843"/>
        <v>671</v>
      </c>
      <c r="B6039" s="23">
        <f t="shared" si="844"/>
        <v>44589</v>
      </c>
      <c r="C6039" s="24">
        <v>23</v>
      </c>
      <c r="D6039" s="54" t="str">
        <f t="shared" si="845"/>
        <v>ASET</v>
      </c>
      <c r="E6039" s="178"/>
      <c r="F6039" s="179"/>
      <c r="G6039" s="177"/>
      <c r="H6039" s="177"/>
      <c r="I6039" s="169">
        <f t="shared" si="846"/>
        <v>0</v>
      </c>
      <c r="J6039" s="149" t="str" cm="1">
        <f t="array" ref="J6039">IF(ISERROR(INDEX('Non Compliance input'!$H$5:$H$156,MATCH(1,(A6039='Non Compliance input'!$A$5:$A$156)*(F6039&gt;='Non Compliance input'!$D$5:$D$156)*(E6039&lt;'Non Compliance input'!$E$5:$E$156)*('Non Compliance input'!$H$5:$H$156="Yes"),0))
),"","Yes")</f>
        <v/>
      </c>
      <c r="K6039" s="149">
        <f t="shared" si="847"/>
        <v>0</v>
      </c>
      <c r="L6039" s="162">
        <f t="shared" si="848"/>
        <v>0</v>
      </c>
      <c r="M6039" s="162" t="str" cm="1">
        <f t="array" ref="M6039">IF(ISERROR(INDEX('Non Compliance input'!$I$5:$I$156,MATCH(1,(A6039='Non Compliance input'!$A$5:$A$156)*(E6039&gt;='Non Compliance input'!$D$5:$D$156)*(F6039&lt;='Non Compliance input'!$E$5:$E$156)*('Non Compliance input'!$I$5:$I$156="Yes"),0))
),"","Yes")</f>
        <v/>
      </c>
      <c r="N6039" s="149" t="str">
        <f>IF(VLOOKUP($A6039,HourEndingOutage!$B$3:$F$746,5,0)="Outage","Outage","")</f>
        <v/>
      </c>
      <c r="O6039" s="18">
        <f t="shared" si="849"/>
        <v>0</v>
      </c>
      <c r="P6039" s="18" t="str">
        <f t="shared" si="850"/>
        <v/>
      </c>
      <c r="Q6039" s="18">
        <f t="shared" si="851"/>
        <v>0</v>
      </c>
      <c r="R6039" s="118"/>
    </row>
    <row r="6040" spans="1:18" x14ac:dyDescent="0.25">
      <c r="A6040" s="25">
        <f t="shared" si="843"/>
        <v>671</v>
      </c>
      <c r="B6040" s="23">
        <f t="shared" si="844"/>
        <v>44589</v>
      </c>
      <c r="C6040" s="24">
        <v>23</v>
      </c>
      <c r="D6040" s="54" t="str">
        <f t="shared" si="845"/>
        <v>ASET</v>
      </c>
      <c r="E6040" s="178"/>
      <c r="F6040" s="179"/>
      <c r="G6040" s="177"/>
      <c r="H6040" s="177"/>
      <c r="I6040" s="169">
        <f t="shared" si="846"/>
        <v>0</v>
      </c>
      <c r="J6040" s="149" t="str" cm="1">
        <f t="array" ref="J6040">IF(ISERROR(INDEX('Non Compliance input'!$H$5:$H$156,MATCH(1,(A6040='Non Compliance input'!$A$5:$A$156)*(F6040&gt;='Non Compliance input'!$D$5:$D$156)*(E6040&lt;'Non Compliance input'!$E$5:$E$156)*('Non Compliance input'!$H$5:$H$156="Yes"),0))
),"","Yes")</f>
        <v/>
      </c>
      <c r="K6040" s="149">
        <f t="shared" si="847"/>
        <v>0</v>
      </c>
      <c r="L6040" s="162">
        <f t="shared" si="848"/>
        <v>0</v>
      </c>
      <c r="M6040" s="162" t="str" cm="1">
        <f t="array" ref="M6040">IF(ISERROR(INDEX('Non Compliance input'!$I$5:$I$156,MATCH(1,(A6040='Non Compliance input'!$A$5:$A$156)*(E6040&gt;='Non Compliance input'!$D$5:$D$156)*(F6040&lt;='Non Compliance input'!$E$5:$E$156)*('Non Compliance input'!$I$5:$I$156="Yes"),0))
),"","Yes")</f>
        <v/>
      </c>
      <c r="N6040" s="149" t="str">
        <f>IF(VLOOKUP($A6040,HourEndingOutage!$B$3:$F$746,5,0)="Outage","Outage","")</f>
        <v/>
      </c>
      <c r="O6040" s="18">
        <f t="shared" si="849"/>
        <v>0</v>
      </c>
      <c r="P6040" s="18" t="str">
        <f t="shared" si="850"/>
        <v/>
      </c>
      <c r="Q6040" s="18">
        <f t="shared" si="851"/>
        <v>0</v>
      </c>
      <c r="R6040" s="118"/>
    </row>
    <row r="6041" spans="1:18" x14ac:dyDescent="0.25">
      <c r="A6041" s="25">
        <f t="shared" si="843"/>
        <v>671</v>
      </c>
      <c r="B6041" s="23">
        <f t="shared" si="844"/>
        <v>44589</v>
      </c>
      <c r="C6041" s="24">
        <v>23</v>
      </c>
      <c r="D6041" s="54" t="str">
        <f t="shared" si="845"/>
        <v>ASET</v>
      </c>
      <c r="E6041" s="178"/>
      <c r="F6041" s="179"/>
      <c r="G6041" s="177"/>
      <c r="H6041" s="177"/>
      <c r="I6041" s="169">
        <f t="shared" si="846"/>
        <v>0</v>
      </c>
      <c r="J6041" s="149" t="str" cm="1">
        <f t="array" ref="J6041">IF(ISERROR(INDEX('Non Compliance input'!$H$5:$H$156,MATCH(1,(A6041='Non Compliance input'!$A$5:$A$156)*(F6041&gt;='Non Compliance input'!$D$5:$D$156)*(E6041&lt;'Non Compliance input'!$E$5:$E$156)*('Non Compliance input'!$H$5:$H$156="Yes"),0))
),"","Yes")</f>
        <v/>
      </c>
      <c r="K6041" s="149">
        <f t="shared" si="847"/>
        <v>0</v>
      </c>
      <c r="L6041" s="162">
        <f t="shared" si="848"/>
        <v>0</v>
      </c>
      <c r="M6041" s="162" t="str" cm="1">
        <f t="array" ref="M6041">IF(ISERROR(INDEX('Non Compliance input'!$I$5:$I$156,MATCH(1,(A6041='Non Compliance input'!$A$5:$A$156)*(E6041&gt;='Non Compliance input'!$D$5:$D$156)*(F6041&lt;='Non Compliance input'!$E$5:$E$156)*('Non Compliance input'!$I$5:$I$156="Yes"),0))
),"","Yes")</f>
        <v/>
      </c>
      <c r="N6041" s="149" t="str">
        <f>IF(VLOOKUP($A6041,HourEndingOutage!$B$3:$F$746,5,0)="Outage","Outage","")</f>
        <v/>
      </c>
      <c r="O6041" s="18">
        <f t="shared" si="849"/>
        <v>0</v>
      </c>
      <c r="P6041" s="18" t="str">
        <f t="shared" si="850"/>
        <v/>
      </c>
      <c r="Q6041" s="18">
        <f t="shared" si="851"/>
        <v>0</v>
      </c>
      <c r="R6041" s="118"/>
    </row>
    <row r="6042" spans="1:18" x14ac:dyDescent="0.25">
      <c r="A6042" s="25">
        <f t="shared" si="843"/>
        <v>672</v>
      </c>
      <c r="B6042" s="23">
        <f t="shared" si="844"/>
        <v>44589</v>
      </c>
      <c r="C6042" s="24">
        <v>24</v>
      </c>
      <c r="D6042" s="54" t="str">
        <f t="shared" si="845"/>
        <v>ASET</v>
      </c>
      <c r="E6042" s="178"/>
      <c r="F6042" s="179"/>
      <c r="G6042" s="177"/>
      <c r="H6042" s="177"/>
      <c r="I6042" s="169">
        <f t="shared" si="846"/>
        <v>0</v>
      </c>
      <c r="J6042" s="149" t="str" cm="1">
        <f t="array" ref="J6042">IF(ISERROR(INDEX('Non Compliance input'!$H$5:$H$156,MATCH(1,(A6042='Non Compliance input'!$A$5:$A$156)*(F6042&gt;='Non Compliance input'!$D$5:$D$156)*(E6042&lt;'Non Compliance input'!$E$5:$E$156)*('Non Compliance input'!$H$5:$H$156="Yes"),0))
),"","Yes")</f>
        <v/>
      </c>
      <c r="K6042" s="149">
        <f t="shared" si="847"/>
        <v>0</v>
      </c>
      <c r="L6042" s="162">
        <f t="shared" si="848"/>
        <v>0</v>
      </c>
      <c r="M6042" s="162" t="str" cm="1">
        <f t="array" ref="M6042">IF(ISERROR(INDEX('Non Compliance input'!$I$5:$I$156,MATCH(1,(A6042='Non Compliance input'!$A$5:$A$156)*(E6042&gt;='Non Compliance input'!$D$5:$D$156)*(F6042&lt;='Non Compliance input'!$E$5:$E$156)*('Non Compliance input'!$I$5:$I$156="Yes"),0))
),"","Yes")</f>
        <v/>
      </c>
      <c r="N6042" s="149" t="str">
        <f>IF(VLOOKUP($A6042,HourEndingOutage!$B$3:$F$746,5,0)="Outage","Outage","")</f>
        <v/>
      </c>
      <c r="O6042" s="18">
        <f t="shared" si="849"/>
        <v>0</v>
      </c>
      <c r="P6042" s="18" t="str">
        <f t="shared" si="850"/>
        <v/>
      </c>
      <c r="Q6042" s="18">
        <f t="shared" si="851"/>
        <v>0</v>
      </c>
      <c r="R6042" s="118"/>
    </row>
    <row r="6043" spans="1:18" x14ac:dyDescent="0.25">
      <c r="A6043" s="25">
        <f t="shared" si="843"/>
        <v>672</v>
      </c>
      <c r="B6043" s="23">
        <f t="shared" si="844"/>
        <v>44589</v>
      </c>
      <c r="C6043" s="24">
        <v>24</v>
      </c>
      <c r="D6043" s="54" t="str">
        <f t="shared" si="845"/>
        <v>ASET</v>
      </c>
      <c r="E6043" s="178"/>
      <c r="F6043" s="179"/>
      <c r="G6043" s="177"/>
      <c r="H6043" s="177"/>
      <c r="I6043" s="169">
        <f t="shared" si="846"/>
        <v>0</v>
      </c>
      <c r="J6043" s="149" t="str" cm="1">
        <f t="array" ref="J6043">IF(ISERROR(INDEX('Non Compliance input'!$H$5:$H$156,MATCH(1,(A6043='Non Compliance input'!$A$5:$A$156)*(F6043&gt;='Non Compliance input'!$D$5:$D$156)*(E6043&lt;'Non Compliance input'!$E$5:$E$156)*('Non Compliance input'!$H$5:$H$156="Yes"),0))
),"","Yes")</f>
        <v/>
      </c>
      <c r="K6043" s="149">
        <f t="shared" si="847"/>
        <v>0</v>
      </c>
      <c r="L6043" s="162">
        <f t="shared" si="848"/>
        <v>0</v>
      </c>
      <c r="M6043" s="162" t="str" cm="1">
        <f t="array" ref="M6043">IF(ISERROR(INDEX('Non Compliance input'!$I$5:$I$156,MATCH(1,(A6043='Non Compliance input'!$A$5:$A$156)*(E6043&gt;='Non Compliance input'!$D$5:$D$156)*(F6043&lt;='Non Compliance input'!$E$5:$E$156)*('Non Compliance input'!$I$5:$I$156="Yes"),0))
),"","Yes")</f>
        <v/>
      </c>
      <c r="N6043" s="149" t="str">
        <f>IF(VLOOKUP($A6043,HourEndingOutage!$B$3:$F$746,5,0)="Outage","Outage","")</f>
        <v/>
      </c>
      <c r="O6043" s="18">
        <f t="shared" si="849"/>
        <v>0</v>
      </c>
      <c r="P6043" s="18" t="str">
        <f t="shared" si="850"/>
        <v/>
      </c>
      <c r="Q6043" s="18">
        <f t="shared" si="851"/>
        <v>0</v>
      </c>
      <c r="R6043" s="118"/>
    </row>
    <row r="6044" spans="1:18" x14ac:dyDescent="0.25">
      <c r="A6044" s="25">
        <f t="shared" ref="A6044:A6107" si="852">IF(C6044=C6043,A6043,A6043+1)</f>
        <v>672</v>
      </c>
      <c r="B6044" s="23">
        <f t="shared" ref="B6044:B6107" si="853">IF(C6044&lt;C6043,B6043+1,B6043)</f>
        <v>44589</v>
      </c>
      <c r="C6044" s="24">
        <v>24</v>
      </c>
      <c r="D6044" s="54" t="str">
        <f t="shared" si="845"/>
        <v>ASET</v>
      </c>
      <c r="E6044" s="178"/>
      <c r="F6044" s="179"/>
      <c r="G6044" s="177"/>
      <c r="H6044" s="177"/>
      <c r="I6044" s="169">
        <f t="shared" si="846"/>
        <v>0</v>
      </c>
      <c r="J6044" s="149" t="str" cm="1">
        <f t="array" ref="J6044">IF(ISERROR(INDEX('Non Compliance input'!$H$5:$H$156,MATCH(1,(A6044='Non Compliance input'!$A$5:$A$156)*(F6044&gt;='Non Compliance input'!$D$5:$D$156)*(E6044&lt;'Non Compliance input'!$E$5:$E$156)*('Non Compliance input'!$H$5:$H$156="Yes"),0))
),"","Yes")</f>
        <v/>
      </c>
      <c r="K6044" s="149">
        <f t="shared" si="847"/>
        <v>0</v>
      </c>
      <c r="L6044" s="162">
        <f t="shared" si="848"/>
        <v>0</v>
      </c>
      <c r="M6044" s="162" t="str" cm="1">
        <f t="array" ref="M6044">IF(ISERROR(INDEX('Non Compliance input'!$I$5:$I$156,MATCH(1,(A6044='Non Compliance input'!$A$5:$A$156)*(E6044&gt;='Non Compliance input'!$D$5:$D$156)*(F6044&lt;='Non Compliance input'!$E$5:$E$156)*('Non Compliance input'!$I$5:$I$156="Yes"),0))
),"","Yes")</f>
        <v/>
      </c>
      <c r="N6044" s="149" t="str">
        <f>IF(VLOOKUP($A6044,HourEndingOutage!$B$3:$F$746,5,0)="Outage","Outage","")</f>
        <v/>
      </c>
      <c r="O6044" s="18">
        <f t="shared" si="849"/>
        <v>0</v>
      </c>
      <c r="P6044" s="18" t="str">
        <f t="shared" si="850"/>
        <v/>
      </c>
      <c r="Q6044" s="18">
        <f t="shared" si="851"/>
        <v>0</v>
      </c>
      <c r="R6044" s="118"/>
    </row>
    <row r="6045" spans="1:18" x14ac:dyDescent="0.25">
      <c r="A6045" s="25">
        <f t="shared" si="852"/>
        <v>672</v>
      </c>
      <c r="B6045" s="23">
        <f t="shared" si="853"/>
        <v>44589</v>
      </c>
      <c r="C6045" s="24">
        <v>24</v>
      </c>
      <c r="D6045" s="54" t="str">
        <f t="shared" si="845"/>
        <v>ASET</v>
      </c>
      <c r="E6045" s="178"/>
      <c r="F6045" s="179"/>
      <c r="G6045" s="177"/>
      <c r="H6045" s="177"/>
      <c r="I6045" s="169">
        <f t="shared" si="846"/>
        <v>0</v>
      </c>
      <c r="J6045" s="149" t="str" cm="1">
        <f t="array" ref="J6045">IF(ISERROR(INDEX('Non Compliance input'!$H$5:$H$156,MATCH(1,(A6045='Non Compliance input'!$A$5:$A$156)*(F6045&gt;='Non Compliance input'!$D$5:$D$156)*(E6045&lt;'Non Compliance input'!$E$5:$E$156)*('Non Compliance input'!$H$5:$H$156="Yes"),0))
),"","Yes")</f>
        <v/>
      </c>
      <c r="K6045" s="149">
        <f t="shared" si="847"/>
        <v>0</v>
      </c>
      <c r="L6045" s="162">
        <f t="shared" si="848"/>
        <v>0</v>
      </c>
      <c r="M6045" s="162" t="str" cm="1">
        <f t="array" ref="M6045">IF(ISERROR(INDEX('Non Compliance input'!$I$5:$I$156,MATCH(1,(A6045='Non Compliance input'!$A$5:$A$156)*(E6045&gt;='Non Compliance input'!$D$5:$D$156)*(F6045&lt;='Non Compliance input'!$E$5:$E$156)*('Non Compliance input'!$I$5:$I$156="Yes"),0))
),"","Yes")</f>
        <v/>
      </c>
      <c r="N6045" s="149" t="str">
        <f>IF(VLOOKUP($A6045,HourEndingOutage!$B$3:$F$746,5,0)="Outage","Outage","")</f>
        <v/>
      </c>
      <c r="O6045" s="18">
        <f t="shared" si="849"/>
        <v>0</v>
      </c>
      <c r="P6045" s="18" t="str">
        <f t="shared" si="850"/>
        <v/>
      </c>
      <c r="Q6045" s="18">
        <f t="shared" si="851"/>
        <v>0</v>
      </c>
      <c r="R6045" s="118"/>
    </row>
    <row r="6046" spans="1:18" x14ac:dyDescent="0.25">
      <c r="A6046" s="25">
        <f t="shared" si="852"/>
        <v>672</v>
      </c>
      <c r="B6046" s="23">
        <f t="shared" si="853"/>
        <v>44589</v>
      </c>
      <c r="C6046" s="24">
        <v>24</v>
      </c>
      <c r="D6046" s="54" t="str">
        <f t="shared" si="845"/>
        <v>ASET</v>
      </c>
      <c r="E6046" s="178"/>
      <c r="F6046" s="179"/>
      <c r="G6046" s="177"/>
      <c r="H6046" s="177"/>
      <c r="I6046" s="169">
        <f t="shared" si="846"/>
        <v>0</v>
      </c>
      <c r="J6046" s="149" t="str" cm="1">
        <f t="array" ref="J6046">IF(ISERROR(INDEX('Non Compliance input'!$H$5:$H$156,MATCH(1,(A6046='Non Compliance input'!$A$5:$A$156)*(F6046&gt;='Non Compliance input'!$D$5:$D$156)*(E6046&lt;'Non Compliance input'!$E$5:$E$156)*('Non Compliance input'!$H$5:$H$156="Yes"),0))
),"","Yes")</f>
        <v/>
      </c>
      <c r="K6046" s="149">
        <f t="shared" si="847"/>
        <v>0</v>
      </c>
      <c r="L6046" s="162">
        <f t="shared" si="848"/>
        <v>0</v>
      </c>
      <c r="M6046" s="162" t="str" cm="1">
        <f t="array" ref="M6046">IF(ISERROR(INDEX('Non Compliance input'!$I$5:$I$156,MATCH(1,(A6046='Non Compliance input'!$A$5:$A$156)*(E6046&gt;='Non Compliance input'!$D$5:$D$156)*(F6046&lt;='Non Compliance input'!$E$5:$E$156)*('Non Compliance input'!$I$5:$I$156="Yes"),0))
),"","Yes")</f>
        <v/>
      </c>
      <c r="N6046" s="149" t="str">
        <f>IF(VLOOKUP($A6046,HourEndingOutage!$B$3:$F$746,5,0)="Outage","Outage","")</f>
        <v/>
      </c>
      <c r="O6046" s="18">
        <f t="shared" si="849"/>
        <v>0</v>
      </c>
      <c r="P6046" s="18" t="str">
        <f t="shared" si="850"/>
        <v/>
      </c>
      <c r="Q6046" s="18">
        <f t="shared" si="851"/>
        <v>0</v>
      </c>
      <c r="R6046" s="118"/>
    </row>
    <row r="6047" spans="1:18" x14ac:dyDescent="0.25">
      <c r="A6047" s="25">
        <f t="shared" si="852"/>
        <v>672</v>
      </c>
      <c r="B6047" s="23">
        <f t="shared" si="853"/>
        <v>44589</v>
      </c>
      <c r="C6047" s="24">
        <v>24</v>
      </c>
      <c r="D6047" s="54" t="str">
        <f t="shared" si="845"/>
        <v>ASET</v>
      </c>
      <c r="E6047" s="178"/>
      <c r="F6047" s="179"/>
      <c r="G6047" s="177"/>
      <c r="H6047" s="177"/>
      <c r="I6047" s="169">
        <f t="shared" si="846"/>
        <v>0</v>
      </c>
      <c r="J6047" s="149" t="str" cm="1">
        <f t="array" ref="J6047">IF(ISERROR(INDEX('Non Compliance input'!$H$5:$H$156,MATCH(1,(A6047='Non Compliance input'!$A$5:$A$156)*(F6047&gt;='Non Compliance input'!$D$5:$D$156)*(E6047&lt;'Non Compliance input'!$E$5:$E$156)*('Non Compliance input'!$H$5:$H$156="Yes"),0))
),"","Yes")</f>
        <v/>
      </c>
      <c r="K6047" s="149">
        <f t="shared" si="847"/>
        <v>0</v>
      </c>
      <c r="L6047" s="162">
        <f t="shared" si="848"/>
        <v>0</v>
      </c>
      <c r="M6047" s="162" t="str" cm="1">
        <f t="array" ref="M6047">IF(ISERROR(INDEX('Non Compliance input'!$I$5:$I$156,MATCH(1,(A6047='Non Compliance input'!$A$5:$A$156)*(E6047&gt;='Non Compliance input'!$D$5:$D$156)*(F6047&lt;='Non Compliance input'!$E$5:$E$156)*('Non Compliance input'!$I$5:$I$156="Yes"),0))
),"","Yes")</f>
        <v/>
      </c>
      <c r="N6047" s="149" t="str">
        <f>IF(VLOOKUP($A6047,HourEndingOutage!$B$3:$F$746,5,0)="Outage","Outage","")</f>
        <v/>
      </c>
      <c r="O6047" s="18">
        <f t="shared" si="849"/>
        <v>0</v>
      </c>
      <c r="P6047" s="18" t="str">
        <f t="shared" si="850"/>
        <v/>
      </c>
      <c r="Q6047" s="18">
        <f t="shared" si="851"/>
        <v>0</v>
      </c>
      <c r="R6047" s="118"/>
    </row>
    <row r="6048" spans="1:18" x14ac:dyDescent="0.25">
      <c r="A6048" s="25">
        <f t="shared" si="852"/>
        <v>672</v>
      </c>
      <c r="B6048" s="23">
        <f t="shared" si="853"/>
        <v>44589</v>
      </c>
      <c r="C6048" s="24">
        <v>24</v>
      </c>
      <c r="D6048" s="54" t="str">
        <f t="shared" si="845"/>
        <v>ASET</v>
      </c>
      <c r="E6048" s="178"/>
      <c r="F6048" s="179"/>
      <c r="G6048" s="177"/>
      <c r="H6048" s="177"/>
      <c r="I6048" s="169">
        <f t="shared" si="846"/>
        <v>0</v>
      </c>
      <c r="J6048" s="149" t="str" cm="1">
        <f t="array" ref="J6048">IF(ISERROR(INDEX('Non Compliance input'!$H$5:$H$156,MATCH(1,(A6048='Non Compliance input'!$A$5:$A$156)*(F6048&gt;='Non Compliance input'!$D$5:$D$156)*(E6048&lt;'Non Compliance input'!$E$5:$E$156)*('Non Compliance input'!$H$5:$H$156="Yes"),0))
),"","Yes")</f>
        <v/>
      </c>
      <c r="K6048" s="149">
        <f t="shared" si="847"/>
        <v>0</v>
      </c>
      <c r="L6048" s="162">
        <f t="shared" si="848"/>
        <v>0</v>
      </c>
      <c r="M6048" s="162" t="str" cm="1">
        <f t="array" ref="M6048">IF(ISERROR(INDEX('Non Compliance input'!$I$5:$I$156,MATCH(1,(A6048='Non Compliance input'!$A$5:$A$156)*(E6048&gt;='Non Compliance input'!$D$5:$D$156)*(F6048&lt;='Non Compliance input'!$E$5:$E$156)*('Non Compliance input'!$I$5:$I$156="Yes"),0))
),"","Yes")</f>
        <v/>
      </c>
      <c r="N6048" s="149" t="str">
        <f>IF(VLOOKUP($A6048,HourEndingOutage!$B$3:$F$746,5,0)="Outage","Outage","")</f>
        <v/>
      </c>
      <c r="O6048" s="18">
        <f t="shared" si="849"/>
        <v>0</v>
      </c>
      <c r="P6048" s="18" t="str">
        <f t="shared" si="850"/>
        <v/>
      </c>
      <c r="Q6048" s="18">
        <f t="shared" si="851"/>
        <v>0</v>
      </c>
      <c r="R6048" s="118"/>
    </row>
    <row r="6049" spans="1:18" x14ac:dyDescent="0.25">
      <c r="A6049" s="25">
        <f t="shared" si="852"/>
        <v>672</v>
      </c>
      <c r="B6049" s="23">
        <f t="shared" si="853"/>
        <v>44589</v>
      </c>
      <c r="C6049" s="24">
        <v>24</v>
      </c>
      <c r="D6049" s="54" t="str">
        <f t="shared" si="845"/>
        <v>ASET</v>
      </c>
      <c r="E6049" s="178"/>
      <c r="F6049" s="179"/>
      <c r="G6049" s="177"/>
      <c r="H6049" s="177"/>
      <c r="I6049" s="169">
        <f t="shared" si="846"/>
        <v>0</v>
      </c>
      <c r="J6049" s="149" t="str" cm="1">
        <f t="array" ref="J6049">IF(ISERROR(INDEX('Non Compliance input'!$H$5:$H$156,MATCH(1,(A6049='Non Compliance input'!$A$5:$A$156)*(F6049&gt;='Non Compliance input'!$D$5:$D$156)*(E6049&lt;'Non Compliance input'!$E$5:$E$156)*('Non Compliance input'!$H$5:$H$156="Yes"),0))
),"","Yes")</f>
        <v/>
      </c>
      <c r="K6049" s="149">
        <f t="shared" si="847"/>
        <v>0</v>
      </c>
      <c r="L6049" s="162">
        <f t="shared" si="848"/>
        <v>0</v>
      </c>
      <c r="M6049" s="162" t="str" cm="1">
        <f t="array" ref="M6049">IF(ISERROR(INDEX('Non Compliance input'!$I$5:$I$156,MATCH(1,(A6049='Non Compliance input'!$A$5:$A$156)*(E6049&gt;='Non Compliance input'!$D$5:$D$156)*(F6049&lt;='Non Compliance input'!$E$5:$E$156)*('Non Compliance input'!$I$5:$I$156="Yes"),0))
),"","Yes")</f>
        <v/>
      </c>
      <c r="N6049" s="149" t="str">
        <f>IF(VLOOKUP($A6049,HourEndingOutage!$B$3:$F$746,5,0)="Outage","Outage","")</f>
        <v/>
      </c>
      <c r="O6049" s="18">
        <f t="shared" si="849"/>
        <v>0</v>
      </c>
      <c r="P6049" s="18" t="str">
        <f t="shared" si="850"/>
        <v/>
      </c>
      <c r="Q6049" s="18">
        <f t="shared" si="851"/>
        <v>0</v>
      </c>
      <c r="R6049" s="118"/>
    </row>
    <row r="6050" spans="1:18" x14ac:dyDescent="0.25">
      <c r="A6050" s="25">
        <f t="shared" si="852"/>
        <v>672</v>
      </c>
      <c r="B6050" s="23">
        <f t="shared" si="853"/>
        <v>44589</v>
      </c>
      <c r="C6050" s="24">
        <v>24</v>
      </c>
      <c r="D6050" s="54" t="str">
        <f t="shared" si="845"/>
        <v>ASET</v>
      </c>
      <c r="E6050" s="178"/>
      <c r="F6050" s="179"/>
      <c r="G6050" s="177"/>
      <c r="H6050" s="177"/>
      <c r="I6050" s="169">
        <f t="shared" si="846"/>
        <v>0</v>
      </c>
      <c r="J6050" s="149" t="str" cm="1">
        <f t="array" ref="J6050">IF(ISERROR(INDEX('Non Compliance input'!$H$5:$H$156,MATCH(1,(A6050='Non Compliance input'!$A$5:$A$156)*(F6050&gt;='Non Compliance input'!$D$5:$D$156)*(E6050&lt;'Non Compliance input'!$E$5:$E$156)*('Non Compliance input'!$H$5:$H$156="Yes"),0))
),"","Yes")</f>
        <v/>
      </c>
      <c r="K6050" s="149">
        <f t="shared" si="847"/>
        <v>0</v>
      </c>
      <c r="L6050" s="162">
        <f t="shared" si="848"/>
        <v>0</v>
      </c>
      <c r="M6050" s="162" t="str" cm="1">
        <f t="array" ref="M6050">IF(ISERROR(INDEX('Non Compliance input'!$I$5:$I$156,MATCH(1,(A6050='Non Compliance input'!$A$5:$A$156)*(E6050&gt;='Non Compliance input'!$D$5:$D$156)*(F6050&lt;='Non Compliance input'!$E$5:$E$156)*('Non Compliance input'!$I$5:$I$156="Yes"),0))
),"","Yes")</f>
        <v/>
      </c>
      <c r="N6050" s="149" t="str">
        <f>IF(VLOOKUP($A6050,HourEndingOutage!$B$3:$F$746,5,0)="Outage","Outage","")</f>
        <v/>
      </c>
      <c r="O6050" s="18">
        <f t="shared" si="849"/>
        <v>0</v>
      </c>
      <c r="P6050" s="18" t="str">
        <f t="shared" si="850"/>
        <v/>
      </c>
      <c r="Q6050" s="18">
        <f t="shared" si="851"/>
        <v>0</v>
      </c>
      <c r="R6050" s="118"/>
    </row>
    <row r="6051" spans="1:18" x14ac:dyDescent="0.25">
      <c r="A6051" s="25">
        <f t="shared" si="852"/>
        <v>673</v>
      </c>
      <c r="B6051" s="23">
        <f t="shared" si="853"/>
        <v>44590</v>
      </c>
      <c r="C6051" s="24">
        <v>1</v>
      </c>
      <c r="D6051" s="54" t="str">
        <f t="shared" si="845"/>
        <v>ASET</v>
      </c>
      <c r="E6051" s="178"/>
      <c r="F6051" s="179"/>
      <c r="G6051" s="177"/>
      <c r="H6051" s="177"/>
      <c r="I6051" s="169">
        <f t="shared" si="846"/>
        <v>0</v>
      </c>
      <c r="J6051" s="149" t="str" cm="1">
        <f t="array" ref="J6051">IF(ISERROR(INDEX('Non Compliance input'!$H$5:$H$156,MATCH(1,(A6051='Non Compliance input'!$A$5:$A$156)*(F6051&gt;='Non Compliance input'!$D$5:$D$156)*(E6051&lt;'Non Compliance input'!$E$5:$E$156)*('Non Compliance input'!$H$5:$H$156="Yes"),0))
),"","Yes")</f>
        <v/>
      </c>
      <c r="K6051" s="149">
        <f t="shared" si="847"/>
        <v>0</v>
      </c>
      <c r="L6051" s="162">
        <f t="shared" si="848"/>
        <v>0</v>
      </c>
      <c r="M6051" s="162" t="str" cm="1">
        <f t="array" ref="M6051">IF(ISERROR(INDEX('Non Compliance input'!$I$5:$I$156,MATCH(1,(A6051='Non Compliance input'!$A$5:$A$156)*(E6051&gt;='Non Compliance input'!$D$5:$D$156)*(F6051&lt;='Non Compliance input'!$E$5:$E$156)*('Non Compliance input'!$I$5:$I$156="Yes"),0))
),"","Yes")</f>
        <v/>
      </c>
      <c r="N6051" s="149" t="str">
        <f>IF(VLOOKUP($A6051,HourEndingOutage!$B$3:$F$746,5,0)="Outage","Outage","")</f>
        <v/>
      </c>
      <c r="O6051" s="18">
        <f t="shared" si="849"/>
        <v>0</v>
      </c>
      <c r="P6051" s="18" t="str">
        <f t="shared" si="850"/>
        <v/>
      </c>
      <c r="Q6051" s="18">
        <f t="shared" si="851"/>
        <v>0</v>
      </c>
      <c r="R6051" s="118"/>
    </row>
    <row r="6052" spans="1:18" x14ac:dyDescent="0.25">
      <c r="A6052" s="25">
        <f t="shared" si="852"/>
        <v>673</v>
      </c>
      <c r="B6052" s="23">
        <f t="shared" si="853"/>
        <v>44590</v>
      </c>
      <c r="C6052" s="24">
        <v>1</v>
      </c>
      <c r="D6052" s="54" t="str">
        <f t="shared" si="845"/>
        <v>ASET</v>
      </c>
      <c r="E6052" s="178"/>
      <c r="F6052" s="179"/>
      <c r="G6052" s="177"/>
      <c r="H6052" s="177"/>
      <c r="I6052" s="169">
        <f t="shared" si="846"/>
        <v>0</v>
      </c>
      <c r="J6052" s="149" t="str" cm="1">
        <f t="array" ref="J6052">IF(ISERROR(INDEX('Non Compliance input'!$H$5:$H$156,MATCH(1,(A6052='Non Compliance input'!$A$5:$A$156)*(F6052&gt;='Non Compliance input'!$D$5:$D$156)*(E6052&lt;'Non Compliance input'!$E$5:$E$156)*('Non Compliance input'!$H$5:$H$156="Yes"),0))
),"","Yes")</f>
        <v/>
      </c>
      <c r="K6052" s="149">
        <f t="shared" si="847"/>
        <v>0</v>
      </c>
      <c r="L6052" s="162">
        <f t="shared" si="848"/>
        <v>0</v>
      </c>
      <c r="M6052" s="162" t="str" cm="1">
        <f t="array" ref="M6052">IF(ISERROR(INDEX('Non Compliance input'!$I$5:$I$156,MATCH(1,(A6052='Non Compliance input'!$A$5:$A$156)*(E6052&gt;='Non Compliance input'!$D$5:$D$156)*(F6052&lt;='Non Compliance input'!$E$5:$E$156)*('Non Compliance input'!$I$5:$I$156="Yes"),0))
),"","Yes")</f>
        <v/>
      </c>
      <c r="N6052" s="149" t="str">
        <f>IF(VLOOKUP($A6052,HourEndingOutage!$B$3:$F$746,5,0)="Outage","Outage","")</f>
        <v/>
      </c>
      <c r="O6052" s="18">
        <f t="shared" si="849"/>
        <v>0</v>
      </c>
      <c r="P6052" s="18" t="str">
        <f t="shared" si="850"/>
        <v/>
      </c>
      <c r="Q6052" s="18">
        <f t="shared" si="851"/>
        <v>0</v>
      </c>
      <c r="R6052" s="118"/>
    </row>
    <row r="6053" spans="1:18" x14ac:dyDescent="0.25">
      <c r="A6053" s="25">
        <f t="shared" si="852"/>
        <v>673</v>
      </c>
      <c r="B6053" s="23">
        <f t="shared" si="853"/>
        <v>44590</v>
      </c>
      <c r="C6053" s="24">
        <v>1</v>
      </c>
      <c r="D6053" s="54" t="str">
        <f t="shared" si="845"/>
        <v>ASET</v>
      </c>
      <c r="E6053" s="178"/>
      <c r="F6053" s="179"/>
      <c r="G6053" s="177"/>
      <c r="H6053" s="177"/>
      <c r="I6053" s="169">
        <f t="shared" si="846"/>
        <v>0</v>
      </c>
      <c r="J6053" s="149" t="str" cm="1">
        <f t="array" ref="J6053">IF(ISERROR(INDEX('Non Compliance input'!$H$5:$H$156,MATCH(1,(A6053='Non Compliance input'!$A$5:$A$156)*(F6053&gt;='Non Compliance input'!$D$5:$D$156)*(E6053&lt;'Non Compliance input'!$E$5:$E$156)*('Non Compliance input'!$H$5:$H$156="Yes"),0))
),"","Yes")</f>
        <v/>
      </c>
      <c r="K6053" s="149">
        <f t="shared" si="847"/>
        <v>0</v>
      </c>
      <c r="L6053" s="162">
        <f t="shared" si="848"/>
        <v>0</v>
      </c>
      <c r="M6053" s="162" t="str" cm="1">
        <f t="array" ref="M6053">IF(ISERROR(INDEX('Non Compliance input'!$I$5:$I$156,MATCH(1,(A6053='Non Compliance input'!$A$5:$A$156)*(E6053&gt;='Non Compliance input'!$D$5:$D$156)*(F6053&lt;='Non Compliance input'!$E$5:$E$156)*('Non Compliance input'!$I$5:$I$156="Yes"),0))
),"","Yes")</f>
        <v/>
      </c>
      <c r="N6053" s="149" t="str">
        <f>IF(VLOOKUP($A6053,HourEndingOutage!$B$3:$F$746,5,0)="Outage","Outage","")</f>
        <v/>
      </c>
      <c r="O6053" s="18">
        <f t="shared" si="849"/>
        <v>0</v>
      </c>
      <c r="P6053" s="18" t="str">
        <f t="shared" si="850"/>
        <v/>
      </c>
      <c r="Q6053" s="18">
        <f t="shared" si="851"/>
        <v>0</v>
      </c>
      <c r="R6053" s="118"/>
    </row>
    <row r="6054" spans="1:18" x14ac:dyDescent="0.25">
      <c r="A6054" s="25">
        <f t="shared" si="852"/>
        <v>673</v>
      </c>
      <c r="B6054" s="23">
        <f t="shared" si="853"/>
        <v>44590</v>
      </c>
      <c r="C6054" s="24">
        <v>1</v>
      </c>
      <c r="D6054" s="54" t="str">
        <f t="shared" si="845"/>
        <v>ASET</v>
      </c>
      <c r="E6054" s="178"/>
      <c r="F6054" s="179"/>
      <c r="G6054" s="177"/>
      <c r="H6054" s="177"/>
      <c r="I6054" s="169">
        <f t="shared" si="846"/>
        <v>0</v>
      </c>
      <c r="J6054" s="149" t="str" cm="1">
        <f t="array" ref="J6054">IF(ISERROR(INDEX('Non Compliance input'!$H$5:$H$156,MATCH(1,(A6054='Non Compliance input'!$A$5:$A$156)*(F6054&gt;='Non Compliance input'!$D$5:$D$156)*(E6054&lt;'Non Compliance input'!$E$5:$E$156)*('Non Compliance input'!$H$5:$H$156="Yes"),0))
),"","Yes")</f>
        <v/>
      </c>
      <c r="K6054" s="149">
        <f t="shared" si="847"/>
        <v>0</v>
      </c>
      <c r="L6054" s="162">
        <f t="shared" si="848"/>
        <v>0</v>
      </c>
      <c r="M6054" s="162" t="str" cm="1">
        <f t="array" ref="M6054">IF(ISERROR(INDEX('Non Compliance input'!$I$5:$I$156,MATCH(1,(A6054='Non Compliance input'!$A$5:$A$156)*(E6054&gt;='Non Compliance input'!$D$5:$D$156)*(F6054&lt;='Non Compliance input'!$E$5:$E$156)*('Non Compliance input'!$I$5:$I$156="Yes"),0))
),"","Yes")</f>
        <v/>
      </c>
      <c r="N6054" s="149" t="str">
        <f>IF(VLOOKUP($A6054,HourEndingOutage!$B$3:$F$746,5,0)="Outage","Outage","")</f>
        <v/>
      </c>
      <c r="O6054" s="18">
        <f t="shared" si="849"/>
        <v>0</v>
      </c>
      <c r="P6054" s="18" t="str">
        <f t="shared" si="850"/>
        <v/>
      </c>
      <c r="Q6054" s="18">
        <f t="shared" si="851"/>
        <v>0</v>
      </c>
      <c r="R6054" s="118"/>
    </row>
    <row r="6055" spans="1:18" x14ac:dyDescent="0.25">
      <c r="A6055" s="25">
        <f t="shared" si="852"/>
        <v>673</v>
      </c>
      <c r="B6055" s="23">
        <f t="shared" si="853"/>
        <v>44590</v>
      </c>
      <c r="C6055" s="24">
        <v>1</v>
      </c>
      <c r="D6055" s="54" t="str">
        <f t="shared" si="845"/>
        <v>ASET</v>
      </c>
      <c r="E6055" s="178"/>
      <c r="F6055" s="179"/>
      <c r="G6055" s="177"/>
      <c r="H6055" s="177"/>
      <c r="I6055" s="169">
        <f t="shared" si="846"/>
        <v>0</v>
      </c>
      <c r="J6055" s="149" t="str" cm="1">
        <f t="array" ref="J6055">IF(ISERROR(INDEX('Non Compliance input'!$H$5:$H$156,MATCH(1,(A6055='Non Compliance input'!$A$5:$A$156)*(F6055&gt;='Non Compliance input'!$D$5:$D$156)*(E6055&lt;'Non Compliance input'!$E$5:$E$156)*('Non Compliance input'!$H$5:$H$156="Yes"),0))
),"","Yes")</f>
        <v/>
      </c>
      <c r="K6055" s="149">
        <f t="shared" si="847"/>
        <v>0</v>
      </c>
      <c r="L6055" s="162">
        <f t="shared" si="848"/>
        <v>0</v>
      </c>
      <c r="M6055" s="162" t="str" cm="1">
        <f t="array" ref="M6055">IF(ISERROR(INDEX('Non Compliance input'!$I$5:$I$156,MATCH(1,(A6055='Non Compliance input'!$A$5:$A$156)*(E6055&gt;='Non Compliance input'!$D$5:$D$156)*(F6055&lt;='Non Compliance input'!$E$5:$E$156)*('Non Compliance input'!$I$5:$I$156="Yes"),0))
),"","Yes")</f>
        <v/>
      </c>
      <c r="N6055" s="149" t="str">
        <f>IF(VLOOKUP($A6055,HourEndingOutage!$B$3:$F$746,5,0)="Outage","Outage","")</f>
        <v/>
      </c>
      <c r="O6055" s="18">
        <f t="shared" si="849"/>
        <v>0</v>
      </c>
      <c r="P6055" s="18" t="str">
        <f t="shared" si="850"/>
        <v/>
      </c>
      <c r="Q6055" s="18">
        <f t="shared" si="851"/>
        <v>0</v>
      </c>
      <c r="R6055" s="118"/>
    </row>
    <row r="6056" spans="1:18" x14ac:dyDescent="0.25">
      <c r="A6056" s="25">
        <f t="shared" si="852"/>
        <v>673</v>
      </c>
      <c r="B6056" s="23">
        <f t="shared" si="853"/>
        <v>44590</v>
      </c>
      <c r="C6056" s="24">
        <v>1</v>
      </c>
      <c r="D6056" s="54" t="str">
        <f t="shared" si="845"/>
        <v>ASET</v>
      </c>
      <c r="E6056" s="178"/>
      <c r="F6056" s="179"/>
      <c r="G6056" s="177"/>
      <c r="H6056" s="177"/>
      <c r="I6056" s="169">
        <f t="shared" si="846"/>
        <v>0</v>
      </c>
      <c r="J6056" s="149" t="str" cm="1">
        <f t="array" ref="J6056">IF(ISERROR(INDEX('Non Compliance input'!$H$5:$H$156,MATCH(1,(A6056='Non Compliance input'!$A$5:$A$156)*(F6056&gt;='Non Compliance input'!$D$5:$D$156)*(E6056&lt;'Non Compliance input'!$E$5:$E$156)*('Non Compliance input'!$H$5:$H$156="Yes"),0))
),"","Yes")</f>
        <v/>
      </c>
      <c r="K6056" s="149">
        <f t="shared" si="847"/>
        <v>0</v>
      </c>
      <c r="L6056" s="162">
        <f t="shared" si="848"/>
        <v>0</v>
      </c>
      <c r="M6056" s="162" t="str" cm="1">
        <f t="array" ref="M6056">IF(ISERROR(INDEX('Non Compliance input'!$I$5:$I$156,MATCH(1,(A6056='Non Compliance input'!$A$5:$A$156)*(E6056&gt;='Non Compliance input'!$D$5:$D$156)*(F6056&lt;='Non Compliance input'!$E$5:$E$156)*('Non Compliance input'!$I$5:$I$156="Yes"),0))
),"","Yes")</f>
        <v/>
      </c>
      <c r="N6056" s="149" t="str">
        <f>IF(VLOOKUP($A6056,HourEndingOutage!$B$3:$F$746,5,0)="Outage","Outage","")</f>
        <v/>
      </c>
      <c r="O6056" s="18">
        <f t="shared" si="849"/>
        <v>0</v>
      </c>
      <c r="P6056" s="18" t="str">
        <f t="shared" si="850"/>
        <v/>
      </c>
      <c r="Q6056" s="18">
        <f t="shared" si="851"/>
        <v>0</v>
      </c>
      <c r="R6056" s="118"/>
    </row>
    <row r="6057" spans="1:18" x14ac:dyDescent="0.25">
      <c r="A6057" s="25">
        <f t="shared" si="852"/>
        <v>673</v>
      </c>
      <c r="B6057" s="23">
        <f t="shared" si="853"/>
        <v>44590</v>
      </c>
      <c r="C6057" s="24">
        <v>1</v>
      </c>
      <c r="D6057" s="54" t="str">
        <f t="shared" si="845"/>
        <v>ASET</v>
      </c>
      <c r="E6057" s="178"/>
      <c r="F6057" s="179"/>
      <c r="G6057" s="177"/>
      <c r="H6057" s="177"/>
      <c r="I6057" s="169">
        <f t="shared" si="846"/>
        <v>0</v>
      </c>
      <c r="J6057" s="149" t="str" cm="1">
        <f t="array" ref="J6057">IF(ISERROR(INDEX('Non Compliance input'!$H$5:$H$156,MATCH(1,(A6057='Non Compliance input'!$A$5:$A$156)*(F6057&gt;='Non Compliance input'!$D$5:$D$156)*(E6057&lt;'Non Compliance input'!$E$5:$E$156)*('Non Compliance input'!$H$5:$H$156="Yes"),0))
),"","Yes")</f>
        <v/>
      </c>
      <c r="K6057" s="149">
        <f t="shared" si="847"/>
        <v>0</v>
      </c>
      <c r="L6057" s="162">
        <f t="shared" si="848"/>
        <v>0</v>
      </c>
      <c r="M6057" s="162" t="str" cm="1">
        <f t="array" ref="M6057">IF(ISERROR(INDEX('Non Compliance input'!$I$5:$I$156,MATCH(1,(A6057='Non Compliance input'!$A$5:$A$156)*(E6057&gt;='Non Compliance input'!$D$5:$D$156)*(F6057&lt;='Non Compliance input'!$E$5:$E$156)*('Non Compliance input'!$I$5:$I$156="Yes"),0))
),"","Yes")</f>
        <v/>
      </c>
      <c r="N6057" s="149" t="str">
        <f>IF(VLOOKUP($A6057,HourEndingOutage!$B$3:$F$746,5,0)="Outage","Outage","")</f>
        <v/>
      </c>
      <c r="O6057" s="18">
        <f t="shared" si="849"/>
        <v>0</v>
      </c>
      <c r="P6057" s="18" t="str">
        <f t="shared" si="850"/>
        <v/>
      </c>
      <c r="Q6057" s="18">
        <f t="shared" si="851"/>
        <v>0</v>
      </c>
      <c r="R6057" s="118"/>
    </row>
    <row r="6058" spans="1:18" x14ac:dyDescent="0.25">
      <c r="A6058" s="25">
        <f t="shared" si="852"/>
        <v>673</v>
      </c>
      <c r="B6058" s="23">
        <f t="shared" si="853"/>
        <v>44590</v>
      </c>
      <c r="C6058" s="24">
        <v>1</v>
      </c>
      <c r="D6058" s="54" t="str">
        <f t="shared" si="845"/>
        <v>ASET</v>
      </c>
      <c r="E6058" s="178"/>
      <c r="F6058" s="179"/>
      <c r="G6058" s="177"/>
      <c r="H6058" s="177"/>
      <c r="I6058" s="169">
        <f t="shared" si="846"/>
        <v>0</v>
      </c>
      <c r="J6058" s="149" t="str" cm="1">
        <f t="array" ref="J6058">IF(ISERROR(INDEX('Non Compliance input'!$H$5:$H$156,MATCH(1,(A6058='Non Compliance input'!$A$5:$A$156)*(F6058&gt;='Non Compliance input'!$D$5:$D$156)*(E6058&lt;'Non Compliance input'!$E$5:$E$156)*('Non Compliance input'!$H$5:$H$156="Yes"),0))
),"","Yes")</f>
        <v/>
      </c>
      <c r="K6058" s="149">
        <f t="shared" si="847"/>
        <v>0</v>
      </c>
      <c r="L6058" s="162">
        <f t="shared" si="848"/>
        <v>0</v>
      </c>
      <c r="M6058" s="162" t="str" cm="1">
        <f t="array" ref="M6058">IF(ISERROR(INDEX('Non Compliance input'!$I$5:$I$156,MATCH(1,(A6058='Non Compliance input'!$A$5:$A$156)*(E6058&gt;='Non Compliance input'!$D$5:$D$156)*(F6058&lt;='Non Compliance input'!$E$5:$E$156)*('Non Compliance input'!$I$5:$I$156="Yes"),0))
),"","Yes")</f>
        <v/>
      </c>
      <c r="N6058" s="149" t="str">
        <f>IF(VLOOKUP($A6058,HourEndingOutage!$B$3:$F$746,5,0)="Outage","Outage","")</f>
        <v/>
      </c>
      <c r="O6058" s="18">
        <f t="shared" si="849"/>
        <v>0</v>
      </c>
      <c r="P6058" s="18" t="str">
        <f t="shared" si="850"/>
        <v/>
      </c>
      <c r="Q6058" s="18">
        <f t="shared" si="851"/>
        <v>0</v>
      </c>
      <c r="R6058" s="118"/>
    </row>
    <row r="6059" spans="1:18" x14ac:dyDescent="0.25">
      <c r="A6059" s="25">
        <f t="shared" si="852"/>
        <v>673</v>
      </c>
      <c r="B6059" s="23">
        <f t="shared" si="853"/>
        <v>44590</v>
      </c>
      <c r="C6059" s="24">
        <v>1</v>
      </c>
      <c r="D6059" s="54" t="str">
        <f t="shared" si="845"/>
        <v>ASET</v>
      </c>
      <c r="E6059" s="178"/>
      <c r="F6059" s="179"/>
      <c r="G6059" s="177"/>
      <c r="H6059" s="177"/>
      <c r="I6059" s="169">
        <f t="shared" si="846"/>
        <v>0</v>
      </c>
      <c r="J6059" s="149" t="str" cm="1">
        <f t="array" ref="J6059">IF(ISERROR(INDEX('Non Compliance input'!$H$5:$H$156,MATCH(1,(A6059='Non Compliance input'!$A$5:$A$156)*(F6059&gt;='Non Compliance input'!$D$5:$D$156)*(E6059&lt;'Non Compliance input'!$E$5:$E$156)*('Non Compliance input'!$H$5:$H$156="Yes"),0))
),"","Yes")</f>
        <v/>
      </c>
      <c r="K6059" s="149">
        <f t="shared" si="847"/>
        <v>0</v>
      </c>
      <c r="L6059" s="162">
        <f t="shared" si="848"/>
        <v>0</v>
      </c>
      <c r="M6059" s="162" t="str" cm="1">
        <f t="array" ref="M6059">IF(ISERROR(INDEX('Non Compliance input'!$I$5:$I$156,MATCH(1,(A6059='Non Compliance input'!$A$5:$A$156)*(E6059&gt;='Non Compliance input'!$D$5:$D$156)*(F6059&lt;='Non Compliance input'!$E$5:$E$156)*('Non Compliance input'!$I$5:$I$156="Yes"),0))
),"","Yes")</f>
        <v/>
      </c>
      <c r="N6059" s="149" t="str">
        <f>IF(VLOOKUP($A6059,HourEndingOutage!$B$3:$F$746,5,0)="Outage","Outage","")</f>
        <v/>
      </c>
      <c r="O6059" s="18">
        <f t="shared" si="849"/>
        <v>0</v>
      </c>
      <c r="P6059" s="18" t="str">
        <f t="shared" si="850"/>
        <v/>
      </c>
      <c r="Q6059" s="18">
        <f t="shared" si="851"/>
        <v>0</v>
      </c>
      <c r="R6059" s="118"/>
    </row>
    <row r="6060" spans="1:18" x14ac:dyDescent="0.25">
      <c r="A6060" s="25">
        <f t="shared" si="852"/>
        <v>674</v>
      </c>
      <c r="B6060" s="23">
        <f t="shared" si="853"/>
        <v>44590</v>
      </c>
      <c r="C6060" s="24">
        <v>2</v>
      </c>
      <c r="D6060" s="54" t="str">
        <f t="shared" si="845"/>
        <v>ASET</v>
      </c>
      <c r="E6060" s="178"/>
      <c r="F6060" s="179"/>
      <c r="G6060" s="177"/>
      <c r="H6060" s="177"/>
      <c r="I6060" s="169">
        <f t="shared" si="846"/>
        <v>0</v>
      </c>
      <c r="J6060" s="149" t="str" cm="1">
        <f t="array" ref="J6060">IF(ISERROR(INDEX('Non Compliance input'!$H$5:$H$156,MATCH(1,(A6060='Non Compliance input'!$A$5:$A$156)*(F6060&gt;='Non Compliance input'!$D$5:$D$156)*(E6060&lt;'Non Compliance input'!$E$5:$E$156)*('Non Compliance input'!$H$5:$H$156="Yes"),0))
),"","Yes")</f>
        <v/>
      </c>
      <c r="K6060" s="149">
        <f t="shared" si="847"/>
        <v>0</v>
      </c>
      <c r="L6060" s="162">
        <f t="shared" si="848"/>
        <v>0</v>
      </c>
      <c r="M6060" s="162" t="str" cm="1">
        <f t="array" ref="M6060">IF(ISERROR(INDEX('Non Compliance input'!$I$5:$I$156,MATCH(1,(A6060='Non Compliance input'!$A$5:$A$156)*(E6060&gt;='Non Compliance input'!$D$5:$D$156)*(F6060&lt;='Non Compliance input'!$E$5:$E$156)*('Non Compliance input'!$I$5:$I$156="Yes"),0))
),"","Yes")</f>
        <v/>
      </c>
      <c r="N6060" s="149" t="str">
        <f>IF(VLOOKUP($A6060,HourEndingOutage!$B$3:$F$746,5,0)="Outage","Outage","")</f>
        <v/>
      </c>
      <c r="O6060" s="18">
        <f t="shared" si="849"/>
        <v>0</v>
      </c>
      <c r="P6060" s="18" t="str">
        <f t="shared" si="850"/>
        <v/>
      </c>
      <c r="Q6060" s="18">
        <f t="shared" si="851"/>
        <v>0</v>
      </c>
      <c r="R6060" s="118"/>
    </row>
    <row r="6061" spans="1:18" x14ac:dyDescent="0.25">
      <c r="A6061" s="25">
        <f t="shared" si="852"/>
        <v>674</v>
      </c>
      <c r="B6061" s="23">
        <f t="shared" si="853"/>
        <v>44590</v>
      </c>
      <c r="C6061" s="24">
        <v>2</v>
      </c>
      <c r="D6061" s="54" t="str">
        <f t="shared" si="845"/>
        <v>ASET</v>
      </c>
      <c r="E6061" s="178"/>
      <c r="F6061" s="179"/>
      <c r="G6061" s="177"/>
      <c r="H6061" s="177"/>
      <c r="I6061" s="169">
        <f t="shared" si="846"/>
        <v>0</v>
      </c>
      <c r="J6061" s="149" t="str" cm="1">
        <f t="array" ref="J6061">IF(ISERROR(INDEX('Non Compliance input'!$H$5:$H$156,MATCH(1,(A6061='Non Compliance input'!$A$5:$A$156)*(F6061&gt;='Non Compliance input'!$D$5:$D$156)*(E6061&lt;'Non Compliance input'!$E$5:$E$156)*('Non Compliance input'!$H$5:$H$156="Yes"),0))
),"","Yes")</f>
        <v/>
      </c>
      <c r="K6061" s="149">
        <f t="shared" si="847"/>
        <v>0</v>
      </c>
      <c r="L6061" s="162">
        <f t="shared" si="848"/>
        <v>0</v>
      </c>
      <c r="M6061" s="162" t="str" cm="1">
        <f t="array" ref="M6061">IF(ISERROR(INDEX('Non Compliance input'!$I$5:$I$156,MATCH(1,(A6061='Non Compliance input'!$A$5:$A$156)*(E6061&gt;='Non Compliance input'!$D$5:$D$156)*(F6061&lt;='Non Compliance input'!$E$5:$E$156)*('Non Compliance input'!$I$5:$I$156="Yes"),0))
),"","Yes")</f>
        <v/>
      </c>
      <c r="N6061" s="149" t="str">
        <f>IF(VLOOKUP($A6061,HourEndingOutage!$B$3:$F$746,5,0)="Outage","Outage","")</f>
        <v/>
      </c>
      <c r="O6061" s="18">
        <f t="shared" si="849"/>
        <v>0</v>
      </c>
      <c r="P6061" s="18" t="str">
        <f t="shared" si="850"/>
        <v/>
      </c>
      <c r="Q6061" s="18">
        <f t="shared" si="851"/>
        <v>0</v>
      </c>
      <c r="R6061" s="118"/>
    </row>
    <row r="6062" spans="1:18" x14ac:dyDescent="0.25">
      <c r="A6062" s="25">
        <f t="shared" si="852"/>
        <v>674</v>
      </c>
      <c r="B6062" s="23">
        <f t="shared" si="853"/>
        <v>44590</v>
      </c>
      <c r="C6062" s="24">
        <v>2</v>
      </c>
      <c r="D6062" s="54" t="str">
        <f t="shared" si="845"/>
        <v>ASET</v>
      </c>
      <c r="E6062" s="178"/>
      <c r="F6062" s="179"/>
      <c r="G6062" s="177"/>
      <c r="H6062" s="177"/>
      <c r="I6062" s="169">
        <f t="shared" si="846"/>
        <v>0</v>
      </c>
      <c r="J6062" s="149" t="str" cm="1">
        <f t="array" ref="J6062">IF(ISERROR(INDEX('Non Compliance input'!$H$5:$H$156,MATCH(1,(A6062='Non Compliance input'!$A$5:$A$156)*(F6062&gt;='Non Compliance input'!$D$5:$D$156)*(E6062&lt;'Non Compliance input'!$E$5:$E$156)*('Non Compliance input'!$H$5:$H$156="Yes"),0))
),"","Yes")</f>
        <v/>
      </c>
      <c r="K6062" s="149">
        <f t="shared" si="847"/>
        <v>0</v>
      </c>
      <c r="L6062" s="162">
        <f t="shared" si="848"/>
        <v>0</v>
      </c>
      <c r="M6062" s="162" t="str" cm="1">
        <f t="array" ref="M6062">IF(ISERROR(INDEX('Non Compliance input'!$I$5:$I$156,MATCH(1,(A6062='Non Compliance input'!$A$5:$A$156)*(E6062&gt;='Non Compliance input'!$D$5:$D$156)*(F6062&lt;='Non Compliance input'!$E$5:$E$156)*('Non Compliance input'!$I$5:$I$156="Yes"),0))
),"","Yes")</f>
        <v/>
      </c>
      <c r="N6062" s="149" t="str">
        <f>IF(VLOOKUP($A6062,HourEndingOutage!$B$3:$F$746,5,0)="Outage","Outage","")</f>
        <v/>
      </c>
      <c r="O6062" s="18">
        <f t="shared" si="849"/>
        <v>0</v>
      </c>
      <c r="P6062" s="18" t="str">
        <f t="shared" si="850"/>
        <v/>
      </c>
      <c r="Q6062" s="18">
        <f t="shared" si="851"/>
        <v>0</v>
      </c>
      <c r="R6062" s="118"/>
    </row>
    <row r="6063" spans="1:18" x14ac:dyDescent="0.25">
      <c r="A6063" s="25">
        <f t="shared" si="852"/>
        <v>674</v>
      </c>
      <c r="B6063" s="23">
        <f t="shared" si="853"/>
        <v>44590</v>
      </c>
      <c r="C6063" s="24">
        <v>2</v>
      </c>
      <c r="D6063" s="54" t="str">
        <f t="shared" si="845"/>
        <v>ASET</v>
      </c>
      <c r="E6063" s="178"/>
      <c r="F6063" s="179"/>
      <c r="G6063" s="177"/>
      <c r="H6063" s="177"/>
      <c r="I6063" s="169">
        <f t="shared" si="846"/>
        <v>0</v>
      </c>
      <c r="J6063" s="149" t="str" cm="1">
        <f t="array" ref="J6063">IF(ISERROR(INDEX('Non Compliance input'!$H$5:$H$156,MATCH(1,(A6063='Non Compliance input'!$A$5:$A$156)*(F6063&gt;='Non Compliance input'!$D$5:$D$156)*(E6063&lt;'Non Compliance input'!$E$5:$E$156)*('Non Compliance input'!$H$5:$H$156="Yes"),0))
),"","Yes")</f>
        <v/>
      </c>
      <c r="K6063" s="149">
        <f t="shared" si="847"/>
        <v>0</v>
      </c>
      <c r="L6063" s="162">
        <f t="shared" si="848"/>
        <v>0</v>
      </c>
      <c r="M6063" s="162" t="str" cm="1">
        <f t="array" ref="M6063">IF(ISERROR(INDEX('Non Compliance input'!$I$5:$I$156,MATCH(1,(A6063='Non Compliance input'!$A$5:$A$156)*(E6063&gt;='Non Compliance input'!$D$5:$D$156)*(F6063&lt;='Non Compliance input'!$E$5:$E$156)*('Non Compliance input'!$I$5:$I$156="Yes"),0))
),"","Yes")</f>
        <v/>
      </c>
      <c r="N6063" s="149" t="str">
        <f>IF(VLOOKUP($A6063,HourEndingOutage!$B$3:$F$746,5,0)="Outage","Outage","")</f>
        <v/>
      </c>
      <c r="O6063" s="18">
        <f t="shared" si="849"/>
        <v>0</v>
      </c>
      <c r="P6063" s="18" t="str">
        <f t="shared" si="850"/>
        <v/>
      </c>
      <c r="Q6063" s="18">
        <f t="shared" si="851"/>
        <v>0</v>
      </c>
      <c r="R6063" s="118"/>
    </row>
    <row r="6064" spans="1:18" x14ac:dyDescent="0.25">
      <c r="A6064" s="25">
        <f t="shared" si="852"/>
        <v>674</v>
      </c>
      <c r="B6064" s="23">
        <f t="shared" si="853"/>
        <v>44590</v>
      </c>
      <c r="C6064" s="24">
        <v>2</v>
      </c>
      <c r="D6064" s="54" t="str">
        <f t="shared" si="845"/>
        <v>ASET</v>
      </c>
      <c r="E6064" s="178"/>
      <c r="F6064" s="179"/>
      <c r="G6064" s="177"/>
      <c r="H6064" s="177"/>
      <c r="I6064" s="169">
        <f t="shared" si="846"/>
        <v>0</v>
      </c>
      <c r="J6064" s="149" t="str" cm="1">
        <f t="array" ref="J6064">IF(ISERROR(INDEX('Non Compliance input'!$H$5:$H$156,MATCH(1,(A6064='Non Compliance input'!$A$5:$A$156)*(F6064&gt;='Non Compliance input'!$D$5:$D$156)*(E6064&lt;'Non Compliance input'!$E$5:$E$156)*('Non Compliance input'!$H$5:$H$156="Yes"),0))
),"","Yes")</f>
        <v/>
      </c>
      <c r="K6064" s="149">
        <f t="shared" si="847"/>
        <v>0</v>
      </c>
      <c r="L6064" s="162">
        <f t="shared" si="848"/>
        <v>0</v>
      </c>
      <c r="M6064" s="162" t="str" cm="1">
        <f t="array" ref="M6064">IF(ISERROR(INDEX('Non Compliance input'!$I$5:$I$156,MATCH(1,(A6064='Non Compliance input'!$A$5:$A$156)*(E6064&gt;='Non Compliance input'!$D$5:$D$156)*(F6064&lt;='Non Compliance input'!$E$5:$E$156)*('Non Compliance input'!$I$5:$I$156="Yes"),0))
),"","Yes")</f>
        <v/>
      </c>
      <c r="N6064" s="149" t="str">
        <f>IF(VLOOKUP($A6064,HourEndingOutage!$B$3:$F$746,5,0)="Outage","Outage","")</f>
        <v/>
      </c>
      <c r="O6064" s="18">
        <f t="shared" si="849"/>
        <v>0</v>
      </c>
      <c r="P6064" s="18" t="str">
        <f t="shared" si="850"/>
        <v/>
      </c>
      <c r="Q6064" s="18">
        <f t="shared" si="851"/>
        <v>0</v>
      </c>
      <c r="R6064" s="118"/>
    </row>
    <row r="6065" spans="1:18" x14ac:dyDescent="0.25">
      <c r="A6065" s="25">
        <f t="shared" si="852"/>
        <v>674</v>
      </c>
      <c r="B6065" s="23">
        <f t="shared" si="853"/>
        <v>44590</v>
      </c>
      <c r="C6065" s="24">
        <v>2</v>
      </c>
      <c r="D6065" s="54" t="str">
        <f t="shared" si="845"/>
        <v>ASET</v>
      </c>
      <c r="E6065" s="178"/>
      <c r="F6065" s="179"/>
      <c r="G6065" s="177"/>
      <c r="H6065" s="177"/>
      <c r="I6065" s="169">
        <f t="shared" si="846"/>
        <v>0</v>
      </c>
      <c r="J6065" s="149" t="str" cm="1">
        <f t="array" ref="J6065">IF(ISERROR(INDEX('Non Compliance input'!$H$5:$H$156,MATCH(1,(A6065='Non Compliance input'!$A$5:$A$156)*(F6065&gt;='Non Compliance input'!$D$5:$D$156)*(E6065&lt;'Non Compliance input'!$E$5:$E$156)*('Non Compliance input'!$H$5:$H$156="Yes"),0))
),"","Yes")</f>
        <v/>
      </c>
      <c r="K6065" s="149">
        <f t="shared" si="847"/>
        <v>0</v>
      </c>
      <c r="L6065" s="162">
        <f t="shared" si="848"/>
        <v>0</v>
      </c>
      <c r="M6065" s="162" t="str" cm="1">
        <f t="array" ref="M6065">IF(ISERROR(INDEX('Non Compliance input'!$I$5:$I$156,MATCH(1,(A6065='Non Compliance input'!$A$5:$A$156)*(E6065&gt;='Non Compliance input'!$D$5:$D$156)*(F6065&lt;='Non Compliance input'!$E$5:$E$156)*('Non Compliance input'!$I$5:$I$156="Yes"),0))
),"","Yes")</f>
        <v/>
      </c>
      <c r="N6065" s="149" t="str">
        <f>IF(VLOOKUP($A6065,HourEndingOutage!$B$3:$F$746,5,0)="Outage","Outage","")</f>
        <v/>
      </c>
      <c r="O6065" s="18">
        <f t="shared" si="849"/>
        <v>0</v>
      </c>
      <c r="P6065" s="18" t="str">
        <f t="shared" si="850"/>
        <v/>
      </c>
      <c r="Q6065" s="18">
        <f t="shared" si="851"/>
        <v>0</v>
      </c>
      <c r="R6065" s="118"/>
    </row>
    <row r="6066" spans="1:18" x14ac:dyDescent="0.25">
      <c r="A6066" s="25">
        <f t="shared" si="852"/>
        <v>674</v>
      </c>
      <c r="B6066" s="23">
        <f t="shared" si="853"/>
        <v>44590</v>
      </c>
      <c r="C6066" s="24">
        <v>2</v>
      </c>
      <c r="D6066" s="54" t="str">
        <f t="shared" si="845"/>
        <v>ASET</v>
      </c>
      <c r="E6066" s="178"/>
      <c r="F6066" s="179"/>
      <c r="G6066" s="177"/>
      <c r="H6066" s="177"/>
      <c r="I6066" s="169">
        <f t="shared" si="846"/>
        <v>0</v>
      </c>
      <c r="J6066" s="149" t="str" cm="1">
        <f t="array" ref="J6066">IF(ISERROR(INDEX('Non Compliance input'!$H$5:$H$156,MATCH(1,(A6066='Non Compliance input'!$A$5:$A$156)*(F6066&gt;='Non Compliance input'!$D$5:$D$156)*(E6066&lt;'Non Compliance input'!$E$5:$E$156)*('Non Compliance input'!$H$5:$H$156="Yes"),0))
),"","Yes")</f>
        <v/>
      </c>
      <c r="K6066" s="149">
        <f t="shared" si="847"/>
        <v>0</v>
      </c>
      <c r="L6066" s="162">
        <f t="shared" si="848"/>
        <v>0</v>
      </c>
      <c r="M6066" s="162" t="str" cm="1">
        <f t="array" ref="M6066">IF(ISERROR(INDEX('Non Compliance input'!$I$5:$I$156,MATCH(1,(A6066='Non Compliance input'!$A$5:$A$156)*(E6066&gt;='Non Compliance input'!$D$5:$D$156)*(F6066&lt;='Non Compliance input'!$E$5:$E$156)*('Non Compliance input'!$I$5:$I$156="Yes"),0))
),"","Yes")</f>
        <v/>
      </c>
      <c r="N6066" s="149" t="str">
        <f>IF(VLOOKUP($A6066,HourEndingOutage!$B$3:$F$746,5,0)="Outage","Outage","")</f>
        <v/>
      </c>
      <c r="O6066" s="18">
        <f t="shared" si="849"/>
        <v>0</v>
      </c>
      <c r="P6066" s="18" t="str">
        <f t="shared" si="850"/>
        <v/>
      </c>
      <c r="Q6066" s="18">
        <f t="shared" si="851"/>
        <v>0</v>
      </c>
      <c r="R6066" s="118"/>
    </row>
    <row r="6067" spans="1:18" x14ac:dyDescent="0.25">
      <c r="A6067" s="25">
        <f t="shared" si="852"/>
        <v>674</v>
      </c>
      <c r="B6067" s="23">
        <f t="shared" si="853"/>
        <v>44590</v>
      </c>
      <c r="C6067" s="24">
        <v>2</v>
      </c>
      <c r="D6067" s="54" t="str">
        <f t="shared" si="845"/>
        <v>ASET</v>
      </c>
      <c r="E6067" s="178"/>
      <c r="F6067" s="179"/>
      <c r="G6067" s="177"/>
      <c r="H6067" s="177"/>
      <c r="I6067" s="169">
        <f t="shared" si="846"/>
        <v>0</v>
      </c>
      <c r="J6067" s="149" t="str" cm="1">
        <f t="array" ref="J6067">IF(ISERROR(INDEX('Non Compliance input'!$H$5:$H$156,MATCH(1,(A6067='Non Compliance input'!$A$5:$A$156)*(F6067&gt;='Non Compliance input'!$D$5:$D$156)*(E6067&lt;'Non Compliance input'!$E$5:$E$156)*('Non Compliance input'!$H$5:$H$156="Yes"),0))
),"","Yes")</f>
        <v/>
      </c>
      <c r="K6067" s="149">
        <f t="shared" si="847"/>
        <v>0</v>
      </c>
      <c r="L6067" s="162">
        <f t="shared" si="848"/>
        <v>0</v>
      </c>
      <c r="M6067" s="162" t="str" cm="1">
        <f t="array" ref="M6067">IF(ISERROR(INDEX('Non Compliance input'!$I$5:$I$156,MATCH(1,(A6067='Non Compliance input'!$A$5:$A$156)*(E6067&gt;='Non Compliance input'!$D$5:$D$156)*(F6067&lt;='Non Compliance input'!$E$5:$E$156)*('Non Compliance input'!$I$5:$I$156="Yes"),0))
),"","Yes")</f>
        <v/>
      </c>
      <c r="N6067" s="149" t="str">
        <f>IF(VLOOKUP($A6067,HourEndingOutage!$B$3:$F$746,5,0)="Outage","Outage","")</f>
        <v/>
      </c>
      <c r="O6067" s="18">
        <f t="shared" si="849"/>
        <v>0</v>
      </c>
      <c r="P6067" s="18" t="str">
        <f t="shared" si="850"/>
        <v/>
      </c>
      <c r="Q6067" s="18">
        <f t="shared" si="851"/>
        <v>0</v>
      </c>
      <c r="R6067" s="118"/>
    </row>
    <row r="6068" spans="1:18" x14ac:dyDescent="0.25">
      <c r="A6068" s="25">
        <f t="shared" si="852"/>
        <v>674</v>
      </c>
      <c r="B6068" s="23">
        <f t="shared" si="853"/>
        <v>44590</v>
      </c>
      <c r="C6068" s="24">
        <v>2</v>
      </c>
      <c r="D6068" s="54" t="str">
        <f t="shared" si="845"/>
        <v>ASET</v>
      </c>
      <c r="E6068" s="178"/>
      <c r="F6068" s="179"/>
      <c r="G6068" s="177"/>
      <c r="H6068" s="177"/>
      <c r="I6068" s="169">
        <f t="shared" si="846"/>
        <v>0</v>
      </c>
      <c r="J6068" s="149" t="str" cm="1">
        <f t="array" ref="J6068">IF(ISERROR(INDEX('Non Compliance input'!$H$5:$H$156,MATCH(1,(A6068='Non Compliance input'!$A$5:$A$156)*(F6068&gt;='Non Compliance input'!$D$5:$D$156)*(E6068&lt;'Non Compliance input'!$E$5:$E$156)*('Non Compliance input'!$H$5:$H$156="Yes"),0))
),"","Yes")</f>
        <v/>
      </c>
      <c r="K6068" s="149">
        <f t="shared" si="847"/>
        <v>0</v>
      </c>
      <c r="L6068" s="162">
        <f t="shared" si="848"/>
        <v>0</v>
      </c>
      <c r="M6068" s="162" t="str" cm="1">
        <f t="array" ref="M6068">IF(ISERROR(INDEX('Non Compliance input'!$I$5:$I$156,MATCH(1,(A6068='Non Compliance input'!$A$5:$A$156)*(E6068&gt;='Non Compliance input'!$D$5:$D$156)*(F6068&lt;='Non Compliance input'!$E$5:$E$156)*('Non Compliance input'!$I$5:$I$156="Yes"),0))
),"","Yes")</f>
        <v/>
      </c>
      <c r="N6068" s="149" t="str">
        <f>IF(VLOOKUP($A6068,HourEndingOutage!$B$3:$F$746,5,0)="Outage","Outage","")</f>
        <v/>
      </c>
      <c r="O6068" s="18">
        <f t="shared" si="849"/>
        <v>0</v>
      </c>
      <c r="P6068" s="18" t="str">
        <f t="shared" si="850"/>
        <v/>
      </c>
      <c r="Q6068" s="18">
        <f t="shared" si="851"/>
        <v>0</v>
      </c>
      <c r="R6068" s="118"/>
    </row>
    <row r="6069" spans="1:18" x14ac:dyDescent="0.25">
      <c r="A6069" s="25">
        <f t="shared" si="852"/>
        <v>675</v>
      </c>
      <c r="B6069" s="23">
        <f t="shared" si="853"/>
        <v>44590</v>
      </c>
      <c r="C6069" s="24">
        <v>3</v>
      </c>
      <c r="D6069" s="54" t="str">
        <f t="shared" si="845"/>
        <v>ASET</v>
      </c>
      <c r="E6069" s="178"/>
      <c r="F6069" s="179"/>
      <c r="G6069" s="177"/>
      <c r="H6069" s="177"/>
      <c r="I6069" s="169">
        <f t="shared" si="846"/>
        <v>0</v>
      </c>
      <c r="J6069" s="149" t="str" cm="1">
        <f t="array" ref="J6069">IF(ISERROR(INDEX('Non Compliance input'!$H$5:$H$156,MATCH(1,(A6069='Non Compliance input'!$A$5:$A$156)*(F6069&gt;='Non Compliance input'!$D$5:$D$156)*(E6069&lt;'Non Compliance input'!$E$5:$E$156)*('Non Compliance input'!$H$5:$H$156="Yes"),0))
),"","Yes")</f>
        <v/>
      </c>
      <c r="K6069" s="149">
        <f t="shared" si="847"/>
        <v>0</v>
      </c>
      <c r="L6069" s="162">
        <f t="shared" si="848"/>
        <v>0</v>
      </c>
      <c r="M6069" s="162" t="str" cm="1">
        <f t="array" ref="M6069">IF(ISERROR(INDEX('Non Compliance input'!$I$5:$I$156,MATCH(1,(A6069='Non Compliance input'!$A$5:$A$156)*(E6069&gt;='Non Compliance input'!$D$5:$D$156)*(F6069&lt;='Non Compliance input'!$E$5:$E$156)*('Non Compliance input'!$I$5:$I$156="Yes"),0))
),"","Yes")</f>
        <v/>
      </c>
      <c r="N6069" s="149" t="str">
        <f>IF(VLOOKUP($A6069,HourEndingOutage!$B$3:$F$746,5,0)="Outage","Outage","")</f>
        <v/>
      </c>
      <c r="O6069" s="18">
        <f t="shared" si="849"/>
        <v>0</v>
      </c>
      <c r="P6069" s="18" t="str">
        <f t="shared" si="850"/>
        <v/>
      </c>
      <c r="Q6069" s="18">
        <f t="shared" si="851"/>
        <v>0</v>
      </c>
      <c r="R6069" s="118"/>
    </row>
    <row r="6070" spans="1:18" x14ac:dyDescent="0.25">
      <c r="A6070" s="25">
        <f t="shared" si="852"/>
        <v>675</v>
      </c>
      <c r="B6070" s="23">
        <f t="shared" si="853"/>
        <v>44590</v>
      </c>
      <c r="C6070" s="24">
        <v>3</v>
      </c>
      <c r="D6070" s="54" t="str">
        <f t="shared" si="845"/>
        <v>ASET</v>
      </c>
      <c r="E6070" s="178"/>
      <c r="F6070" s="179"/>
      <c r="G6070" s="177"/>
      <c r="H6070" s="177"/>
      <c r="I6070" s="169">
        <f t="shared" si="846"/>
        <v>0</v>
      </c>
      <c r="J6070" s="149" t="str" cm="1">
        <f t="array" ref="J6070">IF(ISERROR(INDEX('Non Compliance input'!$H$5:$H$156,MATCH(1,(A6070='Non Compliance input'!$A$5:$A$156)*(F6070&gt;='Non Compliance input'!$D$5:$D$156)*(E6070&lt;'Non Compliance input'!$E$5:$E$156)*('Non Compliance input'!$H$5:$H$156="Yes"),0))
),"","Yes")</f>
        <v/>
      </c>
      <c r="K6070" s="149">
        <f t="shared" si="847"/>
        <v>0</v>
      </c>
      <c r="L6070" s="162">
        <f t="shared" si="848"/>
        <v>0</v>
      </c>
      <c r="M6070" s="162" t="str" cm="1">
        <f t="array" ref="M6070">IF(ISERROR(INDEX('Non Compliance input'!$I$5:$I$156,MATCH(1,(A6070='Non Compliance input'!$A$5:$A$156)*(E6070&gt;='Non Compliance input'!$D$5:$D$156)*(F6070&lt;='Non Compliance input'!$E$5:$E$156)*('Non Compliance input'!$I$5:$I$156="Yes"),0))
),"","Yes")</f>
        <v/>
      </c>
      <c r="N6070" s="149" t="str">
        <f>IF(VLOOKUP($A6070,HourEndingOutage!$B$3:$F$746,5,0)="Outage","Outage","")</f>
        <v/>
      </c>
      <c r="O6070" s="18">
        <f t="shared" si="849"/>
        <v>0</v>
      </c>
      <c r="P6070" s="18" t="str">
        <f t="shared" si="850"/>
        <v/>
      </c>
      <c r="Q6070" s="18">
        <f t="shared" si="851"/>
        <v>0</v>
      </c>
      <c r="R6070" s="118"/>
    </row>
    <row r="6071" spans="1:18" x14ac:dyDescent="0.25">
      <c r="A6071" s="25">
        <f t="shared" si="852"/>
        <v>675</v>
      </c>
      <c r="B6071" s="23">
        <f t="shared" si="853"/>
        <v>44590</v>
      </c>
      <c r="C6071" s="24">
        <v>3</v>
      </c>
      <c r="D6071" s="54" t="str">
        <f t="shared" si="845"/>
        <v>ASET</v>
      </c>
      <c r="E6071" s="178"/>
      <c r="F6071" s="179"/>
      <c r="G6071" s="177"/>
      <c r="H6071" s="177"/>
      <c r="I6071" s="169">
        <f t="shared" si="846"/>
        <v>0</v>
      </c>
      <c r="J6071" s="149" t="str" cm="1">
        <f t="array" ref="J6071">IF(ISERROR(INDEX('Non Compliance input'!$H$5:$H$156,MATCH(1,(A6071='Non Compliance input'!$A$5:$A$156)*(F6071&gt;='Non Compliance input'!$D$5:$D$156)*(E6071&lt;'Non Compliance input'!$E$5:$E$156)*('Non Compliance input'!$H$5:$H$156="Yes"),0))
),"","Yes")</f>
        <v/>
      </c>
      <c r="K6071" s="149">
        <f t="shared" si="847"/>
        <v>0</v>
      </c>
      <c r="L6071" s="162">
        <f t="shared" si="848"/>
        <v>0</v>
      </c>
      <c r="M6071" s="162" t="str" cm="1">
        <f t="array" ref="M6071">IF(ISERROR(INDEX('Non Compliance input'!$I$5:$I$156,MATCH(1,(A6071='Non Compliance input'!$A$5:$A$156)*(E6071&gt;='Non Compliance input'!$D$5:$D$156)*(F6071&lt;='Non Compliance input'!$E$5:$E$156)*('Non Compliance input'!$I$5:$I$156="Yes"),0))
),"","Yes")</f>
        <v/>
      </c>
      <c r="N6071" s="149" t="str">
        <f>IF(VLOOKUP($A6071,HourEndingOutage!$B$3:$F$746,5,0)="Outage","Outage","")</f>
        <v/>
      </c>
      <c r="O6071" s="18">
        <f t="shared" si="849"/>
        <v>0</v>
      </c>
      <c r="P6071" s="18" t="str">
        <f t="shared" si="850"/>
        <v/>
      </c>
      <c r="Q6071" s="18">
        <f t="shared" si="851"/>
        <v>0</v>
      </c>
      <c r="R6071" s="118"/>
    </row>
    <row r="6072" spans="1:18" x14ac:dyDescent="0.25">
      <c r="A6072" s="25">
        <f t="shared" si="852"/>
        <v>675</v>
      </c>
      <c r="B6072" s="23">
        <f t="shared" si="853"/>
        <v>44590</v>
      </c>
      <c r="C6072" s="24">
        <v>3</v>
      </c>
      <c r="D6072" s="54" t="str">
        <f t="shared" si="845"/>
        <v>ASET</v>
      </c>
      <c r="E6072" s="178"/>
      <c r="F6072" s="179"/>
      <c r="G6072" s="177"/>
      <c r="H6072" s="177"/>
      <c r="I6072" s="169">
        <f t="shared" si="846"/>
        <v>0</v>
      </c>
      <c r="J6072" s="149" t="str" cm="1">
        <f t="array" ref="J6072">IF(ISERROR(INDEX('Non Compliance input'!$H$5:$H$156,MATCH(1,(A6072='Non Compliance input'!$A$5:$A$156)*(F6072&gt;='Non Compliance input'!$D$5:$D$156)*(E6072&lt;'Non Compliance input'!$E$5:$E$156)*('Non Compliance input'!$H$5:$H$156="Yes"),0))
),"","Yes")</f>
        <v/>
      </c>
      <c r="K6072" s="149">
        <f t="shared" si="847"/>
        <v>0</v>
      </c>
      <c r="L6072" s="162">
        <f t="shared" si="848"/>
        <v>0</v>
      </c>
      <c r="M6072" s="162" t="str" cm="1">
        <f t="array" ref="M6072">IF(ISERROR(INDEX('Non Compliance input'!$I$5:$I$156,MATCH(1,(A6072='Non Compliance input'!$A$5:$A$156)*(E6072&gt;='Non Compliance input'!$D$5:$D$156)*(F6072&lt;='Non Compliance input'!$E$5:$E$156)*('Non Compliance input'!$I$5:$I$156="Yes"),0))
),"","Yes")</f>
        <v/>
      </c>
      <c r="N6072" s="149" t="str">
        <f>IF(VLOOKUP($A6072,HourEndingOutage!$B$3:$F$746,5,0)="Outage","Outage","")</f>
        <v/>
      </c>
      <c r="O6072" s="18">
        <f t="shared" si="849"/>
        <v>0</v>
      </c>
      <c r="P6072" s="18" t="str">
        <f t="shared" si="850"/>
        <v/>
      </c>
      <c r="Q6072" s="18">
        <f t="shared" si="851"/>
        <v>0</v>
      </c>
      <c r="R6072" s="118"/>
    </row>
    <row r="6073" spans="1:18" x14ac:dyDescent="0.25">
      <c r="A6073" s="25">
        <f t="shared" si="852"/>
        <v>675</v>
      </c>
      <c r="B6073" s="23">
        <f t="shared" si="853"/>
        <v>44590</v>
      </c>
      <c r="C6073" s="24">
        <v>3</v>
      </c>
      <c r="D6073" s="54" t="str">
        <f t="shared" si="845"/>
        <v>ASET</v>
      </c>
      <c r="E6073" s="178"/>
      <c r="F6073" s="179"/>
      <c r="G6073" s="177"/>
      <c r="H6073" s="177"/>
      <c r="I6073" s="169">
        <f t="shared" si="846"/>
        <v>0</v>
      </c>
      <c r="J6073" s="149" t="str" cm="1">
        <f t="array" ref="J6073">IF(ISERROR(INDEX('Non Compliance input'!$H$5:$H$156,MATCH(1,(A6073='Non Compliance input'!$A$5:$A$156)*(F6073&gt;='Non Compliance input'!$D$5:$D$156)*(E6073&lt;'Non Compliance input'!$E$5:$E$156)*('Non Compliance input'!$H$5:$H$156="Yes"),0))
),"","Yes")</f>
        <v/>
      </c>
      <c r="K6073" s="149">
        <f t="shared" si="847"/>
        <v>0</v>
      </c>
      <c r="L6073" s="162">
        <f t="shared" si="848"/>
        <v>0</v>
      </c>
      <c r="M6073" s="162" t="str" cm="1">
        <f t="array" ref="M6073">IF(ISERROR(INDEX('Non Compliance input'!$I$5:$I$156,MATCH(1,(A6073='Non Compliance input'!$A$5:$A$156)*(E6073&gt;='Non Compliance input'!$D$5:$D$156)*(F6073&lt;='Non Compliance input'!$E$5:$E$156)*('Non Compliance input'!$I$5:$I$156="Yes"),0))
),"","Yes")</f>
        <v/>
      </c>
      <c r="N6073" s="149" t="str">
        <f>IF(VLOOKUP($A6073,HourEndingOutage!$B$3:$F$746,5,0)="Outage","Outage","")</f>
        <v/>
      </c>
      <c r="O6073" s="18">
        <f t="shared" si="849"/>
        <v>0</v>
      </c>
      <c r="P6073" s="18" t="str">
        <f t="shared" si="850"/>
        <v/>
      </c>
      <c r="Q6073" s="18">
        <f t="shared" si="851"/>
        <v>0</v>
      </c>
      <c r="R6073" s="118"/>
    </row>
    <row r="6074" spans="1:18" x14ac:dyDescent="0.25">
      <c r="A6074" s="25">
        <f t="shared" si="852"/>
        <v>675</v>
      </c>
      <c r="B6074" s="23">
        <f t="shared" si="853"/>
        <v>44590</v>
      </c>
      <c r="C6074" s="24">
        <v>3</v>
      </c>
      <c r="D6074" s="54" t="str">
        <f t="shared" si="845"/>
        <v>ASET</v>
      </c>
      <c r="E6074" s="178"/>
      <c r="F6074" s="179"/>
      <c r="G6074" s="177"/>
      <c r="H6074" s="177"/>
      <c r="I6074" s="169">
        <f t="shared" si="846"/>
        <v>0</v>
      </c>
      <c r="J6074" s="149" t="str" cm="1">
        <f t="array" ref="J6074">IF(ISERROR(INDEX('Non Compliance input'!$H$5:$H$156,MATCH(1,(A6074='Non Compliance input'!$A$5:$A$156)*(F6074&gt;='Non Compliance input'!$D$5:$D$156)*(E6074&lt;'Non Compliance input'!$E$5:$E$156)*('Non Compliance input'!$H$5:$H$156="Yes"),0))
),"","Yes")</f>
        <v/>
      </c>
      <c r="K6074" s="149">
        <f t="shared" si="847"/>
        <v>0</v>
      </c>
      <c r="L6074" s="162">
        <f t="shared" si="848"/>
        <v>0</v>
      </c>
      <c r="M6074" s="162" t="str" cm="1">
        <f t="array" ref="M6074">IF(ISERROR(INDEX('Non Compliance input'!$I$5:$I$156,MATCH(1,(A6074='Non Compliance input'!$A$5:$A$156)*(E6074&gt;='Non Compliance input'!$D$5:$D$156)*(F6074&lt;='Non Compliance input'!$E$5:$E$156)*('Non Compliance input'!$I$5:$I$156="Yes"),0))
),"","Yes")</f>
        <v/>
      </c>
      <c r="N6074" s="149" t="str">
        <f>IF(VLOOKUP($A6074,HourEndingOutage!$B$3:$F$746,5,0)="Outage","Outage","")</f>
        <v/>
      </c>
      <c r="O6074" s="18">
        <f t="shared" si="849"/>
        <v>0</v>
      </c>
      <c r="P6074" s="18" t="str">
        <f t="shared" si="850"/>
        <v/>
      </c>
      <c r="Q6074" s="18">
        <f t="shared" si="851"/>
        <v>0</v>
      </c>
      <c r="R6074" s="118"/>
    </row>
    <row r="6075" spans="1:18" x14ac:dyDescent="0.25">
      <c r="A6075" s="25">
        <f t="shared" si="852"/>
        <v>675</v>
      </c>
      <c r="B6075" s="23">
        <f t="shared" si="853"/>
        <v>44590</v>
      </c>
      <c r="C6075" s="24">
        <v>3</v>
      </c>
      <c r="D6075" s="54" t="str">
        <f t="shared" si="845"/>
        <v>ASET</v>
      </c>
      <c r="E6075" s="178"/>
      <c r="F6075" s="179"/>
      <c r="G6075" s="177"/>
      <c r="H6075" s="177"/>
      <c r="I6075" s="169">
        <f t="shared" si="846"/>
        <v>0</v>
      </c>
      <c r="J6075" s="149" t="str" cm="1">
        <f t="array" ref="J6075">IF(ISERROR(INDEX('Non Compliance input'!$H$5:$H$156,MATCH(1,(A6075='Non Compliance input'!$A$5:$A$156)*(F6075&gt;='Non Compliance input'!$D$5:$D$156)*(E6075&lt;'Non Compliance input'!$E$5:$E$156)*('Non Compliance input'!$H$5:$H$156="Yes"),0))
),"","Yes")</f>
        <v/>
      </c>
      <c r="K6075" s="149">
        <f t="shared" si="847"/>
        <v>0</v>
      </c>
      <c r="L6075" s="162">
        <f t="shared" si="848"/>
        <v>0</v>
      </c>
      <c r="M6075" s="162" t="str" cm="1">
        <f t="array" ref="M6075">IF(ISERROR(INDEX('Non Compliance input'!$I$5:$I$156,MATCH(1,(A6075='Non Compliance input'!$A$5:$A$156)*(E6075&gt;='Non Compliance input'!$D$5:$D$156)*(F6075&lt;='Non Compliance input'!$E$5:$E$156)*('Non Compliance input'!$I$5:$I$156="Yes"),0))
),"","Yes")</f>
        <v/>
      </c>
      <c r="N6075" s="149" t="str">
        <f>IF(VLOOKUP($A6075,HourEndingOutage!$B$3:$F$746,5,0)="Outage","Outage","")</f>
        <v/>
      </c>
      <c r="O6075" s="18">
        <f t="shared" si="849"/>
        <v>0</v>
      </c>
      <c r="P6075" s="18" t="str">
        <f t="shared" si="850"/>
        <v/>
      </c>
      <c r="Q6075" s="18">
        <f t="shared" si="851"/>
        <v>0</v>
      </c>
      <c r="R6075" s="118"/>
    </row>
    <row r="6076" spans="1:18" x14ac:dyDescent="0.25">
      <c r="A6076" s="25">
        <f t="shared" si="852"/>
        <v>675</v>
      </c>
      <c r="B6076" s="23">
        <f t="shared" si="853"/>
        <v>44590</v>
      </c>
      <c r="C6076" s="24">
        <v>3</v>
      </c>
      <c r="D6076" s="54" t="str">
        <f t="shared" si="845"/>
        <v>ASET</v>
      </c>
      <c r="E6076" s="178"/>
      <c r="F6076" s="179"/>
      <c r="G6076" s="177"/>
      <c r="H6076" s="177"/>
      <c r="I6076" s="169">
        <f t="shared" si="846"/>
        <v>0</v>
      </c>
      <c r="J6076" s="149" t="str" cm="1">
        <f t="array" ref="J6076">IF(ISERROR(INDEX('Non Compliance input'!$H$5:$H$156,MATCH(1,(A6076='Non Compliance input'!$A$5:$A$156)*(F6076&gt;='Non Compliance input'!$D$5:$D$156)*(E6076&lt;'Non Compliance input'!$E$5:$E$156)*('Non Compliance input'!$H$5:$H$156="Yes"),0))
),"","Yes")</f>
        <v/>
      </c>
      <c r="K6076" s="149">
        <f t="shared" si="847"/>
        <v>0</v>
      </c>
      <c r="L6076" s="162">
        <f t="shared" si="848"/>
        <v>0</v>
      </c>
      <c r="M6076" s="162" t="str" cm="1">
        <f t="array" ref="M6076">IF(ISERROR(INDEX('Non Compliance input'!$I$5:$I$156,MATCH(1,(A6076='Non Compliance input'!$A$5:$A$156)*(E6076&gt;='Non Compliance input'!$D$5:$D$156)*(F6076&lt;='Non Compliance input'!$E$5:$E$156)*('Non Compliance input'!$I$5:$I$156="Yes"),0))
),"","Yes")</f>
        <v/>
      </c>
      <c r="N6076" s="149" t="str">
        <f>IF(VLOOKUP($A6076,HourEndingOutage!$B$3:$F$746,5,0)="Outage","Outage","")</f>
        <v/>
      </c>
      <c r="O6076" s="18">
        <f t="shared" si="849"/>
        <v>0</v>
      </c>
      <c r="P6076" s="18" t="str">
        <f t="shared" si="850"/>
        <v/>
      </c>
      <c r="Q6076" s="18">
        <f t="shared" si="851"/>
        <v>0</v>
      </c>
      <c r="R6076" s="118"/>
    </row>
    <row r="6077" spans="1:18" x14ac:dyDescent="0.25">
      <c r="A6077" s="25">
        <f t="shared" si="852"/>
        <v>675</v>
      </c>
      <c r="B6077" s="23">
        <f t="shared" si="853"/>
        <v>44590</v>
      </c>
      <c r="C6077" s="24">
        <v>3</v>
      </c>
      <c r="D6077" s="54" t="str">
        <f t="shared" si="845"/>
        <v>ASET</v>
      </c>
      <c r="E6077" s="178"/>
      <c r="F6077" s="179"/>
      <c r="G6077" s="177"/>
      <c r="H6077" s="177"/>
      <c r="I6077" s="169">
        <f t="shared" si="846"/>
        <v>0</v>
      </c>
      <c r="J6077" s="149" t="str" cm="1">
        <f t="array" ref="J6077">IF(ISERROR(INDEX('Non Compliance input'!$H$5:$H$156,MATCH(1,(A6077='Non Compliance input'!$A$5:$A$156)*(F6077&gt;='Non Compliance input'!$D$5:$D$156)*(E6077&lt;'Non Compliance input'!$E$5:$E$156)*('Non Compliance input'!$H$5:$H$156="Yes"),0))
),"","Yes")</f>
        <v/>
      </c>
      <c r="K6077" s="149">
        <f t="shared" si="847"/>
        <v>0</v>
      </c>
      <c r="L6077" s="162">
        <f t="shared" si="848"/>
        <v>0</v>
      </c>
      <c r="M6077" s="162" t="str" cm="1">
        <f t="array" ref="M6077">IF(ISERROR(INDEX('Non Compliance input'!$I$5:$I$156,MATCH(1,(A6077='Non Compliance input'!$A$5:$A$156)*(E6077&gt;='Non Compliance input'!$D$5:$D$156)*(F6077&lt;='Non Compliance input'!$E$5:$E$156)*('Non Compliance input'!$I$5:$I$156="Yes"),0))
),"","Yes")</f>
        <v/>
      </c>
      <c r="N6077" s="149" t="str">
        <f>IF(VLOOKUP($A6077,HourEndingOutage!$B$3:$F$746,5,0)="Outage","Outage","")</f>
        <v/>
      </c>
      <c r="O6077" s="18">
        <f t="shared" si="849"/>
        <v>0</v>
      </c>
      <c r="P6077" s="18" t="str">
        <f t="shared" si="850"/>
        <v/>
      </c>
      <c r="Q6077" s="18">
        <f t="shared" si="851"/>
        <v>0</v>
      </c>
      <c r="R6077" s="118"/>
    </row>
    <row r="6078" spans="1:18" x14ac:dyDescent="0.25">
      <c r="A6078" s="25">
        <f t="shared" si="852"/>
        <v>676</v>
      </c>
      <c r="B6078" s="23">
        <f t="shared" si="853"/>
        <v>44590</v>
      </c>
      <c r="C6078" s="24">
        <v>4</v>
      </c>
      <c r="D6078" s="54" t="str">
        <f t="shared" si="845"/>
        <v>ASET</v>
      </c>
      <c r="E6078" s="178"/>
      <c r="F6078" s="179"/>
      <c r="G6078" s="177"/>
      <c r="H6078" s="177"/>
      <c r="I6078" s="169">
        <f t="shared" si="846"/>
        <v>0</v>
      </c>
      <c r="J6078" s="149" t="str" cm="1">
        <f t="array" ref="J6078">IF(ISERROR(INDEX('Non Compliance input'!$H$5:$H$156,MATCH(1,(A6078='Non Compliance input'!$A$5:$A$156)*(F6078&gt;='Non Compliance input'!$D$5:$D$156)*(E6078&lt;'Non Compliance input'!$E$5:$E$156)*('Non Compliance input'!$H$5:$H$156="Yes"),0))
),"","Yes")</f>
        <v/>
      </c>
      <c r="K6078" s="149">
        <f t="shared" si="847"/>
        <v>0</v>
      </c>
      <c r="L6078" s="162">
        <f t="shared" si="848"/>
        <v>0</v>
      </c>
      <c r="M6078" s="162" t="str" cm="1">
        <f t="array" ref="M6078">IF(ISERROR(INDEX('Non Compliance input'!$I$5:$I$156,MATCH(1,(A6078='Non Compliance input'!$A$5:$A$156)*(E6078&gt;='Non Compliance input'!$D$5:$D$156)*(F6078&lt;='Non Compliance input'!$E$5:$E$156)*('Non Compliance input'!$I$5:$I$156="Yes"),0))
),"","Yes")</f>
        <v/>
      </c>
      <c r="N6078" s="149" t="str">
        <f>IF(VLOOKUP($A6078,HourEndingOutage!$B$3:$F$746,5,0)="Outage","Outage","")</f>
        <v/>
      </c>
      <c r="O6078" s="18">
        <f t="shared" si="849"/>
        <v>0</v>
      </c>
      <c r="P6078" s="18" t="str">
        <f t="shared" si="850"/>
        <v/>
      </c>
      <c r="Q6078" s="18">
        <f t="shared" si="851"/>
        <v>0</v>
      </c>
      <c r="R6078" s="118"/>
    </row>
    <row r="6079" spans="1:18" x14ac:dyDescent="0.25">
      <c r="A6079" s="25">
        <f t="shared" si="852"/>
        <v>676</v>
      </c>
      <c r="B6079" s="23">
        <f t="shared" si="853"/>
        <v>44590</v>
      </c>
      <c r="C6079" s="24">
        <v>4</v>
      </c>
      <c r="D6079" s="54" t="str">
        <f t="shared" si="845"/>
        <v>ASET</v>
      </c>
      <c r="E6079" s="178"/>
      <c r="F6079" s="179"/>
      <c r="G6079" s="177"/>
      <c r="H6079" s="177"/>
      <c r="I6079" s="169">
        <f t="shared" si="846"/>
        <v>0</v>
      </c>
      <c r="J6079" s="149" t="str" cm="1">
        <f t="array" ref="J6079">IF(ISERROR(INDEX('Non Compliance input'!$H$5:$H$156,MATCH(1,(A6079='Non Compliance input'!$A$5:$A$156)*(F6079&gt;='Non Compliance input'!$D$5:$D$156)*(E6079&lt;'Non Compliance input'!$E$5:$E$156)*('Non Compliance input'!$H$5:$H$156="Yes"),0))
),"","Yes")</f>
        <v/>
      </c>
      <c r="K6079" s="149">
        <f t="shared" si="847"/>
        <v>0</v>
      </c>
      <c r="L6079" s="162">
        <f t="shared" si="848"/>
        <v>0</v>
      </c>
      <c r="M6079" s="162" t="str" cm="1">
        <f t="array" ref="M6079">IF(ISERROR(INDEX('Non Compliance input'!$I$5:$I$156,MATCH(1,(A6079='Non Compliance input'!$A$5:$A$156)*(E6079&gt;='Non Compliance input'!$D$5:$D$156)*(F6079&lt;='Non Compliance input'!$E$5:$E$156)*('Non Compliance input'!$I$5:$I$156="Yes"),0))
),"","Yes")</f>
        <v/>
      </c>
      <c r="N6079" s="149" t="str">
        <f>IF(VLOOKUP($A6079,HourEndingOutage!$B$3:$F$746,5,0)="Outage","Outage","")</f>
        <v/>
      </c>
      <c r="O6079" s="18">
        <f t="shared" si="849"/>
        <v>0</v>
      </c>
      <c r="P6079" s="18" t="str">
        <f t="shared" si="850"/>
        <v/>
      </c>
      <c r="Q6079" s="18">
        <f t="shared" si="851"/>
        <v>0</v>
      </c>
      <c r="R6079" s="118"/>
    </row>
    <row r="6080" spans="1:18" x14ac:dyDescent="0.25">
      <c r="A6080" s="25">
        <f t="shared" si="852"/>
        <v>676</v>
      </c>
      <c r="B6080" s="23">
        <f t="shared" si="853"/>
        <v>44590</v>
      </c>
      <c r="C6080" s="24">
        <v>4</v>
      </c>
      <c r="D6080" s="54" t="str">
        <f t="shared" si="845"/>
        <v>ASET</v>
      </c>
      <c r="E6080" s="178"/>
      <c r="F6080" s="179"/>
      <c r="G6080" s="177"/>
      <c r="H6080" s="177"/>
      <c r="I6080" s="169">
        <f t="shared" si="846"/>
        <v>0</v>
      </c>
      <c r="J6080" s="149" t="str" cm="1">
        <f t="array" ref="J6080">IF(ISERROR(INDEX('Non Compliance input'!$H$5:$H$156,MATCH(1,(A6080='Non Compliance input'!$A$5:$A$156)*(F6080&gt;='Non Compliance input'!$D$5:$D$156)*(E6080&lt;'Non Compliance input'!$E$5:$E$156)*('Non Compliance input'!$H$5:$H$156="Yes"),0))
),"","Yes")</f>
        <v/>
      </c>
      <c r="K6080" s="149">
        <f t="shared" si="847"/>
        <v>0</v>
      </c>
      <c r="L6080" s="162">
        <f t="shared" si="848"/>
        <v>0</v>
      </c>
      <c r="M6080" s="162" t="str" cm="1">
        <f t="array" ref="M6080">IF(ISERROR(INDEX('Non Compliance input'!$I$5:$I$156,MATCH(1,(A6080='Non Compliance input'!$A$5:$A$156)*(E6080&gt;='Non Compliance input'!$D$5:$D$156)*(F6080&lt;='Non Compliance input'!$E$5:$E$156)*('Non Compliance input'!$I$5:$I$156="Yes"),0))
),"","Yes")</f>
        <v/>
      </c>
      <c r="N6080" s="149" t="str">
        <f>IF(VLOOKUP($A6080,HourEndingOutage!$B$3:$F$746,5,0)="Outage","Outage","")</f>
        <v/>
      </c>
      <c r="O6080" s="18">
        <f t="shared" si="849"/>
        <v>0</v>
      </c>
      <c r="P6080" s="18" t="str">
        <f t="shared" si="850"/>
        <v/>
      </c>
      <c r="Q6080" s="18">
        <f t="shared" si="851"/>
        <v>0</v>
      </c>
      <c r="R6080" s="118"/>
    </row>
    <row r="6081" spans="1:18" x14ac:dyDescent="0.25">
      <c r="A6081" s="25">
        <f t="shared" si="852"/>
        <v>676</v>
      </c>
      <c r="B6081" s="23">
        <f t="shared" si="853"/>
        <v>44590</v>
      </c>
      <c r="C6081" s="24">
        <v>4</v>
      </c>
      <c r="D6081" s="54" t="str">
        <f t="shared" si="845"/>
        <v>ASET</v>
      </c>
      <c r="E6081" s="178"/>
      <c r="F6081" s="179"/>
      <c r="G6081" s="177"/>
      <c r="H6081" s="177"/>
      <c r="I6081" s="169">
        <f t="shared" si="846"/>
        <v>0</v>
      </c>
      <c r="J6081" s="149" t="str" cm="1">
        <f t="array" ref="J6081">IF(ISERROR(INDEX('Non Compliance input'!$H$5:$H$156,MATCH(1,(A6081='Non Compliance input'!$A$5:$A$156)*(F6081&gt;='Non Compliance input'!$D$5:$D$156)*(E6081&lt;'Non Compliance input'!$E$5:$E$156)*('Non Compliance input'!$H$5:$H$156="Yes"),0))
),"","Yes")</f>
        <v/>
      </c>
      <c r="K6081" s="149">
        <f t="shared" si="847"/>
        <v>0</v>
      </c>
      <c r="L6081" s="162">
        <f t="shared" si="848"/>
        <v>0</v>
      </c>
      <c r="M6081" s="162" t="str" cm="1">
        <f t="array" ref="M6081">IF(ISERROR(INDEX('Non Compliance input'!$I$5:$I$156,MATCH(1,(A6081='Non Compliance input'!$A$5:$A$156)*(E6081&gt;='Non Compliance input'!$D$5:$D$156)*(F6081&lt;='Non Compliance input'!$E$5:$E$156)*('Non Compliance input'!$I$5:$I$156="Yes"),0))
),"","Yes")</f>
        <v/>
      </c>
      <c r="N6081" s="149" t="str">
        <f>IF(VLOOKUP($A6081,HourEndingOutage!$B$3:$F$746,5,0)="Outage","Outage","")</f>
        <v/>
      </c>
      <c r="O6081" s="18">
        <f t="shared" si="849"/>
        <v>0</v>
      </c>
      <c r="P6081" s="18" t="str">
        <f t="shared" si="850"/>
        <v/>
      </c>
      <c r="Q6081" s="18">
        <f t="shared" si="851"/>
        <v>0</v>
      </c>
      <c r="R6081" s="118"/>
    </row>
    <row r="6082" spans="1:18" x14ac:dyDescent="0.25">
      <c r="A6082" s="25">
        <f t="shared" si="852"/>
        <v>676</v>
      </c>
      <c r="B6082" s="23">
        <f t="shared" si="853"/>
        <v>44590</v>
      </c>
      <c r="C6082" s="24">
        <v>4</v>
      </c>
      <c r="D6082" s="54" t="str">
        <f t="shared" ref="D6082:D6145" si="854">Unit</f>
        <v>ASET</v>
      </c>
      <c r="E6082" s="178"/>
      <c r="F6082" s="179"/>
      <c r="G6082" s="177"/>
      <c r="H6082" s="177"/>
      <c r="I6082" s="169">
        <f t="shared" si="846"/>
        <v>0</v>
      </c>
      <c r="J6082" s="149" t="str" cm="1">
        <f t="array" ref="J6082">IF(ISERROR(INDEX('Non Compliance input'!$H$5:$H$156,MATCH(1,(A6082='Non Compliance input'!$A$5:$A$156)*(F6082&gt;='Non Compliance input'!$D$5:$D$156)*(E6082&lt;'Non Compliance input'!$E$5:$E$156)*('Non Compliance input'!$H$5:$H$156="Yes"),0))
),"","Yes")</f>
        <v/>
      </c>
      <c r="K6082" s="149">
        <f t="shared" si="847"/>
        <v>0</v>
      </c>
      <c r="L6082" s="162">
        <f t="shared" si="848"/>
        <v>0</v>
      </c>
      <c r="M6082" s="162" t="str" cm="1">
        <f t="array" ref="M6082">IF(ISERROR(INDEX('Non Compliance input'!$I$5:$I$156,MATCH(1,(A6082='Non Compliance input'!$A$5:$A$156)*(E6082&gt;='Non Compliance input'!$D$5:$D$156)*(F6082&lt;='Non Compliance input'!$E$5:$E$156)*('Non Compliance input'!$I$5:$I$156="Yes"),0))
),"","Yes")</f>
        <v/>
      </c>
      <c r="N6082" s="149" t="str">
        <f>IF(VLOOKUP($A6082,HourEndingOutage!$B$3:$F$746,5,0)="Outage","Outage","")</f>
        <v/>
      </c>
      <c r="O6082" s="18">
        <f t="shared" si="849"/>
        <v>0</v>
      </c>
      <c r="P6082" s="18" t="str">
        <f t="shared" si="850"/>
        <v/>
      </c>
      <c r="Q6082" s="18">
        <f t="shared" si="851"/>
        <v>0</v>
      </c>
      <c r="R6082" s="118"/>
    </row>
    <row r="6083" spans="1:18" x14ac:dyDescent="0.25">
      <c r="A6083" s="25">
        <f t="shared" si="852"/>
        <v>676</v>
      </c>
      <c r="B6083" s="23">
        <f t="shared" si="853"/>
        <v>44590</v>
      </c>
      <c r="C6083" s="24">
        <v>4</v>
      </c>
      <c r="D6083" s="54" t="str">
        <f t="shared" si="854"/>
        <v>ASET</v>
      </c>
      <c r="E6083" s="178"/>
      <c r="F6083" s="179"/>
      <c r="G6083" s="177"/>
      <c r="H6083" s="177"/>
      <c r="I6083" s="169">
        <f t="shared" ref="I6083:I6146" si="855">IF(AND(LEN(E6083)&gt;2,LEN(F6083)&gt;2)=TRUE,(ROUND((F6083-E6083)*1440,0)),0)</f>
        <v>0</v>
      </c>
      <c r="J6083" s="149" t="str" cm="1">
        <f t="array" ref="J6083">IF(ISERROR(INDEX('Non Compliance input'!$H$5:$H$156,MATCH(1,(A6083='Non Compliance input'!$A$5:$A$156)*(F6083&gt;='Non Compliance input'!$D$5:$D$156)*(E6083&lt;'Non Compliance input'!$E$5:$E$156)*('Non Compliance input'!$H$5:$H$156="Yes"),0))
),"","Yes")</f>
        <v/>
      </c>
      <c r="K6083" s="149">
        <f t="shared" ref="K6083:K6146" si="856">IF(J6083="Yes",0,MIN(H6083,G6083,IF(H6083="",0,Contract_Volume)))</f>
        <v>0</v>
      </c>
      <c r="L6083" s="162">
        <f t="shared" ref="L6083:L6146" si="857">IF(J6083="Yes",0,(MIN(H6083,G6083)*(I6083/60)))</f>
        <v>0</v>
      </c>
      <c r="M6083" s="162" t="str" cm="1">
        <f t="array" ref="M6083">IF(ISERROR(INDEX('Non Compliance input'!$I$5:$I$156,MATCH(1,(A6083='Non Compliance input'!$A$5:$A$156)*(E6083&gt;='Non Compliance input'!$D$5:$D$156)*(F6083&lt;='Non Compliance input'!$E$5:$E$156)*('Non Compliance input'!$I$5:$I$156="Yes"),0))
),"","Yes")</f>
        <v/>
      </c>
      <c r="N6083" s="149" t="str">
        <f>IF(VLOOKUP($A6083,HourEndingOutage!$B$3:$F$746,5,0)="Outage","Outage","")</f>
        <v/>
      </c>
      <c r="O6083" s="18">
        <f t="shared" ref="O6083:O6146" si="858">IF(OR(M6083="Yes",N6083="Outage"),0,(K6083*(I6083/60))*Arming)</f>
        <v>0</v>
      </c>
      <c r="P6083" s="18" t="str">
        <f t="shared" ref="P6083:P6146" si="859">IF(ISERROR(VLOOKUP($A6083,FTShour,1,0)),"","Yes")</f>
        <v/>
      </c>
      <c r="Q6083" s="18">
        <f t="shared" si="851"/>
        <v>0</v>
      </c>
      <c r="R6083" s="118"/>
    </row>
    <row r="6084" spans="1:18" x14ac:dyDescent="0.25">
      <c r="A6084" s="25">
        <f t="shared" si="852"/>
        <v>676</v>
      </c>
      <c r="B6084" s="23">
        <f t="shared" si="853"/>
        <v>44590</v>
      </c>
      <c r="C6084" s="24">
        <v>4</v>
      </c>
      <c r="D6084" s="54" t="str">
        <f t="shared" si="854"/>
        <v>ASET</v>
      </c>
      <c r="E6084" s="178"/>
      <c r="F6084" s="179"/>
      <c r="G6084" s="177"/>
      <c r="H6084" s="177"/>
      <c r="I6084" s="169">
        <f t="shared" si="855"/>
        <v>0</v>
      </c>
      <c r="J6084" s="149" t="str" cm="1">
        <f t="array" ref="J6084">IF(ISERROR(INDEX('Non Compliance input'!$H$5:$H$156,MATCH(1,(A6084='Non Compliance input'!$A$5:$A$156)*(F6084&gt;='Non Compliance input'!$D$5:$D$156)*(E6084&lt;'Non Compliance input'!$E$5:$E$156)*('Non Compliance input'!$H$5:$H$156="Yes"),0))
),"","Yes")</f>
        <v/>
      </c>
      <c r="K6084" s="149">
        <f t="shared" si="856"/>
        <v>0</v>
      </c>
      <c r="L6084" s="162">
        <f t="shared" si="857"/>
        <v>0</v>
      </c>
      <c r="M6084" s="162" t="str" cm="1">
        <f t="array" ref="M6084">IF(ISERROR(INDEX('Non Compliance input'!$I$5:$I$156,MATCH(1,(A6084='Non Compliance input'!$A$5:$A$156)*(E6084&gt;='Non Compliance input'!$D$5:$D$156)*(F6084&lt;='Non Compliance input'!$E$5:$E$156)*('Non Compliance input'!$I$5:$I$156="Yes"),0))
),"","Yes")</f>
        <v/>
      </c>
      <c r="N6084" s="149" t="str">
        <f>IF(VLOOKUP($A6084,HourEndingOutage!$B$3:$F$746,5,0)="Outage","Outage","")</f>
        <v/>
      </c>
      <c r="O6084" s="18">
        <f t="shared" si="858"/>
        <v>0</v>
      </c>
      <c r="P6084" s="18" t="str">
        <f t="shared" si="859"/>
        <v/>
      </c>
      <c r="Q6084" s="18">
        <f t="shared" ref="Q6084:Q6147" si="860">IF(P6084="Yes",-O6084,0)</f>
        <v>0</v>
      </c>
      <c r="R6084" s="118"/>
    </row>
    <row r="6085" spans="1:18" x14ac:dyDescent="0.25">
      <c r="A6085" s="25">
        <f t="shared" si="852"/>
        <v>676</v>
      </c>
      <c r="B6085" s="23">
        <f t="shared" si="853"/>
        <v>44590</v>
      </c>
      <c r="C6085" s="24">
        <v>4</v>
      </c>
      <c r="D6085" s="54" t="str">
        <f t="shared" si="854"/>
        <v>ASET</v>
      </c>
      <c r="E6085" s="178"/>
      <c r="F6085" s="179"/>
      <c r="G6085" s="177"/>
      <c r="H6085" s="177"/>
      <c r="I6085" s="169">
        <f t="shared" si="855"/>
        <v>0</v>
      </c>
      <c r="J6085" s="149" t="str" cm="1">
        <f t="array" ref="J6085">IF(ISERROR(INDEX('Non Compliance input'!$H$5:$H$156,MATCH(1,(A6085='Non Compliance input'!$A$5:$A$156)*(F6085&gt;='Non Compliance input'!$D$5:$D$156)*(E6085&lt;'Non Compliance input'!$E$5:$E$156)*('Non Compliance input'!$H$5:$H$156="Yes"),0))
),"","Yes")</f>
        <v/>
      </c>
      <c r="K6085" s="149">
        <f t="shared" si="856"/>
        <v>0</v>
      </c>
      <c r="L6085" s="162">
        <f t="shared" si="857"/>
        <v>0</v>
      </c>
      <c r="M6085" s="162" t="str" cm="1">
        <f t="array" ref="M6085">IF(ISERROR(INDEX('Non Compliance input'!$I$5:$I$156,MATCH(1,(A6085='Non Compliance input'!$A$5:$A$156)*(E6085&gt;='Non Compliance input'!$D$5:$D$156)*(F6085&lt;='Non Compliance input'!$E$5:$E$156)*('Non Compliance input'!$I$5:$I$156="Yes"),0))
),"","Yes")</f>
        <v/>
      </c>
      <c r="N6085" s="149" t="str">
        <f>IF(VLOOKUP($A6085,HourEndingOutage!$B$3:$F$746,5,0)="Outage","Outage","")</f>
        <v/>
      </c>
      <c r="O6085" s="18">
        <f t="shared" si="858"/>
        <v>0</v>
      </c>
      <c r="P6085" s="18" t="str">
        <f t="shared" si="859"/>
        <v/>
      </c>
      <c r="Q6085" s="18">
        <f t="shared" si="860"/>
        <v>0</v>
      </c>
      <c r="R6085" s="118"/>
    </row>
    <row r="6086" spans="1:18" x14ac:dyDescent="0.25">
      <c r="A6086" s="25">
        <f t="shared" si="852"/>
        <v>676</v>
      </c>
      <c r="B6086" s="23">
        <f t="shared" si="853"/>
        <v>44590</v>
      </c>
      <c r="C6086" s="24">
        <v>4</v>
      </c>
      <c r="D6086" s="54" t="str">
        <f t="shared" si="854"/>
        <v>ASET</v>
      </c>
      <c r="E6086" s="178"/>
      <c r="F6086" s="179"/>
      <c r="G6086" s="177"/>
      <c r="H6086" s="177"/>
      <c r="I6086" s="169">
        <f t="shared" si="855"/>
        <v>0</v>
      </c>
      <c r="J6086" s="149" t="str" cm="1">
        <f t="array" ref="J6086">IF(ISERROR(INDEX('Non Compliance input'!$H$5:$H$156,MATCH(1,(A6086='Non Compliance input'!$A$5:$A$156)*(F6086&gt;='Non Compliance input'!$D$5:$D$156)*(E6086&lt;'Non Compliance input'!$E$5:$E$156)*('Non Compliance input'!$H$5:$H$156="Yes"),0))
),"","Yes")</f>
        <v/>
      </c>
      <c r="K6086" s="149">
        <f t="shared" si="856"/>
        <v>0</v>
      </c>
      <c r="L6086" s="162">
        <f t="shared" si="857"/>
        <v>0</v>
      </c>
      <c r="M6086" s="162" t="str" cm="1">
        <f t="array" ref="M6086">IF(ISERROR(INDEX('Non Compliance input'!$I$5:$I$156,MATCH(1,(A6086='Non Compliance input'!$A$5:$A$156)*(E6086&gt;='Non Compliance input'!$D$5:$D$156)*(F6086&lt;='Non Compliance input'!$E$5:$E$156)*('Non Compliance input'!$I$5:$I$156="Yes"),0))
),"","Yes")</f>
        <v/>
      </c>
      <c r="N6086" s="149" t="str">
        <f>IF(VLOOKUP($A6086,HourEndingOutage!$B$3:$F$746,5,0)="Outage","Outage","")</f>
        <v/>
      </c>
      <c r="O6086" s="18">
        <f t="shared" si="858"/>
        <v>0</v>
      </c>
      <c r="P6086" s="18" t="str">
        <f t="shared" si="859"/>
        <v/>
      </c>
      <c r="Q6086" s="18">
        <f t="shared" si="860"/>
        <v>0</v>
      </c>
      <c r="R6086" s="118"/>
    </row>
    <row r="6087" spans="1:18" x14ac:dyDescent="0.25">
      <c r="A6087" s="25">
        <f t="shared" si="852"/>
        <v>677</v>
      </c>
      <c r="B6087" s="23">
        <f t="shared" si="853"/>
        <v>44590</v>
      </c>
      <c r="C6087" s="24">
        <v>5</v>
      </c>
      <c r="D6087" s="54" t="str">
        <f t="shared" si="854"/>
        <v>ASET</v>
      </c>
      <c r="E6087" s="178"/>
      <c r="F6087" s="179"/>
      <c r="G6087" s="177"/>
      <c r="H6087" s="177"/>
      <c r="I6087" s="169">
        <f t="shared" si="855"/>
        <v>0</v>
      </c>
      <c r="J6087" s="149" t="str" cm="1">
        <f t="array" ref="J6087">IF(ISERROR(INDEX('Non Compliance input'!$H$5:$H$156,MATCH(1,(A6087='Non Compliance input'!$A$5:$A$156)*(F6087&gt;='Non Compliance input'!$D$5:$D$156)*(E6087&lt;'Non Compliance input'!$E$5:$E$156)*('Non Compliance input'!$H$5:$H$156="Yes"),0))
),"","Yes")</f>
        <v/>
      </c>
      <c r="K6087" s="149">
        <f t="shared" si="856"/>
        <v>0</v>
      </c>
      <c r="L6087" s="162">
        <f t="shared" si="857"/>
        <v>0</v>
      </c>
      <c r="M6087" s="162" t="str" cm="1">
        <f t="array" ref="M6087">IF(ISERROR(INDEX('Non Compliance input'!$I$5:$I$156,MATCH(1,(A6087='Non Compliance input'!$A$5:$A$156)*(E6087&gt;='Non Compliance input'!$D$5:$D$156)*(F6087&lt;='Non Compliance input'!$E$5:$E$156)*('Non Compliance input'!$I$5:$I$156="Yes"),0))
),"","Yes")</f>
        <v/>
      </c>
      <c r="N6087" s="149" t="str">
        <f>IF(VLOOKUP($A6087,HourEndingOutage!$B$3:$F$746,5,0)="Outage","Outage","")</f>
        <v/>
      </c>
      <c r="O6087" s="18">
        <f t="shared" si="858"/>
        <v>0</v>
      </c>
      <c r="P6087" s="18" t="str">
        <f t="shared" si="859"/>
        <v/>
      </c>
      <c r="Q6087" s="18">
        <f t="shared" si="860"/>
        <v>0</v>
      </c>
      <c r="R6087" s="118"/>
    </row>
    <row r="6088" spans="1:18" x14ac:dyDescent="0.25">
      <c r="A6088" s="25">
        <f t="shared" si="852"/>
        <v>677</v>
      </c>
      <c r="B6088" s="23">
        <f t="shared" si="853"/>
        <v>44590</v>
      </c>
      <c r="C6088" s="24">
        <v>5</v>
      </c>
      <c r="D6088" s="54" t="str">
        <f t="shared" si="854"/>
        <v>ASET</v>
      </c>
      <c r="E6088" s="178"/>
      <c r="F6088" s="179"/>
      <c r="G6088" s="177"/>
      <c r="H6088" s="177"/>
      <c r="I6088" s="169">
        <f t="shared" si="855"/>
        <v>0</v>
      </c>
      <c r="J6088" s="149" t="str" cm="1">
        <f t="array" ref="J6088">IF(ISERROR(INDEX('Non Compliance input'!$H$5:$H$156,MATCH(1,(A6088='Non Compliance input'!$A$5:$A$156)*(F6088&gt;='Non Compliance input'!$D$5:$D$156)*(E6088&lt;'Non Compliance input'!$E$5:$E$156)*('Non Compliance input'!$H$5:$H$156="Yes"),0))
),"","Yes")</f>
        <v/>
      </c>
      <c r="K6088" s="149">
        <f t="shared" si="856"/>
        <v>0</v>
      </c>
      <c r="L6088" s="162">
        <f t="shared" si="857"/>
        <v>0</v>
      </c>
      <c r="M6088" s="162" t="str" cm="1">
        <f t="array" ref="M6088">IF(ISERROR(INDEX('Non Compliance input'!$I$5:$I$156,MATCH(1,(A6088='Non Compliance input'!$A$5:$A$156)*(E6088&gt;='Non Compliance input'!$D$5:$D$156)*(F6088&lt;='Non Compliance input'!$E$5:$E$156)*('Non Compliance input'!$I$5:$I$156="Yes"),0))
),"","Yes")</f>
        <v/>
      </c>
      <c r="N6088" s="149" t="str">
        <f>IF(VLOOKUP($A6088,HourEndingOutage!$B$3:$F$746,5,0)="Outage","Outage","")</f>
        <v/>
      </c>
      <c r="O6088" s="18">
        <f t="shared" si="858"/>
        <v>0</v>
      </c>
      <c r="P6088" s="18" t="str">
        <f t="shared" si="859"/>
        <v/>
      </c>
      <c r="Q6088" s="18">
        <f t="shared" si="860"/>
        <v>0</v>
      </c>
      <c r="R6088" s="118"/>
    </row>
    <row r="6089" spans="1:18" x14ac:dyDescent="0.25">
      <c r="A6089" s="25">
        <f t="shared" si="852"/>
        <v>677</v>
      </c>
      <c r="B6089" s="23">
        <f t="shared" si="853"/>
        <v>44590</v>
      </c>
      <c r="C6089" s="24">
        <v>5</v>
      </c>
      <c r="D6089" s="54" t="str">
        <f t="shared" si="854"/>
        <v>ASET</v>
      </c>
      <c r="E6089" s="178"/>
      <c r="F6089" s="179"/>
      <c r="G6089" s="177"/>
      <c r="H6089" s="177"/>
      <c r="I6089" s="169">
        <f t="shared" si="855"/>
        <v>0</v>
      </c>
      <c r="J6089" s="149" t="str" cm="1">
        <f t="array" ref="J6089">IF(ISERROR(INDEX('Non Compliance input'!$H$5:$H$156,MATCH(1,(A6089='Non Compliance input'!$A$5:$A$156)*(F6089&gt;='Non Compliance input'!$D$5:$D$156)*(E6089&lt;'Non Compliance input'!$E$5:$E$156)*('Non Compliance input'!$H$5:$H$156="Yes"),0))
),"","Yes")</f>
        <v/>
      </c>
      <c r="K6089" s="149">
        <f t="shared" si="856"/>
        <v>0</v>
      </c>
      <c r="L6089" s="162">
        <f t="shared" si="857"/>
        <v>0</v>
      </c>
      <c r="M6089" s="162" t="str" cm="1">
        <f t="array" ref="M6089">IF(ISERROR(INDEX('Non Compliance input'!$I$5:$I$156,MATCH(1,(A6089='Non Compliance input'!$A$5:$A$156)*(E6089&gt;='Non Compliance input'!$D$5:$D$156)*(F6089&lt;='Non Compliance input'!$E$5:$E$156)*('Non Compliance input'!$I$5:$I$156="Yes"),0))
),"","Yes")</f>
        <v/>
      </c>
      <c r="N6089" s="149" t="str">
        <f>IF(VLOOKUP($A6089,HourEndingOutage!$B$3:$F$746,5,0)="Outage","Outage","")</f>
        <v/>
      </c>
      <c r="O6089" s="18">
        <f t="shared" si="858"/>
        <v>0</v>
      </c>
      <c r="P6089" s="18" t="str">
        <f t="shared" si="859"/>
        <v/>
      </c>
      <c r="Q6089" s="18">
        <f t="shared" si="860"/>
        <v>0</v>
      </c>
      <c r="R6089" s="118"/>
    </row>
    <row r="6090" spans="1:18" x14ac:dyDescent="0.25">
      <c r="A6090" s="25">
        <f t="shared" si="852"/>
        <v>677</v>
      </c>
      <c r="B6090" s="23">
        <f t="shared" si="853"/>
        <v>44590</v>
      </c>
      <c r="C6090" s="24">
        <v>5</v>
      </c>
      <c r="D6090" s="54" t="str">
        <f t="shared" si="854"/>
        <v>ASET</v>
      </c>
      <c r="E6090" s="178"/>
      <c r="F6090" s="179"/>
      <c r="G6090" s="177"/>
      <c r="H6090" s="177"/>
      <c r="I6090" s="169">
        <f t="shared" si="855"/>
        <v>0</v>
      </c>
      <c r="J6090" s="149" t="str" cm="1">
        <f t="array" ref="J6090">IF(ISERROR(INDEX('Non Compliance input'!$H$5:$H$156,MATCH(1,(A6090='Non Compliance input'!$A$5:$A$156)*(F6090&gt;='Non Compliance input'!$D$5:$D$156)*(E6090&lt;'Non Compliance input'!$E$5:$E$156)*('Non Compliance input'!$H$5:$H$156="Yes"),0))
),"","Yes")</f>
        <v/>
      </c>
      <c r="K6090" s="149">
        <f t="shared" si="856"/>
        <v>0</v>
      </c>
      <c r="L6090" s="162">
        <f t="shared" si="857"/>
        <v>0</v>
      </c>
      <c r="M6090" s="162" t="str" cm="1">
        <f t="array" ref="M6090">IF(ISERROR(INDEX('Non Compliance input'!$I$5:$I$156,MATCH(1,(A6090='Non Compliance input'!$A$5:$A$156)*(E6090&gt;='Non Compliance input'!$D$5:$D$156)*(F6090&lt;='Non Compliance input'!$E$5:$E$156)*('Non Compliance input'!$I$5:$I$156="Yes"),0))
),"","Yes")</f>
        <v/>
      </c>
      <c r="N6090" s="149" t="str">
        <f>IF(VLOOKUP($A6090,HourEndingOutage!$B$3:$F$746,5,0)="Outage","Outage","")</f>
        <v/>
      </c>
      <c r="O6090" s="18">
        <f t="shared" si="858"/>
        <v>0</v>
      </c>
      <c r="P6090" s="18" t="str">
        <f t="shared" si="859"/>
        <v/>
      </c>
      <c r="Q6090" s="18">
        <f t="shared" si="860"/>
        <v>0</v>
      </c>
      <c r="R6090" s="118"/>
    </row>
    <row r="6091" spans="1:18" x14ac:dyDescent="0.25">
      <c r="A6091" s="25">
        <f t="shared" si="852"/>
        <v>677</v>
      </c>
      <c r="B6091" s="23">
        <f t="shared" si="853"/>
        <v>44590</v>
      </c>
      <c r="C6091" s="24">
        <v>5</v>
      </c>
      <c r="D6091" s="54" t="str">
        <f t="shared" si="854"/>
        <v>ASET</v>
      </c>
      <c r="E6091" s="178"/>
      <c r="F6091" s="179"/>
      <c r="G6091" s="177"/>
      <c r="H6091" s="177"/>
      <c r="I6091" s="169">
        <f t="shared" si="855"/>
        <v>0</v>
      </c>
      <c r="J6091" s="149" t="str" cm="1">
        <f t="array" ref="J6091">IF(ISERROR(INDEX('Non Compliance input'!$H$5:$H$156,MATCH(1,(A6091='Non Compliance input'!$A$5:$A$156)*(F6091&gt;='Non Compliance input'!$D$5:$D$156)*(E6091&lt;'Non Compliance input'!$E$5:$E$156)*('Non Compliance input'!$H$5:$H$156="Yes"),0))
),"","Yes")</f>
        <v/>
      </c>
      <c r="K6091" s="149">
        <f t="shared" si="856"/>
        <v>0</v>
      </c>
      <c r="L6091" s="162">
        <f t="shared" si="857"/>
        <v>0</v>
      </c>
      <c r="M6091" s="162" t="str" cm="1">
        <f t="array" ref="M6091">IF(ISERROR(INDEX('Non Compliance input'!$I$5:$I$156,MATCH(1,(A6091='Non Compliance input'!$A$5:$A$156)*(E6091&gt;='Non Compliance input'!$D$5:$D$156)*(F6091&lt;='Non Compliance input'!$E$5:$E$156)*('Non Compliance input'!$I$5:$I$156="Yes"),0))
),"","Yes")</f>
        <v/>
      </c>
      <c r="N6091" s="149" t="str">
        <f>IF(VLOOKUP($A6091,HourEndingOutage!$B$3:$F$746,5,0)="Outage","Outage","")</f>
        <v/>
      </c>
      <c r="O6091" s="18">
        <f t="shared" si="858"/>
        <v>0</v>
      </c>
      <c r="P6091" s="18" t="str">
        <f t="shared" si="859"/>
        <v/>
      </c>
      <c r="Q6091" s="18">
        <f t="shared" si="860"/>
        <v>0</v>
      </c>
      <c r="R6091" s="118"/>
    </row>
    <row r="6092" spans="1:18" x14ac:dyDescent="0.25">
      <c r="A6092" s="25">
        <f t="shared" si="852"/>
        <v>677</v>
      </c>
      <c r="B6092" s="23">
        <f t="shared" si="853"/>
        <v>44590</v>
      </c>
      <c r="C6092" s="24">
        <v>5</v>
      </c>
      <c r="D6092" s="54" t="str">
        <f t="shared" si="854"/>
        <v>ASET</v>
      </c>
      <c r="E6092" s="178"/>
      <c r="F6092" s="179"/>
      <c r="G6092" s="177"/>
      <c r="H6092" s="177"/>
      <c r="I6092" s="169">
        <f t="shared" si="855"/>
        <v>0</v>
      </c>
      <c r="J6092" s="149" t="str" cm="1">
        <f t="array" ref="J6092">IF(ISERROR(INDEX('Non Compliance input'!$H$5:$H$156,MATCH(1,(A6092='Non Compliance input'!$A$5:$A$156)*(F6092&gt;='Non Compliance input'!$D$5:$D$156)*(E6092&lt;'Non Compliance input'!$E$5:$E$156)*('Non Compliance input'!$H$5:$H$156="Yes"),0))
),"","Yes")</f>
        <v/>
      </c>
      <c r="K6092" s="149">
        <f t="shared" si="856"/>
        <v>0</v>
      </c>
      <c r="L6092" s="162">
        <f t="shared" si="857"/>
        <v>0</v>
      </c>
      <c r="M6092" s="162" t="str" cm="1">
        <f t="array" ref="M6092">IF(ISERROR(INDEX('Non Compliance input'!$I$5:$I$156,MATCH(1,(A6092='Non Compliance input'!$A$5:$A$156)*(E6092&gt;='Non Compliance input'!$D$5:$D$156)*(F6092&lt;='Non Compliance input'!$E$5:$E$156)*('Non Compliance input'!$I$5:$I$156="Yes"),0))
),"","Yes")</f>
        <v/>
      </c>
      <c r="N6092" s="149" t="str">
        <f>IF(VLOOKUP($A6092,HourEndingOutage!$B$3:$F$746,5,0)="Outage","Outage","")</f>
        <v/>
      </c>
      <c r="O6092" s="18">
        <f t="shared" si="858"/>
        <v>0</v>
      </c>
      <c r="P6092" s="18" t="str">
        <f t="shared" si="859"/>
        <v/>
      </c>
      <c r="Q6092" s="18">
        <f t="shared" si="860"/>
        <v>0</v>
      </c>
      <c r="R6092" s="118"/>
    </row>
    <row r="6093" spans="1:18" x14ac:dyDescent="0.25">
      <c r="A6093" s="25">
        <f t="shared" si="852"/>
        <v>677</v>
      </c>
      <c r="B6093" s="23">
        <f t="shared" si="853"/>
        <v>44590</v>
      </c>
      <c r="C6093" s="24">
        <v>5</v>
      </c>
      <c r="D6093" s="54" t="str">
        <f t="shared" si="854"/>
        <v>ASET</v>
      </c>
      <c r="E6093" s="178"/>
      <c r="F6093" s="179"/>
      <c r="G6093" s="177"/>
      <c r="H6093" s="177"/>
      <c r="I6093" s="169">
        <f t="shared" si="855"/>
        <v>0</v>
      </c>
      <c r="J6093" s="149" t="str" cm="1">
        <f t="array" ref="J6093">IF(ISERROR(INDEX('Non Compliance input'!$H$5:$H$156,MATCH(1,(A6093='Non Compliance input'!$A$5:$A$156)*(F6093&gt;='Non Compliance input'!$D$5:$D$156)*(E6093&lt;'Non Compliance input'!$E$5:$E$156)*('Non Compliance input'!$H$5:$H$156="Yes"),0))
),"","Yes")</f>
        <v/>
      </c>
      <c r="K6093" s="149">
        <f t="shared" si="856"/>
        <v>0</v>
      </c>
      <c r="L6093" s="162">
        <f t="shared" si="857"/>
        <v>0</v>
      </c>
      <c r="M6093" s="162" t="str" cm="1">
        <f t="array" ref="M6093">IF(ISERROR(INDEX('Non Compliance input'!$I$5:$I$156,MATCH(1,(A6093='Non Compliance input'!$A$5:$A$156)*(E6093&gt;='Non Compliance input'!$D$5:$D$156)*(F6093&lt;='Non Compliance input'!$E$5:$E$156)*('Non Compliance input'!$I$5:$I$156="Yes"),0))
),"","Yes")</f>
        <v/>
      </c>
      <c r="N6093" s="149" t="str">
        <f>IF(VLOOKUP($A6093,HourEndingOutage!$B$3:$F$746,5,0)="Outage","Outage","")</f>
        <v/>
      </c>
      <c r="O6093" s="18">
        <f t="shared" si="858"/>
        <v>0</v>
      </c>
      <c r="P6093" s="18" t="str">
        <f t="shared" si="859"/>
        <v/>
      </c>
      <c r="Q6093" s="18">
        <f t="shared" si="860"/>
        <v>0</v>
      </c>
      <c r="R6093" s="118"/>
    </row>
    <row r="6094" spans="1:18" x14ac:dyDescent="0.25">
      <c r="A6094" s="25">
        <f t="shared" si="852"/>
        <v>677</v>
      </c>
      <c r="B6094" s="23">
        <f t="shared" si="853"/>
        <v>44590</v>
      </c>
      <c r="C6094" s="24">
        <v>5</v>
      </c>
      <c r="D6094" s="54" t="str">
        <f t="shared" si="854"/>
        <v>ASET</v>
      </c>
      <c r="E6094" s="178"/>
      <c r="F6094" s="179"/>
      <c r="G6094" s="177"/>
      <c r="H6094" s="177"/>
      <c r="I6094" s="169">
        <f t="shared" si="855"/>
        <v>0</v>
      </c>
      <c r="J6094" s="149" t="str" cm="1">
        <f t="array" ref="J6094">IF(ISERROR(INDEX('Non Compliance input'!$H$5:$H$156,MATCH(1,(A6094='Non Compliance input'!$A$5:$A$156)*(F6094&gt;='Non Compliance input'!$D$5:$D$156)*(E6094&lt;'Non Compliance input'!$E$5:$E$156)*('Non Compliance input'!$H$5:$H$156="Yes"),0))
),"","Yes")</f>
        <v/>
      </c>
      <c r="K6094" s="149">
        <f t="shared" si="856"/>
        <v>0</v>
      </c>
      <c r="L6094" s="162">
        <f t="shared" si="857"/>
        <v>0</v>
      </c>
      <c r="M6094" s="162" t="str" cm="1">
        <f t="array" ref="M6094">IF(ISERROR(INDEX('Non Compliance input'!$I$5:$I$156,MATCH(1,(A6094='Non Compliance input'!$A$5:$A$156)*(E6094&gt;='Non Compliance input'!$D$5:$D$156)*(F6094&lt;='Non Compliance input'!$E$5:$E$156)*('Non Compliance input'!$I$5:$I$156="Yes"),0))
),"","Yes")</f>
        <v/>
      </c>
      <c r="N6094" s="149" t="str">
        <f>IF(VLOOKUP($A6094,HourEndingOutage!$B$3:$F$746,5,0)="Outage","Outage","")</f>
        <v/>
      </c>
      <c r="O6094" s="18">
        <f t="shared" si="858"/>
        <v>0</v>
      </c>
      <c r="P6094" s="18" t="str">
        <f t="shared" si="859"/>
        <v/>
      </c>
      <c r="Q6094" s="18">
        <f t="shared" si="860"/>
        <v>0</v>
      </c>
      <c r="R6094" s="118"/>
    </row>
    <row r="6095" spans="1:18" x14ac:dyDescent="0.25">
      <c r="A6095" s="25">
        <f t="shared" si="852"/>
        <v>677</v>
      </c>
      <c r="B6095" s="23">
        <f t="shared" si="853"/>
        <v>44590</v>
      </c>
      <c r="C6095" s="24">
        <v>5</v>
      </c>
      <c r="D6095" s="54" t="str">
        <f t="shared" si="854"/>
        <v>ASET</v>
      </c>
      <c r="E6095" s="178"/>
      <c r="F6095" s="179"/>
      <c r="G6095" s="177"/>
      <c r="H6095" s="177"/>
      <c r="I6095" s="169">
        <f t="shared" si="855"/>
        <v>0</v>
      </c>
      <c r="J6095" s="149" t="str" cm="1">
        <f t="array" ref="J6095">IF(ISERROR(INDEX('Non Compliance input'!$H$5:$H$156,MATCH(1,(A6095='Non Compliance input'!$A$5:$A$156)*(F6095&gt;='Non Compliance input'!$D$5:$D$156)*(E6095&lt;'Non Compliance input'!$E$5:$E$156)*('Non Compliance input'!$H$5:$H$156="Yes"),0))
),"","Yes")</f>
        <v/>
      </c>
      <c r="K6095" s="149">
        <f t="shared" si="856"/>
        <v>0</v>
      </c>
      <c r="L6095" s="162">
        <f t="shared" si="857"/>
        <v>0</v>
      </c>
      <c r="M6095" s="162" t="str" cm="1">
        <f t="array" ref="M6095">IF(ISERROR(INDEX('Non Compliance input'!$I$5:$I$156,MATCH(1,(A6095='Non Compliance input'!$A$5:$A$156)*(E6095&gt;='Non Compliance input'!$D$5:$D$156)*(F6095&lt;='Non Compliance input'!$E$5:$E$156)*('Non Compliance input'!$I$5:$I$156="Yes"),0))
),"","Yes")</f>
        <v/>
      </c>
      <c r="N6095" s="149" t="str">
        <f>IF(VLOOKUP($A6095,HourEndingOutage!$B$3:$F$746,5,0)="Outage","Outage","")</f>
        <v/>
      </c>
      <c r="O6095" s="18">
        <f t="shared" si="858"/>
        <v>0</v>
      </c>
      <c r="P6095" s="18" t="str">
        <f t="shared" si="859"/>
        <v/>
      </c>
      <c r="Q6095" s="18">
        <f t="shared" si="860"/>
        <v>0</v>
      </c>
      <c r="R6095" s="118"/>
    </row>
    <row r="6096" spans="1:18" x14ac:dyDescent="0.25">
      <c r="A6096" s="25">
        <f t="shared" si="852"/>
        <v>678</v>
      </c>
      <c r="B6096" s="23">
        <f t="shared" si="853"/>
        <v>44590</v>
      </c>
      <c r="C6096" s="24">
        <v>6</v>
      </c>
      <c r="D6096" s="54" t="str">
        <f t="shared" si="854"/>
        <v>ASET</v>
      </c>
      <c r="E6096" s="178"/>
      <c r="F6096" s="179"/>
      <c r="G6096" s="177"/>
      <c r="H6096" s="177"/>
      <c r="I6096" s="169">
        <f t="shared" si="855"/>
        <v>0</v>
      </c>
      <c r="J6096" s="149" t="str" cm="1">
        <f t="array" ref="J6096">IF(ISERROR(INDEX('Non Compliance input'!$H$5:$H$156,MATCH(1,(A6096='Non Compliance input'!$A$5:$A$156)*(F6096&gt;='Non Compliance input'!$D$5:$D$156)*(E6096&lt;'Non Compliance input'!$E$5:$E$156)*('Non Compliance input'!$H$5:$H$156="Yes"),0))
),"","Yes")</f>
        <v/>
      </c>
      <c r="K6096" s="149">
        <f t="shared" si="856"/>
        <v>0</v>
      </c>
      <c r="L6096" s="162">
        <f t="shared" si="857"/>
        <v>0</v>
      </c>
      <c r="M6096" s="162" t="str" cm="1">
        <f t="array" ref="M6096">IF(ISERROR(INDEX('Non Compliance input'!$I$5:$I$156,MATCH(1,(A6096='Non Compliance input'!$A$5:$A$156)*(E6096&gt;='Non Compliance input'!$D$5:$D$156)*(F6096&lt;='Non Compliance input'!$E$5:$E$156)*('Non Compliance input'!$I$5:$I$156="Yes"),0))
),"","Yes")</f>
        <v/>
      </c>
      <c r="N6096" s="149" t="str">
        <f>IF(VLOOKUP($A6096,HourEndingOutage!$B$3:$F$746,5,0)="Outage","Outage","")</f>
        <v/>
      </c>
      <c r="O6096" s="18">
        <f t="shared" si="858"/>
        <v>0</v>
      </c>
      <c r="P6096" s="18" t="str">
        <f t="shared" si="859"/>
        <v/>
      </c>
      <c r="Q6096" s="18">
        <f t="shared" si="860"/>
        <v>0</v>
      </c>
      <c r="R6096" s="118"/>
    </row>
    <row r="6097" spans="1:18" x14ac:dyDescent="0.25">
      <c r="A6097" s="25">
        <f t="shared" si="852"/>
        <v>678</v>
      </c>
      <c r="B6097" s="23">
        <f t="shared" si="853"/>
        <v>44590</v>
      </c>
      <c r="C6097" s="24">
        <v>6</v>
      </c>
      <c r="D6097" s="54" t="str">
        <f t="shared" si="854"/>
        <v>ASET</v>
      </c>
      <c r="E6097" s="178"/>
      <c r="F6097" s="179"/>
      <c r="G6097" s="177"/>
      <c r="H6097" s="177"/>
      <c r="I6097" s="169">
        <f t="shared" si="855"/>
        <v>0</v>
      </c>
      <c r="J6097" s="149" t="str" cm="1">
        <f t="array" ref="J6097">IF(ISERROR(INDEX('Non Compliance input'!$H$5:$H$156,MATCH(1,(A6097='Non Compliance input'!$A$5:$A$156)*(F6097&gt;='Non Compliance input'!$D$5:$D$156)*(E6097&lt;'Non Compliance input'!$E$5:$E$156)*('Non Compliance input'!$H$5:$H$156="Yes"),0))
),"","Yes")</f>
        <v/>
      </c>
      <c r="K6097" s="149">
        <f t="shared" si="856"/>
        <v>0</v>
      </c>
      <c r="L6097" s="162">
        <f t="shared" si="857"/>
        <v>0</v>
      </c>
      <c r="M6097" s="162" t="str" cm="1">
        <f t="array" ref="M6097">IF(ISERROR(INDEX('Non Compliance input'!$I$5:$I$156,MATCH(1,(A6097='Non Compliance input'!$A$5:$A$156)*(E6097&gt;='Non Compliance input'!$D$5:$D$156)*(F6097&lt;='Non Compliance input'!$E$5:$E$156)*('Non Compliance input'!$I$5:$I$156="Yes"),0))
),"","Yes")</f>
        <v/>
      </c>
      <c r="N6097" s="149" t="str">
        <f>IF(VLOOKUP($A6097,HourEndingOutage!$B$3:$F$746,5,0)="Outage","Outage","")</f>
        <v/>
      </c>
      <c r="O6097" s="18">
        <f t="shared" si="858"/>
        <v>0</v>
      </c>
      <c r="P6097" s="18" t="str">
        <f t="shared" si="859"/>
        <v/>
      </c>
      <c r="Q6097" s="18">
        <f t="shared" si="860"/>
        <v>0</v>
      </c>
      <c r="R6097" s="118"/>
    </row>
    <row r="6098" spans="1:18" x14ac:dyDescent="0.25">
      <c r="A6098" s="25">
        <f t="shared" si="852"/>
        <v>678</v>
      </c>
      <c r="B6098" s="23">
        <f t="shared" si="853"/>
        <v>44590</v>
      </c>
      <c r="C6098" s="24">
        <v>6</v>
      </c>
      <c r="D6098" s="54" t="str">
        <f t="shared" si="854"/>
        <v>ASET</v>
      </c>
      <c r="E6098" s="178"/>
      <c r="F6098" s="179"/>
      <c r="G6098" s="177"/>
      <c r="H6098" s="177"/>
      <c r="I6098" s="169">
        <f t="shared" si="855"/>
        <v>0</v>
      </c>
      <c r="J6098" s="149" t="str" cm="1">
        <f t="array" ref="J6098">IF(ISERROR(INDEX('Non Compliance input'!$H$5:$H$156,MATCH(1,(A6098='Non Compliance input'!$A$5:$A$156)*(F6098&gt;='Non Compliance input'!$D$5:$D$156)*(E6098&lt;'Non Compliance input'!$E$5:$E$156)*('Non Compliance input'!$H$5:$H$156="Yes"),0))
),"","Yes")</f>
        <v/>
      </c>
      <c r="K6098" s="149">
        <f t="shared" si="856"/>
        <v>0</v>
      </c>
      <c r="L6098" s="162">
        <f t="shared" si="857"/>
        <v>0</v>
      </c>
      <c r="M6098" s="162" t="str" cm="1">
        <f t="array" ref="M6098">IF(ISERROR(INDEX('Non Compliance input'!$I$5:$I$156,MATCH(1,(A6098='Non Compliance input'!$A$5:$A$156)*(E6098&gt;='Non Compliance input'!$D$5:$D$156)*(F6098&lt;='Non Compliance input'!$E$5:$E$156)*('Non Compliance input'!$I$5:$I$156="Yes"),0))
),"","Yes")</f>
        <v/>
      </c>
      <c r="N6098" s="149" t="str">
        <f>IF(VLOOKUP($A6098,HourEndingOutage!$B$3:$F$746,5,0)="Outage","Outage","")</f>
        <v/>
      </c>
      <c r="O6098" s="18">
        <f t="shared" si="858"/>
        <v>0</v>
      </c>
      <c r="P6098" s="18" t="str">
        <f t="shared" si="859"/>
        <v/>
      </c>
      <c r="Q6098" s="18">
        <f t="shared" si="860"/>
        <v>0</v>
      </c>
      <c r="R6098" s="118"/>
    </row>
    <row r="6099" spans="1:18" x14ac:dyDescent="0.25">
      <c r="A6099" s="25">
        <f t="shared" si="852"/>
        <v>678</v>
      </c>
      <c r="B6099" s="23">
        <f t="shared" si="853"/>
        <v>44590</v>
      </c>
      <c r="C6099" s="24">
        <v>6</v>
      </c>
      <c r="D6099" s="54" t="str">
        <f t="shared" si="854"/>
        <v>ASET</v>
      </c>
      <c r="E6099" s="178"/>
      <c r="F6099" s="179"/>
      <c r="G6099" s="177"/>
      <c r="H6099" s="177"/>
      <c r="I6099" s="169">
        <f t="shared" si="855"/>
        <v>0</v>
      </c>
      <c r="J6099" s="149" t="str" cm="1">
        <f t="array" ref="J6099">IF(ISERROR(INDEX('Non Compliance input'!$H$5:$H$156,MATCH(1,(A6099='Non Compliance input'!$A$5:$A$156)*(F6099&gt;='Non Compliance input'!$D$5:$D$156)*(E6099&lt;'Non Compliance input'!$E$5:$E$156)*('Non Compliance input'!$H$5:$H$156="Yes"),0))
),"","Yes")</f>
        <v/>
      </c>
      <c r="K6099" s="149">
        <f t="shared" si="856"/>
        <v>0</v>
      </c>
      <c r="L6099" s="162">
        <f t="shared" si="857"/>
        <v>0</v>
      </c>
      <c r="M6099" s="162" t="str" cm="1">
        <f t="array" ref="M6099">IF(ISERROR(INDEX('Non Compliance input'!$I$5:$I$156,MATCH(1,(A6099='Non Compliance input'!$A$5:$A$156)*(E6099&gt;='Non Compliance input'!$D$5:$D$156)*(F6099&lt;='Non Compliance input'!$E$5:$E$156)*('Non Compliance input'!$I$5:$I$156="Yes"),0))
),"","Yes")</f>
        <v/>
      </c>
      <c r="N6099" s="149" t="str">
        <f>IF(VLOOKUP($A6099,HourEndingOutage!$B$3:$F$746,5,0)="Outage","Outage","")</f>
        <v/>
      </c>
      <c r="O6099" s="18">
        <f t="shared" si="858"/>
        <v>0</v>
      </c>
      <c r="P6099" s="18" t="str">
        <f t="shared" si="859"/>
        <v/>
      </c>
      <c r="Q6099" s="18">
        <f t="shared" si="860"/>
        <v>0</v>
      </c>
      <c r="R6099" s="118"/>
    </row>
    <row r="6100" spans="1:18" x14ac:dyDescent="0.25">
      <c r="A6100" s="25">
        <f t="shared" si="852"/>
        <v>678</v>
      </c>
      <c r="B6100" s="23">
        <f t="shared" si="853"/>
        <v>44590</v>
      </c>
      <c r="C6100" s="24">
        <v>6</v>
      </c>
      <c r="D6100" s="54" t="str">
        <f t="shared" si="854"/>
        <v>ASET</v>
      </c>
      <c r="E6100" s="178"/>
      <c r="F6100" s="179"/>
      <c r="G6100" s="177"/>
      <c r="H6100" s="177"/>
      <c r="I6100" s="169">
        <f t="shared" si="855"/>
        <v>0</v>
      </c>
      <c r="J6100" s="149" t="str" cm="1">
        <f t="array" ref="J6100">IF(ISERROR(INDEX('Non Compliance input'!$H$5:$H$156,MATCH(1,(A6100='Non Compliance input'!$A$5:$A$156)*(F6100&gt;='Non Compliance input'!$D$5:$D$156)*(E6100&lt;'Non Compliance input'!$E$5:$E$156)*('Non Compliance input'!$H$5:$H$156="Yes"),0))
),"","Yes")</f>
        <v/>
      </c>
      <c r="K6100" s="149">
        <f t="shared" si="856"/>
        <v>0</v>
      </c>
      <c r="L6100" s="162">
        <f t="shared" si="857"/>
        <v>0</v>
      </c>
      <c r="M6100" s="162" t="str" cm="1">
        <f t="array" ref="M6100">IF(ISERROR(INDEX('Non Compliance input'!$I$5:$I$156,MATCH(1,(A6100='Non Compliance input'!$A$5:$A$156)*(E6100&gt;='Non Compliance input'!$D$5:$D$156)*(F6100&lt;='Non Compliance input'!$E$5:$E$156)*('Non Compliance input'!$I$5:$I$156="Yes"),0))
),"","Yes")</f>
        <v/>
      </c>
      <c r="N6100" s="149" t="str">
        <f>IF(VLOOKUP($A6100,HourEndingOutage!$B$3:$F$746,5,0)="Outage","Outage","")</f>
        <v/>
      </c>
      <c r="O6100" s="18">
        <f t="shared" si="858"/>
        <v>0</v>
      </c>
      <c r="P6100" s="18" t="str">
        <f t="shared" si="859"/>
        <v/>
      </c>
      <c r="Q6100" s="18">
        <f t="shared" si="860"/>
        <v>0</v>
      </c>
      <c r="R6100" s="118"/>
    </row>
    <row r="6101" spans="1:18" x14ac:dyDescent="0.25">
      <c r="A6101" s="25">
        <f t="shared" si="852"/>
        <v>678</v>
      </c>
      <c r="B6101" s="23">
        <f t="shared" si="853"/>
        <v>44590</v>
      </c>
      <c r="C6101" s="24">
        <v>6</v>
      </c>
      <c r="D6101" s="54" t="str">
        <f t="shared" si="854"/>
        <v>ASET</v>
      </c>
      <c r="E6101" s="178"/>
      <c r="F6101" s="179"/>
      <c r="G6101" s="177"/>
      <c r="H6101" s="177"/>
      <c r="I6101" s="169">
        <f t="shared" si="855"/>
        <v>0</v>
      </c>
      <c r="J6101" s="149" t="str" cm="1">
        <f t="array" ref="J6101">IF(ISERROR(INDEX('Non Compliance input'!$H$5:$H$156,MATCH(1,(A6101='Non Compliance input'!$A$5:$A$156)*(F6101&gt;='Non Compliance input'!$D$5:$D$156)*(E6101&lt;'Non Compliance input'!$E$5:$E$156)*('Non Compliance input'!$H$5:$H$156="Yes"),0))
),"","Yes")</f>
        <v/>
      </c>
      <c r="K6101" s="149">
        <f t="shared" si="856"/>
        <v>0</v>
      </c>
      <c r="L6101" s="162">
        <f t="shared" si="857"/>
        <v>0</v>
      </c>
      <c r="M6101" s="162" t="str" cm="1">
        <f t="array" ref="M6101">IF(ISERROR(INDEX('Non Compliance input'!$I$5:$I$156,MATCH(1,(A6101='Non Compliance input'!$A$5:$A$156)*(E6101&gt;='Non Compliance input'!$D$5:$D$156)*(F6101&lt;='Non Compliance input'!$E$5:$E$156)*('Non Compliance input'!$I$5:$I$156="Yes"),0))
),"","Yes")</f>
        <v/>
      </c>
      <c r="N6101" s="149" t="str">
        <f>IF(VLOOKUP($A6101,HourEndingOutage!$B$3:$F$746,5,0)="Outage","Outage","")</f>
        <v/>
      </c>
      <c r="O6101" s="18">
        <f t="shared" si="858"/>
        <v>0</v>
      </c>
      <c r="P6101" s="18" t="str">
        <f t="shared" si="859"/>
        <v/>
      </c>
      <c r="Q6101" s="18">
        <f t="shared" si="860"/>
        <v>0</v>
      </c>
      <c r="R6101" s="118"/>
    </row>
    <row r="6102" spans="1:18" x14ac:dyDescent="0.25">
      <c r="A6102" s="25">
        <f t="shared" si="852"/>
        <v>678</v>
      </c>
      <c r="B6102" s="23">
        <f t="shared" si="853"/>
        <v>44590</v>
      </c>
      <c r="C6102" s="24">
        <v>6</v>
      </c>
      <c r="D6102" s="54" t="str">
        <f t="shared" si="854"/>
        <v>ASET</v>
      </c>
      <c r="E6102" s="178"/>
      <c r="F6102" s="179"/>
      <c r="G6102" s="177"/>
      <c r="H6102" s="177"/>
      <c r="I6102" s="169">
        <f t="shared" si="855"/>
        <v>0</v>
      </c>
      <c r="J6102" s="149" t="str" cm="1">
        <f t="array" ref="J6102">IF(ISERROR(INDEX('Non Compliance input'!$H$5:$H$156,MATCH(1,(A6102='Non Compliance input'!$A$5:$A$156)*(F6102&gt;='Non Compliance input'!$D$5:$D$156)*(E6102&lt;'Non Compliance input'!$E$5:$E$156)*('Non Compliance input'!$H$5:$H$156="Yes"),0))
),"","Yes")</f>
        <v/>
      </c>
      <c r="K6102" s="149">
        <f t="shared" si="856"/>
        <v>0</v>
      </c>
      <c r="L6102" s="162">
        <f t="shared" si="857"/>
        <v>0</v>
      </c>
      <c r="M6102" s="162" t="str" cm="1">
        <f t="array" ref="M6102">IF(ISERROR(INDEX('Non Compliance input'!$I$5:$I$156,MATCH(1,(A6102='Non Compliance input'!$A$5:$A$156)*(E6102&gt;='Non Compliance input'!$D$5:$D$156)*(F6102&lt;='Non Compliance input'!$E$5:$E$156)*('Non Compliance input'!$I$5:$I$156="Yes"),0))
),"","Yes")</f>
        <v/>
      </c>
      <c r="N6102" s="149" t="str">
        <f>IF(VLOOKUP($A6102,HourEndingOutage!$B$3:$F$746,5,0)="Outage","Outage","")</f>
        <v/>
      </c>
      <c r="O6102" s="18">
        <f t="shared" si="858"/>
        <v>0</v>
      </c>
      <c r="P6102" s="18" t="str">
        <f t="shared" si="859"/>
        <v/>
      </c>
      <c r="Q6102" s="18">
        <f t="shared" si="860"/>
        <v>0</v>
      </c>
      <c r="R6102" s="118"/>
    </row>
    <row r="6103" spans="1:18" x14ac:dyDescent="0.25">
      <c r="A6103" s="25">
        <f t="shared" si="852"/>
        <v>678</v>
      </c>
      <c r="B6103" s="23">
        <f t="shared" si="853"/>
        <v>44590</v>
      </c>
      <c r="C6103" s="24">
        <v>6</v>
      </c>
      <c r="D6103" s="54" t="str">
        <f t="shared" si="854"/>
        <v>ASET</v>
      </c>
      <c r="E6103" s="178"/>
      <c r="F6103" s="179"/>
      <c r="G6103" s="177"/>
      <c r="H6103" s="177"/>
      <c r="I6103" s="169">
        <f t="shared" si="855"/>
        <v>0</v>
      </c>
      <c r="J6103" s="149" t="str" cm="1">
        <f t="array" ref="J6103">IF(ISERROR(INDEX('Non Compliance input'!$H$5:$H$156,MATCH(1,(A6103='Non Compliance input'!$A$5:$A$156)*(F6103&gt;='Non Compliance input'!$D$5:$D$156)*(E6103&lt;'Non Compliance input'!$E$5:$E$156)*('Non Compliance input'!$H$5:$H$156="Yes"),0))
),"","Yes")</f>
        <v/>
      </c>
      <c r="K6103" s="149">
        <f t="shared" si="856"/>
        <v>0</v>
      </c>
      <c r="L6103" s="162">
        <f t="shared" si="857"/>
        <v>0</v>
      </c>
      <c r="M6103" s="162" t="str" cm="1">
        <f t="array" ref="M6103">IF(ISERROR(INDEX('Non Compliance input'!$I$5:$I$156,MATCH(1,(A6103='Non Compliance input'!$A$5:$A$156)*(E6103&gt;='Non Compliance input'!$D$5:$D$156)*(F6103&lt;='Non Compliance input'!$E$5:$E$156)*('Non Compliance input'!$I$5:$I$156="Yes"),0))
),"","Yes")</f>
        <v/>
      </c>
      <c r="N6103" s="149" t="str">
        <f>IF(VLOOKUP($A6103,HourEndingOutage!$B$3:$F$746,5,0)="Outage","Outage","")</f>
        <v/>
      </c>
      <c r="O6103" s="18">
        <f t="shared" si="858"/>
        <v>0</v>
      </c>
      <c r="P6103" s="18" t="str">
        <f t="shared" si="859"/>
        <v/>
      </c>
      <c r="Q6103" s="18">
        <f t="shared" si="860"/>
        <v>0</v>
      </c>
      <c r="R6103" s="118"/>
    </row>
    <row r="6104" spans="1:18" x14ac:dyDescent="0.25">
      <c r="A6104" s="25">
        <f t="shared" si="852"/>
        <v>678</v>
      </c>
      <c r="B6104" s="23">
        <f t="shared" si="853"/>
        <v>44590</v>
      </c>
      <c r="C6104" s="24">
        <v>6</v>
      </c>
      <c r="D6104" s="54" t="str">
        <f t="shared" si="854"/>
        <v>ASET</v>
      </c>
      <c r="E6104" s="178"/>
      <c r="F6104" s="179"/>
      <c r="G6104" s="177"/>
      <c r="H6104" s="177"/>
      <c r="I6104" s="169">
        <f t="shared" si="855"/>
        <v>0</v>
      </c>
      <c r="J6104" s="149" t="str" cm="1">
        <f t="array" ref="J6104">IF(ISERROR(INDEX('Non Compliance input'!$H$5:$H$156,MATCH(1,(A6104='Non Compliance input'!$A$5:$A$156)*(F6104&gt;='Non Compliance input'!$D$5:$D$156)*(E6104&lt;'Non Compliance input'!$E$5:$E$156)*('Non Compliance input'!$H$5:$H$156="Yes"),0))
),"","Yes")</f>
        <v/>
      </c>
      <c r="K6104" s="149">
        <f t="shared" si="856"/>
        <v>0</v>
      </c>
      <c r="L6104" s="162">
        <f t="shared" si="857"/>
        <v>0</v>
      </c>
      <c r="M6104" s="162" t="str" cm="1">
        <f t="array" ref="M6104">IF(ISERROR(INDEX('Non Compliance input'!$I$5:$I$156,MATCH(1,(A6104='Non Compliance input'!$A$5:$A$156)*(E6104&gt;='Non Compliance input'!$D$5:$D$156)*(F6104&lt;='Non Compliance input'!$E$5:$E$156)*('Non Compliance input'!$I$5:$I$156="Yes"),0))
),"","Yes")</f>
        <v/>
      </c>
      <c r="N6104" s="149" t="str">
        <f>IF(VLOOKUP($A6104,HourEndingOutage!$B$3:$F$746,5,0)="Outage","Outage","")</f>
        <v/>
      </c>
      <c r="O6104" s="18">
        <f t="shared" si="858"/>
        <v>0</v>
      </c>
      <c r="P6104" s="18" t="str">
        <f t="shared" si="859"/>
        <v/>
      </c>
      <c r="Q6104" s="18">
        <f t="shared" si="860"/>
        <v>0</v>
      </c>
      <c r="R6104" s="118"/>
    </row>
    <row r="6105" spans="1:18" x14ac:dyDescent="0.25">
      <c r="A6105" s="25">
        <f t="shared" si="852"/>
        <v>679</v>
      </c>
      <c r="B6105" s="23">
        <f t="shared" si="853"/>
        <v>44590</v>
      </c>
      <c r="C6105" s="24">
        <v>7</v>
      </c>
      <c r="D6105" s="54" t="str">
        <f t="shared" si="854"/>
        <v>ASET</v>
      </c>
      <c r="E6105" s="178"/>
      <c r="F6105" s="179"/>
      <c r="G6105" s="177"/>
      <c r="H6105" s="177"/>
      <c r="I6105" s="169">
        <f t="shared" si="855"/>
        <v>0</v>
      </c>
      <c r="J6105" s="149" t="str" cm="1">
        <f t="array" ref="J6105">IF(ISERROR(INDEX('Non Compliance input'!$H$5:$H$156,MATCH(1,(A6105='Non Compliance input'!$A$5:$A$156)*(F6105&gt;='Non Compliance input'!$D$5:$D$156)*(E6105&lt;'Non Compliance input'!$E$5:$E$156)*('Non Compliance input'!$H$5:$H$156="Yes"),0))
),"","Yes")</f>
        <v/>
      </c>
      <c r="K6105" s="149">
        <f t="shared" si="856"/>
        <v>0</v>
      </c>
      <c r="L6105" s="162">
        <f t="shared" si="857"/>
        <v>0</v>
      </c>
      <c r="M6105" s="162" t="str" cm="1">
        <f t="array" ref="M6105">IF(ISERROR(INDEX('Non Compliance input'!$I$5:$I$156,MATCH(1,(A6105='Non Compliance input'!$A$5:$A$156)*(E6105&gt;='Non Compliance input'!$D$5:$D$156)*(F6105&lt;='Non Compliance input'!$E$5:$E$156)*('Non Compliance input'!$I$5:$I$156="Yes"),0))
),"","Yes")</f>
        <v/>
      </c>
      <c r="N6105" s="149" t="str">
        <f>IF(VLOOKUP($A6105,HourEndingOutage!$B$3:$F$746,5,0)="Outage","Outage","")</f>
        <v/>
      </c>
      <c r="O6105" s="18">
        <f t="shared" si="858"/>
        <v>0</v>
      </c>
      <c r="P6105" s="18" t="str">
        <f t="shared" si="859"/>
        <v/>
      </c>
      <c r="Q6105" s="18">
        <f t="shared" si="860"/>
        <v>0</v>
      </c>
      <c r="R6105" s="118"/>
    </row>
    <row r="6106" spans="1:18" x14ac:dyDescent="0.25">
      <c r="A6106" s="25">
        <f t="shared" si="852"/>
        <v>679</v>
      </c>
      <c r="B6106" s="23">
        <f t="shared" si="853"/>
        <v>44590</v>
      </c>
      <c r="C6106" s="24">
        <v>7</v>
      </c>
      <c r="D6106" s="54" t="str">
        <f t="shared" si="854"/>
        <v>ASET</v>
      </c>
      <c r="E6106" s="178"/>
      <c r="F6106" s="179"/>
      <c r="G6106" s="177"/>
      <c r="H6106" s="177"/>
      <c r="I6106" s="169">
        <f t="shared" si="855"/>
        <v>0</v>
      </c>
      <c r="J6106" s="149" t="str" cm="1">
        <f t="array" ref="J6106">IF(ISERROR(INDEX('Non Compliance input'!$H$5:$H$156,MATCH(1,(A6106='Non Compliance input'!$A$5:$A$156)*(F6106&gt;='Non Compliance input'!$D$5:$D$156)*(E6106&lt;'Non Compliance input'!$E$5:$E$156)*('Non Compliance input'!$H$5:$H$156="Yes"),0))
),"","Yes")</f>
        <v/>
      </c>
      <c r="K6106" s="149">
        <f t="shared" si="856"/>
        <v>0</v>
      </c>
      <c r="L6106" s="162">
        <f t="shared" si="857"/>
        <v>0</v>
      </c>
      <c r="M6106" s="162" t="str" cm="1">
        <f t="array" ref="M6106">IF(ISERROR(INDEX('Non Compliance input'!$I$5:$I$156,MATCH(1,(A6106='Non Compliance input'!$A$5:$A$156)*(E6106&gt;='Non Compliance input'!$D$5:$D$156)*(F6106&lt;='Non Compliance input'!$E$5:$E$156)*('Non Compliance input'!$I$5:$I$156="Yes"),0))
),"","Yes")</f>
        <v/>
      </c>
      <c r="N6106" s="149" t="str">
        <f>IF(VLOOKUP($A6106,HourEndingOutage!$B$3:$F$746,5,0)="Outage","Outage","")</f>
        <v/>
      </c>
      <c r="O6106" s="18">
        <f t="shared" si="858"/>
        <v>0</v>
      </c>
      <c r="P6106" s="18" t="str">
        <f t="shared" si="859"/>
        <v/>
      </c>
      <c r="Q6106" s="18">
        <f t="shared" si="860"/>
        <v>0</v>
      </c>
      <c r="R6106" s="118"/>
    </row>
    <row r="6107" spans="1:18" x14ac:dyDescent="0.25">
      <c r="A6107" s="25">
        <f t="shared" si="852"/>
        <v>679</v>
      </c>
      <c r="B6107" s="23">
        <f t="shared" si="853"/>
        <v>44590</v>
      </c>
      <c r="C6107" s="24">
        <v>7</v>
      </c>
      <c r="D6107" s="54" t="str">
        <f t="shared" si="854"/>
        <v>ASET</v>
      </c>
      <c r="E6107" s="178"/>
      <c r="F6107" s="179"/>
      <c r="G6107" s="177"/>
      <c r="H6107" s="177"/>
      <c r="I6107" s="169">
        <f t="shared" si="855"/>
        <v>0</v>
      </c>
      <c r="J6107" s="149" t="str" cm="1">
        <f t="array" ref="J6107">IF(ISERROR(INDEX('Non Compliance input'!$H$5:$H$156,MATCH(1,(A6107='Non Compliance input'!$A$5:$A$156)*(F6107&gt;='Non Compliance input'!$D$5:$D$156)*(E6107&lt;'Non Compliance input'!$E$5:$E$156)*('Non Compliance input'!$H$5:$H$156="Yes"),0))
),"","Yes")</f>
        <v/>
      </c>
      <c r="K6107" s="149">
        <f t="shared" si="856"/>
        <v>0</v>
      </c>
      <c r="L6107" s="162">
        <f t="shared" si="857"/>
        <v>0</v>
      </c>
      <c r="M6107" s="162" t="str" cm="1">
        <f t="array" ref="M6107">IF(ISERROR(INDEX('Non Compliance input'!$I$5:$I$156,MATCH(1,(A6107='Non Compliance input'!$A$5:$A$156)*(E6107&gt;='Non Compliance input'!$D$5:$D$156)*(F6107&lt;='Non Compliance input'!$E$5:$E$156)*('Non Compliance input'!$I$5:$I$156="Yes"),0))
),"","Yes")</f>
        <v/>
      </c>
      <c r="N6107" s="149" t="str">
        <f>IF(VLOOKUP($A6107,HourEndingOutage!$B$3:$F$746,5,0)="Outage","Outage","")</f>
        <v/>
      </c>
      <c r="O6107" s="18">
        <f t="shared" si="858"/>
        <v>0</v>
      </c>
      <c r="P6107" s="18" t="str">
        <f t="shared" si="859"/>
        <v/>
      </c>
      <c r="Q6107" s="18">
        <f t="shared" si="860"/>
        <v>0</v>
      </c>
      <c r="R6107" s="118"/>
    </row>
    <row r="6108" spans="1:18" x14ac:dyDescent="0.25">
      <c r="A6108" s="25">
        <f t="shared" ref="A6108:A6171" si="861">IF(C6108=C6107,A6107,A6107+1)</f>
        <v>679</v>
      </c>
      <c r="B6108" s="23">
        <f t="shared" ref="B6108:B6171" si="862">IF(C6108&lt;C6107,B6107+1,B6107)</f>
        <v>44590</v>
      </c>
      <c r="C6108" s="24">
        <v>7</v>
      </c>
      <c r="D6108" s="54" t="str">
        <f t="shared" si="854"/>
        <v>ASET</v>
      </c>
      <c r="E6108" s="178"/>
      <c r="F6108" s="179"/>
      <c r="G6108" s="177"/>
      <c r="H6108" s="177"/>
      <c r="I6108" s="169">
        <f t="shared" si="855"/>
        <v>0</v>
      </c>
      <c r="J6108" s="149" t="str" cm="1">
        <f t="array" ref="J6108">IF(ISERROR(INDEX('Non Compliance input'!$H$5:$H$156,MATCH(1,(A6108='Non Compliance input'!$A$5:$A$156)*(F6108&gt;='Non Compliance input'!$D$5:$D$156)*(E6108&lt;'Non Compliance input'!$E$5:$E$156)*('Non Compliance input'!$H$5:$H$156="Yes"),0))
),"","Yes")</f>
        <v/>
      </c>
      <c r="K6108" s="149">
        <f t="shared" si="856"/>
        <v>0</v>
      </c>
      <c r="L6108" s="162">
        <f t="shared" si="857"/>
        <v>0</v>
      </c>
      <c r="M6108" s="162" t="str" cm="1">
        <f t="array" ref="M6108">IF(ISERROR(INDEX('Non Compliance input'!$I$5:$I$156,MATCH(1,(A6108='Non Compliance input'!$A$5:$A$156)*(E6108&gt;='Non Compliance input'!$D$5:$D$156)*(F6108&lt;='Non Compliance input'!$E$5:$E$156)*('Non Compliance input'!$I$5:$I$156="Yes"),0))
),"","Yes")</f>
        <v/>
      </c>
      <c r="N6108" s="149" t="str">
        <f>IF(VLOOKUP($A6108,HourEndingOutage!$B$3:$F$746,5,0)="Outage","Outage","")</f>
        <v/>
      </c>
      <c r="O6108" s="18">
        <f t="shared" si="858"/>
        <v>0</v>
      </c>
      <c r="P6108" s="18" t="str">
        <f t="shared" si="859"/>
        <v/>
      </c>
      <c r="Q6108" s="18">
        <f t="shared" si="860"/>
        <v>0</v>
      </c>
      <c r="R6108" s="118"/>
    </row>
    <row r="6109" spans="1:18" x14ac:dyDescent="0.25">
      <c r="A6109" s="25">
        <f t="shared" si="861"/>
        <v>679</v>
      </c>
      <c r="B6109" s="23">
        <f t="shared" si="862"/>
        <v>44590</v>
      </c>
      <c r="C6109" s="24">
        <v>7</v>
      </c>
      <c r="D6109" s="54" t="str">
        <f t="shared" si="854"/>
        <v>ASET</v>
      </c>
      <c r="E6109" s="178"/>
      <c r="F6109" s="179"/>
      <c r="G6109" s="177"/>
      <c r="H6109" s="177"/>
      <c r="I6109" s="169">
        <f t="shared" si="855"/>
        <v>0</v>
      </c>
      <c r="J6109" s="149" t="str" cm="1">
        <f t="array" ref="J6109">IF(ISERROR(INDEX('Non Compliance input'!$H$5:$H$156,MATCH(1,(A6109='Non Compliance input'!$A$5:$A$156)*(F6109&gt;='Non Compliance input'!$D$5:$D$156)*(E6109&lt;'Non Compliance input'!$E$5:$E$156)*('Non Compliance input'!$H$5:$H$156="Yes"),0))
),"","Yes")</f>
        <v/>
      </c>
      <c r="K6109" s="149">
        <f t="shared" si="856"/>
        <v>0</v>
      </c>
      <c r="L6109" s="162">
        <f t="shared" si="857"/>
        <v>0</v>
      </c>
      <c r="M6109" s="162" t="str" cm="1">
        <f t="array" ref="M6109">IF(ISERROR(INDEX('Non Compliance input'!$I$5:$I$156,MATCH(1,(A6109='Non Compliance input'!$A$5:$A$156)*(E6109&gt;='Non Compliance input'!$D$5:$D$156)*(F6109&lt;='Non Compliance input'!$E$5:$E$156)*('Non Compliance input'!$I$5:$I$156="Yes"),0))
),"","Yes")</f>
        <v/>
      </c>
      <c r="N6109" s="149" t="str">
        <f>IF(VLOOKUP($A6109,HourEndingOutage!$B$3:$F$746,5,0)="Outage","Outage","")</f>
        <v/>
      </c>
      <c r="O6109" s="18">
        <f t="shared" si="858"/>
        <v>0</v>
      </c>
      <c r="P6109" s="18" t="str">
        <f t="shared" si="859"/>
        <v/>
      </c>
      <c r="Q6109" s="18">
        <f t="shared" si="860"/>
        <v>0</v>
      </c>
      <c r="R6109" s="118"/>
    </row>
    <row r="6110" spans="1:18" x14ac:dyDescent="0.25">
      <c r="A6110" s="25">
        <f t="shared" si="861"/>
        <v>679</v>
      </c>
      <c r="B6110" s="23">
        <f t="shared" si="862"/>
        <v>44590</v>
      </c>
      <c r="C6110" s="24">
        <v>7</v>
      </c>
      <c r="D6110" s="54" t="str">
        <f t="shared" si="854"/>
        <v>ASET</v>
      </c>
      <c r="E6110" s="178"/>
      <c r="F6110" s="179"/>
      <c r="G6110" s="177"/>
      <c r="H6110" s="177"/>
      <c r="I6110" s="169">
        <f t="shared" si="855"/>
        <v>0</v>
      </c>
      <c r="J6110" s="149" t="str" cm="1">
        <f t="array" ref="J6110">IF(ISERROR(INDEX('Non Compliance input'!$H$5:$H$156,MATCH(1,(A6110='Non Compliance input'!$A$5:$A$156)*(F6110&gt;='Non Compliance input'!$D$5:$D$156)*(E6110&lt;'Non Compliance input'!$E$5:$E$156)*('Non Compliance input'!$H$5:$H$156="Yes"),0))
),"","Yes")</f>
        <v/>
      </c>
      <c r="K6110" s="149">
        <f t="shared" si="856"/>
        <v>0</v>
      </c>
      <c r="L6110" s="162">
        <f t="shared" si="857"/>
        <v>0</v>
      </c>
      <c r="M6110" s="162" t="str" cm="1">
        <f t="array" ref="M6110">IF(ISERROR(INDEX('Non Compliance input'!$I$5:$I$156,MATCH(1,(A6110='Non Compliance input'!$A$5:$A$156)*(E6110&gt;='Non Compliance input'!$D$5:$D$156)*(F6110&lt;='Non Compliance input'!$E$5:$E$156)*('Non Compliance input'!$I$5:$I$156="Yes"),0))
),"","Yes")</f>
        <v/>
      </c>
      <c r="N6110" s="149" t="str">
        <f>IF(VLOOKUP($A6110,HourEndingOutage!$B$3:$F$746,5,0)="Outage","Outage","")</f>
        <v/>
      </c>
      <c r="O6110" s="18">
        <f t="shared" si="858"/>
        <v>0</v>
      </c>
      <c r="P6110" s="18" t="str">
        <f t="shared" si="859"/>
        <v/>
      </c>
      <c r="Q6110" s="18">
        <f t="shared" si="860"/>
        <v>0</v>
      </c>
      <c r="R6110" s="118"/>
    </row>
    <row r="6111" spans="1:18" x14ac:dyDescent="0.25">
      <c r="A6111" s="25">
        <f t="shared" si="861"/>
        <v>679</v>
      </c>
      <c r="B6111" s="23">
        <f t="shared" si="862"/>
        <v>44590</v>
      </c>
      <c r="C6111" s="24">
        <v>7</v>
      </c>
      <c r="D6111" s="54" t="str">
        <f t="shared" si="854"/>
        <v>ASET</v>
      </c>
      <c r="E6111" s="178"/>
      <c r="F6111" s="179"/>
      <c r="G6111" s="177"/>
      <c r="H6111" s="177"/>
      <c r="I6111" s="169">
        <f t="shared" si="855"/>
        <v>0</v>
      </c>
      <c r="J6111" s="149" t="str" cm="1">
        <f t="array" ref="J6111">IF(ISERROR(INDEX('Non Compliance input'!$H$5:$H$156,MATCH(1,(A6111='Non Compliance input'!$A$5:$A$156)*(F6111&gt;='Non Compliance input'!$D$5:$D$156)*(E6111&lt;'Non Compliance input'!$E$5:$E$156)*('Non Compliance input'!$H$5:$H$156="Yes"),0))
),"","Yes")</f>
        <v/>
      </c>
      <c r="K6111" s="149">
        <f t="shared" si="856"/>
        <v>0</v>
      </c>
      <c r="L6111" s="162">
        <f t="shared" si="857"/>
        <v>0</v>
      </c>
      <c r="M6111" s="162" t="str" cm="1">
        <f t="array" ref="M6111">IF(ISERROR(INDEX('Non Compliance input'!$I$5:$I$156,MATCH(1,(A6111='Non Compliance input'!$A$5:$A$156)*(E6111&gt;='Non Compliance input'!$D$5:$D$156)*(F6111&lt;='Non Compliance input'!$E$5:$E$156)*('Non Compliance input'!$I$5:$I$156="Yes"),0))
),"","Yes")</f>
        <v/>
      </c>
      <c r="N6111" s="149" t="str">
        <f>IF(VLOOKUP($A6111,HourEndingOutage!$B$3:$F$746,5,0)="Outage","Outage","")</f>
        <v/>
      </c>
      <c r="O6111" s="18">
        <f t="shared" si="858"/>
        <v>0</v>
      </c>
      <c r="P6111" s="18" t="str">
        <f t="shared" si="859"/>
        <v/>
      </c>
      <c r="Q6111" s="18">
        <f t="shared" si="860"/>
        <v>0</v>
      </c>
      <c r="R6111" s="118"/>
    </row>
    <row r="6112" spans="1:18" x14ac:dyDescent="0.25">
      <c r="A6112" s="25">
        <f t="shared" si="861"/>
        <v>679</v>
      </c>
      <c r="B6112" s="23">
        <f t="shared" si="862"/>
        <v>44590</v>
      </c>
      <c r="C6112" s="24">
        <v>7</v>
      </c>
      <c r="D6112" s="54" t="str">
        <f t="shared" si="854"/>
        <v>ASET</v>
      </c>
      <c r="E6112" s="178"/>
      <c r="F6112" s="179"/>
      <c r="G6112" s="177"/>
      <c r="H6112" s="177"/>
      <c r="I6112" s="169">
        <f t="shared" si="855"/>
        <v>0</v>
      </c>
      <c r="J6112" s="149" t="str" cm="1">
        <f t="array" ref="J6112">IF(ISERROR(INDEX('Non Compliance input'!$H$5:$H$156,MATCH(1,(A6112='Non Compliance input'!$A$5:$A$156)*(F6112&gt;='Non Compliance input'!$D$5:$D$156)*(E6112&lt;'Non Compliance input'!$E$5:$E$156)*('Non Compliance input'!$H$5:$H$156="Yes"),0))
),"","Yes")</f>
        <v/>
      </c>
      <c r="K6112" s="149">
        <f t="shared" si="856"/>
        <v>0</v>
      </c>
      <c r="L6112" s="162">
        <f t="shared" si="857"/>
        <v>0</v>
      </c>
      <c r="M6112" s="162" t="str" cm="1">
        <f t="array" ref="M6112">IF(ISERROR(INDEX('Non Compliance input'!$I$5:$I$156,MATCH(1,(A6112='Non Compliance input'!$A$5:$A$156)*(E6112&gt;='Non Compliance input'!$D$5:$D$156)*(F6112&lt;='Non Compliance input'!$E$5:$E$156)*('Non Compliance input'!$I$5:$I$156="Yes"),0))
),"","Yes")</f>
        <v/>
      </c>
      <c r="N6112" s="149" t="str">
        <f>IF(VLOOKUP($A6112,HourEndingOutage!$B$3:$F$746,5,0)="Outage","Outage","")</f>
        <v/>
      </c>
      <c r="O6112" s="18">
        <f t="shared" si="858"/>
        <v>0</v>
      </c>
      <c r="P6112" s="18" t="str">
        <f t="shared" si="859"/>
        <v/>
      </c>
      <c r="Q6112" s="18">
        <f t="shared" si="860"/>
        <v>0</v>
      </c>
      <c r="R6112" s="118"/>
    </row>
    <row r="6113" spans="1:18" x14ac:dyDescent="0.25">
      <c r="A6113" s="25">
        <f t="shared" si="861"/>
        <v>679</v>
      </c>
      <c r="B6113" s="23">
        <f t="shared" si="862"/>
        <v>44590</v>
      </c>
      <c r="C6113" s="24">
        <v>7</v>
      </c>
      <c r="D6113" s="54" t="str">
        <f t="shared" si="854"/>
        <v>ASET</v>
      </c>
      <c r="E6113" s="178"/>
      <c r="F6113" s="179"/>
      <c r="G6113" s="177"/>
      <c r="H6113" s="177"/>
      <c r="I6113" s="169">
        <f t="shared" si="855"/>
        <v>0</v>
      </c>
      <c r="J6113" s="149" t="str" cm="1">
        <f t="array" ref="J6113">IF(ISERROR(INDEX('Non Compliance input'!$H$5:$H$156,MATCH(1,(A6113='Non Compliance input'!$A$5:$A$156)*(F6113&gt;='Non Compliance input'!$D$5:$D$156)*(E6113&lt;'Non Compliance input'!$E$5:$E$156)*('Non Compliance input'!$H$5:$H$156="Yes"),0))
),"","Yes")</f>
        <v/>
      </c>
      <c r="K6113" s="149">
        <f t="shared" si="856"/>
        <v>0</v>
      </c>
      <c r="L6113" s="162">
        <f t="shared" si="857"/>
        <v>0</v>
      </c>
      <c r="M6113" s="162" t="str" cm="1">
        <f t="array" ref="M6113">IF(ISERROR(INDEX('Non Compliance input'!$I$5:$I$156,MATCH(1,(A6113='Non Compliance input'!$A$5:$A$156)*(E6113&gt;='Non Compliance input'!$D$5:$D$156)*(F6113&lt;='Non Compliance input'!$E$5:$E$156)*('Non Compliance input'!$I$5:$I$156="Yes"),0))
),"","Yes")</f>
        <v/>
      </c>
      <c r="N6113" s="149" t="str">
        <f>IF(VLOOKUP($A6113,HourEndingOutage!$B$3:$F$746,5,0)="Outage","Outage","")</f>
        <v/>
      </c>
      <c r="O6113" s="18">
        <f t="shared" si="858"/>
        <v>0</v>
      </c>
      <c r="P6113" s="18" t="str">
        <f t="shared" si="859"/>
        <v/>
      </c>
      <c r="Q6113" s="18">
        <f t="shared" si="860"/>
        <v>0</v>
      </c>
      <c r="R6113" s="118"/>
    </row>
    <row r="6114" spans="1:18" x14ac:dyDescent="0.25">
      <c r="A6114" s="25">
        <f t="shared" si="861"/>
        <v>680</v>
      </c>
      <c r="B6114" s="23">
        <f t="shared" si="862"/>
        <v>44590</v>
      </c>
      <c r="C6114" s="24">
        <v>8</v>
      </c>
      <c r="D6114" s="54" t="str">
        <f t="shared" si="854"/>
        <v>ASET</v>
      </c>
      <c r="E6114" s="178"/>
      <c r="F6114" s="179"/>
      <c r="G6114" s="177"/>
      <c r="H6114" s="177"/>
      <c r="I6114" s="169">
        <f t="shared" si="855"/>
        <v>0</v>
      </c>
      <c r="J6114" s="149" t="str" cm="1">
        <f t="array" ref="J6114">IF(ISERROR(INDEX('Non Compliance input'!$H$5:$H$156,MATCH(1,(A6114='Non Compliance input'!$A$5:$A$156)*(F6114&gt;='Non Compliance input'!$D$5:$D$156)*(E6114&lt;'Non Compliance input'!$E$5:$E$156)*('Non Compliance input'!$H$5:$H$156="Yes"),0))
),"","Yes")</f>
        <v/>
      </c>
      <c r="K6114" s="149">
        <f t="shared" si="856"/>
        <v>0</v>
      </c>
      <c r="L6114" s="162">
        <f t="shared" si="857"/>
        <v>0</v>
      </c>
      <c r="M6114" s="162" t="str" cm="1">
        <f t="array" ref="M6114">IF(ISERROR(INDEX('Non Compliance input'!$I$5:$I$156,MATCH(1,(A6114='Non Compliance input'!$A$5:$A$156)*(E6114&gt;='Non Compliance input'!$D$5:$D$156)*(F6114&lt;='Non Compliance input'!$E$5:$E$156)*('Non Compliance input'!$I$5:$I$156="Yes"),0))
),"","Yes")</f>
        <v/>
      </c>
      <c r="N6114" s="149" t="str">
        <f>IF(VLOOKUP($A6114,HourEndingOutage!$B$3:$F$746,5,0)="Outage","Outage","")</f>
        <v/>
      </c>
      <c r="O6114" s="18">
        <f t="shared" si="858"/>
        <v>0</v>
      </c>
      <c r="P6114" s="18" t="str">
        <f t="shared" si="859"/>
        <v/>
      </c>
      <c r="Q6114" s="18">
        <f t="shared" si="860"/>
        <v>0</v>
      </c>
      <c r="R6114" s="118"/>
    </row>
    <row r="6115" spans="1:18" x14ac:dyDescent="0.25">
      <c r="A6115" s="25">
        <f t="shared" si="861"/>
        <v>680</v>
      </c>
      <c r="B6115" s="23">
        <f t="shared" si="862"/>
        <v>44590</v>
      </c>
      <c r="C6115" s="24">
        <v>8</v>
      </c>
      <c r="D6115" s="54" t="str">
        <f t="shared" si="854"/>
        <v>ASET</v>
      </c>
      <c r="E6115" s="178"/>
      <c r="F6115" s="179"/>
      <c r="G6115" s="177"/>
      <c r="H6115" s="177"/>
      <c r="I6115" s="169">
        <f t="shared" si="855"/>
        <v>0</v>
      </c>
      <c r="J6115" s="149" t="str" cm="1">
        <f t="array" ref="J6115">IF(ISERROR(INDEX('Non Compliance input'!$H$5:$H$156,MATCH(1,(A6115='Non Compliance input'!$A$5:$A$156)*(F6115&gt;='Non Compliance input'!$D$5:$D$156)*(E6115&lt;'Non Compliance input'!$E$5:$E$156)*('Non Compliance input'!$H$5:$H$156="Yes"),0))
),"","Yes")</f>
        <v/>
      </c>
      <c r="K6115" s="149">
        <f t="shared" si="856"/>
        <v>0</v>
      </c>
      <c r="L6115" s="162">
        <f t="shared" si="857"/>
        <v>0</v>
      </c>
      <c r="M6115" s="162" t="str" cm="1">
        <f t="array" ref="M6115">IF(ISERROR(INDEX('Non Compliance input'!$I$5:$I$156,MATCH(1,(A6115='Non Compliance input'!$A$5:$A$156)*(E6115&gt;='Non Compliance input'!$D$5:$D$156)*(F6115&lt;='Non Compliance input'!$E$5:$E$156)*('Non Compliance input'!$I$5:$I$156="Yes"),0))
),"","Yes")</f>
        <v/>
      </c>
      <c r="N6115" s="149" t="str">
        <f>IF(VLOOKUP($A6115,HourEndingOutage!$B$3:$F$746,5,0)="Outage","Outage","")</f>
        <v/>
      </c>
      <c r="O6115" s="18">
        <f t="shared" si="858"/>
        <v>0</v>
      </c>
      <c r="P6115" s="18" t="str">
        <f t="shared" si="859"/>
        <v/>
      </c>
      <c r="Q6115" s="18">
        <f t="shared" si="860"/>
        <v>0</v>
      </c>
      <c r="R6115" s="118"/>
    </row>
    <row r="6116" spans="1:18" x14ac:dyDescent="0.25">
      <c r="A6116" s="25">
        <f t="shared" si="861"/>
        <v>680</v>
      </c>
      <c r="B6116" s="23">
        <f t="shared" si="862"/>
        <v>44590</v>
      </c>
      <c r="C6116" s="24">
        <v>8</v>
      </c>
      <c r="D6116" s="54" t="str">
        <f t="shared" si="854"/>
        <v>ASET</v>
      </c>
      <c r="E6116" s="178"/>
      <c r="F6116" s="179"/>
      <c r="G6116" s="177"/>
      <c r="H6116" s="177"/>
      <c r="I6116" s="169">
        <f t="shared" si="855"/>
        <v>0</v>
      </c>
      <c r="J6116" s="149" t="str" cm="1">
        <f t="array" ref="J6116">IF(ISERROR(INDEX('Non Compliance input'!$H$5:$H$156,MATCH(1,(A6116='Non Compliance input'!$A$5:$A$156)*(F6116&gt;='Non Compliance input'!$D$5:$D$156)*(E6116&lt;'Non Compliance input'!$E$5:$E$156)*('Non Compliance input'!$H$5:$H$156="Yes"),0))
),"","Yes")</f>
        <v/>
      </c>
      <c r="K6116" s="149">
        <f t="shared" si="856"/>
        <v>0</v>
      </c>
      <c r="L6116" s="162">
        <f t="shared" si="857"/>
        <v>0</v>
      </c>
      <c r="M6116" s="162" t="str" cm="1">
        <f t="array" ref="M6116">IF(ISERROR(INDEX('Non Compliance input'!$I$5:$I$156,MATCH(1,(A6116='Non Compliance input'!$A$5:$A$156)*(E6116&gt;='Non Compliance input'!$D$5:$D$156)*(F6116&lt;='Non Compliance input'!$E$5:$E$156)*('Non Compliance input'!$I$5:$I$156="Yes"),0))
),"","Yes")</f>
        <v/>
      </c>
      <c r="N6116" s="149" t="str">
        <f>IF(VLOOKUP($A6116,HourEndingOutage!$B$3:$F$746,5,0)="Outage","Outage","")</f>
        <v/>
      </c>
      <c r="O6116" s="18">
        <f t="shared" si="858"/>
        <v>0</v>
      </c>
      <c r="P6116" s="18" t="str">
        <f t="shared" si="859"/>
        <v/>
      </c>
      <c r="Q6116" s="18">
        <f t="shared" si="860"/>
        <v>0</v>
      </c>
      <c r="R6116" s="118"/>
    </row>
    <row r="6117" spans="1:18" x14ac:dyDescent="0.25">
      <c r="A6117" s="25">
        <f t="shared" si="861"/>
        <v>680</v>
      </c>
      <c r="B6117" s="23">
        <f t="shared" si="862"/>
        <v>44590</v>
      </c>
      <c r="C6117" s="24">
        <v>8</v>
      </c>
      <c r="D6117" s="54" t="str">
        <f t="shared" si="854"/>
        <v>ASET</v>
      </c>
      <c r="E6117" s="178"/>
      <c r="F6117" s="179"/>
      <c r="G6117" s="177"/>
      <c r="H6117" s="177"/>
      <c r="I6117" s="169">
        <f t="shared" si="855"/>
        <v>0</v>
      </c>
      <c r="J6117" s="149" t="str" cm="1">
        <f t="array" ref="J6117">IF(ISERROR(INDEX('Non Compliance input'!$H$5:$H$156,MATCH(1,(A6117='Non Compliance input'!$A$5:$A$156)*(F6117&gt;='Non Compliance input'!$D$5:$D$156)*(E6117&lt;'Non Compliance input'!$E$5:$E$156)*('Non Compliance input'!$H$5:$H$156="Yes"),0))
),"","Yes")</f>
        <v/>
      </c>
      <c r="K6117" s="149">
        <f t="shared" si="856"/>
        <v>0</v>
      </c>
      <c r="L6117" s="162">
        <f t="shared" si="857"/>
        <v>0</v>
      </c>
      <c r="M6117" s="162" t="str" cm="1">
        <f t="array" ref="M6117">IF(ISERROR(INDEX('Non Compliance input'!$I$5:$I$156,MATCH(1,(A6117='Non Compliance input'!$A$5:$A$156)*(E6117&gt;='Non Compliance input'!$D$5:$D$156)*(F6117&lt;='Non Compliance input'!$E$5:$E$156)*('Non Compliance input'!$I$5:$I$156="Yes"),0))
),"","Yes")</f>
        <v/>
      </c>
      <c r="N6117" s="149" t="str">
        <f>IF(VLOOKUP($A6117,HourEndingOutage!$B$3:$F$746,5,0)="Outage","Outage","")</f>
        <v/>
      </c>
      <c r="O6117" s="18">
        <f t="shared" si="858"/>
        <v>0</v>
      </c>
      <c r="P6117" s="18" t="str">
        <f t="shared" si="859"/>
        <v/>
      </c>
      <c r="Q6117" s="18">
        <f t="shared" si="860"/>
        <v>0</v>
      </c>
      <c r="R6117" s="118"/>
    </row>
    <row r="6118" spans="1:18" x14ac:dyDescent="0.25">
      <c r="A6118" s="25">
        <f t="shared" si="861"/>
        <v>680</v>
      </c>
      <c r="B6118" s="23">
        <f t="shared" si="862"/>
        <v>44590</v>
      </c>
      <c r="C6118" s="24">
        <v>8</v>
      </c>
      <c r="D6118" s="54" t="str">
        <f t="shared" si="854"/>
        <v>ASET</v>
      </c>
      <c r="E6118" s="178"/>
      <c r="F6118" s="179"/>
      <c r="G6118" s="177"/>
      <c r="H6118" s="177"/>
      <c r="I6118" s="169">
        <f t="shared" si="855"/>
        <v>0</v>
      </c>
      <c r="J6118" s="149" t="str" cm="1">
        <f t="array" ref="J6118">IF(ISERROR(INDEX('Non Compliance input'!$H$5:$H$156,MATCH(1,(A6118='Non Compliance input'!$A$5:$A$156)*(F6118&gt;='Non Compliance input'!$D$5:$D$156)*(E6118&lt;'Non Compliance input'!$E$5:$E$156)*('Non Compliance input'!$H$5:$H$156="Yes"),0))
),"","Yes")</f>
        <v/>
      </c>
      <c r="K6118" s="149">
        <f t="shared" si="856"/>
        <v>0</v>
      </c>
      <c r="L6118" s="162">
        <f t="shared" si="857"/>
        <v>0</v>
      </c>
      <c r="M6118" s="162" t="str" cm="1">
        <f t="array" ref="M6118">IF(ISERROR(INDEX('Non Compliance input'!$I$5:$I$156,MATCH(1,(A6118='Non Compliance input'!$A$5:$A$156)*(E6118&gt;='Non Compliance input'!$D$5:$D$156)*(F6118&lt;='Non Compliance input'!$E$5:$E$156)*('Non Compliance input'!$I$5:$I$156="Yes"),0))
),"","Yes")</f>
        <v/>
      </c>
      <c r="N6118" s="149" t="str">
        <f>IF(VLOOKUP($A6118,HourEndingOutage!$B$3:$F$746,5,0)="Outage","Outage","")</f>
        <v/>
      </c>
      <c r="O6118" s="18">
        <f t="shared" si="858"/>
        <v>0</v>
      </c>
      <c r="P6118" s="18" t="str">
        <f t="shared" si="859"/>
        <v/>
      </c>
      <c r="Q6118" s="18">
        <f t="shared" si="860"/>
        <v>0</v>
      </c>
      <c r="R6118" s="118"/>
    </row>
    <row r="6119" spans="1:18" x14ac:dyDescent="0.25">
      <c r="A6119" s="25">
        <f t="shared" si="861"/>
        <v>680</v>
      </c>
      <c r="B6119" s="23">
        <f t="shared" si="862"/>
        <v>44590</v>
      </c>
      <c r="C6119" s="24">
        <v>8</v>
      </c>
      <c r="D6119" s="54" t="str">
        <f t="shared" si="854"/>
        <v>ASET</v>
      </c>
      <c r="E6119" s="178"/>
      <c r="F6119" s="179"/>
      <c r="G6119" s="177"/>
      <c r="H6119" s="177"/>
      <c r="I6119" s="169">
        <f t="shared" si="855"/>
        <v>0</v>
      </c>
      <c r="J6119" s="149" t="str" cm="1">
        <f t="array" ref="J6119">IF(ISERROR(INDEX('Non Compliance input'!$H$5:$H$156,MATCH(1,(A6119='Non Compliance input'!$A$5:$A$156)*(F6119&gt;='Non Compliance input'!$D$5:$D$156)*(E6119&lt;'Non Compliance input'!$E$5:$E$156)*('Non Compliance input'!$H$5:$H$156="Yes"),0))
),"","Yes")</f>
        <v/>
      </c>
      <c r="K6119" s="149">
        <f t="shared" si="856"/>
        <v>0</v>
      </c>
      <c r="L6119" s="162">
        <f t="shared" si="857"/>
        <v>0</v>
      </c>
      <c r="M6119" s="162" t="str" cm="1">
        <f t="array" ref="M6119">IF(ISERROR(INDEX('Non Compliance input'!$I$5:$I$156,MATCH(1,(A6119='Non Compliance input'!$A$5:$A$156)*(E6119&gt;='Non Compliance input'!$D$5:$D$156)*(F6119&lt;='Non Compliance input'!$E$5:$E$156)*('Non Compliance input'!$I$5:$I$156="Yes"),0))
),"","Yes")</f>
        <v/>
      </c>
      <c r="N6119" s="149" t="str">
        <f>IF(VLOOKUP($A6119,HourEndingOutage!$B$3:$F$746,5,0)="Outage","Outage","")</f>
        <v/>
      </c>
      <c r="O6119" s="18">
        <f t="shared" si="858"/>
        <v>0</v>
      </c>
      <c r="P6119" s="18" t="str">
        <f t="shared" si="859"/>
        <v/>
      </c>
      <c r="Q6119" s="18">
        <f t="shared" si="860"/>
        <v>0</v>
      </c>
      <c r="R6119" s="118"/>
    </row>
    <row r="6120" spans="1:18" x14ac:dyDescent="0.25">
      <c r="A6120" s="25">
        <f t="shared" si="861"/>
        <v>680</v>
      </c>
      <c r="B6120" s="23">
        <f t="shared" si="862"/>
        <v>44590</v>
      </c>
      <c r="C6120" s="24">
        <v>8</v>
      </c>
      <c r="D6120" s="54" t="str">
        <f t="shared" si="854"/>
        <v>ASET</v>
      </c>
      <c r="E6120" s="178"/>
      <c r="F6120" s="179"/>
      <c r="G6120" s="177"/>
      <c r="H6120" s="177"/>
      <c r="I6120" s="169">
        <f t="shared" si="855"/>
        <v>0</v>
      </c>
      <c r="J6120" s="149" t="str" cm="1">
        <f t="array" ref="J6120">IF(ISERROR(INDEX('Non Compliance input'!$H$5:$H$156,MATCH(1,(A6120='Non Compliance input'!$A$5:$A$156)*(F6120&gt;='Non Compliance input'!$D$5:$D$156)*(E6120&lt;'Non Compliance input'!$E$5:$E$156)*('Non Compliance input'!$H$5:$H$156="Yes"),0))
),"","Yes")</f>
        <v/>
      </c>
      <c r="K6120" s="149">
        <f t="shared" si="856"/>
        <v>0</v>
      </c>
      <c r="L6120" s="162">
        <f t="shared" si="857"/>
        <v>0</v>
      </c>
      <c r="M6120" s="162" t="str" cm="1">
        <f t="array" ref="M6120">IF(ISERROR(INDEX('Non Compliance input'!$I$5:$I$156,MATCH(1,(A6120='Non Compliance input'!$A$5:$A$156)*(E6120&gt;='Non Compliance input'!$D$5:$D$156)*(F6120&lt;='Non Compliance input'!$E$5:$E$156)*('Non Compliance input'!$I$5:$I$156="Yes"),0))
),"","Yes")</f>
        <v/>
      </c>
      <c r="N6120" s="149" t="str">
        <f>IF(VLOOKUP($A6120,HourEndingOutage!$B$3:$F$746,5,0)="Outage","Outage","")</f>
        <v/>
      </c>
      <c r="O6120" s="18">
        <f t="shared" si="858"/>
        <v>0</v>
      </c>
      <c r="P6120" s="18" t="str">
        <f t="shared" si="859"/>
        <v/>
      </c>
      <c r="Q6120" s="18">
        <f t="shared" si="860"/>
        <v>0</v>
      </c>
      <c r="R6120" s="118"/>
    </row>
    <row r="6121" spans="1:18" x14ac:dyDescent="0.25">
      <c r="A6121" s="25">
        <f t="shared" si="861"/>
        <v>680</v>
      </c>
      <c r="B6121" s="23">
        <f t="shared" si="862"/>
        <v>44590</v>
      </c>
      <c r="C6121" s="24">
        <v>8</v>
      </c>
      <c r="D6121" s="54" t="str">
        <f t="shared" si="854"/>
        <v>ASET</v>
      </c>
      <c r="E6121" s="178"/>
      <c r="F6121" s="179"/>
      <c r="G6121" s="177"/>
      <c r="H6121" s="177"/>
      <c r="I6121" s="169">
        <f t="shared" si="855"/>
        <v>0</v>
      </c>
      <c r="J6121" s="149" t="str" cm="1">
        <f t="array" ref="J6121">IF(ISERROR(INDEX('Non Compliance input'!$H$5:$H$156,MATCH(1,(A6121='Non Compliance input'!$A$5:$A$156)*(F6121&gt;='Non Compliance input'!$D$5:$D$156)*(E6121&lt;'Non Compliance input'!$E$5:$E$156)*('Non Compliance input'!$H$5:$H$156="Yes"),0))
),"","Yes")</f>
        <v/>
      </c>
      <c r="K6121" s="149">
        <f t="shared" si="856"/>
        <v>0</v>
      </c>
      <c r="L6121" s="162">
        <f t="shared" si="857"/>
        <v>0</v>
      </c>
      <c r="M6121" s="162" t="str" cm="1">
        <f t="array" ref="M6121">IF(ISERROR(INDEX('Non Compliance input'!$I$5:$I$156,MATCH(1,(A6121='Non Compliance input'!$A$5:$A$156)*(E6121&gt;='Non Compliance input'!$D$5:$D$156)*(F6121&lt;='Non Compliance input'!$E$5:$E$156)*('Non Compliance input'!$I$5:$I$156="Yes"),0))
),"","Yes")</f>
        <v/>
      </c>
      <c r="N6121" s="149" t="str">
        <f>IF(VLOOKUP($A6121,HourEndingOutage!$B$3:$F$746,5,0)="Outage","Outage","")</f>
        <v/>
      </c>
      <c r="O6121" s="18">
        <f t="shared" si="858"/>
        <v>0</v>
      </c>
      <c r="P6121" s="18" t="str">
        <f t="shared" si="859"/>
        <v/>
      </c>
      <c r="Q6121" s="18">
        <f t="shared" si="860"/>
        <v>0</v>
      </c>
      <c r="R6121" s="118"/>
    </row>
    <row r="6122" spans="1:18" x14ac:dyDescent="0.25">
      <c r="A6122" s="25">
        <f t="shared" si="861"/>
        <v>680</v>
      </c>
      <c r="B6122" s="23">
        <f t="shared" si="862"/>
        <v>44590</v>
      </c>
      <c r="C6122" s="24">
        <v>8</v>
      </c>
      <c r="D6122" s="54" t="str">
        <f t="shared" si="854"/>
        <v>ASET</v>
      </c>
      <c r="E6122" s="178"/>
      <c r="F6122" s="179"/>
      <c r="G6122" s="177"/>
      <c r="H6122" s="177"/>
      <c r="I6122" s="169">
        <f t="shared" si="855"/>
        <v>0</v>
      </c>
      <c r="J6122" s="149" t="str" cm="1">
        <f t="array" ref="J6122">IF(ISERROR(INDEX('Non Compliance input'!$H$5:$H$156,MATCH(1,(A6122='Non Compliance input'!$A$5:$A$156)*(F6122&gt;='Non Compliance input'!$D$5:$D$156)*(E6122&lt;'Non Compliance input'!$E$5:$E$156)*('Non Compliance input'!$H$5:$H$156="Yes"),0))
),"","Yes")</f>
        <v/>
      </c>
      <c r="K6122" s="149">
        <f t="shared" si="856"/>
        <v>0</v>
      </c>
      <c r="L6122" s="162">
        <f t="shared" si="857"/>
        <v>0</v>
      </c>
      <c r="M6122" s="162" t="str" cm="1">
        <f t="array" ref="M6122">IF(ISERROR(INDEX('Non Compliance input'!$I$5:$I$156,MATCH(1,(A6122='Non Compliance input'!$A$5:$A$156)*(E6122&gt;='Non Compliance input'!$D$5:$D$156)*(F6122&lt;='Non Compliance input'!$E$5:$E$156)*('Non Compliance input'!$I$5:$I$156="Yes"),0))
),"","Yes")</f>
        <v/>
      </c>
      <c r="N6122" s="149" t="str">
        <f>IF(VLOOKUP($A6122,HourEndingOutage!$B$3:$F$746,5,0)="Outage","Outage","")</f>
        <v/>
      </c>
      <c r="O6122" s="18">
        <f t="shared" si="858"/>
        <v>0</v>
      </c>
      <c r="P6122" s="18" t="str">
        <f t="shared" si="859"/>
        <v/>
      </c>
      <c r="Q6122" s="18">
        <f t="shared" si="860"/>
        <v>0</v>
      </c>
      <c r="R6122" s="118"/>
    </row>
    <row r="6123" spans="1:18" x14ac:dyDescent="0.25">
      <c r="A6123" s="25">
        <f t="shared" si="861"/>
        <v>681</v>
      </c>
      <c r="B6123" s="23">
        <f t="shared" si="862"/>
        <v>44590</v>
      </c>
      <c r="C6123" s="24">
        <v>9</v>
      </c>
      <c r="D6123" s="54" t="str">
        <f t="shared" si="854"/>
        <v>ASET</v>
      </c>
      <c r="E6123" s="178"/>
      <c r="F6123" s="179"/>
      <c r="G6123" s="177"/>
      <c r="H6123" s="177"/>
      <c r="I6123" s="169">
        <f t="shared" si="855"/>
        <v>0</v>
      </c>
      <c r="J6123" s="149" t="str" cm="1">
        <f t="array" ref="J6123">IF(ISERROR(INDEX('Non Compliance input'!$H$5:$H$156,MATCH(1,(A6123='Non Compliance input'!$A$5:$A$156)*(F6123&gt;='Non Compliance input'!$D$5:$D$156)*(E6123&lt;'Non Compliance input'!$E$5:$E$156)*('Non Compliance input'!$H$5:$H$156="Yes"),0))
),"","Yes")</f>
        <v/>
      </c>
      <c r="K6123" s="149">
        <f t="shared" si="856"/>
        <v>0</v>
      </c>
      <c r="L6123" s="162">
        <f t="shared" si="857"/>
        <v>0</v>
      </c>
      <c r="M6123" s="162" t="str" cm="1">
        <f t="array" ref="M6123">IF(ISERROR(INDEX('Non Compliance input'!$I$5:$I$156,MATCH(1,(A6123='Non Compliance input'!$A$5:$A$156)*(E6123&gt;='Non Compliance input'!$D$5:$D$156)*(F6123&lt;='Non Compliance input'!$E$5:$E$156)*('Non Compliance input'!$I$5:$I$156="Yes"),0))
),"","Yes")</f>
        <v/>
      </c>
      <c r="N6123" s="149" t="str">
        <f>IF(VLOOKUP($A6123,HourEndingOutage!$B$3:$F$746,5,0)="Outage","Outage","")</f>
        <v/>
      </c>
      <c r="O6123" s="18">
        <f t="shared" si="858"/>
        <v>0</v>
      </c>
      <c r="P6123" s="18" t="str">
        <f t="shared" si="859"/>
        <v/>
      </c>
      <c r="Q6123" s="18">
        <f t="shared" si="860"/>
        <v>0</v>
      </c>
      <c r="R6123" s="118"/>
    </row>
    <row r="6124" spans="1:18" x14ac:dyDescent="0.25">
      <c r="A6124" s="25">
        <f t="shared" si="861"/>
        <v>681</v>
      </c>
      <c r="B6124" s="23">
        <f t="shared" si="862"/>
        <v>44590</v>
      </c>
      <c r="C6124" s="24">
        <v>9</v>
      </c>
      <c r="D6124" s="54" t="str">
        <f t="shared" si="854"/>
        <v>ASET</v>
      </c>
      <c r="E6124" s="178"/>
      <c r="F6124" s="179"/>
      <c r="G6124" s="177"/>
      <c r="H6124" s="177"/>
      <c r="I6124" s="169">
        <f t="shared" si="855"/>
        <v>0</v>
      </c>
      <c r="J6124" s="149" t="str" cm="1">
        <f t="array" ref="J6124">IF(ISERROR(INDEX('Non Compliance input'!$H$5:$H$156,MATCH(1,(A6124='Non Compliance input'!$A$5:$A$156)*(F6124&gt;='Non Compliance input'!$D$5:$D$156)*(E6124&lt;'Non Compliance input'!$E$5:$E$156)*('Non Compliance input'!$H$5:$H$156="Yes"),0))
),"","Yes")</f>
        <v/>
      </c>
      <c r="K6124" s="149">
        <f t="shared" si="856"/>
        <v>0</v>
      </c>
      <c r="L6124" s="162">
        <f t="shared" si="857"/>
        <v>0</v>
      </c>
      <c r="M6124" s="162" t="str" cm="1">
        <f t="array" ref="M6124">IF(ISERROR(INDEX('Non Compliance input'!$I$5:$I$156,MATCH(1,(A6124='Non Compliance input'!$A$5:$A$156)*(E6124&gt;='Non Compliance input'!$D$5:$D$156)*(F6124&lt;='Non Compliance input'!$E$5:$E$156)*('Non Compliance input'!$I$5:$I$156="Yes"),0))
),"","Yes")</f>
        <v/>
      </c>
      <c r="N6124" s="149" t="str">
        <f>IF(VLOOKUP($A6124,HourEndingOutage!$B$3:$F$746,5,0)="Outage","Outage","")</f>
        <v/>
      </c>
      <c r="O6124" s="18">
        <f t="shared" si="858"/>
        <v>0</v>
      </c>
      <c r="P6124" s="18" t="str">
        <f t="shared" si="859"/>
        <v/>
      </c>
      <c r="Q6124" s="18">
        <f t="shared" si="860"/>
        <v>0</v>
      </c>
      <c r="R6124" s="118"/>
    </row>
    <row r="6125" spans="1:18" x14ac:dyDescent="0.25">
      <c r="A6125" s="25">
        <f t="shared" si="861"/>
        <v>681</v>
      </c>
      <c r="B6125" s="23">
        <f t="shared" si="862"/>
        <v>44590</v>
      </c>
      <c r="C6125" s="24">
        <v>9</v>
      </c>
      <c r="D6125" s="54" t="str">
        <f t="shared" si="854"/>
        <v>ASET</v>
      </c>
      <c r="E6125" s="178"/>
      <c r="F6125" s="179"/>
      <c r="G6125" s="177"/>
      <c r="H6125" s="177"/>
      <c r="I6125" s="169">
        <f t="shared" si="855"/>
        <v>0</v>
      </c>
      <c r="J6125" s="149" t="str" cm="1">
        <f t="array" ref="J6125">IF(ISERROR(INDEX('Non Compliance input'!$H$5:$H$156,MATCH(1,(A6125='Non Compliance input'!$A$5:$A$156)*(F6125&gt;='Non Compliance input'!$D$5:$D$156)*(E6125&lt;'Non Compliance input'!$E$5:$E$156)*('Non Compliance input'!$H$5:$H$156="Yes"),0))
),"","Yes")</f>
        <v/>
      </c>
      <c r="K6125" s="149">
        <f t="shared" si="856"/>
        <v>0</v>
      </c>
      <c r="L6125" s="162">
        <f t="shared" si="857"/>
        <v>0</v>
      </c>
      <c r="M6125" s="162" t="str" cm="1">
        <f t="array" ref="M6125">IF(ISERROR(INDEX('Non Compliance input'!$I$5:$I$156,MATCH(1,(A6125='Non Compliance input'!$A$5:$A$156)*(E6125&gt;='Non Compliance input'!$D$5:$D$156)*(F6125&lt;='Non Compliance input'!$E$5:$E$156)*('Non Compliance input'!$I$5:$I$156="Yes"),0))
),"","Yes")</f>
        <v/>
      </c>
      <c r="N6125" s="149" t="str">
        <f>IF(VLOOKUP($A6125,HourEndingOutage!$B$3:$F$746,5,0)="Outage","Outage","")</f>
        <v/>
      </c>
      <c r="O6125" s="18">
        <f t="shared" si="858"/>
        <v>0</v>
      </c>
      <c r="P6125" s="18" t="str">
        <f t="shared" si="859"/>
        <v/>
      </c>
      <c r="Q6125" s="18">
        <f t="shared" si="860"/>
        <v>0</v>
      </c>
      <c r="R6125" s="118"/>
    </row>
    <row r="6126" spans="1:18" x14ac:dyDescent="0.25">
      <c r="A6126" s="25">
        <f t="shared" si="861"/>
        <v>681</v>
      </c>
      <c r="B6126" s="23">
        <f t="shared" si="862"/>
        <v>44590</v>
      </c>
      <c r="C6126" s="24">
        <v>9</v>
      </c>
      <c r="D6126" s="54" t="str">
        <f t="shared" si="854"/>
        <v>ASET</v>
      </c>
      <c r="E6126" s="178"/>
      <c r="F6126" s="179"/>
      <c r="G6126" s="177"/>
      <c r="H6126" s="177"/>
      <c r="I6126" s="169">
        <f t="shared" si="855"/>
        <v>0</v>
      </c>
      <c r="J6126" s="149" t="str" cm="1">
        <f t="array" ref="J6126">IF(ISERROR(INDEX('Non Compliance input'!$H$5:$H$156,MATCH(1,(A6126='Non Compliance input'!$A$5:$A$156)*(F6126&gt;='Non Compliance input'!$D$5:$D$156)*(E6126&lt;'Non Compliance input'!$E$5:$E$156)*('Non Compliance input'!$H$5:$H$156="Yes"),0))
),"","Yes")</f>
        <v/>
      </c>
      <c r="K6126" s="149">
        <f t="shared" si="856"/>
        <v>0</v>
      </c>
      <c r="L6126" s="162">
        <f t="shared" si="857"/>
        <v>0</v>
      </c>
      <c r="M6126" s="162" t="str" cm="1">
        <f t="array" ref="M6126">IF(ISERROR(INDEX('Non Compliance input'!$I$5:$I$156,MATCH(1,(A6126='Non Compliance input'!$A$5:$A$156)*(E6126&gt;='Non Compliance input'!$D$5:$D$156)*(F6126&lt;='Non Compliance input'!$E$5:$E$156)*('Non Compliance input'!$I$5:$I$156="Yes"),0))
),"","Yes")</f>
        <v/>
      </c>
      <c r="N6126" s="149" t="str">
        <f>IF(VLOOKUP($A6126,HourEndingOutage!$B$3:$F$746,5,0)="Outage","Outage","")</f>
        <v/>
      </c>
      <c r="O6126" s="18">
        <f t="shared" si="858"/>
        <v>0</v>
      </c>
      <c r="P6126" s="18" t="str">
        <f t="shared" si="859"/>
        <v/>
      </c>
      <c r="Q6126" s="18">
        <f t="shared" si="860"/>
        <v>0</v>
      </c>
      <c r="R6126" s="118"/>
    </row>
    <row r="6127" spans="1:18" x14ac:dyDescent="0.25">
      <c r="A6127" s="25">
        <f t="shared" si="861"/>
        <v>681</v>
      </c>
      <c r="B6127" s="23">
        <f t="shared" si="862"/>
        <v>44590</v>
      </c>
      <c r="C6127" s="24">
        <v>9</v>
      </c>
      <c r="D6127" s="54" t="str">
        <f t="shared" si="854"/>
        <v>ASET</v>
      </c>
      <c r="E6127" s="178"/>
      <c r="F6127" s="179"/>
      <c r="G6127" s="177"/>
      <c r="H6127" s="177"/>
      <c r="I6127" s="169">
        <f t="shared" si="855"/>
        <v>0</v>
      </c>
      <c r="J6127" s="149" t="str" cm="1">
        <f t="array" ref="J6127">IF(ISERROR(INDEX('Non Compliance input'!$H$5:$H$156,MATCH(1,(A6127='Non Compliance input'!$A$5:$A$156)*(F6127&gt;='Non Compliance input'!$D$5:$D$156)*(E6127&lt;'Non Compliance input'!$E$5:$E$156)*('Non Compliance input'!$H$5:$H$156="Yes"),0))
),"","Yes")</f>
        <v/>
      </c>
      <c r="K6127" s="149">
        <f t="shared" si="856"/>
        <v>0</v>
      </c>
      <c r="L6127" s="162">
        <f t="shared" si="857"/>
        <v>0</v>
      </c>
      <c r="M6127" s="162" t="str" cm="1">
        <f t="array" ref="M6127">IF(ISERROR(INDEX('Non Compliance input'!$I$5:$I$156,MATCH(1,(A6127='Non Compliance input'!$A$5:$A$156)*(E6127&gt;='Non Compliance input'!$D$5:$D$156)*(F6127&lt;='Non Compliance input'!$E$5:$E$156)*('Non Compliance input'!$I$5:$I$156="Yes"),0))
),"","Yes")</f>
        <v/>
      </c>
      <c r="N6127" s="149" t="str">
        <f>IF(VLOOKUP($A6127,HourEndingOutage!$B$3:$F$746,5,0)="Outage","Outage","")</f>
        <v/>
      </c>
      <c r="O6127" s="18">
        <f t="shared" si="858"/>
        <v>0</v>
      </c>
      <c r="P6127" s="18" t="str">
        <f t="shared" si="859"/>
        <v/>
      </c>
      <c r="Q6127" s="18">
        <f t="shared" si="860"/>
        <v>0</v>
      </c>
      <c r="R6127" s="118"/>
    </row>
    <row r="6128" spans="1:18" x14ac:dyDescent="0.25">
      <c r="A6128" s="25">
        <f t="shared" si="861"/>
        <v>681</v>
      </c>
      <c r="B6128" s="23">
        <f t="shared" si="862"/>
        <v>44590</v>
      </c>
      <c r="C6128" s="24">
        <v>9</v>
      </c>
      <c r="D6128" s="54" t="str">
        <f t="shared" si="854"/>
        <v>ASET</v>
      </c>
      <c r="E6128" s="178"/>
      <c r="F6128" s="179"/>
      <c r="G6128" s="177"/>
      <c r="H6128" s="177"/>
      <c r="I6128" s="169">
        <f t="shared" si="855"/>
        <v>0</v>
      </c>
      <c r="J6128" s="149" t="str" cm="1">
        <f t="array" ref="J6128">IF(ISERROR(INDEX('Non Compliance input'!$H$5:$H$156,MATCH(1,(A6128='Non Compliance input'!$A$5:$A$156)*(F6128&gt;='Non Compliance input'!$D$5:$D$156)*(E6128&lt;'Non Compliance input'!$E$5:$E$156)*('Non Compliance input'!$H$5:$H$156="Yes"),0))
),"","Yes")</f>
        <v/>
      </c>
      <c r="K6128" s="149">
        <f t="shared" si="856"/>
        <v>0</v>
      </c>
      <c r="L6128" s="162">
        <f t="shared" si="857"/>
        <v>0</v>
      </c>
      <c r="M6128" s="162" t="str" cm="1">
        <f t="array" ref="M6128">IF(ISERROR(INDEX('Non Compliance input'!$I$5:$I$156,MATCH(1,(A6128='Non Compliance input'!$A$5:$A$156)*(E6128&gt;='Non Compliance input'!$D$5:$D$156)*(F6128&lt;='Non Compliance input'!$E$5:$E$156)*('Non Compliance input'!$I$5:$I$156="Yes"),0))
),"","Yes")</f>
        <v/>
      </c>
      <c r="N6128" s="149" t="str">
        <f>IF(VLOOKUP($A6128,HourEndingOutage!$B$3:$F$746,5,0)="Outage","Outage","")</f>
        <v/>
      </c>
      <c r="O6128" s="18">
        <f t="shared" si="858"/>
        <v>0</v>
      </c>
      <c r="P6128" s="18" t="str">
        <f t="shared" si="859"/>
        <v/>
      </c>
      <c r="Q6128" s="18">
        <f t="shared" si="860"/>
        <v>0</v>
      </c>
      <c r="R6128" s="118"/>
    </row>
    <row r="6129" spans="1:18" x14ac:dyDescent="0.25">
      <c r="A6129" s="25">
        <f t="shared" si="861"/>
        <v>681</v>
      </c>
      <c r="B6129" s="23">
        <f t="shared" si="862"/>
        <v>44590</v>
      </c>
      <c r="C6129" s="24">
        <v>9</v>
      </c>
      <c r="D6129" s="54" t="str">
        <f t="shared" si="854"/>
        <v>ASET</v>
      </c>
      <c r="E6129" s="178"/>
      <c r="F6129" s="179"/>
      <c r="G6129" s="177"/>
      <c r="H6129" s="177"/>
      <c r="I6129" s="169">
        <f t="shared" si="855"/>
        <v>0</v>
      </c>
      <c r="J6129" s="149" t="str" cm="1">
        <f t="array" ref="J6129">IF(ISERROR(INDEX('Non Compliance input'!$H$5:$H$156,MATCH(1,(A6129='Non Compliance input'!$A$5:$A$156)*(F6129&gt;='Non Compliance input'!$D$5:$D$156)*(E6129&lt;'Non Compliance input'!$E$5:$E$156)*('Non Compliance input'!$H$5:$H$156="Yes"),0))
),"","Yes")</f>
        <v/>
      </c>
      <c r="K6129" s="149">
        <f t="shared" si="856"/>
        <v>0</v>
      </c>
      <c r="L6129" s="162">
        <f t="shared" si="857"/>
        <v>0</v>
      </c>
      <c r="M6129" s="162" t="str" cm="1">
        <f t="array" ref="M6129">IF(ISERROR(INDEX('Non Compliance input'!$I$5:$I$156,MATCH(1,(A6129='Non Compliance input'!$A$5:$A$156)*(E6129&gt;='Non Compliance input'!$D$5:$D$156)*(F6129&lt;='Non Compliance input'!$E$5:$E$156)*('Non Compliance input'!$I$5:$I$156="Yes"),0))
),"","Yes")</f>
        <v/>
      </c>
      <c r="N6129" s="149" t="str">
        <f>IF(VLOOKUP($A6129,HourEndingOutage!$B$3:$F$746,5,0)="Outage","Outage","")</f>
        <v/>
      </c>
      <c r="O6129" s="18">
        <f t="shared" si="858"/>
        <v>0</v>
      </c>
      <c r="P6129" s="18" t="str">
        <f t="shared" si="859"/>
        <v/>
      </c>
      <c r="Q6129" s="18">
        <f t="shared" si="860"/>
        <v>0</v>
      </c>
      <c r="R6129" s="118"/>
    </row>
    <row r="6130" spans="1:18" x14ac:dyDescent="0.25">
      <c r="A6130" s="25">
        <f t="shared" si="861"/>
        <v>681</v>
      </c>
      <c r="B6130" s="23">
        <f t="shared" si="862"/>
        <v>44590</v>
      </c>
      <c r="C6130" s="24">
        <v>9</v>
      </c>
      <c r="D6130" s="54" t="str">
        <f t="shared" si="854"/>
        <v>ASET</v>
      </c>
      <c r="E6130" s="178"/>
      <c r="F6130" s="179"/>
      <c r="G6130" s="177"/>
      <c r="H6130" s="177"/>
      <c r="I6130" s="169">
        <f t="shared" si="855"/>
        <v>0</v>
      </c>
      <c r="J6130" s="149" t="str" cm="1">
        <f t="array" ref="J6130">IF(ISERROR(INDEX('Non Compliance input'!$H$5:$H$156,MATCH(1,(A6130='Non Compliance input'!$A$5:$A$156)*(F6130&gt;='Non Compliance input'!$D$5:$D$156)*(E6130&lt;'Non Compliance input'!$E$5:$E$156)*('Non Compliance input'!$H$5:$H$156="Yes"),0))
),"","Yes")</f>
        <v/>
      </c>
      <c r="K6130" s="149">
        <f t="shared" si="856"/>
        <v>0</v>
      </c>
      <c r="L6130" s="162">
        <f t="shared" si="857"/>
        <v>0</v>
      </c>
      <c r="M6130" s="162" t="str" cm="1">
        <f t="array" ref="M6130">IF(ISERROR(INDEX('Non Compliance input'!$I$5:$I$156,MATCH(1,(A6130='Non Compliance input'!$A$5:$A$156)*(E6130&gt;='Non Compliance input'!$D$5:$D$156)*(F6130&lt;='Non Compliance input'!$E$5:$E$156)*('Non Compliance input'!$I$5:$I$156="Yes"),0))
),"","Yes")</f>
        <v/>
      </c>
      <c r="N6130" s="149" t="str">
        <f>IF(VLOOKUP($A6130,HourEndingOutage!$B$3:$F$746,5,0)="Outage","Outage","")</f>
        <v/>
      </c>
      <c r="O6130" s="18">
        <f t="shared" si="858"/>
        <v>0</v>
      </c>
      <c r="P6130" s="18" t="str">
        <f t="shared" si="859"/>
        <v/>
      </c>
      <c r="Q6130" s="18">
        <f t="shared" si="860"/>
        <v>0</v>
      </c>
      <c r="R6130" s="118"/>
    </row>
    <row r="6131" spans="1:18" x14ac:dyDescent="0.25">
      <c r="A6131" s="25">
        <f t="shared" si="861"/>
        <v>681</v>
      </c>
      <c r="B6131" s="23">
        <f t="shared" si="862"/>
        <v>44590</v>
      </c>
      <c r="C6131" s="24">
        <v>9</v>
      </c>
      <c r="D6131" s="54" t="str">
        <f t="shared" si="854"/>
        <v>ASET</v>
      </c>
      <c r="E6131" s="178"/>
      <c r="F6131" s="179"/>
      <c r="G6131" s="177"/>
      <c r="H6131" s="177"/>
      <c r="I6131" s="169">
        <f t="shared" si="855"/>
        <v>0</v>
      </c>
      <c r="J6131" s="149" t="str" cm="1">
        <f t="array" ref="J6131">IF(ISERROR(INDEX('Non Compliance input'!$H$5:$H$156,MATCH(1,(A6131='Non Compliance input'!$A$5:$A$156)*(F6131&gt;='Non Compliance input'!$D$5:$D$156)*(E6131&lt;'Non Compliance input'!$E$5:$E$156)*('Non Compliance input'!$H$5:$H$156="Yes"),0))
),"","Yes")</f>
        <v/>
      </c>
      <c r="K6131" s="149">
        <f t="shared" si="856"/>
        <v>0</v>
      </c>
      <c r="L6131" s="162">
        <f t="shared" si="857"/>
        <v>0</v>
      </c>
      <c r="M6131" s="162" t="str" cm="1">
        <f t="array" ref="M6131">IF(ISERROR(INDEX('Non Compliance input'!$I$5:$I$156,MATCH(1,(A6131='Non Compliance input'!$A$5:$A$156)*(E6131&gt;='Non Compliance input'!$D$5:$D$156)*(F6131&lt;='Non Compliance input'!$E$5:$E$156)*('Non Compliance input'!$I$5:$I$156="Yes"),0))
),"","Yes")</f>
        <v/>
      </c>
      <c r="N6131" s="149" t="str">
        <f>IF(VLOOKUP($A6131,HourEndingOutage!$B$3:$F$746,5,0)="Outage","Outage","")</f>
        <v/>
      </c>
      <c r="O6131" s="18">
        <f t="shared" si="858"/>
        <v>0</v>
      </c>
      <c r="P6131" s="18" t="str">
        <f t="shared" si="859"/>
        <v/>
      </c>
      <c r="Q6131" s="18">
        <f t="shared" si="860"/>
        <v>0</v>
      </c>
      <c r="R6131" s="118"/>
    </row>
    <row r="6132" spans="1:18" x14ac:dyDescent="0.25">
      <c r="A6132" s="25">
        <f t="shared" si="861"/>
        <v>682</v>
      </c>
      <c r="B6132" s="23">
        <f t="shared" si="862"/>
        <v>44590</v>
      </c>
      <c r="C6132" s="24">
        <v>10</v>
      </c>
      <c r="D6132" s="54" t="str">
        <f t="shared" si="854"/>
        <v>ASET</v>
      </c>
      <c r="E6132" s="178"/>
      <c r="F6132" s="179"/>
      <c r="G6132" s="177"/>
      <c r="H6132" s="177"/>
      <c r="I6132" s="169">
        <f t="shared" si="855"/>
        <v>0</v>
      </c>
      <c r="J6132" s="149" t="str" cm="1">
        <f t="array" ref="J6132">IF(ISERROR(INDEX('Non Compliance input'!$H$5:$H$156,MATCH(1,(A6132='Non Compliance input'!$A$5:$A$156)*(F6132&gt;='Non Compliance input'!$D$5:$D$156)*(E6132&lt;'Non Compliance input'!$E$5:$E$156)*('Non Compliance input'!$H$5:$H$156="Yes"),0))
),"","Yes")</f>
        <v/>
      </c>
      <c r="K6132" s="149">
        <f t="shared" si="856"/>
        <v>0</v>
      </c>
      <c r="L6132" s="162">
        <f t="shared" si="857"/>
        <v>0</v>
      </c>
      <c r="M6132" s="162" t="str" cm="1">
        <f t="array" ref="M6132">IF(ISERROR(INDEX('Non Compliance input'!$I$5:$I$156,MATCH(1,(A6132='Non Compliance input'!$A$5:$A$156)*(E6132&gt;='Non Compliance input'!$D$5:$D$156)*(F6132&lt;='Non Compliance input'!$E$5:$E$156)*('Non Compliance input'!$I$5:$I$156="Yes"),0))
),"","Yes")</f>
        <v/>
      </c>
      <c r="N6132" s="149" t="str">
        <f>IF(VLOOKUP($A6132,HourEndingOutage!$B$3:$F$746,5,0)="Outage","Outage","")</f>
        <v/>
      </c>
      <c r="O6132" s="18">
        <f t="shared" si="858"/>
        <v>0</v>
      </c>
      <c r="P6132" s="18" t="str">
        <f t="shared" si="859"/>
        <v/>
      </c>
      <c r="Q6132" s="18">
        <f t="shared" si="860"/>
        <v>0</v>
      </c>
      <c r="R6132" s="118"/>
    </row>
    <row r="6133" spans="1:18" x14ac:dyDescent="0.25">
      <c r="A6133" s="25">
        <f t="shared" si="861"/>
        <v>682</v>
      </c>
      <c r="B6133" s="23">
        <f t="shared" si="862"/>
        <v>44590</v>
      </c>
      <c r="C6133" s="24">
        <v>10</v>
      </c>
      <c r="D6133" s="54" t="str">
        <f t="shared" si="854"/>
        <v>ASET</v>
      </c>
      <c r="E6133" s="178"/>
      <c r="F6133" s="179"/>
      <c r="G6133" s="177"/>
      <c r="H6133" s="177"/>
      <c r="I6133" s="169">
        <f t="shared" si="855"/>
        <v>0</v>
      </c>
      <c r="J6133" s="149" t="str" cm="1">
        <f t="array" ref="J6133">IF(ISERROR(INDEX('Non Compliance input'!$H$5:$H$156,MATCH(1,(A6133='Non Compliance input'!$A$5:$A$156)*(F6133&gt;='Non Compliance input'!$D$5:$D$156)*(E6133&lt;'Non Compliance input'!$E$5:$E$156)*('Non Compliance input'!$H$5:$H$156="Yes"),0))
),"","Yes")</f>
        <v/>
      </c>
      <c r="K6133" s="149">
        <f t="shared" si="856"/>
        <v>0</v>
      </c>
      <c r="L6133" s="162">
        <f t="shared" si="857"/>
        <v>0</v>
      </c>
      <c r="M6133" s="162" t="str" cm="1">
        <f t="array" ref="M6133">IF(ISERROR(INDEX('Non Compliance input'!$I$5:$I$156,MATCH(1,(A6133='Non Compliance input'!$A$5:$A$156)*(E6133&gt;='Non Compliance input'!$D$5:$D$156)*(F6133&lt;='Non Compliance input'!$E$5:$E$156)*('Non Compliance input'!$I$5:$I$156="Yes"),0))
),"","Yes")</f>
        <v/>
      </c>
      <c r="N6133" s="149" t="str">
        <f>IF(VLOOKUP($A6133,HourEndingOutage!$B$3:$F$746,5,0)="Outage","Outage","")</f>
        <v/>
      </c>
      <c r="O6133" s="18">
        <f t="shared" si="858"/>
        <v>0</v>
      </c>
      <c r="P6133" s="18" t="str">
        <f t="shared" si="859"/>
        <v/>
      </c>
      <c r="Q6133" s="18">
        <f t="shared" si="860"/>
        <v>0</v>
      </c>
      <c r="R6133" s="118"/>
    </row>
    <row r="6134" spans="1:18" x14ac:dyDescent="0.25">
      <c r="A6134" s="25">
        <f t="shared" si="861"/>
        <v>682</v>
      </c>
      <c r="B6134" s="23">
        <f t="shared" si="862"/>
        <v>44590</v>
      </c>
      <c r="C6134" s="24">
        <v>10</v>
      </c>
      <c r="D6134" s="54" t="str">
        <f t="shared" si="854"/>
        <v>ASET</v>
      </c>
      <c r="E6134" s="178"/>
      <c r="F6134" s="179"/>
      <c r="G6134" s="177"/>
      <c r="H6134" s="177"/>
      <c r="I6134" s="169">
        <f t="shared" si="855"/>
        <v>0</v>
      </c>
      <c r="J6134" s="149" t="str" cm="1">
        <f t="array" ref="J6134">IF(ISERROR(INDEX('Non Compliance input'!$H$5:$H$156,MATCH(1,(A6134='Non Compliance input'!$A$5:$A$156)*(F6134&gt;='Non Compliance input'!$D$5:$D$156)*(E6134&lt;'Non Compliance input'!$E$5:$E$156)*('Non Compliance input'!$H$5:$H$156="Yes"),0))
),"","Yes")</f>
        <v/>
      </c>
      <c r="K6134" s="149">
        <f t="shared" si="856"/>
        <v>0</v>
      </c>
      <c r="L6134" s="162">
        <f t="shared" si="857"/>
        <v>0</v>
      </c>
      <c r="M6134" s="162" t="str" cm="1">
        <f t="array" ref="M6134">IF(ISERROR(INDEX('Non Compliance input'!$I$5:$I$156,MATCH(1,(A6134='Non Compliance input'!$A$5:$A$156)*(E6134&gt;='Non Compliance input'!$D$5:$D$156)*(F6134&lt;='Non Compliance input'!$E$5:$E$156)*('Non Compliance input'!$I$5:$I$156="Yes"),0))
),"","Yes")</f>
        <v/>
      </c>
      <c r="N6134" s="149" t="str">
        <f>IF(VLOOKUP($A6134,HourEndingOutage!$B$3:$F$746,5,0)="Outage","Outage","")</f>
        <v/>
      </c>
      <c r="O6134" s="18">
        <f t="shared" si="858"/>
        <v>0</v>
      </c>
      <c r="P6134" s="18" t="str">
        <f t="shared" si="859"/>
        <v/>
      </c>
      <c r="Q6134" s="18">
        <f t="shared" si="860"/>
        <v>0</v>
      </c>
      <c r="R6134" s="118"/>
    </row>
    <row r="6135" spans="1:18" x14ac:dyDescent="0.25">
      <c r="A6135" s="25">
        <f t="shared" si="861"/>
        <v>682</v>
      </c>
      <c r="B6135" s="23">
        <f t="shared" si="862"/>
        <v>44590</v>
      </c>
      <c r="C6135" s="24">
        <v>10</v>
      </c>
      <c r="D6135" s="54" t="str">
        <f t="shared" si="854"/>
        <v>ASET</v>
      </c>
      <c r="E6135" s="178"/>
      <c r="F6135" s="179"/>
      <c r="G6135" s="177"/>
      <c r="H6135" s="177"/>
      <c r="I6135" s="169">
        <f t="shared" si="855"/>
        <v>0</v>
      </c>
      <c r="J6135" s="149" t="str" cm="1">
        <f t="array" ref="J6135">IF(ISERROR(INDEX('Non Compliance input'!$H$5:$H$156,MATCH(1,(A6135='Non Compliance input'!$A$5:$A$156)*(F6135&gt;='Non Compliance input'!$D$5:$D$156)*(E6135&lt;'Non Compliance input'!$E$5:$E$156)*('Non Compliance input'!$H$5:$H$156="Yes"),0))
),"","Yes")</f>
        <v/>
      </c>
      <c r="K6135" s="149">
        <f t="shared" si="856"/>
        <v>0</v>
      </c>
      <c r="L6135" s="162">
        <f t="shared" si="857"/>
        <v>0</v>
      </c>
      <c r="M6135" s="162" t="str" cm="1">
        <f t="array" ref="M6135">IF(ISERROR(INDEX('Non Compliance input'!$I$5:$I$156,MATCH(1,(A6135='Non Compliance input'!$A$5:$A$156)*(E6135&gt;='Non Compliance input'!$D$5:$D$156)*(F6135&lt;='Non Compliance input'!$E$5:$E$156)*('Non Compliance input'!$I$5:$I$156="Yes"),0))
),"","Yes")</f>
        <v/>
      </c>
      <c r="N6135" s="149" t="str">
        <f>IF(VLOOKUP($A6135,HourEndingOutage!$B$3:$F$746,5,0)="Outage","Outage","")</f>
        <v/>
      </c>
      <c r="O6135" s="18">
        <f t="shared" si="858"/>
        <v>0</v>
      </c>
      <c r="P6135" s="18" t="str">
        <f t="shared" si="859"/>
        <v/>
      </c>
      <c r="Q6135" s="18">
        <f t="shared" si="860"/>
        <v>0</v>
      </c>
      <c r="R6135" s="118"/>
    </row>
    <row r="6136" spans="1:18" x14ac:dyDescent="0.25">
      <c r="A6136" s="25">
        <f t="shared" si="861"/>
        <v>682</v>
      </c>
      <c r="B6136" s="23">
        <f t="shared" si="862"/>
        <v>44590</v>
      </c>
      <c r="C6136" s="24">
        <v>10</v>
      </c>
      <c r="D6136" s="54" t="str">
        <f t="shared" si="854"/>
        <v>ASET</v>
      </c>
      <c r="E6136" s="178"/>
      <c r="F6136" s="179"/>
      <c r="G6136" s="177"/>
      <c r="H6136" s="177"/>
      <c r="I6136" s="169">
        <f t="shared" si="855"/>
        <v>0</v>
      </c>
      <c r="J6136" s="149" t="str" cm="1">
        <f t="array" ref="J6136">IF(ISERROR(INDEX('Non Compliance input'!$H$5:$H$156,MATCH(1,(A6136='Non Compliance input'!$A$5:$A$156)*(F6136&gt;='Non Compliance input'!$D$5:$D$156)*(E6136&lt;'Non Compliance input'!$E$5:$E$156)*('Non Compliance input'!$H$5:$H$156="Yes"),0))
),"","Yes")</f>
        <v/>
      </c>
      <c r="K6136" s="149">
        <f t="shared" si="856"/>
        <v>0</v>
      </c>
      <c r="L6136" s="162">
        <f t="shared" si="857"/>
        <v>0</v>
      </c>
      <c r="M6136" s="162" t="str" cm="1">
        <f t="array" ref="M6136">IF(ISERROR(INDEX('Non Compliance input'!$I$5:$I$156,MATCH(1,(A6136='Non Compliance input'!$A$5:$A$156)*(E6136&gt;='Non Compliance input'!$D$5:$D$156)*(F6136&lt;='Non Compliance input'!$E$5:$E$156)*('Non Compliance input'!$I$5:$I$156="Yes"),0))
),"","Yes")</f>
        <v/>
      </c>
      <c r="N6136" s="149" t="str">
        <f>IF(VLOOKUP($A6136,HourEndingOutage!$B$3:$F$746,5,0)="Outage","Outage","")</f>
        <v/>
      </c>
      <c r="O6136" s="18">
        <f t="shared" si="858"/>
        <v>0</v>
      </c>
      <c r="P6136" s="18" t="str">
        <f t="shared" si="859"/>
        <v/>
      </c>
      <c r="Q6136" s="18">
        <f t="shared" si="860"/>
        <v>0</v>
      </c>
      <c r="R6136" s="118"/>
    </row>
    <row r="6137" spans="1:18" x14ac:dyDescent="0.25">
      <c r="A6137" s="25">
        <f t="shared" si="861"/>
        <v>682</v>
      </c>
      <c r="B6137" s="23">
        <f t="shared" si="862"/>
        <v>44590</v>
      </c>
      <c r="C6137" s="24">
        <v>10</v>
      </c>
      <c r="D6137" s="54" t="str">
        <f t="shared" si="854"/>
        <v>ASET</v>
      </c>
      <c r="E6137" s="178"/>
      <c r="F6137" s="179"/>
      <c r="G6137" s="177"/>
      <c r="H6137" s="177"/>
      <c r="I6137" s="169">
        <f t="shared" si="855"/>
        <v>0</v>
      </c>
      <c r="J6137" s="149" t="str" cm="1">
        <f t="array" ref="J6137">IF(ISERROR(INDEX('Non Compliance input'!$H$5:$H$156,MATCH(1,(A6137='Non Compliance input'!$A$5:$A$156)*(F6137&gt;='Non Compliance input'!$D$5:$D$156)*(E6137&lt;'Non Compliance input'!$E$5:$E$156)*('Non Compliance input'!$H$5:$H$156="Yes"),0))
),"","Yes")</f>
        <v/>
      </c>
      <c r="K6137" s="149">
        <f t="shared" si="856"/>
        <v>0</v>
      </c>
      <c r="L6137" s="162">
        <f t="shared" si="857"/>
        <v>0</v>
      </c>
      <c r="M6137" s="162" t="str" cm="1">
        <f t="array" ref="M6137">IF(ISERROR(INDEX('Non Compliance input'!$I$5:$I$156,MATCH(1,(A6137='Non Compliance input'!$A$5:$A$156)*(E6137&gt;='Non Compliance input'!$D$5:$D$156)*(F6137&lt;='Non Compliance input'!$E$5:$E$156)*('Non Compliance input'!$I$5:$I$156="Yes"),0))
),"","Yes")</f>
        <v/>
      </c>
      <c r="N6137" s="149" t="str">
        <f>IF(VLOOKUP($A6137,HourEndingOutage!$B$3:$F$746,5,0)="Outage","Outage","")</f>
        <v/>
      </c>
      <c r="O6137" s="18">
        <f t="shared" si="858"/>
        <v>0</v>
      </c>
      <c r="P6137" s="18" t="str">
        <f t="shared" si="859"/>
        <v/>
      </c>
      <c r="Q6137" s="18">
        <f t="shared" si="860"/>
        <v>0</v>
      </c>
      <c r="R6137" s="118"/>
    </row>
    <row r="6138" spans="1:18" x14ac:dyDescent="0.25">
      <c r="A6138" s="25">
        <f t="shared" si="861"/>
        <v>682</v>
      </c>
      <c r="B6138" s="23">
        <f t="shared" si="862"/>
        <v>44590</v>
      </c>
      <c r="C6138" s="24">
        <v>10</v>
      </c>
      <c r="D6138" s="54" t="str">
        <f t="shared" si="854"/>
        <v>ASET</v>
      </c>
      <c r="E6138" s="178"/>
      <c r="F6138" s="179"/>
      <c r="G6138" s="177"/>
      <c r="H6138" s="177"/>
      <c r="I6138" s="169">
        <f t="shared" si="855"/>
        <v>0</v>
      </c>
      <c r="J6138" s="149" t="str" cm="1">
        <f t="array" ref="J6138">IF(ISERROR(INDEX('Non Compliance input'!$H$5:$H$156,MATCH(1,(A6138='Non Compliance input'!$A$5:$A$156)*(F6138&gt;='Non Compliance input'!$D$5:$D$156)*(E6138&lt;'Non Compliance input'!$E$5:$E$156)*('Non Compliance input'!$H$5:$H$156="Yes"),0))
),"","Yes")</f>
        <v/>
      </c>
      <c r="K6138" s="149">
        <f t="shared" si="856"/>
        <v>0</v>
      </c>
      <c r="L6138" s="162">
        <f t="shared" si="857"/>
        <v>0</v>
      </c>
      <c r="M6138" s="162" t="str" cm="1">
        <f t="array" ref="M6138">IF(ISERROR(INDEX('Non Compliance input'!$I$5:$I$156,MATCH(1,(A6138='Non Compliance input'!$A$5:$A$156)*(E6138&gt;='Non Compliance input'!$D$5:$D$156)*(F6138&lt;='Non Compliance input'!$E$5:$E$156)*('Non Compliance input'!$I$5:$I$156="Yes"),0))
),"","Yes")</f>
        <v/>
      </c>
      <c r="N6138" s="149" t="str">
        <f>IF(VLOOKUP($A6138,HourEndingOutage!$B$3:$F$746,5,0)="Outage","Outage","")</f>
        <v/>
      </c>
      <c r="O6138" s="18">
        <f t="shared" si="858"/>
        <v>0</v>
      </c>
      <c r="P6138" s="18" t="str">
        <f t="shared" si="859"/>
        <v/>
      </c>
      <c r="Q6138" s="18">
        <f t="shared" si="860"/>
        <v>0</v>
      </c>
      <c r="R6138" s="118"/>
    </row>
    <row r="6139" spans="1:18" x14ac:dyDescent="0.25">
      <c r="A6139" s="25">
        <f t="shared" si="861"/>
        <v>682</v>
      </c>
      <c r="B6139" s="23">
        <f t="shared" si="862"/>
        <v>44590</v>
      </c>
      <c r="C6139" s="24">
        <v>10</v>
      </c>
      <c r="D6139" s="54" t="str">
        <f t="shared" si="854"/>
        <v>ASET</v>
      </c>
      <c r="E6139" s="178"/>
      <c r="F6139" s="179"/>
      <c r="G6139" s="177"/>
      <c r="H6139" s="177"/>
      <c r="I6139" s="169">
        <f t="shared" si="855"/>
        <v>0</v>
      </c>
      <c r="J6139" s="149" t="str" cm="1">
        <f t="array" ref="J6139">IF(ISERROR(INDEX('Non Compliance input'!$H$5:$H$156,MATCH(1,(A6139='Non Compliance input'!$A$5:$A$156)*(F6139&gt;='Non Compliance input'!$D$5:$D$156)*(E6139&lt;'Non Compliance input'!$E$5:$E$156)*('Non Compliance input'!$H$5:$H$156="Yes"),0))
),"","Yes")</f>
        <v/>
      </c>
      <c r="K6139" s="149">
        <f t="shared" si="856"/>
        <v>0</v>
      </c>
      <c r="L6139" s="162">
        <f t="shared" si="857"/>
        <v>0</v>
      </c>
      <c r="M6139" s="162" t="str" cm="1">
        <f t="array" ref="M6139">IF(ISERROR(INDEX('Non Compliance input'!$I$5:$I$156,MATCH(1,(A6139='Non Compliance input'!$A$5:$A$156)*(E6139&gt;='Non Compliance input'!$D$5:$D$156)*(F6139&lt;='Non Compliance input'!$E$5:$E$156)*('Non Compliance input'!$I$5:$I$156="Yes"),0))
),"","Yes")</f>
        <v/>
      </c>
      <c r="N6139" s="149" t="str">
        <f>IF(VLOOKUP($A6139,HourEndingOutage!$B$3:$F$746,5,0)="Outage","Outage","")</f>
        <v/>
      </c>
      <c r="O6139" s="18">
        <f t="shared" si="858"/>
        <v>0</v>
      </c>
      <c r="P6139" s="18" t="str">
        <f t="shared" si="859"/>
        <v/>
      </c>
      <c r="Q6139" s="18">
        <f t="shared" si="860"/>
        <v>0</v>
      </c>
      <c r="R6139" s="118"/>
    </row>
    <row r="6140" spans="1:18" x14ac:dyDescent="0.25">
      <c r="A6140" s="25">
        <f t="shared" si="861"/>
        <v>682</v>
      </c>
      <c r="B6140" s="23">
        <f t="shared" si="862"/>
        <v>44590</v>
      </c>
      <c r="C6140" s="24">
        <v>10</v>
      </c>
      <c r="D6140" s="54" t="str">
        <f t="shared" si="854"/>
        <v>ASET</v>
      </c>
      <c r="E6140" s="178"/>
      <c r="F6140" s="179"/>
      <c r="G6140" s="177"/>
      <c r="H6140" s="177"/>
      <c r="I6140" s="169">
        <f t="shared" si="855"/>
        <v>0</v>
      </c>
      <c r="J6140" s="149" t="str" cm="1">
        <f t="array" ref="J6140">IF(ISERROR(INDEX('Non Compliance input'!$H$5:$H$156,MATCH(1,(A6140='Non Compliance input'!$A$5:$A$156)*(F6140&gt;='Non Compliance input'!$D$5:$D$156)*(E6140&lt;'Non Compliance input'!$E$5:$E$156)*('Non Compliance input'!$H$5:$H$156="Yes"),0))
),"","Yes")</f>
        <v/>
      </c>
      <c r="K6140" s="149">
        <f t="shared" si="856"/>
        <v>0</v>
      </c>
      <c r="L6140" s="162">
        <f t="shared" si="857"/>
        <v>0</v>
      </c>
      <c r="M6140" s="162" t="str" cm="1">
        <f t="array" ref="M6140">IF(ISERROR(INDEX('Non Compliance input'!$I$5:$I$156,MATCH(1,(A6140='Non Compliance input'!$A$5:$A$156)*(E6140&gt;='Non Compliance input'!$D$5:$D$156)*(F6140&lt;='Non Compliance input'!$E$5:$E$156)*('Non Compliance input'!$I$5:$I$156="Yes"),0))
),"","Yes")</f>
        <v/>
      </c>
      <c r="N6140" s="149" t="str">
        <f>IF(VLOOKUP($A6140,HourEndingOutage!$B$3:$F$746,5,0)="Outage","Outage","")</f>
        <v/>
      </c>
      <c r="O6140" s="18">
        <f t="shared" si="858"/>
        <v>0</v>
      </c>
      <c r="P6140" s="18" t="str">
        <f t="shared" si="859"/>
        <v/>
      </c>
      <c r="Q6140" s="18">
        <f t="shared" si="860"/>
        <v>0</v>
      </c>
      <c r="R6140" s="118"/>
    </row>
    <row r="6141" spans="1:18" x14ac:dyDescent="0.25">
      <c r="A6141" s="25">
        <f t="shared" si="861"/>
        <v>683</v>
      </c>
      <c r="B6141" s="23">
        <f t="shared" si="862"/>
        <v>44590</v>
      </c>
      <c r="C6141" s="24">
        <v>11</v>
      </c>
      <c r="D6141" s="54" t="str">
        <f t="shared" si="854"/>
        <v>ASET</v>
      </c>
      <c r="E6141" s="178"/>
      <c r="F6141" s="179"/>
      <c r="G6141" s="177"/>
      <c r="H6141" s="177"/>
      <c r="I6141" s="169">
        <f t="shared" si="855"/>
        <v>0</v>
      </c>
      <c r="J6141" s="149" t="str" cm="1">
        <f t="array" ref="J6141">IF(ISERROR(INDEX('Non Compliance input'!$H$5:$H$156,MATCH(1,(A6141='Non Compliance input'!$A$5:$A$156)*(F6141&gt;='Non Compliance input'!$D$5:$D$156)*(E6141&lt;'Non Compliance input'!$E$5:$E$156)*('Non Compliance input'!$H$5:$H$156="Yes"),0))
),"","Yes")</f>
        <v/>
      </c>
      <c r="K6141" s="149">
        <f t="shared" si="856"/>
        <v>0</v>
      </c>
      <c r="L6141" s="162">
        <f t="shared" si="857"/>
        <v>0</v>
      </c>
      <c r="M6141" s="162" t="str" cm="1">
        <f t="array" ref="M6141">IF(ISERROR(INDEX('Non Compliance input'!$I$5:$I$156,MATCH(1,(A6141='Non Compliance input'!$A$5:$A$156)*(E6141&gt;='Non Compliance input'!$D$5:$D$156)*(F6141&lt;='Non Compliance input'!$E$5:$E$156)*('Non Compliance input'!$I$5:$I$156="Yes"),0))
),"","Yes")</f>
        <v/>
      </c>
      <c r="N6141" s="149" t="str">
        <f>IF(VLOOKUP($A6141,HourEndingOutage!$B$3:$F$746,5,0)="Outage","Outage","")</f>
        <v/>
      </c>
      <c r="O6141" s="18">
        <f t="shared" si="858"/>
        <v>0</v>
      </c>
      <c r="P6141" s="18" t="str">
        <f t="shared" si="859"/>
        <v/>
      </c>
      <c r="Q6141" s="18">
        <f t="shared" si="860"/>
        <v>0</v>
      </c>
      <c r="R6141" s="118"/>
    </row>
    <row r="6142" spans="1:18" x14ac:dyDescent="0.25">
      <c r="A6142" s="25">
        <f t="shared" si="861"/>
        <v>683</v>
      </c>
      <c r="B6142" s="23">
        <f t="shared" si="862"/>
        <v>44590</v>
      </c>
      <c r="C6142" s="24">
        <v>11</v>
      </c>
      <c r="D6142" s="54" t="str">
        <f t="shared" si="854"/>
        <v>ASET</v>
      </c>
      <c r="E6142" s="178"/>
      <c r="F6142" s="179"/>
      <c r="G6142" s="177"/>
      <c r="H6142" s="177"/>
      <c r="I6142" s="169">
        <f t="shared" si="855"/>
        <v>0</v>
      </c>
      <c r="J6142" s="149" t="str" cm="1">
        <f t="array" ref="J6142">IF(ISERROR(INDEX('Non Compliance input'!$H$5:$H$156,MATCH(1,(A6142='Non Compliance input'!$A$5:$A$156)*(F6142&gt;='Non Compliance input'!$D$5:$D$156)*(E6142&lt;'Non Compliance input'!$E$5:$E$156)*('Non Compliance input'!$H$5:$H$156="Yes"),0))
),"","Yes")</f>
        <v/>
      </c>
      <c r="K6142" s="149">
        <f t="shared" si="856"/>
        <v>0</v>
      </c>
      <c r="L6142" s="162">
        <f t="shared" si="857"/>
        <v>0</v>
      </c>
      <c r="M6142" s="162" t="str" cm="1">
        <f t="array" ref="M6142">IF(ISERROR(INDEX('Non Compliance input'!$I$5:$I$156,MATCH(1,(A6142='Non Compliance input'!$A$5:$A$156)*(E6142&gt;='Non Compliance input'!$D$5:$D$156)*(F6142&lt;='Non Compliance input'!$E$5:$E$156)*('Non Compliance input'!$I$5:$I$156="Yes"),0))
),"","Yes")</f>
        <v/>
      </c>
      <c r="N6142" s="149" t="str">
        <f>IF(VLOOKUP($A6142,HourEndingOutage!$B$3:$F$746,5,0)="Outage","Outage","")</f>
        <v/>
      </c>
      <c r="O6142" s="18">
        <f t="shared" si="858"/>
        <v>0</v>
      </c>
      <c r="P6142" s="18" t="str">
        <f t="shared" si="859"/>
        <v/>
      </c>
      <c r="Q6142" s="18">
        <f t="shared" si="860"/>
        <v>0</v>
      </c>
      <c r="R6142" s="118"/>
    </row>
    <row r="6143" spans="1:18" x14ac:dyDescent="0.25">
      <c r="A6143" s="25">
        <f t="shared" si="861"/>
        <v>683</v>
      </c>
      <c r="B6143" s="23">
        <f t="shared" si="862"/>
        <v>44590</v>
      </c>
      <c r="C6143" s="24">
        <v>11</v>
      </c>
      <c r="D6143" s="54" t="str">
        <f t="shared" si="854"/>
        <v>ASET</v>
      </c>
      <c r="E6143" s="178"/>
      <c r="F6143" s="179"/>
      <c r="G6143" s="177"/>
      <c r="H6143" s="177"/>
      <c r="I6143" s="169">
        <f t="shared" si="855"/>
        <v>0</v>
      </c>
      <c r="J6143" s="149" t="str" cm="1">
        <f t="array" ref="J6143">IF(ISERROR(INDEX('Non Compliance input'!$H$5:$H$156,MATCH(1,(A6143='Non Compliance input'!$A$5:$A$156)*(F6143&gt;='Non Compliance input'!$D$5:$D$156)*(E6143&lt;'Non Compliance input'!$E$5:$E$156)*('Non Compliance input'!$H$5:$H$156="Yes"),0))
),"","Yes")</f>
        <v/>
      </c>
      <c r="K6143" s="149">
        <f t="shared" si="856"/>
        <v>0</v>
      </c>
      <c r="L6143" s="162">
        <f t="shared" si="857"/>
        <v>0</v>
      </c>
      <c r="M6143" s="162" t="str" cm="1">
        <f t="array" ref="M6143">IF(ISERROR(INDEX('Non Compliance input'!$I$5:$I$156,MATCH(1,(A6143='Non Compliance input'!$A$5:$A$156)*(E6143&gt;='Non Compliance input'!$D$5:$D$156)*(F6143&lt;='Non Compliance input'!$E$5:$E$156)*('Non Compliance input'!$I$5:$I$156="Yes"),0))
),"","Yes")</f>
        <v/>
      </c>
      <c r="N6143" s="149" t="str">
        <f>IF(VLOOKUP($A6143,HourEndingOutage!$B$3:$F$746,5,0)="Outage","Outage","")</f>
        <v/>
      </c>
      <c r="O6143" s="18">
        <f t="shared" si="858"/>
        <v>0</v>
      </c>
      <c r="P6143" s="18" t="str">
        <f t="shared" si="859"/>
        <v/>
      </c>
      <c r="Q6143" s="18">
        <f t="shared" si="860"/>
        <v>0</v>
      </c>
      <c r="R6143" s="118"/>
    </row>
    <row r="6144" spans="1:18" x14ac:dyDescent="0.25">
      <c r="A6144" s="25">
        <f t="shared" si="861"/>
        <v>683</v>
      </c>
      <c r="B6144" s="23">
        <f t="shared" si="862"/>
        <v>44590</v>
      </c>
      <c r="C6144" s="24">
        <v>11</v>
      </c>
      <c r="D6144" s="54" t="str">
        <f t="shared" si="854"/>
        <v>ASET</v>
      </c>
      <c r="E6144" s="178"/>
      <c r="F6144" s="179"/>
      <c r="G6144" s="177"/>
      <c r="H6144" s="177"/>
      <c r="I6144" s="169">
        <f t="shared" si="855"/>
        <v>0</v>
      </c>
      <c r="J6144" s="149" t="str" cm="1">
        <f t="array" ref="J6144">IF(ISERROR(INDEX('Non Compliance input'!$H$5:$H$156,MATCH(1,(A6144='Non Compliance input'!$A$5:$A$156)*(F6144&gt;='Non Compliance input'!$D$5:$D$156)*(E6144&lt;'Non Compliance input'!$E$5:$E$156)*('Non Compliance input'!$H$5:$H$156="Yes"),0))
),"","Yes")</f>
        <v/>
      </c>
      <c r="K6144" s="149">
        <f t="shared" si="856"/>
        <v>0</v>
      </c>
      <c r="L6144" s="162">
        <f t="shared" si="857"/>
        <v>0</v>
      </c>
      <c r="M6144" s="162" t="str" cm="1">
        <f t="array" ref="M6144">IF(ISERROR(INDEX('Non Compliance input'!$I$5:$I$156,MATCH(1,(A6144='Non Compliance input'!$A$5:$A$156)*(E6144&gt;='Non Compliance input'!$D$5:$D$156)*(F6144&lt;='Non Compliance input'!$E$5:$E$156)*('Non Compliance input'!$I$5:$I$156="Yes"),0))
),"","Yes")</f>
        <v/>
      </c>
      <c r="N6144" s="149" t="str">
        <f>IF(VLOOKUP($A6144,HourEndingOutage!$B$3:$F$746,5,0)="Outage","Outage","")</f>
        <v/>
      </c>
      <c r="O6144" s="18">
        <f t="shared" si="858"/>
        <v>0</v>
      </c>
      <c r="P6144" s="18" t="str">
        <f t="shared" si="859"/>
        <v/>
      </c>
      <c r="Q6144" s="18">
        <f t="shared" si="860"/>
        <v>0</v>
      </c>
      <c r="R6144" s="118"/>
    </row>
    <row r="6145" spans="1:18" x14ac:dyDescent="0.25">
      <c r="A6145" s="25">
        <f t="shared" si="861"/>
        <v>683</v>
      </c>
      <c r="B6145" s="23">
        <f t="shared" si="862"/>
        <v>44590</v>
      </c>
      <c r="C6145" s="24">
        <v>11</v>
      </c>
      <c r="D6145" s="54" t="str">
        <f t="shared" si="854"/>
        <v>ASET</v>
      </c>
      <c r="E6145" s="178"/>
      <c r="F6145" s="179"/>
      <c r="G6145" s="177"/>
      <c r="H6145" s="177"/>
      <c r="I6145" s="169">
        <f t="shared" si="855"/>
        <v>0</v>
      </c>
      <c r="J6145" s="149" t="str" cm="1">
        <f t="array" ref="J6145">IF(ISERROR(INDEX('Non Compliance input'!$H$5:$H$156,MATCH(1,(A6145='Non Compliance input'!$A$5:$A$156)*(F6145&gt;='Non Compliance input'!$D$5:$D$156)*(E6145&lt;'Non Compliance input'!$E$5:$E$156)*('Non Compliance input'!$H$5:$H$156="Yes"),0))
),"","Yes")</f>
        <v/>
      </c>
      <c r="K6145" s="149">
        <f t="shared" si="856"/>
        <v>0</v>
      </c>
      <c r="L6145" s="162">
        <f t="shared" si="857"/>
        <v>0</v>
      </c>
      <c r="M6145" s="162" t="str" cm="1">
        <f t="array" ref="M6145">IF(ISERROR(INDEX('Non Compliance input'!$I$5:$I$156,MATCH(1,(A6145='Non Compliance input'!$A$5:$A$156)*(E6145&gt;='Non Compliance input'!$D$5:$D$156)*(F6145&lt;='Non Compliance input'!$E$5:$E$156)*('Non Compliance input'!$I$5:$I$156="Yes"),0))
),"","Yes")</f>
        <v/>
      </c>
      <c r="N6145" s="149" t="str">
        <f>IF(VLOOKUP($A6145,HourEndingOutage!$B$3:$F$746,5,0)="Outage","Outage","")</f>
        <v/>
      </c>
      <c r="O6145" s="18">
        <f t="shared" si="858"/>
        <v>0</v>
      </c>
      <c r="P6145" s="18" t="str">
        <f t="shared" si="859"/>
        <v/>
      </c>
      <c r="Q6145" s="18">
        <f t="shared" si="860"/>
        <v>0</v>
      </c>
      <c r="R6145" s="118"/>
    </row>
    <row r="6146" spans="1:18" x14ac:dyDescent="0.25">
      <c r="A6146" s="25">
        <f t="shared" si="861"/>
        <v>683</v>
      </c>
      <c r="B6146" s="23">
        <f t="shared" si="862"/>
        <v>44590</v>
      </c>
      <c r="C6146" s="24">
        <v>11</v>
      </c>
      <c r="D6146" s="54" t="str">
        <f t="shared" ref="D6146:D6209" si="863">Unit</f>
        <v>ASET</v>
      </c>
      <c r="E6146" s="178"/>
      <c r="F6146" s="179"/>
      <c r="G6146" s="177"/>
      <c r="H6146" s="177"/>
      <c r="I6146" s="169">
        <f t="shared" si="855"/>
        <v>0</v>
      </c>
      <c r="J6146" s="149" t="str" cm="1">
        <f t="array" ref="J6146">IF(ISERROR(INDEX('Non Compliance input'!$H$5:$H$156,MATCH(1,(A6146='Non Compliance input'!$A$5:$A$156)*(F6146&gt;='Non Compliance input'!$D$5:$D$156)*(E6146&lt;'Non Compliance input'!$E$5:$E$156)*('Non Compliance input'!$H$5:$H$156="Yes"),0))
),"","Yes")</f>
        <v/>
      </c>
      <c r="K6146" s="149">
        <f t="shared" si="856"/>
        <v>0</v>
      </c>
      <c r="L6146" s="162">
        <f t="shared" si="857"/>
        <v>0</v>
      </c>
      <c r="M6146" s="162" t="str" cm="1">
        <f t="array" ref="M6146">IF(ISERROR(INDEX('Non Compliance input'!$I$5:$I$156,MATCH(1,(A6146='Non Compliance input'!$A$5:$A$156)*(E6146&gt;='Non Compliance input'!$D$5:$D$156)*(F6146&lt;='Non Compliance input'!$E$5:$E$156)*('Non Compliance input'!$I$5:$I$156="Yes"),0))
),"","Yes")</f>
        <v/>
      </c>
      <c r="N6146" s="149" t="str">
        <f>IF(VLOOKUP($A6146,HourEndingOutage!$B$3:$F$746,5,0)="Outage","Outage","")</f>
        <v/>
      </c>
      <c r="O6146" s="18">
        <f t="shared" si="858"/>
        <v>0</v>
      </c>
      <c r="P6146" s="18" t="str">
        <f t="shared" si="859"/>
        <v/>
      </c>
      <c r="Q6146" s="18">
        <f t="shared" si="860"/>
        <v>0</v>
      </c>
      <c r="R6146" s="118"/>
    </row>
    <row r="6147" spans="1:18" x14ac:dyDescent="0.25">
      <c r="A6147" s="25">
        <f t="shared" si="861"/>
        <v>683</v>
      </c>
      <c r="B6147" s="23">
        <f t="shared" si="862"/>
        <v>44590</v>
      </c>
      <c r="C6147" s="24">
        <v>11</v>
      </c>
      <c r="D6147" s="54" t="str">
        <f t="shared" si="863"/>
        <v>ASET</v>
      </c>
      <c r="E6147" s="178"/>
      <c r="F6147" s="179"/>
      <c r="G6147" s="177"/>
      <c r="H6147" s="177"/>
      <c r="I6147" s="169">
        <f t="shared" ref="I6147:I6210" si="864">IF(AND(LEN(E6147)&gt;2,LEN(F6147)&gt;2)=TRUE,(ROUND((F6147-E6147)*1440,0)),0)</f>
        <v>0</v>
      </c>
      <c r="J6147" s="149" t="str" cm="1">
        <f t="array" ref="J6147">IF(ISERROR(INDEX('Non Compliance input'!$H$5:$H$156,MATCH(1,(A6147='Non Compliance input'!$A$5:$A$156)*(F6147&gt;='Non Compliance input'!$D$5:$D$156)*(E6147&lt;'Non Compliance input'!$E$5:$E$156)*('Non Compliance input'!$H$5:$H$156="Yes"),0))
),"","Yes")</f>
        <v/>
      </c>
      <c r="K6147" s="149">
        <f t="shared" ref="K6147:K6210" si="865">IF(J6147="Yes",0,MIN(H6147,G6147,IF(H6147="",0,Contract_Volume)))</f>
        <v>0</v>
      </c>
      <c r="L6147" s="162">
        <f t="shared" ref="L6147:L6210" si="866">IF(J6147="Yes",0,(MIN(H6147,G6147)*(I6147/60)))</f>
        <v>0</v>
      </c>
      <c r="M6147" s="162" t="str" cm="1">
        <f t="array" ref="M6147">IF(ISERROR(INDEX('Non Compliance input'!$I$5:$I$156,MATCH(1,(A6147='Non Compliance input'!$A$5:$A$156)*(E6147&gt;='Non Compliance input'!$D$5:$D$156)*(F6147&lt;='Non Compliance input'!$E$5:$E$156)*('Non Compliance input'!$I$5:$I$156="Yes"),0))
),"","Yes")</f>
        <v/>
      </c>
      <c r="N6147" s="149" t="str">
        <f>IF(VLOOKUP($A6147,HourEndingOutage!$B$3:$F$746,5,0)="Outage","Outage","")</f>
        <v/>
      </c>
      <c r="O6147" s="18">
        <f t="shared" ref="O6147:O6210" si="867">IF(OR(M6147="Yes",N6147="Outage"),0,(K6147*(I6147/60))*Arming)</f>
        <v>0</v>
      </c>
      <c r="P6147" s="18" t="str">
        <f t="shared" ref="P6147:P6210" si="868">IF(ISERROR(VLOOKUP($A6147,FTShour,1,0)),"","Yes")</f>
        <v/>
      </c>
      <c r="Q6147" s="18">
        <f t="shared" si="860"/>
        <v>0</v>
      </c>
      <c r="R6147" s="118"/>
    </row>
    <row r="6148" spans="1:18" x14ac:dyDescent="0.25">
      <c r="A6148" s="25">
        <f t="shared" si="861"/>
        <v>683</v>
      </c>
      <c r="B6148" s="23">
        <f t="shared" si="862"/>
        <v>44590</v>
      </c>
      <c r="C6148" s="24">
        <v>11</v>
      </c>
      <c r="D6148" s="54" t="str">
        <f t="shared" si="863"/>
        <v>ASET</v>
      </c>
      <c r="E6148" s="178"/>
      <c r="F6148" s="179"/>
      <c r="G6148" s="177"/>
      <c r="H6148" s="177"/>
      <c r="I6148" s="169">
        <f t="shared" si="864"/>
        <v>0</v>
      </c>
      <c r="J6148" s="149" t="str" cm="1">
        <f t="array" ref="J6148">IF(ISERROR(INDEX('Non Compliance input'!$H$5:$H$156,MATCH(1,(A6148='Non Compliance input'!$A$5:$A$156)*(F6148&gt;='Non Compliance input'!$D$5:$D$156)*(E6148&lt;'Non Compliance input'!$E$5:$E$156)*('Non Compliance input'!$H$5:$H$156="Yes"),0))
),"","Yes")</f>
        <v/>
      </c>
      <c r="K6148" s="149">
        <f t="shared" si="865"/>
        <v>0</v>
      </c>
      <c r="L6148" s="162">
        <f t="shared" si="866"/>
        <v>0</v>
      </c>
      <c r="M6148" s="162" t="str" cm="1">
        <f t="array" ref="M6148">IF(ISERROR(INDEX('Non Compliance input'!$I$5:$I$156,MATCH(1,(A6148='Non Compliance input'!$A$5:$A$156)*(E6148&gt;='Non Compliance input'!$D$5:$D$156)*(F6148&lt;='Non Compliance input'!$E$5:$E$156)*('Non Compliance input'!$I$5:$I$156="Yes"),0))
),"","Yes")</f>
        <v/>
      </c>
      <c r="N6148" s="149" t="str">
        <f>IF(VLOOKUP($A6148,HourEndingOutage!$B$3:$F$746,5,0)="Outage","Outage","")</f>
        <v/>
      </c>
      <c r="O6148" s="18">
        <f t="shared" si="867"/>
        <v>0</v>
      </c>
      <c r="P6148" s="18" t="str">
        <f t="shared" si="868"/>
        <v/>
      </c>
      <c r="Q6148" s="18">
        <f t="shared" ref="Q6148:Q6211" si="869">IF(P6148="Yes",-O6148,0)</f>
        <v>0</v>
      </c>
      <c r="R6148" s="118"/>
    </row>
    <row r="6149" spans="1:18" x14ac:dyDescent="0.25">
      <c r="A6149" s="25">
        <f t="shared" si="861"/>
        <v>683</v>
      </c>
      <c r="B6149" s="23">
        <f t="shared" si="862"/>
        <v>44590</v>
      </c>
      <c r="C6149" s="24">
        <v>11</v>
      </c>
      <c r="D6149" s="54" t="str">
        <f t="shared" si="863"/>
        <v>ASET</v>
      </c>
      <c r="E6149" s="178"/>
      <c r="F6149" s="179"/>
      <c r="G6149" s="177"/>
      <c r="H6149" s="177"/>
      <c r="I6149" s="169">
        <f t="shared" si="864"/>
        <v>0</v>
      </c>
      <c r="J6149" s="149" t="str" cm="1">
        <f t="array" ref="J6149">IF(ISERROR(INDEX('Non Compliance input'!$H$5:$H$156,MATCH(1,(A6149='Non Compliance input'!$A$5:$A$156)*(F6149&gt;='Non Compliance input'!$D$5:$D$156)*(E6149&lt;'Non Compliance input'!$E$5:$E$156)*('Non Compliance input'!$H$5:$H$156="Yes"),0))
),"","Yes")</f>
        <v/>
      </c>
      <c r="K6149" s="149">
        <f t="shared" si="865"/>
        <v>0</v>
      </c>
      <c r="L6149" s="162">
        <f t="shared" si="866"/>
        <v>0</v>
      </c>
      <c r="M6149" s="162" t="str" cm="1">
        <f t="array" ref="M6149">IF(ISERROR(INDEX('Non Compliance input'!$I$5:$I$156,MATCH(1,(A6149='Non Compliance input'!$A$5:$A$156)*(E6149&gt;='Non Compliance input'!$D$5:$D$156)*(F6149&lt;='Non Compliance input'!$E$5:$E$156)*('Non Compliance input'!$I$5:$I$156="Yes"),0))
),"","Yes")</f>
        <v/>
      </c>
      <c r="N6149" s="149" t="str">
        <f>IF(VLOOKUP($A6149,HourEndingOutage!$B$3:$F$746,5,0)="Outage","Outage","")</f>
        <v/>
      </c>
      <c r="O6149" s="18">
        <f t="shared" si="867"/>
        <v>0</v>
      </c>
      <c r="P6149" s="18" t="str">
        <f t="shared" si="868"/>
        <v/>
      </c>
      <c r="Q6149" s="18">
        <f t="shared" si="869"/>
        <v>0</v>
      </c>
      <c r="R6149" s="118"/>
    </row>
    <row r="6150" spans="1:18" x14ac:dyDescent="0.25">
      <c r="A6150" s="25">
        <f t="shared" si="861"/>
        <v>684</v>
      </c>
      <c r="B6150" s="23">
        <f t="shared" si="862"/>
        <v>44590</v>
      </c>
      <c r="C6150" s="24">
        <v>12</v>
      </c>
      <c r="D6150" s="54" t="str">
        <f t="shared" si="863"/>
        <v>ASET</v>
      </c>
      <c r="E6150" s="178"/>
      <c r="F6150" s="179"/>
      <c r="G6150" s="177"/>
      <c r="H6150" s="177"/>
      <c r="I6150" s="169">
        <f t="shared" si="864"/>
        <v>0</v>
      </c>
      <c r="J6150" s="149" t="str" cm="1">
        <f t="array" ref="J6150">IF(ISERROR(INDEX('Non Compliance input'!$H$5:$H$156,MATCH(1,(A6150='Non Compliance input'!$A$5:$A$156)*(F6150&gt;='Non Compliance input'!$D$5:$D$156)*(E6150&lt;'Non Compliance input'!$E$5:$E$156)*('Non Compliance input'!$H$5:$H$156="Yes"),0))
),"","Yes")</f>
        <v/>
      </c>
      <c r="K6150" s="149">
        <f t="shared" si="865"/>
        <v>0</v>
      </c>
      <c r="L6150" s="162">
        <f t="shared" si="866"/>
        <v>0</v>
      </c>
      <c r="M6150" s="162" t="str" cm="1">
        <f t="array" ref="M6150">IF(ISERROR(INDEX('Non Compliance input'!$I$5:$I$156,MATCH(1,(A6150='Non Compliance input'!$A$5:$A$156)*(E6150&gt;='Non Compliance input'!$D$5:$D$156)*(F6150&lt;='Non Compliance input'!$E$5:$E$156)*('Non Compliance input'!$I$5:$I$156="Yes"),0))
),"","Yes")</f>
        <v/>
      </c>
      <c r="N6150" s="149" t="str">
        <f>IF(VLOOKUP($A6150,HourEndingOutage!$B$3:$F$746,5,0)="Outage","Outage","")</f>
        <v/>
      </c>
      <c r="O6150" s="18">
        <f t="shared" si="867"/>
        <v>0</v>
      </c>
      <c r="P6150" s="18" t="str">
        <f t="shared" si="868"/>
        <v/>
      </c>
      <c r="Q6150" s="18">
        <f t="shared" si="869"/>
        <v>0</v>
      </c>
      <c r="R6150" s="118"/>
    </row>
    <row r="6151" spans="1:18" x14ac:dyDescent="0.25">
      <c r="A6151" s="25">
        <f t="shared" si="861"/>
        <v>684</v>
      </c>
      <c r="B6151" s="23">
        <f t="shared" si="862"/>
        <v>44590</v>
      </c>
      <c r="C6151" s="24">
        <v>12</v>
      </c>
      <c r="D6151" s="54" t="str">
        <f t="shared" si="863"/>
        <v>ASET</v>
      </c>
      <c r="E6151" s="178"/>
      <c r="F6151" s="179"/>
      <c r="G6151" s="177"/>
      <c r="H6151" s="177"/>
      <c r="I6151" s="169">
        <f t="shared" si="864"/>
        <v>0</v>
      </c>
      <c r="J6151" s="149" t="str" cm="1">
        <f t="array" ref="J6151">IF(ISERROR(INDEX('Non Compliance input'!$H$5:$H$156,MATCH(1,(A6151='Non Compliance input'!$A$5:$A$156)*(F6151&gt;='Non Compliance input'!$D$5:$D$156)*(E6151&lt;'Non Compliance input'!$E$5:$E$156)*('Non Compliance input'!$H$5:$H$156="Yes"),0))
),"","Yes")</f>
        <v/>
      </c>
      <c r="K6151" s="149">
        <f t="shared" si="865"/>
        <v>0</v>
      </c>
      <c r="L6151" s="162">
        <f t="shared" si="866"/>
        <v>0</v>
      </c>
      <c r="M6151" s="162" t="str" cm="1">
        <f t="array" ref="M6151">IF(ISERROR(INDEX('Non Compliance input'!$I$5:$I$156,MATCH(1,(A6151='Non Compliance input'!$A$5:$A$156)*(E6151&gt;='Non Compliance input'!$D$5:$D$156)*(F6151&lt;='Non Compliance input'!$E$5:$E$156)*('Non Compliance input'!$I$5:$I$156="Yes"),0))
),"","Yes")</f>
        <v/>
      </c>
      <c r="N6151" s="149" t="str">
        <f>IF(VLOOKUP($A6151,HourEndingOutage!$B$3:$F$746,5,0)="Outage","Outage","")</f>
        <v/>
      </c>
      <c r="O6151" s="18">
        <f t="shared" si="867"/>
        <v>0</v>
      </c>
      <c r="P6151" s="18" t="str">
        <f t="shared" si="868"/>
        <v/>
      </c>
      <c r="Q6151" s="18">
        <f t="shared" si="869"/>
        <v>0</v>
      </c>
      <c r="R6151" s="118"/>
    </row>
    <row r="6152" spans="1:18" x14ac:dyDescent="0.25">
      <c r="A6152" s="25">
        <f t="shared" si="861"/>
        <v>684</v>
      </c>
      <c r="B6152" s="23">
        <f t="shared" si="862"/>
        <v>44590</v>
      </c>
      <c r="C6152" s="24">
        <v>12</v>
      </c>
      <c r="D6152" s="54" t="str">
        <f t="shared" si="863"/>
        <v>ASET</v>
      </c>
      <c r="E6152" s="178"/>
      <c r="F6152" s="179"/>
      <c r="G6152" s="177"/>
      <c r="H6152" s="177"/>
      <c r="I6152" s="169">
        <f t="shared" si="864"/>
        <v>0</v>
      </c>
      <c r="J6152" s="149" t="str" cm="1">
        <f t="array" ref="J6152">IF(ISERROR(INDEX('Non Compliance input'!$H$5:$H$156,MATCH(1,(A6152='Non Compliance input'!$A$5:$A$156)*(F6152&gt;='Non Compliance input'!$D$5:$D$156)*(E6152&lt;'Non Compliance input'!$E$5:$E$156)*('Non Compliance input'!$H$5:$H$156="Yes"),0))
),"","Yes")</f>
        <v/>
      </c>
      <c r="K6152" s="149">
        <f t="shared" si="865"/>
        <v>0</v>
      </c>
      <c r="L6152" s="162">
        <f t="shared" si="866"/>
        <v>0</v>
      </c>
      <c r="M6152" s="162" t="str" cm="1">
        <f t="array" ref="M6152">IF(ISERROR(INDEX('Non Compliance input'!$I$5:$I$156,MATCH(1,(A6152='Non Compliance input'!$A$5:$A$156)*(E6152&gt;='Non Compliance input'!$D$5:$D$156)*(F6152&lt;='Non Compliance input'!$E$5:$E$156)*('Non Compliance input'!$I$5:$I$156="Yes"),0))
),"","Yes")</f>
        <v/>
      </c>
      <c r="N6152" s="149" t="str">
        <f>IF(VLOOKUP($A6152,HourEndingOutage!$B$3:$F$746,5,0)="Outage","Outage","")</f>
        <v/>
      </c>
      <c r="O6152" s="18">
        <f t="shared" si="867"/>
        <v>0</v>
      </c>
      <c r="P6152" s="18" t="str">
        <f t="shared" si="868"/>
        <v/>
      </c>
      <c r="Q6152" s="18">
        <f t="shared" si="869"/>
        <v>0</v>
      </c>
      <c r="R6152" s="118"/>
    </row>
    <row r="6153" spans="1:18" x14ac:dyDescent="0.25">
      <c r="A6153" s="25">
        <f t="shared" si="861"/>
        <v>684</v>
      </c>
      <c r="B6153" s="23">
        <f t="shared" si="862"/>
        <v>44590</v>
      </c>
      <c r="C6153" s="24">
        <v>12</v>
      </c>
      <c r="D6153" s="54" t="str">
        <f t="shared" si="863"/>
        <v>ASET</v>
      </c>
      <c r="E6153" s="178"/>
      <c r="F6153" s="179"/>
      <c r="G6153" s="177"/>
      <c r="H6153" s="177"/>
      <c r="I6153" s="169">
        <f t="shared" si="864"/>
        <v>0</v>
      </c>
      <c r="J6153" s="149" t="str" cm="1">
        <f t="array" ref="J6153">IF(ISERROR(INDEX('Non Compliance input'!$H$5:$H$156,MATCH(1,(A6153='Non Compliance input'!$A$5:$A$156)*(F6153&gt;='Non Compliance input'!$D$5:$D$156)*(E6153&lt;'Non Compliance input'!$E$5:$E$156)*('Non Compliance input'!$H$5:$H$156="Yes"),0))
),"","Yes")</f>
        <v/>
      </c>
      <c r="K6153" s="149">
        <f t="shared" si="865"/>
        <v>0</v>
      </c>
      <c r="L6153" s="162">
        <f t="shared" si="866"/>
        <v>0</v>
      </c>
      <c r="M6153" s="162" t="str" cm="1">
        <f t="array" ref="M6153">IF(ISERROR(INDEX('Non Compliance input'!$I$5:$I$156,MATCH(1,(A6153='Non Compliance input'!$A$5:$A$156)*(E6153&gt;='Non Compliance input'!$D$5:$D$156)*(F6153&lt;='Non Compliance input'!$E$5:$E$156)*('Non Compliance input'!$I$5:$I$156="Yes"),0))
),"","Yes")</f>
        <v/>
      </c>
      <c r="N6153" s="149" t="str">
        <f>IF(VLOOKUP($A6153,HourEndingOutage!$B$3:$F$746,5,0)="Outage","Outage","")</f>
        <v/>
      </c>
      <c r="O6153" s="18">
        <f t="shared" si="867"/>
        <v>0</v>
      </c>
      <c r="P6153" s="18" t="str">
        <f t="shared" si="868"/>
        <v/>
      </c>
      <c r="Q6153" s="18">
        <f t="shared" si="869"/>
        <v>0</v>
      </c>
      <c r="R6153" s="118"/>
    </row>
    <row r="6154" spans="1:18" x14ac:dyDescent="0.25">
      <c r="A6154" s="25">
        <f t="shared" si="861"/>
        <v>684</v>
      </c>
      <c r="B6154" s="23">
        <f t="shared" si="862"/>
        <v>44590</v>
      </c>
      <c r="C6154" s="24">
        <v>12</v>
      </c>
      <c r="D6154" s="54" t="str">
        <f t="shared" si="863"/>
        <v>ASET</v>
      </c>
      <c r="E6154" s="178"/>
      <c r="F6154" s="179"/>
      <c r="G6154" s="177"/>
      <c r="H6154" s="177"/>
      <c r="I6154" s="169">
        <f t="shared" si="864"/>
        <v>0</v>
      </c>
      <c r="J6154" s="149" t="str" cm="1">
        <f t="array" ref="J6154">IF(ISERROR(INDEX('Non Compliance input'!$H$5:$H$156,MATCH(1,(A6154='Non Compliance input'!$A$5:$A$156)*(F6154&gt;='Non Compliance input'!$D$5:$D$156)*(E6154&lt;'Non Compliance input'!$E$5:$E$156)*('Non Compliance input'!$H$5:$H$156="Yes"),0))
),"","Yes")</f>
        <v/>
      </c>
      <c r="K6154" s="149">
        <f t="shared" si="865"/>
        <v>0</v>
      </c>
      <c r="L6154" s="162">
        <f t="shared" si="866"/>
        <v>0</v>
      </c>
      <c r="M6154" s="162" t="str" cm="1">
        <f t="array" ref="M6154">IF(ISERROR(INDEX('Non Compliance input'!$I$5:$I$156,MATCH(1,(A6154='Non Compliance input'!$A$5:$A$156)*(E6154&gt;='Non Compliance input'!$D$5:$D$156)*(F6154&lt;='Non Compliance input'!$E$5:$E$156)*('Non Compliance input'!$I$5:$I$156="Yes"),0))
),"","Yes")</f>
        <v/>
      </c>
      <c r="N6154" s="149" t="str">
        <f>IF(VLOOKUP($A6154,HourEndingOutage!$B$3:$F$746,5,0)="Outage","Outage","")</f>
        <v/>
      </c>
      <c r="O6154" s="18">
        <f t="shared" si="867"/>
        <v>0</v>
      </c>
      <c r="P6154" s="18" t="str">
        <f t="shared" si="868"/>
        <v/>
      </c>
      <c r="Q6154" s="18">
        <f t="shared" si="869"/>
        <v>0</v>
      </c>
      <c r="R6154" s="118"/>
    </row>
    <row r="6155" spans="1:18" x14ac:dyDescent="0.25">
      <c r="A6155" s="25">
        <f t="shared" si="861"/>
        <v>684</v>
      </c>
      <c r="B6155" s="23">
        <f t="shared" si="862"/>
        <v>44590</v>
      </c>
      <c r="C6155" s="24">
        <v>12</v>
      </c>
      <c r="D6155" s="54" t="str">
        <f t="shared" si="863"/>
        <v>ASET</v>
      </c>
      <c r="E6155" s="178"/>
      <c r="F6155" s="179"/>
      <c r="G6155" s="177"/>
      <c r="H6155" s="177"/>
      <c r="I6155" s="169">
        <f t="shared" si="864"/>
        <v>0</v>
      </c>
      <c r="J6155" s="149" t="str" cm="1">
        <f t="array" ref="J6155">IF(ISERROR(INDEX('Non Compliance input'!$H$5:$H$156,MATCH(1,(A6155='Non Compliance input'!$A$5:$A$156)*(F6155&gt;='Non Compliance input'!$D$5:$D$156)*(E6155&lt;'Non Compliance input'!$E$5:$E$156)*('Non Compliance input'!$H$5:$H$156="Yes"),0))
),"","Yes")</f>
        <v/>
      </c>
      <c r="K6155" s="149">
        <f t="shared" si="865"/>
        <v>0</v>
      </c>
      <c r="L6155" s="162">
        <f t="shared" si="866"/>
        <v>0</v>
      </c>
      <c r="M6155" s="162" t="str" cm="1">
        <f t="array" ref="M6155">IF(ISERROR(INDEX('Non Compliance input'!$I$5:$I$156,MATCH(1,(A6155='Non Compliance input'!$A$5:$A$156)*(E6155&gt;='Non Compliance input'!$D$5:$D$156)*(F6155&lt;='Non Compliance input'!$E$5:$E$156)*('Non Compliance input'!$I$5:$I$156="Yes"),0))
),"","Yes")</f>
        <v/>
      </c>
      <c r="N6155" s="149" t="str">
        <f>IF(VLOOKUP($A6155,HourEndingOutage!$B$3:$F$746,5,0)="Outage","Outage","")</f>
        <v/>
      </c>
      <c r="O6155" s="18">
        <f t="shared" si="867"/>
        <v>0</v>
      </c>
      <c r="P6155" s="18" t="str">
        <f t="shared" si="868"/>
        <v/>
      </c>
      <c r="Q6155" s="18">
        <f t="shared" si="869"/>
        <v>0</v>
      </c>
      <c r="R6155" s="118"/>
    </row>
    <row r="6156" spans="1:18" x14ac:dyDescent="0.25">
      <c r="A6156" s="25">
        <f t="shared" si="861"/>
        <v>684</v>
      </c>
      <c r="B6156" s="23">
        <f t="shared" si="862"/>
        <v>44590</v>
      </c>
      <c r="C6156" s="24">
        <v>12</v>
      </c>
      <c r="D6156" s="54" t="str">
        <f t="shared" si="863"/>
        <v>ASET</v>
      </c>
      <c r="E6156" s="178"/>
      <c r="F6156" s="179"/>
      <c r="G6156" s="177"/>
      <c r="H6156" s="177"/>
      <c r="I6156" s="169">
        <f t="shared" si="864"/>
        <v>0</v>
      </c>
      <c r="J6156" s="149" t="str" cm="1">
        <f t="array" ref="J6156">IF(ISERROR(INDEX('Non Compliance input'!$H$5:$H$156,MATCH(1,(A6156='Non Compliance input'!$A$5:$A$156)*(F6156&gt;='Non Compliance input'!$D$5:$D$156)*(E6156&lt;'Non Compliance input'!$E$5:$E$156)*('Non Compliance input'!$H$5:$H$156="Yes"),0))
),"","Yes")</f>
        <v/>
      </c>
      <c r="K6156" s="149">
        <f t="shared" si="865"/>
        <v>0</v>
      </c>
      <c r="L6156" s="162">
        <f t="shared" si="866"/>
        <v>0</v>
      </c>
      <c r="M6156" s="162" t="str" cm="1">
        <f t="array" ref="M6156">IF(ISERROR(INDEX('Non Compliance input'!$I$5:$I$156,MATCH(1,(A6156='Non Compliance input'!$A$5:$A$156)*(E6156&gt;='Non Compliance input'!$D$5:$D$156)*(F6156&lt;='Non Compliance input'!$E$5:$E$156)*('Non Compliance input'!$I$5:$I$156="Yes"),0))
),"","Yes")</f>
        <v/>
      </c>
      <c r="N6156" s="149" t="str">
        <f>IF(VLOOKUP($A6156,HourEndingOutage!$B$3:$F$746,5,0)="Outage","Outage","")</f>
        <v/>
      </c>
      <c r="O6156" s="18">
        <f t="shared" si="867"/>
        <v>0</v>
      </c>
      <c r="P6156" s="18" t="str">
        <f t="shared" si="868"/>
        <v/>
      </c>
      <c r="Q6156" s="18">
        <f t="shared" si="869"/>
        <v>0</v>
      </c>
      <c r="R6156" s="118"/>
    </row>
    <row r="6157" spans="1:18" x14ac:dyDescent="0.25">
      <c r="A6157" s="25">
        <f t="shared" si="861"/>
        <v>684</v>
      </c>
      <c r="B6157" s="23">
        <f t="shared" si="862"/>
        <v>44590</v>
      </c>
      <c r="C6157" s="24">
        <v>12</v>
      </c>
      <c r="D6157" s="54" t="str">
        <f t="shared" si="863"/>
        <v>ASET</v>
      </c>
      <c r="E6157" s="178"/>
      <c r="F6157" s="179"/>
      <c r="G6157" s="177"/>
      <c r="H6157" s="177"/>
      <c r="I6157" s="169">
        <f t="shared" si="864"/>
        <v>0</v>
      </c>
      <c r="J6157" s="149" t="str" cm="1">
        <f t="array" ref="J6157">IF(ISERROR(INDEX('Non Compliance input'!$H$5:$H$156,MATCH(1,(A6157='Non Compliance input'!$A$5:$A$156)*(F6157&gt;='Non Compliance input'!$D$5:$D$156)*(E6157&lt;'Non Compliance input'!$E$5:$E$156)*('Non Compliance input'!$H$5:$H$156="Yes"),0))
),"","Yes")</f>
        <v/>
      </c>
      <c r="K6157" s="149">
        <f t="shared" si="865"/>
        <v>0</v>
      </c>
      <c r="L6157" s="162">
        <f t="shared" si="866"/>
        <v>0</v>
      </c>
      <c r="M6157" s="162" t="str" cm="1">
        <f t="array" ref="M6157">IF(ISERROR(INDEX('Non Compliance input'!$I$5:$I$156,MATCH(1,(A6157='Non Compliance input'!$A$5:$A$156)*(E6157&gt;='Non Compliance input'!$D$5:$D$156)*(F6157&lt;='Non Compliance input'!$E$5:$E$156)*('Non Compliance input'!$I$5:$I$156="Yes"),0))
),"","Yes")</f>
        <v/>
      </c>
      <c r="N6157" s="149" t="str">
        <f>IF(VLOOKUP($A6157,HourEndingOutage!$B$3:$F$746,5,0)="Outage","Outage","")</f>
        <v/>
      </c>
      <c r="O6157" s="18">
        <f t="shared" si="867"/>
        <v>0</v>
      </c>
      <c r="P6157" s="18" t="str">
        <f t="shared" si="868"/>
        <v/>
      </c>
      <c r="Q6157" s="18">
        <f t="shared" si="869"/>
        <v>0</v>
      </c>
      <c r="R6157" s="118"/>
    </row>
    <row r="6158" spans="1:18" x14ac:dyDescent="0.25">
      <c r="A6158" s="25">
        <f t="shared" si="861"/>
        <v>684</v>
      </c>
      <c r="B6158" s="23">
        <f t="shared" si="862"/>
        <v>44590</v>
      </c>
      <c r="C6158" s="24">
        <v>12</v>
      </c>
      <c r="D6158" s="54" t="str">
        <f t="shared" si="863"/>
        <v>ASET</v>
      </c>
      <c r="E6158" s="178"/>
      <c r="F6158" s="179"/>
      <c r="G6158" s="177"/>
      <c r="H6158" s="177"/>
      <c r="I6158" s="169">
        <f t="shared" si="864"/>
        <v>0</v>
      </c>
      <c r="J6158" s="149" t="str" cm="1">
        <f t="array" ref="J6158">IF(ISERROR(INDEX('Non Compliance input'!$H$5:$H$156,MATCH(1,(A6158='Non Compliance input'!$A$5:$A$156)*(F6158&gt;='Non Compliance input'!$D$5:$D$156)*(E6158&lt;'Non Compliance input'!$E$5:$E$156)*('Non Compliance input'!$H$5:$H$156="Yes"),0))
),"","Yes")</f>
        <v/>
      </c>
      <c r="K6158" s="149">
        <f t="shared" si="865"/>
        <v>0</v>
      </c>
      <c r="L6158" s="162">
        <f t="shared" si="866"/>
        <v>0</v>
      </c>
      <c r="M6158" s="162" t="str" cm="1">
        <f t="array" ref="M6158">IF(ISERROR(INDEX('Non Compliance input'!$I$5:$I$156,MATCH(1,(A6158='Non Compliance input'!$A$5:$A$156)*(E6158&gt;='Non Compliance input'!$D$5:$D$156)*(F6158&lt;='Non Compliance input'!$E$5:$E$156)*('Non Compliance input'!$I$5:$I$156="Yes"),0))
),"","Yes")</f>
        <v/>
      </c>
      <c r="N6158" s="149" t="str">
        <f>IF(VLOOKUP($A6158,HourEndingOutage!$B$3:$F$746,5,0)="Outage","Outage","")</f>
        <v/>
      </c>
      <c r="O6158" s="18">
        <f t="shared" si="867"/>
        <v>0</v>
      </c>
      <c r="P6158" s="18" t="str">
        <f t="shared" si="868"/>
        <v/>
      </c>
      <c r="Q6158" s="18">
        <f t="shared" si="869"/>
        <v>0</v>
      </c>
      <c r="R6158" s="118"/>
    </row>
    <row r="6159" spans="1:18" x14ac:dyDescent="0.25">
      <c r="A6159" s="25">
        <f t="shared" si="861"/>
        <v>685</v>
      </c>
      <c r="B6159" s="23">
        <f t="shared" si="862"/>
        <v>44590</v>
      </c>
      <c r="C6159" s="24">
        <v>13</v>
      </c>
      <c r="D6159" s="54" t="str">
        <f t="shared" si="863"/>
        <v>ASET</v>
      </c>
      <c r="E6159" s="178"/>
      <c r="F6159" s="179"/>
      <c r="G6159" s="177"/>
      <c r="H6159" s="177"/>
      <c r="I6159" s="169">
        <f t="shared" si="864"/>
        <v>0</v>
      </c>
      <c r="J6159" s="149" t="str" cm="1">
        <f t="array" ref="J6159">IF(ISERROR(INDEX('Non Compliance input'!$H$5:$H$156,MATCH(1,(A6159='Non Compliance input'!$A$5:$A$156)*(F6159&gt;='Non Compliance input'!$D$5:$D$156)*(E6159&lt;'Non Compliance input'!$E$5:$E$156)*('Non Compliance input'!$H$5:$H$156="Yes"),0))
),"","Yes")</f>
        <v/>
      </c>
      <c r="K6159" s="149">
        <f t="shared" si="865"/>
        <v>0</v>
      </c>
      <c r="L6159" s="162">
        <f t="shared" si="866"/>
        <v>0</v>
      </c>
      <c r="M6159" s="162" t="str" cm="1">
        <f t="array" ref="M6159">IF(ISERROR(INDEX('Non Compliance input'!$I$5:$I$156,MATCH(1,(A6159='Non Compliance input'!$A$5:$A$156)*(E6159&gt;='Non Compliance input'!$D$5:$D$156)*(F6159&lt;='Non Compliance input'!$E$5:$E$156)*('Non Compliance input'!$I$5:$I$156="Yes"),0))
),"","Yes")</f>
        <v/>
      </c>
      <c r="N6159" s="149" t="str">
        <f>IF(VLOOKUP($A6159,HourEndingOutage!$B$3:$F$746,5,0)="Outage","Outage","")</f>
        <v/>
      </c>
      <c r="O6159" s="18">
        <f t="shared" si="867"/>
        <v>0</v>
      </c>
      <c r="P6159" s="18" t="str">
        <f t="shared" si="868"/>
        <v/>
      </c>
      <c r="Q6159" s="18">
        <f t="shared" si="869"/>
        <v>0</v>
      </c>
      <c r="R6159" s="118"/>
    </row>
    <row r="6160" spans="1:18" x14ac:dyDescent="0.25">
      <c r="A6160" s="25">
        <f t="shared" si="861"/>
        <v>685</v>
      </c>
      <c r="B6160" s="23">
        <f t="shared" si="862"/>
        <v>44590</v>
      </c>
      <c r="C6160" s="24">
        <v>13</v>
      </c>
      <c r="D6160" s="54" t="str">
        <f t="shared" si="863"/>
        <v>ASET</v>
      </c>
      <c r="E6160" s="178"/>
      <c r="F6160" s="179"/>
      <c r="G6160" s="177"/>
      <c r="H6160" s="177"/>
      <c r="I6160" s="169">
        <f t="shared" si="864"/>
        <v>0</v>
      </c>
      <c r="J6160" s="149" t="str" cm="1">
        <f t="array" ref="J6160">IF(ISERROR(INDEX('Non Compliance input'!$H$5:$H$156,MATCH(1,(A6160='Non Compliance input'!$A$5:$A$156)*(F6160&gt;='Non Compliance input'!$D$5:$D$156)*(E6160&lt;'Non Compliance input'!$E$5:$E$156)*('Non Compliance input'!$H$5:$H$156="Yes"),0))
),"","Yes")</f>
        <v/>
      </c>
      <c r="K6160" s="149">
        <f t="shared" si="865"/>
        <v>0</v>
      </c>
      <c r="L6160" s="162">
        <f t="shared" si="866"/>
        <v>0</v>
      </c>
      <c r="M6160" s="162" t="str" cm="1">
        <f t="array" ref="M6160">IF(ISERROR(INDEX('Non Compliance input'!$I$5:$I$156,MATCH(1,(A6160='Non Compliance input'!$A$5:$A$156)*(E6160&gt;='Non Compliance input'!$D$5:$D$156)*(F6160&lt;='Non Compliance input'!$E$5:$E$156)*('Non Compliance input'!$I$5:$I$156="Yes"),0))
),"","Yes")</f>
        <v/>
      </c>
      <c r="N6160" s="149" t="str">
        <f>IF(VLOOKUP($A6160,HourEndingOutage!$B$3:$F$746,5,0)="Outage","Outage","")</f>
        <v/>
      </c>
      <c r="O6160" s="18">
        <f t="shared" si="867"/>
        <v>0</v>
      </c>
      <c r="P6160" s="18" t="str">
        <f t="shared" si="868"/>
        <v/>
      </c>
      <c r="Q6160" s="18">
        <f t="shared" si="869"/>
        <v>0</v>
      </c>
      <c r="R6160" s="118"/>
    </row>
    <row r="6161" spans="1:18" x14ac:dyDescent="0.25">
      <c r="A6161" s="25">
        <f t="shared" si="861"/>
        <v>685</v>
      </c>
      <c r="B6161" s="23">
        <f t="shared" si="862"/>
        <v>44590</v>
      </c>
      <c r="C6161" s="24">
        <v>13</v>
      </c>
      <c r="D6161" s="54" t="str">
        <f t="shared" si="863"/>
        <v>ASET</v>
      </c>
      <c r="E6161" s="178"/>
      <c r="F6161" s="179"/>
      <c r="G6161" s="177"/>
      <c r="H6161" s="177"/>
      <c r="I6161" s="169">
        <f t="shared" si="864"/>
        <v>0</v>
      </c>
      <c r="J6161" s="149" t="str" cm="1">
        <f t="array" ref="J6161">IF(ISERROR(INDEX('Non Compliance input'!$H$5:$H$156,MATCH(1,(A6161='Non Compliance input'!$A$5:$A$156)*(F6161&gt;='Non Compliance input'!$D$5:$D$156)*(E6161&lt;'Non Compliance input'!$E$5:$E$156)*('Non Compliance input'!$H$5:$H$156="Yes"),0))
),"","Yes")</f>
        <v/>
      </c>
      <c r="K6161" s="149">
        <f t="shared" si="865"/>
        <v>0</v>
      </c>
      <c r="L6161" s="162">
        <f t="shared" si="866"/>
        <v>0</v>
      </c>
      <c r="M6161" s="162" t="str" cm="1">
        <f t="array" ref="M6161">IF(ISERROR(INDEX('Non Compliance input'!$I$5:$I$156,MATCH(1,(A6161='Non Compliance input'!$A$5:$A$156)*(E6161&gt;='Non Compliance input'!$D$5:$D$156)*(F6161&lt;='Non Compliance input'!$E$5:$E$156)*('Non Compliance input'!$I$5:$I$156="Yes"),0))
),"","Yes")</f>
        <v/>
      </c>
      <c r="N6161" s="149" t="str">
        <f>IF(VLOOKUP($A6161,HourEndingOutage!$B$3:$F$746,5,0)="Outage","Outage","")</f>
        <v/>
      </c>
      <c r="O6161" s="18">
        <f t="shared" si="867"/>
        <v>0</v>
      </c>
      <c r="P6161" s="18" t="str">
        <f t="shared" si="868"/>
        <v/>
      </c>
      <c r="Q6161" s="18">
        <f t="shared" si="869"/>
        <v>0</v>
      </c>
      <c r="R6161" s="118"/>
    </row>
    <row r="6162" spans="1:18" x14ac:dyDescent="0.25">
      <c r="A6162" s="25">
        <f t="shared" si="861"/>
        <v>685</v>
      </c>
      <c r="B6162" s="23">
        <f t="shared" si="862"/>
        <v>44590</v>
      </c>
      <c r="C6162" s="24">
        <v>13</v>
      </c>
      <c r="D6162" s="54" t="str">
        <f t="shared" si="863"/>
        <v>ASET</v>
      </c>
      <c r="E6162" s="178"/>
      <c r="F6162" s="179"/>
      <c r="G6162" s="177"/>
      <c r="H6162" s="177"/>
      <c r="I6162" s="169">
        <f t="shared" si="864"/>
        <v>0</v>
      </c>
      <c r="J6162" s="149" t="str" cm="1">
        <f t="array" ref="J6162">IF(ISERROR(INDEX('Non Compliance input'!$H$5:$H$156,MATCH(1,(A6162='Non Compliance input'!$A$5:$A$156)*(F6162&gt;='Non Compliance input'!$D$5:$D$156)*(E6162&lt;'Non Compliance input'!$E$5:$E$156)*('Non Compliance input'!$H$5:$H$156="Yes"),0))
),"","Yes")</f>
        <v/>
      </c>
      <c r="K6162" s="149">
        <f t="shared" si="865"/>
        <v>0</v>
      </c>
      <c r="L6162" s="162">
        <f t="shared" si="866"/>
        <v>0</v>
      </c>
      <c r="M6162" s="162" t="str" cm="1">
        <f t="array" ref="M6162">IF(ISERROR(INDEX('Non Compliance input'!$I$5:$I$156,MATCH(1,(A6162='Non Compliance input'!$A$5:$A$156)*(E6162&gt;='Non Compliance input'!$D$5:$D$156)*(F6162&lt;='Non Compliance input'!$E$5:$E$156)*('Non Compliance input'!$I$5:$I$156="Yes"),0))
),"","Yes")</f>
        <v/>
      </c>
      <c r="N6162" s="149" t="str">
        <f>IF(VLOOKUP($A6162,HourEndingOutage!$B$3:$F$746,5,0)="Outage","Outage","")</f>
        <v/>
      </c>
      <c r="O6162" s="18">
        <f t="shared" si="867"/>
        <v>0</v>
      </c>
      <c r="P6162" s="18" t="str">
        <f t="shared" si="868"/>
        <v/>
      </c>
      <c r="Q6162" s="18">
        <f t="shared" si="869"/>
        <v>0</v>
      </c>
      <c r="R6162" s="118"/>
    </row>
    <row r="6163" spans="1:18" x14ac:dyDescent="0.25">
      <c r="A6163" s="25">
        <f t="shared" si="861"/>
        <v>685</v>
      </c>
      <c r="B6163" s="23">
        <f t="shared" si="862"/>
        <v>44590</v>
      </c>
      <c r="C6163" s="24">
        <v>13</v>
      </c>
      <c r="D6163" s="54" t="str">
        <f t="shared" si="863"/>
        <v>ASET</v>
      </c>
      <c r="E6163" s="178"/>
      <c r="F6163" s="179"/>
      <c r="G6163" s="177"/>
      <c r="H6163" s="177"/>
      <c r="I6163" s="169">
        <f t="shared" si="864"/>
        <v>0</v>
      </c>
      <c r="J6163" s="149" t="str" cm="1">
        <f t="array" ref="J6163">IF(ISERROR(INDEX('Non Compliance input'!$H$5:$H$156,MATCH(1,(A6163='Non Compliance input'!$A$5:$A$156)*(F6163&gt;='Non Compliance input'!$D$5:$D$156)*(E6163&lt;'Non Compliance input'!$E$5:$E$156)*('Non Compliance input'!$H$5:$H$156="Yes"),0))
),"","Yes")</f>
        <v/>
      </c>
      <c r="K6163" s="149">
        <f t="shared" si="865"/>
        <v>0</v>
      </c>
      <c r="L6163" s="162">
        <f t="shared" si="866"/>
        <v>0</v>
      </c>
      <c r="M6163" s="162" t="str" cm="1">
        <f t="array" ref="M6163">IF(ISERROR(INDEX('Non Compliance input'!$I$5:$I$156,MATCH(1,(A6163='Non Compliance input'!$A$5:$A$156)*(E6163&gt;='Non Compliance input'!$D$5:$D$156)*(F6163&lt;='Non Compliance input'!$E$5:$E$156)*('Non Compliance input'!$I$5:$I$156="Yes"),0))
),"","Yes")</f>
        <v/>
      </c>
      <c r="N6163" s="149" t="str">
        <f>IF(VLOOKUP($A6163,HourEndingOutage!$B$3:$F$746,5,0)="Outage","Outage","")</f>
        <v/>
      </c>
      <c r="O6163" s="18">
        <f t="shared" si="867"/>
        <v>0</v>
      </c>
      <c r="P6163" s="18" t="str">
        <f t="shared" si="868"/>
        <v/>
      </c>
      <c r="Q6163" s="18">
        <f t="shared" si="869"/>
        <v>0</v>
      </c>
      <c r="R6163" s="118"/>
    </row>
    <row r="6164" spans="1:18" x14ac:dyDescent="0.25">
      <c r="A6164" s="25">
        <f t="shared" si="861"/>
        <v>685</v>
      </c>
      <c r="B6164" s="23">
        <f t="shared" si="862"/>
        <v>44590</v>
      </c>
      <c r="C6164" s="24">
        <v>13</v>
      </c>
      <c r="D6164" s="54" t="str">
        <f t="shared" si="863"/>
        <v>ASET</v>
      </c>
      <c r="E6164" s="178"/>
      <c r="F6164" s="179"/>
      <c r="G6164" s="177"/>
      <c r="H6164" s="177"/>
      <c r="I6164" s="169">
        <f t="shared" si="864"/>
        <v>0</v>
      </c>
      <c r="J6164" s="149" t="str" cm="1">
        <f t="array" ref="J6164">IF(ISERROR(INDEX('Non Compliance input'!$H$5:$H$156,MATCH(1,(A6164='Non Compliance input'!$A$5:$A$156)*(F6164&gt;='Non Compliance input'!$D$5:$D$156)*(E6164&lt;'Non Compliance input'!$E$5:$E$156)*('Non Compliance input'!$H$5:$H$156="Yes"),0))
),"","Yes")</f>
        <v/>
      </c>
      <c r="K6164" s="149">
        <f t="shared" si="865"/>
        <v>0</v>
      </c>
      <c r="L6164" s="162">
        <f t="shared" si="866"/>
        <v>0</v>
      </c>
      <c r="M6164" s="162" t="str" cm="1">
        <f t="array" ref="M6164">IF(ISERROR(INDEX('Non Compliance input'!$I$5:$I$156,MATCH(1,(A6164='Non Compliance input'!$A$5:$A$156)*(E6164&gt;='Non Compliance input'!$D$5:$D$156)*(F6164&lt;='Non Compliance input'!$E$5:$E$156)*('Non Compliance input'!$I$5:$I$156="Yes"),0))
),"","Yes")</f>
        <v/>
      </c>
      <c r="N6164" s="149" t="str">
        <f>IF(VLOOKUP($A6164,HourEndingOutage!$B$3:$F$746,5,0)="Outage","Outage","")</f>
        <v/>
      </c>
      <c r="O6164" s="18">
        <f t="shared" si="867"/>
        <v>0</v>
      </c>
      <c r="P6164" s="18" t="str">
        <f t="shared" si="868"/>
        <v/>
      </c>
      <c r="Q6164" s="18">
        <f t="shared" si="869"/>
        <v>0</v>
      </c>
      <c r="R6164" s="118"/>
    </row>
    <row r="6165" spans="1:18" x14ac:dyDescent="0.25">
      <c r="A6165" s="25">
        <f t="shared" si="861"/>
        <v>685</v>
      </c>
      <c r="B6165" s="23">
        <f t="shared" si="862"/>
        <v>44590</v>
      </c>
      <c r="C6165" s="24">
        <v>13</v>
      </c>
      <c r="D6165" s="54" t="str">
        <f t="shared" si="863"/>
        <v>ASET</v>
      </c>
      <c r="E6165" s="178"/>
      <c r="F6165" s="179"/>
      <c r="G6165" s="177"/>
      <c r="H6165" s="177"/>
      <c r="I6165" s="169">
        <f t="shared" si="864"/>
        <v>0</v>
      </c>
      <c r="J6165" s="149" t="str" cm="1">
        <f t="array" ref="J6165">IF(ISERROR(INDEX('Non Compliance input'!$H$5:$H$156,MATCH(1,(A6165='Non Compliance input'!$A$5:$A$156)*(F6165&gt;='Non Compliance input'!$D$5:$D$156)*(E6165&lt;'Non Compliance input'!$E$5:$E$156)*('Non Compliance input'!$H$5:$H$156="Yes"),0))
),"","Yes")</f>
        <v/>
      </c>
      <c r="K6165" s="149">
        <f t="shared" si="865"/>
        <v>0</v>
      </c>
      <c r="L6165" s="162">
        <f t="shared" si="866"/>
        <v>0</v>
      </c>
      <c r="M6165" s="162" t="str" cm="1">
        <f t="array" ref="M6165">IF(ISERROR(INDEX('Non Compliance input'!$I$5:$I$156,MATCH(1,(A6165='Non Compliance input'!$A$5:$A$156)*(E6165&gt;='Non Compliance input'!$D$5:$D$156)*(F6165&lt;='Non Compliance input'!$E$5:$E$156)*('Non Compliance input'!$I$5:$I$156="Yes"),0))
),"","Yes")</f>
        <v/>
      </c>
      <c r="N6165" s="149" t="str">
        <f>IF(VLOOKUP($A6165,HourEndingOutage!$B$3:$F$746,5,0)="Outage","Outage","")</f>
        <v/>
      </c>
      <c r="O6165" s="18">
        <f t="shared" si="867"/>
        <v>0</v>
      </c>
      <c r="P6165" s="18" t="str">
        <f t="shared" si="868"/>
        <v/>
      </c>
      <c r="Q6165" s="18">
        <f t="shared" si="869"/>
        <v>0</v>
      </c>
      <c r="R6165" s="118"/>
    </row>
    <row r="6166" spans="1:18" x14ac:dyDescent="0.25">
      <c r="A6166" s="25">
        <f t="shared" si="861"/>
        <v>685</v>
      </c>
      <c r="B6166" s="23">
        <f t="shared" si="862"/>
        <v>44590</v>
      </c>
      <c r="C6166" s="24">
        <v>13</v>
      </c>
      <c r="D6166" s="54" t="str">
        <f t="shared" si="863"/>
        <v>ASET</v>
      </c>
      <c r="E6166" s="178"/>
      <c r="F6166" s="179"/>
      <c r="G6166" s="177"/>
      <c r="H6166" s="177"/>
      <c r="I6166" s="169">
        <f t="shared" si="864"/>
        <v>0</v>
      </c>
      <c r="J6166" s="149" t="str" cm="1">
        <f t="array" ref="J6166">IF(ISERROR(INDEX('Non Compliance input'!$H$5:$H$156,MATCH(1,(A6166='Non Compliance input'!$A$5:$A$156)*(F6166&gt;='Non Compliance input'!$D$5:$D$156)*(E6166&lt;'Non Compliance input'!$E$5:$E$156)*('Non Compliance input'!$H$5:$H$156="Yes"),0))
),"","Yes")</f>
        <v/>
      </c>
      <c r="K6166" s="149">
        <f t="shared" si="865"/>
        <v>0</v>
      </c>
      <c r="L6166" s="162">
        <f t="shared" si="866"/>
        <v>0</v>
      </c>
      <c r="M6166" s="162" t="str" cm="1">
        <f t="array" ref="M6166">IF(ISERROR(INDEX('Non Compliance input'!$I$5:$I$156,MATCH(1,(A6166='Non Compliance input'!$A$5:$A$156)*(E6166&gt;='Non Compliance input'!$D$5:$D$156)*(F6166&lt;='Non Compliance input'!$E$5:$E$156)*('Non Compliance input'!$I$5:$I$156="Yes"),0))
),"","Yes")</f>
        <v/>
      </c>
      <c r="N6166" s="149" t="str">
        <f>IF(VLOOKUP($A6166,HourEndingOutage!$B$3:$F$746,5,0)="Outage","Outage","")</f>
        <v/>
      </c>
      <c r="O6166" s="18">
        <f t="shared" si="867"/>
        <v>0</v>
      </c>
      <c r="P6166" s="18" t="str">
        <f t="shared" si="868"/>
        <v/>
      </c>
      <c r="Q6166" s="18">
        <f t="shared" si="869"/>
        <v>0</v>
      </c>
      <c r="R6166" s="118"/>
    </row>
    <row r="6167" spans="1:18" x14ac:dyDescent="0.25">
      <c r="A6167" s="25">
        <f t="shared" si="861"/>
        <v>685</v>
      </c>
      <c r="B6167" s="23">
        <f t="shared" si="862"/>
        <v>44590</v>
      </c>
      <c r="C6167" s="24">
        <v>13</v>
      </c>
      <c r="D6167" s="54" t="str">
        <f t="shared" si="863"/>
        <v>ASET</v>
      </c>
      <c r="E6167" s="178"/>
      <c r="F6167" s="179"/>
      <c r="G6167" s="177"/>
      <c r="H6167" s="177"/>
      <c r="I6167" s="169">
        <f t="shared" si="864"/>
        <v>0</v>
      </c>
      <c r="J6167" s="149" t="str" cm="1">
        <f t="array" ref="J6167">IF(ISERROR(INDEX('Non Compliance input'!$H$5:$H$156,MATCH(1,(A6167='Non Compliance input'!$A$5:$A$156)*(F6167&gt;='Non Compliance input'!$D$5:$D$156)*(E6167&lt;'Non Compliance input'!$E$5:$E$156)*('Non Compliance input'!$H$5:$H$156="Yes"),0))
),"","Yes")</f>
        <v/>
      </c>
      <c r="K6167" s="149">
        <f t="shared" si="865"/>
        <v>0</v>
      </c>
      <c r="L6167" s="162">
        <f t="shared" si="866"/>
        <v>0</v>
      </c>
      <c r="M6167" s="162" t="str" cm="1">
        <f t="array" ref="M6167">IF(ISERROR(INDEX('Non Compliance input'!$I$5:$I$156,MATCH(1,(A6167='Non Compliance input'!$A$5:$A$156)*(E6167&gt;='Non Compliance input'!$D$5:$D$156)*(F6167&lt;='Non Compliance input'!$E$5:$E$156)*('Non Compliance input'!$I$5:$I$156="Yes"),0))
),"","Yes")</f>
        <v/>
      </c>
      <c r="N6167" s="149" t="str">
        <f>IF(VLOOKUP($A6167,HourEndingOutage!$B$3:$F$746,5,0)="Outage","Outage","")</f>
        <v/>
      </c>
      <c r="O6167" s="18">
        <f t="shared" si="867"/>
        <v>0</v>
      </c>
      <c r="P6167" s="18" t="str">
        <f t="shared" si="868"/>
        <v/>
      </c>
      <c r="Q6167" s="18">
        <f t="shared" si="869"/>
        <v>0</v>
      </c>
      <c r="R6167" s="118"/>
    </row>
    <row r="6168" spans="1:18" x14ac:dyDescent="0.25">
      <c r="A6168" s="25">
        <f t="shared" si="861"/>
        <v>686</v>
      </c>
      <c r="B6168" s="23">
        <f t="shared" si="862"/>
        <v>44590</v>
      </c>
      <c r="C6168" s="24">
        <v>14</v>
      </c>
      <c r="D6168" s="54" t="str">
        <f t="shared" si="863"/>
        <v>ASET</v>
      </c>
      <c r="E6168" s="178"/>
      <c r="F6168" s="179"/>
      <c r="G6168" s="177"/>
      <c r="H6168" s="177"/>
      <c r="I6168" s="169">
        <f t="shared" si="864"/>
        <v>0</v>
      </c>
      <c r="J6168" s="149" t="str" cm="1">
        <f t="array" ref="J6168">IF(ISERROR(INDEX('Non Compliance input'!$H$5:$H$156,MATCH(1,(A6168='Non Compliance input'!$A$5:$A$156)*(F6168&gt;='Non Compliance input'!$D$5:$D$156)*(E6168&lt;'Non Compliance input'!$E$5:$E$156)*('Non Compliance input'!$H$5:$H$156="Yes"),0))
),"","Yes")</f>
        <v/>
      </c>
      <c r="K6168" s="149">
        <f t="shared" si="865"/>
        <v>0</v>
      </c>
      <c r="L6168" s="162">
        <f t="shared" si="866"/>
        <v>0</v>
      </c>
      <c r="M6168" s="162" t="str" cm="1">
        <f t="array" ref="M6168">IF(ISERROR(INDEX('Non Compliance input'!$I$5:$I$156,MATCH(1,(A6168='Non Compliance input'!$A$5:$A$156)*(E6168&gt;='Non Compliance input'!$D$5:$D$156)*(F6168&lt;='Non Compliance input'!$E$5:$E$156)*('Non Compliance input'!$I$5:$I$156="Yes"),0))
),"","Yes")</f>
        <v/>
      </c>
      <c r="N6168" s="149" t="str">
        <f>IF(VLOOKUP($A6168,HourEndingOutage!$B$3:$F$746,5,0)="Outage","Outage","")</f>
        <v/>
      </c>
      <c r="O6168" s="18">
        <f t="shared" si="867"/>
        <v>0</v>
      </c>
      <c r="P6168" s="18" t="str">
        <f t="shared" si="868"/>
        <v/>
      </c>
      <c r="Q6168" s="18">
        <f t="shared" si="869"/>
        <v>0</v>
      </c>
      <c r="R6168" s="118"/>
    </row>
    <row r="6169" spans="1:18" x14ac:dyDescent="0.25">
      <c r="A6169" s="25">
        <f t="shared" si="861"/>
        <v>686</v>
      </c>
      <c r="B6169" s="23">
        <f t="shared" si="862"/>
        <v>44590</v>
      </c>
      <c r="C6169" s="24">
        <v>14</v>
      </c>
      <c r="D6169" s="54" t="str">
        <f t="shared" si="863"/>
        <v>ASET</v>
      </c>
      <c r="E6169" s="178"/>
      <c r="F6169" s="179"/>
      <c r="G6169" s="177"/>
      <c r="H6169" s="177"/>
      <c r="I6169" s="169">
        <f t="shared" si="864"/>
        <v>0</v>
      </c>
      <c r="J6169" s="149" t="str" cm="1">
        <f t="array" ref="J6169">IF(ISERROR(INDEX('Non Compliance input'!$H$5:$H$156,MATCH(1,(A6169='Non Compliance input'!$A$5:$A$156)*(F6169&gt;='Non Compliance input'!$D$5:$D$156)*(E6169&lt;'Non Compliance input'!$E$5:$E$156)*('Non Compliance input'!$H$5:$H$156="Yes"),0))
),"","Yes")</f>
        <v/>
      </c>
      <c r="K6169" s="149">
        <f t="shared" si="865"/>
        <v>0</v>
      </c>
      <c r="L6169" s="162">
        <f t="shared" si="866"/>
        <v>0</v>
      </c>
      <c r="M6169" s="162" t="str" cm="1">
        <f t="array" ref="M6169">IF(ISERROR(INDEX('Non Compliance input'!$I$5:$I$156,MATCH(1,(A6169='Non Compliance input'!$A$5:$A$156)*(E6169&gt;='Non Compliance input'!$D$5:$D$156)*(F6169&lt;='Non Compliance input'!$E$5:$E$156)*('Non Compliance input'!$I$5:$I$156="Yes"),0))
),"","Yes")</f>
        <v/>
      </c>
      <c r="N6169" s="149" t="str">
        <f>IF(VLOOKUP($A6169,HourEndingOutage!$B$3:$F$746,5,0)="Outage","Outage","")</f>
        <v/>
      </c>
      <c r="O6169" s="18">
        <f t="shared" si="867"/>
        <v>0</v>
      </c>
      <c r="P6169" s="18" t="str">
        <f t="shared" si="868"/>
        <v/>
      </c>
      <c r="Q6169" s="18">
        <f t="shared" si="869"/>
        <v>0</v>
      </c>
      <c r="R6169" s="118"/>
    </row>
    <row r="6170" spans="1:18" x14ac:dyDescent="0.25">
      <c r="A6170" s="25">
        <f t="shared" si="861"/>
        <v>686</v>
      </c>
      <c r="B6170" s="23">
        <f t="shared" si="862"/>
        <v>44590</v>
      </c>
      <c r="C6170" s="24">
        <v>14</v>
      </c>
      <c r="D6170" s="54" t="str">
        <f t="shared" si="863"/>
        <v>ASET</v>
      </c>
      <c r="E6170" s="178"/>
      <c r="F6170" s="179"/>
      <c r="G6170" s="177"/>
      <c r="H6170" s="177"/>
      <c r="I6170" s="169">
        <f t="shared" si="864"/>
        <v>0</v>
      </c>
      <c r="J6170" s="149" t="str" cm="1">
        <f t="array" ref="J6170">IF(ISERROR(INDEX('Non Compliance input'!$H$5:$H$156,MATCH(1,(A6170='Non Compliance input'!$A$5:$A$156)*(F6170&gt;='Non Compliance input'!$D$5:$D$156)*(E6170&lt;'Non Compliance input'!$E$5:$E$156)*('Non Compliance input'!$H$5:$H$156="Yes"),0))
),"","Yes")</f>
        <v/>
      </c>
      <c r="K6170" s="149">
        <f t="shared" si="865"/>
        <v>0</v>
      </c>
      <c r="L6170" s="162">
        <f t="shared" si="866"/>
        <v>0</v>
      </c>
      <c r="M6170" s="162" t="str" cm="1">
        <f t="array" ref="M6170">IF(ISERROR(INDEX('Non Compliance input'!$I$5:$I$156,MATCH(1,(A6170='Non Compliance input'!$A$5:$A$156)*(E6170&gt;='Non Compliance input'!$D$5:$D$156)*(F6170&lt;='Non Compliance input'!$E$5:$E$156)*('Non Compliance input'!$I$5:$I$156="Yes"),0))
),"","Yes")</f>
        <v/>
      </c>
      <c r="N6170" s="149" t="str">
        <f>IF(VLOOKUP($A6170,HourEndingOutage!$B$3:$F$746,5,0)="Outage","Outage","")</f>
        <v/>
      </c>
      <c r="O6170" s="18">
        <f t="shared" si="867"/>
        <v>0</v>
      </c>
      <c r="P6170" s="18" t="str">
        <f t="shared" si="868"/>
        <v/>
      </c>
      <c r="Q6170" s="18">
        <f t="shared" si="869"/>
        <v>0</v>
      </c>
      <c r="R6170" s="118"/>
    </row>
    <row r="6171" spans="1:18" x14ac:dyDescent="0.25">
      <c r="A6171" s="25">
        <f t="shared" si="861"/>
        <v>686</v>
      </c>
      <c r="B6171" s="23">
        <f t="shared" si="862"/>
        <v>44590</v>
      </c>
      <c r="C6171" s="24">
        <v>14</v>
      </c>
      <c r="D6171" s="54" t="str">
        <f t="shared" si="863"/>
        <v>ASET</v>
      </c>
      <c r="E6171" s="178"/>
      <c r="F6171" s="179"/>
      <c r="G6171" s="177"/>
      <c r="H6171" s="177"/>
      <c r="I6171" s="169">
        <f t="shared" si="864"/>
        <v>0</v>
      </c>
      <c r="J6171" s="149" t="str" cm="1">
        <f t="array" ref="J6171">IF(ISERROR(INDEX('Non Compliance input'!$H$5:$H$156,MATCH(1,(A6171='Non Compliance input'!$A$5:$A$156)*(F6171&gt;='Non Compliance input'!$D$5:$D$156)*(E6171&lt;'Non Compliance input'!$E$5:$E$156)*('Non Compliance input'!$H$5:$H$156="Yes"),0))
),"","Yes")</f>
        <v/>
      </c>
      <c r="K6171" s="149">
        <f t="shared" si="865"/>
        <v>0</v>
      </c>
      <c r="L6171" s="162">
        <f t="shared" si="866"/>
        <v>0</v>
      </c>
      <c r="M6171" s="162" t="str" cm="1">
        <f t="array" ref="M6171">IF(ISERROR(INDEX('Non Compliance input'!$I$5:$I$156,MATCH(1,(A6171='Non Compliance input'!$A$5:$A$156)*(E6171&gt;='Non Compliance input'!$D$5:$D$156)*(F6171&lt;='Non Compliance input'!$E$5:$E$156)*('Non Compliance input'!$I$5:$I$156="Yes"),0))
),"","Yes")</f>
        <v/>
      </c>
      <c r="N6171" s="149" t="str">
        <f>IF(VLOOKUP($A6171,HourEndingOutage!$B$3:$F$746,5,0)="Outage","Outage","")</f>
        <v/>
      </c>
      <c r="O6171" s="18">
        <f t="shared" si="867"/>
        <v>0</v>
      </c>
      <c r="P6171" s="18" t="str">
        <f t="shared" si="868"/>
        <v/>
      </c>
      <c r="Q6171" s="18">
        <f t="shared" si="869"/>
        <v>0</v>
      </c>
      <c r="R6171" s="118"/>
    </row>
    <row r="6172" spans="1:18" x14ac:dyDescent="0.25">
      <c r="A6172" s="25">
        <f t="shared" ref="A6172:A6235" si="870">IF(C6172=C6171,A6171,A6171+1)</f>
        <v>686</v>
      </c>
      <c r="B6172" s="23">
        <f t="shared" ref="B6172:B6235" si="871">IF(C6172&lt;C6171,B6171+1,B6171)</f>
        <v>44590</v>
      </c>
      <c r="C6172" s="24">
        <v>14</v>
      </c>
      <c r="D6172" s="54" t="str">
        <f t="shared" si="863"/>
        <v>ASET</v>
      </c>
      <c r="E6172" s="178"/>
      <c r="F6172" s="179"/>
      <c r="G6172" s="177"/>
      <c r="H6172" s="177"/>
      <c r="I6172" s="169">
        <f t="shared" si="864"/>
        <v>0</v>
      </c>
      <c r="J6172" s="149" t="str" cm="1">
        <f t="array" ref="J6172">IF(ISERROR(INDEX('Non Compliance input'!$H$5:$H$156,MATCH(1,(A6172='Non Compliance input'!$A$5:$A$156)*(F6172&gt;='Non Compliance input'!$D$5:$D$156)*(E6172&lt;'Non Compliance input'!$E$5:$E$156)*('Non Compliance input'!$H$5:$H$156="Yes"),0))
),"","Yes")</f>
        <v/>
      </c>
      <c r="K6172" s="149">
        <f t="shared" si="865"/>
        <v>0</v>
      </c>
      <c r="L6172" s="162">
        <f t="shared" si="866"/>
        <v>0</v>
      </c>
      <c r="M6172" s="162" t="str" cm="1">
        <f t="array" ref="M6172">IF(ISERROR(INDEX('Non Compliance input'!$I$5:$I$156,MATCH(1,(A6172='Non Compliance input'!$A$5:$A$156)*(E6172&gt;='Non Compliance input'!$D$5:$D$156)*(F6172&lt;='Non Compliance input'!$E$5:$E$156)*('Non Compliance input'!$I$5:$I$156="Yes"),0))
),"","Yes")</f>
        <v/>
      </c>
      <c r="N6172" s="149" t="str">
        <f>IF(VLOOKUP($A6172,HourEndingOutage!$B$3:$F$746,5,0)="Outage","Outage","")</f>
        <v/>
      </c>
      <c r="O6172" s="18">
        <f t="shared" si="867"/>
        <v>0</v>
      </c>
      <c r="P6172" s="18" t="str">
        <f t="shared" si="868"/>
        <v/>
      </c>
      <c r="Q6172" s="18">
        <f t="shared" si="869"/>
        <v>0</v>
      </c>
      <c r="R6172" s="118"/>
    </row>
    <row r="6173" spans="1:18" x14ac:dyDescent="0.25">
      <c r="A6173" s="25">
        <f t="shared" si="870"/>
        <v>686</v>
      </c>
      <c r="B6173" s="23">
        <f t="shared" si="871"/>
        <v>44590</v>
      </c>
      <c r="C6173" s="24">
        <v>14</v>
      </c>
      <c r="D6173" s="54" t="str">
        <f t="shared" si="863"/>
        <v>ASET</v>
      </c>
      <c r="E6173" s="178"/>
      <c r="F6173" s="179"/>
      <c r="G6173" s="177"/>
      <c r="H6173" s="177"/>
      <c r="I6173" s="169">
        <f t="shared" si="864"/>
        <v>0</v>
      </c>
      <c r="J6173" s="149" t="str" cm="1">
        <f t="array" ref="J6173">IF(ISERROR(INDEX('Non Compliance input'!$H$5:$H$156,MATCH(1,(A6173='Non Compliance input'!$A$5:$A$156)*(F6173&gt;='Non Compliance input'!$D$5:$D$156)*(E6173&lt;'Non Compliance input'!$E$5:$E$156)*('Non Compliance input'!$H$5:$H$156="Yes"),0))
),"","Yes")</f>
        <v/>
      </c>
      <c r="K6173" s="149">
        <f t="shared" si="865"/>
        <v>0</v>
      </c>
      <c r="L6173" s="162">
        <f t="shared" si="866"/>
        <v>0</v>
      </c>
      <c r="M6173" s="162" t="str" cm="1">
        <f t="array" ref="M6173">IF(ISERROR(INDEX('Non Compliance input'!$I$5:$I$156,MATCH(1,(A6173='Non Compliance input'!$A$5:$A$156)*(E6173&gt;='Non Compliance input'!$D$5:$D$156)*(F6173&lt;='Non Compliance input'!$E$5:$E$156)*('Non Compliance input'!$I$5:$I$156="Yes"),0))
),"","Yes")</f>
        <v/>
      </c>
      <c r="N6173" s="149" t="str">
        <f>IF(VLOOKUP($A6173,HourEndingOutage!$B$3:$F$746,5,0)="Outage","Outage","")</f>
        <v/>
      </c>
      <c r="O6173" s="18">
        <f t="shared" si="867"/>
        <v>0</v>
      </c>
      <c r="P6173" s="18" t="str">
        <f t="shared" si="868"/>
        <v/>
      </c>
      <c r="Q6173" s="18">
        <f t="shared" si="869"/>
        <v>0</v>
      </c>
      <c r="R6173" s="118"/>
    </row>
    <row r="6174" spans="1:18" x14ac:dyDescent="0.25">
      <c r="A6174" s="25">
        <f t="shared" si="870"/>
        <v>686</v>
      </c>
      <c r="B6174" s="23">
        <f t="shared" si="871"/>
        <v>44590</v>
      </c>
      <c r="C6174" s="24">
        <v>14</v>
      </c>
      <c r="D6174" s="54" t="str">
        <f t="shared" si="863"/>
        <v>ASET</v>
      </c>
      <c r="E6174" s="178"/>
      <c r="F6174" s="179"/>
      <c r="G6174" s="177"/>
      <c r="H6174" s="177"/>
      <c r="I6174" s="169">
        <f t="shared" si="864"/>
        <v>0</v>
      </c>
      <c r="J6174" s="149" t="str" cm="1">
        <f t="array" ref="J6174">IF(ISERROR(INDEX('Non Compliance input'!$H$5:$H$156,MATCH(1,(A6174='Non Compliance input'!$A$5:$A$156)*(F6174&gt;='Non Compliance input'!$D$5:$D$156)*(E6174&lt;'Non Compliance input'!$E$5:$E$156)*('Non Compliance input'!$H$5:$H$156="Yes"),0))
),"","Yes")</f>
        <v/>
      </c>
      <c r="K6174" s="149">
        <f t="shared" si="865"/>
        <v>0</v>
      </c>
      <c r="L6174" s="162">
        <f t="shared" si="866"/>
        <v>0</v>
      </c>
      <c r="M6174" s="162" t="str" cm="1">
        <f t="array" ref="M6174">IF(ISERROR(INDEX('Non Compliance input'!$I$5:$I$156,MATCH(1,(A6174='Non Compliance input'!$A$5:$A$156)*(E6174&gt;='Non Compliance input'!$D$5:$D$156)*(F6174&lt;='Non Compliance input'!$E$5:$E$156)*('Non Compliance input'!$I$5:$I$156="Yes"),0))
),"","Yes")</f>
        <v/>
      </c>
      <c r="N6174" s="149" t="str">
        <f>IF(VLOOKUP($A6174,HourEndingOutage!$B$3:$F$746,5,0)="Outage","Outage","")</f>
        <v/>
      </c>
      <c r="O6174" s="18">
        <f t="shared" si="867"/>
        <v>0</v>
      </c>
      <c r="P6174" s="18" t="str">
        <f t="shared" si="868"/>
        <v/>
      </c>
      <c r="Q6174" s="18">
        <f t="shared" si="869"/>
        <v>0</v>
      </c>
      <c r="R6174" s="118"/>
    </row>
    <row r="6175" spans="1:18" x14ac:dyDescent="0.25">
      <c r="A6175" s="25">
        <f t="shared" si="870"/>
        <v>686</v>
      </c>
      <c r="B6175" s="23">
        <f t="shared" si="871"/>
        <v>44590</v>
      </c>
      <c r="C6175" s="24">
        <v>14</v>
      </c>
      <c r="D6175" s="54" t="str">
        <f t="shared" si="863"/>
        <v>ASET</v>
      </c>
      <c r="E6175" s="178"/>
      <c r="F6175" s="179"/>
      <c r="G6175" s="177"/>
      <c r="H6175" s="177"/>
      <c r="I6175" s="169">
        <f t="shared" si="864"/>
        <v>0</v>
      </c>
      <c r="J6175" s="149" t="str" cm="1">
        <f t="array" ref="J6175">IF(ISERROR(INDEX('Non Compliance input'!$H$5:$H$156,MATCH(1,(A6175='Non Compliance input'!$A$5:$A$156)*(F6175&gt;='Non Compliance input'!$D$5:$D$156)*(E6175&lt;'Non Compliance input'!$E$5:$E$156)*('Non Compliance input'!$H$5:$H$156="Yes"),0))
),"","Yes")</f>
        <v/>
      </c>
      <c r="K6175" s="149">
        <f t="shared" si="865"/>
        <v>0</v>
      </c>
      <c r="L6175" s="162">
        <f t="shared" si="866"/>
        <v>0</v>
      </c>
      <c r="M6175" s="162" t="str" cm="1">
        <f t="array" ref="M6175">IF(ISERROR(INDEX('Non Compliance input'!$I$5:$I$156,MATCH(1,(A6175='Non Compliance input'!$A$5:$A$156)*(E6175&gt;='Non Compliance input'!$D$5:$D$156)*(F6175&lt;='Non Compliance input'!$E$5:$E$156)*('Non Compliance input'!$I$5:$I$156="Yes"),0))
),"","Yes")</f>
        <v/>
      </c>
      <c r="N6175" s="149" t="str">
        <f>IF(VLOOKUP($A6175,HourEndingOutage!$B$3:$F$746,5,0)="Outage","Outage","")</f>
        <v/>
      </c>
      <c r="O6175" s="18">
        <f t="shared" si="867"/>
        <v>0</v>
      </c>
      <c r="P6175" s="18" t="str">
        <f t="shared" si="868"/>
        <v/>
      </c>
      <c r="Q6175" s="18">
        <f t="shared" si="869"/>
        <v>0</v>
      </c>
      <c r="R6175" s="118"/>
    </row>
    <row r="6176" spans="1:18" x14ac:dyDescent="0.25">
      <c r="A6176" s="25">
        <f t="shared" si="870"/>
        <v>686</v>
      </c>
      <c r="B6176" s="23">
        <f t="shared" si="871"/>
        <v>44590</v>
      </c>
      <c r="C6176" s="24">
        <v>14</v>
      </c>
      <c r="D6176" s="54" t="str">
        <f t="shared" si="863"/>
        <v>ASET</v>
      </c>
      <c r="E6176" s="178"/>
      <c r="F6176" s="179"/>
      <c r="G6176" s="177"/>
      <c r="H6176" s="177"/>
      <c r="I6176" s="169">
        <f t="shared" si="864"/>
        <v>0</v>
      </c>
      <c r="J6176" s="149" t="str" cm="1">
        <f t="array" ref="J6176">IF(ISERROR(INDEX('Non Compliance input'!$H$5:$H$156,MATCH(1,(A6176='Non Compliance input'!$A$5:$A$156)*(F6176&gt;='Non Compliance input'!$D$5:$D$156)*(E6176&lt;'Non Compliance input'!$E$5:$E$156)*('Non Compliance input'!$H$5:$H$156="Yes"),0))
),"","Yes")</f>
        <v/>
      </c>
      <c r="K6176" s="149">
        <f t="shared" si="865"/>
        <v>0</v>
      </c>
      <c r="L6176" s="162">
        <f t="shared" si="866"/>
        <v>0</v>
      </c>
      <c r="M6176" s="162" t="str" cm="1">
        <f t="array" ref="M6176">IF(ISERROR(INDEX('Non Compliance input'!$I$5:$I$156,MATCH(1,(A6176='Non Compliance input'!$A$5:$A$156)*(E6176&gt;='Non Compliance input'!$D$5:$D$156)*(F6176&lt;='Non Compliance input'!$E$5:$E$156)*('Non Compliance input'!$I$5:$I$156="Yes"),0))
),"","Yes")</f>
        <v/>
      </c>
      <c r="N6176" s="149" t="str">
        <f>IF(VLOOKUP($A6176,HourEndingOutage!$B$3:$F$746,5,0)="Outage","Outage","")</f>
        <v/>
      </c>
      <c r="O6176" s="18">
        <f t="shared" si="867"/>
        <v>0</v>
      </c>
      <c r="P6176" s="18" t="str">
        <f t="shared" si="868"/>
        <v/>
      </c>
      <c r="Q6176" s="18">
        <f t="shared" si="869"/>
        <v>0</v>
      </c>
      <c r="R6176" s="118"/>
    </row>
    <row r="6177" spans="1:18" x14ac:dyDescent="0.25">
      <c r="A6177" s="25">
        <f t="shared" si="870"/>
        <v>687</v>
      </c>
      <c r="B6177" s="23">
        <f t="shared" si="871"/>
        <v>44590</v>
      </c>
      <c r="C6177" s="24">
        <v>15</v>
      </c>
      <c r="D6177" s="54" t="str">
        <f t="shared" si="863"/>
        <v>ASET</v>
      </c>
      <c r="E6177" s="178"/>
      <c r="F6177" s="179"/>
      <c r="G6177" s="177"/>
      <c r="H6177" s="177"/>
      <c r="I6177" s="169">
        <f t="shared" si="864"/>
        <v>0</v>
      </c>
      <c r="J6177" s="149" t="str" cm="1">
        <f t="array" ref="J6177">IF(ISERROR(INDEX('Non Compliance input'!$H$5:$H$156,MATCH(1,(A6177='Non Compliance input'!$A$5:$A$156)*(F6177&gt;='Non Compliance input'!$D$5:$D$156)*(E6177&lt;'Non Compliance input'!$E$5:$E$156)*('Non Compliance input'!$H$5:$H$156="Yes"),0))
),"","Yes")</f>
        <v/>
      </c>
      <c r="K6177" s="149">
        <f t="shared" si="865"/>
        <v>0</v>
      </c>
      <c r="L6177" s="162">
        <f t="shared" si="866"/>
        <v>0</v>
      </c>
      <c r="M6177" s="162" t="str" cm="1">
        <f t="array" ref="M6177">IF(ISERROR(INDEX('Non Compliance input'!$I$5:$I$156,MATCH(1,(A6177='Non Compliance input'!$A$5:$A$156)*(E6177&gt;='Non Compliance input'!$D$5:$D$156)*(F6177&lt;='Non Compliance input'!$E$5:$E$156)*('Non Compliance input'!$I$5:$I$156="Yes"),0))
),"","Yes")</f>
        <v/>
      </c>
      <c r="N6177" s="149" t="str">
        <f>IF(VLOOKUP($A6177,HourEndingOutage!$B$3:$F$746,5,0)="Outage","Outage","")</f>
        <v/>
      </c>
      <c r="O6177" s="18">
        <f t="shared" si="867"/>
        <v>0</v>
      </c>
      <c r="P6177" s="18" t="str">
        <f t="shared" si="868"/>
        <v/>
      </c>
      <c r="Q6177" s="18">
        <f t="shared" si="869"/>
        <v>0</v>
      </c>
      <c r="R6177" s="118"/>
    </row>
    <row r="6178" spans="1:18" x14ac:dyDescent="0.25">
      <c r="A6178" s="25">
        <f t="shared" si="870"/>
        <v>687</v>
      </c>
      <c r="B6178" s="23">
        <f t="shared" si="871"/>
        <v>44590</v>
      </c>
      <c r="C6178" s="24">
        <v>15</v>
      </c>
      <c r="D6178" s="54" t="str">
        <f t="shared" si="863"/>
        <v>ASET</v>
      </c>
      <c r="E6178" s="178"/>
      <c r="F6178" s="179"/>
      <c r="G6178" s="177"/>
      <c r="H6178" s="177"/>
      <c r="I6178" s="169">
        <f t="shared" si="864"/>
        <v>0</v>
      </c>
      <c r="J6178" s="149" t="str" cm="1">
        <f t="array" ref="J6178">IF(ISERROR(INDEX('Non Compliance input'!$H$5:$H$156,MATCH(1,(A6178='Non Compliance input'!$A$5:$A$156)*(F6178&gt;='Non Compliance input'!$D$5:$D$156)*(E6178&lt;'Non Compliance input'!$E$5:$E$156)*('Non Compliance input'!$H$5:$H$156="Yes"),0))
),"","Yes")</f>
        <v/>
      </c>
      <c r="K6178" s="149">
        <f t="shared" si="865"/>
        <v>0</v>
      </c>
      <c r="L6178" s="162">
        <f t="shared" si="866"/>
        <v>0</v>
      </c>
      <c r="M6178" s="162" t="str" cm="1">
        <f t="array" ref="M6178">IF(ISERROR(INDEX('Non Compliance input'!$I$5:$I$156,MATCH(1,(A6178='Non Compliance input'!$A$5:$A$156)*(E6178&gt;='Non Compliance input'!$D$5:$D$156)*(F6178&lt;='Non Compliance input'!$E$5:$E$156)*('Non Compliance input'!$I$5:$I$156="Yes"),0))
),"","Yes")</f>
        <v/>
      </c>
      <c r="N6178" s="149" t="str">
        <f>IF(VLOOKUP($A6178,HourEndingOutage!$B$3:$F$746,5,0)="Outage","Outage","")</f>
        <v/>
      </c>
      <c r="O6178" s="18">
        <f t="shared" si="867"/>
        <v>0</v>
      </c>
      <c r="P6178" s="18" t="str">
        <f t="shared" si="868"/>
        <v/>
      </c>
      <c r="Q6178" s="18">
        <f t="shared" si="869"/>
        <v>0</v>
      </c>
      <c r="R6178" s="118"/>
    </row>
    <row r="6179" spans="1:18" x14ac:dyDescent="0.25">
      <c r="A6179" s="25">
        <f t="shared" si="870"/>
        <v>687</v>
      </c>
      <c r="B6179" s="23">
        <f t="shared" si="871"/>
        <v>44590</v>
      </c>
      <c r="C6179" s="24">
        <v>15</v>
      </c>
      <c r="D6179" s="54" t="str">
        <f t="shared" si="863"/>
        <v>ASET</v>
      </c>
      <c r="E6179" s="178"/>
      <c r="F6179" s="179"/>
      <c r="G6179" s="177"/>
      <c r="H6179" s="177"/>
      <c r="I6179" s="169">
        <f t="shared" si="864"/>
        <v>0</v>
      </c>
      <c r="J6179" s="149" t="str" cm="1">
        <f t="array" ref="J6179">IF(ISERROR(INDEX('Non Compliance input'!$H$5:$H$156,MATCH(1,(A6179='Non Compliance input'!$A$5:$A$156)*(F6179&gt;='Non Compliance input'!$D$5:$D$156)*(E6179&lt;'Non Compliance input'!$E$5:$E$156)*('Non Compliance input'!$H$5:$H$156="Yes"),0))
),"","Yes")</f>
        <v/>
      </c>
      <c r="K6179" s="149">
        <f t="shared" si="865"/>
        <v>0</v>
      </c>
      <c r="L6179" s="162">
        <f t="shared" si="866"/>
        <v>0</v>
      </c>
      <c r="M6179" s="162" t="str" cm="1">
        <f t="array" ref="M6179">IF(ISERROR(INDEX('Non Compliance input'!$I$5:$I$156,MATCH(1,(A6179='Non Compliance input'!$A$5:$A$156)*(E6179&gt;='Non Compliance input'!$D$5:$D$156)*(F6179&lt;='Non Compliance input'!$E$5:$E$156)*('Non Compliance input'!$I$5:$I$156="Yes"),0))
),"","Yes")</f>
        <v/>
      </c>
      <c r="N6179" s="149" t="str">
        <f>IF(VLOOKUP($A6179,HourEndingOutage!$B$3:$F$746,5,0)="Outage","Outage","")</f>
        <v/>
      </c>
      <c r="O6179" s="18">
        <f t="shared" si="867"/>
        <v>0</v>
      </c>
      <c r="P6179" s="18" t="str">
        <f t="shared" si="868"/>
        <v/>
      </c>
      <c r="Q6179" s="18">
        <f t="shared" si="869"/>
        <v>0</v>
      </c>
      <c r="R6179" s="118"/>
    </row>
    <row r="6180" spans="1:18" x14ac:dyDescent="0.25">
      <c r="A6180" s="25">
        <f t="shared" si="870"/>
        <v>687</v>
      </c>
      <c r="B6180" s="23">
        <f t="shared" si="871"/>
        <v>44590</v>
      </c>
      <c r="C6180" s="24">
        <v>15</v>
      </c>
      <c r="D6180" s="54" t="str">
        <f t="shared" si="863"/>
        <v>ASET</v>
      </c>
      <c r="E6180" s="178"/>
      <c r="F6180" s="179"/>
      <c r="G6180" s="177"/>
      <c r="H6180" s="177"/>
      <c r="I6180" s="169">
        <f t="shared" si="864"/>
        <v>0</v>
      </c>
      <c r="J6180" s="149" t="str" cm="1">
        <f t="array" ref="J6180">IF(ISERROR(INDEX('Non Compliance input'!$H$5:$H$156,MATCH(1,(A6180='Non Compliance input'!$A$5:$A$156)*(F6180&gt;='Non Compliance input'!$D$5:$D$156)*(E6180&lt;'Non Compliance input'!$E$5:$E$156)*('Non Compliance input'!$H$5:$H$156="Yes"),0))
),"","Yes")</f>
        <v/>
      </c>
      <c r="K6180" s="149">
        <f t="shared" si="865"/>
        <v>0</v>
      </c>
      <c r="L6180" s="162">
        <f t="shared" si="866"/>
        <v>0</v>
      </c>
      <c r="M6180" s="162" t="str" cm="1">
        <f t="array" ref="M6180">IF(ISERROR(INDEX('Non Compliance input'!$I$5:$I$156,MATCH(1,(A6180='Non Compliance input'!$A$5:$A$156)*(E6180&gt;='Non Compliance input'!$D$5:$D$156)*(F6180&lt;='Non Compliance input'!$E$5:$E$156)*('Non Compliance input'!$I$5:$I$156="Yes"),0))
),"","Yes")</f>
        <v/>
      </c>
      <c r="N6180" s="149" t="str">
        <f>IF(VLOOKUP($A6180,HourEndingOutage!$B$3:$F$746,5,0)="Outage","Outage","")</f>
        <v/>
      </c>
      <c r="O6180" s="18">
        <f t="shared" si="867"/>
        <v>0</v>
      </c>
      <c r="P6180" s="18" t="str">
        <f t="shared" si="868"/>
        <v/>
      </c>
      <c r="Q6180" s="18">
        <f t="shared" si="869"/>
        <v>0</v>
      </c>
      <c r="R6180" s="118"/>
    </row>
    <row r="6181" spans="1:18" x14ac:dyDescent="0.25">
      <c r="A6181" s="25">
        <f t="shared" si="870"/>
        <v>687</v>
      </c>
      <c r="B6181" s="23">
        <f t="shared" si="871"/>
        <v>44590</v>
      </c>
      <c r="C6181" s="24">
        <v>15</v>
      </c>
      <c r="D6181" s="54" t="str">
        <f t="shared" si="863"/>
        <v>ASET</v>
      </c>
      <c r="E6181" s="178"/>
      <c r="F6181" s="179"/>
      <c r="G6181" s="177"/>
      <c r="H6181" s="177"/>
      <c r="I6181" s="169">
        <f t="shared" si="864"/>
        <v>0</v>
      </c>
      <c r="J6181" s="149" t="str" cm="1">
        <f t="array" ref="J6181">IF(ISERROR(INDEX('Non Compliance input'!$H$5:$H$156,MATCH(1,(A6181='Non Compliance input'!$A$5:$A$156)*(F6181&gt;='Non Compliance input'!$D$5:$D$156)*(E6181&lt;'Non Compliance input'!$E$5:$E$156)*('Non Compliance input'!$H$5:$H$156="Yes"),0))
),"","Yes")</f>
        <v/>
      </c>
      <c r="K6181" s="149">
        <f t="shared" si="865"/>
        <v>0</v>
      </c>
      <c r="L6181" s="162">
        <f t="shared" si="866"/>
        <v>0</v>
      </c>
      <c r="M6181" s="162" t="str" cm="1">
        <f t="array" ref="M6181">IF(ISERROR(INDEX('Non Compliance input'!$I$5:$I$156,MATCH(1,(A6181='Non Compliance input'!$A$5:$A$156)*(E6181&gt;='Non Compliance input'!$D$5:$D$156)*(F6181&lt;='Non Compliance input'!$E$5:$E$156)*('Non Compliance input'!$I$5:$I$156="Yes"),0))
),"","Yes")</f>
        <v/>
      </c>
      <c r="N6181" s="149" t="str">
        <f>IF(VLOOKUP($A6181,HourEndingOutage!$B$3:$F$746,5,0)="Outage","Outage","")</f>
        <v/>
      </c>
      <c r="O6181" s="18">
        <f t="shared" si="867"/>
        <v>0</v>
      </c>
      <c r="P6181" s="18" t="str">
        <f t="shared" si="868"/>
        <v/>
      </c>
      <c r="Q6181" s="18">
        <f t="shared" si="869"/>
        <v>0</v>
      </c>
      <c r="R6181" s="118"/>
    </row>
    <row r="6182" spans="1:18" x14ac:dyDescent="0.25">
      <c r="A6182" s="25">
        <f t="shared" si="870"/>
        <v>687</v>
      </c>
      <c r="B6182" s="23">
        <f t="shared" si="871"/>
        <v>44590</v>
      </c>
      <c r="C6182" s="24">
        <v>15</v>
      </c>
      <c r="D6182" s="54" t="str">
        <f t="shared" si="863"/>
        <v>ASET</v>
      </c>
      <c r="E6182" s="178"/>
      <c r="F6182" s="179"/>
      <c r="G6182" s="177"/>
      <c r="H6182" s="177"/>
      <c r="I6182" s="169">
        <f t="shared" si="864"/>
        <v>0</v>
      </c>
      <c r="J6182" s="149" t="str" cm="1">
        <f t="array" ref="J6182">IF(ISERROR(INDEX('Non Compliance input'!$H$5:$H$156,MATCH(1,(A6182='Non Compliance input'!$A$5:$A$156)*(F6182&gt;='Non Compliance input'!$D$5:$D$156)*(E6182&lt;'Non Compliance input'!$E$5:$E$156)*('Non Compliance input'!$H$5:$H$156="Yes"),0))
),"","Yes")</f>
        <v/>
      </c>
      <c r="K6182" s="149">
        <f t="shared" si="865"/>
        <v>0</v>
      </c>
      <c r="L6182" s="162">
        <f t="shared" si="866"/>
        <v>0</v>
      </c>
      <c r="M6182" s="162" t="str" cm="1">
        <f t="array" ref="M6182">IF(ISERROR(INDEX('Non Compliance input'!$I$5:$I$156,MATCH(1,(A6182='Non Compliance input'!$A$5:$A$156)*(E6182&gt;='Non Compliance input'!$D$5:$D$156)*(F6182&lt;='Non Compliance input'!$E$5:$E$156)*('Non Compliance input'!$I$5:$I$156="Yes"),0))
),"","Yes")</f>
        <v/>
      </c>
      <c r="N6182" s="149" t="str">
        <f>IF(VLOOKUP($A6182,HourEndingOutage!$B$3:$F$746,5,0)="Outage","Outage","")</f>
        <v/>
      </c>
      <c r="O6182" s="18">
        <f t="shared" si="867"/>
        <v>0</v>
      </c>
      <c r="P6182" s="18" t="str">
        <f t="shared" si="868"/>
        <v/>
      </c>
      <c r="Q6182" s="18">
        <f t="shared" si="869"/>
        <v>0</v>
      </c>
      <c r="R6182" s="118"/>
    </row>
    <row r="6183" spans="1:18" x14ac:dyDescent="0.25">
      <c r="A6183" s="25">
        <f t="shared" si="870"/>
        <v>687</v>
      </c>
      <c r="B6183" s="23">
        <f t="shared" si="871"/>
        <v>44590</v>
      </c>
      <c r="C6183" s="24">
        <v>15</v>
      </c>
      <c r="D6183" s="54" t="str">
        <f t="shared" si="863"/>
        <v>ASET</v>
      </c>
      <c r="E6183" s="178"/>
      <c r="F6183" s="179"/>
      <c r="G6183" s="177"/>
      <c r="H6183" s="177"/>
      <c r="I6183" s="169">
        <f t="shared" si="864"/>
        <v>0</v>
      </c>
      <c r="J6183" s="149" t="str" cm="1">
        <f t="array" ref="J6183">IF(ISERROR(INDEX('Non Compliance input'!$H$5:$H$156,MATCH(1,(A6183='Non Compliance input'!$A$5:$A$156)*(F6183&gt;='Non Compliance input'!$D$5:$D$156)*(E6183&lt;'Non Compliance input'!$E$5:$E$156)*('Non Compliance input'!$H$5:$H$156="Yes"),0))
),"","Yes")</f>
        <v/>
      </c>
      <c r="K6183" s="149">
        <f t="shared" si="865"/>
        <v>0</v>
      </c>
      <c r="L6183" s="162">
        <f t="shared" si="866"/>
        <v>0</v>
      </c>
      <c r="M6183" s="162" t="str" cm="1">
        <f t="array" ref="M6183">IF(ISERROR(INDEX('Non Compliance input'!$I$5:$I$156,MATCH(1,(A6183='Non Compliance input'!$A$5:$A$156)*(E6183&gt;='Non Compliance input'!$D$5:$D$156)*(F6183&lt;='Non Compliance input'!$E$5:$E$156)*('Non Compliance input'!$I$5:$I$156="Yes"),0))
),"","Yes")</f>
        <v/>
      </c>
      <c r="N6183" s="149" t="str">
        <f>IF(VLOOKUP($A6183,HourEndingOutage!$B$3:$F$746,5,0)="Outage","Outage","")</f>
        <v/>
      </c>
      <c r="O6183" s="18">
        <f t="shared" si="867"/>
        <v>0</v>
      </c>
      <c r="P6183" s="18" t="str">
        <f t="shared" si="868"/>
        <v/>
      </c>
      <c r="Q6183" s="18">
        <f t="shared" si="869"/>
        <v>0</v>
      </c>
      <c r="R6183" s="118"/>
    </row>
    <row r="6184" spans="1:18" x14ac:dyDescent="0.25">
      <c r="A6184" s="25">
        <f t="shared" si="870"/>
        <v>687</v>
      </c>
      <c r="B6184" s="23">
        <f t="shared" si="871"/>
        <v>44590</v>
      </c>
      <c r="C6184" s="24">
        <v>15</v>
      </c>
      <c r="D6184" s="54" t="str">
        <f t="shared" si="863"/>
        <v>ASET</v>
      </c>
      <c r="E6184" s="178"/>
      <c r="F6184" s="179"/>
      <c r="G6184" s="177"/>
      <c r="H6184" s="177"/>
      <c r="I6184" s="169">
        <f t="shared" si="864"/>
        <v>0</v>
      </c>
      <c r="J6184" s="149" t="str" cm="1">
        <f t="array" ref="J6184">IF(ISERROR(INDEX('Non Compliance input'!$H$5:$H$156,MATCH(1,(A6184='Non Compliance input'!$A$5:$A$156)*(F6184&gt;='Non Compliance input'!$D$5:$D$156)*(E6184&lt;'Non Compliance input'!$E$5:$E$156)*('Non Compliance input'!$H$5:$H$156="Yes"),0))
),"","Yes")</f>
        <v/>
      </c>
      <c r="K6184" s="149">
        <f t="shared" si="865"/>
        <v>0</v>
      </c>
      <c r="L6184" s="162">
        <f t="shared" si="866"/>
        <v>0</v>
      </c>
      <c r="M6184" s="162" t="str" cm="1">
        <f t="array" ref="M6184">IF(ISERROR(INDEX('Non Compliance input'!$I$5:$I$156,MATCH(1,(A6184='Non Compliance input'!$A$5:$A$156)*(E6184&gt;='Non Compliance input'!$D$5:$D$156)*(F6184&lt;='Non Compliance input'!$E$5:$E$156)*('Non Compliance input'!$I$5:$I$156="Yes"),0))
),"","Yes")</f>
        <v/>
      </c>
      <c r="N6184" s="149" t="str">
        <f>IF(VLOOKUP($A6184,HourEndingOutage!$B$3:$F$746,5,0)="Outage","Outage","")</f>
        <v/>
      </c>
      <c r="O6184" s="18">
        <f t="shared" si="867"/>
        <v>0</v>
      </c>
      <c r="P6184" s="18" t="str">
        <f t="shared" si="868"/>
        <v/>
      </c>
      <c r="Q6184" s="18">
        <f t="shared" si="869"/>
        <v>0</v>
      </c>
      <c r="R6184" s="118"/>
    </row>
    <row r="6185" spans="1:18" x14ac:dyDescent="0.25">
      <c r="A6185" s="25">
        <f t="shared" si="870"/>
        <v>687</v>
      </c>
      <c r="B6185" s="23">
        <f t="shared" si="871"/>
        <v>44590</v>
      </c>
      <c r="C6185" s="24">
        <v>15</v>
      </c>
      <c r="D6185" s="54" t="str">
        <f t="shared" si="863"/>
        <v>ASET</v>
      </c>
      <c r="E6185" s="178"/>
      <c r="F6185" s="179"/>
      <c r="G6185" s="177"/>
      <c r="H6185" s="177"/>
      <c r="I6185" s="169">
        <f t="shared" si="864"/>
        <v>0</v>
      </c>
      <c r="J6185" s="149" t="str" cm="1">
        <f t="array" ref="J6185">IF(ISERROR(INDEX('Non Compliance input'!$H$5:$H$156,MATCH(1,(A6185='Non Compliance input'!$A$5:$A$156)*(F6185&gt;='Non Compliance input'!$D$5:$D$156)*(E6185&lt;'Non Compliance input'!$E$5:$E$156)*('Non Compliance input'!$H$5:$H$156="Yes"),0))
),"","Yes")</f>
        <v/>
      </c>
      <c r="K6185" s="149">
        <f t="shared" si="865"/>
        <v>0</v>
      </c>
      <c r="L6185" s="162">
        <f t="shared" si="866"/>
        <v>0</v>
      </c>
      <c r="M6185" s="162" t="str" cm="1">
        <f t="array" ref="M6185">IF(ISERROR(INDEX('Non Compliance input'!$I$5:$I$156,MATCH(1,(A6185='Non Compliance input'!$A$5:$A$156)*(E6185&gt;='Non Compliance input'!$D$5:$D$156)*(F6185&lt;='Non Compliance input'!$E$5:$E$156)*('Non Compliance input'!$I$5:$I$156="Yes"),0))
),"","Yes")</f>
        <v/>
      </c>
      <c r="N6185" s="149" t="str">
        <f>IF(VLOOKUP($A6185,HourEndingOutage!$B$3:$F$746,5,0)="Outage","Outage","")</f>
        <v/>
      </c>
      <c r="O6185" s="18">
        <f t="shared" si="867"/>
        <v>0</v>
      </c>
      <c r="P6185" s="18" t="str">
        <f t="shared" si="868"/>
        <v/>
      </c>
      <c r="Q6185" s="18">
        <f t="shared" si="869"/>
        <v>0</v>
      </c>
      <c r="R6185" s="118"/>
    </row>
    <row r="6186" spans="1:18" x14ac:dyDescent="0.25">
      <c r="A6186" s="25">
        <f t="shared" si="870"/>
        <v>688</v>
      </c>
      <c r="B6186" s="23">
        <f t="shared" si="871"/>
        <v>44590</v>
      </c>
      <c r="C6186" s="24">
        <v>16</v>
      </c>
      <c r="D6186" s="54" t="str">
        <f t="shared" si="863"/>
        <v>ASET</v>
      </c>
      <c r="E6186" s="178"/>
      <c r="F6186" s="179"/>
      <c r="G6186" s="177"/>
      <c r="H6186" s="177"/>
      <c r="I6186" s="169">
        <f t="shared" si="864"/>
        <v>0</v>
      </c>
      <c r="J6186" s="149" t="str" cm="1">
        <f t="array" ref="J6186">IF(ISERROR(INDEX('Non Compliance input'!$H$5:$H$156,MATCH(1,(A6186='Non Compliance input'!$A$5:$A$156)*(F6186&gt;='Non Compliance input'!$D$5:$D$156)*(E6186&lt;'Non Compliance input'!$E$5:$E$156)*('Non Compliance input'!$H$5:$H$156="Yes"),0))
),"","Yes")</f>
        <v/>
      </c>
      <c r="K6186" s="149">
        <f t="shared" si="865"/>
        <v>0</v>
      </c>
      <c r="L6186" s="162">
        <f t="shared" si="866"/>
        <v>0</v>
      </c>
      <c r="M6186" s="162" t="str" cm="1">
        <f t="array" ref="M6186">IF(ISERROR(INDEX('Non Compliance input'!$I$5:$I$156,MATCH(1,(A6186='Non Compliance input'!$A$5:$A$156)*(E6186&gt;='Non Compliance input'!$D$5:$D$156)*(F6186&lt;='Non Compliance input'!$E$5:$E$156)*('Non Compliance input'!$I$5:$I$156="Yes"),0))
),"","Yes")</f>
        <v/>
      </c>
      <c r="N6186" s="149" t="str">
        <f>IF(VLOOKUP($A6186,HourEndingOutage!$B$3:$F$746,5,0)="Outage","Outage","")</f>
        <v/>
      </c>
      <c r="O6186" s="18">
        <f t="shared" si="867"/>
        <v>0</v>
      </c>
      <c r="P6186" s="18" t="str">
        <f t="shared" si="868"/>
        <v/>
      </c>
      <c r="Q6186" s="18">
        <f t="shared" si="869"/>
        <v>0</v>
      </c>
      <c r="R6186" s="118"/>
    </row>
    <row r="6187" spans="1:18" x14ac:dyDescent="0.25">
      <c r="A6187" s="25">
        <f t="shared" si="870"/>
        <v>688</v>
      </c>
      <c r="B6187" s="23">
        <f t="shared" si="871"/>
        <v>44590</v>
      </c>
      <c r="C6187" s="24">
        <v>16</v>
      </c>
      <c r="D6187" s="54" t="str">
        <f t="shared" si="863"/>
        <v>ASET</v>
      </c>
      <c r="E6187" s="178"/>
      <c r="F6187" s="179"/>
      <c r="G6187" s="177"/>
      <c r="H6187" s="177"/>
      <c r="I6187" s="169">
        <f t="shared" si="864"/>
        <v>0</v>
      </c>
      <c r="J6187" s="149" t="str" cm="1">
        <f t="array" ref="J6187">IF(ISERROR(INDEX('Non Compliance input'!$H$5:$H$156,MATCH(1,(A6187='Non Compliance input'!$A$5:$A$156)*(F6187&gt;='Non Compliance input'!$D$5:$D$156)*(E6187&lt;'Non Compliance input'!$E$5:$E$156)*('Non Compliance input'!$H$5:$H$156="Yes"),0))
),"","Yes")</f>
        <v/>
      </c>
      <c r="K6187" s="149">
        <f t="shared" si="865"/>
        <v>0</v>
      </c>
      <c r="L6187" s="162">
        <f t="shared" si="866"/>
        <v>0</v>
      </c>
      <c r="M6187" s="162" t="str" cm="1">
        <f t="array" ref="M6187">IF(ISERROR(INDEX('Non Compliance input'!$I$5:$I$156,MATCH(1,(A6187='Non Compliance input'!$A$5:$A$156)*(E6187&gt;='Non Compliance input'!$D$5:$D$156)*(F6187&lt;='Non Compliance input'!$E$5:$E$156)*('Non Compliance input'!$I$5:$I$156="Yes"),0))
),"","Yes")</f>
        <v/>
      </c>
      <c r="N6187" s="149" t="str">
        <f>IF(VLOOKUP($A6187,HourEndingOutage!$B$3:$F$746,5,0)="Outage","Outage","")</f>
        <v/>
      </c>
      <c r="O6187" s="18">
        <f t="shared" si="867"/>
        <v>0</v>
      </c>
      <c r="P6187" s="18" t="str">
        <f t="shared" si="868"/>
        <v/>
      </c>
      <c r="Q6187" s="18">
        <f t="shared" si="869"/>
        <v>0</v>
      </c>
      <c r="R6187" s="118"/>
    </row>
    <row r="6188" spans="1:18" x14ac:dyDescent="0.25">
      <c r="A6188" s="25">
        <f t="shared" si="870"/>
        <v>688</v>
      </c>
      <c r="B6188" s="23">
        <f t="shared" si="871"/>
        <v>44590</v>
      </c>
      <c r="C6188" s="24">
        <v>16</v>
      </c>
      <c r="D6188" s="54" t="str">
        <f t="shared" si="863"/>
        <v>ASET</v>
      </c>
      <c r="E6188" s="178"/>
      <c r="F6188" s="179"/>
      <c r="G6188" s="177"/>
      <c r="H6188" s="177"/>
      <c r="I6188" s="169">
        <f t="shared" si="864"/>
        <v>0</v>
      </c>
      <c r="J6188" s="149" t="str" cm="1">
        <f t="array" ref="J6188">IF(ISERROR(INDEX('Non Compliance input'!$H$5:$H$156,MATCH(1,(A6188='Non Compliance input'!$A$5:$A$156)*(F6188&gt;='Non Compliance input'!$D$5:$D$156)*(E6188&lt;'Non Compliance input'!$E$5:$E$156)*('Non Compliance input'!$H$5:$H$156="Yes"),0))
),"","Yes")</f>
        <v/>
      </c>
      <c r="K6188" s="149">
        <f t="shared" si="865"/>
        <v>0</v>
      </c>
      <c r="L6188" s="162">
        <f t="shared" si="866"/>
        <v>0</v>
      </c>
      <c r="M6188" s="162" t="str" cm="1">
        <f t="array" ref="M6188">IF(ISERROR(INDEX('Non Compliance input'!$I$5:$I$156,MATCH(1,(A6188='Non Compliance input'!$A$5:$A$156)*(E6188&gt;='Non Compliance input'!$D$5:$D$156)*(F6188&lt;='Non Compliance input'!$E$5:$E$156)*('Non Compliance input'!$I$5:$I$156="Yes"),0))
),"","Yes")</f>
        <v/>
      </c>
      <c r="N6188" s="149" t="str">
        <f>IF(VLOOKUP($A6188,HourEndingOutage!$B$3:$F$746,5,0)="Outage","Outage","")</f>
        <v/>
      </c>
      <c r="O6188" s="18">
        <f t="shared" si="867"/>
        <v>0</v>
      </c>
      <c r="P6188" s="18" t="str">
        <f t="shared" si="868"/>
        <v/>
      </c>
      <c r="Q6188" s="18">
        <f t="shared" si="869"/>
        <v>0</v>
      </c>
      <c r="R6188" s="118"/>
    </row>
    <row r="6189" spans="1:18" x14ac:dyDescent="0.25">
      <c r="A6189" s="25">
        <f t="shared" si="870"/>
        <v>688</v>
      </c>
      <c r="B6189" s="23">
        <f t="shared" si="871"/>
        <v>44590</v>
      </c>
      <c r="C6189" s="24">
        <v>16</v>
      </c>
      <c r="D6189" s="54" t="str">
        <f t="shared" si="863"/>
        <v>ASET</v>
      </c>
      <c r="E6189" s="178"/>
      <c r="F6189" s="179"/>
      <c r="G6189" s="177"/>
      <c r="H6189" s="177"/>
      <c r="I6189" s="169">
        <f t="shared" si="864"/>
        <v>0</v>
      </c>
      <c r="J6189" s="149" t="str" cm="1">
        <f t="array" ref="J6189">IF(ISERROR(INDEX('Non Compliance input'!$H$5:$H$156,MATCH(1,(A6189='Non Compliance input'!$A$5:$A$156)*(F6189&gt;='Non Compliance input'!$D$5:$D$156)*(E6189&lt;'Non Compliance input'!$E$5:$E$156)*('Non Compliance input'!$H$5:$H$156="Yes"),0))
),"","Yes")</f>
        <v/>
      </c>
      <c r="K6189" s="149">
        <f t="shared" si="865"/>
        <v>0</v>
      </c>
      <c r="L6189" s="162">
        <f t="shared" si="866"/>
        <v>0</v>
      </c>
      <c r="M6189" s="162" t="str" cm="1">
        <f t="array" ref="M6189">IF(ISERROR(INDEX('Non Compliance input'!$I$5:$I$156,MATCH(1,(A6189='Non Compliance input'!$A$5:$A$156)*(E6189&gt;='Non Compliance input'!$D$5:$D$156)*(F6189&lt;='Non Compliance input'!$E$5:$E$156)*('Non Compliance input'!$I$5:$I$156="Yes"),0))
),"","Yes")</f>
        <v/>
      </c>
      <c r="N6189" s="149" t="str">
        <f>IF(VLOOKUP($A6189,HourEndingOutage!$B$3:$F$746,5,0)="Outage","Outage","")</f>
        <v/>
      </c>
      <c r="O6189" s="18">
        <f t="shared" si="867"/>
        <v>0</v>
      </c>
      <c r="P6189" s="18" t="str">
        <f t="shared" si="868"/>
        <v/>
      </c>
      <c r="Q6189" s="18">
        <f t="shared" si="869"/>
        <v>0</v>
      </c>
      <c r="R6189" s="118"/>
    </row>
    <row r="6190" spans="1:18" x14ac:dyDescent="0.25">
      <c r="A6190" s="25">
        <f t="shared" si="870"/>
        <v>688</v>
      </c>
      <c r="B6190" s="23">
        <f t="shared" si="871"/>
        <v>44590</v>
      </c>
      <c r="C6190" s="24">
        <v>16</v>
      </c>
      <c r="D6190" s="54" t="str">
        <f t="shared" si="863"/>
        <v>ASET</v>
      </c>
      <c r="E6190" s="178"/>
      <c r="F6190" s="179"/>
      <c r="G6190" s="177"/>
      <c r="H6190" s="177"/>
      <c r="I6190" s="169">
        <f t="shared" si="864"/>
        <v>0</v>
      </c>
      <c r="J6190" s="149" t="str" cm="1">
        <f t="array" ref="J6190">IF(ISERROR(INDEX('Non Compliance input'!$H$5:$H$156,MATCH(1,(A6190='Non Compliance input'!$A$5:$A$156)*(F6190&gt;='Non Compliance input'!$D$5:$D$156)*(E6190&lt;'Non Compliance input'!$E$5:$E$156)*('Non Compliance input'!$H$5:$H$156="Yes"),0))
),"","Yes")</f>
        <v/>
      </c>
      <c r="K6190" s="149">
        <f t="shared" si="865"/>
        <v>0</v>
      </c>
      <c r="L6190" s="162">
        <f t="shared" si="866"/>
        <v>0</v>
      </c>
      <c r="M6190" s="162" t="str" cm="1">
        <f t="array" ref="M6190">IF(ISERROR(INDEX('Non Compliance input'!$I$5:$I$156,MATCH(1,(A6190='Non Compliance input'!$A$5:$A$156)*(E6190&gt;='Non Compliance input'!$D$5:$D$156)*(F6190&lt;='Non Compliance input'!$E$5:$E$156)*('Non Compliance input'!$I$5:$I$156="Yes"),0))
),"","Yes")</f>
        <v/>
      </c>
      <c r="N6190" s="149" t="str">
        <f>IF(VLOOKUP($A6190,HourEndingOutage!$B$3:$F$746,5,0)="Outage","Outage","")</f>
        <v/>
      </c>
      <c r="O6190" s="18">
        <f t="shared" si="867"/>
        <v>0</v>
      </c>
      <c r="P6190" s="18" t="str">
        <f t="shared" si="868"/>
        <v/>
      </c>
      <c r="Q6190" s="18">
        <f t="shared" si="869"/>
        <v>0</v>
      </c>
      <c r="R6190" s="118"/>
    </row>
    <row r="6191" spans="1:18" x14ac:dyDescent="0.25">
      <c r="A6191" s="25">
        <f t="shared" si="870"/>
        <v>688</v>
      </c>
      <c r="B6191" s="23">
        <f t="shared" si="871"/>
        <v>44590</v>
      </c>
      <c r="C6191" s="24">
        <v>16</v>
      </c>
      <c r="D6191" s="54" t="str">
        <f t="shared" si="863"/>
        <v>ASET</v>
      </c>
      <c r="E6191" s="178"/>
      <c r="F6191" s="179"/>
      <c r="G6191" s="177"/>
      <c r="H6191" s="177"/>
      <c r="I6191" s="169">
        <f t="shared" si="864"/>
        <v>0</v>
      </c>
      <c r="J6191" s="149" t="str" cm="1">
        <f t="array" ref="J6191">IF(ISERROR(INDEX('Non Compliance input'!$H$5:$H$156,MATCH(1,(A6191='Non Compliance input'!$A$5:$A$156)*(F6191&gt;='Non Compliance input'!$D$5:$D$156)*(E6191&lt;'Non Compliance input'!$E$5:$E$156)*('Non Compliance input'!$H$5:$H$156="Yes"),0))
),"","Yes")</f>
        <v/>
      </c>
      <c r="K6191" s="149">
        <f t="shared" si="865"/>
        <v>0</v>
      </c>
      <c r="L6191" s="162">
        <f t="shared" si="866"/>
        <v>0</v>
      </c>
      <c r="M6191" s="162" t="str" cm="1">
        <f t="array" ref="M6191">IF(ISERROR(INDEX('Non Compliance input'!$I$5:$I$156,MATCH(1,(A6191='Non Compliance input'!$A$5:$A$156)*(E6191&gt;='Non Compliance input'!$D$5:$D$156)*(F6191&lt;='Non Compliance input'!$E$5:$E$156)*('Non Compliance input'!$I$5:$I$156="Yes"),0))
),"","Yes")</f>
        <v/>
      </c>
      <c r="N6191" s="149" t="str">
        <f>IF(VLOOKUP($A6191,HourEndingOutage!$B$3:$F$746,5,0)="Outage","Outage","")</f>
        <v/>
      </c>
      <c r="O6191" s="18">
        <f t="shared" si="867"/>
        <v>0</v>
      </c>
      <c r="P6191" s="18" t="str">
        <f t="shared" si="868"/>
        <v/>
      </c>
      <c r="Q6191" s="18">
        <f t="shared" si="869"/>
        <v>0</v>
      </c>
      <c r="R6191" s="118"/>
    </row>
    <row r="6192" spans="1:18" x14ac:dyDescent="0.25">
      <c r="A6192" s="25">
        <f t="shared" si="870"/>
        <v>688</v>
      </c>
      <c r="B6192" s="23">
        <f t="shared" si="871"/>
        <v>44590</v>
      </c>
      <c r="C6192" s="24">
        <v>16</v>
      </c>
      <c r="D6192" s="54" t="str">
        <f t="shared" si="863"/>
        <v>ASET</v>
      </c>
      <c r="E6192" s="178"/>
      <c r="F6192" s="179"/>
      <c r="G6192" s="177"/>
      <c r="H6192" s="177"/>
      <c r="I6192" s="169">
        <f t="shared" si="864"/>
        <v>0</v>
      </c>
      <c r="J6192" s="149" t="str" cm="1">
        <f t="array" ref="J6192">IF(ISERROR(INDEX('Non Compliance input'!$H$5:$H$156,MATCH(1,(A6192='Non Compliance input'!$A$5:$A$156)*(F6192&gt;='Non Compliance input'!$D$5:$D$156)*(E6192&lt;'Non Compliance input'!$E$5:$E$156)*('Non Compliance input'!$H$5:$H$156="Yes"),0))
),"","Yes")</f>
        <v/>
      </c>
      <c r="K6192" s="149">
        <f t="shared" si="865"/>
        <v>0</v>
      </c>
      <c r="L6192" s="162">
        <f t="shared" si="866"/>
        <v>0</v>
      </c>
      <c r="M6192" s="162" t="str" cm="1">
        <f t="array" ref="M6192">IF(ISERROR(INDEX('Non Compliance input'!$I$5:$I$156,MATCH(1,(A6192='Non Compliance input'!$A$5:$A$156)*(E6192&gt;='Non Compliance input'!$D$5:$D$156)*(F6192&lt;='Non Compliance input'!$E$5:$E$156)*('Non Compliance input'!$I$5:$I$156="Yes"),0))
),"","Yes")</f>
        <v/>
      </c>
      <c r="N6192" s="149" t="str">
        <f>IF(VLOOKUP($A6192,HourEndingOutage!$B$3:$F$746,5,0)="Outage","Outage","")</f>
        <v/>
      </c>
      <c r="O6192" s="18">
        <f t="shared" si="867"/>
        <v>0</v>
      </c>
      <c r="P6192" s="18" t="str">
        <f t="shared" si="868"/>
        <v/>
      </c>
      <c r="Q6192" s="18">
        <f t="shared" si="869"/>
        <v>0</v>
      </c>
      <c r="R6192" s="118"/>
    </row>
    <row r="6193" spans="1:18" x14ac:dyDescent="0.25">
      <c r="A6193" s="25">
        <f t="shared" si="870"/>
        <v>688</v>
      </c>
      <c r="B6193" s="23">
        <f t="shared" si="871"/>
        <v>44590</v>
      </c>
      <c r="C6193" s="24">
        <v>16</v>
      </c>
      <c r="D6193" s="54" t="str">
        <f t="shared" si="863"/>
        <v>ASET</v>
      </c>
      <c r="E6193" s="178"/>
      <c r="F6193" s="179"/>
      <c r="G6193" s="177"/>
      <c r="H6193" s="177"/>
      <c r="I6193" s="169">
        <f t="shared" si="864"/>
        <v>0</v>
      </c>
      <c r="J6193" s="149" t="str" cm="1">
        <f t="array" ref="J6193">IF(ISERROR(INDEX('Non Compliance input'!$H$5:$H$156,MATCH(1,(A6193='Non Compliance input'!$A$5:$A$156)*(F6193&gt;='Non Compliance input'!$D$5:$D$156)*(E6193&lt;'Non Compliance input'!$E$5:$E$156)*('Non Compliance input'!$H$5:$H$156="Yes"),0))
),"","Yes")</f>
        <v/>
      </c>
      <c r="K6193" s="149">
        <f t="shared" si="865"/>
        <v>0</v>
      </c>
      <c r="L6193" s="162">
        <f t="shared" si="866"/>
        <v>0</v>
      </c>
      <c r="M6193" s="162" t="str" cm="1">
        <f t="array" ref="M6193">IF(ISERROR(INDEX('Non Compliance input'!$I$5:$I$156,MATCH(1,(A6193='Non Compliance input'!$A$5:$A$156)*(E6193&gt;='Non Compliance input'!$D$5:$D$156)*(F6193&lt;='Non Compliance input'!$E$5:$E$156)*('Non Compliance input'!$I$5:$I$156="Yes"),0))
),"","Yes")</f>
        <v/>
      </c>
      <c r="N6193" s="149" t="str">
        <f>IF(VLOOKUP($A6193,HourEndingOutage!$B$3:$F$746,5,0)="Outage","Outage","")</f>
        <v/>
      </c>
      <c r="O6193" s="18">
        <f t="shared" si="867"/>
        <v>0</v>
      </c>
      <c r="P6193" s="18" t="str">
        <f t="shared" si="868"/>
        <v/>
      </c>
      <c r="Q6193" s="18">
        <f t="shared" si="869"/>
        <v>0</v>
      </c>
      <c r="R6193" s="118"/>
    </row>
    <row r="6194" spans="1:18" x14ac:dyDescent="0.25">
      <c r="A6194" s="25">
        <f t="shared" si="870"/>
        <v>688</v>
      </c>
      <c r="B6194" s="23">
        <f t="shared" si="871"/>
        <v>44590</v>
      </c>
      <c r="C6194" s="24">
        <v>16</v>
      </c>
      <c r="D6194" s="54" t="str">
        <f t="shared" si="863"/>
        <v>ASET</v>
      </c>
      <c r="E6194" s="178"/>
      <c r="F6194" s="179"/>
      <c r="G6194" s="177"/>
      <c r="H6194" s="177"/>
      <c r="I6194" s="169">
        <f t="shared" si="864"/>
        <v>0</v>
      </c>
      <c r="J6194" s="149" t="str" cm="1">
        <f t="array" ref="J6194">IF(ISERROR(INDEX('Non Compliance input'!$H$5:$H$156,MATCH(1,(A6194='Non Compliance input'!$A$5:$A$156)*(F6194&gt;='Non Compliance input'!$D$5:$D$156)*(E6194&lt;'Non Compliance input'!$E$5:$E$156)*('Non Compliance input'!$H$5:$H$156="Yes"),0))
),"","Yes")</f>
        <v/>
      </c>
      <c r="K6194" s="149">
        <f t="shared" si="865"/>
        <v>0</v>
      </c>
      <c r="L6194" s="162">
        <f t="shared" si="866"/>
        <v>0</v>
      </c>
      <c r="M6194" s="162" t="str" cm="1">
        <f t="array" ref="M6194">IF(ISERROR(INDEX('Non Compliance input'!$I$5:$I$156,MATCH(1,(A6194='Non Compliance input'!$A$5:$A$156)*(E6194&gt;='Non Compliance input'!$D$5:$D$156)*(F6194&lt;='Non Compliance input'!$E$5:$E$156)*('Non Compliance input'!$I$5:$I$156="Yes"),0))
),"","Yes")</f>
        <v/>
      </c>
      <c r="N6194" s="149" t="str">
        <f>IF(VLOOKUP($A6194,HourEndingOutage!$B$3:$F$746,5,0)="Outage","Outage","")</f>
        <v/>
      </c>
      <c r="O6194" s="18">
        <f t="shared" si="867"/>
        <v>0</v>
      </c>
      <c r="P6194" s="18" t="str">
        <f t="shared" si="868"/>
        <v/>
      </c>
      <c r="Q6194" s="18">
        <f t="shared" si="869"/>
        <v>0</v>
      </c>
      <c r="R6194" s="118"/>
    </row>
    <row r="6195" spans="1:18" x14ac:dyDescent="0.25">
      <c r="A6195" s="25">
        <f t="shared" si="870"/>
        <v>689</v>
      </c>
      <c r="B6195" s="23">
        <f t="shared" si="871"/>
        <v>44590</v>
      </c>
      <c r="C6195" s="24">
        <v>17</v>
      </c>
      <c r="D6195" s="54" t="str">
        <f t="shared" si="863"/>
        <v>ASET</v>
      </c>
      <c r="E6195" s="178"/>
      <c r="F6195" s="179"/>
      <c r="G6195" s="177"/>
      <c r="H6195" s="177"/>
      <c r="I6195" s="169">
        <f t="shared" si="864"/>
        <v>0</v>
      </c>
      <c r="J6195" s="149" t="str" cm="1">
        <f t="array" ref="J6195">IF(ISERROR(INDEX('Non Compliance input'!$H$5:$H$156,MATCH(1,(A6195='Non Compliance input'!$A$5:$A$156)*(F6195&gt;='Non Compliance input'!$D$5:$D$156)*(E6195&lt;'Non Compliance input'!$E$5:$E$156)*('Non Compliance input'!$H$5:$H$156="Yes"),0))
),"","Yes")</f>
        <v/>
      </c>
      <c r="K6195" s="149">
        <f t="shared" si="865"/>
        <v>0</v>
      </c>
      <c r="L6195" s="162">
        <f t="shared" si="866"/>
        <v>0</v>
      </c>
      <c r="M6195" s="162" t="str" cm="1">
        <f t="array" ref="M6195">IF(ISERROR(INDEX('Non Compliance input'!$I$5:$I$156,MATCH(1,(A6195='Non Compliance input'!$A$5:$A$156)*(E6195&gt;='Non Compliance input'!$D$5:$D$156)*(F6195&lt;='Non Compliance input'!$E$5:$E$156)*('Non Compliance input'!$I$5:$I$156="Yes"),0))
),"","Yes")</f>
        <v/>
      </c>
      <c r="N6195" s="149" t="str">
        <f>IF(VLOOKUP($A6195,HourEndingOutage!$B$3:$F$746,5,0)="Outage","Outage","")</f>
        <v/>
      </c>
      <c r="O6195" s="18">
        <f t="shared" si="867"/>
        <v>0</v>
      </c>
      <c r="P6195" s="18" t="str">
        <f t="shared" si="868"/>
        <v/>
      </c>
      <c r="Q6195" s="18">
        <f t="shared" si="869"/>
        <v>0</v>
      </c>
      <c r="R6195" s="118"/>
    </row>
    <row r="6196" spans="1:18" x14ac:dyDescent="0.25">
      <c r="A6196" s="25">
        <f t="shared" si="870"/>
        <v>689</v>
      </c>
      <c r="B6196" s="23">
        <f t="shared" si="871"/>
        <v>44590</v>
      </c>
      <c r="C6196" s="24">
        <v>17</v>
      </c>
      <c r="D6196" s="54" t="str">
        <f t="shared" si="863"/>
        <v>ASET</v>
      </c>
      <c r="E6196" s="178"/>
      <c r="F6196" s="179"/>
      <c r="G6196" s="177"/>
      <c r="H6196" s="177"/>
      <c r="I6196" s="169">
        <f t="shared" si="864"/>
        <v>0</v>
      </c>
      <c r="J6196" s="149" t="str" cm="1">
        <f t="array" ref="J6196">IF(ISERROR(INDEX('Non Compliance input'!$H$5:$H$156,MATCH(1,(A6196='Non Compliance input'!$A$5:$A$156)*(F6196&gt;='Non Compliance input'!$D$5:$D$156)*(E6196&lt;'Non Compliance input'!$E$5:$E$156)*('Non Compliance input'!$H$5:$H$156="Yes"),0))
),"","Yes")</f>
        <v/>
      </c>
      <c r="K6196" s="149">
        <f t="shared" si="865"/>
        <v>0</v>
      </c>
      <c r="L6196" s="162">
        <f t="shared" si="866"/>
        <v>0</v>
      </c>
      <c r="M6196" s="162" t="str" cm="1">
        <f t="array" ref="M6196">IF(ISERROR(INDEX('Non Compliance input'!$I$5:$I$156,MATCH(1,(A6196='Non Compliance input'!$A$5:$A$156)*(E6196&gt;='Non Compliance input'!$D$5:$D$156)*(F6196&lt;='Non Compliance input'!$E$5:$E$156)*('Non Compliance input'!$I$5:$I$156="Yes"),0))
),"","Yes")</f>
        <v/>
      </c>
      <c r="N6196" s="149" t="str">
        <f>IF(VLOOKUP($A6196,HourEndingOutage!$B$3:$F$746,5,0)="Outage","Outage","")</f>
        <v/>
      </c>
      <c r="O6196" s="18">
        <f t="shared" si="867"/>
        <v>0</v>
      </c>
      <c r="P6196" s="18" t="str">
        <f t="shared" si="868"/>
        <v/>
      </c>
      <c r="Q6196" s="18">
        <f t="shared" si="869"/>
        <v>0</v>
      </c>
      <c r="R6196" s="118"/>
    </row>
    <row r="6197" spans="1:18" x14ac:dyDescent="0.25">
      <c r="A6197" s="25">
        <f t="shared" si="870"/>
        <v>689</v>
      </c>
      <c r="B6197" s="23">
        <f t="shared" si="871"/>
        <v>44590</v>
      </c>
      <c r="C6197" s="24">
        <v>17</v>
      </c>
      <c r="D6197" s="54" t="str">
        <f t="shared" si="863"/>
        <v>ASET</v>
      </c>
      <c r="E6197" s="178"/>
      <c r="F6197" s="179"/>
      <c r="G6197" s="177"/>
      <c r="H6197" s="177"/>
      <c r="I6197" s="169">
        <f t="shared" si="864"/>
        <v>0</v>
      </c>
      <c r="J6197" s="149" t="str" cm="1">
        <f t="array" ref="J6197">IF(ISERROR(INDEX('Non Compliance input'!$H$5:$H$156,MATCH(1,(A6197='Non Compliance input'!$A$5:$A$156)*(F6197&gt;='Non Compliance input'!$D$5:$D$156)*(E6197&lt;'Non Compliance input'!$E$5:$E$156)*('Non Compliance input'!$H$5:$H$156="Yes"),0))
),"","Yes")</f>
        <v/>
      </c>
      <c r="K6197" s="149">
        <f t="shared" si="865"/>
        <v>0</v>
      </c>
      <c r="L6197" s="162">
        <f t="shared" si="866"/>
        <v>0</v>
      </c>
      <c r="M6197" s="162" t="str" cm="1">
        <f t="array" ref="M6197">IF(ISERROR(INDEX('Non Compliance input'!$I$5:$I$156,MATCH(1,(A6197='Non Compliance input'!$A$5:$A$156)*(E6197&gt;='Non Compliance input'!$D$5:$D$156)*(F6197&lt;='Non Compliance input'!$E$5:$E$156)*('Non Compliance input'!$I$5:$I$156="Yes"),0))
),"","Yes")</f>
        <v/>
      </c>
      <c r="N6197" s="149" t="str">
        <f>IF(VLOOKUP($A6197,HourEndingOutage!$B$3:$F$746,5,0)="Outage","Outage","")</f>
        <v/>
      </c>
      <c r="O6197" s="18">
        <f t="shared" si="867"/>
        <v>0</v>
      </c>
      <c r="P6197" s="18" t="str">
        <f t="shared" si="868"/>
        <v/>
      </c>
      <c r="Q6197" s="18">
        <f t="shared" si="869"/>
        <v>0</v>
      </c>
      <c r="R6197" s="118"/>
    </row>
    <row r="6198" spans="1:18" x14ac:dyDescent="0.25">
      <c r="A6198" s="25">
        <f t="shared" si="870"/>
        <v>689</v>
      </c>
      <c r="B6198" s="23">
        <f t="shared" si="871"/>
        <v>44590</v>
      </c>
      <c r="C6198" s="24">
        <v>17</v>
      </c>
      <c r="D6198" s="54" t="str">
        <f t="shared" si="863"/>
        <v>ASET</v>
      </c>
      <c r="E6198" s="178"/>
      <c r="F6198" s="179"/>
      <c r="G6198" s="177"/>
      <c r="H6198" s="177"/>
      <c r="I6198" s="169">
        <f t="shared" si="864"/>
        <v>0</v>
      </c>
      <c r="J6198" s="149" t="str" cm="1">
        <f t="array" ref="J6198">IF(ISERROR(INDEX('Non Compliance input'!$H$5:$H$156,MATCH(1,(A6198='Non Compliance input'!$A$5:$A$156)*(F6198&gt;='Non Compliance input'!$D$5:$D$156)*(E6198&lt;'Non Compliance input'!$E$5:$E$156)*('Non Compliance input'!$H$5:$H$156="Yes"),0))
),"","Yes")</f>
        <v/>
      </c>
      <c r="K6198" s="149">
        <f t="shared" si="865"/>
        <v>0</v>
      </c>
      <c r="L6198" s="162">
        <f t="shared" si="866"/>
        <v>0</v>
      </c>
      <c r="M6198" s="162" t="str" cm="1">
        <f t="array" ref="M6198">IF(ISERROR(INDEX('Non Compliance input'!$I$5:$I$156,MATCH(1,(A6198='Non Compliance input'!$A$5:$A$156)*(E6198&gt;='Non Compliance input'!$D$5:$D$156)*(F6198&lt;='Non Compliance input'!$E$5:$E$156)*('Non Compliance input'!$I$5:$I$156="Yes"),0))
),"","Yes")</f>
        <v/>
      </c>
      <c r="N6198" s="149" t="str">
        <f>IF(VLOOKUP($A6198,HourEndingOutage!$B$3:$F$746,5,0)="Outage","Outage","")</f>
        <v/>
      </c>
      <c r="O6198" s="18">
        <f t="shared" si="867"/>
        <v>0</v>
      </c>
      <c r="P6198" s="18" t="str">
        <f t="shared" si="868"/>
        <v/>
      </c>
      <c r="Q6198" s="18">
        <f t="shared" si="869"/>
        <v>0</v>
      </c>
      <c r="R6198" s="118"/>
    </row>
    <row r="6199" spans="1:18" x14ac:dyDescent="0.25">
      <c r="A6199" s="25">
        <f t="shared" si="870"/>
        <v>689</v>
      </c>
      <c r="B6199" s="23">
        <f t="shared" si="871"/>
        <v>44590</v>
      </c>
      <c r="C6199" s="24">
        <v>17</v>
      </c>
      <c r="D6199" s="54" t="str">
        <f t="shared" si="863"/>
        <v>ASET</v>
      </c>
      <c r="E6199" s="178"/>
      <c r="F6199" s="179"/>
      <c r="G6199" s="177"/>
      <c r="H6199" s="177"/>
      <c r="I6199" s="169">
        <f t="shared" si="864"/>
        <v>0</v>
      </c>
      <c r="J6199" s="149" t="str" cm="1">
        <f t="array" ref="J6199">IF(ISERROR(INDEX('Non Compliance input'!$H$5:$H$156,MATCH(1,(A6199='Non Compliance input'!$A$5:$A$156)*(F6199&gt;='Non Compliance input'!$D$5:$D$156)*(E6199&lt;'Non Compliance input'!$E$5:$E$156)*('Non Compliance input'!$H$5:$H$156="Yes"),0))
),"","Yes")</f>
        <v/>
      </c>
      <c r="K6199" s="149">
        <f t="shared" si="865"/>
        <v>0</v>
      </c>
      <c r="L6199" s="162">
        <f t="shared" si="866"/>
        <v>0</v>
      </c>
      <c r="M6199" s="162" t="str" cm="1">
        <f t="array" ref="M6199">IF(ISERROR(INDEX('Non Compliance input'!$I$5:$I$156,MATCH(1,(A6199='Non Compliance input'!$A$5:$A$156)*(E6199&gt;='Non Compliance input'!$D$5:$D$156)*(F6199&lt;='Non Compliance input'!$E$5:$E$156)*('Non Compliance input'!$I$5:$I$156="Yes"),0))
),"","Yes")</f>
        <v/>
      </c>
      <c r="N6199" s="149" t="str">
        <f>IF(VLOOKUP($A6199,HourEndingOutage!$B$3:$F$746,5,0)="Outage","Outage","")</f>
        <v/>
      </c>
      <c r="O6199" s="18">
        <f t="shared" si="867"/>
        <v>0</v>
      </c>
      <c r="P6199" s="18" t="str">
        <f t="shared" si="868"/>
        <v/>
      </c>
      <c r="Q6199" s="18">
        <f t="shared" si="869"/>
        <v>0</v>
      </c>
      <c r="R6199" s="118"/>
    </row>
    <row r="6200" spans="1:18" x14ac:dyDescent="0.25">
      <c r="A6200" s="25">
        <f t="shared" si="870"/>
        <v>689</v>
      </c>
      <c r="B6200" s="23">
        <f t="shared" si="871"/>
        <v>44590</v>
      </c>
      <c r="C6200" s="24">
        <v>17</v>
      </c>
      <c r="D6200" s="54" t="str">
        <f t="shared" si="863"/>
        <v>ASET</v>
      </c>
      <c r="E6200" s="178"/>
      <c r="F6200" s="179"/>
      <c r="G6200" s="177"/>
      <c r="H6200" s="177"/>
      <c r="I6200" s="169">
        <f t="shared" si="864"/>
        <v>0</v>
      </c>
      <c r="J6200" s="149" t="str" cm="1">
        <f t="array" ref="J6200">IF(ISERROR(INDEX('Non Compliance input'!$H$5:$H$156,MATCH(1,(A6200='Non Compliance input'!$A$5:$A$156)*(F6200&gt;='Non Compliance input'!$D$5:$D$156)*(E6200&lt;'Non Compliance input'!$E$5:$E$156)*('Non Compliance input'!$H$5:$H$156="Yes"),0))
),"","Yes")</f>
        <v/>
      </c>
      <c r="K6200" s="149">
        <f t="shared" si="865"/>
        <v>0</v>
      </c>
      <c r="L6200" s="162">
        <f t="shared" si="866"/>
        <v>0</v>
      </c>
      <c r="M6200" s="162" t="str" cm="1">
        <f t="array" ref="M6200">IF(ISERROR(INDEX('Non Compliance input'!$I$5:$I$156,MATCH(1,(A6200='Non Compliance input'!$A$5:$A$156)*(E6200&gt;='Non Compliance input'!$D$5:$D$156)*(F6200&lt;='Non Compliance input'!$E$5:$E$156)*('Non Compliance input'!$I$5:$I$156="Yes"),0))
),"","Yes")</f>
        <v/>
      </c>
      <c r="N6200" s="149" t="str">
        <f>IF(VLOOKUP($A6200,HourEndingOutage!$B$3:$F$746,5,0)="Outage","Outage","")</f>
        <v/>
      </c>
      <c r="O6200" s="18">
        <f t="shared" si="867"/>
        <v>0</v>
      </c>
      <c r="P6200" s="18" t="str">
        <f t="shared" si="868"/>
        <v/>
      </c>
      <c r="Q6200" s="18">
        <f t="shared" si="869"/>
        <v>0</v>
      </c>
      <c r="R6200" s="118"/>
    </row>
    <row r="6201" spans="1:18" x14ac:dyDescent="0.25">
      <c r="A6201" s="25">
        <f t="shared" si="870"/>
        <v>689</v>
      </c>
      <c r="B6201" s="23">
        <f t="shared" si="871"/>
        <v>44590</v>
      </c>
      <c r="C6201" s="24">
        <v>17</v>
      </c>
      <c r="D6201" s="54" t="str">
        <f t="shared" si="863"/>
        <v>ASET</v>
      </c>
      <c r="E6201" s="178"/>
      <c r="F6201" s="179"/>
      <c r="G6201" s="177"/>
      <c r="H6201" s="177"/>
      <c r="I6201" s="169">
        <f t="shared" si="864"/>
        <v>0</v>
      </c>
      <c r="J6201" s="149" t="str" cm="1">
        <f t="array" ref="J6201">IF(ISERROR(INDEX('Non Compliance input'!$H$5:$H$156,MATCH(1,(A6201='Non Compliance input'!$A$5:$A$156)*(F6201&gt;='Non Compliance input'!$D$5:$D$156)*(E6201&lt;'Non Compliance input'!$E$5:$E$156)*('Non Compliance input'!$H$5:$H$156="Yes"),0))
),"","Yes")</f>
        <v/>
      </c>
      <c r="K6201" s="149">
        <f t="shared" si="865"/>
        <v>0</v>
      </c>
      <c r="L6201" s="162">
        <f t="shared" si="866"/>
        <v>0</v>
      </c>
      <c r="M6201" s="162" t="str" cm="1">
        <f t="array" ref="M6201">IF(ISERROR(INDEX('Non Compliance input'!$I$5:$I$156,MATCH(1,(A6201='Non Compliance input'!$A$5:$A$156)*(E6201&gt;='Non Compliance input'!$D$5:$D$156)*(F6201&lt;='Non Compliance input'!$E$5:$E$156)*('Non Compliance input'!$I$5:$I$156="Yes"),0))
),"","Yes")</f>
        <v/>
      </c>
      <c r="N6201" s="149" t="str">
        <f>IF(VLOOKUP($A6201,HourEndingOutage!$B$3:$F$746,5,0)="Outage","Outage","")</f>
        <v/>
      </c>
      <c r="O6201" s="18">
        <f t="shared" si="867"/>
        <v>0</v>
      </c>
      <c r="P6201" s="18" t="str">
        <f t="shared" si="868"/>
        <v/>
      </c>
      <c r="Q6201" s="18">
        <f t="shared" si="869"/>
        <v>0</v>
      </c>
      <c r="R6201" s="118"/>
    </row>
    <row r="6202" spans="1:18" x14ac:dyDescent="0.25">
      <c r="A6202" s="25">
        <f t="shared" si="870"/>
        <v>689</v>
      </c>
      <c r="B6202" s="23">
        <f t="shared" si="871"/>
        <v>44590</v>
      </c>
      <c r="C6202" s="24">
        <v>17</v>
      </c>
      <c r="D6202" s="54" t="str">
        <f t="shared" si="863"/>
        <v>ASET</v>
      </c>
      <c r="E6202" s="178"/>
      <c r="F6202" s="179"/>
      <c r="G6202" s="177"/>
      <c r="H6202" s="177"/>
      <c r="I6202" s="169">
        <f t="shared" si="864"/>
        <v>0</v>
      </c>
      <c r="J6202" s="149" t="str" cm="1">
        <f t="array" ref="J6202">IF(ISERROR(INDEX('Non Compliance input'!$H$5:$H$156,MATCH(1,(A6202='Non Compliance input'!$A$5:$A$156)*(F6202&gt;='Non Compliance input'!$D$5:$D$156)*(E6202&lt;'Non Compliance input'!$E$5:$E$156)*('Non Compliance input'!$H$5:$H$156="Yes"),0))
),"","Yes")</f>
        <v/>
      </c>
      <c r="K6202" s="149">
        <f t="shared" si="865"/>
        <v>0</v>
      </c>
      <c r="L6202" s="162">
        <f t="shared" si="866"/>
        <v>0</v>
      </c>
      <c r="M6202" s="162" t="str" cm="1">
        <f t="array" ref="M6202">IF(ISERROR(INDEX('Non Compliance input'!$I$5:$I$156,MATCH(1,(A6202='Non Compliance input'!$A$5:$A$156)*(E6202&gt;='Non Compliance input'!$D$5:$D$156)*(F6202&lt;='Non Compliance input'!$E$5:$E$156)*('Non Compliance input'!$I$5:$I$156="Yes"),0))
),"","Yes")</f>
        <v/>
      </c>
      <c r="N6202" s="149" t="str">
        <f>IF(VLOOKUP($A6202,HourEndingOutage!$B$3:$F$746,5,0)="Outage","Outage","")</f>
        <v/>
      </c>
      <c r="O6202" s="18">
        <f t="shared" si="867"/>
        <v>0</v>
      </c>
      <c r="P6202" s="18" t="str">
        <f t="shared" si="868"/>
        <v/>
      </c>
      <c r="Q6202" s="18">
        <f t="shared" si="869"/>
        <v>0</v>
      </c>
      <c r="R6202" s="118"/>
    </row>
    <row r="6203" spans="1:18" x14ac:dyDescent="0.25">
      <c r="A6203" s="25">
        <f t="shared" si="870"/>
        <v>689</v>
      </c>
      <c r="B6203" s="23">
        <f t="shared" si="871"/>
        <v>44590</v>
      </c>
      <c r="C6203" s="24">
        <v>17</v>
      </c>
      <c r="D6203" s="54" t="str">
        <f t="shared" si="863"/>
        <v>ASET</v>
      </c>
      <c r="E6203" s="178"/>
      <c r="F6203" s="179"/>
      <c r="G6203" s="177"/>
      <c r="H6203" s="177"/>
      <c r="I6203" s="169">
        <f t="shared" si="864"/>
        <v>0</v>
      </c>
      <c r="J6203" s="149" t="str" cm="1">
        <f t="array" ref="J6203">IF(ISERROR(INDEX('Non Compliance input'!$H$5:$H$156,MATCH(1,(A6203='Non Compliance input'!$A$5:$A$156)*(F6203&gt;='Non Compliance input'!$D$5:$D$156)*(E6203&lt;'Non Compliance input'!$E$5:$E$156)*('Non Compliance input'!$H$5:$H$156="Yes"),0))
),"","Yes")</f>
        <v/>
      </c>
      <c r="K6203" s="149">
        <f t="shared" si="865"/>
        <v>0</v>
      </c>
      <c r="L6203" s="162">
        <f t="shared" si="866"/>
        <v>0</v>
      </c>
      <c r="M6203" s="162" t="str" cm="1">
        <f t="array" ref="M6203">IF(ISERROR(INDEX('Non Compliance input'!$I$5:$I$156,MATCH(1,(A6203='Non Compliance input'!$A$5:$A$156)*(E6203&gt;='Non Compliance input'!$D$5:$D$156)*(F6203&lt;='Non Compliance input'!$E$5:$E$156)*('Non Compliance input'!$I$5:$I$156="Yes"),0))
),"","Yes")</f>
        <v/>
      </c>
      <c r="N6203" s="149" t="str">
        <f>IF(VLOOKUP($A6203,HourEndingOutage!$B$3:$F$746,5,0)="Outage","Outage","")</f>
        <v/>
      </c>
      <c r="O6203" s="18">
        <f t="shared" si="867"/>
        <v>0</v>
      </c>
      <c r="P6203" s="18" t="str">
        <f t="shared" si="868"/>
        <v/>
      </c>
      <c r="Q6203" s="18">
        <f t="shared" si="869"/>
        <v>0</v>
      </c>
      <c r="R6203" s="118"/>
    </row>
    <row r="6204" spans="1:18" x14ac:dyDescent="0.25">
      <c r="A6204" s="25">
        <f t="shared" si="870"/>
        <v>690</v>
      </c>
      <c r="B6204" s="23">
        <f t="shared" si="871"/>
        <v>44590</v>
      </c>
      <c r="C6204" s="24">
        <v>18</v>
      </c>
      <c r="D6204" s="54" t="str">
        <f t="shared" si="863"/>
        <v>ASET</v>
      </c>
      <c r="E6204" s="178"/>
      <c r="F6204" s="179"/>
      <c r="G6204" s="177"/>
      <c r="H6204" s="177"/>
      <c r="I6204" s="169">
        <f t="shared" si="864"/>
        <v>0</v>
      </c>
      <c r="J6204" s="149" t="str" cm="1">
        <f t="array" ref="J6204">IF(ISERROR(INDEX('Non Compliance input'!$H$5:$H$156,MATCH(1,(A6204='Non Compliance input'!$A$5:$A$156)*(F6204&gt;='Non Compliance input'!$D$5:$D$156)*(E6204&lt;'Non Compliance input'!$E$5:$E$156)*('Non Compliance input'!$H$5:$H$156="Yes"),0))
),"","Yes")</f>
        <v/>
      </c>
      <c r="K6204" s="149">
        <f t="shared" si="865"/>
        <v>0</v>
      </c>
      <c r="L6204" s="162">
        <f t="shared" si="866"/>
        <v>0</v>
      </c>
      <c r="M6204" s="162" t="str" cm="1">
        <f t="array" ref="M6204">IF(ISERROR(INDEX('Non Compliance input'!$I$5:$I$156,MATCH(1,(A6204='Non Compliance input'!$A$5:$A$156)*(E6204&gt;='Non Compliance input'!$D$5:$D$156)*(F6204&lt;='Non Compliance input'!$E$5:$E$156)*('Non Compliance input'!$I$5:$I$156="Yes"),0))
),"","Yes")</f>
        <v/>
      </c>
      <c r="N6204" s="149" t="str">
        <f>IF(VLOOKUP($A6204,HourEndingOutage!$B$3:$F$746,5,0)="Outage","Outage","")</f>
        <v/>
      </c>
      <c r="O6204" s="18">
        <f t="shared" si="867"/>
        <v>0</v>
      </c>
      <c r="P6204" s="18" t="str">
        <f t="shared" si="868"/>
        <v/>
      </c>
      <c r="Q6204" s="18">
        <f t="shared" si="869"/>
        <v>0</v>
      </c>
      <c r="R6204" s="118"/>
    </row>
    <row r="6205" spans="1:18" x14ac:dyDescent="0.25">
      <c r="A6205" s="25">
        <f t="shared" si="870"/>
        <v>690</v>
      </c>
      <c r="B6205" s="23">
        <f t="shared" si="871"/>
        <v>44590</v>
      </c>
      <c r="C6205" s="24">
        <v>18</v>
      </c>
      <c r="D6205" s="54" t="str">
        <f t="shared" si="863"/>
        <v>ASET</v>
      </c>
      <c r="E6205" s="178"/>
      <c r="F6205" s="179"/>
      <c r="G6205" s="177"/>
      <c r="H6205" s="177"/>
      <c r="I6205" s="169">
        <f t="shared" si="864"/>
        <v>0</v>
      </c>
      <c r="J6205" s="149" t="str" cm="1">
        <f t="array" ref="J6205">IF(ISERROR(INDEX('Non Compliance input'!$H$5:$H$156,MATCH(1,(A6205='Non Compliance input'!$A$5:$A$156)*(F6205&gt;='Non Compliance input'!$D$5:$D$156)*(E6205&lt;'Non Compliance input'!$E$5:$E$156)*('Non Compliance input'!$H$5:$H$156="Yes"),0))
),"","Yes")</f>
        <v/>
      </c>
      <c r="K6205" s="149">
        <f t="shared" si="865"/>
        <v>0</v>
      </c>
      <c r="L6205" s="162">
        <f t="shared" si="866"/>
        <v>0</v>
      </c>
      <c r="M6205" s="162" t="str" cm="1">
        <f t="array" ref="M6205">IF(ISERROR(INDEX('Non Compliance input'!$I$5:$I$156,MATCH(1,(A6205='Non Compliance input'!$A$5:$A$156)*(E6205&gt;='Non Compliance input'!$D$5:$D$156)*(F6205&lt;='Non Compliance input'!$E$5:$E$156)*('Non Compliance input'!$I$5:$I$156="Yes"),0))
),"","Yes")</f>
        <v/>
      </c>
      <c r="N6205" s="149" t="str">
        <f>IF(VLOOKUP($A6205,HourEndingOutage!$B$3:$F$746,5,0)="Outage","Outage","")</f>
        <v/>
      </c>
      <c r="O6205" s="18">
        <f t="shared" si="867"/>
        <v>0</v>
      </c>
      <c r="P6205" s="18" t="str">
        <f t="shared" si="868"/>
        <v/>
      </c>
      <c r="Q6205" s="18">
        <f t="shared" si="869"/>
        <v>0</v>
      </c>
      <c r="R6205" s="118"/>
    </row>
    <row r="6206" spans="1:18" x14ac:dyDescent="0.25">
      <c r="A6206" s="25">
        <f t="shared" si="870"/>
        <v>690</v>
      </c>
      <c r="B6206" s="23">
        <f t="shared" si="871"/>
        <v>44590</v>
      </c>
      <c r="C6206" s="24">
        <v>18</v>
      </c>
      <c r="D6206" s="54" t="str">
        <f t="shared" si="863"/>
        <v>ASET</v>
      </c>
      <c r="E6206" s="178"/>
      <c r="F6206" s="179"/>
      <c r="G6206" s="177"/>
      <c r="H6206" s="177"/>
      <c r="I6206" s="169">
        <f t="shared" si="864"/>
        <v>0</v>
      </c>
      <c r="J6206" s="149" t="str" cm="1">
        <f t="array" ref="J6206">IF(ISERROR(INDEX('Non Compliance input'!$H$5:$H$156,MATCH(1,(A6206='Non Compliance input'!$A$5:$A$156)*(F6206&gt;='Non Compliance input'!$D$5:$D$156)*(E6206&lt;'Non Compliance input'!$E$5:$E$156)*('Non Compliance input'!$H$5:$H$156="Yes"),0))
),"","Yes")</f>
        <v/>
      </c>
      <c r="K6206" s="149">
        <f t="shared" si="865"/>
        <v>0</v>
      </c>
      <c r="L6206" s="162">
        <f t="shared" si="866"/>
        <v>0</v>
      </c>
      <c r="M6206" s="162" t="str" cm="1">
        <f t="array" ref="M6206">IF(ISERROR(INDEX('Non Compliance input'!$I$5:$I$156,MATCH(1,(A6206='Non Compliance input'!$A$5:$A$156)*(E6206&gt;='Non Compliance input'!$D$5:$D$156)*(F6206&lt;='Non Compliance input'!$E$5:$E$156)*('Non Compliance input'!$I$5:$I$156="Yes"),0))
),"","Yes")</f>
        <v/>
      </c>
      <c r="N6206" s="149" t="str">
        <f>IF(VLOOKUP($A6206,HourEndingOutage!$B$3:$F$746,5,0)="Outage","Outage","")</f>
        <v/>
      </c>
      <c r="O6206" s="18">
        <f t="shared" si="867"/>
        <v>0</v>
      </c>
      <c r="P6206" s="18" t="str">
        <f t="shared" si="868"/>
        <v/>
      </c>
      <c r="Q6206" s="18">
        <f t="shared" si="869"/>
        <v>0</v>
      </c>
      <c r="R6206" s="118"/>
    </row>
    <row r="6207" spans="1:18" x14ac:dyDescent="0.25">
      <c r="A6207" s="25">
        <f t="shared" si="870"/>
        <v>690</v>
      </c>
      <c r="B6207" s="23">
        <f t="shared" si="871"/>
        <v>44590</v>
      </c>
      <c r="C6207" s="24">
        <v>18</v>
      </c>
      <c r="D6207" s="54" t="str">
        <f t="shared" si="863"/>
        <v>ASET</v>
      </c>
      <c r="E6207" s="178"/>
      <c r="F6207" s="179"/>
      <c r="G6207" s="177"/>
      <c r="H6207" s="177"/>
      <c r="I6207" s="169">
        <f t="shared" si="864"/>
        <v>0</v>
      </c>
      <c r="J6207" s="149" t="str" cm="1">
        <f t="array" ref="J6207">IF(ISERROR(INDEX('Non Compliance input'!$H$5:$H$156,MATCH(1,(A6207='Non Compliance input'!$A$5:$A$156)*(F6207&gt;='Non Compliance input'!$D$5:$D$156)*(E6207&lt;'Non Compliance input'!$E$5:$E$156)*('Non Compliance input'!$H$5:$H$156="Yes"),0))
),"","Yes")</f>
        <v/>
      </c>
      <c r="K6207" s="149">
        <f t="shared" si="865"/>
        <v>0</v>
      </c>
      <c r="L6207" s="162">
        <f t="shared" si="866"/>
        <v>0</v>
      </c>
      <c r="M6207" s="162" t="str" cm="1">
        <f t="array" ref="M6207">IF(ISERROR(INDEX('Non Compliance input'!$I$5:$I$156,MATCH(1,(A6207='Non Compliance input'!$A$5:$A$156)*(E6207&gt;='Non Compliance input'!$D$5:$D$156)*(F6207&lt;='Non Compliance input'!$E$5:$E$156)*('Non Compliance input'!$I$5:$I$156="Yes"),0))
),"","Yes")</f>
        <v/>
      </c>
      <c r="N6207" s="149" t="str">
        <f>IF(VLOOKUP($A6207,HourEndingOutage!$B$3:$F$746,5,0)="Outage","Outage","")</f>
        <v/>
      </c>
      <c r="O6207" s="18">
        <f t="shared" si="867"/>
        <v>0</v>
      </c>
      <c r="P6207" s="18" t="str">
        <f t="shared" si="868"/>
        <v/>
      </c>
      <c r="Q6207" s="18">
        <f t="shared" si="869"/>
        <v>0</v>
      </c>
      <c r="R6207" s="118"/>
    </row>
    <row r="6208" spans="1:18" x14ac:dyDescent="0.25">
      <c r="A6208" s="25">
        <f t="shared" si="870"/>
        <v>690</v>
      </c>
      <c r="B6208" s="23">
        <f t="shared" si="871"/>
        <v>44590</v>
      </c>
      <c r="C6208" s="24">
        <v>18</v>
      </c>
      <c r="D6208" s="54" t="str">
        <f t="shared" si="863"/>
        <v>ASET</v>
      </c>
      <c r="E6208" s="178"/>
      <c r="F6208" s="179"/>
      <c r="G6208" s="177"/>
      <c r="H6208" s="177"/>
      <c r="I6208" s="169">
        <f t="shared" si="864"/>
        <v>0</v>
      </c>
      <c r="J6208" s="149" t="str" cm="1">
        <f t="array" ref="J6208">IF(ISERROR(INDEX('Non Compliance input'!$H$5:$H$156,MATCH(1,(A6208='Non Compliance input'!$A$5:$A$156)*(F6208&gt;='Non Compliance input'!$D$5:$D$156)*(E6208&lt;'Non Compliance input'!$E$5:$E$156)*('Non Compliance input'!$H$5:$H$156="Yes"),0))
),"","Yes")</f>
        <v/>
      </c>
      <c r="K6208" s="149">
        <f t="shared" si="865"/>
        <v>0</v>
      </c>
      <c r="L6208" s="162">
        <f t="shared" si="866"/>
        <v>0</v>
      </c>
      <c r="M6208" s="162" t="str" cm="1">
        <f t="array" ref="M6208">IF(ISERROR(INDEX('Non Compliance input'!$I$5:$I$156,MATCH(1,(A6208='Non Compliance input'!$A$5:$A$156)*(E6208&gt;='Non Compliance input'!$D$5:$D$156)*(F6208&lt;='Non Compliance input'!$E$5:$E$156)*('Non Compliance input'!$I$5:$I$156="Yes"),0))
),"","Yes")</f>
        <v/>
      </c>
      <c r="N6208" s="149" t="str">
        <f>IF(VLOOKUP($A6208,HourEndingOutage!$B$3:$F$746,5,0)="Outage","Outage","")</f>
        <v/>
      </c>
      <c r="O6208" s="18">
        <f t="shared" si="867"/>
        <v>0</v>
      </c>
      <c r="P6208" s="18" t="str">
        <f t="shared" si="868"/>
        <v/>
      </c>
      <c r="Q6208" s="18">
        <f t="shared" si="869"/>
        <v>0</v>
      </c>
      <c r="R6208" s="118"/>
    </row>
    <row r="6209" spans="1:18" x14ac:dyDescent="0.25">
      <c r="A6209" s="25">
        <f t="shared" si="870"/>
        <v>690</v>
      </c>
      <c r="B6209" s="23">
        <f t="shared" si="871"/>
        <v>44590</v>
      </c>
      <c r="C6209" s="24">
        <v>18</v>
      </c>
      <c r="D6209" s="54" t="str">
        <f t="shared" si="863"/>
        <v>ASET</v>
      </c>
      <c r="E6209" s="178"/>
      <c r="F6209" s="179"/>
      <c r="G6209" s="177"/>
      <c r="H6209" s="177"/>
      <c r="I6209" s="169">
        <f t="shared" si="864"/>
        <v>0</v>
      </c>
      <c r="J6209" s="149" t="str" cm="1">
        <f t="array" ref="J6209">IF(ISERROR(INDEX('Non Compliance input'!$H$5:$H$156,MATCH(1,(A6209='Non Compliance input'!$A$5:$A$156)*(F6209&gt;='Non Compliance input'!$D$5:$D$156)*(E6209&lt;'Non Compliance input'!$E$5:$E$156)*('Non Compliance input'!$H$5:$H$156="Yes"),0))
),"","Yes")</f>
        <v/>
      </c>
      <c r="K6209" s="149">
        <f t="shared" si="865"/>
        <v>0</v>
      </c>
      <c r="L6209" s="162">
        <f t="shared" si="866"/>
        <v>0</v>
      </c>
      <c r="M6209" s="162" t="str" cm="1">
        <f t="array" ref="M6209">IF(ISERROR(INDEX('Non Compliance input'!$I$5:$I$156,MATCH(1,(A6209='Non Compliance input'!$A$5:$A$156)*(E6209&gt;='Non Compliance input'!$D$5:$D$156)*(F6209&lt;='Non Compliance input'!$E$5:$E$156)*('Non Compliance input'!$I$5:$I$156="Yes"),0))
),"","Yes")</f>
        <v/>
      </c>
      <c r="N6209" s="149" t="str">
        <f>IF(VLOOKUP($A6209,HourEndingOutage!$B$3:$F$746,5,0)="Outage","Outage","")</f>
        <v/>
      </c>
      <c r="O6209" s="18">
        <f t="shared" si="867"/>
        <v>0</v>
      </c>
      <c r="P6209" s="18" t="str">
        <f t="shared" si="868"/>
        <v/>
      </c>
      <c r="Q6209" s="18">
        <f t="shared" si="869"/>
        <v>0</v>
      </c>
      <c r="R6209" s="118"/>
    </row>
    <row r="6210" spans="1:18" x14ac:dyDescent="0.25">
      <c r="A6210" s="25">
        <f t="shared" si="870"/>
        <v>690</v>
      </c>
      <c r="B6210" s="23">
        <f t="shared" si="871"/>
        <v>44590</v>
      </c>
      <c r="C6210" s="24">
        <v>18</v>
      </c>
      <c r="D6210" s="54" t="str">
        <f t="shared" ref="D6210:D6273" si="872">Unit</f>
        <v>ASET</v>
      </c>
      <c r="E6210" s="178"/>
      <c r="F6210" s="179"/>
      <c r="G6210" s="177"/>
      <c r="H6210" s="177"/>
      <c r="I6210" s="169">
        <f t="shared" si="864"/>
        <v>0</v>
      </c>
      <c r="J6210" s="149" t="str" cm="1">
        <f t="array" ref="J6210">IF(ISERROR(INDEX('Non Compliance input'!$H$5:$H$156,MATCH(1,(A6210='Non Compliance input'!$A$5:$A$156)*(F6210&gt;='Non Compliance input'!$D$5:$D$156)*(E6210&lt;'Non Compliance input'!$E$5:$E$156)*('Non Compliance input'!$H$5:$H$156="Yes"),0))
),"","Yes")</f>
        <v/>
      </c>
      <c r="K6210" s="149">
        <f t="shared" si="865"/>
        <v>0</v>
      </c>
      <c r="L6210" s="162">
        <f t="shared" si="866"/>
        <v>0</v>
      </c>
      <c r="M6210" s="162" t="str" cm="1">
        <f t="array" ref="M6210">IF(ISERROR(INDEX('Non Compliance input'!$I$5:$I$156,MATCH(1,(A6210='Non Compliance input'!$A$5:$A$156)*(E6210&gt;='Non Compliance input'!$D$5:$D$156)*(F6210&lt;='Non Compliance input'!$E$5:$E$156)*('Non Compliance input'!$I$5:$I$156="Yes"),0))
),"","Yes")</f>
        <v/>
      </c>
      <c r="N6210" s="149" t="str">
        <f>IF(VLOOKUP($A6210,HourEndingOutage!$B$3:$F$746,5,0)="Outage","Outage","")</f>
        <v/>
      </c>
      <c r="O6210" s="18">
        <f t="shared" si="867"/>
        <v>0</v>
      </c>
      <c r="P6210" s="18" t="str">
        <f t="shared" si="868"/>
        <v/>
      </c>
      <c r="Q6210" s="18">
        <f t="shared" si="869"/>
        <v>0</v>
      </c>
      <c r="R6210" s="118"/>
    </row>
    <row r="6211" spans="1:18" x14ac:dyDescent="0.25">
      <c r="A6211" s="25">
        <f t="shared" si="870"/>
        <v>690</v>
      </c>
      <c r="B6211" s="23">
        <f t="shared" si="871"/>
        <v>44590</v>
      </c>
      <c r="C6211" s="24">
        <v>18</v>
      </c>
      <c r="D6211" s="54" t="str">
        <f t="shared" si="872"/>
        <v>ASET</v>
      </c>
      <c r="E6211" s="178"/>
      <c r="F6211" s="179"/>
      <c r="G6211" s="177"/>
      <c r="H6211" s="177"/>
      <c r="I6211" s="169">
        <f t="shared" ref="I6211:I6274" si="873">IF(AND(LEN(E6211)&gt;2,LEN(F6211)&gt;2)=TRUE,(ROUND((F6211-E6211)*1440,0)),0)</f>
        <v>0</v>
      </c>
      <c r="J6211" s="149" t="str" cm="1">
        <f t="array" ref="J6211">IF(ISERROR(INDEX('Non Compliance input'!$H$5:$H$156,MATCH(1,(A6211='Non Compliance input'!$A$5:$A$156)*(F6211&gt;='Non Compliance input'!$D$5:$D$156)*(E6211&lt;'Non Compliance input'!$E$5:$E$156)*('Non Compliance input'!$H$5:$H$156="Yes"),0))
),"","Yes")</f>
        <v/>
      </c>
      <c r="K6211" s="149">
        <f t="shared" ref="K6211:K6274" si="874">IF(J6211="Yes",0,MIN(H6211,G6211,IF(H6211="",0,Contract_Volume)))</f>
        <v>0</v>
      </c>
      <c r="L6211" s="162">
        <f t="shared" ref="L6211:L6274" si="875">IF(J6211="Yes",0,(MIN(H6211,G6211)*(I6211/60)))</f>
        <v>0</v>
      </c>
      <c r="M6211" s="162" t="str" cm="1">
        <f t="array" ref="M6211">IF(ISERROR(INDEX('Non Compliance input'!$I$5:$I$156,MATCH(1,(A6211='Non Compliance input'!$A$5:$A$156)*(E6211&gt;='Non Compliance input'!$D$5:$D$156)*(F6211&lt;='Non Compliance input'!$E$5:$E$156)*('Non Compliance input'!$I$5:$I$156="Yes"),0))
),"","Yes")</f>
        <v/>
      </c>
      <c r="N6211" s="149" t="str">
        <f>IF(VLOOKUP($A6211,HourEndingOutage!$B$3:$F$746,5,0)="Outage","Outage","")</f>
        <v/>
      </c>
      <c r="O6211" s="18">
        <f t="shared" ref="O6211:O6274" si="876">IF(OR(M6211="Yes",N6211="Outage"),0,(K6211*(I6211/60))*Arming)</f>
        <v>0</v>
      </c>
      <c r="P6211" s="18" t="str">
        <f t="shared" ref="P6211:P6274" si="877">IF(ISERROR(VLOOKUP($A6211,FTShour,1,0)),"","Yes")</f>
        <v/>
      </c>
      <c r="Q6211" s="18">
        <f t="shared" si="869"/>
        <v>0</v>
      </c>
      <c r="R6211" s="118"/>
    </row>
    <row r="6212" spans="1:18" x14ac:dyDescent="0.25">
      <c r="A6212" s="25">
        <f t="shared" si="870"/>
        <v>690</v>
      </c>
      <c r="B6212" s="23">
        <f t="shared" si="871"/>
        <v>44590</v>
      </c>
      <c r="C6212" s="24">
        <v>18</v>
      </c>
      <c r="D6212" s="54" t="str">
        <f t="shared" si="872"/>
        <v>ASET</v>
      </c>
      <c r="E6212" s="178"/>
      <c r="F6212" s="179"/>
      <c r="G6212" s="177"/>
      <c r="H6212" s="177"/>
      <c r="I6212" s="169">
        <f t="shared" si="873"/>
        <v>0</v>
      </c>
      <c r="J6212" s="149" t="str" cm="1">
        <f t="array" ref="J6212">IF(ISERROR(INDEX('Non Compliance input'!$H$5:$H$156,MATCH(1,(A6212='Non Compliance input'!$A$5:$A$156)*(F6212&gt;='Non Compliance input'!$D$5:$D$156)*(E6212&lt;'Non Compliance input'!$E$5:$E$156)*('Non Compliance input'!$H$5:$H$156="Yes"),0))
),"","Yes")</f>
        <v/>
      </c>
      <c r="K6212" s="149">
        <f t="shared" si="874"/>
        <v>0</v>
      </c>
      <c r="L6212" s="162">
        <f t="shared" si="875"/>
        <v>0</v>
      </c>
      <c r="M6212" s="162" t="str" cm="1">
        <f t="array" ref="M6212">IF(ISERROR(INDEX('Non Compliance input'!$I$5:$I$156,MATCH(1,(A6212='Non Compliance input'!$A$5:$A$156)*(E6212&gt;='Non Compliance input'!$D$5:$D$156)*(F6212&lt;='Non Compliance input'!$E$5:$E$156)*('Non Compliance input'!$I$5:$I$156="Yes"),0))
),"","Yes")</f>
        <v/>
      </c>
      <c r="N6212" s="149" t="str">
        <f>IF(VLOOKUP($A6212,HourEndingOutage!$B$3:$F$746,5,0)="Outage","Outage","")</f>
        <v/>
      </c>
      <c r="O6212" s="18">
        <f t="shared" si="876"/>
        <v>0</v>
      </c>
      <c r="P6212" s="18" t="str">
        <f t="shared" si="877"/>
        <v/>
      </c>
      <c r="Q6212" s="18">
        <f t="shared" ref="Q6212:Q6275" si="878">IF(P6212="Yes",-O6212,0)</f>
        <v>0</v>
      </c>
      <c r="R6212" s="118"/>
    </row>
    <row r="6213" spans="1:18" x14ac:dyDescent="0.25">
      <c r="A6213" s="25">
        <f t="shared" si="870"/>
        <v>691</v>
      </c>
      <c r="B6213" s="23">
        <f t="shared" si="871"/>
        <v>44590</v>
      </c>
      <c r="C6213" s="24">
        <v>19</v>
      </c>
      <c r="D6213" s="54" t="str">
        <f t="shared" si="872"/>
        <v>ASET</v>
      </c>
      <c r="E6213" s="178"/>
      <c r="F6213" s="179"/>
      <c r="G6213" s="177"/>
      <c r="H6213" s="177"/>
      <c r="I6213" s="169">
        <f t="shared" si="873"/>
        <v>0</v>
      </c>
      <c r="J6213" s="149" t="str" cm="1">
        <f t="array" ref="J6213">IF(ISERROR(INDEX('Non Compliance input'!$H$5:$H$156,MATCH(1,(A6213='Non Compliance input'!$A$5:$A$156)*(F6213&gt;='Non Compliance input'!$D$5:$D$156)*(E6213&lt;'Non Compliance input'!$E$5:$E$156)*('Non Compliance input'!$H$5:$H$156="Yes"),0))
),"","Yes")</f>
        <v/>
      </c>
      <c r="K6213" s="149">
        <f t="shared" si="874"/>
        <v>0</v>
      </c>
      <c r="L6213" s="162">
        <f t="shared" si="875"/>
        <v>0</v>
      </c>
      <c r="M6213" s="162" t="str" cm="1">
        <f t="array" ref="M6213">IF(ISERROR(INDEX('Non Compliance input'!$I$5:$I$156,MATCH(1,(A6213='Non Compliance input'!$A$5:$A$156)*(E6213&gt;='Non Compliance input'!$D$5:$D$156)*(F6213&lt;='Non Compliance input'!$E$5:$E$156)*('Non Compliance input'!$I$5:$I$156="Yes"),0))
),"","Yes")</f>
        <v/>
      </c>
      <c r="N6213" s="149" t="str">
        <f>IF(VLOOKUP($A6213,HourEndingOutage!$B$3:$F$746,5,0)="Outage","Outage","")</f>
        <v/>
      </c>
      <c r="O6213" s="18">
        <f t="shared" si="876"/>
        <v>0</v>
      </c>
      <c r="P6213" s="18" t="str">
        <f t="shared" si="877"/>
        <v/>
      </c>
      <c r="Q6213" s="18">
        <f t="shared" si="878"/>
        <v>0</v>
      </c>
      <c r="R6213" s="118"/>
    </row>
    <row r="6214" spans="1:18" x14ac:dyDescent="0.25">
      <c r="A6214" s="25">
        <f t="shared" si="870"/>
        <v>691</v>
      </c>
      <c r="B6214" s="23">
        <f t="shared" si="871"/>
        <v>44590</v>
      </c>
      <c r="C6214" s="24">
        <v>19</v>
      </c>
      <c r="D6214" s="54" t="str">
        <f t="shared" si="872"/>
        <v>ASET</v>
      </c>
      <c r="E6214" s="178"/>
      <c r="F6214" s="179"/>
      <c r="G6214" s="177"/>
      <c r="H6214" s="177"/>
      <c r="I6214" s="169">
        <f t="shared" si="873"/>
        <v>0</v>
      </c>
      <c r="J6214" s="149" t="str" cm="1">
        <f t="array" ref="J6214">IF(ISERROR(INDEX('Non Compliance input'!$H$5:$H$156,MATCH(1,(A6214='Non Compliance input'!$A$5:$A$156)*(F6214&gt;='Non Compliance input'!$D$5:$D$156)*(E6214&lt;'Non Compliance input'!$E$5:$E$156)*('Non Compliance input'!$H$5:$H$156="Yes"),0))
),"","Yes")</f>
        <v/>
      </c>
      <c r="K6214" s="149">
        <f t="shared" si="874"/>
        <v>0</v>
      </c>
      <c r="L6214" s="162">
        <f t="shared" si="875"/>
        <v>0</v>
      </c>
      <c r="M6214" s="162" t="str" cm="1">
        <f t="array" ref="M6214">IF(ISERROR(INDEX('Non Compliance input'!$I$5:$I$156,MATCH(1,(A6214='Non Compliance input'!$A$5:$A$156)*(E6214&gt;='Non Compliance input'!$D$5:$D$156)*(F6214&lt;='Non Compliance input'!$E$5:$E$156)*('Non Compliance input'!$I$5:$I$156="Yes"),0))
),"","Yes")</f>
        <v/>
      </c>
      <c r="N6214" s="149" t="str">
        <f>IF(VLOOKUP($A6214,HourEndingOutage!$B$3:$F$746,5,0)="Outage","Outage","")</f>
        <v/>
      </c>
      <c r="O6214" s="18">
        <f t="shared" si="876"/>
        <v>0</v>
      </c>
      <c r="P6214" s="18" t="str">
        <f t="shared" si="877"/>
        <v/>
      </c>
      <c r="Q6214" s="18">
        <f t="shared" si="878"/>
        <v>0</v>
      </c>
      <c r="R6214" s="118"/>
    </row>
    <row r="6215" spans="1:18" x14ac:dyDescent="0.25">
      <c r="A6215" s="25">
        <f t="shared" si="870"/>
        <v>691</v>
      </c>
      <c r="B6215" s="23">
        <f t="shared" si="871"/>
        <v>44590</v>
      </c>
      <c r="C6215" s="24">
        <v>19</v>
      </c>
      <c r="D6215" s="54" t="str">
        <f t="shared" si="872"/>
        <v>ASET</v>
      </c>
      <c r="E6215" s="178"/>
      <c r="F6215" s="179"/>
      <c r="G6215" s="177"/>
      <c r="H6215" s="177"/>
      <c r="I6215" s="169">
        <f t="shared" si="873"/>
        <v>0</v>
      </c>
      <c r="J6215" s="149" t="str" cm="1">
        <f t="array" ref="J6215">IF(ISERROR(INDEX('Non Compliance input'!$H$5:$H$156,MATCH(1,(A6215='Non Compliance input'!$A$5:$A$156)*(F6215&gt;='Non Compliance input'!$D$5:$D$156)*(E6215&lt;'Non Compliance input'!$E$5:$E$156)*('Non Compliance input'!$H$5:$H$156="Yes"),0))
),"","Yes")</f>
        <v/>
      </c>
      <c r="K6215" s="149">
        <f t="shared" si="874"/>
        <v>0</v>
      </c>
      <c r="L6215" s="162">
        <f t="shared" si="875"/>
        <v>0</v>
      </c>
      <c r="M6215" s="162" t="str" cm="1">
        <f t="array" ref="M6215">IF(ISERROR(INDEX('Non Compliance input'!$I$5:$I$156,MATCH(1,(A6215='Non Compliance input'!$A$5:$A$156)*(E6215&gt;='Non Compliance input'!$D$5:$D$156)*(F6215&lt;='Non Compliance input'!$E$5:$E$156)*('Non Compliance input'!$I$5:$I$156="Yes"),0))
),"","Yes")</f>
        <v/>
      </c>
      <c r="N6215" s="149" t="str">
        <f>IF(VLOOKUP($A6215,HourEndingOutage!$B$3:$F$746,5,0)="Outage","Outage","")</f>
        <v/>
      </c>
      <c r="O6215" s="18">
        <f t="shared" si="876"/>
        <v>0</v>
      </c>
      <c r="P6215" s="18" t="str">
        <f t="shared" si="877"/>
        <v/>
      </c>
      <c r="Q6215" s="18">
        <f t="shared" si="878"/>
        <v>0</v>
      </c>
      <c r="R6215" s="118"/>
    </row>
    <row r="6216" spans="1:18" x14ac:dyDescent="0.25">
      <c r="A6216" s="25">
        <f t="shared" si="870"/>
        <v>691</v>
      </c>
      <c r="B6216" s="23">
        <f t="shared" si="871"/>
        <v>44590</v>
      </c>
      <c r="C6216" s="24">
        <v>19</v>
      </c>
      <c r="D6216" s="54" t="str">
        <f t="shared" si="872"/>
        <v>ASET</v>
      </c>
      <c r="E6216" s="178"/>
      <c r="F6216" s="179"/>
      <c r="G6216" s="177"/>
      <c r="H6216" s="177"/>
      <c r="I6216" s="169">
        <f t="shared" si="873"/>
        <v>0</v>
      </c>
      <c r="J6216" s="149" t="str" cm="1">
        <f t="array" ref="J6216">IF(ISERROR(INDEX('Non Compliance input'!$H$5:$H$156,MATCH(1,(A6216='Non Compliance input'!$A$5:$A$156)*(F6216&gt;='Non Compliance input'!$D$5:$D$156)*(E6216&lt;'Non Compliance input'!$E$5:$E$156)*('Non Compliance input'!$H$5:$H$156="Yes"),0))
),"","Yes")</f>
        <v/>
      </c>
      <c r="K6216" s="149">
        <f t="shared" si="874"/>
        <v>0</v>
      </c>
      <c r="L6216" s="162">
        <f t="shared" si="875"/>
        <v>0</v>
      </c>
      <c r="M6216" s="162" t="str" cm="1">
        <f t="array" ref="M6216">IF(ISERROR(INDEX('Non Compliance input'!$I$5:$I$156,MATCH(1,(A6216='Non Compliance input'!$A$5:$A$156)*(E6216&gt;='Non Compliance input'!$D$5:$D$156)*(F6216&lt;='Non Compliance input'!$E$5:$E$156)*('Non Compliance input'!$I$5:$I$156="Yes"),0))
),"","Yes")</f>
        <v/>
      </c>
      <c r="N6216" s="149" t="str">
        <f>IF(VLOOKUP($A6216,HourEndingOutage!$B$3:$F$746,5,0)="Outage","Outage","")</f>
        <v/>
      </c>
      <c r="O6216" s="18">
        <f t="shared" si="876"/>
        <v>0</v>
      </c>
      <c r="P6216" s="18" t="str">
        <f t="shared" si="877"/>
        <v/>
      </c>
      <c r="Q6216" s="18">
        <f t="shared" si="878"/>
        <v>0</v>
      </c>
      <c r="R6216" s="118"/>
    </row>
    <row r="6217" spans="1:18" x14ac:dyDescent="0.25">
      <c r="A6217" s="25">
        <f t="shared" si="870"/>
        <v>691</v>
      </c>
      <c r="B6217" s="23">
        <f t="shared" si="871"/>
        <v>44590</v>
      </c>
      <c r="C6217" s="24">
        <v>19</v>
      </c>
      <c r="D6217" s="54" t="str">
        <f t="shared" si="872"/>
        <v>ASET</v>
      </c>
      <c r="E6217" s="178"/>
      <c r="F6217" s="179"/>
      <c r="G6217" s="177"/>
      <c r="H6217" s="177"/>
      <c r="I6217" s="169">
        <f t="shared" si="873"/>
        <v>0</v>
      </c>
      <c r="J6217" s="149" t="str" cm="1">
        <f t="array" ref="J6217">IF(ISERROR(INDEX('Non Compliance input'!$H$5:$H$156,MATCH(1,(A6217='Non Compliance input'!$A$5:$A$156)*(F6217&gt;='Non Compliance input'!$D$5:$D$156)*(E6217&lt;'Non Compliance input'!$E$5:$E$156)*('Non Compliance input'!$H$5:$H$156="Yes"),0))
),"","Yes")</f>
        <v/>
      </c>
      <c r="K6217" s="149">
        <f t="shared" si="874"/>
        <v>0</v>
      </c>
      <c r="L6217" s="162">
        <f t="shared" si="875"/>
        <v>0</v>
      </c>
      <c r="M6217" s="162" t="str" cm="1">
        <f t="array" ref="M6217">IF(ISERROR(INDEX('Non Compliance input'!$I$5:$I$156,MATCH(1,(A6217='Non Compliance input'!$A$5:$A$156)*(E6217&gt;='Non Compliance input'!$D$5:$D$156)*(F6217&lt;='Non Compliance input'!$E$5:$E$156)*('Non Compliance input'!$I$5:$I$156="Yes"),0))
),"","Yes")</f>
        <v/>
      </c>
      <c r="N6217" s="149" t="str">
        <f>IF(VLOOKUP($A6217,HourEndingOutage!$B$3:$F$746,5,0)="Outage","Outage","")</f>
        <v/>
      </c>
      <c r="O6217" s="18">
        <f t="shared" si="876"/>
        <v>0</v>
      </c>
      <c r="P6217" s="18" t="str">
        <f t="shared" si="877"/>
        <v/>
      </c>
      <c r="Q6217" s="18">
        <f t="shared" si="878"/>
        <v>0</v>
      </c>
      <c r="R6217" s="118"/>
    </row>
    <row r="6218" spans="1:18" x14ac:dyDescent="0.25">
      <c r="A6218" s="25">
        <f t="shared" si="870"/>
        <v>691</v>
      </c>
      <c r="B6218" s="23">
        <f t="shared" si="871"/>
        <v>44590</v>
      </c>
      <c r="C6218" s="24">
        <v>19</v>
      </c>
      <c r="D6218" s="54" t="str">
        <f t="shared" si="872"/>
        <v>ASET</v>
      </c>
      <c r="E6218" s="178"/>
      <c r="F6218" s="179"/>
      <c r="G6218" s="177"/>
      <c r="H6218" s="177"/>
      <c r="I6218" s="169">
        <f t="shared" si="873"/>
        <v>0</v>
      </c>
      <c r="J6218" s="149" t="str" cm="1">
        <f t="array" ref="J6218">IF(ISERROR(INDEX('Non Compliance input'!$H$5:$H$156,MATCH(1,(A6218='Non Compliance input'!$A$5:$A$156)*(F6218&gt;='Non Compliance input'!$D$5:$D$156)*(E6218&lt;'Non Compliance input'!$E$5:$E$156)*('Non Compliance input'!$H$5:$H$156="Yes"),0))
),"","Yes")</f>
        <v/>
      </c>
      <c r="K6218" s="149">
        <f t="shared" si="874"/>
        <v>0</v>
      </c>
      <c r="L6218" s="162">
        <f t="shared" si="875"/>
        <v>0</v>
      </c>
      <c r="M6218" s="162" t="str" cm="1">
        <f t="array" ref="M6218">IF(ISERROR(INDEX('Non Compliance input'!$I$5:$I$156,MATCH(1,(A6218='Non Compliance input'!$A$5:$A$156)*(E6218&gt;='Non Compliance input'!$D$5:$D$156)*(F6218&lt;='Non Compliance input'!$E$5:$E$156)*('Non Compliance input'!$I$5:$I$156="Yes"),0))
),"","Yes")</f>
        <v/>
      </c>
      <c r="N6218" s="149" t="str">
        <f>IF(VLOOKUP($A6218,HourEndingOutage!$B$3:$F$746,5,0)="Outage","Outage","")</f>
        <v/>
      </c>
      <c r="O6218" s="18">
        <f t="shared" si="876"/>
        <v>0</v>
      </c>
      <c r="P6218" s="18" t="str">
        <f t="shared" si="877"/>
        <v/>
      </c>
      <c r="Q6218" s="18">
        <f t="shared" si="878"/>
        <v>0</v>
      </c>
      <c r="R6218" s="118"/>
    </row>
    <row r="6219" spans="1:18" x14ac:dyDescent="0.25">
      <c r="A6219" s="25">
        <f t="shared" si="870"/>
        <v>691</v>
      </c>
      <c r="B6219" s="23">
        <f t="shared" si="871"/>
        <v>44590</v>
      </c>
      <c r="C6219" s="24">
        <v>19</v>
      </c>
      <c r="D6219" s="54" t="str">
        <f t="shared" si="872"/>
        <v>ASET</v>
      </c>
      <c r="E6219" s="178"/>
      <c r="F6219" s="179"/>
      <c r="G6219" s="177"/>
      <c r="H6219" s="177"/>
      <c r="I6219" s="169">
        <f t="shared" si="873"/>
        <v>0</v>
      </c>
      <c r="J6219" s="149" t="str" cm="1">
        <f t="array" ref="J6219">IF(ISERROR(INDEX('Non Compliance input'!$H$5:$H$156,MATCH(1,(A6219='Non Compliance input'!$A$5:$A$156)*(F6219&gt;='Non Compliance input'!$D$5:$D$156)*(E6219&lt;'Non Compliance input'!$E$5:$E$156)*('Non Compliance input'!$H$5:$H$156="Yes"),0))
),"","Yes")</f>
        <v/>
      </c>
      <c r="K6219" s="149">
        <f t="shared" si="874"/>
        <v>0</v>
      </c>
      <c r="L6219" s="162">
        <f t="shared" si="875"/>
        <v>0</v>
      </c>
      <c r="M6219" s="162" t="str" cm="1">
        <f t="array" ref="M6219">IF(ISERROR(INDEX('Non Compliance input'!$I$5:$I$156,MATCH(1,(A6219='Non Compliance input'!$A$5:$A$156)*(E6219&gt;='Non Compliance input'!$D$5:$D$156)*(F6219&lt;='Non Compliance input'!$E$5:$E$156)*('Non Compliance input'!$I$5:$I$156="Yes"),0))
),"","Yes")</f>
        <v/>
      </c>
      <c r="N6219" s="149" t="str">
        <f>IF(VLOOKUP($A6219,HourEndingOutage!$B$3:$F$746,5,0)="Outage","Outage","")</f>
        <v/>
      </c>
      <c r="O6219" s="18">
        <f t="shared" si="876"/>
        <v>0</v>
      </c>
      <c r="P6219" s="18" t="str">
        <f t="shared" si="877"/>
        <v/>
      </c>
      <c r="Q6219" s="18">
        <f t="shared" si="878"/>
        <v>0</v>
      </c>
      <c r="R6219" s="118"/>
    </row>
    <row r="6220" spans="1:18" x14ac:dyDescent="0.25">
      <c r="A6220" s="25">
        <f t="shared" si="870"/>
        <v>691</v>
      </c>
      <c r="B6220" s="23">
        <f t="shared" si="871"/>
        <v>44590</v>
      </c>
      <c r="C6220" s="24">
        <v>19</v>
      </c>
      <c r="D6220" s="54" t="str">
        <f t="shared" si="872"/>
        <v>ASET</v>
      </c>
      <c r="E6220" s="178"/>
      <c r="F6220" s="179"/>
      <c r="G6220" s="177"/>
      <c r="H6220" s="177"/>
      <c r="I6220" s="169">
        <f t="shared" si="873"/>
        <v>0</v>
      </c>
      <c r="J6220" s="149" t="str" cm="1">
        <f t="array" ref="J6220">IF(ISERROR(INDEX('Non Compliance input'!$H$5:$H$156,MATCH(1,(A6220='Non Compliance input'!$A$5:$A$156)*(F6220&gt;='Non Compliance input'!$D$5:$D$156)*(E6220&lt;'Non Compliance input'!$E$5:$E$156)*('Non Compliance input'!$H$5:$H$156="Yes"),0))
),"","Yes")</f>
        <v/>
      </c>
      <c r="K6220" s="149">
        <f t="shared" si="874"/>
        <v>0</v>
      </c>
      <c r="L6220" s="162">
        <f t="shared" si="875"/>
        <v>0</v>
      </c>
      <c r="M6220" s="162" t="str" cm="1">
        <f t="array" ref="M6220">IF(ISERROR(INDEX('Non Compliance input'!$I$5:$I$156,MATCH(1,(A6220='Non Compliance input'!$A$5:$A$156)*(E6220&gt;='Non Compliance input'!$D$5:$D$156)*(F6220&lt;='Non Compliance input'!$E$5:$E$156)*('Non Compliance input'!$I$5:$I$156="Yes"),0))
),"","Yes")</f>
        <v/>
      </c>
      <c r="N6220" s="149" t="str">
        <f>IF(VLOOKUP($A6220,HourEndingOutage!$B$3:$F$746,5,0)="Outage","Outage","")</f>
        <v/>
      </c>
      <c r="O6220" s="18">
        <f t="shared" si="876"/>
        <v>0</v>
      </c>
      <c r="P6220" s="18" t="str">
        <f t="shared" si="877"/>
        <v/>
      </c>
      <c r="Q6220" s="18">
        <f t="shared" si="878"/>
        <v>0</v>
      </c>
      <c r="R6220" s="118"/>
    </row>
    <row r="6221" spans="1:18" x14ac:dyDescent="0.25">
      <c r="A6221" s="25">
        <f t="shared" si="870"/>
        <v>691</v>
      </c>
      <c r="B6221" s="23">
        <f t="shared" si="871"/>
        <v>44590</v>
      </c>
      <c r="C6221" s="24">
        <v>19</v>
      </c>
      <c r="D6221" s="54" t="str">
        <f t="shared" si="872"/>
        <v>ASET</v>
      </c>
      <c r="E6221" s="178"/>
      <c r="F6221" s="179"/>
      <c r="G6221" s="177"/>
      <c r="H6221" s="177"/>
      <c r="I6221" s="169">
        <f t="shared" si="873"/>
        <v>0</v>
      </c>
      <c r="J6221" s="149" t="str" cm="1">
        <f t="array" ref="J6221">IF(ISERROR(INDEX('Non Compliance input'!$H$5:$H$156,MATCH(1,(A6221='Non Compliance input'!$A$5:$A$156)*(F6221&gt;='Non Compliance input'!$D$5:$D$156)*(E6221&lt;'Non Compliance input'!$E$5:$E$156)*('Non Compliance input'!$H$5:$H$156="Yes"),0))
),"","Yes")</f>
        <v/>
      </c>
      <c r="K6221" s="149">
        <f t="shared" si="874"/>
        <v>0</v>
      </c>
      <c r="L6221" s="162">
        <f t="shared" si="875"/>
        <v>0</v>
      </c>
      <c r="M6221" s="162" t="str" cm="1">
        <f t="array" ref="M6221">IF(ISERROR(INDEX('Non Compliance input'!$I$5:$I$156,MATCH(1,(A6221='Non Compliance input'!$A$5:$A$156)*(E6221&gt;='Non Compliance input'!$D$5:$D$156)*(F6221&lt;='Non Compliance input'!$E$5:$E$156)*('Non Compliance input'!$I$5:$I$156="Yes"),0))
),"","Yes")</f>
        <v/>
      </c>
      <c r="N6221" s="149" t="str">
        <f>IF(VLOOKUP($A6221,HourEndingOutage!$B$3:$F$746,5,0)="Outage","Outage","")</f>
        <v/>
      </c>
      <c r="O6221" s="18">
        <f t="shared" si="876"/>
        <v>0</v>
      </c>
      <c r="P6221" s="18" t="str">
        <f t="shared" si="877"/>
        <v/>
      </c>
      <c r="Q6221" s="18">
        <f t="shared" si="878"/>
        <v>0</v>
      </c>
      <c r="R6221" s="118"/>
    </row>
    <row r="6222" spans="1:18" x14ac:dyDescent="0.25">
      <c r="A6222" s="25">
        <f t="shared" si="870"/>
        <v>692</v>
      </c>
      <c r="B6222" s="23">
        <f t="shared" si="871"/>
        <v>44590</v>
      </c>
      <c r="C6222" s="24">
        <v>20</v>
      </c>
      <c r="D6222" s="54" t="str">
        <f t="shared" si="872"/>
        <v>ASET</v>
      </c>
      <c r="E6222" s="178"/>
      <c r="F6222" s="179"/>
      <c r="G6222" s="177"/>
      <c r="H6222" s="177"/>
      <c r="I6222" s="169">
        <f t="shared" si="873"/>
        <v>0</v>
      </c>
      <c r="J6222" s="149" t="str" cm="1">
        <f t="array" ref="J6222">IF(ISERROR(INDEX('Non Compliance input'!$H$5:$H$156,MATCH(1,(A6222='Non Compliance input'!$A$5:$A$156)*(F6222&gt;='Non Compliance input'!$D$5:$D$156)*(E6222&lt;'Non Compliance input'!$E$5:$E$156)*('Non Compliance input'!$H$5:$H$156="Yes"),0))
),"","Yes")</f>
        <v/>
      </c>
      <c r="K6222" s="149">
        <f t="shared" si="874"/>
        <v>0</v>
      </c>
      <c r="L6222" s="162">
        <f t="shared" si="875"/>
        <v>0</v>
      </c>
      <c r="M6222" s="162" t="str" cm="1">
        <f t="array" ref="M6222">IF(ISERROR(INDEX('Non Compliance input'!$I$5:$I$156,MATCH(1,(A6222='Non Compliance input'!$A$5:$A$156)*(E6222&gt;='Non Compliance input'!$D$5:$D$156)*(F6222&lt;='Non Compliance input'!$E$5:$E$156)*('Non Compliance input'!$I$5:$I$156="Yes"),0))
),"","Yes")</f>
        <v/>
      </c>
      <c r="N6222" s="149" t="str">
        <f>IF(VLOOKUP($A6222,HourEndingOutage!$B$3:$F$746,5,0)="Outage","Outage","")</f>
        <v/>
      </c>
      <c r="O6222" s="18">
        <f t="shared" si="876"/>
        <v>0</v>
      </c>
      <c r="P6222" s="18" t="str">
        <f t="shared" si="877"/>
        <v/>
      </c>
      <c r="Q6222" s="18">
        <f t="shared" si="878"/>
        <v>0</v>
      </c>
      <c r="R6222" s="118"/>
    </row>
    <row r="6223" spans="1:18" x14ac:dyDescent="0.25">
      <c r="A6223" s="25">
        <f t="shared" si="870"/>
        <v>692</v>
      </c>
      <c r="B6223" s="23">
        <f t="shared" si="871"/>
        <v>44590</v>
      </c>
      <c r="C6223" s="24">
        <v>20</v>
      </c>
      <c r="D6223" s="54" t="str">
        <f t="shared" si="872"/>
        <v>ASET</v>
      </c>
      <c r="E6223" s="178"/>
      <c r="F6223" s="179"/>
      <c r="G6223" s="177"/>
      <c r="H6223" s="177"/>
      <c r="I6223" s="169">
        <f t="shared" si="873"/>
        <v>0</v>
      </c>
      <c r="J6223" s="149" t="str" cm="1">
        <f t="array" ref="J6223">IF(ISERROR(INDEX('Non Compliance input'!$H$5:$H$156,MATCH(1,(A6223='Non Compliance input'!$A$5:$A$156)*(F6223&gt;='Non Compliance input'!$D$5:$D$156)*(E6223&lt;'Non Compliance input'!$E$5:$E$156)*('Non Compliance input'!$H$5:$H$156="Yes"),0))
),"","Yes")</f>
        <v/>
      </c>
      <c r="K6223" s="149">
        <f t="shared" si="874"/>
        <v>0</v>
      </c>
      <c r="L6223" s="162">
        <f t="shared" si="875"/>
        <v>0</v>
      </c>
      <c r="M6223" s="162" t="str" cm="1">
        <f t="array" ref="M6223">IF(ISERROR(INDEX('Non Compliance input'!$I$5:$I$156,MATCH(1,(A6223='Non Compliance input'!$A$5:$A$156)*(E6223&gt;='Non Compliance input'!$D$5:$D$156)*(F6223&lt;='Non Compliance input'!$E$5:$E$156)*('Non Compliance input'!$I$5:$I$156="Yes"),0))
),"","Yes")</f>
        <v/>
      </c>
      <c r="N6223" s="149" t="str">
        <f>IF(VLOOKUP($A6223,HourEndingOutage!$B$3:$F$746,5,0)="Outage","Outage","")</f>
        <v/>
      </c>
      <c r="O6223" s="18">
        <f t="shared" si="876"/>
        <v>0</v>
      </c>
      <c r="P6223" s="18" t="str">
        <f t="shared" si="877"/>
        <v/>
      </c>
      <c r="Q6223" s="18">
        <f t="shared" si="878"/>
        <v>0</v>
      </c>
      <c r="R6223" s="118"/>
    </row>
    <row r="6224" spans="1:18" x14ac:dyDescent="0.25">
      <c r="A6224" s="25">
        <f t="shared" si="870"/>
        <v>692</v>
      </c>
      <c r="B6224" s="23">
        <f t="shared" si="871"/>
        <v>44590</v>
      </c>
      <c r="C6224" s="24">
        <v>20</v>
      </c>
      <c r="D6224" s="54" t="str">
        <f t="shared" si="872"/>
        <v>ASET</v>
      </c>
      <c r="E6224" s="178"/>
      <c r="F6224" s="179"/>
      <c r="G6224" s="177"/>
      <c r="H6224" s="177"/>
      <c r="I6224" s="169">
        <f t="shared" si="873"/>
        <v>0</v>
      </c>
      <c r="J6224" s="149" t="str" cm="1">
        <f t="array" ref="J6224">IF(ISERROR(INDEX('Non Compliance input'!$H$5:$H$156,MATCH(1,(A6224='Non Compliance input'!$A$5:$A$156)*(F6224&gt;='Non Compliance input'!$D$5:$D$156)*(E6224&lt;'Non Compliance input'!$E$5:$E$156)*('Non Compliance input'!$H$5:$H$156="Yes"),0))
),"","Yes")</f>
        <v/>
      </c>
      <c r="K6224" s="149">
        <f t="shared" si="874"/>
        <v>0</v>
      </c>
      <c r="L6224" s="162">
        <f t="shared" si="875"/>
        <v>0</v>
      </c>
      <c r="M6224" s="162" t="str" cm="1">
        <f t="array" ref="M6224">IF(ISERROR(INDEX('Non Compliance input'!$I$5:$I$156,MATCH(1,(A6224='Non Compliance input'!$A$5:$A$156)*(E6224&gt;='Non Compliance input'!$D$5:$D$156)*(F6224&lt;='Non Compliance input'!$E$5:$E$156)*('Non Compliance input'!$I$5:$I$156="Yes"),0))
),"","Yes")</f>
        <v/>
      </c>
      <c r="N6224" s="149" t="str">
        <f>IF(VLOOKUP($A6224,HourEndingOutage!$B$3:$F$746,5,0)="Outage","Outage","")</f>
        <v/>
      </c>
      <c r="O6224" s="18">
        <f t="shared" si="876"/>
        <v>0</v>
      </c>
      <c r="P6224" s="18" t="str">
        <f t="shared" si="877"/>
        <v/>
      </c>
      <c r="Q6224" s="18">
        <f t="shared" si="878"/>
        <v>0</v>
      </c>
      <c r="R6224" s="118"/>
    </row>
    <row r="6225" spans="1:18" x14ac:dyDescent="0.25">
      <c r="A6225" s="25">
        <f t="shared" si="870"/>
        <v>692</v>
      </c>
      <c r="B6225" s="23">
        <f t="shared" si="871"/>
        <v>44590</v>
      </c>
      <c r="C6225" s="24">
        <v>20</v>
      </c>
      <c r="D6225" s="54" t="str">
        <f t="shared" si="872"/>
        <v>ASET</v>
      </c>
      <c r="E6225" s="178"/>
      <c r="F6225" s="179"/>
      <c r="G6225" s="177"/>
      <c r="H6225" s="177"/>
      <c r="I6225" s="169">
        <f t="shared" si="873"/>
        <v>0</v>
      </c>
      <c r="J6225" s="149" t="str" cm="1">
        <f t="array" ref="J6225">IF(ISERROR(INDEX('Non Compliance input'!$H$5:$H$156,MATCH(1,(A6225='Non Compliance input'!$A$5:$A$156)*(F6225&gt;='Non Compliance input'!$D$5:$D$156)*(E6225&lt;'Non Compliance input'!$E$5:$E$156)*('Non Compliance input'!$H$5:$H$156="Yes"),0))
),"","Yes")</f>
        <v/>
      </c>
      <c r="K6225" s="149">
        <f t="shared" si="874"/>
        <v>0</v>
      </c>
      <c r="L6225" s="162">
        <f t="shared" si="875"/>
        <v>0</v>
      </c>
      <c r="M6225" s="162" t="str" cm="1">
        <f t="array" ref="M6225">IF(ISERROR(INDEX('Non Compliance input'!$I$5:$I$156,MATCH(1,(A6225='Non Compliance input'!$A$5:$A$156)*(E6225&gt;='Non Compliance input'!$D$5:$D$156)*(F6225&lt;='Non Compliance input'!$E$5:$E$156)*('Non Compliance input'!$I$5:$I$156="Yes"),0))
),"","Yes")</f>
        <v/>
      </c>
      <c r="N6225" s="149" t="str">
        <f>IF(VLOOKUP($A6225,HourEndingOutage!$B$3:$F$746,5,0)="Outage","Outage","")</f>
        <v/>
      </c>
      <c r="O6225" s="18">
        <f t="shared" si="876"/>
        <v>0</v>
      </c>
      <c r="P6225" s="18" t="str">
        <f t="shared" si="877"/>
        <v/>
      </c>
      <c r="Q6225" s="18">
        <f t="shared" si="878"/>
        <v>0</v>
      </c>
      <c r="R6225" s="118"/>
    </row>
    <row r="6226" spans="1:18" x14ac:dyDescent="0.25">
      <c r="A6226" s="25">
        <f t="shared" si="870"/>
        <v>692</v>
      </c>
      <c r="B6226" s="23">
        <f t="shared" si="871"/>
        <v>44590</v>
      </c>
      <c r="C6226" s="24">
        <v>20</v>
      </c>
      <c r="D6226" s="54" t="str">
        <f t="shared" si="872"/>
        <v>ASET</v>
      </c>
      <c r="E6226" s="178"/>
      <c r="F6226" s="179"/>
      <c r="G6226" s="177"/>
      <c r="H6226" s="177"/>
      <c r="I6226" s="169">
        <f t="shared" si="873"/>
        <v>0</v>
      </c>
      <c r="J6226" s="149" t="str" cm="1">
        <f t="array" ref="J6226">IF(ISERROR(INDEX('Non Compliance input'!$H$5:$H$156,MATCH(1,(A6226='Non Compliance input'!$A$5:$A$156)*(F6226&gt;='Non Compliance input'!$D$5:$D$156)*(E6226&lt;'Non Compliance input'!$E$5:$E$156)*('Non Compliance input'!$H$5:$H$156="Yes"),0))
),"","Yes")</f>
        <v/>
      </c>
      <c r="K6226" s="149">
        <f t="shared" si="874"/>
        <v>0</v>
      </c>
      <c r="L6226" s="162">
        <f t="shared" si="875"/>
        <v>0</v>
      </c>
      <c r="M6226" s="162" t="str" cm="1">
        <f t="array" ref="M6226">IF(ISERROR(INDEX('Non Compliance input'!$I$5:$I$156,MATCH(1,(A6226='Non Compliance input'!$A$5:$A$156)*(E6226&gt;='Non Compliance input'!$D$5:$D$156)*(F6226&lt;='Non Compliance input'!$E$5:$E$156)*('Non Compliance input'!$I$5:$I$156="Yes"),0))
),"","Yes")</f>
        <v/>
      </c>
      <c r="N6226" s="149" t="str">
        <f>IF(VLOOKUP($A6226,HourEndingOutage!$B$3:$F$746,5,0)="Outage","Outage","")</f>
        <v/>
      </c>
      <c r="O6226" s="18">
        <f t="shared" si="876"/>
        <v>0</v>
      </c>
      <c r="P6226" s="18" t="str">
        <f t="shared" si="877"/>
        <v/>
      </c>
      <c r="Q6226" s="18">
        <f t="shared" si="878"/>
        <v>0</v>
      </c>
      <c r="R6226" s="118"/>
    </row>
    <row r="6227" spans="1:18" x14ac:dyDescent="0.25">
      <c r="A6227" s="25">
        <f t="shared" si="870"/>
        <v>692</v>
      </c>
      <c r="B6227" s="23">
        <f t="shared" si="871"/>
        <v>44590</v>
      </c>
      <c r="C6227" s="24">
        <v>20</v>
      </c>
      <c r="D6227" s="54" t="str">
        <f t="shared" si="872"/>
        <v>ASET</v>
      </c>
      <c r="E6227" s="178"/>
      <c r="F6227" s="179"/>
      <c r="G6227" s="177"/>
      <c r="H6227" s="177"/>
      <c r="I6227" s="169">
        <f t="shared" si="873"/>
        <v>0</v>
      </c>
      <c r="J6227" s="149" t="str" cm="1">
        <f t="array" ref="J6227">IF(ISERROR(INDEX('Non Compliance input'!$H$5:$H$156,MATCH(1,(A6227='Non Compliance input'!$A$5:$A$156)*(F6227&gt;='Non Compliance input'!$D$5:$D$156)*(E6227&lt;'Non Compliance input'!$E$5:$E$156)*('Non Compliance input'!$H$5:$H$156="Yes"),0))
),"","Yes")</f>
        <v/>
      </c>
      <c r="K6227" s="149">
        <f t="shared" si="874"/>
        <v>0</v>
      </c>
      <c r="L6227" s="162">
        <f t="shared" si="875"/>
        <v>0</v>
      </c>
      <c r="M6227" s="162" t="str" cm="1">
        <f t="array" ref="M6227">IF(ISERROR(INDEX('Non Compliance input'!$I$5:$I$156,MATCH(1,(A6227='Non Compliance input'!$A$5:$A$156)*(E6227&gt;='Non Compliance input'!$D$5:$D$156)*(F6227&lt;='Non Compliance input'!$E$5:$E$156)*('Non Compliance input'!$I$5:$I$156="Yes"),0))
),"","Yes")</f>
        <v/>
      </c>
      <c r="N6227" s="149" t="str">
        <f>IF(VLOOKUP($A6227,HourEndingOutage!$B$3:$F$746,5,0)="Outage","Outage","")</f>
        <v/>
      </c>
      <c r="O6227" s="18">
        <f t="shared" si="876"/>
        <v>0</v>
      </c>
      <c r="P6227" s="18" t="str">
        <f t="shared" si="877"/>
        <v/>
      </c>
      <c r="Q6227" s="18">
        <f t="shared" si="878"/>
        <v>0</v>
      </c>
      <c r="R6227" s="118"/>
    </row>
    <row r="6228" spans="1:18" x14ac:dyDescent="0.25">
      <c r="A6228" s="25">
        <f t="shared" si="870"/>
        <v>692</v>
      </c>
      <c r="B6228" s="23">
        <f t="shared" si="871"/>
        <v>44590</v>
      </c>
      <c r="C6228" s="24">
        <v>20</v>
      </c>
      <c r="D6228" s="54" t="str">
        <f t="shared" si="872"/>
        <v>ASET</v>
      </c>
      <c r="E6228" s="178"/>
      <c r="F6228" s="179"/>
      <c r="G6228" s="177"/>
      <c r="H6228" s="177"/>
      <c r="I6228" s="169">
        <f t="shared" si="873"/>
        <v>0</v>
      </c>
      <c r="J6228" s="149" t="str" cm="1">
        <f t="array" ref="J6228">IF(ISERROR(INDEX('Non Compliance input'!$H$5:$H$156,MATCH(1,(A6228='Non Compliance input'!$A$5:$A$156)*(F6228&gt;='Non Compliance input'!$D$5:$D$156)*(E6228&lt;'Non Compliance input'!$E$5:$E$156)*('Non Compliance input'!$H$5:$H$156="Yes"),0))
),"","Yes")</f>
        <v/>
      </c>
      <c r="K6228" s="149">
        <f t="shared" si="874"/>
        <v>0</v>
      </c>
      <c r="L6228" s="162">
        <f t="shared" si="875"/>
        <v>0</v>
      </c>
      <c r="M6228" s="162" t="str" cm="1">
        <f t="array" ref="M6228">IF(ISERROR(INDEX('Non Compliance input'!$I$5:$I$156,MATCH(1,(A6228='Non Compliance input'!$A$5:$A$156)*(E6228&gt;='Non Compliance input'!$D$5:$D$156)*(F6228&lt;='Non Compliance input'!$E$5:$E$156)*('Non Compliance input'!$I$5:$I$156="Yes"),0))
),"","Yes")</f>
        <v/>
      </c>
      <c r="N6228" s="149" t="str">
        <f>IF(VLOOKUP($A6228,HourEndingOutage!$B$3:$F$746,5,0)="Outage","Outage","")</f>
        <v/>
      </c>
      <c r="O6228" s="18">
        <f t="shared" si="876"/>
        <v>0</v>
      </c>
      <c r="P6228" s="18" t="str">
        <f t="shared" si="877"/>
        <v/>
      </c>
      <c r="Q6228" s="18">
        <f t="shared" si="878"/>
        <v>0</v>
      </c>
      <c r="R6228" s="118"/>
    </row>
    <row r="6229" spans="1:18" x14ac:dyDescent="0.25">
      <c r="A6229" s="25">
        <f t="shared" si="870"/>
        <v>692</v>
      </c>
      <c r="B6229" s="23">
        <f t="shared" si="871"/>
        <v>44590</v>
      </c>
      <c r="C6229" s="24">
        <v>20</v>
      </c>
      <c r="D6229" s="54" t="str">
        <f t="shared" si="872"/>
        <v>ASET</v>
      </c>
      <c r="E6229" s="178"/>
      <c r="F6229" s="179"/>
      <c r="G6229" s="177"/>
      <c r="H6229" s="177"/>
      <c r="I6229" s="169">
        <f t="shared" si="873"/>
        <v>0</v>
      </c>
      <c r="J6229" s="149" t="str" cm="1">
        <f t="array" ref="J6229">IF(ISERROR(INDEX('Non Compliance input'!$H$5:$H$156,MATCH(1,(A6229='Non Compliance input'!$A$5:$A$156)*(F6229&gt;='Non Compliance input'!$D$5:$D$156)*(E6229&lt;'Non Compliance input'!$E$5:$E$156)*('Non Compliance input'!$H$5:$H$156="Yes"),0))
),"","Yes")</f>
        <v/>
      </c>
      <c r="K6229" s="149">
        <f t="shared" si="874"/>
        <v>0</v>
      </c>
      <c r="L6229" s="162">
        <f t="shared" si="875"/>
        <v>0</v>
      </c>
      <c r="M6229" s="162" t="str" cm="1">
        <f t="array" ref="M6229">IF(ISERROR(INDEX('Non Compliance input'!$I$5:$I$156,MATCH(1,(A6229='Non Compliance input'!$A$5:$A$156)*(E6229&gt;='Non Compliance input'!$D$5:$D$156)*(F6229&lt;='Non Compliance input'!$E$5:$E$156)*('Non Compliance input'!$I$5:$I$156="Yes"),0))
),"","Yes")</f>
        <v/>
      </c>
      <c r="N6229" s="149" t="str">
        <f>IF(VLOOKUP($A6229,HourEndingOutage!$B$3:$F$746,5,0)="Outage","Outage","")</f>
        <v/>
      </c>
      <c r="O6229" s="18">
        <f t="shared" si="876"/>
        <v>0</v>
      </c>
      <c r="P6229" s="18" t="str">
        <f t="shared" si="877"/>
        <v/>
      </c>
      <c r="Q6229" s="18">
        <f t="shared" si="878"/>
        <v>0</v>
      </c>
      <c r="R6229" s="118"/>
    </row>
    <row r="6230" spans="1:18" x14ac:dyDescent="0.25">
      <c r="A6230" s="25">
        <f t="shared" si="870"/>
        <v>692</v>
      </c>
      <c r="B6230" s="23">
        <f t="shared" si="871"/>
        <v>44590</v>
      </c>
      <c r="C6230" s="24">
        <v>20</v>
      </c>
      <c r="D6230" s="54" t="str">
        <f t="shared" si="872"/>
        <v>ASET</v>
      </c>
      <c r="E6230" s="178"/>
      <c r="F6230" s="179"/>
      <c r="G6230" s="177"/>
      <c r="H6230" s="177"/>
      <c r="I6230" s="169">
        <f t="shared" si="873"/>
        <v>0</v>
      </c>
      <c r="J6230" s="149" t="str" cm="1">
        <f t="array" ref="J6230">IF(ISERROR(INDEX('Non Compliance input'!$H$5:$H$156,MATCH(1,(A6230='Non Compliance input'!$A$5:$A$156)*(F6230&gt;='Non Compliance input'!$D$5:$D$156)*(E6230&lt;'Non Compliance input'!$E$5:$E$156)*('Non Compliance input'!$H$5:$H$156="Yes"),0))
),"","Yes")</f>
        <v/>
      </c>
      <c r="K6230" s="149">
        <f t="shared" si="874"/>
        <v>0</v>
      </c>
      <c r="L6230" s="162">
        <f t="shared" si="875"/>
        <v>0</v>
      </c>
      <c r="M6230" s="162" t="str" cm="1">
        <f t="array" ref="M6230">IF(ISERROR(INDEX('Non Compliance input'!$I$5:$I$156,MATCH(1,(A6230='Non Compliance input'!$A$5:$A$156)*(E6230&gt;='Non Compliance input'!$D$5:$D$156)*(F6230&lt;='Non Compliance input'!$E$5:$E$156)*('Non Compliance input'!$I$5:$I$156="Yes"),0))
),"","Yes")</f>
        <v/>
      </c>
      <c r="N6230" s="149" t="str">
        <f>IF(VLOOKUP($A6230,HourEndingOutage!$B$3:$F$746,5,0)="Outage","Outage","")</f>
        <v/>
      </c>
      <c r="O6230" s="18">
        <f t="shared" si="876"/>
        <v>0</v>
      </c>
      <c r="P6230" s="18" t="str">
        <f t="shared" si="877"/>
        <v/>
      </c>
      <c r="Q6230" s="18">
        <f t="shared" si="878"/>
        <v>0</v>
      </c>
      <c r="R6230" s="118"/>
    </row>
    <row r="6231" spans="1:18" x14ac:dyDescent="0.25">
      <c r="A6231" s="25">
        <f t="shared" si="870"/>
        <v>693</v>
      </c>
      <c r="B6231" s="23">
        <f t="shared" si="871"/>
        <v>44590</v>
      </c>
      <c r="C6231" s="24">
        <v>21</v>
      </c>
      <c r="D6231" s="54" t="str">
        <f t="shared" si="872"/>
        <v>ASET</v>
      </c>
      <c r="E6231" s="178"/>
      <c r="F6231" s="179"/>
      <c r="G6231" s="177"/>
      <c r="H6231" s="177"/>
      <c r="I6231" s="169">
        <f t="shared" si="873"/>
        <v>0</v>
      </c>
      <c r="J6231" s="149" t="str" cm="1">
        <f t="array" ref="J6231">IF(ISERROR(INDEX('Non Compliance input'!$H$5:$H$156,MATCH(1,(A6231='Non Compliance input'!$A$5:$A$156)*(F6231&gt;='Non Compliance input'!$D$5:$D$156)*(E6231&lt;'Non Compliance input'!$E$5:$E$156)*('Non Compliance input'!$H$5:$H$156="Yes"),0))
),"","Yes")</f>
        <v/>
      </c>
      <c r="K6231" s="149">
        <f t="shared" si="874"/>
        <v>0</v>
      </c>
      <c r="L6231" s="162">
        <f t="shared" si="875"/>
        <v>0</v>
      </c>
      <c r="M6231" s="162" t="str" cm="1">
        <f t="array" ref="M6231">IF(ISERROR(INDEX('Non Compliance input'!$I$5:$I$156,MATCH(1,(A6231='Non Compliance input'!$A$5:$A$156)*(E6231&gt;='Non Compliance input'!$D$5:$D$156)*(F6231&lt;='Non Compliance input'!$E$5:$E$156)*('Non Compliance input'!$I$5:$I$156="Yes"),0))
),"","Yes")</f>
        <v/>
      </c>
      <c r="N6231" s="149" t="str">
        <f>IF(VLOOKUP($A6231,HourEndingOutage!$B$3:$F$746,5,0)="Outage","Outage","")</f>
        <v/>
      </c>
      <c r="O6231" s="18">
        <f t="shared" si="876"/>
        <v>0</v>
      </c>
      <c r="P6231" s="18" t="str">
        <f t="shared" si="877"/>
        <v/>
      </c>
      <c r="Q6231" s="18">
        <f t="shared" si="878"/>
        <v>0</v>
      </c>
      <c r="R6231" s="118"/>
    </row>
    <row r="6232" spans="1:18" x14ac:dyDescent="0.25">
      <c r="A6232" s="25">
        <f t="shared" si="870"/>
        <v>693</v>
      </c>
      <c r="B6232" s="23">
        <f t="shared" si="871"/>
        <v>44590</v>
      </c>
      <c r="C6232" s="24">
        <v>21</v>
      </c>
      <c r="D6232" s="54" t="str">
        <f t="shared" si="872"/>
        <v>ASET</v>
      </c>
      <c r="E6232" s="178"/>
      <c r="F6232" s="179"/>
      <c r="G6232" s="177"/>
      <c r="H6232" s="177"/>
      <c r="I6232" s="169">
        <f t="shared" si="873"/>
        <v>0</v>
      </c>
      <c r="J6232" s="149" t="str" cm="1">
        <f t="array" ref="J6232">IF(ISERROR(INDEX('Non Compliance input'!$H$5:$H$156,MATCH(1,(A6232='Non Compliance input'!$A$5:$A$156)*(F6232&gt;='Non Compliance input'!$D$5:$D$156)*(E6232&lt;'Non Compliance input'!$E$5:$E$156)*('Non Compliance input'!$H$5:$H$156="Yes"),0))
),"","Yes")</f>
        <v/>
      </c>
      <c r="K6232" s="149">
        <f t="shared" si="874"/>
        <v>0</v>
      </c>
      <c r="L6232" s="162">
        <f t="shared" si="875"/>
        <v>0</v>
      </c>
      <c r="M6232" s="162" t="str" cm="1">
        <f t="array" ref="M6232">IF(ISERROR(INDEX('Non Compliance input'!$I$5:$I$156,MATCH(1,(A6232='Non Compliance input'!$A$5:$A$156)*(E6232&gt;='Non Compliance input'!$D$5:$D$156)*(F6232&lt;='Non Compliance input'!$E$5:$E$156)*('Non Compliance input'!$I$5:$I$156="Yes"),0))
),"","Yes")</f>
        <v/>
      </c>
      <c r="N6232" s="149" t="str">
        <f>IF(VLOOKUP($A6232,HourEndingOutage!$B$3:$F$746,5,0)="Outage","Outage","")</f>
        <v/>
      </c>
      <c r="O6232" s="18">
        <f t="shared" si="876"/>
        <v>0</v>
      </c>
      <c r="P6232" s="18" t="str">
        <f t="shared" si="877"/>
        <v/>
      </c>
      <c r="Q6232" s="18">
        <f t="shared" si="878"/>
        <v>0</v>
      </c>
      <c r="R6232" s="118"/>
    </row>
    <row r="6233" spans="1:18" x14ac:dyDescent="0.25">
      <c r="A6233" s="25">
        <f t="shared" si="870"/>
        <v>693</v>
      </c>
      <c r="B6233" s="23">
        <f t="shared" si="871"/>
        <v>44590</v>
      </c>
      <c r="C6233" s="24">
        <v>21</v>
      </c>
      <c r="D6233" s="54" t="str">
        <f t="shared" si="872"/>
        <v>ASET</v>
      </c>
      <c r="E6233" s="178"/>
      <c r="F6233" s="179"/>
      <c r="G6233" s="177"/>
      <c r="H6233" s="177"/>
      <c r="I6233" s="169">
        <f t="shared" si="873"/>
        <v>0</v>
      </c>
      <c r="J6233" s="149" t="str" cm="1">
        <f t="array" ref="J6233">IF(ISERROR(INDEX('Non Compliance input'!$H$5:$H$156,MATCH(1,(A6233='Non Compliance input'!$A$5:$A$156)*(F6233&gt;='Non Compliance input'!$D$5:$D$156)*(E6233&lt;'Non Compliance input'!$E$5:$E$156)*('Non Compliance input'!$H$5:$H$156="Yes"),0))
),"","Yes")</f>
        <v/>
      </c>
      <c r="K6233" s="149">
        <f t="shared" si="874"/>
        <v>0</v>
      </c>
      <c r="L6233" s="162">
        <f t="shared" si="875"/>
        <v>0</v>
      </c>
      <c r="M6233" s="162" t="str" cm="1">
        <f t="array" ref="M6233">IF(ISERROR(INDEX('Non Compliance input'!$I$5:$I$156,MATCH(1,(A6233='Non Compliance input'!$A$5:$A$156)*(E6233&gt;='Non Compliance input'!$D$5:$D$156)*(F6233&lt;='Non Compliance input'!$E$5:$E$156)*('Non Compliance input'!$I$5:$I$156="Yes"),0))
),"","Yes")</f>
        <v/>
      </c>
      <c r="N6233" s="149" t="str">
        <f>IF(VLOOKUP($A6233,HourEndingOutage!$B$3:$F$746,5,0)="Outage","Outage","")</f>
        <v/>
      </c>
      <c r="O6233" s="18">
        <f t="shared" si="876"/>
        <v>0</v>
      </c>
      <c r="P6233" s="18" t="str">
        <f t="shared" si="877"/>
        <v/>
      </c>
      <c r="Q6233" s="18">
        <f t="shared" si="878"/>
        <v>0</v>
      </c>
      <c r="R6233" s="118"/>
    </row>
    <row r="6234" spans="1:18" x14ac:dyDescent="0.25">
      <c r="A6234" s="25">
        <f t="shared" si="870"/>
        <v>693</v>
      </c>
      <c r="B6234" s="23">
        <f t="shared" si="871"/>
        <v>44590</v>
      </c>
      <c r="C6234" s="24">
        <v>21</v>
      </c>
      <c r="D6234" s="54" t="str">
        <f t="shared" si="872"/>
        <v>ASET</v>
      </c>
      <c r="E6234" s="178"/>
      <c r="F6234" s="179"/>
      <c r="G6234" s="177"/>
      <c r="H6234" s="177"/>
      <c r="I6234" s="169">
        <f t="shared" si="873"/>
        <v>0</v>
      </c>
      <c r="J6234" s="149" t="str" cm="1">
        <f t="array" ref="J6234">IF(ISERROR(INDEX('Non Compliance input'!$H$5:$H$156,MATCH(1,(A6234='Non Compliance input'!$A$5:$A$156)*(F6234&gt;='Non Compliance input'!$D$5:$D$156)*(E6234&lt;'Non Compliance input'!$E$5:$E$156)*('Non Compliance input'!$H$5:$H$156="Yes"),0))
),"","Yes")</f>
        <v/>
      </c>
      <c r="K6234" s="149">
        <f t="shared" si="874"/>
        <v>0</v>
      </c>
      <c r="L6234" s="162">
        <f t="shared" si="875"/>
        <v>0</v>
      </c>
      <c r="M6234" s="162" t="str" cm="1">
        <f t="array" ref="M6234">IF(ISERROR(INDEX('Non Compliance input'!$I$5:$I$156,MATCH(1,(A6234='Non Compliance input'!$A$5:$A$156)*(E6234&gt;='Non Compliance input'!$D$5:$D$156)*(F6234&lt;='Non Compliance input'!$E$5:$E$156)*('Non Compliance input'!$I$5:$I$156="Yes"),0))
),"","Yes")</f>
        <v/>
      </c>
      <c r="N6234" s="149" t="str">
        <f>IF(VLOOKUP($A6234,HourEndingOutage!$B$3:$F$746,5,0)="Outage","Outage","")</f>
        <v/>
      </c>
      <c r="O6234" s="18">
        <f t="shared" si="876"/>
        <v>0</v>
      </c>
      <c r="P6234" s="18" t="str">
        <f t="shared" si="877"/>
        <v/>
      </c>
      <c r="Q6234" s="18">
        <f t="shared" si="878"/>
        <v>0</v>
      </c>
      <c r="R6234" s="118"/>
    </row>
    <row r="6235" spans="1:18" x14ac:dyDescent="0.25">
      <c r="A6235" s="25">
        <f t="shared" si="870"/>
        <v>693</v>
      </c>
      <c r="B6235" s="23">
        <f t="shared" si="871"/>
        <v>44590</v>
      </c>
      <c r="C6235" s="24">
        <v>21</v>
      </c>
      <c r="D6235" s="54" t="str">
        <f t="shared" si="872"/>
        <v>ASET</v>
      </c>
      <c r="E6235" s="178"/>
      <c r="F6235" s="179"/>
      <c r="G6235" s="177"/>
      <c r="H6235" s="177"/>
      <c r="I6235" s="169">
        <f t="shared" si="873"/>
        <v>0</v>
      </c>
      <c r="J6235" s="149" t="str" cm="1">
        <f t="array" ref="J6235">IF(ISERROR(INDEX('Non Compliance input'!$H$5:$H$156,MATCH(1,(A6235='Non Compliance input'!$A$5:$A$156)*(F6235&gt;='Non Compliance input'!$D$5:$D$156)*(E6235&lt;'Non Compliance input'!$E$5:$E$156)*('Non Compliance input'!$H$5:$H$156="Yes"),0))
),"","Yes")</f>
        <v/>
      </c>
      <c r="K6235" s="149">
        <f t="shared" si="874"/>
        <v>0</v>
      </c>
      <c r="L6235" s="162">
        <f t="shared" si="875"/>
        <v>0</v>
      </c>
      <c r="M6235" s="162" t="str" cm="1">
        <f t="array" ref="M6235">IF(ISERROR(INDEX('Non Compliance input'!$I$5:$I$156,MATCH(1,(A6235='Non Compliance input'!$A$5:$A$156)*(E6235&gt;='Non Compliance input'!$D$5:$D$156)*(F6235&lt;='Non Compliance input'!$E$5:$E$156)*('Non Compliance input'!$I$5:$I$156="Yes"),0))
),"","Yes")</f>
        <v/>
      </c>
      <c r="N6235" s="149" t="str">
        <f>IF(VLOOKUP($A6235,HourEndingOutage!$B$3:$F$746,5,0)="Outage","Outage","")</f>
        <v/>
      </c>
      <c r="O6235" s="18">
        <f t="shared" si="876"/>
        <v>0</v>
      </c>
      <c r="P6235" s="18" t="str">
        <f t="shared" si="877"/>
        <v/>
      </c>
      <c r="Q6235" s="18">
        <f t="shared" si="878"/>
        <v>0</v>
      </c>
      <c r="R6235" s="118"/>
    </row>
    <row r="6236" spans="1:18" x14ac:dyDescent="0.25">
      <c r="A6236" s="25">
        <f t="shared" ref="A6236:A6299" si="879">IF(C6236=C6235,A6235,A6235+1)</f>
        <v>693</v>
      </c>
      <c r="B6236" s="23">
        <f t="shared" ref="B6236:B6299" si="880">IF(C6236&lt;C6235,B6235+1,B6235)</f>
        <v>44590</v>
      </c>
      <c r="C6236" s="24">
        <v>21</v>
      </c>
      <c r="D6236" s="54" t="str">
        <f t="shared" si="872"/>
        <v>ASET</v>
      </c>
      <c r="E6236" s="178"/>
      <c r="F6236" s="179"/>
      <c r="G6236" s="177"/>
      <c r="H6236" s="177"/>
      <c r="I6236" s="169">
        <f t="shared" si="873"/>
        <v>0</v>
      </c>
      <c r="J6236" s="149" t="str" cm="1">
        <f t="array" ref="J6236">IF(ISERROR(INDEX('Non Compliance input'!$H$5:$H$156,MATCH(1,(A6236='Non Compliance input'!$A$5:$A$156)*(F6236&gt;='Non Compliance input'!$D$5:$D$156)*(E6236&lt;'Non Compliance input'!$E$5:$E$156)*('Non Compliance input'!$H$5:$H$156="Yes"),0))
),"","Yes")</f>
        <v/>
      </c>
      <c r="K6236" s="149">
        <f t="shared" si="874"/>
        <v>0</v>
      </c>
      <c r="L6236" s="162">
        <f t="shared" si="875"/>
        <v>0</v>
      </c>
      <c r="M6236" s="162" t="str" cm="1">
        <f t="array" ref="M6236">IF(ISERROR(INDEX('Non Compliance input'!$I$5:$I$156,MATCH(1,(A6236='Non Compliance input'!$A$5:$A$156)*(E6236&gt;='Non Compliance input'!$D$5:$D$156)*(F6236&lt;='Non Compliance input'!$E$5:$E$156)*('Non Compliance input'!$I$5:$I$156="Yes"),0))
),"","Yes")</f>
        <v/>
      </c>
      <c r="N6236" s="149" t="str">
        <f>IF(VLOOKUP($A6236,HourEndingOutage!$B$3:$F$746,5,0)="Outage","Outage","")</f>
        <v/>
      </c>
      <c r="O6236" s="18">
        <f t="shared" si="876"/>
        <v>0</v>
      </c>
      <c r="P6236" s="18" t="str">
        <f t="shared" si="877"/>
        <v/>
      </c>
      <c r="Q6236" s="18">
        <f t="shared" si="878"/>
        <v>0</v>
      </c>
      <c r="R6236" s="118"/>
    </row>
    <row r="6237" spans="1:18" x14ac:dyDescent="0.25">
      <c r="A6237" s="25">
        <f t="shared" si="879"/>
        <v>693</v>
      </c>
      <c r="B6237" s="23">
        <f t="shared" si="880"/>
        <v>44590</v>
      </c>
      <c r="C6237" s="24">
        <v>21</v>
      </c>
      <c r="D6237" s="54" t="str">
        <f t="shared" si="872"/>
        <v>ASET</v>
      </c>
      <c r="E6237" s="178"/>
      <c r="F6237" s="179"/>
      <c r="G6237" s="177"/>
      <c r="H6237" s="177"/>
      <c r="I6237" s="169">
        <f t="shared" si="873"/>
        <v>0</v>
      </c>
      <c r="J6237" s="149" t="str" cm="1">
        <f t="array" ref="J6237">IF(ISERROR(INDEX('Non Compliance input'!$H$5:$H$156,MATCH(1,(A6237='Non Compliance input'!$A$5:$A$156)*(F6237&gt;='Non Compliance input'!$D$5:$D$156)*(E6237&lt;'Non Compliance input'!$E$5:$E$156)*('Non Compliance input'!$H$5:$H$156="Yes"),0))
),"","Yes")</f>
        <v/>
      </c>
      <c r="K6237" s="149">
        <f t="shared" si="874"/>
        <v>0</v>
      </c>
      <c r="L6237" s="162">
        <f t="shared" si="875"/>
        <v>0</v>
      </c>
      <c r="M6237" s="162" t="str" cm="1">
        <f t="array" ref="M6237">IF(ISERROR(INDEX('Non Compliance input'!$I$5:$I$156,MATCH(1,(A6237='Non Compliance input'!$A$5:$A$156)*(E6237&gt;='Non Compliance input'!$D$5:$D$156)*(F6237&lt;='Non Compliance input'!$E$5:$E$156)*('Non Compliance input'!$I$5:$I$156="Yes"),0))
),"","Yes")</f>
        <v/>
      </c>
      <c r="N6237" s="149" t="str">
        <f>IF(VLOOKUP($A6237,HourEndingOutage!$B$3:$F$746,5,0)="Outage","Outage","")</f>
        <v/>
      </c>
      <c r="O6237" s="18">
        <f t="shared" si="876"/>
        <v>0</v>
      </c>
      <c r="P6237" s="18" t="str">
        <f t="shared" si="877"/>
        <v/>
      </c>
      <c r="Q6237" s="18">
        <f t="shared" si="878"/>
        <v>0</v>
      </c>
      <c r="R6237" s="118"/>
    </row>
    <row r="6238" spans="1:18" x14ac:dyDescent="0.25">
      <c r="A6238" s="25">
        <f t="shared" si="879"/>
        <v>693</v>
      </c>
      <c r="B6238" s="23">
        <f t="shared" si="880"/>
        <v>44590</v>
      </c>
      <c r="C6238" s="24">
        <v>21</v>
      </c>
      <c r="D6238" s="54" t="str">
        <f t="shared" si="872"/>
        <v>ASET</v>
      </c>
      <c r="E6238" s="178"/>
      <c r="F6238" s="179"/>
      <c r="G6238" s="177"/>
      <c r="H6238" s="177"/>
      <c r="I6238" s="169">
        <f t="shared" si="873"/>
        <v>0</v>
      </c>
      <c r="J6238" s="149" t="str" cm="1">
        <f t="array" ref="J6238">IF(ISERROR(INDEX('Non Compliance input'!$H$5:$H$156,MATCH(1,(A6238='Non Compliance input'!$A$5:$A$156)*(F6238&gt;='Non Compliance input'!$D$5:$D$156)*(E6238&lt;'Non Compliance input'!$E$5:$E$156)*('Non Compliance input'!$H$5:$H$156="Yes"),0))
),"","Yes")</f>
        <v/>
      </c>
      <c r="K6238" s="149">
        <f t="shared" si="874"/>
        <v>0</v>
      </c>
      <c r="L6238" s="162">
        <f t="shared" si="875"/>
        <v>0</v>
      </c>
      <c r="M6238" s="162" t="str" cm="1">
        <f t="array" ref="M6238">IF(ISERROR(INDEX('Non Compliance input'!$I$5:$I$156,MATCH(1,(A6238='Non Compliance input'!$A$5:$A$156)*(E6238&gt;='Non Compliance input'!$D$5:$D$156)*(F6238&lt;='Non Compliance input'!$E$5:$E$156)*('Non Compliance input'!$I$5:$I$156="Yes"),0))
),"","Yes")</f>
        <v/>
      </c>
      <c r="N6238" s="149" t="str">
        <f>IF(VLOOKUP($A6238,HourEndingOutage!$B$3:$F$746,5,0)="Outage","Outage","")</f>
        <v/>
      </c>
      <c r="O6238" s="18">
        <f t="shared" si="876"/>
        <v>0</v>
      </c>
      <c r="P6238" s="18" t="str">
        <f t="shared" si="877"/>
        <v/>
      </c>
      <c r="Q6238" s="18">
        <f t="shared" si="878"/>
        <v>0</v>
      </c>
      <c r="R6238" s="118"/>
    </row>
    <row r="6239" spans="1:18" x14ac:dyDescent="0.25">
      <c r="A6239" s="25">
        <f t="shared" si="879"/>
        <v>693</v>
      </c>
      <c r="B6239" s="23">
        <f t="shared" si="880"/>
        <v>44590</v>
      </c>
      <c r="C6239" s="24">
        <v>21</v>
      </c>
      <c r="D6239" s="54" t="str">
        <f t="shared" si="872"/>
        <v>ASET</v>
      </c>
      <c r="E6239" s="178"/>
      <c r="F6239" s="179"/>
      <c r="G6239" s="177"/>
      <c r="H6239" s="177"/>
      <c r="I6239" s="169">
        <f t="shared" si="873"/>
        <v>0</v>
      </c>
      <c r="J6239" s="149" t="str" cm="1">
        <f t="array" ref="J6239">IF(ISERROR(INDEX('Non Compliance input'!$H$5:$H$156,MATCH(1,(A6239='Non Compliance input'!$A$5:$A$156)*(F6239&gt;='Non Compliance input'!$D$5:$D$156)*(E6239&lt;'Non Compliance input'!$E$5:$E$156)*('Non Compliance input'!$H$5:$H$156="Yes"),0))
),"","Yes")</f>
        <v/>
      </c>
      <c r="K6239" s="149">
        <f t="shared" si="874"/>
        <v>0</v>
      </c>
      <c r="L6239" s="162">
        <f t="shared" si="875"/>
        <v>0</v>
      </c>
      <c r="M6239" s="162" t="str" cm="1">
        <f t="array" ref="M6239">IF(ISERROR(INDEX('Non Compliance input'!$I$5:$I$156,MATCH(1,(A6239='Non Compliance input'!$A$5:$A$156)*(E6239&gt;='Non Compliance input'!$D$5:$D$156)*(F6239&lt;='Non Compliance input'!$E$5:$E$156)*('Non Compliance input'!$I$5:$I$156="Yes"),0))
),"","Yes")</f>
        <v/>
      </c>
      <c r="N6239" s="149" t="str">
        <f>IF(VLOOKUP($A6239,HourEndingOutage!$B$3:$F$746,5,0)="Outage","Outage","")</f>
        <v/>
      </c>
      <c r="O6239" s="18">
        <f t="shared" si="876"/>
        <v>0</v>
      </c>
      <c r="P6239" s="18" t="str">
        <f t="shared" si="877"/>
        <v/>
      </c>
      <c r="Q6239" s="18">
        <f t="shared" si="878"/>
        <v>0</v>
      </c>
      <c r="R6239" s="118"/>
    </row>
    <row r="6240" spans="1:18" x14ac:dyDescent="0.25">
      <c r="A6240" s="25">
        <f t="shared" si="879"/>
        <v>694</v>
      </c>
      <c r="B6240" s="23">
        <f t="shared" si="880"/>
        <v>44590</v>
      </c>
      <c r="C6240" s="24">
        <v>22</v>
      </c>
      <c r="D6240" s="54" t="str">
        <f t="shared" si="872"/>
        <v>ASET</v>
      </c>
      <c r="E6240" s="178"/>
      <c r="F6240" s="179"/>
      <c r="G6240" s="177"/>
      <c r="H6240" s="177"/>
      <c r="I6240" s="169">
        <f t="shared" si="873"/>
        <v>0</v>
      </c>
      <c r="J6240" s="149" t="str" cm="1">
        <f t="array" ref="J6240">IF(ISERROR(INDEX('Non Compliance input'!$H$5:$H$156,MATCH(1,(A6240='Non Compliance input'!$A$5:$A$156)*(F6240&gt;='Non Compliance input'!$D$5:$D$156)*(E6240&lt;'Non Compliance input'!$E$5:$E$156)*('Non Compliance input'!$H$5:$H$156="Yes"),0))
),"","Yes")</f>
        <v/>
      </c>
      <c r="K6240" s="149">
        <f t="shared" si="874"/>
        <v>0</v>
      </c>
      <c r="L6240" s="162">
        <f t="shared" si="875"/>
        <v>0</v>
      </c>
      <c r="M6240" s="162" t="str" cm="1">
        <f t="array" ref="M6240">IF(ISERROR(INDEX('Non Compliance input'!$I$5:$I$156,MATCH(1,(A6240='Non Compliance input'!$A$5:$A$156)*(E6240&gt;='Non Compliance input'!$D$5:$D$156)*(F6240&lt;='Non Compliance input'!$E$5:$E$156)*('Non Compliance input'!$I$5:$I$156="Yes"),0))
),"","Yes")</f>
        <v/>
      </c>
      <c r="N6240" s="149" t="str">
        <f>IF(VLOOKUP($A6240,HourEndingOutage!$B$3:$F$746,5,0)="Outage","Outage","")</f>
        <v/>
      </c>
      <c r="O6240" s="18">
        <f t="shared" si="876"/>
        <v>0</v>
      </c>
      <c r="P6240" s="18" t="str">
        <f t="shared" si="877"/>
        <v/>
      </c>
      <c r="Q6240" s="18">
        <f t="shared" si="878"/>
        <v>0</v>
      </c>
      <c r="R6240" s="118"/>
    </row>
    <row r="6241" spans="1:18" x14ac:dyDescent="0.25">
      <c r="A6241" s="25">
        <f t="shared" si="879"/>
        <v>694</v>
      </c>
      <c r="B6241" s="23">
        <f t="shared" si="880"/>
        <v>44590</v>
      </c>
      <c r="C6241" s="24">
        <v>22</v>
      </c>
      <c r="D6241" s="54" t="str">
        <f t="shared" si="872"/>
        <v>ASET</v>
      </c>
      <c r="E6241" s="178"/>
      <c r="F6241" s="179"/>
      <c r="G6241" s="177"/>
      <c r="H6241" s="177"/>
      <c r="I6241" s="169">
        <f t="shared" si="873"/>
        <v>0</v>
      </c>
      <c r="J6241" s="149" t="str" cm="1">
        <f t="array" ref="J6241">IF(ISERROR(INDEX('Non Compliance input'!$H$5:$H$156,MATCH(1,(A6241='Non Compliance input'!$A$5:$A$156)*(F6241&gt;='Non Compliance input'!$D$5:$D$156)*(E6241&lt;'Non Compliance input'!$E$5:$E$156)*('Non Compliance input'!$H$5:$H$156="Yes"),0))
),"","Yes")</f>
        <v/>
      </c>
      <c r="K6241" s="149">
        <f t="shared" si="874"/>
        <v>0</v>
      </c>
      <c r="L6241" s="162">
        <f t="shared" si="875"/>
        <v>0</v>
      </c>
      <c r="M6241" s="162" t="str" cm="1">
        <f t="array" ref="M6241">IF(ISERROR(INDEX('Non Compliance input'!$I$5:$I$156,MATCH(1,(A6241='Non Compliance input'!$A$5:$A$156)*(E6241&gt;='Non Compliance input'!$D$5:$D$156)*(F6241&lt;='Non Compliance input'!$E$5:$E$156)*('Non Compliance input'!$I$5:$I$156="Yes"),0))
),"","Yes")</f>
        <v/>
      </c>
      <c r="N6241" s="149" t="str">
        <f>IF(VLOOKUP($A6241,HourEndingOutage!$B$3:$F$746,5,0)="Outage","Outage","")</f>
        <v/>
      </c>
      <c r="O6241" s="18">
        <f t="shared" si="876"/>
        <v>0</v>
      </c>
      <c r="P6241" s="18" t="str">
        <f t="shared" si="877"/>
        <v/>
      </c>
      <c r="Q6241" s="18">
        <f t="shared" si="878"/>
        <v>0</v>
      </c>
      <c r="R6241" s="118"/>
    </row>
    <row r="6242" spans="1:18" x14ac:dyDescent="0.25">
      <c r="A6242" s="25">
        <f t="shared" si="879"/>
        <v>694</v>
      </c>
      <c r="B6242" s="23">
        <f t="shared" si="880"/>
        <v>44590</v>
      </c>
      <c r="C6242" s="24">
        <v>22</v>
      </c>
      <c r="D6242" s="54" t="str">
        <f t="shared" si="872"/>
        <v>ASET</v>
      </c>
      <c r="E6242" s="178"/>
      <c r="F6242" s="179"/>
      <c r="G6242" s="177"/>
      <c r="H6242" s="177"/>
      <c r="I6242" s="169">
        <f t="shared" si="873"/>
        <v>0</v>
      </c>
      <c r="J6242" s="149" t="str" cm="1">
        <f t="array" ref="J6242">IF(ISERROR(INDEX('Non Compliance input'!$H$5:$H$156,MATCH(1,(A6242='Non Compliance input'!$A$5:$A$156)*(F6242&gt;='Non Compliance input'!$D$5:$D$156)*(E6242&lt;'Non Compliance input'!$E$5:$E$156)*('Non Compliance input'!$H$5:$H$156="Yes"),0))
),"","Yes")</f>
        <v/>
      </c>
      <c r="K6242" s="149">
        <f t="shared" si="874"/>
        <v>0</v>
      </c>
      <c r="L6242" s="162">
        <f t="shared" si="875"/>
        <v>0</v>
      </c>
      <c r="M6242" s="162" t="str" cm="1">
        <f t="array" ref="M6242">IF(ISERROR(INDEX('Non Compliance input'!$I$5:$I$156,MATCH(1,(A6242='Non Compliance input'!$A$5:$A$156)*(E6242&gt;='Non Compliance input'!$D$5:$D$156)*(F6242&lt;='Non Compliance input'!$E$5:$E$156)*('Non Compliance input'!$I$5:$I$156="Yes"),0))
),"","Yes")</f>
        <v/>
      </c>
      <c r="N6242" s="149" t="str">
        <f>IF(VLOOKUP($A6242,HourEndingOutage!$B$3:$F$746,5,0)="Outage","Outage","")</f>
        <v/>
      </c>
      <c r="O6242" s="18">
        <f t="shared" si="876"/>
        <v>0</v>
      </c>
      <c r="P6242" s="18" t="str">
        <f t="shared" si="877"/>
        <v/>
      </c>
      <c r="Q6242" s="18">
        <f t="shared" si="878"/>
        <v>0</v>
      </c>
      <c r="R6242" s="118"/>
    </row>
    <row r="6243" spans="1:18" x14ac:dyDescent="0.25">
      <c r="A6243" s="25">
        <f t="shared" si="879"/>
        <v>694</v>
      </c>
      <c r="B6243" s="23">
        <f t="shared" si="880"/>
        <v>44590</v>
      </c>
      <c r="C6243" s="24">
        <v>22</v>
      </c>
      <c r="D6243" s="54" t="str">
        <f t="shared" si="872"/>
        <v>ASET</v>
      </c>
      <c r="E6243" s="178"/>
      <c r="F6243" s="179"/>
      <c r="G6243" s="177"/>
      <c r="H6243" s="177"/>
      <c r="I6243" s="169">
        <f t="shared" si="873"/>
        <v>0</v>
      </c>
      <c r="J6243" s="149" t="str" cm="1">
        <f t="array" ref="J6243">IF(ISERROR(INDEX('Non Compliance input'!$H$5:$H$156,MATCH(1,(A6243='Non Compliance input'!$A$5:$A$156)*(F6243&gt;='Non Compliance input'!$D$5:$D$156)*(E6243&lt;'Non Compliance input'!$E$5:$E$156)*('Non Compliance input'!$H$5:$H$156="Yes"),0))
),"","Yes")</f>
        <v/>
      </c>
      <c r="K6243" s="149">
        <f t="shared" si="874"/>
        <v>0</v>
      </c>
      <c r="L6243" s="162">
        <f t="shared" si="875"/>
        <v>0</v>
      </c>
      <c r="M6243" s="162" t="str" cm="1">
        <f t="array" ref="M6243">IF(ISERROR(INDEX('Non Compliance input'!$I$5:$I$156,MATCH(1,(A6243='Non Compliance input'!$A$5:$A$156)*(E6243&gt;='Non Compliance input'!$D$5:$D$156)*(F6243&lt;='Non Compliance input'!$E$5:$E$156)*('Non Compliance input'!$I$5:$I$156="Yes"),0))
),"","Yes")</f>
        <v/>
      </c>
      <c r="N6243" s="149" t="str">
        <f>IF(VLOOKUP($A6243,HourEndingOutage!$B$3:$F$746,5,0)="Outage","Outage","")</f>
        <v/>
      </c>
      <c r="O6243" s="18">
        <f t="shared" si="876"/>
        <v>0</v>
      </c>
      <c r="P6243" s="18" t="str">
        <f t="shared" si="877"/>
        <v/>
      </c>
      <c r="Q6243" s="18">
        <f t="shared" si="878"/>
        <v>0</v>
      </c>
      <c r="R6243" s="118"/>
    </row>
    <row r="6244" spans="1:18" x14ac:dyDescent="0.25">
      <c r="A6244" s="25">
        <f t="shared" si="879"/>
        <v>694</v>
      </c>
      <c r="B6244" s="23">
        <f t="shared" si="880"/>
        <v>44590</v>
      </c>
      <c r="C6244" s="24">
        <v>22</v>
      </c>
      <c r="D6244" s="54" t="str">
        <f t="shared" si="872"/>
        <v>ASET</v>
      </c>
      <c r="E6244" s="178"/>
      <c r="F6244" s="179"/>
      <c r="G6244" s="177"/>
      <c r="H6244" s="177"/>
      <c r="I6244" s="169">
        <f t="shared" si="873"/>
        <v>0</v>
      </c>
      <c r="J6244" s="149" t="str" cm="1">
        <f t="array" ref="J6244">IF(ISERROR(INDEX('Non Compliance input'!$H$5:$H$156,MATCH(1,(A6244='Non Compliance input'!$A$5:$A$156)*(F6244&gt;='Non Compliance input'!$D$5:$D$156)*(E6244&lt;'Non Compliance input'!$E$5:$E$156)*('Non Compliance input'!$H$5:$H$156="Yes"),0))
),"","Yes")</f>
        <v/>
      </c>
      <c r="K6244" s="149">
        <f t="shared" si="874"/>
        <v>0</v>
      </c>
      <c r="L6244" s="162">
        <f t="shared" si="875"/>
        <v>0</v>
      </c>
      <c r="M6244" s="162" t="str" cm="1">
        <f t="array" ref="M6244">IF(ISERROR(INDEX('Non Compliance input'!$I$5:$I$156,MATCH(1,(A6244='Non Compliance input'!$A$5:$A$156)*(E6244&gt;='Non Compliance input'!$D$5:$D$156)*(F6244&lt;='Non Compliance input'!$E$5:$E$156)*('Non Compliance input'!$I$5:$I$156="Yes"),0))
),"","Yes")</f>
        <v/>
      </c>
      <c r="N6244" s="149" t="str">
        <f>IF(VLOOKUP($A6244,HourEndingOutage!$B$3:$F$746,5,0)="Outage","Outage","")</f>
        <v/>
      </c>
      <c r="O6244" s="18">
        <f t="shared" si="876"/>
        <v>0</v>
      </c>
      <c r="P6244" s="18" t="str">
        <f t="shared" si="877"/>
        <v/>
      </c>
      <c r="Q6244" s="18">
        <f t="shared" si="878"/>
        <v>0</v>
      </c>
      <c r="R6244" s="118"/>
    </row>
    <row r="6245" spans="1:18" x14ac:dyDescent="0.25">
      <c r="A6245" s="25">
        <f t="shared" si="879"/>
        <v>694</v>
      </c>
      <c r="B6245" s="23">
        <f t="shared" si="880"/>
        <v>44590</v>
      </c>
      <c r="C6245" s="24">
        <v>22</v>
      </c>
      <c r="D6245" s="54" t="str">
        <f t="shared" si="872"/>
        <v>ASET</v>
      </c>
      <c r="E6245" s="178"/>
      <c r="F6245" s="179"/>
      <c r="G6245" s="177"/>
      <c r="H6245" s="177"/>
      <c r="I6245" s="169">
        <f t="shared" si="873"/>
        <v>0</v>
      </c>
      <c r="J6245" s="149" t="str" cm="1">
        <f t="array" ref="J6245">IF(ISERROR(INDEX('Non Compliance input'!$H$5:$H$156,MATCH(1,(A6245='Non Compliance input'!$A$5:$A$156)*(F6245&gt;='Non Compliance input'!$D$5:$D$156)*(E6245&lt;'Non Compliance input'!$E$5:$E$156)*('Non Compliance input'!$H$5:$H$156="Yes"),0))
),"","Yes")</f>
        <v/>
      </c>
      <c r="K6245" s="149">
        <f t="shared" si="874"/>
        <v>0</v>
      </c>
      <c r="L6245" s="162">
        <f t="shared" si="875"/>
        <v>0</v>
      </c>
      <c r="M6245" s="162" t="str" cm="1">
        <f t="array" ref="M6245">IF(ISERROR(INDEX('Non Compliance input'!$I$5:$I$156,MATCH(1,(A6245='Non Compliance input'!$A$5:$A$156)*(E6245&gt;='Non Compliance input'!$D$5:$D$156)*(F6245&lt;='Non Compliance input'!$E$5:$E$156)*('Non Compliance input'!$I$5:$I$156="Yes"),0))
),"","Yes")</f>
        <v/>
      </c>
      <c r="N6245" s="149" t="str">
        <f>IF(VLOOKUP($A6245,HourEndingOutage!$B$3:$F$746,5,0)="Outage","Outage","")</f>
        <v/>
      </c>
      <c r="O6245" s="18">
        <f t="shared" si="876"/>
        <v>0</v>
      </c>
      <c r="P6245" s="18" t="str">
        <f t="shared" si="877"/>
        <v/>
      </c>
      <c r="Q6245" s="18">
        <f t="shared" si="878"/>
        <v>0</v>
      </c>
      <c r="R6245" s="118"/>
    </row>
    <row r="6246" spans="1:18" x14ac:dyDescent="0.25">
      <c r="A6246" s="25">
        <f t="shared" si="879"/>
        <v>694</v>
      </c>
      <c r="B6246" s="23">
        <f t="shared" si="880"/>
        <v>44590</v>
      </c>
      <c r="C6246" s="24">
        <v>22</v>
      </c>
      <c r="D6246" s="54" t="str">
        <f t="shared" si="872"/>
        <v>ASET</v>
      </c>
      <c r="E6246" s="178"/>
      <c r="F6246" s="179"/>
      <c r="G6246" s="177"/>
      <c r="H6246" s="177"/>
      <c r="I6246" s="169">
        <f t="shared" si="873"/>
        <v>0</v>
      </c>
      <c r="J6246" s="149" t="str" cm="1">
        <f t="array" ref="J6246">IF(ISERROR(INDEX('Non Compliance input'!$H$5:$H$156,MATCH(1,(A6246='Non Compliance input'!$A$5:$A$156)*(F6246&gt;='Non Compliance input'!$D$5:$D$156)*(E6246&lt;'Non Compliance input'!$E$5:$E$156)*('Non Compliance input'!$H$5:$H$156="Yes"),0))
),"","Yes")</f>
        <v/>
      </c>
      <c r="K6246" s="149">
        <f t="shared" si="874"/>
        <v>0</v>
      </c>
      <c r="L6246" s="162">
        <f t="shared" si="875"/>
        <v>0</v>
      </c>
      <c r="M6246" s="162" t="str" cm="1">
        <f t="array" ref="M6246">IF(ISERROR(INDEX('Non Compliance input'!$I$5:$I$156,MATCH(1,(A6246='Non Compliance input'!$A$5:$A$156)*(E6246&gt;='Non Compliance input'!$D$5:$D$156)*(F6246&lt;='Non Compliance input'!$E$5:$E$156)*('Non Compliance input'!$I$5:$I$156="Yes"),0))
),"","Yes")</f>
        <v/>
      </c>
      <c r="N6246" s="149" t="str">
        <f>IF(VLOOKUP($A6246,HourEndingOutage!$B$3:$F$746,5,0)="Outage","Outage","")</f>
        <v/>
      </c>
      <c r="O6246" s="18">
        <f t="shared" si="876"/>
        <v>0</v>
      </c>
      <c r="P6246" s="18" t="str">
        <f t="shared" si="877"/>
        <v/>
      </c>
      <c r="Q6246" s="18">
        <f t="shared" si="878"/>
        <v>0</v>
      </c>
      <c r="R6246" s="118"/>
    </row>
    <row r="6247" spans="1:18" x14ac:dyDescent="0.25">
      <c r="A6247" s="25">
        <f t="shared" si="879"/>
        <v>694</v>
      </c>
      <c r="B6247" s="23">
        <f t="shared" si="880"/>
        <v>44590</v>
      </c>
      <c r="C6247" s="24">
        <v>22</v>
      </c>
      <c r="D6247" s="54" t="str">
        <f t="shared" si="872"/>
        <v>ASET</v>
      </c>
      <c r="E6247" s="178"/>
      <c r="F6247" s="179"/>
      <c r="G6247" s="177"/>
      <c r="H6247" s="177"/>
      <c r="I6247" s="169">
        <f t="shared" si="873"/>
        <v>0</v>
      </c>
      <c r="J6247" s="149" t="str" cm="1">
        <f t="array" ref="J6247">IF(ISERROR(INDEX('Non Compliance input'!$H$5:$H$156,MATCH(1,(A6247='Non Compliance input'!$A$5:$A$156)*(F6247&gt;='Non Compliance input'!$D$5:$D$156)*(E6247&lt;'Non Compliance input'!$E$5:$E$156)*('Non Compliance input'!$H$5:$H$156="Yes"),0))
),"","Yes")</f>
        <v/>
      </c>
      <c r="K6247" s="149">
        <f t="shared" si="874"/>
        <v>0</v>
      </c>
      <c r="L6247" s="162">
        <f t="shared" si="875"/>
        <v>0</v>
      </c>
      <c r="M6247" s="162" t="str" cm="1">
        <f t="array" ref="M6247">IF(ISERROR(INDEX('Non Compliance input'!$I$5:$I$156,MATCH(1,(A6247='Non Compliance input'!$A$5:$A$156)*(E6247&gt;='Non Compliance input'!$D$5:$D$156)*(F6247&lt;='Non Compliance input'!$E$5:$E$156)*('Non Compliance input'!$I$5:$I$156="Yes"),0))
),"","Yes")</f>
        <v/>
      </c>
      <c r="N6247" s="149" t="str">
        <f>IF(VLOOKUP($A6247,HourEndingOutage!$B$3:$F$746,5,0)="Outage","Outage","")</f>
        <v/>
      </c>
      <c r="O6247" s="18">
        <f t="shared" si="876"/>
        <v>0</v>
      </c>
      <c r="P6247" s="18" t="str">
        <f t="shared" si="877"/>
        <v/>
      </c>
      <c r="Q6247" s="18">
        <f t="shared" si="878"/>
        <v>0</v>
      </c>
      <c r="R6247" s="118"/>
    </row>
    <row r="6248" spans="1:18" x14ac:dyDescent="0.25">
      <c r="A6248" s="25">
        <f t="shared" si="879"/>
        <v>694</v>
      </c>
      <c r="B6248" s="23">
        <f t="shared" si="880"/>
        <v>44590</v>
      </c>
      <c r="C6248" s="24">
        <v>22</v>
      </c>
      <c r="D6248" s="54" t="str">
        <f t="shared" si="872"/>
        <v>ASET</v>
      </c>
      <c r="E6248" s="178"/>
      <c r="F6248" s="179"/>
      <c r="G6248" s="177"/>
      <c r="H6248" s="177"/>
      <c r="I6248" s="169">
        <f t="shared" si="873"/>
        <v>0</v>
      </c>
      <c r="J6248" s="149" t="str" cm="1">
        <f t="array" ref="J6248">IF(ISERROR(INDEX('Non Compliance input'!$H$5:$H$156,MATCH(1,(A6248='Non Compliance input'!$A$5:$A$156)*(F6248&gt;='Non Compliance input'!$D$5:$D$156)*(E6248&lt;'Non Compliance input'!$E$5:$E$156)*('Non Compliance input'!$H$5:$H$156="Yes"),0))
),"","Yes")</f>
        <v/>
      </c>
      <c r="K6248" s="149">
        <f t="shared" si="874"/>
        <v>0</v>
      </c>
      <c r="L6248" s="162">
        <f t="shared" si="875"/>
        <v>0</v>
      </c>
      <c r="M6248" s="162" t="str" cm="1">
        <f t="array" ref="M6248">IF(ISERROR(INDEX('Non Compliance input'!$I$5:$I$156,MATCH(1,(A6248='Non Compliance input'!$A$5:$A$156)*(E6248&gt;='Non Compliance input'!$D$5:$D$156)*(F6248&lt;='Non Compliance input'!$E$5:$E$156)*('Non Compliance input'!$I$5:$I$156="Yes"),0))
),"","Yes")</f>
        <v/>
      </c>
      <c r="N6248" s="149" t="str">
        <f>IF(VLOOKUP($A6248,HourEndingOutage!$B$3:$F$746,5,0)="Outage","Outage","")</f>
        <v/>
      </c>
      <c r="O6248" s="18">
        <f t="shared" si="876"/>
        <v>0</v>
      </c>
      <c r="P6248" s="18" t="str">
        <f t="shared" si="877"/>
        <v/>
      </c>
      <c r="Q6248" s="18">
        <f t="shared" si="878"/>
        <v>0</v>
      </c>
      <c r="R6248" s="118"/>
    </row>
    <row r="6249" spans="1:18" x14ac:dyDescent="0.25">
      <c r="A6249" s="25">
        <f t="shared" si="879"/>
        <v>695</v>
      </c>
      <c r="B6249" s="23">
        <f t="shared" si="880"/>
        <v>44590</v>
      </c>
      <c r="C6249" s="24">
        <v>23</v>
      </c>
      <c r="D6249" s="54" t="str">
        <f t="shared" si="872"/>
        <v>ASET</v>
      </c>
      <c r="E6249" s="178"/>
      <c r="F6249" s="179"/>
      <c r="G6249" s="177"/>
      <c r="H6249" s="177"/>
      <c r="I6249" s="169">
        <f t="shared" si="873"/>
        <v>0</v>
      </c>
      <c r="J6249" s="149" t="str" cm="1">
        <f t="array" ref="J6249">IF(ISERROR(INDEX('Non Compliance input'!$H$5:$H$156,MATCH(1,(A6249='Non Compliance input'!$A$5:$A$156)*(F6249&gt;='Non Compliance input'!$D$5:$D$156)*(E6249&lt;'Non Compliance input'!$E$5:$E$156)*('Non Compliance input'!$H$5:$H$156="Yes"),0))
),"","Yes")</f>
        <v/>
      </c>
      <c r="K6249" s="149">
        <f t="shared" si="874"/>
        <v>0</v>
      </c>
      <c r="L6249" s="162">
        <f t="shared" si="875"/>
        <v>0</v>
      </c>
      <c r="M6249" s="162" t="str" cm="1">
        <f t="array" ref="M6249">IF(ISERROR(INDEX('Non Compliance input'!$I$5:$I$156,MATCH(1,(A6249='Non Compliance input'!$A$5:$A$156)*(E6249&gt;='Non Compliance input'!$D$5:$D$156)*(F6249&lt;='Non Compliance input'!$E$5:$E$156)*('Non Compliance input'!$I$5:$I$156="Yes"),0))
),"","Yes")</f>
        <v/>
      </c>
      <c r="N6249" s="149" t="str">
        <f>IF(VLOOKUP($A6249,HourEndingOutage!$B$3:$F$746,5,0)="Outage","Outage","")</f>
        <v/>
      </c>
      <c r="O6249" s="18">
        <f t="shared" si="876"/>
        <v>0</v>
      </c>
      <c r="P6249" s="18" t="str">
        <f t="shared" si="877"/>
        <v/>
      </c>
      <c r="Q6249" s="18">
        <f t="shared" si="878"/>
        <v>0</v>
      </c>
      <c r="R6249" s="118"/>
    </row>
    <row r="6250" spans="1:18" x14ac:dyDescent="0.25">
      <c r="A6250" s="25">
        <f t="shared" si="879"/>
        <v>695</v>
      </c>
      <c r="B6250" s="23">
        <f t="shared" si="880"/>
        <v>44590</v>
      </c>
      <c r="C6250" s="24">
        <v>23</v>
      </c>
      <c r="D6250" s="54" t="str">
        <f t="shared" si="872"/>
        <v>ASET</v>
      </c>
      <c r="E6250" s="178"/>
      <c r="F6250" s="179"/>
      <c r="G6250" s="177"/>
      <c r="H6250" s="177"/>
      <c r="I6250" s="169">
        <f t="shared" si="873"/>
        <v>0</v>
      </c>
      <c r="J6250" s="149" t="str" cm="1">
        <f t="array" ref="J6250">IF(ISERROR(INDEX('Non Compliance input'!$H$5:$H$156,MATCH(1,(A6250='Non Compliance input'!$A$5:$A$156)*(F6250&gt;='Non Compliance input'!$D$5:$D$156)*(E6250&lt;'Non Compliance input'!$E$5:$E$156)*('Non Compliance input'!$H$5:$H$156="Yes"),0))
),"","Yes")</f>
        <v/>
      </c>
      <c r="K6250" s="149">
        <f t="shared" si="874"/>
        <v>0</v>
      </c>
      <c r="L6250" s="162">
        <f t="shared" si="875"/>
        <v>0</v>
      </c>
      <c r="M6250" s="162" t="str" cm="1">
        <f t="array" ref="M6250">IF(ISERROR(INDEX('Non Compliance input'!$I$5:$I$156,MATCH(1,(A6250='Non Compliance input'!$A$5:$A$156)*(E6250&gt;='Non Compliance input'!$D$5:$D$156)*(F6250&lt;='Non Compliance input'!$E$5:$E$156)*('Non Compliance input'!$I$5:$I$156="Yes"),0))
),"","Yes")</f>
        <v/>
      </c>
      <c r="N6250" s="149" t="str">
        <f>IF(VLOOKUP($A6250,HourEndingOutage!$B$3:$F$746,5,0)="Outage","Outage","")</f>
        <v/>
      </c>
      <c r="O6250" s="18">
        <f t="shared" si="876"/>
        <v>0</v>
      </c>
      <c r="P6250" s="18" t="str">
        <f t="shared" si="877"/>
        <v/>
      </c>
      <c r="Q6250" s="18">
        <f t="shared" si="878"/>
        <v>0</v>
      </c>
      <c r="R6250" s="118"/>
    </row>
    <row r="6251" spans="1:18" x14ac:dyDescent="0.25">
      <c r="A6251" s="25">
        <f t="shared" si="879"/>
        <v>695</v>
      </c>
      <c r="B6251" s="23">
        <f t="shared" si="880"/>
        <v>44590</v>
      </c>
      <c r="C6251" s="24">
        <v>23</v>
      </c>
      <c r="D6251" s="54" t="str">
        <f t="shared" si="872"/>
        <v>ASET</v>
      </c>
      <c r="E6251" s="178"/>
      <c r="F6251" s="179"/>
      <c r="G6251" s="177"/>
      <c r="H6251" s="177"/>
      <c r="I6251" s="169">
        <f t="shared" si="873"/>
        <v>0</v>
      </c>
      <c r="J6251" s="149" t="str" cm="1">
        <f t="array" ref="J6251">IF(ISERROR(INDEX('Non Compliance input'!$H$5:$H$156,MATCH(1,(A6251='Non Compliance input'!$A$5:$A$156)*(F6251&gt;='Non Compliance input'!$D$5:$D$156)*(E6251&lt;'Non Compliance input'!$E$5:$E$156)*('Non Compliance input'!$H$5:$H$156="Yes"),0))
),"","Yes")</f>
        <v/>
      </c>
      <c r="K6251" s="149">
        <f t="shared" si="874"/>
        <v>0</v>
      </c>
      <c r="L6251" s="162">
        <f t="shared" si="875"/>
        <v>0</v>
      </c>
      <c r="M6251" s="162" t="str" cm="1">
        <f t="array" ref="M6251">IF(ISERROR(INDEX('Non Compliance input'!$I$5:$I$156,MATCH(1,(A6251='Non Compliance input'!$A$5:$A$156)*(E6251&gt;='Non Compliance input'!$D$5:$D$156)*(F6251&lt;='Non Compliance input'!$E$5:$E$156)*('Non Compliance input'!$I$5:$I$156="Yes"),0))
),"","Yes")</f>
        <v/>
      </c>
      <c r="N6251" s="149" t="str">
        <f>IF(VLOOKUP($A6251,HourEndingOutage!$B$3:$F$746,5,0)="Outage","Outage","")</f>
        <v/>
      </c>
      <c r="O6251" s="18">
        <f t="shared" si="876"/>
        <v>0</v>
      </c>
      <c r="P6251" s="18" t="str">
        <f t="shared" si="877"/>
        <v/>
      </c>
      <c r="Q6251" s="18">
        <f t="shared" si="878"/>
        <v>0</v>
      </c>
      <c r="R6251" s="118"/>
    </row>
    <row r="6252" spans="1:18" x14ac:dyDescent="0.25">
      <c r="A6252" s="25">
        <f t="shared" si="879"/>
        <v>695</v>
      </c>
      <c r="B6252" s="23">
        <f t="shared" si="880"/>
        <v>44590</v>
      </c>
      <c r="C6252" s="24">
        <v>23</v>
      </c>
      <c r="D6252" s="54" t="str">
        <f t="shared" si="872"/>
        <v>ASET</v>
      </c>
      <c r="E6252" s="178"/>
      <c r="F6252" s="179"/>
      <c r="G6252" s="177"/>
      <c r="H6252" s="177"/>
      <c r="I6252" s="169">
        <f t="shared" si="873"/>
        <v>0</v>
      </c>
      <c r="J6252" s="149" t="str" cm="1">
        <f t="array" ref="J6252">IF(ISERROR(INDEX('Non Compliance input'!$H$5:$H$156,MATCH(1,(A6252='Non Compliance input'!$A$5:$A$156)*(F6252&gt;='Non Compliance input'!$D$5:$D$156)*(E6252&lt;'Non Compliance input'!$E$5:$E$156)*('Non Compliance input'!$H$5:$H$156="Yes"),0))
),"","Yes")</f>
        <v/>
      </c>
      <c r="K6252" s="149">
        <f t="shared" si="874"/>
        <v>0</v>
      </c>
      <c r="L6252" s="162">
        <f t="shared" si="875"/>
        <v>0</v>
      </c>
      <c r="M6252" s="162" t="str" cm="1">
        <f t="array" ref="M6252">IF(ISERROR(INDEX('Non Compliance input'!$I$5:$I$156,MATCH(1,(A6252='Non Compliance input'!$A$5:$A$156)*(E6252&gt;='Non Compliance input'!$D$5:$D$156)*(F6252&lt;='Non Compliance input'!$E$5:$E$156)*('Non Compliance input'!$I$5:$I$156="Yes"),0))
),"","Yes")</f>
        <v/>
      </c>
      <c r="N6252" s="149" t="str">
        <f>IF(VLOOKUP($A6252,HourEndingOutage!$B$3:$F$746,5,0)="Outage","Outage","")</f>
        <v/>
      </c>
      <c r="O6252" s="18">
        <f t="shared" si="876"/>
        <v>0</v>
      </c>
      <c r="P6252" s="18" t="str">
        <f t="shared" si="877"/>
        <v/>
      </c>
      <c r="Q6252" s="18">
        <f t="shared" si="878"/>
        <v>0</v>
      </c>
      <c r="R6252" s="118"/>
    </row>
    <row r="6253" spans="1:18" x14ac:dyDescent="0.25">
      <c r="A6253" s="25">
        <f t="shared" si="879"/>
        <v>695</v>
      </c>
      <c r="B6253" s="23">
        <f t="shared" si="880"/>
        <v>44590</v>
      </c>
      <c r="C6253" s="24">
        <v>23</v>
      </c>
      <c r="D6253" s="54" t="str">
        <f t="shared" si="872"/>
        <v>ASET</v>
      </c>
      <c r="E6253" s="178"/>
      <c r="F6253" s="179"/>
      <c r="G6253" s="177"/>
      <c r="H6253" s="177"/>
      <c r="I6253" s="169">
        <f t="shared" si="873"/>
        <v>0</v>
      </c>
      <c r="J6253" s="149" t="str" cm="1">
        <f t="array" ref="J6253">IF(ISERROR(INDEX('Non Compliance input'!$H$5:$H$156,MATCH(1,(A6253='Non Compliance input'!$A$5:$A$156)*(F6253&gt;='Non Compliance input'!$D$5:$D$156)*(E6253&lt;'Non Compliance input'!$E$5:$E$156)*('Non Compliance input'!$H$5:$H$156="Yes"),0))
),"","Yes")</f>
        <v/>
      </c>
      <c r="K6253" s="149">
        <f t="shared" si="874"/>
        <v>0</v>
      </c>
      <c r="L6253" s="162">
        <f t="shared" si="875"/>
        <v>0</v>
      </c>
      <c r="M6253" s="162" t="str" cm="1">
        <f t="array" ref="M6253">IF(ISERROR(INDEX('Non Compliance input'!$I$5:$I$156,MATCH(1,(A6253='Non Compliance input'!$A$5:$A$156)*(E6253&gt;='Non Compliance input'!$D$5:$D$156)*(F6253&lt;='Non Compliance input'!$E$5:$E$156)*('Non Compliance input'!$I$5:$I$156="Yes"),0))
),"","Yes")</f>
        <v/>
      </c>
      <c r="N6253" s="149" t="str">
        <f>IF(VLOOKUP($A6253,HourEndingOutage!$B$3:$F$746,5,0)="Outage","Outage","")</f>
        <v/>
      </c>
      <c r="O6253" s="18">
        <f t="shared" si="876"/>
        <v>0</v>
      </c>
      <c r="P6253" s="18" t="str">
        <f t="shared" si="877"/>
        <v/>
      </c>
      <c r="Q6253" s="18">
        <f t="shared" si="878"/>
        <v>0</v>
      </c>
      <c r="R6253" s="118"/>
    </row>
    <row r="6254" spans="1:18" x14ac:dyDescent="0.25">
      <c r="A6254" s="25">
        <f t="shared" si="879"/>
        <v>695</v>
      </c>
      <c r="B6254" s="23">
        <f t="shared" si="880"/>
        <v>44590</v>
      </c>
      <c r="C6254" s="24">
        <v>23</v>
      </c>
      <c r="D6254" s="54" t="str">
        <f t="shared" si="872"/>
        <v>ASET</v>
      </c>
      <c r="E6254" s="178"/>
      <c r="F6254" s="179"/>
      <c r="G6254" s="177"/>
      <c r="H6254" s="177"/>
      <c r="I6254" s="169">
        <f t="shared" si="873"/>
        <v>0</v>
      </c>
      <c r="J6254" s="149" t="str" cm="1">
        <f t="array" ref="J6254">IF(ISERROR(INDEX('Non Compliance input'!$H$5:$H$156,MATCH(1,(A6254='Non Compliance input'!$A$5:$A$156)*(F6254&gt;='Non Compliance input'!$D$5:$D$156)*(E6254&lt;'Non Compliance input'!$E$5:$E$156)*('Non Compliance input'!$H$5:$H$156="Yes"),0))
),"","Yes")</f>
        <v/>
      </c>
      <c r="K6254" s="149">
        <f t="shared" si="874"/>
        <v>0</v>
      </c>
      <c r="L6254" s="162">
        <f t="shared" si="875"/>
        <v>0</v>
      </c>
      <c r="M6254" s="162" t="str" cm="1">
        <f t="array" ref="M6254">IF(ISERROR(INDEX('Non Compliance input'!$I$5:$I$156,MATCH(1,(A6254='Non Compliance input'!$A$5:$A$156)*(E6254&gt;='Non Compliance input'!$D$5:$D$156)*(F6254&lt;='Non Compliance input'!$E$5:$E$156)*('Non Compliance input'!$I$5:$I$156="Yes"),0))
),"","Yes")</f>
        <v/>
      </c>
      <c r="N6254" s="149" t="str">
        <f>IF(VLOOKUP($A6254,HourEndingOutage!$B$3:$F$746,5,0)="Outage","Outage","")</f>
        <v/>
      </c>
      <c r="O6254" s="18">
        <f t="shared" si="876"/>
        <v>0</v>
      </c>
      <c r="P6254" s="18" t="str">
        <f t="shared" si="877"/>
        <v/>
      </c>
      <c r="Q6254" s="18">
        <f t="shared" si="878"/>
        <v>0</v>
      </c>
      <c r="R6254" s="118"/>
    </row>
    <row r="6255" spans="1:18" x14ac:dyDescent="0.25">
      <c r="A6255" s="25">
        <f t="shared" si="879"/>
        <v>695</v>
      </c>
      <c r="B6255" s="23">
        <f t="shared" si="880"/>
        <v>44590</v>
      </c>
      <c r="C6255" s="24">
        <v>23</v>
      </c>
      <c r="D6255" s="54" t="str">
        <f t="shared" si="872"/>
        <v>ASET</v>
      </c>
      <c r="E6255" s="178"/>
      <c r="F6255" s="179"/>
      <c r="G6255" s="177"/>
      <c r="H6255" s="177"/>
      <c r="I6255" s="169">
        <f t="shared" si="873"/>
        <v>0</v>
      </c>
      <c r="J6255" s="149" t="str" cm="1">
        <f t="array" ref="J6255">IF(ISERROR(INDEX('Non Compliance input'!$H$5:$H$156,MATCH(1,(A6255='Non Compliance input'!$A$5:$A$156)*(F6255&gt;='Non Compliance input'!$D$5:$D$156)*(E6255&lt;'Non Compliance input'!$E$5:$E$156)*('Non Compliance input'!$H$5:$H$156="Yes"),0))
),"","Yes")</f>
        <v/>
      </c>
      <c r="K6255" s="149">
        <f t="shared" si="874"/>
        <v>0</v>
      </c>
      <c r="L6255" s="162">
        <f t="shared" si="875"/>
        <v>0</v>
      </c>
      <c r="M6255" s="162" t="str" cm="1">
        <f t="array" ref="M6255">IF(ISERROR(INDEX('Non Compliance input'!$I$5:$I$156,MATCH(1,(A6255='Non Compliance input'!$A$5:$A$156)*(E6255&gt;='Non Compliance input'!$D$5:$D$156)*(F6255&lt;='Non Compliance input'!$E$5:$E$156)*('Non Compliance input'!$I$5:$I$156="Yes"),0))
),"","Yes")</f>
        <v/>
      </c>
      <c r="N6255" s="149" t="str">
        <f>IF(VLOOKUP($A6255,HourEndingOutage!$B$3:$F$746,5,0)="Outage","Outage","")</f>
        <v/>
      </c>
      <c r="O6255" s="18">
        <f t="shared" si="876"/>
        <v>0</v>
      </c>
      <c r="P6255" s="18" t="str">
        <f t="shared" si="877"/>
        <v/>
      </c>
      <c r="Q6255" s="18">
        <f t="shared" si="878"/>
        <v>0</v>
      </c>
      <c r="R6255" s="118"/>
    </row>
    <row r="6256" spans="1:18" x14ac:dyDescent="0.25">
      <c r="A6256" s="25">
        <f t="shared" si="879"/>
        <v>695</v>
      </c>
      <c r="B6256" s="23">
        <f t="shared" si="880"/>
        <v>44590</v>
      </c>
      <c r="C6256" s="24">
        <v>23</v>
      </c>
      <c r="D6256" s="54" t="str">
        <f t="shared" si="872"/>
        <v>ASET</v>
      </c>
      <c r="E6256" s="178"/>
      <c r="F6256" s="179"/>
      <c r="G6256" s="177"/>
      <c r="H6256" s="177"/>
      <c r="I6256" s="169">
        <f t="shared" si="873"/>
        <v>0</v>
      </c>
      <c r="J6256" s="149" t="str" cm="1">
        <f t="array" ref="J6256">IF(ISERROR(INDEX('Non Compliance input'!$H$5:$H$156,MATCH(1,(A6256='Non Compliance input'!$A$5:$A$156)*(F6256&gt;='Non Compliance input'!$D$5:$D$156)*(E6256&lt;'Non Compliance input'!$E$5:$E$156)*('Non Compliance input'!$H$5:$H$156="Yes"),0))
),"","Yes")</f>
        <v/>
      </c>
      <c r="K6256" s="149">
        <f t="shared" si="874"/>
        <v>0</v>
      </c>
      <c r="L6256" s="162">
        <f t="shared" si="875"/>
        <v>0</v>
      </c>
      <c r="M6256" s="162" t="str" cm="1">
        <f t="array" ref="M6256">IF(ISERROR(INDEX('Non Compliance input'!$I$5:$I$156,MATCH(1,(A6256='Non Compliance input'!$A$5:$A$156)*(E6256&gt;='Non Compliance input'!$D$5:$D$156)*(F6256&lt;='Non Compliance input'!$E$5:$E$156)*('Non Compliance input'!$I$5:$I$156="Yes"),0))
),"","Yes")</f>
        <v/>
      </c>
      <c r="N6256" s="149" t="str">
        <f>IF(VLOOKUP($A6256,HourEndingOutage!$B$3:$F$746,5,0)="Outage","Outage","")</f>
        <v/>
      </c>
      <c r="O6256" s="18">
        <f t="shared" si="876"/>
        <v>0</v>
      </c>
      <c r="P6256" s="18" t="str">
        <f t="shared" si="877"/>
        <v/>
      </c>
      <c r="Q6256" s="18">
        <f t="shared" si="878"/>
        <v>0</v>
      </c>
      <c r="R6256" s="118"/>
    </row>
    <row r="6257" spans="1:18" x14ac:dyDescent="0.25">
      <c r="A6257" s="25">
        <f t="shared" si="879"/>
        <v>695</v>
      </c>
      <c r="B6257" s="23">
        <f t="shared" si="880"/>
        <v>44590</v>
      </c>
      <c r="C6257" s="24">
        <v>23</v>
      </c>
      <c r="D6257" s="54" t="str">
        <f t="shared" si="872"/>
        <v>ASET</v>
      </c>
      <c r="E6257" s="178"/>
      <c r="F6257" s="179"/>
      <c r="G6257" s="177"/>
      <c r="H6257" s="177"/>
      <c r="I6257" s="169">
        <f t="shared" si="873"/>
        <v>0</v>
      </c>
      <c r="J6257" s="149" t="str" cm="1">
        <f t="array" ref="J6257">IF(ISERROR(INDEX('Non Compliance input'!$H$5:$H$156,MATCH(1,(A6257='Non Compliance input'!$A$5:$A$156)*(F6257&gt;='Non Compliance input'!$D$5:$D$156)*(E6257&lt;'Non Compliance input'!$E$5:$E$156)*('Non Compliance input'!$H$5:$H$156="Yes"),0))
),"","Yes")</f>
        <v/>
      </c>
      <c r="K6257" s="149">
        <f t="shared" si="874"/>
        <v>0</v>
      </c>
      <c r="L6257" s="162">
        <f t="shared" si="875"/>
        <v>0</v>
      </c>
      <c r="M6257" s="162" t="str" cm="1">
        <f t="array" ref="M6257">IF(ISERROR(INDEX('Non Compliance input'!$I$5:$I$156,MATCH(1,(A6257='Non Compliance input'!$A$5:$A$156)*(E6257&gt;='Non Compliance input'!$D$5:$D$156)*(F6257&lt;='Non Compliance input'!$E$5:$E$156)*('Non Compliance input'!$I$5:$I$156="Yes"),0))
),"","Yes")</f>
        <v/>
      </c>
      <c r="N6257" s="149" t="str">
        <f>IF(VLOOKUP($A6257,HourEndingOutage!$B$3:$F$746,5,0)="Outage","Outage","")</f>
        <v/>
      </c>
      <c r="O6257" s="18">
        <f t="shared" si="876"/>
        <v>0</v>
      </c>
      <c r="P6257" s="18" t="str">
        <f t="shared" si="877"/>
        <v/>
      </c>
      <c r="Q6257" s="18">
        <f t="shared" si="878"/>
        <v>0</v>
      </c>
      <c r="R6257" s="118"/>
    </row>
    <row r="6258" spans="1:18" x14ac:dyDescent="0.25">
      <c r="A6258" s="25">
        <f t="shared" si="879"/>
        <v>696</v>
      </c>
      <c r="B6258" s="23">
        <f t="shared" si="880"/>
        <v>44590</v>
      </c>
      <c r="C6258" s="24">
        <v>24</v>
      </c>
      <c r="D6258" s="54" t="str">
        <f t="shared" si="872"/>
        <v>ASET</v>
      </c>
      <c r="E6258" s="178"/>
      <c r="F6258" s="179"/>
      <c r="G6258" s="177"/>
      <c r="H6258" s="177"/>
      <c r="I6258" s="169">
        <f t="shared" si="873"/>
        <v>0</v>
      </c>
      <c r="J6258" s="149" t="str" cm="1">
        <f t="array" ref="J6258">IF(ISERROR(INDEX('Non Compliance input'!$H$5:$H$156,MATCH(1,(A6258='Non Compliance input'!$A$5:$A$156)*(F6258&gt;='Non Compliance input'!$D$5:$D$156)*(E6258&lt;'Non Compliance input'!$E$5:$E$156)*('Non Compliance input'!$H$5:$H$156="Yes"),0))
),"","Yes")</f>
        <v/>
      </c>
      <c r="K6258" s="149">
        <f t="shared" si="874"/>
        <v>0</v>
      </c>
      <c r="L6258" s="162">
        <f t="shared" si="875"/>
        <v>0</v>
      </c>
      <c r="M6258" s="162" t="str" cm="1">
        <f t="array" ref="M6258">IF(ISERROR(INDEX('Non Compliance input'!$I$5:$I$156,MATCH(1,(A6258='Non Compliance input'!$A$5:$A$156)*(E6258&gt;='Non Compliance input'!$D$5:$D$156)*(F6258&lt;='Non Compliance input'!$E$5:$E$156)*('Non Compliance input'!$I$5:$I$156="Yes"),0))
),"","Yes")</f>
        <v/>
      </c>
      <c r="N6258" s="149" t="str">
        <f>IF(VLOOKUP($A6258,HourEndingOutage!$B$3:$F$746,5,0)="Outage","Outage","")</f>
        <v/>
      </c>
      <c r="O6258" s="18">
        <f t="shared" si="876"/>
        <v>0</v>
      </c>
      <c r="P6258" s="18" t="str">
        <f t="shared" si="877"/>
        <v/>
      </c>
      <c r="Q6258" s="18">
        <f t="shared" si="878"/>
        <v>0</v>
      </c>
      <c r="R6258" s="118"/>
    </row>
    <row r="6259" spans="1:18" x14ac:dyDescent="0.25">
      <c r="A6259" s="25">
        <f t="shared" si="879"/>
        <v>696</v>
      </c>
      <c r="B6259" s="23">
        <f t="shared" si="880"/>
        <v>44590</v>
      </c>
      <c r="C6259" s="24">
        <v>24</v>
      </c>
      <c r="D6259" s="54" t="str">
        <f t="shared" si="872"/>
        <v>ASET</v>
      </c>
      <c r="E6259" s="178"/>
      <c r="F6259" s="179"/>
      <c r="G6259" s="177"/>
      <c r="H6259" s="177"/>
      <c r="I6259" s="169">
        <f t="shared" si="873"/>
        <v>0</v>
      </c>
      <c r="J6259" s="149" t="str" cm="1">
        <f t="array" ref="J6259">IF(ISERROR(INDEX('Non Compliance input'!$H$5:$H$156,MATCH(1,(A6259='Non Compliance input'!$A$5:$A$156)*(F6259&gt;='Non Compliance input'!$D$5:$D$156)*(E6259&lt;'Non Compliance input'!$E$5:$E$156)*('Non Compliance input'!$H$5:$H$156="Yes"),0))
),"","Yes")</f>
        <v/>
      </c>
      <c r="K6259" s="149">
        <f t="shared" si="874"/>
        <v>0</v>
      </c>
      <c r="L6259" s="162">
        <f t="shared" si="875"/>
        <v>0</v>
      </c>
      <c r="M6259" s="162" t="str" cm="1">
        <f t="array" ref="M6259">IF(ISERROR(INDEX('Non Compliance input'!$I$5:$I$156,MATCH(1,(A6259='Non Compliance input'!$A$5:$A$156)*(E6259&gt;='Non Compliance input'!$D$5:$D$156)*(F6259&lt;='Non Compliance input'!$E$5:$E$156)*('Non Compliance input'!$I$5:$I$156="Yes"),0))
),"","Yes")</f>
        <v/>
      </c>
      <c r="N6259" s="149" t="str">
        <f>IF(VLOOKUP($A6259,HourEndingOutage!$B$3:$F$746,5,0)="Outage","Outage","")</f>
        <v/>
      </c>
      <c r="O6259" s="18">
        <f t="shared" si="876"/>
        <v>0</v>
      </c>
      <c r="P6259" s="18" t="str">
        <f t="shared" si="877"/>
        <v/>
      </c>
      <c r="Q6259" s="18">
        <f t="shared" si="878"/>
        <v>0</v>
      </c>
      <c r="R6259" s="118"/>
    </row>
    <row r="6260" spans="1:18" x14ac:dyDescent="0.25">
      <c r="A6260" s="25">
        <f t="shared" si="879"/>
        <v>696</v>
      </c>
      <c r="B6260" s="23">
        <f t="shared" si="880"/>
        <v>44590</v>
      </c>
      <c r="C6260" s="24">
        <v>24</v>
      </c>
      <c r="D6260" s="54" t="str">
        <f t="shared" si="872"/>
        <v>ASET</v>
      </c>
      <c r="E6260" s="178"/>
      <c r="F6260" s="179"/>
      <c r="G6260" s="177"/>
      <c r="H6260" s="177"/>
      <c r="I6260" s="169">
        <f t="shared" si="873"/>
        <v>0</v>
      </c>
      <c r="J6260" s="149" t="str" cm="1">
        <f t="array" ref="J6260">IF(ISERROR(INDEX('Non Compliance input'!$H$5:$H$156,MATCH(1,(A6260='Non Compliance input'!$A$5:$A$156)*(F6260&gt;='Non Compliance input'!$D$5:$D$156)*(E6260&lt;'Non Compliance input'!$E$5:$E$156)*('Non Compliance input'!$H$5:$H$156="Yes"),0))
),"","Yes")</f>
        <v/>
      </c>
      <c r="K6260" s="149">
        <f t="shared" si="874"/>
        <v>0</v>
      </c>
      <c r="L6260" s="162">
        <f t="shared" si="875"/>
        <v>0</v>
      </c>
      <c r="M6260" s="162" t="str" cm="1">
        <f t="array" ref="M6260">IF(ISERROR(INDEX('Non Compliance input'!$I$5:$I$156,MATCH(1,(A6260='Non Compliance input'!$A$5:$A$156)*(E6260&gt;='Non Compliance input'!$D$5:$D$156)*(F6260&lt;='Non Compliance input'!$E$5:$E$156)*('Non Compliance input'!$I$5:$I$156="Yes"),0))
),"","Yes")</f>
        <v/>
      </c>
      <c r="N6260" s="149" t="str">
        <f>IF(VLOOKUP($A6260,HourEndingOutage!$B$3:$F$746,5,0)="Outage","Outage","")</f>
        <v/>
      </c>
      <c r="O6260" s="18">
        <f t="shared" si="876"/>
        <v>0</v>
      </c>
      <c r="P6260" s="18" t="str">
        <f t="shared" si="877"/>
        <v/>
      </c>
      <c r="Q6260" s="18">
        <f t="shared" si="878"/>
        <v>0</v>
      </c>
      <c r="R6260" s="118"/>
    </row>
    <row r="6261" spans="1:18" x14ac:dyDescent="0.25">
      <c r="A6261" s="25">
        <f t="shared" si="879"/>
        <v>696</v>
      </c>
      <c r="B6261" s="23">
        <f t="shared" si="880"/>
        <v>44590</v>
      </c>
      <c r="C6261" s="24">
        <v>24</v>
      </c>
      <c r="D6261" s="54" t="str">
        <f t="shared" si="872"/>
        <v>ASET</v>
      </c>
      <c r="E6261" s="178"/>
      <c r="F6261" s="179"/>
      <c r="G6261" s="177"/>
      <c r="H6261" s="177"/>
      <c r="I6261" s="169">
        <f t="shared" si="873"/>
        <v>0</v>
      </c>
      <c r="J6261" s="149" t="str" cm="1">
        <f t="array" ref="J6261">IF(ISERROR(INDEX('Non Compliance input'!$H$5:$H$156,MATCH(1,(A6261='Non Compliance input'!$A$5:$A$156)*(F6261&gt;='Non Compliance input'!$D$5:$D$156)*(E6261&lt;'Non Compliance input'!$E$5:$E$156)*('Non Compliance input'!$H$5:$H$156="Yes"),0))
),"","Yes")</f>
        <v/>
      </c>
      <c r="K6261" s="149">
        <f t="shared" si="874"/>
        <v>0</v>
      </c>
      <c r="L6261" s="162">
        <f t="shared" si="875"/>
        <v>0</v>
      </c>
      <c r="M6261" s="162" t="str" cm="1">
        <f t="array" ref="M6261">IF(ISERROR(INDEX('Non Compliance input'!$I$5:$I$156,MATCH(1,(A6261='Non Compliance input'!$A$5:$A$156)*(E6261&gt;='Non Compliance input'!$D$5:$D$156)*(F6261&lt;='Non Compliance input'!$E$5:$E$156)*('Non Compliance input'!$I$5:$I$156="Yes"),0))
),"","Yes")</f>
        <v/>
      </c>
      <c r="N6261" s="149" t="str">
        <f>IF(VLOOKUP($A6261,HourEndingOutage!$B$3:$F$746,5,0)="Outage","Outage","")</f>
        <v/>
      </c>
      <c r="O6261" s="18">
        <f t="shared" si="876"/>
        <v>0</v>
      </c>
      <c r="P6261" s="18" t="str">
        <f t="shared" si="877"/>
        <v/>
      </c>
      <c r="Q6261" s="18">
        <f t="shared" si="878"/>
        <v>0</v>
      </c>
      <c r="R6261" s="118"/>
    </row>
    <row r="6262" spans="1:18" x14ac:dyDescent="0.25">
      <c r="A6262" s="25">
        <f t="shared" si="879"/>
        <v>696</v>
      </c>
      <c r="B6262" s="23">
        <f t="shared" si="880"/>
        <v>44590</v>
      </c>
      <c r="C6262" s="24">
        <v>24</v>
      </c>
      <c r="D6262" s="54" t="str">
        <f t="shared" si="872"/>
        <v>ASET</v>
      </c>
      <c r="E6262" s="178"/>
      <c r="F6262" s="179"/>
      <c r="G6262" s="177"/>
      <c r="H6262" s="177"/>
      <c r="I6262" s="169">
        <f t="shared" si="873"/>
        <v>0</v>
      </c>
      <c r="J6262" s="149" t="str" cm="1">
        <f t="array" ref="J6262">IF(ISERROR(INDEX('Non Compliance input'!$H$5:$H$156,MATCH(1,(A6262='Non Compliance input'!$A$5:$A$156)*(F6262&gt;='Non Compliance input'!$D$5:$D$156)*(E6262&lt;'Non Compliance input'!$E$5:$E$156)*('Non Compliance input'!$H$5:$H$156="Yes"),0))
),"","Yes")</f>
        <v/>
      </c>
      <c r="K6262" s="149">
        <f t="shared" si="874"/>
        <v>0</v>
      </c>
      <c r="L6262" s="162">
        <f t="shared" si="875"/>
        <v>0</v>
      </c>
      <c r="M6262" s="162" t="str" cm="1">
        <f t="array" ref="M6262">IF(ISERROR(INDEX('Non Compliance input'!$I$5:$I$156,MATCH(1,(A6262='Non Compliance input'!$A$5:$A$156)*(E6262&gt;='Non Compliance input'!$D$5:$D$156)*(F6262&lt;='Non Compliance input'!$E$5:$E$156)*('Non Compliance input'!$I$5:$I$156="Yes"),0))
),"","Yes")</f>
        <v/>
      </c>
      <c r="N6262" s="149" t="str">
        <f>IF(VLOOKUP($A6262,HourEndingOutage!$B$3:$F$746,5,0)="Outage","Outage","")</f>
        <v/>
      </c>
      <c r="O6262" s="18">
        <f t="shared" si="876"/>
        <v>0</v>
      </c>
      <c r="P6262" s="18" t="str">
        <f t="shared" si="877"/>
        <v/>
      </c>
      <c r="Q6262" s="18">
        <f t="shared" si="878"/>
        <v>0</v>
      </c>
      <c r="R6262" s="118"/>
    </row>
    <row r="6263" spans="1:18" x14ac:dyDescent="0.25">
      <c r="A6263" s="25">
        <f t="shared" si="879"/>
        <v>696</v>
      </c>
      <c r="B6263" s="23">
        <f t="shared" si="880"/>
        <v>44590</v>
      </c>
      <c r="C6263" s="24">
        <v>24</v>
      </c>
      <c r="D6263" s="54" t="str">
        <f t="shared" si="872"/>
        <v>ASET</v>
      </c>
      <c r="E6263" s="178"/>
      <c r="F6263" s="179"/>
      <c r="G6263" s="177"/>
      <c r="H6263" s="177"/>
      <c r="I6263" s="169">
        <f t="shared" si="873"/>
        <v>0</v>
      </c>
      <c r="J6263" s="149" t="str" cm="1">
        <f t="array" ref="J6263">IF(ISERROR(INDEX('Non Compliance input'!$H$5:$H$156,MATCH(1,(A6263='Non Compliance input'!$A$5:$A$156)*(F6263&gt;='Non Compliance input'!$D$5:$D$156)*(E6263&lt;'Non Compliance input'!$E$5:$E$156)*('Non Compliance input'!$H$5:$H$156="Yes"),0))
),"","Yes")</f>
        <v/>
      </c>
      <c r="K6263" s="149">
        <f t="shared" si="874"/>
        <v>0</v>
      </c>
      <c r="L6263" s="162">
        <f t="shared" si="875"/>
        <v>0</v>
      </c>
      <c r="M6263" s="162" t="str" cm="1">
        <f t="array" ref="M6263">IF(ISERROR(INDEX('Non Compliance input'!$I$5:$I$156,MATCH(1,(A6263='Non Compliance input'!$A$5:$A$156)*(E6263&gt;='Non Compliance input'!$D$5:$D$156)*(F6263&lt;='Non Compliance input'!$E$5:$E$156)*('Non Compliance input'!$I$5:$I$156="Yes"),0))
),"","Yes")</f>
        <v/>
      </c>
      <c r="N6263" s="149" t="str">
        <f>IF(VLOOKUP($A6263,HourEndingOutage!$B$3:$F$746,5,0)="Outage","Outage","")</f>
        <v/>
      </c>
      <c r="O6263" s="18">
        <f t="shared" si="876"/>
        <v>0</v>
      </c>
      <c r="P6263" s="18" t="str">
        <f t="shared" si="877"/>
        <v/>
      </c>
      <c r="Q6263" s="18">
        <f t="shared" si="878"/>
        <v>0</v>
      </c>
      <c r="R6263" s="118"/>
    </row>
    <row r="6264" spans="1:18" x14ac:dyDescent="0.25">
      <c r="A6264" s="25">
        <f t="shared" si="879"/>
        <v>696</v>
      </c>
      <c r="B6264" s="23">
        <f t="shared" si="880"/>
        <v>44590</v>
      </c>
      <c r="C6264" s="24">
        <v>24</v>
      </c>
      <c r="D6264" s="54" t="str">
        <f t="shared" si="872"/>
        <v>ASET</v>
      </c>
      <c r="E6264" s="178"/>
      <c r="F6264" s="179"/>
      <c r="G6264" s="177"/>
      <c r="H6264" s="177"/>
      <c r="I6264" s="169">
        <f t="shared" si="873"/>
        <v>0</v>
      </c>
      <c r="J6264" s="149" t="str" cm="1">
        <f t="array" ref="J6264">IF(ISERROR(INDEX('Non Compliance input'!$H$5:$H$156,MATCH(1,(A6264='Non Compliance input'!$A$5:$A$156)*(F6264&gt;='Non Compliance input'!$D$5:$D$156)*(E6264&lt;'Non Compliance input'!$E$5:$E$156)*('Non Compliance input'!$H$5:$H$156="Yes"),0))
),"","Yes")</f>
        <v/>
      </c>
      <c r="K6264" s="149">
        <f t="shared" si="874"/>
        <v>0</v>
      </c>
      <c r="L6264" s="162">
        <f t="shared" si="875"/>
        <v>0</v>
      </c>
      <c r="M6264" s="162" t="str" cm="1">
        <f t="array" ref="M6264">IF(ISERROR(INDEX('Non Compliance input'!$I$5:$I$156,MATCH(1,(A6264='Non Compliance input'!$A$5:$A$156)*(E6264&gt;='Non Compliance input'!$D$5:$D$156)*(F6264&lt;='Non Compliance input'!$E$5:$E$156)*('Non Compliance input'!$I$5:$I$156="Yes"),0))
),"","Yes")</f>
        <v/>
      </c>
      <c r="N6264" s="149" t="str">
        <f>IF(VLOOKUP($A6264,HourEndingOutage!$B$3:$F$746,5,0)="Outage","Outage","")</f>
        <v/>
      </c>
      <c r="O6264" s="18">
        <f t="shared" si="876"/>
        <v>0</v>
      </c>
      <c r="P6264" s="18" t="str">
        <f t="shared" si="877"/>
        <v/>
      </c>
      <c r="Q6264" s="18">
        <f t="shared" si="878"/>
        <v>0</v>
      </c>
      <c r="R6264" s="118"/>
    </row>
    <row r="6265" spans="1:18" x14ac:dyDescent="0.25">
      <c r="A6265" s="25">
        <f t="shared" si="879"/>
        <v>696</v>
      </c>
      <c r="B6265" s="23">
        <f t="shared" si="880"/>
        <v>44590</v>
      </c>
      <c r="C6265" s="24">
        <v>24</v>
      </c>
      <c r="D6265" s="54" t="str">
        <f t="shared" si="872"/>
        <v>ASET</v>
      </c>
      <c r="E6265" s="178"/>
      <c r="F6265" s="179"/>
      <c r="G6265" s="177"/>
      <c r="H6265" s="177"/>
      <c r="I6265" s="169">
        <f t="shared" si="873"/>
        <v>0</v>
      </c>
      <c r="J6265" s="149" t="str" cm="1">
        <f t="array" ref="J6265">IF(ISERROR(INDEX('Non Compliance input'!$H$5:$H$156,MATCH(1,(A6265='Non Compliance input'!$A$5:$A$156)*(F6265&gt;='Non Compliance input'!$D$5:$D$156)*(E6265&lt;'Non Compliance input'!$E$5:$E$156)*('Non Compliance input'!$H$5:$H$156="Yes"),0))
),"","Yes")</f>
        <v/>
      </c>
      <c r="K6265" s="149">
        <f t="shared" si="874"/>
        <v>0</v>
      </c>
      <c r="L6265" s="162">
        <f t="shared" si="875"/>
        <v>0</v>
      </c>
      <c r="M6265" s="162" t="str" cm="1">
        <f t="array" ref="M6265">IF(ISERROR(INDEX('Non Compliance input'!$I$5:$I$156,MATCH(1,(A6265='Non Compliance input'!$A$5:$A$156)*(E6265&gt;='Non Compliance input'!$D$5:$D$156)*(F6265&lt;='Non Compliance input'!$E$5:$E$156)*('Non Compliance input'!$I$5:$I$156="Yes"),0))
),"","Yes")</f>
        <v/>
      </c>
      <c r="N6265" s="149" t="str">
        <f>IF(VLOOKUP($A6265,HourEndingOutage!$B$3:$F$746,5,0)="Outage","Outage","")</f>
        <v/>
      </c>
      <c r="O6265" s="18">
        <f t="shared" si="876"/>
        <v>0</v>
      </c>
      <c r="P6265" s="18" t="str">
        <f t="shared" si="877"/>
        <v/>
      </c>
      <c r="Q6265" s="18">
        <f t="shared" si="878"/>
        <v>0</v>
      </c>
      <c r="R6265" s="118"/>
    </row>
    <row r="6266" spans="1:18" x14ac:dyDescent="0.25">
      <c r="A6266" s="25">
        <f t="shared" si="879"/>
        <v>696</v>
      </c>
      <c r="B6266" s="23">
        <f t="shared" si="880"/>
        <v>44590</v>
      </c>
      <c r="C6266" s="24">
        <v>24</v>
      </c>
      <c r="D6266" s="54" t="str">
        <f t="shared" si="872"/>
        <v>ASET</v>
      </c>
      <c r="E6266" s="178"/>
      <c r="F6266" s="179"/>
      <c r="G6266" s="177"/>
      <c r="H6266" s="177"/>
      <c r="I6266" s="169">
        <f t="shared" si="873"/>
        <v>0</v>
      </c>
      <c r="J6266" s="149" t="str" cm="1">
        <f t="array" ref="J6266">IF(ISERROR(INDEX('Non Compliance input'!$H$5:$H$156,MATCH(1,(A6266='Non Compliance input'!$A$5:$A$156)*(F6266&gt;='Non Compliance input'!$D$5:$D$156)*(E6266&lt;'Non Compliance input'!$E$5:$E$156)*('Non Compliance input'!$H$5:$H$156="Yes"),0))
),"","Yes")</f>
        <v/>
      </c>
      <c r="K6266" s="149">
        <f t="shared" si="874"/>
        <v>0</v>
      </c>
      <c r="L6266" s="162">
        <f t="shared" si="875"/>
        <v>0</v>
      </c>
      <c r="M6266" s="162" t="str" cm="1">
        <f t="array" ref="M6266">IF(ISERROR(INDEX('Non Compliance input'!$I$5:$I$156,MATCH(1,(A6266='Non Compliance input'!$A$5:$A$156)*(E6266&gt;='Non Compliance input'!$D$5:$D$156)*(F6266&lt;='Non Compliance input'!$E$5:$E$156)*('Non Compliance input'!$I$5:$I$156="Yes"),0))
),"","Yes")</f>
        <v/>
      </c>
      <c r="N6266" s="149" t="str">
        <f>IF(VLOOKUP($A6266,HourEndingOutage!$B$3:$F$746,5,0)="Outage","Outage","")</f>
        <v/>
      </c>
      <c r="O6266" s="18">
        <f t="shared" si="876"/>
        <v>0</v>
      </c>
      <c r="P6266" s="18" t="str">
        <f t="shared" si="877"/>
        <v/>
      </c>
      <c r="Q6266" s="18">
        <f t="shared" si="878"/>
        <v>0</v>
      </c>
      <c r="R6266" s="118"/>
    </row>
    <row r="6267" spans="1:18" x14ac:dyDescent="0.25">
      <c r="A6267" s="25">
        <f t="shared" si="879"/>
        <v>697</v>
      </c>
      <c r="B6267" s="23">
        <f t="shared" si="880"/>
        <v>44591</v>
      </c>
      <c r="C6267" s="24">
        <v>1</v>
      </c>
      <c r="D6267" s="54" t="str">
        <f t="shared" si="872"/>
        <v>ASET</v>
      </c>
      <c r="E6267" s="178"/>
      <c r="F6267" s="179"/>
      <c r="G6267" s="177"/>
      <c r="H6267" s="177"/>
      <c r="I6267" s="169">
        <f t="shared" si="873"/>
        <v>0</v>
      </c>
      <c r="J6267" s="149" t="str" cm="1">
        <f t="array" ref="J6267">IF(ISERROR(INDEX('Non Compliance input'!$H$5:$H$156,MATCH(1,(A6267='Non Compliance input'!$A$5:$A$156)*(F6267&gt;='Non Compliance input'!$D$5:$D$156)*(E6267&lt;'Non Compliance input'!$E$5:$E$156)*('Non Compliance input'!$H$5:$H$156="Yes"),0))
),"","Yes")</f>
        <v/>
      </c>
      <c r="K6267" s="149">
        <f t="shared" si="874"/>
        <v>0</v>
      </c>
      <c r="L6267" s="162">
        <f t="shared" si="875"/>
        <v>0</v>
      </c>
      <c r="M6267" s="162" t="str" cm="1">
        <f t="array" ref="M6267">IF(ISERROR(INDEX('Non Compliance input'!$I$5:$I$156,MATCH(1,(A6267='Non Compliance input'!$A$5:$A$156)*(E6267&gt;='Non Compliance input'!$D$5:$D$156)*(F6267&lt;='Non Compliance input'!$E$5:$E$156)*('Non Compliance input'!$I$5:$I$156="Yes"),0))
),"","Yes")</f>
        <v/>
      </c>
      <c r="N6267" s="149" t="str">
        <f>IF(VLOOKUP($A6267,HourEndingOutage!$B$3:$F$746,5,0)="Outage","Outage","")</f>
        <v/>
      </c>
      <c r="O6267" s="18">
        <f t="shared" si="876"/>
        <v>0</v>
      </c>
      <c r="P6267" s="18" t="str">
        <f t="shared" si="877"/>
        <v/>
      </c>
      <c r="Q6267" s="18">
        <f t="shared" si="878"/>
        <v>0</v>
      </c>
      <c r="R6267" s="118"/>
    </row>
    <row r="6268" spans="1:18" x14ac:dyDescent="0.25">
      <c r="A6268" s="25">
        <f t="shared" si="879"/>
        <v>697</v>
      </c>
      <c r="B6268" s="23">
        <f t="shared" si="880"/>
        <v>44591</v>
      </c>
      <c r="C6268" s="24">
        <v>1</v>
      </c>
      <c r="D6268" s="54" t="str">
        <f t="shared" si="872"/>
        <v>ASET</v>
      </c>
      <c r="E6268" s="178"/>
      <c r="F6268" s="179"/>
      <c r="G6268" s="177"/>
      <c r="H6268" s="177"/>
      <c r="I6268" s="169">
        <f t="shared" si="873"/>
        <v>0</v>
      </c>
      <c r="J6268" s="149" t="str" cm="1">
        <f t="array" ref="J6268">IF(ISERROR(INDEX('Non Compliance input'!$H$5:$H$156,MATCH(1,(A6268='Non Compliance input'!$A$5:$A$156)*(F6268&gt;='Non Compliance input'!$D$5:$D$156)*(E6268&lt;'Non Compliance input'!$E$5:$E$156)*('Non Compliance input'!$H$5:$H$156="Yes"),0))
),"","Yes")</f>
        <v/>
      </c>
      <c r="K6268" s="149">
        <f t="shared" si="874"/>
        <v>0</v>
      </c>
      <c r="L6268" s="162">
        <f t="shared" si="875"/>
        <v>0</v>
      </c>
      <c r="M6268" s="162" t="str" cm="1">
        <f t="array" ref="M6268">IF(ISERROR(INDEX('Non Compliance input'!$I$5:$I$156,MATCH(1,(A6268='Non Compliance input'!$A$5:$A$156)*(E6268&gt;='Non Compliance input'!$D$5:$D$156)*(F6268&lt;='Non Compliance input'!$E$5:$E$156)*('Non Compliance input'!$I$5:$I$156="Yes"),0))
),"","Yes")</f>
        <v/>
      </c>
      <c r="N6268" s="149" t="str">
        <f>IF(VLOOKUP($A6268,HourEndingOutage!$B$3:$F$746,5,0)="Outage","Outage","")</f>
        <v/>
      </c>
      <c r="O6268" s="18">
        <f t="shared" si="876"/>
        <v>0</v>
      </c>
      <c r="P6268" s="18" t="str">
        <f t="shared" si="877"/>
        <v/>
      </c>
      <c r="Q6268" s="18">
        <f t="shared" si="878"/>
        <v>0</v>
      </c>
      <c r="R6268" s="118"/>
    </row>
    <row r="6269" spans="1:18" x14ac:dyDescent="0.25">
      <c r="A6269" s="25">
        <f t="shared" si="879"/>
        <v>697</v>
      </c>
      <c r="B6269" s="23">
        <f t="shared" si="880"/>
        <v>44591</v>
      </c>
      <c r="C6269" s="24">
        <v>1</v>
      </c>
      <c r="D6269" s="54" t="str">
        <f t="shared" si="872"/>
        <v>ASET</v>
      </c>
      <c r="E6269" s="178"/>
      <c r="F6269" s="179"/>
      <c r="G6269" s="177"/>
      <c r="H6269" s="177"/>
      <c r="I6269" s="169">
        <f t="shared" si="873"/>
        <v>0</v>
      </c>
      <c r="J6269" s="149" t="str" cm="1">
        <f t="array" ref="J6269">IF(ISERROR(INDEX('Non Compliance input'!$H$5:$H$156,MATCH(1,(A6269='Non Compliance input'!$A$5:$A$156)*(F6269&gt;='Non Compliance input'!$D$5:$D$156)*(E6269&lt;'Non Compliance input'!$E$5:$E$156)*('Non Compliance input'!$H$5:$H$156="Yes"),0))
),"","Yes")</f>
        <v/>
      </c>
      <c r="K6269" s="149">
        <f t="shared" si="874"/>
        <v>0</v>
      </c>
      <c r="L6269" s="162">
        <f t="shared" si="875"/>
        <v>0</v>
      </c>
      <c r="M6269" s="162" t="str" cm="1">
        <f t="array" ref="M6269">IF(ISERROR(INDEX('Non Compliance input'!$I$5:$I$156,MATCH(1,(A6269='Non Compliance input'!$A$5:$A$156)*(E6269&gt;='Non Compliance input'!$D$5:$D$156)*(F6269&lt;='Non Compliance input'!$E$5:$E$156)*('Non Compliance input'!$I$5:$I$156="Yes"),0))
),"","Yes")</f>
        <v/>
      </c>
      <c r="N6269" s="149" t="str">
        <f>IF(VLOOKUP($A6269,HourEndingOutage!$B$3:$F$746,5,0)="Outage","Outage","")</f>
        <v/>
      </c>
      <c r="O6269" s="18">
        <f t="shared" si="876"/>
        <v>0</v>
      </c>
      <c r="P6269" s="18" t="str">
        <f t="shared" si="877"/>
        <v/>
      </c>
      <c r="Q6269" s="18">
        <f t="shared" si="878"/>
        <v>0</v>
      </c>
      <c r="R6269" s="118"/>
    </row>
    <row r="6270" spans="1:18" x14ac:dyDescent="0.25">
      <c r="A6270" s="25">
        <f t="shared" si="879"/>
        <v>697</v>
      </c>
      <c r="B6270" s="23">
        <f t="shared" si="880"/>
        <v>44591</v>
      </c>
      <c r="C6270" s="24">
        <v>1</v>
      </c>
      <c r="D6270" s="54" t="str">
        <f t="shared" si="872"/>
        <v>ASET</v>
      </c>
      <c r="E6270" s="178"/>
      <c r="F6270" s="179"/>
      <c r="G6270" s="177"/>
      <c r="H6270" s="177"/>
      <c r="I6270" s="169">
        <f t="shared" si="873"/>
        <v>0</v>
      </c>
      <c r="J6270" s="149" t="str" cm="1">
        <f t="array" ref="J6270">IF(ISERROR(INDEX('Non Compliance input'!$H$5:$H$156,MATCH(1,(A6270='Non Compliance input'!$A$5:$A$156)*(F6270&gt;='Non Compliance input'!$D$5:$D$156)*(E6270&lt;'Non Compliance input'!$E$5:$E$156)*('Non Compliance input'!$H$5:$H$156="Yes"),0))
),"","Yes")</f>
        <v/>
      </c>
      <c r="K6270" s="149">
        <f t="shared" si="874"/>
        <v>0</v>
      </c>
      <c r="L6270" s="162">
        <f t="shared" si="875"/>
        <v>0</v>
      </c>
      <c r="M6270" s="162" t="str" cm="1">
        <f t="array" ref="M6270">IF(ISERROR(INDEX('Non Compliance input'!$I$5:$I$156,MATCH(1,(A6270='Non Compliance input'!$A$5:$A$156)*(E6270&gt;='Non Compliance input'!$D$5:$D$156)*(F6270&lt;='Non Compliance input'!$E$5:$E$156)*('Non Compliance input'!$I$5:$I$156="Yes"),0))
),"","Yes")</f>
        <v/>
      </c>
      <c r="N6270" s="149" t="str">
        <f>IF(VLOOKUP($A6270,HourEndingOutage!$B$3:$F$746,5,0)="Outage","Outage","")</f>
        <v/>
      </c>
      <c r="O6270" s="18">
        <f t="shared" si="876"/>
        <v>0</v>
      </c>
      <c r="P6270" s="18" t="str">
        <f t="shared" si="877"/>
        <v/>
      </c>
      <c r="Q6270" s="18">
        <f t="shared" si="878"/>
        <v>0</v>
      </c>
      <c r="R6270" s="118"/>
    </row>
    <row r="6271" spans="1:18" x14ac:dyDescent="0.25">
      <c r="A6271" s="25">
        <f t="shared" si="879"/>
        <v>697</v>
      </c>
      <c r="B6271" s="23">
        <f t="shared" si="880"/>
        <v>44591</v>
      </c>
      <c r="C6271" s="24">
        <v>1</v>
      </c>
      <c r="D6271" s="54" t="str">
        <f t="shared" si="872"/>
        <v>ASET</v>
      </c>
      <c r="E6271" s="178"/>
      <c r="F6271" s="179"/>
      <c r="G6271" s="177"/>
      <c r="H6271" s="177"/>
      <c r="I6271" s="169">
        <f t="shared" si="873"/>
        <v>0</v>
      </c>
      <c r="J6271" s="149" t="str" cm="1">
        <f t="array" ref="J6271">IF(ISERROR(INDEX('Non Compliance input'!$H$5:$H$156,MATCH(1,(A6271='Non Compliance input'!$A$5:$A$156)*(F6271&gt;='Non Compliance input'!$D$5:$D$156)*(E6271&lt;'Non Compliance input'!$E$5:$E$156)*('Non Compliance input'!$H$5:$H$156="Yes"),0))
),"","Yes")</f>
        <v/>
      </c>
      <c r="K6271" s="149">
        <f t="shared" si="874"/>
        <v>0</v>
      </c>
      <c r="L6271" s="162">
        <f t="shared" si="875"/>
        <v>0</v>
      </c>
      <c r="M6271" s="162" t="str" cm="1">
        <f t="array" ref="M6271">IF(ISERROR(INDEX('Non Compliance input'!$I$5:$I$156,MATCH(1,(A6271='Non Compliance input'!$A$5:$A$156)*(E6271&gt;='Non Compliance input'!$D$5:$D$156)*(F6271&lt;='Non Compliance input'!$E$5:$E$156)*('Non Compliance input'!$I$5:$I$156="Yes"),0))
),"","Yes")</f>
        <v/>
      </c>
      <c r="N6271" s="149" t="str">
        <f>IF(VLOOKUP($A6271,HourEndingOutage!$B$3:$F$746,5,0)="Outage","Outage","")</f>
        <v/>
      </c>
      <c r="O6271" s="18">
        <f t="shared" si="876"/>
        <v>0</v>
      </c>
      <c r="P6271" s="18" t="str">
        <f t="shared" si="877"/>
        <v/>
      </c>
      <c r="Q6271" s="18">
        <f t="shared" si="878"/>
        <v>0</v>
      </c>
      <c r="R6271" s="118"/>
    </row>
    <row r="6272" spans="1:18" x14ac:dyDescent="0.25">
      <c r="A6272" s="25">
        <f t="shared" si="879"/>
        <v>697</v>
      </c>
      <c r="B6272" s="23">
        <f t="shared" si="880"/>
        <v>44591</v>
      </c>
      <c r="C6272" s="24">
        <v>1</v>
      </c>
      <c r="D6272" s="54" t="str">
        <f t="shared" si="872"/>
        <v>ASET</v>
      </c>
      <c r="E6272" s="178"/>
      <c r="F6272" s="179"/>
      <c r="G6272" s="177"/>
      <c r="H6272" s="177"/>
      <c r="I6272" s="169">
        <f t="shared" si="873"/>
        <v>0</v>
      </c>
      <c r="J6272" s="149" t="str" cm="1">
        <f t="array" ref="J6272">IF(ISERROR(INDEX('Non Compliance input'!$H$5:$H$156,MATCH(1,(A6272='Non Compliance input'!$A$5:$A$156)*(F6272&gt;='Non Compliance input'!$D$5:$D$156)*(E6272&lt;'Non Compliance input'!$E$5:$E$156)*('Non Compliance input'!$H$5:$H$156="Yes"),0))
),"","Yes")</f>
        <v/>
      </c>
      <c r="K6272" s="149">
        <f t="shared" si="874"/>
        <v>0</v>
      </c>
      <c r="L6272" s="162">
        <f t="shared" si="875"/>
        <v>0</v>
      </c>
      <c r="M6272" s="162" t="str" cm="1">
        <f t="array" ref="M6272">IF(ISERROR(INDEX('Non Compliance input'!$I$5:$I$156,MATCH(1,(A6272='Non Compliance input'!$A$5:$A$156)*(E6272&gt;='Non Compliance input'!$D$5:$D$156)*(F6272&lt;='Non Compliance input'!$E$5:$E$156)*('Non Compliance input'!$I$5:$I$156="Yes"),0))
),"","Yes")</f>
        <v/>
      </c>
      <c r="N6272" s="149" t="str">
        <f>IF(VLOOKUP($A6272,HourEndingOutage!$B$3:$F$746,5,0)="Outage","Outage","")</f>
        <v/>
      </c>
      <c r="O6272" s="18">
        <f t="shared" si="876"/>
        <v>0</v>
      </c>
      <c r="P6272" s="18" t="str">
        <f t="shared" si="877"/>
        <v/>
      </c>
      <c r="Q6272" s="18">
        <f t="shared" si="878"/>
        <v>0</v>
      </c>
      <c r="R6272" s="118"/>
    </row>
    <row r="6273" spans="1:18" x14ac:dyDescent="0.25">
      <c r="A6273" s="25">
        <f t="shared" si="879"/>
        <v>697</v>
      </c>
      <c r="B6273" s="23">
        <f t="shared" si="880"/>
        <v>44591</v>
      </c>
      <c r="C6273" s="24">
        <v>1</v>
      </c>
      <c r="D6273" s="54" t="str">
        <f t="shared" si="872"/>
        <v>ASET</v>
      </c>
      <c r="E6273" s="178"/>
      <c r="F6273" s="179"/>
      <c r="G6273" s="177"/>
      <c r="H6273" s="177"/>
      <c r="I6273" s="169">
        <f t="shared" si="873"/>
        <v>0</v>
      </c>
      <c r="J6273" s="149" t="str" cm="1">
        <f t="array" ref="J6273">IF(ISERROR(INDEX('Non Compliance input'!$H$5:$H$156,MATCH(1,(A6273='Non Compliance input'!$A$5:$A$156)*(F6273&gt;='Non Compliance input'!$D$5:$D$156)*(E6273&lt;'Non Compliance input'!$E$5:$E$156)*('Non Compliance input'!$H$5:$H$156="Yes"),0))
),"","Yes")</f>
        <v/>
      </c>
      <c r="K6273" s="149">
        <f t="shared" si="874"/>
        <v>0</v>
      </c>
      <c r="L6273" s="162">
        <f t="shared" si="875"/>
        <v>0</v>
      </c>
      <c r="M6273" s="162" t="str" cm="1">
        <f t="array" ref="M6273">IF(ISERROR(INDEX('Non Compliance input'!$I$5:$I$156,MATCH(1,(A6273='Non Compliance input'!$A$5:$A$156)*(E6273&gt;='Non Compliance input'!$D$5:$D$156)*(F6273&lt;='Non Compliance input'!$E$5:$E$156)*('Non Compliance input'!$I$5:$I$156="Yes"),0))
),"","Yes")</f>
        <v/>
      </c>
      <c r="N6273" s="149" t="str">
        <f>IF(VLOOKUP($A6273,HourEndingOutage!$B$3:$F$746,5,0)="Outage","Outage","")</f>
        <v/>
      </c>
      <c r="O6273" s="18">
        <f t="shared" si="876"/>
        <v>0</v>
      </c>
      <c r="P6273" s="18" t="str">
        <f t="shared" si="877"/>
        <v/>
      </c>
      <c r="Q6273" s="18">
        <f t="shared" si="878"/>
        <v>0</v>
      </c>
      <c r="R6273" s="118"/>
    </row>
    <row r="6274" spans="1:18" x14ac:dyDescent="0.25">
      <c r="A6274" s="25">
        <f t="shared" si="879"/>
        <v>697</v>
      </c>
      <c r="B6274" s="23">
        <f t="shared" si="880"/>
        <v>44591</v>
      </c>
      <c r="C6274" s="24">
        <v>1</v>
      </c>
      <c r="D6274" s="54" t="str">
        <f t="shared" ref="D6274:D6337" si="881">Unit</f>
        <v>ASET</v>
      </c>
      <c r="E6274" s="178"/>
      <c r="F6274" s="179"/>
      <c r="G6274" s="177"/>
      <c r="H6274" s="177"/>
      <c r="I6274" s="169">
        <f t="shared" si="873"/>
        <v>0</v>
      </c>
      <c r="J6274" s="149" t="str" cm="1">
        <f t="array" ref="J6274">IF(ISERROR(INDEX('Non Compliance input'!$H$5:$H$156,MATCH(1,(A6274='Non Compliance input'!$A$5:$A$156)*(F6274&gt;='Non Compliance input'!$D$5:$D$156)*(E6274&lt;'Non Compliance input'!$E$5:$E$156)*('Non Compliance input'!$H$5:$H$156="Yes"),0))
),"","Yes")</f>
        <v/>
      </c>
      <c r="K6274" s="149">
        <f t="shared" si="874"/>
        <v>0</v>
      </c>
      <c r="L6274" s="162">
        <f t="shared" si="875"/>
        <v>0</v>
      </c>
      <c r="M6274" s="162" t="str" cm="1">
        <f t="array" ref="M6274">IF(ISERROR(INDEX('Non Compliance input'!$I$5:$I$156,MATCH(1,(A6274='Non Compliance input'!$A$5:$A$156)*(E6274&gt;='Non Compliance input'!$D$5:$D$156)*(F6274&lt;='Non Compliance input'!$E$5:$E$156)*('Non Compliance input'!$I$5:$I$156="Yes"),0))
),"","Yes")</f>
        <v/>
      </c>
      <c r="N6274" s="149" t="str">
        <f>IF(VLOOKUP($A6274,HourEndingOutage!$B$3:$F$746,5,0)="Outage","Outage","")</f>
        <v/>
      </c>
      <c r="O6274" s="18">
        <f t="shared" si="876"/>
        <v>0</v>
      </c>
      <c r="P6274" s="18" t="str">
        <f t="shared" si="877"/>
        <v/>
      </c>
      <c r="Q6274" s="18">
        <f t="shared" si="878"/>
        <v>0</v>
      </c>
      <c r="R6274" s="118"/>
    </row>
    <row r="6275" spans="1:18" x14ac:dyDescent="0.25">
      <c r="A6275" s="25">
        <f t="shared" si="879"/>
        <v>697</v>
      </c>
      <c r="B6275" s="23">
        <f t="shared" si="880"/>
        <v>44591</v>
      </c>
      <c r="C6275" s="24">
        <v>1</v>
      </c>
      <c r="D6275" s="54" t="str">
        <f t="shared" si="881"/>
        <v>ASET</v>
      </c>
      <c r="E6275" s="178"/>
      <c r="F6275" s="179"/>
      <c r="G6275" s="177"/>
      <c r="H6275" s="177"/>
      <c r="I6275" s="169">
        <f t="shared" ref="I6275:I6338" si="882">IF(AND(LEN(E6275)&gt;2,LEN(F6275)&gt;2)=TRUE,(ROUND((F6275-E6275)*1440,0)),0)</f>
        <v>0</v>
      </c>
      <c r="J6275" s="149" t="str" cm="1">
        <f t="array" ref="J6275">IF(ISERROR(INDEX('Non Compliance input'!$H$5:$H$156,MATCH(1,(A6275='Non Compliance input'!$A$5:$A$156)*(F6275&gt;='Non Compliance input'!$D$5:$D$156)*(E6275&lt;'Non Compliance input'!$E$5:$E$156)*('Non Compliance input'!$H$5:$H$156="Yes"),0))
),"","Yes")</f>
        <v/>
      </c>
      <c r="K6275" s="149">
        <f t="shared" ref="K6275:K6338" si="883">IF(J6275="Yes",0,MIN(H6275,G6275,IF(H6275="",0,Contract_Volume)))</f>
        <v>0</v>
      </c>
      <c r="L6275" s="162">
        <f t="shared" ref="L6275:L6338" si="884">IF(J6275="Yes",0,(MIN(H6275,G6275)*(I6275/60)))</f>
        <v>0</v>
      </c>
      <c r="M6275" s="162" t="str" cm="1">
        <f t="array" ref="M6275">IF(ISERROR(INDEX('Non Compliance input'!$I$5:$I$156,MATCH(1,(A6275='Non Compliance input'!$A$5:$A$156)*(E6275&gt;='Non Compliance input'!$D$5:$D$156)*(F6275&lt;='Non Compliance input'!$E$5:$E$156)*('Non Compliance input'!$I$5:$I$156="Yes"),0))
),"","Yes")</f>
        <v/>
      </c>
      <c r="N6275" s="149" t="str">
        <f>IF(VLOOKUP($A6275,HourEndingOutage!$B$3:$F$746,5,0)="Outage","Outage","")</f>
        <v/>
      </c>
      <c r="O6275" s="18">
        <f t="shared" ref="O6275:O6338" si="885">IF(OR(M6275="Yes",N6275="Outage"),0,(K6275*(I6275/60))*Arming)</f>
        <v>0</v>
      </c>
      <c r="P6275" s="18" t="str">
        <f t="shared" ref="P6275:P6338" si="886">IF(ISERROR(VLOOKUP($A6275,FTShour,1,0)),"","Yes")</f>
        <v/>
      </c>
      <c r="Q6275" s="18">
        <f t="shared" si="878"/>
        <v>0</v>
      </c>
      <c r="R6275" s="118"/>
    </row>
    <row r="6276" spans="1:18" x14ac:dyDescent="0.25">
      <c r="A6276" s="25">
        <f t="shared" si="879"/>
        <v>698</v>
      </c>
      <c r="B6276" s="23">
        <f t="shared" si="880"/>
        <v>44591</v>
      </c>
      <c r="C6276" s="24">
        <v>2</v>
      </c>
      <c r="D6276" s="54" t="str">
        <f t="shared" si="881"/>
        <v>ASET</v>
      </c>
      <c r="E6276" s="178"/>
      <c r="F6276" s="179"/>
      <c r="G6276" s="177"/>
      <c r="H6276" s="177"/>
      <c r="I6276" s="169">
        <f t="shared" si="882"/>
        <v>0</v>
      </c>
      <c r="J6276" s="149" t="str" cm="1">
        <f t="array" ref="J6276">IF(ISERROR(INDEX('Non Compliance input'!$H$5:$H$156,MATCH(1,(A6276='Non Compliance input'!$A$5:$A$156)*(F6276&gt;='Non Compliance input'!$D$5:$D$156)*(E6276&lt;'Non Compliance input'!$E$5:$E$156)*('Non Compliance input'!$H$5:$H$156="Yes"),0))
),"","Yes")</f>
        <v/>
      </c>
      <c r="K6276" s="149">
        <f t="shared" si="883"/>
        <v>0</v>
      </c>
      <c r="L6276" s="162">
        <f t="shared" si="884"/>
        <v>0</v>
      </c>
      <c r="M6276" s="162" t="str" cm="1">
        <f t="array" ref="M6276">IF(ISERROR(INDEX('Non Compliance input'!$I$5:$I$156,MATCH(1,(A6276='Non Compliance input'!$A$5:$A$156)*(E6276&gt;='Non Compliance input'!$D$5:$D$156)*(F6276&lt;='Non Compliance input'!$E$5:$E$156)*('Non Compliance input'!$I$5:$I$156="Yes"),0))
),"","Yes")</f>
        <v/>
      </c>
      <c r="N6276" s="149" t="str">
        <f>IF(VLOOKUP($A6276,HourEndingOutage!$B$3:$F$746,5,0)="Outage","Outage","")</f>
        <v/>
      </c>
      <c r="O6276" s="18">
        <f t="shared" si="885"/>
        <v>0</v>
      </c>
      <c r="P6276" s="18" t="str">
        <f t="shared" si="886"/>
        <v/>
      </c>
      <c r="Q6276" s="18">
        <f t="shared" ref="Q6276:Q6339" si="887">IF(P6276="Yes",-O6276,0)</f>
        <v>0</v>
      </c>
      <c r="R6276" s="118"/>
    </row>
    <row r="6277" spans="1:18" x14ac:dyDescent="0.25">
      <c r="A6277" s="25">
        <f t="shared" si="879"/>
        <v>698</v>
      </c>
      <c r="B6277" s="23">
        <f t="shared" si="880"/>
        <v>44591</v>
      </c>
      <c r="C6277" s="24">
        <v>2</v>
      </c>
      <c r="D6277" s="54" t="str">
        <f t="shared" si="881"/>
        <v>ASET</v>
      </c>
      <c r="E6277" s="178"/>
      <c r="F6277" s="179"/>
      <c r="G6277" s="177"/>
      <c r="H6277" s="177"/>
      <c r="I6277" s="169">
        <f t="shared" si="882"/>
        <v>0</v>
      </c>
      <c r="J6277" s="149" t="str" cm="1">
        <f t="array" ref="J6277">IF(ISERROR(INDEX('Non Compliance input'!$H$5:$H$156,MATCH(1,(A6277='Non Compliance input'!$A$5:$A$156)*(F6277&gt;='Non Compliance input'!$D$5:$D$156)*(E6277&lt;'Non Compliance input'!$E$5:$E$156)*('Non Compliance input'!$H$5:$H$156="Yes"),0))
),"","Yes")</f>
        <v/>
      </c>
      <c r="K6277" s="149">
        <f t="shared" si="883"/>
        <v>0</v>
      </c>
      <c r="L6277" s="162">
        <f t="shared" si="884"/>
        <v>0</v>
      </c>
      <c r="M6277" s="162" t="str" cm="1">
        <f t="array" ref="M6277">IF(ISERROR(INDEX('Non Compliance input'!$I$5:$I$156,MATCH(1,(A6277='Non Compliance input'!$A$5:$A$156)*(E6277&gt;='Non Compliance input'!$D$5:$D$156)*(F6277&lt;='Non Compliance input'!$E$5:$E$156)*('Non Compliance input'!$I$5:$I$156="Yes"),0))
),"","Yes")</f>
        <v/>
      </c>
      <c r="N6277" s="149" t="str">
        <f>IF(VLOOKUP($A6277,HourEndingOutage!$B$3:$F$746,5,0)="Outage","Outage","")</f>
        <v/>
      </c>
      <c r="O6277" s="18">
        <f t="shared" si="885"/>
        <v>0</v>
      </c>
      <c r="P6277" s="18" t="str">
        <f t="shared" si="886"/>
        <v/>
      </c>
      <c r="Q6277" s="18">
        <f t="shared" si="887"/>
        <v>0</v>
      </c>
      <c r="R6277" s="118"/>
    </row>
    <row r="6278" spans="1:18" x14ac:dyDescent="0.25">
      <c r="A6278" s="25">
        <f t="shared" si="879"/>
        <v>698</v>
      </c>
      <c r="B6278" s="23">
        <f t="shared" si="880"/>
        <v>44591</v>
      </c>
      <c r="C6278" s="24">
        <v>2</v>
      </c>
      <c r="D6278" s="54" t="str">
        <f t="shared" si="881"/>
        <v>ASET</v>
      </c>
      <c r="E6278" s="178"/>
      <c r="F6278" s="179"/>
      <c r="G6278" s="177"/>
      <c r="H6278" s="177"/>
      <c r="I6278" s="169">
        <f t="shared" si="882"/>
        <v>0</v>
      </c>
      <c r="J6278" s="149" t="str" cm="1">
        <f t="array" ref="J6278">IF(ISERROR(INDEX('Non Compliance input'!$H$5:$H$156,MATCH(1,(A6278='Non Compliance input'!$A$5:$A$156)*(F6278&gt;='Non Compliance input'!$D$5:$D$156)*(E6278&lt;'Non Compliance input'!$E$5:$E$156)*('Non Compliance input'!$H$5:$H$156="Yes"),0))
),"","Yes")</f>
        <v/>
      </c>
      <c r="K6278" s="149">
        <f t="shared" si="883"/>
        <v>0</v>
      </c>
      <c r="L6278" s="162">
        <f t="shared" si="884"/>
        <v>0</v>
      </c>
      <c r="M6278" s="162" t="str" cm="1">
        <f t="array" ref="M6278">IF(ISERROR(INDEX('Non Compliance input'!$I$5:$I$156,MATCH(1,(A6278='Non Compliance input'!$A$5:$A$156)*(E6278&gt;='Non Compliance input'!$D$5:$D$156)*(F6278&lt;='Non Compliance input'!$E$5:$E$156)*('Non Compliance input'!$I$5:$I$156="Yes"),0))
),"","Yes")</f>
        <v/>
      </c>
      <c r="N6278" s="149" t="str">
        <f>IF(VLOOKUP($A6278,HourEndingOutage!$B$3:$F$746,5,0)="Outage","Outage","")</f>
        <v/>
      </c>
      <c r="O6278" s="18">
        <f t="shared" si="885"/>
        <v>0</v>
      </c>
      <c r="P6278" s="18" t="str">
        <f t="shared" si="886"/>
        <v/>
      </c>
      <c r="Q6278" s="18">
        <f t="shared" si="887"/>
        <v>0</v>
      </c>
      <c r="R6278" s="118"/>
    </row>
    <row r="6279" spans="1:18" x14ac:dyDescent="0.25">
      <c r="A6279" s="25">
        <f t="shared" si="879"/>
        <v>698</v>
      </c>
      <c r="B6279" s="23">
        <f t="shared" si="880"/>
        <v>44591</v>
      </c>
      <c r="C6279" s="24">
        <v>2</v>
      </c>
      <c r="D6279" s="54" t="str">
        <f t="shared" si="881"/>
        <v>ASET</v>
      </c>
      <c r="E6279" s="178"/>
      <c r="F6279" s="179"/>
      <c r="G6279" s="177"/>
      <c r="H6279" s="177"/>
      <c r="I6279" s="169">
        <f t="shared" si="882"/>
        <v>0</v>
      </c>
      <c r="J6279" s="149" t="str" cm="1">
        <f t="array" ref="J6279">IF(ISERROR(INDEX('Non Compliance input'!$H$5:$H$156,MATCH(1,(A6279='Non Compliance input'!$A$5:$A$156)*(F6279&gt;='Non Compliance input'!$D$5:$D$156)*(E6279&lt;'Non Compliance input'!$E$5:$E$156)*('Non Compliance input'!$H$5:$H$156="Yes"),0))
),"","Yes")</f>
        <v/>
      </c>
      <c r="K6279" s="149">
        <f t="shared" si="883"/>
        <v>0</v>
      </c>
      <c r="L6279" s="162">
        <f t="shared" si="884"/>
        <v>0</v>
      </c>
      <c r="M6279" s="162" t="str" cm="1">
        <f t="array" ref="M6279">IF(ISERROR(INDEX('Non Compliance input'!$I$5:$I$156,MATCH(1,(A6279='Non Compliance input'!$A$5:$A$156)*(E6279&gt;='Non Compliance input'!$D$5:$D$156)*(F6279&lt;='Non Compliance input'!$E$5:$E$156)*('Non Compliance input'!$I$5:$I$156="Yes"),0))
),"","Yes")</f>
        <v/>
      </c>
      <c r="N6279" s="149" t="str">
        <f>IF(VLOOKUP($A6279,HourEndingOutage!$B$3:$F$746,5,0)="Outage","Outage","")</f>
        <v/>
      </c>
      <c r="O6279" s="18">
        <f t="shared" si="885"/>
        <v>0</v>
      </c>
      <c r="P6279" s="18" t="str">
        <f t="shared" si="886"/>
        <v/>
      </c>
      <c r="Q6279" s="18">
        <f t="shared" si="887"/>
        <v>0</v>
      </c>
      <c r="R6279" s="118"/>
    </row>
    <row r="6280" spans="1:18" x14ac:dyDescent="0.25">
      <c r="A6280" s="25">
        <f t="shared" si="879"/>
        <v>698</v>
      </c>
      <c r="B6280" s="23">
        <f t="shared" si="880"/>
        <v>44591</v>
      </c>
      <c r="C6280" s="24">
        <v>2</v>
      </c>
      <c r="D6280" s="54" t="str">
        <f t="shared" si="881"/>
        <v>ASET</v>
      </c>
      <c r="E6280" s="178"/>
      <c r="F6280" s="179"/>
      <c r="G6280" s="177"/>
      <c r="H6280" s="177"/>
      <c r="I6280" s="169">
        <f t="shared" si="882"/>
        <v>0</v>
      </c>
      <c r="J6280" s="149" t="str" cm="1">
        <f t="array" ref="J6280">IF(ISERROR(INDEX('Non Compliance input'!$H$5:$H$156,MATCH(1,(A6280='Non Compliance input'!$A$5:$A$156)*(F6280&gt;='Non Compliance input'!$D$5:$D$156)*(E6280&lt;'Non Compliance input'!$E$5:$E$156)*('Non Compliance input'!$H$5:$H$156="Yes"),0))
),"","Yes")</f>
        <v/>
      </c>
      <c r="K6280" s="149">
        <f t="shared" si="883"/>
        <v>0</v>
      </c>
      <c r="L6280" s="162">
        <f t="shared" si="884"/>
        <v>0</v>
      </c>
      <c r="M6280" s="162" t="str" cm="1">
        <f t="array" ref="M6280">IF(ISERROR(INDEX('Non Compliance input'!$I$5:$I$156,MATCH(1,(A6280='Non Compliance input'!$A$5:$A$156)*(E6280&gt;='Non Compliance input'!$D$5:$D$156)*(F6280&lt;='Non Compliance input'!$E$5:$E$156)*('Non Compliance input'!$I$5:$I$156="Yes"),0))
),"","Yes")</f>
        <v/>
      </c>
      <c r="N6280" s="149" t="str">
        <f>IF(VLOOKUP($A6280,HourEndingOutage!$B$3:$F$746,5,0)="Outage","Outage","")</f>
        <v/>
      </c>
      <c r="O6280" s="18">
        <f t="shared" si="885"/>
        <v>0</v>
      </c>
      <c r="P6280" s="18" t="str">
        <f t="shared" si="886"/>
        <v/>
      </c>
      <c r="Q6280" s="18">
        <f t="shared" si="887"/>
        <v>0</v>
      </c>
      <c r="R6280" s="118"/>
    </row>
    <row r="6281" spans="1:18" x14ac:dyDescent="0.25">
      <c r="A6281" s="25">
        <f t="shared" si="879"/>
        <v>698</v>
      </c>
      <c r="B6281" s="23">
        <f t="shared" si="880"/>
        <v>44591</v>
      </c>
      <c r="C6281" s="24">
        <v>2</v>
      </c>
      <c r="D6281" s="54" t="str">
        <f t="shared" si="881"/>
        <v>ASET</v>
      </c>
      <c r="E6281" s="178"/>
      <c r="F6281" s="179"/>
      <c r="G6281" s="177"/>
      <c r="H6281" s="177"/>
      <c r="I6281" s="169">
        <f t="shared" si="882"/>
        <v>0</v>
      </c>
      <c r="J6281" s="149" t="str" cm="1">
        <f t="array" ref="J6281">IF(ISERROR(INDEX('Non Compliance input'!$H$5:$H$156,MATCH(1,(A6281='Non Compliance input'!$A$5:$A$156)*(F6281&gt;='Non Compliance input'!$D$5:$D$156)*(E6281&lt;'Non Compliance input'!$E$5:$E$156)*('Non Compliance input'!$H$5:$H$156="Yes"),0))
),"","Yes")</f>
        <v/>
      </c>
      <c r="K6281" s="149">
        <f t="shared" si="883"/>
        <v>0</v>
      </c>
      <c r="L6281" s="162">
        <f t="shared" si="884"/>
        <v>0</v>
      </c>
      <c r="M6281" s="162" t="str" cm="1">
        <f t="array" ref="M6281">IF(ISERROR(INDEX('Non Compliance input'!$I$5:$I$156,MATCH(1,(A6281='Non Compliance input'!$A$5:$A$156)*(E6281&gt;='Non Compliance input'!$D$5:$D$156)*(F6281&lt;='Non Compliance input'!$E$5:$E$156)*('Non Compliance input'!$I$5:$I$156="Yes"),0))
),"","Yes")</f>
        <v/>
      </c>
      <c r="N6281" s="149" t="str">
        <f>IF(VLOOKUP($A6281,HourEndingOutage!$B$3:$F$746,5,0)="Outage","Outage","")</f>
        <v/>
      </c>
      <c r="O6281" s="18">
        <f t="shared" si="885"/>
        <v>0</v>
      </c>
      <c r="P6281" s="18" t="str">
        <f t="shared" si="886"/>
        <v/>
      </c>
      <c r="Q6281" s="18">
        <f t="shared" si="887"/>
        <v>0</v>
      </c>
      <c r="R6281" s="118"/>
    </row>
    <row r="6282" spans="1:18" x14ac:dyDescent="0.25">
      <c r="A6282" s="25">
        <f t="shared" si="879"/>
        <v>698</v>
      </c>
      <c r="B6282" s="23">
        <f t="shared" si="880"/>
        <v>44591</v>
      </c>
      <c r="C6282" s="24">
        <v>2</v>
      </c>
      <c r="D6282" s="54" t="str">
        <f t="shared" si="881"/>
        <v>ASET</v>
      </c>
      <c r="E6282" s="178"/>
      <c r="F6282" s="179"/>
      <c r="G6282" s="177"/>
      <c r="H6282" s="177"/>
      <c r="I6282" s="169">
        <f t="shared" si="882"/>
        <v>0</v>
      </c>
      <c r="J6282" s="149" t="str" cm="1">
        <f t="array" ref="J6282">IF(ISERROR(INDEX('Non Compliance input'!$H$5:$H$156,MATCH(1,(A6282='Non Compliance input'!$A$5:$A$156)*(F6282&gt;='Non Compliance input'!$D$5:$D$156)*(E6282&lt;'Non Compliance input'!$E$5:$E$156)*('Non Compliance input'!$H$5:$H$156="Yes"),0))
),"","Yes")</f>
        <v/>
      </c>
      <c r="K6282" s="149">
        <f t="shared" si="883"/>
        <v>0</v>
      </c>
      <c r="L6282" s="162">
        <f t="shared" si="884"/>
        <v>0</v>
      </c>
      <c r="M6282" s="162" t="str" cm="1">
        <f t="array" ref="M6282">IF(ISERROR(INDEX('Non Compliance input'!$I$5:$I$156,MATCH(1,(A6282='Non Compliance input'!$A$5:$A$156)*(E6282&gt;='Non Compliance input'!$D$5:$D$156)*(F6282&lt;='Non Compliance input'!$E$5:$E$156)*('Non Compliance input'!$I$5:$I$156="Yes"),0))
),"","Yes")</f>
        <v/>
      </c>
      <c r="N6282" s="149" t="str">
        <f>IF(VLOOKUP($A6282,HourEndingOutage!$B$3:$F$746,5,0)="Outage","Outage","")</f>
        <v/>
      </c>
      <c r="O6282" s="18">
        <f t="shared" si="885"/>
        <v>0</v>
      </c>
      <c r="P6282" s="18" t="str">
        <f t="shared" si="886"/>
        <v/>
      </c>
      <c r="Q6282" s="18">
        <f t="shared" si="887"/>
        <v>0</v>
      </c>
      <c r="R6282" s="118"/>
    </row>
    <row r="6283" spans="1:18" x14ac:dyDescent="0.25">
      <c r="A6283" s="25">
        <f t="shared" si="879"/>
        <v>698</v>
      </c>
      <c r="B6283" s="23">
        <f t="shared" si="880"/>
        <v>44591</v>
      </c>
      <c r="C6283" s="24">
        <v>2</v>
      </c>
      <c r="D6283" s="54" t="str">
        <f t="shared" si="881"/>
        <v>ASET</v>
      </c>
      <c r="E6283" s="178"/>
      <c r="F6283" s="179"/>
      <c r="G6283" s="177"/>
      <c r="H6283" s="177"/>
      <c r="I6283" s="169">
        <f t="shared" si="882"/>
        <v>0</v>
      </c>
      <c r="J6283" s="149" t="str" cm="1">
        <f t="array" ref="J6283">IF(ISERROR(INDEX('Non Compliance input'!$H$5:$H$156,MATCH(1,(A6283='Non Compliance input'!$A$5:$A$156)*(F6283&gt;='Non Compliance input'!$D$5:$D$156)*(E6283&lt;'Non Compliance input'!$E$5:$E$156)*('Non Compliance input'!$H$5:$H$156="Yes"),0))
),"","Yes")</f>
        <v/>
      </c>
      <c r="K6283" s="149">
        <f t="shared" si="883"/>
        <v>0</v>
      </c>
      <c r="L6283" s="162">
        <f t="shared" si="884"/>
        <v>0</v>
      </c>
      <c r="M6283" s="162" t="str" cm="1">
        <f t="array" ref="M6283">IF(ISERROR(INDEX('Non Compliance input'!$I$5:$I$156,MATCH(1,(A6283='Non Compliance input'!$A$5:$A$156)*(E6283&gt;='Non Compliance input'!$D$5:$D$156)*(F6283&lt;='Non Compliance input'!$E$5:$E$156)*('Non Compliance input'!$I$5:$I$156="Yes"),0))
),"","Yes")</f>
        <v/>
      </c>
      <c r="N6283" s="149" t="str">
        <f>IF(VLOOKUP($A6283,HourEndingOutage!$B$3:$F$746,5,0)="Outage","Outage","")</f>
        <v/>
      </c>
      <c r="O6283" s="18">
        <f t="shared" si="885"/>
        <v>0</v>
      </c>
      <c r="P6283" s="18" t="str">
        <f t="shared" si="886"/>
        <v/>
      </c>
      <c r="Q6283" s="18">
        <f t="shared" si="887"/>
        <v>0</v>
      </c>
      <c r="R6283" s="118"/>
    </row>
    <row r="6284" spans="1:18" x14ac:dyDescent="0.25">
      <c r="A6284" s="25">
        <f t="shared" si="879"/>
        <v>698</v>
      </c>
      <c r="B6284" s="23">
        <f t="shared" si="880"/>
        <v>44591</v>
      </c>
      <c r="C6284" s="24">
        <v>2</v>
      </c>
      <c r="D6284" s="54" t="str">
        <f t="shared" si="881"/>
        <v>ASET</v>
      </c>
      <c r="E6284" s="178"/>
      <c r="F6284" s="179"/>
      <c r="G6284" s="177"/>
      <c r="H6284" s="177"/>
      <c r="I6284" s="169">
        <f t="shared" si="882"/>
        <v>0</v>
      </c>
      <c r="J6284" s="149" t="str" cm="1">
        <f t="array" ref="J6284">IF(ISERROR(INDEX('Non Compliance input'!$H$5:$H$156,MATCH(1,(A6284='Non Compliance input'!$A$5:$A$156)*(F6284&gt;='Non Compliance input'!$D$5:$D$156)*(E6284&lt;'Non Compliance input'!$E$5:$E$156)*('Non Compliance input'!$H$5:$H$156="Yes"),0))
),"","Yes")</f>
        <v/>
      </c>
      <c r="K6284" s="149">
        <f t="shared" si="883"/>
        <v>0</v>
      </c>
      <c r="L6284" s="162">
        <f t="shared" si="884"/>
        <v>0</v>
      </c>
      <c r="M6284" s="162" t="str" cm="1">
        <f t="array" ref="M6284">IF(ISERROR(INDEX('Non Compliance input'!$I$5:$I$156,MATCH(1,(A6284='Non Compliance input'!$A$5:$A$156)*(E6284&gt;='Non Compliance input'!$D$5:$D$156)*(F6284&lt;='Non Compliance input'!$E$5:$E$156)*('Non Compliance input'!$I$5:$I$156="Yes"),0))
),"","Yes")</f>
        <v/>
      </c>
      <c r="N6284" s="149" t="str">
        <f>IF(VLOOKUP($A6284,HourEndingOutage!$B$3:$F$746,5,0)="Outage","Outage","")</f>
        <v/>
      </c>
      <c r="O6284" s="18">
        <f t="shared" si="885"/>
        <v>0</v>
      </c>
      <c r="P6284" s="18" t="str">
        <f t="shared" si="886"/>
        <v/>
      </c>
      <c r="Q6284" s="18">
        <f t="shared" si="887"/>
        <v>0</v>
      </c>
      <c r="R6284" s="118"/>
    </row>
    <row r="6285" spans="1:18" x14ac:dyDescent="0.25">
      <c r="A6285" s="25">
        <f t="shared" si="879"/>
        <v>699</v>
      </c>
      <c r="B6285" s="23">
        <f t="shared" si="880"/>
        <v>44591</v>
      </c>
      <c r="C6285" s="24">
        <v>3</v>
      </c>
      <c r="D6285" s="54" t="str">
        <f t="shared" si="881"/>
        <v>ASET</v>
      </c>
      <c r="E6285" s="178"/>
      <c r="F6285" s="179"/>
      <c r="G6285" s="177"/>
      <c r="H6285" s="177"/>
      <c r="I6285" s="169">
        <f t="shared" si="882"/>
        <v>0</v>
      </c>
      <c r="J6285" s="149" t="str" cm="1">
        <f t="array" ref="J6285">IF(ISERROR(INDEX('Non Compliance input'!$H$5:$H$156,MATCH(1,(A6285='Non Compliance input'!$A$5:$A$156)*(F6285&gt;='Non Compliance input'!$D$5:$D$156)*(E6285&lt;'Non Compliance input'!$E$5:$E$156)*('Non Compliance input'!$H$5:$H$156="Yes"),0))
),"","Yes")</f>
        <v/>
      </c>
      <c r="K6285" s="149">
        <f t="shared" si="883"/>
        <v>0</v>
      </c>
      <c r="L6285" s="162">
        <f t="shared" si="884"/>
        <v>0</v>
      </c>
      <c r="M6285" s="162" t="str" cm="1">
        <f t="array" ref="M6285">IF(ISERROR(INDEX('Non Compliance input'!$I$5:$I$156,MATCH(1,(A6285='Non Compliance input'!$A$5:$A$156)*(E6285&gt;='Non Compliance input'!$D$5:$D$156)*(F6285&lt;='Non Compliance input'!$E$5:$E$156)*('Non Compliance input'!$I$5:$I$156="Yes"),0))
),"","Yes")</f>
        <v/>
      </c>
      <c r="N6285" s="149" t="str">
        <f>IF(VLOOKUP($A6285,HourEndingOutage!$B$3:$F$746,5,0)="Outage","Outage","")</f>
        <v/>
      </c>
      <c r="O6285" s="18">
        <f t="shared" si="885"/>
        <v>0</v>
      </c>
      <c r="P6285" s="18" t="str">
        <f t="shared" si="886"/>
        <v/>
      </c>
      <c r="Q6285" s="18">
        <f t="shared" si="887"/>
        <v>0</v>
      </c>
      <c r="R6285" s="118"/>
    </row>
    <row r="6286" spans="1:18" x14ac:dyDescent="0.25">
      <c r="A6286" s="25">
        <f t="shared" si="879"/>
        <v>699</v>
      </c>
      <c r="B6286" s="23">
        <f t="shared" si="880"/>
        <v>44591</v>
      </c>
      <c r="C6286" s="24">
        <v>3</v>
      </c>
      <c r="D6286" s="54" t="str">
        <f t="shared" si="881"/>
        <v>ASET</v>
      </c>
      <c r="E6286" s="178"/>
      <c r="F6286" s="179"/>
      <c r="G6286" s="177"/>
      <c r="H6286" s="177"/>
      <c r="I6286" s="169">
        <f t="shared" si="882"/>
        <v>0</v>
      </c>
      <c r="J6286" s="149" t="str" cm="1">
        <f t="array" ref="J6286">IF(ISERROR(INDEX('Non Compliance input'!$H$5:$H$156,MATCH(1,(A6286='Non Compliance input'!$A$5:$A$156)*(F6286&gt;='Non Compliance input'!$D$5:$D$156)*(E6286&lt;'Non Compliance input'!$E$5:$E$156)*('Non Compliance input'!$H$5:$H$156="Yes"),0))
),"","Yes")</f>
        <v/>
      </c>
      <c r="K6286" s="149">
        <f t="shared" si="883"/>
        <v>0</v>
      </c>
      <c r="L6286" s="162">
        <f t="shared" si="884"/>
        <v>0</v>
      </c>
      <c r="M6286" s="162" t="str" cm="1">
        <f t="array" ref="M6286">IF(ISERROR(INDEX('Non Compliance input'!$I$5:$I$156,MATCH(1,(A6286='Non Compliance input'!$A$5:$A$156)*(E6286&gt;='Non Compliance input'!$D$5:$D$156)*(F6286&lt;='Non Compliance input'!$E$5:$E$156)*('Non Compliance input'!$I$5:$I$156="Yes"),0))
),"","Yes")</f>
        <v/>
      </c>
      <c r="N6286" s="149" t="str">
        <f>IF(VLOOKUP($A6286,HourEndingOutage!$B$3:$F$746,5,0)="Outage","Outage","")</f>
        <v/>
      </c>
      <c r="O6286" s="18">
        <f t="shared" si="885"/>
        <v>0</v>
      </c>
      <c r="P6286" s="18" t="str">
        <f t="shared" si="886"/>
        <v/>
      </c>
      <c r="Q6286" s="18">
        <f t="shared" si="887"/>
        <v>0</v>
      </c>
      <c r="R6286" s="118"/>
    </row>
    <row r="6287" spans="1:18" x14ac:dyDescent="0.25">
      <c r="A6287" s="25">
        <f t="shared" si="879"/>
        <v>699</v>
      </c>
      <c r="B6287" s="23">
        <f t="shared" si="880"/>
        <v>44591</v>
      </c>
      <c r="C6287" s="24">
        <v>3</v>
      </c>
      <c r="D6287" s="54" t="str">
        <f t="shared" si="881"/>
        <v>ASET</v>
      </c>
      <c r="E6287" s="178"/>
      <c r="F6287" s="179"/>
      <c r="G6287" s="177"/>
      <c r="H6287" s="177"/>
      <c r="I6287" s="169">
        <f t="shared" si="882"/>
        <v>0</v>
      </c>
      <c r="J6287" s="149" t="str" cm="1">
        <f t="array" ref="J6287">IF(ISERROR(INDEX('Non Compliance input'!$H$5:$H$156,MATCH(1,(A6287='Non Compliance input'!$A$5:$A$156)*(F6287&gt;='Non Compliance input'!$D$5:$D$156)*(E6287&lt;'Non Compliance input'!$E$5:$E$156)*('Non Compliance input'!$H$5:$H$156="Yes"),0))
),"","Yes")</f>
        <v/>
      </c>
      <c r="K6287" s="149">
        <f t="shared" si="883"/>
        <v>0</v>
      </c>
      <c r="L6287" s="162">
        <f t="shared" si="884"/>
        <v>0</v>
      </c>
      <c r="M6287" s="162" t="str" cm="1">
        <f t="array" ref="M6287">IF(ISERROR(INDEX('Non Compliance input'!$I$5:$I$156,MATCH(1,(A6287='Non Compliance input'!$A$5:$A$156)*(E6287&gt;='Non Compliance input'!$D$5:$D$156)*(F6287&lt;='Non Compliance input'!$E$5:$E$156)*('Non Compliance input'!$I$5:$I$156="Yes"),0))
),"","Yes")</f>
        <v/>
      </c>
      <c r="N6287" s="149" t="str">
        <f>IF(VLOOKUP($A6287,HourEndingOutage!$B$3:$F$746,5,0)="Outage","Outage","")</f>
        <v/>
      </c>
      <c r="O6287" s="18">
        <f t="shared" si="885"/>
        <v>0</v>
      </c>
      <c r="P6287" s="18" t="str">
        <f t="shared" si="886"/>
        <v/>
      </c>
      <c r="Q6287" s="18">
        <f t="shared" si="887"/>
        <v>0</v>
      </c>
      <c r="R6287" s="118"/>
    </row>
    <row r="6288" spans="1:18" x14ac:dyDescent="0.25">
      <c r="A6288" s="25">
        <f t="shared" si="879"/>
        <v>699</v>
      </c>
      <c r="B6288" s="23">
        <f t="shared" si="880"/>
        <v>44591</v>
      </c>
      <c r="C6288" s="24">
        <v>3</v>
      </c>
      <c r="D6288" s="54" t="str">
        <f t="shared" si="881"/>
        <v>ASET</v>
      </c>
      <c r="E6288" s="178"/>
      <c r="F6288" s="179"/>
      <c r="G6288" s="177"/>
      <c r="H6288" s="177"/>
      <c r="I6288" s="169">
        <f t="shared" si="882"/>
        <v>0</v>
      </c>
      <c r="J6288" s="149" t="str" cm="1">
        <f t="array" ref="J6288">IF(ISERROR(INDEX('Non Compliance input'!$H$5:$H$156,MATCH(1,(A6288='Non Compliance input'!$A$5:$A$156)*(F6288&gt;='Non Compliance input'!$D$5:$D$156)*(E6288&lt;'Non Compliance input'!$E$5:$E$156)*('Non Compliance input'!$H$5:$H$156="Yes"),0))
),"","Yes")</f>
        <v/>
      </c>
      <c r="K6288" s="149">
        <f t="shared" si="883"/>
        <v>0</v>
      </c>
      <c r="L6288" s="162">
        <f t="shared" si="884"/>
        <v>0</v>
      </c>
      <c r="M6288" s="162" t="str" cm="1">
        <f t="array" ref="M6288">IF(ISERROR(INDEX('Non Compliance input'!$I$5:$I$156,MATCH(1,(A6288='Non Compliance input'!$A$5:$A$156)*(E6288&gt;='Non Compliance input'!$D$5:$D$156)*(F6288&lt;='Non Compliance input'!$E$5:$E$156)*('Non Compliance input'!$I$5:$I$156="Yes"),0))
),"","Yes")</f>
        <v/>
      </c>
      <c r="N6288" s="149" t="str">
        <f>IF(VLOOKUP($A6288,HourEndingOutage!$B$3:$F$746,5,0)="Outage","Outage","")</f>
        <v/>
      </c>
      <c r="O6288" s="18">
        <f t="shared" si="885"/>
        <v>0</v>
      </c>
      <c r="P6288" s="18" t="str">
        <f t="shared" si="886"/>
        <v/>
      </c>
      <c r="Q6288" s="18">
        <f t="shared" si="887"/>
        <v>0</v>
      </c>
      <c r="R6288" s="118"/>
    </row>
    <row r="6289" spans="1:18" x14ac:dyDescent="0.25">
      <c r="A6289" s="25">
        <f t="shared" si="879"/>
        <v>699</v>
      </c>
      <c r="B6289" s="23">
        <f t="shared" si="880"/>
        <v>44591</v>
      </c>
      <c r="C6289" s="24">
        <v>3</v>
      </c>
      <c r="D6289" s="54" t="str">
        <f t="shared" si="881"/>
        <v>ASET</v>
      </c>
      <c r="E6289" s="178"/>
      <c r="F6289" s="179"/>
      <c r="G6289" s="177"/>
      <c r="H6289" s="177"/>
      <c r="I6289" s="169">
        <f t="shared" si="882"/>
        <v>0</v>
      </c>
      <c r="J6289" s="149" t="str" cm="1">
        <f t="array" ref="J6289">IF(ISERROR(INDEX('Non Compliance input'!$H$5:$H$156,MATCH(1,(A6289='Non Compliance input'!$A$5:$A$156)*(F6289&gt;='Non Compliance input'!$D$5:$D$156)*(E6289&lt;'Non Compliance input'!$E$5:$E$156)*('Non Compliance input'!$H$5:$H$156="Yes"),0))
),"","Yes")</f>
        <v/>
      </c>
      <c r="K6289" s="149">
        <f t="shared" si="883"/>
        <v>0</v>
      </c>
      <c r="L6289" s="162">
        <f t="shared" si="884"/>
        <v>0</v>
      </c>
      <c r="M6289" s="162" t="str" cm="1">
        <f t="array" ref="M6289">IF(ISERROR(INDEX('Non Compliance input'!$I$5:$I$156,MATCH(1,(A6289='Non Compliance input'!$A$5:$A$156)*(E6289&gt;='Non Compliance input'!$D$5:$D$156)*(F6289&lt;='Non Compliance input'!$E$5:$E$156)*('Non Compliance input'!$I$5:$I$156="Yes"),0))
),"","Yes")</f>
        <v/>
      </c>
      <c r="N6289" s="149" t="str">
        <f>IF(VLOOKUP($A6289,HourEndingOutage!$B$3:$F$746,5,0)="Outage","Outage","")</f>
        <v/>
      </c>
      <c r="O6289" s="18">
        <f t="shared" si="885"/>
        <v>0</v>
      </c>
      <c r="P6289" s="18" t="str">
        <f t="shared" si="886"/>
        <v/>
      </c>
      <c r="Q6289" s="18">
        <f t="shared" si="887"/>
        <v>0</v>
      </c>
      <c r="R6289" s="118"/>
    </row>
    <row r="6290" spans="1:18" x14ac:dyDescent="0.25">
      <c r="A6290" s="25">
        <f t="shared" si="879"/>
        <v>699</v>
      </c>
      <c r="B6290" s="23">
        <f t="shared" si="880"/>
        <v>44591</v>
      </c>
      <c r="C6290" s="24">
        <v>3</v>
      </c>
      <c r="D6290" s="54" t="str">
        <f t="shared" si="881"/>
        <v>ASET</v>
      </c>
      <c r="E6290" s="178"/>
      <c r="F6290" s="179"/>
      <c r="G6290" s="177"/>
      <c r="H6290" s="177"/>
      <c r="I6290" s="169">
        <f t="shared" si="882"/>
        <v>0</v>
      </c>
      <c r="J6290" s="149" t="str" cm="1">
        <f t="array" ref="J6290">IF(ISERROR(INDEX('Non Compliance input'!$H$5:$H$156,MATCH(1,(A6290='Non Compliance input'!$A$5:$A$156)*(F6290&gt;='Non Compliance input'!$D$5:$D$156)*(E6290&lt;'Non Compliance input'!$E$5:$E$156)*('Non Compliance input'!$H$5:$H$156="Yes"),0))
),"","Yes")</f>
        <v/>
      </c>
      <c r="K6290" s="149">
        <f t="shared" si="883"/>
        <v>0</v>
      </c>
      <c r="L6290" s="162">
        <f t="shared" si="884"/>
        <v>0</v>
      </c>
      <c r="M6290" s="162" t="str" cm="1">
        <f t="array" ref="M6290">IF(ISERROR(INDEX('Non Compliance input'!$I$5:$I$156,MATCH(1,(A6290='Non Compliance input'!$A$5:$A$156)*(E6290&gt;='Non Compliance input'!$D$5:$D$156)*(F6290&lt;='Non Compliance input'!$E$5:$E$156)*('Non Compliance input'!$I$5:$I$156="Yes"),0))
),"","Yes")</f>
        <v/>
      </c>
      <c r="N6290" s="149" t="str">
        <f>IF(VLOOKUP($A6290,HourEndingOutage!$B$3:$F$746,5,0)="Outage","Outage","")</f>
        <v/>
      </c>
      <c r="O6290" s="18">
        <f t="shared" si="885"/>
        <v>0</v>
      </c>
      <c r="P6290" s="18" t="str">
        <f t="shared" si="886"/>
        <v/>
      </c>
      <c r="Q6290" s="18">
        <f t="shared" si="887"/>
        <v>0</v>
      </c>
      <c r="R6290" s="118"/>
    </row>
    <row r="6291" spans="1:18" x14ac:dyDescent="0.25">
      <c r="A6291" s="25">
        <f t="shared" si="879"/>
        <v>699</v>
      </c>
      <c r="B6291" s="23">
        <f t="shared" si="880"/>
        <v>44591</v>
      </c>
      <c r="C6291" s="24">
        <v>3</v>
      </c>
      <c r="D6291" s="54" t="str">
        <f t="shared" si="881"/>
        <v>ASET</v>
      </c>
      <c r="E6291" s="178"/>
      <c r="F6291" s="179"/>
      <c r="G6291" s="177"/>
      <c r="H6291" s="177"/>
      <c r="I6291" s="169">
        <f t="shared" si="882"/>
        <v>0</v>
      </c>
      <c r="J6291" s="149" t="str" cm="1">
        <f t="array" ref="J6291">IF(ISERROR(INDEX('Non Compliance input'!$H$5:$H$156,MATCH(1,(A6291='Non Compliance input'!$A$5:$A$156)*(F6291&gt;='Non Compliance input'!$D$5:$D$156)*(E6291&lt;'Non Compliance input'!$E$5:$E$156)*('Non Compliance input'!$H$5:$H$156="Yes"),0))
),"","Yes")</f>
        <v/>
      </c>
      <c r="K6291" s="149">
        <f t="shared" si="883"/>
        <v>0</v>
      </c>
      <c r="L6291" s="162">
        <f t="shared" si="884"/>
        <v>0</v>
      </c>
      <c r="M6291" s="162" t="str" cm="1">
        <f t="array" ref="M6291">IF(ISERROR(INDEX('Non Compliance input'!$I$5:$I$156,MATCH(1,(A6291='Non Compliance input'!$A$5:$A$156)*(E6291&gt;='Non Compliance input'!$D$5:$D$156)*(F6291&lt;='Non Compliance input'!$E$5:$E$156)*('Non Compliance input'!$I$5:$I$156="Yes"),0))
),"","Yes")</f>
        <v/>
      </c>
      <c r="N6291" s="149" t="str">
        <f>IF(VLOOKUP($A6291,HourEndingOutage!$B$3:$F$746,5,0)="Outage","Outage","")</f>
        <v/>
      </c>
      <c r="O6291" s="18">
        <f t="shared" si="885"/>
        <v>0</v>
      </c>
      <c r="P6291" s="18" t="str">
        <f t="shared" si="886"/>
        <v/>
      </c>
      <c r="Q6291" s="18">
        <f t="shared" si="887"/>
        <v>0</v>
      </c>
      <c r="R6291" s="118"/>
    </row>
    <row r="6292" spans="1:18" x14ac:dyDescent="0.25">
      <c r="A6292" s="25">
        <f t="shared" si="879"/>
        <v>699</v>
      </c>
      <c r="B6292" s="23">
        <f t="shared" si="880"/>
        <v>44591</v>
      </c>
      <c r="C6292" s="24">
        <v>3</v>
      </c>
      <c r="D6292" s="54" t="str">
        <f t="shared" si="881"/>
        <v>ASET</v>
      </c>
      <c r="E6292" s="178"/>
      <c r="F6292" s="179"/>
      <c r="G6292" s="177"/>
      <c r="H6292" s="177"/>
      <c r="I6292" s="169">
        <f t="shared" si="882"/>
        <v>0</v>
      </c>
      <c r="J6292" s="149" t="str" cm="1">
        <f t="array" ref="J6292">IF(ISERROR(INDEX('Non Compliance input'!$H$5:$H$156,MATCH(1,(A6292='Non Compliance input'!$A$5:$A$156)*(F6292&gt;='Non Compliance input'!$D$5:$D$156)*(E6292&lt;'Non Compliance input'!$E$5:$E$156)*('Non Compliance input'!$H$5:$H$156="Yes"),0))
),"","Yes")</f>
        <v/>
      </c>
      <c r="K6292" s="149">
        <f t="shared" si="883"/>
        <v>0</v>
      </c>
      <c r="L6292" s="162">
        <f t="shared" si="884"/>
        <v>0</v>
      </c>
      <c r="M6292" s="162" t="str" cm="1">
        <f t="array" ref="M6292">IF(ISERROR(INDEX('Non Compliance input'!$I$5:$I$156,MATCH(1,(A6292='Non Compliance input'!$A$5:$A$156)*(E6292&gt;='Non Compliance input'!$D$5:$D$156)*(F6292&lt;='Non Compliance input'!$E$5:$E$156)*('Non Compliance input'!$I$5:$I$156="Yes"),0))
),"","Yes")</f>
        <v/>
      </c>
      <c r="N6292" s="149" t="str">
        <f>IF(VLOOKUP($A6292,HourEndingOutage!$B$3:$F$746,5,0)="Outage","Outage","")</f>
        <v/>
      </c>
      <c r="O6292" s="18">
        <f t="shared" si="885"/>
        <v>0</v>
      </c>
      <c r="P6292" s="18" t="str">
        <f t="shared" si="886"/>
        <v/>
      </c>
      <c r="Q6292" s="18">
        <f t="shared" si="887"/>
        <v>0</v>
      </c>
      <c r="R6292" s="118"/>
    </row>
    <row r="6293" spans="1:18" x14ac:dyDescent="0.25">
      <c r="A6293" s="25">
        <f t="shared" si="879"/>
        <v>699</v>
      </c>
      <c r="B6293" s="23">
        <f t="shared" si="880"/>
        <v>44591</v>
      </c>
      <c r="C6293" s="24">
        <v>3</v>
      </c>
      <c r="D6293" s="54" t="str">
        <f t="shared" si="881"/>
        <v>ASET</v>
      </c>
      <c r="E6293" s="178"/>
      <c r="F6293" s="179"/>
      <c r="G6293" s="177"/>
      <c r="H6293" s="177"/>
      <c r="I6293" s="169">
        <f t="shared" si="882"/>
        <v>0</v>
      </c>
      <c r="J6293" s="149" t="str" cm="1">
        <f t="array" ref="J6293">IF(ISERROR(INDEX('Non Compliance input'!$H$5:$H$156,MATCH(1,(A6293='Non Compliance input'!$A$5:$A$156)*(F6293&gt;='Non Compliance input'!$D$5:$D$156)*(E6293&lt;'Non Compliance input'!$E$5:$E$156)*('Non Compliance input'!$H$5:$H$156="Yes"),0))
),"","Yes")</f>
        <v/>
      </c>
      <c r="K6293" s="149">
        <f t="shared" si="883"/>
        <v>0</v>
      </c>
      <c r="L6293" s="162">
        <f t="shared" si="884"/>
        <v>0</v>
      </c>
      <c r="M6293" s="162" t="str" cm="1">
        <f t="array" ref="M6293">IF(ISERROR(INDEX('Non Compliance input'!$I$5:$I$156,MATCH(1,(A6293='Non Compliance input'!$A$5:$A$156)*(E6293&gt;='Non Compliance input'!$D$5:$D$156)*(F6293&lt;='Non Compliance input'!$E$5:$E$156)*('Non Compliance input'!$I$5:$I$156="Yes"),0))
),"","Yes")</f>
        <v/>
      </c>
      <c r="N6293" s="149" t="str">
        <f>IF(VLOOKUP($A6293,HourEndingOutage!$B$3:$F$746,5,0)="Outage","Outage","")</f>
        <v/>
      </c>
      <c r="O6293" s="18">
        <f t="shared" si="885"/>
        <v>0</v>
      </c>
      <c r="P6293" s="18" t="str">
        <f t="shared" si="886"/>
        <v/>
      </c>
      <c r="Q6293" s="18">
        <f t="shared" si="887"/>
        <v>0</v>
      </c>
      <c r="R6293" s="118"/>
    </row>
    <row r="6294" spans="1:18" x14ac:dyDescent="0.25">
      <c r="A6294" s="25">
        <f t="shared" si="879"/>
        <v>700</v>
      </c>
      <c r="B6294" s="23">
        <f t="shared" si="880"/>
        <v>44591</v>
      </c>
      <c r="C6294" s="24">
        <v>4</v>
      </c>
      <c r="D6294" s="54" t="str">
        <f t="shared" si="881"/>
        <v>ASET</v>
      </c>
      <c r="E6294" s="178"/>
      <c r="F6294" s="179"/>
      <c r="G6294" s="177"/>
      <c r="H6294" s="177"/>
      <c r="I6294" s="169">
        <f t="shared" si="882"/>
        <v>0</v>
      </c>
      <c r="J6294" s="149" t="str" cm="1">
        <f t="array" ref="J6294">IF(ISERROR(INDEX('Non Compliance input'!$H$5:$H$156,MATCH(1,(A6294='Non Compliance input'!$A$5:$A$156)*(F6294&gt;='Non Compliance input'!$D$5:$D$156)*(E6294&lt;'Non Compliance input'!$E$5:$E$156)*('Non Compliance input'!$H$5:$H$156="Yes"),0))
),"","Yes")</f>
        <v/>
      </c>
      <c r="K6294" s="149">
        <f t="shared" si="883"/>
        <v>0</v>
      </c>
      <c r="L6294" s="162">
        <f t="shared" si="884"/>
        <v>0</v>
      </c>
      <c r="M6294" s="162" t="str" cm="1">
        <f t="array" ref="M6294">IF(ISERROR(INDEX('Non Compliance input'!$I$5:$I$156,MATCH(1,(A6294='Non Compliance input'!$A$5:$A$156)*(E6294&gt;='Non Compliance input'!$D$5:$D$156)*(F6294&lt;='Non Compliance input'!$E$5:$E$156)*('Non Compliance input'!$I$5:$I$156="Yes"),0))
),"","Yes")</f>
        <v/>
      </c>
      <c r="N6294" s="149" t="str">
        <f>IF(VLOOKUP($A6294,HourEndingOutage!$B$3:$F$746,5,0)="Outage","Outage","")</f>
        <v/>
      </c>
      <c r="O6294" s="18">
        <f t="shared" si="885"/>
        <v>0</v>
      </c>
      <c r="P6294" s="18" t="str">
        <f t="shared" si="886"/>
        <v/>
      </c>
      <c r="Q6294" s="18">
        <f t="shared" si="887"/>
        <v>0</v>
      </c>
      <c r="R6294" s="118"/>
    </row>
    <row r="6295" spans="1:18" x14ac:dyDescent="0.25">
      <c r="A6295" s="25">
        <f t="shared" si="879"/>
        <v>700</v>
      </c>
      <c r="B6295" s="23">
        <f t="shared" si="880"/>
        <v>44591</v>
      </c>
      <c r="C6295" s="24">
        <v>4</v>
      </c>
      <c r="D6295" s="54" t="str">
        <f t="shared" si="881"/>
        <v>ASET</v>
      </c>
      <c r="E6295" s="178"/>
      <c r="F6295" s="179"/>
      <c r="G6295" s="177"/>
      <c r="H6295" s="177"/>
      <c r="I6295" s="169">
        <f t="shared" si="882"/>
        <v>0</v>
      </c>
      <c r="J6295" s="149" t="str" cm="1">
        <f t="array" ref="J6295">IF(ISERROR(INDEX('Non Compliance input'!$H$5:$H$156,MATCH(1,(A6295='Non Compliance input'!$A$5:$A$156)*(F6295&gt;='Non Compliance input'!$D$5:$D$156)*(E6295&lt;'Non Compliance input'!$E$5:$E$156)*('Non Compliance input'!$H$5:$H$156="Yes"),0))
),"","Yes")</f>
        <v/>
      </c>
      <c r="K6295" s="149">
        <f t="shared" si="883"/>
        <v>0</v>
      </c>
      <c r="L6295" s="162">
        <f t="shared" si="884"/>
        <v>0</v>
      </c>
      <c r="M6295" s="162" t="str" cm="1">
        <f t="array" ref="M6295">IF(ISERROR(INDEX('Non Compliance input'!$I$5:$I$156,MATCH(1,(A6295='Non Compliance input'!$A$5:$A$156)*(E6295&gt;='Non Compliance input'!$D$5:$D$156)*(F6295&lt;='Non Compliance input'!$E$5:$E$156)*('Non Compliance input'!$I$5:$I$156="Yes"),0))
),"","Yes")</f>
        <v/>
      </c>
      <c r="N6295" s="149" t="str">
        <f>IF(VLOOKUP($A6295,HourEndingOutage!$B$3:$F$746,5,0)="Outage","Outage","")</f>
        <v/>
      </c>
      <c r="O6295" s="18">
        <f t="shared" si="885"/>
        <v>0</v>
      </c>
      <c r="P6295" s="18" t="str">
        <f t="shared" si="886"/>
        <v/>
      </c>
      <c r="Q6295" s="18">
        <f t="shared" si="887"/>
        <v>0</v>
      </c>
      <c r="R6295" s="118"/>
    </row>
    <row r="6296" spans="1:18" x14ac:dyDescent="0.25">
      <c r="A6296" s="25">
        <f t="shared" si="879"/>
        <v>700</v>
      </c>
      <c r="B6296" s="23">
        <f t="shared" si="880"/>
        <v>44591</v>
      </c>
      <c r="C6296" s="24">
        <v>4</v>
      </c>
      <c r="D6296" s="54" t="str">
        <f t="shared" si="881"/>
        <v>ASET</v>
      </c>
      <c r="E6296" s="178"/>
      <c r="F6296" s="179"/>
      <c r="G6296" s="177"/>
      <c r="H6296" s="177"/>
      <c r="I6296" s="169">
        <f t="shared" si="882"/>
        <v>0</v>
      </c>
      <c r="J6296" s="149" t="str" cm="1">
        <f t="array" ref="J6296">IF(ISERROR(INDEX('Non Compliance input'!$H$5:$H$156,MATCH(1,(A6296='Non Compliance input'!$A$5:$A$156)*(F6296&gt;='Non Compliance input'!$D$5:$D$156)*(E6296&lt;'Non Compliance input'!$E$5:$E$156)*('Non Compliance input'!$H$5:$H$156="Yes"),0))
),"","Yes")</f>
        <v/>
      </c>
      <c r="K6296" s="149">
        <f t="shared" si="883"/>
        <v>0</v>
      </c>
      <c r="L6296" s="162">
        <f t="shared" si="884"/>
        <v>0</v>
      </c>
      <c r="M6296" s="162" t="str" cm="1">
        <f t="array" ref="M6296">IF(ISERROR(INDEX('Non Compliance input'!$I$5:$I$156,MATCH(1,(A6296='Non Compliance input'!$A$5:$A$156)*(E6296&gt;='Non Compliance input'!$D$5:$D$156)*(F6296&lt;='Non Compliance input'!$E$5:$E$156)*('Non Compliance input'!$I$5:$I$156="Yes"),0))
),"","Yes")</f>
        <v/>
      </c>
      <c r="N6296" s="149" t="str">
        <f>IF(VLOOKUP($A6296,HourEndingOutage!$B$3:$F$746,5,0)="Outage","Outage","")</f>
        <v/>
      </c>
      <c r="O6296" s="18">
        <f t="shared" si="885"/>
        <v>0</v>
      </c>
      <c r="P6296" s="18" t="str">
        <f t="shared" si="886"/>
        <v/>
      </c>
      <c r="Q6296" s="18">
        <f t="shared" si="887"/>
        <v>0</v>
      </c>
      <c r="R6296" s="118"/>
    </row>
    <row r="6297" spans="1:18" x14ac:dyDescent="0.25">
      <c r="A6297" s="25">
        <f t="shared" si="879"/>
        <v>700</v>
      </c>
      <c r="B6297" s="23">
        <f t="shared" si="880"/>
        <v>44591</v>
      </c>
      <c r="C6297" s="24">
        <v>4</v>
      </c>
      <c r="D6297" s="54" t="str">
        <f t="shared" si="881"/>
        <v>ASET</v>
      </c>
      <c r="E6297" s="178"/>
      <c r="F6297" s="179"/>
      <c r="G6297" s="177"/>
      <c r="H6297" s="177"/>
      <c r="I6297" s="169">
        <f t="shared" si="882"/>
        <v>0</v>
      </c>
      <c r="J6297" s="149" t="str" cm="1">
        <f t="array" ref="J6297">IF(ISERROR(INDEX('Non Compliance input'!$H$5:$H$156,MATCH(1,(A6297='Non Compliance input'!$A$5:$A$156)*(F6297&gt;='Non Compliance input'!$D$5:$D$156)*(E6297&lt;'Non Compliance input'!$E$5:$E$156)*('Non Compliance input'!$H$5:$H$156="Yes"),0))
),"","Yes")</f>
        <v/>
      </c>
      <c r="K6297" s="149">
        <f t="shared" si="883"/>
        <v>0</v>
      </c>
      <c r="L6297" s="162">
        <f t="shared" si="884"/>
        <v>0</v>
      </c>
      <c r="M6297" s="162" t="str" cm="1">
        <f t="array" ref="M6297">IF(ISERROR(INDEX('Non Compliance input'!$I$5:$I$156,MATCH(1,(A6297='Non Compliance input'!$A$5:$A$156)*(E6297&gt;='Non Compliance input'!$D$5:$D$156)*(F6297&lt;='Non Compliance input'!$E$5:$E$156)*('Non Compliance input'!$I$5:$I$156="Yes"),0))
),"","Yes")</f>
        <v/>
      </c>
      <c r="N6297" s="149" t="str">
        <f>IF(VLOOKUP($A6297,HourEndingOutage!$B$3:$F$746,5,0)="Outage","Outage","")</f>
        <v/>
      </c>
      <c r="O6297" s="18">
        <f t="shared" si="885"/>
        <v>0</v>
      </c>
      <c r="P6297" s="18" t="str">
        <f t="shared" si="886"/>
        <v/>
      </c>
      <c r="Q6297" s="18">
        <f t="shared" si="887"/>
        <v>0</v>
      </c>
      <c r="R6297" s="118"/>
    </row>
    <row r="6298" spans="1:18" x14ac:dyDescent="0.25">
      <c r="A6298" s="25">
        <f t="shared" si="879"/>
        <v>700</v>
      </c>
      <c r="B6298" s="23">
        <f t="shared" si="880"/>
        <v>44591</v>
      </c>
      <c r="C6298" s="24">
        <v>4</v>
      </c>
      <c r="D6298" s="54" t="str">
        <f t="shared" si="881"/>
        <v>ASET</v>
      </c>
      <c r="E6298" s="178"/>
      <c r="F6298" s="179"/>
      <c r="G6298" s="177"/>
      <c r="H6298" s="177"/>
      <c r="I6298" s="169">
        <f t="shared" si="882"/>
        <v>0</v>
      </c>
      <c r="J6298" s="149" t="str" cm="1">
        <f t="array" ref="J6298">IF(ISERROR(INDEX('Non Compliance input'!$H$5:$H$156,MATCH(1,(A6298='Non Compliance input'!$A$5:$A$156)*(F6298&gt;='Non Compliance input'!$D$5:$D$156)*(E6298&lt;'Non Compliance input'!$E$5:$E$156)*('Non Compliance input'!$H$5:$H$156="Yes"),0))
),"","Yes")</f>
        <v/>
      </c>
      <c r="K6298" s="149">
        <f t="shared" si="883"/>
        <v>0</v>
      </c>
      <c r="L6298" s="162">
        <f t="shared" si="884"/>
        <v>0</v>
      </c>
      <c r="M6298" s="162" t="str" cm="1">
        <f t="array" ref="M6298">IF(ISERROR(INDEX('Non Compliance input'!$I$5:$I$156,MATCH(1,(A6298='Non Compliance input'!$A$5:$A$156)*(E6298&gt;='Non Compliance input'!$D$5:$D$156)*(F6298&lt;='Non Compliance input'!$E$5:$E$156)*('Non Compliance input'!$I$5:$I$156="Yes"),0))
),"","Yes")</f>
        <v/>
      </c>
      <c r="N6298" s="149" t="str">
        <f>IF(VLOOKUP($A6298,HourEndingOutage!$B$3:$F$746,5,0)="Outage","Outage","")</f>
        <v/>
      </c>
      <c r="O6298" s="18">
        <f t="shared" si="885"/>
        <v>0</v>
      </c>
      <c r="P6298" s="18" t="str">
        <f t="shared" si="886"/>
        <v/>
      </c>
      <c r="Q6298" s="18">
        <f t="shared" si="887"/>
        <v>0</v>
      </c>
      <c r="R6298" s="118"/>
    </row>
    <row r="6299" spans="1:18" x14ac:dyDescent="0.25">
      <c r="A6299" s="25">
        <f t="shared" si="879"/>
        <v>700</v>
      </c>
      <c r="B6299" s="23">
        <f t="shared" si="880"/>
        <v>44591</v>
      </c>
      <c r="C6299" s="24">
        <v>4</v>
      </c>
      <c r="D6299" s="54" t="str">
        <f t="shared" si="881"/>
        <v>ASET</v>
      </c>
      <c r="E6299" s="178"/>
      <c r="F6299" s="179"/>
      <c r="G6299" s="177"/>
      <c r="H6299" s="177"/>
      <c r="I6299" s="169">
        <f t="shared" si="882"/>
        <v>0</v>
      </c>
      <c r="J6299" s="149" t="str" cm="1">
        <f t="array" ref="J6299">IF(ISERROR(INDEX('Non Compliance input'!$H$5:$H$156,MATCH(1,(A6299='Non Compliance input'!$A$5:$A$156)*(F6299&gt;='Non Compliance input'!$D$5:$D$156)*(E6299&lt;'Non Compliance input'!$E$5:$E$156)*('Non Compliance input'!$H$5:$H$156="Yes"),0))
),"","Yes")</f>
        <v/>
      </c>
      <c r="K6299" s="149">
        <f t="shared" si="883"/>
        <v>0</v>
      </c>
      <c r="L6299" s="162">
        <f t="shared" si="884"/>
        <v>0</v>
      </c>
      <c r="M6299" s="162" t="str" cm="1">
        <f t="array" ref="M6299">IF(ISERROR(INDEX('Non Compliance input'!$I$5:$I$156,MATCH(1,(A6299='Non Compliance input'!$A$5:$A$156)*(E6299&gt;='Non Compliance input'!$D$5:$D$156)*(F6299&lt;='Non Compliance input'!$E$5:$E$156)*('Non Compliance input'!$I$5:$I$156="Yes"),0))
),"","Yes")</f>
        <v/>
      </c>
      <c r="N6299" s="149" t="str">
        <f>IF(VLOOKUP($A6299,HourEndingOutage!$B$3:$F$746,5,0)="Outage","Outage","")</f>
        <v/>
      </c>
      <c r="O6299" s="18">
        <f t="shared" si="885"/>
        <v>0</v>
      </c>
      <c r="P6299" s="18" t="str">
        <f t="shared" si="886"/>
        <v/>
      </c>
      <c r="Q6299" s="18">
        <f t="shared" si="887"/>
        <v>0</v>
      </c>
      <c r="R6299" s="118"/>
    </row>
    <row r="6300" spans="1:18" x14ac:dyDescent="0.25">
      <c r="A6300" s="25">
        <f t="shared" ref="A6300:A6363" si="888">IF(C6300=C6299,A6299,A6299+1)</f>
        <v>700</v>
      </c>
      <c r="B6300" s="23">
        <f t="shared" ref="B6300:B6363" si="889">IF(C6300&lt;C6299,B6299+1,B6299)</f>
        <v>44591</v>
      </c>
      <c r="C6300" s="24">
        <v>4</v>
      </c>
      <c r="D6300" s="54" t="str">
        <f t="shared" si="881"/>
        <v>ASET</v>
      </c>
      <c r="E6300" s="178"/>
      <c r="F6300" s="179"/>
      <c r="G6300" s="177"/>
      <c r="H6300" s="177"/>
      <c r="I6300" s="169">
        <f t="shared" si="882"/>
        <v>0</v>
      </c>
      <c r="J6300" s="149" t="str" cm="1">
        <f t="array" ref="J6300">IF(ISERROR(INDEX('Non Compliance input'!$H$5:$H$156,MATCH(1,(A6300='Non Compliance input'!$A$5:$A$156)*(F6300&gt;='Non Compliance input'!$D$5:$D$156)*(E6300&lt;'Non Compliance input'!$E$5:$E$156)*('Non Compliance input'!$H$5:$H$156="Yes"),0))
),"","Yes")</f>
        <v/>
      </c>
      <c r="K6300" s="149">
        <f t="shared" si="883"/>
        <v>0</v>
      </c>
      <c r="L6300" s="162">
        <f t="shared" si="884"/>
        <v>0</v>
      </c>
      <c r="M6300" s="162" t="str" cm="1">
        <f t="array" ref="M6300">IF(ISERROR(INDEX('Non Compliance input'!$I$5:$I$156,MATCH(1,(A6300='Non Compliance input'!$A$5:$A$156)*(E6300&gt;='Non Compliance input'!$D$5:$D$156)*(F6300&lt;='Non Compliance input'!$E$5:$E$156)*('Non Compliance input'!$I$5:$I$156="Yes"),0))
),"","Yes")</f>
        <v/>
      </c>
      <c r="N6300" s="149" t="str">
        <f>IF(VLOOKUP($A6300,HourEndingOutage!$B$3:$F$746,5,0)="Outage","Outage","")</f>
        <v/>
      </c>
      <c r="O6300" s="18">
        <f t="shared" si="885"/>
        <v>0</v>
      </c>
      <c r="P6300" s="18" t="str">
        <f t="shared" si="886"/>
        <v/>
      </c>
      <c r="Q6300" s="18">
        <f t="shared" si="887"/>
        <v>0</v>
      </c>
      <c r="R6300" s="118"/>
    </row>
    <row r="6301" spans="1:18" x14ac:dyDescent="0.25">
      <c r="A6301" s="25">
        <f t="shared" si="888"/>
        <v>700</v>
      </c>
      <c r="B6301" s="23">
        <f t="shared" si="889"/>
        <v>44591</v>
      </c>
      <c r="C6301" s="24">
        <v>4</v>
      </c>
      <c r="D6301" s="54" t="str">
        <f t="shared" si="881"/>
        <v>ASET</v>
      </c>
      <c r="E6301" s="178"/>
      <c r="F6301" s="179"/>
      <c r="G6301" s="177"/>
      <c r="H6301" s="177"/>
      <c r="I6301" s="169">
        <f t="shared" si="882"/>
        <v>0</v>
      </c>
      <c r="J6301" s="149" t="str" cm="1">
        <f t="array" ref="J6301">IF(ISERROR(INDEX('Non Compliance input'!$H$5:$H$156,MATCH(1,(A6301='Non Compliance input'!$A$5:$A$156)*(F6301&gt;='Non Compliance input'!$D$5:$D$156)*(E6301&lt;'Non Compliance input'!$E$5:$E$156)*('Non Compliance input'!$H$5:$H$156="Yes"),0))
),"","Yes")</f>
        <v/>
      </c>
      <c r="K6301" s="149">
        <f t="shared" si="883"/>
        <v>0</v>
      </c>
      <c r="L6301" s="162">
        <f t="shared" si="884"/>
        <v>0</v>
      </c>
      <c r="M6301" s="162" t="str" cm="1">
        <f t="array" ref="M6301">IF(ISERROR(INDEX('Non Compliance input'!$I$5:$I$156,MATCH(1,(A6301='Non Compliance input'!$A$5:$A$156)*(E6301&gt;='Non Compliance input'!$D$5:$D$156)*(F6301&lt;='Non Compliance input'!$E$5:$E$156)*('Non Compliance input'!$I$5:$I$156="Yes"),0))
),"","Yes")</f>
        <v/>
      </c>
      <c r="N6301" s="149" t="str">
        <f>IF(VLOOKUP($A6301,HourEndingOutage!$B$3:$F$746,5,0)="Outage","Outage","")</f>
        <v/>
      </c>
      <c r="O6301" s="18">
        <f t="shared" si="885"/>
        <v>0</v>
      </c>
      <c r="P6301" s="18" t="str">
        <f t="shared" si="886"/>
        <v/>
      </c>
      <c r="Q6301" s="18">
        <f t="shared" si="887"/>
        <v>0</v>
      </c>
      <c r="R6301" s="118"/>
    </row>
    <row r="6302" spans="1:18" x14ac:dyDescent="0.25">
      <c r="A6302" s="25">
        <f t="shared" si="888"/>
        <v>700</v>
      </c>
      <c r="B6302" s="23">
        <f t="shared" si="889"/>
        <v>44591</v>
      </c>
      <c r="C6302" s="24">
        <v>4</v>
      </c>
      <c r="D6302" s="54" t="str">
        <f t="shared" si="881"/>
        <v>ASET</v>
      </c>
      <c r="E6302" s="178"/>
      <c r="F6302" s="179"/>
      <c r="G6302" s="177"/>
      <c r="H6302" s="177"/>
      <c r="I6302" s="169">
        <f t="shared" si="882"/>
        <v>0</v>
      </c>
      <c r="J6302" s="149" t="str" cm="1">
        <f t="array" ref="J6302">IF(ISERROR(INDEX('Non Compliance input'!$H$5:$H$156,MATCH(1,(A6302='Non Compliance input'!$A$5:$A$156)*(F6302&gt;='Non Compliance input'!$D$5:$D$156)*(E6302&lt;'Non Compliance input'!$E$5:$E$156)*('Non Compliance input'!$H$5:$H$156="Yes"),0))
),"","Yes")</f>
        <v/>
      </c>
      <c r="K6302" s="149">
        <f t="shared" si="883"/>
        <v>0</v>
      </c>
      <c r="L6302" s="162">
        <f t="shared" si="884"/>
        <v>0</v>
      </c>
      <c r="M6302" s="162" t="str" cm="1">
        <f t="array" ref="M6302">IF(ISERROR(INDEX('Non Compliance input'!$I$5:$I$156,MATCH(1,(A6302='Non Compliance input'!$A$5:$A$156)*(E6302&gt;='Non Compliance input'!$D$5:$D$156)*(F6302&lt;='Non Compliance input'!$E$5:$E$156)*('Non Compliance input'!$I$5:$I$156="Yes"),0))
),"","Yes")</f>
        <v/>
      </c>
      <c r="N6302" s="149" t="str">
        <f>IF(VLOOKUP($A6302,HourEndingOutage!$B$3:$F$746,5,0)="Outage","Outage","")</f>
        <v/>
      </c>
      <c r="O6302" s="18">
        <f t="shared" si="885"/>
        <v>0</v>
      </c>
      <c r="P6302" s="18" t="str">
        <f t="shared" si="886"/>
        <v/>
      </c>
      <c r="Q6302" s="18">
        <f t="shared" si="887"/>
        <v>0</v>
      </c>
      <c r="R6302" s="118"/>
    </row>
    <row r="6303" spans="1:18" x14ac:dyDescent="0.25">
      <c r="A6303" s="25">
        <f t="shared" si="888"/>
        <v>701</v>
      </c>
      <c r="B6303" s="23">
        <f t="shared" si="889"/>
        <v>44591</v>
      </c>
      <c r="C6303" s="24">
        <v>5</v>
      </c>
      <c r="D6303" s="54" t="str">
        <f t="shared" si="881"/>
        <v>ASET</v>
      </c>
      <c r="E6303" s="178"/>
      <c r="F6303" s="179"/>
      <c r="G6303" s="177"/>
      <c r="H6303" s="177"/>
      <c r="I6303" s="169">
        <f t="shared" si="882"/>
        <v>0</v>
      </c>
      <c r="J6303" s="149" t="str" cm="1">
        <f t="array" ref="J6303">IF(ISERROR(INDEX('Non Compliance input'!$H$5:$H$156,MATCH(1,(A6303='Non Compliance input'!$A$5:$A$156)*(F6303&gt;='Non Compliance input'!$D$5:$D$156)*(E6303&lt;'Non Compliance input'!$E$5:$E$156)*('Non Compliance input'!$H$5:$H$156="Yes"),0))
),"","Yes")</f>
        <v/>
      </c>
      <c r="K6303" s="149">
        <f t="shared" si="883"/>
        <v>0</v>
      </c>
      <c r="L6303" s="162">
        <f t="shared" si="884"/>
        <v>0</v>
      </c>
      <c r="M6303" s="162" t="str" cm="1">
        <f t="array" ref="M6303">IF(ISERROR(INDEX('Non Compliance input'!$I$5:$I$156,MATCH(1,(A6303='Non Compliance input'!$A$5:$A$156)*(E6303&gt;='Non Compliance input'!$D$5:$D$156)*(F6303&lt;='Non Compliance input'!$E$5:$E$156)*('Non Compliance input'!$I$5:$I$156="Yes"),0))
),"","Yes")</f>
        <v/>
      </c>
      <c r="N6303" s="149" t="str">
        <f>IF(VLOOKUP($A6303,HourEndingOutage!$B$3:$F$746,5,0)="Outage","Outage","")</f>
        <v/>
      </c>
      <c r="O6303" s="18">
        <f t="shared" si="885"/>
        <v>0</v>
      </c>
      <c r="P6303" s="18" t="str">
        <f t="shared" si="886"/>
        <v/>
      </c>
      <c r="Q6303" s="18">
        <f t="shared" si="887"/>
        <v>0</v>
      </c>
      <c r="R6303" s="118"/>
    </row>
    <row r="6304" spans="1:18" x14ac:dyDescent="0.25">
      <c r="A6304" s="25">
        <f t="shared" si="888"/>
        <v>701</v>
      </c>
      <c r="B6304" s="23">
        <f t="shared" si="889"/>
        <v>44591</v>
      </c>
      <c r="C6304" s="24">
        <v>5</v>
      </c>
      <c r="D6304" s="54" t="str">
        <f t="shared" si="881"/>
        <v>ASET</v>
      </c>
      <c r="E6304" s="178"/>
      <c r="F6304" s="179"/>
      <c r="G6304" s="177"/>
      <c r="H6304" s="177"/>
      <c r="I6304" s="169">
        <f t="shared" si="882"/>
        <v>0</v>
      </c>
      <c r="J6304" s="149" t="str" cm="1">
        <f t="array" ref="J6304">IF(ISERROR(INDEX('Non Compliance input'!$H$5:$H$156,MATCH(1,(A6304='Non Compliance input'!$A$5:$A$156)*(F6304&gt;='Non Compliance input'!$D$5:$D$156)*(E6304&lt;'Non Compliance input'!$E$5:$E$156)*('Non Compliance input'!$H$5:$H$156="Yes"),0))
),"","Yes")</f>
        <v/>
      </c>
      <c r="K6304" s="149">
        <f t="shared" si="883"/>
        <v>0</v>
      </c>
      <c r="L6304" s="162">
        <f t="shared" si="884"/>
        <v>0</v>
      </c>
      <c r="M6304" s="162" t="str" cm="1">
        <f t="array" ref="M6304">IF(ISERROR(INDEX('Non Compliance input'!$I$5:$I$156,MATCH(1,(A6304='Non Compliance input'!$A$5:$A$156)*(E6304&gt;='Non Compliance input'!$D$5:$D$156)*(F6304&lt;='Non Compliance input'!$E$5:$E$156)*('Non Compliance input'!$I$5:$I$156="Yes"),0))
),"","Yes")</f>
        <v/>
      </c>
      <c r="N6304" s="149" t="str">
        <f>IF(VLOOKUP($A6304,HourEndingOutage!$B$3:$F$746,5,0)="Outage","Outage","")</f>
        <v/>
      </c>
      <c r="O6304" s="18">
        <f t="shared" si="885"/>
        <v>0</v>
      </c>
      <c r="P6304" s="18" t="str">
        <f t="shared" si="886"/>
        <v/>
      </c>
      <c r="Q6304" s="18">
        <f t="shared" si="887"/>
        <v>0</v>
      </c>
      <c r="R6304" s="118"/>
    </row>
    <row r="6305" spans="1:18" x14ac:dyDescent="0.25">
      <c r="A6305" s="25">
        <f t="shared" si="888"/>
        <v>701</v>
      </c>
      <c r="B6305" s="23">
        <f t="shared" si="889"/>
        <v>44591</v>
      </c>
      <c r="C6305" s="24">
        <v>5</v>
      </c>
      <c r="D6305" s="54" t="str">
        <f t="shared" si="881"/>
        <v>ASET</v>
      </c>
      <c r="E6305" s="178"/>
      <c r="F6305" s="179"/>
      <c r="G6305" s="177"/>
      <c r="H6305" s="177"/>
      <c r="I6305" s="169">
        <f t="shared" si="882"/>
        <v>0</v>
      </c>
      <c r="J6305" s="149" t="str" cm="1">
        <f t="array" ref="J6305">IF(ISERROR(INDEX('Non Compliance input'!$H$5:$H$156,MATCH(1,(A6305='Non Compliance input'!$A$5:$A$156)*(F6305&gt;='Non Compliance input'!$D$5:$D$156)*(E6305&lt;'Non Compliance input'!$E$5:$E$156)*('Non Compliance input'!$H$5:$H$156="Yes"),0))
),"","Yes")</f>
        <v/>
      </c>
      <c r="K6305" s="149">
        <f t="shared" si="883"/>
        <v>0</v>
      </c>
      <c r="L6305" s="162">
        <f t="shared" si="884"/>
        <v>0</v>
      </c>
      <c r="M6305" s="162" t="str" cm="1">
        <f t="array" ref="M6305">IF(ISERROR(INDEX('Non Compliance input'!$I$5:$I$156,MATCH(1,(A6305='Non Compliance input'!$A$5:$A$156)*(E6305&gt;='Non Compliance input'!$D$5:$D$156)*(F6305&lt;='Non Compliance input'!$E$5:$E$156)*('Non Compliance input'!$I$5:$I$156="Yes"),0))
),"","Yes")</f>
        <v/>
      </c>
      <c r="N6305" s="149" t="str">
        <f>IF(VLOOKUP($A6305,HourEndingOutage!$B$3:$F$746,5,0)="Outage","Outage","")</f>
        <v/>
      </c>
      <c r="O6305" s="18">
        <f t="shared" si="885"/>
        <v>0</v>
      </c>
      <c r="P6305" s="18" t="str">
        <f t="shared" si="886"/>
        <v/>
      </c>
      <c r="Q6305" s="18">
        <f t="shared" si="887"/>
        <v>0</v>
      </c>
      <c r="R6305" s="118"/>
    </row>
    <row r="6306" spans="1:18" x14ac:dyDescent="0.25">
      <c r="A6306" s="25">
        <f t="shared" si="888"/>
        <v>701</v>
      </c>
      <c r="B6306" s="23">
        <f t="shared" si="889"/>
        <v>44591</v>
      </c>
      <c r="C6306" s="24">
        <v>5</v>
      </c>
      <c r="D6306" s="54" t="str">
        <f t="shared" si="881"/>
        <v>ASET</v>
      </c>
      <c r="E6306" s="178"/>
      <c r="F6306" s="179"/>
      <c r="G6306" s="177"/>
      <c r="H6306" s="177"/>
      <c r="I6306" s="169">
        <f t="shared" si="882"/>
        <v>0</v>
      </c>
      <c r="J6306" s="149" t="str" cm="1">
        <f t="array" ref="J6306">IF(ISERROR(INDEX('Non Compliance input'!$H$5:$H$156,MATCH(1,(A6306='Non Compliance input'!$A$5:$A$156)*(F6306&gt;='Non Compliance input'!$D$5:$D$156)*(E6306&lt;'Non Compliance input'!$E$5:$E$156)*('Non Compliance input'!$H$5:$H$156="Yes"),0))
),"","Yes")</f>
        <v/>
      </c>
      <c r="K6306" s="149">
        <f t="shared" si="883"/>
        <v>0</v>
      </c>
      <c r="L6306" s="162">
        <f t="shared" si="884"/>
        <v>0</v>
      </c>
      <c r="M6306" s="162" t="str" cm="1">
        <f t="array" ref="M6306">IF(ISERROR(INDEX('Non Compliance input'!$I$5:$I$156,MATCH(1,(A6306='Non Compliance input'!$A$5:$A$156)*(E6306&gt;='Non Compliance input'!$D$5:$D$156)*(F6306&lt;='Non Compliance input'!$E$5:$E$156)*('Non Compliance input'!$I$5:$I$156="Yes"),0))
),"","Yes")</f>
        <v/>
      </c>
      <c r="N6306" s="149" t="str">
        <f>IF(VLOOKUP($A6306,HourEndingOutage!$B$3:$F$746,5,0)="Outage","Outage","")</f>
        <v/>
      </c>
      <c r="O6306" s="18">
        <f t="shared" si="885"/>
        <v>0</v>
      </c>
      <c r="P6306" s="18" t="str">
        <f t="shared" si="886"/>
        <v/>
      </c>
      <c r="Q6306" s="18">
        <f t="shared" si="887"/>
        <v>0</v>
      </c>
      <c r="R6306" s="118"/>
    </row>
    <row r="6307" spans="1:18" x14ac:dyDescent="0.25">
      <c r="A6307" s="25">
        <f t="shared" si="888"/>
        <v>701</v>
      </c>
      <c r="B6307" s="23">
        <f t="shared" si="889"/>
        <v>44591</v>
      </c>
      <c r="C6307" s="24">
        <v>5</v>
      </c>
      <c r="D6307" s="54" t="str">
        <f t="shared" si="881"/>
        <v>ASET</v>
      </c>
      <c r="E6307" s="178"/>
      <c r="F6307" s="179"/>
      <c r="G6307" s="177"/>
      <c r="H6307" s="177"/>
      <c r="I6307" s="169">
        <f t="shared" si="882"/>
        <v>0</v>
      </c>
      <c r="J6307" s="149" t="str" cm="1">
        <f t="array" ref="J6307">IF(ISERROR(INDEX('Non Compliance input'!$H$5:$H$156,MATCH(1,(A6307='Non Compliance input'!$A$5:$A$156)*(F6307&gt;='Non Compliance input'!$D$5:$D$156)*(E6307&lt;'Non Compliance input'!$E$5:$E$156)*('Non Compliance input'!$H$5:$H$156="Yes"),0))
),"","Yes")</f>
        <v/>
      </c>
      <c r="K6307" s="149">
        <f t="shared" si="883"/>
        <v>0</v>
      </c>
      <c r="L6307" s="162">
        <f t="shared" si="884"/>
        <v>0</v>
      </c>
      <c r="M6307" s="162" t="str" cm="1">
        <f t="array" ref="M6307">IF(ISERROR(INDEX('Non Compliance input'!$I$5:$I$156,MATCH(1,(A6307='Non Compliance input'!$A$5:$A$156)*(E6307&gt;='Non Compliance input'!$D$5:$D$156)*(F6307&lt;='Non Compliance input'!$E$5:$E$156)*('Non Compliance input'!$I$5:$I$156="Yes"),0))
),"","Yes")</f>
        <v/>
      </c>
      <c r="N6307" s="149" t="str">
        <f>IF(VLOOKUP($A6307,HourEndingOutage!$B$3:$F$746,5,0)="Outage","Outage","")</f>
        <v/>
      </c>
      <c r="O6307" s="18">
        <f t="shared" si="885"/>
        <v>0</v>
      </c>
      <c r="P6307" s="18" t="str">
        <f t="shared" si="886"/>
        <v/>
      </c>
      <c r="Q6307" s="18">
        <f t="shared" si="887"/>
        <v>0</v>
      </c>
      <c r="R6307" s="118"/>
    </row>
    <row r="6308" spans="1:18" x14ac:dyDescent="0.25">
      <c r="A6308" s="25">
        <f t="shared" si="888"/>
        <v>701</v>
      </c>
      <c r="B6308" s="23">
        <f t="shared" si="889"/>
        <v>44591</v>
      </c>
      <c r="C6308" s="24">
        <v>5</v>
      </c>
      <c r="D6308" s="54" t="str">
        <f t="shared" si="881"/>
        <v>ASET</v>
      </c>
      <c r="E6308" s="178"/>
      <c r="F6308" s="179"/>
      <c r="G6308" s="177"/>
      <c r="H6308" s="177"/>
      <c r="I6308" s="169">
        <f t="shared" si="882"/>
        <v>0</v>
      </c>
      <c r="J6308" s="149" t="str" cm="1">
        <f t="array" ref="J6308">IF(ISERROR(INDEX('Non Compliance input'!$H$5:$H$156,MATCH(1,(A6308='Non Compliance input'!$A$5:$A$156)*(F6308&gt;='Non Compliance input'!$D$5:$D$156)*(E6308&lt;'Non Compliance input'!$E$5:$E$156)*('Non Compliance input'!$H$5:$H$156="Yes"),0))
),"","Yes")</f>
        <v/>
      </c>
      <c r="K6308" s="149">
        <f t="shared" si="883"/>
        <v>0</v>
      </c>
      <c r="L6308" s="162">
        <f t="shared" si="884"/>
        <v>0</v>
      </c>
      <c r="M6308" s="162" t="str" cm="1">
        <f t="array" ref="M6308">IF(ISERROR(INDEX('Non Compliance input'!$I$5:$I$156,MATCH(1,(A6308='Non Compliance input'!$A$5:$A$156)*(E6308&gt;='Non Compliance input'!$D$5:$D$156)*(F6308&lt;='Non Compliance input'!$E$5:$E$156)*('Non Compliance input'!$I$5:$I$156="Yes"),0))
),"","Yes")</f>
        <v/>
      </c>
      <c r="N6308" s="149" t="str">
        <f>IF(VLOOKUP($A6308,HourEndingOutage!$B$3:$F$746,5,0)="Outage","Outage","")</f>
        <v/>
      </c>
      <c r="O6308" s="18">
        <f t="shared" si="885"/>
        <v>0</v>
      </c>
      <c r="P6308" s="18" t="str">
        <f t="shared" si="886"/>
        <v/>
      </c>
      <c r="Q6308" s="18">
        <f t="shared" si="887"/>
        <v>0</v>
      </c>
      <c r="R6308" s="118"/>
    </row>
    <row r="6309" spans="1:18" x14ac:dyDescent="0.25">
      <c r="A6309" s="25">
        <f t="shared" si="888"/>
        <v>701</v>
      </c>
      <c r="B6309" s="23">
        <f t="shared" si="889"/>
        <v>44591</v>
      </c>
      <c r="C6309" s="24">
        <v>5</v>
      </c>
      <c r="D6309" s="54" t="str">
        <f t="shared" si="881"/>
        <v>ASET</v>
      </c>
      <c r="E6309" s="178"/>
      <c r="F6309" s="179"/>
      <c r="G6309" s="177"/>
      <c r="H6309" s="177"/>
      <c r="I6309" s="169">
        <f t="shared" si="882"/>
        <v>0</v>
      </c>
      <c r="J6309" s="149" t="str" cm="1">
        <f t="array" ref="J6309">IF(ISERROR(INDEX('Non Compliance input'!$H$5:$H$156,MATCH(1,(A6309='Non Compliance input'!$A$5:$A$156)*(F6309&gt;='Non Compliance input'!$D$5:$D$156)*(E6309&lt;'Non Compliance input'!$E$5:$E$156)*('Non Compliance input'!$H$5:$H$156="Yes"),0))
),"","Yes")</f>
        <v/>
      </c>
      <c r="K6309" s="149">
        <f t="shared" si="883"/>
        <v>0</v>
      </c>
      <c r="L6309" s="162">
        <f t="shared" si="884"/>
        <v>0</v>
      </c>
      <c r="M6309" s="162" t="str" cm="1">
        <f t="array" ref="M6309">IF(ISERROR(INDEX('Non Compliance input'!$I$5:$I$156,MATCH(1,(A6309='Non Compliance input'!$A$5:$A$156)*(E6309&gt;='Non Compliance input'!$D$5:$D$156)*(F6309&lt;='Non Compliance input'!$E$5:$E$156)*('Non Compliance input'!$I$5:$I$156="Yes"),0))
),"","Yes")</f>
        <v/>
      </c>
      <c r="N6309" s="149" t="str">
        <f>IF(VLOOKUP($A6309,HourEndingOutage!$B$3:$F$746,5,0)="Outage","Outage","")</f>
        <v/>
      </c>
      <c r="O6309" s="18">
        <f t="shared" si="885"/>
        <v>0</v>
      </c>
      <c r="P6309" s="18" t="str">
        <f t="shared" si="886"/>
        <v/>
      </c>
      <c r="Q6309" s="18">
        <f t="shared" si="887"/>
        <v>0</v>
      </c>
      <c r="R6309" s="118"/>
    </row>
    <row r="6310" spans="1:18" x14ac:dyDescent="0.25">
      <c r="A6310" s="25">
        <f t="shared" si="888"/>
        <v>701</v>
      </c>
      <c r="B6310" s="23">
        <f t="shared" si="889"/>
        <v>44591</v>
      </c>
      <c r="C6310" s="24">
        <v>5</v>
      </c>
      <c r="D6310" s="54" t="str">
        <f t="shared" si="881"/>
        <v>ASET</v>
      </c>
      <c r="E6310" s="178"/>
      <c r="F6310" s="179"/>
      <c r="G6310" s="177"/>
      <c r="H6310" s="177"/>
      <c r="I6310" s="169">
        <f t="shared" si="882"/>
        <v>0</v>
      </c>
      <c r="J6310" s="149" t="str" cm="1">
        <f t="array" ref="J6310">IF(ISERROR(INDEX('Non Compliance input'!$H$5:$H$156,MATCH(1,(A6310='Non Compliance input'!$A$5:$A$156)*(F6310&gt;='Non Compliance input'!$D$5:$D$156)*(E6310&lt;'Non Compliance input'!$E$5:$E$156)*('Non Compliance input'!$H$5:$H$156="Yes"),0))
),"","Yes")</f>
        <v/>
      </c>
      <c r="K6310" s="149">
        <f t="shared" si="883"/>
        <v>0</v>
      </c>
      <c r="L6310" s="162">
        <f t="shared" si="884"/>
        <v>0</v>
      </c>
      <c r="M6310" s="162" t="str" cm="1">
        <f t="array" ref="M6310">IF(ISERROR(INDEX('Non Compliance input'!$I$5:$I$156,MATCH(1,(A6310='Non Compliance input'!$A$5:$A$156)*(E6310&gt;='Non Compliance input'!$D$5:$D$156)*(F6310&lt;='Non Compliance input'!$E$5:$E$156)*('Non Compliance input'!$I$5:$I$156="Yes"),0))
),"","Yes")</f>
        <v/>
      </c>
      <c r="N6310" s="149" t="str">
        <f>IF(VLOOKUP($A6310,HourEndingOutage!$B$3:$F$746,5,0)="Outage","Outage","")</f>
        <v/>
      </c>
      <c r="O6310" s="18">
        <f t="shared" si="885"/>
        <v>0</v>
      </c>
      <c r="P6310" s="18" t="str">
        <f t="shared" si="886"/>
        <v/>
      </c>
      <c r="Q6310" s="18">
        <f t="shared" si="887"/>
        <v>0</v>
      </c>
      <c r="R6310" s="118"/>
    </row>
    <row r="6311" spans="1:18" x14ac:dyDescent="0.25">
      <c r="A6311" s="25">
        <f t="shared" si="888"/>
        <v>701</v>
      </c>
      <c r="B6311" s="23">
        <f t="shared" si="889"/>
        <v>44591</v>
      </c>
      <c r="C6311" s="24">
        <v>5</v>
      </c>
      <c r="D6311" s="54" t="str">
        <f t="shared" si="881"/>
        <v>ASET</v>
      </c>
      <c r="E6311" s="178"/>
      <c r="F6311" s="179"/>
      <c r="G6311" s="177"/>
      <c r="H6311" s="177"/>
      <c r="I6311" s="169">
        <f t="shared" si="882"/>
        <v>0</v>
      </c>
      <c r="J6311" s="149" t="str" cm="1">
        <f t="array" ref="J6311">IF(ISERROR(INDEX('Non Compliance input'!$H$5:$H$156,MATCH(1,(A6311='Non Compliance input'!$A$5:$A$156)*(F6311&gt;='Non Compliance input'!$D$5:$D$156)*(E6311&lt;'Non Compliance input'!$E$5:$E$156)*('Non Compliance input'!$H$5:$H$156="Yes"),0))
),"","Yes")</f>
        <v/>
      </c>
      <c r="K6311" s="149">
        <f t="shared" si="883"/>
        <v>0</v>
      </c>
      <c r="L6311" s="162">
        <f t="shared" si="884"/>
        <v>0</v>
      </c>
      <c r="M6311" s="162" t="str" cm="1">
        <f t="array" ref="M6311">IF(ISERROR(INDEX('Non Compliance input'!$I$5:$I$156,MATCH(1,(A6311='Non Compliance input'!$A$5:$A$156)*(E6311&gt;='Non Compliance input'!$D$5:$D$156)*(F6311&lt;='Non Compliance input'!$E$5:$E$156)*('Non Compliance input'!$I$5:$I$156="Yes"),0))
),"","Yes")</f>
        <v/>
      </c>
      <c r="N6311" s="149" t="str">
        <f>IF(VLOOKUP($A6311,HourEndingOutage!$B$3:$F$746,5,0)="Outage","Outage","")</f>
        <v/>
      </c>
      <c r="O6311" s="18">
        <f t="shared" si="885"/>
        <v>0</v>
      </c>
      <c r="P6311" s="18" t="str">
        <f t="shared" si="886"/>
        <v/>
      </c>
      <c r="Q6311" s="18">
        <f t="shared" si="887"/>
        <v>0</v>
      </c>
      <c r="R6311" s="118"/>
    </row>
    <row r="6312" spans="1:18" x14ac:dyDescent="0.25">
      <c r="A6312" s="25">
        <f t="shared" si="888"/>
        <v>702</v>
      </c>
      <c r="B6312" s="23">
        <f t="shared" si="889"/>
        <v>44591</v>
      </c>
      <c r="C6312" s="24">
        <v>6</v>
      </c>
      <c r="D6312" s="54" t="str">
        <f t="shared" si="881"/>
        <v>ASET</v>
      </c>
      <c r="E6312" s="178"/>
      <c r="F6312" s="179"/>
      <c r="G6312" s="177"/>
      <c r="H6312" s="177"/>
      <c r="I6312" s="169">
        <f t="shared" si="882"/>
        <v>0</v>
      </c>
      <c r="J6312" s="149" t="str" cm="1">
        <f t="array" ref="J6312">IF(ISERROR(INDEX('Non Compliance input'!$H$5:$H$156,MATCH(1,(A6312='Non Compliance input'!$A$5:$A$156)*(F6312&gt;='Non Compliance input'!$D$5:$D$156)*(E6312&lt;'Non Compliance input'!$E$5:$E$156)*('Non Compliance input'!$H$5:$H$156="Yes"),0))
),"","Yes")</f>
        <v/>
      </c>
      <c r="K6312" s="149">
        <f t="shared" si="883"/>
        <v>0</v>
      </c>
      <c r="L6312" s="162">
        <f t="shared" si="884"/>
        <v>0</v>
      </c>
      <c r="M6312" s="162" t="str" cm="1">
        <f t="array" ref="M6312">IF(ISERROR(INDEX('Non Compliance input'!$I$5:$I$156,MATCH(1,(A6312='Non Compliance input'!$A$5:$A$156)*(E6312&gt;='Non Compliance input'!$D$5:$D$156)*(F6312&lt;='Non Compliance input'!$E$5:$E$156)*('Non Compliance input'!$I$5:$I$156="Yes"),0))
),"","Yes")</f>
        <v/>
      </c>
      <c r="N6312" s="149" t="str">
        <f>IF(VLOOKUP($A6312,HourEndingOutage!$B$3:$F$746,5,0)="Outage","Outage","")</f>
        <v/>
      </c>
      <c r="O6312" s="18">
        <f t="shared" si="885"/>
        <v>0</v>
      </c>
      <c r="P6312" s="18" t="str">
        <f t="shared" si="886"/>
        <v/>
      </c>
      <c r="Q6312" s="18">
        <f t="shared" si="887"/>
        <v>0</v>
      </c>
      <c r="R6312" s="118"/>
    </row>
    <row r="6313" spans="1:18" x14ac:dyDescent="0.25">
      <c r="A6313" s="25">
        <f t="shared" si="888"/>
        <v>702</v>
      </c>
      <c r="B6313" s="23">
        <f t="shared" si="889"/>
        <v>44591</v>
      </c>
      <c r="C6313" s="24">
        <v>6</v>
      </c>
      <c r="D6313" s="54" t="str">
        <f t="shared" si="881"/>
        <v>ASET</v>
      </c>
      <c r="E6313" s="178"/>
      <c r="F6313" s="179"/>
      <c r="G6313" s="177"/>
      <c r="H6313" s="177"/>
      <c r="I6313" s="169">
        <f t="shared" si="882"/>
        <v>0</v>
      </c>
      <c r="J6313" s="149" t="str" cm="1">
        <f t="array" ref="J6313">IF(ISERROR(INDEX('Non Compliance input'!$H$5:$H$156,MATCH(1,(A6313='Non Compliance input'!$A$5:$A$156)*(F6313&gt;='Non Compliance input'!$D$5:$D$156)*(E6313&lt;'Non Compliance input'!$E$5:$E$156)*('Non Compliance input'!$H$5:$H$156="Yes"),0))
),"","Yes")</f>
        <v/>
      </c>
      <c r="K6313" s="149">
        <f t="shared" si="883"/>
        <v>0</v>
      </c>
      <c r="L6313" s="162">
        <f t="shared" si="884"/>
        <v>0</v>
      </c>
      <c r="M6313" s="162" t="str" cm="1">
        <f t="array" ref="M6313">IF(ISERROR(INDEX('Non Compliance input'!$I$5:$I$156,MATCH(1,(A6313='Non Compliance input'!$A$5:$A$156)*(E6313&gt;='Non Compliance input'!$D$5:$D$156)*(F6313&lt;='Non Compliance input'!$E$5:$E$156)*('Non Compliance input'!$I$5:$I$156="Yes"),0))
),"","Yes")</f>
        <v/>
      </c>
      <c r="N6313" s="149" t="str">
        <f>IF(VLOOKUP($A6313,HourEndingOutage!$B$3:$F$746,5,0)="Outage","Outage","")</f>
        <v/>
      </c>
      <c r="O6313" s="18">
        <f t="shared" si="885"/>
        <v>0</v>
      </c>
      <c r="P6313" s="18" t="str">
        <f t="shared" si="886"/>
        <v/>
      </c>
      <c r="Q6313" s="18">
        <f t="shared" si="887"/>
        <v>0</v>
      </c>
      <c r="R6313" s="118"/>
    </row>
    <row r="6314" spans="1:18" x14ac:dyDescent="0.25">
      <c r="A6314" s="25">
        <f t="shared" si="888"/>
        <v>702</v>
      </c>
      <c r="B6314" s="23">
        <f t="shared" si="889"/>
        <v>44591</v>
      </c>
      <c r="C6314" s="24">
        <v>6</v>
      </c>
      <c r="D6314" s="54" t="str">
        <f t="shared" si="881"/>
        <v>ASET</v>
      </c>
      <c r="E6314" s="178"/>
      <c r="F6314" s="179"/>
      <c r="G6314" s="177"/>
      <c r="H6314" s="177"/>
      <c r="I6314" s="169">
        <f t="shared" si="882"/>
        <v>0</v>
      </c>
      <c r="J6314" s="149" t="str" cm="1">
        <f t="array" ref="J6314">IF(ISERROR(INDEX('Non Compliance input'!$H$5:$H$156,MATCH(1,(A6314='Non Compliance input'!$A$5:$A$156)*(F6314&gt;='Non Compliance input'!$D$5:$D$156)*(E6314&lt;'Non Compliance input'!$E$5:$E$156)*('Non Compliance input'!$H$5:$H$156="Yes"),0))
),"","Yes")</f>
        <v/>
      </c>
      <c r="K6314" s="149">
        <f t="shared" si="883"/>
        <v>0</v>
      </c>
      <c r="L6314" s="162">
        <f t="shared" si="884"/>
        <v>0</v>
      </c>
      <c r="M6314" s="162" t="str" cm="1">
        <f t="array" ref="M6314">IF(ISERROR(INDEX('Non Compliance input'!$I$5:$I$156,MATCH(1,(A6314='Non Compliance input'!$A$5:$A$156)*(E6314&gt;='Non Compliance input'!$D$5:$D$156)*(F6314&lt;='Non Compliance input'!$E$5:$E$156)*('Non Compliance input'!$I$5:$I$156="Yes"),0))
),"","Yes")</f>
        <v/>
      </c>
      <c r="N6314" s="149" t="str">
        <f>IF(VLOOKUP($A6314,HourEndingOutage!$B$3:$F$746,5,0)="Outage","Outage","")</f>
        <v/>
      </c>
      <c r="O6314" s="18">
        <f t="shared" si="885"/>
        <v>0</v>
      </c>
      <c r="P6314" s="18" t="str">
        <f t="shared" si="886"/>
        <v/>
      </c>
      <c r="Q6314" s="18">
        <f t="shared" si="887"/>
        <v>0</v>
      </c>
      <c r="R6314" s="118"/>
    </row>
    <row r="6315" spans="1:18" x14ac:dyDescent="0.25">
      <c r="A6315" s="25">
        <f t="shared" si="888"/>
        <v>702</v>
      </c>
      <c r="B6315" s="23">
        <f t="shared" si="889"/>
        <v>44591</v>
      </c>
      <c r="C6315" s="24">
        <v>6</v>
      </c>
      <c r="D6315" s="54" t="str">
        <f t="shared" si="881"/>
        <v>ASET</v>
      </c>
      <c r="E6315" s="178"/>
      <c r="F6315" s="179"/>
      <c r="G6315" s="177"/>
      <c r="H6315" s="177"/>
      <c r="I6315" s="169">
        <f t="shared" si="882"/>
        <v>0</v>
      </c>
      <c r="J6315" s="149" t="str" cm="1">
        <f t="array" ref="J6315">IF(ISERROR(INDEX('Non Compliance input'!$H$5:$H$156,MATCH(1,(A6315='Non Compliance input'!$A$5:$A$156)*(F6315&gt;='Non Compliance input'!$D$5:$D$156)*(E6315&lt;'Non Compliance input'!$E$5:$E$156)*('Non Compliance input'!$H$5:$H$156="Yes"),0))
),"","Yes")</f>
        <v/>
      </c>
      <c r="K6315" s="149">
        <f t="shared" si="883"/>
        <v>0</v>
      </c>
      <c r="L6315" s="162">
        <f t="shared" si="884"/>
        <v>0</v>
      </c>
      <c r="M6315" s="162" t="str" cm="1">
        <f t="array" ref="M6315">IF(ISERROR(INDEX('Non Compliance input'!$I$5:$I$156,MATCH(1,(A6315='Non Compliance input'!$A$5:$A$156)*(E6315&gt;='Non Compliance input'!$D$5:$D$156)*(F6315&lt;='Non Compliance input'!$E$5:$E$156)*('Non Compliance input'!$I$5:$I$156="Yes"),0))
),"","Yes")</f>
        <v/>
      </c>
      <c r="N6315" s="149" t="str">
        <f>IF(VLOOKUP($A6315,HourEndingOutage!$B$3:$F$746,5,0)="Outage","Outage","")</f>
        <v/>
      </c>
      <c r="O6315" s="18">
        <f t="shared" si="885"/>
        <v>0</v>
      </c>
      <c r="P6315" s="18" t="str">
        <f t="shared" si="886"/>
        <v/>
      </c>
      <c r="Q6315" s="18">
        <f t="shared" si="887"/>
        <v>0</v>
      </c>
      <c r="R6315" s="118"/>
    </row>
    <row r="6316" spans="1:18" x14ac:dyDescent="0.25">
      <c r="A6316" s="25">
        <f t="shared" si="888"/>
        <v>702</v>
      </c>
      <c r="B6316" s="23">
        <f t="shared" si="889"/>
        <v>44591</v>
      </c>
      <c r="C6316" s="24">
        <v>6</v>
      </c>
      <c r="D6316" s="54" t="str">
        <f t="shared" si="881"/>
        <v>ASET</v>
      </c>
      <c r="E6316" s="178"/>
      <c r="F6316" s="179"/>
      <c r="G6316" s="177"/>
      <c r="H6316" s="177"/>
      <c r="I6316" s="169">
        <f t="shared" si="882"/>
        <v>0</v>
      </c>
      <c r="J6316" s="149" t="str" cm="1">
        <f t="array" ref="J6316">IF(ISERROR(INDEX('Non Compliance input'!$H$5:$H$156,MATCH(1,(A6316='Non Compliance input'!$A$5:$A$156)*(F6316&gt;='Non Compliance input'!$D$5:$D$156)*(E6316&lt;'Non Compliance input'!$E$5:$E$156)*('Non Compliance input'!$H$5:$H$156="Yes"),0))
),"","Yes")</f>
        <v/>
      </c>
      <c r="K6316" s="149">
        <f t="shared" si="883"/>
        <v>0</v>
      </c>
      <c r="L6316" s="162">
        <f t="shared" si="884"/>
        <v>0</v>
      </c>
      <c r="M6316" s="162" t="str" cm="1">
        <f t="array" ref="M6316">IF(ISERROR(INDEX('Non Compliance input'!$I$5:$I$156,MATCH(1,(A6316='Non Compliance input'!$A$5:$A$156)*(E6316&gt;='Non Compliance input'!$D$5:$D$156)*(F6316&lt;='Non Compliance input'!$E$5:$E$156)*('Non Compliance input'!$I$5:$I$156="Yes"),0))
),"","Yes")</f>
        <v/>
      </c>
      <c r="N6316" s="149" t="str">
        <f>IF(VLOOKUP($A6316,HourEndingOutage!$B$3:$F$746,5,0)="Outage","Outage","")</f>
        <v/>
      </c>
      <c r="O6316" s="18">
        <f t="shared" si="885"/>
        <v>0</v>
      </c>
      <c r="P6316" s="18" t="str">
        <f t="shared" si="886"/>
        <v/>
      </c>
      <c r="Q6316" s="18">
        <f t="shared" si="887"/>
        <v>0</v>
      </c>
      <c r="R6316" s="118"/>
    </row>
    <row r="6317" spans="1:18" x14ac:dyDescent="0.25">
      <c r="A6317" s="25">
        <f t="shared" si="888"/>
        <v>702</v>
      </c>
      <c r="B6317" s="23">
        <f t="shared" si="889"/>
        <v>44591</v>
      </c>
      <c r="C6317" s="24">
        <v>6</v>
      </c>
      <c r="D6317" s="54" t="str">
        <f t="shared" si="881"/>
        <v>ASET</v>
      </c>
      <c r="E6317" s="178"/>
      <c r="F6317" s="179"/>
      <c r="G6317" s="177"/>
      <c r="H6317" s="177"/>
      <c r="I6317" s="169">
        <f t="shared" si="882"/>
        <v>0</v>
      </c>
      <c r="J6317" s="149" t="str" cm="1">
        <f t="array" ref="J6317">IF(ISERROR(INDEX('Non Compliance input'!$H$5:$H$156,MATCH(1,(A6317='Non Compliance input'!$A$5:$A$156)*(F6317&gt;='Non Compliance input'!$D$5:$D$156)*(E6317&lt;'Non Compliance input'!$E$5:$E$156)*('Non Compliance input'!$H$5:$H$156="Yes"),0))
),"","Yes")</f>
        <v/>
      </c>
      <c r="K6317" s="149">
        <f t="shared" si="883"/>
        <v>0</v>
      </c>
      <c r="L6317" s="162">
        <f t="shared" si="884"/>
        <v>0</v>
      </c>
      <c r="M6317" s="162" t="str" cm="1">
        <f t="array" ref="M6317">IF(ISERROR(INDEX('Non Compliance input'!$I$5:$I$156,MATCH(1,(A6317='Non Compliance input'!$A$5:$A$156)*(E6317&gt;='Non Compliance input'!$D$5:$D$156)*(F6317&lt;='Non Compliance input'!$E$5:$E$156)*('Non Compliance input'!$I$5:$I$156="Yes"),0))
),"","Yes")</f>
        <v/>
      </c>
      <c r="N6317" s="149" t="str">
        <f>IF(VLOOKUP($A6317,HourEndingOutage!$B$3:$F$746,5,0)="Outage","Outage","")</f>
        <v/>
      </c>
      <c r="O6317" s="18">
        <f t="shared" si="885"/>
        <v>0</v>
      </c>
      <c r="P6317" s="18" t="str">
        <f t="shared" si="886"/>
        <v/>
      </c>
      <c r="Q6317" s="18">
        <f t="shared" si="887"/>
        <v>0</v>
      </c>
      <c r="R6317" s="118"/>
    </row>
    <row r="6318" spans="1:18" x14ac:dyDescent="0.25">
      <c r="A6318" s="25">
        <f t="shared" si="888"/>
        <v>702</v>
      </c>
      <c r="B6318" s="23">
        <f t="shared" si="889"/>
        <v>44591</v>
      </c>
      <c r="C6318" s="24">
        <v>6</v>
      </c>
      <c r="D6318" s="54" t="str">
        <f t="shared" si="881"/>
        <v>ASET</v>
      </c>
      <c r="E6318" s="178"/>
      <c r="F6318" s="179"/>
      <c r="G6318" s="177"/>
      <c r="H6318" s="177"/>
      <c r="I6318" s="169">
        <f t="shared" si="882"/>
        <v>0</v>
      </c>
      <c r="J6318" s="149" t="str" cm="1">
        <f t="array" ref="J6318">IF(ISERROR(INDEX('Non Compliance input'!$H$5:$H$156,MATCH(1,(A6318='Non Compliance input'!$A$5:$A$156)*(F6318&gt;='Non Compliance input'!$D$5:$D$156)*(E6318&lt;'Non Compliance input'!$E$5:$E$156)*('Non Compliance input'!$H$5:$H$156="Yes"),0))
),"","Yes")</f>
        <v/>
      </c>
      <c r="K6318" s="149">
        <f t="shared" si="883"/>
        <v>0</v>
      </c>
      <c r="L6318" s="162">
        <f t="shared" si="884"/>
        <v>0</v>
      </c>
      <c r="M6318" s="162" t="str" cm="1">
        <f t="array" ref="M6318">IF(ISERROR(INDEX('Non Compliance input'!$I$5:$I$156,MATCH(1,(A6318='Non Compliance input'!$A$5:$A$156)*(E6318&gt;='Non Compliance input'!$D$5:$D$156)*(F6318&lt;='Non Compliance input'!$E$5:$E$156)*('Non Compliance input'!$I$5:$I$156="Yes"),0))
),"","Yes")</f>
        <v/>
      </c>
      <c r="N6318" s="149" t="str">
        <f>IF(VLOOKUP($A6318,HourEndingOutage!$B$3:$F$746,5,0)="Outage","Outage","")</f>
        <v/>
      </c>
      <c r="O6318" s="18">
        <f t="shared" si="885"/>
        <v>0</v>
      </c>
      <c r="P6318" s="18" t="str">
        <f t="shared" si="886"/>
        <v/>
      </c>
      <c r="Q6318" s="18">
        <f t="shared" si="887"/>
        <v>0</v>
      </c>
      <c r="R6318" s="118"/>
    </row>
    <row r="6319" spans="1:18" x14ac:dyDescent="0.25">
      <c r="A6319" s="25">
        <f t="shared" si="888"/>
        <v>702</v>
      </c>
      <c r="B6319" s="23">
        <f t="shared" si="889"/>
        <v>44591</v>
      </c>
      <c r="C6319" s="24">
        <v>6</v>
      </c>
      <c r="D6319" s="54" t="str">
        <f t="shared" si="881"/>
        <v>ASET</v>
      </c>
      <c r="E6319" s="178"/>
      <c r="F6319" s="179"/>
      <c r="G6319" s="177"/>
      <c r="H6319" s="177"/>
      <c r="I6319" s="169">
        <f t="shared" si="882"/>
        <v>0</v>
      </c>
      <c r="J6319" s="149" t="str" cm="1">
        <f t="array" ref="J6319">IF(ISERROR(INDEX('Non Compliance input'!$H$5:$H$156,MATCH(1,(A6319='Non Compliance input'!$A$5:$A$156)*(F6319&gt;='Non Compliance input'!$D$5:$D$156)*(E6319&lt;'Non Compliance input'!$E$5:$E$156)*('Non Compliance input'!$H$5:$H$156="Yes"),0))
),"","Yes")</f>
        <v/>
      </c>
      <c r="K6319" s="149">
        <f t="shared" si="883"/>
        <v>0</v>
      </c>
      <c r="L6319" s="162">
        <f t="shared" si="884"/>
        <v>0</v>
      </c>
      <c r="M6319" s="162" t="str" cm="1">
        <f t="array" ref="M6319">IF(ISERROR(INDEX('Non Compliance input'!$I$5:$I$156,MATCH(1,(A6319='Non Compliance input'!$A$5:$A$156)*(E6319&gt;='Non Compliance input'!$D$5:$D$156)*(F6319&lt;='Non Compliance input'!$E$5:$E$156)*('Non Compliance input'!$I$5:$I$156="Yes"),0))
),"","Yes")</f>
        <v/>
      </c>
      <c r="N6319" s="149" t="str">
        <f>IF(VLOOKUP($A6319,HourEndingOutage!$B$3:$F$746,5,0)="Outage","Outage","")</f>
        <v/>
      </c>
      <c r="O6319" s="18">
        <f t="shared" si="885"/>
        <v>0</v>
      </c>
      <c r="P6319" s="18" t="str">
        <f t="shared" si="886"/>
        <v/>
      </c>
      <c r="Q6319" s="18">
        <f t="shared" si="887"/>
        <v>0</v>
      </c>
      <c r="R6319" s="118"/>
    </row>
    <row r="6320" spans="1:18" x14ac:dyDescent="0.25">
      <c r="A6320" s="25">
        <f t="shared" si="888"/>
        <v>702</v>
      </c>
      <c r="B6320" s="23">
        <f t="shared" si="889"/>
        <v>44591</v>
      </c>
      <c r="C6320" s="24">
        <v>6</v>
      </c>
      <c r="D6320" s="54" t="str">
        <f t="shared" si="881"/>
        <v>ASET</v>
      </c>
      <c r="E6320" s="178"/>
      <c r="F6320" s="179"/>
      <c r="G6320" s="177"/>
      <c r="H6320" s="177"/>
      <c r="I6320" s="169">
        <f t="shared" si="882"/>
        <v>0</v>
      </c>
      <c r="J6320" s="149" t="str" cm="1">
        <f t="array" ref="J6320">IF(ISERROR(INDEX('Non Compliance input'!$H$5:$H$156,MATCH(1,(A6320='Non Compliance input'!$A$5:$A$156)*(F6320&gt;='Non Compliance input'!$D$5:$D$156)*(E6320&lt;'Non Compliance input'!$E$5:$E$156)*('Non Compliance input'!$H$5:$H$156="Yes"),0))
),"","Yes")</f>
        <v/>
      </c>
      <c r="K6320" s="149">
        <f t="shared" si="883"/>
        <v>0</v>
      </c>
      <c r="L6320" s="162">
        <f t="shared" si="884"/>
        <v>0</v>
      </c>
      <c r="M6320" s="162" t="str" cm="1">
        <f t="array" ref="M6320">IF(ISERROR(INDEX('Non Compliance input'!$I$5:$I$156,MATCH(1,(A6320='Non Compliance input'!$A$5:$A$156)*(E6320&gt;='Non Compliance input'!$D$5:$D$156)*(F6320&lt;='Non Compliance input'!$E$5:$E$156)*('Non Compliance input'!$I$5:$I$156="Yes"),0))
),"","Yes")</f>
        <v/>
      </c>
      <c r="N6320" s="149" t="str">
        <f>IF(VLOOKUP($A6320,HourEndingOutage!$B$3:$F$746,5,0)="Outage","Outage","")</f>
        <v/>
      </c>
      <c r="O6320" s="18">
        <f t="shared" si="885"/>
        <v>0</v>
      </c>
      <c r="P6320" s="18" t="str">
        <f t="shared" si="886"/>
        <v/>
      </c>
      <c r="Q6320" s="18">
        <f t="shared" si="887"/>
        <v>0</v>
      </c>
      <c r="R6320" s="118"/>
    </row>
    <row r="6321" spans="1:18" x14ac:dyDescent="0.25">
      <c r="A6321" s="25">
        <f t="shared" si="888"/>
        <v>703</v>
      </c>
      <c r="B6321" s="23">
        <f t="shared" si="889"/>
        <v>44591</v>
      </c>
      <c r="C6321" s="24">
        <v>7</v>
      </c>
      <c r="D6321" s="54" t="str">
        <f t="shared" si="881"/>
        <v>ASET</v>
      </c>
      <c r="E6321" s="178"/>
      <c r="F6321" s="179"/>
      <c r="G6321" s="177"/>
      <c r="H6321" s="177"/>
      <c r="I6321" s="169">
        <f t="shared" si="882"/>
        <v>0</v>
      </c>
      <c r="J6321" s="149" t="str" cm="1">
        <f t="array" ref="J6321">IF(ISERROR(INDEX('Non Compliance input'!$H$5:$H$156,MATCH(1,(A6321='Non Compliance input'!$A$5:$A$156)*(F6321&gt;='Non Compliance input'!$D$5:$D$156)*(E6321&lt;'Non Compliance input'!$E$5:$E$156)*('Non Compliance input'!$H$5:$H$156="Yes"),0))
),"","Yes")</f>
        <v/>
      </c>
      <c r="K6321" s="149">
        <f t="shared" si="883"/>
        <v>0</v>
      </c>
      <c r="L6321" s="162">
        <f t="shared" si="884"/>
        <v>0</v>
      </c>
      <c r="M6321" s="162" t="str" cm="1">
        <f t="array" ref="M6321">IF(ISERROR(INDEX('Non Compliance input'!$I$5:$I$156,MATCH(1,(A6321='Non Compliance input'!$A$5:$A$156)*(E6321&gt;='Non Compliance input'!$D$5:$D$156)*(F6321&lt;='Non Compliance input'!$E$5:$E$156)*('Non Compliance input'!$I$5:$I$156="Yes"),0))
),"","Yes")</f>
        <v/>
      </c>
      <c r="N6321" s="149" t="str">
        <f>IF(VLOOKUP($A6321,HourEndingOutage!$B$3:$F$746,5,0)="Outage","Outage","")</f>
        <v/>
      </c>
      <c r="O6321" s="18">
        <f t="shared" si="885"/>
        <v>0</v>
      </c>
      <c r="P6321" s="18" t="str">
        <f t="shared" si="886"/>
        <v/>
      </c>
      <c r="Q6321" s="18">
        <f t="shared" si="887"/>
        <v>0</v>
      </c>
      <c r="R6321" s="118"/>
    </row>
    <row r="6322" spans="1:18" x14ac:dyDescent="0.25">
      <c r="A6322" s="25">
        <f t="shared" si="888"/>
        <v>703</v>
      </c>
      <c r="B6322" s="23">
        <f t="shared" si="889"/>
        <v>44591</v>
      </c>
      <c r="C6322" s="24">
        <v>7</v>
      </c>
      <c r="D6322" s="54" t="str">
        <f t="shared" si="881"/>
        <v>ASET</v>
      </c>
      <c r="E6322" s="178"/>
      <c r="F6322" s="179"/>
      <c r="G6322" s="177"/>
      <c r="H6322" s="177"/>
      <c r="I6322" s="169">
        <f t="shared" si="882"/>
        <v>0</v>
      </c>
      <c r="J6322" s="149" t="str" cm="1">
        <f t="array" ref="J6322">IF(ISERROR(INDEX('Non Compliance input'!$H$5:$H$156,MATCH(1,(A6322='Non Compliance input'!$A$5:$A$156)*(F6322&gt;='Non Compliance input'!$D$5:$D$156)*(E6322&lt;'Non Compliance input'!$E$5:$E$156)*('Non Compliance input'!$H$5:$H$156="Yes"),0))
),"","Yes")</f>
        <v/>
      </c>
      <c r="K6322" s="149">
        <f t="shared" si="883"/>
        <v>0</v>
      </c>
      <c r="L6322" s="162">
        <f t="shared" si="884"/>
        <v>0</v>
      </c>
      <c r="M6322" s="162" t="str" cm="1">
        <f t="array" ref="M6322">IF(ISERROR(INDEX('Non Compliance input'!$I$5:$I$156,MATCH(1,(A6322='Non Compliance input'!$A$5:$A$156)*(E6322&gt;='Non Compliance input'!$D$5:$D$156)*(F6322&lt;='Non Compliance input'!$E$5:$E$156)*('Non Compliance input'!$I$5:$I$156="Yes"),0))
),"","Yes")</f>
        <v/>
      </c>
      <c r="N6322" s="149" t="str">
        <f>IF(VLOOKUP($A6322,HourEndingOutage!$B$3:$F$746,5,0)="Outage","Outage","")</f>
        <v/>
      </c>
      <c r="O6322" s="18">
        <f t="shared" si="885"/>
        <v>0</v>
      </c>
      <c r="P6322" s="18" t="str">
        <f t="shared" si="886"/>
        <v/>
      </c>
      <c r="Q6322" s="18">
        <f t="shared" si="887"/>
        <v>0</v>
      </c>
      <c r="R6322" s="118"/>
    </row>
    <row r="6323" spans="1:18" x14ac:dyDescent="0.25">
      <c r="A6323" s="25">
        <f t="shared" si="888"/>
        <v>703</v>
      </c>
      <c r="B6323" s="23">
        <f t="shared" si="889"/>
        <v>44591</v>
      </c>
      <c r="C6323" s="24">
        <v>7</v>
      </c>
      <c r="D6323" s="54" t="str">
        <f t="shared" si="881"/>
        <v>ASET</v>
      </c>
      <c r="E6323" s="178"/>
      <c r="F6323" s="179"/>
      <c r="G6323" s="177"/>
      <c r="H6323" s="177"/>
      <c r="I6323" s="169">
        <f t="shared" si="882"/>
        <v>0</v>
      </c>
      <c r="J6323" s="149" t="str" cm="1">
        <f t="array" ref="J6323">IF(ISERROR(INDEX('Non Compliance input'!$H$5:$H$156,MATCH(1,(A6323='Non Compliance input'!$A$5:$A$156)*(F6323&gt;='Non Compliance input'!$D$5:$D$156)*(E6323&lt;'Non Compliance input'!$E$5:$E$156)*('Non Compliance input'!$H$5:$H$156="Yes"),0))
),"","Yes")</f>
        <v/>
      </c>
      <c r="K6323" s="149">
        <f t="shared" si="883"/>
        <v>0</v>
      </c>
      <c r="L6323" s="162">
        <f t="shared" si="884"/>
        <v>0</v>
      </c>
      <c r="M6323" s="162" t="str" cm="1">
        <f t="array" ref="M6323">IF(ISERROR(INDEX('Non Compliance input'!$I$5:$I$156,MATCH(1,(A6323='Non Compliance input'!$A$5:$A$156)*(E6323&gt;='Non Compliance input'!$D$5:$D$156)*(F6323&lt;='Non Compliance input'!$E$5:$E$156)*('Non Compliance input'!$I$5:$I$156="Yes"),0))
),"","Yes")</f>
        <v/>
      </c>
      <c r="N6323" s="149" t="str">
        <f>IF(VLOOKUP($A6323,HourEndingOutage!$B$3:$F$746,5,0)="Outage","Outage","")</f>
        <v/>
      </c>
      <c r="O6323" s="18">
        <f t="shared" si="885"/>
        <v>0</v>
      </c>
      <c r="P6323" s="18" t="str">
        <f t="shared" si="886"/>
        <v/>
      </c>
      <c r="Q6323" s="18">
        <f t="shared" si="887"/>
        <v>0</v>
      </c>
      <c r="R6323" s="118"/>
    </row>
    <row r="6324" spans="1:18" x14ac:dyDescent="0.25">
      <c r="A6324" s="25">
        <f t="shared" si="888"/>
        <v>703</v>
      </c>
      <c r="B6324" s="23">
        <f t="shared" si="889"/>
        <v>44591</v>
      </c>
      <c r="C6324" s="24">
        <v>7</v>
      </c>
      <c r="D6324" s="54" t="str">
        <f t="shared" si="881"/>
        <v>ASET</v>
      </c>
      <c r="E6324" s="178"/>
      <c r="F6324" s="179"/>
      <c r="G6324" s="177"/>
      <c r="H6324" s="177"/>
      <c r="I6324" s="169">
        <f t="shared" si="882"/>
        <v>0</v>
      </c>
      <c r="J6324" s="149" t="str" cm="1">
        <f t="array" ref="J6324">IF(ISERROR(INDEX('Non Compliance input'!$H$5:$H$156,MATCH(1,(A6324='Non Compliance input'!$A$5:$A$156)*(F6324&gt;='Non Compliance input'!$D$5:$D$156)*(E6324&lt;'Non Compliance input'!$E$5:$E$156)*('Non Compliance input'!$H$5:$H$156="Yes"),0))
),"","Yes")</f>
        <v/>
      </c>
      <c r="K6324" s="149">
        <f t="shared" si="883"/>
        <v>0</v>
      </c>
      <c r="L6324" s="162">
        <f t="shared" si="884"/>
        <v>0</v>
      </c>
      <c r="M6324" s="162" t="str" cm="1">
        <f t="array" ref="M6324">IF(ISERROR(INDEX('Non Compliance input'!$I$5:$I$156,MATCH(1,(A6324='Non Compliance input'!$A$5:$A$156)*(E6324&gt;='Non Compliance input'!$D$5:$D$156)*(F6324&lt;='Non Compliance input'!$E$5:$E$156)*('Non Compliance input'!$I$5:$I$156="Yes"),0))
),"","Yes")</f>
        <v/>
      </c>
      <c r="N6324" s="149" t="str">
        <f>IF(VLOOKUP($A6324,HourEndingOutage!$B$3:$F$746,5,0)="Outage","Outage","")</f>
        <v/>
      </c>
      <c r="O6324" s="18">
        <f t="shared" si="885"/>
        <v>0</v>
      </c>
      <c r="P6324" s="18" t="str">
        <f t="shared" si="886"/>
        <v/>
      </c>
      <c r="Q6324" s="18">
        <f t="shared" si="887"/>
        <v>0</v>
      </c>
      <c r="R6324" s="118"/>
    </row>
    <row r="6325" spans="1:18" x14ac:dyDescent="0.25">
      <c r="A6325" s="25">
        <f t="shared" si="888"/>
        <v>703</v>
      </c>
      <c r="B6325" s="23">
        <f t="shared" si="889"/>
        <v>44591</v>
      </c>
      <c r="C6325" s="24">
        <v>7</v>
      </c>
      <c r="D6325" s="54" t="str">
        <f t="shared" si="881"/>
        <v>ASET</v>
      </c>
      <c r="E6325" s="178"/>
      <c r="F6325" s="179"/>
      <c r="G6325" s="177"/>
      <c r="H6325" s="177"/>
      <c r="I6325" s="169">
        <f t="shared" si="882"/>
        <v>0</v>
      </c>
      <c r="J6325" s="149" t="str" cm="1">
        <f t="array" ref="J6325">IF(ISERROR(INDEX('Non Compliance input'!$H$5:$H$156,MATCH(1,(A6325='Non Compliance input'!$A$5:$A$156)*(F6325&gt;='Non Compliance input'!$D$5:$D$156)*(E6325&lt;'Non Compliance input'!$E$5:$E$156)*('Non Compliance input'!$H$5:$H$156="Yes"),0))
),"","Yes")</f>
        <v/>
      </c>
      <c r="K6325" s="149">
        <f t="shared" si="883"/>
        <v>0</v>
      </c>
      <c r="L6325" s="162">
        <f t="shared" si="884"/>
        <v>0</v>
      </c>
      <c r="M6325" s="162" t="str" cm="1">
        <f t="array" ref="M6325">IF(ISERROR(INDEX('Non Compliance input'!$I$5:$I$156,MATCH(1,(A6325='Non Compliance input'!$A$5:$A$156)*(E6325&gt;='Non Compliance input'!$D$5:$D$156)*(F6325&lt;='Non Compliance input'!$E$5:$E$156)*('Non Compliance input'!$I$5:$I$156="Yes"),0))
),"","Yes")</f>
        <v/>
      </c>
      <c r="N6325" s="149" t="str">
        <f>IF(VLOOKUP($A6325,HourEndingOutage!$B$3:$F$746,5,0)="Outage","Outage","")</f>
        <v/>
      </c>
      <c r="O6325" s="18">
        <f t="shared" si="885"/>
        <v>0</v>
      </c>
      <c r="P6325" s="18" t="str">
        <f t="shared" si="886"/>
        <v/>
      </c>
      <c r="Q6325" s="18">
        <f t="shared" si="887"/>
        <v>0</v>
      </c>
      <c r="R6325" s="118"/>
    </row>
    <row r="6326" spans="1:18" x14ac:dyDescent="0.25">
      <c r="A6326" s="25">
        <f t="shared" si="888"/>
        <v>703</v>
      </c>
      <c r="B6326" s="23">
        <f t="shared" si="889"/>
        <v>44591</v>
      </c>
      <c r="C6326" s="24">
        <v>7</v>
      </c>
      <c r="D6326" s="54" t="str">
        <f t="shared" si="881"/>
        <v>ASET</v>
      </c>
      <c r="E6326" s="178"/>
      <c r="F6326" s="179"/>
      <c r="G6326" s="177"/>
      <c r="H6326" s="177"/>
      <c r="I6326" s="169">
        <f t="shared" si="882"/>
        <v>0</v>
      </c>
      <c r="J6326" s="149" t="str" cm="1">
        <f t="array" ref="J6326">IF(ISERROR(INDEX('Non Compliance input'!$H$5:$H$156,MATCH(1,(A6326='Non Compliance input'!$A$5:$A$156)*(F6326&gt;='Non Compliance input'!$D$5:$D$156)*(E6326&lt;'Non Compliance input'!$E$5:$E$156)*('Non Compliance input'!$H$5:$H$156="Yes"),0))
),"","Yes")</f>
        <v/>
      </c>
      <c r="K6326" s="149">
        <f t="shared" si="883"/>
        <v>0</v>
      </c>
      <c r="L6326" s="162">
        <f t="shared" si="884"/>
        <v>0</v>
      </c>
      <c r="M6326" s="162" t="str" cm="1">
        <f t="array" ref="M6326">IF(ISERROR(INDEX('Non Compliance input'!$I$5:$I$156,MATCH(1,(A6326='Non Compliance input'!$A$5:$A$156)*(E6326&gt;='Non Compliance input'!$D$5:$D$156)*(F6326&lt;='Non Compliance input'!$E$5:$E$156)*('Non Compliance input'!$I$5:$I$156="Yes"),0))
),"","Yes")</f>
        <v/>
      </c>
      <c r="N6326" s="149" t="str">
        <f>IF(VLOOKUP($A6326,HourEndingOutage!$B$3:$F$746,5,0)="Outage","Outage","")</f>
        <v/>
      </c>
      <c r="O6326" s="18">
        <f t="shared" si="885"/>
        <v>0</v>
      </c>
      <c r="P6326" s="18" t="str">
        <f t="shared" si="886"/>
        <v/>
      </c>
      <c r="Q6326" s="18">
        <f t="shared" si="887"/>
        <v>0</v>
      </c>
      <c r="R6326" s="118"/>
    </row>
    <row r="6327" spans="1:18" x14ac:dyDescent="0.25">
      <c r="A6327" s="25">
        <f t="shared" si="888"/>
        <v>703</v>
      </c>
      <c r="B6327" s="23">
        <f t="shared" si="889"/>
        <v>44591</v>
      </c>
      <c r="C6327" s="24">
        <v>7</v>
      </c>
      <c r="D6327" s="54" t="str">
        <f t="shared" si="881"/>
        <v>ASET</v>
      </c>
      <c r="E6327" s="178"/>
      <c r="F6327" s="179"/>
      <c r="G6327" s="177"/>
      <c r="H6327" s="177"/>
      <c r="I6327" s="169">
        <f t="shared" si="882"/>
        <v>0</v>
      </c>
      <c r="J6327" s="149" t="str" cm="1">
        <f t="array" ref="J6327">IF(ISERROR(INDEX('Non Compliance input'!$H$5:$H$156,MATCH(1,(A6327='Non Compliance input'!$A$5:$A$156)*(F6327&gt;='Non Compliance input'!$D$5:$D$156)*(E6327&lt;'Non Compliance input'!$E$5:$E$156)*('Non Compliance input'!$H$5:$H$156="Yes"),0))
),"","Yes")</f>
        <v/>
      </c>
      <c r="K6327" s="149">
        <f t="shared" si="883"/>
        <v>0</v>
      </c>
      <c r="L6327" s="162">
        <f t="shared" si="884"/>
        <v>0</v>
      </c>
      <c r="M6327" s="162" t="str" cm="1">
        <f t="array" ref="M6327">IF(ISERROR(INDEX('Non Compliance input'!$I$5:$I$156,MATCH(1,(A6327='Non Compliance input'!$A$5:$A$156)*(E6327&gt;='Non Compliance input'!$D$5:$D$156)*(F6327&lt;='Non Compliance input'!$E$5:$E$156)*('Non Compliance input'!$I$5:$I$156="Yes"),0))
),"","Yes")</f>
        <v/>
      </c>
      <c r="N6327" s="149" t="str">
        <f>IF(VLOOKUP($A6327,HourEndingOutage!$B$3:$F$746,5,0)="Outage","Outage","")</f>
        <v/>
      </c>
      <c r="O6327" s="18">
        <f t="shared" si="885"/>
        <v>0</v>
      </c>
      <c r="P6327" s="18" t="str">
        <f t="shared" si="886"/>
        <v/>
      </c>
      <c r="Q6327" s="18">
        <f t="shared" si="887"/>
        <v>0</v>
      </c>
      <c r="R6327" s="118"/>
    </row>
    <row r="6328" spans="1:18" x14ac:dyDescent="0.25">
      <c r="A6328" s="25">
        <f t="shared" si="888"/>
        <v>703</v>
      </c>
      <c r="B6328" s="23">
        <f t="shared" si="889"/>
        <v>44591</v>
      </c>
      <c r="C6328" s="24">
        <v>7</v>
      </c>
      <c r="D6328" s="54" t="str">
        <f t="shared" si="881"/>
        <v>ASET</v>
      </c>
      <c r="E6328" s="178"/>
      <c r="F6328" s="179"/>
      <c r="G6328" s="177"/>
      <c r="H6328" s="177"/>
      <c r="I6328" s="169">
        <f t="shared" si="882"/>
        <v>0</v>
      </c>
      <c r="J6328" s="149" t="str" cm="1">
        <f t="array" ref="J6328">IF(ISERROR(INDEX('Non Compliance input'!$H$5:$H$156,MATCH(1,(A6328='Non Compliance input'!$A$5:$A$156)*(F6328&gt;='Non Compliance input'!$D$5:$D$156)*(E6328&lt;'Non Compliance input'!$E$5:$E$156)*('Non Compliance input'!$H$5:$H$156="Yes"),0))
),"","Yes")</f>
        <v/>
      </c>
      <c r="K6328" s="149">
        <f t="shared" si="883"/>
        <v>0</v>
      </c>
      <c r="L6328" s="162">
        <f t="shared" si="884"/>
        <v>0</v>
      </c>
      <c r="M6328" s="162" t="str" cm="1">
        <f t="array" ref="M6328">IF(ISERROR(INDEX('Non Compliance input'!$I$5:$I$156,MATCH(1,(A6328='Non Compliance input'!$A$5:$A$156)*(E6328&gt;='Non Compliance input'!$D$5:$D$156)*(F6328&lt;='Non Compliance input'!$E$5:$E$156)*('Non Compliance input'!$I$5:$I$156="Yes"),0))
),"","Yes")</f>
        <v/>
      </c>
      <c r="N6328" s="149" t="str">
        <f>IF(VLOOKUP($A6328,HourEndingOutage!$B$3:$F$746,5,0)="Outage","Outage","")</f>
        <v/>
      </c>
      <c r="O6328" s="18">
        <f t="shared" si="885"/>
        <v>0</v>
      </c>
      <c r="P6328" s="18" t="str">
        <f t="shared" si="886"/>
        <v/>
      </c>
      <c r="Q6328" s="18">
        <f t="shared" si="887"/>
        <v>0</v>
      </c>
      <c r="R6328" s="118"/>
    </row>
    <row r="6329" spans="1:18" x14ac:dyDescent="0.25">
      <c r="A6329" s="25">
        <f t="shared" si="888"/>
        <v>703</v>
      </c>
      <c r="B6329" s="23">
        <f t="shared" si="889"/>
        <v>44591</v>
      </c>
      <c r="C6329" s="24">
        <v>7</v>
      </c>
      <c r="D6329" s="54" t="str">
        <f t="shared" si="881"/>
        <v>ASET</v>
      </c>
      <c r="E6329" s="178"/>
      <c r="F6329" s="179"/>
      <c r="G6329" s="177"/>
      <c r="H6329" s="177"/>
      <c r="I6329" s="169">
        <f t="shared" si="882"/>
        <v>0</v>
      </c>
      <c r="J6329" s="149" t="str" cm="1">
        <f t="array" ref="J6329">IF(ISERROR(INDEX('Non Compliance input'!$H$5:$H$156,MATCH(1,(A6329='Non Compliance input'!$A$5:$A$156)*(F6329&gt;='Non Compliance input'!$D$5:$D$156)*(E6329&lt;'Non Compliance input'!$E$5:$E$156)*('Non Compliance input'!$H$5:$H$156="Yes"),0))
),"","Yes")</f>
        <v/>
      </c>
      <c r="K6329" s="149">
        <f t="shared" si="883"/>
        <v>0</v>
      </c>
      <c r="L6329" s="162">
        <f t="shared" si="884"/>
        <v>0</v>
      </c>
      <c r="M6329" s="162" t="str" cm="1">
        <f t="array" ref="M6329">IF(ISERROR(INDEX('Non Compliance input'!$I$5:$I$156,MATCH(1,(A6329='Non Compliance input'!$A$5:$A$156)*(E6329&gt;='Non Compliance input'!$D$5:$D$156)*(F6329&lt;='Non Compliance input'!$E$5:$E$156)*('Non Compliance input'!$I$5:$I$156="Yes"),0))
),"","Yes")</f>
        <v/>
      </c>
      <c r="N6329" s="149" t="str">
        <f>IF(VLOOKUP($A6329,HourEndingOutage!$B$3:$F$746,5,0)="Outage","Outage","")</f>
        <v/>
      </c>
      <c r="O6329" s="18">
        <f t="shared" si="885"/>
        <v>0</v>
      </c>
      <c r="P6329" s="18" t="str">
        <f t="shared" si="886"/>
        <v/>
      </c>
      <c r="Q6329" s="18">
        <f t="shared" si="887"/>
        <v>0</v>
      </c>
      <c r="R6329" s="118"/>
    </row>
    <row r="6330" spans="1:18" x14ac:dyDescent="0.25">
      <c r="A6330" s="25">
        <f t="shared" si="888"/>
        <v>704</v>
      </c>
      <c r="B6330" s="23">
        <f t="shared" si="889"/>
        <v>44591</v>
      </c>
      <c r="C6330" s="24">
        <v>8</v>
      </c>
      <c r="D6330" s="54" t="str">
        <f t="shared" si="881"/>
        <v>ASET</v>
      </c>
      <c r="E6330" s="178"/>
      <c r="F6330" s="179"/>
      <c r="G6330" s="177"/>
      <c r="H6330" s="177"/>
      <c r="I6330" s="169">
        <f t="shared" si="882"/>
        <v>0</v>
      </c>
      <c r="J6330" s="149" t="str" cm="1">
        <f t="array" ref="J6330">IF(ISERROR(INDEX('Non Compliance input'!$H$5:$H$156,MATCH(1,(A6330='Non Compliance input'!$A$5:$A$156)*(F6330&gt;='Non Compliance input'!$D$5:$D$156)*(E6330&lt;'Non Compliance input'!$E$5:$E$156)*('Non Compliance input'!$H$5:$H$156="Yes"),0))
),"","Yes")</f>
        <v/>
      </c>
      <c r="K6330" s="149">
        <f t="shared" si="883"/>
        <v>0</v>
      </c>
      <c r="L6330" s="162">
        <f t="shared" si="884"/>
        <v>0</v>
      </c>
      <c r="M6330" s="162" t="str" cm="1">
        <f t="array" ref="M6330">IF(ISERROR(INDEX('Non Compliance input'!$I$5:$I$156,MATCH(1,(A6330='Non Compliance input'!$A$5:$A$156)*(E6330&gt;='Non Compliance input'!$D$5:$D$156)*(F6330&lt;='Non Compliance input'!$E$5:$E$156)*('Non Compliance input'!$I$5:$I$156="Yes"),0))
),"","Yes")</f>
        <v/>
      </c>
      <c r="N6330" s="149" t="str">
        <f>IF(VLOOKUP($A6330,HourEndingOutage!$B$3:$F$746,5,0)="Outage","Outage","")</f>
        <v/>
      </c>
      <c r="O6330" s="18">
        <f t="shared" si="885"/>
        <v>0</v>
      </c>
      <c r="P6330" s="18" t="str">
        <f t="shared" si="886"/>
        <v/>
      </c>
      <c r="Q6330" s="18">
        <f t="shared" si="887"/>
        <v>0</v>
      </c>
      <c r="R6330" s="118"/>
    </row>
    <row r="6331" spans="1:18" x14ac:dyDescent="0.25">
      <c r="A6331" s="25">
        <f t="shared" si="888"/>
        <v>704</v>
      </c>
      <c r="B6331" s="23">
        <f t="shared" si="889"/>
        <v>44591</v>
      </c>
      <c r="C6331" s="24">
        <v>8</v>
      </c>
      <c r="D6331" s="54" t="str">
        <f t="shared" si="881"/>
        <v>ASET</v>
      </c>
      <c r="E6331" s="178"/>
      <c r="F6331" s="179"/>
      <c r="G6331" s="177"/>
      <c r="H6331" s="177"/>
      <c r="I6331" s="169">
        <f t="shared" si="882"/>
        <v>0</v>
      </c>
      <c r="J6331" s="149" t="str" cm="1">
        <f t="array" ref="J6331">IF(ISERROR(INDEX('Non Compliance input'!$H$5:$H$156,MATCH(1,(A6331='Non Compliance input'!$A$5:$A$156)*(F6331&gt;='Non Compliance input'!$D$5:$D$156)*(E6331&lt;'Non Compliance input'!$E$5:$E$156)*('Non Compliance input'!$H$5:$H$156="Yes"),0))
),"","Yes")</f>
        <v/>
      </c>
      <c r="K6331" s="149">
        <f t="shared" si="883"/>
        <v>0</v>
      </c>
      <c r="L6331" s="162">
        <f t="shared" si="884"/>
        <v>0</v>
      </c>
      <c r="M6331" s="162" t="str" cm="1">
        <f t="array" ref="M6331">IF(ISERROR(INDEX('Non Compliance input'!$I$5:$I$156,MATCH(1,(A6331='Non Compliance input'!$A$5:$A$156)*(E6331&gt;='Non Compliance input'!$D$5:$D$156)*(F6331&lt;='Non Compliance input'!$E$5:$E$156)*('Non Compliance input'!$I$5:$I$156="Yes"),0))
),"","Yes")</f>
        <v/>
      </c>
      <c r="N6331" s="149" t="str">
        <f>IF(VLOOKUP($A6331,HourEndingOutage!$B$3:$F$746,5,0)="Outage","Outage","")</f>
        <v/>
      </c>
      <c r="O6331" s="18">
        <f t="shared" si="885"/>
        <v>0</v>
      </c>
      <c r="P6331" s="18" t="str">
        <f t="shared" si="886"/>
        <v/>
      </c>
      <c r="Q6331" s="18">
        <f t="shared" si="887"/>
        <v>0</v>
      </c>
      <c r="R6331" s="118"/>
    </row>
    <row r="6332" spans="1:18" x14ac:dyDescent="0.25">
      <c r="A6332" s="25">
        <f t="shared" si="888"/>
        <v>704</v>
      </c>
      <c r="B6332" s="23">
        <f t="shared" si="889"/>
        <v>44591</v>
      </c>
      <c r="C6332" s="24">
        <v>8</v>
      </c>
      <c r="D6332" s="54" t="str">
        <f t="shared" si="881"/>
        <v>ASET</v>
      </c>
      <c r="E6332" s="178"/>
      <c r="F6332" s="179"/>
      <c r="G6332" s="177"/>
      <c r="H6332" s="177"/>
      <c r="I6332" s="169">
        <f t="shared" si="882"/>
        <v>0</v>
      </c>
      <c r="J6332" s="149" t="str" cm="1">
        <f t="array" ref="J6332">IF(ISERROR(INDEX('Non Compliance input'!$H$5:$H$156,MATCH(1,(A6332='Non Compliance input'!$A$5:$A$156)*(F6332&gt;='Non Compliance input'!$D$5:$D$156)*(E6332&lt;'Non Compliance input'!$E$5:$E$156)*('Non Compliance input'!$H$5:$H$156="Yes"),0))
),"","Yes")</f>
        <v/>
      </c>
      <c r="K6332" s="149">
        <f t="shared" si="883"/>
        <v>0</v>
      </c>
      <c r="L6332" s="162">
        <f t="shared" si="884"/>
        <v>0</v>
      </c>
      <c r="M6332" s="162" t="str" cm="1">
        <f t="array" ref="M6332">IF(ISERROR(INDEX('Non Compliance input'!$I$5:$I$156,MATCH(1,(A6332='Non Compliance input'!$A$5:$A$156)*(E6332&gt;='Non Compliance input'!$D$5:$D$156)*(F6332&lt;='Non Compliance input'!$E$5:$E$156)*('Non Compliance input'!$I$5:$I$156="Yes"),0))
),"","Yes")</f>
        <v/>
      </c>
      <c r="N6332" s="149" t="str">
        <f>IF(VLOOKUP($A6332,HourEndingOutage!$B$3:$F$746,5,0)="Outage","Outage","")</f>
        <v/>
      </c>
      <c r="O6332" s="18">
        <f t="shared" si="885"/>
        <v>0</v>
      </c>
      <c r="P6332" s="18" t="str">
        <f t="shared" si="886"/>
        <v/>
      </c>
      <c r="Q6332" s="18">
        <f t="shared" si="887"/>
        <v>0</v>
      </c>
      <c r="R6332" s="118"/>
    </row>
    <row r="6333" spans="1:18" x14ac:dyDescent="0.25">
      <c r="A6333" s="25">
        <f t="shared" si="888"/>
        <v>704</v>
      </c>
      <c r="B6333" s="23">
        <f t="shared" si="889"/>
        <v>44591</v>
      </c>
      <c r="C6333" s="24">
        <v>8</v>
      </c>
      <c r="D6333" s="54" t="str">
        <f t="shared" si="881"/>
        <v>ASET</v>
      </c>
      <c r="E6333" s="178"/>
      <c r="F6333" s="179"/>
      <c r="G6333" s="177"/>
      <c r="H6333" s="177"/>
      <c r="I6333" s="169">
        <f t="shared" si="882"/>
        <v>0</v>
      </c>
      <c r="J6333" s="149" t="str" cm="1">
        <f t="array" ref="J6333">IF(ISERROR(INDEX('Non Compliance input'!$H$5:$H$156,MATCH(1,(A6333='Non Compliance input'!$A$5:$A$156)*(F6333&gt;='Non Compliance input'!$D$5:$D$156)*(E6333&lt;'Non Compliance input'!$E$5:$E$156)*('Non Compliance input'!$H$5:$H$156="Yes"),0))
),"","Yes")</f>
        <v/>
      </c>
      <c r="K6333" s="149">
        <f t="shared" si="883"/>
        <v>0</v>
      </c>
      <c r="L6333" s="162">
        <f t="shared" si="884"/>
        <v>0</v>
      </c>
      <c r="M6333" s="162" t="str" cm="1">
        <f t="array" ref="M6333">IF(ISERROR(INDEX('Non Compliance input'!$I$5:$I$156,MATCH(1,(A6333='Non Compliance input'!$A$5:$A$156)*(E6333&gt;='Non Compliance input'!$D$5:$D$156)*(F6333&lt;='Non Compliance input'!$E$5:$E$156)*('Non Compliance input'!$I$5:$I$156="Yes"),0))
),"","Yes")</f>
        <v/>
      </c>
      <c r="N6333" s="149" t="str">
        <f>IF(VLOOKUP($A6333,HourEndingOutage!$B$3:$F$746,5,0)="Outage","Outage","")</f>
        <v/>
      </c>
      <c r="O6333" s="18">
        <f t="shared" si="885"/>
        <v>0</v>
      </c>
      <c r="P6333" s="18" t="str">
        <f t="shared" si="886"/>
        <v/>
      </c>
      <c r="Q6333" s="18">
        <f t="shared" si="887"/>
        <v>0</v>
      </c>
      <c r="R6333" s="118"/>
    </row>
    <row r="6334" spans="1:18" x14ac:dyDescent="0.25">
      <c r="A6334" s="25">
        <f t="shared" si="888"/>
        <v>704</v>
      </c>
      <c r="B6334" s="23">
        <f t="shared" si="889"/>
        <v>44591</v>
      </c>
      <c r="C6334" s="24">
        <v>8</v>
      </c>
      <c r="D6334" s="54" t="str">
        <f t="shared" si="881"/>
        <v>ASET</v>
      </c>
      <c r="E6334" s="178"/>
      <c r="F6334" s="179"/>
      <c r="G6334" s="177"/>
      <c r="H6334" s="177"/>
      <c r="I6334" s="169">
        <f t="shared" si="882"/>
        <v>0</v>
      </c>
      <c r="J6334" s="149" t="str" cm="1">
        <f t="array" ref="J6334">IF(ISERROR(INDEX('Non Compliance input'!$H$5:$H$156,MATCH(1,(A6334='Non Compliance input'!$A$5:$A$156)*(F6334&gt;='Non Compliance input'!$D$5:$D$156)*(E6334&lt;'Non Compliance input'!$E$5:$E$156)*('Non Compliance input'!$H$5:$H$156="Yes"),0))
),"","Yes")</f>
        <v/>
      </c>
      <c r="K6334" s="149">
        <f t="shared" si="883"/>
        <v>0</v>
      </c>
      <c r="L6334" s="162">
        <f t="shared" si="884"/>
        <v>0</v>
      </c>
      <c r="M6334" s="162" t="str" cm="1">
        <f t="array" ref="M6334">IF(ISERROR(INDEX('Non Compliance input'!$I$5:$I$156,MATCH(1,(A6334='Non Compliance input'!$A$5:$A$156)*(E6334&gt;='Non Compliance input'!$D$5:$D$156)*(F6334&lt;='Non Compliance input'!$E$5:$E$156)*('Non Compliance input'!$I$5:$I$156="Yes"),0))
),"","Yes")</f>
        <v/>
      </c>
      <c r="N6334" s="149" t="str">
        <f>IF(VLOOKUP($A6334,HourEndingOutage!$B$3:$F$746,5,0)="Outage","Outage","")</f>
        <v/>
      </c>
      <c r="O6334" s="18">
        <f t="shared" si="885"/>
        <v>0</v>
      </c>
      <c r="P6334" s="18" t="str">
        <f t="shared" si="886"/>
        <v/>
      </c>
      <c r="Q6334" s="18">
        <f t="shared" si="887"/>
        <v>0</v>
      </c>
      <c r="R6334" s="118"/>
    </row>
    <row r="6335" spans="1:18" x14ac:dyDescent="0.25">
      <c r="A6335" s="25">
        <f t="shared" si="888"/>
        <v>704</v>
      </c>
      <c r="B6335" s="23">
        <f t="shared" si="889"/>
        <v>44591</v>
      </c>
      <c r="C6335" s="24">
        <v>8</v>
      </c>
      <c r="D6335" s="54" t="str">
        <f t="shared" si="881"/>
        <v>ASET</v>
      </c>
      <c r="E6335" s="178"/>
      <c r="F6335" s="179"/>
      <c r="G6335" s="177"/>
      <c r="H6335" s="177"/>
      <c r="I6335" s="169">
        <f t="shared" si="882"/>
        <v>0</v>
      </c>
      <c r="J6335" s="149" t="str" cm="1">
        <f t="array" ref="J6335">IF(ISERROR(INDEX('Non Compliance input'!$H$5:$H$156,MATCH(1,(A6335='Non Compliance input'!$A$5:$A$156)*(F6335&gt;='Non Compliance input'!$D$5:$D$156)*(E6335&lt;'Non Compliance input'!$E$5:$E$156)*('Non Compliance input'!$H$5:$H$156="Yes"),0))
),"","Yes")</f>
        <v/>
      </c>
      <c r="K6335" s="149">
        <f t="shared" si="883"/>
        <v>0</v>
      </c>
      <c r="L6335" s="162">
        <f t="shared" si="884"/>
        <v>0</v>
      </c>
      <c r="M6335" s="162" t="str" cm="1">
        <f t="array" ref="M6335">IF(ISERROR(INDEX('Non Compliance input'!$I$5:$I$156,MATCH(1,(A6335='Non Compliance input'!$A$5:$A$156)*(E6335&gt;='Non Compliance input'!$D$5:$D$156)*(F6335&lt;='Non Compliance input'!$E$5:$E$156)*('Non Compliance input'!$I$5:$I$156="Yes"),0))
),"","Yes")</f>
        <v/>
      </c>
      <c r="N6335" s="149" t="str">
        <f>IF(VLOOKUP($A6335,HourEndingOutage!$B$3:$F$746,5,0)="Outage","Outage","")</f>
        <v/>
      </c>
      <c r="O6335" s="18">
        <f t="shared" si="885"/>
        <v>0</v>
      </c>
      <c r="P6335" s="18" t="str">
        <f t="shared" si="886"/>
        <v/>
      </c>
      <c r="Q6335" s="18">
        <f t="shared" si="887"/>
        <v>0</v>
      </c>
      <c r="R6335" s="118"/>
    </row>
    <row r="6336" spans="1:18" x14ac:dyDescent="0.25">
      <c r="A6336" s="25">
        <f t="shared" si="888"/>
        <v>704</v>
      </c>
      <c r="B6336" s="23">
        <f t="shared" si="889"/>
        <v>44591</v>
      </c>
      <c r="C6336" s="24">
        <v>8</v>
      </c>
      <c r="D6336" s="54" t="str">
        <f t="shared" si="881"/>
        <v>ASET</v>
      </c>
      <c r="E6336" s="178"/>
      <c r="F6336" s="179"/>
      <c r="G6336" s="177"/>
      <c r="H6336" s="177"/>
      <c r="I6336" s="169">
        <f t="shared" si="882"/>
        <v>0</v>
      </c>
      <c r="J6336" s="149" t="str" cm="1">
        <f t="array" ref="J6336">IF(ISERROR(INDEX('Non Compliance input'!$H$5:$H$156,MATCH(1,(A6336='Non Compliance input'!$A$5:$A$156)*(F6336&gt;='Non Compliance input'!$D$5:$D$156)*(E6336&lt;'Non Compliance input'!$E$5:$E$156)*('Non Compliance input'!$H$5:$H$156="Yes"),0))
),"","Yes")</f>
        <v/>
      </c>
      <c r="K6336" s="149">
        <f t="shared" si="883"/>
        <v>0</v>
      </c>
      <c r="L6336" s="162">
        <f t="shared" si="884"/>
        <v>0</v>
      </c>
      <c r="M6336" s="162" t="str" cm="1">
        <f t="array" ref="M6336">IF(ISERROR(INDEX('Non Compliance input'!$I$5:$I$156,MATCH(1,(A6336='Non Compliance input'!$A$5:$A$156)*(E6336&gt;='Non Compliance input'!$D$5:$D$156)*(F6336&lt;='Non Compliance input'!$E$5:$E$156)*('Non Compliance input'!$I$5:$I$156="Yes"),0))
),"","Yes")</f>
        <v/>
      </c>
      <c r="N6336" s="149" t="str">
        <f>IF(VLOOKUP($A6336,HourEndingOutage!$B$3:$F$746,5,0)="Outage","Outage","")</f>
        <v/>
      </c>
      <c r="O6336" s="18">
        <f t="shared" si="885"/>
        <v>0</v>
      </c>
      <c r="P6336" s="18" t="str">
        <f t="shared" si="886"/>
        <v/>
      </c>
      <c r="Q6336" s="18">
        <f t="shared" si="887"/>
        <v>0</v>
      </c>
      <c r="R6336" s="118"/>
    </row>
    <row r="6337" spans="1:18" x14ac:dyDescent="0.25">
      <c r="A6337" s="25">
        <f t="shared" si="888"/>
        <v>704</v>
      </c>
      <c r="B6337" s="23">
        <f t="shared" si="889"/>
        <v>44591</v>
      </c>
      <c r="C6337" s="24">
        <v>8</v>
      </c>
      <c r="D6337" s="54" t="str">
        <f t="shared" si="881"/>
        <v>ASET</v>
      </c>
      <c r="E6337" s="178"/>
      <c r="F6337" s="179"/>
      <c r="G6337" s="177"/>
      <c r="H6337" s="177"/>
      <c r="I6337" s="169">
        <f t="shared" si="882"/>
        <v>0</v>
      </c>
      <c r="J6337" s="149" t="str" cm="1">
        <f t="array" ref="J6337">IF(ISERROR(INDEX('Non Compliance input'!$H$5:$H$156,MATCH(1,(A6337='Non Compliance input'!$A$5:$A$156)*(F6337&gt;='Non Compliance input'!$D$5:$D$156)*(E6337&lt;'Non Compliance input'!$E$5:$E$156)*('Non Compliance input'!$H$5:$H$156="Yes"),0))
),"","Yes")</f>
        <v/>
      </c>
      <c r="K6337" s="149">
        <f t="shared" si="883"/>
        <v>0</v>
      </c>
      <c r="L6337" s="162">
        <f t="shared" si="884"/>
        <v>0</v>
      </c>
      <c r="M6337" s="162" t="str" cm="1">
        <f t="array" ref="M6337">IF(ISERROR(INDEX('Non Compliance input'!$I$5:$I$156,MATCH(1,(A6337='Non Compliance input'!$A$5:$A$156)*(E6337&gt;='Non Compliance input'!$D$5:$D$156)*(F6337&lt;='Non Compliance input'!$E$5:$E$156)*('Non Compliance input'!$I$5:$I$156="Yes"),0))
),"","Yes")</f>
        <v/>
      </c>
      <c r="N6337" s="149" t="str">
        <f>IF(VLOOKUP($A6337,HourEndingOutage!$B$3:$F$746,5,0)="Outage","Outage","")</f>
        <v/>
      </c>
      <c r="O6337" s="18">
        <f t="shared" si="885"/>
        <v>0</v>
      </c>
      <c r="P6337" s="18" t="str">
        <f t="shared" si="886"/>
        <v/>
      </c>
      <c r="Q6337" s="18">
        <f t="shared" si="887"/>
        <v>0</v>
      </c>
      <c r="R6337" s="118"/>
    </row>
    <row r="6338" spans="1:18" x14ac:dyDescent="0.25">
      <c r="A6338" s="25">
        <f t="shared" si="888"/>
        <v>704</v>
      </c>
      <c r="B6338" s="23">
        <f t="shared" si="889"/>
        <v>44591</v>
      </c>
      <c r="C6338" s="24">
        <v>8</v>
      </c>
      <c r="D6338" s="54" t="str">
        <f t="shared" ref="D6338:D6401" si="890">Unit</f>
        <v>ASET</v>
      </c>
      <c r="E6338" s="178"/>
      <c r="F6338" s="179"/>
      <c r="G6338" s="177"/>
      <c r="H6338" s="177"/>
      <c r="I6338" s="169">
        <f t="shared" si="882"/>
        <v>0</v>
      </c>
      <c r="J6338" s="149" t="str" cm="1">
        <f t="array" ref="J6338">IF(ISERROR(INDEX('Non Compliance input'!$H$5:$H$156,MATCH(1,(A6338='Non Compliance input'!$A$5:$A$156)*(F6338&gt;='Non Compliance input'!$D$5:$D$156)*(E6338&lt;'Non Compliance input'!$E$5:$E$156)*('Non Compliance input'!$H$5:$H$156="Yes"),0))
),"","Yes")</f>
        <v/>
      </c>
      <c r="K6338" s="149">
        <f t="shared" si="883"/>
        <v>0</v>
      </c>
      <c r="L6338" s="162">
        <f t="shared" si="884"/>
        <v>0</v>
      </c>
      <c r="M6338" s="162" t="str" cm="1">
        <f t="array" ref="M6338">IF(ISERROR(INDEX('Non Compliance input'!$I$5:$I$156,MATCH(1,(A6338='Non Compliance input'!$A$5:$A$156)*(E6338&gt;='Non Compliance input'!$D$5:$D$156)*(F6338&lt;='Non Compliance input'!$E$5:$E$156)*('Non Compliance input'!$I$5:$I$156="Yes"),0))
),"","Yes")</f>
        <v/>
      </c>
      <c r="N6338" s="149" t="str">
        <f>IF(VLOOKUP($A6338,HourEndingOutage!$B$3:$F$746,5,0)="Outage","Outage","")</f>
        <v/>
      </c>
      <c r="O6338" s="18">
        <f t="shared" si="885"/>
        <v>0</v>
      </c>
      <c r="P6338" s="18" t="str">
        <f t="shared" si="886"/>
        <v/>
      </c>
      <c r="Q6338" s="18">
        <f t="shared" si="887"/>
        <v>0</v>
      </c>
      <c r="R6338" s="118"/>
    </row>
    <row r="6339" spans="1:18" x14ac:dyDescent="0.25">
      <c r="A6339" s="25">
        <f t="shared" si="888"/>
        <v>705</v>
      </c>
      <c r="B6339" s="23">
        <f t="shared" si="889"/>
        <v>44591</v>
      </c>
      <c r="C6339" s="24">
        <v>9</v>
      </c>
      <c r="D6339" s="54" t="str">
        <f t="shared" si="890"/>
        <v>ASET</v>
      </c>
      <c r="E6339" s="178"/>
      <c r="F6339" s="179"/>
      <c r="G6339" s="177"/>
      <c r="H6339" s="177"/>
      <c r="I6339" s="169">
        <f t="shared" ref="I6339:I6402" si="891">IF(AND(LEN(E6339)&gt;2,LEN(F6339)&gt;2)=TRUE,(ROUND((F6339-E6339)*1440,0)),0)</f>
        <v>0</v>
      </c>
      <c r="J6339" s="149" t="str" cm="1">
        <f t="array" ref="J6339">IF(ISERROR(INDEX('Non Compliance input'!$H$5:$H$156,MATCH(1,(A6339='Non Compliance input'!$A$5:$A$156)*(F6339&gt;='Non Compliance input'!$D$5:$D$156)*(E6339&lt;'Non Compliance input'!$E$5:$E$156)*('Non Compliance input'!$H$5:$H$156="Yes"),0))
),"","Yes")</f>
        <v/>
      </c>
      <c r="K6339" s="149">
        <f t="shared" ref="K6339:K6402" si="892">IF(J6339="Yes",0,MIN(H6339,G6339,IF(H6339="",0,Contract_Volume)))</f>
        <v>0</v>
      </c>
      <c r="L6339" s="162">
        <f t="shared" ref="L6339:L6402" si="893">IF(J6339="Yes",0,(MIN(H6339,G6339)*(I6339/60)))</f>
        <v>0</v>
      </c>
      <c r="M6339" s="162" t="str" cm="1">
        <f t="array" ref="M6339">IF(ISERROR(INDEX('Non Compliance input'!$I$5:$I$156,MATCH(1,(A6339='Non Compliance input'!$A$5:$A$156)*(E6339&gt;='Non Compliance input'!$D$5:$D$156)*(F6339&lt;='Non Compliance input'!$E$5:$E$156)*('Non Compliance input'!$I$5:$I$156="Yes"),0))
),"","Yes")</f>
        <v/>
      </c>
      <c r="N6339" s="149" t="str">
        <f>IF(VLOOKUP($A6339,HourEndingOutage!$B$3:$F$746,5,0)="Outage","Outage","")</f>
        <v/>
      </c>
      <c r="O6339" s="18">
        <f t="shared" ref="O6339:O6402" si="894">IF(OR(M6339="Yes",N6339="Outage"),0,(K6339*(I6339/60))*Arming)</f>
        <v>0</v>
      </c>
      <c r="P6339" s="18" t="str">
        <f t="shared" ref="P6339:P6402" si="895">IF(ISERROR(VLOOKUP($A6339,FTShour,1,0)),"","Yes")</f>
        <v/>
      </c>
      <c r="Q6339" s="18">
        <f t="shared" si="887"/>
        <v>0</v>
      </c>
      <c r="R6339" s="118"/>
    </row>
    <row r="6340" spans="1:18" x14ac:dyDescent="0.25">
      <c r="A6340" s="25">
        <f t="shared" si="888"/>
        <v>705</v>
      </c>
      <c r="B6340" s="23">
        <f t="shared" si="889"/>
        <v>44591</v>
      </c>
      <c r="C6340" s="24">
        <v>9</v>
      </c>
      <c r="D6340" s="54" t="str">
        <f t="shared" si="890"/>
        <v>ASET</v>
      </c>
      <c r="E6340" s="178"/>
      <c r="F6340" s="179"/>
      <c r="G6340" s="177"/>
      <c r="H6340" s="177"/>
      <c r="I6340" s="169">
        <f t="shared" si="891"/>
        <v>0</v>
      </c>
      <c r="J6340" s="149" t="str" cm="1">
        <f t="array" ref="J6340">IF(ISERROR(INDEX('Non Compliance input'!$H$5:$H$156,MATCH(1,(A6340='Non Compliance input'!$A$5:$A$156)*(F6340&gt;='Non Compliance input'!$D$5:$D$156)*(E6340&lt;'Non Compliance input'!$E$5:$E$156)*('Non Compliance input'!$H$5:$H$156="Yes"),0))
),"","Yes")</f>
        <v/>
      </c>
      <c r="K6340" s="149">
        <f t="shared" si="892"/>
        <v>0</v>
      </c>
      <c r="L6340" s="162">
        <f t="shared" si="893"/>
        <v>0</v>
      </c>
      <c r="M6340" s="162" t="str" cm="1">
        <f t="array" ref="M6340">IF(ISERROR(INDEX('Non Compliance input'!$I$5:$I$156,MATCH(1,(A6340='Non Compliance input'!$A$5:$A$156)*(E6340&gt;='Non Compliance input'!$D$5:$D$156)*(F6340&lt;='Non Compliance input'!$E$5:$E$156)*('Non Compliance input'!$I$5:$I$156="Yes"),0))
),"","Yes")</f>
        <v/>
      </c>
      <c r="N6340" s="149" t="str">
        <f>IF(VLOOKUP($A6340,HourEndingOutage!$B$3:$F$746,5,0)="Outage","Outage","")</f>
        <v/>
      </c>
      <c r="O6340" s="18">
        <f t="shared" si="894"/>
        <v>0</v>
      </c>
      <c r="P6340" s="18" t="str">
        <f t="shared" si="895"/>
        <v/>
      </c>
      <c r="Q6340" s="18">
        <f t="shared" ref="Q6340:Q6403" si="896">IF(P6340="Yes",-O6340,0)</f>
        <v>0</v>
      </c>
      <c r="R6340" s="118"/>
    </row>
    <row r="6341" spans="1:18" x14ac:dyDescent="0.25">
      <c r="A6341" s="25">
        <f t="shared" si="888"/>
        <v>705</v>
      </c>
      <c r="B6341" s="23">
        <f t="shared" si="889"/>
        <v>44591</v>
      </c>
      <c r="C6341" s="24">
        <v>9</v>
      </c>
      <c r="D6341" s="54" t="str">
        <f t="shared" si="890"/>
        <v>ASET</v>
      </c>
      <c r="E6341" s="178"/>
      <c r="F6341" s="179"/>
      <c r="G6341" s="177"/>
      <c r="H6341" s="177"/>
      <c r="I6341" s="169">
        <f t="shared" si="891"/>
        <v>0</v>
      </c>
      <c r="J6341" s="149" t="str" cm="1">
        <f t="array" ref="J6341">IF(ISERROR(INDEX('Non Compliance input'!$H$5:$H$156,MATCH(1,(A6341='Non Compliance input'!$A$5:$A$156)*(F6341&gt;='Non Compliance input'!$D$5:$D$156)*(E6341&lt;'Non Compliance input'!$E$5:$E$156)*('Non Compliance input'!$H$5:$H$156="Yes"),0))
),"","Yes")</f>
        <v/>
      </c>
      <c r="K6341" s="149">
        <f t="shared" si="892"/>
        <v>0</v>
      </c>
      <c r="L6341" s="162">
        <f t="shared" si="893"/>
        <v>0</v>
      </c>
      <c r="M6341" s="162" t="str" cm="1">
        <f t="array" ref="M6341">IF(ISERROR(INDEX('Non Compliance input'!$I$5:$I$156,MATCH(1,(A6341='Non Compliance input'!$A$5:$A$156)*(E6341&gt;='Non Compliance input'!$D$5:$D$156)*(F6341&lt;='Non Compliance input'!$E$5:$E$156)*('Non Compliance input'!$I$5:$I$156="Yes"),0))
),"","Yes")</f>
        <v/>
      </c>
      <c r="N6341" s="149" t="str">
        <f>IF(VLOOKUP($A6341,HourEndingOutage!$B$3:$F$746,5,0)="Outage","Outage","")</f>
        <v/>
      </c>
      <c r="O6341" s="18">
        <f t="shared" si="894"/>
        <v>0</v>
      </c>
      <c r="P6341" s="18" t="str">
        <f t="shared" si="895"/>
        <v/>
      </c>
      <c r="Q6341" s="18">
        <f t="shared" si="896"/>
        <v>0</v>
      </c>
      <c r="R6341" s="118"/>
    </row>
    <row r="6342" spans="1:18" x14ac:dyDescent="0.25">
      <c r="A6342" s="25">
        <f t="shared" si="888"/>
        <v>705</v>
      </c>
      <c r="B6342" s="23">
        <f t="shared" si="889"/>
        <v>44591</v>
      </c>
      <c r="C6342" s="24">
        <v>9</v>
      </c>
      <c r="D6342" s="54" t="str">
        <f t="shared" si="890"/>
        <v>ASET</v>
      </c>
      <c r="E6342" s="178"/>
      <c r="F6342" s="179"/>
      <c r="G6342" s="177"/>
      <c r="H6342" s="177"/>
      <c r="I6342" s="169">
        <f t="shared" si="891"/>
        <v>0</v>
      </c>
      <c r="J6342" s="149" t="str" cm="1">
        <f t="array" ref="J6342">IF(ISERROR(INDEX('Non Compliance input'!$H$5:$H$156,MATCH(1,(A6342='Non Compliance input'!$A$5:$A$156)*(F6342&gt;='Non Compliance input'!$D$5:$D$156)*(E6342&lt;'Non Compliance input'!$E$5:$E$156)*('Non Compliance input'!$H$5:$H$156="Yes"),0))
),"","Yes")</f>
        <v/>
      </c>
      <c r="K6342" s="149">
        <f t="shared" si="892"/>
        <v>0</v>
      </c>
      <c r="L6342" s="162">
        <f t="shared" si="893"/>
        <v>0</v>
      </c>
      <c r="M6342" s="162" t="str" cm="1">
        <f t="array" ref="M6342">IF(ISERROR(INDEX('Non Compliance input'!$I$5:$I$156,MATCH(1,(A6342='Non Compliance input'!$A$5:$A$156)*(E6342&gt;='Non Compliance input'!$D$5:$D$156)*(F6342&lt;='Non Compliance input'!$E$5:$E$156)*('Non Compliance input'!$I$5:$I$156="Yes"),0))
),"","Yes")</f>
        <v/>
      </c>
      <c r="N6342" s="149" t="str">
        <f>IF(VLOOKUP($A6342,HourEndingOutage!$B$3:$F$746,5,0)="Outage","Outage","")</f>
        <v/>
      </c>
      <c r="O6342" s="18">
        <f t="shared" si="894"/>
        <v>0</v>
      </c>
      <c r="P6342" s="18" t="str">
        <f t="shared" si="895"/>
        <v/>
      </c>
      <c r="Q6342" s="18">
        <f t="shared" si="896"/>
        <v>0</v>
      </c>
      <c r="R6342" s="118"/>
    </row>
    <row r="6343" spans="1:18" x14ac:dyDescent="0.25">
      <c r="A6343" s="25">
        <f t="shared" si="888"/>
        <v>705</v>
      </c>
      <c r="B6343" s="23">
        <f t="shared" si="889"/>
        <v>44591</v>
      </c>
      <c r="C6343" s="24">
        <v>9</v>
      </c>
      <c r="D6343" s="54" t="str">
        <f t="shared" si="890"/>
        <v>ASET</v>
      </c>
      <c r="E6343" s="178"/>
      <c r="F6343" s="179"/>
      <c r="G6343" s="177"/>
      <c r="H6343" s="177"/>
      <c r="I6343" s="169">
        <f t="shared" si="891"/>
        <v>0</v>
      </c>
      <c r="J6343" s="149" t="str" cm="1">
        <f t="array" ref="J6343">IF(ISERROR(INDEX('Non Compliance input'!$H$5:$H$156,MATCH(1,(A6343='Non Compliance input'!$A$5:$A$156)*(F6343&gt;='Non Compliance input'!$D$5:$D$156)*(E6343&lt;'Non Compliance input'!$E$5:$E$156)*('Non Compliance input'!$H$5:$H$156="Yes"),0))
),"","Yes")</f>
        <v/>
      </c>
      <c r="K6343" s="149">
        <f t="shared" si="892"/>
        <v>0</v>
      </c>
      <c r="L6343" s="162">
        <f t="shared" si="893"/>
        <v>0</v>
      </c>
      <c r="M6343" s="162" t="str" cm="1">
        <f t="array" ref="M6343">IF(ISERROR(INDEX('Non Compliance input'!$I$5:$I$156,MATCH(1,(A6343='Non Compliance input'!$A$5:$A$156)*(E6343&gt;='Non Compliance input'!$D$5:$D$156)*(F6343&lt;='Non Compliance input'!$E$5:$E$156)*('Non Compliance input'!$I$5:$I$156="Yes"),0))
),"","Yes")</f>
        <v/>
      </c>
      <c r="N6343" s="149" t="str">
        <f>IF(VLOOKUP($A6343,HourEndingOutage!$B$3:$F$746,5,0)="Outage","Outage","")</f>
        <v/>
      </c>
      <c r="O6343" s="18">
        <f t="shared" si="894"/>
        <v>0</v>
      </c>
      <c r="P6343" s="18" t="str">
        <f t="shared" si="895"/>
        <v/>
      </c>
      <c r="Q6343" s="18">
        <f t="shared" si="896"/>
        <v>0</v>
      </c>
      <c r="R6343" s="118"/>
    </row>
    <row r="6344" spans="1:18" x14ac:dyDescent="0.25">
      <c r="A6344" s="25">
        <f t="shared" si="888"/>
        <v>705</v>
      </c>
      <c r="B6344" s="23">
        <f t="shared" si="889"/>
        <v>44591</v>
      </c>
      <c r="C6344" s="24">
        <v>9</v>
      </c>
      <c r="D6344" s="54" t="str">
        <f t="shared" si="890"/>
        <v>ASET</v>
      </c>
      <c r="E6344" s="178"/>
      <c r="F6344" s="179"/>
      <c r="G6344" s="177"/>
      <c r="H6344" s="177"/>
      <c r="I6344" s="169">
        <f t="shared" si="891"/>
        <v>0</v>
      </c>
      <c r="J6344" s="149" t="str" cm="1">
        <f t="array" ref="J6344">IF(ISERROR(INDEX('Non Compliance input'!$H$5:$H$156,MATCH(1,(A6344='Non Compliance input'!$A$5:$A$156)*(F6344&gt;='Non Compliance input'!$D$5:$D$156)*(E6344&lt;'Non Compliance input'!$E$5:$E$156)*('Non Compliance input'!$H$5:$H$156="Yes"),0))
),"","Yes")</f>
        <v/>
      </c>
      <c r="K6344" s="149">
        <f t="shared" si="892"/>
        <v>0</v>
      </c>
      <c r="L6344" s="162">
        <f t="shared" si="893"/>
        <v>0</v>
      </c>
      <c r="M6344" s="162" t="str" cm="1">
        <f t="array" ref="M6344">IF(ISERROR(INDEX('Non Compliance input'!$I$5:$I$156,MATCH(1,(A6344='Non Compliance input'!$A$5:$A$156)*(E6344&gt;='Non Compliance input'!$D$5:$D$156)*(F6344&lt;='Non Compliance input'!$E$5:$E$156)*('Non Compliance input'!$I$5:$I$156="Yes"),0))
),"","Yes")</f>
        <v/>
      </c>
      <c r="N6344" s="149" t="str">
        <f>IF(VLOOKUP($A6344,HourEndingOutage!$B$3:$F$746,5,0)="Outage","Outage","")</f>
        <v/>
      </c>
      <c r="O6344" s="18">
        <f t="shared" si="894"/>
        <v>0</v>
      </c>
      <c r="P6344" s="18" t="str">
        <f t="shared" si="895"/>
        <v/>
      </c>
      <c r="Q6344" s="18">
        <f t="shared" si="896"/>
        <v>0</v>
      </c>
      <c r="R6344" s="118"/>
    </row>
    <row r="6345" spans="1:18" x14ac:dyDescent="0.25">
      <c r="A6345" s="25">
        <f t="shared" si="888"/>
        <v>705</v>
      </c>
      <c r="B6345" s="23">
        <f t="shared" si="889"/>
        <v>44591</v>
      </c>
      <c r="C6345" s="24">
        <v>9</v>
      </c>
      <c r="D6345" s="54" t="str">
        <f t="shared" si="890"/>
        <v>ASET</v>
      </c>
      <c r="E6345" s="178"/>
      <c r="F6345" s="179"/>
      <c r="G6345" s="177"/>
      <c r="H6345" s="177"/>
      <c r="I6345" s="169">
        <f t="shared" si="891"/>
        <v>0</v>
      </c>
      <c r="J6345" s="149" t="str" cm="1">
        <f t="array" ref="J6345">IF(ISERROR(INDEX('Non Compliance input'!$H$5:$H$156,MATCH(1,(A6345='Non Compliance input'!$A$5:$A$156)*(F6345&gt;='Non Compliance input'!$D$5:$D$156)*(E6345&lt;'Non Compliance input'!$E$5:$E$156)*('Non Compliance input'!$H$5:$H$156="Yes"),0))
),"","Yes")</f>
        <v/>
      </c>
      <c r="K6345" s="149">
        <f t="shared" si="892"/>
        <v>0</v>
      </c>
      <c r="L6345" s="162">
        <f t="shared" si="893"/>
        <v>0</v>
      </c>
      <c r="M6345" s="162" t="str" cm="1">
        <f t="array" ref="M6345">IF(ISERROR(INDEX('Non Compliance input'!$I$5:$I$156,MATCH(1,(A6345='Non Compliance input'!$A$5:$A$156)*(E6345&gt;='Non Compliance input'!$D$5:$D$156)*(F6345&lt;='Non Compliance input'!$E$5:$E$156)*('Non Compliance input'!$I$5:$I$156="Yes"),0))
),"","Yes")</f>
        <v/>
      </c>
      <c r="N6345" s="149" t="str">
        <f>IF(VLOOKUP($A6345,HourEndingOutage!$B$3:$F$746,5,0)="Outage","Outage","")</f>
        <v/>
      </c>
      <c r="O6345" s="18">
        <f t="shared" si="894"/>
        <v>0</v>
      </c>
      <c r="P6345" s="18" t="str">
        <f t="shared" si="895"/>
        <v/>
      </c>
      <c r="Q6345" s="18">
        <f t="shared" si="896"/>
        <v>0</v>
      </c>
      <c r="R6345" s="118"/>
    </row>
    <row r="6346" spans="1:18" x14ac:dyDescent="0.25">
      <c r="A6346" s="25">
        <f t="shared" si="888"/>
        <v>705</v>
      </c>
      <c r="B6346" s="23">
        <f t="shared" si="889"/>
        <v>44591</v>
      </c>
      <c r="C6346" s="24">
        <v>9</v>
      </c>
      <c r="D6346" s="54" t="str">
        <f t="shared" si="890"/>
        <v>ASET</v>
      </c>
      <c r="E6346" s="178"/>
      <c r="F6346" s="179"/>
      <c r="G6346" s="177"/>
      <c r="H6346" s="177"/>
      <c r="I6346" s="169">
        <f t="shared" si="891"/>
        <v>0</v>
      </c>
      <c r="J6346" s="149" t="str" cm="1">
        <f t="array" ref="J6346">IF(ISERROR(INDEX('Non Compliance input'!$H$5:$H$156,MATCH(1,(A6346='Non Compliance input'!$A$5:$A$156)*(F6346&gt;='Non Compliance input'!$D$5:$D$156)*(E6346&lt;'Non Compliance input'!$E$5:$E$156)*('Non Compliance input'!$H$5:$H$156="Yes"),0))
),"","Yes")</f>
        <v/>
      </c>
      <c r="K6346" s="149">
        <f t="shared" si="892"/>
        <v>0</v>
      </c>
      <c r="L6346" s="162">
        <f t="shared" si="893"/>
        <v>0</v>
      </c>
      <c r="M6346" s="162" t="str" cm="1">
        <f t="array" ref="M6346">IF(ISERROR(INDEX('Non Compliance input'!$I$5:$I$156,MATCH(1,(A6346='Non Compliance input'!$A$5:$A$156)*(E6346&gt;='Non Compliance input'!$D$5:$D$156)*(F6346&lt;='Non Compliance input'!$E$5:$E$156)*('Non Compliance input'!$I$5:$I$156="Yes"),0))
),"","Yes")</f>
        <v/>
      </c>
      <c r="N6346" s="149" t="str">
        <f>IF(VLOOKUP($A6346,HourEndingOutage!$B$3:$F$746,5,0)="Outage","Outage","")</f>
        <v/>
      </c>
      <c r="O6346" s="18">
        <f t="shared" si="894"/>
        <v>0</v>
      </c>
      <c r="P6346" s="18" t="str">
        <f t="shared" si="895"/>
        <v/>
      </c>
      <c r="Q6346" s="18">
        <f t="shared" si="896"/>
        <v>0</v>
      </c>
      <c r="R6346" s="118"/>
    </row>
    <row r="6347" spans="1:18" x14ac:dyDescent="0.25">
      <c r="A6347" s="25">
        <f t="shared" si="888"/>
        <v>705</v>
      </c>
      <c r="B6347" s="23">
        <f t="shared" si="889"/>
        <v>44591</v>
      </c>
      <c r="C6347" s="24">
        <v>9</v>
      </c>
      <c r="D6347" s="54" t="str">
        <f t="shared" si="890"/>
        <v>ASET</v>
      </c>
      <c r="E6347" s="178"/>
      <c r="F6347" s="179"/>
      <c r="G6347" s="177"/>
      <c r="H6347" s="177"/>
      <c r="I6347" s="169">
        <f t="shared" si="891"/>
        <v>0</v>
      </c>
      <c r="J6347" s="149" t="str" cm="1">
        <f t="array" ref="J6347">IF(ISERROR(INDEX('Non Compliance input'!$H$5:$H$156,MATCH(1,(A6347='Non Compliance input'!$A$5:$A$156)*(F6347&gt;='Non Compliance input'!$D$5:$D$156)*(E6347&lt;'Non Compliance input'!$E$5:$E$156)*('Non Compliance input'!$H$5:$H$156="Yes"),0))
),"","Yes")</f>
        <v/>
      </c>
      <c r="K6347" s="149">
        <f t="shared" si="892"/>
        <v>0</v>
      </c>
      <c r="L6347" s="162">
        <f t="shared" si="893"/>
        <v>0</v>
      </c>
      <c r="M6347" s="162" t="str" cm="1">
        <f t="array" ref="M6347">IF(ISERROR(INDEX('Non Compliance input'!$I$5:$I$156,MATCH(1,(A6347='Non Compliance input'!$A$5:$A$156)*(E6347&gt;='Non Compliance input'!$D$5:$D$156)*(F6347&lt;='Non Compliance input'!$E$5:$E$156)*('Non Compliance input'!$I$5:$I$156="Yes"),0))
),"","Yes")</f>
        <v/>
      </c>
      <c r="N6347" s="149" t="str">
        <f>IF(VLOOKUP($A6347,HourEndingOutage!$B$3:$F$746,5,0)="Outage","Outage","")</f>
        <v/>
      </c>
      <c r="O6347" s="18">
        <f t="shared" si="894"/>
        <v>0</v>
      </c>
      <c r="P6347" s="18" t="str">
        <f t="shared" si="895"/>
        <v/>
      </c>
      <c r="Q6347" s="18">
        <f t="shared" si="896"/>
        <v>0</v>
      </c>
      <c r="R6347" s="118"/>
    </row>
    <row r="6348" spans="1:18" x14ac:dyDescent="0.25">
      <c r="A6348" s="25">
        <f t="shared" si="888"/>
        <v>706</v>
      </c>
      <c r="B6348" s="23">
        <f t="shared" si="889"/>
        <v>44591</v>
      </c>
      <c r="C6348" s="24">
        <v>10</v>
      </c>
      <c r="D6348" s="54" t="str">
        <f t="shared" si="890"/>
        <v>ASET</v>
      </c>
      <c r="E6348" s="178"/>
      <c r="F6348" s="179"/>
      <c r="G6348" s="177"/>
      <c r="H6348" s="177"/>
      <c r="I6348" s="169">
        <f t="shared" si="891"/>
        <v>0</v>
      </c>
      <c r="J6348" s="149" t="str" cm="1">
        <f t="array" ref="J6348">IF(ISERROR(INDEX('Non Compliance input'!$H$5:$H$156,MATCH(1,(A6348='Non Compliance input'!$A$5:$A$156)*(F6348&gt;='Non Compliance input'!$D$5:$D$156)*(E6348&lt;'Non Compliance input'!$E$5:$E$156)*('Non Compliance input'!$H$5:$H$156="Yes"),0))
),"","Yes")</f>
        <v/>
      </c>
      <c r="K6348" s="149">
        <f t="shared" si="892"/>
        <v>0</v>
      </c>
      <c r="L6348" s="162">
        <f t="shared" si="893"/>
        <v>0</v>
      </c>
      <c r="M6348" s="162" t="str" cm="1">
        <f t="array" ref="M6348">IF(ISERROR(INDEX('Non Compliance input'!$I$5:$I$156,MATCH(1,(A6348='Non Compliance input'!$A$5:$A$156)*(E6348&gt;='Non Compliance input'!$D$5:$D$156)*(F6348&lt;='Non Compliance input'!$E$5:$E$156)*('Non Compliance input'!$I$5:$I$156="Yes"),0))
),"","Yes")</f>
        <v/>
      </c>
      <c r="N6348" s="149" t="str">
        <f>IF(VLOOKUP($A6348,HourEndingOutage!$B$3:$F$746,5,0)="Outage","Outage","")</f>
        <v/>
      </c>
      <c r="O6348" s="18">
        <f t="shared" si="894"/>
        <v>0</v>
      </c>
      <c r="P6348" s="18" t="str">
        <f t="shared" si="895"/>
        <v/>
      </c>
      <c r="Q6348" s="18">
        <f t="shared" si="896"/>
        <v>0</v>
      </c>
      <c r="R6348" s="118"/>
    </row>
    <row r="6349" spans="1:18" x14ac:dyDescent="0.25">
      <c r="A6349" s="25">
        <f t="shared" si="888"/>
        <v>706</v>
      </c>
      <c r="B6349" s="23">
        <f t="shared" si="889"/>
        <v>44591</v>
      </c>
      <c r="C6349" s="24">
        <v>10</v>
      </c>
      <c r="D6349" s="54" t="str">
        <f t="shared" si="890"/>
        <v>ASET</v>
      </c>
      <c r="E6349" s="178"/>
      <c r="F6349" s="179"/>
      <c r="G6349" s="177"/>
      <c r="H6349" s="177"/>
      <c r="I6349" s="169">
        <f t="shared" si="891"/>
        <v>0</v>
      </c>
      <c r="J6349" s="149" t="str" cm="1">
        <f t="array" ref="J6349">IF(ISERROR(INDEX('Non Compliance input'!$H$5:$H$156,MATCH(1,(A6349='Non Compliance input'!$A$5:$A$156)*(F6349&gt;='Non Compliance input'!$D$5:$D$156)*(E6349&lt;'Non Compliance input'!$E$5:$E$156)*('Non Compliance input'!$H$5:$H$156="Yes"),0))
),"","Yes")</f>
        <v/>
      </c>
      <c r="K6349" s="149">
        <f t="shared" si="892"/>
        <v>0</v>
      </c>
      <c r="L6349" s="162">
        <f t="shared" si="893"/>
        <v>0</v>
      </c>
      <c r="M6349" s="162" t="str" cm="1">
        <f t="array" ref="M6349">IF(ISERROR(INDEX('Non Compliance input'!$I$5:$I$156,MATCH(1,(A6349='Non Compliance input'!$A$5:$A$156)*(E6349&gt;='Non Compliance input'!$D$5:$D$156)*(F6349&lt;='Non Compliance input'!$E$5:$E$156)*('Non Compliance input'!$I$5:$I$156="Yes"),0))
),"","Yes")</f>
        <v/>
      </c>
      <c r="N6349" s="149" t="str">
        <f>IF(VLOOKUP($A6349,HourEndingOutage!$B$3:$F$746,5,0)="Outage","Outage","")</f>
        <v/>
      </c>
      <c r="O6349" s="18">
        <f t="shared" si="894"/>
        <v>0</v>
      </c>
      <c r="P6349" s="18" t="str">
        <f t="shared" si="895"/>
        <v/>
      </c>
      <c r="Q6349" s="18">
        <f t="shared" si="896"/>
        <v>0</v>
      </c>
      <c r="R6349" s="118"/>
    </row>
    <row r="6350" spans="1:18" x14ac:dyDescent="0.25">
      <c r="A6350" s="25">
        <f t="shared" si="888"/>
        <v>706</v>
      </c>
      <c r="B6350" s="23">
        <f t="shared" si="889"/>
        <v>44591</v>
      </c>
      <c r="C6350" s="24">
        <v>10</v>
      </c>
      <c r="D6350" s="54" t="str">
        <f t="shared" si="890"/>
        <v>ASET</v>
      </c>
      <c r="E6350" s="178"/>
      <c r="F6350" s="179"/>
      <c r="G6350" s="177"/>
      <c r="H6350" s="177"/>
      <c r="I6350" s="169">
        <f t="shared" si="891"/>
        <v>0</v>
      </c>
      <c r="J6350" s="149" t="str" cm="1">
        <f t="array" ref="J6350">IF(ISERROR(INDEX('Non Compliance input'!$H$5:$H$156,MATCH(1,(A6350='Non Compliance input'!$A$5:$A$156)*(F6350&gt;='Non Compliance input'!$D$5:$D$156)*(E6350&lt;'Non Compliance input'!$E$5:$E$156)*('Non Compliance input'!$H$5:$H$156="Yes"),0))
),"","Yes")</f>
        <v/>
      </c>
      <c r="K6350" s="149">
        <f t="shared" si="892"/>
        <v>0</v>
      </c>
      <c r="L6350" s="162">
        <f t="shared" si="893"/>
        <v>0</v>
      </c>
      <c r="M6350" s="162" t="str" cm="1">
        <f t="array" ref="M6350">IF(ISERROR(INDEX('Non Compliance input'!$I$5:$I$156,MATCH(1,(A6350='Non Compliance input'!$A$5:$A$156)*(E6350&gt;='Non Compliance input'!$D$5:$D$156)*(F6350&lt;='Non Compliance input'!$E$5:$E$156)*('Non Compliance input'!$I$5:$I$156="Yes"),0))
),"","Yes")</f>
        <v/>
      </c>
      <c r="N6350" s="149" t="str">
        <f>IF(VLOOKUP($A6350,HourEndingOutage!$B$3:$F$746,5,0)="Outage","Outage","")</f>
        <v/>
      </c>
      <c r="O6350" s="18">
        <f t="shared" si="894"/>
        <v>0</v>
      </c>
      <c r="P6350" s="18" t="str">
        <f t="shared" si="895"/>
        <v/>
      </c>
      <c r="Q6350" s="18">
        <f t="shared" si="896"/>
        <v>0</v>
      </c>
      <c r="R6350" s="118"/>
    </row>
    <row r="6351" spans="1:18" x14ac:dyDescent="0.25">
      <c r="A6351" s="25">
        <f t="shared" si="888"/>
        <v>706</v>
      </c>
      <c r="B6351" s="23">
        <f t="shared" si="889"/>
        <v>44591</v>
      </c>
      <c r="C6351" s="24">
        <v>10</v>
      </c>
      <c r="D6351" s="54" t="str">
        <f t="shared" si="890"/>
        <v>ASET</v>
      </c>
      <c r="E6351" s="178"/>
      <c r="F6351" s="179"/>
      <c r="G6351" s="177"/>
      <c r="H6351" s="177"/>
      <c r="I6351" s="169">
        <f t="shared" si="891"/>
        <v>0</v>
      </c>
      <c r="J6351" s="149" t="str" cm="1">
        <f t="array" ref="J6351">IF(ISERROR(INDEX('Non Compliance input'!$H$5:$H$156,MATCH(1,(A6351='Non Compliance input'!$A$5:$A$156)*(F6351&gt;='Non Compliance input'!$D$5:$D$156)*(E6351&lt;'Non Compliance input'!$E$5:$E$156)*('Non Compliance input'!$H$5:$H$156="Yes"),0))
),"","Yes")</f>
        <v/>
      </c>
      <c r="K6351" s="149">
        <f t="shared" si="892"/>
        <v>0</v>
      </c>
      <c r="L6351" s="162">
        <f t="shared" si="893"/>
        <v>0</v>
      </c>
      <c r="M6351" s="162" t="str" cm="1">
        <f t="array" ref="M6351">IF(ISERROR(INDEX('Non Compliance input'!$I$5:$I$156,MATCH(1,(A6351='Non Compliance input'!$A$5:$A$156)*(E6351&gt;='Non Compliance input'!$D$5:$D$156)*(F6351&lt;='Non Compliance input'!$E$5:$E$156)*('Non Compliance input'!$I$5:$I$156="Yes"),0))
),"","Yes")</f>
        <v/>
      </c>
      <c r="N6351" s="149" t="str">
        <f>IF(VLOOKUP($A6351,HourEndingOutage!$B$3:$F$746,5,0)="Outage","Outage","")</f>
        <v/>
      </c>
      <c r="O6351" s="18">
        <f t="shared" si="894"/>
        <v>0</v>
      </c>
      <c r="P6351" s="18" t="str">
        <f t="shared" si="895"/>
        <v/>
      </c>
      <c r="Q6351" s="18">
        <f t="shared" si="896"/>
        <v>0</v>
      </c>
      <c r="R6351" s="118"/>
    </row>
    <row r="6352" spans="1:18" x14ac:dyDescent="0.25">
      <c r="A6352" s="25">
        <f t="shared" si="888"/>
        <v>706</v>
      </c>
      <c r="B6352" s="23">
        <f t="shared" si="889"/>
        <v>44591</v>
      </c>
      <c r="C6352" s="24">
        <v>10</v>
      </c>
      <c r="D6352" s="54" t="str">
        <f t="shared" si="890"/>
        <v>ASET</v>
      </c>
      <c r="E6352" s="178"/>
      <c r="F6352" s="179"/>
      <c r="G6352" s="177"/>
      <c r="H6352" s="177"/>
      <c r="I6352" s="169">
        <f t="shared" si="891"/>
        <v>0</v>
      </c>
      <c r="J6352" s="149" t="str" cm="1">
        <f t="array" ref="J6352">IF(ISERROR(INDEX('Non Compliance input'!$H$5:$H$156,MATCH(1,(A6352='Non Compliance input'!$A$5:$A$156)*(F6352&gt;='Non Compliance input'!$D$5:$D$156)*(E6352&lt;'Non Compliance input'!$E$5:$E$156)*('Non Compliance input'!$H$5:$H$156="Yes"),0))
),"","Yes")</f>
        <v/>
      </c>
      <c r="K6352" s="149">
        <f t="shared" si="892"/>
        <v>0</v>
      </c>
      <c r="L6352" s="162">
        <f t="shared" si="893"/>
        <v>0</v>
      </c>
      <c r="M6352" s="162" t="str" cm="1">
        <f t="array" ref="M6352">IF(ISERROR(INDEX('Non Compliance input'!$I$5:$I$156,MATCH(1,(A6352='Non Compliance input'!$A$5:$A$156)*(E6352&gt;='Non Compliance input'!$D$5:$D$156)*(F6352&lt;='Non Compliance input'!$E$5:$E$156)*('Non Compliance input'!$I$5:$I$156="Yes"),0))
),"","Yes")</f>
        <v/>
      </c>
      <c r="N6352" s="149" t="str">
        <f>IF(VLOOKUP($A6352,HourEndingOutage!$B$3:$F$746,5,0)="Outage","Outage","")</f>
        <v/>
      </c>
      <c r="O6352" s="18">
        <f t="shared" si="894"/>
        <v>0</v>
      </c>
      <c r="P6352" s="18" t="str">
        <f t="shared" si="895"/>
        <v/>
      </c>
      <c r="Q6352" s="18">
        <f t="shared" si="896"/>
        <v>0</v>
      </c>
      <c r="R6352" s="118"/>
    </row>
    <row r="6353" spans="1:18" x14ac:dyDescent="0.25">
      <c r="A6353" s="25">
        <f t="shared" si="888"/>
        <v>706</v>
      </c>
      <c r="B6353" s="23">
        <f t="shared" si="889"/>
        <v>44591</v>
      </c>
      <c r="C6353" s="24">
        <v>10</v>
      </c>
      <c r="D6353" s="54" t="str">
        <f t="shared" si="890"/>
        <v>ASET</v>
      </c>
      <c r="E6353" s="178"/>
      <c r="F6353" s="179"/>
      <c r="G6353" s="177"/>
      <c r="H6353" s="177"/>
      <c r="I6353" s="169">
        <f t="shared" si="891"/>
        <v>0</v>
      </c>
      <c r="J6353" s="149" t="str" cm="1">
        <f t="array" ref="J6353">IF(ISERROR(INDEX('Non Compliance input'!$H$5:$H$156,MATCH(1,(A6353='Non Compliance input'!$A$5:$A$156)*(F6353&gt;='Non Compliance input'!$D$5:$D$156)*(E6353&lt;'Non Compliance input'!$E$5:$E$156)*('Non Compliance input'!$H$5:$H$156="Yes"),0))
),"","Yes")</f>
        <v/>
      </c>
      <c r="K6353" s="149">
        <f t="shared" si="892"/>
        <v>0</v>
      </c>
      <c r="L6353" s="162">
        <f t="shared" si="893"/>
        <v>0</v>
      </c>
      <c r="M6353" s="162" t="str" cm="1">
        <f t="array" ref="M6353">IF(ISERROR(INDEX('Non Compliance input'!$I$5:$I$156,MATCH(1,(A6353='Non Compliance input'!$A$5:$A$156)*(E6353&gt;='Non Compliance input'!$D$5:$D$156)*(F6353&lt;='Non Compliance input'!$E$5:$E$156)*('Non Compliance input'!$I$5:$I$156="Yes"),0))
),"","Yes")</f>
        <v/>
      </c>
      <c r="N6353" s="149" t="str">
        <f>IF(VLOOKUP($A6353,HourEndingOutage!$B$3:$F$746,5,0)="Outage","Outage","")</f>
        <v/>
      </c>
      <c r="O6353" s="18">
        <f t="shared" si="894"/>
        <v>0</v>
      </c>
      <c r="P6353" s="18" t="str">
        <f t="shared" si="895"/>
        <v/>
      </c>
      <c r="Q6353" s="18">
        <f t="shared" si="896"/>
        <v>0</v>
      </c>
      <c r="R6353" s="118"/>
    </row>
    <row r="6354" spans="1:18" x14ac:dyDescent="0.25">
      <c r="A6354" s="25">
        <f t="shared" si="888"/>
        <v>706</v>
      </c>
      <c r="B6354" s="23">
        <f t="shared" si="889"/>
        <v>44591</v>
      </c>
      <c r="C6354" s="24">
        <v>10</v>
      </c>
      <c r="D6354" s="54" t="str">
        <f t="shared" si="890"/>
        <v>ASET</v>
      </c>
      <c r="E6354" s="178"/>
      <c r="F6354" s="179"/>
      <c r="G6354" s="177"/>
      <c r="H6354" s="177"/>
      <c r="I6354" s="169">
        <f t="shared" si="891"/>
        <v>0</v>
      </c>
      <c r="J6354" s="149" t="str" cm="1">
        <f t="array" ref="J6354">IF(ISERROR(INDEX('Non Compliance input'!$H$5:$H$156,MATCH(1,(A6354='Non Compliance input'!$A$5:$A$156)*(F6354&gt;='Non Compliance input'!$D$5:$D$156)*(E6354&lt;'Non Compliance input'!$E$5:$E$156)*('Non Compliance input'!$H$5:$H$156="Yes"),0))
),"","Yes")</f>
        <v/>
      </c>
      <c r="K6354" s="149">
        <f t="shared" si="892"/>
        <v>0</v>
      </c>
      <c r="L6354" s="162">
        <f t="shared" si="893"/>
        <v>0</v>
      </c>
      <c r="M6354" s="162" t="str" cm="1">
        <f t="array" ref="M6354">IF(ISERROR(INDEX('Non Compliance input'!$I$5:$I$156,MATCH(1,(A6354='Non Compliance input'!$A$5:$A$156)*(E6354&gt;='Non Compliance input'!$D$5:$D$156)*(F6354&lt;='Non Compliance input'!$E$5:$E$156)*('Non Compliance input'!$I$5:$I$156="Yes"),0))
),"","Yes")</f>
        <v/>
      </c>
      <c r="N6354" s="149" t="str">
        <f>IF(VLOOKUP($A6354,HourEndingOutage!$B$3:$F$746,5,0)="Outage","Outage","")</f>
        <v/>
      </c>
      <c r="O6354" s="18">
        <f t="shared" si="894"/>
        <v>0</v>
      </c>
      <c r="P6354" s="18" t="str">
        <f t="shared" si="895"/>
        <v/>
      </c>
      <c r="Q6354" s="18">
        <f t="shared" si="896"/>
        <v>0</v>
      </c>
      <c r="R6354" s="118"/>
    </row>
    <row r="6355" spans="1:18" x14ac:dyDescent="0.25">
      <c r="A6355" s="25">
        <f t="shared" si="888"/>
        <v>706</v>
      </c>
      <c r="B6355" s="23">
        <f t="shared" si="889"/>
        <v>44591</v>
      </c>
      <c r="C6355" s="24">
        <v>10</v>
      </c>
      <c r="D6355" s="54" t="str">
        <f t="shared" si="890"/>
        <v>ASET</v>
      </c>
      <c r="E6355" s="178"/>
      <c r="F6355" s="179"/>
      <c r="G6355" s="177"/>
      <c r="H6355" s="177"/>
      <c r="I6355" s="169">
        <f t="shared" si="891"/>
        <v>0</v>
      </c>
      <c r="J6355" s="149" t="str" cm="1">
        <f t="array" ref="J6355">IF(ISERROR(INDEX('Non Compliance input'!$H$5:$H$156,MATCH(1,(A6355='Non Compliance input'!$A$5:$A$156)*(F6355&gt;='Non Compliance input'!$D$5:$D$156)*(E6355&lt;'Non Compliance input'!$E$5:$E$156)*('Non Compliance input'!$H$5:$H$156="Yes"),0))
),"","Yes")</f>
        <v/>
      </c>
      <c r="K6355" s="149">
        <f t="shared" si="892"/>
        <v>0</v>
      </c>
      <c r="L6355" s="162">
        <f t="shared" si="893"/>
        <v>0</v>
      </c>
      <c r="M6355" s="162" t="str" cm="1">
        <f t="array" ref="M6355">IF(ISERROR(INDEX('Non Compliance input'!$I$5:$I$156,MATCH(1,(A6355='Non Compliance input'!$A$5:$A$156)*(E6355&gt;='Non Compliance input'!$D$5:$D$156)*(F6355&lt;='Non Compliance input'!$E$5:$E$156)*('Non Compliance input'!$I$5:$I$156="Yes"),0))
),"","Yes")</f>
        <v/>
      </c>
      <c r="N6355" s="149" t="str">
        <f>IF(VLOOKUP($A6355,HourEndingOutage!$B$3:$F$746,5,0)="Outage","Outage","")</f>
        <v/>
      </c>
      <c r="O6355" s="18">
        <f t="shared" si="894"/>
        <v>0</v>
      </c>
      <c r="P6355" s="18" t="str">
        <f t="shared" si="895"/>
        <v/>
      </c>
      <c r="Q6355" s="18">
        <f t="shared" si="896"/>
        <v>0</v>
      </c>
      <c r="R6355" s="118"/>
    </row>
    <row r="6356" spans="1:18" x14ac:dyDescent="0.25">
      <c r="A6356" s="25">
        <f t="shared" si="888"/>
        <v>706</v>
      </c>
      <c r="B6356" s="23">
        <f t="shared" si="889"/>
        <v>44591</v>
      </c>
      <c r="C6356" s="24">
        <v>10</v>
      </c>
      <c r="D6356" s="54" t="str">
        <f t="shared" si="890"/>
        <v>ASET</v>
      </c>
      <c r="E6356" s="178"/>
      <c r="F6356" s="179"/>
      <c r="G6356" s="177"/>
      <c r="H6356" s="177"/>
      <c r="I6356" s="169">
        <f t="shared" si="891"/>
        <v>0</v>
      </c>
      <c r="J6356" s="149" t="str" cm="1">
        <f t="array" ref="J6356">IF(ISERROR(INDEX('Non Compliance input'!$H$5:$H$156,MATCH(1,(A6356='Non Compliance input'!$A$5:$A$156)*(F6356&gt;='Non Compliance input'!$D$5:$D$156)*(E6356&lt;'Non Compliance input'!$E$5:$E$156)*('Non Compliance input'!$H$5:$H$156="Yes"),0))
),"","Yes")</f>
        <v/>
      </c>
      <c r="K6356" s="149">
        <f t="shared" si="892"/>
        <v>0</v>
      </c>
      <c r="L6356" s="162">
        <f t="shared" si="893"/>
        <v>0</v>
      </c>
      <c r="M6356" s="162" t="str" cm="1">
        <f t="array" ref="M6356">IF(ISERROR(INDEX('Non Compliance input'!$I$5:$I$156,MATCH(1,(A6356='Non Compliance input'!$A$5:$A$156)*(E6356&gt;='Non Compliance input'!$D$5:$D$156)*(F6356&lt;='Non Compliance input'!$E$5:$E$156)*('Non Compliance input'!$I$5:$I$156="Yes"),0))
),"","Yes")</f>
        <v/>
      </c>
      <c r="N6356" s="149" t="str">
        <f>IF(VLOOKUP($A6356,HourEndingOutage!$B$3:$F$746,5,0)="Outage","Outage","")</f>
        <v/>
      </c>
      <c r="O6356" s="18">
        <f t="shared" si="894"/>
        <v>0</v>
      </c>
      <c r="P6356" s="18" t="str">
        <f t="shared" si="895"/>
        <v/>
      </c>
      <c r="Q6356" s="18">
        <f t="shared" si="896"/>
        <v>0</v>
      </c>
      <c r="R6356" s="118"/>
    </row>
    <row r="6357" spans="1:18" x14ac:dyDescent="0.25">
      <c r="A6357" s="25">
        <f t="shared" si="888"/>
        <v>707</v>
      </c>
      <c r="B6357" s="23">
        <f t="shared" si="889"/>
        <v>44591</v>
      </c>
      <c r="C6357" s="24">
        <v>11</v>
      </c>
      <c r="D6357" s="54" t="str">
        <f t="shared" si="890"/>
        <v>ASET</v>
      </c>
      <c r="E6357" s="178"/>
      <c r="F6357" s="179"/>
      <c r="G6357" s="177"/>
      <c r="H6357" s="177"/>
      <c r="I6357" s="169">
        <f t="shared" si="891"/>
        <v>0</v>
      </c>
      <c r="J6357" s="149" t="str" cm="1">
        <f t="array" ref="J6357">IF(ISERROR(INDEX('Non Compliance input'!$H$5:$H$156,MATCH(1,(A6357='Non Compliance input'!$A$5:$A$156)*(F6357&gt;='Non Compliance input'!$D$5:$D$156)*(E6357&lt;'Non Compliance input'!$E$5:$E$156)*('Non Compliance input'!$H$5:$H$156="Yes"),0))
),"","Yes")</f>
        <v/>
      </c>
      <c r="K6357" s="149">
        <f t="shared" si="892"/>
        <v>0</v>
      </c>
      <c r="L6357" s="162">
        <f t="shared" si="893"/>
        <v>0</v>
      </c>
      <c r="M6357" s="162" t="str" cm="1">
        <f t="array" ref="M6357">IF(ISERROR(INDEX('Non Compliance input'!$I$5:$I$156,MATCH(1,(A6357='Non Compliance input'!$A$5:$A$156)*(E6357&gt;='Non Compliance input'!$D$5:$D$156)*(F6357&lt;='Non Compliance input'!$E$5:$E$156)*('Non Compliance input'!$I$5:$I$156="Yes"),0))
),"","Yes")</f>
        <v/>
      </c>
      <c r="N6357" s="149" t="str">
        <f>IF(VLOOKUP($A6357,HourEndingOutage!$B$3:$F$746,5,0)="Outage","Outage","")</f>
        <v/>
      </c>
      <c r="O6357" s="18">
        <f t="shared" si="894"/>
        <v>0</v>
      </c>
      <c r="P6357" s="18" t="str">
        <f t="shared" si="895"/>
        <v/>
      </c>
      <c r="Q6357" s="18">
        <f t="shared" si="896"/>
        <v>0</v>
      </c>
      <c r="R6357" s="118"/>
    </row>
    <row r="6358" spans="1:18" x14ac:dyDescent="0.25">
      <c r="A6358" s="25">
        <f t="shared" si="888"/>
        <v>707</v>
      </c>
      <c r="B6358" s="23">
        <f t="shared" si="889"/>
        <v>44591</v>
      </c>
      <c r="C6358" s="24">
        <v>11</v>
      </c>
      <c r="D6358" s="54" t="str">
        <f t="shared" si="890"/>
        <v>ASET</v>
      </c>
      <c r="E6358" s="178"/>
      <c r="F6358" s="179"/>
      <c r="G6358" s="177"/>
      <c r="H6358" s="177"/>
      <c r="I6358" s="169">
        <f t="shared" si="891"/>
        <v>0</v>
      </c>
      <c r="J6358" s="149" t="str" cm="1">
        <f t="array" ref="J6358">IF(ISERROR(INDEX('Non Compliance input'!$H$5:$H$156,MATCH(1,(A6358='Non Compliance input'!$A$5:$A$156)*(F6358&gt;='Non Compliance input'!$D$5:$D$156)*(E6358&lt;'Non Compliance input'!$E$5:$E$156)*('Non Compliance input'!$H$5:$H$156="Yes"),0))
),"","Yes")</f>
        <v/>
      </c>
      <c r="K6358" s="149">
        <f t="shared" si="892"/>
        <v>0</v>
      </c>
      <c r="L6358" s="162">
        <f t="shared" si="893"/>
        <v>0</v>
      </c>
      <c r="M6358" s="162" t="str" cm="1">
        <f t="array" ref="M6358">IF(ISERROR(INDEX('Non Compliance input'!$I$5:$I$156,MATCH(1,(A6358='Non Compliance input'!$A$5:$A$156)*(E6358&gt;='Non Compliance input'!$D$5:$D$156)*(F6358&lt;='Non Compliance input'!$E$5:$E$156)*('Non Compliance input'!$I$5:$I$156="Yes"),0))
),"","Yes")</f>
        <v/>
      </c>
      <c r="N6358" s="149" t="str">
        <f>IF(VLOOKUP($A6358,HourEndingOutage!$B$3:$F$746,5,0)="Outage","Outage","")</f>
        <v/>
      </c>
      <c r="O6358" s="18">
        <f t="shared" si="894"/>
        <v>0</v>
      </c>
      <c r="P6358" s="18" t="str">
        <f t="shared" si="895"/>
        <v/>
      </c>
      <c r="Q6358" s="18">
        <f t="shared" si="896"/>
        <v>0</v>
      </c>
      <c r="R6358" s="118"/>
    </row>
    <row r="6359" spans="1:18" x14ac:dyDescent="0.25">
      <c r="A6359" s="25">
        <f t="shared" si="888"/>
        <v>707</v>
      </c>
      <c r="B6359" s="23">
        <f t="shared" si="889"/>
        <v>44591</v>
      </c>
      <c r="C6359" s="24">
        <v>11</v>
      </c>
      <c r="D6359" s="54" t="str">
        <f t="shared" si="890"/>
        <v>ASET</v>
      </c>
      <c r="E6359" s="178"/>
      <c r="F6359" s="179"/>
      <c r="G6359" s="177"/>
      <c r="H6359" s="177"/>
      <c r="I6359" s="169">
        <f t="shared" si="891"/>
        <v>0</v>
      </c>
      <c r="J6359" s="149" t="str" cm="1">
        <f t="array" ref="J6359">IF(ISERROR(INDEX('Non Compliance input'!$H$5:$H$156,MATCH(1,(A6359='Non Compliance input'!$A$5:$A$156)*(F6359&gt;='Non Compliance input'!$D$5:$D$156)*(E6359&lt;'Non Compliance input'!$E$5:$E$156)*('Non Compliance input'!$H$5:$H$156="Yes"),0))
),"","Yes")</f>
        <v/>
      </c>
      <c r="K6359" s="149">
        <f t="shared" si="892"/>
        <v>0</v>
      </c>
      <c r="L6359" s="162">
        <f t="shared" si="893"/>
        <v>0</v>
      </c>
      <c r="M6359" s="162" t="str" cm="1">
        <f t="array" ref="M6359">IF(ISERROR(INDEX('Non Compliance input'!$I$5:$I$156,MATCH(1,(A6359='Non Compliance input'!$A$5:$A$156)*(E6359&gt;='Non Compliance input'!$D$5:$D$156)*(F6359&lt;='Non Compliance input'!$E$5:$E$156)*('Non Compliance input'!$I$5:$I$156="Yes"),0))
),"","Yes")</f>
        <v/>
      </c>
      <c r="N6359" s="149" t="str">
        <f>IF(VLOOKUP($A6359,HourEndingOutage!$B$3:$F$746,5,0)="Outage","Outage","")</f>
        <v/>
      </c>
      <c r="O6359" s="18">
        <f t="shared" si="894"/>
        <v>0</v>
      </c>
      <c r="P6359" s="18" t="str">
        <f t="shared" si="895"/>
        <v/>
      </c>
      <c r="Q6359" s="18">
        <f t="shared" si="896"/>
        <v>0</v>
      </c>
      <c r="R6359" s="118"/>
    </row>
    <row r="6360" spans="1:18" x14ac:dyDescent="0.25">
      <c r="A6360" s="25">
        <f t="shared" si="888"/>
        <v>707</v>
      </c>
      <c r="B6360" s="23">
        <f t="shared" si="889"/>
        <v>44591</v>
      </c>
      <c r="C6360" s="24">
        <v>11</v>
      </c>
      <c r="D6360" s="54" t="str">
        <f t="shared" si="890"/>
        <v>ASET</v>
      </c>
      <c r="E6360" s="178"/>
      <c r="F6360" s="179"/>
      <c r="G6360" s="177"/>
      <c r="H6360" s="177"/>
      <c r="I6360" s="169">
        <f t="shared" si="891"/>
        <v>0</v>
      </c>
      <c r="J6360" s="149" t="str" cm="1">
        <f t="array" ref="J6360">IF(ISERROR(INDEX('Non Compliance input'!$H$5:$H$156,MATCH(1,(A6360='Non Compliance input'!$A$5:$A$156)*(F6360&gt;='Non Compliance input'!$D$5:$D$156)*(E6360&lt;'Non Compliance input'!$E$5:$E$156)*('Non Compliance input'!$H$5:$H$156="Yes"),0))
),"","Yes")</f>
        <v/>
      </c>
      <c r="K6360" s="149">
        <f t="shared" si="892"/>
        <v>0</v>
      </c>
      <c r="L6360" s="162">
        <f t="shared" si="893"/>
        <v>0</v>
      </c>
      <c r="M6360" s="162" t="str" cm="1">
        <f t="array" ref="M6360">IF(ISERROR(INDEX('Non Compliance input'!$I$5:$I$156,MATCH(1,(A6360='Non Compliance input'!$A$5:$A$156)*(E6360&gt;='Non Compliance input'!$D$5:$D$156)*(F6360&lt;='Non Compliance input'!$E$5:$E$156)*('Non Compliance input'!$I$5:$I$156="Yes"),0))
),"","Yes")</f>
        <v/>
      </c>
      <c r="N6360" s="149" t="str">
        <f>IF(VLOOKUP($A6360,HourEndingOutage!$B$3:$F$746,5,0)="Outage","Outage","")</f>
        <v/>
      </c>
      <c r="O6360" s="18">
        <f t="shared" si="894"/>
        <v>0</v>
      </c>
      <c r="P6360" s="18" t="str">
        <f t="shared" si="895"/>
        <v/>
      </c>
      <c r="Q6360" s="18">
        <f t="shared" si="896"/>
        <v>0</v>
      </c>
      <c r="R6360" s="118"/>
    </row>
    <row r="6361" spans="1:18" x14ac:dyDescent="0.25">
      <c r="A6361" s="25">
        <f t="shared" si="888"/>
        <v>707</v>
      </c>
      <c r="B6361" s="23">
        <f t="shared" si="889"/>
        <v>44591</v>
      </c>
      <c r="C6361" s="24">
        <v>11</v>
      </c>
      <c r="D6361" s="54" t="str">
        <f t="shared" si="890"/>
        <v>ASET</v>
      </c>
      <c r="E6361" s="178"/>
      <c r="F6361" s="179"/>
      <c r="G6361" s="177"/>
      <c r="H6361" s="177"/>
      <c r="I6361" s="169">
        <f t="shared" si="891"/>
        <v>0</v>
      </c>
      <c r="J6361" s="149" t="str" cm="1">
        <f t="array" ref="J6361">IF(ISERROR(INDEX('Non Compliance input'!$H$5:$H$156,MATCH(1,(A6361='Non Compliance input'!$A$5:$A$156)*(F6361&gt;='Non Compliance input'!$D$5:$D$156)*(E6361&lt;'Non Compliance input'!$E$5:$E$156)*('Non Compliance input'!$H$5:$H$156="Yes"),0))
),"","Yes")</f>
        <v/>
      </c>
      <c r="K6361" s="149">
        <f t="shared" si="892"/>
        <v>0</v>
      </c>
      <c r="L6361" s="162">
        <f t="shared" si="893"/>
        <v>0</v>
      </c>
      <c r="M6361" s="162" t="str" cm="1">
        <f t="array" ref="M6361">IF(ISERROR(INDEX('Non Compliance input'!$I$5:$I$156,MATCH(1,(A6361='Non Compliance input'!$A$5:$A$156)*(E6361&gt;='Non Compliance input'!$D$5:$D$156)*(F6361&lt;='Non Compliance input'!$E$5:$E$156)*('Non Compliance input'!$I$5:$I$156="Yes"),0))
),"","Yes")</f>
        <v/>
      </c>
      <c r="N6361" s="149" t="str">
        <f>IF(VLOOKUP($A6361,HourEndingOutage!$B$3:$F$746,5,0)="Outage","Outage","")</f>
        <v/>
      </c>
      <c r="O6361" s="18">
        <f t="shared" si="894"/>
        <v>0</v>
      </c>
      <c r="P6361" s="18" t="str">
        <f t="shared" si="895"/>
        <v/>
      </c>
      <c r="Q6361" s="18">
        <f t="shared" si="896"/>
        <v>0</v>
      </c>
      <c r="R6361" s="118"/>
    </row>
    <row r="6362" spans="1:18" x14ac:dyDescent="0.25">
      <c r="A6362" s="25">
        <f t="shared" si="888"/>
        <v>707</v>
      </c>
      <c r="B6362" s="23">
        <f t="shared" si="889"/>
        <v>44591</v>
      </c>
      <c r="C6362" s="24">
        <v>11</v>
      </c>
      <c r="D6362" s="54" t="str">
        <f t="shared" si="890"/>
        <v>ASET</v>
      </c>
      <c r="E6362" s="178"/>
      <c r="F6362" s="179"/>
      <c r="G6362" s="177"/>
      <c r="H6362" s="177"/>
      <c r="I6362" s="169">
        <f t="shared" si="891"/>
        <v>0</v>
      </c>
      <c r="J6362" s="149" t="str" cm="1">
        <f t="array" ref="J6362">IF(ISERROR(INDEX('Non Compliance input'!$H$5:$H$156,MATCH(1,(A6362='Non Compliance input'!$A$5:$A$156)*(F6362&gt;='Non Compliance input'!$D$5:$D$156)*(E6362&lt;'Non Compliance input'!$E$5:$E$156)*('Non Compliance input'!$H$5:$H$156="Yes"),0))
),"","Yes")</f>
        <v/>
      </c>
      <c r="K6362" s="149">
        <f t="shared" si="892"/>
        <v>0</v>
      </c>
      <c r="L6362" s="162">
        <f t="shared" si="893"/>
        <v>0</v>
      </c>
      <c r="M6362" s="162" t="str" cm="1">
        <f t="array" ref="M6362">IF(ISERROR(INDEX('Non Compliance input'!$I$5:$I$156,MATCH(1,(A6362='Non Compliance input'!$A$5:$A$156)*(E6362&gt;='Non Compliance input'!$D$5:$D$156)*(F6362&lt;='Non Compliance input'!$E$5:$E$156)*('Non Compliance input'!$I$5:$I$156="Yes"),0))
),"","Yes")</f>
        <v/>
      </c>
      <c r="N6362" s="149" t="str">
        <f>IF(VLOOKUP($A6362,HourEndingOutage!$B$3:$F$746,5,0)="Outage","Outage","")</f>
        <v/>
      </c>
      <c r="O6362" s="18">
        <f t="shared" si="894"/>
        <v>0</v>
      </c>
      <c r="P6362" s="18" t="str">
        <f t="shared" si="895"/>
        <v/>
      </c>
      <c r="Q6362" s="18">
        <f t="shared" si="896"/>
        <v>0</v>
      </c>
      <c r="R6362" s="118"/>
    </row>
    <row r="6363" spans="1:18" x14ac:dyDescent="0.25">
      <c r="A6363" s="25">
        <f t="shared" si="888"/>
        <v>707</v>
      </c>
      <c r="B6363" s="23">
        <f t="shared" si="889"/>
        <v>44591</v>
      </c>
      <c r="C6363" s="24">
        <v>11</v>
      </c>
      <c r="D6363" s="54" t="str">
        <f t="shared" si="890"/>
        <v>ASET</v>
      </c>
      <c r="E6363" s="178"/>
      <c r="F6363" s="179"/>
      <c r="G6363" s="177"/>
      <c r="H6363" s="177"/>
      <c r="I6363" s="169">
        <f t="shared" si="891"/>
        <v>0</v>
      </c>
      <c r="J6363" s="149" t="str" cm="1">
        <f t="array" ref="J6363">IF(ISERROR(INDEX('Non Compliance input'!$H$5:$H$156,MATCH(1,(A6363='Non Compliance input'!$A$5:$A$156)*(F6363&gt;='Non Compliance input'!$D$5:$D$156)*(E6363&lt;'Non Compliance input'!$E$5:$E$156)*('Non Compliance input'!$H$5:$H$156="Yes"),0))
),"","Yes")</f>
        <v/>
      </c>
      <c r="K6363" s="149">
        <f t="shared" si="892"/>
        <v>0</v>
      </c>
      <c r="L6363" s="162">
        <f t="shared" si="893"/>
        <v>0</v>
      </c>
      <c r="M6363" s="162" t="str" cm="1">
        <f t="array" ref="M6363">IF(ISERROR(INDEX('Non Compliance input'!$I$5:$I$156,MATCH(1,(A6363='Non Compliance input'!$A$5:$A$156)*(E6363&gt;='Non Compliance input'!$D$5:$D$156)*(F6363&lt;='Non Compliance input'!$E$5:$E$156)*('Non Compliance input'!$I$5:$I$156="Yes"),0))
),"","Yes")</f>
        <v/>
      </c>
      <c r="N6363" s="149" t="str">
        <f>IF(VLOOKUP($A6363,HourEndingOutage!$B$3:$F$746,5,0)="Outage","Outage","")</f>
        <v/>
      </c>
      <c r="O6363" s="18">
        <f t="shared" si="894"/>
        <v>0</v>
      </c>
      <c r="P6363" s="18" t="str">
        <f t="shared" si="895"/>
        <v/>
      </c>
      <c r="Q6363" s="18">
        <f t="shared" si="896"/>
        <v>0</v>
      </c>
      <c r="R6363" s="118"/>
    </row>
    <row r="6364" spans="1:18" x14ac:dyDescent="0.25">
      <c r="A6364" s="25">
        <f t="shared" ref="A6364:A6427" si="897">IF(C6364=C6363,A6363,A6363+1)</f>
        <v>707</v>
      </c>
      <c r="B6364" s="23">
        <f t="shared" ref="B6364:B6427" si="898">IF(C6364&lt;C6363,B6363+1,B6363)</f>
        <v>44591</v>
      </c>
      <c r="C6364" s="24">
        <v>11</v>
      </c>
      <c r="D6364" s="54" t="str">
        <f t="shared" si="890"/>
        <v>ASET</v>
      </c>
      <c r="E6364" s="178"/>
      <c r="F6364" s="179"/>
      <c r="G6364" s="177"/>
      <c r="H6364" s="177"/>
      <c r="I6364" s="169">
        <f t="shared" si="891"/>
        <v>0</v>
      </c>
      <c r="J6364" s="149" t="str" cm="1">
        <f t="array" ref="J6364">IF(ISERROR(INDEX('Non Compliance input'!$H$5:$H$156,MATCH(1,(A6364='Non Compliance input'!$A$5:$A$156)*(F6364&gt;='Non Compliance input'!$D$5:$D$156)*(E6364&lt;'Non Compliance input'!$E$5:$E$156)*('Non Compliance input'!$H$5:$H$156="Yes"),0))
),"","Yes")</f>
        <v/>
      </c>
      <c r="K6364" s="149">
        <f t="shared" si="892"/>
        <v>0</v>
      </c>
      <c r="L6364" s="162">
        <f t="shared" si="893"/>
        <v>0</v>
      </c>
      <c r="M6364" s="162" t="str" cm="1">
        <f t="array" ref="M6364">IF(ISERROR(INDEX('Non Compliance input'!$I$5:$I$156,MATCH(1,(A6364='Non Compliance input'!$A$5:$A$156)*(E6364&gt;='Non Compliance input'!$D$5:$D$156)*(F6364&lt;='Non Compliance input'!$E$5:$E$156)*('Non Compliance input'!$I$5:$I$156="Yes"),0))
),"","Yes")</f>
        <v/>
      </c>
      <c r="N6364" s="149" t="str">
        <f>IF(VLOOKUP($A6364,HourEndingOutage!$B$3:$F$746,5,0)="Outage","Outage","")</f>
        <v/>
      </c>
      <c r="O6364" s="18">
        <f t="shared" si="894"/>
        <v>0</v>
      </c>
      <c r="P6364" s="18" t="str">
        <f t="shared" si="895"/>
        <v/>
      </c>
      <c r="Q6364" s="18">
        <f t="shared" si="896"/>
        <v>0</v>
      </c>
      <c r="R6364" s="118"/>
    </row>
    <row r="6365" spans="1:18" x14ac:dyDescent="0.25">
      <c r="A6365" s="25">
        <f t="shared" si="897"/>
        <v>707</v>
      </c>
      <c r="B6365" s="23">
        <f t="shared" si="898"/>
        <v>44591</v>
      </c>
      <c r="C6365" s="24">
        <v>11</v>
      </c>
      <c r="D6365" s="54" t="str">
        <f t="shared" si="890"/>
        <v>ASET</v>
      </c>
      <c r="E6365" s="178"/>
      <c r="F6365" s="179"/>
      <c r="G6365" s="177"/>
      <c r="H6365" s="177"/>
      <c r="I6365" s="169">
        <f t="shared" si="891"/>
        <v>0</v>
      </c>
      <c r="J6365" s="149" t="str" cm="1">
        <f t="array" ref="J6365">IF(ISERROR(INDEX('Non Compliance input'!$H$5:$H$156,MATCH(1,(A6365='Non Compliance input'!$A$5:$A$156)*(F6365&gt;='Non Compliance input'!$D$5:$D$156)*(E6365&lt;'Non Compliance input'!$E$5:$E$156)*('Non Compliance input'!$H$5:$H$156="Yes"),0))
),"","Yes")</f>
        <v/>
      </c>
      <c r="K6365" s="149">
        <f t="shared" si="892"/>
        <v>0</v>
      </c>
      <c r="L6365" s="162">
        <f t="shared" si="893"/>
        <v>0</v>
      </c>
      <c r="M6365" s="162" t="str" cm="1">
        <f t="array" ref="M6365">IF(ISERROR(INDEX('Non Compliance input'!$I$5:$I$156,MATCH(1,(A6365='Non Compliance input'!$A$5:$A$156)*(E6365&gt;='Non Compliance input'!$D$5:$D$156)*(F6365&lt;='Non Compliance input'!$E$5:$E$156)*('Non Compliance input'!$I$5:$I$156="Yes"),0))
),"","Yes")</f>
        <v/>
      </c>
      <c r="N6365" s="149" t="str">
        <f>IF(VLOOKUP($A6365,HourEndingOutage!$B$3:$F$746,5,0)="Outage","Outage","")</f>
        <v/>
      </c>
      <c r="O6365" s="18">
        <f t="shared" si="894"/>
        <v>0</v>
      </c>
      <c r="P6365" s="18" t="str">
        <f t="shared" si="895"/>
        <v/>
      </c>
      <c r="Q6365" s="18">
        <f t="shared" si="896"/>
        <v>0</v>
      </c>
      <c r="R6365" s="118"/>
    </row>
    <row r="6366" spans="1:18" x14ac:dyDescent="0.25">
      <c r="A6366" s="25">
        <f t="shared" si="897"/>
        <v>708</v>
      </c>
      <c r="B6366" s="23">
        <f t="shared" si="898"/>
        <v>44591</v>
      </c>
      <c r="C6366" s="24">
        <v>12</v>
      </c>
      <c r="D6366" s="54" t="str">
        <f t="shared" si="890"/>
        <v>ASET</v>
      </c>
      <c r="E6366" s="178"/>
      <c r="F6366" s="179"/>
      <c r="G6366" s="177"/>
      <c r="H6366" s="177"/>
      <c r="I6366" s="169">
        <f t="shared" si="891"/>
        <v>0</v>
      </c>
      <c r="J6366" s="149" t="str" cm="1">
        <f t="array" ref="J6366">IF(ISERROR(INDEX('Non Compliance input'!$H$5:$H$156,MATCH(1,(A6366='Non Compliance input'!$A$5:$A$156)*(F6366&gt;='Non Compliance input'!$D$5:$D$156)*(E6366&lt;'Non Compliance input'!$E$5:$E$156)*('Non Compliance input'!$H$5:$H$156="Yes"),0))
),"","Yes")</f>
        <v/>
      </c>
      <c r="K6366" s="149">
        <f t="shared" si="892"/>
        <v>0</v>
      </c>
      <c r="L6366" s="162">
        <f t="shared" si="893"/>
        <v>0</v>
      </c>
      <c r="M6366" s="162" t="str" cm="1">
        <f t="array" ref="M6366">IF(ISERROR(INDEX('Non Compliance input'!$I$5:$I$156,MATCH(1,(A6366='Non Compliance input'!$A$5:$A$156)*(E6366&gt;='Non Compliance input'!$D$5:$D$156)*(F6366&lt;='Non Compliance input'!$E$5:$E$156)*('Non Compliance input'!$I$5:$I$156="Yes"),0))
),"","Yes")</f>
        <v/>
      </c>
      <c r="N6366" s="149" t="str">
        <f>IF(VLOOKUP($A6366,HourEndingOutage!$B$3:$F$746,5,0)="Outage","Outage","")</f>
        <v/>
      </c>
      <c r="O6366" s="18">
        <f t="shared" si="894"/>
        <v>0</v>
      </c>
      <c r="P6366" s="18" t="str">
        <f t="shared" si="895"/>
        <v/>
      </c>
      <c r="Q6366" s="18">
        <f t="shared" si="896"/>
        <v>0</v>
      </c>
      <c r="R6366" s="118"/>
    </row>
    <row r="6367" spans="1:18" x14ac:dyDescent="0.25">
      <c r="A6367" s="25">
        <f t="shared" si="897"/>
        <v>708</v>
      </c>
      <c r="B6367" s="23">
        <f t="shared" si="898"/>
        <v>44591</v>
      </c>
      <c r="C6367" s="24">
        <v>12</v>
      </c>
      <c r="D6367" s="54" t="str">
        <f t="shared" si="890"/>
        <v>ASET</v>
      </c>
      <c r="E6367" s="178"/>
      <c r="F6367" s="179"/>
      <c r="G6367" s="177"/>
      <c r="H6367" s="177"/>
      <c r="I6367" s="169">
        <f t="shared" si="891"/>
        <v>0</v>
      </c>
      <c r="J6367" s="149" t="str" cm="1">
        <f t="array" ref="J6367">IF(ISERROR(INDEX('Non Compliance input'!$H$5:$H$156,MATCH(1,(A6367='Non Compliance input'!$A$5:$A$156)*(F6367&gt;='Non Compliance input'!$D$5:$D$156)*(E6367&lt;'Non Compliance input'!$E$5:$E$156)*('Non Compliance input'!$H$5:$H$156="Yes"),0))
),"","Yes")</f>
        <v/>
      </c>
      <c r="K6367" s="149">
        <f t="shared" si="892"/>
        <v>0</v>
      </c>
      <c r="L6367" s="162">
        <f t="shared" si="893"/>
        <v>0</v>
      </c>
      <c r="M6367" s="162" t="str" cm="1">
        <f t="array" ref="M6367">IF(ISERROR(INDEX('Non Compliance input'!$I$5:$I$156,MATCH(1,(A6367='Non Compliance input'!$A$5:$A$156)*(E6367&gt;='Non Compliance input'!$D$5:$D$156)*(F6367&lt;='Non Compliance input'!$E$5:$E$156)*('Non Compliance input'!$I$5:$I$156="Yes"),0))
),"","Yes")</f>
        <v/>
      </c>
      <c r="N6367" s="149" t="str">
        <f>IF(VLOOKUP($A6367,HourEndingOutage!$B$3:$F$746,5,0)="Outage","Outage","")</f>
        <v/>
      </c>
      <c r="O6367" s="18">
        <f t="shared" si="894"/>
        <v>0</v>
      </c>
      <c r="P6367" s="18" t="str">
        <f t="shared" si="895"/>
        <v/>
      </c>
      <c r="Q6367" s="18">
        <f t="shared" si="896"/>
        <v>0</v>
      </c>
      <c r="R6367" s="118"/>
    </row>
    <row r="6368" spans="1:18" x14ac:dyDescent="0.25">
      <c r="A6368" s="25">
        <f t="shared" si="897"/>
        <v>708</v>
      </c>
      <c r="B6368" s="23">
        <f t="shared" si="898"/>
        <v>44591</v>
      </c>
      <c r="C6368" s="24">
        <v>12</v>
      </c>
      <c r="D6368" s="54" t="str">
        <f t="shared" si="890"/>
        <v>ASET</v>
      </c>
      <c r="E6368" s="178"/>
      <c r="F6368" s="179"/>
      <c r="G6368" s="177"/>
      <c r="H6368" s="177"/>
      <c r="I6368" s="169">
        <f t="shared" si="891"/>
        <v>0</v>
      </c>
      <c r="J6368" s="149" t="str" cm="1">
        <f t="array" ref="J6368">IF(ISERROR(INDEX('Non Compliance input'!$H$5:$H$156,MATCH(1,(A6368='Non Compliance input'!$A$5:$A$156)*(F6368&gt;='Non Compliance input'!$D$5:$D$156)*(E6368&lt;'Non Compliance input'!$E$5:$E$156)*('Non Compliance input'!$H$5:$H$156="Yes"),0))
),"","Yes")</f>
        <v/>
      </c>
      <c r="K6368" s="149">
        <f t="shared" si="892"/>
        <v>0</v>
      </c>
      <c r="L6368" s="162">
        <f t="shared" si="893"/>
        <v>0</v>
      </c>
      <c r="M6368" s="162" t="str" cm="1">
        <f t="array" ref="M6368">IF(ISERROR(INDEX('Non Compliance input'!$I$5:$I$156,MATCH(1,(A6368='Non Compliance input'!$A$5:$A$156)*(E6368&gt;='Non Compliance input'!$D$5:$D$156)*(F6368&lt;='Non Compliance input'!$E$5:$E$156)*('Non Compliance input'!$I$5:$I$156="Yes"),0))
),"","Yes")</f>
        <v/>
      </c>
      <c r="N6368" s="149" t="str">
        <f>IF(VLOOKUP($A6368,HourEndingOutage!$B$3:$F$746,5,0)="Outage","Outage","")</f>
        <v/>
      </c>
      <c r="O6368" s="18">
        <f t="shared" si="894"/>
        <v>0</v>
      </c>
      <c r="P6368" s="18" t="str">
        <f t="shared" si="895"/>
        <v/>
      </c>
      <c r="Q6368" s="18">
        <f t="shared" si="896"/>
        <v>0</v>
      </c>
      <c r="R6368" s="118"/>
    </row>
    <row r="6369" spans="1:18" x14ac:dyDescent="0.25">
      <c r="A6369" s="25">
        <f t="shared" si="897"/>
        <v>708</v>
      </c>
      <c r="B6369" s="23">
        <f t="shared" si="898"/>
        <v>44591</v>
      </c>
      <c r="C6369" s="24">
        <v>12</v>
      </c>
      <c r="D6369" s="54" t="str">
        <f t="shared" si="890"/>
        <v>ASET</v>
      </c>
      <c r="E6369" s="178"/>
      <c r="F6369" s="179"/>
      <c r="G6369" s="177"/>
      <c r="H6369" s="177"/>
      <c r="I6369" s="169">
        <f t="shared" si="891"/>
        <v>0</v>
      </c>
      <c r="J6369" s="149" t="str" cm="1">
        <f t="array" ref="J6369">IF(ISERROR(INDEX('Non Compliance input'!$H$5:$H$156,MATCH(1,(A6369='Non Compliance input'!$A$5:$A$156)*(F6369&gt;='Non Compliance input'!$D$5:$D$156)*(E6369&lt;'Non Compliance input'!$E$5:$E$156)*('Non Compliance input'!$H$5:$H$156="Yes"),0))
),"","Yes")</f>
        <v/>
      </c>
      <c r="K6369" s="149">
        <f t="shared" si="892"/>
        <v>0</v>
      </c>
      <c r="L6369" s="162">
        <f t="shared" si="893"/>
        <v>0</v>
      </c>
      <c r="M6369" s="162" t="str" cm="1">
        <f t="array" ref="M6369">IF(ISERROR(INDEX('Non Compliance input'!$I$5:$I$156,MATCH(1,(A6369='Non Compliance input'!$A$5:$A$156)*(E6369&gt;='Non Compliance input'!$D$5:$D$156)*(F6369&lt;='Non Compliance input'!$E$5:$E$156)*('Non Compliance input'!$I$5:$I$156="Yes"),0))
),"","Yes")</f>
        <v/>
      </c>
      <c r="N6369" s="149" t="str">
        <f>IF(VLOOKUP($A6369,HourEndingOutage!$B$3:$F$746,5,0)="Outage","Outage","")</f>
        <v/>
      </c>
      <c r="O6369" s="18">
        <f t="shared" si="894"/>
        <v>0</v>
      </c>
      <c r="P6369" s="18" t="str">
        <f t="shared" si="895"/>
        <v/>
      </c>
      <c r="Q6369" s="18">
        <f t="shared" si="896"/>
        <v>0</v>
      </c>
      <c r="R6369" s="118"/>
    </row>
    <row r="6370" spans="1:18" x14ac:dyDescent="0.25">
      <c r="A6370" s="25">
        <f t="shared" si="897"/>
        <v>708</v>
      </c>
      <c r="B6370" s="23">
        <f t="shared" si="898"/>
        <v>44591</v>
      </c>
      <c r="C6370" s="24">
        <v>12</v>
      </c>
      <c r="D6370" s="54" t="str">
        <f t="shared" si="890"/>
        <v>ASET</v>
      </c>
      <c r="E6370" s="178"/>
      <c r="F6370" s="179"/>
      <c r="G6370" s="177"/>
      <c r="H6370" s="177"/>
      <c r="I6370" s="169">
        <f t="shared" si="891"/>
        <v>0</v>
      </c>
      <c r="J6370" s="149" t="str" cm="1">
        <f t="array" ref="J6370">IF(ISERROR(INDEX('Non Compliance input'!$H$5:$H$156,MATCH(1,(A6370='Non Compliance input'!$A$5:$A$156)*(F6370&gt;='Non Compliance input'!$D$5:$D$156)*(E6370&lt;'Non Compliance input'!$E$5:$E$156)*('Non Compliance input'!$H$5:$H$156="Yes"),0))
),"","Yes")</f>
        <v/>
      </c>
      <c r="K6370" s="149">
        <f t="shared" si="892"/>
        <v>0</v>
      </c>
      <c r="L6370" s="162">
        <f t="shared" si="893"/>
        <v>0</v>
      </c>
      <c r="M6370" s="162" t="str" cm="1">
        <f t="array" ref="M6370">IF(ISERROR(INDEX('Non Compliance input'!$I$5:$I$156,MATCH(1,(A6370='Non Compliance input'!$A$5:$A$156)*(E6370&gt;='Non Compliance input'!$D$5:$D$156)*(F6370&lt;='Non Compliance input'!$E$5:$E$156)*('Non Compliance input'!$I$5:$I$156="Yes"),0))
),"","Yes")</f>
        <v/>
      </c>
      <c r="N6370" s="149" t="str">
        <f>IF(VLOOKUP($A6370,HourEndingOutage!$B$3:$F$746,5,0)="Outage","Outage","")</f>
        <v/>
      </c>
      <c r="O6370" s="18">
        <f t="shared" si="894"/>
        <v>0</v>
      </c>
      <c r="P6370" s="18" t="str">
        <f t="shared" si="895"/>
        <v/>
      </c>
      <c r="Q6370" s="18">
        <f t="shared" si="896"/>
        <v>0</v>
      </c>
      <c r="R6370" s="118"/>
    </row>
    <row r="6371" spans="1:18" x14ac:dyDescent="0.25">
      <c r="A6371" s="25">
        <f t="shared" si="897"/>
        <v>708</v>
      </c>
      <c r="B6371" s="23">
        <f t="shared" si="898"/>
        <v>44591</v>
      </c>
      <c r="C6371" s="24">
        <v>12</v>
      </c>
      <c r="D6371" s="54" t="str">
        <f t="shared" si="890"/>
        <v>ASET</v>
      </c>
      <c r="E6371" s="178"/>
      <c r="F6371" s="179"/>
      <c r="G6371" s="177"/>
      <c r="H6371" s="177"/>
      <c r="I6371" s="169">
        <f t="shared" si="891"/>
        <v>0</v>
      </c>
      <c r="J6371" s="149" t="str" cm="1">
        <f t="array" ref="J6371">IF(ISERROR(INDEX('Non Compliance input'!$H$5:$H$156,MATCH(1,(A6371='Non Compliance input'!$A$5:$A$156)*(F6371&gt;='Non Compliance input'!$D$5:$D$156)*(E6371&lt;'Non Compliance input'!$E$5:$E$156)*('Non Compliance input'!$H$5:$H$156="Yes"),0))
),"","Yes")</f>
        <v/>
      </c>
      <c r="K6371" s="149">
        <f t="shared" si="892"/>
        <v>0</v>
      </c>
      <c r="L6371" s="162">
        <f t="shared" si="893"/>
        <v>0</v>
      </c>
      <c r="M6371" s="162" t="str" cm="1">
        <f t="array" ref="M6371">IF(ISERROR(INDEX('Non Compliance input'!$I$5:$I$156,MATCH(1,(A6371='Non Compliance input'!$A$5:$A$156)*(E6371&gt;='Non Compliance input'!$D$5:$D$156)*(F6371&lt;='Non Compliance input'!$E$5:$E$156)*('Non Compliance input'!$I$5:$I$156="Yes"),0))
),"","Yes")</f>
        <v/>
      </c>
      <c r="N6371" s="149" t="str">
        <f>IF(VLOOKUP($A6371,HourEndingOutage!$B$3:$F$746,5,0)="Outage","Outage","")</f>
        <v/>
      </c>
      <c r="O6371" s="18">
        <f t="shared" si="894"/>
        <v>0</v>
      </c>
      <c r="P6371" s="18" t="str">
        <f t="shared" si="895"/>
        <v/>
      </c>
      <c r="Q6371" s="18">
        <f t="shared" si="896"/>
        <v>0</v>
      </c>
      <c r="R6371" s="118"/>
    </row>
    <row r="6372" spans="1:18" x14ac:dyDescent="0.25">
      <c r="A6372" s="25">
        <f t="shared" si="897"/>
        <v>708</v>
      </c>
      <c r="B6372" s="23">
        <f t="shared" si="898"/>
        <v>44591</v>
      </c>
      <c r="C6372" s="24">
        <v>12</v>
      </c>
      <c r="D6372" s="54" t="str">
        <f t="shared" si="890"/>
        <v>ASET</v>
      </c>
      <c r="E6372" s="178"/>
      <c r="F6372" s="179"/>
      <c r="G6372" s="177"/>
      <c r="H6372" s="177"/>
      <c r="I6372" s="169">
        <f t="shared" si="891"/>
        <v>0</v>
      </c>
      <c r="J6372" s="149" t="str" cm="1">
        <f t="array" ref="J6372">IF(ISERROR(INDEX('Non Compliance input'!$H$5:$H$156,MATCH(1,(A6372='Non Compliance input'!$A$5:$A$156)*(F6372&gt;='Non Compliance input'!$D$5:$D$156)*(E6372&lt;'Non Compliance input'!$E$5:$E$156)*('Non Compliance input'!$H$5:$H$156="Yes"),0))
),"","Yes")</f>
        <v/>
      </c>
      <c r="K6372" s="149">
        <f t="shared" si="892"/>
        <v>0</v>
      </c>
      <c r="L6372" s="162">
        <f t="shared" si="893"/>
        <v>0</v>
      </c>
      <c r="M6372" s="162" t="str" cm="1">
        <f t="array" ref="M6372">IF(ISERROR(INDEX('Non Compliance input'!$I$5:$I$156,MATCH(1,(A6372='Non Compliance input'!$A$5:$A$156)*(E6372&gt;='Non Compliance input'!$D$5:$D$156)*(F6372&lt;='Non Compliance input'!$E$5:$E$156)*('Non Compliance input'!$I$5:$I$156="Yes"),0))
),"","Yes")</f>
        <v/>
      </c>
      <c r="N6372" s="149" t="str">
        <f>IF(VLOOKUP($A6372,HourEndingOutage!$B$3:$F$746,5,0)="Outage","Outage","")</f>
        <v/>
      </c>
      <c r="O6372" s="18">
        <f t="shared" si="894"/>
        <v>0</v>
      </c>
      <c r="P6372" s="18" t="str">
        <f t="shared" si="895"/>
        <v/>
      </c>
      <c r="Q6372" s="18">
        <f t="shared" si="896"/>
        <v>0</v>
      </c>
      <c r="R6372" s="118"/>
    </row>
    <row r="6373" spans="1:18" x14ac:dyDescent="0.25">
      <c r="A6373" s="25">
        <f t="shared" si="897"/>
        <v>708</v>
      </c>
      <c r="B6373" s="23">
        <f t="shared" si="898"/>
        <v>44591</v>
      </c>
      <c r="C6373" s="24">
        <v>12</v>
      </c>
      <c r="D6373" s="54" t="str">
        <f t="shared" si="890"/>
        <v>ASET</v>
      </c>
      <c r="E6373" s="178"/>
      <c r="F6373" s="179"/>
      <c r="G6373" s="177"/>
      <c r="H6373" s="177"/>
      <c r="I6373" s="169">
        <f t="shared" si="891"/>
        <v>0</v>
      </c>
      <c r="J6373" s="149" t="str" cm="1">
        <f t="array" ref="J6373">IF(ISERROR(INDEX('Non Compliance input'!$H$5:$H$156,MATCH(1,(A6373='Non Compliance input'!$A$5:$A$156)*(F6373&gt;='Non Compliance input'!$D$5:$D$156)*(E6373&lt;'Non Compliance input'!$E$5:$E$156)*('Non Compliance input'!$H$5:$H$156="Yes"),0))
),"","Yes")</f>
        <v/>
      </c>
      <c r="K6373" s="149">
        <f t="shared" si="892"/>
        <v>0</v>
      </c>
      <c r="L6373" s="162">
        <f t="shared" si="893"/>
        <v>0</v>
      </c>
      <c r="M6373" s="162" t="str" cm="1">
        <f t="array" ref="M6373">IF(ISERROR(INDEX('Non Compliance input'!$I$5:$I$156,MATCH(1,(A6373='Non Compliance input'!$A$5:$A$156)*(E6373&gt;='Non Compliance input'!$D$5:$D$156)*(F6373&lt;='Non Compliance input'!$E$5:$E$156)*('Non Compliance input'!$I$5:$I$156="Yes"),0))
),"","Yes")</f>
        <v/>
      </c>
      <c r="N6373" s="149" t="str">
        <f>IF(VLOOKUP($A6373,HourEndingOutage!$B$3:$F$746,5,0)="Outage","Outage","")</f>
        <v/>
      </c>
      <c r="O6373" s="18">
        <f t="shared" si="894"/>
        <v>0</v>
      </c>
      <c r="P6373" s="18" t="str">
        <f t="shared" si="895"/>
        <v/>
      </c>
      <c r="Q6373" s="18">
        <f t="shared" si="896"/>
        <v>0</v>
      </c>
      <c r="R6373" s="118"/>
    </row>
    <row r="6374" spans="1:18" x14ac:dyDescent="0.25">
      <c r="A6374" s="25">
        <f t="shared" si="897"/>
        <v>708</v>
      </c>
      <c r="B6374" s="23">
        <f t="shared" si="898"/>
        <v>44591</v>
      </c>
      <c r="C6374" s="24">
        <v>12</v>
      </c>
      <c r="D6374" s="54" t="str">
        <f t="shared" si="890"/>
        <v>ASET</v>
      </c>
      <c r="E6374" s="178"/>
      <c r="F6374" s="179"/>
      <c r="G6374" s="177"/>
      <c r="H6374" s="177"/>
      <c r="I6374" s="169">
        <f t="shared" si="891"/>
        <v>0</v>
      </c>
      <c r="J6374" s="149" t="str" cm="1">
        <f t="array" ref="J6374">IF(ISERROR(INDEX('Non Compliance input'!$H$5:$H$156,MATCH(1,(A6374='Non Compliance input'!$A$5:$A$156)*(F6374&gt;='Non Compliance input'!$D$5:$D$156)*(E6374&lt;'Non Compliance input'!$E$5:$E$156)*('Non Compliance input'!$H$5:$H$156="Yes"),0))
),"","Yes")</f>
        <v/>
      </c>
      <c r="K6374" s="149">
        <f t="shared" si="892"/>
        <v>0</v>
      </c>
      <c r="L6374" s="162">
        <f t="shared" si="893"/>
        <v>0</v>
      </c>
      <c r="M6374" s="162" t="str" cm="1">
        <f t="array" ref="M6374">IF(ISERROR(INDEX('Non Compliance input'!$I$5:$I$156,MATCH(1,(A6374='Non Compliance input'!$A$5:$A$156)*(E6374&gt;='Non Compliance input'!$D$5:$D$156)*(F6374&lt;='Non Compliance input'!$E$5:$E$156)*('Non Compliance input'!$I$5:$I$156="Yes"),0))
),"","Yes")</f>
        <v/>
      </c>
      <c r="N6374" s="149" t="str">
        <f>IF(VLOOKUP($A6374,HourEndingOutage!$B$3:$F$746,5,0)="Outage","Outage","")</f>
        <v/>
      </c>
      <c r="O6374" s="18">
        <f t="shared" si="894"/>
        <v>0</v>
      </c>
      <c r="P6374" s="18" t="str">
        <f t="shared" si="895"/>
        <v/>
      </c>
      <c r="Q6374" s="18">
        <f t="shared" si="896"/>
        <v>0</v>
      </c>
      <c r="R6374" s="118"/>
    </row>
    <row r="6375" spans="1:18" x14ac:dyDescent="0.25">
      <c r="A6375" s="25">
        <f t="shared" si="897"/>
        <v>709</v>
      </c>
      <c r="B6375" s="23">
        <f t="shared" si="898"/>
        <v>44591</v>
      </c>
      <c r="C6375" s="24">
        <v>13</v>
      </c>
      <c r="D6375" s="54" t="str">
        <f t="shared" si="890"/>
        <v>ASET</v>
      </c>
      <c r="E6375" s="178"/>
      <c r="F6375" s="179"/>
      <c r="G6375" s="177"/>
      <c r="H6375" s="177"/>
      <c r="I6375" s="169">
        <f t="shared" si="891"/>
        <v>0</v>
      </c>
      <c r="J6375" s="149" t="str" cm="1">
        <f t="array" ref="J6375">IF(ISERROR(INDEX('Non Compliance input'!$H$5:$H$156,MATCH(1,(A6375='Non Compliance input'!$A$5:$A$156)*(F6375&gt;='Non Compliance input'!$D$5:$D$156)*(E6375&lt;'Non Compliance input'!$E$5:$E$156)*('Non Compliance input'!$H$5:$H$156="Yes"),0))
),"","Yes")</f>
        <v/>
      </c>
      <c r="K6375" s="149">
        <f t="shared" si="892"/>
        <v>0</v>
      </c>
      <c r="L6375" s="162">
        <f t="shared" si="893"/>
        <v>0</v>
      </c>
      <c r="M6375" s="162" t="str" cm="1">
        <f t="array" ref="M6375">IF(ISERROR(INDEX('Non Compliance input'!$I$5:$I$156,MATCH(1,(A6375='Non Compliance input'!$A$5:$A$156)*(E6375&gt;='Non Compliance input'!$D$5:$D$156)*(F6375&lt;='Non Compliance input'!$E$5:$E$156)*('Non Compliance input'!$I$5:$I$156="Yes"),0))
),"","Yes")</f>
        <v/>
      </c>
      <c r="N6375" s="149" t="str">
        <f>IF(VLOOKUP($A6375,HourEndingOutage!$B$3:$F$746,5,0)="Outage","Outage","")</f>
        <v/>
      </c>
      <c r="O6375" s="18">
        <f t="shared" si="894"/>
        <v>0</v>
      </c>
      <c r="P6375" s="18" t="str">
        <f t="shared" si="895"/>
        <v/>
      </c>
      <c r="Q6375" s="18">
        <f t="shared" si="896"/>
        <v>0</v>
      </c>
      <c r="R6375" s="118"/>
    </row>
    <row r="6376" spans="1:18" x14ac:dyDescent="0.25">
      <c r="A6376" s="25">
        <f t="shared" si="897"/>
        <v>709</v>
      </c>
      <c r="B6376" s="23">
        <f t="shared" si="898"/>
        <v>44591</v>
      </c>
      <c r="C6376" s="24">
        <v>13</v>
      </c>
      <c r="D6376" s="54" t="str">
        <f t="shared" si="890"/>
        <v>ASET</v>
      </c>
      <c r="E6376" s="178"/>
      <c r="F6376" s="179"/>
      <c r="G6376" s="177"/>
      <c r="H6376" s="177"/>
      <c r="I6376" s="169">
        <f t="shared" si="891"/>
        <v>0</v>
      </c>
      <c r="J6376" s="149" t="str" cm="1">
        <f t="array" ref="J6376">IF(ISERROR(INDEX('Non Compliance input'!$H$5:$H$156,MATCH(1,(A6376='Non Compliance input'!$A$5:$A$156)*(F6376&gt;='Non Compliance input'!$D$5:$D$156)*(E6376&lt;'Non Compliance input'!$E$5:$E$156)*('Non Compliance input'!$H$5:$H$156="Yes"),0))
),"","Yes")</f>
        <v/>
      </c>
      <c r="K6376" s="149">
        <f t="shared" si="892"/>
        <v>0</v>
      </c>
      <c r="L6376" s="162">
        <f t="shared" si="893"/>
        <v>0</v>
      </c>
      <c r="M6376" s="162" t="str" cm="1">
        <f t="array" ref="M6376">IF(ISERROR(INDEX('Non Compliance input'!$I$5:$I$156,MATCH(1,(A6376='Non Compliance input'!$A$5:$A$156)*(E6376&gt;='Non Compliance input'!$D$5:$D$156)*(F6376&lt;='Non Compliance input'!$E$5:$E$156)*('Non Compliance input'!$I$5:$I$156="Yes"),0))
),"","Yes")</f>
        <v/>
      </c>
      <c r="N6376" s="149" t="str">
        <f>IF(VLOOKUP($A6376,HourEndingOutage!$B$3:$F$746,5,0)="Outage","Outage","")</f>
        <v/>
      </c>
      <c r="O6376" s="18">
        <f t="shared" si="894"/>
        <v>0</v>
      </c>
      <c r="P6376" s="18" t="str">
        <f t="shared" si="895"/>
        <v/>
      </c>
      <c r="Q6376" s="18">
        <f t="shared" si="896"/>
        <v>0</v>
      </c>
      <c r="R6376" s="118"/>
    </row>
    <row r="6377" spans="1:18" x14ac:dyDescent="0.25">
      <c r="A6377" s="25">
        <f t="shared" si="897"/>
        <v>709</v>
      </c>
      <c r="B6377" s="23">
        <f t="shared" si="898"/>
        <v>44591</v>
      </c>
      <c r="C6377" s="24">
        <v>13</v>
      </c>
      <c r="D6377" s="54" t="str">
        <f t="shared" si="890"/>
        <v>ASET</v>
      </c>
      <c r="E6377" s="178"/>
      <c r="F6377" s="179"/>
      <c r="G6377" s="177"/>
      <c r="H6377" s="177"/>
      <c r="I6377" s="169">
        <f t="shared" si="891"/>
        <v>0</v>
      </c>
      <c r="J6377" s="149" t="str" cm="1">
        <f t="array" ref="J6377">IF(ISERROR(INDEX('Non Compliance input'!$H$5:$H$156,MATCH(1,(A6377='Non Compliance input'!$A$5:$A$156)*(F6377&gt;='Non Compliance input'!$D$5:$D$156)*(E6377&lt;'Non Compliance input'!$E$5:$E$156)*('Non Compliance input'!$H$5:$H$156="Yes"),0))
),"","Yes")</f>
        <v/>
      </c>
      <c r="K6377" s="149">
        <f t="shared" si="892"/>
        <v>0</v>
      </c>
      <c r="L6377" s="162">
        <f t="shared" si="893"/>
        <v>0</v>
      </c>
      <c r="M6377" s="162" t="str" cm="1">
        <f t="array" ref="M6377">IF(ISERROR(INDEX('Non Compliance input'!$I$5:$I$156,MATCH(1,(A6377='Non Compliance input'!$A$5:$A$156)*(E6377&gt;='Non Compliance input'!$D$5:$D$156)*(F6377&lt;='Non Compliance input'!$E$5:$E$156)*('Non Compliance input'!$I$5:$I$156="Yes"),0))
),"","Yes")</f>
        <v/>
      </c>
      <c r="N6377" s="149" t="str">
        <f>IF(VLOOKUP($A6377,HourEndingOutage!$B$3:$F$746,5,0)="Outage","Outage","")</f>
        <v/>
      </c>
      <c r="O6377" s="18">
        <f t="shared" si="894"/>
        <v>0</v>
      </c>
      <c r="P6377" s="18" t="str">
        <f t="shared" si="895"/>
        <v/>
      </c>
      <c r="Q6377" s="18">
        <f t="shared" si="896"/>
        <v>0</v>
      </c>
      <c r="R6377" s="118"/>
    </row>
    <row r="6378" spans="1:18" x14ac:dyDescent="0.25">
      <c r="A6378" s="25">
        <f t="shared" si="897"/>
        <v>709</v>
      </c>
      <c r="B6378" s="23">
        <f t="shared" si="898"/>
        <v>44591</v>
      </c>
      <c r="C6378" s="24">
        <v>13</v>
      </c>
      <c r="D6378" s="54" t="str">
        <f t="shared" si="890"/>
        <v>ASET</v>
      </c>
      <c r="E6378" s="178"/>
      <c r="F6378" s="179"/>
      <c r="G6378" s="177"/>
      <c r="H6378" s="177"/>
      <c r="I6378" s="169">
        <f t="shared" si="891"/>
        <v>0</v>
      </c>
      <c r="J6378" s="149" t="str" cm="1">
        <f t="array" ref="J6378">IF(ISERROR(INDEX('Non Compliance input'!$H$5:$H$156,MATCH(1,(A6378='Non Compliance input'!$A$5:$A$156)*(F6378&gt;='Non Compliance input'!$D$5:$D$156)*(E6378&lt;'Non Compliance input'!$E$5:$E$156)*('Non Compliance input'!$H$5:$H$156="Yes"),0))
),"","Yes")</f>
        <v/>
      </c>
      <c r="K6378" s="149">
        <f t="shared" si="892"/>
        <v>0</v>
      </c>
      <c r="L6378" s="162">
        <f t="shared" si="893"/>
        <v>0</v>
      </c>
      <c r="M6378" s="162" t="str" cm="1">
        <f t="array" ref="M6378">IF(ISERROR(INDEX('Non Compliance input'!$I$5:$I$156,MATCH(1,(A6378='Non Compliance input'!$A$5:$A$156)*(E6378&gt;='Non Compliance input'!$D$5:$D$156)*(F6378&lt;='Non Compliance input'!$E$5:$E$156)*('Non Compliance input'!$I$5:$I$156="Yes"),0))
),"","Yes")</f>
        <v/>
      </c>
      <c r="N6378" s="149" t="str">
        <f>IF(VLOOKUP($A6378,HourEndingOutage!$B$3:$F$746,5,0)="Outage","Outage","")</f>
        <v/>
      </c>
      <c r="O6378" s="18">
        <f t="shared" si="894"/>
        <v>0</v>
      </c>
      <c r="P6378" s="18" t="str">
        <f t="shared" si="895"/>
        <v/>
      </c>
      <c r="Q6378" s="18">
        <f t="shared" si="896"/>
        <v>0</v>
      </c>
      <c r="R6378" s="118"/>
    </row>
    <row r="6379" spans="1:18" x14ac:dyDescent="0.25">
      <c r="A6379" s="25">
        <f t="shared" si="897"/>
        <v>709</v>
      </c>
      <c r="B6379" s="23">
        <f t="shared" si="898"/>
        <v>44591</v>
      </c>
      <c r="C6379" s="24">
        <v>13</v>
      </c>
      <c r="D6379" s="54" t="str">
        <f t="shared" si="890"/>
        <v>ASET</v>
      </c>
      <c r="E6379" s="178"/>
      <c r="F6379" s="179"/>
      <c r="G6379" s="177"/>
      <c r="H6379" s="177"/>
      <c r="I6379" s="169">
        <f t="shared" si="891"/>
        <v>0</v>
      </c>
      <c r="J6379" s="149" t="str" cm="1">
        <f t="array" ref="J6379">IF(ISERROR(INDEX('Non Compliance input'!$H$5:$H$156,MATCH(1,(A6379='Non Compliance input'!$A$5:$A$156)*(F6379&gt;='Non Compliance input'!$D$5:$D$156)*(E6379&lt;'Non Compliance input'!$E$5:$E$156)*('Non Compliance input'!$H$5:$H$156="Yes"),0))
),"","Yes")</f>
        <v/>
      </c>
      <c r="K6379" s="149">
        <f t="shared" si="892"/>
        <v>0</v>
      </c>
      <c r="L6379" s="162">
        <f t="shared" si="893"/>
        <v>0</v>
      </c>
      <c r="M6379" s="162" t="str" cm="1">
        <f t="array" ref="M6379">IF(ISERROR(INDEX('Non Compliance input'!$I$5:$I$156,MATCH(1,(A6379='Non Compliance input'!$A$5:$A$156)*(E6379&gt;='Non Compliance input'!$D$5:$D$156)*(F6379&lt;='Non Compliance input'!$E$5:$E$156)*('Non Compliance input'!$I$5:$I$156="Yes"),0))
),"","Yes")</f>
        <v/>
      </c>
      <c r="N6379" s="149" t="str">
        <f>IF(VLOOKUP($A6379,HourEndingOutage!$B$3:$F$746,5,0)="Outage","Outage","")</f>
        <v/>
      </c>
      <c r="O6379" s="18">
        <f t="shared" si="894"/>
        <v>0</v>
      </c>
      <c r="P6379" s="18" t="str">
        <f t="shared" si="895"/>
        <v/>
      </c>
      <c r="Q6379" s="18">
        <f t="shared" si="896"/>
        <v>0</v>
      </c>
      <c r="R6379" s="118"/>
    </row>
    <row r="6380" spans="1:18" x14ac:dyDescent="0.25">
      <c r="A6380" s="25">
        <f t="shared" si="897"/>
        <v>709</v>
      </c>
      <c r="B6380" s="23">
        <f t="shared" si="898"/>
        <v>44591</v>
      </c>
      <c r="C6380" s="24">
        <v>13</v>
      </c>
      <c r="D6380" s="54" t="str">
        <f t="shared" si="890"/>
        <v>ASET</v>
      </c>
      <c r="E6380" s="178"/>
      <c r="F6380" s="179"/>
      <c r="G6380" s="177"/>
      <c r="H6380" s="177"/>
      <c r="I6380" s="169">
        <f t="shared" si="891"/>
        <v>0</v>
      </c>
      <c r="J6380" s="149" t="str" cm="1">
        <f t="array" ref="J6380">IF(ISERROR(INDEX('Non Compliance input'!$H$5:$H$156,MATCH(1,(A6380='Non Compliance input'!$A$5:$A$156)*(F6380&gt;='Non Compliance input'!$D$5:$D$156)*(E6380&lt;'Non Compliance input'!$E$5:$E$156)*('Non Compliance input'!$H$5:$H$156="Yes"),0))
),"","Yes")</f>
        <v/>
      </c>
      <c r="K6380" s="149">
        <f t="shared" si="892"/>
        <v>0</v>
      </c>
      <c r="L6380" s="162">
        <f t="shared" si="893"/>
        <v>0</v>
      </c>
      <c r="M6380" s="162" t="str" cm="1">
        <f t="array" ref="M6380">IF(ISERROR(INDEX('Non Compliance input'!$I$5:$I$156,MATCH(1,(A6380='Non Compliance input'!$A$5:$A$156)*(E6380&gt;='Non Compliance input'!$D$5:$D$156)*(F6380&lt;='Non Compliance input'!$E$5:$E$156)*('Non Compliance input'!$I$5:$I$156="Yes"),0))
),"","Yes")</f>
        <v/>
      </c>
      <c r="N6380" s="149" t="str">
        <f>IF(VLOOKUP($A6380,HourEndingOutage!$B$3:$F$746,5,0)="Outage","Outage","")</f>
        <v/>
      </c>
      <c r="O6380" s="18">
        <f t="shared" si="894"/>
        <v>0</v>
      </c>
      <c r="P6380" s="18" t="str">
        <f t="shared" si="895"/>
        <v/>
      </c>
      <c r="Q6380" s="18">
        <f t="shared" si="896"/>
        <v>0</v>
      </c>
      <c r="R6380" s="118"/>
    </row>
    <row r="6381" spans="1:18" x14ac:dyDescent="0.25">
      <c r="A6381" s="25">
        <f t="shared" si="897"/>
        <v>709</v>
      </c>
      <c r="B6381" s="23">
        <f t="shared" si="898"/>
        <v>44591</v>
      </c>
      <c r="C6381" s="24">
        <v>13</v>
      </c>
      <c r="D6381" s="54" t="str">
        <f t="shared" si="890"/>
        <v>ASET</v>
      </c>
      <c r="E6381" s="178"/>
      <c r="F6381" s="179"/>
      <c r="G6381" s="177"/>
      <c r="H6381" s="177"/>
      <c r="I6381" s="169">
        <f t="shared" si="891"/>
        <v>0</v>
      </c>
      <c r="J6381" s="149" t="str" cm="1">
        <f t="array" ref="J6381">IF(ISERROR(INDEX('Non Compliance input'!$H$5:$H$156,MATCH(1,(A6381='Non Compliance input'!$A$5:$A$156)*(F6381&gt;='Non Compliance input'!$D$5:$D$156)*(E6381&lt;'Non Compliance input'!$E$5:$E$156)*('Non Compliance input'!$H$5:$H$156="Yes"),0))
),"","Yes")</f>
        <v/>
      </c>
      <c r="K6381" s="149">
        <f t="shared" si="892"/>
        <v>0</v>
      </c>
      <c r="L6381" s="162">
        <f t="shared" si="893"/>
        <v>0</v>
      </c>
      <c r="M6381" s="162" t="str" cm="1">
        <f t="array" ref="M6381">IF(ISERROR(INDEX('Non Compliance input'!$I$5:$I$156,MATCH(1,(A6381='Non Compliance input'!$A$5:$A$156)*(E6381&gt;='Non Compliance input'!$D$5:$D$156)*(F6381&lt;='Non Compliance input'!$E$5:$E$156)*('Non Compliance input'!$I$5:$I$156="Yes"),0))
),"","Yes")</f>
        <v/>
      </c>
      <c r="N6381" s="149" t="str">
        <f>IF(VLOOKUP($A6381,HourEndingOutage!$B$3:$F$746,5,0)="Outage","Outage","")</f>
        <v/>
      </c>
      <c r="O6381" s="18">
        <f t="shared" si="894"/>
        <v>0</v>
      </c>
      <c r="P6381" s="18" t="str">
        <f t="shared" si="895"/>
        <v/>
      </c>
      <c r="Q6381" s="18">
        <f t="shared" si="896"/>
        <v>0</v>
      </c>
      <c r="R6381" s="118"/>
    </row>
    <row r="6382" spans="1:18" x14ac:dyDescent="0.25">
      <c r="A6382" s="25">
        <f t="shared" si="897"/>
        <v>709</v>
      </c>
      <c r="B6382" s="23">
        <f t="shared" si="898"/>
        <v>44591</v>
      </c>
      <c r="C6382" s="24">
        <v>13</v>
      </c>
      <c r="D6382" s="54" t="str">
        <f t="shared" si="890"/>
        <v>ASET</v>
      </c>
      <c r="E6382" s="178"/>
      <c r="F6382" s="179"/>
      <c r="G6382" s="177"/>
      <c r="H6382" s="177"/>
      <c r="I6382" s="169">
        <f t="shared" si="891"/>
        <v>0</v>
      </c>
      <c r="J6382" s="149" t="str" cm="1">
        <f t="array" ref="J6382">IF(ISERROR(INDEX('Non Compliance input'!$H$5:$H$156,MATCH(1,(A6382='Non Compliance input'!$A$5:$A$156)*(F6382&gt;='Non Compliance input'!$D$5:$D$156)*(E6382&lt;'Non Compliance input'!$E$5:$E$156)*('Non Compliance input'!$H$5:$H$156="Yes"),0))
),"","Yes")</f>
        <v/>
      </c>
      <c r="K6382" s="149">
        <f t="shared" si="892"/>
        <v>0</v>
      </c>
      <c r="L6382" s="162">
        <f t="shared" si="893"/>
        <v>0</v>
      </c>
      <c r="M6382" s="162" t="str" cm="1">
        <f t="array" ref="M6382">IF(ISERROR(INDEX('Non Compliance input'!$I$5:$I$156,MATCH(1,(A6382='Non Compliance input'!$A$5:$A$156)*(E6382&gt;='Non Compliance input'!$D$5:$D$156)*(F6382&lt;='Non Compliance input'!$E$5:$E$156)*('Non Compliance input'!$I$5:$I$156="Yes"),0))
),"","Yes")</f>
        <v/>
      </c>
      <c r="N6382" s="149" t="str">
        <f>IF(VLOOKUP($A6382,HourEndingOutage!$B$3:$F$746,5,0)="Outage","Outage","")</f>
        <v/>
      </c>
      <c r="O6382" s="18">
        <f t="shared" si="894"/>
        <v>0</v>
      </c>
      <c r="P6382" s="18" t="str">
        <f t="shared" si="895"/>
        <v/>
      </c>
      <c r="Q6382" s="18">
        <f t="shared" si="896"/>
        <v>0</v>
      </c>
      <c r="R6382" s="118"/>
    </row>
    <row r="6383" spans="1:18" x14ac:dyDescent="0.25">
      <c r="A6383" s="25">
        <f t="shared" si="897"/>
        <v>709</v>
      </c>
      <c r="B6383" s="23">
        <f t="shared" si="898"/>
        <v>44591</v>
      </c>
      <c r="C6383" s="24">
        <v>13</v>
      </c>
      <c r="D6383" s="54" t="str">
        <f t="shared" si="890"/>
        <v>ASET</v>
      </c>
      <c r="E6383" s="178"/>
      <c r="F6383" s="179"/>
      <c r="G6383" s="177"/>
      <c r="H6383" s="177"/>
      <c r="I6383" s="169">
        <f t="shared" si="891"/>
        <v>0</v>
      </c>
      <c r="J6383" s="149" t="str" cm="1">
        <f t="array" ref="J6383">IF(ISERROR(INDEX('Non Compliance input'!$H$5:$H$156,MATCH(1,(A6383='Non Compliance input'!$A$5:$A$156)*(F6383&gt;='Non Compliance input'!$D$5:$D$156)*(E6383&lt;'Non Compliance input'!$E$5:$E$156)*('Non Compliance input'!$H$5:$H$156="Yes"),0))
),"","Yes")</f>
        <v/>
      </c>
      <c r="K6383" s="149">
        <f t="shared" si="892"/>
        <v>0</v>
      </c>
      <c r="L6383" s="162">
        <f t="shared" si="893"/>
        <v>0</v>
      </c>
      <c r="M6383" s="162" t="str" cm="1">
        <f t="array" ref="M6383">IF(ISERROR(INDEX('Non Compliance input'!$I$5:$I$156,MATCH(1,(A6383='Non Compliance input'!$A$5:$A$156)*(E6383&gt;='Non Compliance input'!$D$5:$D$156)*(F6383&lt;='Non Compliance input'!$E$5:$E$156)*('Non Compliance input'!$I$5:$I$156="Yes"),0))
),"","Yes")</f>
        <v/>
      </c>
      <c r="N6383" s="149" t="str">
        <f>IF(VLOOKUP($A6383,HourEndingOutage!$B$3:$F$746,5,0)="Outage","Outage","")</f>
        <v/>
      </c>
      <c r="O6383" s="18">
        <f t="shared" si="894"/>
        <v>0</v>
      </c>
      <c r="P6383" s="18" t="str">
        <f t="shared" si="895"/>
        <v/>
      </c>
      <c r="Q6383" s="18">
        <f t="shared" si="896"/>
        <v>0</v>
      </c>
      <c r="R6383" s="118"/>
    </row>
    <row r="6384" spans="1:18" x14ac:dyDescent="0.25">
      <c r="A6384" s="25">
        <f t="shared" si="897"/>
        <v>710</v>
      </c>
      <c r="B6384" s="23">
        <f t="shared" si="898"/>
        <v>44591</v>
      </c>
      <c r="C6384" s="24">
        <v>14</v>
      </c>
      <c r="D6384" s="54" t="str">
        <f t="shared" si="890"/>
        <v>ASET</v>
      </c>
      <c r="E6384" s="178"/>
      <c r="F6384" s="179"/>
      <c r="G6384" s="177"/>
      <c r="H6384" s="177"/>
      <c r="I6384" s="169">
        <f t="shared" si="891"/>
        <v>0</v>
      </c>
      <c r="J6384" s="149" t="str" cm="1">
        <f t="array" ref="J6384">IF(ISERROR(INDEX('Non Compliance input'!$H$5:$H$156,MATCH(1,(A6384='Non Compliance input'!$A$5:$A$156)*(F6384&gt;='Non Compliance input'!$D$5:$D$156)*(E6384&lt;'Non Compliance input'!$E$5:$E$156)*('Non Compliance input'!$H$5:$H$156="Yes"),0))
),"","Yes")</f>
        <v/>
      </c>
      <c r="K6384" s="149">
        <f t="shared" si="892"/>
        <v>0</v>
      </c>
      <c r="L6384" s="162">
        <f t="shared" si="893"/>
        <v>0</v>
      </c>
      <c r="M6384" s="162" t="str" cm="1">
        <f t="array" ref="M6384">IF(ISERROR(INDEX('Non Compliance input'!$I$5:$I$156,MATCH(1,(A6384='Non Compliance input'!$A$5:$A$156)*(E6384&gt;='Non Compliance input'!$D$5:$D$156)*(F6384&lt;='Non Compliance input'!$E$5:$E$156)*('Non Compliance input'!$I$5:$I$156="Yes"),0))
),"","Yes")</f>
        <v/>
      </c>
      <c r="N6384" s="149" t="str">
        <f>IF(VLOOKUP($A6384,HourEndingOutage!$B$3:$F$746,5,0)="Outage","Outage","")</f>
        <v/>
      </c>
      <c r="O6384" s="18">
        <f t="shared" si="894"/>
        <v>0</v>
      </c>
      <c r="P6384" s="18" t="str">
        <f t="shared" si="895"/>
        <v/>
      </c>
      <c r="Q6384" s="18">
        <f t="shared" si="896"/>
        <v>0</v>
      </c>
      <c r="R6384" s="118"/>
    </row>
    <row r="6385" spans="1:18" x14ac:dyDescent="0.25">
      <c r="A6385" s="25">
        <f t="shared" si="897"/>
        <v>710</v>
      </c>
      <c r="B6385" s="23">
        <f t="shared" si="898"/>
        <v>44591</v>
      </c>
      <c r="C6385" s="24">
        <v>14</v>
      </c>
      <c r="D6385" s="54" t="str">
        <f t="shared" si="890"/>
        <v>ASET</v>
      </c>
      <c r="E6385" s="178"/>
      <c r="F6385" s="179"/>
      <c r="G6385" s="177"/>
      <c r="H6385" s="177"/>
      <c r="I6385" s="169">
        <f t="shared" si="891"/>
        <v>0</v>
      </c>
      <c r="J6385" s="149" t="str" cm="1">
        <f t="array" ref="J6385">IF(ISERROR(INDEX('Non Compliance input'!$H$5:$H$156,MATCH(1,(A6385='Non Compliance input'!$A$5:$A$156)*(F6385&gt;='Non Compliance input'!$D$5:$D$156)*(E6385&lt;'Non Compliance input'!$E$5:$E$156)*('Non Compliance input'!$H$5:$H$156="Yes"),0))
),"","Yes")</f>
        <v/>
      </c>
      <c r="K6385" s="149">
        <f t="shared" si="892"/>
        <v>0</v>
      </c>
      <c r="L6385" s="162">
        <f t="shared" si="893"/>
        <v>0</v>
      </c>
      <c r="M6385" s="162" t="str" cm="1">
        <f t="array" ref="M6385">IF(ISERROR(INDEX('Non Compliance input'!$I$5:$I$156,MATCH(1,(A6385='Non Compliance input'!$A$5:$A$156)*(E6385&gt;='Non Compliance input'!$D$5:$D$156)*(F6385&lt;='Non Compliance input'!$E$5:$E$156)*('Non Compliance input'!$I$5:$I$156="Yes"),0))
),"","Yes")</f>
        <v/>
      </c>
      <c r="N6385" s="149" t="str">
        <f>IF(VLOOKUP($A6385,HourEndingOutage!$B$3:$F$746,5,0)="Outage","Outage","")</f>
        <v/>
      </c>
      <c r="O6385" s="18">
        <f t="shared" si="894"/>
        <v>0</v>
      </c>
      <c r="P6385" s="18" t="str">
        <f t="shared" si="895"/>
        <v/>
      </c>
      <c r="Q6385" s="18">
        <f t="shared" si="896"/>
        <v>0</v>
      </c>
      <c r="R6385" s="118"/>
    </row>
    <row r="6386" spans="1:18" x14ac:dyDescent="0.25">
      <c r="A6386" s="25">
        <f t="shared" si="897"/>
        <v>710</v>
      </c>
      <c r="B6386" s="23">
        <f t="shared" si="898"/>
        <v>44591</v>
      </c>
      <c r="C6386" s="24">
        <v>14</v>
      </c>
      <c r="D6386" s="54" t="str">
        <f t="shared" si="890"/>
        <v>ASET</v>
      </c>
      <c r="E6386" s="178"/>
      <c r="F6386" s="179"/>
      <c r="G6386" s="177"/>
      <c r="H6386" s="177"/>
      <c r="I6386" s="169">
        <f t="shared" si="891"/>
        <v>0</v>
      </c>
      <c r="J6386" s="149" t="str" cm="1">
        <f t="array" ref="J6386">IF(ISERROR(INDEX('Non Compliance input'!$H$5:$H$156,MATCH(1,(A6386='Non Compliance input'!$A$5:$A$156)*(F6386&gt;='Non Compliance input'!$D$5:$D$156)*(E6386&lt;'Non Compliance input'!$E$5:$E$156)*('Non Compliance input'!$H$5:$H$156="Yes"),0))
),"","Yes")</f>
        <v/>
      </c>
      <c r="K6386" s="149">
        <f t="shared" si="892"/>
        <v>0</v>
      </c>
      <c r="L6386" s="162">
        <f t="shared" si="893"/>
        <v>0</v>
      </c>
      <c r="M6386" s="162" t="str" cm="1">
        <f t="array" ref="M6386">IF(ISERROR(INDEX('Non Compliance input'!$I$5:$I$156,MATCH(1,(A6386='Non Compliance input'!$A$5:$A$156)*(E6386&gt;='Non Compliance input'!$D$5:$D$156)*(F6386&lt;='Non Compliance input'!$E$5:$E$156)*('Non Compliance input'!$I$5:$I$156="Yes"),0))
),"","Yes")</f>
        <v/>
      </c>
      <c r="N6386" s="149" t="str">
        <f>IF(VLOOKUP($A6386,HourEndingOutage!$B$3:$F$746,5,0)="Outage","Outage","")</f>
        <v/>
      </c>
      <c r="O6386" s="18">
        <f t="shared" si="894"/>
        <v>0</v>
      </c>
      <c r="P6386" s="18" t="str">
        <f t="shared" si="895"/>
        <v/>
      </c>
      <c r="Q6386" s="18">
        <f t="shared" si="896"/>
        <v>0</v>
      </c>
      <c r="R6386" s="118"/>
    </row>
    <row r="6387" spans="1:18" x14ac:dyDescent="0.25">
      <c r="A6387" s="25">
        <f t="shared" si="897"/>
        <v>710</v>
      </c>
      <c r="B6387" s="23">
        <f t="shared" si="898"/>
        <v>44591</v>
      </c>
      <c r="C6387" s="24">
        <v>14</v>
      </c>
      <c r="D6387" s="54" t="str">
        <f t="shared" si="890"/>
        <v>ASET</v>
      </c>
      <c r="E6387" s="178"/>
      <c r="F6387" s="179"/>
      <c r="G6387" s="177"/>
      <c r="H6387" s="177"/>
      <c r="I6387" s="169">
        <f t="shared" si="891"/>
        <v>0</v>
      </c>
      <c r="J6387" s="149" t="str" cm="1">
        <f t="array" ref="J6387">IF(ISERROR(INDEX('Non Compliance input'!$H$5:$H$156,MATCH(1,(A6387='Non Compliance input'!$A$5:$A$156)*(F6387&gt;='Non Compliance input'!$D$5:$D$156)*(E6387&lt;'Non Compliance input'!$E$5:$E$156)*('Non Compliance input'!$H$5:$H$156="Yes"),0))
),"","Yes")</f>
        <v/>
      </c>
      <c r="K6387" s="149">
        <f t="shared" si="892"/>
        <v>0</v>
      </c>
      <c r="L6387" s="162">
        <f t="shared" si="893"/>
        <v>0</v>
      </c>
      <c r="M6387" s="162" t="str" cm="1">
        <f t="array" ref="M6387">IF(ISERROR(INDEX('Non Compliance input'!$I$5:$I$156,MATCH(1,(A6387='Non Compliance input'!$A$5:$A$156)*(E6387&gt;='Non Compliance input'!$D$5:$D$156)*(F6387&lt;='Non Compliance input'!$E$5:$E$156)*('Non Compliance input'!$I$5:$I$156="Yes"),0))
),"","Yes")</f>
        <v/>
      </c>
      <c r="N6387" s="149" t="str">
        <f>IF(VLOOKUP($A6387,HourEndingOutage!$B$3:$F$746,5,0)="Outage","Outage","")</f>
        <v/>
      </c>
      <c r="O6387" s="18">
        <f t="shared" si="894"/>
        <v>0</v>
      </c>
      <c r="P6387" s="18" t="str">
        <f t="shared" si="895"/>
        <v/>
      </c>
      <c r="Q6387" s="18">
        <f t="shared" si="896"/>
        <v>0</v>
      </c>
      <c r="R6387" s="118"/>
    </row>
    <row r="6388" spans="1:18" x14ac:dyDescent="0.25">
      <c r="A6388" s="25">
        <f t="shared" si="897"/>
        <v>710</v>
      </c>
      <c r="B6388" s="23">
        <f t="shared" si="898"/>
        <v>44591</v>
      </c>
      <c r="C6388" s="24">
        <v>14</v>
      </c>
      <c r="D6388" s="54" t="str">
        <f t="shared" si="890"/>
        <v>ASET</v>
      </c>
      <c r="E6388" s="178"/>
      <c r="F6388" s="179"/>
      <c r="G6388" s="177"/>
      <c r="H6388" s="177"/>
      <c r="I6388" s="169">
        <f t="shared" si="891"/>
        <v>0</v>
      </c>
      <c r="J6388" s="149" t="str" cm="1">
        <f t="array" ref="J6388">IF(ISERROR(INDEX('Non Compliance input'!$H$5:$H$156,MATCH(1,(A6388='Non Compliance input'!$A$5:$A$156)*(F6388&gt;='Non Compliance input'!$D$5:$D$156)*(E6388&lt;'Non Compliance input'!$E$5:$E$156)*('Non Compliance input'!$H$5:$H$156="Yes"),0))
),"","Yes")</f>
        <v/>
      </c>
      <c r="K6388" s="149">
        <f t="shared" si="892"/>
        <v>0</v>
      </c>
      <c r="L6388" s="162">
        <f t="shared" si="893"/>
        <v>0</v>
      </c>
      <c r="M6388" s="162" t="str" cm="1">
        <f t="array" ref="M6388">IF(ISERROR(INDEX('Non Compliance input'!$I$5:$I$156,MATCH(1,(A6388='Non Compliance input'!$A$5:$A$156)*(E6388&gt;='Non Compliance input'!$D$5:$D$156)*(F6388&lt;='Non Compliance input'!$E$5:$E$156)*('Non Compliance input'!$I$5:$I$156="Yes"),0))
),"","Yes")</f>
        <v/>
      </c>
      <c r="N6388" s="149" t="str">
        <f>IF(VLOOKUP($A6388,HourEndingOutage!$B$3:$F$746,5,0)="Outage","Outage","")</f>
        <v/>
      </c>
      <c r="O6388" s="18">
        <f t="shared" si="894"/>
        <v>0</v>
      </c>
      <c r="P6388" s="18" t="str">
        <f t="shared" si="895"/>
        <v/>
      </c>
      <c r="Q6388" s="18">
        <f t="shared" si="896"/>
        <v>0</v>
      </c>
      <c r="R6388" s="118"/>
    </row>
    <row r="6389" spans="1:18" x14ac:dyDescent="0.25">
      <c r="A6389" s="25">
        <f t="shared" si="897"/>
        <v>710</v>
      </c>
      <c r="B6389" s="23">
        <f t="shared" si="898"/>
        <v>44591</v>
      </c>
      <c r="C6389" s="24">
        <v>14</v>
      </c>
      <c r="D6389" s="54" t="str">
        <f t="shared" si="890"/>
        <v>ASET</v>
      </c>
      <c r="E6389" s="178"/>
      <c r="F6389" s="179"/>
      <c r="G6389" s="177"/>
      <c r="H6389" s="177"/>
      <c r="I6389" s="169">
        <f t="shared" si="891"/>
        <v>0</v>
      </c>
      <c r="J6389" s="149" t="str" cm="1">
        <f t="array" ref="J6389">IF(ISERROR(INDEX('Non Compliance input'!$H$5:$H$156,MATCH(1,(A6389='Non Compliance input'!$A$5:$A$156)*(F6389&gt;='Non Compliance input'!$D$5:$D$156)*(E6389&lt;'Non Compliance input'!$E$5:$E$156)*('Non Compliance input'!$H$5:$H$156="Yes"),0))
),"","Yes")</f>
        <v/>
      </c>
      <c r="K6389" s="149">
        <f t="shared" si="892"/>
        <v>0</v>
      </c>
      <c r="L6389" s="162">
        <f t="shared" si="893"/>
        <v>0</v>
      </c>
      <c r="M6389" s="162" t="str" cm="1">
        <f t="array" ref="M6389">IF(ISERROR(INDEX('Non Compliance input'!$I$5:$I$156,MATCH(1,(A6389='Non Compliance input'!$A$5:$A$156)*(E6389&gt;='Non Compliance input'!$D$5:$D$156)*(F6389&lt;='Non Compliance input'!$E$5:$E$156)*('Non Compliance input'!$I$5:$I$156="Yes"),0))
),"","Yes")</f>
        <v/>
      </c>
      <c r="N6389" s="149" t="str">
        <f>IF(VLOOKUP($A6389,HourEndingOutage!$B$3:$F$746,5,0)="Outage","Outage","")</f>
        <v/>
      </c>
      <c r="O6389" s="18">
        <f t="shared" si="894"/>
        <v>0</v>
      </c>
      <c r="P6389" s="18" t="str">
        <f t="shared" si="895"/>
        <v/>
      </c>
      <c r="Q6389" s="18">
        <f t="shared" si="896"/>
        <v>0</v>
      </c>
      <c r="R6389" s="118"/>
    </row>
    <row r="6390" spans="1:18" x14ac:dyDescent="0.25">
      <c r="A6390" s="25">
        <f t="shared" si="897"/>
        <v>710</v>
      </c>
      <c r="B6390" s="23">
        <f t="shared" si="898"/>
        <v>44591</v>
      </c>
      <c r="C6390" s="24">
        <v>14</v>
      </c>
      <c r="D6390" s="54" t="str">
        <f t="shared" si="890"/>
        <v>ASET</v>
      </c>
      <c r="E6390" s="178"/>
      <c r="F6390" s="179"/>
      <c r="G6390" s="177"/>
      <c r="H6390" s="177"/>
      <c r="I6390" s="169">
        <f t="shared" si="891"/>
        <v>0</v>
      </c>
      <c r="J6390" s="149" t="str" cm="1">
        <f t="array" ref="J6390">IF(ISERROR(INDEX('Non Compliance input'!$H$5:$H$156,MATCH(1,(A6390='Non Compliance input'!$A$5:$A$156)*(F6390&gt;='Non Compliance input'!$D$5:$D$156)*(E6390&lt;'Non Compliance input'!$E$5:$E$156)*('Non Compliance input'!$H$5:$H$156="Yes"),0))
),"","Yes")</f>
        <v/>
      </c>
      <c r="K6390" s="149">
        <f t="shared" si="892"/>
        <v>0</v>
      </c>
      <c r="L6390" s="162">
        <f t="shared" si="893"/>
        <v>0</v>
      </c>
      <c r="M6390" s="162" t="str" cm="1">
        <f t="array" ref="M6390">IF(ISERROR(INDEX('Non Compliance input'!$I$5:$I$156,MATCH(1,(A6390='Non Compliance input'!$A$5:$A$156)*(E6390&gt;='Non Compliance input'!$D$5:$D$156)*(F6390&lt;='Non Compliance input'!$E$5:$E$156)*('Non Compliance input'!$I$5:$I$156="Yes"),0))
),"","Yes")</f>
        <v/>
      </c>
      <c r="N6390" s="149" t="str">
        <f>IF(VLOOKUP($A6390,HourEndingOutage!$B$3:$F$746,5,0)="Outage","Outage","")</f>
        <v/>
      </c>
      <c r="O6390" s="18">
        <f t="shared" si="894"/>
        <v>0</v>
      </c>
      <c r="P6390" s="18" t="str">
        <f t="shared" si="895"/>
        <v/>
      </c>
      <c r="Q6390" s="18">
        <f t="shared" si="896"/>
        <v>0</v>
      </c>
      <c r="R6390" s="118"/>
    </row>
    <row r="6391" spans="1:18" x14ac:dyDescent="0.25">
      <c r="A6391" s="25">
        <f t="shared" si="897"/>
        <v>710</v>
      </c>
      <c r="B6391" s="23">
        <f t="shared" si="898"/>
        <v>44591</v>
      </c>
      <c r="C6391" s="24">
        <v>14</v>
      </c>
      <c r="D6391" s="54" t="str">
        <f t="shared" si="890"/>
        <v>ASET</v>
      </c>
      <c r="E6391" s="178"/>
      <c r="F6391" s="179"/>
      <c r="G6391" s="177"/>
      <c r="H6391" s="177"/>
      <c r="I6391" s="169">
        <f t="shared" si="891"/>
        <v>0</v>
      </c>
      <c r="J6391" s="149" t="str" cm="1">
        <f t="array" ref="J6391">IF(ISERROR(INDEX('Non Compliance input'!$H$5:$H$156,MATCH(1,(A6391='Non Compliance input'!$A$5:$A$156)*(F6391&gt;='Non Compliance input'!$D$5:$D$156)*(E6391&lt;'Non Compliance input'!$E$5:$E$156)*('Non Compliance input'!$H$5:$H$156="Yes"),0))
),"","Yes")</f>
        <v/>
      </c>
      <c r="K6391" s="149">
        <f t="shared" si="892"/>
        <v>0</v>
      </c>
      <c r="L6391" s="162">
        <f t="shared" si="893"/>
        <v>0</v>
      </c>
      <c r="M6391" s="162" t="str" cm="1">
        <f t="array" ref="M6391">IF(ISERROR(INDEX('Non Compliance input'!$I$5:$I$156,MATCH(1,(A6391='Non Compliance input'!$A$5:$A$156)*(E6391&gt;='Non Compliance input'!$D$5:$D$156)*(F6391&lt;='Non Compliance input'!$E$5:$E$156)*('Non Compliance input'!$I$5:$I$156="Yes"),0))
),"","Yes")</f>
        <v/>
      </c>
      <c r="N6391" s="149" t="str">
        <f>IF(VLOOKUP($A6391,HourEndingOutage!$B$3:$F$746,5,0)="Outage","Outage","")</f>
        <v/>
      </c>
      <c r="O6391" s="18">
        <f t="shared" si="894"/>
        <v>0</v>
      </c>
      <c r="P6391" s="18" t="str">
        <f t="shared" si="895"/>
        <v/>
      </c>
      <c r="Q6391" s="18">
        <f t="shared" si="896"/>
        <v>0</v>
      </c>
      <c r="R6391" s="118"/>
    </row>
    <row r="6392" spans="1:18" x14ac:dyDescent="0.25">
      <c r="A6392" s="25">
        <f t="shared" si="897"/>
        <v>710</v>
      </c>
      <c r="B6392" s="23">
        <f t="shared" si="898"/>
        <v>44591</v>
      </c>
      <c r="C6392" s="24">
        <v>14</v>
      </c>
      <c r="D6392" s="54" t="str">
        <f t="shared" si="890"/>
        <v>ASET</v>
      </c>
      <c r="E6392" s="178"/>
      <c r="F6392" s="179"/>
      <c r="G6392" s="177"/>
      <c r="H6392" s="177"/>
      <c r="I6392" s="169">
        <f t="shared" si="891"/>
        <v>0</v>
      </c>
      <c r="J6392" s="149" t="str" cm="1">
        <f t="array" ref="J6392">IF(ISERROR(INDEX('Non Compliance input'!$H$5:$H$156,MATCH(1,(A6392='Non Compliance input'!$A$5:$A$156)*(F6392&gt;='Non Compliance input'!$D$5:$D$156)*(E6392&lt;'Non Compliance input'!$E$5:$E$156)*('Non Compliance input'!$H$5:$H$156="Yes"),0))
),"","Yes")</f>
        <v/>
      </c>
      <c r="K6392" s="149">
        <f t="shared" si="892"/>
        <v>0</v>
      </c>
      <c r="L6392" s="162">
        <f t="shared" si="893"/>
        <v>0</v>
      </c>
      <c r="M6392" s="162" t="str" cm="1">
        <f t="array" ref="M6392">IF(ISERROR(INDEX('Non Compliance input'!$I$5:$I$156,MATCH(1,(A6392='Non Compliance input'!$A$5:$A$156)*(E6392&gt;='Non Compliance input'!$D$5:$D$156)*(F6392&lt;='Non Compliance input'!$E$5:$E$156)*('Non Compliance input'!$I$5:$I$156="Yes"),0))
),"","Yes")</f>
        <v/>
      </c>
      <c r="N6392" s="149" t="str">
        <f>IF(VLOOKUP($A6392,HourEndingOutage!$B$3:$F$746,5,0)="Outage","Outage","")</f>
        <v/>
      </c>
      <c r="O6392" s="18">
        <f t="shared" si="894"/>
        <v>0</v>
      </c>
      <c r="P6392" s="18" t="str">
        <f t="shared" si="895"/>
        <v/>
      </c>
      <c r="Q6392" s="18">
        <f t="shared" si="896"/>
        <v>0</v>
      </c>
      <c r="R6392" s="118"/>
    </row>
    <row r="6393" spans="1:18" x14ac:dyDescent="0.25">
      <c r="A6393" s="25">
        <f t="shared" si="897"/>
        <v>711</v>
      </c>
      <c r="B6393" s="23">
        <f t="shared" si="898"/>
        <v>44591</v>
      </c>
      <c r="C6393" s="24">
        <v>15</v>
      </c>
      <c r="D6393" s="54" t="str">
        <f t="shared" si="890"/>
        <v>ASET</v>
      </c>
      <c r="E6393" s="178"/>
      <c r="F6393" s="179"/>
      <c r="G6393" s="177"/>
      <c r="H6393" s="177"/>
      <c r="I6393" s="169">
        <f t="shared" si="891"/>
        <v>0</v>
      </c>
      <c r="J6393" s="149" t="str" cm="1">
        <f t="array" ref="J6393">IF(ISERROR(INDEX('Non Compliance input'!$H$5:$H$156,MATCH(1,(A6393='Non Compliance input'!$A$5:$A$156)*(F6393&gt;='Non Compliance input'!$D$5:$D$156)*(E6393&lt;'Non Compliance input'!$E$5:$E$156)*('Non Compliance input'!$H$5:$H$156="Yes"),0))
),"","Yes")</f>
        <v/>
      </c>
      <c r="K6393" s="149">
        <f t="shared" si="892"/>
        <v>0</v>
      </c>
      <c r="L6393" s="162">
        <f t="shared" si="893"/>
        <v>0</v>
      </c>
      <c r="M6393" s="162" t="str" cm="1">
        <f t="array" ref="M6393">IF(ISERROR(INDEX('Non Compliance input'!$I$5:$I$156,MATCH(1,(A6393='Non Compliance input'!$A$5:$A$156)*(E6393&gt;='Non Compliance input'!$D$5:$D$156)*(F6393&lt;='Non Compliance input'!$E$5:$E$156)*('Non Compliance input'!$I$5:$I$156="Yes"),0))
),"","Yes")</f>
        <v/>
      </c>
      <c r="N6393" s="149" t="str">
        <f>IF(VLOOKUP($A6393,HourEndingOutage!$B$3:$F$746,5,0)="Outage","Outage","")</f>
        <v/>
      </c>
      <c r="O6393" s="18">
        <f t="shared" si="894"/>
        <v>0</v>
      </c>
      <c r="P6393" s="18" t="str">
        <f t="shared" si="895"/>
        <v/>
      </c>
      <c r="Q6393" s="18">
        <f t="shared" si="896"/>
        <v>0</v>
      </c>
      <c r="R6393" s="118"/>
    </row>
    <row r="6394" spans="1:18" x14ac:dyDescent="0.25">
      <c r="A6394" s="25">
        <f t="shared" si="897"/>
        <v>711</v>
      </c>
      <c r="B6394" s="23">
        <f t="shared" si="898"/>
        <v>44591</v>
      </c>
      <c r="C6394" s="24">
        <v>15</v>
      </c>
      <c r="D6394" s="54" t="str">
        <f t="shared" si="890"/>
        <v>ASET</v>
      </c>
      <c r="E6394" s="178"/>
      <c r="F6394" s="179"/>
      <c r="G6394" s="177"/>
      <c r="H6394" s="177"/>
      <c r="I6394" s="169">
        <f t="shared" si="891"/>
        <v>0</v>
      </c>
      <c r="J6394" s="149" t="str" cm="1">
        <f t="array" ref="J6394">IF(ISERROR(INDEX('Non Compliance input'!$H$5:$H$156,MATCH(1,(A6394='Non Compliance input'!$A$5:$A$156)*(F6394&gt;='Non Compliance input'!$D$5:$D$156)*(E6394&lt;'Non Compliance input'!$E$5:$E$156)*('Non Compliance input'!$H$5:$H$156="Yes"),0))
),"","Yes")</f>
        <v/>
      </c>
      <c r="K6394" s="149">
        <f t="shared" si="892"/>
        <v>0</v>
      </c>
      <c r="L6394" s="162">
        <f t="shared" si="893"/>
        <v>0</v>
      </c>
      <c r="M6394" s="162" t="str" cm="1">
        <f t="array" ref="M6394">IF(ISERROR(INDEX('Non Compliance input'!$I$5:$I$156,MATCH(1,(A6394='Non Compliance input'!$A$5:$A$156)*(E6394&gt;='Non Compliance input'!$D$5:$D$156)*(F6394&lt;='Non Compliance input'!$E$5:$E$156)*('Non Compliance input'!$I$5:$I$156="Yes"),0))
),"","Yes")</f>
        <v/>
      </c>
      <c r="N6394" s="149" t="str">
        <f>IF(VLOOKUP($A6394,HourEndingOutage!$B$3:$F$746,5,0)="Outage","Outage","")</f>
        <v/>
      </c>
      <c r="O6394" s="18">
        <f t="shared" si="894"/>
        <v>0</v>
      </c>
      <c r="P6394" s="18" t="str">
        <f t="shared" si="895"/>
        <v/>
      </c>
      <c r="Q6394" s="18">
        <f t="shared" si="896"/>
        <v>0</v>
      </c>
      <c r="R6394" s="118"/>
    </row>
    <row r="6395" spans="1:18" x14ac:dyDescent="0.25">
      <c r="A6395" s="25">
        <f t="shared" si="897"/>
        <v>711</v>
      </c>
      <c r="B6395" s="23">
        <f t="shared" si="898"/>
        <v>44591</v>
      </c>
      <c r="C6395" s="24">
        <v>15</v>
      </c>
      <c r="D6395" s="54" t="str">
        <f t="shared" si="890"/>
        <v>ASET</v>
      </c>
      <c r="E6395" s="178"/>
      <c r="F6395" s="179"/>
      <c r="G6395" s="177"/>
      <c r="H6395" s="177"/>
      <c r="I6395" s="169">
        <f t="shared" si="891"/>
        <v>0</v>
      </c>
      <c r="J6395" s="149" t="str" cm="1">
        <f t="array" ref="J6395">IF(ISERROR(INDEX('Non Compliance input'!$H$5:$H$156,MATCH(1,(A6395='Non Compliance input'!$A$5:$A$156)*(F6395&gt;='Non Compliance input'!$D$5:$D$156)*(E6395&lt;'Non Compliance input'!$E$5:$E$156)*('Non Compliance input'!$H$5:$H$156="Yes"),0))
),"","Yes")</f>
        <v/>
      </c>
      <c r="K6395" s="149">
        <f t="shared" si="892"/>
        <v>0</v>
      </c>
      <c r="L6395" s="162">
        <f t="shared" si="893"/>
        <v>0</v>
      </c>
      <c r="M6395" s="162" t="str" cm="1">
        <f t="array" ref="M6395">IF(ISERROR(INDEX('Non Compliance input'!$I$5:$I$156,MATCH(1,(A6395='Non Compliance input'!$A$5:$A$156)*(E6395&gt;='Non Compliance input'!$D$5:$D$156)*(F6395&lt;='Non Compliance input'!$E$5:$E$156)*('Non Compliance input'!$I$5:$I$156="Yes"),0))
),"","Yes")</f>
        <v/>
      </c>
      <c r="N6395" s="149" t="str">
        <f>IF(VLOOKUP($A6395,HourEndingOutage!$B$3:$F$746,5,0)="Outage","Outage","")</f>
        <v/>
      </c>
      <c r="O6395" s="18">
        <f t="shared" si="894"/>
        <v>0</v>
      </c>
      <c r="P6395" s="18" t="str">
        <f t="shared" si="895"/>
        <v/>
      </c>
      <c r="Q6395" s="18">
        <f t="shared" si="896"/>
        <v>0</v>
      </c>
      <c r="R6395" s="118"/>
    </row>
    <row r="6396" spans="1:18" x14ac:dyDescent="0.25">
      <c r="A6396" s="25">
        <f t="shared" si="897"/>
        <v>711</v>
      </c>
      <c r="B6396" s="23">
        <f t="shared" si="898"/>
        <v>44591</v>
      </c>
      <c r="C6396" s="24">
        <v>15</v>
      </c>
      <c r="D6396" s="54" t="str">
        <f t="shared" si="890"/>
        <v>ASET</v>
      </c>
      <c r="E6396" s="178"/>
      <c r="F6396" s="179"/>
      <c r="G6396" s="177"/>
      <c r="H6396" s="177"/>
      <c r="I6396" s="169">
        <f t="shared" si="891"/>
        <v>0</v>
      </c>
      <c r="J6396" s="149" t="str" cm="1">
        <f t="array" ref="J6396">IF(ISERROR(INDEX('Non Compliance input'!$H$5:$H$156,MATCH(1,(A6396='Non Compliance input'!$A$5:$A$156)*(F6396&gt;='Non Compliance input'!$D$5:$D$156)*(E6396&lt;'Non Compliance input'!$E$5:$E$156)*('Non Compliance input'!$H$5:$H$156="Yes"),0))
),"","Yes")</f>
        <v/>
      </c>
      <c r="K6396" s="149">
        <f t="shared" si="892"/>
        <v>0</v>
      </c>
      <c r="L6396" s="162">
        <f t="shared" si="893"/>
        <v>0</v>
      </c>
      <c r="M6396" s="162" t="str" cm="1">
        <f t="array" ref="M6396">IF(ISERROR(INDEX('Non Compliance input'!$I$5:$I$156,MATCH(1,(A6396='Non Compliance input'!$A$5:$A$156)*(E6396&gt;='Non Compliance input'!$D$5:$D$156)*(F6396&lt;='Non Compliance input'!$E$5:$E$156)*('Non Compliance input'!$I$5:$I$156="Yes"),0))
),"","Yes")</f>
        <v/>
      </c>
      <c r="N6396" s="149" t="str">
        <f>IF(VLOOKUP($A6396,HourEndingOutage!$B$3:$F$746,5,0)="Outage","Outage","")</f>
        <v/>
      </c>
      <c r="O6396" s="18">
        <f t="shared" si="894"/>
        <v>0</v>
      </c>
      <c r="P6396" s="18" t="str">
        <f t="shared" si="895"/>
        <v/>
      </c>
      <c r="Q6396" s="18">
        <f t="shared" si="896"/>
        <v>0</v>
      </c>
      <c r="R6396" s="118"/>
    </row>
    <row r="6397" spans="1:18" x14ac:dyDescent="0.25">
      <c r="A6397" s="25">
        <f t="shared" si="897"/>
        <v>711</v>
      </c>
      <c r="B6397" s="23">
        <f t="shared" si="898"/>
        <v>44591</v>
      </c>
      <c r="C6397" s="24">
        <v>15</v>
      </c>
      <c r="D6397" s="54" t="str">
        <f t="shared" si="890"/>
        <v>ASET</v>
      </c>
      <c r="E6397" s="178"/>
      <c r="F6397" s="179"/>
      <c r="G6397" s="177"/>
      <c r="H6397" s="177"/>
      <c r="I6397" s="169">
        <f t="shared" si="891"/>
        <v>0</v>
      </c>
      <c r="J6397" s="149" t="str" cm="1">
        <f t="array" ref="J6397">IF(ISERROR(INDEX('Non Compliance input'!$H$5:$H$156,MATCH(1,(A6397='Non Compliance input'!$A$5:$A$156)*(F6397&gt;='Non Compliance input'!$D$5:$D$156)*(E6397&lt;'Non Compliance input'!$E$5:$E$156)*('Non Compliance input'!$H$5:$H$156="Yes"),0))
),"","Yes")</f>
        <v/>
      </c>
      <c r="K6397" s="149">
        <f t="shared" si="892"/>
        <v>0</v>
      </c>
      <c r="L6397" s="162">
        <f t="shared" si="893"/>
        <v>0</v>
      </c>
      <c r="M6397" s="162" t="str" cm="1">
        <f t="array" ref="M6397">IF(ISERROR(INDEX('Non Compliance input'!$I$5:$I$156,MATCH(1,(A6397='Non Compliance input'!$A$5:$A$156)*(E6397&gt;='Non Compliance input'!$D$5:$D$156)*(F6397&lt;='Non Compliance input'!$E$5:$E$156)*('Non Compliance input'!$I$5:$I$156="Yes"),0))
),"","Yes")</f>
        <v/>
      </c>
      <c r="N6397" s="149" t="str">
        <f>IF(VLOOKUP($A6397,HourEndingOutage!$B$3:$F$746,5,0)="Outage","Outage","")</f>
        <v/>
      </c>
      <c r="O6397" s="18">
        <f t="shared" si="894"/>
        <v>0</v>
      </c>
      <c r="P6397" s="18" t="str">
        <f t="shared" si="895"/>
        <v/>
      </c>
      <c r="Q6397" s="18">
        <f t="shared" si="896"/>
        <v>0</v>
      </c>
      <c r="R6397" s="118"/>
    </row>
    <row r="6398" spans="1:18" x14ac:dyDescent="0.25">
      <c r="A6398" s="25">
        <f t="shared" si="897"/>
        <v>711</v>
      </c>
      <c r="B6398" s="23">
        <f t="shared" si="898"/>
        <v>44591</v>
      </c>
      <c r="C6398" s="24">
        <v>15</v>
      </c>
      <c r="D6398" s="54" t="str">
        <f t="shared" si="890"/>
        <v>ASET</v>
      </c>
      <c r="E6398" s="178"/>
      <c r="F6398" s="179"/>
      <c r="G6398" s="177"/>
      <c r="H6398" s="177"/>
      <c r="I6398" s="169">
        <f t="shared" si="891"/>
        <v>0</v>
      </c>
      <c r="J6398" s="149" t="str" cm="1">
        <f t="array" ref="J6398">IF(ISERROR(INDEX('Non Compliance input'!$H$5:$H$156,MATCH(1,(A6398='Non Compliance input'!$A$5:$A$156)*(F6398&gt;='Non Compliance input'!$D$5:$D$156)*(E6398&lt;'Non Compliance input'!$E$5:$E$156)*('Non Compliance input'!$H$5:$H$156="Yes"),0))
),"","Yes")</f>
        <v/>
      </c>
      <c r="K6398" s="149">
        <f t="shared" si="892"/>
        <v>0</v>
      </c>
      <c r="L6398" s="162">
        <f t="shared" si="893"/>
        <v>0</v>
      </c>
      <c r="M6398" s="162" t="str" cm="1">
        <f t="array" ref="M6398">IF(ISERROR(INDEX('Non Compliance input'!$I$5:$I$156,MATCH(1,(A6398='Non Compliance input'!$A$5:$A$156)*(E6398&gt;='Non Compliance input'!$D$5:$D$156)*(F6398&lt;='Non Compliance input'!$E$5:$E$156)*('Non Compliance input'!$I$5:$I$156="Yes"),0))
),"","Yes")</f>
        <v/>
      </c>
      <c r="N6398" s="149" t="str">
        <f>IF(VLOOKUP($A6398,HourEndingOutage!$B$3:$F$746,5,0)="Outage","Outage","")</f>
        <v/>
      </c>
      <c r="O6398" s="18">
        <f t="shared" si="894"/>
        <v>0</v>
      </c>
      <c r="P6398" s="18" t="str">
        <f t="shared" si="895"/>
        <v/>
      </c>
      <c r="Q6398" s="18">
        <f t="shared" si="896"/>
        <v>0</v>
      </c>
      <c r="R6398" s="118"/>
    </row>
    <row r="6399" spans="1:18" x14ac:dyDescent="0.25">
      <c r="A6399" s="25">
        <f t="shared" si="897"/>
        <v>711</v>
      </c>
      <c r="B6399" s="23">
        <f t="shared" si="898"/>
        <v>44591</v>
      </c>
      <c r="C6399" s="24">
        <v>15</v>
      </c>
      <c r="D6399" s="54" t="str">
        <f t="shared" si="890"/>
        <v>ASET</v>
      </c>
      <c r="E6399" s="178"/>
      <c r="F6399" s="179"/>
      <c r="G6399" s="177"/>
      <c r="H6399" s="177"/>
      <c r="I6399" s="169">
        <f t="shared" si="891"/>
        <v>0</v>
      </c>
      <c r="J6399" s="149" t="str" cm="1">
        <f t="array" ref="J6399">IF(ISERROR(INDEX('Non Compliance input'!$H$5:$H$156,MATCH(1,(A6399='Non Compliance input'!$A$5:$A$156)*(F6399&gt;='Non Compliance input'!$D$5:$D$156)*(E6399&lt;'Non Compliance input'!$E$5:$E$156)*('Non Compliance input'!$H$5:$H$156="Yes"),0))
),"","Yes")</f>
        <v/>
      </c>
      <c r="K6399" s="149">
        <f t="shared" si="892"/>
        <v>0</v>
      </c>
      <c r="L6399" s="162">
        <f t="shared" si="893"/>
        <v>0</v>
      </c>
      <c r="M6399" s="162" t="str" cm="1">
        <f t="array" ref="M6399">IF(ISERROR(INDEX('Non Compliance input'!$I$5:$I$156,MATCH(1,(A6399='Non Compliance input'!$A$5:$A$156)*(E6399&gt;='Non Compliance input'!$D$5:$D$156)*(F6399&lt;='Non Compliance input'!$E$5:$E$156)*('Non Compliance input'!$I$5:$I$156="Yes"),0))
),"","Yes")</f>
        <v/>
      </c>
      <c r="N6399" s="149" t="str">
        <f>IF(VLOOKUP($A6399,HourEndingOutage!$B$3:$F$746,5,0)="Outage","Outage","")</f>
        <v/>
      </c>
      <c r="O6399" s="18">
        <f t="shared" si="894"/>
        <v>0</v>
      </c>
      <c r="P6399" s="18" t="str">
        <f t="shared" si="895"/>
        <v/>
      </c>
      <c r="Q6399" s="18">
        <f t="shared" si="896"/>
        <v>0</v>
      </c>
      <c r="R6399" s="118"/>
    </row>
    <row r="6400" spans="1:18" x14ac:dyDescent="0.25">
      <c r="A6400" s="25">
        <f t="shared" si="897"/>
        <v>711</v>
      </c>
      <c r="B6400" s="23">
        <f t="shared" si="898"/>
        <v>44591</v>
      </c>
      <c r="C6400" s="24">
        <v>15</v>
      </c>
      <c r="D6400" s="54" t="str">
        <f t="shared" si="890"/>
        <v>ASET</v>
      </c>
      <c r="E6400" s="178"/>
      <c r="F6400" s="179"/>
      <c r="G6400" s="177"/>
      <c r="H6400" s="177"/>
      <c r="I6400" s="169">
        <f t="shared" si="891"/>
        <v>0</v>
      </c>
      <c r="J6400" s="149" t="str" cm="1">
        <f t="array" ref="J6400">IF(ISERROR(INDEX('Non Compliance input'!$H$5:$H$156,MATCH(1,(A6400='Non Compliance input'!$A$5:$A$156)*(F6400&gt;='Non Compliance input'!$D$5:$D$156)*(E6400&lt;'Non Compliance input'!$E$5:$E$156)*('Non Compliance input'!$H$5:$H$156="Yes"),0))
),"","Yes")</f>
        <v/>
      </c>
      <c r="K6400" s="149">
        <f t="shared" si="892"/>
        <v>0</v>
      </c>
      <c r="L6400" s="162">
        <f t="shared" si="893"/>
        <v>0</v>
      </c>
      <c r="M6400" s="162" t="str" cm="1">
        <f t="array" ref="M6400">IF(ISERROR(INDEX('Non Compliance input'!$I$5:$I$156,MATCH(1,(A6400='Non Compliance input'!$A$5:$A$156)*(E6400&gt;='Non Compliance input'!$D$5:$D$156)*(F6400&lt;='Non Compliance input'!$E$5:$E$156)*('Non Compliance input'!$I$5:$I$156="Yes"),0))
),"","Yes")</f>
        <v/>
      </c>
      <c r="N6400" s="149" t="str">
        <f>IF(VLOOKUP($A6400,HourEndingOutage!$B$3:$F$746,5,0)="Outage","Outage","")</f>
        <v/>
      </c>
      <c r="O6400" s="18">
        <f t="shared" si="894"/>
        <v>0</v>
      </c>
      <c r="P6400" s="18" t="str">
        <f t="shared" si="895"/>
        <v/>
      </c>
      <c r="Q6400" s="18">
        <f t="shared" si="896"/>
        <v>0</v>
      </c>
      <c r="R6400" s="118"/>
    </row>
    <row r="6401" spans="1:18" x14ac:dyDescent="0.25">
      <c r="A6401" s="25">
        <f t="shared" si="897"/>
        <v>711</v>
      </c>
      <c r="B6401" s="23">
        <f t="shared" si="898"/>
        <v>44591</v>
      </c>
      <c r="C6401" s="24">
        <v>15</v>
      </c>
      <c r="D6401" s="54" t="str">
        <f t="shared" si="890"/>
        <v>ASET</v>
      </c>
      <c r="E6401" s="178"/>
      <c r="F6401" s="179"/>
      <c r="G6401" s="177"/>
      <c r="H6401" s="177"/>
      <c r="I6401" s="169">
        <f t="shared" si="891"/>
        <v>0</v>
      </c>
      <c r="J6401" s="149" t="str" cm="1">
        <f t="array" ref="J6401">IF(ISERROR(INDEX('Non Compliance input'!$H$5:$H$156,MATCH(1,(A6401='Non Compliance input'!$A$5:$A$156)*(F6401&gt;='Non Compliance input'!$D$5:$D$156)*(E6401&lt;'Non Compliance input'!$E$5:$E$156)*('Non Compliance input'!$H$5:$H$156="Yes"),0))
),"","Yes")</f>
        <v/>
      </c>
      <c r="K6401" s="149">
        <f t="shared" si="892"/>
        <v>0</v>
      </c>
      <c r="L6401" s="162">
        <f t="shared" si="893"/>
        <v>0</v>
      </c>
      <c r="M6401" s="162" t="str" cm="1">
        <f t="array" ref="M6401">IF(ISERROR(INDEX('Non Compliance input'!$I$5:$I$156,MATCH(1,(A6401='Non Compliance input'!$A$5:$A$156)*(E6401&gt;='Non Compliance input'!$D$5:$D$156)*(F6401&lt;='Non Compliance input'!$E$5:$E$156)*('Non Compliance input'!$I$5:$I$156="Yes"),0))
),"","Yes")</f>
        <v/>
      </c>
      <c r="N6401" s="149" t="str">
        <f>IF(VLOOKUP($A6401,HourEndingOutage!$B$3:$F$746,5,0)="Outage","Outage","")</f>
        <v/>
      </c>
      <c r="O6401" s="18">
        <f t="shared" si="894"/>
        <v>0</v>
      </c>
      <c r="P6401" s="18" t="str">
        <f t="shared" si="895"/>
        <v/>
      </c>
      <c r="Q6401" s="18">
        <f t="shared" si="896"/>
        <v>0</v>
      </c>
      <c r="R6401" s="118"/>
    </row>
    <row r="6402" spans="1:18" x14ac:dyDescent="0.25">
      <c r="A6402" s="25">
        <f t="shared" si="897"/>
        <v>712</v>
      </c>
      <c r="B6402" s="23">
        <f t="shared" si="898"/>
        <v>44591</v>
      </c>
      <c r="C6402" s="24">
        <v>16</v>
      </c>
      <c r="D6402" s="54" t="str">
        <f t="shared" ref="D6402:D6465" si="899">Unit</f>
        <v>ASET</v>
      </c>
      <c r="E6402" s="178"/>
      <c r="F6402" s="179"/>
      <c r="G6402" s="177"/>
      <c r="H6402" s="177"/>
      <c r="I6402" s="169">
        <f t="shared" si="891"/>
        <v>0</v>
      </c>
      <c r="J6402" s="149" t="str" cm="1">
        <f t="array" ref="J6402">IF(ISERROR(INDEX('Non Compliance input'!$H$5:$H$156,MATCH(1,(A6402='Non Compliance input'!$A$5:$A$156)*(F6402&gt;='Non Compliance input'!$D$5:$D$156)*(E6402&lt;'Non Compliance input'!$E$5:$E$156)*('Non Compliance input'!$H$5:$H$156="Yes"),0))
),"","Yes")</f>
        <v/>
      </c>
      <c r="K6402" s="149">
        <f t="shared" si="892"/>
        <v>0</v>
      </c>
      <c r="L6402" s="162">
        <f t="shared" si="893"/>
        <v>0</v>
      </c>
      <c r="M6402" s="162" t="str" cm="1">
        <f t="array" ref="M6402">IF(ISERROR(INDEX('Non Compliance input'!$I$5:$I$156,MATCH(1,(A6402='Non Compliance input'!$A$5:$A$156)*(E6402&gt;='Non Compliance input'!$D$5:$D$156)*(F6402&lt;='Non Compliance input'!$E$5:$E$156)*('Non Compliance input'!$I$5:$I$156="Yes"),0))
),"","Yes")</f>
        <v/>
      </c>
      <c r="N6402" s="149" t="str">
        <f>IF(VLOOKUP($A6402,HourEndingOutage!$B$3:$F$746,5,0)="Outage","Outage","")</f>
        <v/>
      </c>
      <c r="O6402" s="18">
        <f t="shared" si="894"/>
        <v>0</v>
      </c>
      <c r="P6402" s="18" t="str">
        <f t="shared" si="895"/>
        <v/>
      </c>
      <c r="Q6402" s="18">
        <f t="shared" si="896"/>
        <v>0</v>
      </c>
      <c r="R6402" s="118"/>
    </row>
    <row r="6403" spans="1:18" x14ac:dyDescent="0.25">
      <c r="A6403" s="25">
        <f t="shared" si="897"/>
        <v>712</v>
      </c>
      <c r="B6403" s="23">
        <f t="shared" si="898"/>
        <v>44591</v>
      </c>
      <c r="C6403" s="24">
        <v>16</v>
      </c>
      <c r="D6403" s="54" t="str">
        <f t="shared" si="899"/>
        <v>ASET</v>
      </c>
      <c r="E6403" s="178"/>
      <c r="F6403" s="179"/>
      <c r="G6403" s="177"/>
      <c r="H6403" s="177"/>
      <c r="I6403" s="169">
        <f t="shared" ref="I6403:I6466" si="900">IF(AND(LEN(E6403)&gt;2,LEN(F6403)&gt;2)=TRUE,(ROUND((F6403-E6403)*1440,0)),0)</f>
        <v>0</v>
      </c>
      <c r="J6403" s="149" t="str" cm="1">
        <f t="array" ref="J6403">IF(ISERROR(INDEX('Non Compliance input'!$H$5:$H$156,MATCH(1,(A6403='Non Compliance input'!$A$5:$A$156)*(F6403&gt;='Non Compliance input'!$D$5:$D$156)*(E6403&lt;'Non Compliance input'!$E$5:$E$156)*('Non Compliance input'!$H$5:$H$156="Yes"),0))
),"","Yes")</f>
        <v/>
      </c>
      <c r="K6403" s="149">
        <f t="shared" ref="K6403:K6466" si="901">IF(J6403="Yes",0,MIN(H6403,G6403,IF(H6403="",0,Contract_Volume)))</f>
        <v>0</v>
      </c>
      <c r="L6403" s="162">
        <f t="shared" ref="L6403:L6466" si="902">IF(J6403="Yes",0,(MIN(H6403,G6403)*(I6403/60)))</f>
        <v>0</v>
      </c>
      <c r="M6403" s="162" t="str" cm="1">
        <f t="array" ref="M6403">IF(ISERROR(INDEX('Non Compliance input'!$I$5:$I$156,MATCH(1,(A6403='Non Compliance input'!$A$5:$A$156)*(E6403&gt;='Non Compliance input'!$D$5:$D$156)*(F6403&lt;='Non Compliance input'!$E$5:$E$156)*('Non Compliance input'!$I$5:$I$156="Yes"),0))
),"","Yes")</f>
        <v/>
      </c>
      <c r="N6403" s="149" t="str">
        <f>IF(VLOOKUP($A6403,HourEndingOutage!$B$3:$F$746,5,0)="Outage","Outage","")</f>
        <v/>
      </c>
      <c r="O6403" s="18">
        <f t="shared" ref="O6403:O6466" si="903">IF(OR(M6403="Yes",N6403="Outage"),0,(K6403*(I6403/60))*Arming)</f>
        <v>0</v>
      </c>
      <c r="P6403" s="18" t="str">
        <f t="shared" ref="P6403:P6466" si="904">IF(ISERROR(VLOOKUP($A6403,FTShour,1,0)),"","Yes")</f>
        <v/>
      </c>
      <c r="Q6403" s="18">
        <f t="shared" si="896"/>
        <v>0</v>
      </c>
      <c r="R6403" s="118"/>
    </row>
    <row r="6404" spans="1:18" x14ac:dyDescent="0.25">
      <c r="A6404" s="25">
        <f t="shared" si="897"/>
        <v>712</v>
      </c>
      <c r="B6404" s="23">
        <f t="shared" si="898"/>
        <v>44591</v>
      </c>
      <c r="C6404" s="24">
        <v>16</v>
      </c>
      <c r="D6404" s="54" t="str">
        <f t="shared" si="899"/>
        <v>ASET</v>
      </c>
      <c r="E6404" s="178"/>
      <c r="F6404" s="179"/>
      <c r="G6404" s="177"/>
      <c r="H6404" s="177"/>
      <c r="I6404" s="169">
        <f t="shared" si="900"/>
        <v>0</v>
      </c>
      <c r="J6404" s="149" t="str" cm="1">
        <f t="array" ref="J6404">IF(ISERROR(INDEX('Non Compliance input'!$H$5:$H$156,MATCH(1,(A6404='Non Compliance input'!$A$5:$A$156)*(F6404&gt;='Non Compliance input'!$D$5:$D$156)*(E6404&lt;'Non Compliance input'!$E$5:$E$156)*('Non Compliance input'!$H$5:$H$156="Yes"),0))
),"","Yes")</f>
        <v/>
      </c>
      <c r="K6404" s="149">
        <f t="shared" si="901"/>
        <v>0</v>
      </c>
      <c r="L6404" s="162">
        <f t="shared" si="902"/>
        <v>0</v>
      </c>
      <c r="M6404" s="162" t="str" cm="1">
        <f t="array" ref="M6404">IF(ISERROR(INDEX('Non Compliance input'!$I$5:$I$156,MATCH(1,(A6404='Non Compliance input'!$A$5:$A$156)*(E6404&gt;='Non Compliance input'!$D$5:$D$156)*(F6404&lt;='Non Compliance input'!$E$5:$E$156)*('Non Compliance input'!$I$5:$I$156="Yes"),0))
),"","Yes")</f>
        <v/>
      </c>
      <c r="N6404" s="149" t="str">
        <f>IF(VLOOKUP($A6404,HourEndingOutage!$B$3:$F$746,5,0)="Outage","Outage","")</f>
        <v/>
      </c>
      <c r="O6404" s="18">
        <f t="shared" si="903"/>
        <v>0</v>
      </c>
      <c r="P6404" s="18" t="str">
        <f t="shared" si="904"/>
        <v/>
      </c>
      <c r="Q6404" s="18">
        <f t="shared" ref="Q6404:Q6467" si="905">IF(P6404="Yes",-O6404,0)</f>
        <v>0</v>
      </c>
      <c r="R6404" s="118"/>
    </row>
    <row r="6405" spans="1:18" x14ac:dyDescent="0.25">
      <c r="A6405" s="25">
        <f t="shared" si="897"/>
        <v>712</v>
      </c>
      <c r="B6405" s="23">
        <f t="shared" si="898"/>
        <v>44591</v>
      </c>
      <c r="C6405" s="24">
        <v>16</v>
      </c>
      <c r="D6405" s="54" t="str">
        <f t="shared" si="899"/>
        <v>ASET</v>
      </c>
      <c r="E6405" s="178"/>
      <c r="F6405" s="179"/>
      <c r="G6405" s="177"/>
      <c r="H6405" s="177"/>
      <c r="I6405" s="169">
        <f t="shared" si="900"/>
        <v>0</v>
      </c>
      <c r="J6405" s="149" t="str" cm="1">
        <f t="array" ref="J6405">IF(ISERROR(INDEX('Non Compliance input'!$H$5:$H$156,MATCH(1,(A6405='Non Compliance input'!$A$5:$A$156)*(F6405&gt;='Non Compliance input'!$D$5:$D$156)*(E6405&lt;'Non Compliance input'!$E$5:$E$156)*('Non Compliance input'!$H$5:$H$156="Yes"),0))
),"","Yes")</f>
        <v/>
      </c>
      <c r="K6405" s="149">
        <f t="shared" si="901"/>
        <v>0</v>
      </c>
      <c r="L6405" s="162">
        <f t="shared" si="902"/>
        <v>0</v>
      </c>
      <c r="M6405" s="162" t="str" cm="1">
        <f t="array" ref="M6405">IF(ISERROR(INDEX('Non Compliance input'!$I$5:$I$156,MATCH(1,(A6405='Non Compliance input'!$A$5:$A$156)*(E6405&gt;='Non Compliance input'!$D$5:$D$156)*(F6405&lt;='Non Compliance input'!$E$5:$E$156)*('Non Compliance input'!$I$5:$I$156="Yes"),0))
),"","Yes")</f>
        <v/>
      </c>
      <c r="N6405" s="149" t="str">
        <f>IF(VLOOKUP($A6405,HourEndingOutage!$B$3:$F$746,5,0)="Outage","Outage","")</f>
        <v/>
      </c>
      <c r="O6405" s="18">
        <f t="shared" si="903"/>
        <v>0</v>
      </c>
      <c r="P6405" s="18" t="str">
        <f t="shared" si="904"/>
        <v/>
      </c>
      <c r="Q6405" s="18">
        <f t="shared" si="905"/>
        <v>0</v>
      </c>
      <c r="R6405" s="118"/>
    </row>
    <row r="6406" spans="1:18" x14ac:dyDescent="0.25">
      <c r="A6406" s="25">
        <f t="shared" si="897"/>
        <v>712</v>
      </c>
      <c r="B6406" s="23">
        <f t="shared" si="898"/>
        <v>44591</v>
      </c>
      <c r="C6406" s="24">
        <v>16</v>
      </c>
      <c r="D6406" s="54" t="str">
        <f t="shared" si="899"/>
        <v>ASET</v>
      </c>
      <c r="E6406" s="178"/>
      <c r="F6406" s="179"/>
      <c r="G6406" s="177"/>
      <c r="H6406" s="177"/>
      <c r="I6406" s="169">
        <f t="shared" si="900"/>
        <v>0</v>
      </c>
      <c r="J6406" s="149" t="str" cm="1">
        <f t="array" ref="J6406">IF(ISERROR(INDEX('Non Compliance input'!$H$5:$H$156,MATCH(1,(A6406='Non Compliance input'!$A$5:$A$156)*(F6406&gt;='Non Compliance input'!$D$5:$D$156)*(E6406&lt;'Non Compliance input'!$E$5:$E$156)*('Non Compliance input'!$H$5:$H$156="Yes"),0))
),"","Yes")</f>
        <v/>
      </c>
      <c r="K6406" s="149">
        <f t="shared" si="901"/>
        <v>0</v>
      </c>
      <c r="L6406" s="162">
        <f t="shared" si="902"/>
        <v>0</v>
      </c>
      <c r="M6406" s="162" t="str" cm="1">
        <f t="array" ref="M6406">IF(ISERROR(INDEX('Non Compliance input'!$I$5:$I$156,MATCH(1,(A6406='Non Compliance input'!$A$5:$A$156)*(E6406&gt;='Non Compliance input'!$D$5:$D$156)*(F6406&lt;='Non Compliance input'!$E$5:$E$156)*('Non Compliance input'!$I$5:$I$156="Yes"),0))
),"","Yes")</f>
        <v/>
      </c>
      <c r="N6406" s="149" t="str">
        <f>IF(VLOOKUP($A6406,HourEndingOutage!$B$3:$F$746,5,0)="Outage","Outage","")</f>
        <v/>
      </c>
      <c r="O6406" s="18">
        <f t="shared" si="903"/>
        <v>0</v>
      </c>
      <c r="P6406" s="18" t="str">
        <f t="shared" si="904"/>
        <v/>
      </c>
      <c r="Q6406" s="18">
        <f t="shared" si="905"/>
        <v>0</v>
      </c>
      <c r="R6406" s="118"/>
    </row>
    <row r="6407" spans="1:18" x14ac:dyDescent="0.25">
      <c r="A6407" s="25">
        <f t="shared" si="897"/>
        <v>712</v>
      </c>
      <c r="B6407" s="23">
        <f t="shared" si="898"/>
        <v>44591</v>
      </c>
      <c r="C6407" s="24">
        <v>16</v>
      </c>
      <c r="D6407" s="54" t="str">
        <f t="shared" si="899"/>
        <v>ASET</v>
      </c>
      <c r="E6407" s="178"/>
      <c r="F6407" s="179"/>
      <c r="G6407" s="177"/>
      <c r="H6407" s="177"/>
      <c r="I6407" s="169">
        <f t="shared" si="900"/>
        <v>0</v>
      </c>
      <c r="J6407" s="149" t="str" cm="1">
        <f t="array" ref="J6407">IF(ISERROR(INDEX('Non Compliance input'!$H$5:$H$156,MATCH(1,(A6407='Non Compliance input'!$A$5:$A$156)*(F6407&gt;='Non Compliance input'!$D$5:$D$156)*(E6407&lt;'Non Compliance input'!$E$5:$E$156)*('Non Compliance input'!$H$5:$H$156="Yes"),0))
),"","Yes")</f>
        <v/>
      </c>
      <c r="K6407" s="149">
        <f t="shared" si="901"/>
        <v>0</v>
      </c>
      <c r="L6407" s="162">
        <f t="shared" si="902"/>
        <v>0</v>
      </c>
      <c r="M6407" s="162" t="str" cm="1">
        <f t="array" ref="M6407">IF(ISERROR(INDEX('Non Compliance input'!$I$5:$I$156,MATCH(1,(A6407='Non Compliance input'!$A$5:$A$156)*(E6407&gt;='Non Compliance input'!$D$5:$D$156)*(F6407&lt;='Non Compliance input'!$E$5:$E$156)*('Non Compliance input'!$I$5:$I$156="Yes"),0))
),"","Yes")</f>
        <v/>
      </c>
      <c r="N6407" s="149" t="str">
        <f>IF(VLOOKUP($A6407,HourEndingOutage!$B$3:$F$746,5,0)="Outage","Outage","")</f>
        <v/>
      </c>
      <c r="O6407" s="18">
        <f t="shared" si="903"/>
        <v>0</v>
      </c>
      <c r="P6407" s="18" t="str">
        <f t="shared" si="904"/>
        <v/>
      </c>
      <c r="Q6407" s="18">
        <f t="shared" si="905"/>
        <v>0</v>
      </c>
      <c r="R6407" s="118"/>
    </row>
    <row r="6408" spans="1:18" x14ac:dyDescent="0.25">
      <c r="A6408" s="25">
        <f t="shared" si="897"/>
        <v>712</v>
      </c>
      <c r="B6408" s="23">
        <f t="shared" si="898"/>
        <v>44591</v>
      </c>
      <c r="C6408" s="24">
        <v>16</v>
      </c>
      <c r="D6408" s="54" t="str">
        <f t="shared" si="899"/>
        <v>ASET</v>
      </c>
      <c r="E6408" s="178"/>
      <c r="F6408" s="179"/>
      <c r="G6408" s="177"/>
      <c r="H6408" s="177"/>
      <c r="I6408" s="169">
        <f t="shared" si="900"/>
        <v>0</v>
      </c>
      <c r="J6408" s="149" t="str" cm="1">
        <f t="array" ref="J6408">IF(ISERROR(INDEX('Non Compliance input'!$H$5:$H$156,MATCH(1,(A6408='Non Compliance input'!$A$5:$A$156)*(F6408&gt;='Non Compliance input'!$D$5:$D$156)*(E6408&lt;'Non Compliance input'!$E$5:$E$156)*('Non Compliance input'!$H$5:$H$156="Yes"),0))
),"","Yes")</f>
        <v/>
      </c>
      <c r="K6408" s="149">
        <f t="shared" si="901"/>
        <v>0</v>
      </c>
      <c r="L6408" s="162">
        <f t="shared" si="902"/>
        <v>0</v>
      </c>
      <c r="M6408" s="162" t="str" cm="1">
        <f t="array" ref="M6408">IF(ISERROR(INDEX('Non Compliance input'!$I$5:$I$156,MATCH(1,(A6408='Non Compliance input'!$A$5:$A$156)*(E6408&gt;='Non Compliance input'!$D$5:$D$156)*(F6408&lt;='Non Compliance input'!$E$5:$E$156)*('Non Compliance input'!$I$5:$I$156="Yes"),0))
),"","Yes")</f>
        <v/>
      </c>
      <c r="N6408" s="149" t="str">
        <f>IF(VLOOKUP($A6408,HourEndingOutage!$B$3:$F$746,5,0)="Outage","Outage","")</f>
        <v/>
      </c>
      <c r="O6408" s="18">
        <f t="shared" si="903"/>
        <v>0</v>
      </c>
      <c r="P6408" s="18" t="str">
        <f t="shared" si="904"/>
        <v/>
      </c>
      <c r="Q6408" s="18">
        <f t="shared" si="905"/>
        <v>0</v>
      </c>
      <c r="R6408" s="118"/>
    </row>
    <row r="6409" spans="1:18" x14ac:dyDescent="0.25">
      <c r="A6409" s="25">
        <f t="shared" si="897"/>
        <v>712</v>
      </c>
      <c r="B6409" s="23">
        <f t="shared" si="898"/>
        <v>44591</v>
      </c>
      <c r="C6409" s="24">
        <v>16</v>
      </c>
      <c r="D6409" s="54" t="str">
        <f t="shared" si="899"/>
        <v>ASET</v>
      </c>
      <c r="E6409" s="178"/>
      <c r="F6409" s="179"/>
      <c r="G6409" s="177"/>
      <c r="H6409" s="177"/>
      <c r="I6409" s="169">
        <f t="shared" si="900"/>
        <v>0</v>
      </c>
      <c r="J6409" s="149" t="str" cm="1">
        <f t="array" ref="J6409">IF(ISERROR(INDEX('Non Compliance input'!$H$5:$H$156,MATCH(1,(A6409='Non Compliance input'!$A$5:$A$156)*(F6409&gt;='Non Compliance input'!$D$5:$D$156)*(E6409&lt;'Non Compliance input'!$E$5:$E$156)*('Non Compliance input'!$H$5:$H$156="Yes"),0))
),"","Yes")</f>
        <v/>
      </c>
      <c r="K6409" s="149">
        <f t="shared" si="901"/>
        <v>0</v>
      </c>
      <c r="L6409" s="162">
        <f t="shared" si="902"/>
        <v>0</v>
      </c>
      <c r="M6409" s="162" t="str" cm="1">
        <f t="array" ref="M6409">IF(ISERROR(INDEX('Non Compliance input'!$I$5:$I$156,MATCH(1,(A6409='Non Compliance input'!$A$5:$A$156)*(E6409&gt;='Non Compliance input'!$D$5:$D$156)*(F6409&lt;='Non Compliance input'!$E$5:$E$156)*('Non Compliance input'!$I$5:$I$156="Yes"),0))
),"","Yes")</f>
        <v/>
      </c>
      <c r="N6409" s="149" t="str">
        <f>IF(VLOOKUP($A6409,HourEndingOutage!$B$3:$F$746,5,0)="Outage","Outage","")</f>
        <v/>
      </c>
      <c r="O6409" s="18">
        <f t="shared" si="903"/>
        <v>0</v>
      </c>
      <c r="P6409" s="18" t="str">
        <f t="shared" si="904"/>
        <v/>
      </c>
      <c r="Q6409" s="18">
        <f t="shared" si="905"/>
        <v>0</v>
      </c>
      <c r="R6409" s="118"/>
    </row>
    <row r="6410" spans="1:18" x14ac:dyDescent="0.25">
      <c r="A6410" s="25">
        <f t="shared" si="897"/>
        <v>712</v>
      </c>
      <c r="B6410" s="23">
        <f t="shared" si="898"/>
        <v>44591</v>
      </c>
      <c r="C6410" s="24">
        <v>16</v>
      </c>
      <c r="D6410" s="54" t="str">
        <f t="shared" si="899"/>
        <v>ASET</v>
      </c>
      <c r="E6410" s="178"/>
      <c r="F6410" s="179"/>
      <c r="G6410" s="177"/>
      <c r="H6410" s="177"/>
      <c r="I6410" s="169">
        <f t="shared" si="900"/>
        <v>0</v>
      </c>
      <c r="J6410" s="149" t="str" cm="1">
        <f t="array" ref="J6410">IF(ISERROR(INDEX('Non Compliance input'!$H$5:$H$156,MATCH(1,(A6410='Non Compliance input'!$A$5:$A$156)*(F6410&gt;='Non Compliance input'!$D$5:$D$156)*(E6410&lt;'Non Compliance input'!$E$5:$E$156)*('Non Compliance input'!$H$5:$H$156="Yes"),0))
),"","Yes")</f>
        <v/>
      </c>
      <c r="K6410" s="149">
        <f t="shared" si="901"/>
        <v>0</v>
      </c>
      <c r="L6410" s="162">
        <f t="shared" si="902"/>
        <v>0</v>
      </c>
      <c r="M6410" s="162" t="str" cm="1">
        <f t="array" ref="M6410">IF(ISERROR(INDEX('Non Compliance input'!$I$5:$I$156,MATCH(1,(A6410='Non Compliance input'!$A$5:$A$156)*(E6410&gt;='Non Compliance input'!$D$5:$D$156)*(F6410&lt;='Non Compliance input'!$E$5:$E$156)*('Non Compliance input'!$I$5:$I$156="Yes"),0))
),"","Yes")</f>
        <v/>
      </c>
      <c r="N6410" s="149" t="str">
        <f>IF(VLOOKUP($A6410,HourEndingOutage!$B$3:$F$746,5,0)="Outage","Outage","")</f>
        <v/>
      </c>
      <c r="O6410" s="18">
        <f t="shared" si="903"/>
        <v>0</v>
      </c>
      <c r="P6410" s="18" t="str">
        <f t="shared" si="904"/>
        <v/>
      </c>
      <c r="Q6410" s="18">
        <f t="shared" si="905"/>
        <v>0</v>
      </c>
      <c r="R6410" s="118"/>
    </row>
    <row r="6411" spans="1:18" x14ac:dyDescent="0.25">
      <c r="A6411" s="25">
        <f t="shared" si="897"/>
        <v>713</v>
      </c>
      <c r="B6411" s="23">
        <f t="shared" si="898"/>
        <v>44591</v>
      </c>
      <c r="C6411" s="24">
        <v>17</v>
      </c>
      <c r="D6411" s="54" t="str">
        <f t="shared" si="899"/>
        <v>ASET</v>
      </c>
      <c r="E6411" s="178"/>
      <c r="F6411" s="179"/>
      <c r="G6411" s="177"/>
      <c r="H6411" s="177"/>
      <c r="I6411" s="169">
        <f t="shared" si="900"/>
        <v>0</v>
      </c>
      <c r="J6411" s="149" t="str" cm="1">
        <f t="array" ref="J6411">IF(ISERROR(INDEX('Non Compliance input'!$H$5:$H$156,MATCH(1,(A6411='Non Compliance input'!$A$5:$A$156)*(F6411&gt;='Non Compliance input'!$D$5:$D$156)*(E6411&lt;'Non Compliance input'!$E$5:$E$156)*('Non Compliance input'!$H$5:$H$156="Yes"),0))
),"","Yes")</f>
        <v/>
      </c>
      <c r="K6411" s="149">
        <f t="shared" si="901"/>
        <v>0</v>
      </c>
      <c r="L6411" s="162">
        <f t="shared" si="902"/>
        <v>0</v>
      </c>
      <c r="M6411" s="162" t="str" cm="1">
        <f t="array" ref="M6411">IF(ISERROR(INDEX('Non Compliance input'!$I$5:$I$156,MATCH(1,(A6411='Non Compliance input'!$A$5:$A$156)*(E6411&gt;='Non Compliance input'!$D$5:$D$156)*(F6411&lt;='Non Compliance input'!$E$5:$E$156)*('Non Compliance input'!$I$5:$I$156="Yes"),0))
),"","Yes")</f>
        <v/>
      </c>
      <c r="N6411" s="149" t="str">
        <f>IF(VLOOKUP($A6411,HourEndingOutage!$B$3:$F$746,5,0)="Outage","Outage","")</f>
        <v/>
      </c>
      <c r="O6411" s="18">
        <f t="shared" si="903"/>
        <v>0</v>
      </c>
      <c r="P6411" s="18" t="str">
        <f t="shared" si="904"/>
        <v/>
      </c>
      <c r="Q6411" s="18">
        <f t="shared" si="905"/>
        <v>0</v>
      </c>
      <c r="R6411" s="118"/>
    </row>
    <row r="6412" spans="1:18" x14ac:dyDescent="0.25">
      <c r="A6412" s="25">
        <f t="shared" si="897"/>
        <v>713</v>
      </c>
      <c r="B6412" s="23">
        <f t="shared" si="898"/>
        <v>44591</v>
      </c>
      <c r="C6412" s="24">
        <v>17</v>
      </c>
      <c r="D6412" s="54" t="str">
        <f t="shared" si="899"/>
        <v>ASET</v>
      </c>
      <c r="E6412" s="178"/>
      <c r="F6412" s="179"/>
      <c r="G6412" s="177"/>
      <c r="H6412" s="177"/>
      <c r="I6412" s="169">
        <f t="shared" si="900"/>
        <v>0</v>
      </c>
      <c r="J6412" s="149" t="str" cm="1">
        <f t="array" ref="J6412">IF(ISERROR(INDEX('Non Compliance input'!$H$5:$H$156,MATCH(1,(A6412='Non Compliance input'!$A$5:$A$156)*(F6412&gt;='Non Compliance input'!$D$5:$D$156)*(E6412&lt;'Non Compliance input'!$E$5:$E$156)*('Non Compliance input'!$H$5:$H$156="Yes"),0))
),"","Yes")</f>
        <v/>
      </c>
      <c r="K6412" s="149">
        <f t="shared" si="901"/>
        <v>0</v>
      </c>
      <c r="L6412" s="162">
        <f t="shared" si="902"/>
        <v>0</v>
      </c>
      <c r="M6412" s="162" t="str" cm="1">
        <f t="array" ref="M6412">IF(ISERROR(INDEX('Non Compliance input'!$I$5:$I$156,MATCH(1,(A6412='Non Compliance input'!$A$5:$A$156)*(E6412&gt;='Non Compliance input'!$D$5:$D$156)*(F6412&lt;='Non Compliance input'!$E$5:$E$156)*('Non Compliance input'!$I$5:$I$156="Yes"),0))
),"","Yes")</f>
        <v/>
      </c>
      <c r="N6412" s="149" t="str">
        <f>IF(VLOOKUP($A6412,HourEndingOutage!$B$3:$F$746,5,0)="Outage","Outage","")</f>
        <v/>
      </c>
      <c r="O6412" s="18">
        <f t="shared" si="903"/>
        <v>0</v>
      </c>
      <c r="P6412" s="18" t="str">
        <f t="shared" si="904"/>
        <v/>
      </c>
      <c r="Q6412" s="18">
        <f t="shared" si="905"/>
        <v>0</v>
      </c>
      <c r="R6412" s="118"/>
    </row>
    <row r="6413" spans="1:18" x14ac:dyDescent="0.25">
      <c r="A6413" s="25">
        <f t="shared" si="897"/>
        <v>713</v>
      </c>
      <c r="B6413" s="23">
        <f t="shared" si="898"/>
        <v>44591</v>
      </c>
      <c r="C6413" s="24">
        <v>17</v>
      </c>
      <c r="D6413" s="54" t="str">
        <f t="shared" si="899"/>
        <v>ASET</v>
      </c>
      <c r="E6413" s="178"/>
      <c r="F6413" s="179"/>
      <c r="G6413" s="177"/>
      <c r="H6413" s="177"/>
      <c r="I6413" s="169">
        <f t="shared" si="900"/>
        <v>0</v>
      </c>
      <c r="J6413" s="149" t="str" cm="1">
        <f t="array" ref="J6413">IF(ISERROR(INDEX('Non Compliance input'!$H$5:$H$156,MATCH(1,(A6413='Non Compliance input'!$A$5:$A$156)*(F6413&gt;='Non Compliance input'!$D$5:$D$156)*(E6413&lt;'Non Compliance input'!$E$5:$E$156)*('Non Compliance input'!$H$5:$H$156="Yes"),0))
),"","Yes")</f>
        <v/>
      </c>
      <c r="K6413" s="149">
        <f t="shared" si="901"/>
        <v>0</v>
      </c>
      <c r="L6413" s="162">
        <f t="shared" si="902"/>
        <v>0</v>
      </c>
      <c r="M6413" s="162" t="str" cm="1">
        <f t="array" ref="M6413">IF(ISERROR(INDEX('Non Compliance input'!$I$5:$I$156,MATCH(1,(A6413='Non Compliance input'!$A$5:$A$156)*(E6413&gt;='Non Compliance input'!$D$5:$D$156)*(F6413&lt;='Non Compliance input'!$E$5:$E$156)*('Non Compliance input'!$I$5:$I$156="Yes"),0))
),"","Yes")</f>
        <v/>
      </c>
      <c r="N6413" s="149" t="str">
        <f>IF(VLOOKUP($A6413,HourEndingOutage!$B$3:$F$746,5,0)="Outage","Outage","")</f>
        <v/>
      </c>
      <c r="O6413" s="18">
        <f t="shared" si="903"/>
        <v>0</v>
      </c>
      <c r="P6413" s="18" t="str">
        <f t="shared" si="904"/>
        <v/>
      </c>
      <c r="Q6413" s="18">
        <f t="shared" si="905"/>
        <v>0</v>
      </c>
      <c r="R6413" s="118"/>
    </row>
    <row r="6414" spans="1:18" x14ac:dyDescent="0.25">
      <c r="A6414" s="25">
        <f t="shared" si="897"/>
        <v>713</v>
      </c>
      <c r="B6414" s="23">
        <f t="shared" si="898"/>
        <v>44591</v>
      </c>
      <c r="C6414" s="24">
        <v>17</v>
      </c>
      <c r="D6414" s="54" t="str">
        <f t="shared" si="899"/>
        <v>ASET</v>
      </c>
      <c r="E6414" s="178"/>
      <c r="F6414" s="179"/>
      <c r="G6414" s="177"/>
      <c r="H6414" s="177"/>
      <c r="I6414" s="169">
        <f t="shared" si="900"/>
        <v>0</v>
      </c>
      <c r="J6414" s="149" t="str" cm="1">
        <f t="array" ref="J6414">IF(ISERROR(INDEX('Non Compliance input'!$H$5:$H$156,MATCH(1,(A6414='Non Compliance input'!$A$5:$A$156)*(F6414&gt;='Non Compliance input'!$D$5:$D$156)*(E6414&lt;'Non Compliance input'!$E$5:$E$156)*('Non Compliance input'!$H$5:$H$156="Yes"),0))
),"","Yes")</f>
        <v/>
      </c>
      <c r="K6414" s="149">
        <f t="shared" si="901"/>
        <v>0</v>
      </c>
      <c r="L6414" s="162">
        <f t="shared" si="902"/>
        <v>0</v>
      </c>
      <c r="M6414" s="162" t="str" cm="1">
        <f t="array" ref="M6414">IF(ISERROR(INDEX('Non Compliance input'!$I$5:$I$156,MATCH(1,(A6414='Non Compliance input'!$A$5:$A$156)*(E6414&gt;='Non Compliance input'!$D$5:$D$156)*(F6414&lt;='Non Compliance input'!$E$5:$E$156)*('Non Compliance input'!$I$5:$I$156="Yes"),0))
),"","Yes")</f>
        <v/>
      </c>
      <c r="N6414" s="149" t="str">
        <f>IF(VLOOKUP($A6414,HourEndingOutage!$B$3:$F$746,5,0)="Outage","Outage","")</f>
        <v/>
      </c>
      <c r="O6414" s="18">
        <f t="shared" si="903"/>
        <v>0</v>
      </c>
      <c r="P6414" s="18" t="str">
        <f t="shared" si="904"/>
        <v/>
      </c>
      <c r="Q6414" s="18">
        <f t="shared" si="905"/>
        <v>0</v>
      </c>
      <c r="R6414" s="118"/>
    </row>
    <row r="6415" spans="1:18" x14ac:dyDescent="0.25">
      <c r="A6415" s="25">
        <f t="shared" si="897"/>
        <v>713</v>
      </c>
      <c r="B6415" s="23">
        <f t="shared" si="898"/>
        <v>44591</v>
      </c>
      <c r="C6415" s="24">
        <v>17</v>
      </c>
      <c r="D6415" s="54" t="str">
        <f t="shared" si="899"/>
        <v>ASET</v>
      </c>
      <c r="E6415" s="178"/>
      <c r="F6415" s="179"/>
      <c r="G6415" s="177"/>
      <c r="H6415" s="177"/>
      <c r="I6415" s="169">
        <f t="shared" si="900"/>
        <v>0</v>
      </c>
      <c r="J6415" s="149" t="str" cm="1">
        <f t="array" ref="J6415">IF(ISERROR(INDEX('Non Compliance input'!$H$5:$H$156,MATCH(1,(A6415='Non Compliance input'!$A$5:$A$156)*(F6415&gt;='Non Compliance input'!$D$5:$D$156)*(E6415&lt;'Non Compliance input'!$E$5:$E$156)*('Non Compliance input'!$H$5:$H$156="Yes"),0))
),"","Yes")</f>
        <v/>
      </c>
      <c r="K6415" s="149">
        <f t="shared" si="901"/>
        <v>0</v>
      </c>
      <c r="L6415" s="162">
        <f t="shared" si="902"/>
        <v>0</v>
      </c>
      <c r="M6415" s="162" t="str" cm="1">
        <f t="array" ref="M6415">IF(ISERROR(INDEX('Non Compliance input'!$I$5:$I$156,MATCH(1,(A6415='Non Compliance input'!$A$5:$A$156)*(E6415&gt;='Non Compliance input'!$D$5:$D$156)*(F6415&lt;='Non Compliance input'!$E$5:$E$156)*('Non Compliance input'!$I$5:$I$156="Yes"),0))
),"","Yes")</f>
        <v/>
      </c>
      <c r="N6415" s="149" t="str">
        <f>IF(VLOOKUP($A6415,HourEndingOutage!$B$3:$F$746,5,0)="Outage","Outage","")</f>
        <v/>
      </c>
      <c r="O6415" s="18">
        <f t="shared" si="903"/>
        <v>0</v>
      </c>
      <c r="P6415" s="18" t="str">
        <f t="shared" si="904"/>
        <v/>
      </c>
      <c r="Q6415" s="18">
        <f t="shared" si="905"/>
        <v>0</v>
      </c>
      <c r="R6415" s="118"/>
    </row>
    <row r="6416" spans="1:18" x14ac:dyDescent="0.25">
      <c r="A6416" s="25">
        <f t="shared" si="897"/>
        <v>713</v>
      </c>
      <c r="B6416" s="23">
        <f t="shared" si="898"/>
        <v>44591</v>
      </c>
      <c r="C6416" s="24">
        <v>17</v>
      </c>
      <c r="D6416" s="54" t="str">
        <f t="shared" si="899"/>
        <v>ASET</v>
      </c>
      <c r="E6416" s="178"/>
      <c r="F6416" s="179"/>
      <c r="G6416" s="177"/>
      <c r="H6416" s="177"/>
      <c r="I6416" s="169">
        <f t="shared" si="900"/>
        <v>0</v>
      </c>
      <c r="J6416" s="149" t="str" cm="1">
        <f t="array" ref="J6416">IF(ISERROR(INDEX('Non Compliance input'!$H$5:$H$156,MATCH(1,(A6416='Non Compliance input'!$A$5:$A$156)*(F6416&gt;='Non Compliance input'!$D$5:$D$156)*(E6416&lt;'Non Compliance input'!$E$5:$E$156)*('Non Compliance input'!$H$5:$H$156="Yes"),0))
),"","Yes")</f>
        <v/>
      </c>
      <c r="K6416" s="149">
        <f t="shared" si="901"/>
        <v>0</v>
      </c>
      <c r="L6416" s="162">
        <f t="shared" si="902"/>
        <v>0</v>
      </c>
      <c r="M6416" s="162" t="str" cm="1">
        <f t="array" ref="M6416">IF(ISERROR(INDEX('Non Compliance input'!$I$5:$I$156,MATCH(1,(A6416='Non Compliance input'!$A$5:$A$156)*(E6416&gt;='Non Compliance input'!$D$5:$D$156)*(F6416&lt;='Non Compliance input'!$E$5:$E$156)*('Non Compliance input'!$I$5:$I$156="Yes"),0))
),"","Yes")</f>
        <v/>
      </c>
      <c r="N6416" s="149" t="str">
        <f>IF(VLOOKUP($A6416,HourEndingOutage!$B$3:$F$746,5,0)="Outage","Outage","")</f>
        <v/>
      </c>
      <c r="O6416" s="18">
        <f t="shared" si="903"/>
        <v>0</v>
      </c>
      <c r="P6416" s="18" t="str">
        <f t="shared" si="904"/>
        <v/>
      </c>
      <c r="Q6416" s="18">
        <f t="shared" si="905"/>
        <v>0</v>
      </c>
      <c r="R6416" s="118"/>
    </row>
    <row r="6417" spans="1:18" x14ac:dyDescent="0.25">
      <c r="A6417" s="25">
        <f t="shared" si="897"/>
        <v>713</v>
      </c>
      <c r="B6417" s="23">
        <f t="shared" si="898"/>
        <v>44591</v>
      </c>
      <c r="C6417" s="24">
        <v>17</v>
      </c>
      <c r="D6417" s="54" t="str">
        <f t="shared" si="899"/>
        <v>ASET</v>
      </c>
      <c r="E6417" s="178"/>
      <c r="F6417" s="179"/>
      <c r="G6417" s="177"/>
      <c r="H6417" s="177"/>
      <c r="I6417" s="169">
        <f t="shared" si="900"/>
        <v>0</v>
      </c>
      <c r="J6417" s="149" t="str" cm="1">
        <f t="array" ref="J6417">IF(ISERROR(INDEX('Non Compliance input'!$H$5:$H$156,MATCH(1,(A6417='Non Compliance input'!$A$5:$A$156)*(F6417&gt;='Non Compliance input'!$D$5:$D$156)*(E6417&lt;'Non Compliance input'!$E$5:$E$156)*('Non Compliance input'!$H$5:$H$156="Yes"),0))
),"","Yes")</f>
        <v/>
      </c>
      <c r="K6417" s="149">
        <f t="shared" si="901"/>
        <v>0</v>
      </c>
      <c r="L6417" s="162">
        <f t="shared" si="902"/>
        <v>0</v>
      </c>
      <c r="M6417" s="162" t="str" cm="1">
        <f t="array" ref="M6417">IF(ISERROR(INDEX('Non Compliance input'!$I$5:$I$156,MATCH(1,(A6417='Non Compliance input'!$A$5:$A$156)*(E6417&gt;='Non Compliance input'!$D$5:$D$156)*(F6417&lt;='Non Compliance input'!$E$5:$E$156)*('Non Compliance input'!$I$5:$I$156="Yes"),0))
),"","Yes")</f>
        <v/>
      </c>
      <c r="N6417" s="149" t="str">
        <f>IF(VLOOKUP($A6417,HourEndingOutage!$B$3:$F$746,5,0)="Outage","Outage","")</f>
        <v/>
      </c>
      <c r="O6417" s="18">
        <f t="shared" si="903"/>
        <v>0</v>
      </c>
      <c r="P6417" s="18" t="str">
        <f t="shared" si="904"/>
        <v/>
      </c>
      <c r="Q6417" s="18">
        <f t="shared" si="905"/>
        <v>0</v>
      </c>
      <c r="R6417" s="118"/>
    </row>
    <row r="6418" spans="1:18" x14ac:dyDescent="0.25">
      <c r="A6418" s="25">
        <f t="shared" si="897"/>
        <v>713</v>
      </c>
      <c r="B6418" s="23">
        <f t="shared" si="898"/>
        <v>44591</v>
      </c>
      <c r="C6418" s="24">
        <v>17</v>
      </c>
      <c r="D6418" s="54" t="str">
        <f t="shared" si="899"/>
        <v>ASET</v>
      </c>
      <c r="E6418" s="178"/>
      <c r="F6418" s="179"/>
      <c r="G6418" s="177"/>
      <c r="H6418" s="177"/>
      <c r="I6418" s="169">
        <f t="shared" si="900"/>
        <v>0</v>
      </c>
      <c r="J6418" s="149" t="str" cm="1">
        <f t="array" ref="J6418">IF(ISERROR(INDEX('Non Compliance input'!$H$5:$H$156,MATCH(1,(A6418='Non Compliance input'!$A$5:$A$156)*(F6418&gt;='Non Compliance input'!$D$5:$D$156)*(E6418&lt;'Non Compliance input'!$E$5:$E$156)*('Non Compliance input'!$H$5:$H$156="Yes"),0))
),"","Yes")</f>
        <v/>
      </c>
      <c r="K6418" s="149">
        <f t="shared" si="901"/>
        <v>0</v>
      </c>
      <c r="L6418" s="162">
        <f t="shared" si="902"/>
        <v>0</v>
      </c>
      <c r="M6418" s="162" t="str" cm="1">
        <f t="array" ref="M6418">IF(ISERROR(INDEX('Non Compliance input'!$I$5:$I$156,MATCH(1,(A6418='Non Compliance input'!$A$5:$A$156)*(E6418&gt;='Non Compliance input'!$D$5:$D$156)*(F6418&lt;='Non Compliance input'!$E$5:$E$156)*('Non Compliance input'!$I$5:$I$156="Yes"),0))
),"","Yes")</f>
        <v/>
      </c>
      <c r="N6418" s="149" t="str">
        <f>IF(VLOOKUP($A6418,HourEndingOutage!$B$3:$F$746,5,0)="Outage","Outage","")</f>
        <v/>
      </c>
      <c r="O6418" s="18">
        <f t="shared" si="903"/>
        <v>0</v>
      </c>
      <c r="P6418" s="18" t="str">
        <f t="shared" si="904"/>
        <v/>
      </c>
      <c r="Q6418" s="18">
        <f t="shared" si="905"/>
        <v>0</v>
      </c>
      <c r="R6418" s="118"/>
    </row>
    <row r="6419" spans="1:18" x14ac:dyDescent="0.25">
      <c r="A6419" s="25">
        <f t="shared" si="897"/>
        <v>713</v>
      </c>
      <c r="B6419" s="23">
        <f t="shared" si="898"/>
        <v>44591</v>
      </c>
      <c r="C6419" s="24">
        <v>17</v>
      </c>
      <c r="D6419" s="54" t="str">
        <f t="shared" si="899"/>
        <v>ASET</v>
      </c>
      <c r="E6419" s="178"/>
      <c r="F6419" s="179"/>
      <c r="G6419" s="177"/>
      <c r="H6419" s="177"/>
      <c r="I6419" s="169">
        <f t="shared" si="900"/>
        <v>0</v>
      </c>
      <c r="J6419" s="149" t="str" cm="1">
        <f t="array" ref="J6419">IF(ISERROR(INDEX('Non Compliance input'!$H$5:$H$156,MATCH(1,(A6419='Non Compliance input'!$A$5:$A$156)*(F6419&gt;='Non Compliance input'!$D$5:$D$156)*(E6419&lt;'Non Compliance input'!$E$5:$E$156)*('Non Compliance input'!$H$5:$H$156="Yes"),0))
),"","Yes")</f>
        <v/>
      </c>
      <c r="K6419" s="149">
        <f t="shared" si="901"/>
        <v>0</v>
      </c>
      <c r="L6419" s="162">
        <f t="shared" si="902"/>
        <v>0</v>
      </c>
      <c r="M6419" s="162" t="str" cm="1">
        <f t="array" ref="M6419">IF(ISERROR(INDEX('Non Compliance input'!$I$5:$I$156,MATCH(1,(A6419='Non Compliance input'!$A$5:$A$156)*(E6419&gt;='Non Compliance input'!$D$5:$D$156)*(F6419&lt;='Non Compliance input'!$E$5:$E$156)*('Non Compliance input'!$I$5:$I$156="Yes"),0))
),"","Yes")</f>
        <v/>
      </c>
      <c r="N6419" s="149" t="str">
        <f>IF(VLOOKUP($A6419,HourEndingOutage!$B$3:$F$746,5,0)="Outage","Outage","")</f>
        <v/>
      </c>
      <c r="O6419" s="18">
        <f t="shared" si="903"/>
        <v>0</v>
      </c>
      <c r="P6419" s="18" t="str">
        <f t="shared" si="904"/>
        <v/>
      </c>
      <c r="Q6419" s="18">
        <f t="shared" si="905"/>
        <v>0</v>
      </c>
      <c r="R6419" s="118"/>
    </row>
    <row r="6420" spans="1:18" x14ac:dyDescent="0.25">
      <c r="A6420" s="25">
        <f t="shared" si="897"/>
        <v>714</v>
      </c>
      <c r="B6420" s="23">
        <f t="shared" si="898"/>
        <v>44591</v>
      </c>
      <c r="C6420" s="24">
        <v>18</v>
      </c>
      <c r="D6420" s="54" t="str">
        <f t="shared" si="899"/>
        <v>ASET</v>
      </c>
      <c r="E6420" s="178"/>
      <c r="F6420" s="179"/>
      <c r="G6420" s="177"/>
      <c r="H6420" s="177"/>
      <c r="I6420" s="169">
        <f t="shared" si="900"/>
        <v>0</v>
      </c>
      <c r="J6420" s="149" t="str" cm="1">
        <f t="array" ref="J6420">IF(ISERROR(INDEX('Non Compliance input'!$H$5:$H$156,MATCH(1,(A6420='Non Compliance input'!$A$5:$A$156)*(F6420&gt;='Non Compliance input'!$D$5:$D$156)*(E6420&lt;'Non Compliance input'!$E$5:$E$156)*('Non Compliance input'!$H$5:$H$156="Yes"),0))
),"","Yes")</f>
        <v/>
      </c>
      <c r="K6420" s="149">
        <f t="shared" si="901"/>
        <v>0</v>
      </c>
      <c r="L6420" s="162">
        <f t="shared" si="902"/>
        <v>0</v>
      </c>
      <c r="M6420" s="162" t="str" cm="1">
        <f t="array" ref="M6420">IF(ISERROR(INDEX('Non Compliance input'!$I$5:$I$156,MATCH(1,(A6420='Non Compliance input'!$A$5:$A$156)*(E6420&gt;='Non Compliance input'!$D$5:$D$156)*(F6420&lt;='Non Compliance input'!$E$5:$E$156)*('Non Compliance input'!$I$5:$I$156="Yes"),0))
),"","Yes")</f>
        <v/>
      </c>
      <c r="N6420" s="149" t="str">
        <f>IF(VLOOKUP($A6420,HourEndingOutage!$B$3:$F$746,5,0)="Outage","Outage","")</f>
        <v/>
      </c>
      <c r="O6420" s="18">
        <f t="shared" si="903"/>
        <v>0</v>
      </c>
      <c r="P6420" s="18" t="str">
        <f t="shared" si="904"/>
        <v/>
      </c>
      <c r="Q6420" s="18">
        <f t="shared" si="905"/>
        <v>0</v>
      </c>
      <c r="R6420" s="118"/>
    </row>
    <row r="6421" spans="1:18" x14ac:dyDescent="0.25">
      <c r="A6421" s="25">
        <f t="shared" si="897"/>
        <v>714</v>
      </c>
      <c r="B6421" s="23">
        <f t="shared" si="898"/>
        <v>44591</v>
      </c>
      <c r="C6421" s="24">
        <v>18</v>
      </c>
      <c r="D6421" s="54" t="str">
        <f t="shared" si="899"/>
        <v>ASET</v>
      </c>
      <c r="E6421" s="178"/>
      <c r="F6421" s="179"/>
      <c r="G6421" s="177"/>
      <c r="H6421" s="177"/>
      <c r="I6421" s="169">
        <f t="shared" si="900"/>
        <v>0</v>
      </c>
      <c r="J6421" s="149" t="str" cm="1">
        <f t="array" ref="J6421">IF(ISERROR(INDEX('Non Compliance input'!$H$5:$H$156,MATCH(1,(A6421='Non Compliance input'!$A$5:$A$156)*(F6421&gt;='Non Compliance input'!$D$5:$D$156)*(E6421&lt;'Non Compliance input'!$E$5:$E$156)*('Non Compliance input'!$H$5:$H$156="Yes"),0))
),"","Yes")</f>
        <v/>
      </c>
      <c r="K6421" s="149">
        <f t="shared" si="901"/>
        <v>0</v>
      </c>
      <c r="L6421" s="162">
        <f t="shared" si="902"/>
        <v>0</v>
      </c>
      <c r="M6421" s="162" t="str" cm="1">
        <f t="array" ref="M6421">IF(ISERROR(INDEX('Non Compliance input'!$I$5:$I$156,MATCH(1,(A6421='Non Compliance input'!$A$5:$A$156)*(E6421&gt;='Non Compliance input'!$D$5:$D$156)*(F6421&lt;='Non Compliance input'!$E$5:$E$156)*('Non Compliance input'!$I$5:$I$156="Yes"),0))
),"","Yes")</f>
        <v/>
      </c>
      <c r="N6421" s="149" t="str">
        <f>IF(VLOOKUP($A6421,HourEndingOutage!$B$3:$F$746,5,0)="Outage","Outage","")</f>
        <v/>
      </c>
      <c r="O6421" s="18">
        <f t="shared" si="903"/>
        <v>0</v>
      </c>
      <c r="P6421" s="18" t="str">
        <f t="shared" si="904"/>
        <v/>
      </c>
      <c r="Q6421" s="18">
        <f t="shared" si="905"/>
        <v>0</v>
      </c>
      <c r="R6421" s="118"/>
    </row>
    <row r="6422" spans="1:18" x14ac:dyDescent="0.25">
      <c r="A6422" s="25">
        <f t="shared" si="897"/>
        <v>714</v>
      </c>
      <c r="B6422" s="23">
        <f t="shared" si="898"/>
        <v>44591</v>
      </c>
      <c r="C6422" s="24">
        <v>18</v>
      </c>
      <c r="D6422" s="54" t="str">
        <f t="shared" si="899"/>
        <v>ASET</v>
      </c>
      <c r="E6422" s="178"/>
      <c r="F6422" s="179"/>
      <c r="G6422" s="177"/>
      <c r="H6422" s="177"/>
      <c r="I6422" s="169">
        <f t="shared" si="900"/>
        <v>0</v>
      </c>
      <c r="J6422" s="149" t="str" cm="1">
        <f t="array" ref="J6422">IF(ISERROR(INDEX('Non Compliance input'!$H$5:$H$156,MATCH(1,(A6422='Non Compliance input'!$A$5:$A$156)*(F6422&gt;='Non Compliance input'!$D$5:$D$156)*(E6422&lt;'Non Compliance input'!$E$5:$E$156)*('Non Compliance input'!$H$5:$H$156="Yes"),0))
),"","Yes")</f>
        <v/>
      </c>
      <c r="K6422" s="149">
        <f t="shared" si="901"/>
        <v>0</v>
      </c>
      <c r="L6422" s="162">
        <f t="shared" si="902"/>
        <v>0</v>
      </c>
      <c r="M6422" s="162" t="str" cm="1">
        <f t="array" ref="M6422">IF(ISERROR(INDEX('Non Compliance input'!$I$5:$I$156,MATCH(1,(A6422='Non Compliance input'!$A$5:$A$156)*(E6422&gt;='Non Compliance input'!$D$5:$D$156)*(F6422&lt;='Non Compliance input'!$E$5:$E$156)*('Non Compliance input'!$I$5:$I$156="Yes"),0))
),"","Yes")</f>
        <v/>
      </c>
      <c r="N6422" s="149" t="str">
        <f>IF(VLOOKUP($A6422,HourEndingOutage!$B$3:$F$746,5,0)="Outage","Outage","")</f>
        <v/>
      </c>
      <c r="O6422" s="18">
        <f t="shared" si="903"/>
        <v>0</v>
      </c>
      <c r="P6422" s="18" t="str">
        <f t="shared" si="904"/>
        <v/>
      </c>
      <c r="Q6422" s="18">
        <f t="shared" si="905"/>
        <v>0</v>
      </c>
      <c r="R6422" s="118"/>
    </row>
    <row r="6423" spans="1:18" x14ac:dyDescent="0.25">
      <c r="A6423" s="25">
        <f t="shared" si="897"/>
        <v>714</v>
      </c>
      <c r="B6423" s="23">
        <f t="shared" si="898"/>
        <v>44591</v>
      </c>
      <c r="C6423" s="24">
        <v>18</v>
      </c>
      <c r="D6423" s="54" t="str">
        <f t="shared" si="899"/>
        <v>ASET</v>
      </c>
      <c r="E6423" s="178"/>
      <c r="F6423" s="179"/>
      <c r="G6423" s="177"/>
      <c r="H6423" s="177"/>
      <c r="I6423" s="169">
        <f t="shared" si="900"/>
        <v>0</v>
      </c>
      <c r="J6423" s="149" t="str" cm="1">
        <f t="array" ref="J6423">IF(ISERROR(INDEX('Non Compliance input'!$H$5:$H$156,MATCH(1,(A6423='Non Compliance input'!$A$5:$A$156)*(F6423&gt;='Non Compliance input'!$D$5:$D$156)*(E6423&lt;'Non Compliance input'!$E$5:$E$156)*('Non Compliance input'!$H$5:$H$156="Yes"),0))
),"","Yes")</f>
        <v/>
      </c>
      <c r="K6423" s="149">
        <f t="shared" si="901"/>
        <v>0</v>
      </c>
      <c r="L6423" s="162">
        <f t="shared" si="902"/>
        <v>0</v>
      </c>
      <c r="M6423" s="162" t="str" cm="1">
        <f t="array" ref="M6423">IF(ISERROR(INDEX('Non Compliance input'!$I$5:$I$156,MATCH(1,(A6423='Non Compliance input'!$A$5:$A$156)*(E6423&gt;='Non Compliance input'!$D$5:$D$156)*(F6423&lt;='Non Compliance input'!$E$5:$E$156)*('Non Compliance input'!$I$5:$I$156="Yes"),0))
),"","Yes")</f>
        <v/>
      </c>
      <c r="N6423" s="149" t="str">
        <f>IF(VLOOKUP($A6423,HourEndingOutage!$B$3:$F$746,5,0)="Outage","Outage","")</f>
        <v/>
      </c>
      <c r="O6423" s="18">
        <f t="shared" si="903"/>
        <v>0</v>
      </c>
      <c r="P6423" s="18" t="str">
        <f t="shared" si="904"/>
        <v/>
      </c>
      <c r="Q6423" s="18">
        <f t="shared" si="905"/>
        <v>0</v>
      </c>
      <c r="R6423" s="118"/>
    </row>
    <row r="6424" spans="1:18" x14ac:dyDescent="0.25">
      <c r="A6424" s="25">
        <f t="shared" si="897"/>
        <v>714</v>
      </c>
      <c r="B6424" s="23">
        <f t="shared" si="898"/>
        <v>44591</v>
      </c>
      <c r="C6424" s="24">
        <v>18</v>
      </c>
      <c r="D6424" s="54" t="str">
        <f t="shared" si="899"/>
        <v>ASET</v>
      </c>
      <c r="E6424" s="178"/>
      <c r="F6424" s="179"/>
      <c r="G6424" s="177"/>
      <c r="H6424" s="177"/>
      <c r="I6424" s="169">
        <f t="shared" si="900"/>
        <v>0</v>
      </c>
      <c r="J6424" s="149" t="str" cm="1">
        <f t="array" ref="J6424">IF(ISERROR(INDEX('Non Compliance input'!$H$5:$H$156,MATCH(1,(A6424='Non Compliance input'!$A$5:$A$156)*(F6424&gt;='Non Compliance input'!$D$5:$D$156)*(E6424&lt;'Non Compliance input'!$E$5:$E$156)*('Non Compliance input'!$H$5:$H$156="Yes"),0))
),"","Yes")</f>
        <v/>
      </c>
      <c r="K6424" s="149">
        <f t="shared" si="901"/>
        <v>0</v>
      </c>
      <c r="L6424" s="162">
        <f t="shared" si="902"/>
        <v>0</v>
      </c>
      <c r="M6424" s="162" t="str" cm="1">
        <f t="array" ref="M6424">IF(ISERROR(INDEX('Non Compliance input'!$I$5:$I$156,MATCH(1,(A6424='Non Compliance input'!$A$5:$A$156)*(E6424&gt;='Non Compliance input'!$D$5:$D$156)*(F6424&lt;='Non Compliance input'!$E$5:$E$156)*('Non Compliance input'!$I$5:$I$156="Yes"),0))
),"","Yes")</f>
        <v/>
      </c>
      <c r="N6424" s="149" t="str">
        <f>IF(VLOOKUP($A6424,HourEndingOutage!$B$3:$F$746,5,0)="Outage","Outage","")</f>
        <v/>
      </c>
      <c r="O6424" s="18">
        <f t="shared" si="903"/>
        <v>0</v>
      </c>
      <c r="P6424" s="18" t="str">
        <f t="shared" si="904"/>
        <v/>
      </c>
      <c r="Q6424" s="18">
        <f t="shared" si="905"/>
        <v>0</v>
      </c>
      <c r="R6424" s="118"/>
    </row>
    <row r="6425" spans="1:18" x14ac:dyDescent="0.25">
      <c r="A6425" s="25">
        <f t="shared" si="897"/>
        <v>714</v>
      </c>
      <c r="B6425" s="23">
        <f t="shared" si="898"/>
        <v>44591</v>
      </c>
      <c r="C6425" s="24">
        <v>18</v>
      </c>
      <c r="D6425" s="54" t="str">
        <f t="shared" si="899"/>
        <v>ASET</v>
      </c>
      <c r="E6425" s="178"/>
      <c r="F6425" s="179"/>
      <c r="G6425" s="177"/>
      <c r="H6425" s="177"/>
      <c r="I6425" s="169">
        <f t="shared" si="900"/>
        <v>0</v>
      </c>
      <c r="J6425" s="149" t="str" cm="1">
        <f t="array" ref="J6425">IF(ISERROR(INDEX('Non Compliance input'!$H$5:$H$156,MATCH(1,(A6425='Non Compliance input'!$A$5:$A$156)*(F6425&gt;='Non Compliance input'!$D$5:$D$156)*(E6425&lt;'Non Compliance input'!$E$5:$E$156)*('Non Compliance input'!$H$5:$H$156="Yes"),0))
),"","Yes")</f>
        <v/>
      </c>
      <c r="K6425" s="149">
        <f t="shared" si="901"/>
        <v>0</v>
      </c>
      <c r="L6425" s="162">
        <f t="shared" si="902"/>
        <v>0</v>
      </c>
      <c r="M6425" s="162" t="str" cm="1">
        <f t="array" ref="M6425">IF(ISERROR(INDEX('Non Compliance input'!$I$5:$I$156,MATCH(1,(A6425='Non Compliance input'!$A$5:$A$156)*(E6425&gt;='Non Compliance input'!$D$5:$D$156)*(F6425&lt;='Non Compliance input'!$E$5:$E$156)*('Non Compliance input'!$I$5:$I$156="Yes"),0))
),"","Yes")</f>
        <v/>
      </c>
      <c r="N6425" s="149" t="str">
        <f>IF(VLOOKUP($A6425,HourEndingOutage!$B$3:$F$746,5,0)="Outage","Outage","")</f>
        <v/>
      </c>
      <c r="O6425" s="18">
        <f t="shared" si="903"/>
        <v>0</v>
      </c>
      <c r="P6425" s="18" t="str">
        <f t="shared" si="904"/>
        <v/>
      </c>
      <c r="Q6425" s="18">
        <f t="shared" si="905"/>
        <v>0</v>
      </c>
      <c r="R6425" s="118"/>
    </row>
    <row r="6426" spans="1:18" x14ac:dyDescent="0.25">
      <c r="A6426" s="25">
        <f t="shared" si="897"/>
        <v>714</v>
      </c>
      <c r="B6426" s="23">
        <f t="shared" si="898"/>
        <v>44591</v>
      </c>
      <c r="C6426" s="24">
        <v>18</v>
      </c>
      <c r="D6426" s="54" t="str">
        <f t="shared" si="899"/>
        <v>ASET</v>
      </c>
      <c r="E6426" s="178"/>
      <c r="F6426" s="179"/>
      <c r="G6426" s="177"/>
      <c r="H6426" s="177"/>
      <c r="I6426" s="169">
        <f t="shared" si="900"/>
        <v>0</v>
      </c>
      <c r="J6426" s="149" t="str" cm="1">
        <f t="array" ref="J6426">IF(ISERROR(INDEX('Non Compliance input'!$H$5:$H$156,MATCH(1,(A6426='Non Compliance input'!$A$5:$A$156)*(F6426&gt;='Non Compliance input'!$D$5:$D$156)*(E6426&lt;'Non Compliance input'!$E$5:$E$156)*('Non Compliance input'!$H$5:$H$156="Yes"),0))
),"","Yes")</f>
        <v/>
      </c>
      <c r="K6426" s="149">
        <f t="shared" si="901"/>
        <v>0</v>
      </c>
      <c r="L6426" s="162">
        <f t="shared" si="902"/>
        <v>0</v>
      </c>
      <c r="M6426" s="162" t="str" cm="1">
        <f t="array" ref="M6426">IF(ISERROR(INDEX('Non Compliance input'!$I$5:$I$156,MATCH(1,(A6426='Non Compliance input'!$A$5:$A$156)*(E6426&gt;='Non Compliance input'!$D$5:$D$156)*(F6426&lt;='Non Compliance input'!$E$5:$E$156)*('Non Compliance input'!$I$5:$I$156="Yes"),0))
),"","Yes")</f>
        <v/>
      </c>
      <c r="N6426" s="149" t="str">
        <f>IF(VLOOKUP($A6426,HourEndingOutage!$B$3:$F$746,5,0)="Outage","Outage","")</f>
        <v/>
      </c>
      <c r="O6426" s="18">
        <f t="shared" si="903"/>
        <v>0</v>
      </c>
      <c r="P6426" s="18" t="str">
        <f t="shared" si="904"/>
        <v/>
      </c>
      <c r="Q6426" s="18">
        <f t="shared" si="905"/>
        <v>0</v>
      </c>
      <c r="R6426" s="118"/>
    </row>
    <row r="6427" spans="1:18" x14ac:dyDescent="0.25">
      <c r="A6427" s="25">
        <f t="shared" si="897"/>
        <v>714</v>
      </c>
      <c r="B6427" s="23">
        <f t="shared" si="898"/>
        <v>44591</v>
      </c>
      <c r="C6427" s="24">
        <v>18</v>
      </c>
      <c r="D6427" s="54" t="str">
        <f t="shared" si="899"/>
        <v>ASET</v>
      </c>
      <c r="E6427" s="178"/>
      <c r="F6427" s="179"/>
      <c r="G6427" s="177"/>
      <c r="H6427" s="177"/>
      <c r="I6427" s="169">
        <f t="shared" si="900"/>
        <v>0</v>
      </c>
      <c r="J6427" s="149" t="str" cm="1">
        <f t="array" ref="J6427">IF(ISERROR(INDEX('Non Compliance input'!$H$5:$H$156,MATCH(1,(A6427='Non Compliance input'!$A$5:$A$156)*(F6427&gt;='Non Compliance input'!$D$5:$D$156)*(E6427&lt;'Non Compliance input'!$E$5:$E$156)*('Non Compliance input'!$H$5:$H$156="Yes"),0))
),"","Yes")</f>
        <v/>
      </c>
      <c r="K6427" s="149">
        <f t="shared" si="901"/>
        <v>0</v>
      </c>
      <c r="L6427" s="162">
        <f t="shared" si="902"/>
        <v>0</v>
      </c>
      <c r="M6427" s="162" t="str" cm="1">
        <f t="array" ref="M6427">IF(ISERROR(INDEX('Non Compliance input'!$I$5:$I$156,MATCH(1,(A6427='Non Compliance input'!$A$5:$A$156)*(E6427&gt;='Non Compliance input'!$D$5:$D$156)*(F6427&lt;='Non Compliance input'!$E$5:$E$156)*('Non Compliance input'!$I$5:$I$156="Yes"),0))
),"","Yes")</f>
        <v/>
      </c>
      <c r="N6427" s="149" t="str">
        <f>IF(VLOOKUP($A6427,HourEndingOutage!$B$3:$F$746,5,0)="Outage","Outage","")</f>
        <v/>
      </c>
      <c r="O6427" s="18">
        <f t="shared" si="903"/>
        <v>0</v>
      </c>
      <c r="P6427" s="18" t="str">
        <f t="shared" si="904"/>
        <v/>
      </c>
      <c r="Q6427" s="18">
        <f t="shared" si="905"/>
        <v>0</v>
      </c>
      <c r="R6427" s="118"/>
    </row>
    <row r="6428" spans="1:18" x14ac:dyDescent="0.25">
      <c r="A6428" s="25">
        <f t="shared" ref="A6428:A6491" si="906">IF(C6428=C6427,A6427,A6427+1)</f>
        <v>714</v>
      </c>
      <c r="B6428" s="23">
        <f t="shared" ref="B6428:B6491" si="907">IF(C6428&lt;C6427,B6427+1,B6427)</f>
        <v>44591</v>
      </c>
      <c r="C6428" s="24">
        <v>18</v>
      </c>
      <c r="D6428" s="54" t="str">
        <f t="shared" si="899"/>
        <v>ASET</v>
      </c>
      <c r="E6428" s="178"/>
      <c r="F6428" s="179"/>
      <c r="G6428" s="177"/>
      <c r="H6428" s="177"/>
      <c r="I6428" s="169">
        <f t="shared" si="900"/>
        <v>0</v>
      </c>
      <c r="J6428" s="149" t="str" cm="1">
        <f t="array" ref="J6428">IF(ISERROR(INDEX('Non Compliance input'!$H$5:$H$156,MATCH(1,(A6428='Non Compliance input'!$A$5:$A$156)*(F6428&gt;='Non Compliance input'!$D$5:$D$156)*(E6428&lt;'Non Compliance input'!$E$5:$E$156)*('Non Compliance input'!$H$5:$H$156="Yes"),0))
),"","Yes")</f>
        <v/>
      </c>
      <c r="K6428" s="149">
        <f t="shared" si="901"/>
        <v>0</v>
      </c>
      <c r="L6428" s="162">
        <f t="shared" si="902"/>
        <v>0</v>
      </c>
      <c r="M6428" s="162" t="str" cm="1">
        <f t="array" ref="M6428">IF(ISERROR(INDEX('Non Compliance input'!$I$5:$I$156,MATCH(1,(A6428='Non Compliance input'!$A$5:$A$156)*(E6428&gt;='Non Compliance input'!$D$5:$D$156)*(F6428&lt;='Non Compliance input'!$E$5:$E$156)*('Non Compliance input'!$I$5:$I$156="Yes"),0))
),"","Yes")</f>
        <v/>
      </c>
      <c r="N6428" s="149" t="str">
        <f>IF(VLOOKUP($A6428,HourEndingOutage!$B$3:$F$746,5,0)="Outage","Outage","")</f>
        <v/>
      </c>
      <c r="O6428" s="18">
        <f t="shared" si="903"/>
        <v>0</v>
      </c>
      <c r="P6428" s="18" t="str">
        <f t="shared" si="904"/>
        <v/>
      </c>
      <c r="Q6428" s="18">
        <f t="shared" si="905"/>
        <v>0</v>
      </c>
      <c r="R6428" s="118"/>
    </row>
    <row r="6429" spans="1:18" x14ac:dyDescent="0.25">
      <c r="A6429" s="25">
        <f t="shared" si="906"/>
        <v>715</v>
      </c>
      <c r="B6429" s="23">
        <f t="shared" si="907"/>
        <v>44591</v>
      </c>
      <c r="C6429" s="24">
        <v>19</v>
      </c>
      <c r="D6429" s="54" t="str">
        <f t="shared" si="899"/>
        <v>ASET</v>
      </c>
      <c r="E6429" s="178"/>
      <c r="F6429" s="179"/>
      <c r="G6429" s="177"/>
      <c r="H6429" s="177"/>
      <c r="I6429" s="169">
        <f t="shared" si="900"/>
        <v>0</v>
      </c>
      <c r="J6429" s="149" t="str" cm="1">
        <f t="array" ref="J6429">IF(ISERROR(INDEX('Non Compliance input'!$H$5:$H$156,MATCH(1,(A6429='Non Compliance input'!$A$5:$A$156)*(F6429&gt;='Non Compliance input'!$D$5:$D$156)*(E6429&lt;'Non Compliance input'!$E$5:$E$156)*('Non Compliance input'!$H$5:$H$156="Yes"),0))
),"","Yes")</f>
        <v/>
      </c>
      <c r="K6429" s="149">
        <f t="shared" si="901"/>
        <v>0</v>
      </c>
      <c r="L6429" s="162">
        <f t="shared" si="902"/>
        <v>0</v>
      </c>
      <c r="M6429" s="162" t="str" cm="1">
        <f t="array" ref="M6429">IF(ISERROR(INDEX('Non Compliance input'!$I$5:$I$156,MATCH(1,(A6429='Non Compliance input'!$A$5:$A$156)*(E6429&gt;='Non Compliance input'!$D$5:$D$156)*(F6429&lt;='Non Compliance input'!$E$5:$E$156)*('Non Compliance input'!$I$5:$I$156="Yes"),0))
),"","Yes")</f>
        <v/>
      </c>
      <c r="N6429" s="149" t="str">
        <f>IF(VLOOKUP($A6429,HourEndingOutage!$B$3:$F$746,5,0)="Outage","Outage","")</f>
        <v/>
      </c>
      <c r="O6429" s="18">
        <f t="shared" si="903"/>
        <v>0</v>
      </c>
      <c r="P6429" s="18" t="str">
        <f t="shared" si="904"/>
        <v/>
      </c>
      <c r="Q6429" s="18">
        <f t="shared" si="905"/>
        <v>0</v>
      </c>
      <c r="R6429" s="118"/>
    </row>
    <row r="6430" spans="1:18" x14ac:dyDescent="0.25">
      <c r="A6430" s="25">
        <f t="shared" si="906"/>
        <v>715</v>
      </c>
      <c r="B6430" s="23">
        <f t="shared" si="907"/>
        <v>44591</v>
      </c>
      <c r="C6430" s="24">
        <v>19</v>
      </c>
      <c r="D6430" s="54" t="str">
        <f t="shared" si="899"/>
        <v>ASET</v>
      </c>
      <c r="E6430" s="178"/>
      <c r="F6430" s="179"/>
      <c r="G6430" s="177"/>
      <c r="H6430" s="177"/>
      <c r="I6430" s="169">
        <f t="shared" si="900"/>
        <v>0</v>
      </c>
      <c r="J6430" s="149" t="str" cm="1">
        <f t="array" ref="J6430">IF(ISERROR(INDEX('Non Compliance input'!$H$5:$H$156,MATCH(1,(A6430='Non Compliance input'!$A$5:$A$156)*(F6430&gt;='Non Compliance input'!$D$5:$D$156)*(E6430&lt;'Non Compliance input'!$E$5:$E$156)*('Non Compliance input'!$H$5:$H$156="Yes"),0))
),"","Yes")</f>
        <v/>
      </c>
      <c r="K6430" s="149">
        <f t="shared" si="901"/>
        <v>0</v>
      </c>
      <c r="L6430" s="162">
        <f t="shared" si="902"/>
        <v>0</v>
      </c>
      <c r="M6430" s="162" t="str" cm="1">
        <f t="array" ref="M6430">IF(ISERROR(INDEX('Non Compliance input'!$I$5:$I$156,MATCH(1,(A6430='Non Compliance input'!$A$5:$A$156)*(E6430&gt;='Non Compliance input'!$D$5:$D$156)*(F6430&lt;='Non Compliance input'!$E$5:$E$156)*('Non Compliance input'!$I$5:$I$156="Yes"),0))
),"","Yes")</f>
        <v/>
      </c>
      <c r="N6430" s="149" t="str">
        <f>IF(VLOOKUP($A6430,HourEndingOutage!$B$3:$F$746,5,0)="Outage","Outage","")</f>
        <v/>
      </c>
      <c r="O6430" s="18">
        <f t="shared" si="903"/>
        <v>0</v>
      </c>
      <c r="P6430" s="18" t="str">
        <f t="shared" si="904"/>
        <v/>
      </c>
      <c r="Q6430" s="18">
        <f t="shared" si="905"/>
        <v>0</v>
      </c>
      <c r="R6430" s="118"/>
    </row>
    <row r="6431" spans="1:18" x14ac:dyDescent="0.25">
      <c r="A6431" s="25">
        <f t="shared" si="906"/>
        <v>715</v>
      </c>
      <c r="B6431" s="23">
        <f t="shared" si="907"/>
        <v>44591</v>
      </c>
      <c r="C6431" s="24">
        <v>19</v>
      </c>
      <c r="D6431" s="54" t="str">
        <f t="shared" si="899"/>
        <v>ASET</v>
      </c>
      <c r="E6431" s="178"/>
      <c r="F6431" s="179"/>
      <c r="G6431" s="177"/>
      <c r="H6431" s="177"/>
      <c r="I6431" s="169">
        <f t="shared" si="900"/>
        <v>0</v>
      </c>
      <c r="J6431" s="149" t="str" cm="1">
        <f t="array" ref="J6431">IF(ISERROR(INDEX('Non Compliance input'!$H$5:$H$156,MATCH(1,(A6431='Non Compliance input'!$A$5:$A$156)*(F6431&gt;='Non Compliance input'!$D$5:$D$156)*(E6431&lt;'Non Compliance input'!$E$5:$E$156)*('Non Compliance input'!$H$5:$H$156="Yes"),0))
),"","Yes")</f>
        <v/>
      </c>
      <c r="K6431" s="149">
        <f t="shared" si="901"/>
        <v>0</v>
      </c>
      <c r="L6431" s="162">
        <f t="shared" si="902"/>
        <v>0</v>
      </c>
      <c r="M6431" s="162" t="str" cm="1">
        <f t="array" ref="M6431">IF(ISERROR(INDEX('Non Compliance input'!$I$5:$I$156,MATCH(1,(A6431='Non Compliance input'!$A$5:$A$156)*(E6431&gt;='Non Compliance input'!$D$5:$D$156)*(F6431&lt;='Non Compliance input'!$E$5:$E$156)*('Non Compliance input'!$I$5:$I$156="Yes"),0))
),"","Yes")</f>
        <v/>
      </c>
      <c r="N6431" s="149" t="str">
        <f>IF(VLOOKUP($A6431,HourEndingOutage!$B$3:$F$746,5,0)="Outage","Outage","")</f>
        <v/>
      </c>
      <c r="O6431" s="18">
        <f t="shared" si="903"/>
        <v>0</v>
      </c>
      <c r="P6431" s="18" t="str">
        <f t="shared" si="904"/>
        <v/>
      </c>
      <c r="Q6431" s="18">
        <f t="shared" si="905"/>
        <v>0</v>
      </c>
      <c r="R6431" s="118"/>
    </row>
    <row r="6432" spans="1:18" x14ac:dyDescent="0.25">
      <c r="A6432" s="25">
        <f t="shared" si="906"/>
        <v>715</v>
      </c>
      <c r="B6432" s="23">
        <f t="shared" si="907"/>
        <v>44591</v>
      </c>
      <c r="C6432" s="24">
        <v>19</v>
      </c>
      <c r="D6432" s="54" t="str">
        <f t="shared" si="899"/>
        <v>ASET</v>
      </c>
      <c r="E6432" s="178"/>
      <c r="F6432" s="179"/>
      <c r="G6432" s="177"/>
      <c r="H6432" s="177"/>
      <c r="I6432" s="169">
        <f t="shared" si="900"/>
        <v>0</v>
      </c>
      <c r="J6432" s="149" t="str" cm="1">
        <f t="array" ref="J6432">IF(ISERROR(INDEX('Non Compliance input'!$H$5:$H$156,MATCH(1,(A6432='Non Compliance input'!$A$5:$A$156)*(F6432&gt;='Non Compliance input'!$D$5:$D$156)*(E6432&lt;'Non Compliance input'!$E$5:$E$156)*('Non Compliance input'!$H$5:$H$156="Yes"),0))
),"","Yes")</f>
        <v/>
      </c>
      <c r="K6432" s="149">
        <f t="shared" si="901"/>
        <v>0</v>
      </c>
      <c r="L6432" s="162">
        <f t="shared" si="902"/>
        <v>0</v>
      </c>
      <c r="M6432" s="162" t="str" cm="1">
        <f t="array" ref="M6432">IF(ISERROR(INDEX('Non Compliance input'!$I$5:$I$156,MATCH(1,(A6432='Non Compliance input'!$A$5:$A$156)*(E6432&gt;='Non Compliance input'!$D$5:$D$156)*(F6432&lt;='Non Compliance input'!$E$5:$E$156)*('Non Compliance input'!$I$5:$I$156="Yes"),0))
),"","Yes")</f>
        <v/>
      </c>
      <c r="N6432" s="149" t="str">
        <f>IF(VLOOKUP($A6432,HourEndingOutage!$B$3:$F$746,5,0)="Outage","Outage","")</f>
        <v/>
      </c>
      <c r="O6432" s="18">
        <f t="shared" si="903"/>
        <v>0</v>
      </c>
      <c r="P6432" s="18" t="str">
        <f t="shared" si="904"/>
        <v/>
      </c>
      <c r="Q6432" s="18">
        <f t="shared" si="905"/>
        <v>0</v>
      </c>
      <c r="R6432" s="118"/>
    </row>
    <row r="6433" spans="1:18" x14ac:dyDescent="0.25">
      <c r="A6433" s="25">
        <f t="shared" si="906"/>
        <v>715</v>
      </c>
      <c r="B6433" s="23">
        <f t="shared" si="907"/>
        <v>44591</v>
      </c>
      <c r="C6433" s="24">
        <v>19</v>
      </c>
      <c r="D6433" s="54" t="str">
        <f t="shared" si="899"/>
        <v>ASET</v>
      </c>
      <c r="E6433" s="178"/>
      <c r="F6433" s="179"/>
      <c r="G6433" s="177"/>
      <c r="H6433" s="177"/>
      <c r="I6433" s="169">
        <f t="shared" si="900"/>
        <v>0</v>
      </c>
      <c r="J6433" s="149" t="str" cm="1">
        <f t="array" ref="J6433">IF(ISERROR(INDEX('Non Compliance input'!$H$5:$H$156,MATCH(1,(A6433='Non Compliance input'!$A$5:$A$156)*(F6433&gt;='Non Compliance input'!$D$5:$D$156)*(E6433&lt;'Non Compliance input'!$E$5:$E$156)*('Non Compliance input'!$H$5:$H$156="Yes"),0))
),"","Yes")</f>
        <v/>
      </c>
      <c r="K6433" s="149">
        <f t="shared" si="901"/>
        <v>0</v>
      </c>
      <c r="L6433" s="162">
        <f t="shared" si="902"/>
        <v>0</v>
      </c>
      <c r="M6433" s="162" t="str" cm="1">
        <f t="array" ref="M6433">IF(ISERROR(INDEX('Non Compliance input'!$I$5:$I$156,MATCH(1,(A6433='Non Compliance input'!$A$5:$A$156)*(E6433&gt;='Non Compliance input'!$D$5:$D$156)*(F6433&lt;='Non Compliance input'!$E$5:$E$156)*('Non Compliance input'!$I$5:$I$156="Yes"),0))
),"","Yes")</f>
        <v/>
      </c>
      <c r="N6433" s="149" t="str">
        <f>IF(VLOOKUP($A6433,HourEndingOutage!$B$3:$F$746,5,0)="Outage","Outage","")</f>
        <v/>
      </c>
      <c r="O6433" s="18">
        <f t="shared" si="903"/>
        <v>0</v>
      </c>
      <c r="P6433" s="18" t="str">
        <f t="shared" si="904"/>
        <v/>
      </c>
      <c r="Q6433" s="18">
        <f t="shared" si="905"/>
        <v>0</v>
      </c>
      <c r="R6433" s="118"/>
    </row>
    <row r="6434" spans="1:18" x14ac:dyDescent="0.25">
      <c r="A6434" s="25">
        <f t="shared" si="906"/>
        <v>715</v>
      </c>
      <c r="B6434" s="23">
        <f t="shared" si="907"/>
        <v>44591</v>
      </c>
      <c r="C6434" s="24">
        <v>19</v>
      </c>
      <c r="D6434" s="54" t="str">
        <f t="shared" si="899"/>
        <v>ASET</v>
      </c>
      <c r="E6434" s="178"/>
      <c r="F6434" s="179"/>
      <c r="G6434" s="177"/>
      <c r="H6434" s="177"/>
      <c r="I6434" s="169">
        <f t="shared" si="900"/>
        <v>0</v>
      </c>
      <c r="J6434" s="149" t="str" cm="1">
        <f t="array" ref="J6434">IF(ISERROR(INDEX('Non Compliance input'!$H$5:$H$156,MATCH(1,(A6434='Non Compliance input'!$A$5:$A$156)*(F6434&gt;='Non Compliance input'!$D$5:$D$156)*(E6434&lt;'Non Compliance input'!$E$5:$E$156)*('Non Compliance input'!$H$5:$H$156="Yes"),0))
),"","Yes")</f>
        <v/>
      </c>
      <c r="K6434" s="149">
        <f t="shared" si="901"/>
        <v>0</v>
      </c>
      <c r="L6434" s="162">
        <f t="shared" si="902"/>
        <v>0</v>
      </c>
      <c r="M6434" s="162" t="str" cm="1">
        <f t="array" ref="M6434">IF(ISERROR(INDEX('Non Compliance input'!$I$5:$I$156,MATCH(1,(A6434='Non Compliance input'!$A$5:$A$156)*(E6434&gt;='Non Compliance input'!$D$5:$D$156)*(F6434&lt;='Non Compliance input'!$E$5:$E$156)*('Non Compliance input'!$I$5:$I$156="Yes"),0))
),"","Yes")</f>
        <v/>
      </c>
      <c r="N6434" s="149" t="str">
        <f>IF(VLOOKUP($A6434,HourEndingOutage!$B$3:$F$746,5,0)="Outage","Outage","")</f>
        <v/>
      </c>
      <c r="O6434" s="18">
        <f t="shared" si="903"/>
        <v>0</v>
      </c>
      <c r="P6434" s="18" t="str">
        <f t="shared" si="904"/>
        <v/>
      </c>
      <c r="Q6434" s="18">
        <f t="shared" si="905"/>
        <v>0</v>
      </c>
      <c r="R6434" s="118"/>
    </row>
    <row r="6435" spans="1:18" x14ac:dyDescent="0.25">
      <c r="A6435" s="25">
        <f t="shared" si="906"/>
        <v>715</v>
      </c>
      <c r="B6435" s="23">
        <f t="shared" si="907"/>
        <v>44591</v>
      </c>
      <c r="C6435" s="24">
        <v>19</v>
      </c>
      <c r="D6435" s="54" t="str">
        <f t="shared" si="899"/>
        <v>ASET</v>
      </c>
      <c r="E6435" s="178"/>
      <c r="F6435" s="179"/>
      <c r="G6435" s="177"/>
      <c r="H6435" s="177"/>
      <c r="I6435" s="169">
        <f t="shared" si="900"/>
        <v>0</v>
      </c>
      <c r="J6435" s="149" t="str" cm="1">
        <f t="array" ref="J6435">IF(ISERROR(INDEX('Non Compliance input'!$H$5:$H$156,MATCH(1,(A6435='Non Compliance input'!$A$5:$A$156)*(F6435&gt;='Non Compliance input'!$D$5:$D$156)*(E6435&lt;'Non Compliance input'!$E$5:$E$156)*('Non Compliance input'!$H$5:$H$156="Yes"),0))
),"","Yes")</f>
        <v/>
      </c>
      <c r="K6435" s="149">
        <f t="shared" si="901"/>
        <v>0</v>
      </c>
      <c r="L6435" s="162">
        <f t="shared" si="902"/>
        <v>0</v>
      </c>
      <c r="M6435" s="162" t="str" cm="1">
        <f t="array" ref="M6435">IF(ISERROR(INDEX('Non Compliance input'!$I$5:$I$156,MATCH(1,(A6435='Non Compliance input'!$A$5:$A$156)*(E6435&gt;='Non Compliance input'!$D$5:$D$156)*(F6435&lt;='Non Compliance input'!$E$5:$E$156)*('Non Compliance input'!$I$5:$I$156="Yes"),0))
),"","Yes")</f>
        <v/>
      </c>
      <c r="N6435" s="149" t="str">
        <f>IF(VLOOKUP($A6435,HourEndingOutage!$B$3:$F$746,5,0)="Outage","Outage","")</f>
        <v/>
      </c>
      <c r="O6435" s="18">
        <f t="shared" si="903"/>
        <v>0</v>
      </c>
      <c r="P6435" s="18" t="str">
        <f t="shared" si="904"/>
        <v/>
      </c>
      <c r="Q6435" s="18">
        <f t="shared" si="905"/>
        <v>0</v>
      </c>
      <c r="R6435" s="118"/>
    </row>
    <row r="6436" spans="1:18" x14ac:dyDescent="0.25">
      <c r="A6436" s="25">
        <f t="shared" si="906"/>
        <v>715</v>
      </c>
      <c r="B6436" s="23">
        <f t="shared" si="907"/>
        <v>44591</v>
      </c>
      <c r="C6436" s="24">
        <v>19</v>
      </c>
      <c r="D6436" s="54" t="str">
        <f t="shared" si="899"/>
        <v>ASET</v>
      </c>
      <c r="E6436" s="178"/>
      <c r="F6436" s="179"/>
      <c r="G6436" s="177"/>
      <c r="H6436" s="177"/>
      <c r="I6436" s="169">
        <f t="shared" si="900"/>
        <v>0</v>
      </c>
      <c r="J6436" s="149" t="str" cm="1">
        <f t="array" ref="J6436">IF(ISERROR(INDEX('Non Compliance input'!$H$5:$H$156,MATCH(1,(A6436='Non Compliance input'!$A$5:$A$156)*(F6436&gt;='Non Compliance input'!$D$5:$D$156)*(E6436&lt;'Non Compliance input'!$E$5:$E$156)*('Non Compliance input'!$H$5:$H$156="Yes"),0))
),"","Yes")</f>
        <v/>
      </c>
      <c r="K6436" s="149">
        <f t="shared" si="901"/>
        <v>0</v>
      </c>
      <c r="L6436" s="162">
        <f t="shared" si="902"/>
        <v>0</v>
      </c>
      <c r="M6436" s="162" t="str" cm="1">
        <f t="array" ref="M6436">IF(ISERROR(INDEX('Non Compliance input'!$I$5:$I$156,MATCH(1,(A6436='Non Compliance input'!$A$5:$A$156)*(E6436&gt;='Non Compliance input'!$D$5:$D$156)*(F6436&lt;='Non Compliance input'!$E$5:$E$156)*('Non Compliance input'!$I$5:$I$156="Yes"),0))
),"","Yes")</f>
        <v/>
      </c>
      <c r="N6436" s="149" t="str">
        <f>IF(VLOOKUP($A6436,HourEndingOutage!$B$3:$F$746,5,0)="Outage","Outage","")</f>
        <v/>
      </c>
      <c r="O6436" s="18">
        <f t="shared" si="903"/>
        <v>0</v>
      </c>
      <c r="P6436" s="18" t="str">
        <f t="shared" si="904"/>
        <v/>
      </c>
      <c r="Q6436" s="18">
        <f t="shared" si="905"/>
        <v>0</v>
      </c>
      <c r="R6436" s="118"/>
    </row>
    <row r="6437" spans="1:18" x14ac:dyDescent="0.25">
      <c r="A6437" s="25">
        <f t="shared" si="906"/>
        <v>715</v>
      </c>
      <c r="B6437" s="23">
        <f t="shared" si="907"/>
        <v>44591</v>
      </c>
      <c r="C6437" s="24">
        <v>19</v>
      </c>
      <c r="D6437" s="54" t="str">
        <f t="shared" si="899"/>
        <v>ASET</v>
      </c>
      <c r="E6437" s="178"/>
      <c r="F6437" s="179"/>
      <c r="G6437" s="177"/>
      <c r="H6437" s="177"/>
      <c r="I6437" s="169">
        <f t="shared" si="900"/>
        <v>0</v>
      </c>
      <c r="J6437" s="149" t="str" cm="1">
        <f t="array" ref="J6437">IF(ISERROR(INDEX('Non Compliance input'!$H$5:$H$156,MATCH(1,(A6437='Non Compliance input'!$A$5:$A$156)*(F6437&gt;='Non Compliance input'!$D$5:$D$156)*(E6437&lt;'Non Compliance input'!$E$5:$E$156)*('Non Compliance input'!$H$5:$H$156="Yes"),0))
),"","Yes")</f>
        <v/>
      </c>
      <c r="K6437" s="149">
        <f t="shared" si="901"/>
        <v>0</v>
      </c>
      <c r="L6437" s="162">
        <f t="shared" si="902"/>
        <v>0</v>
      </c>
      <c r="M6437" s="162" t="str" cm="1">
        <f t="array" ref="M6437">IF(ISERROR(INDEX('Non Compliance input'!$I$5:$I$156,MATCH(1,(A6437='Non Compliance input'!$A$5:$A$156)*(E6437&gt;='Non Compliance input'!$D$5:$D$156)*(F6437&lt;='Non Compliance input'!$E$5:$E$156)*('Non Compliance input'!$I$5:$I$156="Yes"),0))
),"","Yes")</f>
        <v/>
      </c>
      <c r="N6437" s="149" t="str">
        <f>IF(VLOOKUP($A6437,HourEndingOutage!$B$3:$F$746,5,0)="Outage","Outage","")</f>
        <v/>
      </c>
      <c r="O6437" s="18">
        <f t="shared" si="903"/>
        <v>0</v>
      </c>
      <c r="P6437" s="18" t="str">
        <f t="shared" si="904"/>
        <v/>
      </c>
      <c r="Q6437" s="18">
        <f t="shared" si="905"/>
        <v>0</v>
      </c>
      <c r="R6437" s="118"/>
    </row>
    <row r="6438" spans="1:18" x14ac:dyDescent="0.25">
      <c r="A6438" s="25">
        <f t="shared" si="906"/>
        <v>716</v>
      </c>
      <c r="B6438" s="23">
        <f t="shared" si="907"/>
        <v>44591</v>
      </c>
      <c r="C6438" s="24">
        <v>20</v>
      </c>
      <c r="D6438" s="54" t="str">
        <f t="shared" si="899"/>
        <v>ASET</v>
      </c>
      <c r="E6438" s="178"/>
      <c r="F6438" s="179"/>
      <c r="G6438" s="177"/>
      <c r="H6438" s="177"/>
      <c r="I6438" s="169">
        <f t="shared" si="900"/>
        <v>0</v>
      </c>
      <c r="J6438" s="149" t="str" cm="1">
        <f t="array" ref="J6438">IF(ISERROR(INDEX('Non Compliance input'!$H$5:$H$156,MATCH(1,(A6438='Non Compliance input'!$A$5:$A$156)*(F6438&gt;='Non Compliance input'!$D$5:$D$156)*(E6438&lt;'Non Compliance input'!$E$5:$E$156)*('Non Compliance input'!$H$5:$H$156="Yes"),0))
),"","Yes")</f>
        <v/>
      </c>
      <c r="K6438" s="149">
        <f t="shared" si="901"/>
        <v>0</v>
      </c>
      <c r="L6438" s="162">
        <f t="shared" si="902"/>
        <v>0</v>
      </c>
      <c r="M6438" s="162" t="str" cm="1">
        <f t="array" ref="M6438">IF(ISERROR(INDEX('Non Compliance input'!$I$5:$I$156,MATCH(1,(A6438='Non Compliance input'!$A$5:$A$156)*(E6438&gt;='Non Compliance input'!$D$5:$D$156)*(F6438&lt;='Non Compliance input'!$E$5:$E$156)*('Non Compliance input'!$I$5:$I$156="Yes"),0))
),"","Yes")</f>
        <v/>
      </c>
      <c r="N6438" s="149" t="str">
        <f>IF(VLOOKUP($A6438,HourEndingOutage!$B$3:$F$746,5,0)="Outage","Outage","")</f>
        <v/>
      </c>
      <c r="O6438" s="18">
        <f t="shared" si="903"/>
        <v>0</v>
      </c>
      <c r="P6438" s="18" t="str">
        <f t="shared" si="904"/>
        <v/>
      </c>
      <c r="Q6438" s="18">
        <f t="shared" si="905"/>
        <v>0</v>
      </c>
      <c r="R6438" s="118"/>
    </row>
    <row r="6439" spans="1:18" x14ac:dyDescent="0.25">
      <c r="A6439" s="25">
        <f t="shared" si="906"/>
        <v>716</v>
      </c>
      <c r="B6439" s="23">
        <f t="shared" si="907"/>
        <v>44591</v>
      </c>
      <c r="C6439" s="24">
        <v>20</v>
      </c>
      <c r="D6439" s="54" t="str">
        <f t="shared" si="899"/>
        <v>ASET</v>
      </c>
      <c r="E6439" s="178"/>
      <c r="F6439" s="179"/>
      <c r="G6439" s="177"/>
      <c r="H6439" s="177"/>
      <c r="I6439" s="169">
        <f t="shared" si="900"/>
        <v>0</v>
      </c>
      <c r="J6439" s="149" t="str" cm="1">
        <f t="array" ref="J6439">IF(ISERROR(INDEX('Non Compliance input'!$H$5:$H$156,MATCH(1,(A6439='Non Compliance input'!$A$5:$A$156)*(F6439&gt;='Non Compliance input'!$D$5:$D$156)*(E6439&lt;'Non Compliance input'!$E$5:$E$156)*('Non Compliance input'!$H$5:$H$156="Yes"),0))
),"","Yes")</f>
        <v/>
      </c>
      <c r="K6439" s="149">
        <f t="shared" si="901"/>
        <v>0</v>
      </c>
      <c r="L6439" s="162">
        <f t="shared" si="902"/>
        <v>0</v>
      </c>
      <c r="M6439" s="162" t="str" cm="1">
        <f t="array" ref="M6439">IF(ISERROR(INDEX('Non Compliance input'!$I$5:$I$156,MATCH(1,(A6439='Non Compliance input'!$A$5:$A$156)*(E6439&gt;='Non Compliance input'!$D$5:$D$156)*(F6439&lt;='Non Compliance input'!$E$5:$E$156)*('Non Compliance input'!$I$5:$I$156="Yes"),0))
),"","Yes")</f>
        <v/>
      </c>
      <c r="N6439" s="149" t="str">
        <f>IF(VLOOKUP($A6439,HourEndingOutage!$B$3:$F$746,5,0)="Outage","Outage","")</f>
        <v/>
      </c>
      <c r="O6439" s="18">
        <f t="shared" si="903"/>
        <v>0</v>
      </c>
      <c r="P6439" s="18" t="str">
        <f t="shared" si="904"/>
        <v/>
      </c>
      <c r="Q6439" s="18">
        <f t="shared" si="905"/>
        <v>0</v>
      </c>
      <c r="R6439" s="118"/>
    </row>
    <row r="6440" spans="1:18" x14ac:dyDescent="0.25">
      <c r="A6440" s="25">
        <f t="shared" si="906"/>
        <v>716</v>
      </c>
      <c r="B6440" s="23">
        <f t="shared" si="907"/>
        <v>44591</v>
      </c>
      <c r="C6440" s="24">
        <v>20</v>
      </c>
      <c r="D6440" s="54" t="str">
        <f t="shared" si="899"/>
        <v>ASET</v>
      </c>
      <c r="E6440" s="178"/>
      <c r="F6440" s="179"/>
      <c r="G6440" s="177"/>
      <c r="H6440" s="177"/>
      <c r="I6440" s="169">
        <f t="shared" si="900"/>
        <v>0</v>
      </c>
      <c r="J6440" s="149" t="str" cm="1">
        <f t="array" ref="J6440">IF(ISERROR(INDEX('Non Compliance input'!$H$5:$H$156,MATCH(1,(A6440='Non Compliance input'!$A$5:$A$156)*(F6440&gt;='Non Compliance input'!$D$5:$D$156)*(E6440&lt;'Non Compliance input'!$E$5:$E$156)*('Non Compliance input'!$H$5:$H$156="Yes"),0))
),"","Yes")</f>
        <v/>
      </c>
      <c r="K6440" s="149">
        <f t="shared" si="901"/>
        <v>0</v>
      </c>
      <c r="L6440" s="162">
        <f t="shared" si="902"/>
        <v>0</v>
      </c>
      <c r="M6440" s="162" t="str" cm="1">
        <f t="array" ref="M6440">IF(ISERROR(INDEX('Non Compliance input'!$I$5:$I$156,MATCH(1,(A6440='Non Compliance input'!$A$5:$A$156)*(E6440&gt;='Non Compliance input'!$D$5:$D$156)*(F6440&lt;='Non Compliance input'!$E$5:$E$156)*('Non Compliance input'!$I$5:$I$156="Yes"),0))
),"","Yes")</f>
        <v/>
      </c>
      <c r="N6440" s="149" t="str">
        <f>IF(VLOOKUP($A6440,HourEndingOutage!$B$3:$F$746,5,0)="Outage","Outage","")</f>
        <v/>
      </c>
      <c r="O6440" s="18">
        <f t="shared" si="903"/>
        <v>0</v>
      </c>
      <c r="P6440" s="18" t="str">
        <f t="shared" si="904"/>
        <v/>
      </c>
      <c r="Q6440" s="18">
        <f t="shared" si="905"/>
        <v>0</v>
      </c>
      <c r="R6440" s="118"/>
    </row>
    <row r="6441" spans="1:18" x14ac:dyDescent="0.25">
      <c r="A6441" s="25">
        <f t="shared" si="906"/>
        <v>716</v>
      </c>
      <c r="B6441" s="23">
        <f t="shared" si="907"/>
        <v>44591</v>
      </c>
      <c r="C6441" s="24">
        <v>20</v>
      </c>
      <c r="D6441" s="54" t="str">
        <f t="shared" si="899"/>
        <v>ASET</v>
      </c>
      <c r="E6441" s="178"/>
      <c r="F6441" s="179"/>
      <c r="G6441" s="177"/>
      <c r="H6441" s="177"/>
      <c r="I6441" s="169">
        <f t="shared" si="900"/>
        <v>0</v>
      </c>
      <c r="J6441" s="149" t="str" cm="1">
        <f t="array" ref="J6441">IF(ISERROR(INDEX('Non Compliance input'!$H$5:$H$156,MATCH(1,(A6441='Non Compliance input'!$A$5:$A$156)*(F6441&gt;='Non Compliance input'!$D$5:$D$156)*(E6441&lt;'Non Compliance input'!$E$5:$E$156)*('Non Compliance input'!$H$5:$H$156="Yes"),0))
),"","Yes")</f>
        <v/>
      </c>
      <c r="K6441" s="149">
        <f t="shared" si="901"/>
        <v>0</v>
      </c>
      <c r="L6441" s="162">
        <f t="shared" si="902"/>
        <v>0</v>
      </c>
      <c r="M6441" s="162" t="str" cm="1">
        <f t="array" ref="M6441">IF(ISERROR(INDEX('Non Compliance input'!$I$5:$I$156,MATCH(1,(A6441='Non Compliance input'!$A$5:$A$156)*(E6441&gt;='Non Compliance input'!$D$5:$D$156)*(F6441&lt;='Non Compliance input'!$E$5:$E$156)*('Non Compliance input'!$I$5:$I$156="Yes"),0))
),"","Yes")</f>
        <v/>
      </c>
      <c r="N6441" s="149" t="str">
        <f>IF(VLOOKUP($A6441,HourEndingOutage!$B$3:$F$746,5,0)="Outage","Outage","")</f>
        <v/>
      </c>
      <c r="O6441" s="18">
        <f t="shared" si="903"/>
        <v>0</v>
      </c>
      <c r="P6441" s="18" t="str">
        <f t="shared" si="904"/>
        <v/>
      </c>
      <c r="Q6441" s="18">
        <f t="shared" si="905"/>
        <v>0</v>
      </c>
      <c r="R6441" s="118"/>
    </row>
    <row r="6442" spans="1:18" x14ac:dyDescent="0.25">
      <c r="A6442" s="25">
        <f t="shared" si="906"/>
        <v>716</v>
      </c>
      <c r="B6442" s="23">
        <f t="shared" si="907"/>
        <v>44591</v>
      </c>
      <c r="C6442" s="24">
        <v>20</v>
      </c>
      <c r="D6442" s="54" t="str">
        <f t="shared" si="899"/>
        <v>ASET</v>
      </c>
      <c r="E6442" s="178"/>
      <c r="F6442" s="179"/>
      <c r="G6442" s="177"/>
      <c r="H6442" s="177"/>
      <c r="I6442" s="169">
        <f t="shared" si="900"/>
        <v>0</v>
      </c>
      <c r="J6442" s="149" t="str" cm="1">
        <f t="array" ref="J6442">IF(ISERROR(INDEX('Non Compliance input'!$H$5:$H$156,MATCH(1,(A6442='Non Compliance input'!$A$5:$A$156)*(F6442&gt;='Non Compliance input'!$D$5:$D$156)*(E6442&lt;'Non Compliance input'!$E$5:$E$156)*('Non Compliance input'!$H$5:$H$156="Yes"),0))
),"","Yes")</f>
        <v/>
      </c>
      <c r="K6442" s="149">
        <f t="shared" si="901"/>
        <v>0</v>
      </c>
      <c r="L6442" s="162">
        <f t="shared" si="902"/>
        <v>0</v>
      </c>
      <c r="M6442" s="162" t="str" cm="1">
        <f t="array" ref="M6442">IF(ISERROR(INDEX('Non Compliance input'!$I$5:$I$156,MATCH(1,(A6442='Non Compliance input'!$A$5:$A$156)*(E6442&gt;='Non Compliance input'!$D$5:$D$156)*(F6442&lt;='Non Compliance input'!$E$5:$E$156)*('Non Compliance input'!$I$5:$I$156="Yes"),0))
),"","Yes")</f>
        <v/>
      </c>
      <c r="N6442" s="149" t="str">
        <f>IF(VLOOKUP($A6442,HourEndingOutage!$B$3:$F$746,5,0)="Outage","Outage","")</f>
        <v/>
      </c>
      <c r="O6442" s="18">
        <f t="shared" si="903"/>
        <v>0</v>
      </c>
      <c r="P6442" s="18" t="str">
        <f t="shared" si="904"/>
        <v/>
      </c>
      <c r="Q6442" s="18">
        <f t="shared" si="905"/>
        <v>0</v>
      </c>
      <c r="R6442" s="118"/>
    </row>
    <row r="6443" spans="1:18" x14ac:dyDescent="0.25">
      <c r="A6443" s="25">
        <f t="shared" si="906"/>
        <v>716</v>
      </c>
      <c r="B6443" s="23">
        <f t="shared" si="907"/>
        <v>44591</v>
      </c>
      <c r="C6443" s="24">
        <v>20</v>
      </c>
      <c r="D6443" s="54" t="str">
        <f t="shared" si="899"/>
        <v>ASET</v>
      </c>
      <c r="E6443" s="178"/>
      <c r="F6443" s="179"/>
      <c r="G6443" s="177"/>
      <c r="H6443" s="177"/>
      <c r="I6443" s="169">
        <f t="shared" si="900"/>
        <v>0</v>
      </c>
      <c r="J6443" s="149" t="str" cm="1">
        <f t="array" ref="J6443">IF(ISERROR(INDEX('Non Compliance input'!$H$5:$H$156,MATCH(1,(A6443='Non Compliance input'!$A$5:$A$156)*(F6443&gt;='Non Compliance input'!$D$5:$D$156)*(E6443&lt;'Non Compliance input'!$E$5:$E$156)*('Non Compliance input'!$H$5:$H$156="Yes"),0))
),"","Yes")</f>
        <v/>
      </c>
      <c r="K6443" s="149">
        <f t="shared" si="901"/>
        <v>0</v>
      </c>
      <c r="L6443" s="162">
        <f t="shared" si="902"/>
        <v>0</v>
      </c>
      <c r="M6443" s="162" t="str" cm="1">
        <f t="array" ref="M6443">IF(ISERROR(INDEX('Non Compliance input'!$I$5:$I$156,MATCH(1,(A6443='Non Compliance input'!$A$5:$A$156)*(E6443&gt;='Non Compliance input'!$D$5:$D$156)*(F6443&lt;='Non Compliance input'!$E$5:$E$156)*('Non Compliance input'!$I$5:$I$156="Yes"),0))
),"","Yes")</f>
        <v/>
      </c>
      <c r="N6443" s="149" t="str">
        <f>IF(VLOOKUP($A6443,HourEndingOutage!$B$3:$F$746,5,0)="Outage","Outage","")</f>
        <v/>
      </c>
      <c r="O6443" s="18">
        <f t="shared" si="903"/>
        <v>0</v>
      </c>
      <c r="P6443" s="18" t="str">
        <f t="shared" si="904"/>
        <v/>
      </c>
      <c r="Q6443" s="18">
        <f t="shared" si="905"/>
        <v>0</v>
      </c>
      <c r="R6443" s="118"/>
    </row>
    <row r="6444" spans="1:18" x14ac:dyDescent="0.25">
      <c r="A6444" s="25">
        <f t="shared" si="906"/>
        <v>716</v>
      </c>
      <c r="B6444" s="23">
        <f t="shared" si="907"/>
        <v>44591</v>
      </c>
      <c r="C6444" s="24">
        <v>20</v>
      </c>
      <c r="D6444" s="54" t="str">
        <f t="shared" si="899"/>
        <v>ASET</v>
      </c>
      <c r="E6444" s="178"/>
      <c r="F6444" s="179"/>
      <c r="G6444" s="177"/>
      <c r="H6444" s="177"/>
      <c r="I6444" s="169">
        <f t="shared" si="900"/>
        <v>0</v>
      </c>
      <c r="J6444" s="149" t="str" cm="1">
        <f t="array" ref="J6444">IF(ISERROR(INDEX('Non Compliance input'!$H$5:$H$156,MATCH(1,(A6444='Non Compliance input'!$A$5:$A$156)*(F6444&gt;='Non Compliance input'!$D$5:$D$156)*(E6444&lt;'Non Compliance input'!$E$5:$E$156)*('Non Compliance input'!$H$5:$H$156="Yes"),0))
),"","Yes")</f>
        <v/>
      </c>
      <c r="K6444" s="149">
        <f t="shared" si="901"/>
        <v>0</v>
      </c>
      <c r="L6444" s="162">
        <f t="shared" si="902"/>
        <v>0</v>
      </c>
      <c r="M6444" s="162" t="str" cm="1">
        <f t="array" ref="M6444">IF(ISERROR(INDEX('Non Compliance input'!$I$5:$I$156,MATCH(1,(A6444='Non Compliance input'!$A$5:$A$156)*(E6444&gt;='Non Compliance input'!$D$5:$D$156)*(F6444&lt;='Non Compliance input'!$E$5:$E$156)*('Non Compliance input'!$I$5:$I$156="Yes"),0))
),"","Yes")</f>
        <v/>
      </c>
      <c r="N6444" s="149" t="str">
        <f>IF(VLOOKUP($A6444,HourEndingOutage!$B$3:$F$746,5,0)="Outage","Outage","")</f>
        <v/>
      </c>
      <c r="O6444" s="18">
        <f t="shared" si="903"/>
        <v>0</v>
      </c>
      <c r="P6444" s="18" t="str">
        <f t="shared" si="904"/>
        <v/>
      </c>
      <c r="Q6444" s="18">
        <f t="shared" si="905"/>
        <v>0</v>
      </c>
      <c r="R6444" s="118"/>
    </row>
    <row r="6445" spans="1:18" x14ac:dyDescent="0.25">
      <c r="A6445" s="25">
        <f t="shared" si="906"/>
        <v>716</v>
      </c>
      <c r="B6445" s="23">
        <f t="shared" si="907"/>
        <v>44591</v>
      </c>
      <c r="C6445" s="24">
        <v>20</v>
      </c>
      <c r="D6445" s="54" t="str">
        <f t="shared" si="899"/>
        <v>ASET</v>
      </c>
      <c r="E6445" s="178"/>
      <c r="F6445" s="179"/>
      <c r="G6445" s="177"/>
      <c r="H6445" s="177"/>
      <c r="I6445" s="169">
        <f t="shared" si="900"/>
        <v>0</v>
      </c>
      <c r="J6445" s="149" t="str" cm="1">
        <f t="array" ref="J6445">IF(ISERROR(INDEX('Non Compliance input'!$H$5:$H$156,MATCH(1,(A6445='Non Compliance input'!$A$5:$A$156)*(F6445&gt;='Non Compliance input'!$D$5:$D$156)*(E6445&lt;'Non Compliance input'!$E$5:$E$156)*('Non Compliance input'!$H$5:$H$156="Yes"),0))
),"","Yes")</f>
        <v/>
      </c>
      <c r="K6445" s="149">
        <f t="shared" si="901"/>
        <v>0</v>
      </c>
      <c r="L6445" s="162">
        <f t="shared" si="902"/>
        <v>0</v>
      </c>
      <c r="M6445" s="162" t="str" cm="1">
        <f t="array" ref="M6445">IF(ISERROR(INDEX('Non Compliance input'!$I$5:$I$156,MATCH(1,(A6445='Non Compliance input'!$A$5:$A$156)*(E6445&gt;='Non Compliance input'!$D$5:$D$156)*(F6445&lt;='Non Compliance input'!$E$5:$E$156)*('Non Compliance input'!$I$5:$I$156="Yes"),0))
),"","Yes")</f>
        <v/>
      </c>
      <c r="N6445" s="149" t="str">
        <f>IF(VLOOKUP($A6445,HourEndingOutage!$B$3:$F$746,5,0)="Outage","Outage","")</f>
        <v/>
      </c>
      <c r="O6445" s="18">
        <f t="shared" si="903"/>
        <v>0</v>
      </c>
      <c r="P6445" s="18" t="str">
        <f t="shared" si="904"/>
        <v/>
      </c>
      <c r="Q6445" s="18">
        <f t="shared" si="905"/>
        <v>0</v>
      </c>
      <c r="R6445" s="118"/>
    </row>
    <row r="6446" spans="1:18" x14ac:dyDescent="0.25">
      <c r="A6446" s="25">
        <f t="shared" si="906"/>
        <v>716</v>
      </c>
      <c r="B6446" s="23">
        <f t="shared" si="907"/>
        <v>44591</v>
      </c>
      <c r="C6446" s="24">
        <v>20</v>
      </c>
      <c r="D6446" s="54" t="str">
        <f t="shared" si="899"/>
        <v>ASET</v>
      </c>
      <c r="E6446" s="178"/>
      <c r="F6446" s="179"/>
      <c r="G6446" s="177"/>
      <c r="H6446" s="177"/>
      <c r="I6446" s="169">
        <f t="shared" si="900"/>
        <v>0</v>
      </c>
      <c r="J6446" s="149" t="str" cm="1">
        <f t="array" ref="J6446">IF(ISERROR(INDEX('Non Compliance input'!$H$5:$H$156,MATCH(1,(A6446='Non Compliance input'!$A$5:$A$156)*(F6446&gt;='Non Compliance input'!$D$5:$D$156)*(E6446&lt;'Non Compliance input'!$E$5:$E$156)*('Non Compliance input'!$H$5:$H$156="Yes"),0))
),"","Yes")</f>
        <v/>
      </c>
      <c r="K6446" s="149">
        <f t="shared" si="901"/>
        <v>0</v>
      </c>
      <c r="L6446" s="162">
        <f t="shared" si="902"/>
        <v>0</v>
      </c>
      <c r="M6446" s="162" t="str" cm="1">
        <f t="array" ref="M6446">IF(ISERROR(INDEX('Non Compliance input'!$I$5:$I$156,MATCH(1,(A6446='Non Compliance input'!$A$5:$A$156)*(E6446&gt;='Non Compliance input'!$D$5:$D$156)*(F6446&lt;='Non Compliance input'!$E$5:$E$156)*('Non Compliance input'!$I$5:$I$156="Yes"),0))
),"","Yes")</f>
        <v/>
      </c>
      <c r="N6446" s="149" t="str">
        <f>IF(VLOOKUP($A6446,HourEndingOutage!$B$3:$F$746,5,0)="Outage","Outage","")</f>
        <v/>
      </c>
      <c r="O6446" s="18">
        <f t="shared" si="903"/>
        <v>0</v>
      </c>
      <c r="P6446" s="18" t="str">
        <f t="shared" si="904"/>
        <v/>
      </c>
      <c r="Q6446" s="18">
        <f t="shared" si="905"/>
        <v>0</v>
      </c>
      <c r="R6446" s="118"/>
    </row>
    <row r="6447" spans="1:18" x14ac:dyDescent="0.25">
      <c r="A6447" s="25">
        <f t="shared" si="906"/>
        <v>717</v>
      </c>
      <c r="B6447" s="23">
        <f t="shared" si="907"/>
        <v>44591</v>
      </c>
      <c r="C6447" s="24">
        <v>21</v>
      </c>
      <c r="D6447" s="54" t="str">
        <f t="shared" si="899"/>
        <v>ASET</v>
      </c>
      <c r="E6447" s="178"/>
      <c r="F6447" s="179"/>
      <c r="G6447" s="177"/>
      <c r="H6447" s="177"/>
      <c r="I6447" s="169">
        <f t="shared" si="900"/>
        <v>0</v>
      </c>
      <c r="J6447" s="149" t="str" cm="1">
        <f t="array" ref="J6447">IF(ISERROR(INDEX('Non Compliance input'!$H$5:$H$156,MATCH(1,(A6447='Non Compliance input'!$A$5:$A$156)*(F6447&gt;='Non Compliance input'!$D$5:$D$156)*(E6447&lt;'Non Compliance input'!$E$5:$E$156)*('Non Compliance input'!$H$5:$H$156="Yes"),0))
),"","Yes")</f>
        <v/>
      </c>
      <c r="K6447" s="149">
        <f t="shared" si="901"/>
        <v>0</v>
      </c>
      <c r="L6447" s="162">
        <f t="shared" si="902"/>
        <v>0</v>
      </c>
      <c r="M6447" s="162" t="str" cm="1">
        <f t="array" ref="M6447">IF(ISERROR(INDEX('Non Compliance input'!$I$5:$I$156,MATCH(1,(A6447='Non Compliance input'!$A$5:$A$156)*(E6447&gt;='Non Compliance input'!$D$5:$D$156)*(F6447&lt;='Non Compliance input'!$E$5:$E$156)*('Non Compliance input'!$I$5:$I$156="Yes"),0))
),"","Yes")</f>
        <v/>
      </c>
      <c r="N6447" s="149" t="str">
        <f>IF(VLOOKUP($A6447,HourEndingOutage!$B$3:$F$746,5,0)="Outage","Outage","")</f>
        <v/>
      </c>
      <c r="O6447" s="18">
        <f t="shared" si="903"/>
        <v>0</v>
      </c>
      <c r="P6447" s="18" t="str">
        <f t="shared" si="904"/>
        <v/>
      </c>
      <c r="Q6447" s="18">
        <f t="shared" si="905"/>
        <v>0</v>
      </c>
      <c r="R6447" s="118"/>
    </row>
    <row r="6448" spans="1:18" x14ac:dyDescent="0.25">
      <c r="A6448" s="25">
        <f t="shared" si="906"/>
        <v>717</v>
      </c>
      <c r="B6448" s="23">
        <f t="shared" si="907"/>
        <v>44591</v>
      </c>
      <c r="C6448" s="24">
        <v>21</v>
      </c>
      <c r="D6448" s="54" t="str">
        <f t="shared" si="899"/>
        <v>ASET</v>
      </c>
      <c r="E6448" s="178"/>
      <c r="F6448" s="179"/>
      <c r="G6448" s="177"/>
      <c r="H6448" s="177"/>
      <c r="I6448" s="169">
        <f t="shared" si="900"/>
        <v>0</v>
      </c>
      <c r="J6448" s="149" t="str" cm="1">
        <f t="array" ref="J6448">IF(ISERROR(INDEX('Non Compliance input'!$H$5:$H$156,MATCH(1,(A6448='Non Compliance input'!$A$5:$A$156)*(F6448&gt;='Non Compliance input'!$D$5:$D$156)*(E6448&lt;'Non Compliance input'!$E$5:$E$156)*('Non Compliance input'!$H$5:$H$156="Yes"),0))
),"","Yes")</f>
        <v/>
      </c>
      <c r="K6448" s="149">
        <f t="shared" si="901"/>
        <v>0</v>
      </c>
      <c r="L6448" s="162">
        <f t="shared" si="902"/>
        <v>0</v>
      </c>
      <c r="M6448" s="162" t="str" cm="1">
        <f t="array" ref="M6448">IF(ISERROR(INDEX('Non Compliance input'!$I$5:$I$156,MATCH(1,(A6448='Non Compliance input'!$A$5:$A$156)*(E6448&gt;='Non Compliance input'!$D$5:$D$156)*(F6448&lt;='Non Compliance input'!$E$5:$E$156)*('Non Compliance input'!$I$5:$I$156="Yes"),0))
),"","Yes")</f>
        <v/>
      </c>
      <c r="N6448" s="149" t="str">
        <f>IF(VLOOKUP($A6448,HourEndingOutage!$B$3:$F$746,5,0)="Outage","Outage","")</f>
        <v/>
      </c>
      <c r="O6448" s="18">
        <f t="shared" si="903"/>
        <v>0</v>
      </c>
      <c r="P6448" s="18" t="str">
        <f t="shared" si="904"/>
        <v/>
      </c>
      <c r="Q6448" s="18">
        <f t="shared" si="905"/>
        <v>0</v>
      </c>
      <c r="R6448" s="118"/>
    </row>
    <row r="6449" spans="1:18" x14ac:dyDescent="0.25">
      <c r="A6449" s="25">
        <f t="shared" si="906"/>
        <v>717</v>
      </c>
      <c r="B6449" s="23">
        <f t="shared" si="907"/>
        <v>44591</v>
      </c>
      <c r="C6449" s="24">
        <v>21</v>
      </c>
      <c r="D6449" s="54" t="str">
        <f t="shared" si="899"/>
        <v>ASET</v>
      </c>
      <c r="E6449" s="178"/>
      <c r="F6449" s="179"/>
      <c r="G6449" s="177"/>
      <c r="H6449" s="177"/>
      <c r="I6449" s="169">
        <f t="shared" si="900"/>
        <v>0</v>
      </c>
      <c r="J6449" s="149" t="str" cm="1">
        <f t="array" ref="J6449">IF(ISERROR(INDEX('Non Compliance input'!$H$5:$H$156,MATCH(1,(A6449='Non Compliance input'!$A$5:$A$156)*(F6449&gt;='Non Compliance input'!$D$5:$D$156)*(E6449&lt;'Non Compliance input'!$E$5:$E$156)*('Non Compliance input'!$H$5:$H$156="Yes"),0))
),"","Yes")</f>
        <v/>
      </c>
      <c r="K6449" s="149">
        <f t="shared" si="901"/>
        <v>0</v>
      </c>
      <c r="L6449" s="162">
        <f t="shared" si="902"/>
        <v>0</v>
      </c>
      <c r="M6449" s="162" t="str" cm="1">
        <f t="array" ref="M6449">IF(ISERROR(INDEX('Non Compliance input'!$I$5:$I$156,MATCH(1,(A6449='Non Compliance input'!$A$5:$A$156)*(E6449&gt;='Non Compliance input'!$D$5:$D$156)*(F6449&lt;='Non Compliance input'!$E$5:$E$156)*('Non Compliance input'!$I$5:$I$156="Yes"),0))
),"","Yes")</f>
        <v/>
      </c>
      <c r="N6449" s="149" t="str">
        <f>IF(VLOOKUP($A6449,HourEndingOutage!$B$3:$F$746,5,0)="Outage","Outage","")</f>
        <v/>
      </c>
      <c r="O6449" s="18">
        <f t="shared" si="903"/>
        <v>0</v>
      </c>
      <c r="P6449" s="18" t="str">
        <f t="shared" si="904"/>
        <v/>
      </c>
      <c r="Q6449" s="18">
        <f t="shared" si="905"/>
        <v>0</v>
      </c>
      <c r="R6449" s="118"/>
    </row>
    <row r="6450" spans="1:18" x14ac:dyDescent="0.25">
      <c r="A6450" s="25">
        <f t="shared" si="906"/>
        <v>717</v>
      </c>
      <c r="B6450" s="23">
        <f t="shared" si="907"/>
        <v>44591</v>
      </c>
      <c r="C6450" s="24">
        <v>21</v>
      </c>
      <c r="D6450" s="54" t="str">
        <f t="shared" si="899"/>
        <v>ASET</v>
      </c>
      <c r="E6450" s="178"/>
      <c r="F6450" s="179"/>
      <c r="G6450" s="177"/>
      <c r="H6450" s="177"/>
      <c r="I6450" s="169">
        <f t="shared" si="900"/>
        <v>0</v>
      </c>
      <c r="J6450" s="149" t="str" cm="1">
        <f t="array" ref="J6450">IF(ISERROR(INDEX('Non Compliance input'!$H$5:$H$156,MATCH(1,(A6450='Non Compliance input'!$A$5:$A$156)*(F6450&gt;='Non Compliance input'!$D$5:$D$156)*(E6450&lt;'Non Compliance input'!$E$5:$E$156)*('Non Compliance input'!$H$5:$H$156="Yes"),0))
),"","Yes")</f>
        <v/>
      </c>
      <c r="K6450" s="149">
        <f t="shared" si="901"/>
        <v>0</v>
      </c>
      <c r="L6450" s="162">
        <f t="shared" si="902"/>
        <v>0</v>
      </c>
      <c r="M6450" s="162" t="str" cm="1">
        <f t="array" ref="M6450">IF(ISERROR(INDEX('Non Compliance input'!$I$5:$I$156,MATCH(1,(A6450='Non Compliance input'!$A$5:$A$156)*(E6450&gt;='Non Compliance input'!$D$5:$D$156)*(F6450&lt;='Non Compliance input'!$E$5:$E$156)*('Non Compliance input'!$I$5:$I$156="Yes"),0))
),"","Yes")</f>
        <v/>
      </c>
      <c r="N6450" s="149" t="str">
        <f>IF(VLOOKUP($A6450,HourEndingOutage!$B$3:$F$746,5,0)="Outage","Outage","")</f>
        <v/>
      </c>
      <c r="O6450" s="18">
        <f t="shared" si="903"/>
        <v>0</v>
      </c>
      <c r="P6450" s="18" t="str">
        <f t="shared" si="904"/>
        <v/>
      </c>
      <c r="Q6450" s="18">
        <f t="shared" si="905"/>
        <v>0</v>
      </c>
      <c r="R6450" s="118"/>
    </row>
    <row r="6451" spans="1:18" x14ac:dyDescent="0.25">
      <c r="A6451" s="25">
        <f t="shared" si="906"/>
        <v>717</v>
      </c>
      <c r="B6451" s="23">
        <f t="shared" si="907"/>
        <v>44591</v>
      </c>
      <c r="C6451" s="24">
        <v>21</v>
      </c>
      <c r="D6451" s="54" t="str">
        <f t="shared" si="899"/>
        <v>ASET</v>
      </c>
      <c r="E6451" s="178"/>
      <c r="F6451" s="179"/>
      <c r="G6451" s="177"/>
      <c r="H6451" s="177"/>
      <c r="I6451" s="169">
        <f t="shared" si="900"/>
        <v>0</v>
      </c>
      <c r="J6451" s="149" t="str" cm="1">
        <f t="array" ref="J6451">IF(ISERROR(INDEX('Non Compliance input'!$H$5:$H$156,MATCH(1,(A6451='Non Compliance input'!$A$5:$A$156)*(F6451&gt;='Non Compliance input'!$D$5:$D$156)*(E6451&lt;'Non Compliance input'!$E$5:$E$156)*('Non Compliance input'!$H$5:$H$156="Yes"),0))
),"","Yes")</f>
        <v/>
      </c>
      <c r="K6451" s="149">
        <f t="shared" si="901"/>
        <v>0</v>
      </c>
      <c r="L6451" s="162">
        <f t="shared" si="902"/>
        <v>0</v>
      </c>
      <c r="M6451" s="162" t="str" cm="1">
        <f t="array" ref="M6451">IF(ISERROR(INDEX('Non Compliance input'!$I$5:$I$156,MATCH(1,(A6451='Non Compliance input'!$A$5:$A$156)*(E6451&gt;='Non Compliance input'!$D$5:$D$156)*(F6451&lt;='Non Compliance input'!$E$5:$E$156)*('Non Compliance input'!$I$5:$I$156="Yes"),0))
),"","Yes")</f>
        <v/>
      </c>
      <c r="N6451" s="149" t="str">
        <f>IF(VLOOKUP($A6451,HourEndingOutage!$B$3:$F$746,5,0)="Outage","Outage","")</f>
        <v/>
      </c>
      <c r="O6451" s="18">
        <f t="shared" si="903"/>
        <v>0</v>
      </c>
      <c r="P6451" s="18" t="str">
        <f t="shared" si="904"/>
        <v/>
      </c>
      <c r="Q6451" s="18">
        <f t="shared" si="905"/>
        <v>0</v>
      </c>
      <c r="R6451" s="118"/>
    </row>
    <row r="6452" spans="1:18" x14ac:dyDescent="0.25">
      <c r="A6452" s="25">
        <f t="shared" si="906"/>
        <v>717</v>
      </c>
      <c r="B6452" s="23">
        <f t="shared" si="907"/>
        <v>44591</v>
      </c>
      <c r="C6452" s="24">
        <v>21</v>
      </c>
      <c r="D6452" s="54" t="str">
        <f t="shared" si="899"/>
        <v>ASET</v>
      </c>
      <c r="E6452" s="178"/>
      <c r="F6452" s="179"/>
      <c r="G6452" s="177"/>
      <c r="H6452" s="177"/>
      <c r="I6452" s="169">
        <f t="shared" si="900"/>
        <v>0</v>
      </c>
      <c r="J6452" s="149" t="str" cm="1">
        <f t="array" ref="J6452">IF(ISERROR(INDEX('Non Compliance input'!$H$5:$H$156,MATCH(1,(A6452='Non Compliance input'!$A$5:$A$156)*(F6452&gt;='Non Compliance input'!$D$5:$D$156)*(E6452&lt;'Non Compliance input'!$E$5:$E$156)*('Non Compliance input'!$H$5:$H$156="Yes"),0))
),"","Yes")</f>
        <v/>
      </c>
      <c r="K6452" s="149">
        <f t="shared" si="901"/>
        <v>0</v>
      </c>
      <c r="L6452" s="162">
        <f t="shared" si="902"/>
        <v>0</v>
      </c>
      <c r="M6452" s="162" t="str" cm="1">
        <f t="array" ref="M6452">IF(ISERROR(INDEX('Non Compliance input'!$I$5:$I$156,MATCH(1,(A6452='Non Compliance input'!$A$5:$A$156)*(E6452&gt;='Non Compliance input'!$D$5:$D$156)*(F6452&lt;='Non Compliance input'!$E$5:$E$156)*('Non Compliance input'!$I$5:$I$156="Yes"),0))
),"","Yes")</f>
        <v/>
      </c>
      <c r="N6452" s="149" t="str">
        <f>IF(VLOOKUP($A6452,HourEndingOutage!$B$3:$F$746,5,0)="Outage","Outage","")</f>
        <v/>
      </c>
      <c r="O6452" s="18">
        <f t="shared" si="903"/>
        <v>0</v>
      </c>
      <c r="P6452" s="18" t="str">
        <f t="shared" si="904"/>
        <v/>
      </c>
      <c r="Q6452" s="18">
        <f t="shared" si="905"/>
        <v>0</v>
      </c>
      <c r="R6452" s="118"/>
    </row>
    <row r="6453" spans="1:18" x14ac:dyDescent="0.25">
      <c r="A6453" s="25">
        <f t="shared" si="906"/>
        <v>717</v>
      </c>
      <c r="B6453" s="23">
        <f t="shared" si="907"/>
        <v>44591</v>
      </c>
      <c r="C6453" s="24">
        <v>21</v>
      </c>
      <c r="D6453" s="54" t="str">
        <f t="shared" si="899"/>
        <v>ASET</v>
      </c>
      <c r="E6453" s="178"/>
      <c r="F6453" s="179"/>
      <c r="G6453" s="177"/>
      <c r="H6453" s="177"/>
      <c r="I6453" s="169">
        <f t="shared" si="900"/>
        <v>0</v>
      </c>
      <c r="J6453" s="149" t="str" cm="1">
        <f t="array" ref="J6453">IF(ISERROR(INDEX('Non Compliance input'!$H$5:$H$156,MATCH(1,(A6453='Non Compliance input'!$A$5:$A$156)*(F6453&gt;='Non Compliance input'!$D$5:$D$156)*(E6453&lt;'Non Compliance input'!$E$5:$E$156)*('Non Compliance input'!$H$5:$H$156="Yes"),0))
),"","Yes")</f>
        <v/>
      </c>
      <c r="K6453" s="149">
        <f t="shared" si="901"/>
        <v>0</v>
      </c>
      <c r="L6453" s="162">
        <f t="shared" si="902"/>
        <v>0</v>
      </c>
      <c r="M6453" s="162" t="str" cm="1">
        <f t="array" ref="M6453">IF(ISERROR(INDEX('Non Compliance input'!$I$5:$I$156,MATCH(1,(A6453='Non Compliance input'!$A$5:$A$156)*(E6453&gt;='Non Compliance input'!$D$5:$D$156)*(F6453&lt;='Non Compliance input'!$E$5:$E$156)*('Non Compliance input'!$I$5:$I$156="Yes"),0))
),"","Yes")</f>
        <v/>
      </c>
      <c r="N6453" s="149" t="str">
        <f>IF(VLOOKUP($A6453,HourEndingOutage!$B$3:$F$746,5,0)="Outage","Outage","")</f>
        <v/>
      </c>
      <c r="O6453" s="18">
        <f t="shared" si="903"/>
        <v>0</v>
      </c>
      <c r="P6453" s="18" t="str">
        <f t="shared" si="904"/>
        <v/>
      </c>
      <c r="Q6453" s="18">
        <f t="shared" si="905"/>
        <v>0</v>
      </c>
      <c r="R6453" s="118"/>
    </row>
    <row r="6454" spans="1:18" x14ac:dyDescent="0.25">
      <c r="A6454" s="25">
        <f t="shared" si="906"/>
        <v>717</v>
      </c>
      <c r="B6454" s="23">
        <f t="shared" si="907"/>
        <v>44591</v>
      </c>
      <c r="C6454" s="24">
        <v>21</v>
      </c>
      <c r="D6454" s="54" t="str">
        <f t="shared" si="899"/>
        <v>ASET</v>
      </c>
      <c r="E6454" s="178"/>
      <c r="F6454" s="179"/>
      <c r="G6454" s="177"/>
      <c r="H6454" s="177"/>
      <c r="I6454" s="169">
        <f t="shared" si="900"/>
        <v>0</v>
      </c>
      <c r="J6454" s="149" t="str" cm="1">
        <f t="array" ref="J6454">IF(ISERROR(INDEX('Non Compliance input'!$H$5:$H$156,MATCH(1,(A6454='Non Compliance input'!$A$5:$A$156)*(F6454&gt;='Non Compliance input'!$D$5:$D$156)*(E6454&lt;'Non Compliance input'!$E$5:$E$156)*('Non Compliance input'!$H$5:$H$156="Yes"),0))
),"","Yes")</f>
        <v/>
      </c>
      <c r="K6454" s="149">
        <f t="shared" si="901"/>
        <v>0</v>
      </c>
      <c r="L6454" s="162">
        <f t="shared" si="902"/>
        <v>0</v>
      </c>
      <c r="M6454" s="162" t="str" cm="1">
        <f t="array" ref="M6454">IF(ISERROR(INDEX('Non Compliance input'!$I$5:$I$156,MATCH(1,(A6454='Non Compliance input'!$A$5:$A$156)*(E6454&gt;='Non Compliance input'!$D$5:$D$156)*(F6454&lt;='Non Compliance input'!$E$5:$E$156)*('Non Compliance input'!$I$5:$I$156="Yes"),0))
),"","Yes")</f>
        <v/>
      </c>
      <c r="N6454" s="149" t="str">
        <f>IF(VLOOKUP($A6454,HourEndingOutage!$B$3:$F$746,5,0)="Outage","Outage","")</f>
        <v/>
      </c>
      <c r="O6454" s="18">
        <f t="shared" si="903"/>
        <v>0</v>
      </c>
      <c r="P6454" s="18" t="str">
        <f t="shared" si="904"/>
        <v/>
      </c>
      <c r="Q6454" s="18">
        <f t="shared" si="905"/>
        <v>0</v>
      </c>
      <c r="R6454" s="118"/>
    </row>
    <row r="6455" spans="1:18" x14ac:dyDescent="0.25">
      <c r="A6455" s="25">
        <f t="shared" si="906"/>
        <v>717</v>
      </c>
      <c r="B6455" s="23">
        <f t="shared" si="907"/>
        <v>44591</v>
      </c>
      <c r="C6455" s="24">
        <v>21</v>
      </c>
      <c r="D6455" s="54" t="str">
        <f t="shared" si="899"/>
        <v>ASET</v>
      </c>
      <c r="E6455" s="178"/>
      <c r="F6455" s="179"/>
      <c r="G6455" s="177"/>
      <c r="H6455" s="177"/>
      <c r="I6455" s="169">
        <f t="shared" si="900"/>
        <v>0</v>
      </c>
      <c r="J6455" s="149" t="str" cm="1">
        <f t="array" ref="J6455">IF(ISERROR(INDEX('Non Compliance input'!$H$5:$H$156,MATCH(1,(A6455='Non Compliance input'!$A$5:$A$156)*(F6455&gt;='Non Compliance input'!$D$5:$D$156)*(E6455&lt;'Non Compliance input'!$E$5:$E$156)*('Non Compliance input'!$H$5:$H$156="Yes"),0))
),"","Yes")</f>
        <v/>
      </c>
      <c r="K6455" s="149">
        <f t="shared" si="901"/>
        <v>0</v>
      </c>
      <c r="L6455" s="162">
        <f t="shared" si="902"/>
        <v>0</v>
      </c>
      <c r="M6455" s="162" t="str" cm="1">
        <f t="array" ref="M6455">IF(ISERROR(INDEX('Non Compliance input'!$I$5:$I$156,MATCH(1,(A6455='Non Compliance input'!$A$5:$A$156)*(E6455&gt;='Non Compliance input'!$D$5:$D$156)*(F6455&lt;='Non Compliance input'!$E$5:$E$156)*('Non Compliance input'!$I$5:$I$156="Yes"),0))
),"","Yes")</f>
        <v/>
      </c>
      <c r="N6455" s="149" t="str">
        <f>IF(VLOOKUP($A6455,HourEndingOutage!$B$3:$F$746,5,0)="Outage","Outage","")</f>
        <v/>
      </c>
      <c r="O6455" s="18">
        <f t="shared" si="903"/>
        <v>0</v>
      </c>
      <c r="P6455" s="18" t="str">
        <f t="shared" si="904"/>
        <v/>
      </c>
      <c r="Q6455" s="18">
        <f t="shared" si="905"/>
        <v>0</v>
      </c>
      <c r="R6455" s="118"/>
    </row>
    <row r="6456" spans="1:18" x14ac:dyDescent="0.25">
      <c r="A6456" s="25">
        <f t="shared" si="906"/>
        <v>718</v>
      </c>
      <c r="B6456" s="23">
        <f t="shared" si="907"/>
        <v>44591</v>
      </c>
      <c r="C6456" s="24">
        <v>22</v>
      </c>
      <c r="D6456" s="54" t="str">
        <f t="shared" si="899"/>
        <v>ASET</v>
      </c>
      <c r="E6456" s="178"/>
      <c r="F6456" s="179"/>
      <c r="G6456" s="177"/>
      <c r="H6456" s="177"/>
      <c r="I6456" s="169">
        <f t="shared" si="900"/>
        <v>0</v>
      </c>
      <c r="J6456" s="149" t="str" cm="1">
        <f t="array" ref="J6456">IF(ISERROR(INDEX('Non Compliance input'!$H$5:$H$156,MATCH(1,(A6456='Non Compliance input'!$A$5:$A$156)*(F6456&gt;='Non Compliance input'!$D$5:$D$156)*(E6456&lt;'Non Compliance input'!$E$5:$E$156)*('Non Compliance input'!$H$5:$H$156="Yes"),0))
),"","Yes")</f>
        <v/>
      </c>
      <c r="K6456" s="149">
        <f t="shared" si="901"/>
        <v>0</v>
      </c>
      <c r="L6456" s="162">
        <f t="shared" si="902"/>
        <v>0</v>
      </c>
      <c r="M6456" s="162" t="str" cm="1">
        <f t="array" ref="M6456">IF(ISERROR(INDEX('Non Compliance input'!$I$5:$I$156,MATCH(1,(A6456='Non Compliance input'!$A$5:$A$156)*(E6456&gt;='Non Compliance input'!$D$5:$D$156)*(F6456&lt;='Non Compliance input'!$E$5:$E$156)*('Non Compliance input'!$I$5:$I$156="Yes"),0))
),"","Yes")</f>
        <v/>
      </c>
      <c r="N6456" s="149" t="str">
        <f>IF(VLOOKUP($A6456,HourEndingOutage!$B$3:$F$746,5,0)="Outage","Outage","")</f>
        <v/>
      </c>
      <c r="O6456" s="18">
        <f t="shared" si="903"/>
        <v>0</v>
      </c>
      <c r="P6456" s="18" t="str">
        <f t="shared" si="904"/>
        <v/>
      </c>
      <c r="Q6456" s="18">
        <f t="shared" si="905"/>
        <v>0</v>
      </c>
      <c r="R6456" s="118"/>
    </row>
    <row r="6457" spans="1:18" x14ac:dyDescent="0.25">
      <c r="A6457" s="25">
        <f t="shared" si="906"/>
        <v>718</v>
      </c>
      <c r="B6457" s="23">
        <f t="shared" si="907"/>
        <v>44591</v>
      </c>
      <c r="C6457" s="24">
        <v>22</v>
      </c>
      <c r="D6457" s="54" t="str">
        <f t="shared" si="899"/>
        <v>ASET</v>
      </c>
      <c r="E6457" s="178"/>
      <c r="F6457" s="179"/>
      <c r="G6457" s="177"/>
      <c r="H6457" s="177"/>
      <c r="I6457" s="169">
        <f t="shared" si="900"/>
        <v>0</v>
      </c>
      <c r="J6457" s="149" t="str" cm="1">
        <f t="array" ref="J6457">IF(ISERROR(INDEX('Non Compliance input'!$H$5:$H$156,MATCH(1,(A6457='Non Compliance input'!$A$5:$A$156)*(F6457&gt;='Non Compliance input'!$D$5:$D$156)*(E6457&lt;'Non Compliance input'!$E$5:$E$156)*('Non Compliance input'!$H$5:$H$156="Yes"),0))
),"","Yes")</f>
        <v/>
      </c>
      <c r="K6457" s="149">
        <f t="shared" si="901"/>
        <v>0</v>
      </c>
      <c r="L6457" s="162">
        <f t="shared" si="902"/>
        <v>0</v>
      </c>
      <c r="M6457" s="162" t="str" cm="1">
        <f t="array" ref="M6457">IF(ISERROR(INDEX('Non Compliance input'!$I$5:$I$156,MATCH(1,(A6457='Non Compliance input'!$A$5:$A$156)*(E6457&gt;='Non Compliance input'!$D$5:$D$156)*(F6457&lt;='Non Compliance input'!$E$5:$E$156)*('Non Compliance input'!$I$5:$I$156="Yes"),0))
),"","Yes")</f>
        <v/>
      </c>
      <c r="N6457" s="149" t="str">
        <f>IF(VLOOKUP($A6457,HourEndingOutage!$B$3:$F$746,5,0)="Outage","Outage","")</f>
        <v/>
      </c>
      <c r="O6457" s="18">
        <f t="shared" si="903"/>
        <v>0</v>
      </c>
      <c r="P6457" s="18" t="str">
        <f t="shared" si="904"/>
        <v/>
      </c>
      <c r="Q6457" s="18">
        <f t="shared" si="905"/>
        <v>0</v>
      </c>
      <c r="R6457" s="118"/>
    </row>
    <row r="6458" spans="1:18" x14ac:dyDescent="0.25">
      <c r="A6458" s="25">
        <f t="shared" si="906"/>
        <v>718</v>
      </c>
      <c r="B6458" s="23">
        <f t="shared" si="907"/>
        <v>44591</v>
      </c>
      <c r="C6458" s="24">
        <v>22</v>
      </c>
      <c r="D6458" s="54" t="str">
        <f t="shared" si="899"/>
        <v>ASET</v>
      </c>
      <c r="E6458" s="178"/>
      <c r="F6458" s="179"/>
      <c r="G6458" s="177"/>
      <c r="H6458" s="177"/>
      <c r="I6458" s="169">
        <f t="shared" si="900"/>
        <v>0</v>
      </c>
      <c r="J6458" s="149" t="str" cm="1">
        <f t="array" ref="J6458">IF(ISERROR(INDEX('Non Compliance input'!$H$5:$H$156,MATCH(1,(A6458='Non Compliance input'!$A$5:$A$156)*(F6458&gt;='Non Compliance input'!$D$5:$D$156)*(E6458&lt;'Non Compliance input'!$E$5:$E$156)*('Non Compliance input'!$H$5:$H$156="Yes"),0))
),"","Yes")</f>
        <v/>
      </c>
      <c r="K6458" s="149">
        <f t="shared" si="901"/>
        <v>0</v>
      </c>
      <c r="L6458" s="162">
        <f t="shared" si="902"/>
        <v>0</v>
      </c>
      <c r="M6458" s="162" t="str" cm="1">
        <f t="array" ref="M6458">IF(ISERROR(INDEX('Non Compliance input'!$I$5:$I$156,MATCH(1,(A6458='Non Compliance input'!$A$5:$A$156)*(E6458&gt;='Non Compliance input'!$D$5:$D$156)*(F6458&lt;='Non Compliance input'!$E$5:$E$156)*('Non Compliance input'!$I$5:$I$156="Yes"),0))
),"","Yes")</f>
        <v/>
      </c>
      <c r="N6458" s="149" t="str">
        <f>IF(VLOOKUP($A6458,HourEndingOutage!$B$3:$F$746,5,0)="Outage","Outage","")</f>
        <v/>
      </c>
      <c r="O6458" s="18">
        <f t="shared" si="903"/>
        <v>0</v>
      </c>
      <c r="P6458" s="18" t="str">
        <f t="shared" si="904"/>
        <v/>
      </c>
      <c r="Q6458" s="18">
        <f t="shared" si="905"/>
        <v>0</v>
      </c>
      <c r="R6458" s="118"/>
    </row>
    <row r="6459" spans="1:18" x14ac:dyDescent="0.25">
      <c r="A6459" s="25">
        <f t="shared" si="906"/>
        <v>718</v>
      </c>
      <c r="B6459" s="23">
        <f t="shared" si="907"/>
        <v>44591</v>
      </c>
      <c r="C6459" s="24">
        <v>22</v>
      </c>
      <c r="D6459" s="54" t="str">
        <f t="shared" si="899"/>
        <v>ASET</v>
      </c>
      <c r="E6459" s="178"/>
      <c r="F6459" s="179"/>
      <c r="G6459" s="177"/>
      <c r="H6459" s="177"/>
      <c r="I6459" s="169">
        <f t="shared" si="900"/>
        <v>0</v>
      </c>
      <c r="J6459" s="149" t="str" cm="1">
        <f t="array" ref="J6459">IF(ISERROR(INDEX('Non Compliance input'!$H$5:$H$156,MATCH(1,(A6459='Non Compliance input'!$A$5:$A$156)*(F6459&gt;='Non Compliance input'!$D$5:$D$156)*(E6459&lt;'Non Compliance input'!$E$5:$E$156)*('Non Compliance input'!$H$5:$H$156="Yes"),0))
),"","Yes")</f>
        <v/>
      </c>
      <c r="K6459" s="149">
        <f t="shared" si="901"/>
        <v>0</v>
      </c>
      <c r="L6459" s="162">
        <f t="shared" si="902"/>
        <v>0</v>
      </c>
      <c r="M6459" s="162" t="str" cm="1">
        <f t="array" ref="M6459">IF(ISERROR(INDEX('Non Compliance input'!$I$5:$I$156,MATCH(1,(A6459='Non Compliance input'!$A$5:$A$156)*(E6459&gt;='Non Compliance input'!$D$5:$D$156)*(F6459&lt;='Non Compliance input'!$E$5:$E$156)*('Non Compliance input'!$I$5:$I$156="Yes"),0))
),"","Yes")</f>
        <v/>
      </c>
      <c r="N6459" s="149" t="str">
        <f>IF(VLOOKUP($A6459,HourEndingOutage!$B$3:$F$746,5,0)="Outage","Outage","")</f>
        <v/>
      </c>
      <c r="O6459" s="18">
        <f t="shared" si="903"/>
        <v>0</v>
      </c>
      <c r="P6459" s="18" t="str">
        <f t="shared" si="904"/>
        <v/>
      </c>
      <c r="Q6459" s="18">
        <f t="shared" si="905"/>
        <v>0</v>
      </c>
      <c r="R6459" s="118"/>
    </row>
    <row r="6460" spans="1:18" x14ac:dyDescent="0.25">
      <c r="A6460" s="25">
        <f t="shared" si="906"/>
        <v>718</v>
      </c>
      <c r="B6460" s="23">
        <f t="shared" si="907"/>
        <v>44591</v>
      </c>
      <c r="C6460" s="24">
        <v>22</v>
      </c>
      <c r="D6460" s="54" t="str">
        <f t="shared" si="899"/>
        <v>ASET</v>
      </c>
      <c r="E6460" s="178"/>
      <c r="F6460" s="179"/>
      <c r="G6460" s="177"/>
      <c r="H6460" s="177"/>
      <c r="I6460" s="169">
        <f t="shared" si="900"/>
        <v>0</v>
      </c>
      <c r="J6460" s="149" t="str" cm="1">
        <f t="array" ref="J6460">IF(ISERROR(INDEX('Non Compliance input'!$H$5:$H$156,MATCH(1,(A6460='Non Compliance input'!$A$5:$A$156)*(F6460&gt;='Non Compliance input'!$D$5:$D$156)*(E6460&lt;'Non Compliance input'!$E$5:$E$156)*('Non Compliance input'!$H$5:$H$156="Yes"),0))
),"","Yes")</f>
        <v/>
      </c>
      <c r="K6460" s="149">
        <f t="shared" si="901"/>
        <v>0</v>
      </c>
      <c r="L6460" s="162">
        <f t="shared" si="902"/>
        <v>0</v>
      </c>
      <c r="M6460" s="162" t="str" cm="1">
        <f t="array" ref="M6460">IF(ISERROR(INDEX('Non Compliance input'!$I$5:$I$156,MATCH(1,(A6460='Non Compliance input'!$A$5:$A$156)*(E6460&gt;='Non Compliance input'!$D$5:$D$156)*(F6460&lt;='Non Compliance input'!$E$5:$E$156)*('Non Compliance input'!$I$5:$I$156="Yes"),0))
),"","Yes")</f>
        <v/>
      </c>
      <c r="N6460" s="149" t="str">
        <f>IF(VLOOKUP($A6460,HourEndingOutage!$B$3:$F$746,5,0)="Outage","Outage","")</f>
        <v/>
      </c>
      <c r="O6460" s="18">
        <f t="shared" si="903"/>
        <v>0</v>
      </c>
      <c r="P6460" s="18" t="str">
        <f t="shared" si="904"/>
        <v/>
      </c>
      <c r="Q6460" s="18">
        <f t="shared" si="905"/>
        <v>0</v>
      </c>
      <c r="R6460" s="118"/>
    </row>
    <row r="6461" spans="1:18" x14ac:dyDescent="0.25">
      <c r="A6461" s="25">
        <f t="shared" si="906"/>
        <v>718</v>
      </c>
      <c r="B6461" s="23">
        <f t="shared" si="907"/>
        <v>44591</v>
      </c>
      <c r="C6461" s="24">
        <v>22</v>
      </c>
      <c r="D6461" s="54" t="str">
        <f t="shared" si="899"/>
        <v>ASET</v>
      </c>
      <c r="E6461" s="178"/>
      <c r="F6461" s="179"/>
      <c r="G6461" s="177"/>
      <c r="H6461" s="177"/>
      <c r="I6461" s="169">
        <f t="shared" si="900"/>
        <v>0</v>
      </c>
      <c r="J6461" s="149" t="str" cm="1">
        <f t="array" ref="J6461">IF(ISERROR(INDEX('Non Compliance input'!$H$5:$H$156,MATCH(1,(A6461='Non Compliance input'!$A$5:$A$156)*(F6461&gt;='Non Compliance input'!$D$5:$D$156)*(E6461&lt;'Non Compliance input'!$E$5:$E$156)*('Non Compliance input'!$H$5:$H$156="Yes"),0))
),"","Yes")</f>
        <v/>
      </c>
      <c r="K6461" s="149">
        <f t="shared" si="901"/>
        <v>0</v>
      </c>
      <c r="L6461" s="162">
        <f t="shared" si="902"/>
        <v>0</v>
      </c>
      <c r="M6461" s="162" t="str" cm="1">
        <f t="array" ref="M6461">IF(ISERROR(INDEX('Non Compliance input'!$I$5:$I$156,MATCH(1,(A6461='Non Compliance input'!$A$5:$A$156)*(E6461&gt;='Non Compliance input'!$D$5:$D$156)*(F6461&lt;='Non Compliance input'!$E$5:$E$156)*('Non Compliance input'!$I$5:$I$156="Yes"),0))
),"","Yes")</f>
        <v/>
      </c>
      <c r="N6461" s="149" t="str">
        <f>IF(VLOOKUP($A6461,HourEndingOutage!$B$3:$F$746,5,0)="Outage","Outage","")</f>
        <v/>
      </c>
      <c r="O6461" s="18">
        <f t="shared" si="903"/>
        <v>0</v>
      </c>
      <c r="P6461" s="18" t="str">
        <f t="shared" si="904"/>
        <v/>
      </c>
      <c r="Q6461" s="18">
        <f t="shared" si="905"/>
        <v>0</v>
      </c>
      <c r="R6461" s="118"/>
    </row>
    <row r="6462" spans="1:18" x14ac:dyDescent="0.25">
      <c r="A6462" s="25">
        <f t="shared" si="906"/>
        <v>718</v>
      </c>
      <c r="B6462" s="23">
        <f t="shared" si="907"/>
        <v>44591</v>
      </c>
      <c r="C6462" s="24">
        <v>22</v>
      </c>
      <c r="D6462" s="54" t="str">
        <f t="shared" si="899"/>
        <v>ASET</v>
      </c>
      <c r="E6462" s="178"/>
      <c r="F6462" s="179"/>
      <c r="G6462" s="177"/>
      <c r="H6462" s="177"/>
      <c r="I6462" s="169">
        <f t="shared" si="900"/>
        <v>0</v>
      </c>
      <c r="J6462" s="149" t="str" cm="1">
        <f t="array" ref="J6462">IF(ISERROR(INDEX('Non Compliance input'!$H$5:$H$156,MATCH(1,(A6462='Non Compliance input'!$A$5:$A$156)*(F6462&gt;='Non Compliance input'!$D$5:$D$156)*(E6462&lt;'Non Compliance input'!$E$5:$E$156)*('Non Compliance input'!$H$5:$H$156="Yes"),0))
),"","Yes")</f>
        <v/>
      </c>
      <c r="K6462" s="149">
        <f t="shared" si="901"/>
        <v>0</v>
      </c>
      <c r="L6462" s="162">
        <f t="shared" si="902"/>
        <v>0</v>
      </c>
      <c r="M6462" s="162" t="str" cm="1">
        <f t="array" ref="M6462">IF(ISERROR(INDEX('Non Compliance input'!$I$5:$I$156,MATCH(1,(A6462='Non Compliance input'!$A$5:$A$156)*(E6462&gt;='Non Compliance input'!$D$5:$D$156)*(F6462&lt;='Non Compliance input'!$E$5:$E$156)*('Non Compliance input'!$I$5:$I$156="Yes"),0))
),"","Yes")</f>
        <v/>
      </c>
      <c r="N6462" s="149" t="str">
        <f>IF(VLOOKUP($A6462,HourEndingOutage!$B$3:$F$746,5,0)="Outage","Outage","")</f>
        <v/>
      </c>
      <c r="O6462" s="18">
        <f t="shared" si="903"/>
        <v>0</v>
      </c>
      <c r="P6462" s="18" t="str">
        <f t="shared" si="904"/>
        <v/>
      </c>
      <c r="Q6462" s="18">
        <f t="shared" si="905"/>
        <v>0</v>
      </c>
      <c r="R6462" s="118"/>
    </row>
    <row r="6463" spans="1:18" x14ac:dyDescent="0.25">
      <c r="A6463" s="25">
        <f t="shared" si="906"/>
        <v>718</v>
      </c>
      <c r="B6463" s="23">
        <f t="shared" si="907"/>
        <v>44591</v>
      </c>
      <c r="C6463" s="24">
        <v>22</v>
      </c>
      <c r="D6463" s="54" t="str">
        <f t="shared" si="899"/>
        <v>ASET</v>
      </c>
      <c r="E6463" s="178"/>
      <c r="F6463" s="179"/>
      <c r="G6463" s="177"/>
      <c r="H6463" s="177"/>
      <c r="I6463" s="169">
        <f t="shared" si="900"/>
        <v>0</v>
      </c>
      <c r="J6463" s="149" t="str" cm="1">
        <f t="array" ref="J6463">IF(ISERROR(INDEX('Non Compliance input'!$H$5:$H$156,MATCH(1,(A6463='Non Compliance input'!$A$5:$A$156)*(F6463&gt;='Non Compliance input'!$D$5:$D$156)*(E6463&lt;'Non Compliance input'!$E$5:$E$156)*('Non Compliance input'!$H$5:$H$156="Yes"),0))
),"","Yes")</f>
        <v/>
      </c>
      <c r="K6463" s="149">
        <f t="shared" si="901"/>
        <v>0</v>
      </c>
      <c r="L6463" s="162">
        <f t="shared" si="902"/>
        <v>0</v>
      </c>
      <c r="M6463" s="162" t="str" cm="1">
        <f t="array" ref="M6463">IF(ISERROR(INDEX('Non Compliance input'!$I$5:$I$156,MATCH(1,(A6463='Non Compliance input'!$A$5:$A$156)*(E6463&gt;='Non Compliance input'!$D$5:$D$156)*(F6463&lt;='Non Compliance input'!$E$5:$E$156)*('Non Compliance input'!$I$5:$I$156="Yes"),0))
),"","Yes")</f>
        <v/>
      </c>
      <c r="N6463" s="149" t="str">
        <f>IF(VLOOKUP($A6463,HourEndingOutage!$B$3:$F$746,5,0)="Outage","Outage","")</f>
        <v/>
      </c>
      <c r="O6463" s="18">
        <f t="shared" si="903"/>
        <v>0</v>
      </c>
      <c r="P6463" s="18" t="str">
        <f t="shared" si="904"/>
        <v/>
      </c>
      <c r="Q6463" s="18">
        <f t="shared" si="905"/>
        <v>0</v>
      </c>
      <c r="R6463" s="118"/>
    </row>
    <row r="6464" spans="1:18" x14ac:dyDescent="0.25">
      <c r="A6464" s="25">
        <f t="shared" si="906"/>
        <v>718</v>
      </c>
      <c r="B6464" s="23">
        <f t="shared" si="907"/>
        <v>44591</v>
      </c>
      <c r="C6464" s="24">
        <v>22</v>
      </c>
      <c r="D6464" s="54" t="str">
        <f t="shared" si="899"/>
        <v>ASET</v>
      </c>
      <c r="E6464" s="178"/>
      <c r="F6464" s="179"/>
      <c r="G6464" s="177"/>
      <c r="H6464" s="177"/>
      <c r="I6464" s="169">
        <f t="shared" si="900"/>
        <v>0</v>
      </c>
      <c r="J6464" s="149" t="str" cm="1">
        <f t="array" ref="J6464">IF(ISERROR(INDEX('Non Compliance input'!$H$5:$H$156,MATCH(1,(A6464='Non Compliance input'!$A$5:$A$156)*(F6464&gt;='Non Compliance input'!$D$5:$D$156)*(E6464&lt;'Non Compliance input'!$E$5:$E$156)*('Non Compliance input'!$H$5:$H$156="Yes"),0))
),"","Yes")</f>
        <v/>
      </c>
      <c r="K6464" s="149">
        <f t="shared" si="901"/>
        <v>0</v>
      </c>
      <c r="L6464" s="162">
        <f t="shared" si="902"/>
        <v>0</v>
      </c>
      <c r="M6464" s="162" t="str" cm="1">
        <f t="array" ref="M6464">IF(ISERROR(INDEX('Non Compliance input'!$I$5:$I$156,MATCH(1,(A6464='Non Compliance input'!$A$5:$A$156)*(E6464&gt;='Non Compliance input'!$D$5:$D$156)*(F6464&lt;='Non Compliance input'!$E$5:$E$156)*('Non Compliance input'!$I$5:$I$156="Yes"),0))
),"","Yes")</f>
        <v/>
      </c>
      <c r="N6464" s="149" t="str">
        <f>IF(VLOOKUP($A6464,HourEndingOutage!$B$3:$F$746,5,0)="Outage","Outage","")</f>
        <v/>
      </c>
      <c r="O6464" s="18">
        <f t="shared" si="903"/>
        <v>0</v>
      </c>
      <c r="P6464" s="18" t="str">
        <f t="shared" si="904"/>
        <v/>
      </c>
      <c r="Q6464" s="18">
        <f t="shared" si="905"/>
        <v>0</v>
      </c>
      <c r="R6464" s="118"/>
    </row>
    <row r="6465" spans="1:18" x14ac:dyDescent="0.25">
      <c r="A6465" s="25">
        <f t="shared" si="906"/>
        <v>719</v>
      </c>
      <c r="B6465" s="23">
        <f t="shared" si="907"/>
        <v>44591</v>
      </c>
      <c r="C6465" s="24">
        <v>23</v>
      </c>
      <c r="D6465" s="54" t="str">
        <f t="shared" si="899"/>
        <v>ASET</v>
      </c>
      <c r="E6465" s="178"/>
      <c r="F6465" s="179"/>
      <c r="G6465" s="177"/>
      <c r="H6465" s="177"/>
      <c r="I6465" s="169">
        <f t="shared" si="900"/>
        <v>0</v>
      </c>
      <c r="J6465" s="149" t="str" cm="1">
        <f t="array" ref="J6465">IF(ISERROR(INDEX('Non Compliance input'!$H$5:$H$156,MATCH(1,(A6465='Non Compliance input'!$A$5:$A$156)*(F6465&gt;='Non Compliance input'!$D$5:$D$156)*(E6465&lt;'Non Compliance input'!$E$5:$E$156)*('Non Compliance input'!$H$5:$H$156="Yes"),0))
),"","Yes")</f>
        <v/>
      </c>
      <c r="K6465" s="149">
        <f t="shared" si="901"/>
        <v>0</v>
      </c>
      <c r="L6465" s="162">
        <f t="shared" si="902"/>
        <v>0</v>
      </c>
      <c r="M6465" s="162" t="str" cm="1">
        <f t="array" ref="M6465">IF(ISERROR(INDEX('Non Compliance input'!$I$5:$I$156,MATCH(1,(A6465='Non Compliance input'!$A$5:$A$156)*(E6465&gt;='Non Compliance input'!$D$5:$D$156)*(F6465&lt;='Non Compliance input'!$E$5:$E$156)*('Non Compliance input'!$I$5:$I$156="Yes"),0))
),"","Yes")</f>
        <v/>
      </c>
      <c r="N6465" s="149" t="str">
        <f>IF(VLOOKUP($A6465,HourEndingOutage!$B$3:$F$746,5,0)="Outage","Outage","")</f>
        <v/>
      </c>
      <c r="O6465" s="18">
        <f t="shared" si="903"/>
        <v>0</v>
      </c>
      <c r="P6465" s="18" t="str">
        <f t="shared" si="904"/>
        <v/>
      </c>
      <c r="Q6465" s="18">
        <f t="shared" si="905"/>
        <v>0</v>
      </c>
      <c r="R6465" s="118"/>
    </row>
    <row r="6466" spans="1:18" x14ac:dyDescent="0.25">
      <c r="A6466" s="25">
        <f t="shared" si="906"/>
        <v>719</v>
      </c>
      <c r="B6466" s="23">
        <f t="shared" si="907"/>
        <v>44591</v>
      </c>
      <c r="C6466" s="24">
        <v>23</v>
      </c>
      <c r="D6466" s="54" t="str">
        <f t="shared" ref="D6466:D6529" si="908">Unit</f>
        <v>ASET</v>
      </c>
      <c r="E6466" s="178"/>
      <c r="F6466" s="179"/>
      <c r="G6466" s="177"/>
      <c r="H6466" s="177"/>
      <c r="I6466" s="169">
        <f t="shared" si="900"/>
        <v>0</v>
      </c>
      <c r="J6466" s="149" t="str" cm="1">
        <f t="array" ref="J6466">IF(ISERROR(INDEX('Non Compliance input'!$H$5:$H$156,MATCH(1,(A6466='Non Compliance input'!$A$5:$A$156)*(F6466&gt;='Non Compliance input'!$D$5:$D$156)*(E6466&lt;'Non Compliance input'!$E$5:$E$156)*('Non Compliance input'!$H$5:$H$156="Yes"),0))
),"","Yes")</f>
        <v/>
      </c>
      <c r="K6466" s="149">
        <f t="shared" si="901"/>
        <v>0</v>
      </c>
      <c r="L6466" s="162">
        <f t="shared" si="902"/>
        <v>0</v>
      </c>
      <c r="M6466" s="162" t="str" cm="1">
        <f t="array" ref="M6466">IF(ISERROR(INDEX('Non Compliance input'!$I$5:$I$156,MATCH(1,(A6466='Non Compliance input'!$A$5:$A$156)*(E6466&gt;='Non Compliance input'!$D$5:$D$156)*(F6466&lt;='Non Compliance input'!$E$5:$E$156)*('Non Compliance input'!$I$5:$I$156="Yes"),0))
),"","Yes")</f>
        <v/>
      </c>
      <c r="N6466" s="149" t="str">
        <f>IF(VLOOKUP($A6466,HourEndingOutage!$B$3:$F$746,5,0)="Outage","Outage","")</f>
        <v/>
      </c>
      <c r="O6466" s="18">
        <f t="shared" si="903"/>
        <v>0</v>
      </c>
      <c r="P6466" s="18" t="str">
        <f t="shared" si="904"/>
        <v/>
      </c>
      <c r="Q6466" s="18">
        <f t="shared" si="905"/>
        <v>0</v>
      </c>
      <c r="R6466" s="118"/>
    </row>
    <row r="6467" spans="1:18" x14ac:dyDescent="0.25">
      <c r="A6467" s="25">
        <f t="shared" si="906"/>
        <v>719</v>
      </c>
      <c r="B6467" s="23">
        <f t="shared" si="907"/>
        <v>44591</v>
      </c>
      <c r="C6467" s="24">
        <v>23</v>
      </c>
      <c r="D6467" s="54" t="str">
        <f t="shared" si="908"/>
        <v>ASET</v>
      </c>
      <c r="E6467" s="178"/>
      <c r="F6467" s="179"/>
      <c r="G6467" s="177"/>
      <c r="H6467" s="177"/>
      <c r="I6467" s="169">
        <f t="shared" ref="I6467:I6530" si="909">IF(AND(LEN(E6467)&gt;2,LEN(F6467)&gt;2)=TRUE,(ROUND((F6467-E6467)*1440,0)),0)</f>
        <v>0</v>
      </c>
      <c r="J6467" s="149" t="str" cm="1">
        <f t="array" ref="J6467">IF(ISERROR(INDEX('Non Compliance input'!$H$5:$H$156,MATCH(1,(A6467='Non Compliance input'!$A$5:$A$156)*(F6467&gt;='Non Compliance input'!$D$5:$D$156)*(E6467&lt;'Non Compliance input'!$E$5:$E$156)*('Non Compliance input'!$H$5:$H$156="Yes"),0))
),"","Yes")</f>
        <v/>
      </c>
      <c r="K6467" s="149">
        <f t="shared" ref="K6467:K6530" si="910">IF(J6467="Yes",0,MIN(H6467,G6467,IF(H6467="",0,Contract_Volume)))</f>
        <v>0</v>
      </c>
      <c r="L6467" s="162">
        <f t="shared" ref="L6467:L6530" si="911">IF(J6467="Yes",0,(MIN(H6467,G6467)*(I6467/60)))</f>
        <v>0</v>
      </c>
      <c r="M6467" s="162" t="str" cm="1">
        <f t="array" ref="M6467">IF(ISERROR(INDEX('Non Compliance input'!$I$5:$I$156,MATCH(1,(A6467='Non Compliance input'!$A$5:$A$156)*(E6467&gt;='Non Compliance input'!$D$5:$D$156)*(F6467&lt;='Non Compliance input'!$E$5:$E$156)*('Non Compliance input'!$I$5:$I$156="Yes"),0))
),"","Yes")</f>
        <v/>
      </c>
      <c r="N6467" s="149" t="str">
        <f>IF(VLOOKUP($A6467,HourEndingOutage!$B$3:$F$746,5,0)="Outage","Outage","")</f>
        <v/>
      </c>
      <c r="O6467" s="18">
        <f t="shared" ref="O6467:O6530" si="912">IF(OR(M6467="Yes",N6467="Outage"),0,(K6467*(I6467/60))*Arming)</f>
        <v>0</v>
      </c>
      <c r="P6467" s="18" t="str">
        <f t="shared" ref="P6467:P6530" si="913">IF(ISERROR(VLOOKUP($A6467,FTShour,1,0)),"","Yes")</f>
        <v/>
      </c>
      <c r="Q6467" s="18">
        <f t="shared" si="905"/>
        <v>0</v>
      </c>
      <c r="R6467" s="118"/>
    </row>
    <row r="6468" spans="1:18" x14ac:dyDescent="0.25">
      <c r="A6468" s="25">
        <f t="shared" si="906"/>
        <v>719</v>
      </c>
      <c r="B6468" s="23">
        <f t="shared" si="907"/>
        <v>44591</v>
      </c>
      <c r="C6468" s="24">
        <v>23</v>
      </c>
      <c r="D6468" s="54" t="str">
        <f t="shared" si="908"/>
        <v>ASET</v>
      </c>
      <c r="E6468" s="178"/>
      <c r="F6468" s="179"/>
      <c r="G6468" s="177"/>
      <c r="H6468" s="177"/>
      <c r="I6468" s="169">
        <f t="shared" si="909"/>
        <v>0</v>
      </c>
      <c r="J6468" s="149" t="str" cm="1">
        <f t="array" ref="J6468">IF(ISERROR(INDEX('Non Compliance input'!$H$5:$H$156,MATCH(1,(A6468='Non Compliance input'!$A$5:$A$156)*(F6468&gt;='Non Compliance input'!$D$5:$D$156)*(E6468&lt;'Non Compliance input'!$E$5:$E$156)*('Non Compliance input'!$H$5:$H$156="Yes"),0))
),"","Yes")</f>
        <v/>
      </c>
      <c r="K6468" s="149">
        <f t="shared" si="910"/>
        <v>0</v>
      </c>
      <c r="L6468" s="162">
        <f t="shared" si="911"/>
        <v>0</v>
      </c>
      <c r="M6468" s="162" t="str" cm="1">
        <f t="array" ref="M6468">IF(ISERROR(INDEX('Non Compliance input'!$I$5:$I$156,MATCH(1,(A6468='Non Compliance input'!$A$5:$A$156)*(E6468&gt;='Non Compliance input'!$D$5:$D$156)*(F6468&lt;='Non Compliance input'!$E$5:$E$156)*('Non Compliance input'!$I$5:$I$156="Yes"),0))
),"","Yes")</f>
        <v/>
      </c>
      <c r="N6468" s="149" t="str">
        <f>IF(VLOOKUP($A6468,HourEndingOutage!$B$3:$F$746,5,0)="Outage","Outage","")</f>
        <v/>
      </c>
      <c r="O6468" s="18">
        <f t="shared" si="912"/>
        <v>0</v>
      </c>
      <c r="P6468" s="18" t="str">
        <f t="shared" si="913"/>
        <v/>
      </c>
      <c r="Q6468" s="18">
        <f t="shared" ref="Q6468:Q6531" si="914">IF(P6468="Yes",-O6468,0)</f>
        <v>0</v>
      </c>
      <c r="R6468" s="118"/>
    </row>
    <row r="6469" spans="1:18" x14ac:dyDescent="0.25">
      <c r="A6469" s="25">
        <f t="shared" si="906"/>
        <v>719</v>
      </c>
      <c r="B6469" s="23">
        <f t="shared" si="907"/>
        <v>44591</v>
      </c>
      <c r="C6469" s="24">
        <v>23</v>
      </c>
      <c r="D6469" s="54" t="str">
        <f t="shared" si="908"/>
        <v>ASET</v>
      </c>
      <c r="E6469" s="178"/>
      <c r="F6469" s="179"/>
      <c r="G6469" s="177"/>
      <c r="H6469" s="177"/>
      <c r="I6469" s="169">
        <f t="shared" si="909"/>
        <v>0</v>
      </c>
      <c r="J6469" s="149" t="str" cm="1">
        <f t="array" ref="J6469">IF(ISERROR(INDEX('Non Compliance input'!$H$5:$H$156,MATCH(1,(A6469='Non Compliance input'!$A$5:$A$156)*(F6469&gt;='Non Compliance input'!$D$5:$D$156)*(E6469&lt;'Non Compliance input'!$E$5:$E$156)*('Non Compliance input'!$H$5:$H$156="Yes"),0))
),"","Yes")</f>
        <v/>
      </c>
      <c r="K6469" s="149">
        <f t="shared" si="910"/>
        <v>0</v>
      </c>
      <c r="L6469" s="162">
        <f t="shared" si="911"/>
        <v>0</v>
      </c>
      <c r="M6469" s="162" t="str" cm="1">
        <f t="array" ref="M6469">IF(ISERROR(INDEX('Non Compliance input'!$I$5:$I$156,MATCH(1,(A6469='Non Compliance input'!$A$5:$A$156)*(E6469&gt;='Non Compliance input'!$D$5:$D$156)*(F6469&lt;='Non Compliance input'!$E$5:$E$156)*('Non Compliance input'!$I$5:$I$156="Yes"),0))
),"","Yes")</f>
        <v/>
      </c>
      <c r="N6469" s="149" t="str">
        <f>IF(VLOOKUP($A6469,HourEndingOutage!$B$3:$F$746,5,0)="Outage","Outage","")</f>
        <v/>
      </c>
      <c r="O6469" s="18">
        <f t="shared" si="912"/>
        <v>0</v>
      </c>
      <c r="P6469" s="18" t="str">
        <f t="shared" si="913"/>
        <v/>
      </c>
      <c r="Q6469" s="18">
        <f t="shared" si="914"/>
        <v>0</v>
      </c>
      <c r="R6469" s="118"/>
    </row>
    <row r="6470" spans="1:18" x14ac:dyDescent="0.25">
      <c r="A6470" s="25">
        <f t="shared" si="906"/>
        <v>719</v>
      </c>
      <c r="B6470" s="23">
        <f t="shared" si="907"/>
        <v>44591</v>
      </c>
      <c r="C6470" s="24">
        <v>23</v>
      </c>
      <c r="D6470" s="54" t="str">
        <f t="shared" si="908"/>
        <v>ASET</v>
      </c>
      <c r="E6470" s="178"/>
      <c r="F6470" s="179"/>
      <c r="G6470" s="177"/>
      <c r="H6470" s="177"/>
      <c r="I6470" s="169">
        <f t="shared" si="909"/>
        <v>0</v>
      </c>
      <c r="J6470" s="149" t="str" cm="1">
        <f t="array" ref="J6470">IF(ISERROR(INDEX('Non Compliance input'!$H$5:$H$156,MATCH(1,(A6470='Non Compliance input'!$A$5:$A$156)*(F6470&gt;='Non Compliance input'!$D$5:$D$156)*(E6470&lt;'Non Compliance input'!$E$5:$E$156)*('Non Compliance input'!$H$5:$H$156="Yes"),0))
),"","Yes")</f>
        <v/>
      </c>
      <c r="K6470" s="149">
        <f t="shared" si="910"/>
        <v>0</v>
      </c>
      <c r="L6470" s="162">
        <f t="shared" si="911"/>
        <v>0</v>
      </c>
      <c r="M6470" s="162" t="str" cm="1">
        <f t="array" ref="M6470">IF(ISERROR(INDEX('Non Compliance input'!$I$5:$I$156,MATCH(1,(A6470='Non Compliance input'!$A$5:$A$156)*(E6470&gt;='Non Compliance input'!$D$5:$D$156)*(F6470&lt;='Non Compliance input'!$E$5:$E$156)*('Non Compliance input'!$I$5:$I$156="Yes"),0))
),"","Yes")</f>
        <v/>
      </c>
      <c r="N6470" s="149" t="str">
        <f>IF(VLOOKUP($A6470,HourEndingOutage!$B$3:$F$746,5,0)="Outage","Outage","")</f>
        <v/>
      </c>
      <c r="O6470" s="18">
        <f t="shared" si="912"/>
        <v>0</v>
      </c>
      <c r="P6470" s="18" t="str">
        <f t="shared" si="913"/>
        <v/>
      </c>
      <c r="Q6470" s="18">
        <f t="shared" si="914"/>
        <v>0</v>
      </c>
      <c r="R6470" s="118"/>
    </row>
    <row r="6471" spans="1:18" x14ac:dyDescent="0.25">
      <c r="A6471" s="25">
        <f t="shared" si="906"/>
        <v>719</v>
      </c>
      <c r="B6471" s="23">
        <f t="shared" si="907"/>
        <v>44591</v>
      </c>
      <c r="C6471" s="24">
        <v>23</v>
      </c>
      <c r="D6471" s="54" t="str">
        <f t="shared" si="908"/>
        <v>ASET</v>
      </c>
      <c r="E6471" s="178"/>
      <c r="F6471" s="179"/>
      <c r="G6471" s="177"/>
      <c r="H6471" s="177"/>
      <c r="I6471" s="169">
        <f t="shared" si="909"/>
        <v>0</v>
      </c>
      <c r="J6471" s="149" t="str" cm="1">
        <f t="array" ref="J6471">IF(ISERROR(INDEX('Non Compliance input'!$H$5:$H$156,MATCH(1,(A6471='Non Compliance input'!$A$5:$A$156)*(F6471&gt;='Non Compliance input'!$D$5:$D$156)*(E6471&lt;'Non Compliance input'!$E$5:$E$156)*('Non Compliance input'!$H$5:$H$156="Yes"),0))
),"","Yes")</f>
        <v/>
      </c>
      <c r="K6471" s="149">
        <f t="shared" si="910"/>
        <v>0</v>
      </c>
      <c r="L6471" s="162">
        <f t="shared" si="911"/>
        <v>0</v>
      </c>
      <c r="M6471" s="162" t="str" cm="1">
        <f t="array" ref="M6471">IF(ISERROR(INDEX('Non Compliance input'!$I$5:$I$156,MATCH(1,(A6471='Non Compliance input'!$A$5:$A$156)*(E6471&gt;='Non Compliance input'!$D$5:$D$156)*(F6471&lt;='Non Compliance input'!$E$5:$E$156)*('Non Compliance input'!$I$5:$I$156="Yes"),0))
),"","Yes")</f>
        <v/>
      </c>
      <c r="N6471" s="149" t="str">
        <f>IF(VLOOKUP($A6471,HourEndingOutage!$B$3:$F$746,5,0)="Outage","Outage","")</f>
        <v/>
      </c>
      <c r="O6471" s="18">
        <f t="shared" si="912"/>
        <v>0</v>
      </c>
      <c r="P6471" s="18" t="str">
        <f t="shared" si="913"/>
        <v/>
      </c>
      <c r="Q6471" s="18">
        <f t="shared" si="914"/>
        <v>0</v>
      </c>
      <c r="R6471" s="118"/>
    </row>
    <row r="6472" spans="1:18" x14ac:dyDescent="0.25">
      <c r="A6472" s="25">
        <f t="shared" si="906"/>
        <v>719</v>
      </c>
      <c r="B6472" s="23">
        <f t="shared" si="907"/>
        <v>44591</v>
      </c>
      <c r="C6472" s="24">
        <v>23</v>
      </c>
      <c r="D6472" s="54" t="str">
        <f t="shared" si="908"/>
        <v>ASET</v>
      </c>
      <c r="E6472" s="178"/>
      <c r="F6472" s="179"/>
      <c r="G6472" s="177"/>
      <c r="H6472" s="177"/>
      <c r="I6472" s="169">
        <f t="shared" si="909"/>
        <v>0</v>
      </c>
      <c r="J6472" s="149" t="str" cm="1">
        <f t="array" ref="J6472">IF(ISERROR(INDEX('Non Compliance input'!$H$5:$H$156,MATCH(1,(A6472='Non Compliance input'!$A$5:$A$156)*(F6472&gt;='Non Compliance input'!$D$5:$D$156)*(E6472&lt;'Non Compliance input'!$E$5:$E$156)*('Non Compliance input'!$H$5:$H$156="Yes"),0))
),"","Yes")</f>
        <v/>
      </c>
      <c r="K6472" s="149">
        <f t="shared" si="910"/>
        <v>0</v>
      </c>
      <c r="L6472" s="162">
        <f t="shared" si="911"/>
        <v>0</v>
      </c>
      <c r="M6472" s="162" t="str" cm="1">
        <f t="array" ref="M6472">IF(ISERROR(INDEX('Non Compliance input'!$I$5:$I$156,MATCH(1,(A6472='Non Compliance input'!$A$5:$A$156)*(E6472&gt;='Non Compliance input'!$D$5:$D$156)*(F6472&lt;='Non Compliance input'!$E$5:$E$156)*('Non Compliance input'!$I$5:$I$156="Yes"),0))
),"","Yes")</f>
        <v/>
      </c>
      <c r="N6472" s="149" t="str">
        <f>IF(VLOOKUP($A6472,HourEndingOutage!$B$3:$F$746,5,0)="Outage","Outage","")</f>
        <v/>
      </c>
      <c r="O6472" s="18">
        <f t="shared" si="912"/>
        <v>0</v>
      </c>
      <c r="P6472" s="18" t="str">
        <f t="shared" si="913"/>
        <v/>
      </c>
      <c r="Q6472" s="18">
        <f t="shared" si="914"/>
        <v>0</v>
      </c>
      <c r="R6472" s="118"/>
    </row>
    <row r="6473" spans="1:18" x14ac:dyDescent="0.25">
      <c r="A6473" s="25">
        <f t="shared" si="906"/>
        <v>719</v>
      </c>
      <c r="B6473" s="23">
        <f t="shared" si="907"/>
        <v>44591</v>
      </c>
      <c r="C6473" s="24">
        <v>23</v>
      </c>
      <c r="D6473" s="54" t="str">
        <f t="shared" si="908"/>
        <v>ASET</v>
      </c>
      <c r="E6473" s="178"/>
      <c r="F6473" s="179"/>
      <c r="G6473" s="177"/>
      <c r="H6473" s="177"/>
      <c r="I6473" s="169">
        <f t="shared" si="909"/>
        <v>0</v>
      </c>
      <c r="J6473" s="149" t="str" cm="1">
        <f t="array" ref="J6473">IF(ISERROR(INDEX('Non Compliance input'!$H$5:$H$156,MATCH(1,(A6473='Non Compliance input'!$A$5:$A$156)*(F6473&gt;='Non Compliance input'!$D$5:$D$156)*(E6473&lt;'Non Compliance input'!$E$5:$E$156)*('Non Compliance input'!$H$5:$H$156="Yes"),0))
),"","Yes")</f>
        <v/>
      </c>
      <c r="K6473" s="149">
        <f t="shared" si="910"/>
        <v>0</v>
      </c>
      <c r="L6473" s="162">
        <f t="shared" si="911"/>
        <v>0</v>
      </c>
      <c r="M6473" s="162" t="str" cm="1">
        <f t="array" ref="M6473">IF(ISERROR(INDEX('Non Compliance input'!$I$5:$I$156,MATCH(1,(A6473='Non Compliance input'!$A$5:$A$156)*(E6473&gt;='Non Compliance input'!$D$5:$D$156)*(F6473&lt;='Non Compliance input'!$E$5:$E$156)*('Non Compliance input'!$I$5:$I$156="Yes"),0))
),"","Yes")</f>
        <v/>
      </c>
      <c r="N6473" s="149" t="str">
        <f>IF(VLOOKUP($A6473,HourEndingOutage!$B$3:$F$746,5,0)="Outage","Outage","")</f>
        <v/>
      </c>
      <c r="O6473" s="18">
        <f t="shared" si="912"/>
        <v>0</v>
      </c>
      <c r="P6473" s="18" t="str">
        <f t="shared" si="913"/>
        <v/>
      </c>
      <c r="Q6473" s="18">
        <f t="shared" si="914"/>
        <v>0</v>
      </c>
      <c r="R6473" s="118"/>
    </row>
    <row r="6474" spans="1:18" x14ac:dyDescent="0.25">
      <c r="A6474" s="25">
        <f t="shared" si="906"/>
        <v>720</v>
      </c>
      <c r="B6474" s="23">
        <f t="shared" si="907"/>
        <v>44591</v>
      </c>
      <c r="C6474" s="24">
        <v>24</v>
      </c>
      <c r="D6474" s="54" t="str">
        <f t="shared" si="908"/>
        <v>ASET</v>
      </c>
      <c r="E6474" s="178"/>
      <c r="F6474" s="179"/>
      <c r="G6474" s="177"/>
      <c r="H6474" s="177"/>
      <c r="I6474" s="169">
        <f t="shared" si="909"/>
        <v>0</v>
      </c>
      <c r="J6474" s="149" t="str" cm="1">
        <f t="array" ref="J6474">IF(ISERROR(INDEX('Non Compliance input'!$H$5:$H$156,MATCH(1,(A6474='Non Compliance input'!$A$5:$A$156)*(F6474&gt;='Non Compliance input'!$D$5:$D$156)*(E6474&lt;'Non Compliance input'!$E$5:$E$156)*('Non Compliance input'!$H$5:$H$156="Yes"),0))
),"","Yes")</f>
        <v/>
      </c>
      <c r="K6474" s="149">
        <f t="shared" si="910"/>
        <v>0</v>
      </c>
      <c r="L6474" s="162">
        <f t="shared" si="911"/>
        <v>0</v>
      </c>
      <c r="M6474" s="162" t="str" cm="1">
        <f t="array" ref="M6474">IF(ISERROR(INDEX('Non Compliance input'!$I$5:$I$156,MATCH(1,(A6474='Non Compliance input'!$A$5:$A$156)*(E6474&gt;='Non Compliance input'!$D$5:$D$156)*(F6474&lt;='Non Compliance input'!$E$5:$E$156)*('Non Compliance input'!$I$5:$I$156="Yes"),0))
),"","Yes")</f>
        <v/>
      </c>
      <c r="N6474" s="149" t="str">
        <f>IF(VLOOKUP($A6474,HourEndingOutage!$B$3:$F$746,5,0)="Outage","Outage","")</f>
        <v/>
      </c>
      <c r="O6474" s="18">
        <f t="shared" si="912"/>
        <v>0</v>
      </c>
      <c r="P6474" s="18" t="str">
        <f t="shared" si="913"/>
        <v/>
      </c>
      <c r="Q6474" s="18">
        <f t="shared" si="914"/>
        <v>0</v>
      </c>
      <c r="R6474" s="118"/>
    </row>
    <row r="6475" spans="1:18" x14ac:dyDescent="0.25">
      <c r="A6475" s="25">
        <f t="shared" si="906"/>
        <v>720</v>
      </c>
      <c r="B6475" s="23">
        <f t="shared" si="907"/>
        <v>44591</v>
      </c>
      <c r="C6475" s="24">
        <v>24</v>
      </c>
      <c r="D6475" s="54" t="str">
        <f t="shared" si="908"/>
        <v>ASET</v>
      </c>
      <c r="E6475" s="178"/>
      <c r="F6475" s="179"/>
      <c r="G6475" s="177"/>
      <c r="H6475" s="177"/>
      <c r="I6475" s="169">
        <f t="shared" si="909"/>
        <v>0</v>
      </c>
      <c r="J6475" s="149" t="str" cm="1">
        <f t="array" ref="J6475">IF(ISERROR(INDEX('Non Compliance input'!$H$5:$H$156,MATCH(1,(A6475='Non Compliance input'!$A$5:$A$156)*(F6475&gt;='Non Compliance input'!$D$5:$D$156)*(E6475&lt;'Non Compliance input'!$E$5:$E$156)*('Non Compliance input'!$H$5:$H$156="Yes"),0))
),"","Yes")</f>
        <v/>
      </c>
      <c r="K6475" s="149">
        <f t="shared" si="910"/>
        <v>0</v>
      </c>
      <c r="L6475" s="162">
        <f t="shared" si="911"/>
        <v>0</v>
      </c>
      <c r="M6475" s="162" t="str" cm="1">
        <f t="array" ref="M6475">IF(ISERROR(INDEX('Non Compliance input'!$I$5:$I$156,MATCH(1,(A6475='Non Compliance input'!$A$5:$A$156)*(E6475&gt;='Non Compliance input'!$D$5:$D$156)*(F6475&lt;='Non Compliance input'!$E$5:$E$156)*('Non Compliance input'!$I$5:$I$156="Yes"),0))
),"","Yes")</f>
        <v/>
      </c>
      <c r="N6475" s="149" t="str">
        <f>IF(VLOOKUP($A6475,HourEndingOutage!$B$3:$F$746,5,0)="Outage","Outage","")</f>
        <v/>
      </c>
      <c r="O6475" s="18">
        <f t="shared" si="912"/>
        <v>0</v>
      </c>
      <c r="P6475" s="18" t="str">
        <f t="shared" si="913"/>
        <v/>
      </c>
      <c r="Q6475" s="18">
        <f t="shared" si="914"/>
        <v>0</v>
      </c>
      <c r="R6475" s="118"/>
    </row>
    <row r="6476" spans="1:18" x14ac:dyDescent="0.25">
      <c r="A6476" s="25">
        <f t="shared" si="906"/>
        <v>720</v>
      </c>
      <c r="B6476" s="23">
        <f t="shared" si="907"/>
        <v>44591</v>
      </c>
      <c r="C6476" s="24">
        <v>24</v>
      </c>
      <c r="D6476" s="54" t="str">
        <f t="shared" si="908"/>
        <v>ASET</v>
      </c>
      <c r="E6476" s="178"/>
      <c r="F6476" s="179"/>
      <c r="G6476" s="177"/>
      <c r="H6476" s="177"/>
      <c r="I6476" s="169">
        <f t="shared" si="909"/>
        <v>0</v>
      </c>
      <c r="J6476" s="149" t="str" cm="1">
        <f t="array" ref="J6476">IF(ISERROR(INDEX('Non Compliance input'!$H$5:$H$156,MATCH(1,(A6476='Non Compliance input'!$A$5:$A$156)*(F6476&gt;='Non Compliance input'!$D$5:$D$156)*(E6476&lt;'Non Compliance input'!$E$5:$E$156)*('Non Compliance input'!$H$5:$H$156="Yes"),0))
),"","Yes")</f>
        <v/>
      </c>
      <c r="K6476" s="149">
        <f t="shared" si="910"/>
        <v>0</v>
      </c>
      <c r="L6476" s="162">
        <f t="shared" si="911"/>
        <v>0</v>
      </c>
      <c r="M6476" s="162" t="str" cm="1">
        <f t="array" ref="M6476">IF(ISERROR(INDEX('Non Compliance input'!$I$5:$I$156,MATCH(1,(A6476='Non Compliance input'!$A$5:$A$156)*(E6476&gt;='Non Compliance input'!$D$5:$D$156)*(F6476&lt;='Non Compliance input'!$E$5:$E$156)*('Non Compliance input'!$I$5:$I$156="Yes"),0))
),"","Yes")</f>
        <v/>
      </c>
      <c r="N6476" s="149" t="str">
        <f>IF(VLOOKUP($A6476,HourEndingOutage!$B$3:$F$746,5,0)="Outage","Outage","")</f>
        <v/>
      </c>
      <c r="O6476" s="18">
        <f t="shared" si="912"/>
        <v>0</v>
      </c>
      <c r="P6476" s="18" t="str">
        <f t="shared" si="913"/>
        <v/>
      </c>
      <c r="Q6476" s="18">
        <f t="shared" si="914"/>
        <v>0</v>
      </c>
      <c r="R6476" s="118"/>
    </row>
    <row r="6477" spans="1:18" x14ac:dyDescent="0.25">
      <c r="A6477" s="25">
        <f t="shared" si="906"/>
        <v>720</v>
      </c>
      <c r="B6477" s="23">
        <f t="shared" si="907"/>
        <v>44591</v>
      </c>
      <c r="C6477" s="24">
        <v>24</v>
      </c>
      <c r="D6477" s="54" t="str">
        <f t="shared" si="908"/>
        <v>ASET</v>
      </c>
      <c r="E6477" s="178"/>
      <c r="F6477" s="179"/>
      <c r="G6477" s="177"/>
      <c r="H6477" s="177"/>
      <c r="I6477" s="169">
        <f t="shared" si="909"/>
        <v>0</v>
      </c>
      <c r="J6477" s="149" t="str" cm="1">
        <f t="array" ref="J6477">IF(ISERROR(INDEX('Non Compliance input'!$H$5:$H$156,MATCH(1,(A6477='Non Compliance input'!$A$5:$A$156)*(F6477&gt;='Non Compliance input'!$D$5:$D$156)*(E6477&lt;'Non Compliance input'!$E$5:$E$156)*('Non Compliance input'!$H$5:$H$156="Yes"),0))
),"","Yes")</f>
        <v/>
      </c>
      <c r="K6477" s="149">
        <f t="shared" si="910"/>
        <v>0</v>
      </c>
      <c r="L6477" s="162">
        <f t="shared" si="911"/>
        <v>0</v>
      </c>
      <c r="M6477" s="162" t="str" cm="1">
        <f t="array" ref="M6477">IF(ISERROR(INDEX('Non Compliance input'!$I$5:$I$156,MATCH(1,(A6477='Non Compliance input'!$A$5:$A$156)*(E6477&gt;='Non Compliance input'!$D$5:$D$156)*(F6477&lt;='Non Compliance input'!$E$5:$E$156)*('Non Compliance input'!$I$5:$I$156="Yes"),0))
),"","Yes")</f>
        <v/>
      </c>
      <c r="N6477" s="149" t="str">
        <f>IF(VLOOKUP($A6477,HourEndingOutage!$B$3:$F$746,5,0)="Outage","Outage","")</f>
        <v/>
      </c>
      <c r="O6477" s="18">
        <f t="shared" si="912"/>
        <v>0</v>
      </c>
      <c r="P6477" s="18" t="str">
        <f t="shared" si="913"/>
        <v/>
      </c>
      <c r="Q6477" s="18">
        <f t="shared" si="914"/>
        <v>0</v>
      </c>
      <c r="R6477" s="118"/>
    </row>
    <row r="6478" spans="1:18" x14ac:dyDescent="0.25">
      <c r="A6478" s="25">
        <f t="shared" si="906"/>
        <v>720</v>
      </c>
      <c r="B6478" s="23">
        <f t="shared" si="907"/>
        <v>44591</v>
      </c>
      <c r="C6478" s="24">
        <v>24</v>
      </c>
      <c r="D6478" s="54" t="str">
        <f t="shared" si="908"/>
        <v>ASET</v>
      </c>
      <c r="E6478" s="178"/>
      <c r="F6478" s="179"/>
      <c r="G6478" s="177"/>
      <c r="H6478" s="177"/>
      <c r="I6478" s="169">
        <f t="shared" si="909"/>
        <v>0</v>
      </c>
      <c r="J6478" s="149" t="str" cm="1">
        <f t="array" ref="J6478">IF(ISERROR(INDEX('Non Compliance input'!$H$5:$H$156,MATCH(1,(A6478='Non Compliance input'!$A$5:$A$156)*(F6478&gt;='Non Compliance input'!$D$5:$D$156)*(E6478&lt;'Non Compliance input'!$E$5:$E$156)*('Non Compliance input'!$H$5:$H$156="Yes"),0))
),"","Yes")</f>
        <v/>
      </c>
      <c r="K6478" s="149">
        <f t="shared" si="910"/>
        <v>0</v>
      </c>
      <c r="L6478" s="162">
        <f t="shared" si="911"/>
        <v>0</v>
      </c>
      <c r="M6478" s="162" t="str" cm="1">
        <f t="array" ref="M6478">IF(ISERROR(INDEX('Non Compliance input'!$I$5:$I$156,MATCH(1,(A6478='Non Compliance input'!$A$5:$A$156)*(E6478&gt;='Non Compliance input'!$D$5:$D$156)*(F6478&lt;='Non Compliance input'!$E$5:$E$156)*('Non Compliance input'!$I$5:$I$156="Yes"),0))
),"","Yes")</f>
        <v/>
      </c>
      <c r="N6478" s="149" t="str">
        <f>IF(VLOOKUP($A6478,HourEndingOutage!$B$3:$F$746,5,0)="Outage","Outage","")</f>
        <v/>
      </c>
      <c r="O6478" s="18">
        <f t="shared" si="912"/>
        <v>0</v>
      </c>
      <c r="P6478" s="18" t="str">
        <f t="shared" si="913"/>
        <v/>
      </c>
      <c r="Q6478" s="18">
        <f t="shared" si="914"/>
        <v>0</v>
      </c>
      <c r="R6478" s="118"/>
    </row>
    <row r="6479" spans="1:18" x14ac:dyDescent="0.25">
      <c r="A6479" s="25">
        <f t="shared" si="906"/>
        <v>720</v>
      </c>
      <c r="B6479" s="23">
        <f t="shared" si="907"/>
        <v>44591</v>
      </c>
      <c r="C6479" s="24">
        <v>24</v>
      </c>
      <c r="D6479" s="54" t="str">
        <f t="shared" si="908"/>
        <v>ASET</v>
      </c>
      <c r="E6479" s="178"/>
      <c r="F6479" s="179"/>
      <c r="G6479" s="177"/>
      <c r="H6479" s="177"/>
      <c r="I6479" s="169">
        <f t="shared" si="909"/>
        <v>0</v>
      </c>
      <c r="J6479" s="149" t="str" cm="1">
        <f t="array" ref="J6479">IF(ISERROR(INDEX('Non Compliance input'!$H$5:$H$156,MATCH(1,(A6479='Non Compliance input'!$A$5:$A$156)*(F6479&gt;='Non Compliance input'!$D$5:$D$156)*(E6479&lt;'Non Compliance input'!$E$5:$E$156)*('Non Compliance input'!$H$5:$H$156="Yes"),0))
),"","Yes")</f>
        <v/>
      </c>
      <c r="K6479" s="149">
        <f t="shared" si="910"/>
        <v>0</v>
      </c>
      <c r="L6479" s="162">
        <f t="shared" si="911"/>
        <v>0</v>
      </c>
      <c r="M6479" s="162" t="str" cm="1">
        <f t="array" ref="M6479">IF(ISERROR(INDEX('Non Compliance input'!$I$5:$I$156,MATCH(1,(A6479='Non Compliance input'!$A$5:$A$156)*(E6479&gt;='Non Compliance input'!$D$5:$D$156)*(F6479&lt;='Non Compliance input'!$E$5:$E$156)*('Non Compliance input'!$I$5:$I$156="Yes"),0))
),"","Yes")</f>
        <v/>
      </c>
      <c r="N6479" s="149" t="str">
        <f>IF(VLOOKUP($A6479,HourEndingOutage!$B$3:$F$746,5,0)="Outage","Outage","")</f>
        <v/>
      </c>
      <c r="O6479" s="18">
        <f t="shared" si="912"/>
        <v>0</v>
      </c>
      <c r="P6479" s="18" t="str">
        <f t="shared" si="913"/>
        <v/>
      </c>
      <c r="Q6479" s="18">
        <f t="shared" si="914"/>
        <v>0</v>
      </c>
      <c r="R6479" s="118"/>
    </row>
    <row r="6480" spans="1:18" x14ac:dyDescent="0.25">
      <c r="A6480" s="25">
        <f t="shared" si="906"/>
        <v>720</v>
      </c>
      <c r="B6480" s="23">
        <f t="shared" si="907"/>
        <v>44591</v>
      </c>
      <c r="C6480" s="24">
        <v>24</v>
      </c>
      <c r="D6480" s="54" t="str">
        <f t="shared" si="908"/>
        <v>ASET</v>
      </c>
      <c r="E6480" s="178"/>
      <c r="F6480" s="179"/>
      <c r="G6480" s="177"/>
      <c r="H6480" s="177"/>
      <c r="I6480" s="169">
        <f t="shared" si="909"/>
        <v>0</v>
      </c>
      <c r="J6480" s="149" t="str" cm="1">
        <f t="array" ref="J6480">IF(ISERROR(INDEX('Non Compliance input'!$H$5:$H$156,MATCH(1,(A6480='Non Compliance input'!$A$5:$A$156)*(F6480&gt;='Non Compliance input'!$D$5:$D$156)*(E6480&lt;'Non Compliance input'!$E$5:$E$156)*('Non Compliance input'!$H$5:$H$156="Yes"),0))
),"","Yes")</f>
        <v/>
      </c>
      <c r="K6480" s="149">
        <f t="shared" si="910"/>
        <v>0</v>
      </c>
      <c r="L6480" s="162">
        <f t="shared" si="911"/>
        <v>0</v>
      </c>
      <c r="M6480" s="162" t="str" cm="1">
        <f t="array" ref="M6480">IF(ISERROR(INDEX('Non Compliance input'!$I$5:$I$156,MATCH(1,(A6480='Non Compliance input'!$A$5:$A$156)*(E6480&gt;='Non Compliance input'!$D$5:$D$156)*(F6480&lt;='Non Compliance input'!$E$5:$E$156)*('Non Compliance input'!$I$5:$I$156="Yes"),0))
),"","Yes")</f>
        <v/>
      </c>
      <c r="N6480" s="149" t="str">
        <f>IF(VLOOKUP($A6480,HourEndingOutage!$B$3:$F$746,5,0)="Outage","Outage","")</f>
        <v/>
      </c>
      <c r="O6480" s="18">
        <f t="shared" si="912"/>
        <v>0</v>
      </c>
      <c r="P6480" s="18" t="str">
        <f t="shared" si="913"/>
        <v/>
      </c>
      <c r="Q6480" s="18">
        <f t="shared" si="914"/>
        <v>0</v>
      </c>
      <c r="R6480" s="118"/>
    </row>
    <row r="6481" spans="1:18" x14ac:dyDescent="0.25">
      <c r="A6481" s="25">
        <f t="shared" si="906"/>
        <v>720</v>
      </c>
      <c r="B6481" s="23">
        <f t="shared" si="907"/>
        <v>44591</v>
      </c>
      <c r="C6481" s="24">
        <v>24</v>
      </c>
      <c r="D6481" s="54" t="str">
        <f t="shared" si="908"/>
        <v>ASET</v>
      </c>
      <c r="E6481" s="178"/>
      <c r="F6481" s="179"/>
      <c r="G6481" s="177"/>
      <c r="H6481" s="177"/>
      <c r="I6481" s="169">
        <f t="shared" si="909"/>
        <v>0</v>
      </c>
      <c r="J6481" s="149" t="str" cm="1">
        <f t="array" ref="J6481">IF(ISERROR(INDEX('Non Compliance input'!$H$5:$H$156,MATCH(1,(A6481='Non Compliance input'!$A$5:$A$156)*(F6481&gt;='Non Compliance input'!$D$5:$D$156)*(E6481&lt;'Non Compliance input'!$E$5:$E$156)*('Non Compliance input'!$H$5:$H$156="Yes"),0))
),"","Yes")</f>
        <v/>
      </c>
      <c r="K6481" s="149">
        <f t="shared" si="910"/>
        <v>0</v>
      </c>
      <c r="L6481" s="162">
        <f t="shared" si="911"/>
        <v>0</v>
      </c>
      <c r="M6481" s="162" t="str" cm="1">
        <f t="array" ref="M6481">IF(ISERROR(INDEX('Non Compliance input'!$I$5:$I$156,MATCH(1,(A6481='Non Compliance input'!$A$5:$A$156)*(E6481&gt;='Non Compliance input'!$D$5:$D$156)*(F6481&lt;='Non Compliance input'!$E$5:$E$156)*('Non Compliance input'!$I$5:$I$156="Yes"),0))
),"","Yes")</f>
        <v/>
      </c>
      <c r="N6481" s="149" t="str">
        <f>IF(VLOOKUP($A6481,HourEndingOutage!$B$3:$F$746,5,0)="Outage","Outage","")</f>
        <v/>
      </c>
      <c r="O6481" s="18">
        <f t="shared" si="912"/>
        <v>0</v>
      </c>
      <c r="P6481" s="18" t="str">
        <f t="shared" si="913"/>
        <v/>
      </c>
      <c r="Q6481" s="18">
        <f t="shared" si="914"/>
        <v>0</v>
      </c>
      <c r="R6481" s="118"/>
    </row>
    <row r="6482" spans="1:18" x14ac:dyDescent="0.25">
      <c r="A6482" s="25">
        <f t="shared" si="906"/>
        <v>720</v>
      </c>
      <c r="B6482" s="23">
        <f t="shared" si="907"/>
        <v>44591</v>
      </c>
      <c r="C6482" s="24">
        <v>24</v>
      </c>
      <c r="D6482" s="54" t="str">
        <f t="shared" si="908"/>
        <v>ASET</v>
      </c>
      <c r="E6482" s="178"/>
      <c r="F6482" s="179"/>
      <c r="G6482" s="177"/>
      <c r="H6482" s="177"/>
      <c r="I6482" s="169">
        <f t="shared" si="909"/>
        <v>0</v>
      </c>
      <c r="J6482" s="149" t="str" cm="1">
        <f t="array" ref="J6482">IF(ISERROR(INDEX('Non Compliance input'!$H$5:$H$156,MATCH(1,(A6482='Non Compliance input'!$A$5:$A$156)*(F6482&gt;='Non Compliance input'!$D$5:$D$156)*(E6482&lt;'Non Compliance input'!$E$5:$E$156)*('Non Compliance input'!$H$5:$H$156="Yes"),0))
),"","Yes")</f>
        <v/>
      </c>
      <c r="K6482" s="149">
        <f t="shared" si="910"/>
        <v>0</v>
      </c>
      <c r="L6482" s="162">
        <f t="shared" si="911"/>
        <v>0</v>
      </c>
      <c r="M6482" s="162" t="str" cm="1">
        <f t="array" ref="M6482">IF(ISERROR(INDEX('Non Compliance input'!$I$5:$I$156,MATCH(1,(A6482='Non Compliance input'!$A$5:$A$156)*(E6482&gt;='Non Compliance input'!$D$5:$D$156)*(F6482&lt;='Non Compliance input'!$E$5:$E$156)*('Non Compliance input'!$I$5:$I$156="Yes"),0))
),"","Yes")</f>
        <v/>
      </c>
      <c r="N6482" s="149" t="str">
        <f>IF(VLOOKUP($A6482,HourEndingOutage!$B$3:$F$746,5,0)="Outage","Outage","")</f>
        <v/>
      </c>
      <c r="O6482" s="18">
        <f t="shared" si="912"/>
        <v>0</v>
      </c>
      <c r="P6482" s="18" t="str">
        <f t="shared" si="913"/>
        <v/>
      </c>
      <c r="Q6482" s="18">
        <f t="shared" si="914"/>
        <v>0</v>
      </c>
      <c r="R6482" s="118"/>
    </row>
    <row r="6483" spans="1:18" x14ac:dyDescent="0.25">
      <c r="A6483" s="25">
        <f t="shared" si="906"/>
        <v>721</v>
      </c>
      <c r="B6483" s="23">
        <f t="shared" si="907"/>
        <v>44592</v>
      </c>
      <c r="C6483" s="24">
        <v>1</v>
      </c>
      <c r="D6483" s="54" t="str">
        <f t="shared" si="908"/>
        <v>ASET</v>
      </c>
      <c r="E6483" s="178"/>
      <c r="F6483" s="179"/>
      <c r="G6483" s="177"/>
      <c r="H6483" s="177"/>
      <c r="I6483" s="169">
        <f t="shared" si="909"/>
        <v>0</v>
      </c>
      <c r="J6483" s="149" t="str" cm="1">
        <f t="array" ref="J6483">IF(ISERROR(INDEX('Non Compliance input'!$H$5:$H$156,MATCH(1,(A6483='Non Compliance input'!$A$5:$A$156)*(F6483&gt;='Non Compliance input'!$D$5:$D$156)*(E6483&lt;'Non Compliance input'!$E$5:$E$156)*('Non Compliance input'!$H$5:$H$156="Yes"),0))
),"","Yes")</f>
        <v/>
      </c>
      <c r="K6483" s="149">
        <f t="shared" si="910"/>
        <v>0</v>
      </c>
      <c r="L6483" s="162">
        <f t="shared" si="911"/>
        <v>0</v>
      </c>
      <c r="M6483" s="162" t="str" cm="1">
        <f t="array" ref="M6483">IF(ISERROR(INDEX('Non Compliance input'!$I$5:$I$156,MATCH(1,(A6483='Non Compliance input'!$A$5:$A$156)*(E6483&gt;='Non Compliance input'!$D$5:$D$156)*(F6483&lt;='Non Compliance input'!$E$5:$E$156)*('Non Compliance input'!$I$5:$I$156="Yes"),0))
),"","Yes")</f>
        <v/>
      </c>
      <c r="N6483" s="149" t="str">
        <f>IF(VLOOKUP($A6483,HourEndingOutage!$B$3:$F$746,5,0)="Outage","Outage","")</f>
        <v/>
      </c>
      <c r="O6483" s="18">
        <f t="shared" si="912"/>
        <v>0</v>
      </c>
      <c r="P6483" s="18" t="str">
        <f t="shared" si="913"/>
        <v/>
      </c>
      <c r="Q6483" s="18">
        <f t="shared" si="914"/>
        <v>0</v>
      </c>
      <c r="R6483" s="118"/>
    </row>
    <row r="6484" spans="1:18" x14ac:dyDescent="0.25">
      <c r="A6484" s="25">
        <f t="shared" si="906"/>
        <v>721</v>
      </c>
      <c r="B6484" s="23">
        <f t="shared" si="907"/>
        <v>44592</v>
      </c>
      <c r="C6484" s="24">
        <v>1</v>
      </c>
      <c r="D6484" s="54" t="str">
        <f t="shared" si="908"/>
        <v>ASET</v>
      </c>
      <c r="E6484" s="178"/>
      <c r="F6484" s="179"/>
      <c r="G6484" s="177"/>
      <c r="H6484" s="177"/>
      <c r="I6484" s="169">
        <f t="shared" si="909"/>
        <v>0</v>
      </c>
      <c r="J6484" s="149" t="str" cm="1">
        <f t="array" ref="J6484">IF(ISERROR(INDEX('Non Compliance input'!$H$5:$H$156,MATCH(1,(A6484='Non Compliance input'!$A$5:$A$156)*(F6484&gt;='Non Compliance input'!$D$5:$D$156)*(E6484&lt;'Non Compliance input'!$E$5:$E$156)*('Non Compliance input'!$H$5:$H$156="Yes"),0))
),"","Yes")</f>
        <v/>
      </c>
      <c r="K6484" s="149">
        <f t="shared" si="910"/>
        <v>0</v>
      </c>
      <c r="L6484" s="162">
        <f t="shared" si="911"/>
        <v>0</v>
      </c>
      <c r="M6484" s="162" t="str" cm="1">
        <f t="array" ref="M6484">IF(ISERROR(INDEX('Non Compliance input'!$I$5:$I$156,MATCH(1,(A6484='Non Compliance input'!$A$5:$A$156)*(E6484&gt;='Non Compliance input'!$D$5:$D$156)*(F6484&lt;='Non Compliance input'!$E$5:$E$156)*('Non Compliance input'!$I$5:$I$156="Yes"),0))
),"","Yes")</f>
        <v/>
      </c>
      <c r="N6484" s="149" t="str">
        <f>IF(VLOOKUP($A6484,HourEndingOutage!$B$3:$F$746,5,0)="Outage","Outage","")</f>
        <v/>
      </c>
      <c r="O6484" s="18">
        <f t="shared" si="912"/>
        <v>0</v>
      </c>
      <c r="P6484" s="18" t="str">
        <f t="shared" si="913"/>
        <v/>
      </c>
      <c r="Q6484" s="18">
        <f t="shared" si="914"/>
        <v>0</v>
      </c>
      <c r="R6484" s="118"/>
    </row>
    <row r="6485" spans="1:18" x14ac:dyDescent="0.25">
      <c r="A6485" s="25">
        <f t="shared" si="906"/>
        <v>721</v>
      </c>
      <c r="B6485" s="23">
        <f t="shared" si="907"/>
        <v>44592</v>
      </c>
      <c r="C6485" s="24">
        <v>1</v>
      </c>
      <c r="D6485" s="54" t="str">
        <f t="shared" si="908"/>
        <v>ASET</v>
      </c>
      <c r="E6485" s="178"/>
      <c r="F6485" s="179"/>
      <c r="G6485" s="177"/>
      <c r="H6485" s="177"/>
      <c r="I6485" s="169">
        <f t="shared" si="909"/>
        <v>0</v>
      </c>
      <c r="J6485" s="149" t="str" cm="1">
        <f t="array" ref="J6485">IF(ISERROR(INDEX('Non Compliance input'!$H$5:$H$156,MATCH(1,(A6485='Non Compliance input'!$A$5:$A$156)*(F6485&gt;='Non Compliance input'!$D$5:$D$156)*(E6485&lt;'Non Compliance input'!$E$5:$E$156)*('Non Compliance input'!$H$5:$H$156="Yes"),0))
),"","Yes")</f>
        <v/>
      </c>
      <c r="K6485" s="149">
        <f t="shared" si="910"/>
        <v>0</v>
      </c>
      <c r="L6485" s="162">
        <f t="shared" si="911"/>
        <v>0</v>
      </c>
      <c r="M6485" s="162" t="str" cm="1">
        <f t="array" ref="M6485">IF(ISERROR(INDEX('Non Compliance input'!$I$5:$I$156,MATCH(1,(A6485='Non Compliance input'!$A$5:$A$156)*(E6485&gt;='Non Compliance input'!$D$5:$D$156)*(F6485&lt;='Non Compliance input'!$E$5:$E$156)*('Non Compliance input'!$I$5:$I$156="Yes"),0))
),"","Yes")</f>
        <v/>
      </c>
      <c r="N6485" s="149" t="str">
        <f>IF(VLOOKUP($A6485,HourEndingOutage!$B$3:$F$746,5,0)="Outage","Outage","")</f>
        <v/>
      </c>
      <c r="O6485" s="18">
        <f t="shared" si="912"/>
        <v>0</v>
      </c>
      <c r="P6485" s="18" t="str">
        <f t="shared" si="913"/>
        <v/>
      </c>
      <c r="Q6485" s="18">
        <f t="shared" si="914"/>
        <v>0</v>
      </c>
      <c r="R6485" s="118"/>
    </row>
    <row r="6486" spans="1:18" x14ac:dyDescent="0.25">
      <c r="A6486" s="25">
        <f t="shared" si="906"/>
        <v>721</v>
      </c>
      <c r="B6486" s="23">
        <f t="shared" si="907"/>
        <v>44592</v>
      </c>
      <c r="C6486" s="24">
        <v>1</v>
      </c>
      <c r="D6486" s="54" t="str">
        <f t="shared" si="908"/>
        <v>ASET</v>
      </c>
      <c r="E6486" s="178"/>
      <c r="F6486" s="179"/>
      <c r="G6486" s="177"/>
      <c r="H6486" s="177"/>
      <c r="I6486" s="169">
        <f t="shared" si="909"/>
        <v>0</v>
      </c>
      <c r="J6486" s="149" t="str" cm="1">
        <f t="array" ref="J6486">IF(ISERROR(INDEX('Non Compliance input'!$H$5:$H$156,MATCH(1,(A6486='Non Compliance input'!$A$5:$A$156)*(F6486&gt;='Non Compliance input'!$D$5:$D$156)*(E6486&lt;'Non Compliance input'!$E$5:$E$156)*('Non Compliance input'!$H$5:$H$156="Yes"),0))
),"","Yes")</f>
        <v/>
      </c>
      <c r="K6486" s="149">
        <f t="shared" si="910"/>
        <v>0</v>
      </c>
      <c r="L6486" s="162">
        <f t="shared" si="911"/>
        <v>0</v>
      </c>
      <c r="M6486" s="162" t="str" cm="1">
        <f t="array" ref="M6486">IF(ISERROR(INDEX('Non Compliance input'!$I$5:$I$156,MATCH(1,(A6486='Non Compliance input'!$A$5:$A$156)*(E6486&gt;='Non Compliance input'!$D$5:$D$156)*(F6486&lt;='Non Compliance input'!$E$5:$E$156)*('Non Compliance input'!$I$5:$I$156="Yes"),0))
),"","Yes")</f>
        <v/>
      </c>
      <c r="N6486" s="149" t="str">
        <f>IF(VLOOKUP($A6486,HourEndingOutage!$B$3:$F$746,5,0)="Outage","Outage","")</f>
        <v/>
      </c>
      <c r="O6486" s="18">
        <f t="shared" si="912"/>
        <v>0</v>
      </c>
      <c r="P6486" s="18" t="str">
        <f t="shared" si="913"/>
        <v/>
      </c>
      <c r="Q6486" s="18">
        <f t="shared" si="914"/>
        <v>0</v>
      </c>
      <c r="R6486" s="118"/>
    </row>
    <row r="6487" spans="1:18" x14ac:dyDescent="0.25">
      <c r="A6487" s="25">
        <f t="shared" si="906"/>
        <v>721</v>
      </c>
      <c r="B6487" s="23">
        <f t="shared" si="907"/>
        <v>44592</v>
      </c>
      <c r="C6487" s="24">
        <v>1</v>
      </c>
      <c r="D6487" s="54" t="str">
        <f t="shared" si="908"/>
        <v>ASET</v>
      </c>
      <c r="E6487" s="178"/>
      <c r="F6487" s="179"/>
      <c r="G6487" s="177"/>
      <c r="H6487" s="177"/>
      <c r="I6487" s="169">
        <f t="shared" si="909"/>
        <v>0</v>
      </c>
      <c r="J6487" s="149" t="str" cm="1">
        <f t="array" ref="J6487">IF(ISERROR(INDEX('Non Compliance input'!$H$5:$H$156,MATCH(1,(A6487='Non Compliance input'!$A$5:$A$156)*(F6487&gt;='Non Compliance input'!$D$5:$D$156)*(E6487&lt;'Non Compliance input'!$E$5:$E$156)*('Non Compliance input'!$H$5:$H$156="Yes"),0))
),"","Yes")</f>
        <v/>
      </c>
      <c r="K6487" s="149">
        <f t="shared" si="910"/>
        <v>0</v>
      </c>
      <c r="L6487" s="162">
        <f t="shared" si="911"/>
        <v>0</v>
      </c>
      <c r="M6487" s="162" t="str" cm="1">
        <f t="array" ref="M6487">IF(ISERROR(INDEX('Non Compliance input'!$I$5:$I$156,MATCH(1,(A6487='Non Compliance input'!$A$5:$A$156)*(E6487&gt;='Non Compliance input'!$D$5:$D$156)*(F6487&lt;='Non Compliance input'!$E$5:$E$156)*('Non Compliance input'!$I$5:$I$156="Yes"),0))
),"","Yes")</f>
        <v/>
      </c>
      <c r="N6487" s="149" t="str">
        <f>IF(VLOOKUP($A6487,HourEndingOutage!$B$3:$F$746,5,0)="Outage","Outage","")</f>
        <v/>
      </c>
      <c r="O6487" s="18">
        <f t="shared" si="912"/>
        <v>0</v>
      </c>
      <c r="P6487" s="18" t="str">
        <f t="shared" si="913"/>
        <v/>
      </c>
      <c r="Q6487" s="18">
        <f t="shared" si="914"/>
        <v>0</v>
      </c>
      <c r="R6487" s="118"/>
    </row>
    <row r="6488" spans="1:18" x14ac:dyDescent="0.25">
      <c r="A6488" s="25">
        <f t="shared" si="906"/>
        <v>721</v>
      </c>
      <c r="B6488" s="23">
        <f t="shared" si="907"/>
        <v>44592</v>
      </c>
      <c r="C6488" s="24">
        <v>1</v>
      </c>
      <c r="D6488" s="54" t="str">
        <f t="shared" si="908"/>
        <v>ASET</v>
      </c>
      <c r="E6488" s="178"/>
      <c r="F6488" s="179"/>
      <c r="G6488" s="177"/>
      <c r="H6488" s="177"/>
      <c r="I6488" s="169">
        <f t="shared" si="909"/>
        <v>0</v>
      </c>
      <c r="J6488" s="149" t="str" cm="1">
        <f t="array" ref="J6488">IF(ISERROR(INDEX('Non Compliance input'!$H$5:$H$156,MATCH(1,(A6488='Non Compliance input'!$A$5:$A$156)*(F6488&gt;='Non Compliance input'!$D$5:$D$156)*(E6488&lt;'Non Compliance input'!$E$5:$E$156)*('Non Compliance input'!$H$5:$H$156="Yes"),0))
),"","Yes")</f>
        <v/>
      </c>
      <c r="K6488" s="149">
        <f t="shared" si="910"/>
        <v>0</v>
      </c>
      <c r="L6488" s="162">
        <f t="shared" si="911"/>
        <v>0</v>
      </c>
      <c r="M6488" s="162" t="str" cm="1">
        <f t="array" ref="M6488">IF(ISERROR(INDEX('Non Compliance input'!$I$5:$I$156,MATCH(1,(A6488='Non Compliance input'!$A$5:$A$156)*(E6488&gt;='Non Compliance input'!$D$5:$D$156)*(F6488&lt;='Non Compliance input'!$E$5:$E$156)*('Non Compliance input'!$I$5:$I$156="Yes"),0))
),"","Yes")</f>
        <v/>
      </c>
      <c r="N6488" s="149" t="str">
        <f>IF(VLOOKUP($A6488,HourEndingOutage!$B$3:$F$746,5,0)="Outage","Outage","")</f>
        <v/>
      </c>
      <c r="O6488" s="18">
        <f t="shared" si="912"/>
        <v>0</v>
      </c>
      <c r="P6488" s="18" t="str">
        <f t="shared" si="913"/>
        <v/>
      </c>
      <c r="Q6488" s="18">
        <f t="shared" si="914"/>
        <v>0</v>
      </c>
      <c r="R6488" s="118"/>
    </row>
    <row r="6489" spans="1:18" x14ac:dyDescent="0.25">
      <c r="A6489" s="25">
        <f t="shared" si="906"/>
        <v>721</v>
      </c>
      <c r="B6489" s="23">
        <f t="shared" si="907"/>
        <v>44592</v>
      </c>
      <c r="C6489" s="24">
        <v>1</v>
      </c>
      <c r="D6489" s="54" t="str">
        <f t="shared" si="908"/>
        <v>ASET</v>
      </c>
      <c r="E6489" s="178"/>
      <c r="F6489" s="179"/>
      <c r="G6489" s="177"/>
      <c r="H6489" s="177"/>
      <c r="I6489" s="169">
        <f t="shared" si="909"/>
        <v>0</v>
      </c>
      <c r="J6489" s="149" t="str" cm="1">
        <f t="array" ref="J6489">IF(ISERROR(INDEX('Non Compliance input'!$H$5:$H$156,MATCH(1,(A6489='Non Compliance input'!$A$5:$A$156)*(F6489&gt;='Non Compliance input'!$D$5:$D$156)*(E6489&lt;'Non Compliance input'!$E$5:$E$156)*('Non Compliance input'!$H$5:$H$156="Yes"),0))
),"","Yes")</f>
        <v/>
      </c>
      <c r="K6489" s="149">
        <f t="shared" si="910"/>
        <v>0</v>
      </c>
      <c r="L6489" s="162">
        <f t="shared" si="911"/>
        <v>0</v>
      </c>
      <c r="M6489" s="162" t="str" cm="1">
        <f t="array" ref="M6489">IF(ISERROR(INDEX('Non Compliance input'!$I$5:$I$156,MATCH(1,(A6489='Non Compliance input'!$A$5:$A$156)*(E6489&gt;='Non Compliance input'!$D$5:$D$156)*(F6489&lt;='Non Compliance input'!$E$5:$E$156)*('Non Compliance input'!$I$5:$I$156="Yes"),0))
),"","Yes")</f>
        <v/>
      </c>
      <c r="N6489" s="149" t="str">
        <f>IF(VLOOKUP($A6489,HourEndingOutage!$B$3:$F$746,5,0)="Outage","Outage","")</f>
        <v/>
      </c>
      <c r="O6489" s="18">
        <f t="shared" si="912"/>
        <v>0</v>
      </c>
      <c r="P6489" s="18" t="str">
        <f t="shared" si="913"/>
        <v/>
      </c>
      <c r="Q6489" s="18">
        <f t="shared" si="914"/>
        <v>0</v>
      </c>
      <c r="R6489" s="118"/>
    </row>
    <row r="6490" spans="1:18" x14ac:dyDescent="0.25">
      <c r="A6490" s="25">
        <f t="shared" si="906"/>
        <v>721</v>
      </c>
      <c r="B6490" s="23">
        <f t="shared" si="907"/>
        <v>44592</v>
      </c>
      <c r="C6490" s="24">
        <v>1</v>
      </c>
      <c r="D6490" s="54" t="str">
        <f t="shared" si="908"/>
        <v>ASET</v>
      </c>
      <c r="E6490" s="178"/>
      <c r="F6490" s="179"/>
      <c r="G6490" s="177"/>
      <c r="H6490" s="177"/>
      <c r="I6490" s="169">
        <f t="shared" si="909"/>
        <v>0</v>
      </c>
      <c r="J6490" s="149" t="str" cm="1">
        <f t="array" ref="J6490">IF(ISERROR(INDEX('Non Compliance input'!$H$5:$H$156,MATCH(1,(A6490='Non Compliance input'!$A$5:$A$156)*(F6490&gt;='Non Compliance input'!$D$5:$D$156)*(E6490&lt;'Non Compliance input'!$E$5:$E$156)*('Non Compliance input'!$H$5:$H$156="Yes"),0))
),"","Yes")</f>
        <v/>
      </c>
      <c r="K6490" s="149">
        <f t="shared" si="910"/>
        <v>0</v>
      </c>
      <c r="L6490" s="162">
        <f t="shared" si="911"/>
        <v>0</v>
      </c>
      <c r="M6490" s="162" t="str" cm="1">
        <f t="array" ref="M6490">IF(ISERROR(INDEX('Non Compliance input'!$I$5:$I$156,MATCH(1,(A6490='Non Compliance input'!$A$5:$A$156)*(E6490&gt;='Non Compliance input'!$D$5:$D$156)*(F6490&lt;='Non Compliance input'!$E$5:$E$156)*('Non Compliance input'!$I$5:$I$156="Yes"),0))
),"","Yes")</f>
        <v/>
      </c>
      <c r="N6490" s="149" t="str">
        <f>IF(VLOOKUP($A6490,HourEndingOutage!$B$3:$F$746,5,0)="Outage","Outage","")</f>
        <v/>
      </c>
      <c r="O6490" s="18">
        <f t="shared" si="912"/>
        <v>0</v>
      </c>
      <c r="P6490" s="18" t="str">
        <f t="shared" si="913"/>
        <v/>
      </c>
      <c r="Q6490" s="18">
        <f t="shared" si="914"/>
        <v>0</v>
      </c>
      <c r="R6490" s="118"/>
    </row>
    <row r="6491" spans="1:18" x14ac:dyDescent="0.25">
      <c r="A6491" s="25">
        <f t="shared" si="906"/>
        <v>721</v>
      </c>
      <c r="B6491" s="23">
        <f t="shared" si="907"/>
        <v>44592</v>
      </c>
      <c r="C6491" s="24">
        <v>1</v>
      </c>
      <c r="D6491" s="54" t="str">
        <f t="shared" si="908"/>
        <v>ASET</v>
      </c>
      <c r="E6491" s="178"/>
      <c r="F6491" s="179"/>
      <c r="G6491" s="177"/>
      <c r="H6491" s="177"/>
      <c r="I6491" s="169">
        <f t="shared" si="909"/>
        <v>0</v>
      </c>
      <c r="J6491" s="149" t="str" cm="1">
        <f t="array" ref="J6491">IF(ISERROR(INDEX('Non Compliance input'!$H$5:$H$156,MATCH(1,(A6491='Non Compliance input'!$A$5:$A$156)*(F6491&gt;='Non Compliance input'!$D$5:$D$156)*(E6491&lt;'Non Compliance input'!$E$5:$E$156)*('Non Compliance input'!$H$5:$H$156="Yes"),0))
),"","Yes")</f>
        <v/>
      </c>
      <c r="K6491" s="149">
        <f t="shared" si="910"/>
        <v>0</v>
      </c>
      <c r="L6491" s="162">
        <f t="shared" si="911"/>
        <v>0</v>
      </c>
      <c r="M6491" s="162" t="str" cm="1">
        <f t="array" ref="M6491">IF(ISERROR(INDEX('Non Compliance input'!$I$5:$I$156,MATCH(1,(A6491='Non Compliance input'!$A$5:$A$156)*(E6491&gt;='Non Compliance input'!$D$5:$D$156)*(F6491&lt;='Non Compliance input'!$E$5:$E$156)*('Non Compliance input'!$I$5:$I$156="Yes"),0))
),"","Yes")</f>
        <v/>
      </c>
      <c r="N6491" s="149" t="str">
        <f>IF(VLOOKUP($A6491,HourEndingOutage!$B$3:$F$746,5,0)="Outage","Outage","")</f>
        <v/>
      </c>
      <c r="O6491" s="18">
        <f t="shared" si="912"/>
        <v>0</v>
      </c>
      <c r="P6491" s="18" t="str">
        <f t="shared" si="913"/>
        <v/>
      </c>
      <c r="Q6491" s="18">
        <f t="shared" si="914"/>
        <v>0</v>
      </c>
      <c r="R6491" s="118"/>
    </row>
    <row r="6492" spans="1:18" x14ac:dyDescent="0.25">
      <c r="A6492" s="25">
        <f t="shared" ref="A6492:A6555" si="915">IF(C6492=C6491,A6491,A6491+1)</f>
        <v>722</v>
      </c>
      <c r="B6492" s="23">
        <f t="shared" ref="B6492:B6555" si="916">IF(C6492&lt;C6491,B6491+1,B6491)</f>
        <v>44592</v>
      </c>
      <c r="C6492" s="24">
        <v>2</v>
      </c>
      <c r="D6492" s="54" t="str">
        <f t="shared" si="908"/>
        <v>ASET</v>
      </c>
      <c r="E6492" s="178"/>
      <c r="F6492" s="179"/>
      <c r="G6492" s="177"/>
      <c r="H6492" s="177"/>
      <c r="I6492" s="169">
        <f t="shared" si="909"/>
        <v>0</v>
      </c>
      <c r="J6492" s="149" t="str" cm="1">
        <f t="array" ref="J6492">IF(ISERROR(INDEX('Non Compliance input'!$H$5:$H$156,MATCH(1,(A6492='Non Compliance input'!$A$5:$A$156)*(F6492&gt;='Non Compliance input'!$D$5:$D$156)*(E6492&lt;'Non Compliance input'!$E$5:$E$156)*('Non Compliance input'!$H$5:$H$156="Yes"),0))
),"","Yes")</f>
        <v/>
      </c>
      <c r="K6492" s="149">
        <f t="shared" si="910"/>
        <v>0</v>
      </c>
      <c r="L6492" s="162">
        <f t="shared" si="911"/>
        <v>0</v>
      </c>
      <c r="M6492" s="162" t="str" cm="1">
        <f t="array" ref="M6492">IF(ISERROR(INDEX('Non Compliance input'!$I$5:$I$156,MATCH(1,(A6492='Non Compliance input'!$A$5:$A$156)*(E6492&gt;='Non Compliance input'!$D$5:$D$156)*(F6492&lt;='Non Compliance input'!$E$5:$E$156)*('Non Compliance input'!$I$5:$I$156="Yes"),0))
),"","Yes")</f>
        <v/>
      </c>
      <c r="N6492" s="149" t="str">
        <f>IF(VLOOKUP($A6492,HourEndingOutage!$B$3:$F$746,5,0)="Outage","Outage","")</f>
        <v/>
      </c>
      <c r="O6492" s="18">
        <f t="shared" si="912"/>
        <v>0</v>
      </c>
      <c r="P6492" s="18" t="str">
        <f t="shared" si="913"/>
        <v/>
      </c>
      <c r="Q6492" s="18">
        <f t="shared" si="914"/>
        <v>0</v>
      </c>
      <c r="R6492" s="118"/>
    </row>
    <row r="6493" spans="1:18" x14ac:dyDescent="0.25">
      <c r="A6493" s="25">
        <f t="shared" si="915"/>
        <v>722</v>
      </c>
      <c r="B6493" s="23">
        <f t="shared" si="916"/>
        <v>44592</v>
      </c>
      <c r="C6493" s="24">
        <v>2</v>
      </c>
      <c r="D6493" s="54" t="str">
        <f t="shared" si="908"/>
        <v>ASET</v>
      </c>
      <c r="E6493" s="178"/>
      <c r="F6493" s="179"/>
      <c r="G6493" s="177"/>
      <c r="H6493" s="177"/>
      <c r="I6493" s="169">
        <f t="shared" si="909"/>
        <v>0</v>
      </c>
      <c r="J6493" s="149" t="str" cm="1">
        <f t="array" ref="J6493">IF(ISERROR(INDEX('Non Compliance input'!$H$5:$H$156,MATCH(1,(A6493='Non Compliance input'!$A$5:$A$156)*(F6493&gt;='Non Compliance input'!$D$5:$D$156)*(E6493&lt;'Non Compliance input'!$E$5:$E$156)*('Non Compliance input'!$H$5:$H$156="Yes"),0))
),"","Yes")</f>
        <v/>
      </c>
      <c r="K6493" s="149">
        <f t="shared" si="910"/>
        <v>0</v>
      </c>
      <c r="L6493" s="162">
        <f t="shared" si="911"/>
        <v>0</v>
      </c>
      <c r="M6493" s="162" t="str" cm="1">
        <f t="array" ref="M6493">IF(ISERROR(INDEX('Non Compliance input'!$I$5:$I$156,MATCH(1,(A6493='Non Compliance input'!$A$5:$A$156)*(E6493&gt;='Non Compliance input'!$D$5:$D$156)*(F6493&lt;='Non Compliance input'!$E$5:$E$156)*('Non Compliance input'!$I$5:$I$156="Yes"),0))
),"","Yes")</f>
        <v/>
      </c>
      <c r="N6493" s="149" t="str">
        <f>IF(VLOOKUP($A6493,HourEndingOutage!$B$3:$F$746,5,0)="Outage","Outage","")</f>
        <v/>
      </c>
      <c r="O6493" s="18">
        <f t="shared" si="912"/>
        <v>0</v>
      </c>
      <c r="P6493" s="18" t="str">
        <f t="shared" si="913"/>
        <v/>
      </c>
      <c r="Q6493" s="18">
        <f t="shared" si="914"/>
        <v>0</v>
      </c>
      <c r="R6493" s="118"/>
    </row>
    <row r="6494" spans="1:18" x14ac:dyDescent="0.25">
      <c r="A6494" s="25">
        <f t="shared" si="915"/>
        <v>722</v>
      </c>
      <c r="B6494" s="23">
        <f t="shared" si="916"/>
        <v>44592</v>
      </c>
      <c r="C6494" s="24">
        <v>2</v>
      </c>
      <c r="D6494" s="54" t="str">
        <f t="shared" si="908"/>
        <v>ASET</v>
      </c>
      <c r="E6494" s="178"/>
      <c r="F6494" s="179"/>
      <c r="G6494" s="177"/>
      <c r="H6494" s="177"/>
      <c r="I6494" s="169">
        <f t="shared" si="909"/>
        <v>0</v>
      </c>
      <c r="J6494" s="149" t="str" cm="1">
        <f t="array" ref="J6494">IF(ISERROR(INDEX('Non Compliance input'!$H$5:$H$156,MATCH(1,(A6494='Non Compliance input'!$A$5:$A$156)*(F6494&gt;='Non Compliance input'!$D$5:$D$156)*(E6494&lt;'Non Compliance input'!$E$5:$E$156)*('Non Compliance input'!$H$5:$H$156="Yes"),0))
),"","Yes")</f>
        <v/>
      </c>
      <c r="K6494" s="149">
        <f t="shared" si="910"/>
        <v>0</v>
      </c>
      <c r="L6494" s="162">
        <f t="shared" si="911"/>
        <v>0</v>
      </c>
      <c r="M6494" s="162" t="str" cm="1">
        <f t="array" ref="M6494">IF(ISERROR(INDEX('Non Compliance input'!$I$5:$I$156,MATCH(1,(A6494='Non Compliance input'!$A$5:$A$156)*(E6494&gt;='Non Compliance input'!$D$5:$D$156)*(F6494&lt;='Non Compliance input'!$E$5:$E$156)*('Non Compliance input'!$I$5:$I$156="Yes"),0))
),"","Yes")</f>
        <v/>
      </c>
      <c r="N6494" s="149" t="str">
        <f>IF(VLOOKUP($A6494,HourEndingOutage!$B$3:$F$746,5,0)="Outage","Outage","")</f>
        <v/>
      </c>
      <c r="O6494" s="18">
        <f t="shared" si="912"/>
        <v>0</v>
      </c>
      <c r="P6494" s="18" t="str">
        <f t="shared" si="913"/>
        <v/>
      </c>
      <c r="Q6494" s="18">
        <f t="shared" si="914"/>
        <v>0</v>
      </c>
      <c r="R6494" s="118"/>
    </row>
    <row r="6495" spans="1:18" x14ac:dyDescent="0.25">
      <c r="A6495" s="25">
        <f t="shared" si="915"/>
        <v>722</v>
      </c>
      <c r="B6495" s="23">
        <f t="shared" si="916"/>
        <v>44592</v>
      </c>
      <c r="C6495" s="24">
        <v>2</v>
      </c>
      <c r="D6495" s="54" t="str">
        <f t="shared" si="908"/>
        <v>ASET</v>
      </c>
      <c r="E6495" s="178"/>
      <c r="F6495" s="179"/>
      <c r="G6495" s="177"/>
      <c r="H6495" s="177"/>
      <c r="I6495" s="169">
        <f t="shared" si="909"/>
        <v>0</v>
      </c>
      <c r="J6495" s="149" t="str" cm="1">
        <f t="array" ref="J6495">IF(ISERROR(INDEX('Non Compliance input'!$H$5:$H$156,MATCH(1,(A6495='Non Compliance input'!$A$5:$A$156)*(F6495&gt;='Non Compliance input'!$D$5:$D$156)*(E6495&lt;'Non Compliance input'!$E$5:$E$156)*('Non Compliance input'!$H$5:$H$156="Yes"),0))
),"","Yes")</f>
        <v/>
      </c>
      <c r="K6495" s="149">
        <f t="shared" si="910"/>
        <v>0</v>
      </c>
      <c r="L6495" s="162">
        <f t="shared" si="911"/>
        <v>0</v>
      </c>
      <c r="M6495" s="162" t="str" cm="1">
        <f t="array" ref="M6495">IF(ISERROR(INDEX('Non Compliance input'!$I$5:$I$156,MATCH(1,(A6495='Non Compliance input'!$A$5:$A$156)*(E6495&gt;='Non Compliance input'!$D$5:$D$156)*(F6495&lt;='Non Compliance input'!$E$5:$E$156)*('Non Compliance input'!$I$5:$I$156="Yes"),0))
),"","Yes")</f>
        <v/>
      </c>
      <c r="N6495" s="149" t="str">
        <f>IF(VLOOKUP($A6495,HourEndingOutage!$B$3:$F$746,5,0)="Outage","Outage","")</f>
        <v/>
      </c>
      <c r="O6495" s="18">
        <f t="shared" si="912"/>
        <v>0</v>
      </c>
      <c r="P6495" s="18" t="str">
        <f t="shared" si="913"/>
        <v/>
      </c>
      <c r="Q6495" s="18">
        <f t="shared" si="914"/>
        <v>0</v>
      </c>
      <c r="R6495" s="118"/>
    </row>
    <row r="6496" spans="1:18" x14ac:dyDescent="0.25">
      <c r="A6496" s="25">
        <f t="shared" si="915"/>
        <v>722</v>
      </c>
      <c r="B6496" s="23">
        <f t="shared" si="916"/>
        <v>44592</v>
      </c>
      <c r="C6496" s="24">
        <v>2</v>
      </c>
      <c r="D6496" s="54" t="str">
        <f t="shared" si="908"/>
        <v>ASET</v>
      </c>
      <c r="E6496" s="178"/>
      <c r="F6496" s="179"/>
      <c r="G6496" s="177"/>
      <c r="H6496" s="177"/>
      <c r="I6496" s="169">
        <f t="shared" si="909"/>
        <v>0</v>
      </c>
      <c r="J6496" s="149" t="str" cm="1">
        <f t="array" ref="J6496">IF(ISERROR(INDEX('Non Compliance input'!$H$5:$H$156,MATCH(1,(A6496='Non Compliance input'!$A$5:$A$156)*(F6496&gt;='Non Compliance input'!$D$5:$D$156)*(E6496&lt;'Non Compliance input'!$E$5:$E$156)*('Non Compliance input'!$H$5:$H$156="Yes"),0))
),"","Yes")</f>
        <v/>
      </c>
      <c r="K6496" s="149">
        <f t="shared" si="910"/>
        <v>0</v>
      </c>
      <c r="L6496" s="162">
        <f t="shared" si="911"/>
        <v>0</v>
      </c>
      <c r="M6496" s="162" t="str" cm="1">
        <f t="array" ref="M6496">IF(ISERROR(INDEX('Non Compliance input'!$I$5:$I$156,MATCH(1,(A6496='Non Compliance input'!$A$5:$A$156)*(E6496&gt;='Non Compliance input'!$D$5:$D$156)*(F6496&lt;='Non Compliance input'!$E$5:$E$156)*('Non Compliance input'!$I$5:$I$156="Yes"),0))
),"","Yes")</f>
        <v/>
      </c>
      <c r="N6496" s="149" t="str">
        <f>IF(VLOOKUP($A6496,HourEndingOutage!$B$3:$F$746,5,0)="Outage","Outage","")</f>
        <v/>
      </c>
      <c r="O6496" s="18">
        <f t="shared" si="912"/>
        <v>0</v>
      </c>
      <c r="P6496" s="18" t="str">
        <f t="shared" si="913"/>
        <v/>
      </c>
      <c r="Q6496" s="18">
        <f t="shared" si="914"/>
        <v>0</v>
      </c>
      <c r="R6496" s="118"/>
    </row>
    <row r="6497" spans="1:18" x14ac:dyDescent="0.25">
      <c r="A6497" s="25">
        <f t="shared" si="915"/>
        <v>722</v>
      </c>
      <c r="B6497" s="23">
        <f t="shared" si="916"/>
        <v>44592</v>
      </c>
      <c r="C6497" s="24">
        <v>2</v>
      </c>
      <c r="D6497" s="54" t="str">
        <f t="shared" si="908"/>
        <v>ASET</v>
      </c>
      <c r="E6497" s="178"/>
      <c r="F6497" s="179"/>
      <c r="G6497" s="177"/>
      <c r="H6497" s="177"/>
      <c r="I6497" s="169">
        <f t="shared" si="909"/>
        <v>0</v>
      </c>
      <c r="J6497" s="149" t="str" cm="1">
        <f t="array" ref="J6497">IF(ISERROR(INDEX('Non Compliance input'!$H$5:$H$156,MATCH(1,(A6497='Non Compliance input'!$A$5:$A$156)*(F6497&gt;='Non Compliance input'!$D$5:$D$156)*(E6497&lt;'Non Compliance input'!$E$5:$E$156)*('Non Compliance input'!$H$5:$H$156="Yes"),0))
),"","Yes")</f>
        <v/>
      </c>
      <c r="K6497" s="149">
        <f t="shared" si="910"/>
        <v>0</v>
      </c>
      <c r="L6497" s="162">
        <f t="shared" si="911"/>
        <v>0</v>
      </c>
      <c r="M6497" s="162" t="str" cm="1">
        <f t="array" ref="M6497">IF(ISERROR(INDEX('Non Compliance input'!$I$5:$I$156,MATCH(1,(A6497='Non Compliance input'!$A$5:$A$156)*(E6497&gt;='Non Compliance input'!$D$5:$D$156)*(F6497&lt;='Non Compliance input'!$E$5:$E$156)*('Non Compliance input'!$I$5:$I$156="Yes"),0))
),"","Yes")</f>
        <v/>
      </c>
      <c r="N6497" s="149" t="str">
        <f>IF(VLOOKUP($A6497,HourEndingOutage!$B$3:$F$746,5,0)="Outage","Outage","")</f>
        <v/>
      </c>
      <c r="O6497" s="18">
        <f t="shared" si="912"/>
        <v>0</v>
      </c>
      <c r="P6497" s="18" t="str">
        <f t="shared" si="913"/>
        <v/>
      </c>
      <c r="Q6497" s="18">
        <f t="shared" si="914"/>
        <v>0</v>
      </c>
      <c r="R6497" s="118"/>
    </row>
    <row r="6498" spans="1:18" x14ac:dyDescent="0.25">
      <c r="A6498" s="25">
        <f t="shared" si="915"/>
        <v>722</v>
      </c>
      <c r="B6498" s="23">
        <f t="shared" si="916"/>
        <v>44592</v>
      </c>
      <c r="C6498" s="24">
        <v>2</v>
      </c>
      <c r="D6498" s="54" t="str">
        <f t="shared" si="908"/>
        <v>ASET</v>
      </c>
      <c r="E6498" s="178"/>
      <c r="F6498" s="179"/>
      <c r="G6498" s="177"/>
      <c r="H6498" s="177"/>
      <c r="I6498" s="169">
        <f t="shared" si="909"/>
        <v>0</v>
      </c>
      <c r="J6498" s="149" t="str" cm="1">
        <f t="array" ref="J6498">IF(ISERROR(INDEX('Non Compliance input'!$H$5:$H$156,MATCH(1,(A6498='Non Compliance input'!$A$5:$A$156)*(F6498&gt;='Non Compliance input'!$D$5:$D$156)*(E6498&lt;'Non Compliance input'!$E$5:$E$156)*('Non Compliance input'!$H$5:$H$156="Yes"),0))
),"","Yes")</f>
        <v/>
      </c>
      <c r="K6498" s="149">
        <f t="shared" si="910"/>
        <v>0</v>
      </c>
      <c r="L6498" s="162">
        <f t="shared" si="911"/>
        <v>0</v>
      </c>
      <c r="M6498" s="162" t="str" cm="1">
        <f t="array" ref="M6498">IF(ISERROR(INDEX('Non Compliance input'!$I$5:$I$156,MATCH(1,(A6498='Non Compliance input'!$A$5:$A$156)*(E6498&gt;='Non Compliance input'!$D$5:$D$156)*(F6498&lt;='Non Compliance input'!$E$5:$E$156)*('Non Compliance input'!$I$5:$I$156="Yes"),0))
),"","Yes")</f>
        <v/>
      </c>
      <c r="N6498" s="149" t="str">
        <f>IF(VLOOKUP($A6498,HourEndingOutage!$B$3:$F$746,5,0)="Outage","Outage","")</f>
        <v/>
      </c>
      <c r="O6498" s="18">
        <f t="shared" si="912"/>
        <v>0</v>
      </c>
      <c r="P6498" s="18" t="str">
        <f t="shared" si="913"/>
        <v/>
      </c>
      <c r="Q6498" s="18">
        <f t="shared" si="914"/>
        <v>0</v>
      </c>
      <c r="R6498" s="118"/>
    </row>
    <row r="6499" spans="1:18" x14ac:dyDescent="0.25">
      <c r="A6499" s="25">
        <f t="shared" si="915"/>
        <v>722</v>
      </c>
      <c r="B6499" s="23">
        <f t="shared" si="916"/>
        <v>44592</v>
      </c>
      <c r="C6499" s="24">
        <v>2</v>
      </c>
      <c r="D6499" s="54" t="str">
        <f t="shared" si="908"/>
        <v>ASET</v>
      </c>
      <c r="E6499" s="178"/>
      <c r="F6499" s="179"/>
      <c r="G6499" s="177"/>
      <c r="H6499" s="177"/>
      <c r="I6499" s="169">
        <f t="shared" si="909"/>
        <v>0</v>
      </c>
      <c r="J6499" s="149" t="str" cm="1">
        <f t="array" ref="J6499">IF(ISERROR(INDEX('Non Compliance input'!$H$5:$H$156,MATCH(1,(A6499='Non Compliance input'!$A$5:$A$156)*(F6499&gt;='Non Compliance input'!$D$5:$D$156)*(E6499&lt;'Non Compliance input'!$E$5:$E$156)*('Non Compliance input'!$H$5:$H$156="Yes"),0))
),"","Yes")</f>
        <v/>
      </c>
      <c r="K6499" s="149">
        <f t="shared" si="910"/>
        <v>0</v>
      </c>
      <c r="L6499" s="162">
        <f t="shared" si="911"/>
        <v>0</v>
      </c>
      <c r="M6499" s="162" t="str" cm="1">
        <f t="array" ref="M6499">IF(ISERROR(INDEX('Non Compliance input'!$I$5:$I$156,MATCH(1,(A6499='Non Compliance input'!$A$5:$A$156)*(E6499&gt;='Non Compliance input'!$D$5:$D$156)*(F6499&lt;='Non Compliance input'!$E$5:$E$156)*('Non Compliance input'!$I$5:$I$156="Yes"),0))
),"","Yes")</f>
        <v/>
      </c>
      <c r="N6499" s="149" t="str">
        <f>IF(VLOOKUP($A6499,HourEndingOutage!$B$3:$F$746,5,0)="Outage","Outage","")</f>
        <v/>
      </c>
      <c r="O6499" s="18">
        <f t="shared" si="912"/>
        <v>0</v>
      </c>
      <c r="P6499" s="18" t="str">
        <f t="shared" si="913"/>
        <v/>
      </c>
      <c r="Q6499" s="18">
        <f t="shared" si="914"/>
        <v>0</v>
      </c>
      <c r="R6499" s="118"/>
    </row>
    <row r="6500" spans="1:18" x14ac:dyDescent="0.25">
      <c r="A6500" s="25">
        <f t="shared" si="915"/>
        <v>722</v>
      </c>
      <c r="B6500" s="23">
        <f t="shared" si="916"/>
        <v>44592</v>
      </c>
      <c r="C6500" s="24">
        <v>2</v>
      </c>
      <c r="D6500" s="54" t="str">
        <f t="shared" si="908"/>
        <v>ASET</v>
      </c>
      <c r="E6500" s="178"/>
      <c r="F6500" s="179"/>
      <c r="G6500" s="177"/>
      <c r="H6500" s="177"/>
      <c r="I6500" s="169">
        <f t="shared" si="909"/>
        <v>0</v>
      </c>
      <c r="J6500" s="149" t="str" cm="1">
        <f t="array" ref="J6500">IF(ISERROR(INDEX('Non Compliance input'!$H$5:$H$156,MATCH(1,(A6500='Non Compliance input'!$A$5:$A$156)*(F6500&gt;='Non Compliance input'!$D$5:$D$156)*(E6500&lt;'Non Compliance input'!$E$5:$E$156)*('Non Compliance input'!$H$5:$H$156="Yes"),0))
),"","Yes")</f>
        <v/>
      </c>
      <c r="K6500" s="149">
        <f t="shared" si="910"/>
        <v>0</v>
      </c>
      <c r="L6500" s="162">
        <f t="shared" si="911"/>
        <v>0</v>
      </c>
      <c r="M6500" s="162" t="str" cm="1">
        <f t="array" ref="M6500">IF(ISERROR(INDEX('Non Compliance input'!$I$5:$I$156,MATCH(1,(A6500='Non Compliance input'!$A$5:$A$156)*(E6500&gt;='Non Compliance input'!$D$5:$D$156)*(F6500&lt;='Non Compliance input'!$E$5:$E$156)*('Non Compliance input'!$I$5:$I$156="Yes"),0))
),"","Yes")</f>
        <v/>
      </c>
      <c r="N6500" s="149" t="str">
        <f>IF(VLOOKUP($A6500,HourEndingOutage!$B$3:$F$746,5,0)="Outage","Outage","")</f>
        <v/>
      </c>
      <c r="O6500" s="18">
        <f t="shared" si="912"/>
        <v>0</v>
      </c>
      <c r="P6500" s="18" t="str">
        <f t="shared" si="913"/>
        <v/>
      </c>
      <c r="Q6500" s="18">
        <f t="shared" si="914"/>
        <v>0</v>
      </c>
      <c r="R6500" s="118"/>
    </row>
    <row r="6501" spans="1:18" x14ac:dyDescent="0.25">
      <c r="A6501" s="25">
        <f t="shared" si="915"/>
        <v>723</v>
      </c>
      <c r="B6501" s="23">
        <f t="shared" si="916"/>
        <v>44592</v>
      </c>
      <c r="C6501" s="24">
        <v>3</v>
      </c>
      <c r="D6501" s="54" t="str">
        <f t="shared" si="908"/>
        <v>ASET</v>
      </c>
      <c r="E6501" s="178"/>
      <c r="F6501" s="179"/>
      <c r="G6501" s="177"/>
      <c r="H6501" s="177"/>
      <c r="I6501" s="169">
        <f t="shared" si="909"/>
        <v>0</v>
      </c>
      <c r="J6501" s="149" t="str" cm="1">
        <f t="array" ref="J6501">IF(ISERROR(INDEX('Non Compliance input'!$H$5:$H$156,MATCH(1,(A6501='Non Compliance input'!$A$5:$A$156)*(F6501&gt;='Non Compliance input'!$D$5:$D$156)*(E6501&lt;'Non Compliance input'!$E$5:$E$156)*('Non Compliance input'!$H$5:$H$156="Yes"),0))
),"","Yes")</f>
        <v/>
      </c>
      <c r="K6501" s="149">
        <f t="shared" si="910"/>
        <v>0</v>
      </c>
      <c r="L6501" s="162">
        <f t="shared" si="911"/>
        <v>0</v>
      </c>
      <c r="M6501" s="162" t="str" cm="1">
        <f t="array" ref="M6501">IF(ISERROR(INDEX('Non Compliance input'!$I$5:$I$156,MATCH(1,(A6501='Non Compliance input'!$A$5:$A$156)*(E6501&gt;='Non Compliance input'!$D$5:$D$156)*(F6501&lt;='Non Compliance input'!$E$5:$E$156)*('Non Compliance input'!$I$5:$I$156="Yes"),0))
),"","Yes")</f>
        <v/>
      </c>
      <c r="N6501" s="149" t="str">
        <f>IF(VLOOKUP($A6501,HourEndingOutage!$B$3:$F$746,5,0)="Outage","Outage","")</f>
        <v/>
      </c>
      <c r="O6501" s="18">
        <f t="shared" si="912"/>
        <v>0</v>
      </c>
      <c r="P6501" s="18" t="str">
        <f t="shared" si="913"/>
        <v/>
      </c>
      <c r="Q6501" s="18">
        <f t="shared" si="914"/>
        <v>0</v>
      </c>
      <c r="R6501" s="118"/>
    </row>
    <row r="6502" spans="1:18" x14ac:dyDescent="0.25">
      <c r="A6502" s="25">
        <f t="shared" si="915"/>
        <v>723</v>
      </c>
      <c r="B6502" s="23">
        <f t="shared" si="916"/>
        <v>44592</v>
      </c>
      <c r="C6502" s="24">
        <v>3</v>
      </c>
      <c r="D6502" s="54" t="str">
        <f t="shared" si="908"/>
        <v>ASET</v>
      </c>
      <c r="E6502" s="178"/>
      <c r="F6502" s="179"/>
      <c r="G6502" s="177"/>
      <c r="H6502" s="177"/>
      <c r="I6502" s="169">
        <f t="shared" si="909"/>
        <v>0</v>
      </c>
      <c r="J6502" s="149" t="str" cm="1">
        <f t="array" ref="J6502">IF(ISERROR(INDEX('Non Compliance input'!$H$5:$H$156,MATCH(1,(A6502='Non Compliance input'!$A$5:$A$156)*(F6502&gt;='Non Compliance input'!$D$5:$D$156)*(E6502&lt;'Non Compliance input'!$E$5:$E$156)*('Non Compliance input'!$H$5:$H$156="Yes"),0))
),"","Yes")</f>
        <v/>
      </c>
      <c r="K6502" s="149">
        <f t="shared" si="910"/>
        <v>0</v>
      </c>
      <c r="L6502" s="162">
        <f t="shared" si="911"/>
        <v>0</v>
      </c>
      <c r="M6502" s="162" t="str" cm="1">
        <f t="array" ref="M6502">IF(ISERROR(INDEX('Non Compliance input'!$I$5:$I$156,MATCH(1,(A6502='Non Compliance input'!$A$5:$A$156)*(E6502&gt;='Non Compliance input'!$D$5:$D$156)*(F6502&lt;='Non Compliance input'!$E$5:$E$156)*('Non Compliance input'!$I$5:$I$156="Yes"),0))
),"","Yes")</f>
        <v/>
      </c>
      <c r="N6502" s="149" t="str">
        <f>IF(VLOOKUP($A6502,HourEndingOutage!$B$3:$F$746,5,0)="Outage","Outage","")</f>
        <v/>
      </c>
      <c r="O6502" s="18">
        <f t="shared" si="912"/>
        <v>0</v>
      </c>
      <c r="P6502" s="18" t="str">
        <f t="shared" si="913"/>
        <v/>
      </c>
      <c r="Q6502" s="18">
        <f t="shared" si="914"/>
        <v>0</v>
      </c>
      <c r="R6502" s="118"/>
    </row>
    <row r="6503" spans="1:18" x14ac:dyDescent="0.25">
      <c r="A6503" s="25">
        <f t="shared" si="915"/>
        <v>723</v>
      </c>
      <c r="B6503" s="23">
        <f t="shared" si="916"/>
        <v>44592</v>
      </c>
      <c r="C6503" s="24">
        <v>3</v>
      </c>
      <c r="D6503" s="54" t="str">
        <f t="shared" si="908"/>
        <v>ASET</v>
      </c>
      <c r="E6503" s="178"/>
      <c r="F6503" s="179"/>
      <c r="G6503" s="177"/>
      <c r="H6503" s="177"/>
      <c r="I6503" s="169">
        <f t="shared" si="909"/>
        <v>0</v>
      </c>
      <c r="J6503" s="149" t="str" cm="1">
        <f t="array" ref="J6503">IF(ISERROR(INDEX('Non Compliance input'!$H$5:$H$156,MATCH(1,(A6503='Non Compliance input'!$A$5:$A$156)*(F6503&gt;='Non Compliance input'!$D$5:$D$156)*(E6503&lt;'Non Compliance input'!$E$5:$E$156)*('Non Compliance input'!$H$5:$H$156="Yes"),0))
),"","Yes")</f>
        <v/>
      </c>
      <c r="K6503" s="149">
        <f t="shared" si="910"/>
        <v>0</v>
      </c>
      <c r="L6503" s="162">
        <f t="shared" si="911"/>
        <v>0</v>
      </c>
      <c r="M6503" s="162" t="str" cm="1">
        <f t="array" ref="M6503">IF(ISERROR(INDEX('Non Compliance input'!$I$5:$I$156,MATCH(1,(A6503='Non Compliance input'!$A$5:$A$156)*(E6503&gt;='Non Compliance input'!$D$5:$D$156)*(F6503&lt;='Non Compliance input'!$E$5:$E$156)*('Non Compliance input'!$I$5:$I$156="Yes"),0))
),"","Yes")</f>
        <v/>
      </c>
      <c r="N6503" s="149" t="str">
        <f>IF(VLOOKUP($A6503,HourEndingOutage!$B$3:$F$746,5,0)="Outage","Outage","")</f>
        <v/>
      </c>
      <c r="O6503" s="18">
        <f t="shared" si="912"/>
        <v>0</v>
      </c>
      <c r="P6503" s="18" t="str">
        <f t="shared" si="913"/>
        <v/>
      </c>
      <c r="Q6503" s="18">
        <f t="shared" si="914"/>
        <v>0</v>
      </c>
      <c r="R6503" s="118"/>
    </row>
    <row r="6504" spans="1:18" x14ac:dyDescent="0.25">
      <c r="A6504" s="25">
        <f t="shared" si="915"/>
        <v>723</v>
      </c>
      <c r="B6504" s="23">
        <f t="shared" si="916"/>
        <v>44592</v>
      </c>
      <c r="C6504" s="24">
        <v>3</v>
      </c>
      <c r="D6504" s="54" t="str">
        <f t="shared" si="908"/>
        <v>ASET</v>
      </c>
      <c r="E6504" s="178"/>
      <c r="F6504" s="179"/>
      <c r="G6504" s="177"/>
      <c r="H6504" s="177"/>
      <c r="I6504" s="169">
        <f t="shared" si="909"/>
        <v>0</v>
      </c>
      <c r="J6504" s="149" t="str" cm="1">
        <f t="array" ref="J6504">IF(ISERROR(INDEX('Non Compliance input'!$H$5:$H$156,MATCH(1,(A6504='Non Compliance input'!$A$5:$A$156)*(F6504&gt;='Non Compliance input'!$D$5:$D$156)*(E6504&lt;'Non Compliance input'!$E$5:$E$156)*('Non Compliance input'!$H$5:$H$156="Yes"),0))
),"","Yes")</f>
        <v/>
      </c>
      <c r="K6504" s="149">
        <f t="shared" si="910"/>
        <v>0</v>
      </c>
      <c r="L6504" s="162">
        <f t="shared" si="911"/>
        <v>0</v>
      </c>
      <c r="M6504" s="162" t="str" cm="1">
        <f t="array" ref="M6504">IF(ISERROR(INDEX('Non Compliance input'!$I$5:$I$156,MATCH(1,(A6504='Non Compliance input'!$A$5:$A$156)*(E6504&gt;='Non Compliance input'!$D$5:$D$156)*(F6504&lt;='Non Compliance input'!$E$5:$E$156)*('Non Compliance input'!$I$5:$I$156="Yes"),0))
),"","Yes")</f>
        <v/>
      </c>
      <c r="N6504" s="149" t="str">
        <f>IF(VLOOKUP($A6504,HourEndingOutage!$B$3:$F$746,5,0)="Outage","Outage","")</f>
        <v/>
      </c>
      <c r="O6504" s="18">
        <f t="shared" si="912"/>
        <v>0</v>
      </c>
      <c r="P6504" s="18" t="str">
        <f t="shared" si="913"/>
        <v/>
      </c>
      <c r="Q6504" s="18">
        <f t="shared" si="914"/>
        <v>0</v>
      </c>
      <c r="R6504" s="118"/>
    </row>
    <row r="6505" spans="1:18" x14ac:dyDescent="0.25">
      <c r="A6505" s="25">
        <f t="shared" si="915"/>
        <v>723</v>
      </c>
      <c r="B6505" s="23">
        <f t="shared" si="916"/>
        <v>44592</v>
      </c>
      <c r="C6505" s="24">
        <v>3</v>
      </c>
      <c r="D6505" s="54" t="str">
        <f t="shared" si="908"/>
        <v>ASET</v>
      </c>
      <c r="E6505" s="178"/>
      <c r="F6505" s="179"/>
      <c r="G6505" s="177"/>
      <c r="H6505" s="177"/>
      <c r="I6505" s="169">
        <f t="shared" si="909"/>
        <v>0</v>
      </c>
      <c r="J6505" s="149" t="str" cm="1">
        <f t="array" ref="J6505">IF(ISERROR(INDEX('Non Compliance input'!$H$5:$H$156,MATCH(1,(A6505='Non Compliance input'!$A$5:$A$156)*(F6505&gt;='Non Compliance input'!$D$5:$D$156)*(E6505&lt;'Non Compliance input'!$E$5:$E$156)*('Non Compliance input'!$H$5:$H$156="Yes"),0))
),"","Yes")</f>
        <v/>
      </c>
      <c r="K6505" s="149">
        <f t="shared" si="910"/>
        <v>0</v>
      </c>
      <c r="L6505" s="162">
        <f t="shared" si="911"/>
        <v>0</v>
      </c>
      <c r="M6505" s="162" t="str" cm="1">
        <f t="array" ref="M6505">IF(ISERROR(INDEX('Non Compliance input'!$I$5:$I$156,MATCH(1,(A6505='Non Compliance input'!$A$5:$A$156)*(E6505&gt;='Non Compliance input'!$D$5:$D$156)*(F6505&lt;='Non Compliance input'!$E$5:$E$156)*('Non Compliance input'!$I$5:$I$156="Yes"),0))
),"","Yes")</f>
        <v/>
      </c>
      <c r="N6505" s="149" t="str">
        <f>IF(VLOOKUP($A6505,HourEndingOutage!$B$3:$F$746,5,0)="Outage","Outage","")</f>
        <v/>
      </c>
      <c r="O6505" s="18">
        <f t="shared" si="912"/>
        <v>0</v>
      </c>
      <c r="P6505" s="18" t="str">
        <f t="shared" si="913"/>
        <v/>
      </c>
      <c r="Q6505" s="18">
        <f t="shared" si="914"/>
        <v>0</v>
      </c>
      <c r="R6505" s="118"/>
    </row>
    <row r="6506" spans="1:18" x14ac:dyDescent="0.25">
      <c r="A6506" s="25">
        <f t="shared" si="915"/>
        <v>723</v>
      </c>
      <c r="B6506" s="23">
        <f t="shared" si="916"/>
        <v>44592</v>
      </c>
      <c r="C6506" s="24">
        <v>3</v>
      </c>
      <c r="D6506" s="54" t="str">
        <f t="shared" si="908"/>
        <v>ASET</v>
      </c>
      <c r="E6506" s="178"/>
      <c r="F6506" s="179"/>
      <c r="G6506" s="177"/>
      <c r="H6506" s="177"/>
      <c r="I6506" s="169">
        <f t="shared" si="909"/>
        <v>0</v>
      </c>
      <c r="J6506" s="149" t="str" cm="1">
        <f t="array" ref="J6506">IF(ISERROR(INDEX('Non Compliance input'!$H$5:$H$156,MATCH(1,(A6506='Non Compliance input'!$A$5:$A$156)*(F6506&gt;='Non Compliance input'!$D$5:$D$156)*(E6506&lt;'Non Compliance input'!$E$5:$E$156)*('Non Compliance input'!$H$5:$H$156="Yes"),0))
),"","Yes")</f>
        <v/>
      </c>
      <c r="K6506" s="149">
        <f t="shared" si="910"/>
        <v>0</v>
      </c>
      <c r="L6506" s="162">
        <f t="shared" si="911"/>
        <v>0</v>
      </c>
      <c r="M6506" s="162" t="str" cm="1">
        <f t="array" ref="M6506">IF(ISERROR(INDEX('Non Compliance input'!$I$5:$I$156,MATCH(1,(A6506='Non Compliance input'!$A$5:$A$156)*(E6506&gt;='Non Compliance input'!$D$5:$D$156)*(F6506&lt;='Non Compliance input'!$E$5:$E$156)*('Non Compliance input'!$I$5:$I$156="Yes"),0))
),"","Yes")</f>
        <v/>
      </c>
      <c r="N6506" s="149" t="str">
        <f>IF(VLOOKUP($A6506,HourEndingOutage!$B$3:$F$746,5,0)="Outage","Outage","")</f>
        <v/>
      </c>
      <c r="O6506" s="18">
        <f t="shared" si="912"/>
        <v>0</v>
      </c>
      <c r="P6506" s="18" t="str">
        <f t="shared" si="913"/>
        <v/>
      </c>
      <c r="Q6506" s="18">
        <f t="shared" si="914"/>
        <v>0</v>
      </c>
      <c r="R6506" s="118"/>
    </row>
    <row r="6507" spans="1:18" x14ac:dyDescent="0.25">
      <c r="A6507" s="25">
        <f t="shared" si="915"/>
        <v>723</v>
      </c>
      <c r="B6507" s="23">
        <f t="shared" si="916"/>
        <v>44592</v>
      </c>
      <c r="C6507" s="24">
        <v>3</v>
      </c>
      <c r="D6507" s="54" t="str">
        <f t="shared" si="908"/>
        <v>ASET</v>
      </c>
      <c r="E6507" s="178"/>
      <c r="F6507" s="179"/>
      <c r="G6507" s="177"/>
      <c r="H6507" s="177"/>
      <c r="I6507" s="169">
        <f t="shared" si="909"/>
        <v>0</v>
      </c>
      <c r="J6507" s="149" t="str" cm="1">
        <f t="array" ref="J6507">IF(ISERROR(INDEX('Non Compliance input'!$H$5:$H$156,MATCH(1,(A6507='Non Compliance input'!$A$5:$A$156)*(F6507&gt;='Non Compliance input'!$D$5:$D$156)*(E6507&lt;'Non Compliance input'!$E$5:$E$156)*('Non Compliance input'!$H$5:$H$156="Yes"),0))
),"","Yes")</f>
        <v/>
      </c>
      <c r="K6507" s="149">
        <f t="shared" si="910"/>
        <v>0</v>
      </c>
      <c r="L6507" s="162">
        <f t="shared" si="911"/>
        <v>0</v>
      </c>
      <c r="M6507" s="162" t="str" cm="1">
        <f t="array" ref="M6507">IF(ISERROR(INDEX('Non Compliance input'!$I$5:$I$156,MATCH(1,(A6507='Non Compliance input'!$A$5:$A$156)*(E6507&gt;='Non Compliance input'!$D$5:$D$156)*(F6507&lt;='Non Compliance input'!$E$5:$E$156)*('Non Compliance input'!$I$5:$I$156="Yes"),0))
),"","Yes")</f>
        <v/>
      </c>
      <c r="N6507" s="149" t="str">
        <f>IF(VLOOKUP($A6507,HourEndingOutage!$B$3:$F$746,5,0)="Outage","Outage","")</f>
        <v/>
      </c>
      <c r="O6507" s="18">
        <f t="shared" si="912"/>
        <v>0</v>
      </c>
      <c r="P6507" s="18" t="str">
        <f t="shared" si="913"/>
        <v/>
      </c>
      <c r="Q6507" s="18">
        <f t="shared" si="914"/>
        <v>0</v>
      </c>
      <c r="R6507" s="118"/>
    </row>
    <row r="6508" spans="1:18" x14ac:dyDescent="0.25">
      <c r="A6508" s="25">
        <f t="shared" si="915"/>
        <v>723</v>
      </c>
      <c r="B6508" s="23">
        <f t="shared" si="916"/>
        <v>44592</v>
      </c>
      <c r="C6508" s="24">
        <v>3</v>
      </c>
      <c r="D6508" s="54" t="str">
        <f t="shared" si="908"/>
        <v>ASET</v>
      </c>
      <c r="E6508" s="178"/>
      <c r="F6508" s="179"/>
      <c r="G6508" s="177"/>
      <c r="H6508" s="177"/>
      <c r="I6508" s="169">
        <f t="shared" si="909"/>
        <v>0</v>
      </c>
      <c r="J6508" s="149" t="str" cm="1">
        <f t="array" ref="J6508">IF(ISERROR(INDEX('Non Compliance input'!$H$5:$H$156,MATCH(1,(A6508='Non Compliance input'!$A$5:$A$156)*(F6508&gt;='Non Compliance input'!$D$5:$D$156)*(E6508&lt;'Non Compliance input'!$E$5:$E$156)*('Non Compliance input'!$H$5:$H$156="Yes"),0))
),"","Yes")</f>
        <v/>
      </c>
      <c r="K6508" s="149">
        <f t="shared" si="910"/>
        <v>0</v>
      </c>
      <c r="L6508" s="162">
        <f t="shared" si="911"/>
        <v>0</v>
      </c>
      <c r="M6508" s="162" t="str" cm="1">
        <f t="array" ref="M6508">IF(ISERROR(INDEX('Non Compliance input'!$I$5:$I$156,MATCH(1,(A6508='Non Compliance input'!$A$5:$A$156)*(E6508&gt;='Non Compliance input'!$D$5:$D$156)*(F6508&lt;='Non Compliance input'!$E$5:$E$156)*('Non Compliance input'!$I$5:$I$156="Yes"),0))
),"","Yes")</f>
        <v/>
      </c>
      <c r="N6508" s="149" t="str">
        <f>IF(VLOOKUP($A6508,HourEndingOutage!$B$3:$F$746,5,0)="Outage","Outage","")</f>
        <v/>
      </c>
      <c r="O6508" s="18">
        <f t="shared" si="912"/>
        <v>0</v>
      </c>
      <c r="P6508" s="18" t="str">
        <f t="shared" si="913"/>
        <v/>
      </c>
      <c r="Q6508" s="18">
        <f t="shared" si="914"/>
        <v>0</v>
      </c>
      <c r="R6508" s="118"/>
    </row>
    <row r="6509" spans="1:18" x14ac:dyDescent="0.25">
      <c r="A6509" s="25">
        <f t="shared" si="915"/>
        <v>723</v>
      </c>
      <c r="B6509" s="23">
        <f t="shared" si="916"/>
        <v>44592</v>
      </c>
      <c r="C6509" s="24">
        <v>3</v>
      </c>
      <c r="D6509" s="54" t="str">
        <f t="shared" si="908"/>
        <v>ASET</v>
      </c>
      <c r="E6509" s="178"/>
      <c r="F6509" s="179"/>
      <c r="G6509" s="177"/>
      <c r="H6509" s="177"/>
      <c r="I6509" s="169">
        <f t="shared" si="909"/>
        <v>0</v>
      </c>
      <c r="J6509" s="149" t="str" cm="1">
        <f t="array" ref="J6509">IF(ISERROR(INDEX('Non Compliance input'!$H$5:$H$156,MATCH(1,(A6509='Non Compliance input'!$A$5:$A$156)*(F6509&gt;='Non Compliance input'!$D$5:$D$156)*(E6509&lt;'Non Compliance input'!$E$5:$E$156)*('Non Compliance input'!$H$5:$H$156="Yes"),0))
),"","Yes")</f>
        <v/>
      </c>
      <c r="K6509" s="149">
        <f t="shared" si="910"/>
        <v>0</v>
      </c>
      <c r="L6509" s="162">
        <f t="shared" si="911"/>
        <v>0</v>
      </c>
      <c r="M6509" s="162" t="str" cm="1">
        <f t="array" ref="M6509">IF(ISERROR(INDEX('Non Compliance input'!$I$5:$I$156,MATCH(1,(A6509='Non Compliance input'!$A$5:$A$156)*(E6509&gt;='Non Compliance input'!$D$5:$D$156)*(F6509&lt;='Non Compliance input'!$E$5:$E$156)*('Non Compliance input'!$I$5:$I$156="Yes"),0))
),"","Yes")</f>
        <v/>
      </c>
      <c r="N6509" s="149" t="str">
        <f>IF(VLOOKUP($A6509,HourEndingOutage!$B$3:$F$746,5,0)="Outage","Outage","")</f>
        <v/>
      </c>
      <c r="O6509" s="18">
        <f t="shared" si="912"/>
        <v>0</v>
      </c>
      <c r="P6509" s="18" t="str">
        <f t="shared" si="913"/>
        <v/>
      </c>
      <c r="Q6509" s="18">
        <f t="shared" si="914"/>
        <v>0</v>
      </c>
      <c r="R6509" s="118"/>
    </row>
    <row r="6510" spans="1:18" x14ac:dyDescent="0.25">
      <c r="A6510" s="25">
        <f t="shared" si="915"/>
        <v>724</v>
      </c>
      <c r="B6510" s="23">
        <f t="shared" si="916"/>
        <v>44592</v>
      </c>
      <c r="C6510" s="24">
        <v>4</v>
      </c>
      <c r="D6510" s="54" t="str">
        <f t="shared" si="908"/>
        <v>ASET</v>
      </c>
      <c r="E6510" s="178"/>
      <c r="F6510" s="179"/>
      <c r="G6510" s="177"/>
      <c r="H6510" s="177"/>
      <c r="I6510" s="169">
        <f t="shared" si="909"/>
        <v>0</v>
      </c>
      <c r="J6510" s="149" t="str" cm="1">
        <f t="array" ref="J6510">IF(ISERROR(INDEX('Non Compliance input'!$H$5:$H$156,MATCH(1,(A6510='Non Compliance input'!$A$5:$A$156)*(F6510&gt;='Non Compliance input'!$D$5:$D$156)*(E6510&lt;'Non Compliance input'!$E$5:$E$156)*('Non Compliance input'!$H$5:$H$156="Yes"),0))
),"","Yes")</f>
        <v/>
      </c>
      <c r="K6510" s="149">
        <f t="shared" si="910"/>
        <v>0</v>
      </c>
      <c r="L6510" s="162">
        <f t="shared" si="911"/>
        <v>0</v>
      </c>
      <c r="M6510" s="162" t="str" cm="1">
        <f t="array" ref="M6510">IF(ISERROR(INDEX('Non Compliance input'!$I$5:$I$156,MATCH(1,(A6510='Non Compliance input'!$A$5:$A$156)*(E6510&gt;='Non Compliance input'!$D$5:$D$156)*(F6510&lt;='Non Compliance input'!$E$5:$E$156)*('Non Compliance input'!$I$5:$I$156="Yes"),0))
),"","Yes")</f>
        <v/>
      </c>
      <c r="N6510" s="149" t="str">
        <f>IF(VLOOKUP($A6510,HourEndingOutage!$B$3:$F$746,5,0)="Outage","Outage","")</f>
        <v/>
      </c>
      <c r="O6510" s="18">
        <f t="shared" si="912"/>
        <v>0</v>
      </c>
      <c r="P6510" s="18" t="str">
        <f t="shared" si="913"/>
        <v/>
      </c>
      <c r="Q6510" s="18">
        <f t="shared" si="914"/>
        <v>0</v>
      </c>
      <c r="R6510" s="118"/>
    </row>
    <row r="6511" spans="1:18" x14ac:dyDescent="0.25">
      <c r="A6511" s="25">
        <f t="shared" si="915"/>
        <v>724</v>
      </c>
      <c r="B6511" s="23">
        <f t="shared" si="916"/>
        <v>44592</v>
      </c>
      <c r="C6511" s="24">
        <v>4</v>
      </c>
      <c r="D6511" s="54" t="str">
        <f t="shared" si="908"/>
        <v>ASET</v>
      </c>
      <c r="E6511" s="178"/>
      <c r="F6511" s="179"/>
      <c r="G6511" s="177"/>
      <c r="H6511" s="177"/>
      <c r="I6511" s="169">
        <f t="shared" si="909"/>
        <v>0</v>
      </c>
      <c r="J6511" s="149" t="str" cm="1">
        <f t="array" ref="J6511">IF(ISERROR(INDEX('Non Compliance input'!$H$5:$H$156,MATCH(1,(A6511='Non Compliance input'!$A$5:$A$156)*(F6511&gt;='Non Compliance input'!$D$5:$D$156)*(E6511&lt;'Non Compliance input'!$E$5:$E$156)*('Non Compliance input'!$H$5:$H$156="Yes"),0))
),"","Yes")</f>
        <v/>
      </c>
      <c r="K6511" s="149">
        <f t="shared" si="910"/>
        <v>0</v>
      </c>
      <c r="L6511" s="162">
        <f t="shared" si="911"/>
        <v>0</v>
      </c>
      <c r="M6511" s="162" t="str" cm="1">
        <f t="array" ref="M6511">IF(ISERROR(INDEX('Non Compliance input'!$I$5:$I$156,MATCH(1,(A6511='Non Compliance input'!$A$5:$A$156)*(E6511&gt;='Non Compliance input'!$D$5:$D$156)*(F6511&lt;='Non Compliance input'!$E$5:$E$156)*('Non Compliance input'!$I$5:$I$156="Yes"),0))
),"","Yes")</f>
        <v/>
      </c>
      <c r="N6511" s="149" t="str">
        <f>IF(VLOOKUP($A6511,HourEndingOutage!$B$3:$F$746,5,0)="Outage","Outage","")</f>
        <v/>
      </c>
      <c r="O6511" s="18">
        <f t="shared" si="912"/>
        <v>0</v>
      </c>
      <c r="P6511" s="18" t="str">
        <f t="shared" si="913"/>
        <v/>
      </c>
      <c r="Q6511" s="18">
        <f t="shared" si="914"/>
        <v>0</v>
      </c>
      <c r="R6511" s="118"/>
    </row>
    <row r="6512" spans="1:18" x14ac:dyDescent="0.25">
      <c r="A6512" s="25">
        <f t="shared" si="915"/>
        <v>724</v>
      </c>
      <c r="B6512" s="23">
        <f t="shared" si="916"/>
        <v>44592</v>
      </c>
      <c r="C6512" s="24">
        <v>4</v>
      </c>
      <c r="D6512" s="54" t="str">
        <f t="shared" si="908"/>
        <v>ASET</v>
      </c>
      <c r="E6512" s="178"/>
      <c r="F6512" s="179"/>
      <c r="G6512" s="177"/>
      <c r="H6512" s="177"/>
      <c r="I6512" s="169">
        <f t="shared" si="909"/>
        <v>0</v>
      </c>
      <c r="J6512" s="149" t="str" cm="1">
        <f t="array" ref="J6512">IF(ISERROR(INDEX('Non Compliance input'!$H$5:$H$156,MATCH(1,(A6512='Non Compliance input'!$A$5:$A$156)*(F6512&gt;='Non Compliance input'!$D$5:$D$156)*(E6512&lt;'Non Compliance input'!$E$5:$E$156)*('Non Compliance input'!$H$5:$H$156="Yes"),0))
),"","Yes")</f>
        <v/>
      </c>
      <c r="K6512" s="149">
        <f t="shared" si="910"/>
        <v>0</v>
      </c>
      <c r="L6512" s="162">
        <f t="shared" si="911"/>
        <v>0</v>
      </c>
      <c r="M6512" s="162" t="str" cm="1">
        <f t="array" ref="M6512">IF(ISERROR(INDEX('Non Compliance input'!$I$5:$I$156,MATCH(1,(A6512='Non Compliance input'!$A$5:$A$156)*(E6512&gt;='Non Compliance input'!$D$5:$D$156)*(F6512&lt;='Non Compliance input'!$E$5:$E$156)*('Non Compliance input'!$I$5:$I$156="Yes"),0))
),"","Yes")</f>
        <v/>
      </c>
      <c r="N6512" s="149" t="str">
        <f>IF(VLOOKUP($A6512,HourEndingOutage!$B$3:$F$746,5,0)="Outage","Outage","")</f>
        <v/>
      </c>
      <c r="O6512" s="18">
        <f t="shared" si="912"/>
        <v>0</v>
      </c>
      <c r="P6512" s="18" t="str">
        <f t="shared" si="913"/>
        <v/>
      </c>
      <c r="Q6512" s="18">
        <f t="shared" si="914"/>
        <v>0</v>
      </c>
      <c r="R6512" s="118"/>
    </row>
    <row r="6513" spans="1:18" x14ac:dyDescent="0.25">
      <c r="A6513" s="25">
        <f t="shared" si="915"/>
        <v>724</v>
      </c>
      <c r="B6513" s="23">
        <f t="shared" si="916"/>
        <v>44592</v>
      </c>
      <c r="C6513" s="24">
        <v>4</v>
      </c>
      <c r="D6513" s="54" t="str">
        <f t="shared" si="908"/>
        <v>ASET</v>
      </c>
      <c r="E6513" s="178"/>
      <c r="F6513" s="179"/>
      <c r="G6513" s="177"/>
      <c r="H6513" s="177"/>
      <c r="I6513" s="169">
        <f t="shared" si="909"/>
        <v>0</v>
      </c>
      <c r="J6513" s="149" t="str" cm="1">
        <f t="array" ref="J6513">IF(ISERROR(INDEX('Non Compliance input'!$H$5:$H$156,MATCH(1,(A6513='Non Compliance input'!$A$5:$A$156)*(F6513&gt;='Non Compliance input'!$D$5:$D$156)*(E6513&lt;'Non Compliance input'!$E$5:$E$156)*('Non Compliance input'!$H$5:$H$156="Yes"),0))
),"","Yes")</f>
        <v/>
      </c>
      <c r="K6513" s="149">
        <f t="shared" si="910"/>
        <v>0</v>
      </c>
      <c r="L6513" s="162">
        <f t="shared" si="911"/>
        <v>0</v>
      </c>
      <c r="M6513" s="162" t="str" cm="1">
        <f t="array" ref="M6513">IF(ISERROR(INDEX('Non Compliance input'!$I$5:$I$156,MATCH(1,(A6513='Non Compliance input'!$A$5:$A$156)*(E6513&gt;='Non Compliance input'!$D$5:$D$156)*(F6513&lt;='Non Compliance input'!$E$5:$E$156)*('Non Compliance input'!$I$5:$I$156="Yes"),0))
),"","Yes")</f>
        <v/>
      </c>
      <c r="N6513" s="149" t="str">
        <f>IF(VLOOKUP($A6513,HourEndingOutage!$B$3:$F$746,5,0)="Outage","Outage","")</f>
        <v/>
      </c>
      <c r="O6513" s="18">
        <f t="shared" si="912"/>
        <v>0</v>
      </c>
      <c r="P6513" s="18" t="str">
        <f t="shared" si="913"/>
        <v/>
      </c>
      <c r="Q6513" s="18">
        <f t="shared" si="914"/>
        <v>0</v>
      </c>
      <c r="R6513" s="118"/>
    </row>
    <row r="6514" spans="1:18" x14ac:dyDescent="0.25">
      <c r="A6514" s="25">
        <f t="shared" si="915"/>
        <v>724</v>
      </c>
      <c r="B6514" s="23">
        <f t="shared" si="916"/>
        <v>44592</v>
      </c>
      <c r="C6514" s="24">
        <v>4</v>
      </c>
      <c r="D6514" s="54" t="str">
        <f t="shared" si="908"/>
        <v>ASET</v>
      </c>
      <c r="E6514" s="178"/>
      <c r="F6514" s="179"/>
      <c r="G6514" s="177"/>
      <c r="H6514" s="177"/>
      <c r="I6514" s="169">
        <f t="shared" si="909"/>
        <v>0</v>
      </c>
      <c r="J6514" s="149" t="str" cm="1">
        <f t="array" ref="J6514">IF(ISERROR(INDEX('Non Compliance input'!$H$5:$H$156,MATCH(1,(A6514='Non Compliance input'!$A$5:$A$156)*(F6514&gt;='Non Compliance input'!$D$5:$D$156)*(E6514&lt;'Non Compliance input'!$E$5:$E$156)*('Non Compliance input'!$H$5:$H$156="Yes"),0))
),"","Yes")</f>
        <v/>
      </c>
      <c r="K6514" s="149">
        <f t="shared" si="910"/>
        <v>0</v>
      </c>
      <c r="L6514" s="162">
        <f t="shared" si="911"/>
        <v>0</v>
      </c>
      <c r="M6514" s="162" t="str" cm="1">
        <f t="array" ref="M6514">IF(ISERROR(INDEX('Non Compliance input'!$I$5:$I$156,MATCH(1,(A6514='Non Compliance input'!$A$5:$A$156)*(E6514&gt;='Non Compliance input'!$D$5:$D$156)*(F6514&lt;='Non Compliance input'!$E$5:$E$156)*('Non Compliance input'!$I$5:$I$156="Yes"),0))
),"","Yes")</f>
        <v/>
      </c>
      <c r="N6514" s="149" t="str">
        <f>IF(VLOOKUP($A6514,HourEndingOutage!$B$3:$F$746,5,0)="Outage","Outage","")</f>
        <v/>
      </c>
      <c r="O6514" s="18">
        <f t="shared" si="912"/>
        <v>0</v>
      </c>
      <c r="P6514" s="18" t="str">
        <f t="shared" si="913"/>
        <v/>
      </c>
      <c r="Q6514" s="18">
        <f t="shared" si="914"/>
        <v>0</v>
      </c>
      <c r="R6514" s="118"/>
    </row>
    <row r="6515" spans="1:18" x14ac:dyDescent="0.25">
      <c r="A6515" s="25">
        <f t="shared" si="915"/>
        <v>724</v>
      </c>
      <c r="B6515" s="23">
        <f t="shared" si="916"/>
        <v>44592</v>
      </c>
      <c r="C6515" s="24">
        <v>4</v>
      </c>
      <c r="D6515" s="54" t="str">
        <f t="shared" si="908"/>
        <v>ASET</v>
      </c>
      <c r="E6515" s="178"/>
      <c r="F6515" s="179"/>
      <c r="G6515" s="177"/>
      <c r="H6515" s="177"/>
      <c r="I6515" s="169">
        <f t="shared" si="909"/>
        <v>0</v>
      </c>
      <c r="J6515" s="149" t="str" cm="1">
        <f t="array" ref="J6515">IF(ISERROR(INDEX('Non Compliance input'!$H$5:$H$156,MATCH(1,(A6515='Non Compliance input'!$A$5:$A$156)*(F6515&gt;='Non Compliance input'!$D$5:$D$156)*(E6515&lt;'Non Compliance input'!$E$5:$E$156)*('Non Compliance input'!$H$5:$H$156="Yes"),0))
),"","Yes")</f>
        <v/>
      </c>
      <c r="K6515" s="149">
        <f t="shared" si="910"/>
        <v>0</v>
      </c>
      <c r="L6515" s="162">
        <f t="shared" si="911"/>
        <v>0</v>
      </c>
      <c r="M6515" s="162" t="str" cm="1">
        <f t="array" ref="M6515">IF(ISERROR(INDEX('Non Compliance input'!$I$5:$I$156,MATCH(1,(A6515='Non Compliance input'!$A$5:$A$156)*(E6515&gt;='Non Compliance input'!$D$5:$D$156)*(F6515&lt;='Non Compliance input'!$E$5:$E$156)*('Non Compliance input'!$I$5:$I$156="Yes"),0))
),"","Yes")</f>
        <v/>
      </c>
      <c r="N6515" s="149" t="str">
        <f>IF(VLOOKUP($A6515,HourEndingOutage!$B$3:$F$746,5,0)="Outage","Outage","")</f>
        <v/>
      </c>
      <c r="O6515" s="18">
        <f t="shared" si="912"/>
        <v>0</v>
      </c>
      <c r="P6515" s="18" t="str">
        <f t="shared" si="913"/>
        <v/>
      </c>
      <c r="Q6515" s="18">
        <f t="shared" si="914"/>
        <v>0</v>
      </c>
      <c r="R6515" s="118"/>
    </row>
    <row r="6516" spans="1:18" x14ac:dyDescent="0.25">
      <c r="A6516" s="25">
        <f t="shared" si="915"/>
        <v>724</v>
      </c>
      <c r="B6516" s="23">
        <f t="shared" si="916"/>
        <v>44592</v>
      </c>
      <c r="C6516" s="24">
        <v>4</v>
      </c>
      <c r="D6516" s="54" t="str">
        <f t="shared" si="908"/>
        <v>ASET</v>
      </c>
      <c r="E6516" s="178"/>
      <c r="F6516" s="179"/>
      <c r="G6516" s="177"/>
      <c r="H6516" s="177"/>
      <c r="I6516" s="169">
        <f t="shared" si="909"/>
        <v>0</v>
      </c>
      <c r="J6516" s="149" t="str" cm="1">
        <f t="array" ref="J6516">IF(ISERROR(INDEX('Non Compliance input'!$H$5:$H$156,MATCH(1,(A6516='Non Compliance input'!$A$5:$A$156)*(F6516&gt;='Non Compliance input'!$D$5:$D$156)*(E6516&lt;'Non Compliance input'!$E$5:$E$156)*('Non Compliance input'!$H$5:$H$156="Yes"),0))
),"","Yes")</f>
        <v/>
      </c>
      <c r="K6516" s="149">
        <f t="shared" si="910"/>
        <v>0</v>
      </c>
      <c r="L6516" s="162">
        <f t="shared" si="911"/>
        <v>0</v>
      </c>
      <c r="M6516" s="162" t="str" cm="1">
        <f t="array" ref="M6516">IF(ISERROR(INDEX('Non Compliance input'!$I$5:$I$156,MATCH(1,(A6516='Non Compliance input'!$A$5:$A$156)*(E6516&gt;='Non Compliance input'!$D$5:$D$156)*(F6516&lt;='Non Compliance input'!$E$5:$E$156)*('Non Compliance input'!$I$5:$I$156="Yes"),0))
),"","Yes")</f>
        <v/>
      </c>
      <c r="N6516" s="149" t="str">
        <f>IF(VLOOKUP($A6516,HourEndingOutage!$B$3:$F$746,5,0)="Outage","Outage","")</f>
        <v/>
      </c>
      <c r="O6516" s="18">
        <f t="shared" si="912"/>
        <v>0</v>
      </c>
      <c r="P6516" s="18" t="str">
        <f t="shared" si="913"/>
        <v/>
      </c>
      <c r="Q6516" s="18">
        <f t="shared" si="914"/>
        <v>0</v>
      </c>
      <c r="R6516" s="118"/>
    </row>
    <row r="6517" spans="1:18" x14ac:dyDescent="0.25">
      <c r="A6517" s="25">
        <f t="shared" si="915"/>
        <v>724</v>
      </c>
      <c r="B6517" s="23">
        <f t="shared" si="916"/>
        <v>44592</v>
      </c>
      <c r="C6517" s="24">
        <v>4</v>
      </c>
      <c r="D6517" s="54" t="str">
        <f t="shared" si="908"/>
        <v>ASET</v>
      </c>
      <c r="E6517" s="178"/>
      <c r="F6517" s="179"/>
      <c r="G6517" s="177"/>
      <c r="H6517" s="177"/>
      <c r="I6517" s="169">
        <f t="shared" si="909"/>
        <v>0</v>
      </c>
      <c r="J6517" s="149" t="str" cm="1">
        <f t="array" ref="J6517">IF(ISERROR(INDEX('Non Compliance input'!$H$5:$H$156,MATCH(1,(A6517='Non Compliance input'!$A$5:$A$156)*(F6517&gt;='Non Compliance input'!$D$5:$D$156)*(E6517&lt;'Non Compliance input'!$E$5:$E$156)*('Non Compliance input'!$H$5:$H$156="Yes"),0))
),"","Yes")</f>
        <v/>
      </c>
      <c r="K6517" s="149">
        <f t="shared" si="910"/>
        <v>0</v>
      </c>
      <c r="L6517" s="162">
        <f t="shared" si="911"/>
        <v>0</v>
      </c>
      <c r="M6517" s="162" t="str" cm="1">
        <f t="array" ref="M6517">IF(ISERROR(INDEX('Non Compliance input'!$I$5:$I$156,MATCH(1,(A6517='Non Compliance input'!$A$5:$A$156)*(E6517&gt;='Non Compliance input'!$D$5:$D$156)*(F6517&lt;='Non Compliance input'!$E$5:$E$156)*('Non Compliance input'!$I$5:$I$156="Yes"),0))
),"","Yes")</f>
        <v/>
      </c>
      <c r="N6517" s="149" t="str">
        <f>IF(VLOOKUP($A6517,HourEndingOutage!$B$3:$F$746,5,0)="Outage","Outage","")</f>
        <v/>
      </c>
      <c r="O6517" s="18">
        <f t="shared" si="912"/>
        <v>0</v>
      </c>
      <c r="P6517" s="18" t="str">
        <f t="shared" si="913"/>
        <v/>
      </c>
      <c r="Q6517" s="18">
        <f t="shared" si="914"/>
        <v>0</v>
      </c>
      <c r="R6517" s="118"/>
    </row>
    <row r="6518" spans="1:18" x14ac:dyDescent="0.25">
      <c r="A6518" s="25">
        <f t="shared" si="915"/>
        <v>724</v>
      </c>
      <c r="B6518" s="23">
        <f t="shared" si="916"/>
        <v>44592</v>
      </c>
      <c r="C6518" s="24">
        <v>4</v>
      </c>
      <c r="D6518" s="54" t="str">
        <f t="shared" si="908"/>
        <v>ASET</v>
      </c>
      <c r="E6518" s="178"/>
      <c r="F6518" s="179"/>
      <c r="G6518" s="177"/>
      <c r="H6518" s="177"/>
      <c r="I6518" s="169">
        <f t="shared" si="909"/>
        <v>0</v>
      </c>
      <c r="J6518" s="149" t="str" cm="1">
        <f t="array" ref="J6518">IF(ISERROR(INDEX('Non Compliance input'!$H$5:$H$156,MATCH(1,(A6518='Non Compliance input'!$A$5:$A$156)*(F6518&gt;='Non Compliance input'!$D$5:$D$156)*(E6518&lt;'Non Compliance input'!$E$5:$E$156)*('Non Compliance input'!$H$5:$H$156="Yes"),0))
),"","Yes")</f>
        <v/>
      </c>
      <c r="K6518" s="149">
        <f t="shared" si="910"/>
        <v>0</v>
      </c>
      <c r="L6518" s="162">
        <f t="shared" si="911"/>
        <v>0</v>
      </c>
      <c r="M6518" s="162" t="str" cm="1">
        <f t="array" ref="M6518">IF(ISERROR(INDEX('Non Compliance input'!$I$5:$I$156,MATCH(1,(A6518='Non Compliance input'!$A$5:$A$156)*(E6518&gt;='Non Compliance input'!$D$5:$D$156)*(F6518&lt;='Non Compliance input'!$E$5:$E$156)*('Non Compliance input'!$I$5:$I$156="Yes"),0))
),"","Yes")</f>
        <v/>
      </c>
      <c r="N6518" s="149" t="str">
        <f>IF(VLOOKUP($A6518,HourEndingOutage!$B$3:$F$746,5,0)="Outage","Outage","")</f>
        <v/>
      </c>
      <c r="O6518" s="18">
        <f t="shared" si="912"/>
        <v>0</v>
      </c>
      <c r="P6518" s="18" t="str">
        <f t="shared" si="913"/>
        <v/>
      </c>
      <c r="Q6518" s="18">
        <f t="shared" si="914"/>
        <v>0</v>
      </c>
      <c r="R6518" s="118"/>
    </row>
    <row r="6519" spans="1:18" x14ac:dyDescent="0.25">
      <c r="A6519" s="25">
        <f t="shared" si="915"/>
        <v>725</v>
      </c>
      <c r="B6519" s="23">
        <f t="shared" si="916"/>
        <v>44592</v>
      </c>
      <c r="C6519" s="24">
        <v>5</v>
      </c>
      <c r="D6519" s="54" t="str">
        <f t="shared" si="908"/>
        <v>ASET</v>
      </c>
      <c r="E6519" s="178"/>
      <c r="F6519" s="179"/>
      <c r="G6519" s="177"/>
      <c r="H6519" s="177"/>
      <c r="I6519" s="169">
        <f t="shared" si="909"/>
        <v>0</v>
      </c>
      <c r="J6519" s="149" t="str" cm="1">
        <f t="array" ref="J6519">IF(ISERROR(INDEX('Non Compliance input'!$H$5:$H$156,MATCH(1,(A6519='Non Compliance input'!$A$5:$A$156)*(F6519&gt;='Non Compliance input'!$D$5:$D$156)*(E6519&lt;'Non Compliance input'!$E$5:$E$156)*('Non Compliance input'!$H$5:$H$156="Yes"),0))
),"","Yes")</f>
        <v/>
      </c>
      <c r="K6519" s="149">
        <f t="shared" si="910"/>
        <v>0</v>
      </c>
      <c r="L6519" s="162">
        <f t="shared" si="911"/>
        <v>0</v>
      </c>
      <c r="M6519" s="162" t="str" cm="1">
        <f t="array" ref="M6519">IF(ISERROR(INDEX('Non Compliance input'!$I$5:$I$156,MATCH(1,(A6519='Non Compliance input'!$A$5:$A$156)*(E6519&gt;='Non Compliance input'!$D$5:$D$156)*(F6519&lt;='Non Compliance input'!$E$5:$E$156)*('Non Compliance input'!$I$5:$I$156="Yes"),0))
),"","Yes")</f>
        <v/>
      </c>
      <c r="N6519" s="149" t="str">
        <f>IF(VLOOKUP($A6519,HourEndingOutage!$B$3:$F$746,5,0)="Outage","Outage","")</f>
        <v/>
      </c>
      <c r="O6519" s="18">
        <f t="shared" si="912"/>
        <v>0</v>
      </c>
      <c r="P6519" s="18" t="str">
        <f t="shared" si="913"/>
        <v/>
      </c>
      <c r="Q6519" s="18">
        <f t="shared" si="914"/>
        <v>0</v>
      </c>
      <c r="R6519" s="118"/>
    </row>
    <row r="6520" spans="1:18" x14ac:dyDescent="0.25">
      <c r="A6520" s="25">
        <f t="shared" si="915"/>
        <v>725</v>
      </c>
      <c r="B6520" s="23">
        <f t="shared" si="916"/>
        <v>44592</v>
      </c>
      <c r="C6520" s="24">
        <v>5</v>
      </c>
      <c r="D6520" s="54" t="str">
        <f t="shared" si="908"/>
        <v>ASET</v>
      </c>
      <c r="E6520" s="178"/>
      <c r="F6520" s="179"/>
      <c r="G6520" s="177"/>
      <c r="H6520" s="177"/>
      <c r="I6520" s="169">
        <f t="shared" si="909"/>
        <v>0</v>
      </c>
      <c r="J6520" s="149" t="str" cm="1">
        <f t="array" ref="J6520">IF(ISERROR(INDEX('Non Compliance input'!$H$5:$H$156,MATCH(1,(A6520='Non Compliance input'!$A$5:$A$156)*(F6520&gt;='Non Compliance input'!$D$5:$D$156)*(E6520&lt;'Non Compliance input'!$E$5:$E$156)*('Non Compliance input'!$H$5:$H$156="Yes"),0))
),"","Yes")</f>
        <v/>
      </c>
      <c r="K6520" s="149">
        <f t="shared" si="910"/>
        <v>0</v>
      </c>
      <c r="L6520" s="162">
        <f t="shared" si="911"/>
        <v>0</v>
      </c>
      <c r="M6520" s="162" t="str" cm="1">
        <f t="array" ref="M6520">IF(ISERROR(INDEX('Non Compliance input'!$I$5:$I$156,MATCH(1,(A6520='Non Compliance input'!$A$5:$A$156)*(E6520&gt;='Non Compliance input'!$D$5:$D$156)*(F6520&lt;='Non Compliance input'!$E$5:$E$156)*('Non Compliance input'!$I$5:$I$156="Yes"),0))
),"","Yes")</f>
        <v/>
      </c>
      <c r="N6520" s="149" t="str">
        <f>IF(VLOOKUP($A6520,HourEndingOutage!$B$3:$F$746,5,0)="Outage","Outage","")</f>
        <v/>
      </c>
      <c r="O6520" s="18">
        <f t="shared" si="912"/>
        <v>0</v>
      </c>
      <c r="P6520" s="18" t="str">
        <f t="shared" si="913"/>
        <v/>
      </c>
      <c r="Q6520" s="18">
        <f t="shared" si="914"/>
        <v>0</v>
      </c>
      <c r="R6520" s="118"/>
    </row>
    <row r="6521" spans="1:18" x14ac:dyDescent="0.25">
      <c r="A6521" s="25">
        <f t="shared" si="915"/>
        <v>725</v>
      </c>
      <c r="B6521" s="23">
        <f t="shared" si="916"/>
        <v>44592</v>
      </c>
      <c r="C6521" s="24">
        <v>5</v>
      </c>
      <c r="D6521" s="54" t="str">
        <f t="shared" si="908"/>
        <v>ASET</v>
      </c>
      <c r="E6521" s="178"/>
      <c r="F6521" s="179"/>
      <c r="G6521" s="177"/>
      <c r="H6521" s="177"/>
      <c r="I6521" s="169">
        <f t="shared" si="909"/>
        <v>0</v>
      </c>
      <c r="J6521" s="149" t="str" cm="1">
        <f t="array" ref="J6521">IF(ISERROR(INDEX('Non Compliance input'!$H$5:$H$156,MATCH(1,(A6521='Non Compliance input'!$A$5:$A$156)*(F6521&gt;='Non Compliance input'!$D$5:$D$156)*(E6521&lt;'Non Compliance input'!$E$5:$E$156)*('Non Compliance input'!$H$5:$H$156="Yes"),0))
),"","Yes")</f>
        <v/>
      </c>
      <c r="K6521" s="149">
        <f t="shared" si="910"/>
        <v>0</v>
      </c>
      <c r="L6521" s="162">
        <f t="shared" si="911"/>
        <v>0</v>
      </c>
      <c r="M6521" s="162" t="str" cm="1">
        <f t="array" ref="M6521">IF(ISERROR(INDEX('Non Compliance input'!$I$5:$I$156,MATCH(1,(A6521='Non Compliance input'!$A$5:$A$156)*(E6521&gt;='Non Compliance input'!$D$5:$D$156)*(F6521&lt;='Non Compliance input'!$E$5:$E$156)*('Non Compliance input'!$I$5:$I$156="Yes"),0))
),"","Yes")</f>
        <v/>
      </c>
      <c r="N6521" s="149" t="str">
        <f>IF(VLOOKUP($A6521,HourEndingOutage!$B$3:$F$746,5,0)="Outage","Outage","")</f>
        <v/>
      </c>
      <c r="O6521" s="18">
        <f t="shared" si="912"/>
        <v>0</v>
      </c>
      <c r="P6521" s="18" t="str">
        <f t="shared" si="913"/>
        <v/>
      </c>
      <c r="Q6521" s="18">
        <f t="shared" si="914"/>
        <v>0</v>
      </c>
      <c r="R6521" s="118"/>
    </row>
    <row r="6522" spans="1:18" x14ac:dyDescent="0.25">
      <c r="A6522" s="25">
        <f t="shared" si="915"/>
        <v>725</v>
      </c>
      <c r="B6522" s="23">
        <f t="shared" si="916"/>
        <v>44592</v>
      </c>
      <c r="C6522" s="24">
        <v>5</v>
      </c>
      <c r="D6522" s="54" t="str">
        <f t="shared" si="908"/>
        <v>ASET</v>
      </c>
      <c r="E6522" s="178"/>
      <c r="F6522" s="179"/>
      <c r="G6522" s="177"/>
      <c r="H6522" s="177"/>
      <c r="I6522" s="169">
        <f t="shared" si="909"/>
        <v>0</v>
      </c>
      <c r="J6522" s="149" t="str" cm="1">
        <f t="array" ref="J6522">IF(ISERROR(INDEX('Non Compliance input'!$H$5:$H$156,MATCH(1,(A6522='Non Compliance input'!$A$5:$A$156)*(F6522&gt;='Non Compliance input'!$D$5:$D$156)*(E6522&lt;'Non Compliance input'!$E$5:$E$156)*('Non Compliance input'!$H$5:$H$156="Yes"),0))
),"","Yes")</f>
        <v/>
      </c>
      <c r="K6522" s="149">
        <f t="shared" si="910"/>
        <v>0</v>
      </c>
      <c r="L6522" s="162">
        <f t="shared" si="911"/>
        <v>0</v>
      </c>
      <c r="M6522" s="162" t="str" cm="1">
        <f t="array" ref="M6522">IF(ISERROR(INDEX('Non Compliance input'!$I$5:$I$156,MATCH(1,(A6522='Non Compliance input'!$A$5:$A$156)*(E6522&gt;='Non Compliance input'!$D$5:$D$156)*(F6522&lt;='Non Compliance input'!$E$5:$E$156)*('Non Compliance input'!$I$5:$I$156="Yes"),0))
),"","Yes")</f>
        <v/>
      </c>
      <c r="N6522" s="149" t="str">
        <f>IF(VLOOKUP($A6522,HourEndingOutage!$B$3:$F$746,5,0)="Outage","Outage","")</f>
        <v/>
      </c>
      <c r="O6522" s="18">
        <f t="shared" si="912"/>
        <v>0</v>
      </c>
      <c r="P6522" s="18" t="str">
        <f t="shared" si="913"/>
        <v/>
      </c>
      <c r="Q6522" s="18">
        <f t="shared" si="914"/>
        <v>0</v>
      </c>
      <c r="R6522" s="118"/>
    </row>
    <row r="6523" spans="1:18" x14ac:dyDescent="0.25">
      <c r="A6523" s="25">
        <f t="shared" si="915"/>
        <v>725</v>
      </c>
      <c r="B6523" s="23">
        <f t="shared" si="916"/>
        <v>44592</v>
      </c>
      <c r="C6523" s="24">
        <v>5</v>
      </c>
      <c r="D6523" s="54" t="str">
        <f t="shared" si="908"/>
        <v>ASET</v>
      </c>
      <c r="E6523" s="178"/>
      <c r="F6523" s="179"/>
      <c r="G6523" s="177"/>
      <c r="H6523" s="177"/>
      <c r="I6523" s="169">
        <f t="shared" si="909"/>
        <v>0</v>
      </c>
      <c r="J6523" s="149" t="str" cm="1">
        <f t="array" ref="J6523">IF(ISERROR(INDEX('Non Compliance input'!$H$5:$H$156,MATCH(1,(A6523='Non Compliance input'!$A$5:$A$156)*(F6523&gt;='Non Compliance input'!$D$5:$D$156)*(E6523&lt;'Non Compliance input'!$E$5:$E$156)*('Non Compliance input'!$H$5:$H$156="Yes"),0))
),"","Yes")</f>
        <v/>
      </c>
      <c r="K6523" s="149">
        <f t="shared" si="910"/>
        <v>0</v>
      </c>
      <c r="L6523" s="162">
        <f t="shared" si="911"/>
        <v>0</v>
      </c>
      <c r="M6523" s="162" t="str" cm="1">
        <f t="array" ref="M6523">IF(ISERROR(INDEX('Non Compliance input'!$I$5:$I$156,MATCH(1,(A6523='Non Compliance input'!$A$5:$A$156)*(E6523&gt;='Non Compliance input'!$D$5:$D$156)*(F6523&lt;='Non Compliance input'!$E$5:$E$156)*('Non Compliance input'!$I$5:$I$156="Yes"),0))
),"","Yes")</f>
        <v/>
      </c>
      <c r="N6523" s="149" t="str">
        <f>IF(VLOOKUP($A6523,HourEndingOutage!$B$3:$F$746,5,0)="Outage","Outage","")</f>
        <v/>
      </c>
      <c r="O6523" s="18">
        <f t="shared" si="912"/>
        <v>0</v>
      </c>
      <c r="P6523" s="18" t="str">
        <f t="shared" si="913"/>
        <v/>
      </c>
      <c r="Q6523" s="18">
        <f t="shared" si="914"/>
        <v>0</v>
      </c>
      <c r="R6523" s="118"/>
    </row>
    <row r="6524" spans="1:18" x14ac:dyDescent="0.25">
      <c r="A6524" s="25">
        <f t="shared" si="915"/>
        <v>725</v>
      </c>
      <c r="B6524" s="23">
        <f t="shared" si="916"/>
        <v>44592</v>
      </c>
      <c r="C6524" s="24">
        <v>5</v>
      </c>
      <c r="D6524" s="54" t="str">
        <f t="shared" si="908"/>
        <v>ASET</v>
      </c>
      <c r="E6524" s="178"/>
      <c r="F6524" s="179"/>
      <c r="G6524" s="177"/>
      <c r="H6524" s="177"/>
      <c r="I6524" s="169">
        <f t="shared" si="909"/>
        <v>0</v>
      </c>
      <c r="J6524" s="149" t="str" cm="1">
        <f t="array" ref="J6524">IF(ISERROR(INDEX('Non Compliance input'!$H$5:$H$156,MATCH(1,(A6524='Non Compliance input'!$A$5:$A$156)*(F6524&gt;='Non Compliance input'!$D$5:$D$156)*(E6524&lt;'Non Compliance input'!$E$5:$E$156)*('Non Compliance input'!$H$5:$H$156="Yes"),0))
),"","Yes")</f>
        <v/>
      </c>
      <c r="K6524" s="149">
        <f t="shared" si="910"/>
        <v>0</v>
      </c>
      <c r="L6524" s="162">
        <f t="shared" si="911"/>
        <v>0</v>
      </c>
      <c r="M6524" s="162" t="str" cm="1">
        <f t="array" ref="M6524">IF(ISERROR(INDEX('Non Compliance input'!$I$5:$I$156,MATCH(1,(A6524='Non Compliance input'!$A$5:$A$156)*(E6524&gt;='Non Compliance input'!$D$5:$D$156)*(F6524&lt;='Non Compliance input'!$E$5:$E$156)*('Non Compliance input'!$I$5:$I$156="Yes"),0))
),"","Yes")</f>
        <v/>
      </c>
      <c r="N6524" s="149" t="str">
        <f>IF(VLOOKUP($A6524,HourEndingOutage!$B$3:$F$746,5,0)="Outage","Outage","")</f>
        <v/>
      </c>
      <c r="O6524" s="18">
        <f t="shared" si="912"/>
        <v>0</v>
      </c>
      <c r="P6524" s="18" t="str">
        <f t="shared" si="913"/>
        <v/>
      </c>
      <c r="Q6524" s="18">
        <f t="shared" si="914"/>
        <v>0</v>
      </c>
      <c r="R6524" s="118"/>
    </row>
    <row r="6525" spans="1:18" x14ac:dyDescent="0.25">
      <c r="A6525" s="25">
        <f t="shared" si="915"/>
        <v>725</v>
      </c>
      <c r="B6525" s="23">
        <f t="shared" si="916"/>
        <v>44592</v>
      </c>
      <c r="C6525" s="24">
        <v>5</v>
      </c>
      <c r="D6525" s="54" t="str">
        <f t="shared" si="908"/>
        <v>ASET</v>
      </c>
      <c r="E6525" s="178"/>
      <c r="F6525" s="179"/>
      <c r="G6525" s="177"/>
      <c r="H6525" s="177"/>
      <c r="I6525" s="169">
        <f t="shared" si="909"/>
        <v>0</v>
      </c>
      <c r="J6525" s="149" t="str" cm="1">
        <f t="array" ref="J6525">IF(ISERROR(INDEX('Non Compliance input'!$H$5:$H$156,MATCH(1,(A6525='Non Compliance input'!$A$5:$A$156)*(F6525&gt;='Non Compliance input'!$D$5:$D$156)*(E6525&lt;'Non Compliance input'!$E$5:$E$156)*('Non Compliance input'!$H$5:$H$156="Yes"),0))
),"","Yes")</f>
        <v/>
      </c>
      <c r="K6525" s="149">
        <f t="shared" si="910"/>
        <v>0</v>
      </c>
      <c r="L6525" s="162">
        <f t="shared" si="911"/>
        <v>0</v>
      </c>
      <c r="M6525" s="162" t="str" cm="1">
        <f t="array" ref="M6525">IF(ISERROR(INDEX('Non Compliance input'!$I$5:$I$156,MATCH(1,(A6525='Non Compliance input'!$A$5:$A$156)*(E6525&gt;='Non Compliance input'!$D$5:$D$156)*(F6525&lt;='Non Compliance input'!$E$5:$E$156)*('Non Compliance input'!$I$5:$I$156="Yes"),0))
),"","Yes")</f>
        <v/>
      </c>
      <c r="N6525" s="149" t="str">
        <f>IF(VLOOKUP($A6525,HourEndingOutage!$B$3:$F$746,5,0)="Outage","Outage","")</f>
        <v/>
      </c>
      <c r="O6525" s="18">
        <f t="shared" si="912"/>
        <v>0</v>
      </c>
      <c r="P6525" s="18" t="str">
        <f t="shared" si="913"/>
        <v/>
      </c>
      <c r="Q6525" s="18">
        <f t="shared" si="914"/>
        <v>0</v>
      </c>
      <c r="R6525" s="118"/>
    </row>
    <row r="6526" spans="1:18" x14ac:dyDescent="0.25">
      <c r="A6526" s="25">
        <f t="shared" si="915"/>
        <v>725</v>
      </c>
      <c r="B6526" s="23">
        <f t="shared" si="916"/>
        <v>44592</v>
      </c>
      <c r="C6526" s="24">
        <v>5</v>
      </c>
      <c r="D6526" s="54" t="str">
        <f t="shared" si="908"/>
        <v>ASET</v>
      </c>
      <c r="E6526" s="178"/>
      <c r="F6526" s="179"/>
      <c r="G6526" s="177"/>
      <c r="H6526" s="177"/>
      <c r="I6526" s="169">
        <f t="shared" si="909"/>
        <v>0</v>
      </c>
      <c r="J6526" s="149" t="str" cm="1">
        <f t="array" ref="J6526">IF(ISERROR(INDEX('Non Compliance input'!$H$5:$H$156,MATCH(1,(A6526='Non Compliance input'!$A$5:$A$156)*(F6526&gt;='Non Compliance input'!$D$5:$D$156)*(E6526&lt;'Non Compliance input'!$E$5:$E$156)*('Non Compliance input'!$H$5:$H$156="Yes"),0))
),"","Yes")</f>
        <v/>
      </c>
      <c r="K6526" s="149">
        <f t="shared" si="910"/>
        <v>0</v>
      </c>
      <c r="L6526" s="162">
        <f t="shared" si="911"/>
        <v>0</v>
      </c>
      <c r="M6526" s="162" t="str" cm="1">
        <f t="array" ref="M6526">IF(ISERROR(INDEX('Non Compliance input'!$I$5:$I$156,MATCH(1,(A6526='Non Compliance input'!$A$5:$A$156)*(E6526&gt;='Non Compliance input'!$D$5:$D$156)*(F6526&lt;='Non Compliance input'!$E$5:$E$156)*('Non Compliance input'!$I$5:$I$156="Yes"),0))
),"","Yes")</f>
        <v/>
      </c>
      <c r="N6526" s="149" t="str">
        <f>IF(VLOOKUP($A6526,HourEndingOutage!$B$3:$F$746,5,0)="Outage","Outage","")</f>
        <v/>
      </c>
      <c r="O6526" s="18">
        <f t="shared" si="912"/>
        <v>0</v>
      </c>
      <c r="P6526" s="18" t="str">
        <f t="shared" si="913"/>
        <v/>
      </c>
      <c r="Q6526" s="18">
        <f t="shared" si="914"/>
        <v>0</v>
      </c>
      <c r="R6526" s="118"/>
    </row>
    <row r="6527" spans="1:18" x14ac:dyDescent="0.25">
      <c r="A6527" s="25">
        <f t="shared" si="915"/>
        <v>725</v>
      </c>
      <c r="B6527" s="23">
        <f t="shared" si="916"/>
        <v>44592</v>
      </c>
      <c r="C6527" s="24">
        <v>5</v>
      </c>
      <c r="D6527" s="54" t="str">
        <f t="shared" si="908"/>
        <v>ASET</v>
      </c>
      <c r="E6527" s="178"/>
      <c r="F6527" s="179"/>
      <c r="G6527" s="177"/>
      <c r="H6527" s="177"/>
      <c r="I6527" s="169">
        <f t="shared" si="909"/>
        <v>0</v>
      </c>
      <c r="J6527" s="149" t="str" cm="1">
        <f t="array" ref="J6527">IF(ISERROR(INDEX('Non Compliance input'!$H$5:$H$156,MATCH(1,(A6527='Non Compliance input'!$A$5:$A$156)*(F6527&gt;='Non Compliance input'!$D$5:$D$156)*(E6527&lt;'Non Compliance input'!$E$5:$E$156)*('Non Compliance input'!$H$5:$H$156="Yes"),0))
),"","Yes")</f>
        <v/>
      </c>
      <c r="K6527" s="149">
        <f t="shared" si="910"/>
        <v>0</v>
      </c>
      <c r="L6527" s="162">
        <f t="shared" si="911"/>
        <v>0</v>
      </c>
      <c r="M6527" s="162" t="str" cm="1">
        <f t="array" ref="M6527">IF(ISERROR(INDEX('Non Compliance input'!$I$5:$I$156,MATCH(1,(A6527='Non Compliance input'!$A$5:$A$156)*(E6527&gt;='Non Compliance input'!$D$5:$D$156)*(F6527&lt;='Non Compliance input'!$E$5:$E$156)*('Non Compliance input'!$I$5:$I$156="Yes"),0))
),"","Yes")</f>
        <v/>
      </c>
      <c r="N6527" s="149" t="str">
        <f>IF(VLOOKUP($A6527,HourEndingOutage!$B$3:$F$746,5,0)="Outage","Outage","")</f>
        <v/>
      </c>
      <c r="O6527" s="18">
        <f t="shared" si="912"/>
        <v>0</v>
      </c>
      <c r="P6527" s="18" t="str">
        <f t="shared" si="913"/>
        <v/>
      </c>
      <c r="Q6527" s="18">
        <f t="shared" si="914"/>
        <v>0</v>
      </c>
      <c r="R6527" s="118"/>
    </row>
    <row r="6528" spans="1:18" x14ac:dyDescent="0.25">
      <c r="A6528" s="25">
        <f t="shared" si="915"/>
        <v>726</v>
      </c>
      <c r="B6528" s="23">
        <f t="shared" si="916"/>
        <v>44592</v>
      </c>
      <c r="C6528" s="24">
        <v>6</v>
      </c>
      <c r="D6528" s="54" t="str">
        <f t="shared" si="908"/>
        <v>ASET</v>
      </c>
      <c r="E6528" s="178"/>
      <c r="F6528" s="179"/>
      <c r="G6528" s="177"/>
      <c r="H6528" s="177"/>
      <c r="I6528" s="169">
        <f t="shared" si="909"/>
        <v>0</v>
      </c>
      <c r="J6528" s="149" t="str" cm="1">
        <f t="array" ref="J6528">IF(ISERROR(INDEX('Non Compliance input'!$H$5:$H$156,MATCH(1,(A6528='Non Compliance input'!$A$5:$A$156)*(F6528&gt;='Non Compliance input'!$D$5:$D$156)*(E6528&lt;'Non Compliance input'!$E$5:$E$156)*('Non Compliance input'!$H$5:$H$156="Yes"),0))
),"","Yes")</f>
        <v/>
      </c>
      <c r="K6528" s="149">
        <f t="shared" si="910"/>
        <v>0</v>
      </c>
      <c r="L6528" s="162">
        <f t="shared" si="911"/>
        <v>0</v>
      </c>
      <c r="M6528" s="162" t="str" cm="1">
        <f t="array" ref="M6528">IF(ISERROR(INDEX('Non Compliance input'!$I$5:$I$156,MATCH(1,(A6528='Non Compliance input'!$A$5:$A$156)*(E6528&gt;='Non Compliance input'!$D$5:$D$156)*(F6528&lt;='Non Compliance input'!$E$5:$E$156)*('Non Compliance input'!$I$5:$I$156="Yes"),0))
),"","Yes")</f>
        <v/>
      </c>
      <c r="N6528" s="149" t="str">
        <f>IF(VLOOKUP($A6528,HourEndingOutage!$B$3:$F$746,5,0)="Outage","Outage","")</f>
        <v/>
      </c>
      <c r="O6528" s="18">
        <f t="shared" si="912"/>
        <v>0</v>
      </c>
      <c r="P6528" s="18" t="str">
        <f t="shared" si="913"/>
        <v/>
      </c>
      <c r="Q6528" s="18">
        <f t="shared" si="914"/>
        <v>0</v>
      </c>
      <c r="R6528" s="118"/>
    </row>
    <row r="6529" spans="1:18" x14ac:dyDescent="0.25">
      <c r="A6529" s="25">
        <f t="shared" si="915"/>
        <v>726</v>
      </c>
      <c r="B6529" s="23">
        <f t="shared" si="916"/>
        <v>44592</v>
      </c>
      <c r="C6529" s="24">
        <v>6</v>
      </c>
      <c r="D6529" s="54" t="str">
        <f t="shared" si="908"/>
        <v>ASET</v>
      </c>
      <c r="E6529" s="178"/>
      <c r="F6529" s="179"/>
      <c r="G6529" s="177"/>
      <c r="H6529" s="177"/>
      <c r="I6529" s="169">
        <f t="shared" si="909"/>
        <v>0</v>
      </c>
      <c r="J6529" s="149" t="str" cm="1">
        <f t="array" ref="J6529">IF(ISERROR(INDEX('Non Compliance input'!$H$5:$H$156,MATCH(1,(A6529='Non Compliance input'!$A$5:$A$156)*(F6529&gt;='Non Compliance input'!$D$5:$D$156)*(E6529&lt;'Non Compliance input'!$E$5:$E$156)*('Non Compliance input'!$H$5:$H$156="Yes"),0))
),"","Yes")</f>
        <v/>
      </c>
      <c r="K6529" s="149">
        <f t="shared" si="910"/>
        <v>0</v>
      </c>
      <c r="L6529" s="162">
        <f t="shared" si="911"/>
        <v>0</v>
      </c>
      <c r="M6529" s="162" t="str" cm="1">
        <f t="array" ref="M6529">IF(ISERROR(INDEX('Non Compliance input'!$I$5:$I$156,MATCH(1,(A6529='Non Compliance input'!$A$5:$A$156)*(E6529&gt;='Non Compliance input'!$D$5:$D$156)*(F6529&lt;='Non Compliance input'!$E$5:$E$156)*('Non Compliance input'!$I$5:$I$156="Yes"),0))
),"","Yes")</f>
        <v/>
      </c>
      <c r="N6529" s="149" t="str">
        <f>IF(VLOOKUP($A6529,HourEndingOutage!$B$3:$F$746,5,0)="Outage","Outage","")</f>
        <v/>
      </c>
      <c r="O6529" s="18">
        <f t="shared" si="912"/>
        <v>0</v>
      </c>
      <c r="P6529" s="18" t="str">
        <f t="shared" si="913"/>
        <v/>
      </c>
      <c r="Q6529" s="18">
        <f t="shared" si="914"/>
        <v>0</v>
      </c>
      <c r="R6529" s="118"/>
    </row>
    <row r="6530" spans="1:18" x14ac:dyDescent="0.25">
      <c r="A6530" s="25">
        <f t="shared" si="915"/>
        <v>726</v>
      </c>
      <c r="B6530" s="23">
        <f t="shared" si="916"/>
        <v>44592</v>
      </c>
      <c r="C6530" s="24">
        <v>6</v>
      </c>
      <c r="D6530" s="54" t="str">
        <f t="shared" ref="D6530:D6593" si="917">Unit</f>
        <v>ASET</v>
      </c>
      <c r="E6530" s="178"/>
      <c r="F6530" s="179"/>
      <c r="G6530" s="177"/>
      <c r="H6530" s="177"/>
      <c r="I6530" s="169">
        <f t="shared" si="909"/>
        <v>0</v>
      </c>
      <c r="J6530" s="149" t="str" cm="1">
        <f t="array" ref="J6530">IF(ISERROR(INDEX('Non Compliance input'!$H$5:$H$156,MATCH(1,(A6530='Non Compliance input'!$A$5:$A$156)*(F6530&gt;='Non Compliance input'!$D$5:$D$156)*(E6530&lt;'Non Compliance input'!$E$5:$E$156)*('Non Compliance input'!$H$5:$H$156="Yes"),0))
),"","Yes")</f>
        <v/>
      </c>
      <c r="K6530" s="149">
        <f t="shared" si="910"/>
        <v>0</v>
      </c>
      <c r="L6530" s="162">
        <f t="shared" si="911"/>
        <v>0</v>
      </c>
      <c r="M6530" s="162" t="str" cm="1">
        <f t="array" ref="M6530">IF(ISERROR(INDEX('Non Compliance input'!$I$5:$I$156,MATCH(1,(A6530='Non Compliance input'!$A$5:$A$156)*(E6530&gt;='Non Compliance input'!$D$5:$D$156)*(F6530&lt;='Non Compliance input'!$E$5:$E$156)*('Non Compliance input'!$I$5:$I$156="Yes"),0))
),"","Yes")</f>
        <v/>
      </c>
      <c r="N6530" s="149" t="str">
        <f>IF(VLOOKUP($A6530,HourEndingOutage!$B$3:$F$746,5,0)="Outage","Outage","")</f>
        <v/>
      </c>
      <c r="O6530" s="18">
        <f t="shared" si="912"/>
        <v>0</v>
      </c>
      <c r="P6530" s="18" t="str">
        <f t="shared" si="913"/>
        <v/>
      </c>
      <c r="Q6530" s="18">
        <f t="shared" si="914"/>
        <v>0</v>
      </c>
      <c r="R6530" s="118"/>
    </row>
    <row r="6531" spans="1:18" x14ac:dyDescent="0.25">
      <c r="A6531" s="25">
        <f t="shared" si="915"/>
        <v>726</v>
      </c>
      <c r="B6531" s="23">
        <f t="shared" si="916"/>
        <v>44592</v>
      </c>
      <c r="C6531" s="24">
        <v>6</v>
      </c>
      <c r="D6531" s="54" t="str">
        <f t="shared" si="917"/>
        <v>ASET</v>
      </c>
      <c r="E6531" s="178"/>
      <c r="F6531" s="179"/>
      <c r="G6531" s="177"/>
      <c r="H6531" s="177"/>
      <c r="I6531" s="169">
        <f t="shared" ref="I6531:I6594" si="918">IF(AND(LEN(E6531)&gt;2,LEN(F6531)&gt;2)=TRUE,(ROUND((F6531-E6531)*1440,0)),0)</f>
        <v>0</v>
      </c>
      <c r="J6531" s="149" t="str" cm="1">
        <f t="array" ref="J6531">IF(ISERROR(INDEX('Non Compliance input'!$H$5:$H$156,MATCH(1,(A6531='Non Compliance input'!$A$5:$A$156)*(F6531&gt;='Non Compliance input'!$D$5:$D$156)*(E6531&lt;'Non Compliance input'!$E$5:$E$156)*('Non Compliance input'!$H$5:$H$156="Yes"),0))
),"","Yes")</f>
        <v/>
      </c>
      <c r="K6531" s="149">
        <f t="shared" ref="K6531:K6594" si="919">IF(J6531="Yes",0,MIN(H6531,G6531,IF(H6531="",0,Contract_Volume)))</f>
        <v>0</v>
      </c>
      <c r="L6531" s="162">
        <f t="shared" ref="L6531:L6594" si="920">IF(J6531="Yes",0,(MIN(H6531,G6531)*(I6531/60)))</f>
        <v>0</v>
      </c>
      <c r="M6531" s="162" t="str" cm="1">
        <f t="array" ref="M6531">IF(ISERROR(INDEX('Non Compliance input'!$I$5:$I$156,MATCH(1,(A6531='Non Compliance input'!$A$5:$A$156)*(E6531&gt;='Non Compliance input'!$D$5:$D$156)*(F6531&lt;='Non Compliance input'!$E$5:$E$156)*('Non Compliance input'!$I$5:$I$156="Yes"),0))
),"","Yes")</f>
        <v/>
      </c>
      <c r="N6531" s="149" t="str">
        <f>IF(VLOOKUP($A6531,HourEndingOutage!$B$3:$F$746,5,0)="Outage","Outage","")</f>
        <v/>
      </c>
      <c r="O6531" s="18">
        <f t="shared" ref="O6531:O6594" si="921">IF(OR(M6531="Yes",N6531="Outage"),0,(K6531*(I6531/60))*Arming)</f>
        <v>0</v>
      </c>
      <c r="P6531" s="18" t="str">
        <f t="shared" ref="P6531:P6594" si="922">IF(ISERROR(VLOOKUP($A6531,FTShour,1,0)),"","Yes")</f>
        <v/>
      </c>
      <c r="Q6531" s="18">
        <f t="shared" si="914"/>
        <v>0</v>
      </c>
      <c r="R6531" s="118"/>
    </row>
    <row r="6532" spans="1:18" x14ac:dyDescent="0.25">
      <c r="A6532" s="25">
        <f t="shared" si="915"/>
        <v>726</v>
      </c>
      <c r="B6532" s="23">
        <f t="shared" si="916"/>
        <v>44592</v>
      </c>
      <c r="C6532" s="24">
        <v>6</v>
      </c>
      <c r="D6532" s="54" t="str">
        <f t="shared" si="917"/>
        <v>ASET</v>
      </c>
      <c r="E6532" s="178"/>
      <c r="F6532" s="179"/>
      <c r="G6532" s="177"/>
      <c r="H6532" s="177"/>
      <c r="I6532" s="169">
        <f t="shared" si="918"/>
        <v>0</v>
      </c>
      <c r="J6532" s="149" t="str" cm="1">
        <f t="array" ref="J6532">IF(ISERROR(INDEX('Non Compliance input'!$H$5:$H$156,MATCH(1,(A6532='Non Compliance input'!$A$5:$A$156)*(F6532&gt;='Non Compliance input'!$D$5:$D$156)*(E6532&lt;'Non Compliance input'!$E$5:$E$156)*('Non Compliance input'!$H$5:$H$156="Yes"),0))
),"","Yes")</f>
        <v/>
      </c>
      <c r="K6532" s="149">
        <f t="shared" si="919"/>
        <v>0</v>
      </c>
      <c r="L6532" s="162">
        <f t="shared" si="920"/>
        <v>0</v>
      </c>
      <c r="M6532" s="162" t="str" cm="1">
        <f t="array" ref="M6532">IF(ISERROR(INDEX('Non Compliance input'!$I$5:$I$156,MATCH(1,(A6532='Non Compliance input'!$A$5:$A$156)*(E6532&gt;='Non Compliance input'!$D$5:$D$156)*(F6532&lt;='Non Compliance input'!$E$5:$E$156)*('Non Compliance input'!$I$5:$I$156="Yes"),0))
),"","Yes")</f>
        <v/>
      </c>
      <c r="N6532" s="149" t="str">
        <f>IF(VLOOKUP($A6532,HourEndingOutage!$B$3:$F$746,5,0)="Outage","Outage","")</f>
        <v/>
      </c>
      <c r="O6532" s="18">
        <f t="shared" si="921"/>
        <v>0</v>
      </c>
      <c r="P6532" s="18" t="str">
        <f t="shared" si="922"/>
        <v/>
      </c>
      <c r="Q6532" s="18">
        <f t="shared" ref="Q6532:Q6595" si="923">IF(P6532="Yes",-O6532,0)</f>
        <v>0</v>
      </c>
      <c r="R6532" s="118"/>
    </row>
    <row r="6533" spans="1:18" x14ac:dyDescent="0.25">
      <c r="A6533" s="25">
        <f t="shared" si="915"/>
        <v>726</v>
      </c>
      <c r="B6533" s="23">
        <f t="shared" si="916"/>
        <v>44592</v>
      </c>
      <c r="C6533" s="24">
        <v>6</v>
      </c>
      <c r="D6533" s="54" t="str">
        <f t="shared" si="917"/>
        <v>ASET</v>
      </c>
      <c r="E6533" s="178"/>
      <c r="F6533" s="179"/>
      <c r="G6533" s="177"/>
      <c r="H6533" s="177"/>
      <c r="I6533" s="169">
        <f t="shared" si="918"/>
        <v>0</v>
      </c>
      <c r="J6533" s="149" t="str" cm="1">
        <f t="array" ref="J6533">IF(ISERROR(INDEX('Non Compliance input'!$H$5:$H$156,MATCH(1,(A6533='Non Compliance input'!$A$5:$A$156)*(F6533&gt;='Non Compliance input'!$D$5:$D$156)*(E6533&lt;'Non Compliance input'!$E$5:$E$156)*('Non Compliance input'!$H$5:$H$156="Yes"),0))
),"","Yes")</f>
        <v/>
      </c>
      <c r="K6533" s="149">
        <f t="shared" si="919"/>
        <v>0</v>
      </c>
      <c r="L6533" s="162">
        <f t="shared" si="920"/>
        <v>0</v>
      </c>
      <c r="M6533" s="162" t="str" cm="1">
        <f t="array" ref="M6533">IF(ISERROR(INDEX('Non Compliance input'!$I$5:$I$156,MATCH(1,(A6533='Non Compliance input'!$A$5:$A$156)*(E6533&gt;='Non Compliance input'!$D$5:$D$156)*(F6533&lt;='Non Compliance input'!$E$5:$E$156)*('Non Compliance input'!$I$5:$I$156="Yes"),0))
),"","Yes")</f>
        <v/>
      </c>
      <c r="N6533" s="149" t="str">
        <f>IF(VLOOKUP($A6533,HourEndingOutage!$B$3:$F$746,5,0)="Outage","Outage","")</f>
        <v/>
      </c>
      <c r="O6533" s="18">
        <f t="shared" si="921"/>
        <v>0</v>
      </c>
      <c r="P6533" s="18" t="str">
        <f t="shared" si="922"/>
        <v/>
      </c>
      <c r="Q6533" s="18">
        <f t="shared" si="923"/>
        <v>0</v>
      </c>
      <c r="R6533" s="118"/>
    </row>
    <row r="6534" spans="1:18" x14ac:dyDescent="0.25">
      <c r="A6534" s="25">
        <f t="shared" si="915"/>
        <v>726</v>
      </c>
      <c r="B6534" s="23">
        <f t="shared" si="916"/>
        <v>44592</v>
      </c>
      <c r="C6534" s="24">
        <v>6</v>
      </c>
      <c r="D6534" s="54" t="str">
        <f t="shared" si="917"/>
        <v>ASET</v>
      </c>
      <c r="E6534" s="178"/>
      <c r="F6534" s="179"/>
      <c r="G6534" s="177"/>
      <c r="H6534" s="177"/>
      <c r="I6534" s="169">
        <f t="shared" si="918"/>
        <v>0</v>
      </c>
      <c r="J6534" s="149" t="str" cm="1">
        <f t="array" ref="J6534">IF(ISERROR(INDEX('Non Compliance input'!$H$5:$H$156,MATCH(1,(A6534='Non Compliance input'!$A$5:$A$156)*(F6534&gt;='Non Compliance input'!$D$5:$D$156)*(E6534&lt;'Non Compliance input'!$E$5:$E$156)*('Non Compliance input'!$H$5:$H$156="Yes"),0))
),"","Yes")</f>
        <v/>
      </c>
      <c r="K6534" s="149">
        <f t="shared" si="919"/>
        <v>0</v>
      </c>
      <c r="L6534" s="162">
        <f t="shared" si="920"/>
        <v>0</v>
      </c>
      <c r="M6534" s="162" t="str" cm="1">
        <f t="array" ref="M6534">IF(ISERROR(INDEX('Non Compliance input'!$I$5:$I$156,MATCH(1,(A6534='Non Compliance input'!$A$5:$A$156)*(E6534&gt;='Non Compliance input'!$D$5:$D$156)*(F6534&lt;='Non Compliance input'!$E$5:$E$156)*('Non Compliance input'!$I$5:$I$156="Yes"),0))
),"","Yes")</f>
        <v/>
      </c>
      <c r="N6534" s="149" t="str">
        <f>IF(VLOOKUP($A6534,HourEndingOutage!$B$3:$F$746,5,0)="Outage","Outage","")</f>
        <v/>
      </c>
      <c r="O6534" s="18">
        <f t="shared" si="921"/>
        <v>0</v>
      </c>
      <c r="P6534" s="18" t="str">
        <f t="shared" si="922"/>
        <v/>
      </c>
      <c r="Q6534" s="18">
        <f t="shared" si="923"/>
        <v>0</v>
      </c>
      <c r="R6534" s="118"/>
    </row>
    <row r="6535" spans="1:18" x14ac:dyDescent="0.25">
      <c r="A6535" s="25">
        <f t="shared" si="915"/>
        <v>726</v>
      </c>
      <c r="B6535" s="23">
        <f t="shared" si="916"/>
        <v>44592</v>
      </c>
      <c r="C6535" s="24">
        <v>6</v>
      </c>
      <c r="D6535" s="54" t="str">
        <f t="shared" si="917"/>
        <v>ASET</v>
      </c>
      <c r="E6535" s="178"/>
      <c r="F6535" s="179"/>
      <c r="G6535" s="177"/>
      <c r="H6535" s="177"/>
      <c r="I6535" s="169">
        <f t="shared" si="918"/>
        <v>0</v>
      </c>
      <c r="J6535" s="149" t="str" cm="1">
        <f t="array" ref="J6535">IF(ISERROR(INDEX('Non Compliance input'!$H$5:$H$156,MATCH(1,(A6535='Non Compliance input'!$A$5:$A$156)*(F6535&gt;='Non Compliance input'!$D$5:$D$156)*(E6535&lt;'Non Compliance input'!$E$5:$E$156)*('Non Compliance input'!$H$5:$H$156="Yes"),0))
),"","Yes")</f>
        <v/>
      </c>
      <c r="K6535" s="149">
        <f t="shared" si="919"/>
        <v>0</v>
      </c>
      <c r="L6535" s="162">
        <f t="shared" si="920"/>
        <v>0</v>
      </c>
      <c r="M6535" s="162" t="str" cm="1">
        <f t="array" ref="M6535">IF(ISERROR(INDEX('Non Compliance input'!$I$5:$I$156,MATCH(1,(A6535='Non Compliance input'!$A$5:$A$156)*(E6535&gt;='Non Compliance input'!$D$5:$D$156)*(F6535&lt;='Non Compliance input'!$E$5:$E$156)*('Non Compliance input'!$I$5:$I$156="Yes"),0))
),"","Yes")</f>
        <v/>
      </c>
      <c r="N6535" s="149" t="str">
        <f>IF(VLOOKUP($A6535,HourEndingOutage!$B$3:$F$746,5,0)="Outage","Outage","")</f>
        <v/>
      </c>
      <c r="O6535" s="18">
        <f t="shared" si="921"/>
        <v>0</v>
      </c>
      <c r="P6535" s="18" t="str">
        <f t="shared" si="922"/>
        <v/>
      </c>
      <c r="Q6535" s="18">
        <f t="shared" si="923"/>
        <v>0</v>
      </c>
      <c r="R6535" s="118"/>
    </row>
    <row r="6536" spans="1:18" x14ac:dyDescent="0.25">
      <c r="A6536" s="25">
        <f t="shared" si="915"/>
        <v>726</v>
      </c>
      <c r="B6536" s="23">
        <f t="shared" si="916"/>
        <v>44592</v>
      </c>
      <c r="C6536" s="24">
        <v>6</v>
      </c>
      <c r="D6536" s="54" t="str">
        <f t="shared" si="917"/>
        <v>ASET</v>
      </c>
      <c r="E6536" s="178"/>
      <c r="F6536" s="179"/>
      <c r="G6536" s="177"/>
      <c r="H6536" s="177"/>
      <c r="I6536" s="169">
        <f t="shared" si="918"/>
        <v>0</v>
      </c>
      <c r="J6536" s="149" t="str" cm="1">
        <f t="array" ref="J6536">IF(ISERROR(INDEX('Non Compliance input'!$H$5:$H$156,MATCH(1,(A6536='Non Compliance input'!$A$5:$A$156)*(F6536&gt;='Non Compliance input'!$D$5:$D$156)*(E6536&lt;'Non Compliance input'!$E$5:$E$156)*('Non Compliance input'!$H$5:$H$156="Yes"),0))
),"","Yes")</f>
        <v/>
      </c>
      <c r="K6536" s="149">
        <f t="shared" si="919"/>
        <v>0</v>
      </c>
      <c r="L6536" s="162">
        <f t="shared" si="920"/>
        <v>0</v>
      </c>
      <c r="M6536" s="162" t="str" cm="1">
        <f t="array" ref="M6536">IF(ISERROR(INDEX('Non Compliance input'!$I$5:$I$156,MATCH(1,(A6536='Non Compliance input'!$A$5:$A$156)*(E6536&gt;='Non Compliance input'!$D$5:$D$156)*(F6536&lt;='Non Compliance input'!$E$5:$E$156)*('Non Compliance input'!$I$5:$I$156="Yes"),0))
),"","Yes")</f>
        <v/>
      </c>
      <c r="N6536" s="149" t="str">
        <f>IF(VLOOKUP($A6536,HourEndingOutage!$B$3:$F$746,5,0)="Outage","Outage","")</f>
        <v/>
      </c>
      <c r="O6536" s="18">
        <f t="shared" si="921"/>
        <v>0</v>
      </c>
      <c r="P6536" s="18" t="str">
        <f t="shared" si="922"/>
        <v/>
      </c>
      <c r="Q6536" s="18">
        <f t="shared" si="923"/>
        <v>0</v>
      </c>
      <c r="R6536" s="118"/>
    </row>
    <row r="6537" spans="1:18" x14ac:dyDescent="0.25">
      <c r="A6537" s="25">
        <f t="shared" si="915"/>
        <v>727</v>
      </c>
      <c r="B6537" s="23">
        <f t="shared" si="916"/>
        <v>44592</v>
      </c>
      <c r="C6537" s="24">
        <v>7</v>
      </c>
      <c r="D6537" s="54" t="str">
        <f t="shared" si="917"/>
        <v>ASET</v>
      </c>
      <c r="E6537" s="178"/>
      <c r="F6537" s="179"/>
      <c r="G6537" s="177"/>
      <c r="H6537" s="177"/>
      <c r="I6537" s="169">
        <f t="shared" si="918"/>
        <v>0</v>
      </c>
      <c r="J6537" s="149" t="str" cm="1">
        <f t="array" ref="J6537">IF(ISERROR(INDEX('Non Compliance input'!$H$5:$H$156,MATCH(1,(A6537='Non Compliance input'!$A$5:$A$156)*(F6537&gt;='Non Compliance input'!$D$5:$D$156)*(E6537&lt;'Non Compliance input'!$E$5:$E$156)*('Non Compliance input'!$H$5:$H$156="Yes"),0))
),"","Yes")</f>
        <v/>
      </c>
      <c r="K6537" s="149">
        <f t="shared" si="919"/>
        <v>0</v>
      </c>
      <c r="L6537" s="162">
        <f t="shared" si="920"/>
        <v>0</v>
      </c>
      <c r="M6537" s="162" t="str" cm="1">
        <f t="array" ref="M6537">IF(ISERROR(INDEX('Non Compliance input'!$I$5:$I$156,MATCH(1,(A6537='Non Compliance input'!$A$5:$A$156)*(E6537&gt;='Non Compliance input'!$D$5:$D$156)*(F6537&lt;='Non Compliance input'!$E$5:$E$156)*('Non Compliance input'!$I$5:$I$156="Yes"),0))
),"","Yes")</f>
        <v/>
      </c>
      <c r="N6537" s="149" t="str">
        <f>IF(VLOOKUP($A6537,HourEndingOutage!$B$3:$F$746,5,0)="Outage","Outage","")</f>
        <v/>
      </c>
      <c r="O6537" s="18">
        <f t="shared" si="921"/>
        <v>0</v>
      </c>
      <c r="P6537" s="18" t="str">
        <f t="shared" si="922"/>
        <v/>
      </c>
      <c r="Q6537" s="18">
        <f t="shared" si="923"/>
        <v>0</v>
      </c>
      <c r="R6537" s="118"/>
    </row>
    <row r="6538" spans="1:18" x14ac:dyDescent="0.25">
      <c r="A6538" s="25">
        <f t="shared" si="915"/>
        <v>727</v>
      </c>
      <c r="B6538" s="23">
        <f t="shared" si="916"/>
        <v>44592</v>
      </c>
      <c r="C6538" s="24">
        <v>7</v>
      </c>
      <c r="D6538" s="54" t="str">
        <f t="shared" si="917"/>
        <v>ASET</v>
      </c>
      <c r="E6538" s="178"/>
      <c r="F6538" s="179"/>
      <c r="G6538" s="177"/>
      <c r="H6538" s="177"/>
      <c r="I6538" s="169">
        <f t="shared" si="918"/>
        <v>0</v>
      </c>
      <c r="J6538" s="149" t="str" cm="1">
        <f t="array" ref="J6538">IF(ISERROR(INDEX('Non Compliance input'!$H$5:$H$156,MATCH(1,(A6538='Non Compliance input'!$A$5:$A$156)*(F6538&gt;='Non Compliance input'!$D$5:$D$156)*(E6538&lt;'Non Compliance input'!$E$5:$E$156)*('Non Compliance input'!$H$5:$H$156="Yes"),0))
),"","Yes")</f>
        <v/>
      </c>
      <c r="K6538" s="149">
        <f t="shared" si="919"/>
        <v>0</v>
      </c>
      <c r="L6538" s="162">
        <f t="shared" si="920"/>
        <v>0</v>
      </c>
      <c r="M6538" s="162" t="str" cm="1">
        <f t="array" ref="M6538">IF(ISERROR(INDEX('Non Compliance input'!$I$5:$I$156,MATCH(1,(A6538='Non Compliance input'!$A$5:$A$156)*(E6538&gt;='Non Compliance input'!$D$5:$D$156)*(F6538&lt;='Non Compliance input'!$E$5:$E$156)*('Non Compliance input'!$I$5:$I$156="Yes"),0))
),"","Yes")</f>
        <v/>
      </c>
      <c r="N6538" s="149" t="str">
        <f>IF(VLOOKUP($A6538,HourEndingOutage!$B$3:$F$746,5,0)="Outage","Outage","")</f>
        <v/>
      </c>
      <c r="O6538" s="18">
        <f t="shared" si="921"/>
        <v>0</v>
      </c>
      <c r="P6538" s="18" t="str">
        <f t="shared" si="922"/>
        <v/>
      </c>
      <c r="Q6538" s="18">
        <f t="shared" si="923"/>
        <v>0</v>
      </c>
      <c r="R6538" s="118"/>
    </row>
    <row r="6539" spans="1:18" x14ac:dyDescent="0.25">
      <c r="A6539" s="25">
        <f t="shared" si="915"/>
        <v>727</v>
      </c>
      <c r="B6539" s="23">
        <f t="shared" si="916"/>
        <v>44592</v>
      </c>
      <c r="C6539" s="24">
        <v>7</v>
      </c>
      <c r="D6539" s="54" t="str">
        <f t="shared" si="917"/>
        <v>ASET</v>
      </c>
      <c r="E6539" s="178"/>
      <c r="F6539" s="179"/>
      <c r="G6539" s="177"/>
      <c r="H6539" s="177"/>
      <c r="I6539" s="169">
        <f t="shared" si="918"/>
        <v>0</v>
      </c>
      <c r="J6539" s="149" t="str" cm="1">
        <f t="array" ref="J6539">IF(ISERROR(INDEX('Non Compliance input'!$H$5:$H$156,MATCH(1,(A6539='Non Compliance input'!$A$5:$A$156)*(F6539&gt;='Non Compliance input'!$D$5:$D$156)*(E6539&lt;'Non Compliance input'!$E$5:$E$156)*('Non Compliance input'!$H$5:$H$156="Yes"),0))
),"","Yes")</f>
        <v/>
      </c>
      <c r="K6539" s="149">
        <f t="shared" si="919"/>
        <v>0</v>
      </c>
      <c r="L6539" s="162">
        <f t="shared" si="920"/>
        <v>0</v>
      </c>
      <c r="M6539" s="162" t="str" cm="1">
        <f t="array" ref="M6539">IF(ISERROR(INDEX('Non Compliance input'!$I$5:$I$156,MATCH(1,(A6539='Non Compliance input'!$A$5:$A$156)*(E6539&gt;='Non Compliance input'!$D$5:$D$156)*(F6539&lt;='Non Compliance input'!$E$5:$E$156)*('Non Compliance input'!$I$5:$I$156="Yes"),0))
),"","Yes")</f>
        <v/>
      </c>
      <c r="N6539" s="149" t="str">
        <f>IF(VLOOKUP($A6539,HourEndingOutage!$B$3:$F$746,5,0)="Outage","Outage","")</f>
        <v/>
      </c>
      <c r="O6539" s="18">
        <f t="shared" si="921"/>
        <v>0</v>
      </c>
      <c r="P6539" s="18" t="str">
        <f t="shared" si="922"/>
        <v/>
      </c>
      <c r="Q6539" s="18">
        <f t="shared" si="923"/>
        <v>0</v>
      </c>
      <c r="R6539" s="118"/>
    </row>
    <row r="6540" spans="1:18" x14ac:dyDescent="0.25">
      <c r="A6540" s="25">
        <f t="shared" si="915"/>
        <v>727</v>
      </c>
      <c r="B6540" s="23">
        <f t="shared" si="916"/>
        <v>44592</v>
      </c>
      <c r="C6540" s="24">
        <v>7</v>
      </c>
      <c r="D6540" s="54" t="str">
        <f t="shared" si="917"/>
        <v>ASET</v>
      </c>
      <c r="E6540" s="178"/>
      <c r="F6540" s="179"/>
      <c r="G6540" s="177"/>
      <c r="H6540" s="177"/>
      <c r="I6540" s="169">
        <f t="shared" si="918"/>
        <v>0</v>
      </c>
      <c r="J6540" s="149" t="str" cm="1">
        <f t="array" ref="J6540">IF(ISERROR(INDEX('Non Compliance input'!$H$5:$H$156,MATCH(1,(A6540='Non Compliance input'!$A$5:$A$156)*(F6540&gt;='Non Compliance input'!$D$5:$D$156)*(E6540&lt;'Non Compliance input'!$E$5:$E$156)*('Non Compliance input'!$H$5:$H$156="Yes"),0))
),"","Yes")</f>
        <v/>
      </c>
      <c r="K6540" s="149">
        <f t="shared" si="919"/>
        <v>0</v>
      </c>
      <c r="L6540" s="162">
        <f t="shared" si="920"/>
        <v>0</v>
      </c>
      <c r="M6540" s="162" t="str" cm="1">
        <f t="array" ref="M6540">IF(ISERROR(INDEX('Non Compliance input'!$I$5:$I$156,MATCH(1,(A6540='Non Compliance input'!$A$5:$A$156)*(E6540&gt;='Non Compliance input'!$D$5:$D$156)*(F6540&lt;='Non Compliance input'!$E$5:$E$156)*('Non Compliance input'!$I$5:$I$156="Yes"),0))
),"","Yes")</f>
        <v/>
      </c>
      <c r="N6540" s="149" t="str">
        <f>IF(VLOOKUP($A6540,HourEndingOutage!$B$3:$F$746,5,0)="Outage","Outage","")</f>
        <v/>
      </c>
      <c r="O6540" s="18">
        <f t="shared" si="921"/>
        <v>0</v>
      </c>
      <c r="P6540" s="18" t="str">
        <f t="shared" si="922"/>
        <v/>
      </c>
      <c r="Q6540" s="18">
        <f t="shared" si="923"/>
        <v>0</v>
      </c>
      <c r="R6540" s="118"/>
    </row>
    <row r="6541" spans="1:18" x14ac:dyDescent="0.25">
      <c r="A6541" s="25">
        <f t="shared" si="915"/>
        <v>727</v>
      </c>
      <c r="B6541" s="23">
        <f t="shared" si="916"/>
        <v>44592</v>
      </c>
      <c r="C6541" s="24">
        <v>7</v>
      </c>
      <c r="D6541" s="54" t="str">
        <f t="shared" si="917"/>
        <v>ASET</v>
      </c>
      <c r="E6541" s="178"/>
      <c r="F6541" s="179"/>
      <c r="G6541" s="177"/>
      <c r="H6541" s="177"/>
      <c r="I6541" s="169">
        <f t="shared" si="918"/>
        <v>0</v>
      </c>
      <c r="J6541" s="149" t="str" cm="1">
        <f t="array" ref="J6541">IF(ISERROR(INDEX('Non Compliance input'!$H$5:$H$156,MATCH(1,(A6541='Non Compliance input'!$A$5:$A$156)*(F6541&gt;='Non Compliance input'!$D$5:$D$156)*(E6541&lt;'Non Compliance input'!$E$5:$E$156)*('Non Compliance input'!$H$5:$H$156="Yes"),0))
),"","Yes")</f>
        <v/>
      </c>
      <c r="K6541" s="149">
        <f t="shared" si="919"/>
        <v>0</v>
      </c>
      <c r="L6541" s="162">
        <f t="shared" si="920"/>
        <v>0</v>
      </c>
      <c r="M6541" s="162" t="str" cm="1">
        <f t="array" ref="M6541">IF(ISERROR(INDEX('Non Compliance input'!$I$5:$I$156,MATCH(1,(A6541='Non Compliance input'!$A$5:$A$156)*(E6541&gt;='Non Compliance input'!$D$5:$D$156)*(F6541&lt;='Non Compliance input'!$E$5:$E$156)*('Non Compliance input'!$I$5:$I$156="Yes"),0))
),"","Yes")</f>
        <v/>
      </c>
      <c r="N6541" s="149" t="str">
        <f>IF(VLOOKUP($A6541,HourEndingOutage!$B$3:$F$746,5,0)="Outage","Outage","")</f>
        <v/>
      </c>
      <c r="O6541" s="18">
        <f t="shared" si="921"/>
        <v>0</v>
      </c>
      <c r="P6541" s="18" t="str">
        <f t="shared" si="922"/>
        <v/>
      </c>
      <c r="Q6541" s="18">
        <f t="shared" si="923"/>
        <v>0</v>
      </c>
      <c r="R6541" s="118"/>
    </row>
    <row r="6542" spans="1:18" x14ac:dyDescent="0.25">
      <c r="A6542" s="25">
        <f t="shared" si="915"/>
        <v>727</v>
      </c>
      <c r="B6542" s="23">
        <f t="shared" si="916"/>
        <v>44592</v>
      </c>
      <c r="C6542" s="24">
        <v>7</v>
      </c>
      <c r="D6542" s="54" t="str">
        <f t="shared" si="917"/>
        <v>ASET</v>
      </c>
      <c r="E6542" s="178"/>
      <c r="F6542" s="179"/>
      <c r="G6542" s="177"/>
      <c r="H6542" s="177"/>
      <c r="I6542" s="169">
        <f t="shared" si="918"/>
        <v>0</v>
      </c>
      <c r="J6542" s="149" t="str" cm="1">
        <f t="array" ref="J6542">IF(ISERROR(INDEX('Non Compliance input'!$H$5:$H$156,MATCH(1,(A6542='Non Compliance input'!$A$5:$A$156)*(F6542&gt;='Non Compliance input'!$D$5:$D$156)*(E6542&lt;'Non Compliance input'!$E$5:$E$156)*('Non Compliance input'!$H$5:$H$156="Yes"),0))
),"","Yes")</f>
        <v/>
      </c>
      <c r="K6542" s="149">
        <f t="shared" si="919"/>
        <v>0</v>
      </c>
      <c r="L6542" s="162">
        <f t="shared" si="920"/>
        <v>0</v>
      </c>
      <c r="M6542" s="162" t="str" cm="1">
        <f t="array" ref="M6542">IF(ISERROR(INDEX('Non Compliance input'!$I$5:$I$156,MATCH(1,(A6542='Non Compliance input'!$A$5:$A$156)*(E6542&gt;='Non Compliance input'!$D$5:$D$156)*(F6542&lt;='Non Compliance input'!$E$5:$E$156)*('Non Compliance input'!$I$5:$I$156="Yes"),0))
),"","Yes")</f>
        <v/>
      </c>
      <c r="N6542" s="149" t="str">
        <f>IF(VLOOKUP($A6542,HourEndingOutage!$B$3:$F$746,5,0)="Outage","Outage","")</f>
        <v/>
      </c>
      <c r="O6542" s="18">
        <f t="shared" si="921"/>
        <v>0</v>
      </c>
      <c r="P6542" s="18" t="str">
        <f t="shared" si="922"/>
        <v/>
      </c>
      <c r="Q6542" s="18">
        <f t="shared" si="923"/>
        <v>0</v>
      </c>
      <c r="R6542" s="118"/>
    </row>
    <row r="6543" spans="1:18" x14ac:dyDescent="0.25">
      <c r="A6543" s="25">
        <f t="shared" si="915"/>
        <v>727</v>
      </c>
      <c r="B6543" s="23">
        <f t="shared" si="916"/>
        <v>44592</v>
      </c>
      <c r="C6543" s="24">
        <v>7</v>
      </c>
      <c r="D6543" s="54" t="str">
        <f t="shared" si="917"/>
        <v>ASET</v>
      </c>
      <c r="E6543" s="178"/>
      <c r="F6543" s="179"/>
      <c r="G6543" s="177"/>
      <c r="H6543" s="177"/>
      <c r="I6543" s="169">
        <f t="shared" si="918"/>
        <v>0</v>
      </c>
      <c r="J6543" s="149" t="str" cm="1">
        <f t="array" ref="J6543">IF(ISERROR(INDEX('Non Compliance input'!$H$5:$H$156,MATCH(1,(A6543='Non Compliance input'!$A$5:$A$156)*(F6543&gt;='Non Compliance input'!$D$5:$D$156)*(E6543&lt;'Non Compliance input'!$E$5:$E$156)*('Non Compliance input'!$H$5:$H$156="Yes"),0))
),"","Yes")</f>
        <v/>
      </c>
      <c r="K6543" s="149">
        <f t="shared" si="919"/>
        <v>0</v>
      </c>
      <c r="L6543" s="162">
        <f t="shared" si="920"/>
        <v>0</v>
      </c>
      <c r="M6543" s="162" t="str" cm="1">
        <f t="array" ref="M6543">IF(ISERROR(INDEX('Non Compliance input'!$I$5:$I$156,MATCH(1,(A6543='Non Compliance input'!$A$5:$A$156)*(E6543&gt;='Non Compliance input'!$D$5:$D$156)*(F6543&lt;='Non Compliance input'!$E$5:$E$156)*('Non Compliance input'!$I$5:$I$156="Yes"),0))
),"","Yes")</f>
        <v/>
      </c>
      <c r="N6543" s="149" t="str">
        <f>IF(VLOOKUP($A6543,HourEndingOutage!$B$3:$F$746,5,0)="Outage","Outage","")</f>
        <v/>
      </c>
      <c r="O6543" s="18">
        <f t="shared" si="921"/>
        <v>0</v>
      </c>
      <c r="P6543" s="18" t="str">
        <f t="shared" si="922"/>
        <v/>
      </c>
      <c r="Q6543" s="18">
        <f t="shared" si="923"/>
        <v>0</v>
      </c>
      <c r="R6543" s="118"/>
    </row>
    <row r="6544" spans="1:18" x14ac:dyDescent="0.25">
      <c r="A6544" s="25">
        <f t="shared" si="915"/>
        <v>727</v>
      </c>
      <c r="B6544" s="23">
        <f t="shared" si="916"/>
        <v>44592</v>
      </c>
      <c r="C6544" s="24">
        <v>7</v>
      </c>
      <c r="D6544" s="54" t="str">
        <f t="shared" si="917"/>
        <v>ASET</v>
      </c>
      <c r="E6544" s="178"/>
      <c r="F6544" s="179"/>
      <c r="G6544" s="177"/>
      <c r="H6544" s="177"/>
      <c r="I6544" s="169">
        <f t="shared" si="918"/>
        <v>0</v>
      </c>
      <c r="J6544" s="149" t="str" cm="1">
        <f t="array" ref="J6544">IF(ISERROR(INDEX('Non Compliance input'!$H$5:$H$156,MATCH(1,(A6544='Non Compliance input'!$A$5:$A$156)*(F6544&gt;='Non Compliance input'!$D$5:$D$156)*(E6544&lt;'Non Compliance input'!$E$5:$E$156)*('Non Compliance input'!$H$5:$H$156="Yes"),0))
),"","Yes")</f>
        <v/>
      </c>
      <c r="K6544" s="149">
        <f t="shared" si="919"/>
        <v>0</v>
      </c>
      <c r="L6544" s="162">
        <f t="shared" si="920"/>
        <v>0</v>
      </c>
      <c r="M6544" s="162" t="str" cm="1">
        <f t="array" ref="M6544">IF(ISERROR(INDEX('Non Compliance input'!$I$5:$I$156,MATCH(1,(A6544='Non Compliance input'!$A$5:$A$156)*(E6544&gt;='Non Compliance input'!$D$5:$D$156)*(F6544&lt;='Non Compliance input'!$E$5:$E$156)*('Non Compliance input'!$I$5:$I$156="Yes"),0))
),"","Yes")</f>
        <v/>
      </c>
      <c r="N6544" s="149" t="str">
        <f>IF(VLOOKUP($A6544,HourEndingOutage!$B$3:$F$746,5,0)="Outage","Outage","")</f>
        <v/>
      </c>
      <c r="O6544" s="18">
        <f t="shared" si="921"/>
        <v>0</v>
      </c>
      <c r="P6544" s="18" t="str">
        <f t="shared" si="922"/>
        <v/>
      </c>
      <c r="Q6544" s="18">
        <f t="shared" si="923"/>
        <v>0</v>
      </c>
      <c r="R6544" s="118"/>
    </row>
    <row r="6545" spans="1:18" x14ac:dyDescent="0.25">
      <c r="A6545" s="25">
        <f t="shared" si="915"/>
        <v>727</v>
      </c>
      <c r="B6545" s="23">
        <f t="shared" si="916"/>
        <v>44592</v>
      </c>
      <c r="C6545" s="24">
        <v>7</v>
      </c>
      <c r="D6545" s="54" t="str">
        <f t="shared" si="917"/>
        <v>ASET</v>
      </c>
      <c r="E6545" s="178"/>
      <c r="F6545" s="179"/>
      <c r="G6545" s="177"/>
      <c r="H6545" s="177"/>
      <c r="I6545" s="169">
        <f t="shared" si="918"/>
        <v>0</v>
      </c>
      <c r="J6545" s="149" t="str" cm="1">
        <f t="array" ref="J6545">IF(ISERROR(INDEX('Non Compliance input'!$H$5:$H$156,MATCH(1,(A6545='Non Compliance input'!$A$5:$A$156)*(F6545&gt;='Non Compliance input'!$D$5:$D$156)*(E6545&lt;'Non Compliance input'!$E$5:$E$156)*('Non Compliance input'!$H$5:$H$156="Yes"),0))
),"","Yes")</f>
        <v/>
      </c>
      <c r="K6545" s="149">
        <f t="shared" si="919"/>
        <v>0</v>
      </c>
      <c r="L6545" s="162">
        <f t="shared" si="920"/>
        <v>0</v>
      </c>
      <c r="M6545" s="162" t="str" cm="1">
        <f t="array" ref="M6545">IF(ISERROR(INDEX('Non Compliance input'!$I$5:$I$156,MATCH(1,(A6545='Non Compliance input'!$A$5:$A$156)*(E6545&gt;='Non Compliance input'!$D$5:$D$156)*(F6545&lt;='Non Compliance input'!$E$5:$E$156)*('Non Compliance input'!$I$5:$I$156="Yes"),0))
),"","Yes")</f>
        <v/>
      </c>
      <c r="N6545" s="149" t="str">
        <f>IF(VLOOKUP($A6545,HourEndingOutage!$B$3:$F$746,5,0)="Outage","Outage","")</f>
        <v/>
      </c>
      <c r="O6545" s="18">
        <f t="shared" si="921"/>
        <v>0</v>
      </c>
      <c r="P6545" s="18" t="str">
        <f t="shared" si="922"/>
        <v/>
      </c>
      <c r="Q6545" s="18">
        <f t="shared" si="923"/>
        <v>0</v>
      </c>
      <c r="R6545" s="118"/>
    </row>
    <row r="6546" spans="1:18" x14ac:dyDescent="0.25">
      <c r="A6546" s="25">
        <f t="shared" si="915"/>
        <v>728</v>
      </c>
      <c r="B6546" s="23">
        <f t="shared" si="916"/>
        <v>44592</v>
      </c>
      <c r="C6546" s="24">
        <v>8</v>
      </c>
      <c r="D6546" s="54" t="str">
        <f t="shared" si="917"/>
        <v>ASET</v>
      </c>
      <c r="E6546" s="178"/>
      <c r="F6546" s="179"/>
      <c r="G6546" s="177"/>
      <c r="H6546" s="177"/>
      <c r="I6546" s="169">
        <f t="shared" si="918"/>
        <v>0</v>
      </c>
      <c r="J6546" s="149" t="str" cm="1">
        <f t="array" ref="J6546">IF(ISERROR(INDEX('Non Compliance input'!$H$5:$H$156,MATCH(1,(A6546='Non Compliance input'!$A$5:$A$156)*(F6546&gt;='Non Compliance input'!$D$5:$D$156)*(E6546&lt;'Non Compliance input'!$E$5:$E$156)*('Non Compliance input'!$H$5:$H$156="Yes"),0))
),"","Yes")</f>
        <v/>
      </c>
      <c r="K6546" s="149">
        <f t="shared" si="919"/>
        <v>0</v>
      </c>
      <c r="L6546" s="162">
        <f t="shared" si="920"/>
        <v>0</v>
      </c>
      <c r="M6546" s="162" t="str" cm="1">
        <f t="array" ref="M6546">IF(ISERROR(INDEX('Non Compliance input'!$I$5:$I$156,MATCH(1,(A6546='Non Compliance input'!$A$5:$A$156)*(E6546&gt;='Non Compliance input'!$D$5:$D$156)*(F6546&lt;='Non Compliance input'!$E$5:$E$156)*('Non Compliance input'!$I$5:$I$156="Yes"),0))
),"","Yes")</f>
        <v/>
      </c>
      <c r="N6546" s="149" t="str">
        <f>IF(VLOOKUP($A6546,HourEndingOutage!$B$3:$F$746,5,0)="Outage","Outage","")</f>
        <v/>
      </c>
      <c r="O6546" s="18">
        <f t="shared" si="921"/>
        <v>0</v>
      </c>
      <c r="P6546" s="18" t="str">
        <f t="shared" si="922"/>
        <v/>
      </c>
      <c r="Q6546" s="18">
        <f t="shared" si="923"/>
        <v>0</v>
      </c>
      <c r="R6546" s="118"/>
    </row>
    <row r="6547" spans="1:18" x14ac:dyDescent="0.25">
      <c r="A6547" s="25">
        <f t="shared" si="915"/>
        <v>728</v>
      </c>
      <c r="B6547" s="23">
        <f t="shared" si="916"/>
        <v>44592</v>
      </c>
      <c r="C6547" s="24">
        <v>8</v>
      </c>
      <c r="D6547" s="54" t="str">
        <f t="shared" si="917"/>
        <v>ASET</v>
      </c>
      <c r="E6547" s="178"/>
      <c r="F6547" s="179"/>
      <c r="G6547" s="177"/>
      <c r="H6547" s="177"/>
      <c r="I6547" s="169">
        <f t="shared" si="918"/>
        <v>0</v>
      </c>
      <c r="J6547" s="149" t="str" cm="1">
        <f t="array" ref="J6547">IF(ISERROR(INDEX('Non Compliance input'!$H$5:$H$156,MATCH(1,(A6547='Non Compliance input'!$A$5:$A$156)*(F6547&gt;='Non Compliance input'!$D$5:$D$156)*(E6547&lt;'Non Compliance input'!$E$5:$E$156)*('Non Compliance input'!$H$5:$H$156="Yes"),0))
),"","Yes")</f>
        <v/>
      </c>
      <c r="K6547" s="149">
        <f t="shared" si="919"/>
        <v>0</v>
      </c>
      <c r="L6547" s="162">
        <f t="shared" si="920"/>
        <v>0</v>
      </c>
      <c r="M6547" s="162" t="str" cm="1">
        <f t="array" ref="M6547">IF(ISERROR(INDEX('Non Compliance input'!$I$5:$I$156,MATCH(1,(A6547='Non Compliance input'!$A$5:$A$156)*(E6547&gt;='Non Compliance input'!$D$5:$D$156)*(F6547&lt;='Non Compliance input'!$E$5:$E$156)*('Non Compliance input'!$I$5:$I$156="Yes"),0))
),"","Yes")</f>
        <v/>
      </c>
      <c r="N6547" s="149" t="str">
        <f>IF(VLOOKUP($A6547,HourEndingOutage!$B$3:$F$746,5,0)="Outage","Outage","")</f>
        <v/>
      </c>
      <c r="O6547" s="18">
        <f t="shared" si="921"/>
        <v>0</v>
      </c>
      <c r="P6547" s="18" t="str">
        <f t="shared" si="922"/>
        <v/>
      </c>
      <c r="Q6547" s="18">
        <f t="shared" si="923"/>
        <v>0</v>
      </c>
      <c r="R6547" s="118"/>
    </row>
    <row r="6548" spans="1:18" x14ac:dyDescent="0.25">
      <c r="A6548" s="25">
        <f t="shared" si="915"/>
        <v>728</v>
      </c>
      <c r="B6548" s="23">
        <f t="shared" si="916"/>
        <v>44592</v>
      </c>
      <c r="C6548" s="24">
        <v>8</v>
      </c>
      <c r="D6548" s="54" t="str">
        <f t="shared" si="917"/>
        <v>ASET</v>
      </c>
      <c r="E6548" s="178"/>
      <c r="F6548" s="179"/>
      <c r="G6548" s="177"/>
      <c r="H6548" s="177"/>
      <c r="I6548" s="169">
        <f t="shared" si="918"/>
        <v>0</v>
      </c>
      <c r="J6548" s="149" t="str" cm="1">
        <f t="array" ref="J6548">IF(ISERROR(INDEX('Non Compliance input'!$H$5:$H$156,MATCH(1,(A6548='Non Compliance input'!$A$5:$A$156)*(F6548&gt;='Non Compliance input'!$D$5:$D$156)*(E6548&lt;'Non Compliance input'!$E$5:$E$156)*('Non Compliance input'!$H$5:$H$156="Yes"),0))
),"","Yes")</f>
        <v/>
      </c>
      <c r="K6548" s="149">
        <f t="shared" si="919"/>
        <v>0</v>
      </c>
      <c r="L6548" s="162">
        <f t="shared" si="920"/>
        <v>0</v>
      </c>
      <c r="M6548" s="162" t="str" cm="1">
        <f t="array" ref="M6548">IF(ISERROR(INDEX('Non Compliance input'!$I$5:$I$156,MATCH(1,(A6548='Non Compliance input'!$A$5:$A$156)*(E6548&gt;='Non Compliance input'!$D$5:$D$156)*(F6548&lt;='Non Compliance input'!$E$5:$E$156)*('Non Compliance input'!$I$5:$I$156="Yes"),0))
),"","Yes")</f>
        <v/>
      </c>
      <c r="N6548" s="149" t="str">
        <f>IF(VLOOKUP($A6548,HourEndingOutage!$B$3:$F$746,5,0)="Outage","Outage","")</f>
        <v/>
      </c>
      <c r="O6548" s="18">
        <f t="shared" si="921"/>
        <v>0</v>
      </c>
      <c r="P6548" s="18" t="str">
        <f t="shared" si="922"/>
        <v/>
      </c>
      <c r="Q6548" s="18">
        <f t="shared" si="923"/>
        <v>0</v>
      </c>
      <c r="R6548" s="118"/>
    </row>
    <row r="6549" spans="1:18" x14ac:dyDescent="0.25">
      <c r="A6549" s="25">
        <f t="shared" si="915"/>
        <v>728</v>
      </c>
      <c r="B6549" s="23">
        <f t="shared" si="916"/>
        <v>44592</v>
      </c>
      <c r="C6549" s="24">
        <v>8</v>
      </c>
      <c r="D6549" s="54" t="str">
        <f t="shared" si="917"/>
        <v>ASET</v>
      </c>
      <c r="E6549" s="178"/>
      <c r="F6549" s="179"/>
      <c r="G6549" s="177"/>
      <c r="H6549" s="177"/>
      <c r="I6549" s="169">
        <f t="shared" si="918"/>
        <v>0</v>
      </c>
      <c r="J6549" s="149" t="str" cm="1">
        <f t="array" ref="J6549">IF(ISERROR(INDEX('Non Compliance input'!$H$5:$H$156,MATCH(1,(A6549='Non Compliance input'!$A$5:$A$156)*(F6549&gt;='Non Compliance input'!$D$5:$D$156)*(E6549&lt;'Non Compliance input'!$E$5:$E$156)*('Non Compliance input'!$H$5:$H$156="Yes"),0))
),"","Yes")</f>
        <v/>
      </c>
      <c r="K6549" s="149">
        <f t="shared" si="919"/>
        <v>0</v>
      </c>
      <c r="L6549" s="162">
        <f t="shared" si="920"/>
        <v>0</v>
      </c>
      <c r="M6549" s="162" t="str" cm="1">
        <f t="array" ref="M6549">IF(ISERROR(INDEX('Non Compliance input'!$I$5:$I$156,MATCH(1,(A6549='Non Compliance input'!$A$5:$A$156)*(E6549&gt;='Non Compliance input'!$D$5:$D$156)*(F6549&lt;='Non Compliance input'!$E$5:$E$156)*('Non Compliance input'!$I$5:$I$156="Yes"),0))
),"","Yes")</f>
        <v/>
      </c>
      <c r="N6549" s="149" t="str">
        <f>IF(VLOOKUP($A6549,HourEndingOutage!$B$3:$F$746,5,0)="Outage","Outage","")</f>
        <v/>
      </c>
      <c r="O6549" s="18">
        <f t="shared" si="921"/>
        <v>0</v>
      </c>
      <c r="P6549" s="18" t="str">
        <f t="shared" si="922"/>
        <v/>
      </c>
      <c r="Q6549" s="18">
        <f t="shared" si="923"/>
        <v>0</v>
      </c>
      <c r="R6549" s="118"/>
    </row>
    <row r="6550" spans="1:18" x14ac:dyDescent="0.25">
      <c r="A6550" s="25">
        <f t="shared" si="915"/>
        <v>728</v>
      </c>
      <c r="B6550" s="23">
        <f t="shared" si="916"/>
        <v>44592</v>
      </c>
      <c r="C6550" s="24">
        <v>8</v>
      </c>
      <c r="D6550" s="54" t="str">
        <f t="shared" si="917"/>
        <v>ASET</v>
      </c>
      <c r="E6550" s="178"/>
      <c r="F6550" s="179"/>
      <c r="G6550" s="177"/>
      <c r="H6550" s="177"/>
      <c r="I6550" s="169">
        <f t="shared" si="918"/>
        <v>0</v>
      </c>
      <c r="J6550" s="149" t="str" cm="1">
        <f t="array" ref="J6550">IF(ISERROR(INDEX('Non Compliance input'!$H$5:$H$156,MATCH(1,(A6550='Non Compliance input'!$A$5:$A$156)*(F6550&gt;='Non Compliance input'!$D$5:$D$156)*(E6550&lt;'Non Compliance input'!$E$5:$E$156)*('Non Compliance input'!$H$5:$H$156="Yes"),0))
),"","Yes")</f>
        <v/>
      </c>
      <c r="K6550" s="149">
        <f t="shared" si="919"/>
        <v>0</v>
      </c>
      <c r="L6550" s="162">
        <f t="shared" si="920"/>
        <v>0</v>
      </c>
      <c r="M6550" s="162" t="str" cm="1">
        <f t="array" ref="M6550">IF(ISERROR(INDEX('Non Compliance input'!$I$5:$I$156,MATCH(1,(A6550='Non Compliance input'!$A$5:$A$156)*(E6550&gt;='Non Compliance input'!$D$5:$D$156)*(F6550&lt;='Non Compliance input'!$E$5:$E$156)*('Non Compliance input'!$I$5:$I$156="Yes"),0))
),"","Yes")</f>
        <v/>
      </c>
      <c r="N6550" s="149" t="str">
        <f>IF(VLOOKUP($A6550,HourEndingOutage!$B$3:$F$746,5,0)="Outage","Outage","")</f>
        <v/>
      </c>
      <c r="O6550" s="18">
        <f t="shared" si="921"/>
        <v>0</v>
      </c>
      <c r="P6550" s="18" t="str">
        <f t="shared" si="922"/>
        <v/>
      </c>
      <c r="Q6550" s="18">
        <f t="shared" si="923"/>
        <v>0</v>
      </c>
      <c r="R6550" s="118"/>
    </row>
    <row r="6551" spans="1:18" x14ac:dyDescent="0.25">
      <c r="A6551" s="25">
        <f t="shared" si="915"/>
        <v>728</v>
      </c>
      <c r="B6551" s="23">
        <f t="shared" si="916"/>
        <v>44592</v>
      </c>
      <c r="C6551" s="24">
        <v>8</v>
      </c>
      <c r="D6551" s="54" t="str">
        <f t="shared" si="917"/>
        <v>ASET</v>
      </c>
      <c r="E6551" s="178"/>
      <c r="F6551" s="179"/>
      <c r="G6551" s="177"/>
      <c r="H6551" s="177"/>
      <c r="I6551" s="169">
        <f t="shared" si="918"/>
        <v>0</v>
      </c>
      <c r="J6551" s="149" t="str" cm="1">
        <f t="array" ref="J6551">IF(ISERROR(INDEX('Non Compliance input'!$H$5:$H$156,MATCH(1,(A6551='Non Compliance input'!$A$5:$A$156)*(F6551&gt;='Non Compliance input'!$D$5:$D$156)*(E6551&lt;'Non Compliance input'!$E$5:$E$156)*('Non Compliance input'!$H$5:$H$156="Yes"),0))
),"","Yes")</f>
        <v/>
      </c>
      <c r="K6551" s="149">
        <f t="shared" si="919"/>
        <v>0</v>
      </c>
      <c r="L6551" s="162">
        <f t="shared" si="920"/>
        <v>0</v>
      </c>
      <c r="M6551" s="162" t="str" cm="1">
        <f t="array" ref="M6551">IF(ISERROR(INDEX('Non Compliance input'!$I$5:$I$156,MATCH(1,(A6551='Non Compliance input'!$A$5:$A$156)*(E6551&gt;='Non Compliance input'!$D$5:$D$156)*(F6551&lt;='Non Compliance input'!$E$5:$E$156)*('Non Compliance input'!$I$5:$I$156="Yes"),0))
),"","Yes")</f>
        <v/>
      </c>
      <c r="N6551" s="149" t="str">
        <f>IF(VLOOKUP($A6551,HourEndingOutage!$B$3:$F$746,5,0)="Outage","Outage","")</f>
        <v/>
      </c>
      <c r="O6551" s="18">
        <f t="shared" si="921"/>
        <v>0</v>
      </c>
      <c r="P6551" s="18" t="str">
        <f t="shared" si="922"/>
        <v/>
      </c>
      <c r="Q6551" s="18">
        <f t="shared" si="923"/>
        <v>0</v>
      </c>
      <c r="R6551" s="118"/>
    </row>
    <row r="6552" spans="1:18" x14ac:dyDescent="0.25">
      <c r="A6552" s="25">
        <f t="shared" si="915"/>
        <v>728</v>
      </c>
      <c r="B6552" s="23">
        <f t="shared" si="916"/>
        <v>44592</v>
      </c>
      <c r="C6552" s="24">
        <v>8</v>
      </c>
      <c r="D6552" s="54" t="str">
        <f t="shared" si="917"/>
        <v>ASET</v>
      </c>
      <c r="E6552" s="178"/>
      <c r="F6552" s="179"/>
      <c r="G6552" s="177"/>
      <c r="H6552" s="177"/>
      <c r="I6552" s="169">
        <f t="shared" si="918"/>
        <v>0</v>
      </c>
      <c r="J6552" s="149" t="str" cm="1">
        <f t="array" ref="J6552">IF(ISERROR(INDEX('Non Compliance input'!$H$5:$H$156,MATCH(1,(A6552='Non Compliance input'!$A$5:$A$156)*(F6552&gt;='Non Compliance input'!$D$5:$D$156)*(E6552&lt;'Non Compliance input'!$E$5:$E$156)*('Non Compliance input'!$H$5:$H$156="Yes"),0))
),"","Yes")</f>
        <v/>
      </c>
      <c r="K6552" s="149">
        <f t="shared" si="919"/>
        <v>0</v>
      </c>
      <c r="L6552" s="162">
        <f t="shared" si="920"/>
        <v>0</v>
      </c>
      <c r="M6552" s="162" t="str" cm="1">
        <f t="array" ref="M6552">IF(ISERROR(INDEX('Non Compliance input'!$I$5:$I$156,MATCH(1,(A6552='Non Compliance input'!$A$5:$A$156)*(E6552&gt;='Non Compliance input'!$D$5:$D$156)*(F6552&lt;='Non Compliance input'!$E$5:$E$156)*('Non Compliance input'!$I$5:$I$156="Yes"),0))
),"","Yes")</f>
        <v/>
      </c>
      <c r="N6552" s="149" t="str">
        <f>IF(VLOOKUP($A6552,HourEndingOutage!$B$3:$F$746,5,0)="Outage","Outage","")</f>
        <v/>
      </c>
      <c r="O6552" s="18">
        <f t="shared" si="921"/>
        <v>0</v>
      </c>
      <c r="P6552" s="18" t="str">
        <f t="shared" si="922"/>
        <v/>
      </c>
      <c r="Q6552" s="18">
        <f t="shared" si="923"/>
        <v>0</v>
      </c>
      <c r="R6552" s="118"/>
    </row>
    <row r="6553" spans="1:18" x14ac:dyDescent="0.25">
      <c r="A6553" s="25">
        <f t="shared" si="915"/>
        <v>728</v>
      </c>
      <c r="B6553" s="23">
        <f t="shared" si="916"/>
        <v>44592</v>
      </c>
      <c r="C6553" s="24">
        <v>8</v>
      </c>
      <c r="D6553" s="54" t="str">
        <f t="shared" si="917"/>
        <v>ASET</v>
      </c>
      <c r="E6553" s="178"/>
      <c r="F6553" s="179"/>
      <c r="G6553" s="177"/>
      <c r="H6553" s="177"/>
      <c r="I6553" s="169">
        <f t="shared" si="918"/>
        <v>0</v>
      </c>
      <c r="J6553" s="149" t="str" cm="1">
        <f t="array" ref="J6553">IF(ISERROR(INDEX('Non Compliance input'!$H$5:$H$156,MATCH(1,(A6553='Non Compliance input'!$A$5:$A$156)*(F6553&gt;='Non Compliance input'!$D$5:$D$156)*(E6553&lt;'Non Compliance input'!$E$5:$E$156)*('Non Compliance input'!$H$5:$H$156="Yes"),0))
),"","Yes")</f>
        <v/>
      </c>
      <c r="K6553" s="149">
        <f t="shared" si="919"/>
        <v>0</v>
      </c>
      <c r="L6553" s="162">
        <f t="shared" si="920"/>
        <v>0</v>
      </c>
      <c r="M6553" s="162" t="str" cm="1">
        <f t="array" ref="M6553">IF(ISERROR(INDEX('Non Compliance input'!$I$5:$I$156,MATCH(1,(A6553='Non Compliance input'!$A$5:$A$156)*(E6553&gt;='Non Compliance input'!$D$5:$D$156)*(F6553&lt;='Non Compliance input'!$E$5:$E$156)*('Non Compliance input'!$I$5:$I$156="Yes"),0))
),"","Yes")</f>
        <v/>
      </c>
      <c r="N6553" s="149" t="str">
        <f>IF(VLOOKUP($A6553,HourEndingOutage!$B$3:$F$746,5,0)="Outage","Outage","")</f>
        <v/>
      </c>
      <c r="O6553" s="18">
        <f t="shared" si="921"/>
        <v>0</v>
      </c>
      <c r="P6553" s="18" t="str">
        <f t="shared" si="922"/>
        <v/>
      </c>
      <c r="Q6553" s="18">
        <f t="shared" si="923"/>
        <v>0</v>
      </c>
      <c r="R6553" s="118"/>
    </row>
    <row r="6554" spans="1:18" x14ac:dyDescent="0.25">
      <c r="A6554" s="25">
        <f t="shared" si="915"/>
        <v>728</v>
      </c>
      <c r="B6554" s="23">
        <f t="shared" si="916"/>
        <v>44592</v>
      </c>
      <c r="C6554" s="24">
        <v>8</v>
      </c>
      <c r="D6554" s="54" t="str">
        <f t="shared" si="917"/>
        <v>ASET</v>
      </c>
      <c r="E6554" s="178"/>
      <c r="F6554" s="179"/>
      <c r="G6554" s="177"/>
      <c r="H6554" s="177"/>
      <c r="I6554" s="169">
        <f t="shared" si="918"/>
        <v>0</v>
      </c>
      <c r="J6554" s="149" t="str" cm="1">
        <f t="array" ref="J6554">IF(ISERROR(INDEX('Non Compliance input'!$H$5:$H$156,MATCH(1,(A6554='Non Compliance input'!$A$5:$A$156)*(F6554&gt;='Non Compliance input'!$D$5:$D$156)*(E6554&lt;'Non Compliance input'!$E$5:$E$156)*('Non Compliance input'!$H$5:$H$156="Yes"),0))
),"","Yes")</f>
        <v/>
      </c>
      <c r="K6554" s="149">
        <f t="shared" si="919"/>
        <v>0</v>
      </c>
      <c r="L6554" s="162">
        <f t="shared" si="920"/>
        <v>0</v>
      </c>
      <c r="M6554" s="162" t="str" cm="1">
        <f t="array" ref="M6554">IF(ISERROR(INDEX('Non Compliance input'!$I$5:$I$156,MATCH(1,(A6554='Non Compliance input'!$A$5:$A$156)*(E6554&gt;='Non Compliance input'!$D$5:$D$156)*(F6554&lt;='Non Compliance input'!$E$5:$E$156)*('Non Compliance input'!$I$5:$I$156="Yes"),0))
),"","Yes")</f>
        <v/>
      </c>
      <c r="N6554" s="149" t="str">
        <f>IF(VLOOKUP($A6554,HourEndingOutage!$B$3:$F$746,5,0)="Outage","Outage","")</f>
        <v/>
      </c>
      <c r="O6554" s="18">
        <f t="shared" si="921"/>
        <v>0</v>
      </c>
      <c r="P6554" s="18" t="str">
        <f t="shared" si="922"/>
        <v/>
      </c>
      <c r="Q6554" s="18">
        <f t="shared" si="923"/>
        <v>0</v>
      </c>
      <c r="R6554" s="118"/>
    </row>
    <row r="6555" spans="1:18" x14ac:dyDescent="0.25">
      <c r="A6555" s="25">
        <f t="shared" si="915"/>
        <v>729</v>
      </c>
      <c r="B6555" s="23">
        <f t="shared" si="916"/>
        <v>44592</v>
      </c>
      <c r="C6555" s="24">
        <v>9</v>
      </c>
      <c r="D6555" s="54" t="str">
        <f t="shared" si="917"/>
        <v>ASET</v>
      </c>
      <c r="E6555" s="178"/>
      <c r="F6555" s="179"/>
      <c r="G6555" s="177"/>
      <c r="H6555" s="177"/>
      <c r="I6555" s="169">
        <f t="shared" si="918"/>
        <v>0</v>
      </c>
      <c r="J6555" s="149" t="str" cm="1">
        <f t="array" ref="J6555">IF(ISERROR(INDEX('Non Compliance input'!$H$5:$H$156,MATCH(1,(A6555='Non Compliance input'!$A$5:$A$156)*(F6555&gt;='Non Compliance input'!$D$5:$D$156)*(E6555&lt;'Non Compliance input'!$E$5:$E$156)*('Non Compliance input'!$H$5:$H$156="Yes"),0))
),"","Yes")</f>
        <v/>
      </c>
      <c r="K6555" s="149">
        <f t="shared" si="919"/>
        <v>0</v>
      </c>
      <c r="L6555" s="162">
        <f t="shared" si="920"/>
        <v>0</v>
      </c>
      <c r="M6555" s="162" t="str" cm="1">
        <f t="array" ref="M6555">IF(ISERROR(INDEX('Non Compliance input'!$I$5:$I$156,MATCH(1,(A6555='Non Compliance input'!$A$5:$A$156)*(E6555&gt;='Non Compliance input'!$D$5:$D$156)*(F6555&lt;='Non Compliance input'!$E$5:$E$156)*('Non Compliance input'!$I$5:$I$156="Yes"),0))
),"","Yes")</f>
        <v/>
      </c>
      <c r="N6555" s="149" t="str">
        <f>IF(VLOOKUP($A6555,HourEndingOutage!$B$3:$F$746,5,0)="Outage","Outage","")</f>
        <v/>
      </c>
      <c r="O6555" s="18">
        <f t="shared" si="921"/>
        <v>0</v>
      </c>
      <c r="P6555" s="18" t="str">
        <f t="shared" si="922"/>
        <v/>
      </c>
      <c r="Q6555" s="18">
        <f t="shared" si="923"/>
        <v>0</v>
      </c>
      <c r="R6555" s="118"/>
    </row>
    <row r="6556" spans="1:18" x14ac:dyDescent="0.25">
      <c r="A6556" s="25">
        <f t="shared" ref="A6556:A6619" si="924">IF(C6556=C6555,A6555,A6555+1)</f>
        <v>729</v>
      </c>
      <c r="B6556" s="23">
        <f t="shared" ref="B6556:B6619" si="925">IF(C6556&lt;C6555,B6555+1,B6555)</f>
        <v>44592</v>
      </c>
      <c r="C6556" s="24">
        <v>9</v>
      </c>
      <c r="D6556" s="54" t="str">
        <f t="shared" si="917"/>
        <v>ASET</v>
      </c>
      <c r="E6556" s="178"/>
      <c r="F6556" s="179"/>
      <c r="G6556" s="177"/>
      <c r="H6556" s="177"/>
      <c r="I6556" s="169">
        <f t="shared" si="918"/>
        <v>0</v>
      </c>
      <c r="J6556" s="149" t="str" cm="1">
        <f t="array" ref="J6556">IF(ISERROR(INDEX('Non Compliance input'!$H$5:$H$156,MATCH(1,(A6556='Non Compliance input'!$A$5:$A$156)*(F6556&gt;='Non Compliance input'!$D$5:$D$156)*(E6556&lt;'Non Compliance input'!$E$5:$E$156)*('Non Compliance input'!$H$5:$H$156="Yes"),0))
),"","Yes")</f>
        <v/>
      </c>
      <c r="K6556" s="149">
        <f t="shared" si="919"/>
        <v>0</v>
      </c>
      <c r="L6556" s="162">
        <f t="shared" si="920"/>
        <v>0</v>
      </c>
      <c r="M6556" s="162" t="str" cm="1">
        <f t="array" ref="M6556">IF(ISERROR(INDEX('Non Compliance input'!$I$5:$I$156,MATCH(1,(A6556='Non Compliance input'!$A$5:$A$156)*(E6556&gt;='Non Compliance input'!$D$5:$D$156)*(F6556&lt;='Non Compliance input'!$E$5:$E$156)*('Non Compliance input'!$I$5:$I$156="Yes"),0))
),"","Yes")</f>
        <v/>
      </c>
      <c r="N6556" s="149" t="str">
        <f>IF(VLOOKUP($A6556,HourEndingOutage!$B$3:$F$746,5,0)="Outage","Outage","")</f>
        <v/>
      </c>
      <c r="O6556" s="18">
        <f t="shared" si="921"/>
        <v>0</v>
      </c>
      <c r="P6556" s="18" t="str">
        <f t="shared" si="922"/>
        <v/>
      </c>
      <c r="Q6556" s="18">
        <f t="shared" si="923"/>
        <v>0</v>
      </c>
      <c r="R6556" s="118"/>
    </row>
    <row r="6557" spans="1:18" x14ac:dyDescent="0.25">
      <c r="A6557" s="25">
        <f t="shared" si="924"/>
        <v>729</v>
      </c>
      <c r="B6557" s="23">
        <f t="shared" si="925"/>
        <v>44592</v>
      </c>
      <c r="C6557" s="24">
        <v>9</v>
      </c>
      <c r="D6557" s="54" t="str">
        <f t="shared" si="917"/>
        <v>ASET</v>
      </c>
      <c r="E6557" s="178"/>
      <c r="F6557" s="179"/>
      <c r="G6557" s="177"/>
      <c r="H6557" s="177"/>
      <c r="I6557" s="169">
        <f t="shared" si="918"/>
        <v>0</v>
      </c>
      <c r="J6557" s="149" t="str" cm="1">
        <f t="array" ref="J6557">IF(ISERROR(INDEX('Non Compliance input'!$H$5:$H$156,MATCH(1,(A6557='Non Compliance input'!$A$5:$A$156)*(F6557&gt;='Non Compliance input'!$D$5:$D$156)*(E6557&lt;'Non Compliance input'!$E$5:$E$156)*('Non Compliance input'!$H$5:$H$156="Yes"),0))
),"","Yes")</f>
        <v/>
      </c>
      <c r="K6557" s="149">
        <f t="shared" si="919"/>
        <v>0</v>
      </c>
      <c r="L6557" s="162">
        <f t="shared" si="920"/>
        <v>0</v>
      </c>
      <c r="M6557" s="162" t="str" cm="1">
        <f t="array" ref="M6557">IF(ISERROR(INDEX('Non Compliance input'!$I$5:$I$156,MATCH(1,(A6557='Non Compliance input'!$A$5:$A$156)*(E6557&gt;='Non Compliance input'!$D$5:$D$156)*(F6557&lt;='Non Compliance input'!$E$5:$E$156)*('Non Compliance input'!$I$5:$I$156="Yes"),0))
),"","Yes")</f>
        <v/>
      </c>
      <c r="N6557" s="149" t="str">
        <f>IF(VLOOKUP($A6557,HourEndingOutage!$B$3:$F$746,5,0)="Outage","Outage","")</f>
        <v/>
      </c>
      <c r="O6557" s="18">
        <f t="shared" si="921"/>
        <v>0</v>
      </c>
      <c r="P6557" s="18" t="str">
        <f t="shared" si="922"/>
        <v/>
      </c>
      <c r="Q6557" s="18">
        <f t="shared" si="923"/>
        <v>0</v>
      </c>
      <c r="R6557" s="118"/>
    </row>
    <row r="6558" spans="1:18" x14ac:dyDescent="0.25">
      <c r="A6558" s="25">
        <f t="shared" si="924"/>
        <v>729</v>
      </c>
      <c r="B6558" s="23">
        <f t="shared" si="925"/>
        <v>44592</v>
      </c>
      <c r="C6558" s="24">
        <v>9</v>
      </c>
      <c r="D6558" s="54" t="str">
        <f t="shared" si="917"/>
        <v>ASET</v>
      </c>
      <c r="E6558" s="178"/>
      <c r="F6558" s="179"/>
      <c r="G6558" s="177"/>
      <c r="H6558" s="177"/>
      <c r="I6558" s="169">
        <f t="shared" si="918"/>
        <v>0</v>
      </c>
      <c r="J6558" s="149" t="str" cm="1">
        <f t="array" ref="J6558">IF(ISERROR(INDEX('Non Compliance input'!$H$5:$H$156,MATCH(1,(A6558='Non Compliance input'!$A$5:$A$156)*(F6558&gt;='Non Compliance input'!$D$5:$D$156)*(E6558&lt;'Non Compliance input'!$E$5:$E$156)*('Non Compliance input'!$H$5:$H$156="Yes"),0))
),"","Yes")</f>
        <v/>
      </c>
      <c r="K6558" s="149">
        <f t="shared" si="919"/>
        <v>0</v>
      </c>
      <c r="L6558" s="162">
        <f t="shared" si="920"/>
        <v>0</v>
      </c>
      <c r="M6558" s="162" t="str" cm="1">
        <f t="array" ref="M6558">IF(ISERROR(INDEX('Non Compliance input'!$I$5:$I$156,MATCH(1,(A6558='Non Compliance input'!$A$5:$A$156)*(E6558&gt;='Non Compliance input'!$D$5:$D$156)*(F6558&lt;='Non Compliance input'!$E$5:$E$156)*('Non Compliance input'!$I$5:$I$156="Yes"),0))
),"","Yes")</f>
        <v/>
      </c>
      <c r="N6558" s="149" t="str">
        <f>IF(VLOOKUP($A6558,HourEndingOutage!$B$3:$F$746,5,0)="Outage","Outage","")</f>
        <v/>
      </c>
      <c r="O6558" s="18">
        <f t="shared" si="921"/>
        <v>0</v>
      </c>
      <c r="P6558" s="18" t="str">
        <f t="shared" si="922"/>
        <v/>
      </c>
      <c r="Q6558" s="18">
        <f t="shared" si="923"/>
        <v>0</v>
      </c>
      <c r="R6558" s="118"/>
    </row>
    <row r="6559" spans="1:18" x14ac:dyDescent="0.25">
      <c r="A6559" s="25">
        <f t="shared" si="924"/>
        <v>729</v>
      </c>
      <c r="B6559" s="23">
        <f t="shared" si="925"/>
        <v>44592</v>
      </c>
      <c r="C6559" s="24">
        <v>9</v>
      </c>
      <c r="D6559" s="54" t="str">
        <f t="shared" si="917"/>
        <v>ASET</v>
      </c>
      <c r="E6559" s="178"/>
      <c r="F6559" s="179"/>
      <c r="G6559" s="177"/>
      <c r="H6559" s="177"/>
      <c r="I6559" s="169">
        <f t="shared" si="918"/>
        <v>0</v>
      </c>
      <c r="J6559" s="149" t="str" cm="1">
        <f t="array" ref="J6559">IF(ISERROR(INDEX('Non Compliance input'!$H$5:$H$156,MATCH(1,(A6559='Non Compliance input'!$A$5:$A$156)*(F6559&gt;='Non Compliance input'!$D$5:$D$156)*(E6559&lt;'Non Compliance input'!$E$5:$E$156)*('Non Compliance input'!$H$5:$H$156="Yes"),0))
),"","Yes")</f>
        <v/>
      </c>
      <c r="K6559" s="149">
        <f t="shared" si="919"/>
        <v>0</v>
      </c>
      <c r="L6559" s="162">
        <f t="shared" si="920"/>
        <v>0</v>
      </c>
      <c r="M6559" s="162" t="str" cm="1">
        <f t="array" ref="M6559">IF(ISERROR(INDEX('Non Compliance input'!$I$5:$I$156,MATCH(1,(A6559='Non Compliance input'!$A$5:$A$156)*(E6559&gt;='Non Compliance input'!$D$5:$D$156)*(F6559&lt;='Non Compliance input'!$E$5:$E$156)*('Non Compliance input'!$I$5:$I$156="Yes"),0))
),"","Yes")</f>
        <v/>
      </c>
      <c r="N6559" s="149" t="str">
        <f>IF(VLOOKUP($A6559,HourEndingOutage!$B$3:$F$746,5,0)="Outage","Outage","")</f>
        <v/>
      </c>
      <c r="O6559" s="18">
        <f t="shared" si="921"/>
        <v>0</v>
      </c>
      <c r="P6559" s="18" t="str">
        <f t="shared" si="922"/>
        <v/>
      </c>
      <c r="Q6559" s="18">
        <f t="shared" si="923"/>
        <v>0</v>
      </c>
      <c r="R6559" s="118"/>
    </row>
    <row r="6560" spans="1:18" x14ac:dyDescent="0.25">
      <c r="A6560" s="25">
        <f t="shared" si="924"/>
        <v>729</v>
      </c>
      <c r="B6560" s="23">
        <f t="shared" si="925"/>
        <v>44592</v>
      </c>
      <c r="C6560" s="24">
        <v>9</v>
      </c>
      <c r="D6560" s="54" t="str">
        <f t="shared" si="917"/>
        <v>ASET</v>
      </c>
      <c r="E6560" s="178"/>
      <c r="F6560" s="179"/>
      <c r="G6560" s="177"/>
      <c r="H6560" s="177"/>
      <c r="I6560" s="169">
        <f t="shared" si="918"/>
        <v>0</v>
      </c>
      <c r="J6560" s="149" t="str" cm="1">
        <f t="array" ref="J6560">IF(ISERROR(INDEX('Non Compliance input'!$H$5:$H$156,MATCH(1,(A6560='Non Compliance input'!$A$5:$A$156)*(F6560&gt;='Non Compliance input'!$D$5:$D$156)*(E6560&lt;'Non Compliance input'!$E$5:$E$156)*('Non Compliance input'!$H$5:$H$156="Yes"),0))
),"","Yes")</f>
        <v/>
      </c>
      <c r="K6560" s="149">
        <f t="shared" si="919"/>
        <v>0</v>
      </c>
      <c r="L6560" s="162">
        <f t="shared" si="920"/>
        <v>0</v>
      </c>
      <c r="M6560" s="162" t="str" cm="1">
        <f t="array" ref="M6560">IF(ISERROR(INDEX('Non Compliance input'!$I$5:$I$156,MATCH(1,(A6560='Non Compliance input'!$A$5:$A$156)*(E6560&gt;='Non Compliance input'!$D$5:$D$156)*(F6560&lt;='Non Compliance input'!$E$5:$E$156)*('Non Compliance input'!$I$5:$I$156="Yes"),0))
),"","Yes")</f>
        <v/>
      </c>
      <c r="N6560" s="149" t="str">
        <f>IF(VLOOKUP($A6560,HourEndingOutage!$B$3:$F$746,5,0)="Outage","Outage","")</f>
        <v/>
      </c>
      <c r="O6560" s="18">
        <f t="shared" si="921"/>
        <v>0</v>
      </c>
      <c r="P6560" s="18" t="str">
        <f t="shared" si="922"/>
        <v/>
      </c>
      <c r="Q6560" s="18">
        <f t="shared" si="923"/>
        <v>0</v>
      </c>
      <c r="R6560" s="118"/>
    </row>
    <row r="6561" spans="1:18" x14ac:dyDescent="0.25">
      <c r="A6561" s="25">
        <f t="shared" si="924"/>
        <v>729</v>
      </c>
      <c r="B6561" s="23">
        <f t="shared" si="925"/>
        <v>44592</v>
      </c>
      <c r="C6561" s="24">
        <v>9</v>
      </c>
      <c r="D6561" s="54" t="str">
        <f t="shared" si="917"/>
        <v>ASET</v>
      </c>
      <c r="E6561" s="178"/>
      <c r="F6561" s="179"/>
      <c r="G6561" s="177"/>
      <c r="H6561" s="177"/>
      <c r="I6561" s="169">
        <f t="shared" si="918"/>
        <v>0</v>
      </c>
      <c r="J6561" s="149" t="str" cm="1">
        <f t="array" ref="J6561">IF(ISERROR(INDEX('Non Compliance input'!$H$5:$H$156,MATCH(1,(A6561='Non Compliance input'!$A$5:$A$156)*(F6561&gt;='Non Compliance input'!$D$5:$D$156)*(E6561&lt;'Non Compliance input'!$E$5:$E$156)*('Non Compliance input'!$H$5:$H$156="Yes"),0))
),"","Yes")</f>
        <v/>
      </c>
      <c r="K6561" s="149">
        <f t="shared" si="919"/>
        <v>0</v>
      </c>
      <c r="L6561" s="162">
        <f t="shared" si="920"/>
        <v>0</v>
      </c>
      <c r="M6561" s="162" t="str" cm="1">
        <f t="array" ref="M6561">IF(ISERROR(INDEX('Non Compliance input'!$I$5:$I$156,MATCH(1,(A6561='Non Compliance input'!$A$5:$A$156)*(E6561&gt;='Non Compliance input'!$D$5:$D$156)*(F6561&lt;='Non Compliance input'!$E$5:$E$156)*('Non Compliance input'!$I$5:$I$156="Yes"),0))
),"","Yes")</f>
        <v/>
      </c>
      <c r="N6561" s="149" t="str">
        <f>IF(VLOOKUP($A6561,HourEndingOutage!$B$3:$F$746,5,0)="Outage","Outage","")</f>
        <v/>
      </c>
      <c r="O6561" s="18">
        <f t="shared" si="921"/>
        <v>0</v>
      </c>
      <c r="P6561" s="18" t="str">
        <f t="shared" si="922"/>
        <v/>
      </c>
      <c r="Q6561" s="18">
        <f t="shared" si="923"/>
        <v>0</v>
      </c>
      <c r="R6561" s="118"/>
    </row>
    <row r="6562" spans="1:18" x14ac:dyDescent="0.25">
      <c r="A6562" s="25">
        <f t="shared" si="924"/>
        <v>729</v>
      </c>
      <c r="B6562" s="23">
        <f t="shared" si="925"/>
        <v>44592</v>
      </c>
      <c r="C6562" s="24">
        <v>9</v>
      </c>
      <c r="D6562" s="54" t="str">
        <f t="shared" si="917"/>
        <v>ASET</v>
      </c>
      <c r="E6562" s="178"/>
      <c r="F6562" s="179"/>
      <c r="G6562" s="177"/>
      <c r="H6562" s="177"/>
      <c r="I6562" s="169">
        <f t="shared" si="918"/>
        <v>0</v>
      </c>
      <c r="J6562" s="149" t="str" cm="1">
        <f t="array" ref="J6562">IF(ISERROR(INDEX('Non Compliance input'!$H$5:$H$156,MATCH(1,(A6562='Non Compliance input'!$A$5:$A$156)*(F6562&gt;='Non Compliance input'!$D$5:$D$156)*(E6562&lt;'Non Compliance input'!$E$5:$E$156)*('Non Compliance input'!$H$5:$H$156="Yes"),0))
),"","Yes")</f>
        <v/>
      </c>
      <c r="K6562" s="149">
        <f t="shared" si="919"/>
        <v>0</v>
      </c>
      <c r="L6562" s="162">
        <f t="shared" si="920"/>
        <v>0</v>
      </c>
      <c r="M6562" s="162" t="str" cm="1">
        <f t="array" ref="M6562">IF(ISERROR(INDEX('Non Compliance input'!$I$5:$I$156,MATCH(1,(A6562='Non Compliance input'!$A$5:$A$156)*(E6562&gt;='Non Compliance input'!$D$5:$D$156)*(F6562&lt;='Non Compliance input'!$E$5:$E$156)*('Non Compliance input'!$I$5:$I$156="Yes"),0))
),"","Yes")</f>
        <v/>
      </c>
      <c r="N6562" s="149" t="str">
        <f>IF(VLOOKUP($A6562,HourEndingOutage!$B$3:$F$746,5,0)="Outage","Outage","")</f>
        <v/>
      </c>
      <c r="O6562" s="18">
        <f t="shared" si="921"/>
        <v>0</v>
      </c>
      <c r="P6562" s="18" t="str">
        <f t="shared" si="922"/>
        <v/>
      </c>
      <c r="Q6562" s="18">
        <f t="shared" si="923"/>
        <v>0</v>
      </c>
      <c r="R6562" s="118"/>
    </row>
    <row r="6563" spans="1:18" x14ac:dyDescent="0.25">
      <c r="A6563" s="25">
        <f t="shared" si="924"/>
        <v>729</v>
      </c>
      <c r="B6563" s="23">
        <f t="shared" si="925"/>
        <v>44592</v>
      </c>
      <c r="C6563" s="24">
        <v>9</v>
      </c>
      <c r="D6563" s="54" t="str">
        <f t="shared" si="917"/>
        <v>ASET</v>
      </c>
      <c r="E6563" s="178"/>
      <c r="F6563" s="179"/>
      <c r="G6563" s="177"/>
      <c r="H6563" s="177"/>
      <c r="I6563" s="169">
        <f t="shared" si="918"/>
        <v>0</v>
      </c>
      <c r="J6563" s="149" t="str" cm="1">
        <f t="array" ref="J6563">IF(ISERROR(INDEX('Non Compliance input'!$H$5:$H$156,MATCH(1,(A6563='Non Compliance input'!$A$5:$A$156)*(F6563&gt;='Non Compliance input'!$D$5:$D$156)*(E6563&lt;'Non Compliance input'!$E$5:$E$156)*('Non Compliance input'!$H$5:$H$156="Yes"),0))
),"","Yes")</f>
        <v/>
      </c>
      <c r="K6563" s="149">
        <f t="shared" si="919"/>
        <v>0</v>
      </c>
      <c r="L6563" s="162">
        <f t="shared" si="920"/>
        <v>0</v>
      </c>
      <c r="M6563" s="162" t="str" cm="1">
        <f t="array" ref="M6563">IF(ISERROR(INDEX('Non Compliance input'!$I$5:$I$156,MATCH(1,(A6563='Non Compliance input'!$A$5:$A$156)*(E6563&gt;='Non Compliance input'!$D$5:$D$156)*(F6563&lt;='Non Compliance input'!$E$5:$E$156)*('Non Compliance input'!$I$5:$I$156="Yes"),0))
),"","Yes")</f>
        <v/>
      </c>
      <c r="N6563" s="149" t="str">
        <f>IF(VLOOKUP($A6563,HourEndingOutage!$B$3:$F$746,5,0)="Outage","Outage","")</f>
        <v/>
      </c>
      <c r="O6563" s="18">
        <f t="shared" si="921"/>
        <v>0</v>
      </c>
      <c r="P6563" s="18" t="str">
        <f t="shared" si="922"/>
        <v/>
      </c>
      <c r="Q6563" s="18">
        <f t="shared" si="923"/>
        <v>0</v>
      </c>
      <c r="R6563" s="118"/>
    </row>
    <row r="6564" spans="1:18" x14ac:dyDescent="0.25">
      <c r="A6564" s="25">
        <f t="shared" si="924"/>
        <v>730</v>
      </c>
      <c r="B6564" s="23">
        <f t="shared" si="925"/>
        <v>44592</v>
      </c>
      <c r="C6564" s="24">
        <v>10</v>
      </c>
      <c r="D6564" s="54" t="str">
        <f t="shared" si="917"/>
        <v>ASET</v>
      </c>
      <c r="E6564" s="178"/>
      <c r="F6564" s="179"/>
      <c r="G6564" s="177"/>
      <c r="H6564" s="177"/>
      <c r="I6564" s="169">
        <f t="shared" si="918"/>
        <v>0</v>
      </c>
      <c r="J6564" s="149" t="str" cm="1">
        <f t="array" ref="J6564">IF(ISERROR(INDEX('Non Compliance input'!$H$5:$H$156,MATCH(1,(A6564='Non Compliance input'!$A$5:$A$156)*(F6564&gt;='Non Compliance input'!$D$5:$D$156)*(E6564&lt;'Non Compliance input'!$E$5:$E$156)*('Non Compliance input'!$H$5:$H$156="Yes"),0))
),"","Yes")</f>
        <v/>
      </c>
      <c r="K6564" s="149">
        <f t="shared" si="919"/>
        <v>0</v>
      </c>
      <c r="L6564" s="162">
        <f t="shared" si="920"/>
        <v>0</v>
      </c>
      <c r="M6564" s="162" t="str" cm="1">
        <f t="array" ref="M6564">IF(ISERROR(INDEX('Non Compliance input'!$I$5:$I$156,MATCH(1,(A6564='Non Compliance input'!$A$5:$A$156)*(E6564&gt;='Non Compliance input'!$D$5:$D$156)*(F6564&lt;='Non Compliance input'!$E$5:$E$156)*('Non Compliance input'!$I$5:$I$156="Yes"),0))
),"","Yes")</f>
        <v/>
      </c>
      <c r="N6564" s="149" t="str">
        <f>IF(VLOOKUP($A6564,HourEndingOutage!$B$3:$F$746,5,0)="Outage","Outage","")</f>
        <v/>
      </c>
      <c r="O6564" s="18">
        <f t="shared" si="921"/>
        <v>0</v>
      </c>
      <c r="P6564" s="18" t="str">
        <f t="shared" si="922"/>
        <v/>
      </c>
      <c r="Q6564" s="18">
        <f t="shared" si="923"/>
        <v>0</v>
      </c>
      <c r="R6564" s="118"/>
    </row>
    <row r="6565" spans="1:18" x14ac:dyDescent="0.25">
      <c r="A6565" s="25">
        <f t="shared" si="924"/>
        <v>730</v>
      </c>
      <c r="B6565" s="23">
        <f t="shared" si="925"/>
        <v>44592</v>
      </c>
      <c r="C6565" s="24">
        <v>10</v>
      </c>
      <c r="D6565" s="54" t="str">
        <f t="shared" si="917"/>
        <v>ASET</v>
      </c>
      <c r="E6565" s="178"/>
      <c r="F6565" s="179"/>
      <c r="G6565" s="177"/>
      <c r="H6565" s="177"/>
      <c r="I6565" s="169">
        <f t="shared" si="918"/>
        <v>0</v>
      </c>
      <c r="J6565" s="149" t="str" cm="1">
        <f t="array" ref="J6565">IF(ISERROR(INDEX('Non Compliance input'!$H$5:$H$156,MATCH(1,(A6565='Non Compliance input'!$A$5:$A$156)*(F6565&gt;='Non Compliance input'!$D$5:$D$156)*(E6565&lt;'Non Compliance input'!$E$5:$E$156)*('Non Compliance input'!$H$5:$H$156="Yes"),0))
),"","Yes")</f>
        <v/>
      </c>
      <c r="K6565" s="149">
        <f t="shared" si="919"/>
        <v>0</v>
      </c>
      <c r="L6565" s="162">
        <f t="shared" si="920"/>
        <v>0</v>
      </c>
      <c r="M6565" s="162" t="str" cm="1">
        <f t="array" ref="M6565">IF(ISERROR(INDEX('Non Compliance input'!$I$5:$I$156,MATCH(1,(A6565='Non Compliance input'!$A$5:$A$156)*(E6565&gt;='Non Compliance input'!$D$5:$D$156)*(F6565&lt;='Non Compliance input'!$E$5:$E$156)*('Non Compliance input'!$I$5:$I$156="Yes"),0))
),"","Yes")</f>
        <v/>
      </c>
      <c r="N6565" s="149" t="str">
        <f>IF(VLOOKUP($A6565,HourEndingOutage!$B$3:$F$746,5,0)="Outage","Outage","")</f>
        <v/>
      </c>
      <c r="O6565" s="18">
        <f t="shared" si="921"/>
        <v>0</v>
      </c>
      <c r="P6565" s="18" t="str">
        <f t="shared" si="922"/>
        <v/>
      </c>
      <c r="Q6565" s="18">
        <f t="shared" si="923"/>
        <v>0</v>
      </c>
      <c r="R6565" s="118"/>
    </row>
    <row r="6566" spans="1:18" x14ac:dyDescent="0.25">
      <c r="A6566" s="25">
        <f t="shared" si="924"/>
        <v>730</v>
      </c>
      <c r="B6566" s="23">
        <f t="shared" si="925"/>
        <v>44592</v>
      </c>
      <c r="C6566" s="24">
        <v>10</v>
      </c>
      <c r="D6566" s="54" t="str">
        <f t="shared" si="917"/>
        <v>ASET</v>
      </c>
      <c r="E6566" s="178"/>
      <c r="F6566" s="179"/>
      <c r="G6566" s="177"/>
      <c r="H6566" s="177"/>
      <c r="I6566" s="169">
        <f t="shared" si="918"/>
        <v>0</v>
      </c>
      <c r="J6566" s="149" t="str" cm="1">
        <f t="array" ref="J6566">IF(ISERROR(INDEX('Non Compliance input'!$H$5:$H$156,MATCH(1,(A6566='Non Compliance input'!$A$5:$A$156)*(F6566&gt;='Non Compliance input'!$D$5:$D$156)*(E6566&lt;'Non Compliance input'!$E$5:$E$156)*('Non Compliance input'!$H$5:$H$156="Yes"),0))
),"","Yes")</f>
        <v/>
      </c>
      <c r="K6566" s="149">
        <f t="shared" si="919"/>
        <v>0</v>
      </c>
      <c r="L6566" s="162">
        <f t="shared" si="920"/>
        <v>0</v>
      </c>
      <c r="M6566" s="162" t="str" cm="1">
        <f t="array" ref="M6566">IF(ISERROR(INDEX('Non Compliance input'!$I$5:$I$156,MATCH(1,(A6566='Non Compliance input'!$A$5:$A$156)*(E6566&gt;='Non Compliance input'!$D$5:$D$156)*(F6566&lt;='Non Compliance input'!$E$5:$E$156)*('Non Compliance input'!$I$5:$I$156="Yes"),0))
),"","Yes")</f>
        <v/>
      </c>
      <c r="N6566" s="149" t="str">
        <f>IF(VLOOKUP($A6566,HourEndingOutage!$B$3:$F$746,5,0)="Outage","Outage","")</f>
        <v/>
      </c>
      <c r="O6566" s="18">
        <f t="shared" si="921"/>
        <v>0</v>
      </c>
      <c r="P6566" s="18" t="str">
        <f t="shared" si="922"/>
        <v/>
      </c>
      <c r="Q6566" s="18">
        <f t="shared" si="923"/>
        <v>0</v>
      </c>
      <c r="R6566" s="118"/>
    </row>
    <row r="6567" spans="1:18" x14ac:dyDescent="0.25">
      <c r="A6567" s="25">
        <f t="shared" si="924"/>
        <v>730</v>
      </c>
      <c r="B6567" s="23">
        <f t="shared" si="925"/>
        <v>44592</v>
      </c>
      <c r="C6567" s="24">
        <v>10</v>
      </c>
      <c r="D6567" s="54" t="str">
        <f t="shared" si="917"/>
        <v>ASET</v>
      </c>
      <c r="E6567" s="178"/>
      <c r="F6567" s="179"/>
      <c r="G6567" s="177"/>
      <c r="H6567" s="177"/>
      <c r="I6567" s="169">
        <f t="shared" si="918"/>
        <v>0</v>
      </c>
      <c r="J6567" s="149" t="str" cm="1">
        <f t="array" ref="J6567">IF(ISERROR(INDEX('Non Compliance input'!$H$5:$H$156,MATCH(1,(A6567='Non Compliance input'!$A$5:$A$156)*(F6567&gt;='Non Compliance input'!$D$5:$D$156)*(E6567&lt;'Non Compliance input'!$E$5:$E$156)*('Non Compliance input'!$H$5:$H$156="Yes"),0))
),"","Yes")</f>
        <v/>
      </c>
      <c r="K6567" s="149">
        <f t="shared" si="919"/>
        <v>0</v>
      </c>
      <c r="L6567" s="162">
        <f t="shared" si="920"/>
        <v>0</v>
      </c>
      <c r="M6567" s="162" t="str" cm="1">
        <f t="array" ref="M6567">IF(ISERROR(INDEX('Non Compliance input'!$I$5:$I$156,MATCH(1,(A6567='Non Compliance input'!$A$5:$A$156)*(E6567&gt;='Non Compliance input'!$D$5:$D$156)*(F6567&lt;='Non Compliance input'!$E$5:$E$156)*('Non Compliance input'!$I$5:$I$156="Yes"),0))
),"","Yes")</f>
        <v/>
      </c>
      <c r="N6567" s="149" t="str">
        <f>IF(VLOOKUP($A6567,HourEndingOutage!$B$3:$F$746,5,0)="Outage","Outage","")</f>
        <v/>
      </c>
      <c r="O6567" s="18">
        <f t="shared" si="921"/>
        <v>0</v>
      </c>
      <c r="P6567" s="18" t="str">
        <f t="shared" si="922"/>
        <v/>
      </c>
      <c r="Q6567" s="18">
        <f t="shared" si="923"/>
        <v>0</v>
      </c>
      <c r="R6567" s="118"/>
    </row>
    <row r="6568" spans="1:18" x14ac:dyDescent="0.25">
      <c r="A6568" s="25">
        <f t="shared" si="924"/>
        <v>730</v>
      </c>
      <c r="B6568" s="23">
        <f t="shared" si="925"/>
        <v>44592</v>
      </c>
      <c r="C6568" s="24">
        <v>10</v>
      </c>
      <c r="D6568" s="54" t="str">
        <f t="shared" si="917"/>
        <v>ASET</v>
      </c>
      <c r="E6568" s="178"/>
      <c r="F6568" s="179"/>
      <c r="G6568" s="177"/>
      <c r="H6568" s="177"/>
      <c r="I6568" s="169">
        <f t="shared" si="918"/>
        <v>0</v>
      </c>
      <c r="J6568" s="149" t="str" cm="1">
        <f t="array" ref="J6568">IF(ISERROR(INDEX('Non Compliance input'!$H$5:$H$156,MATCH(1,(A6568='Non Compliance input'!$A$5:$A$156)*(F6568&gt;='Non Compliance input'!$D$5:$D$156)*(E6568&lt;'Non Compliance input'!$E$5:$E$156)*('Non Compliance input'!$H$5:$H$156="Yes"),0))
),"","Yes")</f>
        <v/>
      </c>
      <c r="K6568" s="149">
        <f t="shared" si="919"/>
        <v>0</v>
      </c>
      <c r="L6568" s="162">
        <f t="shared" si="920"/>
        <v>0</v>
      </c>
      <c r="M6568" s="162" t="str" cm="1">
        <f t="array" ref="M6568">IF(ISERROR(INDEX('Non Compliance input'!$I$5:$I$156,MATCH(1,(A6568='Non Compliance input'!$A$5:$A$156)*(E6568&gt;='Non Compliance input'!$D$5:$D$156)*(F6568&lt;='Non Compliance input'!$E$5:$E$156)*('Non Compliance input'!$I$5:$I$156="Yes"),0))
),"","Yes")</f>
        <v/>
      </c>
      <c r="N6568" s="149" t="str">
        <f>IF(VLOOKUP($A6568,HourEndingOutage!$B$3:$F$746,5,0)="Outage","Outage","")</f>
        <v/>
      </c>
      <c r="O6568" s="18">
        <f t="shared" si="921"/>
        <v>0</v>
      </c>
      <c r="P6568" s="18" t="str">
        <f t="shared" si="922"/>
        <v/>
      </c>
      <c r="Q6568" s="18">
        <f t="shared" si="923"/>
        <v>0</v>
      </c>
      <c r="R6568" s="118"/>
    </row>
    <row r="6569" spans="1:18" x14ac:dyDescent="0.25">
      <c r="A6569" s="25">
        <f t="shared" si="924"/>
        <v>730</v>
      </c>
      <c r="B6569" s="23">
        <f t="shared" si="925"/>
        <v>44592</v>
      </c>
      <c r="C6569" s="24">
        <v>10</v>
      </c>
      <c r="D6569" s="54" t="str">
        <f t="shared" si="917"/>
        <v>ASET</v>
      </c>
      <c r="E6569" s="178"/>
      <c r="F6569" s="179"/>
      <c r="G6569" s="177"/>
      <c r="H6569" s="177"/>
      <c r="I6569" s="169">
        <f t="shared" si="918"/>
        <v>0</v>
      </c>
      <c r="J6569" s="149" t="str" cm="1">
        <f t="array" ref="J6569">IF(ISERROR(INDEX('Non Compliance input'!$H$5:$H$156,MATCH(1,(A6569='Non Compliance input'!$A$5:$A$156)*(F6569&gt;='Non Compliance input'!$D$5:$D$156)*(E6569&lt;'Non Compliance input'!$E$5:$E$156)*('Non Compliance input'!$H$5:$H$156="Yes"),0))
),"","Yes")</f>
        <v/>
      </c>
      <c r="K6569" s="149">
        <f t="shared" si="919"/>
        <v>0</v>
      </c>
      <c r="L6569" s="162">
        <f t="shared" si="920"/>
        <v>0</v>
      </c>
      <c r="M6569" s="162" t="str" cm="1">
        <f t="array" ref="M6569">IF(ISERROR(INDEX('Non Compliance input'!$I$5:$I$156,MATCH(1,(A6569='Non Compliance input'!$A$5:$A$156)*(E6569&gt;='Non Compliance input'!$D$5:$D$156)*(F6569&lt;='Non Compliance input'!$E$5:$E$156)*('Non Compliance input'!$I$5:$I$156="Yes"),0))
),"","Yes")</f>
        <v/>
      </c>
      <c r="N6569" s="149" t="str">
        <f>IF(VLOOKUP($A6569,HourEndingOutage!$B$3:$F$746,5,0)="Outage","Outage","")</f>
        <v/>
      </c>
      <c r="O6569" s="18">
        <f t="shared" si="921"/>
        <v>0</v>
      </c>
      <c r="P6569" s="18" t="str">
        <f t="shared" si="922"/>
        <v/>
      </c>
      <c r="Q6569" s="18">
        <f t="shared" si="923"/>
        <v>0</v>
      </c>
      <c r="R6569" s="118"/>
    </row>
    <row r="6570" spans="1:18" x14ac:dyDescent="0.25">
      <c r="A6570" s="25">
        <f t="shared" si="924"/>
        <v>730</v>
      </c>
      <c r="B6570" s="23">
        <f t="shared" si="925"/>
        <v>44592</v>
      </c>
      <c r="C6570" s="24">
        <v>10</v>
      </c>
      <c r="D6570" s="54" t="str">
        <f t="shared" si="917"/>
        <v>ASET</v>
      </c>
      <c r="E6570" s="178"/>
      <c r="F6570" s="179"/>
      <c r="G6570" s="177"/>
      <c r="H6570" s="177"/>
      <c r="I6570" s="169">
        <f t="shared" si="918"/>
        <v>0</v>
      </c>
      <c r="J6570" s="149" t="str" cm="1">
        <f t="array" ref="J6570">IF(ISERROR(INDEX('Non Compliance input'!$H$5:$H$156,MATCH(1,(A6570='Non Compliance input'!$A$5:$A$156)*(F6570&gt;='Non Compliance input'!$D$5:$D$156)*(E6570&lt;'Non Compliance input'!$E$5:$E$156)*('Non Compliance input'!$H$5:$H$156="Yes"),0))
),"","Yes")</f>
        <v/>
      </c>
      <c r="K6570" s="149">
        <f t="shared" si="919"/>
        <v>0</v>
      </c>
      <c r="L6570" s="162">
        <f t="shared" si="920"/>
        <v>0</v>
      </c>
      <c r="M6570" s="162" t="str" cm="1">
        <f t="array" ref="M6570">IF(ISERROR(INDEX('Non Compliance input'!$I$5:$I$156,MATCH(1,(A6570='Non Compliance input'!$A$5:$A$156)*(E6570&gt;='Non Compliance input'!$D$5:$D$156)*(F6570&lt;='Non Compliance input'!$E$5:$E$156)*('Non Compliance input'!$I$5:$I$156="Yes"),0))
),"","Yes")</f>
        <v/>
      </c>
      <c r="N6570" s="149" t="str">
        <f>IF(VLOOKUP($A6570,HourEndingOutage!$B$3:$F$746,5,0)="Outage","Outage","")</f>
        <v/>
      </c>
      <c r="O6570" s="18">
        <f t="shared" si="921"/>
        <v>0</v>
      </c>
      <c r="P6570" s="18" t="str">
        <f t="shared" si="922"/>
        <v/>
      </c>
      <c r="Q6570" s="18">
        <f t="shared" si="923"/>
        <v>0</v>
      </c>
      <c r="R6570" s="118"/>
    </row>
    <row r="6571" spans="1:18" x14ac:dyDescent="0.25">
      <c r="A6571" s="25">
        <f t="shared" si="924"/>
        <v>730</v>
      </c>
      <c r="B6571" s="23">
        <f t="shared" si="925"/>
        <v>44592</v>
      </c>
      <c r="C6571" s="24">
        <v>10</v>
      </c>
      <c r="D6571" s="54" t="str">
        <f t="shared" si="917"/>
        <v>ASET</v>
      </c>
      <c r="E6571" s="178"/>
      <c r="F6571" s="179"/>
      <c r="G6571" s="177"/>
      <c r="H6571" s="177"/>
      <c r="I6571" s="169">
        <f t="shared" si="918"/>
        <v>0</v>
      </c>
      <c r="J6571" s="149" t="str" cm="1">
        <f t="array" ref="J6571">IF(ISERROR(INDEX('Non Compliance input'!$H$5:$H$156,MATCH(1,(A6571='Non Compliance input'!$A$5:$A$156)*(F6571&gt;='Non Compliance input'!$D$5:$D$156)*(E6571&lt;'Non Compliance input'!$E$5:$E$156)*('Non Compliance input'!$H$5:$H$156="Yes"),0))
),"","Yes")</f>
        <v/>
      </c>
      <c r="K6571" s="149">
        <f t="shared" si="919"/>
        <v>0</v>
      </c>
      <c r="L6571" s="162">
        <f t="shared" si="920"/>
        <v>0</v>
      </c>
      <c r="M6571" s="162" t="str" cm="1">
        <f t="array" ref="M6571">IF(ISERROR(INDEX('Non Compliance input'!$I$5:$I$156,MATCH(1,(A6571='Non Compliance input'!$A$5:$A$156)*(E6571&gt;='Non Compliance input'!$D$5:$D$156)*(F6571&lt;='Non Compliance input'!$E$5:$E$156)*('Non Compliance input'!$I$5:$I$156="Yes"),0))
),"","Yes")</f>
        <v/>
      </c>
      <c r="N6571" s="149" t="str">
        <f>IF(VLOOKUP($A6571,HourEndingOutage!$B$3:$F$746,5,0)="Outage","Outage","")</f>
        <v/>
      </c>
      <c r="O6571" s="18">
        <f t="shared" si="921"/>
        <v>0</v>
      </c>
      <c r="P6571" s="18" t="str">
        <f t="shared" si="922"/>
        <v/>
      </c>
      <c r="Q6571" s="18">
        <f t="shared" si="923"/>
        <v>0</v>
      </c>
      <c r="R6571" s="118"/>
    </row>
    <row r="6572" spans="1:18" x14ac:dyDescent="0.25">
      <c r="A6572" s="25">
        <f t="shared" si="924"/>
        <v>730</v>
      </c>
      <c r="B6572" s="23">
        <f t="shared" si="925"/>
        <v>44592</v>
      </c>
      <c r="C6572" s="24">
        <v>10</v>
      </c>
      <c r="D6572" s="54" t="str">
        <f t="shared" si="917"/>
        <v>ASET</v>
      </c>
      <c r="E6572" s="178"/>
      <c r="F6572" s="179"/>
      <c r="G6572" s="177"/>
      <c r="H6572" s="177"/>
      <c r="I6572" s="169">
        <f t="shared" si="918"/>
        <v>0</v>
      </c>
      <c r="J6572" s="149" t="str" cm="1">
        <f t="array" ref="J6572">IF(ISERROR(INDEX('Non Compliance input'!$H$5:$H$156,MATCH(1,(A6572='Non Compliance input'!$A$5:$A$156)*(F6572&gt;='Non Compliance input'!$D$5:$D$156)*(E6572&lt;'Non Compliance input'!$E$5:$E$156)*('Non Compliance input'!$H$5:$H$156="Yes"),0))
),"","Yes")</f>
        <v/>
      </c>
      <c r="K6572" s="149">
        <f t="shared" si="919"/>
        <v>0</v>
      </c>
      <c r="L6572" s="162">
        <f t="shared" si="920"/>
        <v>0</v>
      </c>
      <c r="M6572" s="162" t="str" cm="1">
        <f t="array" ref="M6572">IF(ISERROR(INDEX('Non Compliance input'!$I$5:$I$156,MATCH(1,(A6572='Non Compliance input'!$A$5:$A$156)*(E6572&gt;='Non Compliance input'!$D$5:$D$156)*(F6572&lt;='Non Compliance input'!$E$5:$E$156)*('Non Compliance input'!$I$5:$I$156="Yes"),0))
),"","Yes")</f>
        <v/>
      </c>
      <c r="N6572" s="149" t="str">
        <f>IF(VLOOKUP($A6572,HourEndingOutage!$B$3:$F$746,5,0)="Outage","Outage","")</f>
        <v/>
      </c>
      <c r="O6572" s="18">
        <f t="shared" si="921"/>
        <v>0</v>
      </c>
      <c r="P6572" s="18" t="str">
        <f t="shared" si="922"/>
        <v/>
      </c>
      <c r="Q6572" s="18">
        <f t="shared" si="923"/>
        <v>0</v>
      </c>
      <c r="R6572" s="118"/>
    </row>
    <row r="6573" spans="1:18" x14ac:dyDescent="0.25">
      <c r="A6573" s="25">
        <f t="shared" si="924"/>
        <v>731</v>
      </c>
      <c r="B6573" s="23">
        <f t="shared" si="925"/>
        <v>44592</v>
      </c>
      <c r="C6573" s="24">
        <v>11</v>
      </c>
      <c r="D6573" s="54" t="str">
        <f t="shared" si="917"/>
        <v>ASET</v>
      </c>
      <c r="E6573" s="178"/>
      <c r="F6573" s="179"/>
      <c r="G6573" s="177"/>
      <c r="H6573" s="177"/>
      <c r="I6573" s="169">
        <f t="shared" si="918"/>
        <v>0</v>
      </c>
      <c r="J6573" s="149" t="str" cm="1">
        <f t="array" ref="J6573">IF(ISERROR(INDEX('Non Compliance input'!$H$5:$H$156,MATCH(1,(A6573='Non Compliance input'!$A$5:$A$156)*(F6573&gt;='Non Compliance input'!$D$5:$D$156)*(E6573&lt;'Non Compliance input'!$E$5:$E$156)*('Non Compliance input'!$H$5:$H$156="Yes"),0))
),"","Yes")</f>
        <v/>
      </c>
      <c r="K6573" s="149">
        <f t="shared" si="919"/>
        <v>0</v>
      </c>
      <c r="L6573" s="162">
        <f t="shared" si="920"/>
        <v>0</v>
      </c>
      <c r="M6573" s="162" t="str" cm="1">
        <f t="array" ref="M6573">IF(ISERROR(INDEX('Non Compliance input'!$I$5:$I$156,MATCH(1,(A6573='Non Compliance input'!$A$5:$A$156)*(E6573&gt;='Non Compliance input'!$D$5:$D$156)*(F6573&lt;='Non Compliance input'!$E$5:$E$156)*('Non Compliance input'!$I$5:$I$156="Yes"),0))
),"","Yes")</f>
        <v/>
      </c>
      <c r="N6573" s="149" t="str">
        <f>IF(VLOOKUP($A6573,HourEndingOutage!$B$3:$F$746,5,0)="Outage","Outage","")</f>
        <v/>
      </c>
      <c r="O6573" s="18">
        <f t="shared" si="921"/>
        <v>0</v>
      </c>
      <c r="P6573" s="18" t="str">
        <f t="shared" si="922"/>
        <v/>
      </c>
      <c r="Q6573" s="18">
        <f t="shared" si="923"/>
        <v>0</v>
      </c>
      <c r="R6573" s="118"/>
    </row>
    <row r="6574" spans="1:18" x14ac:dyDescent="0.25">
      <c r="A6574" s="25">
        <f t="shared" si="924"/>
        <v>731</v>
      </c>
      <c r="B6574" s="23">
        <f t="shared" si="925"/>
        <v>44592</v>
      </c>
      <c r="C6574" s="24">
        <v>11</v>
      </c>
      <c r="D6574" s="54" t="str">
        <f t="shared" si="917"/>
        <v>ASET</v>
      </c>
      <c r="E6574" s="178"/>
      <c r="F6574" s="179"/>
      <c r="G6574" s="177"/>
      <c r="H6574" s="177"/>
      <c r="I6574" s="169">
        <f t="shared" si="918"/>
        <v>0</v>
      </c>
      <c r="J6574" s="149" t="str" cm="1">
        <f t="array" ref="J6574">IF(ISERROR(INDEX('Non Compliance input'!$H$5:$H$156,MATCH(1,(A6574='Non Compliance input'!$A$5:$A$156)*(F6574&gt;='Non Compliance input'!$D$5:$D$156)*(E6574&lt;'Non Compliance input'!$E$5:$E$156)*('Non Compliance input'!$H$5:$H$156="Yes"),0))
),"","Yes")</f>
        <v/>
      </c>
      <c r="K6574" s="149">
        <f t="shared" si="919"/>
        <v>0</v>
      </c>
      <c r="L6574" s="162">
        <f t="shared" si="920"/>
        <v>0</v>
      </c>
      <c r="M6574" s="162" t="str" cm="1">
        <f t="array" ref="M6574">IF(ISERROR(INDEX('Non Compliance input'!$I$5:$I$156,MATCH(1,(A6574='Non Compliance input'!$A$5:$A$156)*(E6574&gt;='Non Compliance input'!$D$5:$D$156)*(F6574&lt;='Non Compliance input'!$E$5:$E$156)*('Non Compliance input'!$I$5:$I$156="Yes"),0))
),"","Yes")</f>
        <v/>
      </c>
      <c r="N6574" s="149" t="str">
        <f>IF(VLOOKUP($A6574,HourEndingOutage!$B$3:$F$746,5,0)="Outage","Outage","")</f>
        <v/>
      </c>
      <c r="O6574" s="18">
        <f t="shared" si="921"/>
        <v>0</v>
      </c>
      <c r="P6574" s="18" t="str">
        <f t="shared" si="922"/>
        <v/>
      </c>
      <c r="Q6574" s="18">
        <f t="shared" si="923"/>
        <v>0</v>
      </c>
      <c r="R6574" s="118"/>
    </row>
    <row r="6575" spans="1:18" x14ac:dyDescent="0.25">
      <c r="A6575" s="25">
        <f t="shared" si="924"/>
        <v>731</v>
      </c>
      <c r="B6575" s="23">
        <f t="shared" si="925"/>
        <v>44592</v>
      </c>
      <c r="C6575" s="24">
        <v>11</v>
      </c>
      <c r="D6575" s="54" t="str">
        <f t="shared" si="917"/>
        <v>ASET</v>
      </c>
      <c r="E6575" s="178"/>
      <c r="F6575" s="179"/>
      <c r="G6575" s="177"/>
      <c r="H6575" s="177"/>
      <c r="I6575" s="169">
        <f t="shared" si="918"/>
        <v>0</v>
      </c>
      <c r="J6575" s="149" t="str" cm="1">
        <f t="array" ref="J6575">IF(ISERROR(INDEX('Non Compliance input'!$H$5:$H$156,MATCH(1,(A6575='Non Compliance input'!$A$5:$A$156)*(F6575&gt;='Non Compliance input'!$D$5:$D$156)*(E6575&lt;'Non Compliance input'!$E$5:$E$156)*('Non Compliance input'!$H$5:$H$156="Yes"),0))
),"","Yes")</f>
        <v/>
      </c>
      <c r="K6575" s="149">
        <f t="shared" si="919"/>
        <v>0</v>
      </c>
      <c r="L6575" s="162">
        <f t="shared" si="920"/>
        <v>0</v>
      </c>
      <c r="M6575" s="162" t="str" cm="1">
        <f t="array" ref="M6575">IF(ISERROR(INDEX('Non Compliance input'!$I$5:$I$156,MATCH(1,(A6575='Non Compliance input'!$A$5:$A$156)*(E6575&gt;='Non Compliance input'!$D$5:$D$156)*(F6575&lt;='Non Compliance input'!$E$5:$E$156)*('Non Compliance input'!$I$5:$I$156="Yes"),0))
),"","Yes")</f>
        <v/>
      </c>
      <c r="N6575" s="149" t="str">
        <f>IF(VLOOKUP($A6575,HourEndingOutage!$B$3:$F$746,5,0)="Outage","Outage","")</f>
        <v/>
      </c>
      <c r="O6575" s="18">
        <f t="shared" si="921"/>
        <v>0</v>
      </c>
      <c r="P6575" s="18" t="str">
        <f t="shared" si="922"/>
        <v/>
      </c>
      <c r="Q6575" s="18">
        <f t="shared" si="923"/>
        <v>0</v>
      </c>
      <c r="R6575" s="118"/>
    </row>
    <row r="6576" spans="1:18" x14ac:dyDescent="0.25">
      <c r="A6576" s="25">
        <f t="shared" si="924"/>
        <v>731</v>
      </c>
      <c r="B6576" s="23">
        <f t="shared" si="925"/>
        <v>44592</v>
      </c>
      <c r="C6576" s="24">
        <v>11</v>
      </c>
      <c r="D6576" s="54" t="str">
        <f t="shared" si="917"/>
        <v>ASET</v>
      </c>
      <c r="E6576" s="178"/>
      <c r="F6576" s="179"/>
      <c r="G6576" s="177"/>
      <c r="H6576" s="177"/>
      <c r="I6576" s="169">
        <f t="shared" si="918"/>
        <v>0</v>
      </c>
      <c r="J6576" s="149" t="str" cm="1">
        <f t="array" ref="J6576">IF(ISERROR(INDEX('Non Compliance input'!$H$5:$H$156,MATCH(1,(A6576='Non Compliance input'!$A$5:$A$156)*(F6576&gt;='Non Compliance input'!$D$5:$D$156)*(E6576&lt;'Non Compliance input'!$E$5:$E$156)*('Non Compliance input'!$H$5:$H$156="Yes"),0))
),"","Yes")</f>
        <v/>
      </c>
      <c r="K6576" s="149">
        <f t="shared" si="919"/>
        <v>0</v>
      </c>
      <c r="L6576" s="162">
        <f t="shared" si="920"/>
        <v>0</v>
      </c>
      <c r="M6576" s="162" t="str" cm="1">
        <f t="array" ref="M6576">IF(ISERROR(INDEX('Non Compliance input'!$I$5:$I$156,MATCH(1,(A6576='Non Compliance input'!$A$5:$A$156)*(E6576&gt;='Non Compliance input'!$D$5:$D$156)*(F6576&lt;='Non Compliance input'!$E$5:$E$156)*('Non Compliance input'!$I$5:$I$156="Yes"),0))
),"","Yes")</f>
        <v/>
      </c>
      <c r="N6576" s="149" t="str">
        <f>IF(VLOOKUP($A6576,HourEndingOutage!$B$3:$F$746,5,0)="Outage","Outage","")</f>
        <v/>
      </c>
      <c r="O6576" s="18">
        <f t="shared" si="921"/>
        <v>0</v>
      </c>
      <c r="P6576" s="18" t="str">
        <f t="shared" si="922"/>
        <v/>
      </c>
      <c r="Q6576" s="18">
        <f t="shared" si="923"/>
        <v>0</v>
      </c>
      <c r="R6576" s="118"/>
    </row>
    <row r="6577" spans="1:18" x14ac:dyDescent="0.25">
      <c r="A6577" s="25">
        <f t="shared" si="924"/>
        <v>731</v>
      </c>
      <c r="B6577" s="23">
        <f t="shared" si="925"/>
        <v>44592</v>
      </c>
      <c r="C6577" s="24">
        <v>11</v>
      </c>
      <c r="D6577" s="54" t="str">
        <f t="shared" si="917"/>
        <v>ASET</v>
      </c>
      <c r="E6577" s="178"/>
      <c r="F6577" s="179"/>
      <c r="G6577" s="177"/>
      <c r="H6577" s="177"/>
      <c r="I6577" s="169">
        <f t="shared" si="918"/>
        <v>0</v>
      </c>
      <c r="J6577" s="149" t="str" cm="1">
        <f t="array" ref="J6577">IF(ISERROR(INDEX('Non Compliance input'!$H$5:$H$156,MATCH(1,(A6577='Non Compliance input'!$A$5:$A$156)*(F6577&gt;='Non Compliance input'!$D$5:$D$156)*(E6577&lt;'Non Compliance input'!$E$5:$E$156)*('Non Compliance input'!$H$5:$H$156="Yes"),0))
),"","Yes")</f>
        <v/>
      </c>
      <c r="K6577" s="149">
        <f t="shared" si="919"/>
        <v>0</v>
      </c>
      <c r="L6577" s="162">
        <f t="shared" si="920"/>
        <v>0</v>
      </c>
      <c r="M6577" s="162" t="str" cm="1">
        <f t="array" ref="M6577">IF(ISERROR(INDEX('Non Compliance input'!$I$5:$I$156,MATCH(1,(A6577='Non Compliance input'!$A$5:$A$156)*(E6577&gt;='Non Compliance input'!$D$5:$D$156)*(F6577&lt;='Non Compliance input'!$E$5:$E$156)*('Non Compliance input'!$I$5:$I$156="Yes"),0))
),"","Yes")</f>
        <v/>
      </c>
      <c r="N6577" s="149" t="str">
        <f>IF(VLOOKUP($A6577,HourEndingOutage!$B$3:$F$746,5,0)="Outage","Outage","")</f>
        <v/>
      </c>
      <c r="O6577" s="18">
        <f t="shared" si="921"/>
        <v>0</v>
      </c>
      <c r="P6577" s="18" t="str">
        <f t="shared" si="922"/>
        <v/>
      </c>
      <c r="Q6577" s="18">
        <f t="shared" si="923"/>
        <v>0</v>
      </c>
      <c r="R6577" s="118"/>
    </row>
    <row r="6578" spans="1:18" x14ac:dyDescent="0.25">
      <c r="A6578" s="25">
        <f t="shared" si="924"/>
        <v>731</v>
      </c>
      <c r="B6578" s="23">
        <f t="shared" si="925"/>
        <v>44592</v>
      </c>
      <c r="C6578" s="24">
        <v>11</v>
      </c>
      <c r="D6578" s="54" t="str">
        <f t="shared" si="917"/>
        <v>ASET</v>
      </c>
      <c r="E6578" s="178"/>
      <c r="F6578" s="179"/>
      <c r="G6578" s="177"/>
      <c r="H6578" s="177"/>
      <c r="I6578" s="169">
        <f t="shared" si="918"/>
        <v>0</v>
      </c>
      <c r="J6578" s="149" t="str" cm="1">
        <f t="array" ref="J6578">IF(ISERROR(INDEX('Non Compliance input'!$H$5:$H$156,MATCH(1,(A6578='Non Compliance input'!$A$5:$A$156)*(F6578&gt;='Non Compliance input'!$D$5:$D$156)*(E6578&lt;'Non Compliance input'!$E$5:$E$156)*('Non Compliance input'!$H$5:$H$156="Yes"),0))
),"","Yes")</f>
        <v/>
      </c>
      <c r="K6578" s="149">
        <f t="shared" si="919"/>
        <v>0</v>
      </c>
      <c r="L6578" s="162">
        <f t="shared" si="920"/>
        <v>0</v>
      </c>
      <c r="M6578" s="162" t="str" cm="1">
        <f t="array" ref="M6578">IF(ISERROR(INDEX('Non Compliance input'!$I$5:$I$156,MATCH(1,(A6578='Non Compliance input'!$A$5:$A$156)*(E6578&gt;='Non Compliance input'!$D$5:$D$156)*(F6578&lt;='Non Compliance input'!$E$5:$E$156)*('Non Compliance input'!$I$5:$I$156="Yes"),0))
),"","Yes")</f>
        <v/>
      </c>
      <c r="N6578" s="149" t="str">
        <f>IF(VLOOKUP($A6578,HourEndingOutage!$B$3:$F$746,5,0)="Outage","Outage","")</f>
        <v/>
      </c>
      <c r="O6578" s="18">
        <f t="shared" si="921"/>
        <v>0</v>
      </c>
      <c r="P6578" s="18" t="str">
        <f t="shared" si="922"/>
        <v/>
      </c>
      <c r="Q6578" s="18">
        <f t="shared" si="923"/>
        <v>0</v>
      </c>
      <c r="R6578" s="118"/>
    </row>
    <row r="6579" spans="1:18" x14ac:dyDescent="0.25">
      <c r="A6579" s="25">
        <f t="shared" si="924"/>
        <v>731</v>
      </c>
      <c r="B6579" s="23">
        <f t="shared" si="925"/>
        <v>44592</v>
      </c>
      <c r="C6579" s="24">
        <v>11</v>
      </c>
      <c r="D6579" s="54" t="str">
        <f t="shared" si="917"/>
        <v>ASET</v>
      </c>
      <c r="E6579" s="178"/>
      <c r="F6579" s="179"/>
      <c r="G6579" s="177"/>
      <c r="H6579" s="177"/>
      <c r="I6579" s="169">
        <f t="shared" si="918"/>
        <v>0</v>
      </c>
      <c r="J6579" s="149" t="str" cm="1">
        <f t="array" ref="J6579">IF(ISERROR(INDEX('Non Compliance input'!$H$5:$H$156,MATCH(1,(A6579='Non Compliance input'!$A$5:$A$156)*(F6579&gt;='Non Compliance input'!$D$5:$D$156)*(E6579&lt;'Non Compliance input'!$E$5:$E$156)*('Non Compliance input'!$H$5:$H$156="Yes"),0))
),"","Yes")</f>
        <v/>
      </c>
      <c r="K6579" s="149">
        <f t="shared" si="919"/>
        <v>0</v>
      </c>
      <c r="L6579" s="162">
        <f t="shared" si="920"/>
        <v>0</v>
      </c>
      <c r="M6579" s="162" t="str" cm="1">
        <f t="array" ref="M6579">IF(ISERROR(INDEX('Non Compliance input'!$I$5:$I$156,MATCH(1,(A6579='Non Compliance input'!$A$5:$A$156)*(E6579&gt;='Non Compliance input'!$D$5:$D$156)*(F6579&lt;='Non Compliance input'!$E$5:$E$156)*('Non Compliance input'!$I$5:$I$156="Yes"),0))
),"","Yes")</f>
        <v/>
      </c>
      <c r="N6579" s="149" t="str">
        <f>IF(VLOOKUP($A6579,HourEndingOutage!$B$3:$F$746,5,0)="Outage","Outage","")</f>
        <v/>
      </c>
      <c r="O6579" s="18">
        <f t="shared" si="921"/>
        <v>0</v>
      </c>
      <c r="P6579" s="18" t="str">
        <f t="shared" si="922"/>
        <v/>
      </c>
      <c r="Q6579" s="18">
        <f t="shared" si="923"/>
        <v>0</v>
      </c>
      <c r="R6579" s="118"/>
    </row>
    <row r="6580" spans="1:18" x14ac:dyDescent="0.25">
      <c r="A6580" s="25">
        <f t="shared" si="924"/>
        <v>731</v>
      </c>
      <c r="B6580" s="23">
        <f t="shared" si="925"/>
        <v>44592</v>
      </c>
      <c r="C6580" s="24">
        <v>11</v>
      </c>
      <c r="D6580" s="54" t="str">
        <f t="shared" si="917"/>
        <v>ASET</v>
      </c>
      <c r="E6580" s="178"/>
      <c r="F6580" s="179"/>
      <c r="G6580" s="177"/>
      <c r="H6580" s="177"/>
      <c r="I6580" s="169">
        <f t="shared" si="918"/>
        <v>0</v>
      </c>
      <c r="J6580" s="149" t="str" cm="1">
        <f t="array" ref="J6580">IF(ISERROR(INDEX('Non Compliance input'!$H$5:$H$156,MATCH(1,(A6580='Non Compliance input'!$A$5:$A$156)*(F6580&gt;='Non Compliance input'!$D$5:$D$156)*(E6580&lt;'Non Compliance input'!$E$5:$E$156)*('Non Compliance input'!$H$5:$H$156="Yes"),0))
),"","Yes")</f>
        <v/>
      </c>
      <c r="K6580" s="149">
        <f t="shared" si="919"/>
        <v>0</v>
      </c>
      <c r="L6580" s="162">
        <f t="shared" si="920"/>
        <v>0</v>
      </c>
      <c r="M6580" s="162" t="str" cm="1">
        <f t="array" ref="M6580">IF(ISERROR(INDEX('Non Compliance input'!$I$5:$I$156,MATCH(1,(A6580='Non Compliance input'!$A$5:$A$156)*(E6580&gt;='Non Compliance input'!$D$5:$D$156)*(F6580&lt;='Non Compliance input'!$E$5:$E$156)*('Non Compliance input'!$I$5:$I$156="Yes"),0))
),"","Yes")</f>
        <v/>
      </c>
      <c r="N6580" s="149" t="str">
        <f>IF(VLOOKUP($A6580,HourEndingOutage!$B$3:$F$746,5,0)="Outage","Outage","")</f>
        <v/>
      </c>
      <c r="O6580" s="18">
        <f t="shared" si="921"/>
        <v>0</v>
      </c>
      <c r="P6580" s="18" t="str">
        <f t="shared" si="922"/>
        <v/>
      </c>
      <c r="Q6580" s="18">
        <f t="shared" si="923"/>
        <v>0</v>
      </c>
      <c r="R6580" s="118"/>
    </row>
    <row r="6581" spans="1:18" x14ac:dyDescent="0.25">
      <c r="A6581" s="25">
        <f t="shared" si="924"/>
        <v>731</v>
      </c>
      <c r="B6581" s="23">
        <f t="shared" si="925"/>
        <v>44592</v>
      </c>
      <c r="C6581" s="24">
        <v>11</v>
      </c>
      <c r="D6581" s="54" t="str">
        <f t="shared" si="917"/>
        <v>ASET</v>
      </c>
      <c r="E6581" s="178"/>
      <c r="F6581" s="179"/>
      <c r="G6581" s="177"/>
      <c r="H6581" s="177"/>
      <c r="I6581" s="169">
        <f t="shared" si="918"/>
        <v>0</v>
      </c>
      <c r="J6581" s="149" t="str" cm="1">
        <f t="array" ref="J6581">IF(ISERROR(INDEX('Non Compliance input'!$H$5:$H$156,MATCH(1,(A6581='Non Compliance input'!$A$5:$A$156)*(F6581&gt;='Non Compliance input'!$D$5:$D$156)*(E6581&lt;'Non Compliance input'!$E$5:$E$156)*('Non Compliance input'!$H$5:$H$156="Yes"),0))
),"","Yes")</f>
        <v/>
      </c>
      <c r="K6581" s="149">
        <f t="shared" si="919"/>
        <v>0</v>
      </c>
      <c r="L6581" s="162">
        <f t="shared" si="920"/>
        <v>0</v>
      </c>
      <c r="M6581" s="162" t="str" cm="1">
        <f t="array" ref="M6581">IF(ISERROR(INDEX('Non Compliance input'!$I$5:$I$156,MATCH(1,(A6581='Non Compliance input'!$A$5:$A$156)*(E6581&gt;='Non Compliance input'!$D$5:$D$156)*(F6581&lt;='Non Compliance input'!$E$5:$E$156)*('Non Compliance input'!$I$5:$I$156="Yes"),0))
),"","Yes")</f>
        <v/>
      </c>
      <c r="N6581" s="149" t="str">
        <f>IF(VLOOKUP($A6581,HourEndingOutage!$B$3:$F$746,5,0)="Outage","Outage","")</f>
        <v/>
      </c>
      <c r="O6581" s="18">
        <f t="shared" si="921"/>
        <v>0</v>
      </c>
      <c r="P6581" s="18" t="str">
        <f t="shared" si="922"/>
        <v/>
      </c>
      <c r="Q6581" s="18">
        <f t="shared" si="923"/>
        <v>0</v>
      </c>
      <c r="R6581" s="118"/>
    </row>
    <row r="6582" spans="1:18" x14ac:dyDescent="0.25">
      <c r="A6582" s="25">
        <f t="shared" si="924"/>
        <v>732</v>
      </c>
      <c r="B6582" s="23">
        <f t="shared" si="925"/>
        <v>44592</v>
      </c>
      <c r="C6582" s="24">
        <v>12</v>
      </c>
      <c r="D6582" s="54" t="str">
        <f t="shared" si="917"/>
        <v>ASET</v>
      </c>
      <c r="E6582" s="178"/>
      <c r="F6582" s="179"/>
      <c r="G6582" s="177"/>
      <c r="H6582" s="177"/>
      <c r="I6582" s="169">
        <f t="shared" si="918"/>
        <v>0</v>
      </c>
      <c r="J6582" s="149" t="str" cm="1">
        <f t="array" ref="J6582">IF(ISERROR(INDEX('Non Compliance input'!$H$5:$H$156,MATCH(1,(A6582='Non Compliance input'!$A$5:$A$156)*(F6582&gt;='Non Compliance input'!$D$5:$D$156)*(E6582&lt;'Non Compliance input'!$E$5:$E$156)*('Non Compliance input'!$H$5:$H$156="Yes"),0))
),"","Yes")</f>
        <v/>
      </c>
      <c r="K6582" s="149">
        <f t="shared" si="919"/>
        <v>0</v>
      </c>
      <c r="L6582" s="162">
        <f t="shared" si="920"/>
        <v>0</v>
      </c>
      <c r="M6582" s="162" t="str" cm="1">
        <f t="array" ref="M6582">IF(ISERROR(INDEX('Non Compliance input'!$I$5:$I$156,MATCH(1,(A6582='Non Compliance input'!$A$5:$A$156)*(E6582&gt;='Non Compliance input'!$D$5:$D$156)*(F6582&lt;='Non Compliance input'!$E$5:$E$156)*('Non Compliance input'!$I$5:$I$156="Yes"),0))
),"","Yes")</f>
        <v/>
      </c>
      <c r="N6582" s="149" t="str">
        <f>IF(VLOOKUP($A6582,HourEndingOutage!$B$3:$F$746,5,0)="Outage","Outage","")</f>
        <v/>
      </c>
      <c r="O6582" s="18">
        <f t="shared" si="921"/>
        <v>0</v>
      </c>
      <c r="P6582" s="18" t="str">
        <f t="shared" si="922"/>
        <v/>
      </c>
      <c r="Q6582" s="18">
        <f t="shared" si="923"/>
        <v>0</v>
      </c>
      <c r="R6582" s="118"/>
    </row>
    <row r="6583" spans="1:18" x14ac:dyDescent="0.25">
      <c r="A6583" s="25">
        <f t="shared" si="924"/>
        <v>732</v>
      </c>
      <c r="B6583" s="23">
        <f t="shared" si="925"/>
        <v>44592</v>
      </c>
      <c r="C6583" s="24">
        <v>12</v>
      </c>
      <c r="D6583" s="54" t="str">
        <f t="shared" si="917"/>
        <v>ASET</v>
      </c>
      <c r="E6583" s="178"/>
      <c r="F6583" s="179"/>
      <c r="G6583" s="177"/>
      <c r="H6583" s="177"/>
      <c r="I6583" s="169">
        <f t="shared" si="918"/>
        <v>0</v>
      </c>
      <c r="J6583" s="149" t="str" cm="1">
        <f t="array" ref="J6583">IF(ISERROR(INDEX('Non Compliance input'!$H$5:$H$156,MATCH(1,(A6583='Non Compliance input'!$A$5:$A$156)*(F6583&gt;='Non Compliance input'!$D$5:$D$156)*(E6583&lt;'Non Compliance input'!$E$5:$E$156)*('Non Compliance input'!$H$5:$H$156="Yes"),0))
),"","Yes")</f>
        <v/>
      </c>
      <c r="K6583" s="149">
        <f t="shared" si="919"/>
        <v>0</v>
      </c>
      <c r="L6583" s="162">
        <f t="shared" si="920"/>
        <v>0</v>
      </c>
      <c r="M6583" s="162" t="str" cm="1">
        <f t="array" ref="M6583">IF(ISERROR(INDEX('Non Compliance input'!$I$5:$I$156,MATCH(1,(A6583='Non Compliance input'!$A$5:$A$156)*(E6583&gt;='Non Compliance input'!$D$5:$D$156)*(F6583&lt;='Non Compliance input'!$E$5:$E$156)*('Non Compliance input'!$I$5:$I$156="Yes"),0))
),"","Yes")</f>
        <v/>
      </c>
      <c r="N6583" s="149" t="str">
        <f>IF(VLOOKUP($A6583,HourEndingOutage!$B$3:$F$746,5,0)="Outage","Outage","")</f>
        <v/>
      </c>
      <c r="O6583" s="18">
        <f t="shared" si="921"/>
        <v>0</v>
      </c>
      <c r="P6583" s="18" t="str">
        <f t="shared" si="922"/>
        <v/>
      </c>
      <c r="Q6583" s="18">
        <f t="shared" si="923"/>
        <v>0</v>
      </c>
      <c r="R6583" s="118"/>
    </row>
    <row r="6584" spans="1:18" x14ac:dyDescent="0.25">
      <c r="A6584" s="25">
        <f t="shared" si="924"/>
        <v>732</v>
      </c>
      <c r="B6584" s="23">
        <f t="shared" si="925"/>
        <v>44592</v>
      </c>
      <c r="C6584" s="24">
        <v>12</v>
      </c>
      <c r="D6584" s="54" t="str">
        <f t="shared" si="917"/>
        <v>ASET</v>
      </c>
      <c r="E6584" s="178"/>
      <c r="F6584" s="179"/>
      <c r="G6584" s="177"/>
      <c r="H6584" s="177"/>
      <c r="I6584" s="169">
        <f t="shared" si="918"/>
        <v>0</v>
      </c>
      <c r="J6584" s="149" t="str" cm="1">
        <f t="array" ref="J6584">IF(ISERROR(INDEX('Non Compliance input'!$H$5:$H$156,MATCH(1,(A6584='Non Compliance input'!$A$5:$A$156)*(F6584&gt;='Non Compliance input'!$D$5:$D$156)*(E6584&lt;'Non Compliance input'!$E$5:$E$156)*('Non Compliance input'!$H$5:$H$156="Yes"),0))
),"","Yes")</f>
        <v/>
      </c>
      <c r="K6584" s="149">
        <f t="shared" si="919"/>
        <v>0</v>
      </c>
      <c r="L6584" s="162">
        <f t="shared" si="920"/>
        <v>0</v>
      </c>
      <c r="M6584" s="162" t="str" cm="1">
        <f t="array" ref="M6584">IF(ISERROR(INDEX('Non Compliance input'!$I$5:$I$156,MATCH(1,(A6584='Non Compliance input'!$A$5:$A$156)*(E6584&gt;='Non Compliance input'!$D$5:$D$156)*(F6584&lt;='Non Compliance input'!$E$5:$E$156)*('Non Compliance input'!$I$5:$I$156="Yes"),0))
),"","Yes")</f>
        <v/>
      </c>
      <c r="N6584" s="149" t="str">
        <f>IF(VLOOKUP($A6584,HourEndingOutage!$B$3:$F$746,5,0)="Outage","Outage","")</f>
        <v/>
      </c>
      <c r="O6584" s="18">
        <f t="shared" si="921"/>
        <v>0</v>
      </c>
      <c r="P6584" s="18" t="str">
        <f t="shared" si="922"/>
        <v/>
      </c>
      <c r="Q6584" s="18">
        <f t="shared" si="923"/>
        <v>0</v>
      </c>
      <c r="R6584" s="118"/>
    </row>
    <row r="6585" spans="1:18" x14ac:dyDescent="0.25">
      <c r="A6585" s="25">
        <f t="shared" si="924"/>
        <v>732</v>
      </c>
      <c r="B6585" s="23">
        <f t="shared" si="925"/>
        <v>44592</v>
      </c>
      <c r="C6585" s="24">
        <v>12</v>
      </c>
      <c r="D6585" s="54" t="str">
        <f t="shared" si="917"/>
        <v>ASET</v>
      </c>
      <c r="E6585" s="178"/>
      <c r="F6585" s="179"/>
      <c r="G6585" s="177"/>
      <c r="H6585" s="177"/>
      <c r="I6585" s="169">
        <f t="shared" si="918"/>
        <v>0</v>
      </c>
      <c r="J6585" s="149" t="str" cm="1">
        <f t="array" ref="J6585">IF(ISERROR(INDEX('Non Compliance input'!$H$5:$H$156,MATCH(1,(A6585='Non Compliance input'!$A$5:$A$156)*(F6585&gt;='Non Compliance input'!$D$5:$D$156)*(E6585&lt;'Non Compliance input'!$E$5:$E$156)*('Non Compliance input'!$H$5:$H$156="Yes"),0))
),"","Yes")</f>
        <v/>
      </c>
      <c r="K6585" s="149">
        <f t="shared" si="919"/>
        <v>0</v>
      </c>
      <c r="L6585" s="162">
        <f t="shared" si="920"/>
        <v>0</v>
      </c>
      <c r="M6585" s="162" t="str" cm="1">
        <f t="array" ref="M6585">IF(ISERROR(INDEX('Non Compliance input'!$I$5:$I$156,MATCH(1,(A6585='Non Compliance input'!$A$5:$A$156)*(E6585&gt;='Non Compliance input'!$D$5:$D$156)*(F6585&lt;='Non Compliance input'!$E$5:$E$156)*('Non Compliance input'!$I$5:$I$156="Yes"),0))
),"","Yes")</f>
        <v/>
      </c>
      <c r="N6585" s="149" t="str">
        <f>IF(VLOOKUP($A6585,HourEndingOutage!$B$3:$F$746,5,0)="Outage","Outage","")</f>
        <v/>
      </c>
      <c r="O6585" s="18">
        <f t="shared" si="921"/>
        <v>0</v>
      </c>
      <c r="P6585" s="18" t="str">
        <f t="shared" si="922"/>
        <v/>
      </c>
      <c r="Q6585" s="18">
        <f t="shared" si="923"/>
        <v>0</v>
      </c>
      <c r="R6585" s="118"/>
    </row>
    <row r="6586" spans="1:18" x14ac:dyDescent="0.25">
      <c r="A6586" s="25">
        <f t="shared" si="924"/>
        <v>732</v>
      </c>
      <c r="B6586" s="23">
        <f t="shared" si="925"/>
        <v>44592</v>
      </c>
      <c r="C6586" s="24">
        <v>12</v>
      </c>
      <c r="D6586" s="54" t="str">
        <f t="shared" si="917"/>
        <v>ASET</v>
      </c>
      <c r="E6586" s="178"/>
      <c r="F6586" s="179"/>
      <c r="G6586" s="177"/>
      <c r="H6586" s="177"/>
      <c r="I6586" s="169">
        <f t="shared" si="918"/>
        <v>0</v>
      </c>
      <c r="J6586" s="149" t="str" cm="1">
        <f t="array" ref="J6586">IF(ISERROR(INDEX('Non Compliance input'!$H$5:$H$156,MATCH(1,(A6586='Non Compliance input'!$A$5:$A$156)*(F6586&gt;='Non Compliance input'!$D$5:$D$156)*(E6586&lt;'Non Compliance input'!$E$5:$E$156)*('Non Compliance input'!$H$5:$H$156="Yes"),0))
),"","Yes")</f>
        <v/>
      </c>
      <c r="K6586" s="149">
        <f t="shared" si="919"/>
        <v>0</v>
      </c>
      <c r="L6586" s="162">
        <f t="shared" si="920"/>
        <v>0</v>
      </c>
      <c r="M6586" s="162" t="str" cm="1">
        <f t="array" ref="M6586">IF(ISERROR(INDEX('Non Compliance input'!$I$5:$I$156,MATCH(1,(A6586='Non Compliance input'!$A$5:$A$156)*(E6586&gt;='Non Compliance input'!$D$5:$D$156)*(F6586&lt;='Non Compliance input'!$E$5:$E$156)*('Non Compliance input'!$I$5:$I$156="Yes"),0))
),"","Yes")</f>
        <v/>
      </c>
      <c r="N6586" s="149" t="str">
        <f>IF(VLOOKUP($A6586,HourEndingOutage!$B$3:$F$746,5,0)="Outage","Outage","")</f>
        <v/>
      </c>
      <c r="O6586" s="18">
        <f t="shared" si="921"/>
        <v>0</v>
      </c>
      <c r="P6586" s="18" t="str">
        <f t="shared" si="922"/>
        <v/>
      </c>
      <c r="Q6586" s="18">
        <f t="shared" si="923"/>
        <v>0</v>
      </c>
      <c r="R6586" s="118"/>
    </row>
    <row r="6587" spans="1:18" x14ac:dyDescent="0.25">
      <c r="A6587" s="25">
        <f t="shared" si="924"/>
        <v>732</v>
      </c>
      <c r="B6587" s="23">
        <f t="shared" si="925"/>
        <v>44592</v>
      </c>
      <c r="C6587" s="24">
        <v>12</v>
      </c>
      <c r="D6587" s="54" t="str">
        <f t="shared" si="917"/>
        <v>ASET</v>
      </c>
      <c r="E6587" s="178"/>
      <c r="F6587" s="179"/>
      <c r="G6587" s="177"/>
      <c r="H6587" s="177"/>
      <c r="I6587" s="169">
        <f t="shared" si="918"/>
        <v>0</v>
      </c>
      <c r="J6587" s="149" t="str" cm="1">
        <f t="array" ref="J6587">IF(ISERROR(INDEX('Non Compliance input'!$H$5:$H$156,MATCH(1,(A6587='Non Compliance input'!$A$5:$A$156)*(F6587&gt;='Non Compliance input'!$D$5:$D$156)*(E6587&lt;'Non Compliance input'!$E$5:$E$156)*('Non Compliance input'!$H$5:$H$156="Yes"),0))
),"","Yes")</f>
        <v/>
      </c>
      <c r="K6587" s="149">
        <f t="shared" si="919"/>
        <v>0</v>
      </c>
      <c r="L6587" s="162">
        <f t="shared" si="920"/>
        <v>0</v>
      </c>
      <c r="M6587" s="162" t="str" cm="1">
        <f t="array" ref="M6587">IF(ISERROR(INDEX('Non Compliance input'!$I$5:$I$156,MATCH(1,(A6587='Non Compliance input'!$A$5:$A$156)*(E6587&gt;='Non Compliance input'!$D$5:$D$156)*(F6587&lt;='Non Compliance input'!$E$5:$E$156)*('Non Compliance input'!$I$5:$I$156="Yes"),0))
),"","Yes")</f>
        <v/>
      </c>
      <c r="N6587" s="149" t="str">
        <f>IF(VLOOKUP($A6587,HourEndingOutage!$B$3:$F$746,5,0)="Outage","Outage","")</f>
        <v/>
      </c>
      <c r="O6587" s="18">
        <f t="shared" si="921"/>
        <v>0</v>
      </c>
      <c r="P6587" s="18" t="str">
        <f t="shared" si="922"/>
        <v/>
      </c>
      <c r="Q6587" s="18">
        <f t="shared" si="923"/>
        <v>0</v>
      </c>
      <c r="R6587" s="118"/>
    </row>
    <row r="6588" spans="1:18" x14ac:dyDescent="0.25">
      <c r="A6588" s="25">
        <f t="shared" si="924"/>
        <v>732</v>
      </c>
      <c r="B6588" s="23">
        <f t="shared" si="925"/>
        <v>44592</v>
      </c>
      <c r="C6588" s="24">
        <v>12</v>
      </c>
      <c r="D6588" s="54" t="str">
        <f t="shared" si="917"/>
        <v>ASET</v>
      </c>
      <c r="E6588" s="178"/>
      <c r="F6588" s="179"/>
      <c r="G6588" s="177"/>
      <c r="H6588" s="177"/>
      <c r="I6588" s="169">
        <f t="shared" si="918"/>
        <v>0</v>
      </c>
      <c r="J6588" s="149" t="str" cm="1">
        <f t="array" ref="J6588">IF(ISERROR(INDEX('Non Compliance input'!$H$5:$H$156,MATCH(1,(A6588='Non Compliance input'!$A$5:$A$156)*(F6588&gt;='Non Compliance input'!$D$5:$D$156)*(E6588&lt;'Non Compliance input'!$E$5:$E$156)*('Non Compliance input'!$H$5:$H$156="Yes"),0))
),"","Yes")</f>
        <v/>
      </c>
      <c r="K6588" s="149">
        <f t="shared" si="919"/>
        <v>0</v>
      </c>
      <c r="L6588" s="162">
        <f t="shared" si="920"/>
        <v>0</v>
      </c>
      <c r="M6588" s="162" t="str" cm="1">
        <f t="array" ref="M6588">IF(ISERROR(INDEX('Non Compliance input'!$I$5:$I$156,MATCH(1,(A6588='Non Compliance input'!$A$5:$A$156)*(E6588&gt;='Non Compliance input'!$D$5:$D$156)*(F6588&lt;='Non Compliance input'!$E$5:$E$156)*('Non Compliance input'!$I$5:$I$156="Yes"),0))
),"","Yes")</f>
        <v/>
      </c>
      <c r="N6588" s="149" t="str">
        <f>IF(VLOOKUP($A6588,HourEndingOutage!$B$3:$F$746,5,0)="Outage","Outage","")</f>
        <v/>
      </c>
      <c r="O6588" s="18">
        <f t="shared" si="921"/>
        <v>0</v>
      </c>
      <c r="P6588" s="18" t="str">
        <f t="shared" si="922"/>
        <v/>
      </c>
      <c r="Q6588" s="18">
        <f t="shared" si="923"/>
        <v>0</v>
      </c>
      <c r="R6588" s="118"/>
    </row>
    <row r="6589" spans="1:18" x14ac:dyDescent="0.25">
      <c r="A6589" s="25">
        <f t="shared" si="924"/>
        <v>732</v>
      </c>
      <c r="B6589" s="23">
        <f t="shared" si="925"/>
        <v>44592</v>
      </c>
      <c r="C6589" s="24">
        <v>12</v>
      </c>
      <c r="D6589" s="54" t="str">
        <f t="shared" si="917"/>
        <v>ASET</v>
      </c>
      <c r="E6589" s="178"/>
      <c r="F6589" s="179"/>
      <c r="G6589" s="177"/>
      <c r="H6589" s="177"/>
      <c r="I6589" s="169">
        <f t="shared" si="918"/>
        <v>0</v>
      </c>
      <c r="J6589" s="149" t="str" cm="1">
        <f t="array" ref="J6589">IF(ISERROR(INDEX('Non Compliance input'!$H$5:$H$156,MATCH(1,(A6589='Non Compliance input'!$A$5:$A$156)*(F6589&gt;='Non Compliance input'!$D$5:$D$156)*(E6589&lt;'Non Compliance input'!$E$5:$E$156)*('Non Compliance input'!$H$5:$H$156="Yes"),0))
),"","Yes")</f>
        <v/>
      </c>
      <c r="K6589" s="149">
        <f t="shared" si="919"/>
        <v>0</v>
      </c>
      <c r="L6589" s="162">
        <f t="shared" si="920"/>
        <v>0</v>
      </c>
      <c r="M6589" s="162" t="str" cm="1">
        <f t="array" ref="M6589">IF(ISERROR(INDEX('Non Compliance input'!$I$5:$I$156,MATCH(1,(A6589='Non Compliance input'!$A$5:$A$156)*(E6589&gt;='Non Compliance input'!$D$5:$D$156)*(F6589&lt;='Non Compliance input'!$E$5:$E$156)*('Non Compliance input'!$I$5:$I$156="Yes"),0))
),"","Yes")</f>
        <v/>
      </c>
      <c r="N6589" s="149" t="str">
        <f>IF(VLOOKUP($A6589,HourEndingOutage!$B$3:$F$746,5,0)="Outage","Outage","")</f>
        <v/>
      </c>
      <c r="O6589" s="18">
        <f t="shared" si="921"/>
        <v>0</v>
      </c>
      <c r="P6589" s="18" t="str">
        <f t="shared" si="922"/>
        <v/>
      </c>
      <c r="Q6589" s="18">
        <f t="shared" si="923"/>
        <v>0</v>
      </c>
      <c r="R6589" s="118"/>
    </row>
    <row r="6590" spans="1:18" x14ac:dyDescent="0.25">
      <c r="A6590" s="25">
        <f t="shared" si="924"/>
        <v>732</v>
      </c>
      <c r="B6590" s="23">
        <f t="shared" si="925"/>
        <v>44592</v>
      </c>
      <c r="C6590" s="24">
        <v>12</v>
      </c>
      <c r="D6590" s="54" t="str">
        <f t="shared" si="917"/>
        <v>ASET</v>
      </c>
      <c r="E6590" s="178"/>
      <c r="F6590" s="179"/>
      <c r="G6590" s="177"/>
      <c r="H6590" s="177"/>
      <c r="I6590" s="169">
        <f t="shared" si="918"/>
        <v>0</v>
      </c>
      <c r="J6590" s="149" t="str" cm="1">
        <f t="array" ref="J6590">IF(ISERROR(INDEX('Non Compliance input'!$H$5:$H$156,MATCH(1,(A6590='Non Compliance input'!$A$5:$A$156)*(F6590&gt;='Non Compliance input'!$D$5:$D$156)*(E6590&lt;'Non Compliance input'!$E$5:$E$156)*('Non Compliance input'!$H$5:$H$156="Yes"),0))
),"","Yes")</f>
        <v/>
      </c>
      <c r="K6590" s="149">
        <f t="shared" si="919"/>
        <v>0</v>
      </c>
      <c r="L6590" s="162">
        <f t="shared" si="920"/>
        <v>0</v>
      </c>
      <c r="M6590" s="162" t="str" cm="1">
        <f t="array" ref="M6590">IF(ISERROR(INDEX('Non Compliance input'!$I$5:$I$156,MATCH(1,(A6590='Non Compliance input'!$A$5:$A$156)*(E6590&gt;='Non Compliance input'!$D$5:$D$156)*(F6590&lt;='Non Compliance input'!$E$5:$E$156)*('Non Compliance input'!$I$5:$I$156="Yes"),0))
),"","Yes")</f>
        <v/>
      </c>
      <c r="N6590" s="149" t="str">
        <f>IF(VLOOKUP($A6590,HourEndingOutage!$B$3:$F$746,5,0)="Outage","Outage","")</f>
        <v/>
      </c>
      <c r="O6590" s="18">
        <f t="shared" si="921"/>
        <v>0</v>
      </c>
      <c r="P6590" s="18" t="str">
        <f t="shared" si="922"/>
        <v/>
      </c>
      <c r="Q6590" s="18">
        <f t="shared" si="923"/>
        <v>0</v>
      </c>
      <c r="R6590" s="118"/>
    </row>
    <row r="6591" spans="1:18" x14ac:dyDescent="0.25">
      <c r="A6591" s="25">
        <f t="shared" si="924"/>
        <v>733</v>
      </c>
      <c r="B6591" s="23">
        <f t="shared" si="925"/>
        <v>44592</v>
      </c>
      <c r="C6591" s="24">
        <v>13</v>
      </c>
      <c r="D6591" s="54" t="str">
        <f t="shared" si="917"/>
        <v>ASET</v>
      </c>
      <c r="E6591" s="178"/>
      <c r="F6591" s="179"/>
      <c r="G6591" s="177"/>
      <c r="H6591" s="177"/>
      <c r="I6591" s="169">
        <f t="shared" si="918"/>
        <v>0</v>
      </c>
      <c r="J6591" s="149" t="str" cm="1">
        <f t="array" ref="J6591">IF(ISERROR(INDEX('Non Compliance input'!$H$5:$H$156,MATCH(1,(A6591='Non Compliance input'!$A$5:$A$156)*(F6591&gt;='Non Compliance input'!$D$5:$D$156)*(E6591&lt;'Non Compliance input'!$E$5:$E$156)*('Non Compliance input'!$H$5:$H$156="Yes"),0))
),"","Yes")</f>
        <v/>
      </c>
      <c r="K6591" s="149">
        <f t="shared" si="919"/>
        <v>0</v>
      </c>
      <c r="L6591" s="162">
        <f t="shared" si="920"/>
        <v>0</v>
      </c>
      <c r="M6591" s="162" t="str" cm="1">
        <f t="array" ref="M6591">IF(ISERROR(INDEX('Non Compliance input'!$I$5:$I$156,MATCH(1,(A6591='Non Compliance input'!$A$5:$A$156)*(E6591&gt;='Non Compliance input'!$D$5:$D$156)*(F6591&lt;='Non Compliance input'!$E$5:$E$156)*('Non Compliance input'!$I$5:$I$156="Yes"),0))
),"","Yes")</f>
        <v/>
      </c>
      <c r="N6591" s="149" t="str">
        <f>IF(VLOOKUP($A6591,HourEndingOutage!$B$3:$F$746,5,0)="Outage","Outage","")</f>
        <v/>
      </c>
      <c r="O6591" s="18">
        <f t="shared" si="921"/>
        <v>0</v>
      </c>
      <c r="P6591" s="18" t="str">
        <f t="shared" si="922"/>
        <v/>
      </c>
      <c r="Q6591" s="18">
        <f t="shared" si="923"/>
        <v>0</v>
      </c>
      <c r="R6591" s="118"/>
    </row>
    <row r="6592" spans="1:18" x14ac:dyDescent="0.25">
      <c r="A6592" s="25">
        <f t="shared" si="924"/>
        <v>733</v>
      </c>
      <c r="B6592" s="23">
        <f t="shared" si="925"/>
        <v>44592</v>
      </c>
      <c r="C6592" s="24">
        <v>13</v>
      </c>
      <c r="D6592" s="54" t="str">
        <f t="shared" si="917"/>
        <v>ASET</v>
      </c>
      <c r="E6592" s="178"/>
      <c r="F6592" s="179"/>
      <c r="G6592" s="177"/>
      <c r="H6592" s="177"/>
      <c r="I6592" s="169">
        <f t="shared" si="918"/>
        <v>0</v>
      </c>
      <c r="J6592" s="149" t="str" cm="1">
        <f t="array" ref="J6592">IF(ISERROR(INDEX('Non Compliance input'!$H$5:$H$156,MATCH(1,(A6592='Non Compliance input'!$A$5:$A$156)*(F6592&gt;='Non Compliance input'!$D$5:$D$156)*(E6592&lt;'Non Compliance input'!$E$5:$E$156)*('Non Compliance input'!$H$5:$H$156="Yes"),0))
),"","Yes")</f>
        <v/>
      </c>
      <c r="K6592" s="149">
        <f t="shared" si="919"/>
        <v>0</v>
      </c>
      <c r="L6592" s="162">
        <f t="shared" si="920"/>
        <v>0</v>
      </c>
      <c r="M6592" s="162" t="str" cm="1">
        <f t="array" ref="M6592">IF(ISERROR(INDEX('Non Compliance input'!$I$5:$I$156,MATCH(1,(A6592='Non Compliance input'!$A$5:$A$156)*(E6592&gt;='Non Compliance input'!$D$5:$D$156)*(F6592&lt;='Non Compliance input'!$E$5:$E$156)*('Non Compliance input'!$I$5:$I$156="Yes"),0))
),"","Yes")</f>
        <v/>
      </c>
      <c r="N6592" s="149" t="str">
        <f>IF(VLOOKUP($A6592,HourEndingOutage!$B$3:$F$746,5,0)="Outage","Outage","")</f>
        <v/>
      </c>
      <c r="O6592" s="18">
        <f t="shared" si="921"/>
        <v>0</v>
      </c>
      <c r="P6592" s="18" t="str">
        <f t="shared" si="922"/>
        <v/>
      </c>
      <c r="Q6592" s="18">
        <f t="shared" si="923"/>
        <v>0</v>
      </c>
      <c r="R6592" s="118"/>
    </row>
    <row r="6593" spans="1:18" x14ac:dyDescent="0.25">
      <c r="A6593" s="25">
        <f t="shared" si="924"/>
        <v>733</v>
      </c>
      <c r="B6593" s="23">
        <f t="shared" si="925"/>
        <v>44592</v>
      </c>
      <c r="C6593" s="24">
        <v>13</v>
      </c>
      <c r="D6593" s="54" t="str">
        <f t="shared" si="917"/>
        <v>ASET</v>
      </c>
      <c r="E6593" s="178"/>
      <c r="F6593" s="179"/>
      <c r="G6593" s="177"/>
      <c r="H6593" s="177"/>
      <c r="I6593" s="169">
        <f t="shared" si="918"/>
        <v>0</v>
      </c>
      <c r="J6593" s="149" t="str" cm="1">
        <f t="array" ref="J6593">IF(ISERROR(INDEX('Non Compliance input'!$H$5:$H$156,MATCH(1,(A6593='Non Compliance input'!$A$5:$A$156)*(F6593&gt;='Non Compliance input'!$D$5:$D$156)*(E6593&lt;'Non Compliance input'!$E$5:$E$156)*('Non Compliance input'!$H$5:$H$156="Yes"),0))
),"","Yes")</f>
        <v/>
      </c>
      <c r="K6593" s="149">
        <f t="shared" si="919"/>
        <v>0</v>
      </c>
      <c r="L6593" s="162">
        <f t="shared" si="920"/>
        <v>0</v>
      </c>
      <c r="M6593" s="162" t="str" cm="1">
        <f t="array" ref="M6593">IF(ISERROR(INDEX('Non Compliance input'!$I$5:$I$156,MATCH(1,(A6593='Non Compliance input'!$A$5:$A$156)*(E6593&gt;='Non Compliance input'!$D$5:$D$156)*(F6593&lt;='Non Compliance input'!$E$5:$E$156)*('Non Compliance input'!$I$5:$I$156="Yes"),0))
),"","Yes")</f>
        <v/>
      </c>
      <c r="N6593" s="149" t="str">
        <f>IF(VLOOKUP($A6593,HourEndingOutage!$B$3:$F$746,5,0)="Outage","Outage","")</f>
        <v/>
      </c>
      <c r="O6593" s="18">
        <f t="shared" si="921"/>
        <v>0</v>
      </c>
      <c r="P6593" s="18" t="str">
        <f t="shared" si="922"/>
        <v/>
      </c>
      <c r="Q6593" s="18">
        <f t="shared" si="923"/>
        <v>0</v>
      </c>
      <c r="R6593" s="118"/>
    </row>
    <row r="6594" spans="1:18" x14ac:dyDescent="0.25">
      <c r="A6594" s="25">
        <f t="shared" si="924"/>
        <v>733</v>
      </c>
      <c r="B6594" s="23">
        <f t="shared" si="925"/>
        <v>44592</v>
      </c>
      <c r="C6594" s="24">
        <v>13</v>
      </c>
      <c r="D6594" s="54" t="str">
        <f t="shared" ref="D6594:D6657" si="926">Unit</f>
        <v>ASET</v>
      </c>
      <c r="E6594" s="178"/>
      <c r="F6594" s="179"/>
      <c r="G6594" s="177"/>
      <c r="H6594" s="177"/>
      <c r="I6594" s="169">
        <f t="shared" si="918"/>
        <v>0</v>
      </c>
      <c r="J6594" s="149" t="str" cm="1">
        <f t="array" ref="J6594">IF(ISERROR(INDEX('Non Compliance input'!$H$5:$H$156,MATCH(1,(A6594='Non Compliance input'!$A$5:$A$156)*(F6594&gt;='Non Compliance input'!$D$5:$D$156)*(E6594&lt;'Non Compliance input'!$E$5:$E$156)*('Non Compliance input'!$H$5:$H$156="Yes"),0))
),"","Yes")</f>
        <v/>
      </c>
      <c r="K6594" s="149">
        <f t="shared" si="919"/>
        <v>0</v>
      </c>
      <c r="L6594" s="162">
        <f t="shared" si="920"/>
        <v>0</v>
      </c>
      <c r="M6594" s="162" t="str" cm="1">
        <f t="array" ref="M6594">IF(ISERROR(INDEX('Non Compliance input'!$I$5:$I$156,MATCH(1,(A6594='Non Compliance input'!$A$5:$A$156)*(E6594&gt;='Non Compliance input'!$D$5:$D$156)*(F6594&lt;='Non Compliance input'!$E$5:$E$156)*('Non Compliance input'!$I$5:$I$156="Yes"),0))
),"","Yes")</f>
        <v/>
      </c>
      <c r="N6594" s="149" t="str">
        <f>IF(VLOOKUP($A6594,HourEndingOutage!$B$3:$F$746,5,0)="Outage","Outage","")</f>
        <v/>
      </c>
      <c r="O6594" s="18">
        <f t="shared" si="921"/>
        <v>0</v>
      </c>
      <c r="P6594" s="18" t="str">
        <f t="shared" si="922"/>
        <v/>
      </c>
      <c r="Q6594" s="18">
        <f t="shared" si="923"/>
        <v>0</v>
      </c>
      <c r="R6594" s="118"/>
    </row>
    <row r="6595" spans="1:18" x14ac:dyDescent="0.25">
      <c r="A6595" s="25">
        <f t="shared" si="924"/>
        <v>733</v>
      </c>
      <c r="B6595" s="23">
        <f t="shared" si="925"/>
        <v>44592</v>
      </c>
      <c r="C6595" s="24">
        <v>13</v>
      </c>
      <c r="D6595" s="54" t="str">
        <f t="shared" si="926"/>
        <v>ASET</v>
      </c>
      <c r="E6595" s="178"/>
      <c r="F6595" s="179"/>
      <c r="G6595" s="177"/>
      <c r="H6595" s="177"/>
      <c r="I6595" s="169">
        <f t="shared" ref="I6595:I6658" si="927">IF(AND(LEN(E6595)&gt;2,LEN(F6595)&gt;2)=TRUE,(ROUND((F6595-E6595)*1440,0)),0)</f>
        <v>0</v>
      </c>
      <c r="J6595" s="149" t="str" cm="1">
        <f t="array" ref="J6595">IF(ISERROR(INDEX('Non Compliance input'!$H$5:$H$156,MATCH(1,(A6595='Non Compliance input'!$A$5:$A$156)*(F6595&gt;='Non Compliance input'!$D$5:$D$156)*(E6595&lt;'Non Compliance input'!$E$5:$E$156)*('Non Compliance input'!$H$5:$H$156="Yes"),0))
),"","Yes")</f>
        <v/>
      </c>
      <c r="K6595" s="149">
        <f t="shared" ref="K6595:K6658" si="928">IF(J6595="Yes",0,MIN(H6595,G6595,IF(H6595="",0,Contract_Volume)))</f>
        <v>0</v>
      </c>
      <c r="L6595" s="162">
        <f t="shared" ref="L6595:L6658" si="929">IF(J6595="Yes",0,(MIN(H6595,G6595)*(I6595/60)))</f>
        <v>0</v>
      </c>
      <c r="M6595" s="162" t="str" cm="1">
        <f t="array" ref="M6595">IF(ISERROR(INDEX('Non Compliance input'!$I$5:$I$156,MATCH(1,(A6595='Non Compliance input'!$A$5:$A$156)*(E6595&gt;='Non Compliance input'!$D$5:$D$156)*(F6595&lt;='Non Compliance input'!$E$5:$E$156)*('Non Compliance input'!$I$5:$I$156="Yes"),0))
),"","Yes")</f>
        <v/>
      </c>
      <c r="N6595" s="149" t="str">
        <f>IF(VLOOKUP($A6595,HourEndingOutage!$B$3:$F$746,5,0)="Outage","Outage","")</f>
        <v/>
      </c>
      <c r="O6595" s="18">
        <f t="shared" ref="O6595:O6658" si="930">IF(OR(M6595="Yes",N6595="Outage"),0,(K6595*(I6595/60))*Arming)</f>
        <v>0</v>
      </c>
      <c r="P6595" s="18" t="str">
        <f t="shared" ref="P6595:P6658" si="931">IF(ISERROR(VLOOKUP($A6595,FTShour,1,0)),"","Yes")</f>
        <v/>
      </c>
      <c r="Q6595" s="18">
        <f t="shared" si="923"/>
        <v>0</v>
      </c>
      <c r="R6595" s="118"/>
    </row>
    <row r="6596" spans="1:18" x14ac:dyDescent="0.25">
      <c r="A6596" s="25">
        <f t="shared" si="924"/>
        <v>733</v>
      </c>
      <c r="B6596" s="23">
        <f t="shared" si="925"/>
        <v>44592</v>
      </c>
      <c r="C6596" s="24">
        <v>13</v>
      </c>
      <c r="D6596" s="54" t="str">
        <f t="shared" si="926"/>
        <v>ASET</v>
      </c>
      <c r="E6596" s="178"/>
      <c r="F6596" s="179"/>
      <c r="G6596" s="177"/>
      <c r="H6596" s="177"/>
      <c r="I6596" s="169">
        <f t="shared" si="927"/>
        <v>0</v>
      </c>
      <c r="J6596" s="149" t="str" cm="1">
        <f t="array" ref="J6596">IF(ISERROR(INDEX('Non Compliance input'!$H$5:$H$156,MATCH(1,(A6596='Non Compliance input'!$A$5:$A$156)*(F6596&gt;='Non Compliance input'!$D$5:$D$156)*(E6596&lt;'Non Compliance input'!$E$5:$E$156)*('Non Compliance input'!$H$5:$H$156="Yes"),0))
),"","Yes")</f>
        <v/>
      </c>
      <c r="K6596" s="149">
        <f t="shared" si="928"/>
        <v>0</v>
      </c>
      <c r="L6596" s="162">
        <f t="shared" si="929"/>
        <v>0</v>
      </c>
      <c r="M6596" s="162" t="str" cm="1">
        <f t="array" ref="M6596">IF(ISERROR(INDEX('Non Compliance input'!$I$5:$I$156,MATCH(1,(A6596='Non Compliance input'!$A$5:$A$156)*(E6596&gt;='Non Compliance input'!$D$5:$D$156)*(F6596&lt;='Non Compliance input'!$E$5:$E$156)*('Non Compliance input'!$I$5:$I$156="Yes"),0))
),"","Yes")</f>
        <v/>
      </c>
      <c r="N6596" s="149" t="str">
        <f>IF(VLOOKUP($A6596,HourEndingOutage!$B$3:$F$746,5,0)="Outage","Outage","")</f>
        <v/>
      </c>
      <c r="O6596" s="18">
        <f t="shared" si="930"/>
        <v>0</v>
      </c>
      <c r="P6596" s="18" t="str">
        <f t="shared" si="931"/>
        <v/>
      </c>
      <c r="Q6596" s="18">
        <f t="shared" ref="Q6596:Q6659" si="932">IF(P6596="Yes",-O6596,0)</f>
        <v>0</v>
      </c>
      <c r="R6596" s="118"/>
    </row>
    <row r="6597" spans="1:18" x14ac:dyDescent="0.25">
      <c r="A6597" s="25">
        <f t="shared" si="924"/>
        <v>733</v>
      </c>
      <c r="B6597" s="23">
        <f t="shared" si="925"/>
        <v>44592</v>
      </c>
      <c r="C6597" s="24">
        <v>13</v>
      </c>
      <c r="D6597" s="54" t="str">
        <f t="shared" si="926"/>
        <v>ASET</v>
      </c>
      <c r="E6597" s="178"/>
      <c r="F6597" s="179"/>
      <c r="G6597" s="177"/>
      <c r="H6597" s="177"/>
      <c r="I6597" s="169">
        <f t="shared" si="927"/>
        <v>0</v>
      </c>
      <c r="J6597" s="149" t="str" cm="1">
        <f t="array" ref="J6597">IF(ISERROR(INDEX('Non Compliance input'!$H$5:$H$156,MATCH(1,(A6597='Non Compliance input'!$A$5:$A$156)*(F6597&gt;='Non Compliance input'!$D$5:$D$156)*(E6597&lt;'Non Compliance input'!$E$5:$E$156)*('Non Compliance input'!$H$5:$H$156="Yes"),0))
),"","Yes")</f>
        <v/>
      </c>
      <c r="K6597" s="149">
        <f t="shared" si="928"/>
        <v>0</v>
      </c>
      <c r="L6597" s="162">
        <f t="shared" si="929"/>
        <v>0</v>
      </c>
      <c r="M6597" s="162" t="str" cm="1">
        <f t="array" ref="M6597">IF(ISERROR(INDEX('Non Compliance input'!$I$5:$I$156,MATCH(1,(A6597='Non Compliance input'!$A$5:$A$156)*(E6597&gt;='Non Compliance input'!$D$5:$D$156)*(F6597&lt;='Non Compliance input'!$E$5:$E$156)*('Non Compliance input'!$I$5:$I$156="Yes"),0))
),"","Yes")</f>
        <v/>
      </c>
      <c r="N6597" s="149" t="str">
        <f>IF(VLOOKUP($A6597,HourEndingOutage!$B$3:$F$746,5,0)="Outage","Outage","")</f>
        <v/>
      </c>
      <c r="O6597" s="18">
        <f t="shared" si="930"/>
        <v>0</v>
      </c>
      <c r="P6597" s="18" t="str">
        <f t="shared" si="931"/>
        <v/>
      </c>
      <c r="Q6597" s="18">
        <f t="shared" si="932"/>
        <v>0</v>
      </c>
      <c r="R6597" s="118"/>
    </row>
    <row r="6598" spans="1:18" x14ac:dyDescent="0.25">
      <c r="A6598" s="25">
        <f t="shared" si="924"/>
        <v>733</v>
      </c>
      <c r="B6598" s="23">
        <f t="shared" si="925"/>
        <v>44592</v>
      </c>
      <c r="C6598" s="24">
        <v>13</v>
      </c>
      <c r="D6598" s="54" t="str">
        <f t="shared" si="926"/>
        <v>ASET</v>
      </c>
      <c r="E6598" s="178"/>
      <c r="F6598" s="179"/>
      <c r="G6598" s="177"/>
      <c r="H6598" s="177"/>
      <c r="I6598" s="169">
        <f t="shared" si="927"/>
        <v>0</v>
      </c>
      <c r="J6598" s="149" t="str" cm="1">
        <f t="array" ref="J6598">IF(ISERROR(INDEX('Non Compliance input'!$H$5:$H$156,MATCH(1,(A6598='Non Compliance input'!$A$5:$A$156)*(F6598&gt;='Non Compliance input'!$D$5:$D$156)*(E6598&lt;'Non Compliance input'!$E$5:$E$156)*('Non Compliance input'!$H$5:$H$156="Yes"),0))
),"","Yes")</f>
        <v/>
      </c>
      <c r="K6598" s="149">
        <f t="shared" si="928"/>
        <v>0</v>
      </c>
      <c r="L6598" s="162">
        <f t="shared" si="929"/>
        <v>0</v>
      </c>
      <c r="M6598" s="162" t="str" cm="1">
        <f t="array" ref="M6598">IF(ISERROR(INDEX('Non Compliance input'!$I$5:$I$156,MATCH(1,(A6598='Non Compliance input'!$A$5:$A$156)*(E6598&gt;='Non Compliance input'!$D$5:$D$156)*(F6598&lt;='Non Compliance input'!$E$5:$E$156)*('Non Compliance input'!$I$5:$I$156="Yes"),0))
),"","Yes")</f>
        <v/>
      </c>
      <c r="N6598" s="149" t="str">
        <f>IF(VLOOKUP($A6598,HourEndingOutage!$B$3:$F$746,5,0)="Outage","Outage","")</f>
        <v/>
      </c>
      <c r="O6598" s="18">
        <f t="shared" si="930"/>
        <v>0</v>
      </c>
      <c r="P6598" s="18" t="str">
        <f t="shared" si="931"/>
        <v/>
      </c>
      <c r="Q6598" s="18">
        <f t="shared" si="932"/>
        <v>0</v>
      </c>
      <c r="R6598" s="118"/>
    </row>
    <row r="6599" spans="1:18" x14ac:dyDescent="0.25">
      <c r="A6599" s="25">
        <f t="shared" si="924"/>
        <v>733</v>
      </c>
      <c r="B6599" s="23">
        <f t="shared" si="925"/>
        <v>44592</v>
      </c>
      <c r="C6599" s="24">
        <v>13</v>
      </c>
      <c r="D6599" s="54" t="str">
        <f t="shared" si="926"/>
        <v>ASET</v>
      </c>
      <c r="E6599" s="178"/>
      <c r="F6599" s="179"/>
      <c r="G6599" s="177"/>
      <c r="H6599" s="177"/>
      <c r="I6599" s="169">
        <f t="shared" si="927"/>
        <v>0</v>
      </c>
      <c r="J6599" s="149" t="str" cm="1">
        <f t="array" ref="J6599">IF(ISERROR(INDEX('Non Compliance input'!$H$5:$H$156,MATCH(1,(A6599='Non Compliance input'!$A$5:$A$156)*(F6599&gt;='Non Compliance input'!$D$5:$D$156)*(E6599&lt;'Non Compliance input'!$E$5:$E$156)*('Non Compliance input'!$H$5:$H$156="Yes"),0))
),"","Yes")</f>
        <v/>
      </c>
      <c r="K6599" s="149">
        <f t="shared" si="928"/>
        <v>0</v>
      </c>
      <c r="L6599" s="162">
        <f t="shared" si="929"/>
        <v>0</v>
      </c>
      <c r="M6599" s="162" t="str" cm="1">
        <f t="array" ref="M6599">IF(ISERROR(INDEX('Non Compliance input'!$I$5:$I$156,MATCH(1,(A6599='Non Compliance input'!$A$5:$A$156)*(E6599&gt;='Non Compliance input'!$D$5:$D$156)*(F6599&lt;='Non Compliance input'!$E$5:$E$156)*('Non Compliance input'!$I$5:$I$156="Yes"),0))
),"","Yes")</f>
        <v/>
      </c>
      <c r="N6599" s="149" t="str">
        <f>IF(VLOOKUP($A6599,HourEndingOutage!$B$3:$F$746,5,0)="Outage","Outage","")</f>
        <v/>
      </c>
      <c r="O6599" s="18">
        <f t="shared" si="930"/>
        <v>0</v>
      </c>
      <c r="P6599" s="18" t="str">
        <f t="shared" si="931"/>
        <v/>
      </c>
      <c r="Q6599" s="18">
        <f t="shared" si="932"/>
        <v>0</v>
      </c>
      <c r="R6599" s="118"/>
    </row>
    <row r="6600" spans="1:18" x14ac:dyDescent="0.25">
      <c r="A6600" s="25">
        <f t="shared" si="924"/>
        <v>734</v>
      </c>
      <c r="B6600" s="23">
        <f t="shared" si="925"/>
        <v>44592</v>
      </c>
      <c r="C6600" s="24">
        <v>14</v>
      </c>
      <c r="D6600" s="54" t="str">
        <f t="shared" si="926"/>
        <v>ASET</v>
      </c>
      <c r="E6600" s="178"/>
      <c r="F6600" s="179"/>
      <c r="G6600" s="177"/>
      <c r="H6600" s="177"/>
      <c r="I6600" s="169">
        <f t="shared" si="927"/>
        <v>0</v>
      </c>
      <c r="J6600" s="149" t="str" cm="1">
        <f t="array" ref="J6600">IF(ISERROR(INDEX('Non Compliance input'!$H$5:$H$156,MATCH(1,(A6600='Non Compliance input'!$A$5:$A$156)*(F6600&gt;='Non Compliance input'!$D$5:$D$156)*(E6600&lt;'Non Compliance input'!$E$5:$E$156)*('Non Compliance input'!$H$5:$H$156="Yes"),0))
),"","Yes")</f>
        <v/>
      </c>
      <c r="K6600" s="149">
        <f t="shared" si="928"/>
        <v>0</v>
      </c>
      <c r="L6600" s="162">
        <f t="shared" si="929"/>
        <v>0</v>
      </c>
      <c r="M6600" s="162" t="str" cm="1">
        <f t="array" ref="M6600">IF(ISERROR(INDEX('Non Compliance input'!$I$5:$I$156,MATCH(1,(A6600='Non Compliance input'!$A$5:$A$156)*(E6600&gt;='Non Compliance input'!$D$5:$D$156)*(F6600&lt;='Non Compliance input'!$E$5:$E$156)*('Non Compliance input'!$I$5:$I$156="Yes"),0))
),"","Yes")</f>
        <v/>
      </c>
      <c r="N6600" s="149" t="str">
        <f>IF(VLOOKUP($A6600,HourEndingOutage!$B$3:$F$746,5,0)="Outage","Outage","")</f>
        <v/>
      </c>
      <c r="O6600" s="18">
        <f t="shared" si="930"/>
        <v>0</v>
      </c>
      <c r="P6600" s="18" t="str">
        <f t="shared" si="931"/>
        <v/>
      </c>
      <c r="Q6600" s="18">
        <f t="shared" si="932"/>
        <v>0</v>
      </c>
      <c r="R6600" s="118"/>
    </row>
    <row r="6601" spans="1:18" x14ac:dyDescent="0.25">
      <c r="A6601" s="25">
        <f t="shared" si="924"/>
        <v>734</v>
      </c>
      <c r="B6601" s="23">
        <f t="shared" si="925"/>
        <v>44592</v>
      </c>
      <c r="C6601" s="24">
        <v>14</v>
      </c>
      <c r="D6601" s="54" t="str">
        <f t="shared" si="926"/>
        <v>ASET</v>
      </c>
      <c r="E6601" s="178"/>
      <c r="F6601" s="179"/>
      <c r="G6601" s="177"/>
      <c r="H6601" s="177"/>
      <c r="I6601" s="169">
        <f t="shared" si="927"/>
        <v>0</v>
      </c>
      <c r="J6601" s="149" t="str" cm="1">
        <f t="array" ref="J6601">IF(ISERROR(INDEX('Non Compliance input'!$H$5:$H$156,MATCH(1,(A6601='Non Compliance input'!$A$5:$A$156)*(F6601&gt;='Non Compliance input'!$D$5:$D$156)*(E6601&lt;'Non Compliance input'!$E$5:$E$156)*('Non Compliance input'!$H$5:$H$156="Yes"),0))
),"","Yes")</f>
        <v/>
      </c>
      <c r="K6601" s="149">
        <f t="shared" si="928"/>
        <v>0</v>
      </c>
      <c r="L6601" s="162">
        <f t="shared" si="929"/>
        <v>0</v>
      </c>
      <c r="M6601" s="162" t="str" cm="1">
        <f t="array" ref="M6601">IF(ISERROR(INDEX('Non Compliance input'!$I$5:$I$156,MATCH(1,(A6601='Non Compliance input'!$A$5:$A$156)*(E6601&gt;='Non Compliance input'!$D$5:$D$156)*(F6601&lt;='Non Compliance input'!$E$5:$E$156)*('Non Compliance input'!$I$5:$I$156="Yes"),0))
),"","Yes")</f>
        <v/>
      </c>
      <c r="N6601" s="149" t="str">
        <f>IF(VLOOKUP($A6601,HourEndingOutage!$B$3:$F$746,5,0)="Outage","Outage","")</f>
        <v/>
      </c>
      <c r="O6601" s="18">
        <f t="shared" si="930"/>
        <v>0</v>
      </c>
      <c r="P6601" s="18" t="str">
        <f t="shared" si="931"/>
        <v/>
      </c>
      <c r="Q6601" s="18">
        <f t="shared" si="932"/>
        <v>0</v>
      </c>
      <c r="R6601" s="118"/>
    </row>
    <row r="6602" spans="1:18" x14ac:dyDescent="0.25">
      <c r="A6602" s="25">
        <f t="shared" si="924"/>
        <v>734</v>
      </c>
      <c r="B6602" s="23">
        <f t="shared" si="925"/>
        <v>44592</v>
      </c>
      <c r="C6602" s="24">
        <v>14</v>
      </c>
      <c r="D6602" s="54" t="str">
        <f t="shared" si="926"/>
        <v>ASET</v>
      </c>
      <c r="E6602" s="178"/>
      <c r="F6602" s="179"/>
      <c r="G6602" s="177"/>
      <c r="H6602" s="177"/>
      <c r="I6602" s="169">
        <f t="shared" si="927"/>
        <v>0</v>
      </c>
      <c r="J6602" s="149" t="str" cm="1">
        <f t="array" ref="J6602">IF(ISERROR(INDEX('Non Compliance input'!$H$5:$H$156,MATCH(1,(A6602='Non Compliance input'!$A$5:$A$156)*(F6602&gt;='Non Compliance input'!$D$5:$D$156)*(E6602&lt;'Non Compliance input'!$E$5:$E$156)*('Non Compliance input'!$H$5:$H$156="Yes"),0))
),"","Yes")</f>
        <v/>
      </c>
      <c r="K6602" s="149">
        <f t="shared" si="928"/>
        <v>0</v>
      </c>
      <c r="L6602" s="162">
        <f t="shared" si="929"/>
        <v>0</v>
      </c>
      <c r="M6602" s="162" t="str" cm="1">
        <f t="array" ref="M6602">IF(ISERROR(INDEX('Non Compliance input'!$I$5:$I$156,MATCH(1,(A6602='Non Compliance input'!$A$5:$A$156)*(E6602&gt;='Non Compliance input'!$D$5:$D$156)*(F6602&lt;='Non Compliance input'!$E$5:$E$156)*('Non Compliance input'!$I$5:$I$156="Yes"),0))
),"","Yes")</f>
        <v/>
      </c>
      <c r="N6602" s="149" t="str">
        <f>IF(VLOOKUP($A6602,HourEndingOutage!$B$3:$F$746,5,0)="Outage","Outage","")</f>
        <v/>
      </c>
      <c r="O6602" s="18">
        <f t="shared" si="930"/>
        <v>0</v>
      </c>
      <c r="P6602" s="18" t="str">
        <f t="shared" si="931"/>
        <v/>
      </c>
      <c r="Q6602" s="18">
        <f t="shared" si="932"/>
        <v>0</v>
      </c>
      <c r="R6602" s="118"/>
    </row>
    <row r="6603" spans="1:18" x14ac:dyDescent="0.25">
      <c r="A6603" s="25">
        <f t="shared" si="924"/>
        <v>734</v>
      </c>
      <c r="B6603" s="23">
        <f t="shared" si="925"/>
        <v>44592</v>
      </c>
      <c r="C6603" s="24">
        <v>14</v>
      </c>
      <c r="D6603" s="54" t="str">
        <f t="shared" si="926"/>
        <v>ASET</v>
      </c>
      <c r="E6603" s="178"/>
      <c r="F6603" s="179"/>
      <c r="G6603" s="177"/>
      <c r="H6603" s="177"/>
      <c r="I6603" s="169">
        <f t="shared" si="927"/>
        <v>0</v>
      </c>
      <c r="J6603" s="149" t="str" cm="1">
        <f t="array" ref="J6603">IF(ISERROR(INDEX('Non Compliance input'!$H$5:$H$156,MATCH(1,(A6603='Non Compliance input'!$A$5:$A$156)*(F6603&gt;='Non Compliance input'!$D$5:$D$156)*(E6603&lt;'Non Compliance input'!$E$5:$E$156)*('Non Compliance input'!$H$5:$H$156="Yes"),0))
),"","Yes")</f>
        <v/>
      </c>
      <c r="K6603" s="149">
        <f t="shared" si="928"/>
        <v>0</v>
      </c>
      <c r="L6603" s="162">
        <f t="shared" si="929"/>
        <v>0</v>
      </c>
      <c r="M6603" s="162" t="str" cm="1">
        <f t="array" ref="M6603">IF(ISERROR(INDEX('Non Compliance input'!$I$5:$I$156,MATCH(1,(A6603='Non Compliance input'!$A$5:$A$156)*(E6603&gt;='Non Compliance input'!$D$5:$D$156)*(F6603&lt;='Non Compliance input'!$E$5:$E$156)*('Non Compliance input'!$I$5:$I$156="Yes"),0))
),"","Yes")</f>
        <v/>
      </c>
      <c r="N6603" s="149" t="str">
        <f>IF(VLOOKUP($A6603,HourEndingOutage!$B$3:$F$746,5,0)="Outage","Outage","")</f>
        <v/>
      </c>
      <c r="O6603" s="18">
        <f t="shared" si="930"/>
        <v>0</v>
      </c>
      <c r="P6603" s="18" t="str">
        <f t="shared" si="931"/>
        <v/>
      </c>
      <c r="Q6603" s="18">
        <f t="shared" si="932"/>
        <v>0</v>
      </c>
      <c r="R6603" s="118"/>
    </row>
    <row r="6604" spans="1:18" x14ac:dyDescent="0.25">
      <c r="A6604" s="25">
        <f t="shared" si="924"/>
        <v>734</v>
      </c>
      <c r="B6604" s="23">
        <f t="shared" si="925"/>
        <v>44592</v>
      </c>
      <c r="C6604" s="24">
        <v>14</v>
      </c>
      <c r="D6604" s="54" t="str">
        <f t="shared" si="926"/>
        <v>ASET</v>
      </c>
      <c r="E6604" s="178"/>
      <c r="F6604" s="179"/>
      <c r="G6604" s="177"/>
      <c r="H6604" s="177"/>
      <c r="I6604" s="169">
        <f t="shared" si="927"/>
        <v>0</v>
      </c>
      <c r="J6604" s="149" t="str" cm="1">
        <f t="array" ref="J6604">IF(ISERROR(INDEX('Non Compliance input'!$H$5:$H$156,MATCH(1,(A6604='Non Compliance input'!$A$5:$A$156)*(F6604&gt;='Non Compliance input'!$D$5:$D$156)*(E6604&lt;'Non Compliance input'!$E$5:$E$156)*('Non Compliance input'!$H$5:$H$156="Yes"),0))
),"","Yes")</f>
        <v/>
      </c>
      <c r="K6604" s="149">
        <f t="shared" si="928"/>
        <v>0</v>
      </c>
      <c r="L6604" s="162">
        <f t="shared" si="929"/>
        <v>0</v>
      </c>
      <c r="M6604" s="162" t="str" cm="1">
        <f t="array" ref="M6604">IF(ISERROR(INDEX('Non Compliance input'!$I$5:$I$156,MATCH(1,(A6604='Non Compliance input'!$A$5:$A$156)*(E6604&gt;='Non Compliance input'!$D$5:$D$156)*(F6604&lt;='Non Compliance input'!$E$5:$E$156)*('Non Compliance input'!$I$5:$I$156="Yes"),0))
),"","Yes")</f>
        <v/>
      </c>
      <c r="N6604" s="149" t="str">
        <f>IF(VLOOKUP($A6604,HourEndingOutage!$B$3:$F$746,5,0)="Outage","Outage","")</f>
        <v/>
      </c>
      <c r="O6604" s="18">
        <f t="shared" si="930"/>
        <v>0</v>
      </c>
      <c r="P6604" s="18" t="str">
        <f t="shared" si="931"/>
        <v/>
      </c>
      <c r="Q6604" s="18">
        <f t="shared" si="932"/>
        <v>0</v>
      </c>
      <c r="R6604" s="118"/>
    </row>
    <row r="6605" spans="1:18" x14ac:dyDescent="0.25">
      <c r="A6605" s="25">
        <f t="shared" si="924"/>
        <v>734</v>
      </c>
      <c r="B6605" s="23">
        <f t="shared" si="925"/>
        <v>44592</v>
      </c>
      <c r="C6605" s="24">
        <v>14</v>
      </c>
      <c r="D6605" s="54" t="str">
        <f t="shared" si="926"/>
        <v>ASET</v>
      </c>
      <c r="E6605" s="178"/>
      <c r="F6605" s="179"/>
      <c r="G6605" s="177"/>
      <c r="H6605" s="177"/>
      <c r="I6605" s="169">
        <f t="shared" si="927"/>
        <v>0</v>
      </c>
      <c r="J6605" s="149" t="str" cm="1">
        <f t="array" ref="J6605">IF(ISERROR(INDEX('Non Compliance input'!$H$5:$H$156,MATCH(1,(A6605='Non Compliance input'!$A$5:$A$156)*(F6605&gt;='Non Compliance input'!$D$5:$D$156)*(E6605&lt;'Non Compliance input'!$E$5:$E$156)*('Non Compliance input'!$H$5:$H$156="Yes"),0))
),"","Yes")</f>
        <v/>
      </c>
      <c r="K6605" s="149">
        <f t="shared" si="928"/>
        <v>0</v>
      </c>
      <c r="L6605" s="162">
        <f t="shared" si="929"/>
        <v>0</v>
      </c>
      <c r="M6605" s="162" t="str" cm="1">
        <f t="array" ref="M6605">IF(ISERROR(INDEX('Non Compliance input'!$I$5:$I$156,MATCH(1,(A6605='Non Compliance input'!$A$5:$A$156)*(E6605&gt;='Non Compliance input'!$D$5:$D$156)*(F6605&lt;='Non Compliance input'!$E$5:$E$156)*('Non Compliance input'!$I$5:$I$156="Yes"),0))
),"","Yes")</f>
        <v/>
      </c>
      <c r="N6605" s="149" t="str">
        <f>IF(VLOOKUP($A6605,HourEndingOutage!$B$3:$F$746,5,0)="Outage","Outage","")</f>
        <v/>
      </c>
      <c r="O6605" s="18">
        <f t="shared" si="930"/>
        <v>0</v>
      </c>
      <c r="P6605" s="18" t="str">
        <f t="shared" si="931"/>
        <v/>
      </c>
      <c r="Q6605" s="18">
        <f t="shared" si="932"/>
        <v>0</v>
      </c>
      <c r="R6605" s="118"/>
    </row>
    <row r="6606" spans="1:18" x14ac:dyDescent="0.25">
      <c r="A6606" s="25">
        <f t="shared" si="924"/>
        <v>734</v>
      </c>
      <c r="B6606" s="23">
        <f t="shared" si="925"/>
        <v>44592</v>
      </c>
      <c r="C6606" s="24">
        <v>14</v>
      </c>
      <c r="D6606" s="54" t="str">
        <f t="shared" si="926"/>
        <v>ASET</v>
      </c>
      <c r="E6606" s="178"/>
      <c r="F6606" s="179"/>
      <c r="G6606" s="177"/>
      <c r="H6606" s="177"/>
      <c r="I6606" s="169">
        <f t="shared" si="927"/>
        <v>0</v>
      </c>
      <c r="J6606" s="149" t="str" cm="1">
        <f t="array" ref="J6606">IF(ISERROR(INDEX('Non Compliance input'!$H$5:$H$156,MATCH(1,(A6606='Non Compliance input'!$A$5:$A$156)*(F6606&gt;='Non Compliance input'!$D$5:$D$156)*(E6606&lt;'Non Compliance input'!$E$5:$E$156)*('Non Compliance input'!$H$5:$H$156="Yes"),0))
),"","Yes")</f>
        <v/>
      </c>
      <c r="K6606" s="149">
        <f t="shared" si="928"/>
        <v>0</v>
      </c>
      <c r="L6606" s="162">
        <f t="shared" si="929"/>
        <v>0</v>
      </c>
      <c r="M6606" s="162" t="str" cm="1">
        <f t="array" ref="M6606">IF(ISERROR(INDEX('Non Compliance input'!$I$5:$I$156,MATCH(1,(A6606='Non Compliance input'!$A$5:$A$156)*(E6606&gt;='Non Compliance input'!$D$5:$D$156)*(F6606&lt;='Non Compliance input'!$E$5:$E$156)*('Non Compliance input'!$I$5:$I$156="Yes"),0))
),"","Yes")</f>
        <v/>
      </c>
      <c r="N6606" s="149" t="str">
        <f>IF(VLOOKUP($A6606,HourEndingOutage!$B$3:$F$746,5,0)="Outage","Outage","")</f>
        <v/>
      </c>
      <c r="O6606" s="18">
        <f t="shared" si="930"/>
        <v>0</v>
      </c>
      <c r="P6606" s="18" t="str">
        <f t="shared" si="931"/>
        <v/>
      </c>
      <c r="Q6606" s="18">
        <f t="shared" si="932"/>
        <v>0</v>
      </c>
      <c r="R6606" s="118"/>
    </row>
    <row r="6607" spans="1:18" x14ac:dyDescent="0.25">
      <c r="A6607" s="25">
        <f t="shared" si="924"/>
        <v>734</v>
      </c>
      <c r="B6607" s="23">
        <f t="shared" si="925"/>
        <v>44592</v>
      </c>
      <c r="C6607" s="24">
        <v>14</v>
      </c>
      <c r="D6607" s="54" t="str">
        <f t="shared" si="926"/>
        <v>ASET</v>
      </c>
      <c r="E6607" s="178"/>
      <c r="F6607" s="179"/>
      <c r="G6607" s="177"/>
      <c r="H6607" s="177"/>
      <c r="I6607" s="169">
        <f t="shared" si="927"/>
        <v>0</v>
      </c>
      <c r="J6607" s="149" t="str" cm="1">
        <f t="array" ref="J6607">IF(ISERROR(INDEX('Non Compliance input'!$H$5:$H$156,MATCH(1,(A6607='Non Compliance input'!$A$5:$A$156)*(F6607&gt;='Non Compliance input'!$D$5:$D$156)*(E6607&lt;'Non Compliance input'!$E$5:$E$156)*('Non Compliance input'!$H$5:$H$156="Yes"),0))
),"","Yes")</f>
        <v/>
      </c>
      <c r="K6607" s="149">
        <f t="shared" si="928"/>
        <v>0</v>
      </c>
      <c r="L6607" s="162">
        <f t="shared" si="929"/>
        <v>0</v>
      </c>
      <c r="M6607" s="162" t="str" cm="1">
        <f t="array" ref="M6607">IF(ISERROR(INDEX('Non Compliance input'!$I$5:$I$156,MATCH(1,(A6607='Non Compliance input'!$A$5:$A$156)*(E6607&gt;='Non Compliance input'!$D$5:$D$156)*(F6607&lt;='Non Compliance input'!$E$5:$E$156)*('Non Compliance input'!$I$5:$I$156="Yes"),0))
),"","Yes")</f>
        <v/>
      </c>
      <c r="N6607" s="149" t="str">
        <f>IF(VLOOKUP($A6607,HourEndingOutage!$B$3:$F$746,5,0)="Outage","Outage","")</f>
        <v/>
      </c>
      <c r="O6607" s="18">
        <f t="shared" si="930"/>
        <v>0</v>
      </c>
      <c r="P6607" s="18" t="str">
        <f t="shared" si="931"/>
        <v/>
      </c>
      <c r="Q6607" s="18">
        <f t="shared" si="932"/>
        <v>0</v>
      </c>
      <c r="R6607" s="118"/>
    </row>
    <row r="6608" spans="1:18" x14ac:dyDescent="0.25">
      <c r="A6608" s="25">
        <f t="shared" si="924"/>
        <v>734</v>
      </c>
      <c r="B6608" s="23">
        <f t="shared" si="925"/>
        <v>44592</v>
      </c>
      <c r="C6608" s="24">
        <v>14</v>
      </c>
      <c r="D6608" s="54" t="str">
        <f t="shared" si="926"/>
        <v>ASET</v>
      </c>
      <c r="E6608" s="178"/>
      <c r="F6608" s="179"/>
      <c r="G6608" s="177"/>
      <c r="H6608" s="177"/>
      <c r="I6608" s="169">
        <f t="shared" si="927"/>
        <v>0</v>
      </c>
      <c r="J6608" s="149" t="str" cm="1">
        <f t="array" ref="J6608">IF(ISERROR(INDEX('Non Compliance input'!$H$5:$H$156,MATCH(1,(A6608='Non Compliance input'!$A$5:$A$156)*(F6608&gt;='Non Compliance input'!$D$5:$D$156)*(E6608&lt;'Non Compliance input'!$E$5:$E$156)*('Non Compliance input'!$H$5:$H$156="Yes"),0))
),"","Yes")</f>
        <v/>
      </c>
      <c r="K6608" s="149">
        <f t="shared" si="928"/>
        <v>0</v>
      </c>
      <c r="L6608" s="162">
        <f t="shared" si="929"/>
        <v>0</v>
      </c>
      <c r="M6608" s="162" t="str" cm="1">
        <f t="array" ref="M6608">IF(ISERROR(INDEX('Non Compliance input'!$I$5:$I$156,MATCH(1,(A6608='Non Compliance input'!$A$5:$A$156)*(E6608&gt;='Non Compliance input'!$D$5:$D$156)*(F6608&lt;='Non Compliance input'!$E$5:$E$156)*('Non Compliance input'!$I$5:$I$156="Yes"),0))
),"","Yes")</f>
        <v/>
      </c>
      <c r="N6608" s="149" t="str">
        <f>IF(VLOOKUP($A6608,HourEndingOutage!$B$3:$F$746,5,0)="Outage","Outage","")</f>
        <v/>
      </c>
      <c r="O6608" s="18">
        <f t="shared" si="930"/>
        <v>0</v>
      </c>
      <c r="P6608" s="18" t="str">
        <f t="shared" si="931"/>
        <v/>
      </c>
      <c r="Q6608" s="18">
        <f t="shared" si="932"/>
        <v>0</v>
      </c>
      <c r="R6608" s="118"/>
    </row>
    <row r="6609" spans="1:18" x14ac:dyDescent="0.25">
      <c r="A6609" s="25">
        <f t="shared" si="924"/>
        <v>735</v>
      </c>
      <c r="B6609" s="23">
        <f t="shared" si="925"/>
        <v>44592</v>
      </c>
      <c r="C6609" s="24">
        <v>15</v>
      </c>
      <c r="D6609" s="54" t="str">
        <f t="shared" si="926"/>
        <v>ASET</v>
      </c>
      <c r="E6609" s="178"/>
      <c r="F6609" s="179"/>
      <c r="G6609" s="177"/>
      <c r="H6609" s="177"/>
      <c r="I6609" s="169">
        <f t="shared" si="927"/>
        <v>0</v>
      </c>
      <c r="J6609" s="149" t="str" cm="1">
        <f t="array" ref="J6609">IF(ISERROR(INDEX('Non Compliance input'!$H$5:$H$156,MATCH(1,(A6609='Non Compliance input'!$A$5:$A$156)*(F6609&gt;='Non Compliance input'!$D$5:$D$156)*(E6609&lt;'Non Compliance input'!$E$5:$E$156)*('Non Compliance input'!$H$5:$H$156="Yes"),0))
),"","Yes")</f>
        <v/>
      </c>
      <c r="K6609" s="149">
        <f t="shared" si="928"/>
        <v>0</v>
      </c>
      <c r="L6609" s="162">
        <f t="shared" si="929"/>
        <v>0</v>
      </c>
      <c r="M6609" s="162" t="str" cm="1">
        <f t="array" ref="M6609">IF(ISERROR(INDEX('Non Compliance input'!$I$5:$I$156,MATCH(1,(A6609='Non Compliance input'!$A$5:$A$156)*(E6609&gt;='Non Compliance input'!$D$5:$D$156)*(F6609&lt;='Non Compliance input'!$E$5:$E$156)*('Non Compliance input'!$I$5:$I$156="Yes"),0))
),"","Yes")</f>
        <v/>
      </c>
      <c r="N6609" s="149" t="str">
        <f>IF(VLOOKUP($A6609,HourEndingOutage!$B$3:$F$746,5,0)="Outage","Outage","")</f>
        <v/>
      </c>
      <c r="O6609" s="18">
        <f t="shared" si="930"/>
        <v>0</v>
      </c>
      <c r="P6609" s="18" t="str">
        <f t="shared" si="931"/>
        <v/>
      </c>
      <c r="Q6609" s="18">
        <f t="shared" si="932"/>
        <v>0</v>
      </c>
      <c r="R6609" s="118"/>
    </row>
    <row r="6610" spans="1:18" x14ac:dyDescent="0.25">
      <c r="A6610" s="25">
        <f t="shared" si="924"/>
        <v>735</v>
      </c>
      <c r="B6610" s="23">
        <f t="shared" si="925"/>
        <v>44592</v>
      </c>
      <c r="C6610" s="24">
        <v>15</v>
      </c>
      <c r="D6610" s="54" t="str">
        <f t="shared" si="926"/>
        <v>ASET</v>
      </c>
      <c r="E6610" s="178"/>
      <c r="F6610" s="179"/>
      <c r="G6610" s="177"/>
      <c r="H6610" s="177"/>
      <c r="I6610" s="169">
        <f t="shared" si="927"/>
        <v>0</v>
      </c>
      <c r="J6610" s="149" t="str" cm="1">
        <f t="array" ref="J6610">IF(ISERROR(INDEX('Non Compliance input'!$H$5:$H$156,MATCH(1,(A6610='Non Compliance input'!$A$5:$A$156)*(F6610&gt;='Non Compliance input'!$D$5:$D$156)*(E6610&lt;'Non Compliance input'!$E$5:$E$156)*('Non Compliance input'!$H$5:$H$156="Yes"),0))
),"","Yes")</f>
        <v/>
      </c>
      <c r="K6610" s="149">
        <f t="shared" si="928"/>
        <v>0</v>
      </c>
      <c r="L6610" s="162">
        <f t="shared" si="929"/>
        <v>0</v>
      </c>
      <c r="M6610" s="162" t="str" cm="1">
        <f t="array" ref="M6610">IF(ISERROR(INDEX('Non Compliance input'!$I$5:$I$156,MATCH(1,(A6610='Non Compliance input'!$A$5:$A$156)*(E6610&gt;='Non Compliance input'!$D$5:$D$156)*(F6610&lt;='Non Compliance input'!$E$5:$E$156)*('Non Compliance input'!$I$5:$I$156="Yes"),0))
),"","Yes")</f>
        <v/>
      </c>
      <c r="N6610" s="149" t="str">
        <f>IF(VLOOKUP($A6610,HourEndingOutage!$B$3:$F$746,5,0)="Outage","Outage","")</f>
        <v/>
      </c>
      <c r="O6610" s="18">
        <f t="shared" si="930"/>
        <v>0</v>
      </c>
      <c r="P6610" s="18" t="str">
        <f t="shared" si="931"/>
        <v/>
      </c>
      <c r="Q6610" s="18">
        <f t="shared" si="932"/>
        <v>0</v>
      </c>
      <c r="R6610" s="118"/>
    </row>
    <row r="6611" spans="1:18" x14ac:dyDescent="0.25">
      <c r="A6611" s="25">
        <f t="shared" si="924"/>
        <v>735</v>
      </c>
      <c r="B6611" s="23">
        <f t="shared" si="925"/>
        <v>44592</v>
      </c>
      <c r="C6611" s="24">
        <v>15</v>
      </c>
      <c r="D6611" s="54" t="str">
        <f t="shared" si="926"/>
        <v>ASET</v>
      </c>
      <c r="E6611" s="178"/>
      <c r="F6611" s="179"/>
      <c r="G6611" s="177"/>
      <c r="H6611" s="177"/>
      <c r="I6611" s="169">
        <f t="shared" si="927"/>
        <v>0</v>
      </c>
      <c r="J6611" s="149" t="str" cm="1">
        <f t="array" ref="J6611">IF(ISERROR(INDEX('Non Compliance input'!$H$5:$H$156,MATCH(1,(A6611='Non Compliance input'!$A$5:$A$156)*(F6611&gt;='Non Compliance input'!$D$5:$D$156)*(E6611&lt;'Non Compliance input'!$E$5:$E$156)*('Non Compliance input'!$H$5:$H$156="Yes"),0))
),"","Yes")</f>
        <v/>
      </c>
      <c r="K6611" s="149">
        <f t="shared" si="928"/>
        <v>0</v>
      </c>
      <c r="L6611" s="162">
        <f t="shared" si="929"/>
        <v>0</v>
      </c>
      <c r="M6611" s="162" t="str" cm="1">
        <f t="array" ref="M6611">IF(ISERROR(INDEX('Non Compliance input'!$I$5:$I$156,MATCH(1,(A6611='Non Compliance input'!$A$5:$A$156)*(E6611&gt;='Non Compliance input'!$D$5:$D$156)*(F6611&lt;='Non Compliance input'!$E$5:$E$156)*('Non Compliance input'!$I$5:$I$156="Yes"),0))
),"","Yes")</f>
        <v/>
      </c>
      <c r="N6611" s="149" t="str">
        <f>IF(VLOOKUP($A6611,HourEndingOutage!$B$3:$F$746,5,0)="Outage","Outage","")</f>
        <v/>
      </c>
      <c r="O6611" s="18">
        <f t="shared" si="930"/>
        <v>0</v>
      </c>
      <c r="P6611" s="18" t="str">
        <f t="shared" si="931"/>
        <v/>
      </c>
      <c r="Q6611" s="18">
        <f t="shared" si="932"/>
        <v>0</v>
      </c>
      <c r="R6611" s="118"/>
    </row>
    <row r="6612" spans="1:18" x14ac:dyDescent="0.25">
      <c r="A6612" s="25">
        <f t="shared" si="924"/>
        <v>735</v>
      </c>
      <c r="B6612" s="23">
        <f t="shared" si="925"/>
        <v>44592</v>
      </c>
      <c r="C6612" s="24">
        <v>15</v>
      </c>
      <c r="D6612" s="54" t="str">
        <f t="shared" si="926"/>
        <v>ASET</v>
      </c>
      <c r="E6612" s="178"/>
      <c r="F6612" s="179"/>
      <c r="G6612" s="177"/>
      <c r="H6612" s="177"/>
      <c r="I6612" s="169">
        <f t="shared" si="927"/>
        <v>0</v>
      </c>
      <c r="J6612" s="149" t="str" cm="1">
        <f t="array" ref="J6612">IF(ISERROR(INDEX('Non Compliance input'!$H$5:$H$156,MATCH(1,(A6612='Non Compliance input'!$A$5:$A$156)*(F6612&gt;='Non Compliance input'!$D$5:$D$156)*(E6612&lt;'Non Compliance input'!$E$5:$E$156)*('Non Compliance input'!$H$5:$H$156="Yes"),0))
),"","Yes")</f>
        <v/>
      </c>
      <c r="K6612" s="149">
        <f t="shared" si="928"/>
        <v>0</v>
      </c>
      <c r="L6612" s="162">
        <f t="shared" si="929"/>
        <v>0</v>
      </c>
      <c r="M6612" s="162" t="str" cm="1">
        <f t="array" ref="M6612">IF(ISERROR(INDEX('Non Compliance input'!$I$5:$I$156,MATCH(1,(A6612='Non Compliance input'!$A$5:$A$156)*(E6612&gt;='Non Compliance input'!$D$5:$D$156)*(F6612&lt;='Non Compliance input'!$E$5:$E$156)*('Non Compliance input'!$I$5:$I$156="Yes"),0))
),"","Yes")</f>
        <v/>
      </c>
      <c r="N6612" s="149" t="str">
        <f>IF(VLOOKUP($A6612,HourEndingOutage!$B$3:$F$746,5,0)="Outage","Outage","")</f>
        <v/>
      </c>
      <c r="O6612" s="18">
        <f t="shared" si="930"/>
        <v>0</v>
      </c>
      <c r="P6612" s="18" t="str">
        <f t="shared" si="931"/>
        <v/>
      </c>
      <c r="Q6612" s="18">
        <f t="shared" si="932"/>
        <v>0</v>
      </c>
      <c r="R6612" s="118"/>
    </row>
    <row r="6613" spans="1:18" x14ac:dyDescent="0.25">
      <c r="A6613" s="25">
        <f t="shared" si="924"/>
        <v>735</v>
      </c>
      <c r="B6613" s="23">
        <f t="shared" si="925"/>
        <v>44592</v>
      </c>
      <c r="C6613" s="24">
        <v>15</v>
      </c>
      <c r="D6613" s="54" t="str">
        <f t="shared" si="926"/>
        <v>ASET</v>
      </c>
      <c r="E6613" s="178"/>
      <c r="F6613" s="179"/>
      <c r="G6613" s="177"/>
      <c r="H6613" s="177"/>
      <c r="I6613" s="169">
        <f t="shared" si="927"/>
        <v>0</v>
      </c>
      <c r="J6613" s="149" t="str" cm="1">
        <f t="array" ref="J6613">IF(ISERROR(INDEX('Non Compliance input'!$H$5:$H$156,MATCH(1,(A6613='Non Compliance input'!$A$5:$A$156)*(F6613&gt;='Non Compliance input'!$D$5:$D$156)*(E6613&lt;'Non Compliance input'!$E$5:$E$156)*('Non Compliance input'!$H$5:$H$156="Yes"),0))
),"","Yes")</f>
        <v/>
      </c>
      <c r="K6613" s="149">
        <f t="shared" si="928"/>
        <v>0</v>
      </c>
      <c r="L6613" s="162">
        <f t="shared" si="929"/>
        <v>0</v>
      </c>
      <c r="M6613" s="162" t="str" cm="1">
        <f t="array" ref="M6613">IF(ISERROR(INDEX('Non Compliance input'!$I$5:$I$156,MATCH(1,(A6613='Non Compliance input'!$A$5:$A$156)*(E6613&gt;='Non Compliance input'!$D$5:$D$156)*(F6613&lt;='Non Compliance input'!$E$5:$E$156)*('Non Compliance input'!$I$5:$I$156="Yes"),0))
),"","Yes")</f>
        <v/>
      </c>
      <c r="N6613" s="149" t="str">
        <f>IF(VLOOKUP($A6613,HourEndingOutage!$B$3:$F$746,5,0)="Outage","Outage","")</f>
        <v/>
      </c>
      <c r="O6613" s="18">
        <f t="shared" si="930"/>
        <v>0</v>
      </c>
      <c r="P6613" s="18" t="str">
        <f t="shared" si="931"/>
        <v/>
      </c>
      <c r="Q6613" s="18">
        <f t="shared" si="932"/>
        <v>0</v>
      </c>
      <c r="R6613" s="118"/>
    </row>
    <row r="6614" spans="1:18" x14ac:dyDescent="0.25">
      <c r="A6614" s="25">
        <f t="shared" si="924"/>
        <v>735</v>
      </c>
      <c r="B6614" s="23">
        <f t="shared" si="925"/>
        <v>44592</v>
      </c>
      <c r="C6614" s="24">
        <v>15</v>
      </c>
      <c r="D6614" s="54" t="str">
        <f t="shared" si="926"/>
        <v>ASET</v>
      </c>
      <c r="E6614" s="178"/>
      <c r="F6614" s="179"/>
      <c r="G6614" s="177"/>
      <c r="H6614" s="177"/>
      <c r="I6614" s="169">
        <f t="shared" si="927"/>
        <v>0</v>
      </c>
      <c r="J6614" s="149" t="str" cm="1">
        <f t="array" ref="J6614">IF(ISERROR(INDEX('Non Compliance input'!$H$5:$H$156,MATCH(1,(A6614='Non Compliance input'!$A$5:$A$156)*(F6614&gt;='Non Compliance input'!$D$5:$D$156)*(E6614&lt;'Non Compliance input'!$E$5:$E$156)*('Non Compliance input'!$H$5:$H$156="Yes"),0))
),"","Yes")</f>
        <v/>
      </c>
      <c r="K6614" s="149">
        <f t="shared" si="928"/>
        <v>0</v>
      </c>
      <c r="L6614" s="162">
        <f t="shared" si="929"/>
        <v>0</v>
      </c>
      <c r="M6614" s="162" t="str" cm="1">
        <f t="array" ref="M6614">IF(ISERROR(INDEX('Non Compliance input'!$I$5:$I$156,MATCH(1,(A6614='Non Compliance input'!$A$5:$A$156)*(E6614&gt;='Non Compliance input'!$D$5:$D$156)*(F6614&lt;='Non Compliance input'!$E$5:$E$156)*('Non Compliance input'!$I$5:$I$156="Yes"),0))
),"","Yes")</f>
        <v/>
      </c>
      <c r="N6614" s="149" t="str">
        <f>IF(VLOOKUP($A6614,HourEndingOutage!$B$3:$F$746,5,0)="Outage","Outage","")</f>
        <v/>
      </c>
      <c r="O6614" s="18">
        <f t="shared" si="930"/>
        <v>0</v>
      </c>
      <c r="P6614" s="18" t="str">
        <f t="shared" si="931"/>
        <v/>
      </c>
      <c r="Q6614" s="18">
        <f t="shared" si="932"/>
        <v>0</v>
      </c>
      <c r="R6614" s="118"/>
    </row>
    <row r="6615" spans="1:18" x14ac:dyDescent="0.25">
      <c r="A6615" s="25">
        <f t="shared" si="924"/>
        <v>735</v>
      </c>
      <c r="B6615" s="23">
        <f t="shared" si="925"/>
        <v>44592</v>
      </c>
      <c r="C6615" s="24">
        <v>15</v>
      </c>
      <c r="D6615" s="54" t="str">
        <f t="shared" si="926"/>
        <v>ASET</v>
      </c>
      <c r="E6615" s="178"/>
      <c r="F6615" s="179"/>
      <c r="G6615" s="177"/>
      <c r="H6615" s="177"/>
      <c r="I6615" s="169">
        <f t="shared" si="927"/>
        <v>0</v>
      </c>
      <c r="J6615" s="149" t="str" cm="1">
        <f t="array" ref="J6615">IF(ISERROR(INDEX('Non Compliance input'!$H$5:$H$156,MATCH(1,(A6615='Non Compliance input'!$A$5:$A$156)*(F6615&gt;='Non Compliance input'!$D$5:$D$156)*(E6615&lt;'Non Compliance input'!$E$5:$E$156)*('Non Compliance input'!$H$5:$H$156="Yes"),0))
),"","Yes")</f>
        <v/>
      </c>
      <c r="K6615" s="149">
        <f t="shared" si="928"/>
        <v>0</v>
      </c>
      <c r="L6615" s="162">
        <f t="shared" si="929"/>
        <v>0</v>
      </c>
      <c r="M6615" s="162" t="str" cm="1">
        <f t="array" ref="M6615">IF(ISERROR(INDEX('Non Compliance input'!$I$5:$I$156,MATCH(1,(A6615='Non Compliance input'!$A$5:$A$156)*(E6615&gt;='Non Compliance input'!$D$5:$D$156)*(F6615&lt;='Non Compliance input'!$E$5:$E$156)*('Non Compliance input'!$I$5:$I$156="Yes"),0))
),"","Yes")</f>
        <v/>
      </c>
      <c r="N6615" s="149" t="str">
        <f>IF(VLOOKUP($A6615,HourEndingOutage!$B$3:$F$746,5,0)="Outage","Outage","")</f>
        <v/>
      </c>
      <c r="O6615" s="18">
        <f t="shared" si="930"/>
        <v>0</v>
      </c>
      <c r="P6615" s="18" t="str">
        <f t="shared" si="931"/>
        <v/>
      </c>
      <c r="Q6615" s="18">
        <f t="shared" si="932"/>
        <v>0</v>
      </c>
      <c r="R6615" s="118"/>
    </row>
    <row r="6616" spans="1:18" x14ac:dyDescent="0.25">
      <c r="A6616" s="25">
        <f t="shared" si="924"/>
        <v>735</v>
      </c>
      <c r="B6616" s="23">
        <f t="shared" si="925"/>
        <v>44592</v>
      </c>
      <c r="C6616" s="24">
        <v>15</v>
      </c>
      <c r="D6616" s="54" t="str">
        <f t="shared" si="926"/>
        <v>ASET</v>
      </c>
      <c r="E6616" s="178"/>
      <c r="F6616" s="179"/>
      <c r="G6616" s="177"/>
      <c r="H6616" s="177"/>
      <c r="I6616" s="169">
        <f t="shared" si="927"/>
        <v>0</v>
      </c>
      <c r="J6616" s="149" t="str" cm="1">
        <f t="array" ref="J6616">IF(ISERROR(INDEX('Non Compliance input'!$H$5:$H$156,MATCH(1,(A6616='Non Compliance input'!$A$5:$A$156)*(F6616&gt;='Non Compliance input'!$D$5:$D$156)*(E6616&lt;'Non Compliance input'!$E$5:$E$156)*('Non Compliance input'!$H$5:$H$156="Yes"),0))
),"","Yes")</f>
        <v/>
      </c>
      <c r="K6616" s="149">
        <f t="shared" si="928"/>
        <v>0</v>
      </c>
      <c r="L6616" s="162">
        <f t="shared" si="929"/>
        <v>0</v>
      </c>
      <c r="M6616" s="162" t="str" cm="1">
        <f t="array" ref="M6616">IF(ISERROR(INDEX('Non Compliance input'!$I$5:$I$156,MATCH(1,(A6616='Non Compliance input'!$A$5:$A$156)*(E6616&gt;='Non Compliance input'!$D$5:$D$156)*(F6616&lt;='Non Compliance input'!$E$5:$E$156)*('Non Compliance input'!$I$5:$I$156="Yes"),0))
),"","Yes")</f>
        <v/>
      </c>
      <c r="N6616" s="149" t="str">
        <f>IF(VLOOKUP($A6616,HourEndingOutage!$B$3:$F$746,5,0)="Outage","Outage","")</f>
        <v/>
      </c>
      <c r="O6616" s="18">
        <f t="shared" si="930"/>
        <v>0</v>
      </c>
      <c r="P6616" s="18" t="str">
        <f t="shared" si="931"/>
        <v/>
      </c>
      <c r="Q6616" s="18">
        <f t="shared" si="932"/>
        <v>0</v>
      </c>
      <c r="R6616" s="118"/>
    </row>
    <row r="6617" spans="1:18" x14ac:dyDescent="0.25">
      <c r="A6617" s="25">
        <f t="shared" si="924"/>
        <v>735</v>
      </c>
      <c r="B6617" s="23">
        <f t="shared" si="925"/>
        <v>44592</v>
      </c>
      <c r="C6617" s="24">
        <v>15</v>
      </c>
      <c r="D6617" s="54" t="str">
        <f t="shared" si="926"/>
        <v>ASET</v>
      </c>
      <c r="E6617" s="178"/>
      <c r="F6617" s="179"/>
      <c r="G6617" s="177"/>
      <c r="H6617" s="177"/>
      <c r="I6617" s="169">
        <f t="shared" si="927"/>
        <v>0</v>
      </c>
      <c r="J6617" s="149" t="str" cm="1">
        <f t="array" ref="J6617">IF(ISERROR(INDEX('Non Compliance input'!$H$5:$H$156,MATCH(1,(A6617='Non Compliance input'!$A$5:$A$156)*(F6617&gt;='Non Compliance input'!$D$5:$D$156)*(E6617&lt;'Non Compliance input'!$E$5:$E$156)*('Non Compliance input'!$H$5:$H$156="Yes"),0))
),"","Yes")</f>
        <v/>
      </c>
      <c r="K6617" s="149">
        <f t="shared" si="928"/>
        <v>0</v>
      </c>
      <c r="L6617" s="162">
        <f t="shared" si="929"/>
        <v>0</v>
      </c>
      <c r="M6617" s="162" t="str" cm="1">
        <f t="array" ref="M6617">IF(ISERROR(INDEX('Non Compliance input'!$I$5:$I$156,MATCH(1,(A6617='Non Compliance input'!$A$5:$A$156)*(E6617&gt;='Non Compliance input'!$D$5:$D$156)*(F6617&lt;='Non Compliance input'!$E$5:$E$156)*('Non Compliance input'!$I$5:$I$156="Yes"),0))
),"","Yes")</f>
        <v/>
      </c>
      <c r="N6617" s="149" t="str">
        <f>IF(VLOOKUP($A6617,HourEndingOutage!$B$3:$F$746,5,0)="Outage","Outage","")</f>
        <v/>
      </c>
      <c r="O6617" s="18">
        <f t="shared" si="930"/>
        <v>0</v>
      </c>
      <c r="P6617" s="18" t="str">
        <f t="shared" si="931"/>
        <v/>
      </c>
      <c r="Q6617" s="18">
        <f t="shared" si="932"/>
        <v>0</v>
      </c>
      <c r="R6617" s="118"/>
    </row>
    <row r="6618" spans="1:18" x14ac:dyDescent="0.25">
      <c r="A6618" s="25">
        <f t="shared" si="924"/>
        <v>736</v>
      </c>
      <c r="B6618" s="23">
        <f t="shared" si="925"/>
        <v>44592</v>
      </c>
      <c r="C6618" s="24">
        <v>16</v>
      </c>
      <c r="D6618" s="54" t="str">
        <f t="shared" si="926"/>
        <v>ASET</v>
      </c>
      <c r="E6618" s="178"/>
      <c r="F6618" s="179"/>
      <c r="G6618" s="177"/>
      <c r="H6618" s="177"/>
      <c r="I6618" s="169">
        <f t="shared" si="927"/>
        <v>0</v>
      </c>
      <c r="J6618" s="149" t="str" cm="1">
        <f t="array" ref="J6618">IF(ISERROR(INDEX('Non Compliance input'!$H$5:$H$156,MATCH(1,(A6618='Non Compliance input'!$A$5:$A$156)*(F6618&gt;='Non Compliance input'!$D$5:$D$156)*(E6618&lt;'Non Compliance input'!$E$5:$E$156)*('Non Compliance input'!$H$5:$H$156="Yes"),0))
),"","Yes")</f>
        <v/>
      </c>
      <c r="K6618" s="149">
        <f t="shared" si="928"/>
        <v>0</v>
      </c>
      <c r="L6618" s="162">
        <f t="shared" si="929"/>
        <v>0</v>
      </c>
      <c r="M6618" s="162" t="str" cm="1">
        <f t="array" ref="M6618">IF(ISERROR(INDEX('Non Compliance input'!$I$5:$I$156,MATCH(1,(A6618='Non Compliance input'!$A$5:$A$156)*(E6618&gt;='Non Compliance input'!$D$5:$D$156)*(F6618&lt;='Non Compliance input'!$E$5:$E$156)*('Non Compliance input'!$I$5:$I$156="Yes"),0))
),"","Yes")</f>
        <v/>
      </c>
      <c r="N6618" s="149" t="str">
        <f>IF(VLOOKUP($A6618,HourEndingOutage!$B$3:$F$746,5,0)="Outage","Outage","")</f>
        <v/>
      </c>
      <c r="O6618" s="18">
        <f t="shared" si="930"/>
        <v>0</v>
      </c>
      <c r="P6618" s="18" t="str">
        <f t="shared" si="931"/>
        <v/>
      </c>
      <c r="Q6618" s="18">
        <f t="shared" si="932"/>
        <v>0</v>
      </c>
      <c r="R6618" s="118"/>
    </row>
    <row r="6619" spans="1:18" x14ac:dyDescent="0.25">
      <c r="A6619" s="25">
        <f t="shared" si="924"/>
        <v>736</v>
      </c>
      <c r="B6619" s="23">
        <f t="shared" si="925"/>
        <v>44592</v>
      </c>
      <c r="C6619" s="24">
        <v>16</v>
      </c>
      <c r="D6619" s="54" t="str">
        <f t="shared" si="926"/>
        <v>ASET</v>
      </c>
      <c r="E6619" s="178"/>
      <c r="F6619" s="179"/>
      <c r="G6619" s="177"/>
      <c r="H6619" s="177"/>
      <c r="I6619" s="169">
        <f t="shared" si="927"/>
        <v>0</v>
      </c>
      <c r="J6619" s="149" t="str" cm="1">
        <f t="array" ref="J6619">IF(ISERROR(INDEX('Non Compliance input'!$H$5:$H$156,MATCH(1,(A6619='Non Compliance input'!$A$5:$A$156)*(F6619&gt;='Non Compliance input'!$D$5:$D$156)*(E6619&lt;'Non Compliance input'!$E$5:$E$156)*('Non Compliance input'!$H$5:$H$156="Yes"),0))
),"","Yes")</f>
        <v/>
      </c>
      <c r="K6619" s="149">
        <f t="shared" si="928"/>
        <v>0</v>
      </c>
      <c r="L6619" s="162">
        <f t="shared" si="929"/>
        <v>0</v>
      </c>
      <c r="M6619" s="162" t="str" cm="1">
        <f t="array" ref="M6619">IF(ISERROR(INDEX('Non Compliance input'!$I$5:$I$156,MATCH(1,(A6619='Non Compliance input'!$A$5:$A$156)*(E6619&gt;='Non Compliance input'!$D$5:$D$156)*(F6619&lt;='Non Compliance input'!$E$5:$E$156)*('Non Compliance input'!$I$5:$I$156="Yes"),0))
),"","Yes")</f>
        <v/>
      </c>
      <c r="N6619" s="149" t="str">
        <f>IF(VLOOKUP($A6619,HourEndingOutage!$B$3:$F$746,5,0)="Outage","Outage","")</f>
        <v/>
      </c>
      <c r="O6619" s="18">
        <f t="shared" si="930"/>
        <v>0</v>
      </c>
      <c r="P6619" s="18" t="str">
        <f t="shared" si="931"/>
        <v/>
      </c>
      <c r="Q6619" s="18">
        <f t="shared" si="932"/>
        <v>0</v>
      </c>
      <c r="R6619" s="118"/>
    </row>
    <row r="6620" spans="1:18" x14ac:dyDescent="0.25">
      <c r="A6620" s="25">
        <f t="shared" ref="A6620:A6683" si="933">IF(C6620=C6619,A6619,A6619+1)</f>
        <v>736</v>
      </c>
      <c r="B6620" s="23">
        <f t="shared" ref="B6620:B6683" si="934">IF(C6620&lt;C6619,B6619+1,B6619)</f>
        <v>44592</v>
      </c>
      <c r="C6620" s="24">
        <v>16</v>
      </c>
      <c r="D6620" s="54" t="str">
        <f t="shared" si="926"/>
        <v>ASET</v>
      </c>
      <c r="E6620" s="178"/>
      <c r="F6620" s="179"/>
      <c r="G6620" s="177"/>
      <c r="H6620" s="177"/>
      <c r="I6620" s="169">
        <f t="shared" si="927"/>
        <v>0</v>
      </c>
      <c r="J6620" s="149" t="str" cm="1">
        <f t="array" ref="J6620">IF(ISERROR(INDEX('Non Compliance input'!$H$5:$H$156,MATCH(1,(A6620='Non Compliance input'!$A$5:$A$156)*(F6620&gt;='Non Compliance input'!$D$5:$D$156)*(E6620&lt;'Non Compliance input'!$E$5:$E$156)*('Non Compliance input'!$H$5:$H$156="Yes"),0))
),"","Yes")</f>
        <v/>
      </c>
      <c r="K6620" s="149">
        <f t="shared" si="928"/>
        <v>0</v>
      </c>
      <c r="L6620" s="162">
        <f t="shared" si="929"/>
        <v>0</v>
      </c>
      <c r="M6620" s="162" t="str" cm="1">
        <f t="array" ref="M6620">IF(ISERROR(INDEX('Non Compliance input'!$I$5:$I$156,MATCH(1,(A6620='Non Compliance input'!$A$5:$A$156)*(E6620&gt;='Non Compliance input'!$D$5:$D$156)*(F6620&lt;='Non Compliance input'!$E$5:$E$156)*('Non Compliance input'!$I$5:$I$156="Yes"),0))
),"","Yes")</f>
        <v/>
      </c>
      <c r="N6620" s="149" t="str">
        <f>IF(VLOOKUP($A6620,HourEndingOutage!$B$3:$F$746,5,0)="Outage","Outage","")</f>
        <v/>
      </c>
      <c r="O6620" s="18">
        <f t="shared" si="930"/>
        <v>0</v>
      </c>
      <c r="P6620" s="18" t="str">
        <f t="shared" si="931"/>
        <v/>
      </c>
      <c r="Q6620" s="18">
        <f t="shared" si="932"/>
        <v>0</v>
      </c>
      <c r="R6620" s="118"/>
    </row>
    <row r="6621" spans="1:18" x14ac:dyDescent="0.25">
      <c r="A6621" s="25">
        <f t="shared" si="933"/>
        <v>736</v>
      </c>
      <c r="B6621" s="23">
        <f t="shared" si="934"/>
        <v>44592</v>
      </c>
      <c r="C6621" s="24">
        <v>16</v>
      </c>
      <c r="D6621" s="54" t="str">
        <f t="shared" si="926"/>
        <v>ASET</v>
      </c>
      <c r="E6621" s="178"/>
      <c r="F6621" s="179"/>
      <c r="G6621" s="177"/>
      <c r="H6621" s="177"/>
      <c r="I6621" s="169">
        <f t="shared" si="927"/>
        <v>0</v>
      </c>
      <c r="J6621" s="149" t="str" cm="1">
        <f t="array" ref="J6621">IF(ISERROR(INDEX('Non Compliance input'!$H$5:$H$156,MATCH(1,(A6621='Non Compliance input'!$A$5:$A$156)*(F6621&gt;='Non Compliance input'!$D$5:$D$156)*(E6621&lt;'Non Compliance input'!$E$5:$E$156)*('Non Compliance input'!$H$5:$H$156="Yes"),0))
),"","Yes")</f>
        <v/>
      </c>
      <c r="K6621" s="149">
        <f t="shared" si="928"/>
        <v>0</v>
      </c>
      <c r="L6621" s="162">
        <f t="shared" si="929"/>
        <v>0</v>
      </c>
      <c r="M6621" s="162" t="str" cm="1">
        <f t="array" ref="M6621">IF(ISERROR(INDEX('Non Compliance input'!$I$5:$I$156,MATCH(1,(A6621='Non Compliance input'!$A$5:$A$156)*(E6621&gt;='Non Compliance input'!$D$5:$D$156)*(F6621&lt;='Non Compliance input'!$E$5:$E$156)*('Non Compliance input'!$I$5:$I$156="Yes"),0))
),"","Yes")</f>
        <v/>
      </c>
      <c r="N6621" s="149" t="str">
        <f>IF(VLOOKUP($A6621,HourEndingOutage!$B$3:$F$746,5,0)="Outage","Outage","")</f>
        <v/>
      </c>
      <c r="O6621" s="18">
        <f t="shared" si="930"/>
        <v>0</v>
      </c>
      <c r="P6621" s="18" t="str">
        <f t="shared" si="931"/>
        <v/>
      </c>
      <c r="Q6621" s="18">
        <f t="shared" si="932"/>
        <v>0</v>
      </c>
      <c r="R6621" s="118"/>
    </row>
    <row r="6622" spans="1:18" x14ac:dyDescent="0.25">
      <c r="A6622" s="25">
        <f t="shared" si="933"/>
        <v>736</v>
      </c>
      <c r="B6622" s="23">
        <f t="shared" si="934"/>
        <v>44592</v>
      </c>
      <c r="C6622" s="24">
        <v>16</v>
      </c>
      <c r="D6622" s="54" t="str">
        <f t="shared" si="926"/>
        <v>ASET</v>
      </c>
      <c r="E6622" s="178"/>
      <c r="F6622" s="179"/>
      <c r="G6622" s="177"/>
      <c r="H6622" s="177"/>
      <c r="I6622" s="169">
        <f t="shared" si="927"/>
        <v>0</v>
      </c>
      <c r="J6622" s="149" t="str" cm="1">
        <f t="array" ref="J6622">IF(ISERROR(INDEX('Non Compliance input'!$H$5:$H$156,MATCH(1,(A6622='Non Compliance input'!$A$5:$A$156)*(F6622&gt;='Non Compliance input'!$D$5:$D$156)*(E6622&lt;'Non Compliance input'!$E$5:$E$156)*('Non Compliance input'!$H$5:$H$156="Yes"),0))
),"","Yes")</f>
        <v/>
      </c>
      <c r="K6622" s="149">
        <f t="shared" si="928"/>
        <v>0</v>
      </c>
      <c r="L6622" s="162">
        <f t="shared" si="929"/>
        <v>0</v>
      </c>
      <c r="M6622" s="162" t="str" cm="1">
        <f t="array" ref="M6622">IF(ISERROR(INDEX('Non Compliance input'!$I$5:$I$156,MATCH(1,(A6622='Non Compliance input'!$A$5:$A$156)*(E6622&gt;='Non Compliance input'!$D$5:$D$156)*(F6622&lt;='Non Compliance input'!$E$5:$E$156)*('Non Compliance input'!$I$5:$I$156="Yes"),0))
),"","Yes")</f>
        <v/>
      </c>
      <c r="N6622" s="149" t="str">
        <f>IF(VLOOKUP($A6622,HourEndingOutage!$B$3:$F$746,5,0)="Outage","Outage","")</f>
        <v/>
      </c>
      <c r="O6622" s="18">
        <f t="shared" si="930"/>
        <v>0</v>
      </c>
      <c r="P6622" s="18" t="str">
        <f t="shared" si="931"/>
        <v/>
      </c>
      <c r="Q6622" s="18">
        <f t="shared" si="932"/>
        <v>0</v>
      </c>
      <c r="R6622" s="118"/>
    </row>
    <row r="6623" spans="1:18" x14ac:dyDescent="0.25">
      <c r="A6623" s="25">
        <f t="shared" si="933"/>
        <v>736</v>
      </c>
      <c r="B6623" s="23">
        <f t="shared" si="934"/>
        <v>44592</v>
      </c>
      <c r="C6623" s="24">
        <v>16</v>
      </c>
      <c r="D6623" s="54" t="str">
        <f t="shared" si="926"/>
        <v>ASET</v>
      </c>
      <c r="E6623" s="178"/>
      <c r="F6623" s="179"/>
      <c r="G6623" s="177"/>
      <c r="H6623" s="177"/>
      <c r="I6623" s="169">
        <f t="shared" si="927"/>
        <v>0</v>
      </c>
      <c r="J6623" s="149" t="str" cm="1">
        <f t="array" ref="J6623">IF(ISERROR(INDEX('Non Compliance input'!$H$5:$H$156,MATCH(1,(A6623='Non Compliance input'!$A$5:$A$156)*(F6623&gt;='Non Compliance input'!$D$5:$D$156)*(E6623&lt;'Non Compliance input'!$E$5:$E$156)*('Non Compliance input'!$H$5:$H$156="Yes"),0))
),"","Yes")</f>
        <v/>
      </c>
      <c r="K6623" s="149">
        <f t="shared" si="928"/>
        <v>0</v>
      </c>
      <c r="L6623" s="162">
        <f t="shared" si="929"/>
        <v>0</v>
      </c>
      <c r="M6623" s="162" t="str" cm="1">
        <f t="array" ref="M6623">IF(ISERROR(INDEX('Non Compliance input'!$I$5:$I$156,MATCH(1,(A6623='Non Compliance input'!$A$5:$A$156)*(E6623&gt;='Non Compliance input'!$D$5:$D$156)*(F6623&lt;='Non Compliance input'!$E$5:$E$156)*('Non Compliance input'!$I$5:$I$156="Yes"),0))
),"","Yes")</f>
        <v/>
      </c>
      <c r="N6623" s="149" t="str">
        <f>IF(VLOOKUP($A6623,HourEndingOutage!$B$3:$F$746,5,0)="Outage","Outage","")</f>
        <v/>
      </c>
      <c r="O6623" s="18">
        <f t="shared" si="930"/>
        <v>0</v>
      </c>
      <c r="P6623" s="18" t="str">
        <f t="shared" si="931"/>
        <v/>
      </c>
      <c r="Q6623" s="18">
        <f t="shared" si="932"/>
        <v>0</v>
      </c>
      <c r="R6623" s="118"/>
    </row>
    <row r="6624" spans="1:18" x14ac:dyDescent="0.25">
      <c r="A6624" s="25">
        <f t="shared" si="933"/>
        <v>736</v>
      </c>
      <c r="B6624" s="23">
        <f t="shared" si="934"/>
        <v>44592</v>
      </c>
      <c r="C6624" s="24">
        <v>16</v>
      </c>
      <c r="D6624" s="54" t="str">
        <f t="shared" si="926"/>
        <v>ASET</v>
      </c>
      <c r="E6624" s="178"/>
      <c r="F6624" s="179"/>
      <c r="G6624" s="177"/>
      <c r="H6624" s="177"/>
      <c r="I6624" s="169">
        <f t="shared" si="927"/>
        <v>0</v>
      </c>
      <c r="J6624" s="149" t="str" cm="1">
        <f t="array" ref="J6624">IF(ISERROR(INDEX('Non Compliance input'!$H$5:$H$156,MATCH(1,(A6624='Non Compliance input'!$A$5:$A$156)*(F6624&gt;='Non Compliance input'!$D$5:$D$156)*(E6624&lt;'Non Compliance input'!$E$5:$E$156)*('Non Compliance input'!$H$5:$H$156="Yes"),0))
),"","Yes")</f>
        <v/>
      </c>
      <c r="K6624" s="149">
        <f t="shared" si="928"/>
        <v>0</v>
      </c>
      <c r="L6624" s="162">
        <f t="shared" si="929"/>
        <v>0</v>
      </c>
      <c r="M6624" s="162" t="str" cm="1">
        <f t="array" ref="M6624">IF(ISERROR(INDEX('Non Compliance input'!$I$5:$I$156,MATCH(1,(A6624='Non Compliance input'!$A$5:$A$156)*(E6624&gt;='Non Compliance input'!$D$5:$D$156)*(F6624&lt;='Non Compliance input'!$E$5:$E$156)*('Non Compliance input'!$I$5:$I$156="Yes"),0))
),"","Yes")</f>
        <v/>
      </c>
      <c r="N6624" s="149" t="str">
        <f>IF(VLOOKUP($A6624,HourEndingOutage!$B$3:$F$746,5,0)="Outage","Outage","")</f>
        <v/>
      </c>
      <c r="O6624" s="18">
        <f t="shared" si="930"/>
        <v>0</v>
      </c>
      <c r="P6624" s="18" t="str">
        <f t="shared" si="931"/>
        <v/>
      </c>
      <c r="Q6624" s="18">
        <f t="shared" si="932"/>
        <v>0</v>
      </c>
      <c r="R6624" s="118"/>
    </row>
    <row r="6625" spans="1:18" x14ac:dyDescent="0.25">
      <c r="A6625" s="25">
        <f t="shared" si="933"/>
        <v>736</v>
      </c>
      <c r="B6625" s="23">
        <f t="shared" si="934"/>
        <v>44592</v>
      </c>
      <c r="C6625" s="24">
        <v>16</v>
      </c>
      <c r="D6625" s="54" t="str">
        <f t="shared" si="926"/>
        <v>ASET</v>
      </c>
      <c r="E6625" s="178"/>
      <c r="F6625" s="179"/>
      <c r="G6625" s="177"/>
      <c r="H6625" s="177"/>
      <c r="I6625" s="169">
        <f t="shared" si="927"/>
        <v>0</v>
      </c>
      <c r="J6625" s="149" t="str" cm="1">
        <f t="array" ref="J6625">IF(ISERROR(INDEX('Non Compliance input'!$H$5:$H$156,MATCH(1,(A6625='Non Compliance input'!$A$5:$A$156)*(F6625&gt;='Non Compliance input'!$D$5:$D$156)*(E6625&lt;'Non Compliance input'!$E$5:$E$156)*('Non Compliance input'!$H$5:$H$156="Yes"),0))
),"","Yes")</f>
        <v/>
      </c>
      <c r="K6625" s="149">
        <f t="shared" si="928"/>
        <v>0</v>
      </c>
      <c r="L6625" s="162">
        <f t="shared" si="929"/>
        <v>0</v>
      </c>
      <c r="M6625" s="162" t="str" cm="1">
        <f t="array" ref="M6625">IF(ISERROR(INDEX('Non Compliance input'!$I$5:$I$156,MATCH(1,(A6625='Non Compliance input'!$A$5:$A$156)*(E6625&gt;='Non Compliance input'!$D$5:$D$156)*(F6625&lt;='Non Compliance input'!$E$5:$E$156)*('Non Compliance input'!$I$5:$I$156="Yes"),0))
),"","Yes")</f>
        <v/>
      </c>
      <c r="N6625" s="149" t="str">
        <f>IF(VLOOKUP($A6625,HourEndingOutage!$B$3:$F$746,5,0)="Outage","Outage","")</f>
        <v/>
      </c>
      <c r="O6625" s="18">
        <f t="shared" si="930"/>
        <v>0</v>
      </c>
      <c r="P6625" s="18" t="str">
        <f t="shared" si="931"/>
        <v/>
      </c>
      <c r="Q6625" s="18">
        <f t="shared" si="932"/>
        <v>0</v>
      </c>
      <c r="R6625" s="118"/>
    </row>
    <row r="6626" spans="1:18" x14ac:dyDescent="0.25">
      <c r="A6626" s="25">
        <f t="shared" si="933"/>
        <v>736</v>
      </c>
      <c r="B6626" s="23">
        <f t="shared" si="934"/>
        <v>44592</v>
      </c>
      <c r="C6626" s="24">
        <v>16</v>
      </c>
      <c r="D6626" s="54" t="str">
        <f t="shared" si="926"/>
        <v>ASET</v>
      </c>
      <c r="E6626" s="178"/>
      <c r="F6626" s="179"/>
      <c r="G6626" s="177"/>
      <c r="H6626" s="177"/>
      <c r="I6626" s="169">
        <f t="shared" si="927"/>
        <v>0</v>
      </c>
      <c r="J6626" s="149" t="str" cm="1">
        <f t="array" ref="J6626">IF(ISERROR(INDEX('Non Compliance input'!$H$5:$H$156,MATCH(1,(A6626='Non Compliance input'!$A$5:$A$156)*(F6626&gt;='Non Compliance input'!$D$5:$D$156)*(E6626&lt;'Non Compliance input'!$E$5:$E$156)*('Non Compliance input'!$H$5:$H$156="Yes"),0))
),"","Yes")</f>
        <v/>
      </c>
      <c r="K6626" s="149">
        <f t="shared" si="928"/>
        <v>0</v>
      </c>
      <c r="L6626" s="162">
        <f t="shared" si="929"/>
        <v>0</v>
      </c>
      <c r="M6626" s="162" t="str" cm="1">
        <f t="array" ref="M6626">IF(ISERROR(INDEX('Non Compliance input'!$I$5:$I$156,MATCH(1,(A6626='Non Compliance input'!$A$5:$A$156)*(E6626&gt;='Non Compliance input'!$D$5:$D$156)*(F6626&lt;='Non Compliance input'!$E$5:$E$156)*('Non Compliance input'!$I$5:$I$156="Yes"),0))
),"","Yes")</f>
        <v/>
      </c>
      <c r="N6626" s="149" t="str">
        <f>IF(VLOOKUP($A6626,HourEndingOutage!$B$3:$F$746,5,0)="Outage","Outage","")</f>
        <v/>
      </c>
      <c r="O6626" s="18">
        <f t="shared" si="930"/>
        <v>0</v>
      </c>
      <c r="P6626" s="18" t="str">
        <f t="shared" si="931"/>
        <v/>
      </c>
      <c r="Q6626" s="18">
        <f t="shared" si="932"/>
        <v>0</v>
      </c>
      <c r="R6626" s="118"/>
    </row>
    <row r="6627" spans="1:18" x14ac:dyDescent="0.25">
      <c r="A6627" s="25">
        <f t="shared" si="933"/>
        <v>737</v>
      </c>
      <c r="B6627" s="23">
        <f t="shared" si="934"/>
        <v>44592</v>
      </c>
      <c r="C6627" s="24">
        <v>17</v>
      </c>
      <c r="D6627" s="54" t="str">
        <f t="shared" si="926"/>
        <v>ASET</v>
      </c>
      <c r="E6627" s="178"/>
      <c r="F6627" s="179"/>
      <c r="G6627" s="177"/>
      <c r="H6627" s="177"/>
      <c r="I6627" s="169">
        <f t="shared" si="927"/>
        <v>0</v>
      </c>
      <c r="J6627" s="149" t="str" cm="1">
        <f t="array" ref="J6627">IF(ISERROR(INDEX('Non Compliance input'!$H$5:$H$156,MATCH(1,(A6627='Non Compliance input'!$A$5:$A$156)*(F6627&gt;='Non Compliance input'!$D$5:$D$156)*(E6627&lt;'Non Compliance input'!$E$5:$E$156)*('Non Compliance input'!$H$5:$H$156="Yes"),0))
),"","Yes")</f>
        <v/>
      </c>
      <c r="K6627" s="149">
        <f t="shared" si="928"/>
        <v>0</v>
      </c>
      <c r="L6627" s="162">
        <f t="shared" si="929"/>
        <v>0</v>
      </c>
      <c r="M6627" s="162" t="str" cm="1">
        <f t="array" ref="M6627">IF(ISERROR(INDEX('Non Compliance input'!$I$5:$I$156,MATCH(1,(A6627='Non Compliance input'!$A$5:$A$156)*(E6627&gt;='Non Compliance input'!$D$5:$D$156)*(F6627&lt;='Non Compliance input'!$E$5:$E$156)*('Non Compliance input'!$I$5:$I$156="Yes"),0))
),"","Yes")</f>
        <v/>
      </c>
      <c r="N6627" s="149" t="str">
        <f>IF(VLOOKUP($A6627,HourEndingOutage!$B$3:$F$746,5,0)="Outage","Outage","")</f>
        <v/>
      </c>
      <c r="O6627" s="18">
        <f t="shared" si="930"/>
        <v>0</v>
      </c>
      <c r="P6627" s="18" t="str">
        <f t="shared" si="931"/>
        <v/>
      </c>
      <c r="Q6627" s="18">
        <f t="shared" si="932"/>
        <v>0</v>
      </c>
      <c r="R6627" s="118"/>
    </row>
    <row r="6628" spans="1:18" x14ac:dyDescent="0.25">
      <c r="A6628" s="25">
        <f t="shared" si="933"/>
        <v>737</v>
      </c>
      <c r="B6628" s="23">
        <f t="shared" si="934"/>
        <v>44592</v>
      </c>
      <c r="C6628" s="24">
        <v>17</v>
      </c>
      <c r="D6628" s="54" t="str">
        <f t="shared" si="926"/>
        <v>ASET</v>
      </c>
      <c r="E6628" s="178"/>
      <c r="F6628" s="179"/>
      <c r="G6628" s="177"/>
      <c r="H6628" s="177"/>
      <c r="I6628" s="169">
        <f t="shared" si="927"/>
        <v>0</v>
      </c>
      <c r="J6628" s="149" t="str" cm="1">
        <f t="array" ref="J6628">IF(ISERROR(INDEX('Non Compliance input'!$H$5:$H$156,MATCH(1,(A6628='Non Compliance input'!$A$5:$A$156)*(F6628&gt;='Non Compliance input'!$D$5:$D$156)*(E6628&lt;'Non Compliance input'!$E$5:$E$156)*('Non Compliance input'!$H$5:$H$156="Yes"),0))
),"","Yes")</f>
        <v/>
      </c>
      <c r="K6628" s="149">
        <f t="shared" si="928"/>
        <v>0</v>
      </c>
      <c r="L6628" s="162">
        <f t="shared" si="929"/>
        <v>0</v>
      </c>
      <c r="M6628" s="162" t="str" cm="1">
        <f t="array" ref="M6628">IF(ISERROR(INDEX('Non Compliance input'!$I$5:$I$156,MATCH(1,(A6628='Non Compliance input'!$A$5:$A$156)*(E6628&gt;='Non Compliance input'!$D$5:$D$156)*(F6628&lt;='Non Compliance input'!$E$5:$E$156)*('Non Compliance input'!$I$5:$I$156="Yes"),0))
),"","Yes")</f>
        <v/>
      </c>
      <c r="N6628" s="149" t="str">
        <f>IF(VLOOKUP($A6628,HourEndingOutage!$B$3:$F$746,5,0)="Outage","Outage","")</f>
        <v/>
      </c>
      <c r="O6628" s="18">
        <f t="shared" si="930"/>
        <v>0</v>
      </c>
      <c r="P6628" s="18" t="str">
        <f t="shared" si="931"/>
        <v/>
      </c>
      <c r="Q6628" s="18">
        <f t="shared" si="932"/>
        <v>0</v>
      </c>
      <c r="R6628" s="118"/>
    </row>
    <row r="6629" spans="1:18" x14ac:dyDescent="0.25">
      <c r="A6629" s="25">
        <f t="shared" si="933"/>
        <v>737</v>
      </c>
      <c r="B6629" s="23">
        <f t="shared" si="934"/>
        <v>44592</v>
      </c>
      <c r="C6629" s="24">
        <v>17</v>
      </c>
      <c r="D6629" s="54" t="str">
        <f t="shared" si="926"/>
        <v>ASET</v>
      </c>
      <c r="E6629" s="178"/>
      <c r="F6629" s="179"/>
      <c r="G6629" s="177"/>
      <c r="H6629" s="177"/>
      <c r="I6629" s="169">
        <f t="shared" si="927"/>
        <v>0</v>
      </c>
      <c r="J6629" s="149" t="str" cm="1">
        <f t="array" ref="J6629">IF(ISERROR(INDEX('Non Compliance input'!$H$5:$H$156,MATCH(1,(A6629='Non Compliance input'!$A$5:$A$156)*(F6629&gt;='Non Compliance input'!$D$5:$D$156)*(E6629&lt;'Non Compliance input'!$E$5:$E$156)*('Non Compliance input'!$H$5:$H$156="Yes"),0))
),"","Yes")</f>
        <v/>
      </c>
      <c r="K6629" s="149">
        <f t="shared" si="928"/>
        <v>0</v>
      </c>
      <c r="L6629" s="162">
        <f t="shared" si="929"/>
        <v>0</v>
      </c>
      <c r="M6629" s="162" t="str" cm="1">
        <f t="array" ref="M6629">IF(ISERROR(INDEX('Non Compliance input'!$I$5:$I$156,MATCH(1,(A6629='Non Compliance input'!$A$5:$A$156)*(E6629&gt;='Non Compliance input'!$D$5:$D$156)*(F6629&lt;='Non Compliance input'!$E$5:$E$156)*('Non Compliance input'!$I$5:$I$156="Yes"),0))
),"","Yes")</f>
        <v/>
      </c>
      <c r="N6629" s="149" t="str">
        <f>IF(VLOOKUP($A6629,HourEndingOutage!$B$3:$F$746,5,0)="Outage","Outage","")</f>
        <v/>
      </c>
      <c r="O6629" s="18">
        <f t="shared" si="930"/>
        <v>0</v>
      </c>
      <c r="P6629" s="18" t="str">
        <f t="shared" si="931"/>
        <v/>
      </c>
      <c r="Q6629" s="18">
        <f t="shared" si="932"/>
        <v>0</v>
      </c>
      <c r="R6629" s="118"/>
    </row>
    <row r="6630" spans="1:18" x14ac:dyDescent="0.25">
      <c r="A6630" s="25">
        <f t="shared" si="933"/>
        <v>737</v>
      </c>
      <c r="B6630" s="23">
        <f t="shared" si="934"/>
        <v>44592</v>
      </c>
      <c r="C6630" s="24">
        <v>17</v>
      </c>
      <c r="D6630" s="54" t="str">
        <f t="shared" si="926"/>
        <v>ASET</v>
      </c>
      <c r="E6630" s="178"/>
      <c r="F6630" s="179"/>
      <c r="G6630" s="177"/>
      <c r="H6630" s="177"/>
      <c r="I6630" s="169">
        <f t="shared" si="927"/>
        <v>0</v>
      </c>
      <c r="J6630" s="149" t="str" cm="1">
        <f t="array" ref="J6630">IF(ISERROR(INDEX('Non Compliance input'!$H$5:$H$156,MATCH(1,(A6630='Non Compliance input'!$A$5:$A$156)*(F6630&gt;='Non Compliance input'!$D$5:$D$156)*(E6630&lt;'Non Compliance input'!$E$5:$E$156)*('Non Compliance input'!$H$5:$H$156="Yes"),0))
),"","Yes")</f>
        <v/>
      </c>
      <c r="K6630" s="149">
        <f t="shared" si="928"/>
        <v>0</v>
      </c>
      <c r="L6630" s="162">
        <f t="shared" si="929"/>
        <v>0</v>
      </c>
      <c r="M6630" s="162" t="str" cm="1">
        <f t="array" ref="M6630">IF(ISERROR(INDEX('Non Compliance input'!$I$5:$I$156,MATCH(1,(A6630='Non Compliance input'!$A$5:$A$156)*(E6630&gt;='Non Compliance input'!$D$5:$D$156)*(F6630&lt;='Non Compliance input'!$E$5:$E$156)*('Non Compliance input'!$I$5:$I$156="Yes"),0))
),"","Yes")</f>
        <v/>
      </c>
      <c r="N6630" s="149" t="str">
        <f>IF(VLOOKUP($A6630,HourEndingOutage!$B$3:$F$746,5,0)="Outage","Outage","")</f>
        <v/>
      </c>
      <c r="O6630" s="18">
        <f t="shared" si="930"/>
        <v>0</v>
      </c>
      <c r="P6630" s="18" t="str">
        <f t="shared" si="931"/>
        <v/>
      </c>
      <c r="Q6630" s="18">
        <f t="shared" si="932"/>
        <v>0</v>
      </c>
      <c r="R6630" s="118"/>
    </row>
    <row r="6631" spans="1:18" x14ac:dyDescent="0.25">
      <c r="A6631" s="25">
        <f t="shared" si="933"/>
        <v>737</v>
      </c>
      <c r="B6631" s="23">
        <f t="shared" si="934"/>
        <v>44592</v>
      </c>
      <c r="C6631" s="24">
        <v>17</v>
      </c>
      <c r="D6631" s="54" t="str">
        <f t="shared" si="926"/>
        <v>ASET</v>
      </c>
      <c r="E6631" s="178"/>
      <c r="F6631" s="179"/>
      <c r="G6631" s="177"/>
      <c r="H6631" s="177"/>
      <c r="I6631" s="169">
        <f t="shared" si="927"/>
        <v>0</v>
      </c>
      <c r="J6631" s="149" t="str" cm="1">
        <f t="array" ref="J6631">IF(ISERROR(INDEX('Non Compliance input'!$H$5:$H$156,MATCH(1,(A6631='Non Compliance input'!$A$5:$A$156)*(F6631&gt;='Non Compliance input'!$D$5:$D$156)*(E6631&lt;'Non Compliance input'!$E$5:$E$156)*('Non Compliance input'!$H$5:$H$156="Yes"),0))
),"","Yes")</f>
        <v/>
      </c>
      <c r="K6631" s="149">
        <f t="shared" si="928"/>
        <v>0</v>
      </c>
      <c r="L6631" s="162">
        <f t="shared" si="929"/>
        <v>0</v>
      </c>
      <c r="M6631" s="162" t="str" cm="1">
        <f t="array" ref="M6631">IF(ISERROR(INDEX('Non Compliance input'!$I$5:$I$156,MATCH(1,(A6631='Non Compliance input'!$A$5:$A$156)*(E6631&gt;='Non Compliance input'!$D$5:$D$156)*(F6631&lt;='Non Compliance input'!$E$5:$E$156)*('Non Compliance input'!$I$5:$I$156="Yes"),0))
),"","Yes")</f>
        <v/>
      </c>
      <c r="N6631" s="149" t="str">
        <f>IF(VLOOKUP($A6631,HourEndingOutage!$B$3:$F$746,5,0)="Outage","Outage","")</f>
        <v/>
      </c>
      <c r="O6631" s="18">
        <f t="shared" si="930"/>
        <v>0</v>
      </c>
      <c r="P6631" s="18" t="str">
        <f t="shared" si="931"/>
        <v/>
      </c>
      <c r="Q6631" s="18">
        <f t="shared" si="932"/>
        <v>0</v>
      </c>
      <c r="R6631" s="118"/>
    </row>
    <row r="6632" spans="1:18" x14ac:dyDescent="0.25">
      <c r="A6632" s="25">
        <f t="shared" si="933"/>
        <v>737</v>
      </c>
      <c r="B6632" s="23">
        <f t="shared" si="934"/>
        <v>44592</v>
      </c>
      <c r="C6632" s="24">
        <v>17</v>
      </c>
      <c r="D6632" s="54" t="str">
        <f t="shared" si="926"/>
        <v>ASET</v>
      </c>
      <c r="E6632" s="178"/>
      <c r="F6632" s="179"/>
      <c r="G6632" s="177"/>
      <c r="H6632" s="177"/>
      <c r="I6632" s="169">
        <f t="shared" si="927"/>
        <v>0</v>
      </c>
      <c r="J6632" s="149" t="str" cm="1">
        <f t="array" ref="J6632">IF(ISERROR(INDEX('Non Compliance input'!$H$5:$H$156,MATCH(1,(A6632='Non Compliance input'!$A$5:$A$156)*(F6632&gt;='Non Compliance input'!$D$5:$D$156)*(E6632&lt;'Non Compliance input'!$E$5:$E$156)*('Non Compliance input'!$H$5:$H$156="Yes"),0))
),"","Yes")</f>
        <v/>
      </c>
      <c r="K6632" s="149">
        <f t="shared" si="928"/>
        <v>0</v>
      </c>
      <c r="L6632" s="162">
        <f t="shared" si="929"/>
        <v>0</v>
      </c>
      <c r="M6632" s="162" t="str" cm="1">
        <f t="array" ref="M6632">IF(ISERROR(INDEX('Non Compliance input'!$I$5:$I$156,MATCH(1,(A6632='Non Compliance input'!$A$5:$A$156)*(E6632&gt;='Non Compliance input'!$D$5:$D$156)*(F6632&lt;='Non Compliance input'!$E$5:$E$156)*('Non Compliance input'!$I$5:$I$156="Yes"),0))
),"","Yes")</f>
        <v/>
      </c>
      <c r="N6632" s="149" t="str">
        <f>IF(VLOOKUP($A6632,HourEndingOutage!$B$3:$F$746,5,0)="Outage","Outage","")</f>
        <v/>
      </c>
      <c r="O6632" s="18">
        <f t="shared" si="930"/>
        <v>0</v>
      </c>
      <c r="P6632" s="18" t="str">
        <f t="shared" si="931"/>
        <v/>
      </c>
      <c r="Q6632" s="18">
        <f t="shared" si="932"/>
        <v>0</v>
      </c>
      <c r="R6632" s="118"/>
    </row>
    <row r="6633" spans="1:18" x14ac:dyDescent="0.25">
      <c r="A6633" s="25">
        <f t="shared" si="933"/>
        <v>737</v>
      </c>
      <c r="B6633" s="23">
        <f t="shared" si="934"/>
        <v>44592</v>
      </c>
      <c r="C6633" s="24">
        <v>17</v>
      </c>
      <c r="D6633" s="54" t="str">
        <f t="shared" si="926"/>
        <v>ASET</v>
      </c>
      <c r="E6633" s="178"/>
      <c r="F6633" s="179"/>
      <c r="G6633" s="177"/>
      <c r="H6633" s="177"/>
      <c r="I6633" s="169">
        <f t="shared" si="927"/>
        <v>0</v>
      </c>
      <c r="J6633" s="149" t="str" cm="1">
        <f t="array" ref="J6633">IF(ISERROR(INDEX('Non Compliance input'!$H$5:$H$156,MATCH(1,(A6633='Non Compliance input'!$A$5:$A$156)*(F6633&gt;='Non Compliance input'!$D$5:$D$156)*(E6633&lt;'Non Compliance input'!$E$5:$E$156)*('Non Compliance input'!$H$5:$H$156="Yes"),0))
),"","Yes")</f>
        <v/>
      </c>
      <c r="K6633" s="149">
        <f t="shared" si="928"/>
        <v>0</v>
      </c>
      <c r="L6633" s="162">
        <f t="shared" si="929"/>
        <v>0</v>
      </c>
      <c r="M6633" s="162" t="str" cm="1">
        <f t="array" ref="M6633">IF(ISERROR(INDEX('Non Compliance input'!$I$5:$I$156,MATCH(1,(A6633='Non Compliance input'!$A$5:$A$156)*(E6633&gt;='Non Compliance input'!$D$5:$D$156)*(F6633&lt;='Non Compliance input'!$E$5:$E$156)*('Non Compliance input'!$I$5:$I$156="Yes"),0))
),"","Yes")</f>
        <v/>
      </c>
      <c r="N6633" s="149" t="str">
        <f>IF(VLOOKUP($A6633,HourEndingOutage!$B$3:$F$746,5,0)="Outage","Outage","")</f>
        <v/>
      </c>
      <c r="O6633" s="18">
        <f t="shared" si="930"/>
        <v>0</v>
      </c>
      <c r="P6633" s="18" t="str">
        <f t="shared" si="931"/>
        <v/>
      </c>
      <c r="Q6633" s="18">
        <f t="shared" si="932"/>
        <v>0</v>
      </c>
      <c r="R6633" s="118"/>
    </row>
    <row r="6634" spans="1:18" x14ac:dyDescent="0.25">
      <c r="A6634" s="25">
        <f t="shared" si="933"/>
        <v>737</v>
      </c>
      <c r="B6634" s="23">
        <f t="shared" si="934"/>
        <v>44592</v>
      </c>
      <c r="C6634" s="24">
        <v>17</v>
      </c>
      <c r="D6634" s="54" t="str">
        <f t="shared" si="926"/>
        <v>ASET</v>
      </c>
      <c r="E6634" s="178"/>
      <c r="F6634" s="179"/>
      <c r="G6634" s="177"/>
      <c r="H6634" s="177"/>
      <c r="I6634" s="169">
        <f t="shared" si="927"/>
        <v>0</v>
      </c>
      <c r="J6634" s="149" t="str" cm="1">
        <f t="array" ref="J6634">IF(ISERROR(INDEX('Non Compliance input'!$H$5:$H$156,MATCH(1,(A6634='Non Compliance input'!$A$5:$A$156)*(F6634&gt;='Non Compliance input'!$D$5:$D$156)*(E6634&lt;'Non Compliance input'!$E$5:$E$156)*('Non Compliance input'!$H$5:$H$156="Yes"),0))
),"","Yes")</f>
        <v/>
      </c>
      <c r="K6634" s="149">
        <f t="shared" si="928"/>
        <v>0</v>
      </c>
      <c r="L6634" s="162">
        <f t="shared" si="929"/>
        <v>0</v>
      </c>
      <c r="M6634" s="162" t="str" cm="1">
        <f t="array" ref="M6634">IF(ISERROR(INDEX('Non Compliance input'!$I$5:$I$156,MATCH(1,(A6634='Non Compliance input'!$A$5:$A$156)*(E6634&gt;='Non Compliance input'!$D$5:$D$156)*(F6634&lt;='Non Compliance input'!$E$5:$E$156)*('Non Compliance input'!$I$5:$I$156="Yes"),0))
),"","Yes")</f>
        <v/>
      </c>
      <c r="N6634" s="149" t="str">
        <f>IF(VLOOKUP($A6634,HourEndingOutage!$B$3:$F$746,5,0)="Outage","Outage","")</f>
        <v/>
      </c>
      <c r="O6634" s="18">
        <f t="shared" si="930"/>
        <v>0</v>
      </c>
      <c r="P6634" s="18" t="str">
        <f t="shared" si="931"/>
        <v/>
      </c>
      <c r="Q6634" s="18">
        <f t="shared" si="932"/>
        <v>0</v>
      </c>
      <c r="R6634" s="118"/>
    </row>
    <row r="6635" spans="1:18" x14ac:dyDescent="0.25">
      <c r="A6635" s="25">
        <f t="shared" si="933"/>
        <v>737</v>
      </c>
      <c r="B6635" s="23">
        <f t="shared" si="934"/>
        <v>44592</v>
      </c>
      <c r="C6635" s="24">
        <v>17</v>
      </c>
      <c r="D6635" s="54" t="str">
        <f t="shared" si="926"/>
        <v>ASET</v>
      </c>
      <c r="E6635" s="178"/>
      <c r="F6635" s="179"/>
      <c r="G6635" s="177"/>
      <c r="H6635" s="177"/>
      <c r="I6635" s="169">
        <f t="shared" si="927"/>
        <v>0</v>
      </c>
      <c r="J6635" s="149" t="str" cm="1">
        <f t="array" ref="J6635">IF(ISERROR(INDEX('Non Compliance input'!$H$5:$H$156,MATCH(1,(A6635='Non Compliance input'!$A$5:$A$156)*(F6635&gt;='Non Compliance input'!$D$5:$D$156)*(E6635&lt;'Non Compliance input'!$E$5:$E$156)*('Non Compliance input'!$H$5:$H$156="Yes"),0))
),"","Yes")</f>
        <v/>
      </c>
      <c r="K6635" s="149">
        <f t="shared" si="928"/>
        <v>0</v>
      </c>
      <c r="L6635" s="162">
        <f t="shared" si="929"/>
        <v>0</v>
      </c>
      <c r="M6635" s="162" t="str" cm="1">
        <f t="array" ref="M6635">IF(ISERROR(INDEX('Non Compliance input'!$I$5:$I$156,MATCH(1,(A6635='Non Compliance input'!$A$5:$A$156)*(E6635&gt;='Non Compliance input'!$D$5:$D$156)*(F6635&lt;='Non Compliance input'!$E$5:$E$156)*('Non Compliance input'!$I$5:$I$156="Yes"),0))
),"","Yes")</f>
        <v/>
      </c>
      <c r="N6635" s="149" t="str">
        <f>IF(VLOOKUP($A6635,HourEndingOutage!$B$3:$F$746,5,0)="Outage","Outage","")</f>
        <v/>
      </c>
      <c r="O6635" s="18">
        <f t="shared" si="930"/>
        <v>0</v>
      </c>
      <c r="P6635" s="18" t="str">
        <f t="shared" si="931"/>
        <v/>
      </c>
      <c r="Q6635" s="18">
        <f t="shared" si="932"/>
        <v>0</v>
      </c>
      <c r="R6635" s="118"/>
    </row>
    <row r="6636" spans="1:18" x14ac:dyDescent="0.25">
      <c r="A6636" s="25">
        <f t="shared" si="933"/>
        <v>738</v>
      </c>
      <c r="B6636" s="23">
        <f t="shared" si="934"/>
        <v>44592</v>
      </c>
      <c r="C6636" s="24">
        <v>18</v>
      </c>
      <c r="D6636" s="54" t="str">
        <f t="shared" si="926"/>
        <v>ASET</v>
      </c>
      <c r="E6636" s="178"/>
      <c r="F6636" s="179"/>
      <c r="G6636" s="177"/>
      <c r="H6636" s="177"/>
      <c r="I6636" s="169">
        <f t="shared" si="927"/>
        <v>0</v>
      </c>
      <c r="J6636" s="149" t="str" cm="1">
        <f t="array" ref="J6636">IF(ISERROR(INDEX('Non Compliance input'!$H$5:$H$156,MATCH(1,(A6636='Non Compliance input'!$A$5:$A$156)*(F6636&gt;='Non Compliance input'!$D$5:$D$156)*(E6636&lt;'Non Compliance input'!$E$5:$E$156)*('Non Compliance input'!$H$5:$H$156="Yes"),0))
),"","Yes")</f>
        <v/>
      </c>
      <c r="K6636" s="149">
        <f t="shared" si="928"/>
        <v>0</v>
      </c>
      <c r="L6636" s="162">
        <f t="shared" si="929"/>
        <v>0</v>
      </c>
      <c r="M6636" s="162" t="str" cm="1">
        <f t="array" ref="M6636">IF(ISERROR(INDEX('Non Compliance input'!$I$5:$I$156,MATCH(1,(A6636='Non Compliance input'!$A$5:$A$156)*(E6636&gt;='Non Compliance input'!$D$5:$D$156)*(F6636&lt;='Non Compliance input'!$E$5:$E$156)*('Non Compliance input'!$I$5:$I$156="Yes"),0))
),"","Yes")</f>
        <v/>
      </c>
      <c r="N6636" s="149" t="str">
        <f>IF(VLOOKUP($A6636,HourEndingOutage!$B$3:$F$746,5,0)="Outage","Outage","")</f>
        <v/>
      </c>
      <c r="O6636" s="18">
        <f t="shared" si="930"/>
        <v>0</v>
      </c>
      <c r="P6636" s="18" t="str">
        <f t="shared" si="931"/>
        <v/>
      </c>
      <c r="Q6636" s="18">
        <f t="shared" si="932"/>
        <v>0</v>
      </c>
      <c r="R6636" s="118"/>
    </row>
    <row r="6637" spans="1:18" x14ac:dyDescent="0.25">
      <c r="A6637" s="25">
        <f t="shared" si="933"/>
        <v>738</v>
      </c>
      <c r="B6637" s="23">
        <f t="shared" si="934"/>
        <v>44592</v>
      </c>
      <c r="C6637" s="24">
        <v>18</v>
      </c>
      <c r="D6637" s="54" t="str">
        <f t="shared" si="926"/>
        <v>ASET</v>
      </c>
      <c r="E6637" s="178"/>
      <c r="F6637" s="179"/>
      <c r="G6637" s="177"/>
      <c r="H6637" s="177"/>
      <c r="I6637" s="169">
        <f t="shared" si="927"/>
        <v>0</v>
      </c>
      <c r="J6637" s="149" t="str" cm="1">
        <f t="array" ref="J6637">IF(ISERROR(INDEX('Non Compliance input'!$H$5:$H$156,MATCH(1,(A6637='Non Compliance input'!$A$5:$A$156)*(F6637&gt;='Non Compliance input'!$D$5:$D$156)*(E6637&lt;'Non Compliance input'!$E$5:$E$156)*('Non Compliance input'!$H$5:$H$156="Yes"),0))
),"","Yes")</f>
        <v/>
      </c>
      <c r="K6637" s="149">
        <f t="shared" si="928"/>
        <v>0</v>
      </c>
      <c r="L6637" s="162">
        <f t="shared" si="929"/>
        <v>0</v>
      </c>
      <c r="M6637" s="162" t="str" cm="1">
        <f t="array" ref="M6637">IF(ISERROR(INDEX('Non Compliance input'!$I$5:$I$156,MATCH(1,(A6637='Non Compliance input'!$A$5:$A$156)*(E6637&gt;='Non Compliance input'!$D$5:$D$156)*(F6637&lt;='Non Compliance input'!$E$5:$E$156)*('Non Compliance input'!$I$5:$I$156="Yes"),0))
),"","Yes")</f>
        <v/>
      </c>
      <c r="N6637" s="149" t="str">
        <f>IF(VLOOKUP($A6637,HourEndingOutage!$B$3:$F$746,5,0)="Outage","Outage","")</f>
        <v/>
      </c>
      <c r="O6637" s="18">
        <f t="shared" si="930"/>
        <v>0</v>
      </c>
      <c r="P6637" s="18" t="str">
        <f t="shared" si="931"/>
        <v/>
      </c>
      <c r="Q6637" s="18">
        <f t="shared" si="932"/>
        <v>0</v>
      </c>
      <c r="R6637" s="118"/>
    </row>
    <row r="6638" spans="1:18" x14ac:dyDescent="0.25">
      <c r="A6638" s="25">
        <f t="shared" si="933"/>
        <v>738</v>
      </c>
      <c r="B6638" s="23">
        <f t="shared" si="934"/>
        <v>44592</v>
      </c>
      <c r="C6638" s="24">
        <v>18</v>
      </c>
      <c r="D6638" s="54" t="str">
        <f t="shared" si="926"/>
        <v>ASET</v>
      </c>
      <c r="E6638" s="178"/>
      <c r="F6638" s="179"/>
      <c r="G6638" s="177"/>
      <c r="H6638" s="177"/>
      <c r="I6638" s="169">
        <f t="shared" si="927"/>
        <v>0</v>
      </c>
      <c r="J6638" s="149" t="str" cm="1">
        <f t="array" ref="J6638">IF(ISERROR(INDEX('Non Compliance input'!$H$5:$H$156,MATCH(1,(A6638='Non Compliance input'!$A$5:$A$156)*(F6638&gt;='Non Compliance input'!$D$5:$D$156)*(E6638&lt;'Non Compliance input'!$E$5:$E$156)*('Non Compliance input'!$H$5:$H$156="Yes"),0))
),"","Yes")</f>
        <v/>
      </c>
      <c r="K6638" s="149">
        <f t="shared" si="928"/>
        <v>0</v>
      </c>
      <c r="L6638" s="162">
        <f t="shared" si="929"/>
        <v>0</v>
      </c>
      <c r="M6638" s="162" t="str" cm="1">
        <f t="array" ref="M6638">IF(ISERROR(INDEX('Non Compliance input'!$I$5:$I$156,MATCH(1,(A6638='Non Compliance input'!$A$5:$A$156)*(E6638&gt;='Non Compliance input'!$D$5:$D$156)*(F6638&lt;='Non Compliance input'!$E$5:$E$156)*('Non Compliance input'!$I$5:$I$156="Yes"),0))
),"","Yes")</f>
        <v/>
      </c>
      <c r="N6638" s="149" t="str">
        <f>IF(VLOOKUP($A6638,HourEndingOutage!$B$3:$F$746,5,0)="Outage","Outage","")</f>
        <v/>
      </c>
      <c r="O6638" s="18">
        <f t="shared" si="930"/>
        <v>0</v>
      </c>
      <c r="P6638" s="18" t="str">
        <f t="shared" si="931"/>
        <v/>
      </c>
      <c r="Q6638" s="18">
        <f t="shared" si="932"/>
        <v>0</v>
      </c>
      <c r="R6638" s="118"/>
    </row>
    <row r="6639" spans="1:18" x14ac:dyDescent="0.25">
      <c r="A6639" s="25">
        <f t="shared" si="933"/>
        <v>738</v>
      </c>
      <c r="B6639" s="23">
        <f t="shared" si="934"/>
        <v>44592</v>
      </c>
      <c r="C6639" s="24">
        <v>18</v>
      </c>
      <c r="D6639" s="54" t="str">
        <f t="shared" si="926"/>
        <v>ASET</v>
      </c>
      <c r="E6639" s="178"/>
      <c r="F6639" s="179"/>
      <c r="G6639" s="177"/>
      <c r="H6639" s="177"/>
      <c r="I6639" s="169">
        <f t="shared" si="927"/>
        <v>0</v>
      </c>
      <c r="J6639" s="149" t="str" cm="1">
        <f t="array" ref="J6639">IF(ISERROR(INDEX('Non Compliance input'!$H$5:$H$156,MATCH(1,(A6639='Non Compliance input'!$A$5:$A$156)*(F6639&gt;='Non Compliance input'!$D$5:$D$156)*(E6639&lt;'Non Compliance input'!$E$5:$E$156)*('Non Compliance input'!$H$5:$H$156="Yes"),0))
),"","Yes")</f>
        <v/>
      </c>
      <c r="K6639" s="149">
        <f t="shared" si="928"/>
        <v>0</v>
      </c>
      <c r="L6639" s="162">
        <f t="shared" si="929"/>
        <v>0</v>
      </c>
      <c r="M6639" s="162" t="str" cm="1">
        <f t="array" ref="M6639">IF(ISERROR(INDEX('Non Compliance input'!$I$5:$I$156,MATCH(1,(A6639='Non Compliance input'!$A$5:$A$156)*(E6639&gt;='Non Compliance input'!$D$5:$D$156)*(F6639&lt;='Non Compliance input'!$E$5:$E$156)*('Non Compliance input'!$I$5:$I$156="Yes"),0))
),"","Yes")</f>
        <v/>
      </c>
      <c r="N6639" s="149" t="str">
        <f>IF(VLOOKUP($A6639,HourEndingOutage!$B$3:$F$746,5,0)="Outage","Outage","")</f>
        <v/>
      </c>
      <c r="O6639" s="18">
        <f t="shared" si="930"/>
        <v>0</v>
      </c>
      <c r="P6639" s="18" t="str">
        <f t="shared" si="931"/>
        <v/>
      </c>
      <c r="Q6639" s="18">
        <f t="shared" si="932"/>
        <v>0</v>
      </c>
      <c r="R6639" s="118"/>
    </row>
    <row r="6640" spans="1:18" x14ac:dyDescent="0.25">
      <c r="A6640" s="25">
        <f t="shared" si="933"/>
        <v>738</v>
      </c>
      <c r="B6640" s="23">
        <f t="shared" si="934"/>
        <v>44592</v>
      </c>
      <c r="C6640" s="24">
        <v>18</v>
      </c>
      <c r="D6640" s="54" t="str">
        <f t="shared" si="926"/>
        <v>ASET</v>
      </c>
      <c r="E6640" s="178"/>
      <c r="F6640" s="179"/>
      <c r="G6640" s="177"/>
      <c r="H6640" s="177"/>
      <c r="I6640" s="169">
        <f t="shared" si="927"/>
        <v>0</v>
      </c>
      <c r="J6640" s="149" t="str" cm="1">
        <f t="array" ref="J6640">IF(ISERROR(INDEX('Non Compliance input'!$H$5:$H$156,MATCH(1,(A6640='Non Compliance input'!$A$5:$A$156)*(F6640&gt;='Non Compliance input'!$D$5:$D$156)*(E6640&lt;'Non Compliance input'!$E$5:$E$156)*('Non Compliance input'!$H$5:$H$156="Yes"),0))
),"","Yes")</f>
        <v/>
      </c>
      <c r="K6640" s="149">
        <f t="shared" si="928"/>
        <v>0</v>
      </c>
      <c r="L6640" s="162">
        <f t="shared" si="929"/>
        <v>0</v>
      </c>
      <c r="M6640" s="162" t="str" cm="1">
        <f t="array" ref="M6640">IF(ISERROR(INDEX('Non Compliance input'!$I$5:$I$156,MATCH(1,(A6640='Non Compliance input'!$A$5:$A$156)*(E6640&gt;='Non Compliance input'!$D$5:$D$156)*(F6640&lt;='Non Compliance input'!$E$5:$E$156)*('Non Compliance input'!$I$5:$I$156="Yes"),0))
),"","Yes")</f>
        <v/>
      </c>
      <c r="N6640" s="149" t="str">
        <f>IF(VLOOKUP($A6640,HourEndingOutage!$B$3:$F$746,5,0)="Outage","Outage","")</f>
        <v/>
      </c>
      <c r="O6640" s="18">
        <f t="shared" si="930"/>
        <v>0</v>
      </c>
      <c r="P6640" s="18" t="str">
        <f t="shared" si="931"/>
        <v/>
      </c>
      <c r="Q6640" s="18">
        <f t="shared" si="932"/>
        <v>0</v>
      </c>
      <c r="R6640" s="118"/>
    </row>
    <row r="6641" spans="1:18" x14ac:dyDescent="0.25">
      <c r="A6641" s="25">
        <f t="shared" si="933"/>
        <v>738</v>
      </c>
      <c r="B6641" s="23">
        <f t="shared" si="934"/>
        <v>44592</v>
      </c>
      <c r="C6641" s="24">
        <v>18</v>
      </c>
      <c r="D6641" s="54" t="str">
        <f t="shared" si="926"/>
        <v>ASET</v>
      </c>
      <c r="E6641" s="178"/>
      <c r="F6641" s="179"/>
      <c r="G6641" s="177"/>
      <c r="H6641" s="177"/>
      <c r="I6641" s="169">
        <f t="shared" si="927"/>
        <v>0</v>
      </c>
      <c r="J6641" s="149" t="str" cm="1">
        <f t="array" ref="J6641">IF(ISERROR(INDEX('Non Compliance input'!$H$5:$H$156,MATCH(1,(A6641='Non Compliance input'!$A$5:$A$156)*(F6641&gt;='Non Compliance input'!$D$5:$D$156)*(E6641&lt;'Non Compliance input'!$E$5:$E$156)*('Non Compliance input'!$H$5:$H$156="Yes"),0))
),"","Yes")</f>
        <v/>
      </c>
      <c r="K6641" s="149">
        <f t="shared" si="928"/>
        <v>0</v>
      </c>
      <c r="L6641" s="162">
        <f t="shared" si="929"/>
        <v>0</v>
      </c>
      <c r="M6641" s="162" t="str" cm="1">
        <f t="array" ref="M6641">IF(ISERROR(INDEX('Non Compliance input'!$I$5:$I$156,MATCH(1,(A6641='Non Compliance input'!$A$5:$A$156)*(E6641&gt;='Non Compliance input'!$D$5:$D$156)*(F6641&lt;='Non Compliance input'!$E$5:$E$156)*('Non Compliance input'!$I$5:$I$156="Yes"),0))
),"","Yes")</f>
        <v/>
      </c>
      <c r="N6641" s="149" t="str">
        <f>IF(VLOOKUP($A6641,HourEndingOutage!$B$3:$F$746,5,0)="Outage","Outage","")</f>
        <v/>
      </c>
      <c r="O6641" s="18">
        <f t="shared" si="930"/>
        <v>0</v>
      </c>
      <c r="P6641" s="18" t="str">
        <f t="shared" si="931"/>
        <v/>
      </c>
      <c r="Q6641" s="18">
        <f t="shared" si="932"/>
        <v>0</v>
      </c>
      <c r="R6641" s="118"/>
    </row>
    <row r="6642" spans="1:18" x14ac:dyDescent="0.25">
      <c r="A6642" s="25">
        <f t="shared" si="933"/>
        <v>738</v>
      </c>
      <c r="B6642" s="23">
        <f t="shared" si="934"/>
        <v>44592</v>
      </c>
      <c r="C6642" s="24">
        <v>18</v>
      </c>
      <c r="D6642" s="54" t="str">
        <f t="shared" si="926"/>
        <v>ASET</v>
      </c>
      <c r="E6642" s="178"/>
      <c r="F6642" s="179"/>
      <c r="G6642" s="177"/>
      <c r="H6642" s="177"/>
      <c r="I6642" s="169">
        <f t="shared" si="927"/>
        <v>0</v>
      </c>
      <c r="J6642" s="149" t="str" cm="1">
        <f t="array" ref="J6642">IF(ISERROR(INDEX('Non Compliance input'!$H$5:$H$156,MATCH(1,(A6642='Non Compliance input'!$A$5:$A$156)*(F6642&gt;='Non Compliance input'!$D$5:$D$156)*(E6642&lt;'Non Compliance input'!$E$5:$E$156)*('Non Compliance input'!$H$5:$H$156="Yes"),0))
),"","Yes")</f>
        <v/>
      </c>
      <c r="K6642" s="149">
        <f t="shared" si="928"/>
        <v>0</v>
      </c>
      <c r="L6642" s="162">
        <f t="shared" si="929"/>
        <v>0</v>
      </c>
      <c r="M6642" s="162" t="str" cm="1">
        <f t="array" ref="M6642">IF(ISERROR(INDEX('Non Compliance input'!$I$5:$I$156,MATCH(1,(A6642='Non Compliance input'!$A$5:$A$156)*(E6642&gt;='Non Compliance input'!$D$5:$D$156)*(F6642&lt;='Non Compliance input'!$E$5:$E$156)*('Non Compliance input'!$I$5:$I$156="Yes"),0))
),"","Yes")</f>
        <v/>
      </c>
      <c r="N6642" s="149" t="str">
        <f>IF(VLOOKUP($A6642,HourEndingOutage!$B$3:$F$746,5,0)="Outage","Outage","")</f>
        <v/>
      </c>
      <c r="O6642" s="18">
        <f t="shared" si="930"/>
        <v>0</v>
      </c>
      <c r="P6642" s="18" t="str">
        <f t="shared" si="931"/>
        <v/>
      </c>
      <c r="Q6642" s="18">
        <f t="shared" si="932"/>
        <v>0</v>
      </c>
      <c r="R6642" s="118"/>
    </row>
    <row r="6643" spans="1:18" x14ac:dyDescent="0.25">
      <c r="A6643" s="25">
        <f t="shared" si="933"/>
        <v>738</v>
      </c>
      <c r="B6643" s="23">
        <f t="shared" si="934"/>
        <v>44592</v>
      </c>
      <c r="C6643" s="24">
        <v>18</v>
      </c>
      <c r="D6643" s="54" t="str">
        <f t="shared" si="926"/>
        <v>ASET</v>
      </c>
      <c r="E6643" s="178"/>
      <c r="F6643" s="179"/>
      <c r="G6643" s="177"/>
      <c r="H6643" s="177"/>
      <c r="I6643" s="169">
        <f t="shared" si="927"/>
        <v>0</v>
      </c>
      <c r="J6643" s="149" t="str" cm="1">
        <f t="array" ref="J6643">IF(ISERROR(INDEX('Non Compliance input'!$H$5:$H$156,MATCH(1,(A6643='Non Compliance input'!$A$5:$A$156)*(F6643&gt;='Non Compliance input'!$D$5:$D$156)*(E6643&lt;'Non Compliance input'!$E$5:$E$156)*('Non Compliance input'!$H$5:$H$156="Yes"),0))
),"","Yes")</f>
        <v/>
      </c>
      <c r="K6643" s="149">
        <f t="shared" si="928"/>
        <v>0</v>
      </c>
      <c r="L6643" s="162">
        <f t="shared" si="929"/>
        <v>0</v>
      </c>
      <c r="M6643" s="162" t="str" cm="1">
        <f t="array" ref="M6643">IF(ISERROR(INDEX('Non Compliance input'!$I$5:$I$156,MATCH(1,(A6643='Non Compliance input'!$A$5:$A$156)*(E6643&gt;='Non Compliance input'!$D$5:$D$156)*(F6643&lt;='Non Compliance input'!$E$5:$E$156)*('Non Compliance input'!$I$5:$I$156="Yes"),0))
),"","Yes")</f>
        <v/>
      </c>
      <c r="N6643" s="149" t="str">
        <f>IF(VLOOKUP($A6643,HourEndingOutage!$B$3:$F$746,5,0)="Outage","Outage","")</f>
        <v/>
      </c>
      <c r="O6643" s="18">
        <f t="shared" si="930"/>
        <v>0</v>
      </c>
      <c r="P6643" s="18" t="str">
        <f t="shared" si="931"/>
        <v/>
      </c>
      <c r="Q6643" s="18">
        <f t="shared" si="932"/>
        <v>0</v>
      </c>
      <c r="R6643" s="118"/>
    </row>
    <row r="6644" spans="1:18" x14ac:dyDescent="0.25">
      <c r="A6644" s="25">
        <f t="shared" si="933"/>
        <v>738</v>
      </c>
      <c r="B6644" s="23">
        <f t="shared" si="934"/>
        <v>44592</v>
      </c>
      <c r="C6644" s="24">
        <v>18</v>
      </c>
      <c r="D6644" s="54" t="str">
        <f t="shared" si="926"/>
        <v>ASET</v>
      </c>
      <c r="E6644" s="178"/>
      <c r="F6644" s="179"/>
      <c r="G6644" s="177"/>
      <c r="H6644" s="177"/>
      <c r="I6644" s="169">
        <f t="shared" si="927"/>
        <v>0</v>
      </c>
      <c r="J6644" s="149" t="str" cm="1">
        <f t="array" ref="J6644">IF(ISERROR(INDEX('Non Compliance input'!$H$5:$H$156,MATCH(1,(A6644='Non Compliance input'!$A$5:$A$156)*(F6644&gt;='Non Compliance input'!$D$5:$D$156)*(E6644&lt;'Non Compliance input'!$E$5:$E$156)*('Non Compliance input'!$H$5:$H$156="Yes"),0))
),"","Yes")</f>
        <v/>
      </c>
      <c r="K6644" s="149">
        <f t="shared" si="928"/>
        <v>0</v>
      </c>
      <c r="L6644" s="162">
        <f t="shared" si="929"/>
        <v>0</v>
      </c>
      <c r="M6644" s="162" t="str" cm="1">
        <f t="array" ref="M6644">IF(ISERROR(INDEX('Non Compliance input'!$I$5:$I$156,MATCH(1,(A6644='Non Compliance input'!$A$5:$A$156)*(E6644&gt;='Non Compliance input'!$D$5:$D$156)*(F6644&lt;='Non Compliance input'!$E$5:$E$156)*('Non Compliance input'!$I$5:$I$156="Yes"),0))
),"","Yes")</f>
        <v/>
      </c>
      <c r="N6644" s="149" t="str">
        <f>IF(VLOOKUP($A6644,HourEndingOutage!$B$3:$F$746,5,0)="Outage","Outage","")</f>
        <v/>
      </c>
      <c r="O6644" s="18">
        <f t="shared" si="930"/>
        <v>0</v>
      </c>
      <c r="P6644" s="18" t="str">
        <f t="shared" si="931"/>
        <v/>
      </c>
      <c r="Q6644" s="18">
        <f t="shared" si="932"/>
        <v>0</v>
      </c>
      <c r="R6644" s="118"/>
    </row>
    <row r="6645" spans="1:18" x14ac:dyDescent="0.25">
      <c r="A6645" s="25">
        <f t="shared" si="933"/>
        <v>739</v>
      </c>
      <c r="B6645" s="23">
        <f t="shared" si="934"/>
        <v>44592</v>
      </c>
      <c r="C6645" s="24">
        <v>19</v>
      </c>
      <c r="D6645" s="54" t="str">
        <f t="shared" si="926"/>
        <v>ASET</v>
      </c>
      <c r="E6645" s="178"/>
      <c r="F6645" s="179"/>
      <c r="G6645" s="177"/>
      <c r="H6645" s="177"/>
      <c r="I6645" s="169">
        <f t="shared" si="927"/>
        <v>0</v>
      </c>
      <c r="J6645" s="149" t="str" cm="1">
        <f t="array" ref="J6645">IF(ISERROR(INDEX('Non Compliance input'!$H$5:$H$156,MATCH(1,(A6645='Non Compliance input'!$A$5:$A$156)*(F6645&gt;='Non Compliance input'!$D$5:$D$156)*(E6645&lt;'Non Compliance input'!$E$5:$E$156)*('Non Compliance input'!$H$5:$H$156="Yes"),0))
),"","Yes")</f>
        <v/>
      </c>
      <c r="K6645" s="149">
        <f t="shared" si="928"/>
        <v>0</v>
      </c>
      <c r="L6645" s="162">
        <f t="shared" si="929"/>
        <v>0</v>
      </c>
      <c r="M6645" s="162" t="str" cm="1">
        <f t="array" ref="M6645">IF(ISERROR(INDEX('Non Compliance input'!$I$5:$I$156,MATCH(1,(A6645='Non Compliance input'!$A$5:$A$156)*(E6645&gt;='Non Compliance input'!$D$5:$D$156)*(F6645&lt;='Non Compliance input'!$E$5:$E$156)*('Non Compliance input'!$I$5:$I$156="Yes"),0))
),"","Yes")</f>
        <v/>
      </c>
      <c r="N6645" s="149" t="str">
        <f>IF(VLOOKUP($A6645,HourEndingOutage!$B$3:$F$746,5,0)="Outage","Outage","")</f>
        <v/>
      </c>
      <c r="O6645" s="18">
        <f t="shared" si="930"/>
        <v>0</v>
      </c>
      <c r="P6645" s="18" t="str">
        <f t="shared" si="931"/>
        <v/>
      </c>
      <c r="Q6645" s="18">
        <f t="shared" si="932"/>
        <v>0</v>
      </c>
      <c r="R6645" s="118"/>
    </row>
    <row r="6646" spans="1:18" x14ac:dyDescent="0.25">
      <c r="A6646" s="25">
        <f t="shared" si="933"/>
        <v>739</v>
      </c>
      <c r="B6646" s="23">
        <f t="shared" si="934"/>
        <v>44592</v>
      </c>
      <c r="C6646" s="24">
        <v>19</v>
      </c>
      <c r="D6646" s="54" t="str">
        <f t="shared" si="926"/>
        <v>ASET</v>
      </c>
      <c r="E6646" s="178"/>
      <c r="F6646" s="179"/>
      <c r="G6646" s="177"/>
      <c r="H6646" s="177"/>
      <c r="I6646" s="169">
        <f t="shared" si="927"/>
        <v>0</v>
      </c>
      <c r="J6646" s="149" t="str" cm="1">
        <f t="array" ref="J6646">IF(ISERROR(INDEX('Non Compliance input'!$H$5:$H$156,MATCH(1,(A6646='Non Compliance input'!$A$5:$A$156)*(F6646&gt;='Non Compliance input'!$D$5:$D$156)*(E6646&lt;'Non Compliance input'!$E$5:$E$156)*('Non Compliance input'!$H$5:$H$156="Yes"),0))
),"","Yes")</f>
        <v/>
      </c>
      <c r="K6646" s="149">
        <f t="shared" si="928"/>
        <v>0</v>
      </c>
      <c r="L6646" s="162">
        <f t="shared" si="929"/>
        <v>0</v>
      </c>
      <c r="M6646" s="162" t="str" cm="1">
        <f t="array" ref="M6646">IF(ISERROR(INDEX('Non Compliance input'!$I$5:$I$156,MATCH(1,(A6646='Non Compliance input'!$A$5:$A$156)*(E6646&gt;='Non Compliance input'!$D$5:$D$156)*(F6646&lt;='Non Compliance input'!$E$5:$E$156)*('Non Compliance input'!$I$5:$I$156="Yes"),0))
),"","Yes")</f>
        <v/>
      </c>
      <c r="N6646" s="149" t="str">
        <f>IF(VLOOKUP($A6646,HourEndingOutage!$B$3:$F$746,5,0)="Outage","Outage","")</f>
        <v/>
      </c>
      <c r="O6646" s="18">
        <f t="shared" si="930"/>
        <v>0</v>
      </c>
      <c r="P6646" s="18" t="str">
        <f t="shared" si="931"/>
        <v/>
      </c>
      <c r="Q6646" s="18">
        <f t="shared" si="932"/>
        <v>0</v>
      </c>
      <c r="R6646" s="118"/>
    </row>
    <row r="6647" spans="1:18" x14ac:dyDescent="0.25">
      <c r="A6647" s="25">
        <f t="shared" si="933"/>
        <v>739</v>
      </c>
      <c r="B6647" s="23">
        <f t="shared" si="934"/>
        <v>44592</v>
      </c>
      <c r="C6647" s="24">
        <v>19</v>
      </c>
      <c r="D6647" s="54" t="str">
        <f t="shared" si="926"/>
        <v>ASET</v>
      </c>
      <c r="E6647" s="178"/>
      <c r="F6647" s="179"/>
      <c r="G6647" s="177"/>
      <c r="H6647" s="177"/>
      <c r="I6647" s="169">
        <f t="shared" si="927"/>
        <v>0</v>
      </c>
      <c r="J6647" s="149" t="str" cm="1">
        <f t="array" ref="J6647">IF(ISERROR(INDEX('Non Compliance input'!$H$5:$H$156,MATCH(1,(A6647='Non Compliance input'!$A$5:$A$156)*(F6647&gt;='Non Compliance input'!$D$5:$D$156)*(E6647&lt;'Non Compliance input'!$E$5:$E$156)*('Non Compliance input'!$H$5:$H$156="Yes"),0))
),"","Yes")</f>
        <v/>
      </c>
      <c r="K6647" s="149">
        <f t="shared" si="928"/>
        <v>0</v>
      </c>
      <c r="L6647" s="162">
        <f t="shared" si="929"/>
        <v>0</v>
      </c>
      <c r="M6647" s="162" t="str" cm="1">
        <f t="array" ref="M6647">IF(ISERROR(INDEX('Non Compliance input'!$I$5:$I$156,MATCH(1,(A6647='Non Compliance input'!$A$5:$A$156)*(E6647&gt;='Non Compliance input'!$D$5:$D$156)*(F6647&lt;='Non Compliance input'!$E$5:$E$156)*('Non Compliance input'!$I$5:$I$156="Yes"),0))
),"","Yes")</f>
        <v/>
      </c>
      <c r="N6647" s="149" t="str">
        <f>IF(VLOOKUP($A6647,HourEndingOutage!$B$3:$F$746,5,0)="Outage","Outage","")</f>
        <v/>
      </c>
      <c r="O6647" s="18">
        <f t="shared" si="930"/>
        <v>0</v>
      </c>
      <c r="P6647" s="18" t="str">
        <f t="shared" si="931"/>
        <v/>
      </c>
      <c r="Q6647" s="18">
        <f t="shared" si="932"/>
        <v>0</v>
      </c>
      <c r="R6647" s="118"/>
    </row>
    <row r="6648" spans="1:18" x14ac:dyDescent="0.25">
      <c r="A6648" s="25">
        <f t="shared" si="933"/>
        <v>739</v>
      </c>
      <c r="B6648" s="23">
        <f t="shared" si="934"/>
        <v>44592</v>
      </c>
      <c r="C6648" s="24">
        <v>19</v>
      </c>
      <c r="D6648" s="54" t="str">
        <f t="shared" si="926"/>
        <v>ASET</v>
      </c>
      <c r="E6648" s="178"/>
      <c r="F6648" s="179"/>
      <c r="G6648" s="177"/>
      <c r="H6648" s="177"/>
      <c r="I6648" s="169">
        <f t="shared" si="927"/>
        <v>0</v>
      </c>
      <c r="J6648" s="149" t="str" cm="1">
        <f t="array" ref="J6648">IF(ISERROR(INDEX('Non Compliance input'!$H$5:$H$156,MATCH(1,(A6648='Non Compliance input'!$A$5:$A$156)*(F6648&gt;='Non Compliance input'!$D$5:$D$156)*(E6648&lt;'Non Compliance input'!$E$5:$E$156)*('Non Compliance input'!$H$5:$H$156="Yes"),0))
),"","Yes")</f>
        <v/>
      </c>
      <c r="K6648" s="149">
        <f t="shared" si="928"/>
        <v>0</v>
      </c>
      <c r="L6648" s="162">
        <f t="shared" si="929"/>
        <v>0</v>
      </c>
      <c r="M6648" s="162" t="str" cm="1">
        <f t="array" ref="M6648">IF(ISERROR(INDEX('Non Compliance input'!$I$5:$I$156,MATCH(1,(A6648='Non Compliance input'!$A$5:$A$156)*(E6648&gt;='Non Compliance input'!$D$5:$D$156)*(F6648&lt;='Non Compliance input'!$E$5:$E$156)*('Non Compliance input'!$I$5:$I$156="Yes"),0))
),"","Yes")</f>
        <v/>
      </c>
      <c r="N6648" s="149" t="str">
        <f>IF(VLOOKUP($A6648,HourEndingOutage!$B$3:$F$746,5,0)="Outage","Outage","")</f>
        <v/>
      </c>
      <c r="O6648" s="18">
        <f t="shared" si="930"/>
        <v>0</v>
      </c>
      <c r="P6648" s="18" t="str">
        <f t="shared" si="931"/>
        <v/>
      </c>
      <c r="Q6648" s="18">
        <f t="shared" si="932"/>
        <v>0</v>
      </c>
      <c r="R6648" s="118"/>
    </row>
    <row r="6649" spans="1:18" x14ac:dyDescent="0.25">
      <c r="A6649" s="25">
        <f t="shared" si="933"/>
        <v>739</v>
      </c>
      <c r="B6649" s="23">
        <f t="shared" si="934"/>
        <v>44592</v>
      </c>
      <c r="C6649" s="24">
        <v>19</v>
      </c>
      <c r="D6649" s="54" t="str">
        <f t="shared" si="926"/>
        <v>ASET</v>
      </c>
      <c r="E6649" s="178"/>
      <c r="F6649" s="179"/>
      <c r="G6649" s="177"/>
      <c r="H6649" s="177"/>
      <c r="I6649" s="169">
        <f t="shared" si="927"/>
        <v>0</v>
      </c>
      <c r="J6649" s="149" t="str" cm="1">
        <f t="array" ref="J6649">IF(ISERROR(INDEX('Non Compliance input'!$H$5:$H$156,MATCH(1,(A6649='Non Compliance input'!$A$5:$A$156)*(F6649&gt;='Non Compliance input'!$D$5:$D$156)*(E6649&lt;'Non Compliance input'!$E$5:$E$156)*('Non Compliance input'!$H$5:$H$156="Yes"),0))
),"","Yes")</f>
        <v/>
      </c>
      <c r="K6649" s="149">
        <f t="shared" si="928"/>
        <v>0</v>
      </c>
      <c r="L6649" s="162">
        <f t="shared" si="929"/>
        <v>0</v>
      </c>
      <c r="M6649" s="162" t="str" cm="1">
        <f t="array" ref="M6649">IF(ISERROR(INDEX('Non Compliance input'!$I$5:$I$156,MATCH(1,(A6649='Non Compliance input'!$A$5:$A$156)*(E6649&gt;='Non Compliance input'!$D$5:$D$156)*(F6649&lt;='Non Compliance input'!$E$5:$E$156)*('Non Compliance input'!$I$5:$I$156="Yes"),0))
),"","Yes")</f>
        <v/>
      </c>
      <c r="N6649" s="149" t="str">
        <f>IF(VLOOKUP($A6649,HourEndingOutage!$B$3:$F$746,5,0)="Outage","Outage","")</f>
        <v/>
      </c>
      <c r="O6649" s="18">
        <f t="shared" si="930"/>
        <v>0</v>
      </c>
      <c r="P6649" s="18" t="str">
        <f t="shared" si="931"/>
        <v/>
      </c>
      <c r="Q6649" s="18">
        <f t="shared" si="932"/>
        <v>0</v>
      </c>
      <c r="R6649" s="118"/>
    </row>
    <row r="6650" spans="1:18" x14ac:dyDescent="0.25">
      <c r="A6650" s="25">
        <f t="shared" si="933"/>
        <v>739</v>
      </c>
      <c r="B6650" s="23">
        <f t="shared" si="934"/>
        <v>44592</v>
      </c>
      <c r="C6650" s="24">
        <v>19</v>
      </c>
      <c r="D6650" s="54" t="str">
        <f t="shared" si="926"/>
        <v>ASET</v>
      </c>
      <c r="E6650" s="178"/>
      <c r="F6650" s="179"/>
      <c r="G6650" s="177"/>
      <c r="H6650" s="177"/>
      <c r="I6650" s="169">
        <f t="shared" si="927"/>
        <v>0</v>
      </c>
      <c r="J6650" s="149" t="str" cm="1">
        <f t="array" ref="J6650">IF(ISERROR(INDEX('Non Compliance input'!$H$5:$H$156,MATCH(1,(A6650='Non Compliance input'!$A$5:$A$156)*(F6650&gt;='Non Compliance input'!$D$5:$D$156)*(E6650&lt;'Non Compliance input'!$E$5:$E$156)*('Non Compliance input'!$H$5:$H$156="Yes"),0))
),"","Yes")</f>
        <v/>
      </c>
      <c r="K6650" s="149">
        <f t="shared" si="928"/>
        <v>0</v>
      </c>
      <c r="L6650" s="162">
        <f t="shared" si="929"/>
        <v>0</v>
      </c>
      <c r="M6650" s="162" t="str" cm="1">
        <f t="array" ref="M6650">IF(ISERROR(INDEX('Non Compliance input'!$I$5:$I$156,MATCH(1,(A6650='Non Compliance input'!$A$5:$A$156)*(E6650&gt;='Non Compliance input'!$D$5:$D$156)*(F6650&lt;='Non Compliance input'!$E$5:$E$156)*('Non Compliance input'!$I$5:$I$156="Yes"),0))
),"","Yes")</f>
        <v/>
      </c>
      <c r="N6650" s="149" t="str">
        <f>IF(VLOOKUP($A6650,HourEndingOutage!$B$3:$F$746,5,0)="Outage","Outage","")</f>
        <v/>
      </c>
      <c r="O6650" s="18">
        <f t="shared" si="930"/>
        <v>0</v>
      </c>
      <c r="P6650" s="18" t="str">
        <f t="shared" si="931"/>
        <v/>
      </c>
      <c r="Q6650" s="18">
        <f t="shared" si="932"/>
        <v>0</v>
      </c>
      <c r="R6650" s="118"/>
    </row>
    <row r="6651" spans="1:18" x14ac:dyDescent="0.25">
      <c r="A6651" s="25">
        <f t="shared" si="933"/>
        <v>739</v>
      </c>
      <c r="B6651" s="23">
        <f t="shared" si="934"/>
        <v>44592</v>
      </c>
      <c r="C6651" s="24">
        <v>19</v>
      </c>
      <c r="D6651" s="54" t="str">
        <f t="shared" si="926"/>
        <v>ASET</v>
      </c>
      <c r="E6651" s="178"/>
      <c r="F6651" s="179"/>
      <c r="G6651" s="177"/>
      <c r="H6651" s="177"/>
      <c r="I6651" s="169">
        <f t="shared" si="927"/>
        <v>0</v>
      </c>
      <c r="J6651" s="149" t="str" cm="1">
        <f t="array" ref="J6651">IF(ISERROR(INDEX('Non Compliance input'!$H$5:$H$156,MATCH(1,(A6651='Non Compliance input'!$A$5:$A$156)*(F6651&gt;='Non Compliance input'!$D$5:$D$156)*(E6651&lt;'Non Compliance input'!$E$5:$E$156)*('Non Compliance input'!$H$5:$H$156="Yes"),0))
),"","Yes")</f>
        <v/>
      </c>
      <c r="K6651" s="149">
        <f t="shared" si="928"/>
        <v>0</v>
      </c>
      <c r="L6651" s="162">
        <f t="shared" si="929"/>
        <v>0</v>
      </c>
      <c r="M6651" s="162" t="str" cm="1">
        <f t="array" ref="M6651">IF(ISERROR(INDEX('Non Compliance input'!$I$5:$I$156,MATCH(1,(A6651='Non Compliance input'!$A$5:$A$156)*(E6651&gt;='Non Compliance input'!$D$5:$D$156)*(F6651&lt;='Non Compliance input'!$E$5:$E$156)*('Non Compliance input'!$I$5:$I$156="Yes"),0))
),"","Yes")</f>
        <v/>
      </c>
      <c r="N6651" s="149" t="str">
        <f>IF(VLOOKUP($A6651,HourEndingOutage!$B$3:$F$746,5,0)="Outage","Outage","")</f>
        <v/>
      </c>
      <c r="O6651" s="18">
        <f t="shared" si="930"/>
        <v>0</v>
      </c>
      <c r="P6651" s="18" t="str">
        <f t="shared" si="931"/>
        <v/>
      </c>
      <c r="Q6651" s="18">
        <f t="shared" si="932"/>
        <v>0</v>
      </c>
      <c r="R6651" s="118"/>
    </row>
    <row r="6652" spans="1:18" x14ac:dyDescent="0.25">
      <c r="A6652" s="25">
        <f t="shared" si="933"/>
        <v>739</v>
      </c>
      <c r="B6652" s="23">
        <f t="shared" si="934"/>
        <v>44592</v>
      </c>
      <c r="C6652" s="24">
        <v>19</v>
      </c>
      <c r="D6652" s="54" t="str">
        <f t="shared" si="926"/>
        <v>ASET</v>
      </c>
      <c r="E6652" s="178"/>
      <c r="F6652" s="179"/>
      <c r="G6652" s="177"/>
      <c r="H6652" s="177"/>
      <c r="I6652" s="169">
        <f t="shared" si="927"/>
        <v>0</v>
      </c>
      <c r="J6652" s="149" t="str" cm="1">
        <f t="array" ref="J6652">IF(ISERROR(INDEX('Non Compliance input'!$H$5:$H$156,MATCH(1,(A6652='Non Compliance input'!$A$5:$A$156)*(F6652&gt;='Non Compliance input'!$D$5:$D$156)*(E6652&lt;'Non Compliance input'!$E$5:$E$156)*('Non Compliance input'!$H$5:$H$156="Yes"),0))
),"","Yes")</f>
        <v/>
      </c>
      <c r="K6652" s="149">
        <f t="shared" si="928"/>
        <v>0</v>
      </c>
      <c r="L6652" s="162">
        <f t="shared" si="929"/>
        <v>0</v>
      </c>
      <c r="M6652" s="162" t="str" cm="1">
        <f t="array" ref="M6652">IF(ISERROR(INDEX('Non Compliance input'!$I$5:$I$156,MATCH(1,(A6652='Non Compliance input'!$A$5:$A$156)*(E6652&gt;='Non Compliance input'!$D$5:$D$156)*(F6652&lt;='Non Compliance input'!$E$5:$E$156)*('Non Compliance input'!$I$5:$I$156="Yes"),0))
),"","Yes")</f>
        <v/>
      </c>
      <c r="N6652" s="149" t="str">
        <f>IF(VLOOKUP($A6652,HourEndingOutage!$B$3:$F$746,5,0)="Outage","Outage","")</f>
        <v/>
      </c>
      <c r="O6652" s="18">
        <f t="shared" si="930"/>
        <v>0</v>
      </c>
      <c r="P6652" s="18" t="str">
        <f t="shared" si="931"/>
        <v/>
      </c>
      <c r="Q6652" s="18">
        <f t="shared" si="932"/>
        <v>0</v>
      </c>
      <c r="R6652" s="118"/>
    </row>
    <row r="6653" spans="1:18" x14ac:dyDescent="0.25">
      <c r="A6653" s="25">
        <f t="shared" si="933"/>
        <v>739</v>
      </c>
      <c r="B6653" s="23">
        <f t="shared" si="934"/>
        <v>44592</v>
      </c>
      <c r="C6653" s="24">
        <v>19</v>
      </c>
      <c r="D6653" s="54" t="str">
        <f t="shared" si="926"/>
        <v>ASET</v>
      </c>
      <c r="E6653" s="178"/>
      <c r="F6653" s="179"/>
      <c r="G6653" s="177"/>
      <c r="H6653" s="177"/>
      <c r="I6653" s="169">
        <f t="shared" si="927"/>
        <v>0</v>
      </c>
      <c r="J6653" s="149" t="str" cm="1">
        <f t="array" ref="J6653">IF(ISERROR(INDEX('Non Compliance input'!$H$5:$H$156,MATCH(1,(A6653='Non Compliance input'!$A$5:$A$156)*(F6653&gt;='Non Compliance input'!$D$5:$D$156)*(E6653&lt;'Non Compliance input'!$E$5:$E$156)*('Non Compliance input'!$H$5:$H$156="Yes"),0))
),"","Yes")</f>
        <v/>
      </c>
      <c r="K6653" s="149">
        <f t="shared" si="928"/>
        <v>0</v>
      </c>
      <c r="L6653" s="162">
        <f t="shared" si="929"/>
        <v>0</v>
      </c>
      <c r="M6653" s="162" t="str" cm="1">
        <f t="array" ref="M6653">IF(ISERROR(INDEX('Non Compliance input'!$I$5:$I$156,MATCH(1,(A6653='Non Compliance input'!$A$5:$A$156)*(E6653&gt;='Non Compliance input'!$D$5:$D$156)*(F6653&lt;='Non Compliance input'!$E$5:$E$156)*('Non Compliance input'!$I$5:$I$156="Yes"),0))
),"","Yes")</f>
        <v/>
      </c>
      <c r="N6653" s="149" t="str">
        <f>IF(VLOOKUP($A6653,HourEndingOutage!$B$3:$F$746,5,0)="Outage","Outage","")</f>
        <v/>
      </c>
      <c r="O6653" s="18">
        <f t="shared" si="930"/>
        <v>0</v>
      </c>
      <c r="P6653" s="18" t="str">
        <f t="shared" si="931"/>
        <v/>
      </c>
      <c r="Q6653" s="18">
        <f t="shared" si="932"/>
        <v>0</v>
      </c>
      <c r="R6653" s="118"/>
    </row>
    <row r="6654" spans="1:18" x14ac:dyDescent="0.25">
      <c r="A6654" s="25">
        <f t="shared" si="933"/>
        <v>740</v>
      </c>
      <c r="B6654" s="23">
        <f t="shared" si="934"/>
        <v>44592</v>
      </c>
      <c r="C6654" s="24">
        <v>20</v>
      </c>
      <c r="D6654" s="54" t="str">
        <f t="shared" si="926"/>
        <v>ASET</v>
      </c>
      <c r="E6654" s="178"/>
      <c r="F6654" s="179"/>
      <c r="G6654" s="177"/>
      <c r="H6654" s="177"/>
      <c r="I6654" s="169">
        <f t="shared" si="927"/>
        <v>0</v>
      </c>
      <c r="J6654" s="149" t="str" cm="1">
        <f t="array" ref="J6654">IF(ISERROR(INDEX('Non Compliance input'!$H$5:$H$156,MATCH(1,(A6654='Non Compliance input'!$A$5:$A$156)*(F6654&gt;='Non Compliance input'!$D$5:$D$156)*(E6654&lt;'Non Compliance input'!$E$5:$E$156)*('Non Compliance input'!$H$5:$H$156="Yes"),0))
),"","Yes")</f>
        <v/>
      </c>
      <c r="K6654" s="149">
        <f t="shared" si="928"/>
        <v>0</v>
      </c>
      <c r="L6654" s="162">
        <f t="shared" si="929"/>
        <v>0</v>
      </c>
      <c r="M6654" s="162" t="str" cm="1">
        <f t="array" ref="M6654">IF(ISERROR(INDEX('Non Compliance input'!$I$5:$I$156,MATCH(1,(A6654='Non Compliance input'!$A$5:$A$156)*(E6654&gt;='Non Compliance input'!$D$5:$D$156)*(F6654&lt;='Non Compliance input'!$E$5:$E$156)*('Non Compliance input'!$I$5:$I$156="Yes"),0))
),"","Yes")</f>
        <v/>
      </c>
      <c r="N6654" s="149" t="str">
        <f>IF(VLOOKUP($A6654,HourEndingOutage!$B$3:$F$746,5,0)="Outage","Outage","")</f>
        <v/>
      </c>
      <c r="O6654" s="18">
        <f t="shared" si="930"/>
        <v>0</v>
      </c>
      <c r="P6654" s="18" t="str">
        <f t="shared" si="931"/>
        <v/>
      </c>
      <c r="Q6654" s="18">
        <f t="shared" si="932"/>
        <v>0</v>
      </c>
      <c r="R6654" s="118"/>
    </row>
    <row r="6655" spans="1:18" x14ac:dyDescent="0.25">
      <c r="A6655" s="25">
        <f t="shared" si="933"/>
        <v>740</v>
      </c>
      <c r="B6655" s="23">
        <f t="shared" si="934"/>
        <v>44592</v>
      </c>
      <c r="C6655" s="24">
        <v>20</v>
      </c>
      <c r="D6655" s="54" t="str">
        <f t="shared" si="926"/>
        <v>ASET</v>
      </c>
      <c r="E6655" s="178"/>
      <c r="F6655" s="179"/>
      <c r="G6655" s="177"/>
      <c r="H6655" s="177"/>
      <c r="I6655" s="169">
        <f t="shared" si="927"/>
        <v>0</v>
      </c>
      <c r="J6655" s="149" t="str" cm="1">
        <f t="array" ref="J6655">IF(ISERROR(INDEX('Non Compliance input'!$H$5:$H$156,MATCH(1,(A6655='Non Compliance input'!$A$5:$A$156)*(F6655&gt;='Non Compliance input'!$D$5:$D$156)*(E6655&lt;'Non Compliance input'!$E$5:$E$156)*('Non Compliance input'!$H$5:$H$156="Yes"),0))
),"","Yes")</f>
        <v/>
      </c>
      <c r="K6655" s="149">
        <f t="shared" si="928"/>
        <v>0</v>
      </c>
      <c r="L6655" s="162">
        <f t="shared" si="929"/>
        <v>0</v>
      </c>
      <c r="M6655" s="162" t="str" cm="1">
        <f t="array" ref="M6655">IF(ISERROR(INDEX('Non Compliance input'!$I$5:$I$156,MATCH(1,(A6655='Non Compliance input'!$A$5:$A$156)*(E6655&gt;='Non Compliance input'!$D$5:$D$156)*(F6655&lt;='Non Compliance input'!$E$5:$E$156)*('Non Compliance input'!$I$5:$I$156="Yes"),0))
),"","Yes")</f>
        <v/>
      </c>
      <c r="N6655" s="149" t="str">
        <f>IF(VLOOKUP($A6655,HourEndingOutage!$B$3:$F$746,5,0)="Outage","Outage","")</f>
        <v/>
      </c>
      <c r="O6655" s="18">
        <f t="shared" si="930"/>
        <v>0</v>
      </c>
      <c r="P6655" s="18" t="str">
        <f t="shared" si="931"/>
        <v/>
      </c>
      <c r="Q6655" s="18">
        <f t="shared" si="932"/>
        <v>0</v>
      </c>
      <c r="R6655" s="118"/>
    </row>
    <row r="6656" spans="1:18" x14ac:dyDescent="0.25">
      <c r="A6656" s="25">
        <f t="shared" si="933"/>
        <v>740</v>
      </c>
      <c r="B6656" s="23">
        <f t="shared" si="934"/>
        <v>44592</v>
      </c>
      <c r="C6656" s="24">
        <v>20</v>
      </c>
      <c r="D6656" s="54" t="str">
        <f t="shared" si="926"/>
        <v>ASET</v>
      </c>
      <c r="E6656" s="178"/>
      <c r="F6656" s="179"/>
      <c r="G6656" s="177"/>
      <c r="H6656" s="177"/>
      <c r="I6656" s="169">
        <f t="shared" si="927"/>
        <v>0</v>
      </c>
      <c r="J6656" s="149" t="str" cm="1">
        <f t="array" ref="J6656">IF(ISERROR(INDEX('Non Compliance input'!$H$5:$H$156,MATCH(1,(A6656='Non Compliance input'!$A$5:$A$156)*(F6656&gt;='Non Compliance input'!$D$5:$D$156)*(E6656&lt;'Non Compliance input'!$E$5:$E$156)*('Non Compliance input'!$H$5:$H$156="Yes"),0))
),"","Yes")</f>
        <v/>
      </c>
      <c r="K6656" s="149">
        <f t="shared" si="928"/>
        <v>0</v>
      </c>
      <c r="L6656" s="162">
        <f t="shared" si="929"/>
        <v>0</v>
      </c>
      <c r="M6656" s="162" t="str" cm="1">
        <f t="array" ref="M6656">IF(ISERROR(INDEX('Non Compliance input'!$I$5:$I$156,MATCH(1,(A6656='Non Compliance input'!$A$5:$A$156)*(E6656&gt;='Non Compliance input'!$D$5:$D$156)*(F6656&lt;='Non Compliance input'!$E$5:$E$156)*('Non Compliance input'!$I$5:$I$156="Yes"),0))
),"","Yes")</f>
        <v/>
      </c>
      <c r="N6656" s="149" t="str">
        <f>IF(VLOOKUP($A6656,HourEndingOutage!$B$3:$F$746,5,0)="Outage","Outage","")</f>
        <v/>
      </c>
      <c r="O6656" s="18">
        <f t="shared" si="930"/>
        <v>0</v>
      </c>
      <c r="P6656" s="18" t="str">
        <f t="shared" si="931"/>
        <v/>
      </c>
      <c r="Q6656" s="18">
        <f t="shared" si="932"/>
        <v>0</v>
      </c>
      <c r="R6656" s="118"/>
    </row>
    <row r="6657" spans="1:18" x14ac:dyDescent="0.25">
      <c r="A6657" s="25">
        <f t="shared" si="933"/>
        <v>740</v>
      </c>
      <c r="B6657" s="23">
        <f t="shared" si="934"/>
        <v>44592</v>
      </c>
      <c r="C6657" s="24">
        <v>20</v>
      </c>
      <c r="D6657" s="54" t="str">
        <f t="shared" si="926"/>
        <v>ASET</v>
      </c>
      <c r="E6657" s="178"/>
      <c r="F6657" s="179"/>
      <c r="G6657" s="177"/>
      <c r="H6657" s="177"/>
      <c r="I6657" s="169">
        <f t="shared" si="927"/>
        <v>0</v>
      </c>
      <c r="J6657" s="149" t="str" cm="1">
        <f t="array" ref="J6657">IF(ISERROR(INDEX('Non Compliance input'!$H$5:$H$156,MATCH(1,(A6657='Non Compliance input'!$A$5:$A$156)*(F6657&gt;='Non Compliance input'!$D$5:$D$156)*(E6657&lt;'Non Compliance input'!$E$5:$E$156)*('Non Compliance input'!$H$5:$H$156="Yes"),0))
),"","Yes")</f>
        <v/>
      </c>
      <c r="K6657" s="149">
        <f t="shared" si="928"/>
        <v>0</v>
      </c>
      <c r="L6657" s="162">
        <f t="shared" si="929"/>
        <v>0</v>
      </c>
      <c r="M6657" s="162" t="str" cm="1">
        <f t="array" ref="M6657">IF(ISERROR(INDEX('Non Compliance input'!$I$5:$I$156,MATCH(1,(A6657='Non Compliance input'!$A$5:$A$156)*(E6657&gt;='Non Compliance input'!$D$5:$D$156)*(F6657&lt;='Non Compliance input'!$E$5:$E$156)*('Non Compliance input'!$I$5:$I$156="Yes"),0))
),"","Yes")</f>
        <v/>
      </c>
      <c r="N6657" s="149" t="str">
        <f>IF(VLOOKUP($A6657,HourEndingOutage!$B$3:$F$746,5,0)="Outage","Outage","")</f>
        <v/>
      </c>
      <c r="O6657" s="18">
        <f t="shared" si="930"/>
        <v>0</v>
      </c>
      <c r="P6657" s="18" t="str">
        <f t="shared" si="931"/>
        <v/>
      </c>
      <c r="Q6657" s="18">
        <f t="shared" si="932"/>
        <v>0</v>
      </c>
      <c r="R6657" s="118"/>
    </row>
    <row r="6658" spans="1:18" x14ac:dyDescent="0.25">
      <c r="A6658" s="25">
        <f t="shared" si="933"/>
        <v>740</v>
      </c>
      <c r="B6658" s="23">
        <f t="shared" si="934"/>
        <v>44592</v>
      </c>
      <c r="C6658" s="24">
        <v>20</v>
      </c>
      <c r="D6658" s="54" t="str">
        <f t="shared" ref="D6658:D6698" si="935">Unit</f>
        <v>ASET</v>
      </c>
      <c r="E6658" s="178"/>
      <c r="F6658" s="179"/>
      <c r="G6658" s="177"/>
      <c r="H6658" s="177"/>
      <c r="I6658" s="169">
        <f t="shared" si="927"/>
        <v>0</v>
      </c>
      <c r="J6658" s="149" t="str" cm="1">
        <f t="array" ref="J6658">IF(ISERROR(INDEX('Non Compliance input'!$H$5:$H$156,MATCH(1,(A6658='Non Compliance input'!$A$5:$A$156)*(F6658&gt;='Non Compliance input'!$D$5:$D$156)*(E6658&lt;'Non Compliance input'!$E$5:$E$156)*('Non Compliance input'!$H$5:$H$156="Yes"),0))
),"","Yes")</f>
        <v/>
      </c>
      <c r="K6658" s="149">
        <f t="shared" si="928"/>
        <v>0</v>
      </c>
      <c r="L6658" s="162">
        <f t="shared" si="929"/>
        <v>0</v>
      </c>
      <c r="M6658" s="162" t="str" cm="1">
        <f t="array" ref="M6658">IF(ISERROR(INDEX('Non Compliance input'!$I$5:$I$156,MATCH(1,(A6658='Non Compliance input'!$A$5:$A$156)*(E6658&gt;='Non Compliance input'!$D$5:$D$156)*(F6658&lt;='Non Compliance input'!$E$5:$E$156)*('Non Compliance input'!$I$5:$I$156="Yes"),0))
),"","Yes")</f>
        <v/>
      </c>
      <c r="N6658" s="149" t="str">
        <f>IF(VLOOKUP($A6658,HourEndingOutage!$B$3:$F$746,5,0)="Outage","Outage","")</f>
        <v/>
      </c>
      <c r="O6658" s="18">
        <f t="shared" si="930"/>
        <v>0</v>
      </c>
      <c r="P6658" s="18" t="str">
        <f t="shared" si="931"/>
        <v/>
      </c>
      <c r="Q6658" s="18">
        <f t="shared" si="932"/>
        <v>0</v>
      </c>
      <c r="R6658" s="118"/>
    </row>
    <row r="6659" spans="1:18" x14ac:dyDescent="0.25">
      <c r="A6659" s="25">
        <f t="shared" si="933"/>
        <v>740</v>
      </c>
      <c r="B6659" s="23">
        <f t="shared" si="934"/>
        <v>44592</v>
      </c>
      <c r="C6659" s="24">
        <v>20</v>
      </c>
      <c r="D6659" s="54" t="str">
        <f t="shared" si="935"/>
        <v>ASET</v>
      </c>
      <c r="E6659" s="178"/>
      <c r="F6659" s="179"/>
      <c r="G6659" s="177"/>
      <c r="H6659" s="177"/>
      <c r="I6659" s="169">
        <f t="shared" ref="I6659:I6698" si="936">IF(AND(LEN(E6659)&gt;2,LEN(F6659)&gt;2)=TRUE,(ROUND((F6659-E6659)*1440,0)),0)</f>
        <v>0</v>
      </c>
      <c r="J6659" s="149" t="str" cm="1">
        <f t="array" ref="J6659">IF(ISERROR(INDEX('Non Compliance input'!$H$5:$H$156,MATCH(1,(A6659='Non Compliance input'!$A$5:$A$156)*(F6659&gt;='Non Compliance input'!$D$5:$D$156)*(E6659&lt;'Non Compliance input'!$E$5:$E$156)*('Non Compliance input'!$H$5:$H$156="Yes"),0))
),"","Yes")</f>
        <v/>
      </c>
      <c r="K6659" s="149">
        <f t="shared" ref="K6659:K6698" si="937">IF(J6659="Yes",0,MIN(H6659,G6659,IF(H6659="",0,Contract_Volume)))</f>
        <v>0</v>
      </c>
      <c r="L6659" s="162">
        <f t="shared" ref="L6659:L6698" si="938">IF(J6659="Yes",0,(MIN(H6659,G6659)*(I6659/60)))</f>
        <v>0</v>
      </c>
      <c r="M6659" s="162" t="str" cm="1">
        <f t="array" ref="M6659">IF(ISERROR(INDEX('Non Compliance input'!$I$5:$I$156,MATCH(1,(A6659='Non Compliance input'!$A$5:$A$156)*(E6659&gt;='Non Compliance input'!$D$5:$D$156)*(F6659&lt;='Non Compliance input'!$E$5:$E$156)*('Non Compliance input'!$I$5:$I$156="Yes"),0))
),"","Yes")</f>
        <v/>
      </c>
      <c r="N6659" s="149" t="str">
        <f>IF(VLOOKUP($A6659,HourEndingOutage!$B$3:$F$746,5,0)="Outage","Outage","")</f>
        <v/>
      </c>
      <c r="O6659" s="18">
        <f t="shared" ref="O6659:O6698" si="939">IF(OR(M6659="Yes",N6659="Outage"),0,(K6659*(I6659/60))*Arming)</f>
        <v>0</v>
      </c>
      <c r="P6659" s="18" t="str">
        <f t="shared" ref="P6659:P6698" si="940">IF(ISERROR(VLOOKUP($A6659,FTShour,1,0)),"","Yes")</f>
        <v/>
      </c>
      <c r="Q6659" s="18">
        <f t="shared" si="932"/>
        <v>0</v>
      </c>
      <c r="R6659" s="118"/>
    </row>
    <row r="6660" spans="1:18" x14ac:dyDescent="0.25">
      <c r="A6660" s="25">
        <f t="shared" si="933"/>
        <v>740</v>
      </c>
      <c r="B6660" s="23">
        <f t="shared" si="934"/>
        <v>44592</v>
      </c>
      <c r="C6660" s="24">
        <v>20</v>
      </c>
      <c r="D6660" s="54" t="str">
        <f t="shared" si="935"/>
        <v>ASET</v>
      </c>
      <c r="E6660" s="178"/>
      <c r="F6660" s="179"/>
      <c r="G6660" s="177"/>
      <c r="H6660" s="177"/>
      <c r="I6660" s="169">
        <f t="shared" si="936"/>
        <v>0</v>
      </c>
      <c r="J6660" s="149" t="str" cm="1">
        <f t="array" ref="J6660">IF(ISERROR(INDEX('Non Compliance input'!$H$5:$H$156,MATCH(1,(A6660='Non Compliance input'!$A$5:$A$156)*(F6660&gt;='Non Compliance input'!$D$5:$D$156)*(E6660&lt;'Non Compliance input'!$E$5:$E$156)*('Non Compliance input'!$H$5:$H$156="Yes"),0))
),"","Yes")</f>
        <v/>
      </c>
      <c r="K6660" s="149">
        <f t="shared" si="937"/>
        <v>0</v>
      </c>
      <c r="L6660" s="162">
        <f t="shared" si="938"/>
        <v>0</v>
      </c>
      <c r="M6660" s="162" t="str" cm="1">
        <f t="array" ref="M6660">IF(ISERROR(INDEX('Non Compliance input'!$I$5:$I$156,MATCH(1,(A6660='Non Compliance input'!$A$5:$A$156)*(E6660&gt;='Non Compliance input'!$D$5:$D$156)*(F6660&lt;='Non Compliance input'!$E$5:$E$156)*('Non Compliance input'!$I$5:$I$156="Yes"),0))
),"","Yes")</f>
        <v/>
      </c>
      <c r="N6660" s="149" t="str">
        <f>IF(VLOOKUP($A6660,HourEndingOutage!$B$3:$F$746,5,0)="Outage","Outage","")</f>
        <v/>
      </c>
      <c r="O6660" s="18">
        <f t="shared" si="939"/>
        <v>0</v>
      </c>
      <c r="P6660" s="18" t="str">
        <f t="shared" si="940"/>
        <v/>
      </c>
      <c r="Q6660" s="18">
        <f t="shared" ref="Q6660:Q6698" si="941">IF(P6660="Yes",-O6660,0)</f>
        <v>0</v>
      </c>
      <c r="R6660" s="118"/>
    </row>
    <row r="6661" spans="1:18" x14ac:dyDescent="0.25">
      <c r="A6661" s="25">
        <f t="shared" si="933"/>
        <v>740</v>
      </c>
      <c r="B6661" s="23">
        <f t="shared" si="934"/>
        <v>44592</v>
      </c>
      <c r="C6661" s="24">
        <v>20</v>
      </c>
      <c r="D6661" s="54" t="str">
        <f t="shared" si="935"/>
        <v>ASET</v>
      </c>
      <c r="E6661" s="178"/>
      <c r="F6661" s="179"/>
      <c r="G6661" s="177"/>
      <c r="H6661" s="177"/>
      <c r="I6661" s="169">
        <f t="shared" si="936"/>
        <v>0</v>
      </c>
      <c r="J6661" s="149" t="str" cm="1">
        <f t="array" ref="J6661">IF(ISERROR(INDEX('Non Compliance input'!$H$5:$H$156,MATCH(1,(A6661='Non Compliance input'!$A$5:$A$156)*(F6661&gt;='Non Compliance input'!$D$5:$D$156)*(E6661&lt;'Non Compliance input'!$E$5:$E$156)*('Non Compliance input'!$H$5:$H$156="Yes"),0))
),"","Yes")</f>
        <v/>
      </c>
      <c r="K6661" s="149">
        <f t="shared" si="937"/>
        <v>0</v>
      </c>
      <c r="L6661" s="162">
        <f t="shared" si="938"/>
        <v>0</v>
      </c>
      <c r="M6661" s="162" t="str" cm="1">
        <f t="array" ref="M6661">IF(ISERROR(INDEX('Non Compliance input'!$I$5:$I$156,MATCH(1,(A6661='Non Compliance input'!$A$5:$A$156)*(E6661&gt;='Non Compliance input'!$D$5:$D$156)*(F6661&lt;='Non Compliance input'!$E$5:$E$156)*('Non Compliance input'!$I$5:$I$156="Yes"),0))
),"","Yes")</f>
        <v/>
      </c>
      <c r="N6661" s="149" t="str">
        <f>IF(VLOOKUP($A6661,HourEndingOutage!$B$3:$F$746,5,0)="Outage","Outage","")</f>
        <v/>
      </c>
      <c r="O6661" s="18">
        <f t="shared" si="939"/>
        <v>0</v>
      </c>
      <c r="P6661" s="18" t="str">
        <f t="shared" si="940"/>
        <v/>
      </c>
      <c r="Q6661" s="18">
        <f t="shared" si="941"/>
        <v>0</v>
      </c>
      <c r="R6661" s="118"/>
    </row>
    <row r="6662" spans="1:18" x14ac:dyDescent="0.25">
      <c r="A6662" s="25">
        <f t="shared" si="933"/>
        <v>740</v>
      </c>
      <c r="B6662" s="23">
        <f t="shared" si="934"/>
        <v>44592</v>
      </c>
      <c r="C6662" s="24">
        <v>20</v>
      </c>
      <c r="D6662" s="54" t="str">
        <f t="shared" si="935"/>
        <v>ASET</v>
      </c>
      <c r="E6662" s="178"/>
      <c r="F6662" s="179"/>
      <c r="G6662" s="177"/>
      <c r="H6662" s="177"/>
      <c r="I6662" s="169">
        <f t="shared" si="936"/>
        <v>0</v>
      </c>
      <c r="J6662" s="149" t="str" cm="1">
        <f t="array" ref="J6662">IF(ISERROR(INDEX('Non Compliance input'!$H$5:$H$156,MATCH(1,(A6662='Non Compliance input'!$A$5:$A$156)*(F6662&gt;='Non Compliance input'!$D$5:$D$156)*(E6662&lt;'Non Compliance input'!$E$5:$E$156)*('Non Compliance input'!$H$5:$H$156="Yes"),0))
),"","Yes")</f>
        <v/>
      </c>
      <c r="K6662" s="149">
        <f t="shared" si="937"/>
        <v>0</v>
      </c>
      <c r="L6662" s="162">
        <f t="shared" si="938"/>
        <v>0</v>
      </c>
      <c r="M6662" s="162" t="str" cm="1">
        <f t="array" ref="M6662">IF(ISERROR(INDEX('Non Compliance input'!$I$5:$I$156,MATCH(1,(A6662='Non Compliance input'!$A$5:$A$156)*(E6662&gt;='Non Compliance input'!$D$5:$D$156)*(F6662&lt;='Non Compliance input'!$E$5:$E$156)*('Non Compliance input'!$I$5:$I$156="Yes"),0))
),"","Yes")</f>
        <v/>
      </c>
      <c r="N6662" s="149" t="str">
        <f>IF(VLOOKUP($A6662,HourEndingOutage!$B$3:$F$746,5,0)="Outage","Outage","")</f>
        <v/>
      </c>
      <c r="O6662" s="18">
        <f t="shared" si="939"/>
        <v>0</v>
      </c>
      <c r="P6662" s="18" t="str">
        <f t="shared" si="940"/>
        <v/>
      </c>
      <c r="Q6662" s="18">
        <f t="shared" si="941"/>
        <v>0</v>
      </c>
      <c r="R6662" s="118"/>
    </row>
    <row r="6663" spans="1:18" x14ac:dyDescent="0.25">
      <c r="A6663" s="25">
        <f t="shared" si="933"/>
        <v>741</v>
      </c>
      <c r="B6663" s="23">
        <f t="shared" si="934"/>
        <v>44592</v>
      </c>
      <c r="C6663" s="24">
        <v>21</v>
      </c>
      <c r="D6663" s="54" t="str">
        <f t="shared" si="935"/>
        <v>ASET</v>
      </c>
      <c r="E6663" s="178"/>
      <c r="F6663" s="179"/>
      <c r="G6663" s="177"/>
      <c r="H6663" s="177"/>
      <c r="I6663" s="169">
        <f t="shared" si="936"/>
        <v>0</v>
      </c>
      <c r="J6663" s="149" t="str" cm="1">
        <f t="array" ref="J6663">IF(ISERROR(INDEX('Non Compliance input'!$H$5:$H$156,MATCH(1,(A6663='Non Compliance input'!$A$5:$A$156)*(F6663&gt;='Non Compliance input'!$D$5:$D$156)*(E6663&lt;'Non Compliance input'!$E$5:$E$156)*('Non Compliance input'!$H$5:$H$156="Yes"),0))
),"","Yes")</f>
        <v/>
      </c>
      <c r="K6663" s="149">
        <f t="shared" si="937"/>
        <v>0</v>
      </c>
      <c r="L6663" s="162">
        <f t="shared" si="938"/>
        <v>0</v>
      </c>
      <c r="M6663" s="162" t="str" cm="1">
        <f t="array" ref="M6663">IF(ISERROR(INDEX('Non Compliance input'!$I$5:$I$156,MATCH(1,(A6663='Non Compliance input'!$A$5:$A$156)*(E6663&gt;='Non Compliance input'!$D$5:$D$156)*(F6663&lt;='Non Compliance input'!$E$5:$E$156)*('Non Compliance input'!$I$5:$I$156="Yes"),0))
),"","Yes")</f>
        <v/>
      </c>
      <c r="N6663" s="149" t="str">
        <f>IF(VLOOKUP($A6663,HourEndingOutage!$B$3:$F$746,5,0)="Outage","Outage","")</f>
        <v/>
      </c>
      <c r="O6663" s="18">
        <f t="shared" si="939"/>
        <v>0</v>
      </c>
      <c r="P6663" s="18" t="str">
        <f t="shared" si="940"/>
        <v/>
      </c>
      <c r="Q6663" s="18">
        <f t="shared" si="941"/>
        <v>0</v>
      </c>
      <c r="R6663" s="118"/>
    </row>
    <row r="6664" spans="1:18" x14ac:dyDescent="0.25">
      <c r="A6664" s="25">
        <f t="shared" si="933"/>
        <v>741</v>
      </c>
      <c r="B6664" s="23">
        <f t="shared" si="934"/>
        <v>44592</v>
      </c>
      <c r="C6664" s="24">
        <v>21</v>
      </c>
      <c r="D6664" s="54" t="str">
        <f t="shared" si="935"/>
        <v>ASET</v>
      </c>
      <c r="E6664" s="178"/>
      <c r="F6664" s="179"/>
      <c r="G6664" s="177"/>
      <c r="H6664" s="177"/>
      <c r="I6664" s="169">
        <f t="shared" si="936"/>
        <v>0</v>
      </c>
      <c r="J6664" s="149" t="str" cm="1">
        <f t="array" ref="J6664">IF(ISERROR(INDEX('Non Compliance input'!$H$5:$H$156,MATCH(1,(A6664='Non Compliance input'!$A$5:$A$156)*(F6664&gt;='Non Compliance input'!$D$5:$D$156)*(E6664&lt;'Non Compliance input'!$E$5:$E$156)*('Non Compliance input'!$H$5:$H$156="Yes"),0))
),"","Yes")</f>
        <v/>
      </c>
      <c r="K6664" s="149">
        <f t="shared" si="937"/>
        <v>0</v>
      </c>
      <c r="L6664" s="162">
        <f t="shared" si="938"/>
        <v>0</v>
      </c>
      <c r="M6664" s="162" t="str" cm="1">
        <f t="array" ref="M6664">IF(ISERROR(INDEX('Non Compliance input'!$I$5:$I$156,MATCH(1,(A6664='Non Compliance input'!$A$5:$A$156)*(E6664&gt;='Non Compliance input'!$D$5:$D$156)*(F6664&lt;='Non Compliance input'!$E$5:$E$156)*('Non Compliance input'!$I$5:$I$156="Yes"),0))
),"","Yes")</f>
        <v/>
      </c>
      <c r="N6664" s="149" t="str">
        <f>IF(VLOOKUP($A6664,HourEndingOutage!$B$3:$F$746,5,0)="Outage","Outage","")</f>
        <v/>
      </c>
      <c r="O6664" s="18">
        <f t="shared" si="939"/>
        <v>0</v>
      </c>
      <c r="P6664" s="18" t="str">
        <f t="shared" si="940"/>
        <v/>
      </c>
      <c r="Q6664" s="18">
        <f t="shared" si="941"/>
        <v>0</v>
      </c>
      <c r="R6664" s="118"/>
    </row>
    <row r="6665" spans="1:18" x14ac:dyDescent="0.25">
      <c r="A6665" s="25">
        <f t="shared" si="933"/>
        <v>741</v>
      </c>
      <c r="B6665" s="23">
        <f t="shared" si="934"/>
        <v>44592</v>
      </c>
      <c r="C6665" s="24">
        <v>21</v>
      </c>
      <c r="D6665" s="54" t="str">
        <f t="shared" si="935"/>
        <v>ASET</v>
      </c>
      <c r="E6665" s="178"/>
      <c r="F6665" s="179"/>
      <c r="G6665" s="177"/>
      <c r="H6665" s="177"/>
      <c r="I6665" s="169">
        <f t="shared" si="936"/>
        <v>0</v>
      </c>
      <c r="J6665" s="149" t="str" cm="1">
        <f t="array" ref="J6665">IF(ISERROR(INDEX('Non Compliance input'!$H$5:$H$156,MATCH(1,(A6665='Non Compliance input'!$A$5:$A$156)*(F6665&gt;='Non Compliance input'!$D$5:$D$156)*(E6665&lt;'Non Compliance input'!$E$5:$E$156)*('Non Compliance input'!$H$5:$H$156="Yes"),0))
),"","Yes")</f>
        <v/>
      </c>
      <c r="K6665" s="149">
        <f t="shared" si="937"/>
        <v>0</v>
      </c>
      <c r="L6665" s="162">
        <f t="shared" si="938"/>
        <v>0</v>
      </c>
      <c r="M6665" s="162" t="str" cm="1">
        <f t="array" ref="M6665">IF(ISERROR(INDEX('Non Compliance input'!$I$5:$I$156,MATCH(1,(A6665='Non Compliance input'!$A$5:$A$156)*(E6665&gt;='Non Compliance input'!$D$5:$D$156)*(F6665&lt;='Non Compliance input'!$E$5:$E$156)*('Non Compliance input'!$I$5:$I$156="Yes"),0))
),"","Yes")</f>
        <v/>
      </c>
      <c r="N6665" s="149" t="str">
        <f>IF(VLOOKUP($A6665,HourEndingOutage!$B$3:$F$746,5,0)="Outage","Outage","")</f>
        <v/>
      </c>
      <c r="O6665" s="18">
        <f t="shared" si="939"/>
        <v>0</v>
      </c>
      <c r="P6665" s="18" t="str">
        <f t="shared" si="940"/>
        <v/>
      </c>
      <c r="Q6665" s="18">
        <f t="shared" si="941"/>
        <v>0</v>
      </c>
      <c r="R6665" s="118"/>
    </row>
    <row r="6666" spans="1:18" x14ac:dyDescent="0.25">
      <c r="A6666" s="25">
        <f t="shared" si="933"/>
        <v>741</v>
      </c>
      <c r="B6666" s="23">
        <f t="shared" si="934"/>
        <v>44592</v>
      </c>
      <c r="C6666" s="24">
        <v>21</v>
      </c>
      <c r="D6666" s="54" t="str">
        <f t="shared" si="935"/>
        <v>ASET</v>
      </c>
      <c r="E6666" s="178"/>
      <c r="F6666" s="179"/>
      <c r="G6666" s="177"/>
      <c r="H6666" s="177"/>
      <c r="I6666" s="169">
        <f t="shared" si="936"/>
        <v>0</v>
      </c>
      <c r="J6666" s="149" t="str" cm="1">
        <f t="array" ref="J6666">IF(ISERROR(INDEX('Non Compliance input'!$H$5:$H$156,MATCH(1,(A6666='Non Compliance input'!$A$5:$A$156)*(F6666&gt;='Non Compliance input'!$D$5:$D$156)*(E6666&lt;'Non Compliance input'!$E$5:$E$156)*('Non Compliance input'!$H$5:$H$156="Yes"),0))
),"","Yes")</f>
        <v/>
      </c>
      <c r="K6666" s="149">
        <f t="shared" si="937"/>
        <v>0</v>
      </c>
      <c r="L6666" s="162">
        <f t="shared" si="938"/>
        <v>0</v>
      </c>
      <c r="M6666" s="162" t="str" cm="1">
        <f t="array" ref="M6666">IF(ISERROR(INDEX('Non Compliance input'!$I$5:$I$156,MATCH(1,(A6666='Non Compliance input'!$A$5:$A$156)*(E6666&gt;='Non Compliance input'!$D$5:$D$156)*(F6666&lt;='Non Compliance input'!$E$5:$E$156)*('Non Compliance input'!$I$5:$I$156="Yes"),0))
),"","Yes")</f>
        <v/>
      </c>
      <c r="N6666" s="149" t="str">
        <f>IF(VLOOKUP($A6666,HourEndingOutage!$B$3:$F$746,5,0)="Outage","Outage","")</f>
        <v/>
      </c>
      <c r="O6666" s="18">
        <f t="shared" si="939"/>
        <v>0</v>
      </c>
      <c r="P6666" s="18" t="str">
        <f t="shared" si="940"/>
        <v/>
      </c>
      <c r="Q6666" s="18">
        <f t="shared" si="941"/>
        <v>0</v>
      </c>
      <c r="R6666" s="118"/>
    </row>
    <row r="6667" spans="1:18" x14ac:dyDescent="0.25">
      <c r="A6667" s="25">
        <f t="shared" si="933"/>
        <v>741</v>
      </c>
      <c r="B6667" s="23">
        <f t="shared" si="934"/>
        <v>44592</v>
      </c>
      <c r="C6667" s="24">
        <v>21</v>
      </c>
      <c r="D6667" s="54" t="str">
        <f t="shared" si="935"/>
        <v>ASET</v>
      </c>
      <c r="E6667" s="178"/>
      <c r="F6667" s="179"/>
      <c r="G6667" s="177"/>
      <c r="H6667" s="177"/>
      <c r="I6667" s="169">
        <f t="shared" si="936"/>
        <v>0</v>
      </c>
      <c r="J6667" s="149" t="str" cm="1">
        <f t="array" ref="J6667">IF(ISERROR(INDEX('Non Compliance input'!$H$5:$H$156,MATCH(1,(A6667='Non Compliance input'!$A$5:$A$156)*(F6667&gt;='Non Compliance input'!$D$5:$D$156)*(E6667&lt;'Non Compliance input'!$E$5:$E$156)*('Non Compliance input'!$H$5:$H$156="Yes"),0))
),"","Yes")</f>
        <v/>
      </c>
      <c r="K6667" s="149">
        <f t="shared" si="937"/>
        <v>0</v>
      </c>
      <c r="L6667" s="162">
        <f t="shared" si="938"/>
        <v>0</v>
      </c>
      <c r="M6667" s="162" t="str" cm="1">
        <f t="array" ref="M6667">IF(ISERROR(INDEX('Non Compliance input'!$I$5:$I$156,MATCH(1,(A6667='Non Compliance input'!$A$5:$A$156)*(E6667&gt;='Non Compliance input'!$D$5:$D$156)*(F6667&lt;='Non Compliance input'!$E$5:$E$156)*('Non Compliance input'!$I$5:$I$156="Yes"),0))
),"","Yes")</f>
        <v/>
      </c>
      <c r="N6667" s="149" t="str">
        <f>IF(VLOOKUP($A6667,HourEndingOutage!$B$3:$F$746,5,0)="Outage","Outage","")</f>
        <v/>
      </c>
      <c r="O6667" s="18">
        <f t="shared" si="939"/>
        <v>0</v>
      </c>
      <c r="P6667" s="18" t="str">
        <f t="shared" si="940"/>
        <v/>
      </c>
      <c r="Q6667" s="18">
        <f t="shared" si="941"/>
        <v>0</v>
      </c>
      <c r="R6667" s="118"/>
    </row>
    <row r="6668" spans="1:18" x14ac:dyDescent="0.25">
      <c r="A6668" s="25">
        <f t="shared" si="933"/>
        <v>741</v>
      </c>
      <c r="B6668" s="23">
        <f t="shared" si="934"/>
        <v>44592</v>
      </c>
      <c r="C6668" s="24">
        <v>21</v>
      </c>
      <c r="D6668" s="54" t="str">
        <f t="shared" si="935"/>
        <v>ASET</v>
      </c>
      <c r="E6668" s="178"/>
      <c r="F6668" s="179"/>
      <c r="G6668" s="177"/>
      <c r="H6668" s="177"/>
      <c r="I6668" s="169">
        <f t="shared" si="936"/>
        <v>0</v>
      </c>
      <c r="J6668" s="149" t="str" cm="1">
        <f t="array" ref="J6668">IF(ISERROR(INDEX('Non Compliance input'!$H$5:$H$156,MATCH(1,(A6668='Non Compliance input'!$A$5:$A$156)*(F6668&gt;='Non Compliance input'!$D$5:$D$156)*(E6668&lt;'Non Compliance input'!$E$5:$E$156)*('Non Compliance input'!$H$5:$H$156="Yes"),0))
),"","Yes")</f>
        <v/>
      </c>
      <c r="K6668" s="149">
        <f t="shared" si="937"/>
        <v>0</v>
      </c>
      <c r="L6668" s="162">
        <f t="shared" si="938"/>
        <v>0</v>
      </c>
      <c r="M6668" s="162" t="str" cm="1">
        <f t="array" ref="M6668">IF(ISERROR(INDEX('Non Compliance input'!$I$5:$I$156,MATCH(1,(A6668='Non Compliance input'!$A$5:$A$156)*(E6668&gt;='Non Compliance input'!$D$5:$D$156)*(F6668&lt;='Non Compliance input'!$E$5:$E$156)*('Non Compliance input'!$I$5:$I$156="Yes"),0))
),"","Yes")</f>
        <v/>
      </c>
      <c r="N6668" s="149" t="str">
        <f>IF(VLOOKUP($A6668,HourEndingOutage!$B$3:$F$746,5,0)="Outage","Outage","")</f>
        <v/>
      </c>
      <c r="O6668" s="18">
        <f t="shared" si="939"/>
        <v>0</v>
      </c>
      <c r="P6668" s="18" t="str">
        <f t="shared" si="940"/>
        <v/>
      </c>
      <c r="Q6668" s="18">
        <f t="shared" si="941"/>
        <v>0</v>
      </c>
      <c r="R6668" s="118"/>
    </row>
    <row r="6669" spans="1:18" x14ac:dyDescent="0.25">
      <c r="A6669" s="25">
        <f t="shared" si="933"/>
        <v>741</v>
      </c>
      <c r="B6669" s="23">
        <f t="shared" si="934"/>
        <v>44592</v>
      </c>
      <c r="C6669" s="24">
        <v>21</v>
      </c>
      <c r="D6669" s="54" t="str">
        <f t="shared" si="935"/>
        <v>ASET</v>
      </c>
      <c r="E6669" s="178"/>
      <c r="F6669" s="179"/>
      <c r="G6669" s="177"/>
      <c r="H6669" s="177"/>
      <c r="I6669" s="169">
        <f t="shared" si="936"/>
        <v>0</v>
      </c>
      <c r="J6669" s="149" t="str" cm="1">
        <f t="array" ref="J6669">IF(ISERROR(INDEX('Non Compliance input'!$H$5:$H$156,MATCH(1,(A6669='Non Compliance input'!$A$5:$A$156)*(F6669&gt;='Non Compliance input'!$D$5:$D$156)*(E6669&lt;'Non Compliance input'!$E$5:$E$156)*('Non Compliance input'!$H$5:$H$156="Yes"),0))
),"","Yes")</f>
        <v/>
      </c>
      <c r="K6669" s="149">
        <f t="shared" si="937"/>
        <v>0</v>
      </c>
      <c r="L6669" s="162">
        <f t="shared" si="938"/>
        <v>0</v>
      </c>
      <c r="M6669" s="162" t="str" cm="1">
        <f t="array" ref="M6669">IF(ISERROR(INDEX('Non Compliance input'!$I$5:$I$156,MATCH(1,(A6669='Non Compliance input'!$A$5:$A$156)*(E6669&gt;='Non Compliance input'!$D$5:$D$156)*(F6669&lt;='Non Compliance input'!$E$5:$E$156)*('Non Compliance input'!$I$5:$I$156="Yes"),0))
),"","Yes")</f>
        <v/>
      </c>
      <c r="N6669" s="149" t="str">
        <f>IF(VLOOKUP($A6669,HourEndingOutage!$B$3:$F$746,5,0)="Outage","Outage","")</f>
        <v/>
      </c>
      <c r="O6669" s="18">
        <f t="shared" si="939"/>
        <v>0</v>
      </c>
      <c r="P6669" s="18" t="str">
        <f t="shared" si="940"/>
        <v/>
      </c>
      <c r="Q6669" s="18">
        <f t="shared" si="941"/>
        <v>0</v>
      </c>
      <c r="R6669" s="118"/>
    </row>
    <row r="6670" spans="1:18" x14ac:dyDescent="0.25">
      <c r="A6670" s="25">
        <f t="shared" si="933"/>
        <v>741</v>
      </c>
      <c r="B6670" s="23">
        <f t="shared" si="934"/>
        <v>44592</v>
      </c>
      <c r="C6670" s="24">
        <v>21</v>
      </c>
      <c r="D6670" s="54" t="str">
        <f t="shared" si="935"/>
        <v>ASET</v>
      </c>
      <c r="E6670" s="178"/>
      <c r="F6670" s="179"/>
      <c r="G6670" s="177"/>
      <c r="H6670" s="177"/>
      <c r="I6670" s="169">
        <f t="shared" si="936"/>
        <v>0</v>
      </c>
      <c r="J6670" s="149" t="str" cm="1">
        <f t="array" ref="J6670">IF(ISERROR(INDEX('Non Compliance input'!$H$5:$H$156,MATCH(1,(A6670='Non Compliance input'!$A$5:$A$156)*(F6670&gt;='Non Compliance input'!$D$5:$D$156)*(E6670&lt;'Non Compliance input'!$E$5:$E$156)*('Non Compliance input'!$H$5:$H$156="Yes"),0))
),"","Yes")</f>
        <v/>
      </c>
      <c r="K6670" s="149">
        <f t="shared" si="937"/>
        <v>0</v>
      </c>
      <c r="L6670" s="162">
        <f t="shared" si="938"/>
        <v>0</v>
      </c>
      <c r="M6670" s="162" t="str" cm="1">
        <f t="array" ref="M6670">IF(ISERROR(INDEX('Non Compliance input'!$I$5:$I$156,MATCH(1,(A6670='Non Compliance input'!$A$5:$A$156)*(E6670&gt;='Non Compliance input'!$D$5:$D$156)*(F6670&lt;='Non Compliance input'!$E$5:$E$156)*('Non Compliance input'!$I$5:$I$156="Yes"),0))
),"","Yes")</f>
        <v/>
      </c>
      <c r="N6670" s="149" t="str">
        <f>IF(VLOOKUP($A6670,HourEndingOutage!$B$3:$F$746,5,0)="Outage","Outage","")</f>
        <v/>
      </c>
      <c r="O6670" s="18">
        <f t="shared" si="939"/>
        <v>0</v>
      </c>
      <c r="P6670" s="18" t="str">
        <f t="shared" si="940"/>
        <v/>
      </c>
      <c r="Q6670" s="18">
        <f t="shared" si="941"/>
        <v>0</v>
      </c>
      <c r="R6670" s="118"/>
    </row>
    <row r="6671" spans="1:18" x14ac:dyDescent="0.25">
      <c r="A6671" s="25">
        <f t="shared" si="933"/>
        <v>741</v>
      </c>
      <c r="B6671" s="23">
        <f t="shared" si="934"/>
        <v>44592</v>
      </c>
      <c r="C6671" s="24">
        <v>21</v>
      </c>
      <c r="D6671" s="54" t="str">
        <f t="shared" si="935"/>
        <v>ASET</v>
      </c>
      <c r="E6671" s="178"/>
      <c r="F6671" s="179"/>
      <c r="G6671" s="177"/>
      <c r="H6671" s="177"/>
      <c r="I6671" s="169">
        <f t="shared" si="936"/>
        <v>0</v>
      </c>
      <c r="J6671" s="149" t="str" cm="1">
        <f t="array" ref="J6671">IF(ISERROR(INDEX('Non Compliance input'!$H$5:$H$156,MATCH(1,(A6671='Non Compliance input'!$A$5:$A$156)*(F6671&gt;='Non Compliance input'!$D$5:$D$156)*(E6671&lt;'Non Compliance input'!$E$5:$E$156)*('Non Compliance input'!$H$5:$H$156="Yes"),0))
),"","Yes")</f>
        <v/>
      </c>
      <c r="K6671" s="149">
        <f t="shared" si="937"/>
        <v>0</v>
      </c>
      <c r="L6671" s="162">
        <f t="shared" si="938"/>
        <v>0</v>
      </c>
      <c r="M6671" s="162" t="str" cm="1">
        <f t="array" ref="M6671">IF(ISERROR(INDEX('Non Compliance input'!$I$5:$I$156,MATCH(1,(A6671='Non Compliance input'!$A$5:$A$156)*(E6671&gt;='Non Compliance input'!$D$5:$D$156)*(F6671&lt;='Non Compliance input'!$E$5:$E$156)*('Non Compliance input'!$I$5:$I$156="Yes"),0))
),"","Yes")</f>
        <v/>
      </c>
      <c r="N6671" s="149" t="str">
        <f>IF(VLOOKUP($A6671,HourEndingOutage!$B$3:$F$746,5,0)="Outage","Outage","")</f>
        <v/>
      </c>
      <c r="O6671" s="18">
        <f t="shared" si="939"/>
        <v>0</v>
      </c>
      <c r="P6671" s="18" t="str">
        <f t="shared" si="940"/>
        <v/>
      </c>
      <c r="Q6671" s="18">
        <f t="shared" si="941"/>
        <v>0</v>
      </c>
      <c r="R6671" s="118"/>
    </row>
    <row r="6672" spans="1:18" x14ac:dyDescent="0.25">
      <c r="A6672" s="25">
        <f t="shared" si="933"/>
        <v>742</v>
      </c>
      <c r="B6672" s="23">
        <f t="shared" si="934"/>
        <v>44592</v>
      </c>
      <c r="C6672" s="24">
        <v>22</v>
      </c>
      <c r="D6672" s="54" t="str">
        <f t="shared" si="935"/>
        <v>ASET</v>
      </c>
      <c r="E6672" s="178"/>
      <c r="F6672" s="179"/>
      <c r="G6672" s="177"/>
      <c r="H6672" s="177"/>
      <c r="I6672" s="169">
        <f t="shared" si="936"/>
        <v>0</v>
      </c>
      <c r="J6672" s="149" t="str" cm="1">
        <f t="array" ref="J6672">IF(ISERROR(INDEX('Non Compliance input'!$H$5:$H$156,MATCH(1,(A6672='Non Compliance input'!$A$5:$A$156)*(F6672&gt;='Non Compliance input'!$D$5:$D$156)*(E6672&lt;'Non Compliance input'!$E$5:$E$156)*('Non Compliance input'!$H$5:$H$156="Yes"),0))
),"","Yes")</f>
        <v/>
      </c>
      <c r="K6672" s="149">
        <f t="shared" si="937"/>
        <v>0</v>
      </c>
      <c r="L6672" s="162">
        <f t="shared" si="938"/>
        <v>0</v>
      </c>
      <c r="M6672" s="162" t="str" cm="1">
        <f t="array" ref="M6672">IF(ISERROR(INDEX('Non Compliance input'!$I$5:$I$156,MATCH(1,(A6672='Non Compliance input'!$A$5:$A$156)*(E6672&gt;='Non Compliance input'!$D$5:$D$156)*(F6672&lt;='Non Compliance input'!$E$5:$E$156)*('Non Compliance input'!$I$5:$I$156="Yes"),0))
),"","Yes")</f>
        <v/>
      </c>
      <c r="N6672" s="149" t="str">
        <f>IF(VLOOKUP($A6672,HourEndingOutage!$B$3:$F$746,5,0)="Outage","Outage","")</f>
        <v/>
      </c>
      <c r="O6672" s="18">
        <f t="shared" si="939"/>
        <v>0</v>
      </c>
      <c r="P6672" s="18" t="str">
        <f t="shared" si="940"/>
        <v/>
      </c>
      <c r="Q6672" s="18">
        <f t="shared" si="941"/>
        <v>0</v>
      </c>
      <c r="R6672" s="118"/>
    </row>
    <row r="6673" spans="1:18" x14ac:dyDescent="0.25">
      <c r="A6673" s="25">
        <f t="shared" si="933"/>
        <v>742</v>
      </c>
      <c r="B6673" s="23">
        <f t="shared" si="934"/>
        <v>44592</v>
      </c>
      <c r="C6673" s="24">
        <v>22</v>
      </c>
      <c r="D6673" s="54" t="str">
        <f t="shared" si="935"/>
        <v>ASET</v>
      </c>
      <c r="E6673" s="178"/>
      <c r="F6673" s="179"/>
      <c r="G6673" s="177"/>
      <c r="H6673" s="177"/>
      <c r="I6673" s="169">
        <f t="shared" si="936"/>
        <v>0</v>
      </c>
      <c r="J6673" s="149" t="str" cm="1">
        <f t="array" ref="J6673">IF(ISERROR(INDEX('Non Compliance input'!$H$5:$H$156,MATCH(1,(A6673='Non Compliance input'!$A$5:$A$156)*(F6673&gt;='Non Compliance input'!$D$5:$D$156)*(E6673&lt;'Non Compliance input'!$E$5:$E$156)*('Non Compliance input'!$H$5:$H$156="Yes"),0))
),"","Yes")</f>
        <v/>
      </c>
      <c r="K6673" s="149">
        <f t="shared" si="937"/>
        <v>0</v>
      </c>
      <c r="L6673" s="162">
        <f t="shared" si="938"/>
        <v>0</v>
      </c>
      <c r="M6673" s="162" t="str" cm="1">
        <f t="array" ref="M6673">IF(ISERROR(INDEX('Non Compliance input'!$I$5:$I$156,MATCH(1,(A6673='Non Compliance input'!$A$5:$A$156)*(E6673&gt;='Non Compliance input'!$D$5:$D$156)*(F6673&lt;='Non Compliance input'!$E$5:$E$156)*('Non Compliance input'!$I$5:$I$156="Yes"),0))
),"","Yes")</f>
        <v/>
      </c>
      <c r="N6673" s="149" t="str">
        <f>IF(VLOOKUP($A6673,HourEndingOutage!$B$3:$F$746,5,0)="Outage","Outage","")</f>
        <v/>
      </c>
      <c r="O6673" s="18">
        <f t="shared" si="939"/>
        <v>0</v>
      </c>
      <c r="P6673" s="18" t="str">
        <f t="shared" si="940"/>
        <v/>
      </c>
      <c r="Q6673" s="18">
        <f t="shared" si="941"/>
        <v>0</v>
      </c>
      <c r="R6673" s="118"/>
    </row>
    <row r="6674" spans="1:18" x14ac:dyDescent="0.25">
      <c r="A6674" s="25">
        <f t="shared" si="933"/>
        <v>742</v>
      </c>
      <c r="B6674" s="23">
        <f t="shared" si="934"/>
        <v>44592</v>
      </c>
      <c r="C6674" s="24">
        <v>22</v>
      </c>
      <c r="D6674" s="54" t="str">
        <f t="shared" si="935"/>
        <v>ASET</v>
      </c>
      <c r="E6674" s="178"/>
      <c r="F6674" s="179"/>
      <c r="G6674" s="177"/>
      <c r="H6674" s="177"/>
      <c r="I6674" s="169">
        <f t="shared" si="936"/>
        <v>0</v>
      </c>
      <c r="J6674" s="149" t="str" cm="1">
        <f t="array" ref="J6674">IF(ISERROR(INDEX('Non Compliance input'!$H$5:$H$156,MATCH(1,(A6674='Non Compliance input'!$A$5:$A$156)*(F6674&gt;='Non Compliance input'!$D$5:$D$156)*(E6674&lt;'Non Compliance input'!$E$5:$E$156)*('Non Compliance input'!$H$5:$H$156="Yes"),0))
),"","Yes")</f>
        <v/>
      </c>
      <c r="K6674" s="149">
        <f t="shared" si="937"/>
        <v>0</v>
      </c>
      <c r="L6674" s="162">
        <f t="shared" si="938"/>
        <v>0</v>
      </c>
      <c r="M6674" s="162" t="str" cm="1">
        <f t="array" ref="M6674">IF(ISERROR(INDEX('Non Compliance input'!$I$5:$I$156,MATCH(1,(A6674='Non Compliance input'!$A$5:$A$156)*(E6674&gt;='Non Compliance input'!$D$5:$D$156)*(F6674&lt;='Non Compliance input'!$E$5:$E$156)*('Non Compliance input'!$I$5:$I$156="Yes"),0))
),"","Yes")</f>
        <v/>
      </c>
      <c r="N6674" s="149" t="str">
        <f>IF(VLOOKUP($A6674,HourEndingOutage!$B$3:$F$746,5,0)="Outage","Outage","")</f>
        <v/>
      </c>
      <c r="O6674" s="18">
        <f t="shared" si="939"/>
        <v>0</v>
      </c>
      <c r="P6674" s="18" t="str">
        <f t="shared" si="940"/>
        <v/>
      </c>
      <c r="Q6674" s="18">
        <f t="shared" si="941"/>
        <v>0</v>
      </c>
      <c r="R6674" s="118"/>
    </row>
    <row r="6675" spans="1:18" x14ac:dyDescent="0.25">
      <c r="A6675" s="25">
        <f t="shared" si="933"/>
        <v>742</v>
      </c>
      <c r="B6675" s="23">
        <f t="shared" si="934"/>
        <v>44592</v>
      </c>
      <c r="C6675" s="24">
        <v>22</v>
      </c>
      <c r="D6675" s="54" t="str">
        <f t="shared" si="935"/>
        <v>ASET</v>
      </c>
      <c r="E6675" s="178"/>
      <c r="F6675" s="179"/>
      <c r="G6675" s="177"/>
      <c r="H6675" s="177"/>
      <c r="I6675" s="169">
        <f t="shared" si="936"/>
        <v>0</v>
      </c>
      <c r="J6675" s="149" t="str" cm="1">
        <f t="array" ref="J6675">IF(ISERROR(INDEX('Non Compliance input'!$H$5:$H$156,MATCH(1,(A6675='Non Compliance input'!$A$5:$A$156)*(F6675&gt;='Non Compliance input'!$D$5:$D$156)*(E6675&lt;'Non Compliance input'!$E$5:$E$156)*('Non Compliance input'!$H$5:$H$156="Yes"),0))
),"","Yes")</f>
        <v/>
      </c>
      <c r="K6675" s="149">
        <f t="shared" si="937"/>
        <v>0</v>
      </c>
      <c r="L6675" s="162">
        <f t="shared" si="938"/>
        <v>0</v>
      </c>
      <c r="M6675" s="162" t="str" cm="1">
        <f t="array" ref="M6675">IF(ISERROR(INDEX('Non Compliance input'!$I$5:$I$156,MATCH(1,(A6675='Non Compliance input'!$A$5:$A$156)*(E6675&gt;='Non Compliance input'!$D$5:$D$156)*(F6675&lt;='Non Compliance input'!$E$5:$E$156)*('Non Compliance input'!$I$5:$I$156="Yes"),0))
),"","Yes")</f>
        <v/>
      </c>
      <c r="N6675" s="149" t="str">
        <f>IF(VLOOKUP($A6675,HourEndingOutage!$B$3:$F$746,5,0)="Outage","Outage","")</f>
        <v/>
      </c>
      <c r="O6675" s="18">
        <f t="shared" si="939"/>
        <v>0</v>
      </c>
      <c r="P6675" s="18" t="str">
        <f t="shared" si="940"/>
        <v/>
      </c>
      <c r="Q6675" s="18">
        <f t="shared" si="941"/>
        <v>0</v>
      </c>
      <c r="R6675" s="118"/>
    </row>
    <row r="6676" spans="1:18" x14ac:dyDescent="0.25">
      <c r="A6676" s="25">
        <f t="shared" si="933"/>
        <v>742</v>
      </c>
      <c r="B6676" s="23">
        <f t="shared" si="934"/>
        <v>44592</v>
      </c>
      <c r="C6676" s="24">
        <v>22</v>
      </c>
      <c r="D6676" s="54" t="str">
        <f t="shared" si="935"/>
        <v>ASET</v>
      </c>
      <c r="E6676" s="178"/>
      <c r="F6676" s="179"/>
      <c r="G6676" s="177"/>
      <c r="H6676" s="177"/>
      <c r="I6676" s="169">
        <f t="shared" si="936"/>
        <v>0</v>
      </c>
      <c r="J6676" s="149" t="str" cm="1">
        <f t="array" ref="J6676">IF(ISERROR(INDEX('Non Compliance input'!$H$5:$H$156,MATCH(1,(A6676='Non Compliance input'!$A$5:$A$156)*(F6676&gt;='Non Compliance input'!$D$5:$D$156)*(E6676&lt;'Non Compliance input'!$E$5:$E$156)*('Non Compliance input'!$H$5:$H$156="Yes"),0))
),"","Yes")</f>
        <v/>
      </c>
      <c r="K6676" s="149">
        <f t="shared" si="937"/>
        <v>0</v>
      </c>
      <c r="L6676" s="162">
        <f t="shared" si="938"/>
        <v>0</v>
      </c>
      <c r="M6676" s="162" t="str" cm="1">
        <f t="array" ref="M6676">IF(ISERROR(INDEX('Non Compliance input'!$I$5:$I$156,MATCH(1,(A6676='Non Compliance input'!$A$5:$A$156)*(E6676&gt;='Non Compliance input'!$D$5:$D$156)*(F6676&lt;='Non Compliance input'!$E$5:$E$156)*('Non Compliance input'!$I$5:$I$156="Yes"),0))
),"","Yes")</f>
        <v/>
      </c>
      <c r="N6676" s="149" t="str">
        <f>IF(VLOOKUP($A6676,HourEndingOutage!$B$3:$F$746,5,0)="Outage","Outage","")</f>
        <v/>
      </c>
      <c r="O6676" s="18">
        <f t="shared" si="939"/>
        <v>0</v>
      </c>
      <c r="P6676" s="18" t="str">
        <f t="shared" si="940"/>
        <v/>
      </c>
      <c r="Q6676" s="18">
        <f t="shared" si="941"/>
        <v>0</v>
      </c>
      <c r="R6676" s="118"/>
    </row>
    <row r="6677" spans="1:18" x14ac:dyDescent="0.25">
      <c r="A6677" s="25">
        <f t="shared" si="933"/>
        <v>742</v>
      </c>
      <c r="B6677" s="23">
        <f t="shared" si="934"/>
        <v>44592</v>
      </c>
      <c r="C6677" s="24">
        <v>22</v>
      </c>
      <c r="D6677" s="54" t="str">
        <f t="shared" si="935"/>
        <v>ASET</v>
      </c>
      <c r="E6677" s="178"/>
      <c r="F6677" s="179"/>
      <c r="G6677" s="177"/>
      <c r="H6677" s="177"/>
      <c r="I6677" s="169">
        <f t="shared" si="936"/>
        <v>0</v>
      </c>
      <c r="J6677" s="149" t="str" cm="1">
        <f t="array" ref="J6677">IF(ISERROR(INDEX('Non Compliance input'!$H$5:$H$156,MATCH(1,(A6677='Non Compliance input'!$A$5:$A$156)*(F6677&gt;='Non Compliance input'!$D$5:$D$156)*(E6677&lt;'Non Compliance input'!$E$5:$E$156)*('Non Compliance input'!$H$5:$H$156="Yes"),0))
),"","Yes")</f>
        <v/>
      </c>
      <c r="K6677" s="149">
        <f t="shared" si="937"/>
        <v>0</v>
      </c>
      <c r="L6677" s="162">
        <f t="shared" si="938"/>
        <v>0</v>
      </c>
      <c r="M6677" s="162" t="str" cm="1">
        <f t="array" ref="M6677">IF(ISERROR(INDEX('Non Compliance input'!$I$5:$I$156,MATCH(1,(A6677='Non Compliance input'!$A$5:$A$156)*(E6677&gt;='Non Compliance input'!$D$5:$D$156)*(F6677&lt;='Non Compliance input'!$E$5:$E$156)*('Non Compliance input'!$I$5:$I$156="Yes"),0))
),"","Yes")</f>
        <v/>
      </c>
      <c r="N6677" s="149" t="str">
        <f>IF(VLOOKUP($A6677,HourEndingOutage!$B$3:$F$746,5,0)="Outage","Outage","")</f>
        <v/>
      </c>
      <c r="O6677" s="18">
        <f t="shared" si="939"/>
        <v>0</v>
      </c>
      <c r="P6677" s="18" t="str">
        <f t="shared" si="940"/>
        <v/>
      </c>
      <c r="Q6677" s="18">
        <f t="shared" si="941"/>
        <v>0</v>
      </c>
      <c r="R6677" s="118"/>
    </row>
    <row r="6678" spans="1:18" x14ac:dyDescent="0.25">
      <c r="A6678" s="25">
        <f t="shared" si="933"/>
        <v>742</v>
      </c>
      <c r="B6678" s="23">
        <f t="shared" si="934"/>
        <v>44592</v>
      </c>
      <c r="C6678" s="24">
        <v>22</v>
      </c>
      <c r="D6678" s="54" t="str">
        <f t="shared" si="935"/>
        <v>ASET</v>
      </c>
      <c r="E6678" s="178"/>
      <c r="F6678" s="179"/>
      <c r="G6678" s="177"/>
      <c r="H6678" s="177"/>
      <c r="I6678" s="169">
        <f t="shared" si="936"/>
        <v>0</v>
      </c>
      <c r="J6678" s="149" t="str" cm="1">
        <f t="array" ref="J6678">IF(ISERROR(INDEX('Non Compliance input'!$H$5:$H$156,MATCH(1,(A6678='Non Compliance input'!$A$5:$A$156)*(F6678&gt;='Non Compliance input'!$D$5:$D$156)*(E6678&lt;'Non Compliance input'!$E$5:$E$156)*('Non Compliance input'!$H$5:$H$156="Yes"),0))
),"","Yes")</f>
        <v/>
      </c>
      <c r="K6678" s="149">
        <f t="shared" si="937"/>
        <v>0</v>
      </c>
      <c r="L6678" s="162">
        <f t="shared" si="938"/>
        <v>0</v>
      </c>
      <c r="M6678" s="162" t="str" cm="1">
        <f t="array" ref="M6678">IF(ISERROR(INDEX('Non Compliance input'!$I$5:$I$156,MATCH(1,(A6678='Non Compliance input'!$A$5:$A$156)*(E6678&gt;='Non Compliance input'!$D$5:$D$156)*(F6678&lt;='Non Compliance input'!$E$5:$E$156)*('Non Compliance input'!$I$5:$I$156="Yes"),0))
),"","Yes")</f>
        <v/>
      </c>
      <c r="N6678" s="149" t="str">
        <f>IF(VLOOKUP($A6678,HourEndingOutage!$B$3:$F$746,5,0)="Outage","Outage","")</f>
        <v/>
      </c>
      <c r="O6678" s="18">
        <f t="shared" si="939"/>
        <v>0</v>
      </c>
      <c r="P6678" s="18" t="str">
        <f t="shared" si="940"/>
        <v/>
      </c>
      <c r="Q6678" s="18">
        <f t="shared" si="941"/>
        <v>0</v>
      </c>
      <c r="R6678" s="118"/>
    </row>
    <row r="6679" spans="1:18" x14ac:dyDescent="0.25">
      <c r="A6679" s="25">
        <f t="shared" si="933"/>
        <v>742</v>
      </c>
      <c r="B6679" s="23">
        <f t="shared" si="934"/>
        <v>44592</v>
      </c>
      <c r="C6679" s="24">
        <v>22</v>
      </c>
      <c r="D6679" s="54" t="str">
        <f t="shared" si="935"/>
        <v>ASET</v>
      </c>
      <c r="E6679" s="178"/>
      <c r="F6679" s="179"/>
      <c r="G6679" s="177"/>
      <c r="H6679" s="177"/>
      <c r="I6679" s="169">
        <f t="shared" si="936"/>
        <v>0</v>
      </c>
      <c r="J6679" s="149" t="str" cm="1">
        <f t="array" ref="J6679">IF(ISERROR(INDEX('Non Compliance input'!$H$5:$H$156,MATCH(1,(A6679='Non Compliance input'!$A$5:$A$156)*(F6679&gt;='Non Compliance input'!$D$5:$D$156)*(E6679&lt;'Non Compliance input'!$E$5:$E$156)*('Non Compliance input'!$H$5:$H$156="Yes"),0))
),"","Yes")</f>
        <v/>
      </c>
      <c r="K6679" s="149">
        <f t="shared" si="937"/>
        <v>0</v>
      </c>
      <c r="L6679" s="162">
        <f t="shared" si="938"/>
        <v>0</v>
      </c>
      <c r="M6679" s="162" t="str" cm="1">
        <f t="array" ref="M6679">IF(ISERROR(INDEX('Non Compliance input'!$I$5:$I$156,MATCH(1,(A6679='Non Compliance input'!$A$5:$A$156)*(E6679&gt;='Non Compliance input'!$D$5:$D$156)*(F6679&lt;='Non Compliance input'!$E$5:$E$156)*('Non Compliance input'!$I$5:$I$156="Yes"),0))
),"","Yes")</f>
        <v/>
      </c>
      <c r="N6679" s="149" t="str">
        <f>IF(VLOOKUP($A6679,HourEndingOutage!$B$3:$F$746,5,0)="Outage","Outage","")</f>
        <v/>
      </c>
      <c r="O6679" s="18">
        <f t="shared" si="939"/>
        <v>0</v>
      </c>
      <c r="P6679" s="18" t="str">
        <f t="shared" si="940"/>
        <v/>
      </c>
      <c r="Q6679" s="18">
        <f t="shared" si="941"/>
        <v>0</v>
      </c>
      <c r="R6679" s="118"/>
    </row>
    <row r="6680" spans="1:18" x14ac:dyDescent="0.25">
      <c r="A6680" s="25">
        <f t="shared" si="933"/>
        <v>742</v>
      </c>
      <c r="B6680" s="23">
        <f t="shared" si="934"/>
        <v>44592</v>
      </c>
      <c r="C6680" s="24">
        <v>22</v>
      </c>
      <c r="D6680" s="54" t="str">
        <f t="shared" si="935"/>
        <v>ASET</v>
      </c>
      <c r="E6680" s="178"/>
      <c r="F6680" s="179"/>
      <c r="G6680" s="177"/>
      <c r="H6680" s="177"/>
      <c r="I6680" s="169">
        <f t="shared" si="936"/>
        <v>0</v>
      </c>
      <c r="J6680" s="149" t="str" cm="1">
        <f t="array" ref="J6680">IF(ISERROR(INDEX('Non Compliance input'!$H$5:$H$156,MATCH(1,(A6680='Non Compliance input'!$A$5:$A$156)*(F6680&gt;='Non Compliance input'!$D$5:$D$156)*(E6680&lt;'Non Compliance input'!$E$5:$E$156)*('Non Compliance input'!$H$5:$H$156="Yes"),0))
),"","Yes")</f>
        <v/>
      </c>
      <c r="K6680" s="149">
        <f t="shared" si="937"/>
        <v>0</v>
      </c>
      <c r="L6680" s="162">
        <f t="shared" si="938"/>
        <v>0</v>
      </c>
      <c r="M6680" s="162" t="str" cm="1">
        <f t="array" ref="M6680">IF(ISERROR(INDEX('Non Compliance input'!$I$5:$I$156,MATCH(1,(A6680='Non Compliance input'!$A$5:$A$156)*(E6680&gt;='Non Compliance input'!$D$5:$D$156)*(F6680&lt;='Non Compliance input'!$E$5:$E$156)*('Non Compliance input'!$I$5:$I$156="Yes"),0))
),"","Yes")</f>
        <v/>
      </c>
      <c r="N6680" s="149" t="str">
        <f>IF(VLOOKUP($A6680,HourEndingOutage!$B$3:$F$746,5,0)="Outage","Outage","")</f>
        <v/>
      </c>
      <c r="O6680" s="18">
        <f t="shared" si="939"/>
        <v>0</v>
      </c>
      <c r="P6680" s="18" t="str">
        <f t="shared" si="940"/>
        <v/>
      </c>
      <c r="Q6680" s="18">
        <f t="shared" si="941"/>
        <v>0</v>
      </c>
      <c r="R6680" s="118"/>
    </row>
    <row r="6681" spans="1:18" x14ac:dyDescent="0.25">
      <c r="A6681" s="25">
        <f t="shared" si="933"/>
        <v>743</v>
      </c>
      <c r="B6681" s="23">
        <f t="shared" si="934"/>
        <v>44592</v>
      </c>
      <c r="C6681" s="24">
        <v>23</v>
      </c>
      <c r="D6681" s="54" t="str">
        <f t="shared" si="935"/>
        <v>ASET</v>
      </c>
      <c r="E6681" s="178"/>
      <c r="F6681" s="179"/>
      <c r="G6681" s="177"/>
      <c r="H6681" s="177"/>
      <c r="I6681" s="169">
        <f t="shared" si="936"/>
        <v>0</v>
      </c>
      <c r="J6681" s="149" t="str" cm="1">
        <f t="array" ref="J6681">IF(ISERROR(INDEX('Non Compliance input'!$H$5:$H$156,MATCH(1,(A6681='Non Compliance input'!$A$5:$A$156)*(F6681&gt;='Non Compliance input'!$D$5:$D$156)*(E6681&lt;'Non Compliance input'!$E$5:$E$156)*('Non Compliance input'!$H$5:$H$156="Yes"),0))
),"","Yes")</f>
        <v/>
      </c>
      <c r="K6681" s="149">
        <f t="shared" si="937"/>
        <v>0</v>
      </c>
      <c r="L6681" s="162">
        <f t="shared" si="938"/>
        <v>0</v>
      </c>
      <c r="M6681" s="162" t="str" cm="1">
        <f t="array" ref="M6681">IF(ISERROR(INDEX('Non Compliance input'!$I$5:$I$156,MATCH(1,(A6681='Non Compliance input'!$A$5:$A$156)*(E6681&gt;='Non Compliance input'!$D$5:$D$156)*(F6681&lt;='Non Compliance input'!$E$5:$E$156)*('Non Compliance input'!$I$5:$I$156="Yes"),0))
),"","Yes")</f>
        <v/>
      </c>
      <c r="N6681" s="149" t="str">
        <f>IF(VLOOKUP($A6681,HourEndingOutage!$B$3:$F$746,5,0)="Outage","Outage","")</f>
        <v/>
      </c>
      <c r="O6681" s="18">
        <f t="shared" si="939"/>
        <v>0</v>
      </c>
      <c r="P6681" s="18" t="str">
        <f t="shared" si="940"/>
        <v/>
      </c>
      <c r="Q6681" s="18">
        <f t="shared" si="941"/>
        <v>0</v>
      </c>
      <c r="R6681" s="118"/>
    </row>
    <row r="6682" spans="1:18" x14ac:dyDescent="0.25">
      <c r="A6682" s="25">
        <f t="shared" si="933"/>
        <v>743</v>
      </c>
      <c r="B6682" s="23">
        <f t="shared" si="934"/>
        <v>44592</v>
      </c>
      <c r="C6682" s="24">
        <v>23</v>
      </c>
      <c r="D6682" s="54" t="str">
        <f t="shared" si="935"/>
        <v>ASET</v>
      </c>
      <c r="E6682" s="178"/>
      <c r="F6682" s="179"/>
      <c r="G6682" s="177"/>
      <c r="H6682" s="177"/>
      <c r="I6682" s="169">
        <f t="shared" si="936"/>
        <v>0</v>
      </c>
      <c r="J6682" s="149" t="str" cm="1">
        <f t="array" ref="J6682">IF(ISERROR(INDEX('Non Compliance input'!$H$5:$H$156,MATCH(1,(A6682='Non Compliance input'!$A$5:$A$156)*(F6682&gt;='Non Compliance input'!$D$5:$D$156)*(E6682&lt;'Non Compliance input'!$E$5:$E$156)*('Non Compliance input'!$H$5:$H$156="Yes"),0))
),"","Yes")</f>
        <v/>
      </c>
      <c r="K6682" s="149">
        <f t="shared" si="937"/>
        <v>0</v>
      </c>
      <c r="L6682" s="162">
        <f t="shared" si="938"/>
        <v>0</v>
      </c>
      <c r="M6682" s="162" t="str" cm="1">
        <f t="array" ref="M6682">IF(ISERROR(INDEX('Non Compliance input'!$I$5:$I$156,MATCH(1,(A6682='Non Compliance input'!$A$5:$A$156)*(E6682&gt;='Non Compliance input'!$D$5:$D$156)*(F6682&lt;='Non Compliance input'!$E$5:$E$156)*('Non Compliance input'!$I$5:$I$156="Yes"),0))
),"","Yes")</f>
        <v/>
      </c>
      <c r="N6682" s="149" t="str">
        <f>IF(VLOOKUP($A6682,HourEndingOutage!$B$3:$F$746,5,0)="Outage","Outage","")</f>
        <v/>
      </c>
      <c r="O6682" s="18">
        <f t="shared" si="939"/>
        <v>0</v>
      </c>
      <c r="P6682" s="18" t="str">
        <f t="shared" si="940"/>
        <v/>
      </c>
      <c r="Q6682" s="18">
        <f t="shared" si="941"/>
        <v>0</v>
      </c>
      <c r="R6682" s="118"/>
    </row>
    <row r="6683" spans="1:18" x14ac:dyDescent="0.25">
      <c r="A6683" s="25">
        <f t="shared" si="933"/>
        <v>743</v>
      </c>
      <c r="B6683" s="23">
        <f t="shared" si="934"/>
        <v>44592</v>
      </c>
      <c r="C6683" s="24">
        <v>23</v>
      </c>
      <c r="D6683" s="54" t="str">
        <f t="shared" si="935"/>
        <v>ASET</v>
      </c>
      <c r="E6683" s="178"/>
      <c r="F6683" s="179"/>
      <c r="G6683" s="177"/>
      <c r="H6683" s="177"/>
      <c r="I6683" s="169">
        <f t="shared" si="936"/>
        <v>0</v>
      </c>
      <c r="J6683" s="149" t="str" cm="1">
        <f t="array" ref="J6683">IF(ISERROR(INDEX('Non Compliance input'!$H$5:$H$156,MATCH(1,(A6683='Non Compliance input'!$A$5:$A$156)*(F6683&gt;='Non Compliance input'!$D$5:$D$156)*(E6683&lt;'Non Compliance input'!$E$5:$E$156)*('Non Compliance input'!$H$5:$H$156="Yes"),0))
),"","Yes")</f>
        <v/>
      </c>
      <c r="K6683" s="149">
        <f t="shared" si="937"/>
        <v>0</v>
      </c>
      <c r="L6683" s="162">
        <f t="shared" si="938"/>
        <v>0</v>
      </c>
      <c r="M6683" s="162" t="str" cm="1">
        <f t="array" ref="M6683">IF(ISERROR(INDEX('Non Compliance input'!$I$5:$I$156,MATCH(1,(A6683='Non Compliance input'!$A$5:$A$156)*(E6683&gt;='Non Compliance input'!$D$5:$D$156)*(F6683&lt;='Non Compliance input'!$E$5:$E$156)*('Non Compliance input'!$I$5:$I$156="Yes"),0))
),"","Yes")</f>
        <v/>
      </c>
      <c r="N6683" s="149" t="str">
        <f>IF(VLOOKUP($A6683,HourEndingOutage!$B$3:$F$746,5,0)="Outage","Outage","")</f>
        <v/>
      </c>
      <c r="O6683" s="18">
        <f t="shared" si="939"/>
        <v>0</v>
      </c>
      <c r="P6683" s="18" t="str">
        <f t="shared" si="940"/>
        <v/>
      </c>
      <c r="Q6683" s="18">
        <f t="shared" si="941"/>
        <v>0</v>
      </c>
      <c r="R6683" s="118"/>
    </row>
    <row r="6684" spans="1:18" x14ac:dyDescent="0.25">
      <c r="A6684" s="25">
        <f t="shared" ref="A6684:A6698" si="942">IF(C6684=C6683,A6683,A6683+1)</f>
        <v>743</v>
      </c>
      <c r="B6684" s="23">
        <f t="shared" ref="B6684:B6698" si="943">IF(C6684&lt;C6683,B6683+1,B6683)</f>
        <v>44592</v>
      </c>
      <c r="C6684" s="24">
        <v>23</v>
      </c>
      <c r="D6684" s="54" t="str">
        <f t="shared" si="935"/>
        <v>ASET</v>
      </c>
      <c r="E6684" s="178"/>
      <c r="F6684" s="179"/>
      <c r="G6684" s="177"/>
      <c r="H6684" s="177"/>
      <c r="I6684" s="169">
        <f t="shared" si="936"/>
        <v>0</v>
      </c>
      <c r="J6684" s="149" t="str" cm="1">
        <f t="array" ref="J6684">IF(ISERROR(INDEX('Non Compliance input'!$H$5:$H$156,MATCH(1,(A6684='Non Compliance input'!$A$5:$A$156)*(F6684&gt;='Non Compliance input'!$D$5:$D$156)*(E6684&lt;'Non Compliance input'!$E$5:$E$156)*('Non Compliance input'!$H$5:$H$156="Yes"),0))
),"","Yes")</f>
        <v/>
      </c>
      <c r="K6684" s="149">
        <f t="shared" si="937"/>
        <v>0</v>
      </c>
      <c r="L6684" s="162">
        <f t="shared" si="938"/>
        <v>0</v>
      </c>
      <c r="M6684" s="162" t="str" cm="1">
        <f t="array" ref="M6684">IF(ISERROR(INDEX('Non Compliance input'!$I$5:$I$156,MATCH(1,(A6684='Non Compliance input'!$A$5:$A$156)*(E6684&gt;='Non Compliance input'!$D$5:$D$156)*(F6684&lt;='Non Compliance input'!$E$5:$E$156)*('Non Compliance input'!$I$5:$I$156="Yes"),0))
),"","Yes")</f>
        <v/>
      </c>
      <c r="N6684" s="149" t="str">
        <f>IF(VLOOKUP($A6684,HourEndingOutage!$B$3:$F$746,5,0)="Outage","Outage","")</f>
        <v/>
      </c>
      <c r="O6684" s="18">
        <f t="shared" si="939"/>
        <v>0</v>
      </c>
      <c r="P6684" s="18" t="str">
        <f t="shared" si="940"/>
        <v/>
      </c>
      <c r="Q6684" s="18">
        <f t="shared" si="941"/>
        <v>0</v>
      </c>
      <c r="R6684" s="118"/>
    </row>
    <row r="6685" spans="1:18" x14ac:dyDescent="0.25">
      <c r="A6685" s="25">
        <f t="shared" si="942"/>
        <v>743</v>
      </c>
      <c r="B6685" s="23">
        <f t="shared" si="943"/>
        <v>44592</v>
      </c>
      <c r="C6685" s="24">
        <v>23</v>
      </c>
      <c r="D6685" s="54" t="str">
        <f t="shared" si="935"/>
        <v>ASET</v>
      </c>
      <c r="E6685" s="178"/>
      <c r="F6685" s="179"/>
      <c r="G6685" s="177"/>
      <c r="H6685" s="177"/>
      <c r="I6685" s="169">
        <f t="shared" si="936"/>
        <v>0</v>
      </c>
      <c r="J6685" s="149" t="str" cm="1">
        <f t="array" ref="J6685">IF(ISERROR(INDEX('Non Compliance input'!$H$5:$H$156,MATCH(1,(A6685='Non Compliance input'!$A$5:$A$156)*(F6685&gt;='Non Compliance input'!$D$5:$D$156)*(E6685&lt;'Non Compliance input'!$E$5:$E$156)*('Non Compliance input'!$H$5:$H$156="Yes"),0))
),"","Yes")</f>
        <v/>
      </c>
      <c r="K6685" s="149">
        <f t="shared" si="937"/>
        <v>0</v>
      </c>
      <c r="L6685" s="162">
        <f t="shared" si="938"/>
        <v>0</v>
      </c>
      <c r="M6685" s="162" t="str" cm="1">
        <f t="array" ref="M6685">IF(ISERROR(INDEX('Non Compliance input'!$I$5:$I$156,MATCH(1,(A6685='Non Compliance input'!$A$5:$A$156)*(E6685&gt;='Non Compliance input'!$D$5:$D$156)*(F6685&lt;='Non Compliance input'!$E$5:$E$156)*('Non Compliance input'!$I$5:$I$156="Yes"),0))
),"","Yes")</f>
        <v/>
      </c>
      <c r="N6685" s="149" t="str">
        <f>IF(VLOOKUP($A6685,HourEndingOutage!$B$3:$F$746,5,0)="Outage","Outage","")</f>
        <v/>
      </c>
      <c r="O6685" s="18">
        <f t="shared" si="939"/>
        <v>0</v>
      </c>
      <c r="P6685" s="18" t="str">
        <f t="shared" si="940"/>
        <v/>
      </c>
      <c r="Q6685" s="18">
        <f t="shared" si="941"/>
        <v>0</v>
      </c>
      <c r="R6685" s="118"/>
    </row>
    <row r="6686" spans="1:18" x14ac:dyDescent="0.25">
      <c r="A6686" s="25">
        <f t="shared" si="942"/>
        <v>743</v>
      </c>
      <c r="B6686" s="23">
        <f t="shared" si="943"/>
        <v>44592</v>
      </c>
      <c r="C6686" s="24">
        <v>23</v>
      </c>
      <c r="D6686" s="54" t="str">
        <f t="shared" si="935"/>
        <v>ASET</v>
      </c>
      <c r="E6686" s="178"/>
      <c r="F6686" s="179"/>
      <c r="G6686" s="177"/>
      <c r="H6686" s="177"/>
      <c r="I6686" s="169">
        <f t="shared" si="936"/>
        <v>0</v>
      </c>
      <c r="J6686" s="149" t="str" cm="1">
        <f t="array" ref="J6686">IF(ISERROR(INDEX('Non Compliance input'!$H$5:$H$156,MATCH(1,(A6686='Non Compliance input'!$A$5:$A$156)*(F6686&gt;='Non Compliance input'!$D$5:$D$156)*(E6686&lt;'Non Compliance input'!$E$5:$E$156)*('Non Compliance input'!$H$5:$H$156="Yes"),0))
),"","Yes")</f>
        <v/>
      </c>
      <c r="K6686" s="149">
        <f t="shared" si="937"/>
        <v>0</v>
      </c>
      <c r="L6686" s="162">
        <f t="shared" si="938"/>
        <v>0</v>
      </c>
      <c r="M6686" s="162" t="str" cm="1">
        <f t="array" ref="M6686">IF(ISERROR(INDEX('Non Compliance input'!$I$5:$I$156,MATCH(1,(A6686='Non Compliance input'!$A$5:$A$156)*(E6686&gt;='Non Compliance input'!$D$5:$D$156)*(F6686&lt;='Non Compliance input'!$E$5:$E$156)*('Non Compliance input'!$I$5:$I$156="Yes"),0))
),"","Yes")</f>
        <v/>
      </c>
      <c r="N6686" s="149" t="str">
        <f>IF(VLOOKUP($A6686,HourEndingOutage!$B$3:$F$746,5,0)="Outage","Outage","")</f>
        <v/>
      </c>
      <c r="O6686" s="18">
        <f t="shared" si="939"/>
        <v>0</v>
      </c>
      <c r="P6686" s="18" t="str">
        <f t="shared" si="940"/>
        <v/>
      </c>
      <c r="Q6686" s="18">
        <f t="shared" si="941"/>
        <v>0</v>
      </c>
      <c r="R6686" s="118"/>
    </row>
    <row r="6687" spans="1:18" x14ac:dyDescent="0.25">
      <c r="A6687" s="25">
        <f t="shared" si="942"/>
        <v>743</v>
      </c>
      <c r="B6687" s="23">
        <f t="shared" si="943"/>
        <v>44592</v>
      </c>
      <c r="C6687" s="24">
        <v>23</v>
      </c>
      <c r="D6687" s="54" t="str">
        <f t="shared" si="935"/>
        <v>ASET</v>
      </c>
      <c r="E6687" s="178"/>
      <c r="F6687" s="179"/>
      <c r="G6687" s="177"/>
      <c r="H6687" s="177"/>
      <c r="I6687" s="169">
        <f t="shared" si="936"/>
        <v>0</v>
      </c>
      <c r="J6687" s="149" t="str" cm="1">
        <f t="array" ref="J6687">IF(ISERROR(INDEX('Non Compliance input'!$H$5:$H$156,MATCH(1,(A6687='Non Compliance input'!$A$5:$A$156)*(F6687&gt;='Non Compliance input'!$D$5:$D$156)*(E6687&lt;'Non Compliance input'!$E$5:$E$156)*('Non Compliance input'!$H$5:$H$156="Yes"),0))
),"","Yes")</f>
        <v/>
      </c>
      <c r="K6687" s="149">
        <f t="shared" si="937"/>
        <v>0</v>
      </c>
      <c r="L6687" s="162">
        <f t="shared" si="938"/>
        <v>0</v>
      </c>
      <c r="M6687" s="162" t="str" cm="1">
        <f t="array" ref="M6687">IF(ISERROR(INDEX('Non Compliance input'!$I$5:$I$156,MATCH(1,(A6687='Non Compliance input'!$A$5:$A$156)*(E6687&gt;='Non Compliance input'!$D$5:$D$156)*(F6687&lt;='Non Compliance input'!$E$5:$E$156)*('Non Compliance input'!$I$5:$I$156="Yes"),0))
),"","Yes")</f>
        <v/>
      </c>
      <c r="N6687" s="149" t="str">
        <f>IF(VLOOKUP($A6687,HourEndingOutage!$B$3:$F$746,5,0)="Outage","Outage","")</f>
        <v/>
      </c>
      <c r="O6687" s="18">
        <f t="shared" si="939"/>
        <v>0</v>
      </c>
      <c r="P6687" s="18" t="str">
        <f t="shared" si="940"/>
        <v/>
      </c>
      <c r="Q6687" s="18">
        <f t="shared" si="941"/>
        <v>0</v>
      </c>
      <c r="R6687" s="118"/>
    </row>
    <row r="6688" spans="1:18" x14ac:dyDescent="0.25">
      <c r="A6688" s="25">
        <f t="shared" si="942"/>
        <v>743</v>
      </c>
      <c r="B6688" s="23">
        <f t="shared" si="943"/>
        <v>44592</v>
      </c>
      <c r="C6688" s="24">
        <v>23</v>
      </c>
      <c r="D6688" s="54" t="str">
        <f t="shared" si="935"/>
        <v>ASET</v>
      </c>
      <c r="E6688" s="178"/>
      <c r="F6688" s="179"/>
      <c r="G6688" s="177"/>
      <c r="H6688" s="177"/>
      <c r="I6688" s="169">
        <f t="shared" si="936"/>
        <v>0</v>
      </c>
      <c r="J6688" s="149" t="str" cm="1">
        <f t="array" ref="J6688">IF(ISERROR(INDEX('Non Compliance input'!$H$5:$H$156,MATCH(1,(A6688='Non Compliance input'!$A$5:$A$156)*(F6688&gt;='Non Compliance input'!$D$5:$D$156)*(E6688&lt;'Non Compliance input'!$E$5:$E$156)*('Non Compliance input'!$H$5:$H$156="Yes"),0))
),"","Yes")</f>
        <v/>
      </c>
      <c r="K6688" s="149">
        <f t="shared" si="937"/>
        <v>0</v>
      </c>
      <c r="L6688" s="162">
        <f t="shared" si="938"/>
        <v>0</v>
      </c>
      <c r="M6688" s="162" t="str" cm="1">
        <f t="array" ref="M6688">IF(ISERROR(INDEX('Non Compliance input'!$I$5:$I$156,MATCH(1,(A6688='Non Compliance input'!$A$5:$A$156)*(E6688&gt;='Non Compliance input'!$D$5:$D$156)*(F6688&lt;='Non Compliance input'!$E$5:$E$156)*('Non Compliance input'!$I$5:$I$156="Yes"),0))
),"","Yes")</f>
        <v/>
      </c>
      <c r="N6688" s="149" t="str">
        <f>IF(VLOOKUP($A6688,HourEndingOutage!$B$3:$F$746,5,0)="Outage","Outage","")</f>
        <v/>
      </c>
      <c r="O6688" s="18">
        <f t="shared" si="939"/>
        <v>0</v>
      </c>
      <c r="P6688" s="18" t="str">
        <f t="shared" si="940"/>
        <v/>
      </c>
      <c r="Q6688" s="18">
        <f t="shared" si="941"/>
        <v>0</v>
      </c>
      <c r="R6688" s="118"/>
    </row>
    <row r="6689" spans="1:18" x14ac:dyDescent="0.25">
      <c r="A6689" s="25">
        <f t="shared" si="942"/>
        <v>743</v>
      </c>
      <c r="B6689" s="23">
        <f t="shared" si="943"/>
        <v>44592</v>
      </c>
      <c r="C6689" s="24">
        <v>23</v>
      </c>
      <c r="D6689" s="54" t="str">
        <f t="shared" si="935"/>
        <v>ASET</v>
      </c>
      <c r="E6689" s="178"/>
      <c r="F6689" s="179"/>
      <c r="G6689" s="177"/>
      <c r="H6689" s="177"/>
      <c r="I6689" s="169">
        <f t="shared" si="936"/>
        <v>0</v>
      </c>
      <c r="J6689" s="149" t="str" cm="1">
        <f t="array" ref="J6689">IF(ISERROR(INDEX('Non Compliance input'!$H$5:$H$156,MATCH(1,(A6689='Non Compliance input'!$A$5:$A$156)*(F6689&gt;='Non Compliance input'!$D$5:$D$156)*(E6689&lt;'Non Compliance input'!$E$5:$E$156)*('Non Compliance input'!$H$5:$H$156="Yes"),0))
),"","Yes")</f>
        <v/>
      </c>
      <c r="K6689" s="149">
        <f t="shared" si="937"/>
        <v>0</v>
      </c>
      <c r="L6689" s="162">
        <f t="shared" si="938"/>
        <v>0</v>
      </c>
      <c r="M6689" s="162" t="str" cm="1">
        <f t="array" ref="M6689">IF(ISERROR(INDEX('Non Compliance input'!$I$5:$I$156,MATCH(1,(A6689='Non Compliance input'!$A$5:$A$156)*(E6689&gt;='Non Compliance input'!$D$5:$D$156)*(F6689&lt;='Non Compliance input'!$E$5:$E$156)*('Non Compliance input'!$I$5:$I$156="Yes"),0))
),"","Yes")</f>
        <v/>
      </c>
      <c r="N6689" s="149" t="str">
        <f>IF(VLOOKUP($A6689,HourEndingOutage!$B$3:$F$746,5,0)="Outage","Outage","")</f>
        <v/>
      </c>
      <c r="O6689" s="18">
        <f t="shared" si="939"/>
        <v>0</v>
      </c>
      <c r="P6689" s="18" t="str">
        <f t="shared" si="940"/>
        <v/>
      </c>
      <c r="Q6689" s="18">
        <f t="shared" si="941"/>
        <v>0</v>
      </c>
      <c r="R6689" s="118"/>
    </row>
    <row r="6690" spans="1:18" x14ac:dyDescent="0.25">
      <c r="A6690" s="25">
        <f t="shared" si="942"/>
        <v>744</v>
      </c>
      <c r="B6690" s="23">
        <f t="shared" si="943"/>
        <v>44592</v>
      </c>
      <c r="C6690" s="24">
        <v>24</v>
      </c>
      <c r="D6690" s="54" t="str">
        <f t="shared" si="935"/>
        <v>ASET</v>
      </c>
      <c r="E6690" s="178"/>
      <c r="F6690" s="179"/>
      <c r="G6690" s="177"/>
      <c r="H6690" s="177"/>
      <c r="I6690" s="169">
        <f t="shared" si="936"/>
        <v>0</v>
      </c>
      <c r="J6690" s="149" t="str" cm="1">
        <f t="array" ref="J6690">IF(ISERROR(INDEX('Non Compliance input'!$H$5:$H$156,MATCH(1,(A6690='Non Compliance input'!$A$5:$A$156)*(F6690&gt;='Non Compliance input'!$D$5:$D$156)*(E6690&lt;'Non Compliance input'!$E$5:$E$156)*('Non Compliance input'!$H$5:$H$156="Yes"),0))
),"","Yes")</f>
        <v/>
      </c>
      <c r="K6690" s="149">
        <f t="shared" si="937"/>
        <v>0</v>
      </c>
      <c r="L6690" s="162">
        <f t="shared" si="938"/>
        <v>0</v>
      </c>
      <c r="M6690" s="162" t="str" cm="1">
        <f t="array" ref="M6690">IF(ISERROR(INDEX('Non Compliance input'!$I$5:$I$156,MATCH(1,(A6690='Non Compliance input'!$A$5:$A$156)*(E6690&gt;='Non Compliance input'!$D$5:$D$156)*(F6690&lt;='Non Compliance input'!$E$5:$E$156)*('Non Compliance input'!$I$5:$I$156="Yes"),0))
),"","Yes")</f>
        <v/>
      </c>
      <c r="N6690" s="149" t="str">
        <f>IF(VLOOKUP($A6690,HourEndingOutage!$B$3:$F$746,5,0)="Outage","Outage","")</f>
        <v/>
      </c>
      <c r="O6690" s="18">
        <f t="shared" si="939"/>
        <v>0</v>
      </c>
      <c r="P6690" s="18" t="str">
        <f t="shared" si="940"/>
        <v/>
      </c>
      <c r="Q6690" s="18">
        <f t="shared" si="941"/>
        <v>0</v>
      </c>
      <c r="R6690" s="118"/>
    </row>
    <row r="6691" spans="1:18" x14ac:dyDescent="0.25">
      <c r="A6691" s="25">
        <f t="shared" si="942"/>
        <v>744</v>
      </c>
      <c r="B6691" s="23">
        <f t="shared" si="943"/>
        <v>44592</v>
      </c>
      <c r="C6691" s="24">
        <v>24</v>
      </c>
      <c r="D6691" s="54" t="str">
        <f t="shared" si="935"/>
        <v>ASET</v>
      </c>
      <c r="E6691" s="178"/>
      <c r="F6691" s="179"/>
      <c r="G6691" s="177"/>
      <c r="H6691" s="177"/>
      <c r="I6691" s="169">
        <f t="shared" si="936"/>
        <v>0</v>
      </c>
      <c r="J6691" s="149" t="str" cm="1">
        <f t="array" ref="J6691">IF(ISERROR(INDEX('Non Compliance input'!$H$5:$H$156,MATCH(1,(A6691='Non Compliance input'!$A$5:$A$156)*(F6691&gt;='Non Compliance input'!$D$5:$D$156)*(E6691&lt;'Non Compliance input'!$E$5:$E$156)*('Non Compliance input'!$H$5:$H$156="Yes"),0))
),"","Yes")</f>
        <v/>
      </c>
      <c r="K6691" s="149">
        <f t="shared" si="937"/>
        <v>0</v>
      </c>
      <c r="L6691" s="162">
        <f t="shared" si="938"/>
        <v>0</v>
      </c>
      <c r="M6691" s="162" t="str" cm="1">
        <f t="array" ref="M6691">IF(ISERROR(INDEX('Non Compliance input'!$I$5:$I$156,MATCH(1,(A6691='Non Compliance input'!$A$5:$A$156)*(E6691&gt;='Non Compliance input'!$D$5:$D$156)*(F6691&lt;='Non Compliance input'!$E$5:$E$156)*('Non Compliance input'!$I$5:$I$156="Yes"),0))
),"","Yes")</f>
        <v/>
      </c>
      <c r="N6691" s="149" t="str">
        <f>IF(VLOOKUP($A6691,HourEndingOutage!$B$3:$F$746,5,0)="Outage","Outage","")</f>
        <v/>
      </c>
      <c r="O6691" s="18">
        <f t="shared" si="939"/>
        <v>0</v>
      </c>
      <c r="P6691" s="18" t="str">
        <f t="shared" si="940"/>
        <v/>
      </c>
      <c r="Q6691" s="18">
        <f t="shared" si="941"/>
        <v>0</v>
      </c>
      <c r="R6691" s="118"/>
    </row>
    <row r="6692" spans="1:18" x14ac:dyDescent="0.25">
      <c r="A6692" s="25">
        <f t="shared" si="942"/>
        <v>744</v>
      </c>
      <c r="B6692" s="23">
        <f t="shared" si="943"/>
        <v>44592</v>
      </c>
      <c r="C6692" s="24">
        <v>24</v>
      </c>
      <c r="D6692" s="54" t="str">
        <f t="shared" si="935"/>
        <v>ASET</v>
      </c>
      <c r="E6692" s="178"/>
      <c r="F6692" s="179"/>
      <c r="G6692" s="177"/>
      <c r="H6692" s="177"/>
      <c r="I6692" s="169">
        <f t="shared" si="936"/>
        <v>0</v>
      </c>
      <c r="J6692" s="149" t="str" cm="1">
        <f t="array" ref="J6692">IF(ISERROR(INDEX('Non Compliance input'!$H$5:$H$156,MATCH(1,(A6692='Non Compliance input'!$A$5:$A$156)*(F6692&gt;='Non Compliance input'!$D$5:$D$156)*(E6692&lt;'Non Compliance input'!$E$5:$E$156)*('Non Compliance input'!$H$5:$H$156="Yes"),0))
),"","Yes")</f>
        <v/>
      </c>
      <c r="K6692" s="149">
        <f t="shared" si="937"/>
        <v>0</v>
      </c>
      <c r="L6692" s="162">
        <f t="shared" si="938"/>
        <v>0</v>
      </c>
      <c r="M6692" s="162" t="str" cm="1">
        <f t="array" ref="M6692">IF(ISERROR(INDEX('Non Compliance input'!$I$5:$I$156,MATCH(1,(A6692='Non Compliance input'!$A$5:$A$156)*(E6692&gt;='Non Compliance input'!$D$5:$D$156)*(F6692&lt;='Non Compliance input'!$E$5:$E$156)*('Non Compliance input'!$I$5:$I$156="Yes"),0))
),"","Yes")</f>
        <v/>
      </c>
      <c r="N6692" s="149" t="str">
        <f>IF(VLOOKUP($A6692,HourEndingOutage!$B$3:$F$746,5,0)="Outage","Outage","")</f>
        <v/>
      </c>
      <c r="O6692" s="18">
        <f t="shared" si="939"/>
        <v>0</v>
      </c>
      <c r="P6692" s="18" t="str">
        <f t="shared" si="940"/>
        <v/>
      </c>
      <c r="Q6692" s="18">
        <f t="shared" si="941"/>
        <v>0</v>
      </c>
      <c r="R6692" s="118"/>
    </row>
    <row r="6693" spans="1:18" x14ac:dyDescent="0.25">
      <c r="A6693" s="25">
        <f t="shared" si="942"/>
        <v>744</v>
      </c>
      <c r="B6693" s="23">
        <f t="shared" si="943"/>
        <v>44592</v>
      </c>
      <c r="C6693" s="24">
        <v>24</v>
      </c>
      <c r="D6693" s="54" t="str">
        <f t="shared" si="935"/>
        <v>ASET</v>
      </c>
      <c r="E6693" s="178"/>
      <c r="F6693" s="179"/>
      <c r="G6693" s="177"/>
      <c r="H6693" s="177"/>
      <c r="I6693" s="169">
        <f t="shared" si="936"/>
        <v>0</v>
      </c>
      <c r="J6693" s="149" t="str" cm="1">
        <f t="array" ref="J6693">IF(ISERROR(INDEX('Non Compliance input'!$H$5:$H$156,MATCH(1,(A6693='Non Compliance input'!$A$5:$A$156)*(F6693&gt;='Non Compliance input'!$D$5:$D$156)*(E6693&lt;'Non Compliance input'!$E$5:$E$156)*('Non Compliance input'!$H$5:$H$156="Yes"),0))
),"","Yes")</f>
        <v/>
      </c>
      <c r="K6693" s="149">
        <f t="shared" si="937"/>
        <v>0</v>
      </c>
      <c r="L6693" s="162">
        <f t="shared" si="938"/>
        <v>0</v>
      </c>
      <c r="M6693" s="162" t="str" cm="1">
        <f t="array" ref="M6693">IF(ISERROR(INDEX('Non Compliance input'!$I$5:$I$156,MATCH(1,(A6693='Non Compliance input'!$A$5:$A$156)*(E6693&gt;='Non Compliance input'!$D$5:$D$156)*(F6693&lt;='Non Compliance input'!$E$5:$E$156)*('Non Compliance input'!$I$5:$I$156="Yes"),0))
),"","Yes")</f>
        <v/>
      </c>
      <c r="N6693" s="149" t="str">
        <f>IF(VLOOKUP($A6693,HourEndingOutage!$B$3:$F$746,5,0)="Outage","Outage","")</f>
        <v/>
      </c>
      <c r="O6693" s="18">
        <f t="shared" si="939"/>
        <v>0</v>
      </c>
      <c r="P6693" s="18" t="str">
        <f t="shared" si="940"/>
        <v/>
      </c>
      <c r="Q6693" s="18">
        <f t="shared" si="941"/>
        <v>0</v>
      </c>
      <c r="R6693" s="118"/>
    </row>
    <row r="6694" spans="1:18" x14ac:dyDescent="0.25">
      <c r="A6694" s="25">
        <f t="shared" si="942"/>
        <v>744</v>
      </c>
      <c r="B6694" s="23">
        <f t="shared" si="943"/>
        <v>44592</v>
      </c>
      <c r="C6694" s="24">
        <v>24</v>
      </c>
      <c r="D6694" s="54" t="str">
        <f t="shared" si="935"/>
        <v>ASET</v>
      </c>
      <c r="E6694" s="178"/>
      <c r="F6694" s="179"/>
      <c r="G6694" s="177"/>
      <c r="H6694" s="177"/>
      <c r="I6694" s="169">
        <f t="shared" si="936"/>
        <v>0</v>
      </c>
      <c r="J6694" s="149" t="str" cm="1">
        <f t="array" ref="J6694">IF(ISERROR(INDEX('Non Compliance input'!$H$5:$H$156,MATCH(1,(A6694='Non Compliance input'!$A$5:$A$156)*(F6694&gt;='Non Compliance input'!$D$5:$D$156)*(E6694&lt;'Non Compliance input'!$E$5:$E$156)*('Non Compliance input'!$H$5:$H$156="Yes"),0))
),"","Yes")</f>
        <v/>
      </c>
      <c r="K6694" s="149">
        <f t="shared" si="937"/>
        <v>0</v>
      </c>
      <c r="L6694" s="162">
        <f t="shared" si="938"/>
        <v>0</v>
      </c>
      <c r="M6694" s="162" t="str" cm="1">
        <f t="array" ref="M6694">IF(ISERROR(INDEX('Non Compliance input'!$I$5:$I$156,MATCH(1,(A6694='Non Compliance input'!$A$5:$A$156)*(E6694&gt;='Non Compliance input'!$D$5:$D$156)*(F6694&lt;='Non Compliance input'!$E$5:$E$156)*('Non Compliance input'!$I$5:$I$156="Yes"),0))
),"","Yes")</f>
        <v/>
      </c>
      <c r="N6694" s="149" t="str">
        <f>IF(VLOOKUP($A6694,HourEndingOutage!$B$3:$F$746,5,0)="Outage","Outage","")</f>
        <v/>
      </c>
      <c r="O6694" s="18">
        <f t="shared" si="939"/>
        <v>0</v>
      </c>
      <c r="P6694" s="18" t="str">
        <f t="shared" si="940"/>
        <v/>
      </c>
      <c r="Q6694" s="18">
        <f t="shared" si="941"/>
        <v>0</v>
      </c>
      <c r="R6694" s="118"/>
    </row>
    <row r="6695" spans="1:18" x14ac:dyDescent="0.25">
      <c r="A6695" s="25">
        <f t="shared" si="942"/>
        <v>744</v>
      </c>
      <c r="B6695" s="23">
        <f t="shared" si="943"/>
        <v>44592</v>
      </c>
      <c r="C6695" s="24">
        <v>24</v>
      </c>
      <c r="D6695" s="54" t="str">
        <f t="shared" si="935"/>
        <v>ASET</v>
      </c>
      <c r="E6695" s="178"/>
      <c r="F6695" s="179"/>
      <c r="G6695" s="177"/>
      <c r="H6695" s="177"/>
      <c r="I6695" s="169">
        <f t="shared" si="936"/>
        <v>0</v>
      </c>
      <c r="J6695" s="149" t="str" cm="1">
        <f t="array" ref="J6695">IF(ISERROR(INDEX('Non Compliance input'!$H$5:$H$156,MATCH(1,(A6695='Non Compliance input'!$A$5:$A$156)*(F6695&gt;='Non Compliance input'!$D$5:$D$156)*(E6695&lt;'Non Compliance input'!$E$5:$E$156)*('Non Compliance input'!$H$5:$H$156="Yes"),0))
),"","Yes")</f>
        <v/>
      </c>
      <c r="K6695" s="149">
        <f t="shared" si="937"/>
        <v>0</v>
      </c>
      <c r="L6695" s="162">
        <f t="shared" si="938"/>
        <v>0</v>
      </c>
      <c r="M6695" s="162" t="str" cm="1">
        <f t="array" ref="M6695">IF(ISERROR(INDEX('Non Compliance input'!$I$5:$I$156,MATCH(1,(A6695='Non Compliance input'!$A$5:$A$156)*(E6695&gt;='Non Compliance input'!$D$5:$D$156)*(F6695&lt;='Non Compliance input'!$E$5:$E$156)*('Non Compliance input'!$I$5:$I$156="Yes"),0))
),"","Yes")</f>
        <v/>
      </c>
      <c r="N6695" s="149" t="str">
        <f>IF(VLOOKUP($A6695,HourEndingOutage!$B$3:$F$746,5,0)="Outage","Outage","")</f>
        <v/>
      </c>
      <c r="O6695" s="18">
        <f t="shared" si="939"/>
        <v>0</v>
      </c>
      <c r="P6695" s="18" t="str">
        <f t="shared" si="940"/>
        <v/>
      </c>
      <c r="Q6695" s="18">
        <f t="shared" si="941"/>
        <v>0</v>
      </c>
      <c r="R6695" s="118"/>
    </row>
    <row r="6696" spans="1:18" x14ac:dyDescent="0.25">
      <c r="A6696" s="25">
        <f t="shared" si="942"/>
        <v>744</v>
      </c>
      <c r="B6696" s="23">
        <f t="shared" si="943"/>
        <v>44592</v>
      </c>
      <c r="C6696" s="24">
        <v>24</v>
      </c>
      <c r="D6696" s="54" t="str">
        <f t="shared" si="935"/>
        <v>ASET</v>
      </c>
      <c r="E6696" s="178"/>
      <c r="F6696" s="179"/>
      <c r="G6696" s="177"/>
      <c r="H6696" s="177"/>
      <c r="I6696" s="169">
        <f t="shared" si="936"/>
        <v>0</v>
      </c>
      <c r="J6696" s="149" t="str" cm="1">
        <f t="array" ref="J6696">IF(ISERROR(INDEX('Non Compliance input'!$H$5:$H$156,MATCH(1,(A6696='Non Compliance input'!$A$5:$A$156)*(F6696&gt;='Non Compliance input'!$D$5:$D$156)*(E6696&lt;'Non Compliance input'!$E$5:$E$156)*('Non Compliance input'!$H$5:$H$156="Yes"),0))
),"","Yes")</f>
        <v/>
      </c>
      <c r="K6696" s="149">
        <f t="shared" si="937"/>
        <v>0</v>
      </c>
      <c r="L6696" s="162">
        <f t="shared" si="938"/>
        <v>0</v>
      </c>
      <c r="M6696" s="162" t="str" cm="1">
        <f t="array" ref="M6696">IF(ISERROR(INDEX('Non Compliance input'!$I$5:$I$156,MATCH(1,(A6696='Non Compliance input'!$A$5:$A$156)*(E6696&gt;='Non Compliance input'!$D$5:$D$156)*(F6696&lt;='Non Compliance input'!$E$5:$E$156)*('Non Compliance input'!$I$5:$I$156="Yes"),0))
),"","Yes")</f>
        <v/>
      </c>
      <c r="N6696" s="149" t="str">
        <f>IF(VLOOKUP($A6696,HourEndingOutage!$B$3:$F$746,5,0)="Outage","Outage","")</f>
        <v/>
      </c>
      <c r="O6696" s="18">
        <f t="shared" si="939"/>
        <v>0</v>
      </c>
      <c r="P6696" s="18" t="str">
        <f t="shared" si="940"/>
        <v/>
      </c>
      <c r="Q6696" s="18">
        <f t="shared" si="941"/>
        <v>0</v>
      </c>
      <c r="R6696" s="118"/>
    </row>
    <row r="6697" spans="1:18" x14ac:dyDescent="0.25">
      <c r="A6697" s="25">
        <f t="shared" si="942"/>
        <v>744</v>
      </c>
      <c r="B6697" s="23">
        <f t="shared" si="943"/>
        <v>44592</v>
      </c>
      <c r="C6697" s="24">
        <v>24</v>
      </c>
      <c r="D6697" s="54" t="str">
        <f t="shared" si="935"/>
        <v>ASET</v>
      </c>
      <c r="E6697" s="178"/>
      <c r="F6697" s="179"/>
      <c r="G6697" s="177"/>
      <c r="H6697" s="177"/>
      <c r="I6697" s="169">
        <f t="shared" si="936"/>
        <v>0</v>
      </c>
      <c r="J6697" s="149" t="str" cm="1">
        <f t="array" ref="J6697">IF(ISERROR(INDEX('Non Compliance input'!$H$5:$H$156,MATCH(1,(A6697='Non Compliance input'!$A$5:$A$156)*(F6697&gt;='Non Compliance input'!$D$5:$D$156)*(E6697&lt;'Non Compliance input'!$E$5:$E$156)*('Non Compliance input'!$H$5:$H$156="Yes"),0))
),"","Yes")</f>
        <v/>
      </c>
      <c r="K6697" s="149">
        <f t="shared" si="937"/>
        <v>0</v>
      </c>
      <c r="L6697" s="162">
        <f t="shared" si="938"/>
        <v>0</v>
      </c>
      <c r="M6697" s="162" t="str" cm="1">
        <f t="array" ref="M6697">IF(ISERROR(INDEX('Non Compliance input'!$I$5:$I$156,MATCH(1,(A6697='Non Compliance input'!$A$5:$A$156)*(E6697&gt;='Non Compliance input'!$D$5:$D$156)*(F6697&lt;='Non Compliance input'!$E$5:$E$156)*('Non Compliance input'!$I$5:$I$156="Yes"),0))
),"","Yes")</f>
        <v/>
      </c>
      <c r="N6697" s="149" t="str">
        <f>IF(VLOOKUP($A6697,HourEndingOutage!$B$3:$F$746,5,0)="Outage","Outage","")</f>
        <v/>
      </c>
      <c r="O6697" s="18">
        <f t="shared" si="939"/>
        <v>0</v>
      </c>
      <c r="P6697" s="18" t="str">
        <f t="shared" si="940"/>
        <v/>
      </c>
      <c r="Q6697" s="18">
        <f t="shared" si="941"/>
        <v>0</v>
      </c>
      <c r="R6697" s="118"/>
    </row>
    <row r="6698" spans="1:18" x14ac:dyDescent="0.25">
      <c r="A6698" s="25">
        <f t="shared" si="942"/>
        <v>744</v>
      </c>
      <c r="B6698" s="23">
        <f t="shared" si="943"/>
        <v>44592</v>
      </c>
      <c r="C6698" s="24">
        <v>24</v>
      </c>
      <c r="D6698" s="54" t="str">
        <f t="shared" si="935"/>
        <v>ASET</v>
      </c>
      <c r="E6698" s="178"/>
      <c r="F6698" s="179"/>
      <c r="G6698" s="177"/>
      <c r="H6698" s="177"/>
      <c r="I6698" s="169">
        <f t="shared" si="936"/>
        <v>0</v>
      </c>
      <c r="J6698" s="149" t="str" cm="1">
        <f t="array" ref="J6698">IF(ISERROR(INDEX('Non Compliance input'!$H$5:$H$156,MATCH(1,(A6698='Non Compliance input'!$A$5:$A$156)*(F6698&gt;='Non Compliance input'!$D$5:$D$156)*(E6698&lt;'Non Compliance input'!$E$5:$E$156)*('Non Compliance input'!$H$5:$H$156="Yes"),0))
),"","Yes")</f>
        <v/>
      </c>
      <c r="K6698" s="149">
        <f t="shared" si="937"/>
        <v>0</v>
      </c>
      <c r="L6698" s="162">
        <f t="shared" si="938"/>
        <v>0</v>
      </c>
      <c r="M6698" s="162" t="str" cm="1">
        <f t="array" ref="M6698">IF(ISERROR(INDEX('Non Compliance input'!$I$5:$I$156,MATCH(1,(A6698='Non Compliance input'!$A$5:$A$156)*(E6698&gt;='Non Compliance input'!$D$5:$D$156)*(F6698&lt;='Non Compliance input'!$E$5:$E$156)*('Non Compliance input'!$I$5:$I$156="Yes"),0))
),"","Yes")</f>
        <v/>
      </c>
      <c r="N6698" s="149" t="str">
        <f>IF(VLOOKUP($A6698,HourEndingOutage!$B$3:$F$746,5,0)="Outage","Outage","")</f>
        <v/>
      </c>
      <c r="O6698" s="18">
        <f t="shared" si="939"/>
        <v>0</v>
      </c>
      <c r="P6698" s="18" t="str">
        <f t="shared" si="940"/>
        <v/>
      </c>
      <c r="Q6698" s="18">
        <f t="shared" si="941"/>
        <v>0</v>
      </c>
      <c r="R6698" s="118"/>
    </row>
    <row r="6699" spans="1:18" x14ac:dyDescent="0.25">
      <c r="E6699" s="39"/>
      <c r="F6699" s="39"/>
      <c r="G6699" s="39"/>
      <c r="H6699" s="39"/>
    </row>
    <row r="6700" spans="1:18" ht="13" x14ac:dyDescent="0.3">
      <c r="K6700" s="61">
        <f t="shared" ref="K6700:Q6700" si="944">SUM(K$3:K$6698)</f>
        <v>380</v>
      </c>
      <c r="L6700" s="61">
        <f t="shared" si="944"/>
        <v>227.17000000000002</v>
      </c>
      <c r="M6700" s="61"/>
      <c r="O6700" s="62">
        <f t="shared" si="944"/>
        <v>2420</v>
      </c>
      <c r="P6700" s="62"/>
      <c r="Q6700" s="62">
        <f t="shared" si="944"/>
        <v>-169.99999999999997</v>
      </c>
    </row>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row r="7997" hidden="1" x14ac:dyDescent="0.25"/>
    <row r="7998" hidden="1" x14ac:dyDescent="0.25"/>
    <row r="7999" hidden="1" x14ac:dyDescent="0.25"/>
    <row r="8000" hidden="1" x14ac:dyDescent="0.25"/>
    <row r="8001" hidden="1" x14ac:dyDescent="0.25"/>
    <row r="8002" hidden="1" x14ac:dyDescent="0.25"/>
    <row r="8003" hidden="1" x14ac:dyDescent="0.25"/>
    <row r="8004" hidden="1" x14ac:dyDescent="0.25"/>
    <row r="8005" hidden="1" x14ac:dyDescent="0.25"/>
    <row r="8006" hidden="1" x14ac:dyDescent="0.25"/>
    <row r="8007" hidden="1" x14ac:dyDescent="0.25"/>
    <row r="8008" hidden="1" x14ac:dyDescent="0.25"/>
    <row r="8009" hidden="1" x14ac:dyDescent="0.25"/>
    <row r="8010" hidden="1" x14ac:dyDescent="0.25"/>
    <row r="8011" hidden="1" x14ac:dyDescent="0.25"/>
    <row r="8012" hidden="1" x14ac:dyDescent="0.25"/>
    <row r="8013" hidden="1" x14ac:dyDescent="0.25"/>
    <row r="8014" hidden="1" x14ac:dyDescent="0.25"/>
    <row r="8015" hidden="1" x14ac:dyDescent="0.25"/>
    <row r="8016" hidden="1" x14ac:dyDescent="0.25"/>
    <row r="8017" hidden="1" x14ac:dyDescent="0.25"/>
    <row r="8018" hidden="1" x14ac:dyDescent="0.25"/>
    <row r="8019" hidden="1" x14ac:dyDescent="0.25"/>
    <row r="8020" hidden="1" x14ac:dyDescent="0.25"/>
    <row r="8021" hidden="1" x14ac:dyDescent="0.25"/>
    <row r="8022" hidden="1" x14ac:dyDescent="0.25"/>
    <row r="8023" hidden="1" x14ac:dyDescent="0.25"/>
    <row r="8024" hidden="1" x14ac:dyDescent="0.25"/>
    <row r="8025" hidden="1" x14ac:dyDescent="0.25"/>
    <row r="8026" hidden="1" x14ac:dyDescent="0.25"/>
    <row r="8027" hidden="1" x14ac:dyDescent="0.25"/>
    <row r="8028" hidden="1" x14ac:dyDescent="0.25"/>
    <row r="8029" hidden="1" x14ac:dyDescent="0.25"/>
    <row r="8030" hidden="1" x14ac:dyDescent="0.25"/>
    <row r="8031" hidden="1" x14ac:dyDescent="0.25"/>
    <row r="8032" hidden="1" x14ac:dyDescent="0.25"/>
    <row r="8033" hidden="1" x14ac:dyDescent="0.25"/>
    <row r="8034" hidden="1" x14ac:dyDescent="0.25"/>
    <row r="8035" hidden="1" x14ac:dyDescent="0.25"/>
    <row r="8036" hidden="1" x14ac:dyDescent="0.25"/>
    <row r="8037" hidden="1" x14ac:dyDescent="0.25"/>
    <row r="8038" hidden="1" x14ac:dyDescent="0.25"/>
    <row r="8039" hidden="1" x14ac:dyDescent="0.25"/>
    <row r="8040" hidden="1" x14ac:dyDescent="0.25"/>
    <row r="8041" hidden="1" x14ac:dyDescent="0.25"/>
    <row r="8042" hidden="1" x14ac:dyDescent="0.25"/>
    <row r="8043" hidden="1" x14ac:dyDescent="0.25"/>
    <row r="8044" hidden="1" x14ac:dyDescent="0.25"/>
    <row r="8045" hidden="1" x14ac:dyDescent="0.25"/>
    <row r="8046" hidden="1" x14ac:dyDescent="0.25"/>
    <row r="8047" hidden="1" x14ac:dyDescent="0.25"/>
    <row r="8048" hidden="1" x14ac:dyDescent="0.25"/>
    <row r="8049" hidden="1" x14ac:dyDescent="0.25"/>
    <row r="8050" hidden="1" x14ac:dyDescent="0.25"/>
    <row r="8051" hidden="1" x14ac:dyDescent="0.25"/>
    <row r="8052" hidden="1" x14ac:dyDescent="0.25"/>
    <row r="8053" hidden="1" x14ac:dyDescent="0.25"/>
    <row r="8054" hidden="1" x14ac:dyDescent="0.25"/>
    <row r="8055" hidden="1" x14ac:dyDescent="0.25"/>
    <row r="8056" hidden="1" x14ac:dyDescent="0.25"/>
    <row r="8057" hidden="1" x14ac:dyDescent="0.25"/>
    <row r="8058" hidden="1" x14ac:dyDescent="0.25"/>
    <row r="8059" hidden="1" x14ac:dyDescent="0.25"/>
    <row r="8060" hidden="1" x14ac:dyDescent="0.25"/>
    <row r="8061" hidden="1" x14ac:dyDescent="0.25"/>
    <row r="8062" hidden="1" x14ac:dyDescent="0.25"/>
    <row r="8063" hidden="1" x14ac:dyDescent="0.25"/>
    <row r="8064" hidden="1" x14ac:dyDescent="0.25"/>
    <row r="8065" hidden="1" x14ac:dyDescent="0.25"/>
    <row r="8066" hidden="1" x14ac:dyDescent="0.25"/>
    <row r="8067" hidden="1" x14ac:dyDescent="0.25"/>
    <row r="8068" hidden="1" x14ac:dyDescent="0.25"/>
    <row r="8069" hidden="1" x14ac:dyDescent="0.25"/>
    <row r="8070" hidden="1" x14ac:dyDescent="0.25"/>
    <row r="8071" hidden="1" x14ac:dyDescent="0.25"/>
    <row r="8072" hidden="1" x14ac:dyDescent="0.25"/>
    <row r="8073" hidden="1" x14ac:dyDescent="0.25"/>
    <row r="8074" hidden="1" x14ac:dyDescent="0.25"/>
    <row r="8075" hidden="1" x14ac:dyDescent="0.25"/>
    <row r="8076" hidden="1" x14ac:dyDescent="0.25"/>
    <row r="8077" hidden="1" x14ac:dyDescent="0.25"/>
    <row r="8078" hidden="1" x14ac:dyDescent="0.25"/>
    <row r="8079" hidden="1" x14ac:dyDescent="0.25"/>
    <row r="8080" hidden="1" x14ac:dyDescent="0.25"/>
    <row r="8081" hidden="1" x14ac:dyDescent="0.25"/>
    <row r="8082" hidden="1" x14ac:dyDescent="0.25"/>
    <row r="8083" hidden="1" x14ac:dyDescent="0.25"/>
    <row r="8084" hidden="1" x14ac:dyDescent="0.25"/>
    <row r="8085" hidden="1" x14ac:dyDescent="0.25"/>
    <row r="8086" hidden="1" x14ac:dyDescent="0.25"/>
    <row r="8087" hidden="1" x14ac:dyDescent="0.25"/>
    <row r="8088" hidden="1" x14ac:dyDescent="0.25"/>
    <row r="8089" hidden="1" x14ac:dyDescent="0.25"/>
    <row r="8090" hidden="1" x14ac:dyDescent="0.25"/>
    <row r="8091" hidden="1" x14ac:dyDescent="0.25"/>
    <row r="8092" hidden="1" x14ac:dyDescent="0.25"/>
    <row r="8093" hidden="1" x14ac:dyDescent="0.25"/>
    <row r="8094" hidden="1" x14ac:dyDescent="0.25"/>
    <row r="8095" hidden="1" x14ac:dyDescent="0.25"/>
    <row r="8096" hidden="1" x14ac:dyDescent="0.25"/>
    <row r="8097" hidden="1" x14ac:dyDescent="0.25"/>
    <row r="8098" hidden="1" x14ac:dyDescent="0.25"/>
    <row r="8099" hidden="1" x14ac:dyDescent="0.25"/>
    <row r="8100" hidden="1" x14ac:dyDescent="0.25"/>
    <row r="8101" hidden="1" x14ac:dyDescent="0.25"/>
    <row r="8102" hidden="1" x14ac:dyDescent="0.25"/>
    <row r="8103" hidden="1" x14ac:dyDescent="0.25"/>
    <row r="8104" hidden="1" x14ac:dyDescent="0.25"/>
    <row r="8105" hidden="1" x14ac:dyDescent="0.25"/>
    <row r="8106" hidden="1" x14ac:dyDescent="0.25"/>
    <row r="8107" hidden="1" x14ac:dyDescent="0.25"/>
    <row r="8108" hidden="1" x14ac:dyDescent="0.25"/>
    <row r="8109" hidden="1" x14ac:dyDescent="0.25"/>
    <row r="8110" hidden="1" x14ac:dyDescent="0.25"/>
    <row r="8111" hidden="1" x14ac:dyDescent="0.25"/>
    <row r="8112" hidden="1" x14ac:dyDescent="0.25"/>
    <row r="8113" hidden="1" x14ac:dyDescent="0.25"/>
    <row r="8114" hidden="1" x14ac:dyDescent="0.25"/>
    <row r="8115" hidden="1" x14ac:dyDescent="0.25"/>
    <row r="8116" hidden="1" x14ac:dyDescent="0.25"/>
    <row r="8117" hidden="1" x14ac:dyDescent="0.25"/>
    <row r="8118" hidden="1" x14ac:dyDescent="0.25"/>
    <row r="8119" hidden="1" x14ac:dyDescent="0.25"/>
    <row r="8120" hidden="1" x14ac:dyDescent="0.25"/>
    <row r="8121" hidden="1" x14ac:dyDescent="0.25"/>
    <row r="8122" hidden="1" x14ac:dyDescent="0.25"/>
    <row r="8123" hidden="1" x14ac:dyDescent="0.25"/>
    <row r="8124" hidden="1" x14ac:dyDescent="0.25"/>
    <row r="8125" hidden="1" x14ac:dyDescent="0.25"/>
    <row r="8126" hidden="1" x14ac:dyDescent="0.25"/>
    <row r="8127" hidden="1" x14ac:dyDescent="0.25"/>
    <row r="8128" hidden="1" x14ac:dyDescent="0.25"/>
    <row r="8129" hidden="1" x14ac:dyDescent="0.25"/>
    <row r="8130" hidden="1" x14ac:dyDescent="0.25"/>
    <row r="8131" hidden="1" x14ac:dyDescent="0.25"/>
    <row r="8132" hidden="1" x14ac:dyDescent="0.25"/>
    <row r="8133" hidden="1" x14ac:dyDescent="0.25"/>
    <row r="8134" hidden="1" x14ac:dyDescent="0.25"/>
    <row r="8135" hidden="1" x14ac:dyDescent="0.25"/>
    <row r="8136" hidden="1" x14ac:dyDescent="0.25"/>
    <row r="8137" hidden="1" x14ac:dyDescent="0.25"/>
    <row r="8138" hidden="1" x14ac:dyDescent="0.25"/>
    <row r="8139" hidden="1" x14ac:dyDescent="0.25"/>
    <row r="8140" hidden="1" x14ac:dyDescent="0.25"/>
    <row r="8141" hidden="1" x14ac:dyDescent="0.25"/>
    <row r="8142" hidden="1" x14ac:dyDescent="0.25"/>
    <row r="8143" hidden="1" x14ac:dyDescent="0.25"/>
    <row r="8144" hidden="1" x14ac:dyDescent="0.25"/>
    <row r="8145" hidden="1" x14ac:dyDescent="0.25"/>
    <row r="8146" hidden="1" x14ac:dyDescent="0.25"/>
    <row r="8147" hidden="1" x14ac:dyDescent="0.25"/>
    <row r="8148" hidden="1" x14ac:dyDescent="0.25"/>
    <row r="8149" hidden="1" x14ac:dyDescent="0.25"/>
    <row r="8150" hidden="1" x14ac:dyDescent="0.25"/>
    <row r="8151" hidden="1" x14ac:dyDescent="0.25"/>
    <row r="8152" hidden="1" x14ac:dyDescent="0.25"/>
    <row r="8153" hidden="1" x14ac:dyDescent="0.25"/>
    <row r="8154" hidden="1" x14ac:dyDescent="0.25"/>
    <row r="8155" hidden="1" x14ac:dyDescent="0.25"/>
    <row r="8156" hidden="1" x14ac:dyDescent="0.25"/>
    <row r="8157" hidden="1" x14ac:dyDescent="0.25"/>
    <row r="8158" hidden="1" x14ac:dyDescent="0.25"/>
    <row r="8159" hidden="1" x14ac:dyDescent="0.25"/>
    <row r="8160" hidden="1" x14ac:dyDescent="0.25"/>
    <row r="8161" hidden="1" x14ac:dyDescent="0.25"/>
    <row r="8162" hidden="1" x14ac:dyDescent="0.25"/>
    <row r="8163" hidden="1" x14ac:dyDescent="0.25"/>
    <row r="8164" hidden="1" x14ac:dyDescent="0.25"/>
    <row r="8165" hidden="1" x14ac:dyDescent="0.25"/>
    <row r="8166" hidden="1" x14ac:dyDescent="0.25"/>
    <row r="8167" hidden="1" x14ac:dyDescent="0.25"/>
    <row r="8168" hidden="1" x14ac:dyDescent="0.25"/>
    <row r="8169" hidden="1" x14ac:dyDescent="0.25"/>
    <row r="8170" hidden="1" x14ac:dyDescent="0.25"/>
    <row r="8171" hidden="1" x14ac:dyDescent="0.25"/>
    <row r="8172" hidden="1" x14ac:dyDescent="0.25"/>
    <row r="8173" hidden="1" x14ac:dyDescent="0.25"/>
    <row r="8174" hidden="1" x14ac:dyDescent="0.25"/>
    <row r="8175" hidden="1" x14ac:dyDescent="0.25"/>
    <row r="8176" hidden="1" x14ac:dyDescent="0.25"/>
    <row r="8177" hidden="1" x14ac:dyDescent="0.25"/>
    <row r="8178" hidden="1" x14ac:dyDescent="0.25"/>
    <row r="8179" hidden="1" x14ac:dyDescent="0.25"/>
    <row r="8180" hidden="1" x14ac:dyDescent="0.25"/>
    <row r="8181" hidden="1" x14ac:dyDescent="0.25"/>
    <row r="8182" hidden="1" x14ac:dyDescent="0.25"/>
    <row r="8183" hidden="1" x14ac:dyDescent="0.25"/>
    <row r="8184" hidden="1" x14ac:dyDescent="0.25"/>
    <row r="8185" hidden="1" x14ac:dyDescent="0.25"/>
    <row r="8186" hidden="1" x14ac:dyDescent="0.25"/>
    <row r="8187" hidden="1" x14ac:dyDescent="0.25"/>
    <row r="8188" hidden="1" x14ac:dyDescent="0.25"/>
    <row r="8189" hidden="1" x14ac:dyDescent="0.25"/>
    <row r="8190" hidden="1" x14ac:dyDescent="0.25"/>
    <row r="8191" hidden="1" x14ac:dyDescent="0.25"/>
    <row r="8192" hidden="1" x14ac:dyDescent="0.25"/>
    <row r="8193" hidden="1" x14ac:dyDescent="0.25"/>
    <row r="8194" hidden="1" x14ac:dyDescent="0.25"/>
    <row r="8195" hidden="1" x14ac:dyDescent="0.25"/>
    <row r="8196" hidden="1" x14ac:dyDescent="0.25"/>
    <row r="8197" hidden="1" x14ac:dyDescent="0.25"/>
    <row r="8198" hidden="1" x14ac:dyDescent="0.25"/>
    <row r="8199" hidden="1" x14ac:dyDescent="0.25"/>
    <row r="8200" hidden="1" x14ac:dyDescent="0.25"/>
    <row r="8201" hidden="1" x14ac:dyDescent="0.25"/>
    <row r="8202" hidden="1" x14ac:dyDescent="0.25"/>
    <row r="8203" hidden="1" x14ac:dyDescent="0.25"/>
    <row r="8204" hidden="1" x14ac:dyDescent="0.25"/>
    <row r="8205" hidden="1" x14ac:dyDescent="0.25"/>
    <row r="8206" hidden="1" x14ac:dyDescent="0.25"/>
    <row r="8207" hidden="1" x14ac:dyDescent="0.25"/>
    <row r="8208" hidden="1" x14ac:dyDescent="0.25"/>
    <row r="8209" hidden="1" x14ac:dyDescent="0.25"/>
    <row r="8210" hidden="1" x14ac:dyDescent="0.25"/>
    <row r="8211" hidden="1" x14ac:dyDescent="0.25"/>
    <row r="8212" hidden="1" x14ac:dyDescent="0.25"/>
    <row r="8213" hidden="1" x14ac:dyDescent="0.25"/>
    <row r="8214" hidden="1" x14ac:dyDescent="0.25"/>
    <row r="8215" hidden="1" x14ac:dyDescent="0.25"/>
    <row r="8216" hidden="1" x14ac:dyDescent="0.25"/>
    <row r="8217" hidden="1" x14ac:dyDescent="0.25"/>
    <row r="8218" hidden="1" x14ac:dyDescent="0.25"/>
    <row r="8219" hidden="1" x14ac:dyDescent="0.25"/>
    <row r="8220" hidden="1" x14ac:dyDescent="0.25"/>
    <row r="8221" hidden="1" x14ac:dyDescent="0.25"/>
    <row r="8222" hidden="1" x14ac:dyDescent="0.25"/>
    <row r="8223" hidden="1" x14ac:dyDescent="0.25"/>
    <row r="8224" hidden="1" x14ac:dyDescent="0.25"/>
    <row r="8225" hidden="1" x14ac:dyDescent="0.25"/>
    <row r="8226" hidden="1" x14ac:dyDescent="0.25"/>
    <row r="8227" hidden="1" x14ac:dyDescent="0.25"/>
    <row r="8228" hidden="1" x14ac:dyDescent="0.25"/>
    <row r="8229" hidden="1" x14ac:dyDescent="0.25"/>
    <row r="8230" hidden="1" x14ac:dyDescent="0.25"/>
    <row r="8231" hidden="1" x14ac:dyDescent="0.25"/>
    <row r="8232" hidden="1" x14ac:dyDescent="0.25"/>
    <row r="8233" hidden="1" x14ac:dyDescent="0.25"/>
    <row r="8234" hidden="1" x14ac:dyDescent="0.25"/>
    <row r="8235" hidden="1" x14ac:dyDescent="0.25"/>
    <row r="8236" hidden="1" x14ac:dyDescent="0.25"/>
    <row r="8237" hidden="1" x14ac:dyDescent="0.25"/>
    <row r="8238" hidden="1" x14ac:dyDescent="0.25"/>
    <row r="8239" hidden="1" x14ac:dyDescent="0.25"/>
    <row r="8240" hidden="1" x14ac:dyDescent="0.25"/>
    <row r="8241" hidden="1" x14ac:dyDescent="0.25"/>
    <row r="8242" hidden="1" x14ac:dyDescent="0.25"/>
    <row r="8243" hidden="1" x14ac:dyDescent="0.25"/>
    <row r="8244" hidden="1" x14ac:dyDescent="0.25"/>
    <row r="8245" hidden="1" x14ac:dyDescent="0.25"/>
    <row r="8246" hidden="1" x14ac:dyDescent="0.25"/>
    <row r="8247" hidden="1" x14ac:dyDescent="0.25"/>
    <row r="8248" hidden="1" x14ac:dyDescent="0.25"/>
    <row r="8249" hidden="1" x14ac:dyDescent="0.25"/>
    <row r="8250" hidden="1" x14ac:dyDescent="0.25"/>
    <row r="8251" hidden="1" x14ac:dyDescent="0.25"/>
    <row r="8252" hidden="1" x14ac:dyDescent="0.25"/>
    <row r="8253" hidden="1" x14ac:dyDescent="0.25"/>
    <row r="8254" hidden="1" x14ac:dyDescent="0.25"/>
    <row r="8255" hidden="1" x14ac:dyDescent="0.25"/>
    <row r="8256" hidden="1" x14ac:dyDescent="0.25"/>
    <row r="8257" hidden="1" x14ac:dyDescent="0.25"/>
    <row r="8258" hidden="1" x14ac:dyDescent="0.25"/>
    <row r="8259" hidden="1" x14ac:dyDescent="0.25"/>
    <row r="8260" hidden="1" x14ac:dyDescent="0.25"/>
    <row r="8261" hidden="1" x14ac:dyDescent="0.25"/>
    <row r="8262" hidden="1" x14ac:dyDescent="0.25"/>
    <row r="8263" hidden="1" x14ac:dyDescent="0.25"/>
    <row r="8264" hidden="1" x14ac:dyDescent="0.25"/>
    <row r="8265" hidden="1" x14ac:dyDescent="0.25"/>
    <row r="8266" hidden="1" x14ac:dyDescent="0.25"/>
    <row r="8267" hidden="1" x14ac:dyDescent="0.25"/>
    <row r="8268" hidden="1" x14ac:dyDescent="0.25"/>
    <row r="8269" hidden="1" x14ac:dyDescent="0.25"/>
    <row r="8270" hidden="1" x14ac:dyDescent="0.25"/>
    <row r="8271" hidden="1" x14ac:dyDescent="0.25"/>
    <row r="8272" hidden="1" x14ac:dyDescent="0.25"/>
    <row r="8273" hidden="1" x14ac:dyDescent="0.25"/>
    <row r="8274" hidden="1" x14ac:dyDescent="0.25"/>
    <row r="8275" hidden="1" x14ac:dyDescent="0.25"/>
    <row r="8276" hidden="1" x14ac:dyDescent="0.25"/>
    <row r="8277" hidden="1" x14ac:dyDescent="0.25"/>
    <row r="8278" hidden="1" x14ac:dyDescent="0.25"/>
    <row r="8279" hidden="1" x14ac:dyDescent="0.25"/>
    <row r="8280" hidden="1" x14ac:dyDescent="0.25"/>
    <row r="8281" hidden="1" x14ac:dyDescent="0.25"/>
    <row r="8282" hidden="1" x14ac:dyDescent="0.25"/>
    <row r="8283" hidden="1" x14ac:dyDescent="0.25"/>
    <row r="8284" hidden="1" x14ac:dyDescent="0.25"/>
    <row r="8285" hidden="1" x14ac:dyDescent="0.25"/>
    <row r="8286" hidden="1" x14ac:dyDescent="0.25"/>
    <row r="8287" hidden="1" x14ac:dyDescent="0.25"/>
    <row r="8288" hidden="1" x14ac:dyDescent="0.25"/>
    <row r="8289" hidden="1" x14ac:dyDescent="0.25"/>
    <row r="8290" hidden="1" x14ac:dyDescent="0.25"/>
    <row r="8291" hidden="1" x14ac:dyDescent="0.25"/>
    <row r="8292" hidden="1" x14ac:dyDescent="0.25"/>
    <row r="8293" hidden="1" x14ac:dyDescent="0.25"/>
    <row r="8294" hidden="1" x14ac:dyDescent="0.25"/>
    <row r="8295" hidden="1" x14ac:dyDescent="0.25"/>
    <row r="8296" hidden="1" x14ac:dyDescent="0.25"/>
    <row r="8297" hidden="1" x14ac:dyDescent="0.25"/>
    <row r="8298" hidden="1" x14ac:dyDescent="0.25"/>
    <row r="8299" hidden="1" x14ac:dyDescent="0.25"/>
    <row r="8300" hidden="1" x14ac:dyDescent="0.25"/>
    <row r="8301" hidden="1" x14ac:dyDescent="0.25"/>
    <row r="8302" hidden="1" x14ac:dyDescent="0.25"/>
    <row r="8303" hidden="1" x14ac:dyDescent="0.25"/>
    <row r="8304" hidden="1" x14ac:dyDescent="0.25"/>
    <row r="8305" hidden="1" x14ac:dyDescent="0.25"/>
    <row r="8306" hidden="1" x14ac:dyDescent="0.25"/>
    <row r="8307" hidden="1" x14ac:dyDescent="0.25"/>
    <row r="8308" hidden="1" x14ac:dyDescent="0.25"/>
    <row r="8309" hidden="1" x14ac:dyDescent="0.25"/>
    <row r="8310" hidden="1" x14ac:dyDescent="0.25"/>
    <row r="8311" hidden="1" x14ac:dyDescent="0.25"/>
    <row r="8312" hidden="1" x14ac:dyDescent="0.25"/>
    <row r="8313" hidden="1" x14ac:dyDescent="0.25"/>
    <row r="8314" hidden="1" x14ac:dyDescent="0.25"/>
    <row r="8315" hidden="1" x14ac:dyDescent="0.25"/>
    <row r="8316" hidden="1" x14ac:dyDescent="0.25"/>
    <row r="8317" hidden="1" x14ac:dyDescent="0.25"/>
    <row r="8318" hidden="1" x14ac:dyDescent="0.25"/>
    <row r="8319" hidden="1" x14ac:dyDescent="0.25"/>
    <row r="8320" hidden="1" x14ac:dyDescent="0.25"/>
    <row r="8321" hidden="1" x14ac:dyDescent="0.25"/>
    <row r="8322" hidden="1" x14ac:dyDescent="0.25"/>
    <row r="8323" hidden="1" x14ac:dyDescent="0.25"/>
    <row r="8324" hidden="1" x14ac:dyDescent="0.25"/>
    <row r="8325" hidden="1" x14ac:dyDescent="0.25"/>
    <row r="8326" hidden="1" x14ac:dyDescent="0.25"/>
    <row r="8327" hidden="1" x14ac:dyDescent="0.25"/>
    <row r="8328" hidden="1" x14ac:dyDescent="0.25"/>
    <row r="8329" hidden="1" x14ac:dyDescent="0.25"/>
    <row r="8330" hidden="1" x14ac:dyDescent="0.25"/>
    <row r="8331" hidden="1" x14ac:dyDescent="0.25"/>
    <row r="8332" hidden="1" x14ac:dyDescent="0.25"/>
    <row r="8333" hidden="1" x14ac:dyDescent="0.25"/>
    <row r="8334" hidden="1" x14ac:dyDescent="0.25"/>
    <row r="8335" hidden="1" x14ac:dyDescent="0.25"/>
    <row r="8336" hidden="1" x14ac:dyDescent="0.25"/>
    <row r="8337" hidden="1" x14ac:dyDescent="0.25"/>
    <row r="8338" hidden="1" x14ac:dyDescent="0.25"/>
    <row r="8339" hidden="1" x14ac:dyDescent="0.25"/>
    <row r="8340" hidden="1" x14ac:dyDescent="0.25"/>
    <row r="8341" hidden="1" x14ac:dyDescent="0.25"/>
    <row r="8342" hidden="1" x14ac:dyDescent="0.25"/>
    <row r="8343" hidden="1" x14ac:dyDescent="0.25"/>
    <row r="8344" hidden="1" x14ac:dyDescent="0.25"/>
    <row r="8345" hidden="1" x14ac:dyDescent="0.25"/>
    <row r="8346" hidden="1" x14ac:dyDescent="0.25"/>
    <row r="8347" hidden="1" x14ac:dyDescent="0.25"/>
    <row r="8348" hidden="1" x14ac:dyDescent="0.25"/>
    <row r="8349" hidden="1" x14ac:dyDescent="0.25"/>
    <row r="8350" hidden="1" x14ac:dyDescent="0.25"/>
    <row r="8351" hidden="1" x14ac:dyDescent="0.25"/>
    <row r="8352" hidden="1" x14ac:dyDescent="0.25"/>
    <row r="8353" hidden="1" x14ac:dyDescent="0.25"/>
    <row r="8354" hidden="1" x14ac:dyDescent="0.25"/>
    <row r="8355" hidden="1" x14ac:dyDescent="0.25"/>
    <row r="8356" hidden="1" x14ac:dyDescent="0.25"/>
    <row r="8357" hidden="1" x14ac:dyDescent="0.25"/>
    <row r="8358" hidden="1" x14ac:dyDescent="0.25"/>
    <row r="8359" hidden="1" x14ac:dyDescent="0.25"/>
    <row r="8360" hidden="1" x14ac:dyDescent="0.25"/>
    <row r="8361" hidden="1" x14ac:dyDescent="0.25"/>
    <row r="8362" hidden="1" x14ac:dyDescent="0.25"/>
    <row r="8363" hidden="1" x14ac:dyDescent="0.25"/>
    <row r="8364" hidden="1" x14ac:dyDescent="0.25"/>
    <row r="8365" hidden="1" x14ac:dyDescent="0.25"/>
    <row r="8366" hidden="1" x14ac:dyDescent="0.25"/>
    <row r="8367" hidden="1" x14ac:dyDescent="0.25"/>
    <row r="8368" hidden="1" x14ac:dyDescent="0.25"/>
    <row r="8369" hidden="1" x14ac:dyDescent="0.25"/>
    <row r="8370" hidden="1" x14ac:dyDescent="0.25"/>
    <row r="8371" hidden="1" x14ac:dyDescent="0.25"/>
    <row r="8372" hidden="1" x14ac:dyDescent="0.25"/>
    <row r="8373" hidden="1" x14ac:dyDescent="0.25"/>
    <row r="8374" hidden="1" x14ac:dyDescent="0.25"/>
    <row r="8375" hidden="1" x14ac:dyDescent="0.25"/>
    <row r="8376" hidden="1" x14ac:dyDescent="0.25"/>
    <row r="8377" hidden="1" x14ac:dyDescent="0.25"/>
    <row r="8378" hidden="1" x14ac:dyDescent="0.25"/>
    <row r="8379" hidden="1" x14ac:dyDescent="0.25"/>
    <row r="8380" hidden="1" x14ac:dyDescent="0.25"/>
    <row r="8381" hidden="1" x14ac:dyDescent="0.25"/>
    <row r="8382" hidden="1" x14ac:dyDescent="0.25"/>
    <row r="8383" hidden="1" x14ac:dyDescent="0.25"/>
    <row r="8384" hidden="1" x14ac:dyDescent="0.25"/>
    <row r="8385" hidden="1" x14ac:dyDescent="0.25"/>
    <row r="8386" hidden="1" x14ac:dyDescent="0.25"/>
    <row r="8387" hidden="1" x14ac:dyDescent="0.25"/>
    <row r="8388" hidden="1" x14ac:dyDescent="0.25"/>
    <row r="8389" hidden="1" x14ac:dyDescent="0.25"/>
    <row r="8390" hidden="1" x14ac:dyDescent="0.25"/>
    <row r="8391" hidden="1" x14ac:dyDescent="0.25"/>
    <row r="8392" hidden="1" x14ac:dyDescent="0.25"/>
    <row r="8393" hidden="1" x14ac:dyDescent="0.25"/>
    <row r="8394" hidden="1" x14ac:dyDescent="0.25"/>
    <row r="8395" hidden="1" x14ac:dyDescent="0.25"/>
    <row r="8396" hidden="1" x14ac:dyDescent="0.25"/>
    <row r="8397" hidden="1" x14ac:dyDescent="0.25"/>
    <row r="8398" hidden="1" x14ac:dyDescent="0.25"/>
    <row r="8399" hidden="1" x14ac:dyDescent="0.25"/>
    <row r="8400" hidden="1" x14ac:dyDescent="0.25"/>
    <row r="8401" hidden="1" x14ac:dyDescent="0.25"/>
    <row r="8402" hidden="1" x14ac:dyDescent="0.25"/>
    <row r="8403" hidden="1" x14ac:dyDescent="0.25"/>
    <row r="8404" hidden="1" x14ac:dyDescent="0.25"/>
    <row r="8405" hidden="1" x14ac:dyDescent="0.25"/>
    <row r="8406" hidden="1" x14ac:dyDescent="0.25"/>
    <row r="8407" hidden="1" x14ac:dyDescent="0.25"/>
    <row r="8408" hidden="1" x14ac:dyDescent="0.25"/>
    <row r="8409" hidden="1" x14ac:dyDescent="0.25"/>
    <row r="8410" hidden="1" x14ac:dyDescent="0.25"/>
    <row r="8411" hidden="1" x14ac:dyDescent="0.25"/>
    <row r="8412" hidden="1" x14ac:dyDescent="0.25"/>
    <row r="8413" hidden="1" x14ac:dyDescent="0.25"/>
    <row r="8414" hidden="1" x14ac:dyDescent="0.25"/>
    <row r="8415" hidden="1" x14ac:dyDescent="0.25"/>
    <row r="8416" hidden="1" x14ac:dyDescent="0.25"/>
    <row r="8417" hidden="1" x14ac:dyDescent="0.25"/>
    <row r="8418" hidden="1" x14ac:dyDescent="0.25"/>
    <row r="8419" hidden="1" x14ac:dyDescent="0.25"/>
    <row r="8420" hidden="1" x14ac:dyDescent="0.25"/>
    <row r="8421" hidden="1" x14ac:dyDescent="0.25"/>
    <row r="8422" hidden="1" x14ac:dyDescent="0.25"/>
    <row r="8423" hidden="1" x14ac:dyDescent="0.25"/>
    <row r="8424" hidden="1" x14ac:dyDescent="0.25"/>
    <row r="8425" hidden="1" x14ac:dyDescent="0.25"/>
    <row r="8426" hidden="1" x14ac:dyDescent="0.25"/>
    <row r="8427" hidden="1" x14ac:dyDescent="0.25"/>
    <row r="8428" hidden="1" x14ac:dyDescent="0.25"/>
    <row r="8429" hidden="1" x14ac:dyDescent="0.25"/>
    <row r="8430" hidden="1" x14ac:dyDescent="0.25"/>
    <row r="8431" hidden="1" x14ac:dyDescent="0.25"/>
    <row r="8432" hidden="1" x14ac:dyDescent="0.25"/>
    <row r="8433" hidden="1" x14ac:dyDescent="0.25"/>
    <row r="8434" hidden="1" x14ac:dyDescent="0.25"/>
    <row r="8435" hidden="1" x14ac:dyDescent="0.25"/>
    <row r="8436" hidden="1" x14ac:dyDescent="0.25"/>
    <row r="8437" hidden="1" x14ac:dyDescent="0.25"/>
    <row r="8438" hidden="1" x14ac:dyDescent="0.25"/>
    <row r="8439" hidden="1" x14ac:dyDescent="0.25"/>
    <row r="8440" hidden="1" x14ac:dyDescent="0.25"/>
    <row r="8441" hidden="1" x14ac:dyDescent="0.25"/>
    <row r="8442" hidden="1" x14ac:dyDescent="0.25"/>
    <row r="8443" hidden="1" x14ac:dyDescent="0.25"/>
    <row r="8444" hidden="1" x14ac:dyDescent="0.25"/>
    <row r="8445" hidden="1" x14ac:dyDescent="0.25"/>
    <row r="8446" hidden="1" x14ac:dyDescent="0.25"/>
    <row r="8447" hidden="1" x14ac:dyDescent="0.25"/>
    <row r="8448" hidden="1" x14ac:dyDescent="0.25"/>
    <row r="8449" hidden="1" x14ac:dyDescent="0.25"/>
    <row r="8450" hidden="1" x14ac:dyDescent="0.25"/>
    <row r="8451" hidden="1" x14ac:dyDescent="0.25"/>
    <row r="8452" hidden="1" x14ac:dyDescent="0.25"/>
    <row r="8453" hidden="1" x14ac:dyDescent="0.25"/>
    <row r="8454" hidden="1" x14ac:dyDescent="0.25"/>
    <row r="8455" hidden="1" x14ac:dyDescent="0.25"/>
    <row r="8456" hidden="1" x14ac:dyDescent="0.25"/>
    <row r="8457" hidden="1" x14ac:dyDescent="0.25"/>
    <row r="8458" hidden="1" x14ac:dyDescent="0.25"/>
    <row r="8459" hidden="1" x14ac:dyDescent="0.25"/>
    <row r="8460" hidden="1" x14ac:dyDescent="0.25"/>
    <row r="8461" hidden="1" x14ac:dyDescent="0.25"/>
    <row r="8462" hidden="1" x14ac:dyDescent="0.25"/>
    <row r="8463" hidden="1" x14ac:dyDescent="0.25"/>
    <row r="8464" hidden="1" x14ac:dyDescent="0.25"/>
    <row r="8465" hidden="1" x14ac:dyDescent="0.25"/>
    <row r="8466" hidden="1" x14ac:dyDescent="0.25"/>
    <row r="8467" hidden="1" x14ac:dyDescent="0.25"/>
    <row r="8468" hidden="1" x14ac:dyDescent="0.25"/>
    <row r="8469" hidden="1" x14ac:dyDescent="0.25"/>
    <row r="8470" hidden="1" x14ac:dyDescent="0.25"/>
    <row r="8471" hidden="1" x14ac:dyDescent="0.25"/>
    <row r="8472" hidden="1" x14ac:dyDescent="0.25"/>
    <row r="8473" hidden="1" x14ac:dyDescent="0.25"/>
    <row r="8474" hidden="1" x14ac:dyDescent="0.25"/>
    <row r="8475" hidden="1" x14ac:dyDescent="0.25"/>
    <row r="8476" hidden="1" x14ac:dyDescent="0.25"/>
    <row r="8477" hidden="1" x14ac:dyDescent="0.25"/>
    <row r="8478" hidden="1" x14ac:dyDescent="0.25"/>
    <row r="8479" hidden="1" x14ac:dyDescent="0.25"/>
    <row r="8480" hidden="1" x14ac:dyDescent="0.25"/>
    <row r="8481" hidden="1" x14ac:dyDescent="0.25"/>
    <row r="8482" hidden="1" x14ac:dyDescent="0.25"/>
    <row r="8483" hidden="1" x14ac:dyDescent="0.25"/>
    <row r="8484" hidden="1" x14ac:dyDescent="0.25"/>
    <row r="8485" hidden="1" x14ac:dyDescent="0.25"/>
    <row r="8486" hidden="1" x14ac:dyDescent="0.25"/>
    <row r="8487" hidden="1" x14ac:dyDescent="0.25"/>
    <row r="8488" hidden="1" x14ac:dyDescent="0.25"/>
    <row r="8489" hidden="1" x14ac:dyDescent="0.25"/>
    <row r="8490" hidden="1" x14ac:dyDescent="0.25"/>
    <row r="8491" hidden="1" x14ac:dyDescent="0.25"/>
    <row r="8492" hidden="1" x14ac:dyDescent="0.25"/>
    <row r="8493" hidden="1" x14ac:dyDescent="0.25"/>
    <row r="8494" hidden="1" x14ac:dyDescent="0.25"/>
    <row r="8495" hidden="1" x14ac:dyDescent="0.25"/>
    <row r="8496" hidden="1" x14ac:dyDescent="0.25"/>
    <row r="8497" hidden="1" x14ac:dyDescent="0.25"/>
    <row r="8498" hidden="1" x14ac:dyDescent="0.25"/>
    <row r="8499" hidden="1" x14ac:dyDescent="0.25"/>
    <row r="8500" hidden="1" x14ac:dyDescent="0.25"/>
    <row r="8501" hidden="1" x14ac:dyDescent="0.25"/>
    <row r="8502" hidden="1" x14ac:dyDescent="0.25"/>
    <row r="8503" hidden="1" x14ac:dyDescent="0.25"/>
    <row r="8504" hidden="1" x14ac:dyDescent="0.25"/>
    <row r="8505" hidden="1" x14ac:dyDescent="0.25"/>
    <row r="8506" hidden="1" x14ac:dyDescent="0.25"/>
    <row r="8507" hidden="1" x14ac:dyDescent="0.25"/>
    <row r="8508" hidden="1" x14ac:dyDescent="0.25"/>
    <row r="8509" hidden="1" x14ac:dyDescent="0.25"/>
    <row r="8510" hidden="1" x14ac:dyDescent="0.25"/>
    <row r="8511" hidden="1" x14ac:dyDescent="0.25"/>
    <row r="8512" hidden="1" x14ac:dyDescent="0.25"/>
    <row r="8513" hidden="1" x14ac:dyDescent="0.25"/>
    <row r="8514" hidden="1" x14ac:dyDescent="0.25"/>
    <row r="8515" hidden="1" x14ac:dyDescent="0.25"/>
    <row r="8516" hidden="1" x14ac:dyDescent="0.25"/>
    <row r="8517" hidden="1" x14ac:dyDescent="0.25"/>
    <row r="8518" hidden="1" x14ac:dyDescent="0.25"/>
    <row r="8519" hidden="1" x14ac:dyDescent="0.25"/>
    <row r="8520" hidden="1" x14ac:dyDescent="0.25"/>
    <row r="8521" hidden="1" x14ac:dyDescent="0.25"/>
    <row r="8522" hidden="1" x14ac:dyDescent="0.25"/>
    <row r="8523" hidden="1" x14ac:dyDescent="0.25"/>
    <row r="8524" hidden="1" x14ac:dyDescent="0.25"/>
    <row r="8525" hidden="1" x14ac:dyDescent="0.25"/>
    <row r="8526" hidden="1" x14ac:dyDescent="0.25"/>
    <row r="8527" hidden="1" x14ac:dyDescent="0.25"/>
    <row r="8528" hidden="1" x14ac:dyDescent="0.25"/>
    <row r="8529" hidden="1" x14ac:dyDescent="0.25"/>
    <row r="8530" hidden="1" x14ac:dyDescent="0.25"/>
    <row r="8531" hidden="1" x14ac:dyDescent="0.25"/>
    <row r="8532" hidden="1" x14ac:dyDescent="0.25"/>
    <row r="8533" hidden="1" x14ac:dyDescent="0.25"/>
    <row r="8534" hidden="1" x14ac:dyDescent="0.25"/>
    <row r="8535" hidden="1" x14ac:dyDescent="0.25"/>
    <row r="8536" hidden="1" x14ac:dyDescent="0.25"/>
    <row r="8537" hidden="1" x14ac:dyDescent="0.25"/>
    <row r="8538" hidden="1" x14ac:dyDescent="0.25"/>
    <row r="8539" hidden="1" x14ac:dyDescent="0.25"/>
    <row r="8540" hidden="1" x14ac:dyDescent="0.25"/>
    <row r="8541" hidden="1" x14ac:dyDescent="0.25"/>
    <row r="8542" hidden="1" x14ac:dyDescent="0.25"/>
    <row r="8543" hidden="1" x14ac:dyDescent="0.25"/>
    <row r="8544" hidden="1" x14ac:dyDescent="0.25"/>
    <row r="8545" hidden="1" x14ac:dyDescent="0.25"/>
    <row r="8546" hidden="1" x14ac:dyDescent="0.25"/>
    <row r="8547" hidden="1" x14ac:dyDescent="0.25"/>
    <row r="8548" hidden="1" x14ac:dyDescent="0.25"/>
    <row r="8549" hidden="1" x14ac:dyDescent="0.25"/>
    <row r="8550" hidden="1" x14ac:dyDescent="0.25"/>
    <row r="8551" hidden="1" x14ac:dyDescent="0.25"/>
    <row r="8552" hidden="1" x14ac:dyDescent="0.25"/>
    <row r="8553" hidden="1" x14ac:dyDescent="0.25"/>
    <row r="8554" hidden="1" x14ac:dyDescent="0.25"/>
    <row r="8555" hidden="1" x14ac:dyDescent="0.25"/>
    <row r="8556" hidden="1" x14ac:dyDescent="0.25"/>
    <row r="8557" hidden="1" x14ac:dyDescent="0.25"/>
    <row r="8558" hidden="1" x14ac:dyDescent="0.25"/>
    <row r="8559" hidden="1" x14ac:dyDescent="0.25"/>
    <row r="8560" hidden="1" x14ac:dyDescent="0.25"/>
    <row r="8561" hidden="1" x14ac:dyDescent="0.25"/>
    <row r="8562" hidden="1" x14ac:dyDescent="0.25"/>
    <row r="8563" hidden="1" x14ac:dyDescent="0.25"/>
    <row r="8564" hidden="1" x14ac:dyDescent="0.25"/>
    <row r="8565" hidden="1" x14ac:dyDescent="0.25"/>
    <row r="8566" hidden="1" x14ac:dyDescent="0.25"/>
    <row r="8567" hidden="1" x14ac:dyDescent="0.25"/>
    <row r="8568" hidden="1" x14ac:dyDescent="0.25"/>
    <row r="8569" hidden="1" x14ac:dyDescent="0.25"/>
    <row r="8570" hidden="1" x14ac:dyDescent="0.25"/>
    <row r="8571" hidden="1" x14ac:dyDescent="0.25"/>
    <row r="8572" hidden="1" x14ac:dyDescent="0.25"/>
    <row r="8573" hidden="1" x14ac:dyDescent="0.25"/>
    <row r="8574" hidden="1" x14ac:dyDescent="0.25"/>
    <row r="8575" hidden="1" x14ac:dyDescent="0.25"/>
    <row r="8576" hidden="1" x14ac:dyDescent="0.25"/>
    <row r="8577" hidden="1" x14ac:dyDescent="0.25"/>
    <row r="8578" hidden="1" x14ac:dyDescent="0.25"/>
    <row r="8579" hidden="1" x14ac:dyDescent="0.25"/>
    <row r="8580" hidden="1" x14ac:dyDescent="0.25"/>
    <row r="8581" hidden="1" x14ac:dyDescent="0.25"/>
    <row r="8582" hidden="1" x14ac:dyDescent="0.25"/>
    <row r="8583" hidden="1" x14ac:dyDescent="0.25"/>
    <row r="8584" hidden="1" x14ac:dyDescent="0.25"/>
    <row r="8585" hidden="1" x14ac:dyDescent="0.25"/>
    <row r="8586" hidden="1" x14ac:dyDescent="0.25"/>
    <row r="8587" hidden="1" x14ac:dyDescent="0.25"/>
    <row r="8588" hidden="1" x14ac:dyDescent="0.25"/>
    <row r="8589" hidden="1" x14ac:dyDescent="0.25"/>
    <row r="8590" hidden="1" x14ac:dyDescent="0.25"/>
    <row r="8591" hidden="1" x14ac:dyDescent="0.25"/>
    <row r="8592" hidden="1" x14ac:dyDescent="0.25"/>
    <row r="8593" hidden="1" x14ac:dyDescent="0.25"/>
    <row r="8594" hidden="1" x14ac:dyDescent="0.25"/>
    <row r="8595" hidden="1" x14ac:dyDescent="0.25"/>
    <row r="8596" hidden="1" x14ac:dyDescent="0.25"/>
    <row r="8597" hidden="1" x14ac:dyDescent="0.25"/>
    <row r="8598" hidden="1" x14ac:dyDescent="0.25"/>
    <row r="8599" hidden="1" x14ac:dyDescent="0.25"/>
    <row r="8600" hidden="1" x14ac:dyDescent="0.25"/>
    <row r="8601" hidden="1" x14ac:dyDescent="0.25"/>
    <row r="8602" hidden="1" x14ac:dyDescent="0.25"/>
    <row r="8603" hidden="1" x14ac:dyDescent="0.25"/>
    <row r="8604" hidden="1" x14ac:dyDescent="0.25"/>
    <row r="8605" hidden="1" x14ac:dyDescent="0.25"/>
    <row r="8606" hidden="1" x14ac:dyDescent="0.25"/>
    <row r="8607" hidden="1" x14ac:dyDescent="0.25"/>
    <row r="8608" hidden="1" x14ac:dyDescent="0.25"/>
    <row r="8609" hidden="1" x14ac:dyDescent="0.25"/>
    <row r="8610" hidden="1" x14ac:dyDescent="0.25"/>
    <row r="8611" hidden="1" x14ac:dyDescent="0.25"/>
    <row r="8612" hidden="1" x14ac:dyDescent="0.25"/>
    <row r="8613" hidden="1" x14ac:dyDescent="0.25"/>
    <row r="8614" hidden="1" x14ac:dyDescent="0.25"/>
    <row r="8615" hidden="1" x14ac:dyDescent="0.25"/>
    <row r="8616" hidden="1" x14ac:dyDescent="0.25"/>
    <row r="8617" hidden="1" x14ac:dyDescent="0.25"/>
    <row r="8618" hidden="1" x14ac:dyDescent="0.25"/>
    <row r="8619" hidden="1" x14ac:dyDescent="0.25"/>
    <row r="8620" hidden="1" x14ac:dyDescent="0.25"/>
    <row r="8621" hidden="1" x14ac:dyDescent="0.25"/>
    <row r="8622" hidden="1" x14ac:dyDescent="0.25"/>
    <row r="8623" hidden="1" x14ac:dyDescent="0.25"/>
    <row r="8624" hidden="1" x14ac:dyDescent="0.25"/>
    <row r="8625" hidden="1" x14ac:dyDescent="0.25"/>
    <row r="8626" hidden="1" x14ac:dyDescent="0.25"/>
    <row r="8627" hidden="1" x14ac:dyDescent="0.25"/>
    <row r="8628" hidden="1" x14ac:dyDescent="0.25"/>
    <row r="8629" hidden="1" x14ac:dyDescent="0.25"/>
    <row r="8630" hidden="1" x14ac:dyDescent="0.25"/>
    <row r="8631" hidden="1" x14ac:dyDescent="0.25"/>
    <row r="8632" hidden="1" x14ac:dyDescent="0.25"/>
    <row r="8633" hidden="1" x14ac:dyDescent="0.25"/>
    <row r="8634" hidden="1" x14ac:dyDescent="0.25"/>
    <row r="8635" hidden="1" x14ac:dyDescent="0.25"/>
    <row r="8636" hidden="1" x14ac:dyDescent="0.25"/>
    <row r="8637" hidden="1" x14ac:dyDescent="0.25"/>
    <row r="8638" hidden="1" x14ac:dyDescent="0.25"/>
    <row r="8639" hidden="1" x14ac:dyDescent="0.25"/>
    <row r="8640" hidden="1" x14ac:dyDescent="0.25"/>
    <row r="8641" hidden="1" x14ac:dyDescent="0.25"/>
    <row r="8642" hidden="1" x14ac:dyDescent="0.25"/>
    <row r="8643" hidden="1" x14ac:dyDescent="0.25"/>
    <row r="8644" hidden="1" x14ac:dyDescent="0.25"/>
    <row r="8645" hidden="1" x14ac:dyDescent="0.25"/>
    <row r="8646" hidden="1" x14ac:dyDescent="0.25"/>
    <row r="8647" hidden="1" x14ac:dyDescent="0.25"/>
    <row r="8648" hidden="1" x14ac:dyDescent="0.25"/>
    <row r="8649" hidden="1" x14ac:dyDescent="0.25"/>
    <row r="8650" hidden="1" x14ac:dyDescent="0.25"/>
    <row r="8651" hidden="1" x14ac:dyDescent="0.25"/>
    <row r="8652" hidden="1" x14ac:dyDescent="0.25"/>
    <row r="8653" hidden="1" x14ac:dyDescent="0.25"/>
    <row r="8654" hidden="1" x14ac:dyDescent="0.25"/>
    <row r="8655" hidden="1" x14ac:dyDescent="0.25"/>
    <row r="8656" hidden="1" x14ac:dyDescent="0.25"/>
    <row r="8657" hidden="1" x14ac:dyDescent="0.25"/>
    <row r="8658" hidden="1" x14ac:dyDescent="0.25"/>
    <row r="8659" hidden="1" x14ac:dyDescent="0.25"/>
    <row r="8660" hidden="1" x14ac:dyDescent="0.25"/>
    <row r="8661" hidden="1" x14ac:dyDescent="0.25"/>
    <row r="8662" hidden="1" x14ac:dyDescent="0.25"/>
    <row r="8663" hidden="1" x14ac:dyDescent="0.25"/>
    <row r="8664" hidden="1" x14ac:dyDescent="0.25"/>
    <row r="8665" hidden="1" x14ac:dyDescent="0.25"/>
    <row r="8666" hidden="1" x14ac:dyDescent="0.25"/>
    <row r="8667" hidden="1" x14ac:dyDescent="0.25"/>
    <row r="8668" hidden="1" x14ac:dyDescent="0.25"/>
    <row r="8669" hidden="1" x14ac:dyDescent="0.25"/>
    <row r="8670" hidden="1" x14ac:dyDescent="0.25"/>
    <row r="8671" hidden="1" x14ac:dyDescent="0.25"/>
    <row r="8672" hidden="1" x14ac:dyDescent="0.25"/>
    <row r="8673" hidden="1" x14ac:dyDescent="0.25"/>
    <row r="8674" hidden="1" x14ac:dyDescent="0.25"/>
    <row r="8675" hidden="1" x14ac:dyDescent="0.25"/>
    <row r="8676" hidden="1" x14ac:dyDescent="0.25"/>
    <row r="8677" hidden="1" x14ac:dyDescent="0.25"/>
    <row r="8678" hidden="1" x14ac:dyDescent="0.25"/>
    <row r="8679" hidden="1" x14ac:dyDescent="0.25"/>
    <row r="8680" hidden="1" x14ac:dyDescent="0.25"/>
    <row r="8681" hidden="1" x14ac:dyDescent="0.25"/>
    <row r="8682" hidden="1" x14ac:dyDescent="0.25"/>
    <row r="8683" hidden="1" x14ac:dyDescent="0.25"/>
    <row r="8684" hidden="1" x14ac:dyDescent="0.25"/>
    <row r="8685" hidden="1" x14ac:dyDescent="0.25"/>
    <row r="8686" hidden="1" x14ac:dyDescent="0.25"/>
    <row r="8687" hidden="1" x14ac:dyDescent="0.25"/>
    <row r="8688" hidden="1" x14ac:dyDescent="0.25"/>
    <row r="8689" hidden="1" x14ac:dyDescent="0.25"/>
    <row r="8690" hidden="1" x14ac:dyDescent="0.25"/>
    <row r="8691" hidden="1" x14ac:dyDescent="0.25"/>
    <row r="8692" hidden="1" x14ac:dyDescent="0.25"/>
    <row r="8693" hidden="1" x14ac:dyDescent="0.25"/>
    <row r="8694" hidden="1" x14ac:dyDescent="0.25"/>
    <row r="8695" hidden="1" x14ac:dyDescent="0.25"/>
    <row r="8696" hidden="1" x14ac:dyDescent="0.25"/>
    <row r="8697" hidden="1" x14ac:dyDescent="0.25"/>
    <row r="8698" hidden="1" x14ac:dyDescent="0.25"/>
    <row r="8699" hidden="1" x14ac:dyDescent="0.25"/>
    <row r="8700" hidden="1" x14ac:dyDescent="0.25"/>
    <row r="8701" hidden="1" x14ac:dyDescent="0.25"/>
    <row r="8702" hidden="1" x14ac:dyDescent="0.25"/>
    <row r="8703" hidden="1" x14ac:dyDescent="0.25"/>
    <row r="8704" hidden="1" x14ac:dyDescent="0.25"/>
    <row r="8705" hidden="1" x14ac:dyDescent="0.25"/>
    <row r="8706" hidden="1" x14ac:dyDescent="0.25"/>
    <row r="8707" hidden="1" x14ac:dyDescent="0.25"/>
    <row r="8708" hidden="1" x14ac:dyDescent="0.25"/>
    <row r="8709" hidden="1" x14ac:dyDescent="0.25"/>
    <row r="8710" hidden="1" x14ac:dyDescent="0.25"/>
    <row r="8711" hidden="1" x14ac:dyDescent="0.25"/>
    <row r="8712" hidden="1" x14ac:dyDescent="0.25"/>
    <row r="8713" hidden="1" x14ac:dyDescent="0.25"/>
    <row r="8714" hidden="1" x14ac:dyDescent="0.25"/>
    <row r="8715" hidden="1" x14ac:dyDescent="0.25"/>
    <row r="8716" hidden="1" x14ac:dyDescent="0.25"/>
    <row r="8717" hidden="1" x14ac:dyDescent="0.25"/>
    <row r="8718" hidden="1" x14ac:dyDescent="0.25"/>
    <row r="8719" hidden="1" x14ac:dyDescent="0.25"/>
    <row r="8720" hidden="1" x14ac:dyDescent="0.25"/>
    <row r="8721" hidden="1" x14ac:dyDescent="0.25"/>
    <row r="8722" hidden="1" x14ac:dyDescent="0.25"/>
    <row r="8723" hidden="1" x14ac:dyDescent="0.25"/>
    <row r="8724" hidden="1" x14ac:dyDescent="0.25"/>
    <row r="8725" hidden="1" x14ac:dyDescent="0.25"/>
    <row r="8726" hidden="1" x14ac:dyDescent="0.25"/>
    <row r="8727" hidden="1" x14ac:dyDescent="0.25"/>
    <row r="8728" hidden="1" x14ac:dyDescent="0.25"/>
    <row r="8729" hidden="1" x14ac:dyDescent="0.25"/>
    <row r="8730" hidden="1" x14ac:dyDescent="0.25"/>
    <row r="8731" hidden="1" x14ac:dyDescent="0.25"/>
    <row r="8732" hidden="1" x14ac:dyDescent="0.25"/>
    <row r="8733" hidden="1" x14ac:dyDescent="0.25"/>
    <row r="8734" hidden="1" x14ac:dyDescent="0.25"/>
    <row r="8735" hidden="1" x14ac:dyDescent="0.25"/>
    <row r="8736" hidden="1" x14ac:dyDescent="0.25"/>
    <row r="8737" hidden="1" x14ac:dyDescent="0.25"/>
    <row r="8738" hidden="1" x14ac:dyDescent="0.25"/>
    <row r="8739" hidden="1" x14ac:dyDescent="0.25"/>
    <row r="8740" hidden="1" x14ac:dyDescent="0.25"/>
    <row r="8741" hidden="1" x14ac:dyDescent="0.25"/>
    <row r="8742" hidden="1" x14ac:dyDescent="0.25"/>
    <row r="8743" hidden="1" x14ac:dyDescent="0.25"/>
    <row r="8744" hidden="1" x14ac:dyDescent="0.25"/>
    <row r="8745" hidden="1" x14ac:dyDescent="0.25"/>
    <row r="8746" hidden="1" x14ac:dyDescent="0.25"/>
    <row r="8747" hidden="1" x14ac:dyDescent="0.25"/>
    <row r="8748" hidden="1" x14ac:dyDescent="0.25"/>
    <row r="8749" hidden="1" x14ac:dyDescent="0.25"/>
    <row r="8750" hidden="1" x14ac:dyDescent="0.25"/>
    <row r="8751" hidden="1" x14ac:dyDescent="0.25"/>
    <row r="8752" hidden="1" x14ac:dyDescent="0.25"/>
    <row r="8753" hidden="1" x14ac:dyDescent="0.25"/>
    <row r="8754" hidden="1" x14ac:dyDescent="0.25"/>
    <row r="8755" hidden="1" x14ac:dyDescent="0.25"/>
    <row r="8756" hidden="1" x14ac:dyDescent="0.25"/>
    <row r="8757" hidden="1" x14ac:dyDescent="0.25"/>
    <row r="8758" hidden="1" x14ac:dyDescent="0.25"/>
    <row r="8759" hidden="1" x14ac:dyDescent="0.25"/>
    <row r="8760" hidden="1" x14ac:dyDescent="0.25"/>
    <row r="8761" hidden="1" x14ac:dyDescent="0.25"/>
    <row r="8762" hidden="1" x14ac:dyDescent="0.25"/>
    <row r="8763" hidden="1" x14ac:dyDescent="0.25"/>
    <row r="8764" hidden="1" x14ac:dyDescent="0.25"/>
    <row r="8765" hidden="1" x14ac:dyDescent="0.25"/>
    <row r="8766" hidden="1" x14ac:dyDescent="0.25"/>
    <row r="8767" hidden="1" x14ac:dyDescent="0.25"/>
    <row r="8768" hidden="1" x14ac:dyDescent="0.25"/>
    <row r="8769" hidden="1" x14ac:dyDescent="0.25"/>
    <row r="8770" hidden="1" x14ac:dyDescent="0.25"/>
    <row r="8771" hidden="1" x14ac:dyDescent="0.25"/>
    <row r="8772" hidden="1" x14ac:dyDescent="0.25"/>
    <row r="8773" hidden="1" x14ac:dyDescent="0.25"/>
    <row r="8774" hidden="1" x14ac:dyDescent="0.25"/>
    <row r="8775" hidden="1" x14ac:dyDescent="0.25"/>
    <row r="8776" hidden="1" x14ac:dyDescent="0.25"/>
    <row r="8777" hidden="1" x14ac:dyDescent="0.25"/>
    <row r="8778" hidden="1" x14ac:dyDescent="0.25"/>
    <row r="8779" hidden="1" x14ac:dyDescent="0.25"/>
    <row r="8780" hidden="1" x14ac:dyDescent="0.25"/>
    <row r="8781" hidden="1" x14ac:dyDescent="0.25"/>
    <row r="8782" hidden="1" x14ac:dyDescent="0.25"/>
    <row r="8783" hidden="1" x14ac:dyDescent="0.25"/>
    <row r="8784" hidden="1" x14ac:dyDescent="0.25"/>
    <row r="8785" hidden="1" x14ac:dyDescent="0.25"/>
    <row r="8786" hidden="1" x14ac:dyDescent="0.25"/>
    <row r="8787" hidden="1" x14ac:dyDescent="0.25"/>
    <row r="8788" hidden="1" x14ac:dyDescent="0.25"/>
    <row r="8789" hidden="1" x14ac:dyDescent="0.25"/>
    <row r="8790" hidden="1" x14ac:dyDescent="0.25"/>
    <row r="8791" hidden="1" x14ac:dyDescent="0.25"/>
    <row r="8792" hidden="1" x14ac:dyDescent="0.25"/>
    <row r="8793" hidden="1" x14ac:dyDescent="0.25"/>
    <row r="8794" hidden="1" x14ac:dyDescent="0.25"/>
    <row r="8795" hidden="1" x14ac:dyDescent="0.25"/>
    <row r="8796" hidden="1" x14ac:dyDescent="0.25"/>
    <row r="8797" hidden="1" x14ac:dyDescent="0.25"/>
    <row r="8798" hidden="1" x14ac:dyDescent="0.25"/>
    <row r="8799" hidden="1" x14ac:dyDescent="0.25"/>
    <row r="8800" hidden="1" x14ac:dyDescent="0.25"/>
    <row r="8801" hidden="1" x14ac:dyDescent="0.25"/>
    <row r="8802" hidden="1" x14ac:dyDescent="0.25"/>
    <row r="8803" hidden="1" x14ac:dyDescent="0.25"/>
    <row r="8804" hidden="1" x14ac:dyDescent="0.25"/>
    <row r="8805" hidden="1" x14ac:dyDescent="0.25"/>
    <row r="8806" hidden="1" x14ac:dyDescent="0.25"/>
    <row r="8807" hidden="1" x14ac:dyDescent="0.25"/>
    <row r="8808" hidden="1" x14ac:dyDescent="0.25"/>
    <row r="8809" hidden="1" x14ac:dyDescent="0.25"/>
    <row r="8810" hidden="1" x14ac:dyDescent="0.25"/>
    <row r="8811" hidden="1" x14ac:dyDescent="0.25"/>
    <row r="8812" hidden="1" x14ac:dyDescent="0.25"/>
    <row r="8813" hidden="1" x14ac:dyDescent="0.25"/>
    <row r="8814" hidden="1" x14ac:dyDescent="0.25"/>
    <row r="8815" hidden="1" x14ac:dyDescent="0.25"/>
    <row r="8816" hidden="1" x14ac:dyDescent="0.25"/>
    <row r="8817" hidden="1" x14ac:dyDescent="0.25"/>
    <row r="8818" hidden="1" x14ac:dyDescent="0.25"/>
    <row r="8819" hidden="1" x14ac:dyDescent="0.25"/>
    <row r="8820" hidden="1" x14ac:dyDescent="0.25"/>
    <row r="8821" hidden="1" x14ac:dyDescent="0.25"/>
    <row r="8822" hidden="1" x14ac:dyDescent="0.25"/>
    <row r="8823" hidden="1" x14ac:dyDescent="0.25"/>
    <row r="8824" hidden="1" x14ac:dyDescent="0.25"/>
    <row r="8825" hidden="1" x14ac:dyDescent="0.25"/>
    <row r="8826" hidden="1" x14ac:dyDescent="0.25"/>
    <row r="8827" hidden="1" x14ac:dyDescent="0.25"/>
    <row r="8828" hidden="1" x14ac:dyDescent="0.25"/>
    <row r="8829" hidden="1" x14ac:dyDescent="0.25"/>
    <row r="8830" hidden="1" x14ac:dyDescent="0.25"/>
    <row r="8831" hidden="1" x14ac:dyDescent="0.25"/>
    <row r="8832" hidden="1" x14ac:dyDescent="0.25"/>
    <row r="8833" hidden="1" x14ac:dyDescent="0.25"/>
    <row r="8834" hidden="1" x14ac:dyDescent="0.25"/>
    <row r="8835" hidden="1" x14ac:dyDescent="0.25"/>
    <row r="8836" hidden="1" x14ac:dyDescent="0.25"/>
    <row r="8837" hidden="1" x14ac:dyDescent="0.25"/>
    <row r="8838" hidden="1" x14ac:dyDescent="0.25"/>
    <row r="8839" hidden="1" x14ac:dyDescent="0.25"/>
    <row r="8840" hidden="1" x14ac:dyDescent="0.25"/>
    <row r="8841" hidden="1" x14ac:dyDescent="0.25"/>
    <row r="8842" hidden="1" x14ac:dyDescent="0.25"/>
    <row r="8843" hidden="1" x14ac:dyDescent="0.25"/>
    <row r="8844" hidden="1" x14ac:dyDescent="0.25"/>
    <row r="8845" hidden="1" x14ac:dyDescent="0.25"/>
    <row r="8846" hidden="1" x14ac:dyDescent="0.25"/>
    <row r="8847" hidden="1" x14ac:dyDescent="0.25"/>
    <row r="8848" hidden="1" x14ac:dyDescent="0.25"/>
    <row r="8849" hidden="1" x14ac:dyDescent="0.25"/>
    <row r="8850" hidden="1" x14ac:dyDescent="0.25"/>
    <row r="8851" hidden="1" x14ac:dyDescent="0.25"/>
    <row r="8852" hidden="1" x14ac:dyDescent="0.25"/>
    <row r="8853" hidden="1" x14ac:dyDescent="0.25"/>
    <row r="8854" hidden="1" x14ac:dyDescent="0.25"/>
    <row r="8855" hidden="1" x14ac:dyDescent="0.25"/>
    <row r="8856" hidden="1" x14ac:dyDescent="0.25"/>
    <row r="8857" hidden="1" x14ac:dyDescent="0.25"/>
    <row r="8858" hidden="1" x14ac:dyDescent="0.25"/>
    <row r="8859" hidden="1" x14ac:dyDescent="0.25"/>
    <row r="8860" hidden="1" x14ac:dyDescent="0.25"/>
    <row r="8861" hidden="1" x14ac:dyDescent="0.25"/>
    <row r="8862" hidden="1" x14ac:dyDescent="0.25"/>
    <row r="8863" hidden="1" x14ac:dyDescent="0.25"/>
    <row r="8864" hidden="1" x14ac:dyDescent="0.25"/>
    <row r="8865" hidden="1" x14ac:dyDescent="0.25"/>
    <row r="8866" hidden="1" x14ac:dyDescent="0.25"/>
    <row r="8867" hidden="1" x14ac:dyDescent="0.25"/>
    <row r="8868" hidden="1" x14ac:dyDescent="0.25"/>
    <row r="8869" hidden="1" x14ac:dyDescent="0.25"/>
    <row r="8870" hidden="1" x14ac:dyDescent="0.25"/>
    <row r="8871" hidden="1" x14ac:dyDescent="0.25"/>
    <row r="8872" hidden="1" x14ac:dyDescent="0.25"/>
    <row r="8873" hidden="1" x14ac:dyDescent="0.25"/>
    <row r="8874" hidden="1" x14ac:dyDescent="0.25"/>
    <row r="8875" hidden="1" x14ac:dyDescent="0.25"/>
    <row r="8876" hidden="1" x14ac:dyDescent="0.25"/>
    <row r="8877" hidden="1" x14ac:dyDescent="0.25"/>
    <row r="8878" hidden="1" x14ac:dyDescent="0.25"/>
    <row r="8879" hidden="1" x14ac:dyDescent="0.25"/>
    <row r="8880" hidden="1" x14ac:dyDescent="0.25"/>
    <row r="8881" hidden="1" x14ac:dyDescent="0.25"/>
    <row r="8882" hidden="1" x14ac:dyDescent="0.25"/>
    <row r="8883" hidden="1" x14ac:dyDescent="0.25"/>
    <row r="8884" hidden="1" x14ac:dyDescent="0.25"/>
    <row r="8885" hidden="1" x14ac:dyDescent="0.25"/>
    <row r="8886" hidden="1" x14ac:dyDescent="0.25"/>
    <row r="8887" hidden="1" x14ac:dyDescent="0.25"/>
    <row r="8888" hidden="1" x14ac:dyDescent="0.25"/>
    <row r="8889" hidden="1" x14ac:dyDescent="0.25"/>
    <row r="8890" hidden="1" x14ac:dyDescent="0.25"/>
    <row r="8891" hidden="1" x14ac:dyDescent="0.25"/>
    <row r="8892" hidden="1" x14ac:dyDescent="0.25"/>
    <row r="8893" hidden="1" x14ac:dyDescent="0.25"/>
    <row r="8894" hidden="1" x14ac:dyDescent="0.25"/>
    <row r="8895" hidden="1" x14ac:dyDescent="0.25"/>
    <row r="8896" hidden="1" x14ac:dyDescent="0.25"/>
    <row r="8897" hidden="1" x14ac:dyDescent="0.25"/>
    <row r="8898" hidden="1" x14ac:dyDescent="0.25"/>
    <row r="8899" hidden="1" x14ac:dyDescent="0.25"/>
    <row r="8900" hidden="1" x14ac:dyDescent="0.25"/>
    <row r="8901" hidden="1" x14ac:dyDescent="0.25"/>
    <row r="8902" hidden="1" x14ac:dyDescent="0.25"/>
    <row r="8903" hidden="1" x14ac:dyDescent="0.25"/>
    <row r="8904" hidden="1" x14ac:dyDescent="0.25"/>
    <row r="8905" hidden="1" x14ac:dyDescent="0.25"/>
    <row r="8906" hidden="1" x14ac:dyDescent="0.25"/>
    <row r="8907" hidden="1" x14ac:dyDescent="0.25"/>
    <row r="8908" hidden="1" x14ac:dyDescent="0.25"/>
    <row r="8909" hidden="1" x14ac:dyDescent="0.25"/>
    <row r="8910" hidden="1" x14ac:dyDescent="0.25"/>
    <row r="8911" hidden="1" x14ac:dyDescent="0.25"/>
    <row r="8912" hidden="1" x14ac:dyDescent="0.25"/>
    <row r="8913" hidden="1" x14ac:dyDescent="0.25"/>
    <row r="8914" hidden="1" x14ac:dyDescent="0.25"/>
    <row r="8915" hidden="1" x14ac:dyDescent="0.25"/>
    <row r="8916" hidden="1" x14ac:dyDescent="0.25"/>
    <row r="8917" hidden="1" x14ac:dyDescent="0.25"/>
    <row r="8918" hidden="1" x14ac:dyDescent="0.25"/>
    <row r="8919" hidden="1" x14ac:dyDescent="0.25"/>
    <row r="8920" hidden="1" x14ac:dyDescent="0.25"/>
    <row r="8921" hidden="1" x14ac:dyDescent="0.25"/>
    <row r="8922" hidden="1" x14ac:dyDescent="0.25"/>
    <row r="8923" hidden="1" x14ac:dyDescent="0.25"/>
    <row r="8924" hidden="1" x14ac:dyDescent="0.25"/>
    <row r="8925" hidden="1" x14ac:dyDescent="0.25"/>
    <row r="8926" hidden="1" x14ac:dyDescent="0.25"/>
    <row r="8927" hidden="1" x14ac:dyDescent="0.25"/>
    <row r="8928" hidden="1" x14ac:dyDescent="0.25"/>
    <row r="8929" hidden="1" x14ac:dyDescent="0.25"/>
    <row r="8930" hidden="1" x14ac:dyDescent="0.25"/>
    <row r="8931" hidden="1" x14ac:dyDescent="0.25"/>
    <row r="8932" hidden="1" x14ac:dyDescent="0.25"/>
    <row r="8933" hidden="1" x14ac:dyDescent="0.25"/>
    <row r="8934" hidden="1" x14ac:dyDescent="0.25"/>
    <row r="8935" hidden="1" x14ac:dyDescent="0.25"/>
    <row r="8936" hidden="1" x14ac:dyDescent="0.25"/>
    <row r="8937" hidden="1" x14ac:dyDescent="0.25"/>
    <row r="8938" hidden="1" x14ac:dyDescent="0.25"/>
    <row r="8939" hidden="1" x14ac:dyDescent="0.25"/>
    <row r="8940" hidden="1" x14ac:dyDescent="0.25"/>
    <row r="8941" hidden="1" x14ac:dyDescent="0.25"/>
    <row r="8942" hidden="1" x14ac:dyDescent="0.25"/>
    <row r="8943" hidden="1" x14ac:dyDescent="0.25"/>
    <row r="8944" hidden="1" x14ac:dyDescent="0.25"/>
    <row r="8945" hidden="1" x14ac:dyDescent="0.25"/>
    <row r="8946" hidden="1" x14ac:dyDescent="0.25"/>
    <row r="8947" hidden="1" x14ac:dyDescent="0.25"/>
    <row r="8948" hidden="1" x14ac:dyDescent="0.25"/>
    <row r="8949" hidden="1" x14ac:dyDescent="0.25"/>
    <row r="8950" hidden="1" x14ac:dyDescent="0.25"/>
    <row r="8951" hidden="1" x14ac:dyDescent="0.25"/>
    <row r="8952" hidden="1" x14ac:dyDescent="0.25"/>
    <row r="8953" hidden="1" x14ac:dyDescent="0.25"/>
    <row r="8954" hidden="1" x14ac:dyDescent="0.25"/>
    <row r="8955" hidden="1" x14ac:dyDescent="0.25"/>
    <row r="8956" hidden="1" x14ac:dyDescent="0.25"/>
    <row r="8957" hidden="1" x14ac:dyDescent="0.25"/>
    <row r="8958" hidden="1" x14ac:dyDescent="0.25"/>
    <row r="8959" hidden="1" x14ac:dyDescent="0.25"/>
    <row r="8960" hidden="1" x14ac:dyDescent="0.25"/>
    <row r="8961" hidden="1" x14ac:dyDescent="0.25"/>
    <row r="8962" hidden="1" x14ac:dyDescent="0.25"/>
    <row r="8963" hidden="1" x14ac:dyDescent="0.25"/>
    <row r="8964" hidden="1" x14ac:dyDescent="0.25"/>
    <row r="8965" hidden="1" x14ac:dyDescent="0.25"/>
    <row r="8966" hidden="1" x14ac:dyDescent="0.25"/>
    <row r="8967" hidden="1" x14ac:dyDescent="0.25"/>
    <row r="8968" hidden="1" x14ac:dyDescent="0.25"/>
    <row r="8969" hidden="1" x14ac:dyDescent="0.25"/>
    <row r="8970" hidden="1" x14ac:dyDescent="0.25"/>
    <row r="8971" hidden="1" x14ac:dyDescent="0.25"/>
    <row r="8972" hidden="1" x14ac:dyDescent="0.25"/>
    <row r="8973" hidden="1" x14ac:dyDescent="0.25"/>
    <row r="8974" hidden="1" x14ac:dyDescent="0.25"/>
    <row r="8975" hidden="1" x14ac:dyDescent="0.25"/>
    <row r="8976" hidden="1" x14ac:dyDescent="0.25"/>
    <row r="8977" hidden="1" x14ac:dyDescent="0.25"/>
    <row r="8978" hidden="1" x14ac:dyDescent="0.25"/>
    <row r="8979" hidden="1" x14ac:dyDescent="0.25"/>
    <row r="8980" hidden="1" x14ac:dyDescent="0.25"/>
    <row r="8981" hidden="1" x14ac:dyDescent="0.25"/>
    <row r="8982" hidden="1" x14ac:dyDescent="0.25"/>
    <row r="8983" hidden="1" x14ac:dyDescent="0.25"/>
    <row r="8984" hidden="1" x14ac:dyDescent="0.25"/>
    <row r="8985" hidden="1" x14ac:dyDescent="0.25"/>
    <row r="8986" hidden="1" x14ac:dyDescent="0.25"/>
    <row r="8987" hidden="1" x14ac:dyDescent="0.25"/>
    <row r="8988" hidden="1" x14ac:dyDescent="0.25"/>
    <row r="8989" hidden="1" x14ac:dyDescent="0.25"/>
    <row r="8990" hidden="1" x14ac:dyDescent="0.25"/>
    <row r="8991" hidden="1" x14ac:dyDescent="0.25"/>
    <row r="8992" hidden="1" x14ac:dyDescent="0.25"/>
    <row r="8993" hidden="1" x14ac:dyDescent="0.25"/>
    <row r="8994" hidden="1" x14ac:dyDescent="0.25"/>
    <row r="8995" hidden="1" x14ac:dyDescent="0.25"/>
    <row r="8996" hidden="1" x14ac:dyDescent="0.25"/>
    <row r="8997" hidden="1" x14ac:dyDescent="0.25"/>
    <row r="8998" hidden="1" x14ac:dyDescent="0.25"/>
    <row r="8999" hidden="1" x14ac:dyDescent="0.25"/>
    <row r="9000" hidden="1" x14ac:dyDescent="0.25"/>
    <row r="9001" hidden="1" x14ac:dyDescent="0.25"/>
    <row r="9002" hidden="1" x14ac:dyDescent="0.25"/>
    <row r="9003" hidden="1" x14ac:dyDescent="0.25"/>
    <row r="9004" hidden="1" x14ac:dyDescent="0.25"/>
    <row r="9005" hidden="1" x14ac:dyDescent="0.25"/>
    <row r="9006" hidden="1" x14ac:dyDescent="0.25"/>
    <row r="9007" hidden="1" x14ac:dyDescent="0.25"/>
    <row r="9008" hidden="1" x14ac:dyDescent="0.25"/>
    <row r="9009" hidden="1" x14ac:dyDescent="0.25"/>
    <row r="9010" hidden="1" x14ac:dyDescent="0.25"/>
    <row r="9011" hidden="1" x14ac:dyDescent="0.25"/>
    <row r="9012" hidden="1" x14ac:dyDescent="0.25"/>
    <row r="9013" hidden="1" x14ac:dyDescent="0.25"/>
    <row r="9014" hidden="1" x14ac:dyDescent="0.25"/>
    <row r="9015" hidden="1" x14ac:dyDescent="0.25"/>
    <row r="9016" hidden="1" x14ac:dyDescent="0.25"/>
    <row r="9017" hidden="1" x14ac:dyDescent="0.25"/>
    <row r="9018" hidden="1" x14ac:dyDescent="0.25"/>
    <row r="9019" hidden="1" x14ac:dyDescent="0.25"/>
    <row r="9020" hidden="1" x14ac:dyDescent="0.25"/>
    <row r="9021" hidden="1" x14ac:dyDescent="0.25"/>
    <row r="9022" hidden="1" x14ac:dyDescent="0.25"/>
    <row r="9023" hidden="1" x14ac:dyDescent="0.25"/>
    <row r="9024" hidden="1" x14ac:dyDescent="0.25"/>
    <row r="9025" hidden="1" x14ac:dyDescent="0.25"/>
    <row r="9026" hidden="1" x14ac:dyDescent="0.25"/>
    <row r="9027" hidden="1" x14ac:dyDescent="0.25"/>
    <row r="9028" hidden="1" x14ac:dyDescent="0.25"/>
    <row r="9029" hidden="1" x14ac:dyDescent="0.25"/>
    <row r="9030" hidden="1" x14ac:dyDescent="0.25"/>
    <row r="9031" hidden="1" x14ac:dyDescent="0.25"/>
    <row r="9032" hidden="1" x14ac:dyDescent="0.25"/>
    <row r="9033" hidden="1" x14ac:dyDescent="0.25"/>
    <row r="9034" hidden="1" x14ac:dyDescent="0.25"/>
    <row r="9035" hidden="1" x14ac:dyDescent="0.25"/>
    <row r="9036" hidden="1" x14ac:dyDescent="0.25"/>
    <row r="9037" hidden="1" x14ac:dyDescent="0.25"/>
    <row r="9038" hidden="1" x14ac:dyDescent="0.25"/>
    <row r="9039" hidden="1" x14ac:dyDescent="0.25"/>
    <row r="9040" hidden="1" x14ac:dyDescent="0.25"/>
    <row r="9041" hidden="1" x14ac:dyDescent="0.25"/>
    <row r="9042" hidden="1" x14ac:dyDescent="0.25"/>
    <row r="9043" hidden="1" x14ac:dyDescent="0.25"/>
    <row r="9044" hidden="1" x14ac:dyDescent="0.25"/>
    <row r="9045" hidden="1" x14ac:dyDescent="0.25"/>
    <row r="9046" hidden="1" x14ac:dyDescent="0.25"/>
    <row r="9047" hidden="1" x14ac:dyDescent="0.25"/>
    <row r="9048" hidden="1" x14ac:dyDescent="0.25"/>
    <row r="9049" hidden="1" x14ac:dyDescent="0.25"/>
    <row r="9050" hidden="1" x14ac:dyDescent="0.25"/>
    <row r="9051" hidden="1" x14ac:dyDescent="0.25"/>
    <row r="9052" hidden="1" x14ac:dyDescent="0.25"/>
    <row r="9053" hidden="1" x14ac:dyDescent="0.25"/>
    <row r="9054" hidden="1" x14ac:dyDescent="0.25"/>
    <row r="9055" hidden="1" x14ac:dyDescent="0.25"/>
    <row r="9056" hidden="1" x14ac:dyDescent="0.25"/>
    <row r="9057" hidden="1" x14ac:dyDescent="0.25"/>
    <row r="9058" hidden="1" x14ac:dyDescent="0.25"/>
    <row r="9059" hidden="1" x14ac:dyDescent="0.25"/>
    <row r="9060" hidden="1" x14ac:dyDescent="0.25"/>
    <row r="9061" hidden="1" x14ac:dyDescent="0.25"/>
    <row r="9062" hidden="1" x14ac:dyDescent="0.25"/>
    <row r="9063" hidden="1" x14ac:dyDescent="0.25"/>
    <row r="9064" hidden="1" x14ac:dyDescent="0.25"/>
    <row r="9065" hidden="1" x14ac:dyDescent="0.25"/>
    <row r="9066" hidden="1" x14ac:dyDescent="0.25"/>
    <row r="9067" hidden="1" x14ac:dyDescent="0.25"/>
    <row r="9068" hidden="1" x14ac:dyDescent="0.25"/>
    <row r="9069" hidden="1" x14ac:dyDescent="0.25"/>
    <row r="9070" hidden="1" x14ac:dyDescent="0.25"/>
    <row r="9071" hidden="1" x14ac:dyDescent="0.25"/>
    <row r="9072" hidden="1" x14ac:dyDescent="0.25"/>
    <row r="9073" hidden="1" x14ac:dyDescent="0.25"/>
    <row r="9074" hidden="1" x14ac:dyDescent="0.25"/>
    <row r="9075" hidden="1" x14ac:dyDescent="0.25"/>
    <row r="9076" hidden="1" x14ac:dyDescent="0.25"/>
    <row r="9077" hidden="1" x14ac:dyDescent="0.25"/>
    <row r="9078" hidden="1" x14ac:dyDescent="0.25"/>
    <row r="9079" hidden="1" x14ac:dyDescent="0.25"/>
    <row r="9080" hidden="1" x14ac:dyDescent="0.25"/>
    <row r="9081" hidden="1" x14ac:dyDescent="0.25"/>
    <row r="9082" hidden="1" x14ac:dyDescent="0.25"/>
    <row r="9083" hidden="1" x14ac:dyDescent="0.25"/>
    <row r="9084" hidden="1" x14ac:dyDescent="0.25"/>
    <row r="9085" hidden="1" x14ac:dyDescent="0.25"/>
    <row r="9086" hidden="1" x14ac:dyDescent="0.25"/>
    <row r="9087" hidden="1" x14ac:dyDescent="0.25"/>
    <row r="9088" hidden="1" x14ac:dyDescent="0.25"/>
    <row r="9089" hidden="1" x14ac:dyDescent="0.25"/>
    <row r="9090" hidden="1" x14ac:dyDescent="0.25"/>
    <row r="9091" hidden="1" x14ac:dyDescent="0.25"/>
    <row r="9092" hidden="1" x14ac:dyDescent="0.25"/>
    <row r="9093" hidden="1" x14ac:dyDescent="0.25"/>
    <row r="9094" hidden="1" x14ac:dyDescent="0.25"/>
    <row r="9095" hidden="1" x14ac:dyDescent="0.25"/>
    <row r="9096" hidden="1" x14ac:dyDescent="0.25"/>
    <row r="9097" hidden="1" x14ac:dyDescent="0.25"/>
    <row r="9098" hidden="1" x14ac:dyDescent="0.25"/>
    <row r="9099" hidden="1" x14ac:dyDescent="0.25"/>
    <row r="9100" hidden="1" x14ac:dyDescent="0.25"/>
    <row r="9101" hidden="1" x14ac:dyDescent="0.25"/>
    <row r="9102" hidden="1" x14ac:dyDescent="0.25"/>
    <row r="9103" hidden="1" x14ac:dyDescent="0.25"/>
    <row r="9104" hidden="1" x14ac:dyDescent="0.25"/>
    <row r="9105" hidden="1" x14ac:dyDescent="0.25"/>
    <row r="9106" hidden="1" x14ac:dyDescent="0.25"/>
    <row r="9107" hidden="1" x14ac:dyDescent="0.25"/>
    <row r="9108" hidden="1" x14ac:dyDescent="0.25"/>
    <row r="9109" hidden="1" x14ac:dyDescent="0.25"/>
    <row r="9110" hidden="1" x14ac:dyDescent="0.25"/>
    <row r="9111" hidden="1" x14ac:dyDescent="0.25"/>
    <row r="9112" hidden="1" x14ac:dyDescent="0.25"/>
    <row r="9113" hidden="1" x14ac:dyDescent="0.25"/>
    <row r="9114" hidden="1" x14ac:dyDescent="0.25"/>
    <row r="9115" hidden="1" x14ac:dyDescent="0.25"/>
    <row r="9116" hidden="1" x14ac:dyDescent="0.25"/>
    <row r="9117" hidden="1" x14ac:dyDescent="0.25"/>
    <row r="9118" hidden="1" x14ac:dyDescent="0.25"/>
    <row r="9119" hidden="1" x14ac:dyDescent="0.25"/>
    <row r="9120" hidden="1" x14ac:dyDescent="0.25"/>
    <row r="9121" hidden="1" x14ac:dyDescent="0.25"/>
    <row r="9122" hidden="1" x14ac:dyDescent="0.25"/>
    <row r="9123" hidden="1" x14ac:dyDescent="0.25"/>
    <row r="9124" hidden="1" x14ac:dyDescent="0.25"/>
    <row r="9125" hidden="1" x14ac:dyDescent="0.25"/>
    <row r="9126" hidden="1" x14ac:dyDescent="0.25"/>
    <row r="9127" hidden="1" x14ac:dyDescent="0.25"/>
    <row r="9128" hidden="1" x14ac:dyDescent="0.25"/>
    <row r="9129" hidden="1" x14ac:dyDescent="0.25"/>
    <row r="9130" hidden="1" x14ac:dyDescent="0.25"/>
    <row r="9131" hidden="1" x14ac:dyDescent="0.25"/>
    <row r="9132" hidden="1" x14ac:dyDescent="0.25"/>
    <row r="9133" hidden="1" x14ac:dyDescent="0.25"/>
    <row r="9134" hidden="1" x14ac:dyDescent="0.25"/>
    <row r="9135" hidden="1" x14ac:dyDescent="0.25"/>
    <row r="9136" hidden="1" x14ac:dyDescent="0.25"/>
    <row r="9137" hidden="1" x14ac:dyDescent="0.25"/>
    <row r="9138" hidden="1" x14ac:dyDescent="0.25"/>
    <row r="9139" hidden="1" x14ac:dyDescent="0.25"/>
    <row r="9140" hidden="1" x14ac:dyDescent="0.25"/>
    <row r="9141" hidden="1" x14ac:dyDescent="0.25"/>
    <row r="9142" hidden="1" x14ac:dyDescent="0.25"/>
    <row r="9143" hidden="1" x14ac:dyDescent="0.25"/>
    <row r="9144" hidden="1" x14ac:dyDescent="0.25"/>
    <row r="9145" hidden="1" x14ac:dyDescent="0.25"/>
    <row r="9146" hidden="1" x14ac:dyDescent="0.25"/>
    <row r="9147" hidden="1" x14ac:dyDescent="0.25"/>
    <row r="9148" hidden="1" x14ac:dyDescent="0.25"/>
    <row r="9149" hidden="1" x14ac:dyDescent="0.25"/>
    <row r="9150" hidden="1" x14ac:dyDescent="0.25"/>
    <row r="9151" hidden="1" x14ac:dyDescent="0.25"/>
    <row r="9152" hidden="1" x14ac:dyDescent="0.25"/>
    <row r="9153" hidden="1" x14ac:dyDescent="0.25"/>
    <row r="9154" hidden="1" x14ac:dyDescent="0.25"/>
    <row r="9155" hidden="1" x14ac:dyDescent="0.25"/>
    <row r="9156" hidden="1" x14ac:dyDescent="0.25"/>
    <row r="9157" hidden="1" x14ac:dyDescent="0.25"/>
    <row r="9158" hidden="1" x14ac:dyDescent="0.25"/>
    <row r="9159" hidden="1" x14ac:dyDescent="0.25"/>
    <row r="9160" hidden="1" x14ac:dyDescent="0.25"/>
    <row r="9161" hidden="1" x14ac:dyDescent="0.25"/>
    <row r="9162" hidden="1" x14ac:dyDescent="0.25"/>
    <row r="9163" hidden="1" x14ac:dyDescent="0.25"/>
    <row r="9164" hidden="1" x14ac:dyDescent="0.25"/>
    <row r="9165" hidden="1" x14ac:dyDescent="0.25"/>
    <row r="9166" hidden="1" x14ac:dyDescent="0.25"/>
    <row r="9167" hidden="1" x14ac:dyDescent="0.25"/>
    <row r="9168" hidden="1" x14ac:dyDescent="0.25"/>
    <row r="9169" hidden="1" x14ac:dyDescent="0.25"/>
    <row r="9170" hidden="1" x14ac:dyDescent="0.25"/>
    <row r="9171" hidden="1" x14ac:dyDescent="0.25"/>
    <row r="9172" hidden="1" x14ac:dyDescent="0.25"/>
    <row r="9173" hidden="1" x14ac:dyDescent="0.25"/>
    <row r="9174" hidden="1" x14ac:dyDescent="0.25"/>
    <row r="9175" hidden="1" x14ac:dyDescent="0.25"/>
    <row r="9176" hidden="1" x14ac:dyDescent="0.25"/>
    <row r="9177" hidden="1" x14ac:dyDescent="0.25"/>
    <row r="9178" hidden="1" x14ac:dyDescent="0.25"/>
    <row r="9179" hidden="1" x14ac:dyDescent="0.25"/>
    <row r="9180" hidden="1" x14ac:dyDescent="0.25"/>
    <row r="9181" hidden="1" x14ac:dyDescent="0.25"/>
    <row r="9182" hidden="1" x14ac:dyDescent="0.25"/>
    <row r="9183" hidden="1" x14ac:dyDescent="0.25"/>
    <row r="9184" hidden="1" x14ac:dyDescent="0.25"/>
    <row r="9185" hidden="1" x14ac:dyDescent="0.25"/>
    <row r="9186" hidden="1" x14ac:dyDescent="0.25"/>
    <row r="9187" hidden="1" x14ac:dyDescent="0.25"/>
    <row r="9188" hidden="1" x14ac:dyDescent="0.25"/>
    <row r="9189" hidden="1" x14ac:dyDescent="0.25"/>
    <row r="9190" hidden="1" x14ac:dyDescent="0.25"/>
    <row r="9191" hidden="1" x14ac:dyDescent="0.25"/>
    <row r="9192" hidden="1" x14ac:dyDescent="0.25"/>
    <row r="9193" hidden="1" x14ac:dyDescent="0.25"/>
    <row r="9194" hidden="1" x14ac:dyDescent="0.25"/>
    <row r="9195" hidden="1" x14ac:dyDescent="0.25"/>
    <row r="9196" hidden="1" x14ac:dyDescent="0.25"/>
    <row r="9197" hidden="1" x14ac:dyDescent="0.25"/>
    <row r="9198" hidden="1" x14ac:dyDescent="0.25"/>
    <row r="9199" hidden="1" x14ac:dyDescent="0.25"/>
    <row r="9200" hidden="1" x14ac:dyDescent="0.25"/>
    <row r="9201" hidden="1" x14ac:dyDescent="0.25"/>
    <row r="9202" hidden="1" x14ac:dyDescent="0.25"/>
    <row r="9203" hidden="1" x14ac:dyDescent="0.25"/>
    <row r="9204" hidden="1" x14ac:dyDescent="0.25"/>
    <row r="9205" hidden="1" x14ac:dyDescent="0.25"/>
    <row r="9206" hidden="1" x14ac:dyDescent="0.25"/>
    <row r="9207" hidden="1" x14ac:dyDescent="0.25"/>
    <row r="9208" hidden="1" x14ac:dyDescent="0.25"/>
    <row r="9209" hidden="1" x14ac:dyDescent="0.25"/>
    <row r="9210" hidden="1" x14ac:dyDescent="0.25"/>
    <row r="9211" hidden="1" x14ac:dyDescent="0.25"/>
    <row r="9212" hidden="1" x14ac:dyDescent="0.25"/>
    <row r="9213" hidden="1" x14ac:dyDescent="0.25"/>
    <row r="9214" hidden="1" x14ac:dyDescent="0.25"/>
    <row r="9215" hidden="1" x14ac:dyDescent="0.25"/>
    <row r="9216" hidden="1" x14ac:dyDescent="0.25"/>
    <row r="9217" hidden="1" x14ac:dyDescent="0.25"/>
    <row r="9218" hidden="1" x14ac:dyDescent="0.25"/>
    <row r="9219" hidden="1" x14ac:dyDescent="0.25"/>
    <row r="9220" hidden="1" x14ac:dyDescent="0.25"/>
    <row r="9221" hidden="1" x14ac:dyDescent="0.25"/>
    <row r="9222" hidden="1" x14ac:dyDescent="0.25"/>
    <row r="9223" hidden="1" x14ac:dyDescent="0.25"/>
    <row r="9224" hidden="1" x14ac:dyDescent="0.25"/>
    <row r="9225" hidden="1" x14ac:dyDescent="0.25"/>
    <row r="9226" hidden="1" x14ac:dyDescent="0.25"/>
    <row r="9227" hidden="1" x14ac:dyDescent="0.25"/>
    <row r="9228" hidden="1" x14ac:dyDescent="0.25"/>
    <row r="9229" hidden="1" x14ac:dyDescent="0.25"/>
    <row r="9230" hidden="1" x14ac:dyDescent="0.25"/>
    <row r="9231" hidden="1" x14ac:dyDescent="0.25"/>
    <row r="9232" hidden="1" x14ac:dyDescent="0.25"/>
    <row r="9233" hidden="1" x14ac:dyDescent="0.25"/>
    <row r="9234" hidden="1" x14ac:dyDescent="0.25"/>
    <row r="9235" hidden="1" x14ac:dyDescent="0.25"/>
    <row r="9236" hidden="1" x14ac:dyDescent="0.25"/>
    <row r="9237" hidden="1" x14ac:dyDescent="0.25"/>
    <row r="9238" hidden="1" x14ac:dyDescent="0.25"/>
    <row r="9239" hidden="1" x14ac:dyDescent="0.25"/>
    <row r="9240" hidden="1" x14ac:dyDescent="0.25"/>
    <row r="9241" hidden="1" x14ac:dyDescent="0.25"/>
    <row r="9242" hidden="1" x14ac:dyDescent="0.25"/>
    <row r="9243" hidden="1" x14ac:dyDescent="0.25"/>
    <row r="9244" hidden="1" x14ac:dyDescent="0.25"/>
    <row r="9245" hidden="1" x14ac:dyDescent="0.25"/>
    <row r="9246" hidden="1" x14ac:dyDescent="0.25"/>
    <row r="9247" hidden="1" x14ac:dyDescent="0.25"/>
    <row r="9248" hidden="1" x14ac:dyDescent="0.25"/>
    <row r="9249" hidden="1" x14ac:dyDescent="0.25"/>
    <row r="9250" hidden="1" x14ac:dyDescent="0.25"/>
    <row r="9251" hidden="1" x14ac:dyDescent="0.25"/>
    <row r="9252" hidden="1" x14ac:dyDescent="0.25"/>
    <row r="9253" hidden="1" x14ac:dyDescent="0.25"/>
    <row r="9254" hidden="1" x14ac:dyDescent="0.25"/>
    <row r="9255" hidden="1" x14ac:dyDescent="0.25"/>
    <row r="9256" hidden="1" x14ac:dyDescent="0.25"/>
    <row r="9257" hidden="1" x14ac:dyDescent="0.25"/>
    <row r="9258" hidden="1" x14ac:dyDescent="0.25"/>
    <row r="9259" hidden="1" x14ac:dyDescent="0.25"/>
    <row r="9260" hidden="1" x14ac:dyDescent="0.25"/>
    <row r="9261" hidden="1" x14ac:dyDescent="0.25"/>
    <row r="9262" hidden="1" x14ac:dyDescent="0.25"/>
    <row r="9263" hidden="1" x14ac:dyDescent="0.25"/>
    <row r="9264" hidden="1" x14ac:dyDescent="0.25"/>
    <row r="9265" hidden="1" x14ac:dyDescent="0.25"/>
    <row r="9266" hidden="1" x14ac:dyDescent="0.25"/>
    <row r="9267" hidden="1" x14ac:dyDescent="0.25"/>
    <row r="9268" hidden="1" x14ac:dyDescent="0.25"/>
    <row r="9269" hidden="1" x14ac:dyDescent="0.25"/>
    <row r="9270" hidden="1" x14ac:dyDescent="0.25"/>
    <row r="9271" hidden="1" x14ac:dyDescent="0.25"/>
    <row r="9272" hidden="1" x14ac:dyDescent="0.25"/>
    <row r="9273" hidden="1" x14ac:dyDescent="0.25"/>
    <row r="9274" hidden="1" x14ac:dyDescent="0.25"/>
    <row r="9275" hidden="1" x14ac:dyDescent="0.25"/>
    <row r="9276" hidden="1" x14ac:dyDescent="0.25"/>
    <row r="9277" hidden="1" x14ac:dyDescent="0.25"/>
    <row r="9278" hidden="1" x14ac:dyDescent="0.25"/>
    <row r="9279" hidden="1" x14ac:dyDescent="0.25"/>
    <row r="9280" hidden="1" x14ac:dyDescent="0.25"/>
    <row r="9281" hidden="1" x14ac:dyDescent="0.25"/>
    <row r="9282" hidden="1" x14ac:dyDescent="0.25"/>
    <row r="9283" hidden="1" x14ac:dyDescent="0.25"/>
    <row r="9284" hidden="1" x14ac:dyDescent="0.25"/>
    <row r="9285" hidden="1" x14ac:dyDescent="0.25"/>
    <row r="9286" hidden="1" x14ac:dyDescent="0.25"/>
    <row r="9287" hidden="1" x14ac:dyDescent="0.25"/>
    <row r="9288" hidden="1" x14ac:dyDescent="0.25"/>
    <row r="9289" hidden="1" x14ac:dyDescent="0.25"/>
    <row r="9290" hidden="1" x14ac:dyDescent="0.25"/>
    <row r="9291" hidden="1" x14ac:dyDescent="0.25"/>
    <row r="9292" hidden="1" x14ac:dyDescent="0.25"/>
    <row r="9293" hidden="1" x14ac:dyDescent="0.25"/>
    <row r="9294" hidden="1" x14ac:dyDescent="0.25"/>
    <row r="9295" hidden="1" x14ac:dyDescent="0.25"/>
    <row r="9296" hidden="1" x14ac:dyDescent="0.25"/>
    <row r="9297" hidden="1" x14ac:dyDescent="0.25"/>
    <row r="9298" hidden="1" x14ac:dyDescent="0.25"/>
    <row r="9299" hidden="1" x14ac:dyDescent="0.25"/>
    <row r="9300" hidden="1" x14ac:dyDescent="0.25"/>
    <row r="9301" hidden="1" x14ac:dyDescent="0.25"/>
    <row r="9302" hidden="1" x14ac:dyDescent="0.25"/>
    <row r="9303" hidden="1" x14ac:dyDescent="0.25"/>
    <row r="9304" hidden="1" x14ac:dyDescent="0.25"/>
    <row r="9305" hidden="1" x14ac:dyDescent="0.25"/>
    <row r="9306" hidden="1" x14ac:dyDescent="0.25"/>
    <row r="9307" hidden="1" x14ac:dyDescent="0.25"/>
    <row r="9308" hidden="1" x14ac:dyDescent="0.25"/>
    <row r="9309" hidden="1" x14ac:dyDescent="0.25"/>
    <row r="9310" hidden="1" x14ac:dyDescent="0.25"/>
    <row r="9311" hidden="1" x14ac:dyDescent="0.25"/>
    <row r="9312" hidden="1" x14ac:dyDescent="0.25"/>
    <row r="9313" hidden="1" x14ac:dyDescent="0.25"/>
    <row r="9314" hidden="1" x14ac:dyDescent="0.25"/>
    <row r="9315" hidden="1" x14ac:dyDescent="0.25"/>
    <row r="9316" hidden="1" x14ac:dyDescent="0.25"/>
    <row r="9317" hidden="1" x14ac:dyDescent="0.25"/>
    <row r="9318" hidden="1" x14ac:dyDescent="0.25"/>
    <row r="9319" hidden="1" x14ac:dyDescent="0.25"/>
    <row r="9320" hidden="1" x14ac:dyDescent="0.25"/>
    <row r="9321" hidden="1" x14ac:dyDescent="0.25"/>
    <row r="9322" hidden="1" x14ac:dyDescent="0.25"/>
    <row r="9323" hidden="1" x14ac:dyDescent="0.25"/>
    <row r="9324" hidden="1" x14ac:dyDescent="0.25"/>
    <row r="9325" hidden="1" x14ac:dyDescent="0.25"/>
    <row r="9326" hidden="1" x14ac:dyDescent="0.25"/>
    <row r="9327" hidden="1" x14ac:dyDescent="0.25"/>
    <row r="9328" hidden="1" x14ac:dyDescent="0.25"/>
    <row r="9329" hidden="1" x14ac:dyDescent="0.25"/>
    <row r="9330" hidden="1" x14ac:dyDescent="0.25"/>
    <row r="9331" hidden="1" x14ac:dyDescent="0.25"/>
    <row r="9332" hidden="1" x14ac:dyDescent="0.25"/>
    <row r="9333" hidden="1" x14ac:dyDescent="0.25"/>
    <row r="9334" hidden="1" x14ac:dyDescent="0.25"/>
    <row r="9335" hidden="1" x14ac:dyDescent="0.25"/>
    <row r="9336" hidden="1" x14ac:dyDescent="0.25"/>
    <row r="9337" hidden="1" x14ac:dyDescent="0.25"/>
    <row r="9338" hidden="1" x14ac:dyDescent="0.25"/>
    <row r="9339" hidden="1" x14ac:dyDescent="0.25"/>
    <row r="9340" hidden="1" x14ac:dyDescent="0.25"/>
    <row r="9341" hidden="1" x14ac:dyDescent="0.25"/>
    <row r="9342" hidden="1" x14ac:dyDescent="0.25"/>
    <row r="9343" hidden="1" x14ac:dyDescent="0.25"/>
    <row r="9344" hidden="1" x14ac:dyDescent="0.25"/>
    <row r="9345" hidden="1" x14ac:dyDescent="0.25"/>
    <row r="9346" hidden="1" x14ac:dyDescent="0.25"/>
    <row r="9347" hidden="1" x14ac:dyDescent="0.25"/>
    <row r="9348" hidden="1" x14ac:dyDescent="0.25"/>
    <row r="9349" hidden="1" x14ac:dyDescent="0.25"/>
    <row r="9350" hidden="1" x14ac:dyDescent="0.25"/>
    <row r="9351" hidden="1" x14ac:dyDescent="0.25"/>
    <row r="9352" hidden="1" x14ac:dyDescent="0.25"/>
    <row r="9353" hidden="1" x14ac:dyDescent="0.25"/>
    <row r="9354" hidden="1" x14ac:dyDescent="0.25"/>
    <row r="9355" hidden="1" x14ac:dyDescent="0.25"/>
    <row r="9356" hidden="1" x14ac:dyDescent="0.25"/>
    <row r="9357" hidden="1" x14ac:dyDescent="0.25"/>
    <row r="9358" hidden="1" x14ac:dyDescent="0.25"/>
    <row r="9359" hidden="1" x14ac:dyDescent="0.25"/>
    <row r="9360" hidden="1" x14ac:dyDescent="0.25"/>
    <row r="9361" hidden="1" x14ac:dyDescent="0.25"/>
    <row r="9362" hidden="1" x14ac:dyDescent="0.25"/>
    <row r="9363" hidden="1" x14ac:dyDescent="0.25"/>
    <row r="9364" hidden="1" x14ac:dyDescent="0.25"/>
    <row r="9365" hidden="1" x14ac:dyDescent="0.25"/>
    <row r="9366" hidden="1" x14ac:dyDescent="0.25"/>
    <row r="9367" hidden="1" x14ac:dyDescent="0.25"/>
    <row r="9368" hidden="1" x14ac:dyDescent="0.25"/>
    <row r="9369" hidden="1" x14ac:dyDescent="0.25"/>
    <row r="9370" hidden="1" x14ac:dyDescent="0.25"/>
    <row r="9371" hidden="1" x14ac:dyDescent="0.25"/>
    <row r="9372" hidden="1" x14ac:dyDescent="0.25"/>
    <row r="9373" hidden="1" x14ac:dyDescent="0.25"/>
    <row r="9374" hidden="1" x14ac:dyDescent="0.25"/>
    <row r="9375" hidden="1" x14ac:dyDescent="0.25"/>
    <row r="9376" hidden="1" x14ac:dyDescent="0.25"/>
    <row r="9377" hidden="1" x14ac:dyDescent="0.25"/>
    <row r="9378" hidden="1" x14ac:dyDescent="0.25"/>
    <row r="9379" hidden="1" x14ac:dyDescent="0.25"/>
    <row r="9380" hidden="1" x14ac:dyDescent="0.25"/>
    <row r="9381" hidden="1" x14ac:dyDescent="0.25"/>
    <row r="9382" hidden="1" x14ac:dyDescent="0.25"/>
    <row r="9383" hidden="1" x14ac:dyDescent="0.25"/>
    <row r="9384" hidden="1" x14ac:dyDescent="0.25"/>
    <row r="9385" hidden="1" x14ac:dyDescent="0.25"/>
    <row r="9386" hidden="1" x14ac:dyDescent="0.25"/>
    <row r="9387" hidden="1" x14ac:dyDescent="0.25"/>
    <row r="9388" hidden="1" x14ac:dyDescent="0.25"/>
    <row r="9389" hidden="1" x14ac:dyDescent="0.25"/>
    <row r="9390" hidden="1" x14ac:dyDescent="0.25"/>
    <row r="9391" hidden="1" x14ac:dyDescent="0.25"/>
    <row r="9392" hidden="1" x14ac:dyDescent="0.25"/>
    <row r="9393" hidden="1" x14ac:dyDescent="0.25"/>
    <row r="9394" hidden="1" x14ac:dyDescent="0.25"/>
    <row r="9395" hidden="1" x14ac:dyDescent="0.25"/>
    <row r="9396" hidden="1" x14ac:dyDescent="0.25"/>
    <row r="9397" hidden="1" x14ac:dyDescent="0.25"/>
    <row r="9398" hidden="1" x14ac:dyDescent="0.25"/>
    <row r="9399" hidden="1" x14ac:dyDescent="0.25"/>
    <row r="9400" hidden="1" x14ac:dyDescent="0.25"/>
    <row r="9401" hidden="1" x14ac:dyDescent="0.25"/>
    <row r="9402" hidden="1" x14ac:dyDescent="0.25"/>
    <row r="9403" hidden="1" x14ac:dyDescent="0.25"/>
    <row r="9404" hidden="1" x14ac:dyDescent="0.25"/>
    <row r="9405" hidden="1" x14ac:dyDescent="0.25"/>
    <row r="9406" hidden="1" x14ac:dyDescent="0.25"/>
    <row r="9407" hidden="1" x14ac:dyDescent="0.25"/>
    <row r="9408" hidden="1" x14ac:dyDescent="0.25"/>
    <row r="9409" hidden="1" x14ac:dyDescent="0.25"/>
    <row r="9410" hidden="1" x14ac:dyDescent="0.25"/>
    <row r="9411" hidden="1" x14ac:dyDescent="0.25"/>
    <row r="9412" hidden="1" x14ac:dyDescent="0.25"/>
    <row r="9413" hidden="1" x14ac:dyDescent="0.25"/>
    <row r="9414" hidden="1" x14ac:dyDescent="0.25"/>
    <row r="9415" hidden="1" x14ac:dyDescent="0.25"/>
    <row r="9416" hidden="1" x14ac:dyDescent="0.25"/>
    <row r="9417" hidden="1" x14ac:dyDescent="0.25"/>
    <row r="9418" hidden="1" x14ac:dyDescent="0.25"/>
    <row r="9419" hidden="1" x14ac:dyDescent="0.25"/>
    <row r="9420" hidden="1" x14ac:dyDescent="0.25"/>
    <row r="9421" hidden="1" x14ac:dyDescent="0.25"/>
    <row r="9422" hidden="1" x14ac:dyDescent="0.25"/>
    <row r="9423" hidden="1" x14ac:dyDescent="0.25"/>
    <row r="9424" hidden="1" x14ac:dyDescent="0.25"/>
    <row r="9425" hidden="1" x14ac:dyDescent="0.25"/>
    <row r="9426" hidden="1" x14ac:dyDescent="0.25"/>
    <row r="9427" hidden="1" x14ac:dyDescent="0.25"/>
    <row r="9428" hidden="1" x14ac:dyDescent="0.25"/>
    <row r="9429" hidden="1" x14ac:dyDescent="0.25"/>
    <row r="9430" hidden="1" x14ac:dyDescent="0.25"/>
    <row r="9431" hidden="1" x14ac:dyDescent="0.25"/>
    <row r="9432" hidden="1" x14ac:dyDescent="0.25"/>
    <row r="9433" hidden="1" x14ac:dyDescent="0.25"/>
    <row r="9434" hidden="1" x14ac:dyDescent="0.25"/>
    <row r="9435" hidden="1" x14ac:dyDescent="0.25"/>
    <row r="9436" hidden="1" x14ac:dyDescent="0.25"/>
    <row r="9437" hidden="1" x14ac:dyDescent="0.25"/>
    <row r="9438" hidden="1" x14ac:dyDescent="0.25"/>
    <row r="9439" hidden="1" x14ac:dyDescent="0.25"/>
    <row r="9440" hidden="1" x14ac:dyDescent="0.25"/>
    <row r="9441" hidden="1" x14ac:dyDescent="0.25"/>
    <row r="9442" hidden="1" x14ac:dyDescent="0.25"/>
    <row r="9443" hidden="1" x14ac:dyDescent="0.25"/>
    <row r="9444" hidden="1" x14ac:dyDescent="0.25"/>
    <row r="9445" hidden="1" x14ac:dyDescent="0.25"/>
    <row r="9446" hidden="1" x14ac:dyDescent="0.25"/>
    <row r="9447" hidden="1" x14ac:dyDescent="0.25"/>
    <row r="9448" hidden="1" x14ac:dyDescent="0.25"/>
    <row r="9449" hidden="1" x14ac:dyDescent="0.25"/>
    <row r="9450" hidden="1" x14ac:dyDescent="0.25"/>
    <row r="9451" hidden="1" x14ac:dyDescent="0.25"/>
    <row r="9452" hidden="1" x14ac:dyDescent="0.25"/>
    <row r="9453" hidden="1" x14ac:dyDescent="0.25"/>
    <row r="9454" hidden="1" x14ac:dyDescent="0.25"/>
    <row r="9455" hidden="1" x14ac:dyDescent="0.25"/>
    <row r="9456" hidden="1" x14ac:dyDescent="0.25"/>
    <row r="9457" hidden="1" x14ac:dyDescent="0.25"/>
    <row r="9458" hidden="1" x14ac:dyDescent="0.25"/>
    <row r="9459" hidden="1" x14ac:dyDescent="0.25"/>
    <row r="9460" hidden="1" x14ac:dyDescent="0.25"/>
    <row r="9461" hidden="1" x14ac:dyDescent="0.25"/>
    <row r="9462" hidden="1" x14ac:dyDescent="0.25"/>
    <row r="9463" hidden="1" x14ac:dyDescent="0.25"/>
    <row r="9464" hidden="1" x14ac:dyDescent="0.25"/>
    <row r="9465" hidden="1" x14ac:dyDescent="0.25"/>
    <row r="9466" hidden="1" x14ac:dyDescent="0.25"/>
    <row r="9467" hidden="1" x14ac:dyDescent="0.25"/>
    <row r="9468" hidden="1" x14ac:dyDescent="0.25"/>
    <row r="9469" hidden="1" x14ac:dyDescent="0.25"/>
    <row r="9470" hidden="1" x14ac:dyDescent="0.25"/>
    <row r="9471" hidden="1" x14ac:dyDescent="0.25"/>
    <row r="9472" hidden="1" x14ac:dyDescent="0.25"/>
    <row r="9473" hidden="1" x14ac:dyDescent="0.25"/>
    <row r="9474" hidden="1" x14ac:dyDescent="0.25"/>
    <row r="9475" hidden="1" x14ac:dyDescent="0.25"/>
    <row r="9476" hidden="1" x14ac:dyDescent="0.25"/>
    <row r="9477" hidden="1" x14ac:dyDescent="0.25"/>
    <row r="9478" hidden="1" x14ac:dyDescent="0.25"/>
    <row r="9479" hidden="1" x14ac:dyDescent="0.25"/>
    <row r="9480" hidden="1" x14ac:dyDescent="0.25"/>
    <row r="9481" hidden="1" x14ac:dyDescent="0.25"/>
    <row r="9482" hidden="1" x14ac:dyDescent="0.25"/>
    <row r="9483" hidden="1" x14ac:dyDescent="0.25"/>
    <row r="9484" hidden="1" x14ac:dyDescent="0.25"/>
    <row r="9485" hidden="1" x14ac:dyDescent="0.25"/>
    <row r="9486" hidden="1" x14ac:dyDescent="0.25"/>
    <row r="9487" hidden="1" x14ac:dyDescent="0.25"/>
    <row r="9488" hidden="1" x14ac:dyDescent="0.25"/>
    <row r="9489" hidden="1" x14ac:dyDescent="0.25"/>
    <row r="9490" hidden="1" x14ac:dyDescent="0.25"/>
    <row r="9491" hidden="1" x14ac:dyDescent="0.25"/>
    <row r="9492" hidden="1" x14ac:dyDescent="0.25"/>
    <row r="9493" hidden="1" x14ac:dyDescent="0.25"/>
    <row r="9494" hidden="1" x14ac:dyDescent="0.25"/>
    <row r="9495" hidden="1" x14ac:dyDescent="0.25"/>
    <row r="9496" hidden="1" x14ac:dyDescent="0.25"/>
    <row r="9497" hidden="1" x14ac:dyDescent="0.25"/>
    <row r="9498" hidden="1" x14ac:dyDescent="0.25"/>
    <row r="9499" hidden="1" x14ac:dyDescent="0.25"/>
    <row r="9500" hidden="1" x14ac:dyDescent="0.25"/>
    <row r="9501" hidden="1" x14ac:dyDescent="0.25"/>
    <row r="9502" hidden="1" x14ac:dyDescent="0.25"/>
    <row r="9503" hidden="1" x14ac:dyDescent="0.25"/>
    <row r="9504" hidden="1" x14ac:dyDescent="0.25"/>
    <row r="9505" hidden="1" x14ac:dyDescent="0.25"/>
    <row r="9506" hidden="1" x14ac:dyDescent="0.25"/>
    <row r="9507" hidden="1" x14ac:dyDescent="0.25"/>
    <row r="9508" hidden="1" x14ac:dyDescent="0.25"/>
    <row r="9509" hidden="1" x14ac:dyDescent="0.25"/>
    <row r="9510" hidden="1" x14ac:dyDescent="0.25"/>
    <row r="9511" hidden="1" x14ac:dyDescent="0.25"/>
    <row r="9512" hidden="1" x14ac:dyDescent="0.25"/>
    <row r="9513" hidden="1" x14ac:dyDescent="0.25"/>
    <row r="9514" hidden="1" x14ac:dyDescent="0.25"/>
    <row r="9515" hidden="1" x14ac:dyDescent="0.25"/>
    <row r="9516" hidden="1" x14ac:dyDescent="0.25"/>
    <row r="9517" hidden="1" x14ac:dyDescent="0.25"/>
    <row r="9518" hidden="1" x14ac:dyDescent="0.25"/>
    <row r="9519" hidden="1" x14ac:dyDescent="0.25"/>
    <row r="9520" hidden="1" x14ac:dyDescent="0.25"/>
    <row r="9521" hidden="1" x14ac:dyDescent="0.25"/>
    <row r="9522" hidden="1" x14ac:dyDescent="0.25"/>
    <row r="9523" hidden="1" x14ac:dyDescent="0.25"/>
    <row r="9524" hidden="1" x14ac:dyDescent="0.25"/>
    <row r="9525" hidden="1" x14ac:dyDescent="0.25"/>
    <row r="9526" hidden="1" x14ac:dyDescent="0.25"/>
    <row r="9527" hidden="1" x14ac:dyDescent="0.25"/>
    <row r="9528" hidden="1" x14ac:dyDescent="0.25"/>
    <row r="9529" hidden="1" x14ac:dyDescent="0.25"/>
    <row r="9530" hidden="1" x14ac:dyDescent="0.25"/>
    <row r="9531" hidden="1" x14ac:dyDescent="0.25"/>
    <row r="9532" hidden="1" x14ac:dyDescent="0.25"/>
    <row r="9533" hidden="1" x14ac:dyDescent="0.25"/>
    <row r="9534" hidden="1" x14ac:dyDescent="0.25"/>
    <row r="9535" hidden="1" x14ac:dyDescent="0.25"/>
    <row r="9536" hidden="1" x14ac:dyDescent="0.25"/>
    <row r="9537" hidden="1" x14ac:dyDescent="0.25"/>
    <row r="9538" hidden="1" x14ac:dyDescent="0.25"/>
    <row r="9539" hidden="1" x14ac:dyDescent="0.25"/>
    <row r="9540" hidden="1" x14ac:dyDescent="0.25"/>
    <row r="9541" hidden="1" x14ac:dyDescent="0.25"/>
    <row r="9542" hidden="1" x14ac:dyDescent="0.25"/>
    <row r="9543" hidden="1" x14ac:dyDescent="0.25"/>
    <row r="9544" hidden="1" x14ac:dyDescent="0.25"/>
    <row r="9545" hidden="1" x14ac:dyDescent="0.25"/>
    <row r="9546" hidden="1" x14ac:dyDescent="0.25"/>
    <row r="9547" hidden="1" x14ac:dyDescent="0.25"/>
    <row r="9548" hidden="1" x14ac:dyDescent="0.25"/>
    <row r="9549" hidden="1" x14ac:dyDescent="0.25"/>
    <row r="9550" hidden="1" x14ac:dyDescent="0.25"/>
    <row r="9551" hidden="1" x14ac:dyDescent="0.25"/>
    <row r="9552" hidden="1" x14ac:dyDescent="0.25"/>
    <row r="9553" hidden="1" x14ac:dyDescent="0.25"/>
    <row r="9554" hidden="1" x14ac:dyDescent="0.25"/>
    <row r="9555" hidden="1" x14ac:dyDescent="0.25"/>
    <row r="9556" hidden="1" x14ac:dyDescent="0.25"/>
    <row r="9557" hidden="1" x14ac:dyDescent="0.25"/>
    <row r="9558" hidden="1" x14ac:dyDescent="0.25"/>
    <row r="9559" hidden="1" x14ac:dyDescent="0.25"/>
    <row r="9560" hidden="1" x14ac:dyDescent="0.25"/>
    <row r="9561" hidden="1" x14ac:dyDescent="0.25"/>
    <row r="9562" hidden="1" x14ac:dyDescent="0.25"/>
    <row r="9563" hidden="1" x14ac:dyDescent="0.25"/>
    <row r="9564" hidden="1" x14ac:dyDescent="0.25"/>
    <row r="9565" hidden="1" x14ac:dyDescent="0.25"/>
    <row r="9566" hidden="1" x14ac:dyDescent="0.25"/>
    <row r="9567" hidden="1" x14ac:dyDescent="0.25"/>
    <row r="9568" hidden="1" x14ac:dyDescent="0.25"/>
    <row r="9569" hidden="1" x14ac:dyDescent="0.25"/>
    <row r="9570" hidden="1" x14ac:dyDescent="0.25"/>
    <row r="9571" hidden="1" x14ac:dyDescent="0.25"/>
    <row r="9572" hidden="1" x14ac:dyDescent="0.25"/>
    <row r="9573" hidden="1" x14ac:dyDescent="0.25"/>
    <row r="9574" hidden="1" x14ac:dyDescent="0.25"/>
    <row r="9575" hidden="1" x14ac:dyDescent="0.25"/>
    <row r="9576" hidden="1" x14ac:dyDescent="0.25"/>
    <row r="9577" hidden="1" x14ac:dyDescent="0.25"/>
    <row r="9578" hidden="1" x14ac:dyDescent="0.25"/>
    <row r="9579" hidden="1" x14ac:dyDescent="0.25"/>
    <row r="9580" hidden="1" x14ac:dyDescent="0.25"/>
    <row r="9581" hidden="1" x14ac:dyDescent="0.25"/>
    <row r="9582" hidden="1" x14ac:dyDescent="0.25"/>
    <row r="9583" hidden="1" x14ac:dyDescent="0.25"/>
    <row r="9584" hidden="1" x14ac:dyDescent="0.25"/>
    <row r="9585" hidden="1" x14ac:dyDescent="0.25"/>
    <row r="9586" hidden="1" x14ac:dyDescent="0.25"/>
    <row r="9587" hidden="1" x14ac:dyDescent="0.25"/>
    <row r="9588" hidden="1" x14ac:dyDescent="0.25"/>
    <row r="9589" hidden="1" x14ac:dyDescent="0.25"/>
    <row r="9590" hidden="1" x14ac:dyDescent="0.25"/>
    <row r="9591" hidden="1" x14ac:dyDescent="0.25"/>
    <row r="9592" hidden="1" x14ac:dyDescent="0.25"/>
    <row r="9593" hidden="1" x14ac:dyDescent="0.25"/>
    <row r="9594" hidden="1" x14ac:dyDescent="0.25"/>
    <row r="9595" hidden="1" x14ac:dyDescent="0.25"/>
    <row r="9596" hidden="1" x14ac:dyDescent="0.25"/>
    <row r="9597" hidden="1" x14ac:dyDescent="0.25"/>
    <row r="9598" hidden="1" x14ac:dyDescent="0.25"/>
    <row r="9599" hidden="1" x14ac:dyDescent="0.25"/>
    <row r="9600" hidden="1" x14ac:dyDescent="0.25"/>
    <row r="9601" hidden="1" x14ac:dyDescent="0.25"/>
    <row r="9602" hidden="1" x14ac:dyDescent="0.25"/>
    <row r="9603" hidden="1" x14ac:dyDescent="0.25"/>
    <row r="9604" hidden="1" x14ac:dyDescent="0.25"/>
    <row r="9605" hidden="1" x14ac:dyDescent="0.25"/>
    <row r="9606" hidden="1" x14ac:dyDescent="0.25"/>
    <row r="9607" hidden="1" x14ac:dyDescent="0.25"/>
    <row r="9608" hidden="1" x14ac:dyDescent="0.25"/>
    <row r="9609" hidden="1" x14ac:dyDescent="0.25"/>
    <row r="9610" hidden="1" x14ac:dyDescent="0.25"/>
    <row r="9611" hidden="1" x14ac:dyDescent="0.25"/>
    <row r="9612" hidden="1" x14ac:dyDescent="0.25"/>
    <row r="9613" hidden="1" x14ac:dyDescent="0.25"/>
    <row r="9614" hidden="1" x14ac:dyDescent="0.25"/>
    <row r="9615" hidden="1" x14ac:dyDescent="0.25"/>
    <row r="9616" hidden="1" x14ac:dyDescent="0.25"/>
    <row r="9617" hidden="1" x14ac:dyDescent="0.25"/>
    <row r="9618" hidden="1" x14ac:dyDescent="0.25"/>
    <row r="9619" hidden="1" x14ac:dyDescent="0.25"/>
    <row r="9620" hidden="1" x14ac:dyDescent="0.25"/>
    <row r="9621" hidden="1" x14ac:dyDescent="0.25"/>
    <row r="9622" hidden="1" x14ac:dyDescent="0.25"/>
    <row r="9623" hidden="1" x14ac:dyDescent="0.25"/>
    <row r="9624" hidden="1" x14ac:dyDescent="0.25"/>
    <row r="9625" hidden="1" x14ac:dyDescent="0.25"/>
    <row r="9626" hidden="1" x14ac:dyDescent="0.25"/>
    <row r="9627" hidden="1" x14ac:dyDescent="0.25"/>
    <row r="9628" hidden="1" x14ac:dyDescent="0.25"/>
    <row r="9629" hidden="1" x14ac:dyDescent="0.25"/>
    <row r="9630" hidden="1" x14ac:dyDescent="0.25"/>
    <row r="9631" hidden="1" x14ac:dyDescent="0.25"/>
    <row r="9632" hidden="1" x14ac:dyDescent="0.25"/>
    <row r="9633" hidden="1" x14ac:dyDescent="0.25"/>
    <row r="9634" hidden="1" x14ac:dyDescent="0.25"/>
    <row r="9635" hidden="1" x14ac:dyDescent="0.25"/>
    <row r="9636" hidden="1" x14ac:dyDescent="0.25"/>
    <row r="9637" hidden="1" x14ac:dyDescent="0.25"/>
    <row r="9638" hidden="1" x14ac:dyDescent="0.25"/>
    <row r="9639" hidden="1" x14ac:dyDescent="0.25"/>
    <row r="9640" hidden="1" x14ac:dyDescent="0.25"/>
    <row r="9641" hidden="1" x14ac:dyDescent="0.25"/>
    <row r="9642" hidden="1" x14ac:dyDescent="0.25"/>
    <row r="9643" hidden="1" x14ac:dyDescent="0.25"/>
    <row r="9644" hidden="1" x14ac:dyDescent="0.25"/>
    <row r="9645" hidden="1" x14ac:dyDescent="0.25"/>
    <row r="9646" hidden="1" x14ac:dyDescent="0.25"/>
    <row r="9647" hidden="1" x14ac:dyDescent="0.25"/>
    <row r="9648" hidden="1" x14ac:dyDescent="0.25"/>
    <row r="9649" hidden="1" x14ac:dyDescent="0.25"/>
    <row r="9650" hidden="1" x14ac:dyDescent="0.25"/>
    <row r="9651" hidden="1" x14ac:dyDescent="0.25"/>
    <row r="9652" hidden="1" x14ac:dyDescent="0.25"/>
    <row r="9653" hidden="1" x14ac:dyDescent="0.25"/>
    <row r="9654" hidden="1" x14ac:dyDescent="0.25"/>
    <row r="9655" hidden="1" x14ac:dyDescent="0.25"/>
    <row r="9656" hidden="1" x14ac:dyDescent="0.25"/>
    <row r="9657" hidden="1" x14ac:dyDescent="0.25"/>
    <row r="9658" hidden="1" x14ac:dyDescent="0.25"/>
    <row r="9659" hidden="1" x14ac:dyDescent="0.25"/>
    <row r="9660" hidden="1" x14ac:dyDescent="0.25"/>
    <row r="9661" hidden="1" x14ac:dyDescent="0.25"/>
    <row r="9662" hidden="1" x14ac:dyDescent="0.25"/>
    <row r="9663" hidden="1" x14ac:dyDescent="0.25"/>
    <row r="9664" hidden="1" x14ac:dyDescent="0.25"/>
    <row r="9665" hidden="1" x14ac:dyDescent="0.25"/>
    <row r="9666" hidden="1" x14ac:dyDescent="0.25"/>
    <row r="9667" hidden="1" x14ac:dyDescent="0.25"/>
    <row r="9668" hidden="1" x14ac:dyDescent="0.25"/>
    <row r="9669" hidden="1" x14ac:dyDescent="0.25"/>
    <row r="9670" hidden="1" x14ac:dyDescent="0.25"/>
    <row r="9671" hidden="1" x14ac:dyDescent="0.25"/>
    <row r="9672" hidden="1" x14ac:dyDescent="0.25"/>
    <row r="9673" hidden="1" x14ac:dyDescent="0.25"/>
    <row r="9674" hidden="1" x14ac:dyDescent="0.25"/>
    <row r="9675" hidden="1" x14ac:dyDescent="0.25"/>
    <row r="9676" hidden="1" x14ac:dyDescent="0.25"/>
    <row r="9677" hidden="1" x14ac:dyDescent="0.25"/>
    <row r="9678" hidden="1" x14ac:dyDescent="0.25"/>
    <row r="9679" hidden="1" x14ac:dyDescent="0.25"/>
    <row r="9680" hidden="1" x14ac:dyDescent="0.25"/>
    <row r="9681" hidden="1" x14ac:dyDescent="0.25"/>
    <row r="9682" hidden="1" x14ac:dyDescent="0.25"/>
    <row r="9683" hidden="1" x14ac:dyDescent="0.25"/>
    <row r="9684" hidden="1" x14ac:dyDescent="0.25"/>
    <row r="9685" hidden="1" x14ac:dyDescent="0.25"/>
    <row r="9686" hidden="1" x14ac:dyDescent="0.25"/>
    <row r="9687" hidden="1" x14ac:dyDescent="0.25"/>
    <row r="9688" hidden="1" x14ac:dyDescent="0.25"/>
    <row r="9689" hidden="1" x14ac:dyDescent="0.25"/>
    <row r="9690" hidden="1" x14ac:dyDescent="0.25"/>
    <row r="9691" hidden="1" x14ac:dyDescent="0.25"/>
    <row r="9692" hidden="1" x14ac:dyDescent="0.25"/>
    <row r="9693" hidden="1" x14ac:dyDescent="0.25"/>
    <row r="9694" hidden="1" x14ac:dyDescent="0.25"/>
    <row r="9695" hidden="1" x14ac:dyDescent="0.25"/>
    <row r="9696" hidden="1" x14ac:dyDescent="0.25"/>
    <row r="9697" hidden="1" x14ac:dyDescent="0.25"/>
    <row r="9698" hidden="1" x14ac:dyDescent="0.25"/>
    <row r="9699" hidden="1" x14ac:dyDescent="0.25"/>
    <row r="9700" hidden="1" x14ac:dyDescent="0.25"/>
    <row r="9701" hidden="1" x14ac:dyDescent="0.25"/>
    <row r="9702" hidden="1" x14ac:dyDescent="0.25"/>
    <row r="9703" hidden="1" x14ac:dyDescent="0.25"/>
    <row r="9704" hidden="1" x14ac:dyDescent="0.25"/>
    <row r="9705" hidden="1" x14ac:dyDescent="0.25"/>
    <row r="9706" hidden="1" x14ac:dyDescent="0.25"/>
    <row r="9707" hidden="1" x14ac:dyDescent="0.25"/>
    <row r="9708" hidden="1" x14ac:dyDescent="0.25"/>
    <row r="9709" hidden="1" x14ac:dyDescent="0.25"/>
    <row r="9710" hidden="1" x14ac:dyDescent="0.25"/>
    <row r="9711" hidden="1" x14ac:dyDescent="0.25"/>
    <row r="9712" hidden="1" x14ac:dyDescent="0.25"/>
    <row r="9713" hidden="1" x14ac:dyDescent="0.25"/>
    <row r="9714" hidden="1" x14ac:dyDescent="0.25"/>
    <row r="9715" hidden="1" x14ac:dyDescent="0.25"/>
    <row r="9716" hidden="1" x14ac:dyDescent="0.25"/>
    <row r="9717" hidden="1" x14ac:dyDescent="0.25"/>
    <row r="9718" hidden="1" x14ac:dyDescent="0.25"/>
    <row r="9719" hidden="1" x14ac:dyDescent="0.25"/>
    <row r="9720" hidden="1" x14ac:dyDescent="0.25"/>
    <row r="9721" hidden="1" x14ac:dyDescent="0.25"/>
    <row r="9722" hidden="1" x14ac:dyDescent="0.25"/>
    <row r="9723" hidden="1" x14ac:dyDescent="0.25"/>
    <row r="9724" hidden="1" x14ac:dyDescent="0.25"/>
    <row r="9725" hidden="1" x14ac:dyDescent="0.25"/>
    <row r="9726" hidden="1" x14ac:dyDescent="0.25"/>
    <row r="9727" hidden="1" x14ac:dyDescent="0.25"/>
    <row r="9728" hidden="1" x14ac:dyDescent="0.25"/>
    <row r="9729" hidden="1" x14ac:dyDescent="0.25"/>
    <row r="9730" hidden="1" x14ac:dyDescent="0.25"/>
    <row r="9731" hidden="1" x14ac:dyDescent="0.25"/>
    <row r="9732" hidden="1" x14ac:dyDescent="0.25"/>
    <row r="9733" hidden="1" x14ac:dyDescent="0.25"/>
    <row r="9734" hidden="1" x14ac:dyDescent="0.25"/>
    <row r="9735" hidden="1" x14ac:dyDescent="0.25"/>
    <row r="9736" hidden="1" x14ac:dyDescent="0.25"/>
    <row r="9737" hidden="1" x14ac:dyDescent="0.25"/>
    <row r="9738" hidden="1" x14ac:dyDescent="0.25"/>
    <row r="9739" hidden="1" x14ac:dyDescent="0.25"/>
    <row r="9740" hidden="1" x14ac:dyDescent="0.25"/>
    <row r="9741" hidden="1" x14ac:dyDescent="0.25"/>
    <row r="9742" hidden="1" x14ac:dyDescent="0.25"/>
    <row r="9743" hidden="1" x14ac:dyDescent="0.25"/>
    <row r="9744" hidden="1" x14ac:dyDescent="0.25"/>
    <row r="9745" hidden="1" x14ac:dyDescent="0.25"/>
    <row r="9746" hidden="1" x14ac:dyDescent="0.25"/>
    <row r="9747" hidden="1" x14ac:dyDescent="0.25"/>
    <row r="9748" hidden="1" x14ac:dyDescent="0.25"/>
    <row r="9749" hidden="1" x14ac:dyDescent="0.25"/>
    <row r="9750" hidden="1" x14ac:dyDescent="0.25"/>
    <row r="9751" hidden="1" x14ac:dyDescent="0.25"/>
    <row r="9752" hidden="1" x14ac:dyDescent="0.25"/>
    <row r="9753" hidden="1" x14ac:dyDescent="0.25"/>
    <row r="9754" hidden="1" x14ac:dyDescent="0.25"/>
    <row r="9755" hidden="1" x14ac:dyDescent="0.25"/>
    <row r="9756" hidden="1" x14ac:dyDescent="0.25"/>
    <row r="9757" hidden="1" x14ac:dyDescent="0.25"/>
    <row r="9758" hidden="1" x14ac:dyDescent="0.25"/>
    <row r="9759" hidden="1" x14ac:dyDescent="0.25"/>
    <row r="9760" hidden="1" x14ac:dyDescent="0.25"/>
    <row r="9761" hidden="1" x14ac:dyDescent="0.25"/>
    <row r="9762" hidden="1" x14ac:dyDescent="0.25"/>
    <row r="9763" hidden="1" x14ac:dyDescent="0.25"/>
    <row r="9764" hidden="1" x14ac:dyDescent="0.25"/>
    <row r="9765" hidden="1" x14ac:dyDescent="0.25"/>
    <row r="9766" hidden="1" x14ac:dyDescent="0.25"/>
    <row r="9767" hidden="1" x14ac:dyDescent="0.25"/>
    <row r="9768" hidden="1" x14ac:dyDescent="0.25"/>
    <row r="9769" hidden="1" x14ac:dyDescent="0.25"/>
    <row r="9770" hidden="1" x14ac:dyDescent="0.25"/>
    <row r="9771" hidden="1" x14ac:dyDescent="0.25"/>
    <row r="9772" hidden="1" x14ac:dyDescent="0.25"/>
    <row r="9773" hidden="1" x14ac:dyDescent="0.25"/>
    <row r="9774" hidden="1" x14ac:dyDescent="0.25"/>
    <row r="9775" hidden="1" x14ac:dyDescent="0.25"/>
    <row r="9776" hidden="1" x14ac:dyDescent="0.25"/>
    <row r="9777" hidden="1" x14ac:dyDescent="0.25"/>
    <row r="9778" hidden="1" x14ac:dyDescent="0.25"/>
    <row r="9779" hidden="1" x14ac:dyDescent="0.25"/>
    <row r="9780" hidden="1" x14ac:dyDescent="0.25"/>
    <row r="9781" hidden="1" x14ac:dyDescent="0.25"/>
    <row r="9782" hidden="1" x14ac:dyDescent="0.25"/>
    <row r="9783" hidden="1" x14ac:dyDescent="0.25"/>
    <row r="9784" hidden="1" x14ac:dyDescent="0.25"/>
    <row r="9785" hidden="1" x14ac:dyDescent="0.25"/>
    <row r="9786" hidden="1" x14ac:dyDescent="0.25"/>
    <row r="9787" hidden="1" x14ac:dyDescent="0.25"/>
    <row r="9788" hidden="1" x14ac:dyDescent="0.25"/>
    <row r="9789" hidden="1" x14ac:dyDescent="0.25"/>
    <row r="9790" hidden="1" x14ac:dyDescent="0.25"/>
    <row r="9791" hidden="1" x14ac:dyDescent="0.25"/>
    <row r="9792" hidden="1" x14ac:dyDescent="0.25"/>
    <row r="9793" hidden="1" x14ac:dyDescent="0.25"/>
    <row r="9794" hidden="1" x14ac:dyDescent="0.25"/>
    <row r="9795" hidden="1" x14ac:dyDescent="0.25"/>
    <row r="9796" hidden="1" x14ac:dyDescent="0.25"/>
    <row r="9797" hidden="1" x14ac:dyDescent="0.25"/>
    <row r="9798" hidden="1" x14ac:dyDescent="0.25"/>
    <row r="9799" hidden="1" x14ac:dyDescent="0.25"/>
    <row r="9800" hidden="1" x14ac:dyDescent="0.25"/>
    <row r="9801" hidden="1" x14ac:dyDescent="0.25"/>
    <row r="9802" hidden="1" x14ac:dyDescent="0.25"/>
    <row r="9803" hidden="1" x14ac:dyDescent="0.25"/>
    <row r="9804" hidden="1" x14ac:dyDescent="0.25"/>
    <row r="9805" hidden="1" x14ac:dyDescent="0.25"/>
    <row r="9806" hidden="1" x14ac:dyDescent="0.25"/>
    <row r="9807" hidden="1" x14ac:dyDescent="0.25"/>
    <row r="9808" hidden="1" x14ac:dyDescent="0.25"/>
    <row r="9809" hidden="1" x14ac:dyDescent="0.25"/>
    <row r="9810" hidden="1" x14ac:dyDescent="0.25"/>
    <row r="9811" hidden="1" x14ac:dyDescent="0.25"/>
    <row r="9812" hidden="1" x14ac:dyDescent="0.25"/>
    <row r="9813" hidden="1" x14ac:dyDescent="0.25"/>
    <row r="9814" hidden="1" x14ac:dyDescent="0.25"/>
    <row r="9815" hidden="1" x14ac:dyDescent="0.25"/>
    <row r="9816" hidden="1" x14ac:dyDescent="0.25"/>
    <row r="9817" hidden="1" x14ac:dyDescent="0.25"/>
    <row r="9818" hidden="1" x14ac:dyDescent="0.25"/>
    <row r="9819" hidden="1" x14ac:dyDescent="0.25"/>
    <row r="9820" hidden="1" x14ac:dyDescent="0.25"/>
    <row r="9821" hidden="1" x14ac:dyDescent="0.25"/>
    <row r="9822" hidden="1" x14ac:dyDescent="0.25"/>
    <row r="9823" hidden="1" x14ac:dyDescent="0.25"/>
    <row r="9824" hidden="1" x14ac:dyDescent="0.25"/>
    <row r="9825" hidden="1" x14ac:dyDescent="0.25"/>
    <row r="9826" hidden="1" x14ac:dyDescent="0.25"/>
    <row r="9827" hidden="1" x14ac:dyDescent="0.25"/>
    <row r="9828" hidden="1" x14ac:dyDescent="0.25"/>
    <row r="9829" hidden="1" x14ac:dyDescent="0.25"/>
    <row r="9830" hidden="1" x14ac:dyDescent="0.25"/>
    <row r="9831" hidden="1" x14ac:dyDescent="0.25"/>
    <row r="9832" hidden="1" x14ac:dyDescent="0.25"/>
    <row r="9833" hidden="1" x14ac:dyDescent="0.25"/>
    <row r="9834" hidden="1" x14ac:dyDescent="0.25"/>
    <row r="9835" hidden="1" x14ac:dyDescent="0.25"/>
    <row r="9836" hidden="1" x14ac:dyDescent="0.25"/>
    <row r="9837" hidden="1" x14ac:dyDescent="0.25"/>
    <row r="9838" hidden="1" x14ac:dyDescent="0.25"/>
    <row r="9839" hidden="1" x14ac:dyDescent="0.25"/>
    <row r="9840" hidden="1" x14ac:dyDescent="0.25"/>
    <row r="9841" hidden="1" x14ac:dyDescent="0.25"/>
    <row r="9842" hidden="1" x14ac:dyDescent="0.25"/>
    <row r="9843" hidden="1" x14ac:dyDescent="0.25"/>
    <row r="9844" hidden="1" x14ac:dyDescent="0.25"/>
    <row r="9845" hidden="1" x14ac:dyDescent="0.25"/>
    <row r="9846" hidden="1" x14ac:dyDescent="0.25"/>
    <row r="9847" hidden="1" x14ac:dyDescent="0.25"/>
    <row r="9848" hidden="1" x14ac:dyDescent="0.25"/>
    <row r="9849" hidden="1" x14ac:dyDescent="0.25"/>
    <row r="9850" hidden="1" x14ac:dyDescent="0.25"/>
    <row r="9851" hidden="1" x14ac:dyDescent="0.25"/>
    <row r="9852" hidden="1" x14ac:dyDescent="0.25"/>
    <row r="9853" hidden="1" x14ac:dyDescent="0.25"/>
    <row r="9854" hidden="1" x14ac:dyDescent="0.25"/>
    <row r="9855" hidden="1" x14ac:dyDescent="0.25"/>
    <row r="9856" hidden="1" x14ac:dyDescent="0.25"/>
    <row r="9857" hidden="1" x14ac:dyDescent="0.25"/>
    <row r="9858" hidden="1" x14ac:dyDescent="0.25"/>
    <row r="9859" hidden="1" x14ac:dyDescent="0.25"/>
    <row r="9860" hidden="1" x14ac:dyDescent="0.25"/>
    <row r="9861" hidden="1" x14ac:dyDescent="0.25"/>
    <row r="9862" hidden="1" x14ac:dyDescent="0.25"/>
    <row r="9863" hidden="1" x14ac:dyDescent="0.25"/>
    <row r="9864" hidden="1" x14ac:dyDescent="0.25"/>
    <row r="9865" hidden="1" x14ac:dyDescent="0.25"/>
    <row r="9866" hidden="1" x14ac:dyDescent="0.25"/>
    <row r="9867" hidden="1" x14ac:dyDescent="0.25"/>
    <row r="9868" hidden="1" x14ac:dyDescent="0.25"/>
    <row r="9869" hidden="1" x14ac:dyDescent="0.25"/>
    <row r="9870" hidden="1" x14ac:dyDescent="0.25"/>
    <row r="9871" hidden="1" x14ac:dyDescent="0.25"/>
    <row r="9872" hidden="1" x14ac:dyDescent="0.25"/>
    <row r="9873" hidden="1" x14ac:dyDescent="0.25"/>
    <row r="9874" hidden="1" x14ac:dyDescent="0.25"/>
    <row r="9875" hidden="1" x14ac:dyDescent="0.25"/>
    <row r="9876" hidden="1" x14ac:dyDescent="0.25"/>
    <row r="9877" hidden="1" x14ac:dyDescent="0.25"/>
    <row r="9878" hidden="1" x14ac:dyDescent="0.25"/>
    <row r="9879" hidden="1" x14ac:dyDescent="0.25"/>
    <row r="9880" hidden="1" x14ac:dyDescent="0.25"/>
    <row r="9881" hidden="1" x14ac:dyDescent="0.25"/>
    <row r="9882" hidden="1" x14ac:dyDescent="0.25"/>
    <row r="9883" hidden="1" x14ac:dyDescent="0.25"/>
    <row r="9884" hidden="1" x14ac:dyDescent="0.25"/>
    <row r="9885" hidden="1" x14ac:dyDescent="0.25"/>
    <row r="9886" hidden="1" x14ac:dyDescent="0.25"/>
    <row r="9887" hidden="1" x14ac:dyDescent="0.25"/>
    <row r="9888" hidden="1" x14ac:dyDescent="0.25"/>
    <row r="9889" hidden="1" x14ac:dyDescent="0.25"/>
    <row r="9890" hidden="1" x14ac:dyDescent="0.25"/>
    <row r="9891" hidden="1" x14ac:dyDescent="0.25"/>
    <row r="9892" hidden="1" x14ac:dyDescent="0.25"/>
    <row r="9893" hidden="1" x14ac:dyDescent="0.25"/>
    <row r="9894" hidden="1" x14ac:dyDescent="0.25"/>
    <row r="9895" hidden="1" x14ac:dyDescent="0.25"/>
    <row r="9896" hidden="1" x14ac:dyDescent="0.25"/>
    <row r="9897" hidden="1" x14ac:dyDescent="0.25"/>
    <row r="9898" hidden="1" x14ac:dyDescent="0.25"/>
    <row r="9899" hidden="1" x14ac:dyDescent="0.25"/>
    <row r="9900" hidden="1" x14ac:dyDescent="0.25"/>
    <row r="9901" hidden="1" x14ac:dyDescent="0.25"/>
    <row r="9902" hidden="1" x14ac:dyDescent="0.25"/>
    <row r="9903" hidden="1" x14ac:dyDescent="0.25"/>
    <row r="9904" hidden="1" x14ac:dyDescent="0.25"/>
    <row r="9905" hidden="1" x14ac:dyDescent="0.25"/>
    <row r="9906" hidden="1" x14ac:dyDescent="0.25"/>
    <row r="9907" hidden="1" x14ac:dyDescent="0.25"/>
    <row r="9908" hidden="1" x14ac:dyDescent="0.25"/>
    <row r="9909" hidden="1" x14ac:dyDescent="0.25"/>
    <row r="9910" hidden="1" x14ac:dyDescent="0.25"/>
    <row r="9911" hidden="1" x14ac:dyDescent="0.25"/>
    <row r="9912" hidden="1" x14ac:dyDescent="0.25"/>
    <row r="9913" hidden="1" x14ac:dyDescent="0.25"/>
    <row r="9914" hidden="1" x14ac:dyDescent="0.25"/>
    <row r="9915" hidden="1" x14ac:dyDescent="0.25"/>
    <row r="9916" hidden="1" x14ac:dyDescent="0.25"/>
    <row r="9917" hidden="1" x14ac:dyDescent="0.25"/>
    <row r="9918" hidden="1" x14ac:dyDescent="0.25"/>
    <row r="9919" hidden="1" x14ac:dyDescent="0.25"/>
    <row r="9920" hidden="1" x14ac:dyDescent="0.25"/>
    <row r="9921" hidden="1" x14ac:dyDescent="0.25"/>
    <row r="9922" hidden="1" x14ac:dyDescent="0.25"/>
    <row r="9923" hidden="1" x14ac:dyDescent="0.25"/>
    <row r="9924" hidden="1" x14ac:dyDescent="0.25"/>
    <row r="9925" hidden="1" x14ac:dyDescent="0.25"/>
    <row r="9926" hidden="1" x14ac:dyDescent="0.25"/>
    <row r="9927" hidden="1" x14ac:dyDescent="0.25"/>
    <row r="9928" hidden="1" x14ac:dyDescent="0.25"/>
    <row r="9929" hidden="1" x14ac:dyDescent="0.25"/>
    <row r="9930" hidden="1" x14ac:dyDescent="0.25"/>
    <row r="9931" hidden="1" x14ac:dyDescent="0.25"/>
    <row r="9932" hidden="1" x14ac:dyDescent="0.25"/>
    <row r="9933" hidden="1" x14ac:dyDescent="0.25"/>
    <row r="9934" hidden="1" x14ac:dyDescent="0.25"/>
    <row r="9935" hidden="1" x14ac:dyDescent="0.25"/>
    <row r="9936" hidden="1" x14ac:dyDescent="0.25"/>
    <row r="9937" hidden="1" x14ac:dyDescent="0.25"/>
    <row r="9938" hidden="1" x14ac:dyDescent="0.25"/>
    <row r="9939" hidden="1" x14ac:dyDescent="0.25"/>
    <row r="9940" hidden="1" x14ac:dyDescent="0.25"/>
    <row r="9941" hidden="1" x14ac:dyDescent="0.25"/>
    <row r="9942" hidden="1" x14ac:dyDescent="0.25"/>
    <row r="9943" hidden="1" x14ac:dyDescent="0.25"/>
    <row r="9944" hidden="1" x14ac:dyDescent="0.25"/>
    <row r="9945" hidden="1" x14ac:dyDescent="0.25"/>
    <row r="9946" hidden="1" x14ac:dyDescent="0.25"/>
    <row r="9947" hidden="1" x14ac:dyDescent="0.25"/>
    <row r="9948" hidden="1" x14ac:dyDescent="0.25"/>
    <row r="9949" hidden="1" x14ac:dyDescent="0.25"/>
    <row r="9950" hidden="1" x14ac:dyDescent="0.25"/>
    <row r="9951" hidden="1" x14ac:dyDescent="0.25"/>
    <row r="9952" hidden="1" x14ac:dyDescent="0.25"/>
    <row r="9953" hidden="1" x14ac:dyDescent="0.25"/>
    <row r="9954" hidden="1" x14ac:dyDescent="0.25"/>
    <row r="9955" hidden="1" x14ac:dyDescent="0.25"/>
    <row r="9956" hidden="1" x14ac:dyDescent="0.25"/>
    <row r="9957" hidden="1" x14ac:dyDescent="0.25"/>
    <row r="9958" hidden="1" x14ac:dyDescent="0.25"/>
    <row r="9959" hidden="1" x14ac:dyDescent="0.25"/>
    <row r="9960" hidden="1" x14ac:dyDescent="0.25"/>
    <row r="9961" hidden="1" x14ac:dyDescent="0.25"/>
    <row r="9962" hidden="1" x14ac:dyDescent="0.25"/>
    <row r="9963" hidden="1" x14ac:dyDescent="0.25"/>
    <row r="9964" hidden="1" x14ac:dyDescent="0.25"/>
    <row r="9965" hidden="1" x14ac:dyDescent="0.25"/>
    <row r="9966" hidden="1" x14ac:dyDescent="0.25"/>
    <row r="9967" hidden="1" x14ac:dyDescent="0.25"/>
    <row r="9968" hidden="1" x14ac:dyDescent="0.25"/>
    <row r="9969" hidden="1" x14ac:dyDescent="0.25"/>
    <row r="9970" hidden="1" x14ac:dyDescent="0.25"/>
    <row r="9971" hidden="1" x14ac:dyDescent="0.25"/>
    <row r="9972" hidden="1" x14ac:dyDescent="0.25"/>
    <row r="9973" hidden="1" x14ac:dyDescent="0.25"/>
    <row r="9974" hidden="1" x14ac:dyDescent="0.25"/>
    <row r="9975" hidden="1" x14ac:dyDescent="0.25"/>
    <row r="9976" hidden="1" x14ac:dyDescent="0.25"/>
    <row r="9977" hidden="1" x14ac:dyDescent="0.25"/>
    <row r="9978" hidden="1" x14ac:dyDescent="0.25"/>
    <row r="9979" hidden="1" x14ac:dyDescent="0.25"/>
    <row r="9980" hidden="1" x14ac:dyDescent="0.25"/>
    <row r="9981" hidden="1" x14ac:dyDescent="0.25"/>
    <row r="9982" hidden="1" x14ac:dyDescent="0.25"/>
    <row r="9983" hidden="1" x14ac:dyDescent="0.25"/>
    <row r="9984" hidden="1" x14ac:dyDescent="0.25"/>
    <row r="9985" hidden="1" x14ac:dyDescent="0.25"/>
    <row r="9986" hidden="1" x14ac:dyDescent="0.25"/>
    <row r="9987" hidden="1" x14ac:dyDescent="0.25"/>
    <row r="9988" hidden="1" x14ac:dyDescent="0.25"/>
    <row r="9989" hidden="1" x14ac:dyDescent="0.25"/>
    <row r="9990" hidden="1" x14ac:dyDescent="0.25"/>
    <row r="9991" hidden="1" x14ac:dyDescent="0.25"/>
    <row r="9992" hidden="1" x14ac:dyDescent="0.25"/>
    <row r="9993" hidden="1" x14ac:dyDescent="0.25"/>
    <row r="9994" hidden="1" x14ac:dyDescent="0.25"/>
    <row r="9995" hidden="1" x14ac:dyDescent="0.25"/>
    <row r="9996" hidden="1" x14ac:dyDescent="0.25"/>
    <row r="9997" hidden="1" x14ac:dyDescent="0.25"/>
    <row r="9998" hidden="1" x14ac:dyDescent="0.25"/>
    <row r="9999" hidden="1" x14ac:dyDescent="0.25"/>
    <row r="10000" hidden="1" x14ac:dyDescent="0.25"/>
    <row r="10001" hidden="1" x14ac:dyDescent="0.25"/>
    <row r="10002" hidden="1" x14ac:dyDescent="0.25"/>
    <row r="10003" hidden="1" x14ac:dyDescent="0.25"/>
    <row r="10004" hidden="1" x14ac:dyDescent="0.25"/>
    <row r="10005" hidden="1" x14ac:dyDescent="0.25"/>
    <row r="10006" hidden="1" x14ac:dyDescent="0.25"/>
    <row r="10007" hidden="1" x14ac:dyDescent="0.25"/>
    <row r="10008" hidden="1" x14ac:dyDescent="0.25"/>
    <row r="10009" hidden="1" x14ac:dyDescent="0.25"/>
    <row r="10010" hidden="1" x14ac:dyDescent="0.25"/>
    <row r="10011" hidden="1" x14ac:dyDescent="0.25"/>
    <row r="10012" hidden="1" x14ac:dyDescent="0.25"/>
    <row r="10013" hidden="1" x14ac:dyDescent="0.25"/>
    <row r="10014" hidden="1" x14ac:dyDescent="0.25"/>
    <row r="10015" hidden="1" x14ac:dyDescent="0.25"/>
    <row r="10016" hidden="1" x14ac:dyDescent="0.25"/>
    <row r="10017" hidden="1" x14ac:dyDescent="0.25"/>
    <row r="10018" hidden="1" x14ac:dyDescent="0.25"/>
    <row r="10019" hidden="1" x14ac:dyDescent="0.25"/>
    <row r="10020" hidden="1" x14ac:dyDescent="0.25"/>
    <row r="10021" hidden="1" x14ac:dyDescent="0.25"/>
    <row r="10022" hidden="1" x14ac:dyDescent="0.25"/>
    <row r="10023" hidden="1" x14ac:dyDescent="0.25"/>
    <row r="10024" hidden="1" x14ac:dyDescent="0.25"/>
    <row r="10025" hidden="1" x14ac:dyDescent="0.25"/>
    <row r="10026" hidden="1" x14ac:dyDescent="0.25"/>
    <row r="10027" hidden="1" x14ac:dyDescent="0.25"/>
    <row r="10028" hidden="1" x14ac:dyDescent="0.25"/>
    <row r="10029" hidden="1" x14ac:dyDescent="0.25"/>
    <row r="10030" hidden="1" x14ac:dyDescent="0.25"/>
    <row r="10031" hidden="1" x14ac:dyDescent="0.25"/>
    <row r="10032" hidden="1" x14ac:dyDescent="0.25"/>
    <row r="10033" hidden="1" x14ac:dyDescent="0.25"/>
    <row r="10034" hidden="1" x14ac:dyDescent="0.25"/>
    <row r="10035" hidden="1" x14ac:dyDescent="0.25"/>
    <row r="10036" hidden="1" x14ac:dyDescent="0.25"/>
    <row r="10037" hidden="1" x14ac:dyDescent="0.25"/>
    <row r="10038" hidden="1" x14ac:dyDescent="0.25"/>
    <row r="10039" hidden="1" x14ac:dyDescent="0.25"/>
    <row r="10040" hidden="1" x14ac:dyDescent="0.25"/>
    <row r="10041" hidden="1" x14ac:dyDescent="0.25"/>
    <row r="10042" hidden="1" x14ac:dyDescent="0.25"/>
    <row r="10043" hidden="1" x14ac:dyDescent="0.25"/>
    <row r="10044" hidden="1" x14ac:dyDescent="0.25"/>
    <row r="10045" hidden="1" x14ac:dyDescent="0.25"/>
    <row r="10046" hidden="1" x14ac:dyDescent="0.25"/>
    <row r="10047" hidden="1" x14ac:dyDescent="0.25"/>
    <row r="10048" hidden="1" x14ac:dyDescent="0.25"/>
    <row r="10049" hidden="1" x14ac:dyDescent="0.25"/>
    <row r="10050" hidden="1" x14ac:dyDescent="0.25"/>
    <row r="10051" hidden="1" x14ac:dyDescent="0.25"/>
    <row r="10052" hidden="1" x14ac:dyDescent="0.25"/>
    <row r="10053" hidden="1" x14ac:dyDescent="0.25"/>
    <row r="10054" hidden="1" x14ac:dyDescent="0.25"/>
    <row r="10055" hidden="1" x14ac:dyDescent="0.25"/>
    <row r="10056" hidden="1" x14ac:dyDescent="0.25"/>
    <row r="10057" hidden="1" x14ac:dyDescent="0.25"/>
    <row r="10058" hidden="1" x14ac:dyDescent="0.25"/>
    <row r="10059" hidden="1" x14ac:dyDescent="0.25"/>
    <row r="10060" hidden="1" x14ac:dyDescent="0.25"/>
    <row r="10061" hidden="1" x14ac:dyDescent="0.25"/>
    <row r="10062" hidden="1" x14ac:dyDescent="0.25"/>
    <row r="10063" hidden="1" x14ac:dyDescent="0.25"/>
    <row r="10064" hidden="1" x14ac:dyDescent="0.25"/>
    <row r="10065" hidden="1" x14ac:dyDescent="0.25"/>
    <row r="10066" hidden="1" x14ac:dyDescent="0.25"/>
    <row r="10067" hidden="1" x14ac:dyDescent="0.25"/>
    <row r="10068" hidden="1" x14ac:dyDescent="0.25"/>
    <row r="10069" hidden="1" x14ac:dyDescent="0.25"/>
    <row r="10070" hidden="1" x14ac:dyDescent="0.25"/>
    <row r="10071" hidden="1" x14ac:dyDescent="0.25"/>
    <row r="10072" hidden="1" x14ac:dyDescent="0.25"/>
    <row r="10073" hidden="1" x14ac:dyDescent="0.25"/>
    <row r="10074" hidden="1" x14ac:dyDescent="0.25"/>
    <row r="10075" hidden="1" x14ac:dyDescent="0.25"/>
    <row r="10076" hidden="1" x14ac:dyDescent="0.25"/>
    <row r="10077" hidden="1" x14ac:dyDescent="0.25"/>
    <row r="10078" hidden="1" x14ac:dyDescent="0.25"/>
    <row r="10079" hidden="1" x14ac:dyDescent="0.25"/>
    <row r="10080" hidden="1" x14ac:dyDescent="0.25"/>
    <row r="10081" hidden="1" x14ac:dyDescent="0.25"/>
    <row r="10082" hidden="1" x14ac:dyDescent="0.25"/>
    <row r="10083" hidden="1" x14ac:dyDescent="0.25"/>
    <row r="10084" hidden="1" x14ac:dyDescent="0.25"/>
    <row r="10085" hidden="1" x14ac:dyDescent="0.25"/>
    <row r="10086" hidden="1" x14ac:dyDescent="0.25"/>
    <row r="10087" hidden="1" x14ac:dyDescent="0.25"/>
    <row r="10088" hidden="1" x14ac:dyDescent="0.25"/>
    <row r="10089" hidden="1" x14ac:dyDescent="0.25"/>
    <row r="10090" hidden="1" x14ac:dyDescent="0.25"/>
    <row r="10091" hidden="1" x14ac:dyDescent="0.25"/>
    <row r="10092" hidden="1" x14ac:dyDescent="0.25"/>
    <row r="10093" hidden="1" x14ac:dyDescent="0.25"/>
    <row r="10094" hidden="1" x14ac:dyDescent="0.25"/>
    <row r="10095" hidden="1" x14ac:dyDescent="0.25"/>
    <row r="10096" hidden="1" x14ac:dyDescent="0.25"/>
    <row r="10097" hidden="1" x14ac:dyDescent="0.25"/>
    <row r="10098" hidden="1" x14ac:dyDescent="0.25"/>
    <row r="10099" hidden="1" x14ac:dyDescent="0.25"/>
    <row r="10100" hidden="1" x14ac:dyDescent="0.25"/>
    <row r="10101" hidden="1" x14ac:dyDescent="0.25"/>
    <row r="10102" hidden="1" x14ac:dyDescent="0.25"/>
    <row r="10103" hidden="1" x14ac:dyDescent="0.25"/>
    <row r="10104" hidden="1" x14ac:dyDescent="0.25"/>
    <row r="10105" hidden="1" x14ac:dyDescent="0.25"/>
    <row r="10106" hidden="1" x14ac:dyDescent="0.25"/>
    <row r="10107" hidden="1" x14ac:dyDescent="0.25"/>
    <row r="10108" hidden="1" x14ac:dyDescent="0.25"/>
    <row r="10109" hidden="1" x14ac:dyDescent="0.25"/>
    <row r="10110" hidden="1" x14ac:dyDescent="0.25"/>
    <row r="10111" hidden="1" x14ac:dyDescent="0.25"/>
    <row r="10112" hidden="1" x14ac:dyDescent="0.25"/>
    <row r="10113" hidden="1" x14ac:dyDescent="0.25"/>
    <row r="10114" hidden="1" x14ac:dyDescent="0.25"/>
    <row r="10115" hidden="1" x14ac:dyDescent="0.25"/>
    <row r="10116" hidden="1" x14ac:dyDescent="0.25"/>
    <row r="10117" hidden="1" x14ac:dyDescent="0.25"/>
    <row r="10118" hidden="1" x14ac:dyDescent="0.25"/>
    <row r="10119" hidden="1" x14ac:dyDescent="0.25"/>
    <row r="10120" hidden="1" x14ac:dyDescent="0.25"/>
    <row r="10121" hidden="1" x14ac:dyDescent="0.25"/>
    <row r="10122" hidden="1" x14ac:dyDescent="0.25"/>
    <row r="10123" hidden="1" x14ac:dyDescent="0.25"/>
    <row r="10124" hidden="1" x14ac:dyDescent="0.25"/>
    <row r="10125" hidden="1" x14ac:dyDescent="0.25"/>
    <row r="10126" hidden="1" x14ac:dyDescent="0.25"/>
    <row r="10127" hidden="1" x14ac:dyDescent="0.25"/>
    <row r="10128" hidden="1" x14ac:dyDescent="0.25"/>
    <row r="10129" hidden="1" x14ac:dyDescent="0.25"/>
    <row r="10130" hidden="1" x14ac:dyDescent="0.25"/>
    <row r="10131" hidden="1" x14ac:dyDescent="0.25"/>
    <row r="10132" hidden="1" x14ac:dyDescent="0.25"/>
    <row r="10133" hidden="1" x14ac:dyDescent="0.25"/>
    <row r="10134" hidden="1" x14ac:dyDescent="0.25"/>
    <row r="10135" hidden="1" x14ac:dyDescent="0.25"/>
    <row r="10136" hidden="1" x14ac:dyDescent="0.25"/>
    <row r="10137" hidden="1" x14ac:dyDescent="0.25"/>
    <row r="10138" hidden="1" x14ac:dyDescent="0.25"/>
    <row r="10139" hidden="1" x14ac:dyDescent="0.25"/>
    <row r="10140" hidden="1" x14ac:dyDescent="0.25"/>
    <row r="10141" hidden="1" x14ac:dyDescent="0.25"/>
    <row r="10142" hidden="1" x14ac:dyDescent="0.25"/>
    <row r="10143" hidden="1" x14ac:dyDescent="0.25"/>
    <row r="10144" hidden="1" x14ac:dyDescent="0.25"/>
    <row r="10145" hidden="1" x14ac:dyDescent="0.25"/>
    <row r="10146" hidden="1" x14ac:dyDescent="0.25"/>
    <row r="10147" hidden="1" x14ac:dyDescent="0.25"/>
    <row r="10148" hidden="1" x14ac:dyDescent="0.25"/>
    <row r="10149" hidden="1" x14ac:dyDescent="0.25"/>
    <row r="10150" hidden="1" x14ac:dyDescent="0.25"/>
    <row r="10151" hidden="1" x14ac:dyDescent="0.25"/>
    <row r="10152" hidden="1" x14ac:dyDescent="0.25"/>
    <row r="10153" hidden="1" x14ac:dyDescent="0.25"/>
    <row r="10154" hidden="1" x14ac:dyDescent="0.25"/>
    <row r="10155" hidden="1" x14ac:dyDescent="0.25"/>
    <row r="10156" hidden="1" x14ac:dyDescent="0.25"/>
    <row r="10157" hidden="1" x14ac:dyDescent="0.25"/>
    <row r="10158" hidden="1" x14ac:dyDescent="0.25"/>
    <row r="10159" hidden="1" x14ac:dyDescent="0.25"/>
    <row r="10160" hidden="1" x14ac:dyDescent="0.25"/>
    <row r="10161" hidden="1" x14ac:dyDescent="0.25"/>
    <row r="10162" hidden="1" x14ac:dyDescent="0.25"/>
    <row r="10163" hidden="1" x14ac:dyDescent="0.25"/>
    <row r="10164" hidden="1" x14ac:dyDescent="0.25"/>
    <row r="10165" hidden="1" x14ac:dyDescent="0.25"/>
    <row r="10166" hidden="1" x14ac:dyDescent="0.25"/>
    <row r="10167" hidden="1" x14ac:dyDescent="0.25"/>
    <row r="10168" hidden="1" x14ac:dyDescent="0.25"/>
    <row r="10169" hidden="1" x14ac:dyDescent="0.25"/>
    <row r="10170" hidden="1" x14ac:dyDescent="0.25"/>
    <row r="10171" hidden="1" x14ac:dyDescent="0.25"/>
    <row r="10172" hidden="1" x14ac:dyDescent="0.25"/>
    <row r="10173" hidden="1" x14ac:dyDescent="0.25"/>
    <row r="10174" hidden="1" x14ac:dyDescent="0.25"/>
    <row r="10175" hidden="1" x14ac:dyDescent="0.25"/>
    <row r="10176" hidden="1" x14ac:dyDescent="0.25"/>
    <row r="10177" hidden="1" x14ac:dyDescent="0.25"/>
    <row r="10178" hidden="1" x14ac:dyDescent="0.25"/>
    <row r="10179" hidden="1" x14ac:dyDescent="0.25"/>
    <row r="10180" hidden="1" x14ac:dyDescent="0.25"/>
    <row r="10181" hidden="1" x14ac:dyDescent="0.25"/>
    <row r="10182" hidden="1" x14ac:dyDescent="0.25"/>
    <row r="10183" hidden="1" x14ac:dyDescent="0.25"/>
    <row r="10184" hidden="1" x14ac:dyDescent="0.25"/>
    <row r="10185" hidden="1" x14ac:dyDescent="0.25"/>
    <row r="10186" hidden="1" x14ac:dyDescent="0.25"/>
    <row r="10187" hidden="1" x14ac:dyDescent="0.25"/>
    <row r="10188" hidden="1" x14ac:dyDescent="0.25"/>
    <row r="10189" hidden="1" x14ac:dyDescent="0.25"/>
    <row r="10190" hidden="1" x14ac:dyDescent="0.25"/>
    <row r="10191" hidden="1" x14ac:dyDescent="0.25"/>
    <row r="10192" hidden="1" x14ac:dyDescent="0.25"/>
    <row r="10193" hidden="1" x14ac:dyDescent="0.25"/>
    <row r="10194" hidden="1" x14ac:dyDescent="0.25"/>
    <row r="10195" hidden="1" x14ac:dyDescent="0.25"/>
    <row r="10196" hidden="1" x14ac:dyDescent="0.25"/>
    <row r="10197" hidden="1" x14ac:dyDescent="0.25"/>
    <row r="10198" hidden="1" x14ac:dyDescent="0.25"/>
    <row r="10199" hidden="1" x14ac:dyDescent="0.25"/>
    <row r="10200" hidden="1" x14ac:dyDescent="0.25"/>
    <row r="10201" hidden="1" x14ac:dyDescent="0.25"/>
    <row r="10202" hidden="1" x14ac:dyDescent="0.25"/>
    <row r="10203" hidden="1" x14ac:dyDescent="0.25"/>
    <row r="10204" hidden="1" x14ac:dyDescent="0.25"/>
    <row r="10205" hidden="1" x14ac:dyDescent="0.25"/>
    <row r="10206" hidden="1" x14ac:dyDescent="0.25"/>
    <row r="10207" hidden="1" x14ac:dyDescent="0.25"/>
    <row r="10208" hidden="1" x14ac:dyDescent="0.25"/>
    <row r="10209" hidden="1" x14ac:dyDescent="0.25"/>
    <row r="10210" hidden="1" x14ac:dyDescent="0.25"/>
    <row r="10211" hidden="1" x14ac:dyDescent="0.25"/>
    <row r="10212" hidden="1" x14ac:dyDescent="0.25"/>
    <row r="10213" hidden="1" x14ac:dyDescent="0.25"/>
    <row r="10214" hidden="1" x14ac:dyDescent="0.25"/>
    <row r="10215" hidden="1" x14ac:dyDescent="0.25"/>
    <row r="10216" hidden="1" x14ac:dyDescent="0.25"/>
    <row r="10217" hidden="1" x14ac:dyDescent="0.25"/>
    <row r="10218" hidden="1" x14ac:dyDescent="0.25"/>
    <row r="10219" hidden="1" x14ac:dyDescent="0.25"/>
    <row r="10220" hidden="1" x14ac:dyDescent="0.25"/>
    <row r="10221" hidden="1" x14ac:dyDescent="0.25"/>
    <row r="10222" hidden="1" x14ac:dyDescent="0.25"/>
    <row r="10223" hidden="1" x14ac:dyDescent="0.25"/>
    <row r="10224" hidden="1" x14ac:dyDescent="0.25"/>
    <row r="10225" hidden="1" x14ac:dyDescent="0.25"/>
    <row r="10226" hidden="1" x14ac:dyDescent="0.25"/>
    <row r="10227" hidden="1" x14ac:dyDescent="0.25"/>
    <row r="10228" hidden="1" x14ac:dyDescent="0.25"/>
    <row r="10229" hidden="1" x14ac:dyDescent="0.25"/>
    <row r="10230" hidden="1" x14ac:dyDescent="0.25"/>
    <row r="10231" hidden="1" x14ac:dyDescent="0.25"/>
    <row r="10232" hidden="1" x14ac:dyDescent="0.25"/>
    <row r="10233" hidden="1" x14ac:dyDescent="0.25"/>
    <row r="10234" hidden="1" x14ac:dyDescent="0.25"/>
    <row r="10235" hidden="1" x14ac:dyDescent="0.25"/>
    <row r="10236" hidden="1" x14ac:dyDescent="0.25"/>
    <row r="10237" hidden="1" x14ac:dyDescent="0.25"/>
    <row r="10238" hidden="1" x14ac:dyDescent="0.25"/>
    <row r="10239" hidden="1" x14ac:dyDescent="0.25"/>
    <row r="10240" hidden="1" x14ac:dyDescent="0.25"/>
    <row r="10241" hidden="1" x14ac:dyDescent="0.25"/>
    <row r="10242" hidden="1" x14ac:dyDescent="0.25"/>
    <row r="10243" hidden="1" x14ac:dyDescent="0.25"/>
    <row r="10244" hidden="1" x14ac:dyDescent="0.25"/>
    <row r="10245" hidden="1" x14ac:dyDescent="0.25"/>
    <row r="10246" hidden="1" x14ac:dyDescent="0.25"/>
    <row r="10247" hidden="1" x14ac:dyDescent="0.25"/>
    <row r="10248" hidden="1" x14ac:dyDescent="0.25"/>
    <row r="10249" hidden="1" x14ac:dyDescent="0.25"/>
    <row r="10250" hidden="1" x14ac:dyDescent="0.25"/>
    <row r="10251" hidden="1" x14ac:dyDescent="0.25"/>
    <row r="10252" hidden="1" x14ac:dyDescent="0.25"/>
    <row r="10253" hidden="1" x14ac:dyDescent="0.25"/>
    <row r="10254" hidden="1" x14ac:dyDescent="0.25"/>
    <row r="10255" hidden="1" x14ac:dyDescent="0.25"/>
    <row r="10256" hidden="1" x14ac:dyDescent="0.25"/>
    <row r="10257" hidden="1" x14ac:dyDescent="0.25"/>
    <row r="10258" hidden="1" x14ac:dyDescent="0.25"/>
    <row r="10259" hidden="1" x14ac:dyDescent="0.25"/>
    <row r="10260" hidden="1" x14ac:dyDescent="0.25"/>
    <row r="10261" hidden="1" x14ac:dyDescent="0.25"/>
    <row r="10262" hidden="1" x14ac:dyDescent="0.25"/>
    <row r="10263" hidden="1" x14ac:dyDescent="0.25"/>
    <row r="10264" hidden="1" x14ac:dyDescent="0.25"/>
    <row r="10265" hidden="1" x14ac:dyDescent="0.25"/>
    <row r="10266" hidden="1" x14ac:dyDescent="0.25"/>
    <row r="10267" hidden="1" x14ac:dyDescent="0.25"/>
    <row r="10268" hidden="1" x14ac:dyDescent="0.25"/>
    <row r="10269" hidden="1" x14ac:dyDescent="0.25"/>
    <row r="10270" hidden="1" x14ac:dyDescent="0.25"/>
    <row r="10271" hidden="1" x14ac:dyDescent="0.25"/>
    <row r="10272" hidden="1" x14ac:dyDescent="0.25"/>
    <row r="10273" hidden="1" x14ac:dyDescent="0.25"/>
    <row r="10274" hidden="1" x14ac:dyDescent="0.25"/>
    <row r="10275" hidden="1" x14ac:dyDescent="0.25"/>
    <row r="10276" hidden="1" x14ac:dyDescent="0.25"/>
    <row r="10277" hidden="1" x14ac:dyDescent="0.25"/>
    <row r="10278" hidden="1" x14ac:dyDescent="0.25"/>
    <row r="10279" hidden="1" x14ac:dyDescent="0.25"/>
    <row r="10280" hidden="1" x14ac:dyDescent="0.25"/>
    <row r="10281" hidden="1" x14ac:dyDescent="0.25"/>
    <row r="10282" hidden="1" x14ac:dyDescent="0.25"/>
    <row r="10283" hidden="1" x14ac:dyDescent="0.25"/>
    <row r="10284" hidden="1" x14ac:dyDescent="0.25"/>
    <row r="10285" hidden="1" x14ac:dyDescent="0.25"/>
    <row r="10286" hidden="1" x14ac:dyDescent="0.25"/>
    <row r="10287" hidden="1" x14ac:dyDescent="0.25"/>
    <row r="10288" hidden="1" x14ac:dyDescent="0.25"/>
    <row r="10289" hidden="1" x14ac:dyDescent="0.25"/>
    <row r="10290" hidden="1" x14ac:dyDescent="0.25"/>
    <row r="10291" hidden="1" x14ac:dyDescent="0.25"/>
    <row r="10292" hidden="1" x14ac:dyDescent="0.25"/>
    <row r="10293" hidden="1" x14ac:dyDescent="0.25"/>
    <row r="10294" hidden="1" x14ac:dyDescent="0.25"/>
    <row r="10295" hidden="1" x14ac:dyDescent="0.25"/>
    <row r="10296" hidden="1" x14ac:dyDescent="0.25"/>
    <row r="10297" hidden="1" x14ac:dyDescent="0.25"/>
    <row r="10298" hidden="1" x14ac:dyDescent="0.25"/>
    <row r="10299" hidden="1" x14ac:dyDescent="0.25"/>
    <row r="10300" hidden="1" x14ac:dyDescent="0.25"/>
    <row r="10301" hidden="1" x14ac:dyDescent="0.25"/>
    <row r="10302" hidden="1" x14ac:dyDescent="0.25"/>
    <row r="10303" hidden="1" x14ac:dyDescent="0.25"/>
    <row r="10304" hidden="1" x14ac:dyDescent="0.25"/>
    <row r="10305" hidden="1" x14ac:dyDescent="0.25"/>
    <row r="10306" hidden="1" x14ac:dyDescent="0.25"/>
    <row r="10307" hidden="1" x14ac:dyDescent="0.25"/>
    <row r="10308" hidden="1" x14ac:dyDescent="0.25"/>
    <row r="10309" hidden="1" x14ac:dyDescent="0.25"/>
    <row r="10310" hidden="1" x14ac:dyDescent="0.25"/>
    <row r="10311" hidden="1" x14ac:dyDescent="0.25"/>
    <row r="10312" hidden="1" x14ac:dyDescent="0.25"/>
    <row r="10313" hidden="1" x14ac:dyDescent="0.25"/>
    <row r="10314" hidden="1" x14ac:dyDescent="0.25"/>
    <row r="10315" hidden="1" x14ac:dyDescent="0.25"/>
    <row r="10316" hidden="1" x14ac:dyDescent="0.25"/>
    <row r="10317" hidden="1" x14ac:dyDescent="0.25"/>
    <row r="10318" hidden="1" x14ac:dyDescent="0.25"/>
    <row r="10319" hidden="1" x14ac:dyDescent="0.25"/>
    <row r="10320" hidden="1" x14ac:dyDescent="0.25"/>
    <row r="10321" hidden="1" x14ac:dyDescent="0.25"/>
    <row r="10322" hidden="1" x14ac:dyDescent="0.25"/>
    <row r="10323" hidden="1" x14ac:dyDescent="0.25"/>
    <row r="10324" hidden="1" x14ac:dyDescent="0.25"/>
    <row r="10325" hidden="1" x14ac:dyDescent="0.25"/>
    <row r="10326" hidden="1" x14ac:dyDescent="0.25"/>
    <row r="10327" hidden="1" x14ac:dyDescent="0.25"/>
    <row r="10328" hidden="1" x14ac:dyDescent="0.25"/>
    <row r="10329" hidden="1" x14ac:dyDescent="0.25"/>
    <row r="10330" hidden="1" x14ac:dyDescent="0.25"/>
    <row r="10331" hidden="1" x14ac:dyDescent="0.25"/>
    <row r="10332" hidden="1" x14ac:dyDescent="0.25"/>
    <row r="10333" hidden="1" x14ac:dyDescent="0.25"/>
    <row r="10334" hidden="1" x14ac:dyDescent="0.25"/>
    <row r="10335" hidden="1" x14ac:dyDescent="0.25"/>
    <row r="10336" hidden="1" x14ac:dyDescent="0.25"/>
    <row r="10337" hidden="1" x14ac:dyDescent="0.25"/>
    <row r="10338" hidden="1" x14ac:dyDescent="0.25"/>
    <row r="10339" hidden="1" x14ac:dyDescent="0.25"/>
    <row r="10340" hidden="1" x14ac:dyDescent="0.25"/>
    <row r="10341" hidden="1" x14ac:dyDescent="0.25"/>
    <row r="10342" hidden="1" x14ac:dyDescent="0.25"/>
    <row r="10343" hidden="1" x14ac:dyDescent="0.25"/>
    <row r="10344" hidden="1" x14ac:dyDescent="0.25"/>
    <row r="10345" hidden="1" x14ac:dyDescent="0.25"/>
    <row r="10346" hidden="1" x14ac:dyDescent="0.25"/>
    <row r="10347" hidden="1" x14ac:dyDescent="0.25"/>
    <row r="10348" hidden="1" x14ac:dyDescent="0.25"/>
    <row r="10349" hidden="1" x14ac:dyDescent="0.25"/>
    <row r="10350" hidden="1" x14ac:dyDescent="0.25"/>
    <row r="10351" hidden="1" x14ac:dyDescent="0.25"/>
    <row r="10352" hidden="1" x14ac:dyDescent="0.25"/>
    <row r="10353" hidden="1" x14ac:dyDescent="0.25"/>
    <row r="10354" hidden="1" x14ac:dyDescent="0.25"/>
    <row r="10355" hidden="1" x14ac:dyDescent="0.25"/>
    <row r="10356" hidden="1" x14ac:dyDescent="0.25"/>
    <row r="10357" hidden="1" x14ac:dyDescent="0.25"/>
    <row r="10358" hidden="1" x14ac:dyDescent="0.25"/>
    <row r="10359" hidden="1" x14ac:dyDescent="0.25"/>
    <row r="10360" hidden="1" x14ac:dyDescent="0.25"/>
    <row r="10361" hidden="1" x14ac:dyDescent="0.25"/>
    <row r="10362" hidden="1" x14ac:dyDescent="0.25"/>
    <row r="10363" hidden="1" x14ac:dyDescent="0.25"/>
    <row r="10364" hidden="1" x14ac:dyDescent="0.25"/>
    <row r="10365" hidden="1" x14ac:dyDescent="0.25"/>
    <row r="10366" hidden="1" x14ac:dyDescent="0.25"/>
    <row r="10367" hidden="1" x14ac:dyDescent="0.25"/>
    <row r="10368" hidden="1" x14ac:dyDescent="0.25"/>
    <row r="10369" hidden="1" x14ac:dyDescent="0.25"/>
    <row r="10370" hidden="1" x14ac:dyDescent="0.25"/>
    <row r="10371" hidden="1" x14ac:dyDescent="0.25"/>
    <row r="10372" hidden="1" x14ac:dyDescent="0.25"/>
    <row r="10373" hidden="1" x14ac:dyDescent="0.25"/>
    <row r="10374" hidden="1" x14ac:dyDescent="0.25"/>
    <row r="10375" hidden="1" x14ac:dyDescent="0.25"/>
    <row r="10376" hidden="1" x14ac:dyDescent="0.25"/>
    <row r="10377" hidden="1" x14ac:dyDescent="0.25"/>
    <row r="10378" hidden="1" x14ac:dyDescent="0.25"/>
    <row r="10379" hidden="1" x14ac:dyDescent="0.25"/>
    <row r="10380" hidden="1" x14ac:dyDescent="0.25"/>
    <row r="10381" hidden="1" x14ac:dyDescent="0.25"/>
    <row r="10382" hidden="1" x14ac:dyDescent="0.25"/>
    <row r="10383" hidden="1" x14ac:dyDescent="0.25"/>
    <row r="10384" hidden="1" x14ac:dyDescent="0.25"/>
    <row r="10385" hidden="1" x14ac:dyDescent="0.25"/>
    <row r="10386" hidden="1" x14ac:dyDescent="0.25"/>
    <row r="10387" hidden="1" x14ac:dyDescent="0.25"/>
    <row r="10388" hidden="1" x14ac:dyDescent="0.25"/>
    <row r="10389" hidden="1" x14ac:dyDescent="0.25"/>
    <row r="10390" hidden="1" x14ac:dyDescent="0.25"/>
    <row r="10391" hidden="1" x14ac:dyDescent="0.25"/>
    <row r="10392" hidden="1" x14ac:dyDescent="0.25"/>
    <row r="10393" hidden="1" x14ac:dyDescent="0.25"/>
    <row r="10394" hidden="1" x14ac:dyDescent="0.25"/>
    <row r="10395" hidden="1" x14ac:dyDescent="0.25"/>
    <row r="10396" hidden="1" x14ac:dyDescent="0.25"/>
    <row r="10397" hidden="1" x14ac:dyDescent="0.25"/>
    <row r="10398" hidden="1" x14ac:dyDescent="0.25"/>
    <row r="10399" hidden="1" x14ac:dyDescent="0.25"/>
    <row r="10400" hidden="1" x14ac:dyDescent="0.25"/>
    <row r="10401" hidden="1" x14ac:dyDescent="0.25"/>
    <row r="10402" hidden="1" x14ac:dyDescent="0.25"/>
    <row r="10403" hidden="1" x14ac:dyDescent="0.25"/>
    <row r="10404" hidden="1" x14ac:dyDescent="0.25"/>
    <row r="10405" hidden="1" x14ac:dyDescent="0.25"/>
    <row r="10406" hidden="1" x14ac:dyDescent="0.25"/>
    <row r="10407" hidden="1" x14ac:dyDescent="0.25"/>
    <row r="10408" hidden="1" x14ac:dyDescent="0.25"/>
    <row r="10409" hidden="1" x14ac:dyDescent="0.25"/>
    <row r="10410" hidden="1" x14ac:dyDescent="0.25"/>
    <row r="10411" hidden="1" x14ac:dyDescent="0.25"/>
    <row r="10412" hidden="1" x14ac:dyDescent="0.25"/>
    <row r="10413" hidden="1" x14ac:dyDescent="0.25"/>
    <row r="10414" hidden="1" x14ac:dyDescent="0.25"/>
    <row r="10415" hidden="1" x14ac:dyDescent="0.25"/>
    <row r="10416" hidden="1" x14ac:dyDescent="0.25"/>
    <row r="10417" hidden="1" x14ac:dyDescent="0.25"/>
    <row r="10418" hidden="1" x14ac:dyDescent="0.25"/>
    <row r="10419" hidden="1" x14ac:dyDescent="0.25"/>
    <row r="10420" hidden="1" x14ac:dyDescent="0.25"/>
    <row r="10421" hidden="1" x14ac:dyDescent="0.25"/>
    <row r="10422" hidden="1" x14ac:dyDescent="0.25"/>
    <row r="10423" hidden="1" x14ac:dyDescent="0.25"/>
    <row r="10424" hidden="1" x14ac:dyDescent="0.25"/>
    <row r="10425" hidden="1" x14ac:dyDescent="0.25"/>
    <row r="10426" hidden="1" x14ac:dyDescent="0.25"/>
    <row r="10427" hidden="1" x14ac:dyDescent="0.25"/>
    <row r="10428" hidden="1" x14ac:dyDescent="0.25"/>
    <row r="10429" hidden="1" x14ac:dyDescent="0.25"/>
    <row r="10430" hidden="1" x14ac:dyDescent="0.25"/>
    <row r="10431" hidden="1" x14ac:dyDescent="0.25"/>
    <row r="10432" hidden="1" x14ac:dyDescent="0.25"/>
    <row r="10433" hidden="1" x14ac:dyDescent="0.25"/>
    <row r="10434" hidden="1" x14ac:dyDescent="0.25"/>
    <row r="10435" hidden="1" x14ac:dyDescent="0.25"/>
    <row r="10436" hidden="1" x14ac:dyDescent="0.25"/>
    <row r="10437" hidden="1" x14ac:dyDescent="0.25"/>
    <row r="10438" hidden="1" x14ac:dyDescent="0.25"/>
    <row r="10439" hidden="1" x14ac:dyDescent="0.25"/>
    <row r="10440" hidden="1" x14ac:dyDescent="0.25"/>
    <row r="10441" hidden="1" x14ac:dyDescent="0.25"/>
    <row r="10442" hidden="1" x14ac:dyDescent="0.25"/>
    <row r="10443" hidden="1" x14ac:dyDescent="0.25"/>
    <row r="10444" hidden="1" x14ac:dyDescent="0.25"/>
    <row r="10445" hidden="1" x14ac:dyDescent="0.25"/>
    <row r="10446" hidden="1" x14ac:dyDescent="0.25"/>
    <row r="10447" hidden="1" x14ac:dyDescent="0.25"/>
    <row r="10448" hidden="1" x14ac:dyDescent="0.25"/>
    <row r="10449" hidden="1" x14ac:dyDescent="0.25"/>
    <row r="10450" hidden="1" x14ac:dyDescent="0.25"/>
    <row r="10451" hidden="1" x14ac:dyDescent="0.25"/>
    <row r="10452" hidden="1" x14ac:dyDescent="0.25"/>
    <row r="10453" hidden="1" x14ac:dyDescent="0.25"/>
    <row r="10454" hidden="1" x14ac:dyDescent="0.25"/>
    <row r="10455" hidden="1" x14ac:dyDescent="0.25"/>
    <row r="10456" hidden="1" x14ac:dyDescent="0.25"/>
    <row r="10457" hidden="1" x14ac:dyDescent="0.25"/>
    <row r="10458" hidden="1" x14ac:dyDescent="0.25"/>
    <row r="10459" hidden="1" x14ac:dyDescent="0.25"/>
    <row r="10460" hidden="1" x14ac:dyDescent="0.25"/>
    <row r="10461" hidden="1" x14ac:dyDescent="0.25"/>
    <row r="10462" hidden="1" x14ac:dyDescent="0.25"/>
    <row r="10463" hidden="1" x14ac:dyDescent="0.25"/>
    <row r="10464" hidden="1" x14ac:dyDescent="0.25"/>
    <row r="10465" hidden="1" x14ac:dyDescent="0.25"/>
    <row r="10466" hidden="1" x14ac:dyDescent="0.25"/>
    <row r="10467" hidden="1" x14ac:dyDescent="0.25"/>
    <row r="10468" hidden="1" x14ac:dyDescent="0.25"/>
    <row r="10469" hidden="1" x14ac:dyDescent="0.25"/>
    <row r="10470" hidden="1" x14ac:dyDescent="0.25"/>
    <row r="10471" hidden="1" x14ac:dyDescent="0.25"/>
    <row r="10472" hidden="1" x14ac:dyDescent="0.25"/>
    <row r="10473" hidden="1" x14ac:dyDescent="0.25"/>
    <row r="10474" hidden="1" x14ac:dyDescent="0.25"/>
    <row r="10475" hidden="1" x14ac:dyDescent="0.25"/>
    <row r="10476" hidden="1" x14ac:dyDescent="0.25"/>
    <row r="10477" hidden="1" x14ac:dyDescent="0.25"/>
    <row r="10478" hidden="1" x14ac:dyDescent="0.25"/>
    <row r="10479" hidden="1" x14ac:dyDescent="0.25"/>
    <row r="10480" hidden="1" x14ac:dyDescent="0.25"/>
    <row r="10481" hidden="1" x14ac:dyDescent="0.25"/>
    <row r="10482" hidden="1" x14ac:dyDescent="0.25"/>
    <row r="10483" hidden="1" x14ac:dyDescent="0.25"/>
    <row r="10484" hidden="1" x14ac:dyDescent="0.25"/>
    <row r="10485" hidden="1" x14ac:dyDescent="0.25"/>
    <row r="10486" hidden="1" x14ac:dyDescent="0.25"/>
    <row r="10487" hidden="1" x14ac:dyDescent="0.25"/>
    <row r="10488" hidden="1" x14ac:dyDescent="0.25"/>
    <row r="10489" hidden="1" x14ac:dyDescent="0.25"/>
    <row r="10490" hidden="1" x14ac:dyDescent="0.25"/>
    <row r="10491" hidden="1" x14ac:dyDescent="0.25"/>
    <row r="10492" hidden="1" x14ac:dyDescent="0.25"/>
    <row r="10493" hidden="1" x14ac:dyDescent="0.25"/>
    <row r="10494" hidden="1" x14ac:dyDescent="0.25"/>
    <row r="10495" hidden="1" x14ac:dyDescent="0.25"/>
    <row r="10496" hidden="1" x14ac:dyDescent="0.25"/>
    <row r="10497" hidden="1" x14ac:dyDescent="0.25"/>
    <row r="10498" hidden="1" x14ac:dyDescent="0.25"/>
    <row r="10499" hidden="1" x14ac:dyDescent="0.25"/>
    <row r="10500" hidden="1" x14ac:dyDescent="0.25"/>
    <row r="10501" hidden="1" x14ac:dyDescent="0.25"/>
    <row r="10502" hidden="1" x14ac:dyDescent="0.25"/>
    <row r="10503" hidden="1" x14ac:dyDescent="0.25"/>
    <row r="10504" hidden="1" x14ac:dyDescent="0.25"/>
    <row r="10505" hidden="1" x14ac:dyDescent="0.25"/>
    <row r="10506" hidden="1" x14ac:dyDescent="0.25"/>
    <row r="10507" hidden="1" x14ac:dyDescent="0.25"/>
    <row r="10508" hidden="1" x14ac:dyDescent="0.25"/>
    <row r="10509" hidden="1" x14ac:dyDescent="0.25"/>
    <row r="10510" hidden="1" x14ac:dyDescent="0.25"/>
    <row r="10511" hidden="1" x14ac:dyDescent="0.25"/>
    <row r="10512" hidden="1" x14ac:dyDescent="0.25"/>
    <row r="10513" hidden="1" x14ac:dyDescent="0.25"/>
    <row r="10514" hidden="1" x14ac:dyDescent="0.25"/>
    <row r="10515" hidden="1" x14ac:dyDescent="0.25"/>
    <row r="10516" hidden="1" x14ac:dyDescent="0.25"/>
    <row r="10517" hidden="1" x14ac:dyDescent="0.25"/>
    <row r="10518" hidden="1" x14ac:dyDescent="0.25"/>
    <row r="10519" hidden="1" x14ac:dyDescent="0.25"/>
    <row r="10520" hidden="1" x14ac:dyDescent="0.25"/>
    <row r="10521" hidden="1" x14ac:dyDescent="0.25"/>
    <row r="10522" hidden="1" x14ac:dyDescent="0.25"/>
    <row r="10523" hidden="1" x14ac:dyDescent="0.25"/>
    <row r="10524" hidden="1" x14ac:dyDescent="0.25"/>
    <row r="10525" hidden="1" x14ac:dyDescent="0.25"/>
    <row r="10526" hidden="1" x14ac:dyDescent="0.25"/>
    <row r="10527" hidden="1" x14ac:dyDescent="0.25"/>
    <row r="10528" hidden="1" x14ac:dyDescent="0.25"/>
    <row r="10529" hidden="1" x14ac:dyDescent="0.25"/>
    <row r="10530" hidden="1" x14ac:dyDescent="0.25"/>
    <row r="10531" hidden="1" x14ac:dyDescent="0.25"/>
    <row r="10532" hidden="1" x14ac:dyDescent="0.25"/>
    <row r="10533" hidden="1" x14ac:dyDescent="0.25"/>
    <row r="10534" hidden="1" x14ac:dyDescent="0.25"/>
    <row r="10535" hidden="1" x14ac:dyDescent="0.25"/>
    <row r="10536" hidden="1" x14ac:dyDescent="0.25"/>
    <row r="10537" hidden="1" x14ac:dyDescent="0.25"/>
    <row r="10538" hidden="1" x14ac:dyDescent="0.25"/>
    <row r="10539" hidden="1" x14ac:dyDescent="0.25"/>
    <row r="10540" hidden="1" x14ac:dyDescent="0.25"/>
    <row r="10541" hidden="1" x14ac:dyDescent="0.25"/>
    <row r="10542" hidden="1" x14ac:dyDescent="0.25"/>
    <row r="10543" hidden="1" x14ac:dyDescent="0.25"/>
    <row r="10544" hidden="1" x14ac:dyDescent="0.25"/>
    <row r="10545" hidden="1" x14ac:dyDescent="0.25"/>
    <row r="10546" hidden="1" x14ac:dyDescent="0.25"/>
    <row r="10547" hidden="1" x14ac:dyDescent="0.25"/>
    <row r="10548" hidden="1" x14ac:dyDescent="0.25"/>
    <row r="10549" hidden="1" x14ac:dyDescent="0.25"/>
    <row r="10550" hidden="1" x14ac:dyDescent="0.25"/>
    <row r="10551" hidden="1" x14ac:dyDescent="0.25"/>
    <row r="10552" hidden="1" x14ac:dyDescent="0.25"/>
    <row r="10553" hidden="1" x14ac:dyDescent="0.25"/>
    <row r="10554" hidden="1" x14ac:dyDescent="0.25"/>
    <row r="10555" hidden="1" x14ac:dyDescent="0.25"/>
    <row r="10556" hidden="1" x14ac:dyDescent="0.25"/>
    <row r="10557" hidden="1" x14ac:dyDescent="0.25"/>
    <row r="10558" hidden="1" x14ac:dyDescent="0.25"/>
    <row r="10559" hidden="1" x14ac:dyDescent="0.25"/>
    <row r="10560" hidden="1" x14ac:dyDescent="0.25"/>
    <row r="10561" hidden="1" x14ac:dyDescent="0.25"/>
    <row r="10562" hidden="1" x14ac:dyDescent="0.25"/>
    <row r="10563" hidden="1" x14ac:dyDescent="0.25"/>
    <row r="10564" hidden="1" x14ac:dyDescent="0.25"/>
    <row r="10565" hidden="1" x14ac:dyDescent="0.25"/>
    <row r="10566" hidden="1" x14ac:dyDescent="0.25"/>
    <row r="10567" hidden="1" x14ac:dyDescent="0.25"/>
    <row r="10568" hidden="1" x14ac:dyDescent="0.25"/>
    <row r="10569" hidden="1" x14ac:dyDescent="0.25"/>
    <row r="10570" hidden="1" x14ac:dyDescent="0.25"/>
    <row r="10571" hidden="1" x14ac:dyDescent="0.25"/>
    <row r="10572" hidden="1" x14ac:dyDescent="0.25"/>
    <row r="10573" hidden="1" x14ac:dyDescent="0.25"/>
    <row r="10574" hidden="1" x14ac:dyDescent="0.25"/>
    <row r="10575" hidden="1" x14ac:dyDescent="0.25"/>
    <row r="10576" hidden="1" x14ac:dyDescent="0.25"/>
    <row r="10577" hidden="1" x14ac:dyDescent="0.25"/>
    <row r="10578" hidden="1" x14ac:dyDescent="0.25"/>
    <row r="10579" hidden="1" x14ac:dyDescent="0.25"/>
    <row r="10580" hidden="1" x14ac:dyDescent="0.25"/>
    <row r="10581" hidden="1" x14ac:dyDescent="0.25"/>
    <row r="10582" hidden="1" x14ac:dyDescent="0.25"/>
    <row r="10583" hidden="1" x14ac:dyDescent="0.25"/>
    <row r="10584" hidden="1" x14ac:dyDescent="0.25"/>
    <row r="10585" hidden="1" x14ac:dyDescent="0.25"/>
    <row r="10586" hidden="1" x14ac:dyDescent="0.25"/>
    <row r="10587" hidden="1" x14ac:dyDescent="0.25"/>
    <row r="10588" hidden="1" x14ac:dyDescent="0.25"/>
    <row r="10589" hidden="1" x14ac:dyDescent="0.25"/>
    <row r="10590" hidden="1" x14ac:dyDescent="0.25"/>
    <row r="10591" hidden="1" x14ac:dyDescent="0.25"/>
    <row r="10592" hidden="1" x14ac:dyDescent="0.25"/>
    <row r="10593" hidden="1" x14ac:dyDescent="0.25"/>
    <row r="10594" hidden="1" x14ac:dyDescent="0.25"/>
    <row r="10595" hidden="1" x14ac:dyDescent="0.25"/>
    <row r="10596" hidden="1" x14ac:dyDescent="0.25"/>
    <row r="10597" hidden="1" x14ac:dyDescent="0.25"/>
    <row r="10598" hidden="1" x14ac:dyDescent="0.25"/>
    <row r="10599" hidden="1" x14ac:dyDescent="0.25"/>
    <row r="10600" hidden="1" x14ac:dyDescent="0.25"/>
    <row r="10601" hidden="1" x14ac:dyDescent="0.25"/>
    <row r="10602" hidden="1" x14ac:dyDescent="0.25"/>
    <row r="10603" hidden="1" x14ac:dyDescent="0.25"/>
    <row r="10604" hidden="1" x14ac:dyDescent="0.25"/>
    <row r="10605" hidden="1" x14ac:dyDescent="0.25"/>
    <row r="10606" hidden="1" x14ac:dyDescent="0.25"/>
    <row r="10607" hidden="1" x14ac:dyDescent="0.25"/>
    <row r="10608" hidden="1" x14ac:dyDescent="0.25"/>
    <row r="10609" hidden="1" x14ac:dyDescent="0.25"/>
    <row r="10610" hidden="1" x14ac:dyDescent="0.25"/>
    <row r="10611" hidden="1" x14ac:dyDescent="0.25"/>
    <row r="10612" hidden="1" x14ac:dyDescent="0.25"/>
    <row r="10613" hidden="1" x14ac:dyDescent="0.25"/>
    <row r="10614" hidden="1" x14ac:dyDescent="0.25"/>
    <row r="10615" hidden="1" x14ac:dyDescent="0.25"/>
    <row r="10616" hidden="1" x14ac:dyDescent="0.25"/>
    <row r="10617" hidden="1" x14ac:dyDescent="0.25"/>
    <row r="10618" hidden="1" x14ac:dyDescent="0.25"/>
    <row r="10619" hidden="1" x14ac:dyDescent="0.25"/>
    <row r="10620" hidden="1" x14ac:dyDescent="0.25"/>
    <row r="10621" hidden="1" x14ac:dyDescent="0.25"/>
    <row r="10622" hidden="1" x14ac:dyDescent="0.25"/>
    <row r="10623" hidden="1" x14ac:dyDescent="0.25"/>
    <row r="10624" hidden="1" x14ac:dyDescent="0.25"/>
    <row r="10625" hidden="1" x14ac:dyDescent="0.25"/>
    <row r="10626" hidden="1" x14ac:dyDescent="0.25"/>
    <row r="10627" hidden="1" x14ac:dyDescent="0.25"/>
    <row r="10628" hidden="1" x14ac:dyDescent="0.25"/>
    <row r="10629" hidden="1" x14ac:dyDescent="0.25"/>
    <row r="10630" hidden="1" x14ac:dyDescent="0.25"/>
    <row r="10631" hidden="1" x14ac:dyDescent="0.25"/>
    <row r="10632" hidden="1" x14ac:dyDescent="0.25"/>
    <row r="10633" hidden="1" x14ac:dyDescent="0.25"/>
    <row r="10634" hidden="1" x14ac:dyDescent="0.25"/>
    <row r="10635" hidden="1" x14ac:dyDescent="0.25"/>
    <row r="10636" hidden="1" x14ac:dyDescent="0.25"/>
    <row r="10637" hidden="1" x14ac:dyDescent="0.25"/>
    <row r="10638" hidden="1" x14ac:dyDescent="0.25"/>
    <row r="10639" hidden="1" x14ac:dyDescent="0.25"/>
    <row r="10640" hidden="1" x14ac:dyDescent="0.25"/>
    <row r="10641" hidden="1" x14ac:dyDescent="0.25"/>
    <row r="10642" hidden="1" x14ac:dyDescent="0.25"/>
    <row r="10643" hidden="1" x14ac:dyDescent="0.25"/>
    <row r="10644" hidden="1" x14ac:dyDescent="0.25"/>
    <row r="10645" hidden="1" x14ac:dyDescent="0.25"/>
    <row r="10646" hidden="1" x14ac:dyDescent="0.25"/>
    <row r="10647" hidden="1" x14ac:dyDescent="0.25"/>
    <row r="10648" hidden="1" x14ac:dyDescent="0.25"/>
    <row r="10649" hidden="1" x14ac:dyDescent="0.25"/>
    <row r="10650" hidden="1" x14ac:dyDescent="0.25"/>
    <row r="10651" hidden="1" x14ac:dyDescent="0.25"/>
    <row r="10652" hidden="1" x14ac:dyDescent="0.25"/>
    <row r="10653" hidden="1" x14ac:dyDescent="0.25"/>
    <row r="10654" hidden="1" x14ac:dyDescent="0.25"/>
    <row r="10655" hidden="1" x14ac:dyDescent="0.25"/>
    <row r="10656" hidden="1" x14ac:dyDescent="0.25"/>
    <row r="10657" hidden="1" x14ac:dyDescent="0.25"/>
    <row r="10658" hidden="1" x14ac:dyDescent="0.25"/>
    <row r="10659" hidden="1" x14ac:dyDescent="0.25"/>
    <row r="10660" hidden="1" x14ac:dyDescent="0.25"/>
    <row r="10661" hidden="1" x14ac:dyDescent="0.25"/>
    <row r="10662" hidden="1" x14ac:dyDescent="0.25"/>
    <row r="10663" hidden="1" x14ac:dyDescent="0.25"/>
    <row r="10664" hidden="1" x14ac:dyDescent="0.25"/>
    <row r="10665" hidden="1" x14ac:dyDescent="0.25"/>
    <row r="10666" hidden="1" x14ac:dyDescent="0.25"/>
    <row r="10667" hidden="1" x14ac:dyDescent="0.25"/>
    <row r="10668" hidden="1" x14ac:dyDescent="0.25"/>
    <row r="10669" hidden="1" x14ac:dyDescent="0.25"/>
    <row r="10670" hidden="1" x14ac:dyDescent="0.25"/>
    <row r="10671" hidden="1" x14ac:dyDescent="0.25"/>
    <row r="10672" hidden="1" x14ac:dyDescent="0.25"/>
    <row r="10673" hidden="1" x14ac:dyDescent="0.25"/>
    <row r="10674" hidden="1" x14ac:dyDescent="0.25"/>
    <row r="10675" hidden="1" x14ac:dyDescent="0.25"/>
    <row r="10676" hidden="1" x14ac:dyDescent="0.25"/>
    <row r="10677" hidden="1" x14ac:dyDescent="0.25"/>
    <row r="10678" hidden="1" x14ac:dyDescent="0.25"/>
    <row r="10679" hidden="1" x14ac:dyDescent="0.25"/>
    <row r="10680" hidden="1" x14ac:dyDescent="0.25"/>
    <row r="10681" hidden="1" x14ac:dyDescent="0.25"/>
    <row r="10682" hidden="1" x14ac:dyDescent="0.25"/>
    <row r="10683" hidden="1" x14ac:dyDescent="0.25"/>
    <row r="10684" hidden="1" x14ac:dyDescent="0.25"/>
    <row r="10685" hidden="1" x14ac:dyDescent="0.25"/>
    <row r="10686" hidden="1" x14ac:dyDescent="0.25"/>
    <row r="10687" hidden="1" x14ac:dyDescent="0.25"/>
    <row r="10688" hidden="1" x14ac:dyDescent="0.25"/>
    <row r="10689" hidden="1" x14ac:dyDescent="0.25"/>
    <row r="10690" hidden="1" x14ac:dyDescent="0.25"/>
    <row r="10691" hidden="1" x14ac:dyDescent="0.25"/>
    <row r="10692" hidden="1" x14ac:dyDescent="0.25"/>
    <row r="10693" hidden="1" x14ac:dyDescent="0.25"/>
    <row r="10694" hidden="1" x14ac:dyDescent="0.25"/>
    <row r="10695" hidden="1" x14ac:dyDescent="0.25"/>
    <row r="10696" hidden="1" x14ac:dyDescent="0.25"/>
    <row r="10697" hidden="1" x14ac:dyDescent="0.25"/>
    <row r="10698" hidden="1" x14ac:dyDescent="0.25"/>
    <row r="10699" hidden="1" x14ac:dyDescent="0.25"/>
    <row r="10700" hidden="1" x14ac:dyDescent="0.25"/>
    <row r="10701" hidden="1" x14ac:dyDescent="0.25"/>
    <row r="10702" hidden="1" x14ac:dyDescent="0.25"/>
    <row r="10703" hidden="1" x14ac:dyDescent="0.25"/>
    <row r="10704" hidden="1" x14ac:dyDescent="0.25"/>
    <row r="10705" hidden="1" x14ac:dyDescent="0.25"/>
    <row r="10706" hidden="1" x14ac:dyDescent="0.25"/>
    <row r="10707" hidden="1" x14ac:dyDescent="0.25"/>
    <row r="10708" hidden="1" x14ac:dyDescent="0.25"/>
    <row r="10709" hidden="1" x14ac:dyDescent="0.25"/>
    <row r="10710" hidden="1" x14ac:dyDescent="0.25"/>
    <row r="10711" hidden="1" x14ac:dyDescent="0.25"/>
    <row r="10712" hidden="1" x14ac:dyDescent="0.25"/>
    <row r="10713" hidden="1" x14ac:dyDescent="0.25"/>
    <row r="10714" hidden="1" x14ac:dyDescent="0.25"/>
    <row r="10715" hidden="1" x14ac:dyDescent="0.25"/>
    <row r="10716" hidden="1" x14ac:dyDescent="0.25"/>
    <row r="10717" hidden="1" x14ac:dyDescent="0.25"/>
    <row r="10718" hidden="1" x14ac:dyDescent="0.25"/>
    <row r="10719" hidden="1" x14ac:dyDescent="0.25"/>
    <row r="10720" hidden="1" x14ac:dyDescent="0.25"/>
    <row r="10721" hidden="1" x14ac:dyDescent="0.25"/>
    <row r="10722" hidden="1" x14ac:dyDescent="0.25"/>
    <row r="10723" hidden="1" x14ac:dyDescent="0.25"/>
    <row r="10724" hidden="1" x14ac:dyDescent="0.25"/>
    <row r="10725" hidden="1" x14ac:dyDescent="0.25"/>
    <row r="10726" hidden="1" x14ac:dyDescent="0.25"/>
    <row r="10727" hidden="1" x14ac:dyDescent="0.25"/>
    <row r="10728" hidden="1" x14ac:dyDescent="0.25"/>
    <row r="10729" hidden="1" x14ac:dyDescent="0.25"/>
    <row r="10730" hidden="1" x14ac:dyDescent="0.25"/>
    <row r="10731" hidden="1" x14ac:dyDescent="0.25"/>
    <row r="10732" hidden="1" x14ac:dyDescent="0.25"/>
    <row r="10733" hidden="1" x14ac:dyDescent="0.25"/>
    <row r="10734" hidden="1" x14ac:dyDescent="0.25"/>
    <row r="10735" hidden="1" x14ac:dyDescent="0.25"/>
    <row r="10736" hidden="1" x14ac:dyDescent="0.25"/>
    <row r="10737" hidden="1" x14ac:dyDescent="0.25"/>
    <row r="10738" hidden="1" x14ac:dyDescent="0.25"/>
    <row r="10739" hidden="1" x14ac:dyDescent="0.25"/>
    <row r="10740" hidden="1" x14ac:dyDescent="0.25"/>
    <row r="10741" hidden="1" x14ac:dyDescent="0.25"/>
    <row r="10742" hidden="1" x14ac:dyDescent="0.25"/>
    <row r="10743" hidden="1" x14ac:dyDescent="0.25"/>
    <row r="10744" hidden="1" x14ac:dyDescent="0.25"/>
    <row r="10745" hidden="1" x14ac:dyDescent="0.25"/>
    <row r="10746" hidden="1" x14ac:dyDescent="0.25"/>
    <row r="10747" hidden="1" x14ac:dyDescent="0.25"/>
    <row r="10748" hidden="1" x14ac:dyDescent="0.25"/>
    <row r="10749" hidden="1" x14ac:dyDescent="0.25"/>
    <row r="10750" hidden="1" x14ac:dyDescent="0.25"/>
    <row r="10751" hidden="1" x14ac:dyDescent="0.25"/>
    <row r="10752" hidden="1" x14ac:dyDescent="0.25"/>
    <row r="10753" hidden="1" x14ac:dyDescent="0.25"/>
    <row r="10754" hidden="1" x14ac:dyDescent="0.25"/>
    <row r="10755" hidden="1" x14ac:dyDescent="0.25"/>
    <row r="10756" hidden="1" x14ac:dyDescent="0.25"/>
    <row r="10757" hidden="1" x14ac:dyDescent="0.25"/>
    <row r="10758" hidden="1" x14ac:dyDescent="0.25"/>
    <row r="10759" hidden="1" x14ac:dyDescent="0.25"/>
    <row r="10760" hidden="1" x14ac:dyDescent="0.25"/>
    <row r="10761" hidden="1" x14ac:dyDescent="0.25"/>
    <row r="10762" hidden="1" x14ac:dyDescent="0.25"/>
    <row r="10763" hidden="1" x14ac:dyDescent="0.25"/>
    <row r="10764" hidden="1" x14ac:dyDescent="0.25"/>
    <row r="10765" hidden="1" x14ac:dyDescent="0.25"/>
    <row r="10766" hidden="1" x14ac:dyDescent="0.25"/>
    <row r="10767" hidden="1" x14ac:dyDescent="0.25"/>
    <row r="10768" hidden="1" x14ac:dyDescent="0.25"/>
    <row r="10769" hidden="1" x14ac:dyDescent="0.25"/>
    <row r="10770" hidden="1" x14ac:dyDescent="0.25"/>
    <row r="10771" hidden="1" x14ac:dyDescent="0.25"/>
    <row r="10772" hidden="1" x14ac:dyDescent="0.25"/>
    <row r="10773" hidden="1" x14ac:dyDescent="0.25"/>
    <row r="10774" hidden="1" x14ac:dyDescent="0.25"/>
    <row r="10775" hidden="1" x14ac:dyDescent="0.25"/>
    <row r="10776" hidden="1" x14ac:dyDescent="0.25"/>
    <row r="10777" hidden="1" x14ac:dyDescent="0.25"/>
    <row r="10778" hidden="1" x14ac:dyDescent="0.25"/>
    <row r="10779" hidden="1" x14ac:dyDescent="0.25"/>
    <row r="10780" hidden="1" x14ac:dyDescent="0.25"/>
    <row r="10781" hidden="1" x14ac:dyDescent="0.25"/>
    <row r="10782" hidden="1" x14ac:dyDescent="0.25"/>
    <row r="10783" hidden="1" x14ac:dyDescent="0.25"/>
    <row r="10784" hidden="1" x14ac:dyDescent="0.25"/>
    <row r="10785" hidden="1" x14ac:dyDescent="0.25"/>
    <row r="10786" hidden="1" x14ac:dyDescent="0.25"/>
    <row r="10787" hidden="1" x14ac:dyDescent="0.25"/>
    <row r="10788" hidden="1" x14ac:dyDescent="0.25"/>
    <row r="10789" hidden="1" x14ac:dyDescent="0.25"/>
    <row r="10790" hidden="1" x14ac:dyDescent="0.25"/>
    <row r="10791" hidden="1" x14ac:dyDescent="0.25"/>
    <row r="10792" hidden="1" x14ac:dyDescent="0.25"/>
    <row r="10793" hidden="1" x14ac:dyDescent="0.25"/>
    <row r="10794" hidden="1" x14ac:dyDescent="0.25"/>
    <row r="10795" hidden="1" x14ac:dyDescent="0.25"/>
    <row r="10796" hidden="1" x14ac:dyDescent="0.25"/>
    <row r="10797" hidden="1" x14ac:dyDescent="0.25"/>
    <row r="10798" hidden="1" x14ac:dyDescent="0.25"/>
    <row r="10799" hidden="1" x14ac:dyDescent="0.25"/>
    <row r="10800" hidden="1" x14ac:dyDescent="0.25"/>
    <row r="10801" hidden="1" x14ac:dyDescent="0.25"/>
    <row r="10802" hidden="1" x14ac:dyDescent="0.25"/>
    <row r="10803" hidden="1" x14ac:dyDescent="0.25"/>
    <row r="10804" hidden="1" x14ac:dyDescent="0.25"/>
    <row r="10805" hidden="1" x14ac:dyDescent="0.25"/>
    <row r="10806" hidden="1" x14ac:dyDescent="0.25"/>
    <row r="10807" hidden="1" x14ac:dyDescent="0.25"/>
    <row r="10808" hidden="1" x14ac:dyDescent="0.25"/>
    <row r="10809" hidden="1" x14ac:dyDescent="0.25"/>
    <row r="10810" hidden="1" x14ac:dyDescent="0.25"/>
    <row r="10811" hidden="1" x14ac:dyDescent="0.25"/>
    <row r="10812" hidden="1" x14ac:dyDescent="0.25"/>
    <row r="10813" hidden="1" x14ac:dyDescent="0.25"/>
    <row r="10814" hidden="1" x14ac:dyDescent="0.25"/>
    <row r="10815" hidden="1" x14ac:dyDescent="0.25"/>
    <row r="10816" hidden="1" x14ac:dyDescent="0.25"/>
    <row r="10817" hidden="1" x14ac:dyDescent="0.25"/>
    <row r="10818" hidden="1" x14ac:dyDescent="0.25"/>
    <row r="10819" hidden="1" x14ac:dyDescent="0.25"/>
    <row r="10820" hidden="1" x14ac:dyDescent="0.25"/>
    <row r="10821" hidden="1" x14ac:dyDescent="0.25"/>
    <row r="10822" hidden="1" x14ac:dyDescent="0.25"/>
    <row r="10823" hidden="1" x14ac:dyDescent="0.25"/>
    <row r="10824" hidden="1" x14ac:dyDescent="0.25"/>
    <row r="10825" hidden="1" x14ac:dyDescent="0.25"/>
    <row r="10826" hidden="1" x14ac:dyDescent="0.25"/>
    <row r="10827" hidden="1" x14ac:dyDescent="0.25"/>
    <row r="10828" hidden="1" x14ac:dyDescent="0.25"/>
    <row r="10829" hidden="1" x14ac:dyDescent="0.25"/>
    <row r="10830" hidden="1" x14ac:dyDescent="0.25"/>
    <row r="10831" hidden="1" x14ac:dyDescent="0.25"/>
    <row r="10832" hidden="1" x14ac:dyDescent="0.25"/>
    <row r="10833" hidden="1" x14ac:dyDescent="0.25"/>
    <row r="10834" hidden="1" x14ac:dyDescent="0.25"/>
    <row r="10835" hidden="1" x14ac:dyDescent="0.25"/>
    <row r="10836" hidden="1" x14ac:dyDescent="0.25"/>
    <row r="10837" hidden="1" x14ac:dyDescent="0.25"/>
    <row r="10838" hidden="1" x14ac:dyDescent="0.25"/>
    <row r="10839" hidden="1" x14ac:dyDescent="0.25"/>
    <row r="10840" hidden="1" x14ac:dyDescent="0.25"/>
    <row r="10841" hidden="1" x14ac:dyDescent="0.25"/>
    <row r="10842" hidden="1" x14ac:dyDescent="0.25"/>
    <row r="10843" hidden="1" x14ac:dyDescent="0.25"/>
    <row r="10844" hidden="1" x14ac:dyDescent="0.25"/>
    <row r="10845" hidden="1" x14ac:dyDescent="0.25"/>
    <row r="10846" hidden="1" x14ac:dyDescent="0.25"/>
    <row r="10847" hidden="1" x14ac:dyDescent="0.25"/>
    <row r="10848" hidden="1" x14ac:dyDescent="0.25"/>
    <row r="10849" hidden="1" x14ac:dyDescent="0.25"/>
    <row r="10850" hidden="1" x14ac:dyDescent="0.25"/>
    <row r="10851" hidden="1" x14ac:dyDescent="0.25"/>
    <row r="10852" hidden="1" x14ac:dyDescent="0.25"/>
    <row r="10853" hidden="1" x14ac:dyDescent="0.25"/>
    <row r="10854" hidden="1" x14ac:dyDescent="0.25"/>
    <row r="10855" hidden="1" x14ac:dyDescent="0.25"/>
    <row r="10856" hidden="1" x14ac:dyDescent="0.25"/>
    <row r="10857" hidden="1" x14ac:dyDescent="0.25"/>
    <row r="10858" hidden="1" x14ac:dyDescent="0.25"/>
    <row r="10859" hidden="1" x14ac:dyDescent="0.25"/>
    <row r="10860" hidden="1" x14ac:dyDescent="0.25"/>
    <row r="10861" hidden="1" x14ac:dyDescent="0.25"/>
    <row r="10862" hidden="1" x14ac:dyDescent="0.25"/>
    <row r="10863" hidden="1" x14ac:dyDescent="0.25"/>
    <row r="10864" hidden="1" x14ac:dyDescent="0.25"/>
    <row r="10865" hidden="1" x14ac:dyDescent="0.25"/>
    <row r="10866" hidden="1" x14ac:dyDescent="0.25"/>
    <row r="10867" hidden="1" x14ac:dyDescent="0.25"/>
    <row r="10868" hidden="1" x14ac:dyDescent="0.25"/>
    <row r="10869" hidden="1" x14ac:dyDescent="0.25"/>
    <row r="10870" hidden="1" x14ac:dyDescent="0.25"/>
    <row r="10871" hidden="1" x14ac:dyDescent="0.25"/>
    <row r="10872" hidden="1" x14ac:dyDescent="0.25"/>
    <row r="10873" hidden="1" x14ac:dyDescent="0.25"/>
    <row r="10874" hidden="1" x14ac:dyDescent="0.25"/>
    <row r="10875" hidden="1" x14ac:dyDescent="0.25"/>
    <row r="10876" hidden="1" x14ac:dyDescent="0.25"/>
    <row r="10877" hidden="1" x14ac:dyDescent="0.25"/>
    <row r="10878" hidden="1" x14ac:dyDescent="0.25"/>
    <row r="10879" hidden="1" x14ac:dyDescent="0.25"/>
    <row r="10880" hidden="1" x14ac:dyDescent="0.25"/>
    <row r="10881" hidden="1" x14ac:dyDescent="0.25"/>
    <row r="10882" hidden="1" x14ac:dyDescent="0.25"/>
    <row r="10883" hidden="1" x14ac:dyDescent="0.25"/>
    <row r="10884" hidden="1" x14ac:dyDescent="0.25"/>
    <row r="10885" hidden="1" x14ac:dyDescent="0.25"/>
    <row r="10886" hidden="1" x14ac:dyDescent="0.25"/>
    <row r="10887" hidden="1" x14ac:dyDescent="0.25"/>
    <row r="10888" hidden="1" x14ac:dyDescent="0.25"/>
    <row r="10889" hidden="1" x14ac:dyDescent="0.25"/>
    <row r="10890" hidden="1" x14ac:dyDescent="0.25"/>
    <row r="10891" hidden="1" x14ac:dyDescent="0.25"/>
    <row r="10892" hidden="1" x14ac:dyDescent="0.25"/>
    <row r="10893" hidden="1" x14ac:dyDescent="0.25"/>
    <row r="10894" hidden="1" x14ac:dyDescent="0.25"/>
    <row r="10895" hidden="1" x14ac:dyDescent="0.25"/>
    <row r="10896" hidden="1" x14ac:dyDescent="0.25"/>
    <row r="10897" hidden="1" x14ac:dyDescent="0.25"/>
    <row r="10898" hidden="1" x14ac:dyDescent="0.25"/>
    <row r="10899" hidden="1" x14ac:dyDescent="0.25"/>
    <row r="10900" hidden="1" x14ac:dyDescent="0.25"/>
    <row r="10901" hidden="1" x14ac:dyDescent="0.25"/>
    <row r="10902" hidden="1" x14ac:dyDescent="0.25"/>
    <row r="10903" hidden="1" x14ac:dyDescent="0.25"/>
    <row r="10904" hidden="1" x14ac:dyDescent="0.25"/>
    <row r="10905" hidden="1" x14ac:dyDescent="0.25"/>
    <row r="10906" hidden="1" x14ac:dyDescent="0.25"/>
    <row r="10907" hidden="1" x14ac:dyDescent="0.25"/>
    <row r="10908" hidden="1" x14ac:dyDescent="0.25"/>
    <row r="10909" hidden="1" x14ac:dyDescent="0.25"/>
    <row r="10910" hidden="1" x14ac:dyDescent="0.25"/>
    <row r="10911" hidden="1" x14ac:dyDescent="0.25"/>
    <row r="10912" hidden="1" x14ac:dyDescent="0.25"/>
    <row r="10913" hidden="1" x14ac:dyDescent="0.25"/>
    <row r="10914" hidden="1" x14ac:dyDescent="0.25"/>
    <row r="10915" hidden="1" x14ac:dyDescent="0.25"/>
    <row r="10916" hidden="1" x14ac:dyDescent="0.25"/>
    <row r="10917" hidden="1" x14ac:dyDescent="0.25"/>
    <row r="10918" hidden="1" x14ac:dyDescent="0.25"/>
    <row r="10919" hidden="1" x14ac:dyDescent="0.25"/>
    <row r="10920" hidden="1" x14ac:dyDescent="0.25"/>
    <row r="10921" hidden="1" x14ac:dyDescent="0.25"/>
    <row r="10922" hidden="1" x14ac:dyDescent="0.25"/>
    <row r="10923" hidden="1" x14ac:dyDescent="0.25"/>
    <row r="10924" hidden="1" x14ac:dyDescent="0.25"/>
    <row r="10925" hidden="1" x14ac:dyDescent="0.25"/>
    <row r="10926" hidden="1" x14ac:dyDescent="0.25"/>
    <row r="10927" hidden="1" x14ac:dyDescent="0.25"/>
    <row r="10928" hidden="1" x14ac:dyDescent="0.25"/>
    <row r="10929" hidden="1" x14ac:dyDescent="0.25"/>
    <row r="10930" hidden="1" x14ac:dyDescent="0.25"/>
    <row r="10931" hidden="1" x14ac:dyDescent="0.25"/>
    <row r="10932" hidden="1" x14ac:dyDescent="0.25"/>
    <row r="10933" hidden="1" x14ac:dyDescent="0.25"/>
    <row r="10934" hidden="1" x14ac:dyDescent="0.25"/>
    <row r="10935" hidden="1" x14ac:dyDescent="0.25"/>
    <row r="10936" hidden="1" x14ac:dyDescent="0.25"/>
    <row r="10937" hidden="1" x14ac:dyDescent="0.25"/>
    <row r="10938" hidden="1" x14ac:dyDescent="0.25"/>
    <row r="10939" hidden="1" x14ac:dyDescent="0.25"/>
    <row r="10940" hidden="1" x14ac:dyDescent="0.25"/>
    <row r="10941" hidden="1" x14ac:dyDescent="0.25"/>
    <row r="10942" hidden="1" x14ac:dyDescent="0.25"/>
    <row r="10943" hidden="1" x14ac:dyDescent="0.25"/>
    <row r="10944" hidden="1" x14ac:dyDescent="0.25"/>
    <row r="10945" hidden="1" x14ac:dyDescent="0.25"/>
    <row r="10946" hidden="1" x14ac:dyDescent="0.25"/>
    <row r="10947" hidden="1" x14ac:dyDescent="0.25"/>
    <row r="10948" hidden="1" x14ac:dyDescent="0.25"/>
    <row r="10949" hidden="1" x14ac:dyDescent="0.25"/>
    <row r="10950" hidden="1" x14ac:dyDescent="0.25"/>
    <row r="10951" hidden="1" x14ac:dyDescent="0.25"/>
    <row r="10952" hidden="1" x14ac:dyDescent="0.25"/>
    <row r="10953" hidden="1" x14ac:dyDescent="0.25"/>
    <row r="10954" hidden="1" x14ac:dyDescent="0.25"/>
    <row r="10955" hidden="1" x14ac:dyDescent="0.25"/>
    <row r="10956" hidden="1" x14ac:dyDescent="0.25"/>
    <row r="10957" hidden="1" x14ac:dyDescent="0.25"/>
    <row r="10958" hidden="1" x14ac:dyDescent="0.25"/>
    <row r="10959" hidden="1" x14ac:dyDescent="0.25"/>
    <row r="10960" hidden="1" x14ac:dyDescent="0.25"/>
    <row r="10961" hidden="1" x14ac:dyDescent="0.25"/>
    <row r="10962" hidden="1" x14ac:dyDescent="0.25"/>
    <row r="10963" hidden="1" x14ac:dyDescent="0.25"/>
    <row r="10964" hidden="1" x14ac:dyDescent="0.25"/>
    <row r="10965" hidden="1" x14ac:dyDescent="0.25"/>
    <row r="10966" hidden="1" x14ac:dyDescent="0.25"/>
    <row r="10967" hidden="1" x14ac:dyDescent="0.25"/>
    <row r="10968" hidden="1" x14ac:dyDescent="0.25"/>
    <row r="10969" hidden="1" x14ac:dyDescent="0.25"/>
    <row r="10970" hidden="1" x14ac:dyDescent="0.25"/>
    <row r="10971" hidden="1" x14ac:dyDescent="0.25"/>
    <row r="10972" hidden="1" x14ac:dyDescent="0.25"/>
    <row r="10973" hidden="1" x14ac:dyDescent="0.25"/>
    <row r="10974" hidden="1" x14ac:dyDescent="0.25"/>
    <row r="10975" hidden="1" x14ac:dyDescent="0.25"/>
    <row r="10976" hidden="1" x14ac:dyDescent="0.25"/>
    <row r="10977" hidden="1" x14ac:dyDescent="0.25"/>
    <row r="10978" hidden="1" x14ac:dyDescent="0.25"/>
    <row r="10979" hidden="1" x14ac:dyDescent="0.25"/>
    <row r="10980" hidden="1" x14ac:dyDescent="0.25"/>
    <row r="10981" hidden="1" x14ac:dyDescent="0.25"/>
    <row r="10982" hidden="1" x14ac:dyDescent="0.25"/>
    <row r="10983" hidden="1" x14ac:dyDescent="0.25"/>
    <row r="10984" hidden="1" x14ac:dyDescent="0.25"/>
    <row r="10985" hidden="1" x14ac:dyDescent="0.25"/>
    <row r="10986" hidden="1" x14ac:dyDescent="0.25"/>
    <row r="10987" hidden="1" x14ac:dyDescent="0.25"/>
    <row r="10988" hidden="1" x14ac:dyDescent="0.25"/>
    <row r="10989" hidden="1" x14ac:dyDescent="0.25"/>
    <row r="10990" hidden="1" x14ac:dyDescent="0.25"/>
    <row r="10991" hidden="1" x14ac:dyDescent="0.25"/>
    <row r="10992" hidden="1" x14ac:dyDescent="0.25"/>
    <row r="10993" hidden="1" x14ac:dyDescent="0.25"/>
    <row r="10994" hidden="1" x14ac:dyDescent="0.25"/>
    <row r="10995" hidden="1" x14ac:dyDescent="0.25"/>
    <row r="10996" hidden="1" x14ac:dyDescent="0.25"/>
    <row r="10997" hidden="1" x14ac:dyDescent="0.25"/>
    <row r="10998" hidden="1" x14ac:dyDescent="0.25"/>
    <row r="10999" hidden="1" x14ac:dyDescent="0.25"/>
    <row r="11000" hidden="1" x14ac:dyDescent="0.25"/>
    <row r="11001" hidden="1" x14ac:dyDescent="0.25"/>
    <row r="11002" hidden="1" x14ac:dyDescent="0.25"/>
    <row r="11003" hidden="1" x14ac:dyDescent="0.25"/>
    <row r="11004" hidden="1" x14ac:dyDescent="0.25"/>
    <row r="11005" hidden="1" x14ac:dyDescent="0.25"/>
    <row r="11006" hidden="1" x14ac:dyDescent="0.25"/>
    <row r="11007" hidden="1" x14ac:dyDescent="0.25"/>
    <row r="11008" hidden="1" x14ac:dyDescent="0.25"/>
    <row r="11009" hidden="1" x14ac:dyDescent="0.25"/>
    <row r="11010" hidden="1" x14ac:dyDescent="0.25"/>
    <row r="11011" hidden="1" x14ac:dyDescent="0.25"/>
    <row r="11012" hidden="1" x14ac:dyDescent="0.25"/>
    <row r="11013" hidden="1" x14ac:dyDescent="0.25"/>
    <row r="11014" hidden="1" x14ac:dyDescent="0.25"/>
    <row r="11015" hidden="1" x14ac:dyDescent="0.25"/>
    <row r="11016" hidden="1" x14ac:dyDescent="0.25"/>
    <row r="11017" hidden="1" x14ac:dyDescent="0.25"/>
    <row r="11018" hidden="1" x14ac:dyDescent="0.25"/>
    <row r="11019" hidden="1" x14ac:dyDescent="0.25"/>
    <row r="11020" hidden="1" x14ac:dyDescent="0.25"/>
    <row r="11021" hidden="1" x14ac:dyDescent="0.25"/>
    <row r="11022" hidden="1" x14ac:dyDescent="0.25"/>
    <row r="11023" hidden="1" x14ac:dyDescent="0.25"/>
    <row r="11024" hidden="1" x14ac:dyDescent="0.25"/>
    <row r="11025" hidden="1" x14ac:dyDescent="0.25"/>
    <row r="11026" hidden="1" x14ac:dyDescent="0.25"/>
    <row r="11027" hidden="1" x14ac:dyDescent="0.25"/>
    <row r="11028" hidden="1" x14ac:dyDescent="0.25"/>
    <row r="11029" hidden="1" x14ac:dyDescent="0.25"/>
    <row r="11030" hidden="1" x14ac:dyDescent="0.25"/>
    <row r="11031" hidden="1" x14ac:dyDescent="0.25"/>
    <row r="11032" hidden="1" x14ac:dyDescent="0.25"/>
    <row r="11033" hidden="1" x14ac:dyDescent="0.25"/>
    <row r="11034" hidden="1" x14ac:dyDescent="0.25"/>
    <row r="11035" hidden="1" x14ac:dyDescent="0.25"/>
    <row r="11036" hidden="1" x14ac:dyDescent="0.25"/>
    <row r="11037" hidden="1" x14ac:dyDescent="0.25"/>
    <row r="11038" hidden="1" x14ac:dyDescent="0.25"/>
    <row r="11039" hidden="1" x14ac:dyDescent="0.25"/>
    <row r="11040" hidden="1" x14ac:dyDescent="0.25"/>
    <row r="11041" hidden="1" x14ac:dyDescent="0.25"/>
    <row r="11042" hidden="1" x14ac:dyDescent="0.25"/>
    <row r="11043" hidden="1" x14ac:dyDescent="0.25"/>
    <row r="11044" hidden="1" x14ac:dyDescent="0.25"/>
    <row r="11045" hidden="1" x14ac:dyDescent="0.25"/>
    <row r="11046" hidden="1" x14ac:dyDescent="0.25"/>
    <row r="11047" hidden="1" x14ac:dyDescent="0.25"/>
    <row r="11048" hidden="1" x14ac:dyDescent="0.25"/>
    <row r="11049" hidden="1" x14ac:dyDescent="0.25"/>
    <row r="11050" hidden="1" x14ac:dyDescent="0.25"/>
    <row r="11051" hidden="1" x14ac:dyDescent="0.25"/>
    <row r="11052" hidden="1" x14ac:dyDescent="0.25"/>
    <row r="11053" hidden="1" x14ac:dyDescent="0.25"/>
    <row r="11054" hidden="1" x14ac:dyDescent="0.25"/>
    <row r="11055" hidden="1" x14ac:dyDescent="0.25"/>
    <row r="11056" hidden="1" x14ac:dyDescent="0.25"/>
    <row r="11057" hidden="1" x14ac:dyDescent="0.25"/>
    <row r="11058" hidden="1" x14ac:dyDescent="0.25"/>
    <row r="11059" hidden="1" x14ac:dyDescent="0.25"/>
    <row r="11060" hidden="1" x14ac:dyDescent="0.25"/>
    <row r="11061" hidden="1" x14ac:dyDescent="0.25"/>
    <row r="11062" hidden="1" x14ac:dyDescent="0.25"/>
    <row r="11063" hidden="1" x14ac:dyDescent="0.25"/>
    <row r="11064" hidden="1" x14ac:dyDescent="0.25"/>
    <row r="11065" hidden="1" x14ac:dyDescent="0.25"/>
    <row r="11066" hidden="1" x14ac:dyDescent="0.25"/>
    <row r="11067" hidden="1" x14ac:dyDescent="0.25"/>
    <row r="11068" hidden="1" x14ac:dyDescent="0.25"/>
    <row r="11069" hidden="1" x14ac:dyDescent="0.25"/>
    <row r="11070" hidden="1" x14ac:dyDescent="0.25"/>
    <row r="11071" hidden="1" x14ac:dyDescent="0.25"/>
    <row r="11072" hidden="1" x14ac:dyDescent="0.25"/>
    <row r="11073" hidden="1" x14ac:dyDescent="0.25"/>
    <row r="11074" hidden="1" x14ac:dyDescent="0.25"/>
    <row r="11075" hidden="1" x14ac:dyDescent="0.25"/>
    <row r="11076" hidden="1" x14ac:dyDescent="0.25"/>
    <row r="11077" hidden="1" x14ac:dyDescent="0.25"/>
    <row r="11078" hidden="1" x14ac:dyDescent="0.25"/>
    <row r="11079" hidden="1" x14ac:dyDescent="0.25"/>
    <row r="11080" hidden="1" x14ac:dyDescent="0.25"/>
    <row r="11081" hidden="1" x14ac:dyDescent="0.25"/>
    <row r="11082" hidden="1" x14ac:dyDescent="0.25"/>
    <row r="11083" hidden="1" x14ac:dyDescent="0.25"/>
    <row r="11084" hidden="1" x14ac:dyDescent="0.25"/>
    <row r="11085" hidden="1" x14ac:dyDescent="0.25"/>
    <row r="11086" hidden="1" x14ac:dyDescent="0.25"/>
    <row r="11087" hidden="1" x14ac:dyDescent="0.25"/>
    <row r="11088" hidden="1" x14ac:dyDescent="0.25"/>
    <row r="11089" hidden="1" x14ac:dyDescent="0.25"/>
    <row r="11090" hidden="1" x14ac:dyDescent="0.25"/>
    <row r="11091" hidden="1" x14ac:dyDescent="0.25"/>
    <row r="11092" hidden="1" x14ac:dyDescent="0.25"/>
    <row r="11093" hidden="1" x14ac:dyDescent="0.25"/>
    <row r="11094" hidden="1" x14ac:dyDescent="0.25"/>
    <row r="11095" hidden="1" x14ac:dyDescent="0.25"/>
    <row r="11096" hidden="1" x14ac:dyDescent="0.25"/>
    <row r="11097" hidden="1" x14ac:dyDescent="0.25"/>
    <row r="11098" hidden="1" x14ac:dyDescent="0.25"/>
    <row r="11099" hidden="1" x14ac:dyDescent="0.25"/>
    <row r="11100" hidden="1" x14ac:dyDescent="0.25"/>
    <row r="11101" hidden="1" x14ac:dyDescent="0.25"/>
    <row r="11102" hidden="1" x14ac:dyDescent="0.25"/>
    <row r="11103" hidden="1" x14ac:dyDescent="0.25"/>
    <row r="11104" hidden="1" x14ac:dyDescent="0.25"/>
    <row r="11105" hidden="1" x14ac:dyDescent="0.25"/>
    <row r="11106" hidden="1" x14ac:dyDescent="0.25"/>
    <row r="11107" hidden="1" x14ac:dyDescent="0.25"/>
    <row r="11108" hidden="1" x14ac:dyDescent="0.25"/>
    <row r="11109" hidden="1" x14ac:dyDescent="0.25"/>
    <row r="11110" hidden="1" x14ac:dyDescent="0.25"/>
    <row r="11111" hidden="1" x14ac:dyDescent="0.25"/>
    <row r="11112" hidden="1" x14ac:dyDescent="0.25"/>
  </sheetData>
  <sheetProtection algorithmName="SHA-512" hashValue="m2g5CWtxSSweYUjeDEGA3FexaSU//b1dWmVS8tf5CCWIu98oWPVezCy6TBtMAWK7LhsoDrUN9swdVI8l8wULfw==" saltValue="kEmmJpY99mf/k9UlrbuEww==" spinCount="100000" sheet="1" insertColumns="0" insertRows="0" deleteColumns="0" deleteRows="0"/>
  <phoneticPr fontId="12" type="noConversion"/>
  <dataValidations count="2">
    <dataValidation type="custom" allowBlank="1" showInputMessage="1" showErrorMessage="1" error="Whole numbers only!" sqref="I3:I6698" xr:uid="{F917270A-2A4B-4E2C-A7BC-49E398D4DF0C}">
      <formula1>I3=ROUND(I3,0)</formula1>
    </dataValidation>
    <dataValidation type="custom" allowBlank="1" showInputMessage="1" showErrorMessage="1" errorTitle="Error" error="Only 1 decimal allowed!" sqref="G3:H6698" xr:uid="{AF4C019E-F1AF-43AE-B93D-55DC7DDAD3EF}">
      <formula1>G3=ROUND(G3,1)</formula1>
    </dataValidation>
  </dataValidations>
  <pageMargins left="0.75" right="0.75" top="1" bottom="1" header="0.5" footer="0.5"/>
  <pageSetup scale="55" fitToHeight="0" orientation="landscape" r:id="rId1"/>
  <headerFooter alignWithMargins="0"/>
  <colBreaks count="1" manualBreakCount="1">
    <brk id="18" max="2233"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53</vt:i4>
      </vt:variant>
    </vt:vector>
  </HeadingPairs>
  <TitlesOfParts>
    <vt:vector size="65" baseType="lpstr">
      <vt:lpstr>Test</vt:lpstr>
      <vt:lpstr>Changes</vt:lpstr>
      <vt:lpstr>Instructions</vt:lpstr>
      <vt:lpstr>Constants</vt:lpstr>
      <vt:lpstr>Intertie Outages</vt:lpstr>
      <vt:lpstr>HourEndingOutage</vt:lpstr>
      <vt:lpstr>Non Compliance input</vt:lpstr>
      <vt:lpstr>Availability Payment</vt:lpstr>
      <vt:lpstr>Arming Payment</vt:lpstr>
      <vt:lpstr>Trip Payment</vt:lpstr>
      <vt:lpstr>Total Payment(Hourly Detail)</vt:lpstr>
      <vt:lpstr>Total Payment (Summary)</vt:lpstr>
      <vt:lpstr>Arming</vt:lpstr>
      <vt:lpstr>Availability</vt:lpstr>
      <vt:lpstr>Contin_Outage_Fm_01</vt:lpstr>
      <vt:lpstr>Contin_Outage_Fm_02</vt:lpstr>
      <vt:lpstr>Contin_Outage_Fm_03</vt:lpstr>
      <vt:lpstr>Contin_Outage_Fm_04</vt:lpstr>
      <vt:lpstr>Contin_Outage_Fm_05</vt:lpstr>
      <vt:lpstr>Contin_Outage_Fm_06</vt:lpstr>
      <vt:lpstr>Contin_Outage_Fm_07</vt:lpstr>
      <vt:lpstr>Contin_Outage_Fm_08</vt:lpstr>
      <vt:lpstr>Contin_Outage_Fm_09</vt:lpstr>
      <vt:lpstr>Contin_Outage_Fm_10</vt:lpstr>
      <vt:lpstr>Contin_Outage_To_01</vt:lpstr>
      <vt:lpstr>Contin_Outage_To_02</vt:lpstr>
      <vt:lpstr>Contin_Outage_To_03</vt:lpstr>
      <vt:lpstr>Contin_Outage_To_04</vt:lpstr>
      <vt:lpstr>Contin_Outage_To_05</vt:lpstr>
      <vt:lpstr>Contin_Outage_To_06</vt:lpstr>
      <vt:lpstr>Contin_Outage_To_07</vt:lpstr>
      <vt:lpstr>Contin_Outage_To_08</vt:lpstr>
      <vt:lpstr>Contin_Outage_To_09</vt:lpstr>
      <vt:lpstr>Contin_Outage_To_10</vt:lpstr>
      <vt:lpstr>Contract_Volume</vt:lpstr>
      <vt:lpstr>Daily_Outage_Fm_01</vt:lpstr>
      <vt:lpstr>Daily_Outage_Fm_02</vt:lpstr>
      <vt:lpstr>Daily_Outage_Fm_03</vt:lpstr>
      <vt:lpstr>Daily_Outage_Fm_04</vt:lpstr>
      <vt:lpstr>Daily_Outage_Fm_05</vt:lpstr>
      <vt:lpstr>Daily_Outage_Fm_06</vt:lpstr>
      <vt:lpstr>Daily_Outage_Fm_07</vt:lpstr>
      <vt:lpstr>Daily_Outage_Fm_08</vt:lpstr>
      <vt:lpstr>Daily_Outage_Fm_09</vt:lpstr>
      <vt:lpstr>Daily_Outage_Fm_10</vt:lpstr>
      <vt:lpstr>Daily_Outage_To_01</vt:lpstr>
      <vt:lpstr>Daily_Outage_To_02</vt:lpstr>
      <vt:lpstr>Daily_Outage_To_03</vt:lpstr>
      <vt:lpstr>Daily_Outage_To_04</vt:lpstr>
      <vt:lpstr>Daily_Outage_To_05</vt:lpstr>
      <vt:lpstr>Daily_Outage_To_06</vt:lpstr>
      <vt:lpstr>Daily_Outage_To_07</vt:lpstr>
      <vt:lpstr>Daily_Outage_To_08</vt:lpstr>
      <vt:lpstr>Daily_Outage_To_09</vt:lpstr>
      <vt:lpstr>Daily_Outage_To_10</vt:lpstr>
      <vt:lpstr>FOAVHour</vt:lpstr>
      <vt:lpstr>FTShour</vt:lpstr>
      <vt:lpstr>hours</vt:lpstr>
      <vt:lpstr>PAM</vt:lpstr>
      <vt:lpstr>'Arming Payment'!Print_Area</vt:lpstr>
      <vt:lpstr>Range_ArmingPayment_HourOfMonth</vt:lpstr>
      <vt:lpstr>Start_Date</vt:lpstr>
      <vt:lpstr>ToleranceExcursionHour</vt:lpstr>
      <vt:lpstr>Trip</vt:lpstr>
      <vt:lpstr>Unit</vt:lpstr>
    </vt:vector>
  </TitlesOfParts>
  <Company>AESO- Alberta Electric System Operator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Wayne</dc:creator>
  <cp:lastModifiedBy>Jeff Montgomery</cp:lastModifiedBy>
  <cp:lastPrinted>2021-08-27T16:41:54Z</cp:lastPrinted>
  <dcterms:created xsi:type="dcterms:W3CDTF">2011-04-05T15:15:00Z</dcterms:created>
  <dcterms:modified xsi:type="dcterms:W3CDTF">2022-01-13T21:30:45Z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54f2212-fe43-4578-b841-38c95b77cb60_Enabled">
    <vt:lpwstr>true</vt:lpwstr>
  </property>
  <property fmtid="{D5CDD505-2E9C-101B-9397-08002B2CF9AE}" pid="3" name="MSIP_Label_854f2212-fe43-4578-b841-38c95b77cb60_SetDate">
    <vt:lpwstr>2021-10-14T01:18:22Z</vt:lpwstr>
  </property>
  <property fmtid="{D5CDD505-2E9C-101B-9397-08002B2CF9AE}" pid="4" name="MSIP_Label_854f2212-fe43-4578-b841-38c95b77cb60_Method">
    <vt:lpwstr>Privileged</vt:lpwstr>
  </property>
  <property fmtid="{D5CDD505-2E9C-101B-9397-08002B2CF9AE}" pid="5" name="MSIP_Label_854f2212-fe43-4578-b841-38c95b77cb60_Name">
    <vt:lpwstr>AESO Internal Protected Document</vt:lpwstr>
  </property>
  <property fmtid="{D5CDD505-2E9C-101B-9397-08002B2CF9AE}" pid="6" name="MSIP_Label_854f2212-fe43-4578-b841-38c95b77cb60_SiteId">
    <vt:lpwstr>9869aa0d-ebba-4f8c-9399-7dff7665b1d1</vt:lpwstr>
  </property>
  <property fmtid="{D5CDD505-2E9C-101B-9397-08002B2CF9AE}" pid="7" name="MSIP_Label_854f2212-fe43-4578-b841-38c95b77cb60_ActionId">
    <vt:lpwstr>da325076-35f3-4e97-96ab-bd3bd3a0ed2e</vt:lpwstr>
  </property>
  <property fmtid="{D5CDD505-2E9C-101B-9397-08002B2CF9AE}" pid="8" name="MSIP_Label_854f2212-fe43-4578-b841-38c95b77cb60_ContentBits">
    <vt:lpwstr>0</vt:lpwstr>
  </property>
</Properties>
</file>